
<file path=[Content_Types].xml><?xml version="1.0" encoding="utf-8"?>
<Types xmlns="http://schemas.openxmlformats.org/package/2006/content-types">
  <Default Extension="vml" ContentType="application/vnd.openxmlformats-officedocument.vmlDrawing"/>
  <Default Extension="wmf" ContentType="image/x-wmf"/>
  <Default Extension="png" ContentType="image/png"/>
  <Default Extension="jpeg" ContentType="image/jpeg"/>
  <Default Extension="xml" ContentType="application/xml"/>
  <Default Extension="emf" ContentType="image/x-emf"/>
  <Default Extension="rels" ContentType="application/vnd.openxmlformats-package.relationships+xml"/>
  <Default Extension="bin" ContentType="application/vnd.openxmlformats-officedocument.oleObject"/>
  <Override PartName="/xl/externalLinks/externalLink9.xml" ContentType="application/vnd.openxmlformats-officedocument.spreadsheetml.externalLink+xml"/>
  <Override PartName="/xl/externalLinks/externalLink8.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styles.xml" ContentType="application/vnd.openxmlformats-officedocument.spreadsheetml.styles+xml"/>
  <Override PartName="/xl/theme/theme1.xml" ContentType="application/vnd.openxmlformats-officedocument.theme+xml"/>
  <Override PartName="/customXml/itemProps1.xml" ContentType="application/vnd.openxmlformats-officedocument.customXmlProperties+xml"/>
  <Override PartName="/xl/externalLinks/externalLink3.xml" ContentType="application/vnd.openxmlformats-officedocument.spreadsheetml.externalLink+xml"/>
  <Override PartName="/customXml/itemProps3.xml" ContentType="application/vnd.openxmlformats-officedocument.customXmlProperties+xml"/>
  <Override PartName="/xl/comments5.xml" ContentType="application/vnd.openxmlformats-officedocument.spreadsheetml.comments+xml"/>
  <Override PartName="/xl/externalLinks/externalLink7.xml" ContentType="application/vnd.openxmlformats-officedocument.spreadsheetml.externalLink+xml"/>
  <Override PartName="/xl/worksheets/sheet11.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5.xml" ContentType="application/vnd.openxmlformats-officedocument.spreadsheetml.worksheet+xml"/>
  <Override PartName="/xl/drawings/drawing3.xml" ContentType="application/vnd.openxmlformats-officedocument.drawing+xml"/>
  <Override PartName="/xl/sharedStrings.xml" ContentType="application/vnd.openxmlformats-officedocument.spreadsheetml.sharedStrings+xml"/>
  <Override PartName="/xl/comments2.xml" ContentType="application/vnd.openxmlformats-officedocument.spreadsheetml.comments+xml"/>
  <Override PartName="/xl/worksheets/sheet4.xml" ContentType="application/vnd.openxmlformats-officedocument.spreadsheetml.worksheet+xml"/>
  <Override PartName="/xl/comments3.xml" ContentType="application/vnd.openxmlformats-officedocument.spreadsheetml.comments+xml"/>
  <Override PartName="/xl/externalLinks/externalLink4.xml" ContentType="application/vnd.openxmlformats-officedocument.spreadsheetml.externalLink+xml"/>
  <Override PartName="/xl/drawings/drawing5.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worksheets/sheet2.xml" ContentType="application/vnd.openxmlformats-officedocument.spreadsheetml.worksheet+xml"/>
  <Override PartName="/xl/drawings/drawing1.xml" ContentType="application/vnd.openxmlformats-officedocument.drawing+xml"/>
  <Override PartName="/customXml/itemProps2.xml" ContentType="application/vnd.openxmlformats-officedocument.customXmlProperties+xml"/>
  <Override PartName="/xl/worksheets/sheet1.xml" ContentType="application/vnd.openxmlformats-officedocument.spreadsheetml.worksheet+xml"/>
  <Override PartName="/xl/externalLinks/externalLink18.xml" ContentType="application/vnd.openxmlformats-officedocument.spreadsheetml.externalLink+xml"/>
  <Override PartName="/xl/externalLinks/externalLink2.xml" ContentType="application/vnd.openxmlformats-officedocument.spreadsheetml.externalLink+xml"/>
  <Override PartName="/xl/externalLinks/externalLink15.xml" ContentType="application/vnd.openxmlformats-officedocument.spreadsheetml.externalLink+xml"/>
  <Override PartName="/xl/worksheets/sheet3.xml" ContentType="application/vnd.openxmlformats-officedocument.spreadsheetml.worksheet+xml"/>
  <Override PartName="/xl/externalLinks/externalLink13.xml" ContentType="application/vnd.openxmlformats-officedocument.spreadsheetml.externalLink+xml"/>
  <Override PartName="/xl/drawings/drawing4.xml" ContentType="application/vnd.openxmlformats-officedocument.drawing+xml"/>
  <Override PartName="/xl/externalLinks/externalLink12.xml" ContentType="application/vnd.openxmlformats-officedocument.spreadsheetml.externalLink+xml"/>
  <Override PartName="/xl/worksheets/sheet9.xml" ContentType="application/vnd.openxmlformats-officedocument.spreadsheetml.worksheet+xml"/>
  <Override PartName="/xl/externalLinks/externalLink11.xml" ContentType="application/vnd.openxmlformats-officedocument.spreadsheetml.externalLink+xml"/>
  <Override PartName="/xl/comments4.xml" ContentType="application/vnd.openxmlformats-officedocument.spreadsheetml.comments+xml"/>
  <Override PartName="/xl/externalLinks/externalLink10.xml" ContentType="application/vnd.openxmlformats-officedocument.spreadsheetml.externalLink+xml"/>
  <Override PartName="/xl/externalLinks/externalLink17.xml" ContentType="application/vnd.openxmlformats-officedocument.spreadsheetml.externalLink+xml"/>
  <Override PartName="/xl/externalLinks/externalLink1.xml" ContentType="application/vnd.openxmlformats-officedocument.spreadsheetml.externalLink+xml"/>
  <Override PartName="/xl/worksheets/sheet6.xml" ContentType="application/vnd.openxmlformats-officedocument.spreadsheetml.worksheet+xml"/>
  <Override PartName="/xl/externalLinks/externalLink16.xml" ContentType="application/vnd.openxmlformats-officedocument.spreadsheetml.externalLink+xml"/>
  <Override PartName="/xl/workbook.xml" ContentType="application/vnd.openxmlformats-officedocument.spreadsheetml.sheet.main+xml"/>
  <Override PartName="/xl/externalLinks/externalLink14.xml" ContentType="application/vnd.openxmlformats-officedocument.spreadsheetml.externalLink+xml"/>
  <Override PartName="/xl/worksheets/sheet8.xml" ContentType="application/vnd.openxmlformats-officedocument.spreadsheetml.worksheet+xml"/>
  <Override PartName="/docProps/custom.xml" ContentType="application/vnd.openxmlformats-officedocument.custom-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Relationships xmlns="http://schemas.openxmlformats.org/package/2006/relationships"><Relationship  Id="rId1" Type="http://schemas.openxmlformats.org/officeDocument/2006/relationships/extended-properties" Target="docProps/app.xml"/><Relationship  Id="rId2" Type="http://schemas.openxmlformats.org/package/2006/relationships/metadata/core-properties" Target="docProps/core.xml"/><Relationship  Id="rId3" Type="http://schemas.openxmlformats.org/officeDocument/2006/relationships/custom-properties" Target="docProps/custom.xml"/><Relationship  Id="rId4"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4="http://schemas.microsoft.com/office/spreadsheetml/2009/9/main"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workbookPr/>
  <bookViews>
    <workbookView xWindow="360" yWindow="15" windowWidth="20955" windowHeight="9720" activeTab="4"/>
  </bookViews>
  <sheets>
    <sheet name="Índice" sheetId="119" r:id="rId19"/>
    <sheet name="BDI" sheetId="112" r:id="rId20"/>
    <sheet name="PO" sheetId="106" r:id="rId21"/>
    <sheet name="MC" sheetId="107" r:id="rId22"/>
    <sheet name="CPU" sheetId="101" r:id="rId23"/>
    <sheet name="COT" sheetId="116" r:id="rId24"/>
    <sheet name="MAPA-COT" sheetId="121" r:id="rId25"/>
    <sheet name="QCI" sheetId="108" r:id="rId26"/>
    <sheet name="CFF" sheetId="104" r:id="rId27"/>
    <sheet name="DMT" sheetId="105" r:id="rId28"/>
    <sheet name="REF" sheetId="118" r:id="rId29"/>
  </sheets>
  <externalReferences>
    <externalReference r:id="rId1"/>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s>
  <definedNames>
    <definedName name="\0" localSheetId="1">#REF!</definedName>
    <definedName name="\0" localSheetId="4">#REF!</definedName>
    <definedName name="\0" localSheetId="9">#REF!</definedName>
    <definedName name="\0" localSheetId="6">#REF!</definedName>
    <definedName name="\0" localSheetId="7">#REF!</definedName>
    <definedName name="\0">#REF!</definedName>
    <definedName name="\a" localSheetId="1">#REF!</definedName>
    <definedName name="\a" localSheetId="4">#REF!</definedName>
    <definedName name="\a" localSheetId="9">#REF!</definedName>
    <definedName name="\a" localSheetId="7">#REF!</definedName>
    <definedName name="\a">#REF!</definedName>
    <definedName name="\c" localSheetId="6">[1]PLMUSEU!#REF!</definedName>
    <definedName name="\c">[1]PLMUSEU!#REF!</definedName>
    <definedName name="\x" localSheetId="6">[1]PLMUSEU!#REF!</definedName>
    <definedName name="\x">[1]PLMUSEU!#REF!</definedName>
    <definedName name="\z" localSheetId="6">[1]PLMUSEU!#REF!</definedName>
    <definedName name="\z">[1]PLMUSEU!#REF!</definedName>
    <definedName name="____________________pv3" localSheetId="6">#REF!</definedName>
    <definedName name="____________________pv3">#REF!</definedName>
    <definedName name="___________________Ele200502" localSheetId="6">#REF!</definedName>
    <definedName name="___________________Ele200502">#REF!</definedName>
    <definedName name="___________________pv3" localSheetId="6">#REF!</definedName>
    <definedName name="___________________pv3">#REF!</definedName>
    <definedName name="___________________Ser200705">#REF!</definedName>
    <definedName name="___________________Ser200712">#REF!</definedName>
    <definedName name="___________________Ser201104">#REF!</definedName>
    <definedName name="___________________TR2">#REF!</definedName>
    <definedName name="___________________TR5">#REF!</definedName>
    <definedName name="__________________Ele200502">#REF!</definedName>
    <definedName name="__________________Ele200609">#REF!</definedName>
    <definedName name="__________________pv2">#REF!</definedName>
    <definedName name="__________________pv3">#REF!</definedName>
    <definedName name="__________________Ser200506">#REF!</definedName>
    <definedName name="__________________Ser200705">#REF!</definedName>
    <definedName name="__________________Ser200712">#REF!</definedName>
    <definedName name="__________________Ser201104">#REF!</definedName>
    <definedName name="__________________TR2">#REF!</definedName>
    <definedName name="__________________TR5">#REF!</definedName>
    <definedName name="_________________Ele200502">#REF!</definedName>
    <definedName name="_________________Ele200609">#REF!</definedName>
    <definedName name="_________________pv2">#REF!</definedName>
    <definedName name="_________________pv3">#REF!</definedName>
    <definedName name="_________________Ser200506">#REF!</definedName>
    <definedName name="_________________Ser200705">#REF!</definedName>
    <definedName name="_________________Ser200712">#REF!</definedName>
    <definedName name="_________________Ser201104">#REF!</definedName>
    <definedName name="_________________TR2">#REF!</definedName>
    <definedName name="_________________TR5">#REF!</definedName>
    <definedName name="________________Ele200502">#REF!</definedName>
    <definedName name="________________Ele200609">#REF!</definedName>
    <definedName name="________________pv2">#REF!</definedName>
    <definedName name="________________pv3" localSheetId="4">#REF!</definedName>
    <definedName name="________________pv3">#REF!</definedName>
    <definedName name="________________Ser200506">#REF!</definedName>
    <definedName name="________________Ser200705">#REF!</definedName>
    <definedName name="________________Ser200712">#REF!</definedName>
    <definedName name="________________Ser201104">#REF!</definedName>
    <definedName name="________________TR2">#REF!</definedName>
    <definedName name="________________TR5">#REF!</definedName>
    <definedName name="_______________Ele200502">#REF!</definedName>
    <definedName name="_______________Ele200609">#REF!</definedName>
    <definedName name="_______________pv2">#REF!</definedName>
    <definedName name="_______________pv3" localSheetId="6">#REF!</definedName>
    <definedName name="_______________pv3">#REF!</definedName>
    <definedName name="_______________Ser200506">#REF!</definedName>
    <definedName name="_______________Ser200705">#REF!</definedName>
    <definedName name="_______________Ser200712">#REF!</definedName>
    <definedName name="_______________Ser201104">#REF!</definedName>
    <definedName name="_______________TR2">#REF!</definedName>
    <definedName name="_______________TR5">#REF!</definedName>
    <definedName name="______________Ele200502">#REF!</definedName>
    <definedName name="______________Ele200609">#REF!</definedName>
    <definedName name="______________pv2">#REF!</definedName>
    <definedName name="______________pv3">#REF!</definedName>
    <definedName name="______________Ser200506">#REF!</definedName>
    <definedName name="______________Ser200705">#REF!</definedName>
    <definedName name="______________Ser200712">#REF!</definedName>
    <definedName name="______________Ser201104">#REF!</definedName>
    <definedName name="______________TR2">#REF!</definedName>
    <definedName name="______________TR5">#REF!</definedName>
    <definedName name="_____________Ele200502">#REF!</definedName>
    <definedName name="_____________Ele200609">#REF!</definedName>
    <definedName name="_____________pv2">#REF!</definedName>
    <definedName name="_____________pv3">#REF!</definedName>
    <definedName name="_____________Ser200506">#REF!</definedName>
    <definedName name="_____________Ser200705">#REF!</definedName>
    <definedName name="_____________Ser200712">#REF!</definedName>
    <definedName name="_____________Ser201104">#REF!</definedName>
    <definedName name="_____________TR2">#REF!</definedName>
    <definedName name="_____________TR5">#REF!</definedName>
    <definedName name="____________Ele200502">#REF!</definedName>
    <definedName name="____________Ele200609">#REF!</definedName>
    <definedName name="____________pv2">#REF!</definedName>
    <definedName name="____________pv3">#REF!</definedName>
    <definedName name="____________REV5">#REF!</definedName>
    <definedName name="____________Ser200506">#REF!</definedName>
    <definedName name="____________Ser200705">#REF!</definedName>
    <definedName name="____________Ser200712">#REF!</definedName>
    <definedName name="____________Ser201104">#REF!</definedName>
    <definedName name="____________TR2">#REF!</definedName>
    <definedName name="____________TR5">#REF!</definedName>
    <definedName name="___________Ele200502">#REF!</definedName>
    <definedName name="___________Ele200609">#REF!</definedName>
    <definedName name="___________pv2">#REF!</definedName>
    <definedName name="___________pv3" localSheetId="1">#REF!</definedName>
    <definedName name="___________pv3" localSheetId="4">#REF!</definedName>
    <definedName name="___________pv3" localSheetId="9">#REF!</definedName>
    <definedName name="___________pv3" localSheetId="6">#REF!</definedName>
    <definedName name="___________pv3" localSheetId="7">#REF!</definedName>
    <definedName name="___________pv3">#REF!</definedName>
    <definedName name="___________REV5">#REF!</definedName>
    <definedName name="___________Ser200506">#REF!</definedName>
    <definedName name="___________Ser200705">#REF!</definedName>
    <definedName name="___________Ser200712">#REF!</definedName>
    <definedName name="___________Ser201104">#REF!</definedName>
    <definedName name="___________TR2">#REF!</definedName>
    <definedName name="___________TR5">#REF!</definedName>
    <definedName name="__________Ele200502" localSheetId="1">#REF!</definedName>
    <definedName name="__________Ele200502" localSheetId="4">#REF!</definedName>
    <definedName name="__________Ele200502" localSheetId="9">#REF!</definedName>
    <definedName name="__________Ele200502" localSheetId="6">#REF!</definedName>
    <definedName name="__________Ele200502" localSheetId="7">#REF!</definedName>
    <definedName name="__________Ele200502">#REF!</definedName>
    <definedName name="__________Ele200609" localSheetId="1">#REF!</definedName>
    <definedName name="__________Ele200609" localSheetId="4">#REF!</definedName>
    <definedName name="__________Ele200609" localSheetId="9">#REF!</definedName>
    <definedName name="__________Ele200609" localSheetId="6">#REF!</definedName>
    <definedName name="__________Ele200609" localSheetId="7">#REF!</definedName>
    <definedName name="__________Ele200609">#REF!</definedName>
    <definedName name="__________pv2" localSheetId="1">#REF!</definedName>
    <definedName name="__________pv2" localSheetId="4">#REF!</definedName>
    <definedName name="__________pv2" localSheetId="9">#REF!</definedName>
    <definedName name="__________pv2" localSheetId="6">#REF!</definedName>
    <definedName name="__________pv2" localSheetId="7">#REF!</definedName>
    <definedName name="__________pv2">#REF!</definedName>
    <definedName name="__________pv3" localSheetId="1">#REF!</definedName>
    <definedName name="__________pv3" localSheetId="4">#REF!</definedName>
    <definedName name="__________pv3" localSheetId="9">#REF!</definedName>
    <definedName name="__________pv3" localSheetId="6">#REF!</definedName>
    <definedName name="__________pv3" localSheetId="7">#REF!</definedName>
    <definedName name="__________pv3">#REF!</definedName>
    <definedName name="__________REV5">#REF!</definedName>
    <definedName name="__________Ser200506" localSheetId="1">#REF!</definedName>
    <definedName name="__________Ser200506" localSheetId="4">#REF!</definedName>
    <definedName name="__________Ser200506" localSheetId="9">#REF!</definedName>
    <definedName name="__________Ser200506" localSheetId="6">#REF!</definedName>
    <definedName name="__________Ser200506" localSheetId="7">#REF!</definedName>
    <definedName name="__________Ser200506">#REF!</definedName>
    <definedName name="__________Ser200705" localSheetId="1">#REF!</definedName>
    <definedName name="__________Ser200705" localSheetId="4">#REF!</definedName>
    <definedName name="__________Ser200705" localSheetId="9">#REF!</definedName>
    <definedName name="__________Ser200705" localSheetId="6">#REF!</definedName>
    <definedName name="__________Ser200705" localSheetId="7">#REF!</definedName>
    <definedName name="__________Ser200705">#REF!</definedName>
    <definedName name="__________Ser200712" localSheetId="1">#REF!</definedName>
    <definedName name="__________Ser200712" localSheetId="4">#REF!</definedName>
    <definedName name="__________Ser200712" localSheetId="9">#REF!</definedName>
    <definedName name="__________Ser200712" localSheetId="6">#REF!</definedName>
    <definedName name="__________Ser200712" localSheetId="7">#REF!</definedName>
    <definedName name="__________Ser200712">#REF!</definedName>
    <definedName name="__________Ser201104" localSheetId="1">#REF!</definedName>
    <definedName name="__________Ser201104" localSheetId="4">#REF!</definedName>
    <definedName name="__________Ser201104" localSheetId="9">#REF!</definedName>
    <definedName name="__________Ser201104" localSheetId="6">#REF!</definedName>
    <definedName name="__________Ser201104" localSheetId="7">#REF!</definedName>
    <definedName name="__________Ser201104">#REF!</definedName>
    <definedName name="__________TR2" localSheetId="1">#REF!</definedName>
    <definedName name="__________TR2" localSheetId="4">#REF!</definedName>
    <definedName name="__________TR2" localSheetId="9">#REF!</definedName>
    <definedName name="__________TR2" localSheetId="6">#REF!</definedName>
    <definedName name="__________TR2" localSheetId="7">#REF!</definedName>
    <definedName name="__________TR2">#REF!</definedName>
    <definedName name="__________TR5" localSheetId="1">#REF!</definedName>
    <definedName name="__________TR5" localSheetId="4">#REF!</definedName>
    <definedName name="__________TR5" localSheetId="9">#REF!</definedName>
    <definedName name="__________TR5" localSheetId="6">#REF!</definedName>
    <definedName name="__________TR5" localSheetId="7">#REF!</definedName>
    <definedName name="__________TR5">#REF!</definedName>
    <definedName name="_________abc2">#REF!</definedName>
    <definedName name="_________Ele200502" localSheetId="1">#REF!</definedName>
    <definedName name="_________Ele200502" localSheetId="4">#REF!</definedName>
    <definedName name="_________Ele200502" localSheetId="9">#REF!</definedName>
    <definedName name="_________Ele200502" localSheetId="6">#REF!</definedName>
    <definedName name="_________Ele200502" localSheetId="7">#REF!</definedName>
    <definedName name="_________Ele200502">#REF!</definedName>
    <definedName name="_________Ele200609" localSheetId="1">#REF!</definedName>
    <definedName name="_________Ele200609" localSheetId="4">#REF!</definedName>
    <definedName name="_________Ele200609" localSheetId="9">#REF!</definedName>
    <definedName name="_________Ele200609" localSheetId="6">#REF!</definedName>
    <definedName name="_________Ele200609" localSheetId="7">#REF!</definedName>
    <definedName name="_________Ele200609">#REF!</definedName>
    <definedName name="_________pv2" localSheetId="1">#REF!</definedName>
    <definedName name="_________pv2" localSheetId="4">#REF!</definedName>
    <definedName name="_________pv2" localSheetId="9">#REF!</definedName>
    <definedName name="_________pv2" localSheetId="6">#REF!</definedName>
    <definedName name="_________pv2" localSheetId="7">#REF!</definedName>
    <definedName name="_________pv2">#REF!</definedName>
    <definedName name="_________pv3" localSheetId="1">#REF!</definedName>
    <definedName name="_________pv3" localSheetId="4">#REF!</definedName>
    <definedName name="_________pv3" localSheetId="9">#REF!</definedName>
    <definedName name="_________pv3" localSheetId="6">#REF!</definedName>
    <definedName name="_________pv3" localSheetId="7">#REF!</definedName>
    <definedName name="_________pv3">#REF!</definedName>
    <definedName name="_________REV5">#REF!</definedName>
    <definedName name="_________Ser200506" localSheetId="1">#REF!</definedName>
    <definedName name="_________Ser200506" localSheetId="4">#REF!</definedName>
    <definedName name="_________Ser200506" localSheetId="9">#REF!</definedName>
    <definedName name="_________Ser200506" localSheetId="6">#REF!</definedName>
    <definedName name="_________Ser200506" localSheetId="7">#REF!</definedName>
    <definedName name="_________Ser200506">#REF!</definedName>
    <definedName name="_________Ser200705" localSheetId="1">#REF!</definedName>
    <definedName name="_________Ser200705" localSheetId="4">#REF!</definedName>
    <definedName name="_________Ser200705" localSheetId="9">#REF!</definedName>
    <definedName name="_________Ser200705" localSheetId="6">#REF!</definedName>
    <definedName name="_________Ser200705" localSheetId="7">#REF!</definedName>
    <definedName name="_________Ser200705">#REF!</definedName>
    <definedName name="_________Ser200712" localSheetId="1">#REF!</definedName>
    <definedName name="_________Ser200712" localSheetId="4">#REF!</definedName>
    <definedName name="_________Ser200712" localSheetId="9">#REF!</definedName>
    <definedName name="_________Ser200712" localSheetId="6">#REF!</definedName>
    <definedName name="_________Ser200712" localSheetId="7">#REF!</definedName>
    <definedName name="_________Ser200712">#REF!</definedName>
    <definedName name="_________Ser201104" localSheetId="1">#REF!</definedName>
    <definedName name="_________Ser201104" localSheetId="4">#REF!</definedName>
    <definedName name="_________Ser201104" localSheetId="9">#REF!</definedName>
    <definedName name="_________Ser201104" localSheetId="6">#REF!</definedName>
    <definedName name="_________Ser201104" localSheetId="7">#REF!</definedName>
    <definedName name="_________Ser201104">#REF!</definedName>
    <definedName name="_________TR2" localSheetId="1">#REF!</definedName>
    <definedName name="_________TR2" localSheetId="4">#REF!</definedName>
    <definedName name="_________TR2" localSheetId="9">#REF!</definedName>
    <definedName name="_________TR2" localSheetId="6">#REF!</definedName>
    <definedName name="_________TR2" localSheetId="7">#REF!</definedName>
    <definedName name="_________TR2">#REF!</definedName>
    <definedName name="_________TR5" localSheetId="1">#REF!</definedName>
    <definedName name="_________TR5" localSheetId="4">#REF!</definedName>
    <definedName name="_________TR5" localSheetId="9">#REF!</definedName>
    <definedName name="_________TR5" localSheetId="6">#REF!</definedName>
    <definedName name="_________TR5" localSheetId="7">#REF!</definedName>
    <definedName name="_________TR5">#REF!</definedName>
    <definedName name="________abc2">#REF!</definedName>
    <definedName name="________Ele200502" localSheetId="1">#REF!</definedName>
    <definedName name="________Ele200502" localSheetId="4">#REF!</definedName>
    <definedName name="________Ele200502" localSheetId="9">#REF!</definedName>
    <definedName name="________Ele200502" localSheetId="6">#REF!</definedName>
    <definedName name="________Ele200502" localSheetId="7">#REF!</definedName>
    <definedName name="________Ele200502">#REF!</definedName>
    <definedName name="________Ele200609" localSheetId="1">#REF!</definedName>
    <definedName name="________Ele200609" localSheetId="4">#REF!</definedName>
    <definedName name="________Ele200609" localSheetId="9">#REF!</definedName>
    <definedName name="________Ele200609" localSheetId="6">#REF!</definedName>
    <definedName name="________Ele200609" localSheetId="7">#REF!</definedName>
    <definedName name="________Ele200609">#REF!</definedName>
    <definedName name="________pv2" localSheetId="1">#REF!</definedName>
    <definedName name="________pv2" localSheetId="4">#REF!</definedName>
    <definedName name="________pv2" localSheetId="9">#REF!</definedName>
    <definedName name="________pv2" localSheetId="6">#REF!</definedName>
    <definedName name="________pv2" localSheetId="7">#REF!</definedName>
    <definedName name="________pv2">#REF!</definedName>
    <definedName name="________pv3">#REF!</definedName>
    <definedName name="________REV5">#REF!</definedName>
    <definedName name="________Ser200506" localSheetId="1">#REF!</definedName>
    <definedName name="________Ser200506" localSheetId="4">#REF!</definedName>
    <definedName name="________Ser200506" localSheetId="9">#REF!</definedName>
    <definedName name="________Ser200506" localSheetId="6">#REF!</definedName>
    <definedName name="________Ser200506" localSheetId="7">#REF!</definedName>
    <definedName name="________Ser200506">#REF!</definedName>
    <definedName name="________Ser200705" localSheetId="1">#REF!</definedName>
    <definedName name="________Ser200705" localSheetId="4">#REF!</definedName>
    <definedName name="________Ser200705" localSheetId="9">#REF!</definedName>
    <definedName name="________Ser200705" localSheetId="6">#REF!</definedName>
    <definedName name="________Ser200705" localSheetId="7">#REF!</definedName>
    <definedName name="________Ser200705">#REF!</definedName>
    <definedName name="________Ser200712" localSheetId="1">#REF!</definedName>
    <definedName name="________Ser200712" localSheetId="4">#REF!</definedName>
    <definedName name="________Ser200712" localSheetId="9">#REF!</definedName>
    <definedName name="________Ser200712" localSheetId="6">#REF!</definedName>
    <definedName name="________Ser200712" localSheetId="7">#REF!</definedName>
    <definedName name="________Ser200712">#REF!</definedName>
    <definedName name="________Ser201104" localSheetId="1">#REF!</definedName>
    <definedName name="________Ser201104" localSheetId="4">#REF!</definedName>
    <definedName name="________Ser201104" localSheetId="9">#REF!</definedName>
    <definedName name="________Ser201104" localSheetId="6">#REF!</definedName>
    <definedName name="________Ser201104" localSheetId="7">#REF!</definedName>
    <definedName name="________Ser201104">#REF!</definedName>
    <definedName name="________TR2" localSheetId="1">#REF!</definedName>
    <definedName name="________TR2" localSheetId="4">#REF!</definedName>
    <definedName name="________TR2" localSheetId="9">#REF!</definedName>
    <definedName name="________TR2" localSheetId="6">#REF!</definedName>
    <definedName name="________TR2" localSheetId="7">#REF!</definedName>
    <definedName name="________TR2">#REF!</definedName>
    <definedName name="________TR5" localSheetId="1">#REF!</definedName>
    <definedName name="________TR5" localSheetId="4">#REF!</definedName>
    <definedName name="________TR5" localSheetId="9">#REF!</definedName>
    <definedName name="________TR5" localSheetId="6">#REF!</definedName>
    <definedName name="________TR5" localSheetId="7">#REF!</definedName>
    <definedName name="________TR5">#REF!</definedName>
    <definedName name="_______abc2">#REF!</definedName>
    <definedName name="_______Ele200502" localSheetId="1">#REF!</definedName>
    <definedName name="_______Ele200502" localSheetId="4">#REF!</definedName>
    <definedName name="_______Ele200502" localSheetId="9">#REF!</definedName>
    <definedName name="_______Ele200502" localSheetId="6">#REF!</definedName>
    <definedName name="_______Ele200502" localSheetId="7">#REF!</definedName>
    <definedName name="_______Ele200502">#REF!</definedName>
    <definedName name="_______Ele200609" localSheetId="1">#REF!</definedName>
    <definedName name="_______Ele200609" localSheetId="4">#REF!</definedName>
    <definedName name="_______Ele200609" localSheetId="9">#REF!</definedName>
    <definedName name="_______Ele200609" localSheetId="6">#REF!</definedName>
    <definedName name="_______Ele200609" localSheetId="7">#REF!</definedName>
    <definedName name="_______Ele200609">#REF!</definedName>
    <definedName name="_______pv2" localSheetId="1">#REF!</definedName>
    <definedName name="_______pv2" localSheetId="4">#REF!</definedName>
    <definedName name="_______pv2" localSheetId="9">#REF!</definedName>
    <definedName name="_______pv2" localSheetId="6">#REF!</definedName>
    <definedName name="_______pv2" localSheetId="7">#REF!</definedName>
    <definedName name="_______pv2">#REF!</definedName>
    <definedName name="_______pv3" localSheetId="1">#REF!</definedName>
    <definedName name="_______pv3" localSheetId="4">#REF!</definedName>
    <definedName name="_______pv3" localSheetId="9">#REF!</definedName>
    <definedName name="_______pv3" localSheetId="6">#REF!</definedName>
    <definedName name="_______pv3" localSheetId="7">#REF!</definedName>
    <definedName name="_______pv3">#REF!</definedName>
    <definedName name="_______REV5">#REF!</definedName>
    <definedName name="_______Ser200506" localSheetId="1">#REF!</definedName>
    <definedName name="_______Ser200506" localSheetId="4">#REF!</definedName>
    <definedName name="_______Ser200506" localSheetId="9">#REF!</definedName>
    <definedName name="_______Ser200506" localSheetId="6">#REF!</definedName>
    <definedName name="_______Ser200506" localSheetId="7">#REF!</definedName>
    <definedName name="_______Ser200506">#REF!</definedName>
    <definedName name="_______Ser200705" localSheetId="1">#REF!</definedName>
    <definedName name="_______Ser200705" localSheetId="4">#REF!</definedName>
    <definedName name="_______Ser200705" localSheetId="9">#REF!</definedName>
    <definedName name="_______Ser200705" localSheetId="6">#REF!</definedName>
    <definedName name="_______Ser200705" localSheetId="7">#REF!</definedName>
    <definedName name="_______Ser200705">#REF!</definedName>
    <definedName name="_______Ser200712" localSheetId="1">#REF!</definedName>
    <definedName name="_______Ser200712" localSheetId="4">#REF!</definedName>
    <definedName name="_______Ser200712" localSheetId="9">#REF!</definedName>
    <definedName name="_______Ser200712" localSheetId="6">#REF!</definedName>
    <definedName name="_______Ser200712" localSheetId="7">#REF!</definedName>
    <definedName name="_______Ser200712">#REF!</definedName>
    <definedName name="_______Ser201104" localSheetId="1">#REF!</definedName>
    <definedName name="_______Ser201104" localSheetId="4">#REF!</definedName>
    <definedName name="_______Ser201104" localSheetId="9">#REF!</definedName>
    <definedName name="_______Ser201104" localSheetId="6">#REF!</definedName>
    <definedName name="_______Ser201104" localSheetId="7">#REF!</definedName>
    <definedName name="_______Ser201104">#REF!</definedName>
    <definedName name="_______TR2" localSheetId="1">#REF!</definedName>
    <definedName name="_______TR2" localSheetId="4">#REF!</definedName>
    <definedName name="_______TR2" localSheetId="9">#REF!</definedName>
    <definedName name="_______TR2" localSheetId="6">#REF!</definedName>
    <definedName name="_______TR2" localSheetId="7">#REF!</definedName>
    <definedName name="_______TR2">#REF!</definedName>
    <definedName name="_______TR5" localSheetId="1">#REF!</definedName>
    <definedName name="_______TR5" localSheetId="4">#REF!</definedName>
    <definedName name="_______TR5" localSheetId="9">#REF!</definedName>
    <definedName name="_______TR5" localSheetId="6">#REF!</definedName>
    <definedName name="_______TR5" localSheetId="7">#REF!</definedName>
    <definedName name="_______TR5">#REF!</definedName>
    <definedName name="______abc2">#REF!</definedName>
    <definedName name="______Ele200502" localSheetId="1">#REF!</definedName>
    <definedName name="______Ele200502" localSheetId="4">#REF!</definedName>
    <definedName name="______Ele200502" localSheetId="9">#REF!</definedName>
    <definedName name="______Ele200502" localSheetId="6">#REF!</definedName>
    <definedName name="______Ele200502" localSheetId="7">#REF!</definedName>
    <definedName name="______Ele200502">#REF!</definedName>
    <definedName name="______Ele200609" localSheetId="1">#REF!</definedName>
    <definedName name="______Ele200609" localSheetId="4">#REF!</definedName>
    <definedName name="______Ele200609" localSheetId="9">#REF!</definedName>
    <definedName name="______Ele200609" localSheetId="6">#REF!</definedName>
    <definedName name="______Ele200609" localSheetId="7">#REF!</definedName>
    <definedName name="______Ele200609">#REF!</definedName>
    <definedName name="______pv2" localSheetId="1">#REF!</definedName>
    <definedName name="______pv2" localSheetId="4">#REF!</definedName>
    <definedName name="______pv2" localSheetId="9">#REF!</definedName>
    <definedName name="______pv2" localSheetId="6">#REF!</definedName>
    <definedName name="______pv2" localSheetId="7">#REF!</definedName>
    <definedName name="______pv2">#REF!</definedName>
    <definedName name="______pv3" localSheetId="1">#REF!</definedName>
    <definedName name="______pv3" localSheetId="4">#REF!</definedName>
    <definedName name="______pv3" localSheetId="9">#REF!</definedName>
    <definedName name="______pv3" localSheetId="6">#REF!</definedName>
    <definedName name="______pv3" localSheetId="7">#REF!</definedName>
    <definedName name="______pv3">#REF!</definedName>
    <definedName name="______REV5">#REF!</definedName>
    <definedName name="______Ser200506" localSheetId="1">#REF!</definedName>
    <definedName name="______Ser200506" localSheetId="4">#REF!</definedName>
    <definedName name="______Ser200506" localSheetId="9">#REF!</definedName>
    <definedName name="______Ser200506" localSheetId="6">#REF!</definedName>
    <definedName name="______Ser200506" localSheetId="7">#REF!</definedName>
    <definedName name="______Ser200506">#REF!</definedName>
    <definedName name="______Ser200705" localSheetId="1">#REF!</definedName>
    <definedName name="______Ser200705" localSheetId="4">#REF!</definedName>
    <definedName name="______Ser200705" localSheetId="9">#REF!</definedName>
    <definedName name="______Ser200705" localSheetId="6">#REF!</definedName>
    <definedName name="______Ser200705" localSheetId="7">#REF!</definedName>
    <definedName name="______Ser200705">#REF!</definedName>
    <definedName name="______Ser200712" localSheetId="1">#REF!</definedName>
    <definedName name="______Ser200712" localSheetId="4">#REF!</definedName>
    <definedName name="______Ser200712" localSheetId="9">#REF!</definedName>
    <definedName name="______Ser200712" localSheetId="6">#REF!</definedName>
    <definedName name="______Ser200712" localSheetId="7">#REF!</definedName>
    <definedName name="______Ser200712">#REF!</definedName>
    <definedName name="______Ser201104" localSheetId="1">#REF!</definedName>
    <definedName name="______Ser201104" localSheetId="4">#REF!</definedName>
    <definedName name="______Ser201104" localSheetId="9">#REF!</definedName>
    <definedName name="______Ser201104" localSheetId="6">#REF!</definedName>
    <definedName name="______Ser201104" localSheetId="7">#REF!</definedName>
    <definedName name="______Ser201104">#REF!</definedName>
    <definedName name="______TR2" localSheetId="1">#REF!</definedName>
    <definedName name="______TR2" localSheetId="4">#REF!</definedName>
    <definedName name="______TR2" localSheetId="9">#REF!</definedName>
    <definedName name="______TR2" localSheetId="6">#REF!</definedName>
    <definedName name="______TR2" localSheetId="7">#REF!</definedName>
    <definedName name="______TR2">#REF!</definedName>
    <definedName name="______TR5" localSheetId="1">#REF!</definedName>
    <definedName name="______TR5" localSheetId="4">#REF!</definedName>
    <definedName name="______TR5" localSheetId="9">#REF!</definedName>
    <definedName name="______TR5" localSheetId="6">#REF!</definedName>
    <definedName name="______TR5" localSheetId="7">#REF!</definedName>
    <definedName name="______TR5">#REF!</definedName>
    <definedName name="_____abc2">#REF!</definedName>
    <definedName name="_____Ele200502" localSheetId="1">#REF!</definedName>
    <definedName name="_____Ele200502" localSheetId="9">#REF!</definedName>
    <definedName name="_____Ele200502" localSheetId="7">#REF!</definedName>
    <definedName name="_____Ele200502">#REF!</definedName>
    <definedName name="_____Ele200609" localSheetId="1">#REF!</definedName>
    <definedName name="_____Ele200609" localSheetId="4">#REF!</definedName>
    <definedName name="_____Ele200609" localSheetId="9">#REF!</definedName>
    <definedName name="_____Ele200609" localSheetId="6">#REF!</definedName>
    <definedName name="_____Ele200609" localSheetId="7">#REF!</definedName>
    <definedName name="_____Ele200609">#REF!</definedName>
    <definedName name="_____pv2" localSheetId="1">#REF!</definedName>
    <definedName name="_____pv2" localSheetId="4">#REF!</definedName>
    <definedName name="_____pv2" localSheetId="9">#REF!</definedName>
    <definedName name="_____pv2" localSheetId="6">#REF!</definedName>
    <definedName name="_____pv2" localSheetId="7">#REF!</definedName>
    <definedName name="_____pv2">#REF!</definedName>
    <definedName name="_____pv3" localSheetId="1">#REF!</definedName>
    <definedName name="_____pv3" localSheetId="4">#REF!</definedName>
    <definedName name="_____pv3" localSheetId="9">#REF!</definedName>
    <definedName name="_____pv3" localSheetId="6">#REF!</definedName>
    <definedName name="_____pv3" localSheetId="7">#REF!</definedName>
    <definedName name="_____pv3">#REF!</definedName>
    <definedName name="_____REV5" localSheetId="1">#REF!</definedName>
    <definedName name="_____REV5" localSheetId="4">#REF!</definedName>
    <definedName name="_____REV5" localSheetId="9">#REF!</definedName>
    <definedName name="_____REV5" localSheetId="6">#REF!</definedName>
    <definedName name="_____REV5" localSheetId="7">#REF!</definedName>
    <definedName name="_____REV5">#REF!</definedName>
    <definedName name="_____Ser200506" localSheetId="1">#REF!</definedName>
    <definedName name="_____Ser200506" localSheetId="4">#REF!</definedName>
    <definedName name="_____Ser200506" localSheetId="9">#REF!</definedName>
    <definedName name="_____Ser200506" localSheetId="6">#REF!</definedName>
    <definedName name="_____Ser200506" localSheetId="7">#REF!</definedName>
    <definedName name="_____Ser200506">#REF!</definedName>
    <definedName name="_____Ser200705" localSheetId="1">#REF!</definedName>
    <definedName name="_____Ser200705" localSheetId="9">#REF!</definedName>
    <definedName name="_____Ser200705" localSheetId="7">#REF!</definedName>
    <definedName name="_____Ser200705">#REF!</definedName>
    <definedName name="_____Ser200712" localSheetId="1">#REF!</definedName>
    <definedName name="_____Ser200712" localSheetId="9">#REF!</definedName>
    <definedName name="_____Ser200712" localSheetId="7">#REF!</definedName>
    <definedName name="_____Ser200712">#REF!</definedName>
    <definedName name="_____Ser201104" localSheetId="1">#REF!</definedName>
    <definedName name="_____Ser201104" localSheetId="9">#REF!</definedName>
    <definedName name="_____Ser201104" localSheetId="7">#REF!</definedName>
    <definedName name="_____Ser201104">#REF!</definedName>
    <definedName name="_____TR2" localSheetId="1">#REF!</definedName>
    <definedName name="_____TR2" localSheetId="9">#REF!</definedName>
    <definedName name="_____TR2" localSheetId="7">#REF!</definedName>
    <definedName name="_____TR2">#REF!</definedName>
    <definedName name="_____TR5" localSheetId="1">#REF!</definedName>
    <definedName name="_____TR5" localSheetId="9">#REF!</definedName>
    <definedName name="_____TR5" localSheetId="7">#REF!</definedName>
    <definedName name="_____TR5">#REF!</definedName>
    <definedName name="____abc2">#REF!</definedName>
    <definedName name="____Ele200502" localSheetId="1">#REF!</definedName>
    <definedName name="____Ele200502" localSheetId="9">#REF!</definedName>
    <definedName name="____Ele200502" localSheetId="7">#REF!</definedName>
    <definedName name="____Ele200502">#REF!</definedName>
    <definedName name="____Ele200609" localSheetId="1">#REF!</definedName>
    <definedName name="____Ele200609" localSheetId="4">#REF!</definedName>
    <definedName name="____Ele200609" localSheetId="9">#REF!</definedName>
    <definedName name="____Ele200609" localSheetId="6">#REF!</definedName>
    <definedName name="____Ele200609" localSheetId="7">#REF!</definedName>
    <definedName name="____Ele200609">#REF!</definedName>
    <definedName name="____pv2" localSheetId="1">#REF!</definedName>
    <definedName name="____pv2" localSheetId="4">#REF!</definedName>
    <definedName name="____pv2" localSheetId="9">#REF!</definedName>
    <definedName name="____pv2" localSheetId="6">#REF!</definedName>
    <definedName name="____pv2" localSheetId="7">#REF!</definedName>
    <definedName name="____pv2">#REF!</definedName>
    <definedName name="____pv3" localSheetId="1">#REF!</definedName>
    <definedName name="____pv3" localSheetId="8">#REF!</definedName>
    <definedName name="____pv3" localSheetId="9">#REF!</definedName>
    <definedName name="____pv3" localSheetId="6">#REF!</definedName>
    <definedName name="____pv3" localSheetId="7">#REF!</definedName>
    <definedName name="____pv3">#REF!</definedName>
    <definedName name="____REV5" localSheetId="1">#REF!</definedName>
    <definedName name="____REV5" localSheetId="4">#REF!</definedName>
    <definedName name="____REV5" localSheetId="9">#REF!</definedName>
    <definedName name="____REV5" localSheetId="6">#REF!</definedName>
    <definedName name="____REV5" localSheetId="7">#REF!</definedName>
    <definedName name="____REV5">#REF!</definedName>
    <definedName name="____Ser200506" localSheetId="1">#REF!</definedName>
    <definedName name="____Ser200506" localSheetId="4">#REF!</definedName>
    <definedName name="____Ser200506" localSheetId="9">#REF!</definedName>
    <definedName name="____Ser200506" localSheetId="6">#REF!</definedName>
    <definedName name="____Ser200506" localSheetId="7">#REF!</definedName>
    <definedName name="____Ser200506">#REF!</definedName>
    <definedName name="____Ser200705" localSheetId="1">#REF!</definedName>
    <definedName name="____Ser200705" localSheetId="9">#REF!</definedName>
    <definedName name="____Ser200705" localSheetId="7">#REF!</definedName>
    <definedName name="____Ser200705">#REF!</definedName>
    <definedName name="____Ser200712" localSheetId="1">#REF!</definedName>
    <definedName name="____Ser200712" localSheetId="9">#REF!</definedName>
    <definedName name="____Ser200712" localSheetId="7">#REF!</definedName>
    <definedName name="____Ser200712">#REF!</definedName>
    <definedName name="____Ser201104" localSheetId="1">#REF!</definedName>
    <definedName name="____Ser201104" localSheetId="9">#REF!</definedName>
    <definedName name="____Ser201104" localSheetId="7">#REF!</definedName>
    <definedName name="____Ser201104">#REF!</definedName>
    <definedName name="____TR2" localSheetId="1">#REF!</definedName>
    <definedName name="____TR2" localSheetId="9">#REF!</definedName>
    <definedName name="____TR2" localSheetId="7">#REF!</definedName>
    <definedName name="____TR2">#REF!</definedName>
    <definedName name="____TR5" localSheetId="1">#REF!</definedName>
    <definedName name="____TR5" localSheetId="9">#REF!</definedName>
    <definedName name="____TR5" localSheetId="7">#REF!</definedName>
    <definedName name="____TR5">#REF!</definedName>
    <definedName name="___abc2">#REF!</definedName>
    <definedName name="___Ele200502" localSheetId="1">#REF!</definedName>
    <definedName name="___Ele200502" localSheetId="9">#REF!</definedName>
    <definedName name="___Ele200502" localSheetId="7">#REF!</definedName>
    <definedName name="___Ele200502">#REF!</definedName>
    <definedName name="___Ele200609" localSheetId="1">#REF!</definedName>
    <definedName name="___Ele200609" localSheetId="9">#REF!</definedName>
    <definedName name="___Ele200609" localSheetId="7">#REF!</definedName>
    <definedName name="___Ele200609">#REF!</definedName>
    <definedName name="___pv2" localSheetId="1">#REF!</definedName>
    <definedName name="___pv2" localSheetId="9">#REF!</definedName>
    <definedName name="___pv2" localSheetId="7">#REF!</definedName>
    <definedName name="___pv2">#REF!</definedName>
    <definedName name="___pv3" localSheetId="1">#REF!</definedName>
    <definedName name="___pv3" localSheetId="4">#REF!</definedName>
    <definedName name="___pv3" localSheetId="9">#REF!</definedName>
    <definedName name="___pv3" localSheetId="6">#REF!</definedName>
    <definedName name="___pv3" localSheetId="7">#REF!</definedName>
    <definedName name="___pv3">#REF!</definedName>
    <definedName name="___REV5" localSheetId="1">#REF!</definedName>
    <definedName name="___REV5" localSheetId="4">#REF!</definedName>
    <definedName name="___REV5" localSheetId="9">#REF!</definedName>
    <definedName name="___REV5" localSheetId="6">#REF!</definedName>
    <definedName name="___REV5" localSheetId="7">#REF!</definedName>
    <definedName name="___REV5">#REF!</definedName>
    <definedName name="___Ser200506" localSheetId="1">#REF!</definedName>
    <definedName name="___Ser200506" localSheetId="9">#REF!</definedName>
    <definedName name="___Ser200506" localSheetId="7">#REF!</definedName>
    <definedName name="___Ser200506">#REF!</definedName>
    <definedName name="___Ser200705" localSheetId="1">#REF!</definedName>
    <definedName name="___Ser200705" localSheetId="9">#REF!</definedName>
    <definedName name="___Ser200705" localSheetId="7">#REF!</definedName>
    <definedName name="___Ser200705">#REF!</definedName>
    <definedName name="___Ser200712" localSheetId="1">#REF!</definedName>
    <definedName name="___Ser200712" localSheetId="9">#REF!</definedName>
    <definedName name="___Ser200712" localSheetId="7">#REF!</definedName>
    <definedName name="___Ser200712">#REF!</definedName>
    <definedName name="___Ser201104" localSheetId="1">#REF!</definedName>
    <definedName name="___Ser201104" localSheetId="9">#REF!</definedName>
    <definedName name="___Ser201104" localSheetId="7">#REF!</definedName>
    <definedName name="___Ser201104">#REF!</definedName>
    <definedName name="___TR2" localSheetId="1">#REF!</definedName>
    <definedName name="___TR2" localSheetId="9">#REF!</definedName>
    <definedName name="___TR2" localSheetId="7">#REF!</definedName>
    <definedName name="___TR2">#REF!</definedName>
    <definedName name="___TR5" localSheetId="1">#REF!</definedName>
    <definedName name="___TR5" localSheetId="9">#REF!</definedName>
    <definedName name="___TR5" localSheetId="7">#REF!</definedName>
    <definedName name="___TR5">#REF!</definedName>
    <definedName name="__abc2">#REF!</definedName>
    <definedName name="__Ele200502" localSheetId="1">#REF!</definedName>
    <definedName name="__Ele200502" localSheetId="4">#REF!</definedName>
    <definedName name="__Ele200502" localSheetId="9">#REF!</definedName>
    <definedName name="__Ele200502" localSheetId="6">#REF!</definedName>
    <definedName name="__Ele200502" localSheetId="7">#REF!</definedName>
    <definedName name="__Ele200502">#REF!</definedName>
    <definedName name="__Ele200609" localSheetId="1">#REF!</definedName>
    <definedName name="__Ele200609" localSheetId="9">#REF!</definedName>
    <definedName name="__Ele200609" localSheetId="7">#REF!</definedName>
    <definedName name="__Ele200609">#REF!</definedName>
    <definedName name="__pv2" localSheetId="1">#REF!</definedName>
    <definedName name="__pv2" localSheetId="9">#REF!</definedName>
    <definedName name="__pv2" localSheetId="7">#REF!</definedName>
    <definedName name="__pv2">#REF!</definedName>
    <definedName name="__pv3" localSheetId="1">#REF!</definedName>
    <definedName name="__pv3" localSheetId="9">#REF!</definedName>
    <definedName name="__pv3" localSheetId="7">#REF!</definedName>
    <definedName name="__pv3">#REF!</definedName>
    <definedName name="__REV5" localSheetId="1">#REF!</definedName>
    <definedName name="__REV5" localSheetId="4">#REF!</definedName>
    <definedName name="__REV5" localSheetId="9">#REF!</definedName>
    <definedName name="__REV5" localSheetId="6">#REF!</definedName>
    <definedName name="__REV5" localSheetId="7">#REF!</definedName>
    <definedName name="__REV5">#REF!</definedName>
    <definedName name="__Ser200506" localSheetId="1">#REF!</definedName>
    <definedName name="__Ser200506" localSheetId="9">#REF!</definedName>
    <definedName name="__Ser200506" localSheetId="7">#REF!</definedName>
    <definedName name="__Ser200506">#REF!</definedName>
    <definedName name="__Ser200705" localSheetId="1">#REF!</definedName>
    <definedName name="__Ser200705" localSheetId="4">#REF!</definedName>
    <definedName name="__Ser200705" localSheetId="9">#REF!</definedName>
    <definedName name="__Ser200705" localSheetId="6">#REF!</definedName>
    <definedName name="__Ser200705" localSheetId="7">#REF!</definedName>
    <definedName name="__Ser200705">#REF!</definedName>
    <definedName name="__Ser200712" localSheetId="1">#REF!</definedName>
    <definedName name="__Ser200712" localSheetId="4">#REF!</definedName>
    <definedName name="__Ser200712" localSheetId="9">#REF!</definedName>
    <definedName name="__Ser200712" localSheetId="6">#REF!</definedName>
    <definedName name="__Ser200712" localSheetId="7">#REF!</definedName>
    <definedName name="__Ser200712">#REF!</definedName>
    <definedName name="__Ser201104" localSheetId="1">#REF!</definedName>
    <definedName name="__Ser201104" localSheetId="4">#REF!</definedName>
    <definedName name="__Ser201104" localSheetId="9">#REF!</definedName>
    <definedName name="__Ser201104" localSheetId="6">#REF!</definedName>
    <definedName name="__Ser201104" localSheetId="7">#REF!</definedName>
    <definedName name="__Ser201104">#REF!</definedName>
    <definedName name="__TR2" localSheetId="1">#REF!</definedName>
    <definedName name="__TR2" localSheetId="4">#REF!</definedName>
    <definedName name="__TR2" localSheetId="9">#REF!</definedName>
    <definedName name="__TR2" localSheetId="6">#REF!</definedName>
    <definedName name="__TR2" localSheetId="7">#REF!</definedName>
    <definedName name="__TR2">#REF!</definedName>
    <definedName name="__TR5" localSheetId="1">#REF!</definedName>
    <definedName name="__TR5" localSheetId="4">#REF!</definedName>
    <definedName name="__TR5" localSheetId="9">#REF!</definedName>
    <definedName name="__TR5" localSheetId="6">#REF!</definedName>
    <definedName name="__TR5" localSheetId="7">#REF!</definedName>
    <definedName name="__TR5">#REF!</definedName>
    <definedName name="_1Excel_BuiltIn_Print_Area_1_1">#REF!</definedName>
    <definedName name="_2Excel_BuiltIn_Print_Area_2_1" localSheetId="6">[2]Estrutura!#REF!</definedName>
    <definedName name="_2Excel_BuiltIn_Print_Area_2_1">[2]Estrutura!#REF!</definedName>
    <definedName name="_3Excel_BuiltIn_Print_Area_4_1" localSheetId="6">#REF!</definedName>
    <definedName name="_3Excel_BuiltIn_Print_Area_4_1">#REF!</definedName>
    <definedName name="_4Excel_BuiltIn_Print_Area_1_1" localSheetId="1">#REF!</definedName>
    <definedName name="_4Excel_BuiltIn_Print_Area_1_1" localSheetId="9">#REF!</definedName>
    <definedName name="_4Excel_BuiltIn_Print_Area_1_1" localSheetId="7">#REF!</definedName>
    <definedName name="_4Excel_BuiltIn_Print_Area_1_1">#REF!</definedName>
    <definedName name="_6Excel_BuiltIn_Print_Area_4_1" localSheetId="1">#REF!</definedName>
    <definedName name="_6Excel_BuiltIn_Print_Area_4_1" localSheetId="9">#REF!</definedName>
    <definedName name="_6Excel_BuiltIn_Print_Area_4_1" localSheetId="7">#REF!</definedName>
    <definedName name="_6Excel_BuiltIn_Print_Area_4_1">#REF!</definedName>
    <definedName name="_abc2" localSheetId="1">#REF!</definedName>
    <definedName name="_abc2" localSheetId="4">#REF!</definedName>
    <definedName name="_abc2" localSheetId="9">#REF!</definedName>
    <definedName name="_abc2" localSheetId="6">#REF!</definedName>
    <definedName name="_abc2" localSheetId="7">#REF!</definedName>
    <definedName name="_abc2">#REF!</definedName>
    <definedName name="_Ele200502" localSheetId="1">#REF!</definedName>
    <definedName name="_Ele200502" localSheetId="4">#REF!</definedName>
    <definedName name="_Ele200502" localSheetId="9">#REF!</definedName>
    <definedName name="_Ele200502" localSheetId="6">#REF!</definedName>
    <definedName name="_Ele200502" localSheetId="7">#REF!</definedName>
    <definedName name="_Ele200502">#REF!</definedName>
    <definedName name="_Ele200609" localSheetId="1">#REF!</definedName>
    <definedName name="_Ele200609" localSheetId="9">#REF!</definedName>
    <definedName name="_Ele200609" localSheetId="7">#REF!</definedName>
    <definedName name="_Ele200609">#REF!</definedName>
    <definedName name="_xlnm._FilterDatabase" localSheetId="1" hidden="1">BDI!$B$2:$B$47</definedName>
    <definedName name="_xlnm._FilterDatabase" localSheetId="5" hidden="1">COT!$A$2:$I$3</definedName>
    <definedName name="_xlnm._FilterDatabase" localSheetId="6" hidden="1">'MAPA-COT'!$4:$5</definedName>
    <definedName name="_xlnm._FilterDatabase" localSheetId="2" hidden="1">PO!$A$3:$AC$438</definedName>
    <definedName name="_xlnm._FilterDatabase" localSheetId="10" hidden="1">REF!$B$1:$F$29145</definedName>
    <definedName name="_pv2" localSheetId="1">#REF!</definedName>
    <definedName name="_pv2" localSheetId="9">#REF!</definedName>
    <definedName name="_pv2" localSheetId="6">#REF!</definedName>
    <definedName name="_pv2" localSheetId="7">#REF!</definedName>
    <definedName name="_pv2">#REF!</definedName>
    <definedName name="_pv3" localSheetId="1">#REF!</definedName>
    <definedName name="_pv3" localSheetId="4">#REF!</definedName>
    <definedName name="_pv3" localSheetId="9">#REF!</definedName>
    <definedName name="_pv3" localSheetId="6">#REF!</definedName>
    <definedName name="_pv3" localSheetId="7">#REF!</definedName>
    <definedName name="_pv3">#REF!</definedName>
    <definedName name="_REV5" localSheetId="1">#REF!</definedName>
    <definedName name="_REV5" localSheetId="9">#REF!</definedName>
    <definedName name="_REV5" localSheetId="7">#REF!</definedName>
    <definedName name="_REV5">#REF!</definedName>
    <definedName name="_Ser200506" localSheetId="1">#REF!</definedName>
    <definedName name="_Ser200506" localSheetId="9">#REF!</definedName>
    <definedName name="_Ser200506" localSheetId="7">#REF!</definedName>
    <definedName name="_Ser200506">#REF!</definedName>
    <definedName name="_Ser200705" localSheetId="1">#REF!</definedName>
    <definedName name="_Ser200705" localSheetId="4">#REF!</definedName>
    <definedName name="_Ser200705" localSheetId="9">#REF!</definedName>
    <definedName name="_Ser200705" localSheetId="6">#REF!</definedName>
    <definedName name="_Ser200705" localSheetId="7">#REF!</definedName>
    <definedName name="_Ser200705">#REF!</definedName>
    <definedName name="_Ser200712" localSheetId="1">#REF!</definedName>
    <definedName name="_Ser200712" localSheetId="4">#REF!</definedName>
    <definedName name="_Ser200712" localSheetId="9">#REF!</definedName>
    <definedName name="_Ser200712" localSheetId="6">#REF!</definedName>
    <definedName name="_Ser200712" localSheetId="7">#REF!</definedName>
    <definedName name="_Ser200712">#REF!</definedName>
    <definedName name="_Ser201104" localSheetId="1">#REF!</definedName>
    <definedName name="_Ser201104" localSheetId="4">#REF!</definedName>
    <definedName name="_Ser201104" localSheetId="9">#REF!</definedName>
    <definedName name="_Ser201104" localSheetId="6">#REF!</definedName>
    <definedName name="_Ser201104" localSheetId="7">#REF!</definedName>
    <definedName name="_Ser201104">#REF!</definedName>
    <definedName name="_TR2" localSheetId="1">#REF!</definedName>
    <definedName name="_TR2" localSheetId="4">#REF!</definedName>
    <definedName name="_TR2" localSheetId="9">#REF!</definedName>
    <definedName name="_TR2" localSheetId="6">#REF!</definedName>
    <definedName name="_TR2" localSheetId="7">#REF!</definedName>
    <definedName name="_TR2">#REF!</definedName>
    <definedName name="_TR5" localSheetId="1">#REF!</definedName>
    <definedName name="_TR5" localSheetId="4">#REF!</definedName>
    <definedName name="_TR5" localSheetId="9">#REF!</definedName>
    <definedName name="_TR5" localSheetId="6">#REF!</definedName>
    <definedName name="_TR5" localSheetId="7">#REF!</definedName>
    <definedName name="_TR5">#REF!</definedName>
    <definedName name="A" localSheetId="1">#REF!</definedName>
    <definedName name="A" localSheetId="9">#REF!</definedName>
    <definedName name="A" localSheetId="7">#REF!</definedName>
    <definedName name="A">#REF!</definedName>
    <definedName name="A010160100">'[3]DADOS COLETATO'!$L$9</definedName>
    <definedName name="A010505000">'[3]DADOS COLETATO'!$L$10</definedName>
    <definedName name="A020200010">'[3]DADOS COLETATO'!$L$11</definedName>
    <definedName name="A020200080">'[3]DADOS COLETATO'!$L$12</definedName>
    <definedName name="A03.020.0851">'[3]DADOS COLETATO'!$L$23</definedName>
    <definedName name="A030130010">'[3]DADOS COLETATO'!$L$13</definedName>
    <definedName name="A030130011">'[3]DADOS COLETATO'!$L$14</definedName>
    <definedName name="A030160501">'[3]DADOS COLETATO'!$L$15</definedName>
    <definedName name="A030250100">'[3]DADOS COLETATO'!$L$16</definedName>
    <definedName name="A040050130">'[3]DADOS COLETATO'!$L$17</definedName>
    <definedName name="A040110511">'[3]DADOS COLETATO'!$L$18</definedName>
    <definedName name="A050150050">'[3]DADOS COLETATO'!$L$19</definedName>
    <definedName name="A050200140">'[3]DADOS COLETATO'!$L$20</definedName>
    <definedName name="A050210050">'[3]DADOS COLETATO'!$L$21</definedName>
    <definedName name="A050210100">'[3]DADOS COLETATO'!$L$22</definedName>
    <definedName name="A050210750">'[3]DADOS COLETATO'!$O$9</definedName>
    <definedName name="a06.004.0320">'[3]DADOS COLETATO'!$O$23</definedName>
    <definedName name="A060030500">'[3]DADOS COLETATO'!$O$10</definedName>
    <definedName name="A060040300">'[3]DADOS COLETATO'!$O$11</definedName>
    <definedName name="A060140120">'[3]DADOS COLETATO'!$O$12</definedName>
    <definedName name="A060160120">'[3]DADOS COLETATO'!$O$13</definedName>
    <definedName name="A060160410">'[3]DADOS COLETATO'!$O$14</definedName>
    <definedName name="A080010030">'[3]DADOS COLETATO'!$O$15</definedName>
    <definedName name="A080150100">'[3]DADOS COLETATO'!$O$16</definedName>
    <definedName name="A080270120">'[3]DADOS COLETATO'!$O$17</definedName>
    <definedName name="A150010310">'[3]DADOS COLETATO'!$O$18</definedName>
    <definedName name="A200040031">'[3]DADOS COLETATO'!$O$19</definedName>
    <definedName name="A200090011">'[3]DADOS COLETATO'!$O$20</definedName>
    <definedName name="A200280200">'[3]DADOS COLETATO'!$O$21</definedName>
    <definedName name="aa" localSheetId="1">#REF!</definedName>
    <definedName name="aa" localSheetId="4">#REF!</definedName>
    <definedName name="aa" localSheetId="9">#REF!</definedName>
    <definedName name="aa" localSheetId="6">#REF!</definedName>
    <definedName name="aa" localSheetId="7">#REF!</definedName>
    <definedName name="aa">#REF!</definedName>
    <definedName name="aaa" localSheetId="1">#REF!</definedName>
    <definedName name="aaa" localSheetId="9">#REF!</definedName>
    <definedName name="aaa" localSheetId="7">#REF!</definedName>
    <definedName name="aaa">#REF!</definedName>
    <definedName name="abc" localSheetId="1">#REF!</definedName>
    <definedName name="abc" localSheetId="4">#REF!</definedName>
    <definedName name="abc" localSheetId="9">#REF!</definedName>
    <definedName name="abc" localSheetId="6">#REF!</definedName>
    <definedName name="abc" localSheetId="7">#REF!</definedName>
    <definedName name="abc">#REF!</definedName>
    <definedName name="Abrigo_moto_gerador_consulta" localSheetId="1">#REF!</definedName>
    <definedName name="Abrigo_moto_gerador_consulta" localSheetId="9">#REF!</definedName>
    <definedName name="Abrigo_moto_gerador_consulta" localSheetId="6">#REF!</definedName>
    <definedName name="Abrigo_moto_gerador_consulta" localSheetId="7">#REF!</definedName>
    <definedName name="Abrigo_moto_gerador_consulta">#REF!</definedName>
    <definedName name="Acesso_Estacao_01" localSheetId="1">#REF!</definedName>
    <definedName name="Acesso_Estacao_01" localSheetId="9">#REF!</definedName>
    <definedName name="Acesso_Estacao_01" localSheetId="6">#REF!</definedName>
    <definedName name="Acesso_Estacao_01" localSheetId="7">#REF!</definedName>
    <definedName name="Acesso_Estacao_01">#REF!</definedName>
    <definedName name="adfv" localSheetId="1">#REF!</definedName>
    <definedName name="adfv" localSheetId="9">#REF!</definedName>
    <definedName name="adfv" localSheetId="7">#REF!</definedName>
    <definedName name="adfv">#REF!</definedName>
    <definedName name="Administração" localSheetId="1">#REF!</definedName>
    <definedName name="Administração" localSheetId="9">#REF!</definedName>
    <definedName name="Administração" localSheetId="6">#REF!</definedName>
    <definedName name="Administração" localSheetId="7">#REF!</definedName>
    <definedName name="Administração">#REF!</definedName>
    <definedName name="alturadocorte">'[3]DADOS COLETATO'!$G$9</definedName>
    <definedName name="_xlnm.Print_Area" localSheetId="1">BDI!$C$2:$Q$41</definedName>
    <definedName name="_xlnm.Print_Area" localSheetId="8">CFF!$B$2:$Q$51</definedName>
    <definedName name="_xlnm.Print_Area" localSheetId="5">COT!$A$1:$H$14</definedName>
    <definedName name="_xlnm.Print_Area" localSheetId="4">CPU!$B$2:$J$388</definedName>
    <definedName name="_xlnm.Print_Area" localSheetId="9">DMT!$B$2:$L$13</definedName>
    <definedName name="_xlnm.Print_Area" localSheetId="0">Índice!$B$2:$O$50</definedName>
    <definedName name="_xlnm.Print_Area" localSheetId="6">'MAPA-COT'!$A$1:$AK$41</definedName>
    <definedName name="_xlnm.Print_Area" localSheetId="3">MC!$B$2:$M$841</definedName>
    <definedName name="_xlnm.Print_Area" localSheetId="2">PO!$C$2:$O$421</definedName>
    <definedName name="_xlnm.Print_Area" localSheetId="7">QCI!$B$2:$N$33</definedName>
    <definedName name="_xlnm.Print_Area" localSheetId="10">REF!#REF!</definedName>
    <definedName name="_xlnm.Print_Area">#REF!</definedName>
    <definedName name="_xlnm.Database" localSheetId="1">#REF!</definedName>
    <definedName name="_xlnm.Database" localSheetId="4">#REF!</definedName>
    <definedName name="_xlnm.Database" localSheetId="9">#REF!</definedName>
    <definedName name="_xlnm.Database" localSheetId="7">#REF!</definedName>
    <definedName name="_xlnm.Database">#REF!</definedName>
    <definedName name="BASICO" localSheetId="1">#REF!</definedName>
    <definedName name="BASICO" localSheetId="4">#REF!</definedName>
    <definedName name="BASICO" localSheetId="9">#REF!</definedName>
    <definedName name="BASICO" localSheetId="7">#REF!</definedName>
    <definedName name="BASICO">#REF!</definedName>
    <definedName name="botafora">'[3]DADOS COLETATO'!$C$40</definedName>
    <definedName name="brita">'[3]DADOS COLETATO'!$G$10</definedName>
    <definedName name="bstc20">'[3]DADOS COLETATO'!$I$31</definedName>
    <definedName name="bstc40">'[3]DADOS COLETATO'!$I$30</definedName>
    <definedName name="bstc60">'[3]DADOS COLETATO'!$I$29</definedName>
    <definedName name="bstc80">'[3]DADOS COLETATO'!$I$28</definedName>
    <definedName name="C_" localSheetId="1">#REF!</definedName>
    <definedName name="C_" localSheetId="4">#REF!</definedName>
    <definedName name="C_" localSheetId="9">#REF!</definedName>
    <definedName name="C_" localSheetId="6">#REF!</definedName>
    <definedName name="C_" localSheetId="7">#REF!</definedName>
    <definedName name="C_">#REF!</definedName>
    <definedName name="caixadecentro">'[3]DADOS COLETATO'!$C$28</definedName>
    <definedName name="Casa_de_maquinas" localSheetId="1">#REF!</definedName>
    <definedName name="Casa_de_maquinas" localSheetId="9">#REF!</definedName>
    <definedName name="Casa_de_maquinas" localSheetId="6">#REF!</definedName>
    <definedName name="Casa_de_maquinas" localSheetId="7">#REF!</definedName>
    <definedName name="Casa_de_maquinas">#REF!</definedName>
    <definedName name="CERCA" localSheetId="1">#REF!</definedName>
    <definedName name="CERCA" localSheetId="4">#REF!</definedName>
    <definedName name="CERCA" localSheetId="9">#REF!</definedName>
    <definedName name="CERCA" localSheetId="6">#REF!</definedName>
    <definedName name="CERCA" localSheetId="7">#REF!</definedName>
    <definedName name="CERCA">#REF!</definedName>
    <definedName name="Cisterna_e_Castelo_d_agua_Consulta" localSheetId="1">#REF!</definedName>
    <definedName name="Cisterna_e_Castelo_d_agua_Consulta" localSheetId="9">#REF!</definedName>
    <definedName name="Cisterna_e_Castelo_d_agua_Consulta" localSheetId="6">#REF!</definedName>
    <definedName name="Cisterna_e_Castelo_d_agua_Consulta" localSheetId="7">#REF!</definedName>
    <definedName name="Cisterna_e_Castelo_d_agua_Consulta">#REF!</definedName>
    <definedName name="CLIENTE" localSheetId="1">#REF!</definedName>
    <definedName name="CLIENTE" localSheetId="9">#REF!</definedName>
    <definedName name="CLIENTE" localSheetId="7">#REF!</definedName>
    <definedName name="CLIENTE">#REF!</definedName>
    <definedName name="Codigos" localSheetId="1">#REF!</definedName>
    <definedName name="Codigos" localSheetId="9">#REF!</definedName>
    <definedName name="Codigos" localSheetId="6">#REF!</definedName>
    <definedName name="Codigos" localSheetId="7">#REF!</definedName>
    <definedName name="Codigos">#REF!</definedName>
    <definedName name="COMPRA" localSheetId="1">#REF!</definedName>
    <definedName name="COMPRA" localSheetId="9">#REF!</definedName>
    <definedName name="COMPRA" localSheetId="7">#REF!</definedName>
    <definedName name="COMPRA">#REF!</definedName>
    <definedName name="COMPRAS" localSheetId="1">#REF!</definedName>
    <definedName name="COMPRAS" localSheetId="9">#REF!</definedName>
    <definedName name="COMPRAS" localSheetId="7">#REF!</definedName>
    <definedName name="COMPRAS">#REF!</definedName>
    <definedName name="COMPRIM" localSheetId="1">#REF!</definedName>
    <definedName name="COMPRIM" localSheetId="9">#REF!</definedName>
    <definedName name="COMPRIM" localSheetId="7">#REF!</definedName>
    <definedName name="COMPRIM">#REF!</definedName>
    <definedName name="comprimento">'[3]DADOS COLETATO'!$E$11</definedName>
    <definedName name="Construcao_Casa_Maq_Plano_Inclinado" localSheetId="1">#REF!</definedName>
    <definedName name="Construcao_Casa_Maq_Plano_Inclinado" localSheetId="9">#REF!</definedName>
    <definedName name="Construcao_Casa_Maq_Plano_Inclinado" localSheetId="6">#REF!</definedName>
    <definedName name="Construcao_Casa_Maq_Plano_Inclinado" localSheetId="7">#REF!</definedName>
    <definedName name="Construcao_Casa_Maq_Plano_Inclinado">#REF!</definedName>
    <definedName name="Construcao_de_Acesso_a_Estacao_I">'[4]12.1'!$A$8:$F$105</definedName>
    <definedName name="Construcao_do_acesso_a_Estacao_I" localSheetId="1">#REF!</definedName>
    <definedName name="Construcao_do_acesso_a_Estacao_I" localSheetId="9">#REF!</definedName>
    <definedName name="Construcao_do_acesso_a_Estacao_I" localSheetId="6">#REF!</definedName>
    <definedName name="Construcao_do_acesso_a_Estacao_I" localSheetId="7">#REF!</definedName>
    <definedName name="Construcao_do_acesso_a_Estacao_I">#REF!</definedName>
    <definedName name="Construcao_Escadaria_Apoio" localSheetId="1">#REF!</definedName>
    <definedName name="Construcao_Escadaria_Apoio" localSheetId="9">#REF!</definedName>
    <definedName name="Construcao_Escadaria_Apoio" localSheetId="6">#REF!</definedName>
    <definedName name="Construcao_Escadaria_Apoio" localSheetId="7">#REF!</definedName>
    <definedName name="Construcao_Escadaria_Apoio">#REF!</definedName>
    <definedName name="Contencao" localSheetId="1">#REF!</definedName>
    <definedName name="Contencao" localSheetId="9">#REF!</definedName>
    <definedName name="Contencao" localSheetId="6">#REF!</definedName>
    <definedName name="Contencao" localSheetId="7">#REF!</definedName>
    <definedName name="Contencao">#REF!</definedName>
    <definedName name="Contencao_" localSheetId="1">#REF!</definedName>
    <definedName name="Contencao_" localSheetId="9">#REF!</definedName>
    <definedName name="Contencao_" localSheetId="6">#REF!</definedName>
    <definedName name="Contencao_" localSheetId="7">#REF!</definedName>
    <definedName name="Contencao_">#REF!</definedName>
    <definedName name="Corte1" localSheetId="1">#REF!</definedName>
    <definedName name="Corte1" localSheetId="4">#REF!</definedName>
    <definedName name="Corte1" localSheetId="9">#REF!</definedName>
    <definedName name="Corte1" localSheetId="6">#REF!</definedName>
    <definedName name="Corte1" localSheetId="7">#REF!</definedName>
    <definedName name="Corte1">#REF!</definedName>
    <definedName name="cpartida" localSheetId="1">#REF!</definedName>
    <definedName name="cpartida" localSheetId="9">#REF!</definedName>
    <definedName name="cpartida" localSheetId="6">#REF!</definedName>
    <definedName name="cpartida" localSheetId="7">#REF!</definedName>
    <definedName name="cpartida">#REF!</definedName>
    <definedName name="DATA" localSheetId="1">#REF!</definedName>
    <definedName name="DATA" localSheetId="9">#REF!</definedName>
    <definedName name="DATA" localSheetId="7">#REF!</definedName>
    <definedName name="DATA">#REF!</definedName>
    <definedName name="Dem_Lavanderia" localSheetId="1">#REF!</definedName>
    <definedName name="Dem_Lavanderia" localSheetId="9">#REF!</definedName>
    <definedName name="Dem_Lavanderia" localSheetId="6">#REF!</definedName>
    <definedName name="Dem_Lavanderia" localSheetId="7">#REF!</definedName>
    <definedName name="Dem_Lavanderia">#REF!</definedName>
    <definedName name="Demolicao_de_Guarita_Consulta" localSheetId="1">#REF!</definedName>
    <definedName name="Demolicao_de_Guarita_Consulta" localSheetId="9">#REF!</definedName>
    <definedName name="Demolicao_de_Guarita_Consulta" localSheetId="6">#REF!</definedName>
    <definedName name="Demolicao_de_Guarita_Consulta" localSheetId="7">#REF!</definedName>
    <definedName name="Demolicao_de_Guarita_Consulta">#REF!</definedName>
    <definedName name="Demolicao_Lavanderia_Existente" localSheetId="1">#REF!</definedName>
    <definedName name="Demolicao_Lavanderia_Existente" localSheetId="9">#REF!</definedName>
    <definedName name="Demolicao_Lavanderia_Existente" localSheetId="6">#REF!</definedName>
    <definedName name="Demolicao_Lavanderia_Existente" localSheetId="7">#REF!</definedName>
    <definedName name="Demolicao_Lavanderia_Existente">#REF!</definedName>
    <definedName name="Descricao" localSheetId="1">#REF!</definedName>
    <definedName name="Descricao" localSheetId="9">#REF!</definedName>
    <definedName name="Descricao" localSheetId="6">#REF!</definedName>
    <definedName name="Descricao" localSheetId="7">#REF!</definedName>
    <definedName name="Descricao">#REF!</definedName>
    <definedName name="DEZEMBRO06" localSheetId="1">#REF!</definedName>
    <definedName name="DEZEMBRO06" localSheetId="4">#REF!</definedName>
    <definedName name="DEZEMBRO06" localSheetId="9">#REF!</definedName>
    <definedName name="DEZEMBRO06" localSheetId="6">#REF!</definedName>
    <definedName name="DEZEMBRO06" localSheetId="7">#REF!</definedName>
    <definedName name="DEZEMBRO06">#REF!</definedName>
    <definedName name="dfg" localSheetId="1">'[5]BLOCOS ANCORAGEM'!#REF!</definedName>
    <definedName name="dfg" localSheetId="4">'[5]BLOCOS ANCORAGEM'!#REF!</definedName>
    <definedName name="dfg" localSheetId="9">'[5]BLOCOS ANCORAGEM'!#REF!</definedName>
    <definedName name="dfg" localSheetId="6">'[5]BLOCOS ANCORAGEM'!#REF!</definedName>
    <definedName name="dfg" localSheetId="7">'[5]BLOCOS ANCORAGEM'!#REF!</definedName>
    <definedName name="dfg">'[5]BLOCOS ANCORAGEM'!#REF!</definedName>
    <definedName name="DRENAGEM" localSheetId="1">#REF!</definedName>
    <definedName name="DRENAGEM" localSheetId="9">#REF!</definedName>
    <definedName name="DRENAGEM" localSheetId="6">#REF!</definedName>
    <definedName name="DRENAGEM" localSheetId="7">#REF!</definedName>
    <definedName name="DRENAGEM">#REF!</definedName>
    <definedName name="DTEE" localSheetId="1">#REF!</definedName>
    <definedName name="DTEE" localSheetId="9">#REF!</definedName>
    <definedName name="DTEE" localSheetId="7">#REF!</definedName>
    <definedName name="DTEE">#REF!</definedName>
    <definedName name="DTEP" localSheetId="1">#REF!</definedName>
    <definedName name="DTEP" localSheetId="9">#REF!</definedName>
    <definedName name="DTEP" localSheetId="7">#REF!</definedName>
    <definedName name="DTEP">#REF!</definedName>
    <definedName name="DTET" localSheetId="1">#REF!</definedName>
    <definedName name="DTET" localSheetId="9">#REF!</definedName>
    <definedName name="DTET" localSheetId="7">#REF!</definedName>
    <definedName name="DTET">#REF!</definedName>
    <definedName name="DTFE" localSheetId="1">#REF!</definedName>
    <definedName name="DTFE" localSheetId="9">#REF!</definedName>
    <definedName name="DTFE" localSheetId="7">#REF!</definedName>
    <definedName name="DTFE">#REF!</definedName>
    <definedName name="DTFM" localSheetId="1">#REF!</definedName>
    <definedName name="DTFM" localSheetId="9">#REF!</definedName>
    <definedName name="DTFM" localSheetId="7">#REF!</definedName>
    <definedName name="DTFM">#REF!</definedName>
    <definedName name="DTL" localSheetId="1">#REF!</definedName>
    <definedName name="DTL" localSheetId="9">#REF!</definedName>
    <definedName name="DTL" localSheetId="7">#REF!</definedName>
    <definedName name="DTL">#REF!</definedName>
    <definedName name="edital" localSheetId="1">#REF!</definedName>
    <definedName name="edital" localSheetId="9">#REF!</definedName>
    <definedName name="edital" localSheetId="7">#REF!</definedName>
    <definedName name="edital">#REF!</definedName>
    <definedName name="ELEMVS07" localSheetId="1">#REF!</definedName>
    <definedName name="ELEMVS07" localSheetId="9">#REF!</definedName>
    <definedName name="ELEMVS07" localSheetId="6">#REF!</definedName>
    <definedName name="ELEMVS07" localSheetId="7">#REF!</definedName>
    <definedName name="ELEMVS07">#REF!</definedName>
    <definedName name="Eletric" localSheetId="1">[6]Fundação!#REF!</definedName>
    <definedName name="Eletric" localSheetId="9">[6]Fundação!#REF!</definedName>
    <definedName name="Eletric" localSheetId="7">[6]Fundação!#REF!</definedName>
    <definedName name="Eletric">[6]Fundação!#REF!</definedName>
    <definedName name="ELEVATÓRIAS" localSheetId="1">#REF!</definedName>
    <definedName name="ELEVATÓRIAS" localSheetId="4">#REF!</definedName>
    <definedName name="ELEVATÓRIAS" localSheetId="9">#REF!</definedName>
    <definedName name="ELEVATÓRIAS" localSheetId="6">#REF!</definedName>
    <definedName name="ELEVATÓRIAS" localSheetId="7">#REF!</definedName>
    <definedName name="ELEVATÓRIAS">#REF!</definedName>
    <definedName name="EMBAL" localSheetId="1">#REF!</definedName>
    <definedName name="EMBAL" localSheetId="9">#REF!</definedName>
    <definedName name="EMBAL" localSheetId="7">#REF!</definedName>
    <definedName name="EMBAL">#REF!</definedName>
    <definedName name="Embalagem" localSheetId="1">#REF!</definedName>
    <definedName name="Embalagem" localSheetId="9">#REF!</definedName>
    <definedName name="Embalagem" localSheetId="7">#REF!</definedName>
    <definedName name="Embalagem">#REF!</definedName>
    <definedName name="empolamento">'[3]DADOS COLETATO'!$I$41</definedName>
    <definedName name="ENG" localSheetId="1">#REF!</definedName>
    <definedName name="ENG" localSheetId="9">#REF!</definedName>
    <definedName name="ENG" localSheetId="6">#REF!</definedName>
    <definedName name="ENG" localSheetId="7">#REF!</definedName>
    <definedName name="ENG">#REF!</definedName>
    <definedName name="Escadaria" localSheetId="1">#REF!</definedName>
    <definedName name="Escadaria" localSheetId="9">#REF!</definedName>
    <definedName name="Escadaria" localSheetId="6">#REF!</definedName>
    <definedName name="Escadaria" localSheetId="7">#REF!</definedName>
    <definedName name="Escadaria">#REF!</definedName>
    <definedName name="ESCMAN" localSheetId="1">#REF!</definedName>
    <definedName name="ESCMAN" localSheetId="4">#REF!</definedName>
    <definedName name="ESCMAN" localSheetId="9">#REF!</definedName>
    <definedName name="ESCMAN" localSheetId="6">#REF!</definedName>
    <definedName name="ESCMAN" localSheetId="7">#REF!</definedName>
    <definedName name="ESCMAN">#REF!</definedName>
    <definedName name="ESCRITÓRIO" localSheetId="1">#REF!</definedName>
    <definedName name="ESCRITÓRIO" localSheetId="4">#REF!</definedName>
    <definedName name="ESCRITÓRIO" localSheetId="9">#REF!</definedName>
    <definedName name="ESCRITÓRIO" localSheetId="7">#REF!</definedName>
    <definedName name="ESCRITÓRIO">#REF!</definedName>
    <definedName name="ESGOTO" localSheetId="1">#REF!</definedName>
    <definedName name="ESGOTO" localSheetId="4">#REF!</definedName>
    <definedName name="ESGOTO" localSheetId="9">#REF!</definedName>
    <definedName name="ESGOTO" localSheetId="6">#REF!</definedName>
    <definedName name="ESGOTO" localSheetId="7">#REF!</definedName>
    <definedName name="ESGOTO">#REF!</definedName>
    <definedName name="ESSENCIAIS" localSheetId="1">'[5]BLOCOS ANCORAGEM'!#REF!</definedName>
    <definedName name="ESSENCIAIS" localSheetId="4">'[5]BLOCOS ANCORAGEM'!#REF!</definedName>
    <definedName name="ESSENCIAIS" localSheetId="9">'[5]BLOCOS ANCORAGEM'!#REF!</definedName>
    <definedName name="ESSENCIAIS" localSheetId="7">'[5]BLOCOS ANCORAGEM'!#REF!</definedName>
    <definedName name="ESSENCIAIS">'[5]BLOCOS ANCORAGEM'!#REF!</definedName>
    <definedName name="Estacao_01" localSheetId="1">#REF!</definedName>
    <definedName name="Estacao_01" localSheetId="9">#REF!</definedName>
    <definedName name="Estacao_01" localSheetId="6">#REF!</definedName>
    <definedName name="Estacao_01" localSheetId="7">#REF!</definedName>
    <definedName name="Estacao_01">#REF!</definedName>
    <definedName name="Estacao_02" localSheetId="1">#REF!</definedName>
    <definedName name="Estacao_02" localSheetId="9">#REF!</definedName>
    <definedName name="Estacao_02" localSheetId="6">#REF!</definedName>
    <definedName name="Estacao_02" localSheetId="7">#REF!</definedName>
    <definedName name="Estacao_02">#REF!</definedName>
    <definedName name="Estacao_03" localSheetId="1">#REF!</definedName>
    <definedName name="Estacao_03" localSheetId="9">#REF!</definedName>
    <definedName name="Estacao_03" localSheetId="6">#REF!</definedName>
    <definedName name="Estacao_03" localSheetId="7">#REF!</definedName>
    <definedName name="Estacao_03">#REF!</definedName>
    <definedName name="Estacao_04" localSheetId="1">#REF!</definedName>
    <definedName name="Estacao_04" localSheetId="9">#REF!</definedName>
    <definedName name="Estacao_04" localSheetId="6">#REF!</definedName>
    <definedName name="Estacao_04" localSheetId="7">#REF!</definedName>
    <definedName name="Estacao_04">#REF!</definedName>
    <definedName name="Estacao_05" localSheetId="1">#REF!</definedName>
    <definedName name="Estacao_05" localSheetId="9">#REF!</definedName>
    <definedName name="Estacao_05" localSheetId="6">#REF!</definedName>
    <definedName name="Estacao_05" localSheetId="7">#REF!</definedName>
    <definedName name="Estacao_05">#REF!</definedName>
    <definedName name="ETE" localSheetId="1">#REF!</definedName>
    <definedName name="ETE" localSheetId="4">#REF!</definedName>
    <definedName name="ETE" localSheetId="9">#REF!</definedName>
    <definedName name="ETE" localSheetId="7">#REF!</definedName>
    <definedName name="ETE">#REF!</definedName>
    <definedName name="Excel_BuiltIn_Print_Area_1" localSheetId="1">[7]Fundação!#REF!</definedName>
    <definedName name="Excel_BuiltIn_Print_Area_1" localSheetId="9">[7]Fundação!#REF!</definedName>
    <definedName name="Excel_BuiltIn_Print_Area_1" localSheetId="7">[7]Fundação!#REF!</definedName>
    <definedName name="Excel_BuiltIn_Print_Area_1">[7]Fundação!#REF!</definedName>
    <definedName name="Excel_BuiltIn_Print_Area_1_1" localSheetId="1">[8]Fundação!#REF!</definedName>
    <definedName name="Excel_BuiltIn_Print_Area_1_1" localSheetId="9">[8]Fundação!#REF!</definedName>
    <definedName name="Excel_BuiltIn_Print_Area_1_1" localSheetId="7">[8]Fundação!#REF!</definedName>
    <definedName name="Excel_BuiltIn_Print_Area_1_1">[8]Fundação!#REF!</definedName>
    <definedName name="Excel_BuiltIn_Print_Area_1_1_1" localSheetId="1">#REF!</definedName>
    <definedName name="Excel_BuiltIn_Print_Area_1_1_1" localSheetId="9">#REF!</definedName>
    <definedName name="Excel_BuiltIn_Print_Area_1_1_1" localSheetId="6">#REF!</definedName>
    <definedName name="Excel_BuiltIn_Print_Area_1_1_1" localSheetId="7">#REF!</definedName>
    <definedName name="Excel_BuiltIn_Print_Area_1_1_1">#REF!</definedName>
    <definedName name="Excel_BuiltIn_Print_Area_1_1_5" localSheetId="1">#REF!</definedName>
    <definedName name="Excel_BuiltIn_Print_Area_1_1_5" localSheetId="9">#REF!</definedName>
    <definedName name="Excel_BuiltIn_Print_Area_1_1_5" localSheetId="7">#REF!</definedName>
    <definedName name="Excel_BuiltIn_Print_Area_1_1_5">#REF!</definedName>
    <definedName name="Excel_BuiltIn_Print_Area_1_1_6" localSheetId="1">#REF!</definedName>
    <definedName name="Excel_BuiltIn_Print_Area_1_1_6" localSheetId="9">#REF!</definedName>
    <definedName name="Excel_BuiltIn_Print_Area_1_1_6" localSheetId="7">#REF!</definedName>
    <definedName name="Excel_BuiltIn_Print_Area_1_1_6">#REF!</definedName>
    <definedName name="Excel_BuiltIn_Print_Area_1_6" localSheetId="1">[9]_file____C__Meus_20documentos_S!#REF!</definedName>
    <definedName name="Excel_BuiltIn_Print_Area_1_6" localSheetId="9">[9]_file____C__Meus_20documentos_S!#REF!</definedName>
    <definedName name="Excel_BuiltIn_Print_Area_1_6" localSheetId="7">[9]_file____C__Meus_20documentos_S!#REF!</definedName>
    <definedName name="Excel_BuiltIn_Print_Area_1_6">[9]_file____C__Meus_20documentos_S!#REF!</definedName>
    <definedName name="Excel_BuiltIn_Print_Area_1_7" localSheetId="1">[9]_file____C__Meus_20documentos_S!#REF!</definedName>
    <definedName name="Excel_BuiltIn_Print_Area_1_7" localSheetId="9">[9]_file____C__Meus_20documentos_S!#REF!</definedName>
    <definedName name="Excel_BuiltIn_Print_Area_1_7" localSheetId="7">[9]_file____C__Meus_20documentos_S!#REF!</definedName>
    <definedName name="Excel_BuiltIn_Print_Area_1_7">[9]_file____C__Meus_20documentos_S!#REF!</definedName>
    <definedName name="Excel_BuiltIn_Print_Area_1_8" localSheetId="1">[9]_file____C__Meus_20documentos_S!#REF!</definedName>
    <definedName name="Excel_BuiltIn_Print_Area_1_8" localSheetId="9">[9]_file____C__Meus_20documentos_S!#REF!</definedName>
    <definedName name="Excel_BuiltIn_Print_Area_1_8" localSheetId="7">[9]_file____C__Meus_20documentos_S!#REF!</definedName>
    <definedName name="Excel_BuiltIn_Print_Area_1_8">[9]_file____C__Meus_20documentos_S!#REF!</definedName>
    <definedName name="Excel_BuiltIn_Print_Area_1_9" localSheetId="1">[9]_file____C__Meus_20documentos_S!#REF!</definedName>
    <definedName name="Excel_BuiltIn_Print_Area_1_9" localSheetId="9">[9]_file____C__Meus_20documentos_S!#REF!</definedName>
    <definedName name="Excel_BuiltIn_Print_Area_1_9" localSheetId="7">[9]_file____C__Meus_20documentos_S!#REF!</definedName>
    <definedName name="Excel_BuiltIn_Print_Area_1_9">[9]_file____C__Meus_20documentos_S!#REF!</definedName>
    <definedName name="Excel_BuiltIn_Print_Area_2" localSheetId="1">[7]Estrutura!#REF!</definedName>
    <definedName name="Excel_BuiltIn_Print_Area_2" localSheetId="9">[7]Estrutura!#REF!</definedName>
    <definedName name="Excel_BuiltIn_Print_Area_2" localSheetId="7">[7]Estrutura!#REF!</definedName>
    <definedName name="Excel_BuiltIn_Print_Area_2">[7]Estrutura!#REF!</definedName>
    <definedName name="Excel_BuiltIn_Print_Area_2_1" localSheetId="1">[9]Estrutura!#REF!</definedName>
    <definedName name="Excel_BuiltIn_Print_Area_2_1" localSheetId="9">[9]Estrutura!#REF!</definedName>
    <definedName name="Excel_BuiltIn_Print_Area_2_1" localSheetId="7">[9]Estrutura!#REF!</definedName>
    <definedName name="Excel_BuiltIn_Print_Area_2_1">[9]Estrutura!#REF!</definedName>
    <definedName name="Excel_BuiltIn_Print_Area_2_6" localSheetId="1">[9]_file____C__Meus_20documentos_S!#REF!</definedName>
    <definedName name="Excel_BuiltIn_Print_Area_2_6" localSheetId="9">[9]_file____C__Meus_20documentos_S!#REF!</definedName>
    <definedName name="Excel_BuiltIn_Print_Area_2_6" localSheetId="7">[9]_file____C__Meus_20documentos_S!#REF!</definedName>
    <definedName name="Excel_BuiltIn_Print_Area_2_6">[9]_file____C__Meus_20documentos_S!#REF!</definedName>
    <definedName name="Excel_BuiltIn_Print_Area_2_7" localSheetId="1">[9]_file____C__Meus_20documentos_S!#REF!</definedName>
    <definedName name="Excel_BuiltIn_Print_Area_2_7" localSheetId="9">[9]_file____C__Meus_20documentos_S!#REF!</definedName>
    <definedName name="Excel_BuiltIn_Print_Area_2_7" localSheetId="7">[9]_file____C__Meus_20documentos_S!#REF!</definedName>
    <definedName name="Excel_BuiltIn_Print_Area_2_7">[9]_file____C__Meus_20documentos_S!#REF!</definedName>
    <definedName name="Excel_BuiltIn_Print_Area_2_8" localSheetId="1">[9]_file____C__Meus_20documentos_S!#REF!</definedName>
    <definedName name="Excel_BuiltIn_Print_Area_2_8" localSheetId="9">[9]_file____C__Meus_20documentos_S!#REF!</definedName>
    <definedName name="Excel_BuiltIn_Print_Area_2_8" localSheetId="7">[9]_file____C__Meus_20documentos_S!#REF!</definedName>
    <definedName name="Excel_BuiltIn_Print_Area_2_8">[9]_file____C__Meus_20documentos_S!#REF!</definedName>
    <definedName name="Excel_BuiltIn_Print_Area_2_9" localSheetId="1">[9]_file____C__Meus_20documentos_S!#REF!</definedName>
    <definedName name="Excel_BuiltIn_Print_Area_2_9" localSheetId="9">[9]_file____C__Meus_20documentos_S!#REF!</definedName>
    <definedName name="Excel_BuiltIn_Print_Area_2_9" localSheetId="7">[9]_file____C__Meus_20documentos_S!#REF!</definedName>
    <definedName name="Excel_BuiltIn_Print_Area_2_9">[9]_file____C__Meus_20documentos_S!#REF!</definedName>
    <definedName name="Excel_BuiltIn_Print_Area_3" localSheetId="1">#REF!</definedName>
    <definedName name="Excel_BuiltIn_Print_Area_3" localSheetId="9">#REF!</definedName>
    <definedName name="Excel_BuiltIn_Print_Area_3" localSheetId="6">#REF!</definedName>
    <definedName name="Excel_BuiltIn_Print_Area_3" localSheetId="7">#REF!</definedName>
    <definedName name="Excel_BuiltIn_Print_Area_3">#REF!</definedName>
    <definedName name="Excel_BuiltIn_Print_Area_4" localSheetId="1">#REF!</definedName>
    <definedName name="Excel_BuiltIn_Print_Area_4" localSheetId="9">#REF!</definedName>
    <definedName name="Excel_BuiltIn_Print_Area_4" localSheetId="7">#REF!</definedName>
    <definedName name="Excel_BuiltIn_Print_Area_4">#REF!</definedName>
    <definedName name="Excel_BuiltIn_Print_Area_4_1" localSheetId="1">#REF!</definedName>
    <definedName name="Excel_BuiltIn_Print_Area_4_1" localSheetId="9">#REF!</definedName>
    <definedName name="Excel_BuiltIn_Print_Area_4_1" localSheetId="7">#REF!</definedName>
    <definedName name="Excel_BuiltIn_Print_Area_4_1">#REF!</definedName>
    <definedName name="Excel_BuiltIn_Print_Area_5" localSheetId="1">#REF!</definedName>
    <definedName name="Excel_BuiltIn_Print_Area_5" localSheetId="9">#REF!</definedName>
    <definedName name="Excel_BuiltIn_Print_Area_5" localSheetId="7">#REF!</definedName>
    <definedName name="Excel_BuiltIn_Print_Area_5">#REF!</definedName>
    <definedName name="Excel_BuiltIn_Print_Area_6" localSheetId="1">#REF!</definedName>
    <definedName name="Excel_BuiltIn_Print_Area_6" localSheetId="9">#REF!</definedName>
    <definedName name="Excel_BuiltIn_Print_Area_6" localSheetId="7">#REF!</definedName>
    <definedName name="Excel_BuiltIn_Print_Area_6">#REF!</definedName>
    <definedName name="Excel_BuiltIn_Print_Area_7" localSheetId="1">#REF!</definedName>
    <definedName name="Excel_BuiltIn_Print_Area_7" localSheetId="9">#REF!</definedName>
    <definedName name="Excel_BuiltIn_Print_Area_7" localSheetId="7">#REF!</definedName>
    <definedName name="Excel_BuiltIn_Print_Area_7">#REF!</definedName>
    <definedName name="Excel_BuiltIn_Print_Area_8" localSheetId="1">#REF!</definedName>
    <definedName name="Excel_BuiltIn_Print_Area_8" localSheetId="9">#REF!</definedName>
    <definedName name="Excel_BuiltIn_Print_Area_8" localSheetId="7">#REF!</definedName>
    <definedName name="Excel_BuiltIn_Print_Area_8">#REF!</definedName>
    <definedName name="Excel_BuiltIn_Print_Titles_1_1" localSheetId="1">#REF!</definedName>
    <definedName name="Excel_BuiltIn_Print_Titles_1_1" localSheetId="9">#REF!</definedName>
    <definedName name="Excel_BuiltIn_Print_Titles_1_1" localSheetId="7">#REF!</definedName>
    <definedName name="Excel_BuiltIn_Print_Titles_1_1">#REF!</definedName>
    <definedName name="Excel_BuiltIn_Print_Titles_1_1_5" localSheetId="1">#REF!</definedName>
    <definedName name="Excel_BuiltIn_Print_Titles_1_1_5" localSheetId="9">#REF!</definedName>
    <definedName name="Excel_BuiltIn_Print_Titles_1_1_5" localSheetId="7">#REF!</definedName>
    <definedName name="Excel_BuiltIn_Print_Titles_1_1_5">#REF!</definedName>
    <definedName name="Excel_BuiltIn_Print_Titles_1_1_6" localSheetId="1">#REF!</definedName>
    <definedName name="Excel_BuiltIn_Print_Titles_1_1_6" localSheetId="9">#REF!</definedName>
    <definedName name="Excel_BuiltIn_Print_Titles_1_1_6" localSheetId="7">#REF!</definedName>
    <definedName name="Excel_BuiltIn_Print_Titles_1_1_6">#REF!</definedName>
    <definedName name="Excel_BuiltIn_Print_Titles_2_1" localSheetId="1">#REF!</definedName>
    <definedName name="Excel_BuiltIn_Print_Titles_2_1" localSheetId="9">#REF!</definedName>
    <definedName name="Excel_BuiltIn_Print_Titles_2_1" localSheetId="7">#REF!</definedName>
    <definedName name="Excel_BuiltIn_Print_Titles_2_1">#REF!</definedName>
    <definedName name="Excel_BuiltIn_Print_Titles_3" localSheetId="1">#REF!</definedName>
    <definedName name="Excel_BuiltIn_Print_Titles_3" localSheetId="9">#REF!</definedName>
    <definedName name="Excel_BuiltIn_Print_Titles_3" localSheetId="7">#REF!</definedName>
    <definedName name="Excel_BuiltIn_Print_Titles_3">#REF!</definedName>
    <definedName name="Excel_BuiltIn_Print_Titles_4" localSheetId="1">#REF!</definedName>
    <definedName name="Excel_BuiltIn_Print_Titles_4" localSheetId="9">#REF!</definedName>
    <definedName name="Excel_BuiltIn_Print_Titles_4" localSheetId="7">#REF!</definedName>
    <definedName name="Excel_BuiltIn_Print_Titles_4">#REF!</definedName>
    <definedName name="Excel_BuiltIn_Print_Titles_6" localSheetId="1">#REF!</definedName>
    <definedName name="Excel_BuiltIn_Print_Titles_6" localSheetId="9">#REF!</definedName>
    <definedName name="Excel_BuiltIn_Print_Titles_6" localSheetId="7">#REF!</definedName>
    <definedName name="Excel_BuiltIn_Print_Titles_6">#REF!</definedName>
    <definedName name="Excel_BuiltIn_Print_Titles_7" localSheetId="1">#REF!</definedName>
    <definedName name="Excel_BuiltIn_Print_Titles_7" localSheetId="9">#REF!</definedName>
    <definedName name="Excel_BuiltIn_Print_Titles_7" localSheetId="7">#REF!</definedName>
    <definedName name="Excel_BuiltIn_Print_Titles_7">#REF!</definedName>
    <definedName name="Excel_BuiltIn_Print_Titles_8" localSheetId="1">#REF!</definedName>
    <definedName name="Excel_BuiltIn_Print_Titles_8" localSheetId="9">#REF!</definedName>
    <definedName name="Excel_BuiltIn_Print_Titles_8" localSheetId="7">#REF!</definedName>
    <definedName name="Excel_BuiltIn_Print_Titles_8">#REF!</definedName>
    <definedName name="Execucao_Fundacoes_Plano_Inclinado" localSheetId="1">#REF!</definedName>
    <definedName name="Execucao_Fundacoes_Plano_Inclinado" localSheetId="9">#REF!</definedName>
    <definedName name="Execucao_Fundacoes_Plano_Inclinado" localSheetId="6">#REF!</definedName>
    <definedName name="Execucao_Fundacoes_Plano_Inclinado" localSheetId="7">#REF!</definedName>
    <definedName name="Execucao_Fundacoes_Plano_Inclinado">#REF!</definedName>
    <definedName name="EXT" localSheetId="1">'[10]QUADRA POLIESPORTIVA'!#REF!</definedName>
    <definedName name="EXT" localSheetId="4">'[10]QUADRA POLIESPORTIVA'!#REF!</definedName>
    <definedName name="EXT" localSheetId="9">'[10]QUADRA POLIESPORTIVA'!#REF!</definedName>
    <definedName name="EXT" localSheetId="7">'[10]QUADRA POLIESPORTIVA'!#REF!</definedName>
    <definedName name="EXT">'[10]QUADRA POLIESPORTIVA'!#REF!</definedName>
    <definedName name="extensao" localSheetId="1">#REF!</definedName>
    <definedName name="extensao" localSheetId="9">#REF!</definedName>
    <definedName name="extensao" localSheetId="6">#REF!</definedName>
    <definedName name="extensao" localSheetId="7">#REF!</definedName>
    <definedName name="extensao">#REF!</definedName>
    <definedName name="F" localSheetId="1">#REF!</definedName>
    <definedName name="F" localSheetId="9">#REF!</definedName>
    <definedName name="F" localSheetId="6">#REF!</definedName>
    <definedName name="F" localSheetId="7">#REF!</definedName>
    <definedName name="F">#REF!</definedName>
    <definedName name="FGV">[11]SCO0504!$B$1:$E$65536</definedName>
    <definedName name="FGVC">[11]SCO0504!$A$1:$E$65536</definedName>
    <definedName name="FGVC0504" localSheetId="1">#REF!</definedName>
    <definedName name="FGVC0504" localSheetId="9">#REF!</definedName>
    <definedName name="FGVC0504" localSheetId="6">#REF!</definedName>
    <definedName name="FGVC0504" localSheetId="7">#REF!</definedName>
    <definedName name="FGVC0504">#REF!</definedName>
    <definedName name="FGVSER" localSheetId="1">#REF!</definedName>
    <definedName name="FGVSER" localSheetId="9">#REF!</definedName>
    <definedName name="FGVSER" localSheetId="6">#REF!</definedName>
    <definedName name="FGVSER" localSheetId="7">#REF!</definedName>
    <definedName name="FGVSER">#REF!</definedName>
    <definedName name="firma1" localSheetId="1">#REF!</definedName>
    <definedName name="firma1" localSheetId="9">#REF!</definedName>
    <definedName name="firma1" localSheetId="7">#REF!</definedName>
    <definedName name="firma1">#REF!</definedName>
    <definedName name="firma2" localSheetId="1">#REF!</definedName>
    <definedName name="firma2" localSheetId="9">#REF!</definedName>
    <definedName name="firma2" localSheetId="7">#REF!</definedName>
    <definedName name="firma2">#REF!</definedName>
    <definedName name="Format" localSheetId="1">#REF!</definedName>
    <definedName name="Format" localSheetId="4">#REF!</definedName>
    <definedName name="Format" localSheetId="9">#REF!</definedName>
    <definedName name="Format" localSheetId="7">#REF!</definedName>
    <definedName name="Format">#REF!</definedName>
    <definedName name="Fundacao_Plano_Inclinado" localSheetId="1">#REF!</definedName>
    <definedName name="Fundacao_Plano_Inclinado" localSheetId="9">#REF!</definedName>
    <definedName name="Fundacao_Plano_Inclinado" localSheetId="6">#REF!</definedName>
    <definedName name="Fundacao_Plano_Inclinado" localSheetId="7">#REF!</definedName>
    <definedName name="Fundacao_Plano_Inclinado">#REF!</definedName>
    <definedName name="Header" localSheetId="1">#REF!</definedName>
    <definedName name="Header" localSheetId="4">#REF!</definedName>
    <definedName name="Header" localSheetId="9">#REF!</definedName>
    <definedName name="Header" localSheetId="6">#REF!</definedName>
    <definedName name="Header" localSheetId="7">#REF!</definedName>
    <definedName name="Header">#REF!</definedName>
    <definedName name="ICMS" localSheetId="1">#REF!</definedName>
    <definedName name="ICMS" localSheetId="9">#REF!</definedName>
    <definedName name="ICMS" localSheetId="7">#REF!</definedName>
    <definedName name="ICMS">#REF!</definedName>
    <definedName name="Implantacao_Consulta" localSheetId="1">#REF!</definedName>
    <definedName name="Implantacao_Consulta" localSheetId="9">#REF!</definedName>
    <definedName name="Implantacao_Consulta" localSheetId="6">#REF!</definedName>
    <definedName name="Implantacao_Consulta" localSheetId="7">#REF!</definedName>
    <definedName name="Implantacao_Consulta">#REF!</definedName>
    <definedName name="INTERCEPTORES___EMISSÁRIOS" localSheetId="1">#REF!</definedName>
    <definedName name="INTERCEPTORES___EMISSÁRIOS" localSheetId="4">#REF!</definedName>
    <definedName name="INTERCEPTORES___EMISSÁRIOS" localSheetId="9">#REF!</definedName>
    <definedName name="INTERCEPTORES___EMISSÁRIOS" localSheetId="7">#REF!</definedName>
    <definedName name="INTERCEPTORES___EMISSÁRIOS">#REF!</definedName>
    <definedName name="J" localSheetId="1">#REF!</definedName>
    <definedName name="J" localSheetId="9">#REF!</definedName>
    <definedName name="J" localSheetId="7">#REF!</definedName>
    <definedName name="J">#REF!</definedName>
    <definedName name="jhb" localSheetId="1">#REF!</definedName>
    <definedName name="jhb" localSheetId="4">#REF!</definedName>
    <definedName name="jhb" localSheetId="9">#REF!</definedName>
    <definedName name="jhb" localSheetId="6">#REF!</definedName>
    <definedName name="jhb" localSheetId="7">#REF!</definedName>
    <definedName name="jhb">#REF!</definedName>
    <definedName name="K" localSheetId="1">#REF!</definedName>
    <definedName name="K" localSheetId="9">#REF!</definedName>
    <definedName name="K" localSheetId="7">#REF!</definedName>
    <definedName name="K">#REF!</definedName>
    <definedName name="Kvenda" localSheetId="1">#REF!</definedName>
    <definedName name="Kvenda" localSheetId="9">#REF!</definedName>
    <definedName name="Kvenda" localSheetId="7">#REF!</definedName>
    <definedName name="Kvenda">#REF!</definedName>
    <definedName name="LARGURA" localSheetId="1">#REF!</definedName>
    <definedName name="LARGURA" localSheetId="9">#REF!</definedName>
    <definedName name="LARGURA" localSheetId="7">#REF!</definedName>
    <definedName name="LARGURA">#REF!</definedName>
    <definedName name="LIGAÇÃO" localSheetId="1">[12]COPASAXSINAPI_ENXUTO!#REF!</definedName>
    <definedName name="LIGAÇÃO" localSheetId="9">[12]COPASAXSINAPI_ENXUTO!#REF!</definedName>
    <definedName name="LIGAÇÃO" localSheetId="7">[12]COPASAXSINAPI_ENXUTO!#REF!</definedName>
    <definedName name="LIGAÇÃO">[12]COPASAXSINAPI_ENXUTO!#REF!</definedName>
    <definedName name="LINHAS_DE_RECALQUE" localSheetId="1">#REF!</definedName>
    <definedName name="LINHAS_DE_RECALQUE" localSheetId="4">#REF!</definedName>
    <definedName name="LINHAS_DE_RECALQUE" localSheetId="9">#REF!</definedName>
    <definedName name="LINHAS_DE_RECALQUE" localSheetId="6">#REF!</definedName>
    <definedName name="LINHAS_DE_RECALQUE" localSheetId="7">#REF!</definedName>
    <definedName name="LINHAS_DE_RECALQUE">#REF!</definedName>
    <definedName name="lote" localSheetId="1">#REF!</definedName>
    <definedName name="lote" localSheetId="9">#REF!</definedName>
    <definedName name="lote" localSheetId="7">#REF!</definedName>
    <definedName name="lote">#REF!</definedName>
    <definedName name="meiofio">'[3]DADOS COLETATO'!$E$12</definedName>
    <definedName name="mes" localSheetId="1">#REF!</definedName>
    <definedName name="mes" localSheetId="9">#REF!</definedName>
    <definedName name="mes" localSheetId="6">#REF!</definedName>
    <definedName name="mes" localSheetId="7">#REF!</definedName>
    <definedName name="mes">#REF!</definedName>
    <definedName name="MM" localSheetId="1">#REF!</definedName>
    <definedName name="MM" localSheetId="4">#REF!</definedName>
    <definedName name="MM" localSheetId="9">#REF!</definedName>
    <definedName name="MM" localSheetId="7">#REF!</definedName>
    <definedName name="MM">#REF!</definedName>
    <definedName name="Mob" localSheetId="1">#REF!</definedName>
    <definedName name="Mob" localSheetId="9">#REF!</definedName>
    <definedName name="Mob" localSheetId="6">#REF!</definedName>
    <definedName name="Mob" localSheetId="7">#REF!</definedName>
    <definedName name="Mob">#REF!</definedName>
    <definedName name="N" localSheetId="1">'[13]Orçamento Real'!#REF!</definedName>
    <definedName name="N" localSheetId="8">'[14]Orçamento Real'!#REF!</definedName>
    <definedName name="N" localSheetId="4">'[14]Orçamento Real'!#REF!</definedName>
    <definedName name="N" localSheetId="9">'[14]Orçamento Real'!#REF!</definedName>
    <definedName name="N" localSheetId="6">'[14]Orçamento Real'!#REF!</definedName>
    <definedName name="N" localSheetId="3">'[15]Orçamento Real'!#REF!</definedName>
    <definedName name="N" localSheetId="7">'[14]Orçamento Real'!#REF!</definedName>
    <definedName name="N">'[14]Orçamento Real'!#REF!</definedName>
    <definedName name="ORÇ" localSheetId="1">#REF!</definedName>
    <definedName name="ORÇ" localSheetId="9">#REF!</definedName>
    <definedName name="ORÇ" localSheetId="6">#REF!</definedName>
    <definedName name="ORÇ" localSheetId="7">#REF!</definedName>
    <definedName name="ORÇ">#REF!</definedName>
    <definedName name="Ordem">'[16]Resumo do Consolidado'!$O$1:$P$65536</definedName>
    <definedName name="OUTROS" localSheetId="1">#REF!</definedName>
    <definedName name="OUTROS" localSheetId="4">#REF!</definedName>
    <definedName name="OUTROS" localSheetId="9">#REF!</definedName>
    <definedName name="OUTROS" localSheetId="6">#REF!</definedName>
    <definedName name="OUTROS" localSheetId="7">#REF!</definedName>
    <definedName name="OUTROS">#REF!</definedName>
    <definedName name="Paisagismo_Consulta" localSheetId="1">#REF!</definedName>
    <definedName name="Paisagismo_Consulta" localSheetId="9">#REF!</definedName>
    <definedName name="Paisagismo_Consulta" localSheetId="6">#REF!</definedName>
    <definedName name="Paisagismo_Consulta" localSheetId="7">#REF!</definedName>
    <definedName name="Paisagismo_Consulta">#REF!</definedName>
    <definedName name="PAVIMENTAÇÃO" localSheetId="1">#REF!</definedName>
    <definedName name="PAVIMENTAÇÃO" localSheetId="9">#REF!</definedName>
    <definedName name="PAVIMENTAÇÃO" localSheetId="6">#REF!</definedName>
    <definedName name="PAVIMENTAÇÃO" localSheetId="7">#REF!</definedName>
    <definedName name="PAVIMENTAÇÃO">#REF!</definedName>
    <definedName name="PBR" localSheetId="1">#REF!</definedName>
    <definedName name="PBR" localSheetId="9">#REF!</definedName>
    <definedName name="PBR" localSheetId="6">#REF!</definedName>
    <definedName name="PBR" localSheetId="7">#REF!</definedName>
    <definedName name="PBR">#REF!</definedName>
    <definedName name="pedreira">'[3]DADOS COLETATO'!$C$41</definedName>
    <definedName name="pesobrita">'[3]DADOS COLETATO'!$I$42</definedName>
    <definedName name="pesoespecifico">'[3]DADOS COLETATO'!$I$40</definedName>
    <definedName name="plani" localSheetId="1">#REF!</definedName>
    <definedName name="plani" localSheetId="4">#REF!</definedName>
    <definedName name="plani" localSheetId="9">#REF!</definedName>
    <definedName name="plani" localSheetId="6">#REF!</definedName>
    <definedName name="plani" localSheetId="7">#REF!</definedName>
    <definedName name="plani">#REF!</definedName>
    <definedName name="Poste" localSheetId="1">#REF!</definedName>
    <definedName name="Poste" localSheetId="9">#REF!</definedName>
    <definedName name="Poste" localSheetId="6">#REF!</definedName>
    <definedName name="Poste" localSheetId="7">#REF!</definedName>
    <definedName name="Poste">#REF!</definedName>
    <definedName name="Preco" localSheetId="1">#REF!</definedName>
    <definedName name="Preco" localSheetId="9">#REF!</definedName>
    <definedName name="Preco" localSheetId="6">#REF!</definedName>
    <definedName name="Preco" localSheetId="7">#REF!</definedName>
    <definedName name="Preco">#REF!</definedName>
    <definedName name="Predio_02_andares_Consulta">[17]Predio_02_andares!$A$8:$F$723</definedName>
    <definedName name="Preparo_Terreno" localSheetId="1">#REF!</definedName>
    <definedName name="Preparo_Terreno" localSheetId="9">#REF!</definedName>
    <definedName name="Preparo_Terreno" localSheetId="6">#REF!</definedName>
    <definedName name="Preparo_Terreno" localSheetId="7">#REF!</definedName>
    <definedName name="Preparo_Terreno">#REF!</definedName>
    <definedName name="PROJ" localSheetId="1">#REF!</definedName>
    <definedName name="PROJ" localSheetId="9">#REF!</definedName>
    <definedName name="PROJ" localSheetId="7">#REF!</definedName>
    <definedName name="PROJ">#REF!</definedName>
    <definedName name="PRT" localSheetId="1">#REF!</definedName>
    <definedName name="PRT" localSheetId="9">#REF!</definedName>
    <definedName name="PRT" localSheetId="6">#REF!</definedName>
    <definedName name="PRT" localSheetId="7">#REF!</definedName>
    <definedName name="PRT">#REF!</definedName>
    <definedName name="pv" localSheetId="1">#REF!</definedName>
    <definedName name="pv" localSheetId="9">#REF!</definedName>
    <definedName name="pv" localSheetId="7">#REF!</definedName>
    <definedName name="pv">#REF!</definedName>
    <definedName name="qci" localSheetId="1">#REF!</definedName>
    <definedName name="qci" localSheetId="9">#REF!</definedName>
    <definedName name="qci" localSheetId="7">#REF!</definedName>
    <definedName name="qci">#REF!</definedName>
    <definedName name="ralo">'[3]DADOS COLETATO'!$C$29</definedName>
    <definedName name="RawData" localSheetId="1">#REF!</definedName>
    <definedName name="RawData" localSheetId="4">#REF!</definedName>
    <definedName name="RawData" localSheetId="9">#REF!</definedName>
    <definedName name="RawData" localSheetId="6">#REF!</definedName>
    <definedName name="RawData" localSheetId="7">#REF!</definedName>
    <definedName name="RawData">#REF!</definedName>
    <definedName name="RawHeader" localSheetId="1">[12]COPASAXSINAPI_ENXUTO!#REF!</definedName>
    <definedName name="RawHeader" localSheetId="4">#REF!</definedName>
    <definedName name="RawHeader" localSheetId="9">[12]COPASAXSINAPI_ENXUTO!#REF!</definedName>
    <definedName name="RawHeader" localSheetId="6">#REF!</definedName>
    <definedName name="RawHeader" localSheetId="7">[12]COPASAXSINAPI_ENXUTO!#REF!</definedName>
    <definedName name="RawHeader">[12]COPASAXSINAPI_ENXUTO!#REF!</definedName>
    <definedName name="REDE_COLETORA" localSheetId="1">#REF!</definedName>
    <definedName name="REDE_COLETORA" localSheetId="4">#REF!</definedName>
    <definedName name="REDE_COLETORA" localSheetId="9">#REF!</definedName>
    <definedName name="REDE_COLETORA" localSheetId="7">#REF!</definedName>
    <definedName name="REDE_COLETORA">#REF!</definedName>
    <definedName name="REF_SERVICOS" localSheetId="1">#REF!</definedName>
    <definedName name="REF_SERVICOS" localSheetId="9">#REF!</definedName>
    <definedName name="REF_SERVICOS" localSheetId="6">#REF!</definedName>
    <definedName name="REF_SERVICOS" localSheetId="7">#REF!</definedName>
    <definedName name="REF_SERVICOS">#REF!</definedName>
    <definedName name="RESP." localSheetId="1">#REF!</definedName>
    <definedName name="RESP." localSheetId="9">#REF!</definedName>
    <definedName name="RESP." localSheetId="7">#REF!</definedName>
    <definedName name="RESP.">#REF!</definedName>
    <definedName name="rodovia" localSheetId="1">#REF!</definedName>
    <definedName name="rodovia" localSheetId="9">#REF!</definedName>
    <definedName name="rodovia" localSheetId="7">#REF!</definedName>
    <definedName name="rodovia">#REF!</definedName>
    <definedName name="RTL" localSheetId="1">#REF!</definedName>
    <definedName name="RTL" localSheetId="9">#REF!</definedName>
    <definedName name="RTL" localSheetId="6">#REF!</definedName>
    <definedName name="RTL" localSheetId="7">#REF!</definedName>
    <definedName name="RTL">#REF!</definedName>
    <definedName name="sasasa" localSheetId="1">#REF!</definedName>
    <definedName name="sasasa" localSheetId="9">#REF!</definedName>
    <definedName name="sasasa" localSheetId="7">#REF!</definedName>
    <definedName name="sasasa">#REF!</definedName>
    <definedName name="sasasasasasa" localSheetId="1">#REF!</definedName>
    <definedName name="sasasasasasa" localSheetId="9">#REF!</definedName>
    <definedName name="sasasasasasa" localSheetId="7">#REF!</definedName>
    <definedName name="sasasasasasa">#REF!</definedName>
    <definedName name="SDS" localSheetId="1">#REF!</definedName>
    <definedName name="SDS" localSheetId="9">#REF!</definedName>
    <definedName name="SDS" localSheetId="7">#REF!</definedName>
    <definedName name="SDS">#REF!</definedName>
    <definedName name="Sede_Detran_Consulta" localSheetId="1">#REF!</definedName>
    <definedName name="Sede_Detran_Consulta" localSheetId="9">#REF!</definedName>
    <definedName name="Sede_Detran_Consulta" localSheetId="6">#REF!</definedName>
    <definedName name="Sede_Detran_Consulta" localSheetId="7">#REF!</definedName>
    <definedName name="Sede_Detran_Consulta">#REF!</definedName>
    <definedName name="SERVIÇOS_COMPLEMENTARES" localSheetId="1">#REF!</definedName>
    <definedName name="SERVIÇOS_COMPLEMENTARES" localSheetId="9">#REF!</definedName>
    <definedName name="SERVIÇOS_COMPLEMENTARES" localSheetId="6">#REF!</definedName>
    <definedName name="SERVIÇOS_COMPLEMENTARES" localSheetId="7">#REF!</definedName>
    <definedName name="SERVIÇOS_COMPLEMENTARES">#REF!</definedName>
    <definedName name="SERVIÇOS_PRELIMINARES" localSheetId="1">#REF!</definedName>
    <definedName name="SERVIÇOS_PRELIMINARES" localSheetId="9">#REF!</definedName>
    <definedName name="SERVIÇOS_PRELIMINARES" localSheetId="6">#REF!</definedName>
    <definedName name="SERVIÇOS_PRELIMINARES" localSheetId="7">#REF!</definedName>
    <definedName name="SERVIÇOS_PRELIMINARES">#REF!</definedName>
    <definedName name="Servicos_Tecnicos" localSheetId="1">#REF!</definedName>
    <definedName name="Servicos_Tecnicos" localSheetId="9">#REF!</definedName>
    <definedName name="Servicos_Tecnicos" localSheetId="6">#REF!</definedName>
    <definedName name="Servicos_Tecnicos" localSheetId="7">#REF!</definedName>
    <definedName name="Servicos_Tecnicos">#REF!</definedName>
    <definedName name="Servicos_Tecnicos_" localSheetId="1">#REF!</definedName>
    <definedName name="Servicos_Tecnicos_" localSheetId="9">#REF!</definedName>
    <definedName name="Servicos_Tecnicos_" localSheetId="6">#REF!</definedName>
    <definedName name="Servicos_Tecnicos_" localSheetId="7">#REF!</definedName>
    <definedName name="Servicos_Tecnicos_">#REF!</definedName>
    <definedName name="solver_adj" localSheetId="1" hidden="1">BDI!#REF!</definedName>
    <definedName name="solver_adj" localSheetId="3" hidden="1">MC!#REF!</definedName>
    <definedName name="solver_adj" localSheetId="2" hidden="1">PO!#REF!</definedName>
    <definedName name="solver_cvg" localSheetId="1" hidden="1">0.0001</definedName>
    <definedName name="solver_cvg" localSheetId="3" hidden="1">0.0001</definedName>
    <definedName name="solver_cvg" localSheetId="2" hidden="1">0.0001</definedName>
    <definedName name="solver_drv" localSheetId="1" hidden="1">1</definedName>
    <definedName name="solver_drv" localSheetId="3" hidden="1">1</definedName>
    <definedName name="solver_drv" localSheetId="2" hidden="1">1</definedName>
    <definedName name="solver_est" localSheetId="1" hidden="1">1</definedName>
    <definedName name="solver_est" localSheetId="3" hidden="1">1</definedName>
    <definedName name="solver_est" localSheetId="2" hidden="1">1</definedName>
    <definedName name="solver_itr" localSheetId="1" hidden="1">100</definedName>
    <definedName name="solver_itr" localSheetId="3" hidden="1">100</definedName>
    <definedName name="solver_itr" localSheetId="2" hidden="1">100</definedName>
    <definedName name="solver_lin" localSheetId="1" hidden="1">2</definedName>
    <definedName name="solver_lin" localSheetId="3" hidden="1">2</definedName>
    <definedName name="solver_lin" localSheetId="2" hidden="1">2</definedName>
    <definedName name="solver_neg" localSheetId="1" hidden="1">2</definedName>
    <definedName name="solver_neg" localSheetId="3" hidden="1">2</definedName>
    <definedName name="solver_neg" localSheetId="2" hidden="1">2</definedName>
    <definedName name="solver_num" localSheetId="1" hidden="1">0</definedName>
    <definedName name="solver_num" localSheetId="3" hidden="1">0</definedName>
    <definedName name="solver_num" localSheetId="2" hidden="1">0</definedName>
    <definedName name="solver_nwt" localSheetId="1" hidden="1">1</definedName>
    <definedName name="solver_nwt" localSheetId="3" hidden="1">1</definedName>
    <definedName name="solver_nwt" localSheetId="2" hidden="1">1</definedName>
    <definedName name="solver_opt" localSheetId="1" hidden="1">BDI!#REF!</definedName>
    <definedName name="solver_opt" localSheetId="3" hidden="1">MC!#REF!</definedName>
    <definedName name="solver_opt" localSheetId="2" hidden="1">PO!#REF!</definedName>
    <definedName name="solver_pre" localSheetId="1" hidden="1">0.000001</definedName>
    <definedName name="solver_pre" localSheetId="3" hidden="1">0.000001</definedName>
    <definedName name="solver_pre" localSheetId="2" hidden="1">0.000001</definedName>
    <definedName name="solver_scl" localSheetId="1" hidden="1">2</definedName>
    <definedName name="solver_scl" localSheetId="3" hidden="1">2</definedName>
    <definedName name="solver_scl" localSheetId="2" hidden="1">2</definedName>
    <definedName name="solver_sho" localSheetId="1" hidden="1">2</definedName>
    <definedName name="solver_sho" localSheetId="3" hidden="1">2</definedName>
    <definedName name="solver_sho" localSheetId="2" hidden="1">2</definedName>
    <definedName name="solver_tim" localSheetId="1" hidden="1">100</definedName>
    <definedName name="solver_tim" localSheetId="3" hidden="1">100</definedName>
    <definedName name="solver_tim" localSheetId="2" hidden="1">100</definedName>
    <definedName name="solver_tol" localSheetId="1" hidden="1">0.05</definedName>
    <definedName name="solver_tol" localSheetId="3" hidden="1">0.05</definedName>
    <definedName name="solver_tol" localSheetId="2" hidden="1">0.05</definedName>
    <definedName name="solver_typ" localSheetId="1" hidden="1">1</definedName>
    <definedName name="solver_typ" localSheetId="3" hidden="1">1</definedName>
    <definedName name="solver_typ" localSheetId="2" hidden="1">1</definedName>
    <definedName name="solver_val" localSheetId="1" hidden="1">4785546.03</definedName>
    <definedName name="solver_val" localSheetId="3" hidden="1">4785546.03</definedName>
    <definedName name="solver_val" localSheetId="2" hidden="1">4785546.03</definedName>
    <definedName name="subtrecho" localSheetId="1">#REF!</definedName>
    <definedName name="subtrecho" localSheetId="9">#REF!</definedName>
    <definedName name="subtrecho" localSheetId="7">#REF!</definedName>
    <definedName name="subtrecho">#REF!</definedName>
    <definedName name="TEC" localSheetId="1">#REF!</definedName>
    <definedName name="TEC" localSheetId="9">#REF!</definedName>
    <definedName name="TEC" localSheetId="7">#REF!</definedName>
    <definedName name="TEC">#REF!</definedName>
    <definedName name="TEC." localSheetId="1">#REF!</definedName>
    <definedName name="TEC." localSheetId="9">#REF!</definedName>
    <definedName name="TEC." localSheetId="7">#REF!</definedName>
    <definedName name="TEC.">#REF!</definedName>
    <definedName name="TERRAPLENAGEM" localSheetId="1">#REF!</definedName>
    <definedName name="TERRAPLENAGEM" localSheetId="9">#REF!</definedName>
    <definedName name="TERRAPLENAGEM" localSheetId="6">#REF!</definedName>
    <definedName name="TERRAPLENAGEM" localSheetId="7">#REF!</definedName>
    <definedName name="TERRAPLENAGEM">#REF!</definedName>
    <definedName name="_xlnm.Print_Titles" localSheetId="6">'MAPA-COT'!$B:$D</definedName>
    <definedName name="_xlnm.Print_Titles" localSheetId="3">MC!$20:$21</definedName>
    <definedName name="_xlnm.Print_Titles" localSheetId="2">PO!$11:$13</definedName>
    <definedName name="trecho" localSheetId="1">#REF!</definedName>
    <definedName name="trecho" localSheetId="9">#REF!</definedName>
    <definedName name="trecho" localSheetId="7">#REF!</definedName>
    <definedName name="trecho">#REF!</definedName>
    <definedName name="urb" localSheetId="1">#REF!</definedName>
    <definedName name="urb" localSheetId="4">#REF!</definedName>
    <definedName name="urb" localSheetId="9">#REF!</definedName>
    <definedName name="urb" localSheetId="6">#REF!</definedName>
    <definedName name="urb" localSheetId="7">#REF!</definedName>
    <definedName name="urb">#REF!</definedName>
    <definedName name="usina">'[3]DADOS COLETATO'!$C$42</definedName>
    <definedName name="volumedebrita">'[3]DADOS COLETATO'!$I$10</definedName>
    <definedName name="volumedecorte">'[3]DADOS COLETATO'!$I$9</definedName>
    <definedName name="volumedepv">'[3]DADOS COLETATO'!$I$11</definedName>
    <definedName name="XXX010160100" localSheetId="1">#REF!</definedName>
    <definedName name="XXX010160100" localSheetId="4">#REF!</definedName>
    <definedName name="XXX010160100" localSheetId="9">#REF!</definedName>
    <definedName name="XXX010160100" localSheetId="6">#REF!</definedName>
    <definedName name="XXX010160100" localSheetId="7">#REF!</definedName>
    <definedName name="XXX010160100">#REF!</definedName>
    <definedName name="xxxxxx" localSheetId="1">[12]COPASAXSINAPI_ENXUTO!#REF!</definedName>
    <definedName name="xxxxxx" localSheetId="9">[12]COPASAXSINAPI_ENXUTO!#REF!</definedName>
    <definedName name="xxxxxx" localSheetId="7">[12]COPASAXSINAPI_ENXUTO!#REF!</definedName>
    <definedName name="xxxxxx">[12]COPASAXSINAPI_ENXUTO!#REF!</definedName>
    <definedName name="zero" localSheetId="1">#REF!</definedName>
    <definedName name="zero" localSheetId="4">#REF!</definedName>
    <definedName name="zero" localSheetId="9">#REF!</definedName>
    <definedName name="zero" localSheetId="6">#REF!</definedName>
    <definedName name="zero" localSheetId="7">#REF!</definedName>
    <definedName name="zero">#REF!</definedName>
  </definedNames>
  <calcPr calcId="191029"/>
</workbook>
</file>

<file path=xl/comments1.xml><?xml version="1.0" encoding="utf-8"?>
<comments xmlns="http://schemas.openxmlformats.org/spreadsheetml/2006/main" xmlns:mc="http://schemas.openxmlformats.org/markup-compatibility/2006" xmlns:xr="http://schemas.microsoft.com/office/spreadsheetml/2014/revision" mc:Ignorable="xr">
  <authors>
    <author>BRUNNA</author>
    <author>Conepp39</author>
  </authors>
  <commentList>
    <comment ref="B13" authorId="0">
      <text>
        <r>
          <rPr>
            <b/>
            <sz val="9"/>
            <rFont val="Tahoma"/>
          </rPr>
          <t>BRUNNA:</t>
        </r>
        <r>
          <rPr>
            <sz val="9"/>
            <rFont val="Tahoma"/>
          </rPr>
          <t xml:space="preserve">
Alterar numeração conforme classificação da obra, conforme quadro ao lado.</t>
        </r>
      </text>
    </comment>
    <comment ref="J13" authorId="1">
      <text>
        <r>
          <rPr>
            <b/>
            <sz val="9"/>
            <rFont val="Tahoma"/>
          </rPr>
          <t>Conepp39:</t>
        </r>
        <r>
          <rPr>
            <sz val="9"/>
            <rFont val="Tahoma"/>
          </rPr>
          <t xml:space="preserve">
Itens com fundo na cor amarela tem que preencher. Após preenchimento retirar a cor.
</t>
        </r>
      </text>
    </comment>
    <comment ref="T14" authorId="0">
      <text>
        <r>
          <rPr>
            <b/>
            <sz val="9"/>
            <rFont val="Tahoma"/>
          </rPr>
          <t>BRUNNA:</t>
        </r>
        <r>
          <rPr>
            <sz val="9"/>
            <rFont val="Tahoma"/>
          </rPr>
          <t xml:space="preserve">
BDI a ser utilizado como parâmetro para os intervalos mínimos e máximos.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Wesley Santos</author>
  </authors>
  <commentList>
    <comment ref="H278" authorId="0">
      <text>
        <r>
          <rPr>
            <b/>
            <sz val="9"/>
            <rFont val="Tahoma"/>
          </rPr>
          <t xml:space="preserve">Wesley Santos:</t>
        </r>
        <r>
          <rPr>
            <sz val="9"/>
            <rFont val="Tahoma"/>
          </rPr>
          <t xml:space="preserve">
COMPRIMENTO X ALTURA X ESPESSURA
</t>
        </r>
      </text>
    </comment>
    <comment ref="H283" authorId="0">
      <text>
        <r>
          <rPr>
            <b/>
            <sz val="9"/>
            <rFont val="Tahoma"/>
          </rPr>
          <t xml:space="preserve">Wesley Santos:</t>
        </r>
        <r>
          <rPr>
            <sz val="9"/>
            <rFont val="Tahoma"/>
          </rPr>
          <t xml:space="preserve">
COMPRIMENTO X ALTURA X ESPESSURA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BRUNNA</author>
  </authors>
  <commentList>
    <comment ref="M10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1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2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3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4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6"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 ref="M154" authorId="0">
      <text>
        <r>
          <rPr>
            <b/>
            <sz val="9"/>
            <rFont val="Tahoma"/>
          </rPr>
          <t>BRUNNA:</t>
        </r>
        <r>
          <rPr>
            <sz val="9"/>
            <rFont val="Tahoma"/>
          </rPr>
          <t xml:space="preserve">
No custo unitário para profissional horista: deve-se dividir o custo pelos encargos sociais horista e multiplicar pelos encargos sociais mensalista. Pois a administração será remunerada mensalmente.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BRUNNA</author>
  </authors>
  <commentList>
    <comment ref="B43" authorId="0">
      <text>
        <r>
          <rPr>
            <b/>
            <sz val="9"/>
            <rFont val="Tahoma"/>
          </rPr>
          <t>BRUNNA:</t>
        </r>
        <r>
          <rPr>
            <sz val="9"/>
            <rFont val="Tahoma"/>
          </rPr>
          <t xml:space="preserve">
Preencher no mapa de coleta de preços de cada cotação o código correspondente a cada fornecedor.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BRUNNA</author>
  </authors>
  <commentList>
    <comment ref="H12" authorId="0">
      <text>
        <r>
          <rPr>
            <b/>
            <sz val="9"/>
            <rFont val="Tahoma"/>
          </rPr>
          <t>BRUNNA:</t>
        </r>
        <r>
          <rPr>
            <sz val="9"/>
            <rFont val="Tahoma"/>
          </rPr>
          <t xml:space="preserve">
Preencher conforme tabela de preços utilizadas no orçamento.
</t>
        </r>
      </text>
    </comment>
    <comment ref="H15" authorId="0">
      <text>
        <r>
          <rPr>
            <b/>
            <sz val="9"/>
            <rFont val="Tahoma"/>
          </rPr>
          <t>BRUNNA:</t>
        </r>
        <r>
          <rPr>
            <sz val="9"/>
            <rFont val="Tahoma"/>
          </rPr>
          <t xml:space="preserve">
Preencher conforme tabela de preços utilizadas no orçamento.
</t>
        </r>
      </text>
    </comment>
    <comment ref="H20" authorId="0">
      <text>
        <r>
          <rPr>
            <b/>
            <sz val="9"/>
            <rFont val="Tahoma"/>
          </rPr>
          <t>BRUNNA:</t>
        </r>
        <r>
          <rPr>
            <sz val="9"/>
            <rFont val="Tahoma"/>
          </rPr>
          <t xml:space="preserve">
Preencher conforme tabela de preços utilizadas no orçamento.
</t>
        </r>
      </text>
    </comment>
    <comment ref="H21" authorId="0">
      <text>
        <r>
          <rPr>
            <b/>
            <sz val="9"/>
            <rFont val="Tahoma"/>
          </rPr>
          <t>BRUNNA:</t>
        </r>
        <r>
          <rPr>
            <sz val="9"/>
            <rFont val="Tahoma"/>
          </rPr>
          <t xml:space="preserve">
Preencher conforme tabela de preços utilizadas no orçamento.
</t>
        </r>
      </text>
    </comment>
    <comment ref="H22" authorId="0">
      <text>
        <r>
          <rPr>
            <b/>
            <sz val="9"/>
            <rFont val="Tahoma"/>
          </rPr>
          <t>BRUNNA:</t>
        </r>
        <r>
          <rPr>
            <sz val="9"/>
            <rFont val="Tahoma"/>
          </rPr>
          <t xml:space="preserve">
Preencher conforme tabela de preços utilizadas no orçamento.
</t>
        </r>
      </text>
    </comment>
    <comment ref="H23" authorId="0">
      <text>
        <r>
          <rPr>
            <b/>
            <sz val="9"/>
            <rFont val="Tahoma"/>
          </rPr>
          <t>BRUNNA:</t>
        </r>
        <r>
          <rPr>
            <sz val="9"/>
            <rFont val="Tahoma"/>
          </rPr>
          <t xml:space="preserve">
Preencher conforme tabela de preços utilizadas no orçamento.
</t>
        </r>
      </text>
    </comment>
    <comment ref="H24" authorId="0">
      <text>
        <r>
          <rPr>
            <b/>
            <sz val="9"/>
            <rFont val="Tahoma"/>
          </rPr>
          <t>BRUNNA:</t>
        </r>
        <r>
          <rPr>
            <sz val="9"/>
            <rFont val="Tahoma"/>
          </rPr>
          <t xml:space="preserve">
Preencher conforme tabela de preços utilizadas no orçamento.
</t>
        </r>
      </text>
    </comment>
    <comment ref="H25" authorId="0">
      <text>
        <r>
          <rPr>
            <b/>
            <sz val="9"/>
            <rFont val="Tahoma"/>
          </rPr>
          <t>BRUNNA:</t>
        </r>
        <r>
          <rPr>
            <sz val="9"/>
            <rFont val="Tahoma"/>
          </rPr>
          <t xml:space="preserve">
Preencher conforme tabela de preços utilizadas no orçamento.
</t>
        </r>
      </text>
    </comment>
    <comment ref="H26" authorId="0">
      <text>
        <r>
          <rPr>
            <b/>
            <sz val="9"/>
            <rFont val="Tahoma"/>
          </rPr>
          <t>BRUNNA:</t>
        </r>
        <r>
          <rPr>
            <sz val="9"/>
            <rFont val="Tahoma"/>
          </rPr>
          <t xml:space="preserve">
Preencher conforme tabela de preços utilizadas no orçamento.
</t>
        </r>
      </text>
    </comment>
    <comment ref="H27" authorId="0">
      <text>
        <r>
          <rPr>
            <b/>
            <sz val="9"/>
            <rFont val="Tahoma"/>
          </rPr>
          <t>BRUNNA:</t>
        </r>
        <r>
          <rPr>
            <sz val="9"/>
            <rFont val="Tahoma"/>
          </rPr>
          <t xml:space="preserve">
Preencher conforme tabela de preços utilizadas no orçamento.
</t>
        </r>
      </text>
    </comment>
    <comment ref="H28" authorId="0">
      <text>
        <r>
          <rPr>
            <b/>
            <sz val="9"/>
            <rFont val="Tahoma"/>
          </rPr>
          <t>BRUNNA:</t>
        </r>
        <r>
          <rPr>
            <sz val="9"/>
            <rFont val="Tahoma"/>
          </rPr>
          <t xml:space="preserve">
Preencher conforme tabela de preços utilizadas no orçamento.
</t>
        </r>
      </text>
    </comment>
    <comment ref="H29" authorId="0">
      <text>
        <r>
          <rPr>
            <b/>
            <sz val="9"/>
            <rFont val="Tahoma"/>
          </rPr>
          <t>BRUNNA:</t>
        </r>
        <r>
          <rPr>
            <sz val="9"/>
            <rFont val="Tahoma"/>
          </rPr>
          <t xml:space="preserve">
Preencher conforme tabela de preços utilizadas no orçamento.
</t>
        </r>
      </text>
    </comment>
    <comment ref="H30" authorId="0">
      <text>
        <r>
          <rPr>
            <b/>
            <sz val="9"/>
            <rFont val="Tahoma"/>
          </rPr>
          <t>BRUNNA:</t>
        </r>
        <r>
          <rPr>
            <sz val="9"/>
            <rFont val="Tahoma"/>
          </rPr>
          <t xml:space="preserve">
Preencher conforme tabela de preços utilizadas no orçamento.
</t>
        </r>
      </text>
    </comment>
    <comment ref="H8" authorId="0">
      <text>
        <r>
          <rPr>
            <b/>
            <sz val="9"/>
            <rFont val="Tahoma"/>
          </rPr>
          <t>BRUNNA:</t>
        </r>
        <r>
          <rPr>
            <sz val="9"/>
            <rFont val="Tahoma"/>
          </rPr>
          <t xml:space="preserve">
Preencher conforme tabela de preços utilizadas no orçamento.
</t>
        </r>
      </text>
    </comment>
  </commentList>
</comments>
</file>

<file path=xl/sharedStrings.xml><?xml version="1.0" encoding="utf-8"?>
<sst xmlns="http://schemas.openxmlformats.org/spreadsheetml/2006/main" count="32830" uniqueCount="32830">
  <si>
    <t>TOTAL</t>
  </si>
  <si>
    <t xml:space="preserve">Obs.: i) Composição do BDI, intervalos admissíveis e fórmulas de cálculo nos termos do Acórdão 2622/2013 do TCU.</t>
  </si>
  <si>
    <t xml:space="preserve">Risco (R)</t>
  </si>
  <si>
    <t>Risco</t>
  </si>
  <si>
    <t xml:space="preserve">Despesas Financeiras (DF)</t>
  </si>
  <si>
    <t xml:space="preserve">Despesas Financeiras</t>
  </si>
  <si>
    <t xml:space="preserve">Administração Central (AC)</t>
  </si>
  <si>
    <t xml:space="preserve">Administração Central</t>
  </si>
  <si>
    <t xml:space="preserve">BDI (Acórdão)=     ((1+AC+S+R+G)x(1+DF)x(1+L))</t>
  </si>
  <si>
    <t xml:space="preserve">-1              =&gt;</t>
  </si>
  <si>
    <t xml:space="preserve">Lucro (L)</t>
  </si>
  <si>
    <t>Lucro</t>
  </si>
  <si>
    <t xml:space="preserve">1 - (I)</t>
  </si>
  <si>
    <t xml:space="preserve">Taxa de Impostos (I)</t>
  </si>
  <si>
    <t xml:space="preserve">ISS (LEI 74) =</t>
  </si>
  <si>
    <t xml:space="preserve">Taxa de Impostos</t>
  </si>
  <si>
    <t xml:space="preserve">ii) No caso de itens de serviços que não tenham referencial no SINAPI e/ou SICRO, estão sendo adotadas as orientações sobre elaboração de orçamento de acordo com a publicação do Acórdão nº 3938/2013 - TCU  e Decreto nº 7983 de 08 de abril de 2013.</t>
  </si>
  <si>
    <t xml:space="preserve">PIS =</t>
  </si>
  <si>
    <t xml:space="preserve">COFINS =</t>
  </si>
  <si>
    <t>ITEM</t>
  </si>
  <si>
    <t>CÓDIGO</t>
  </si>
  <si>
    <t>FONTE</t>
  </si>
  <si>
    <t>UNID.</t>
  </si>
  <si>
    <t>QUANT.</t>
  </si>
  <si>
    <t>x</t>
  </si>
  <si>
    <t>y</t>
  </si>
  <si>
    <t>1.1</t>
  </si>
  <si>
    <t>1.2</t>
  </si>
  <si>
    <t>1.3</t>
  </si>
  <si>
    <t>1.4</t>
  </si>
  <si>
    <t>1.5</t>
  </si>
  <si>
    <t>1.6</t>
  </si>
  <si>
    <t>1.7</t>
  </si>
  <si>
    <t>2.1</t>
  </si>
  <si>
    <t>3.1</t>
  </si>
  <si>
    <t>4.1</t>
  </si>
  <si>
    <t>CPU01</t>
  </si>
  <si>
    <t>5.1</t>
  </si>
  <si>
    <t>___________________________________________</t>
  </si>
  <si>
    <t xml:space="preserve">COMPOSIÇÃO DO BDI PARA MATERIAIS E EQUIPAMENTOS</t>
  </si>
  <si>
    <t xml:space="preserve">De 0,30% até 0,82%</t>
  </si>
  <si>
    <t xml:space="preserve">De 0,56% até 0,89%</t>
  </si>
  <si>
    <t xml:space="preserve">De 0,85% até 1,11%</t>
  </si>
  <si>
    <t xml:space="preserve">De 1,50% até 4,49%</t>
  </si>
  <si>
    <t xml:space="preserve">De 3,50% até 6,22%</t>
  </si>
  <si>
    <t xml:space="preserve">De 3,65% até 8,65%</t>
  </si>
  <si>
    <t>DESCRIÇÃO</t>
  </si>
  <si>
    <t xml:space="preserve">FORNECEDOR 01</t>
  </si>
  <si>
    <t xml:space="preserve">FORNECEDOR 02</t>
  </si>
  <si>
    <t xml:space="preserve">FORNECEDOR 03</t>
  </si>
  <si>
    <t xml:space="preserve">QUADRO DE COMPOSIÇÃO DO INVESTIMENTO</t>
  </si>
  <si>
    <t>%</t>
  </si>
  <si>
    <t xml:space="preserve">CRONOGRAMA FÍSICO-FINANCEIRO</t>
  </si>
  <si>
    <t>DENOMINAÇÃO</t>
  </si>
  <si>
    <t>MESES</t>
  </si>
  <si>
    <t>01</t>
  </si>
  <si>
    <t>02</t>
  </si>
  <si>
    <t xml:space="preserve">TOTAL DE CUSTO DIRETO</t>
  </si>
  <si>
    <t xml:space="preserve">% ACUMULADA</t>
  </si>
  <si>
    <t>VALORES</t>
  </si>
  <si>
    <t>CUSTO</t>
  </si>
  <si>
    <t>REFERÊNCIA</t>
  </si>
  <si>
    <t xml:space="preserve">DESCRIÇÃO DOS SERVIÇOS</t>
  </si>
  <si>
    <t xml:space="preserve">MEMÓRIA DE QUANTIDADES</t>
  </si>
  <si>
    <t xml:space="preserve">TOTAL GERAL:</t>
  </si>
  <si>
    <t xml:space="preserve">COMPOSIÇÃO DE PREÇO UNITÁRIO</t>
  </si>
  <si>
    <t>DATA-BASE:</t>
  </si>
  <si>
    <t>gb.</t>
  </si>
  <si>
    <t>PROPONENTE</t>
  </si>
  <si>
    <t xml:space="preserve">COORDENADAS GEOGRÁFICAS: LONGITUDE UTM XXXXXXXXXXXXXXX m E / LATITUDE UTM XXXXXXXXXXXXX m S</t>
  </si>
  <si>
    <t>PREÇO</t>
  </si>
  <si>
    <t xml:space="preserve">CONSTRUÇÃO DE EDIFÍCIOS</t>
  </si>
  <si>
    <t xml:space="preserve">CONSTRUÇÃO DE RODOVIAS E FERROVIAS</t>
  </si>
  <si>
    <t xml:space="preserve">CONSTRUÇÃO DE REDES DE ABASTECIMENTO DE ÁGUA, COLETA DE ESGOTO E CONSTR. CORRELATAS</t>
  </si>
  <si>
    <t xml:space="preserve">CONSTRUÇÃO E MANUTENÇÃO DE ESTAÇÕES E REDES DE DISTRIBUIÇÃO DE ENERGIA ELÉTRICA</t>
  </si>
  <si>
    <t xml:space="preserve">OBRAS PORTUÁRIAS, MARÍTIMAS E FLUVIAIS</t>
  </si>
  <si>
    <t xml:space="preserve">De 0,80 até 1,00%</t>
  </si>
  <si>
    <t xml:space="preserve">De 0,97 até 1,27%</t>
  </si>
  <si>
    <t xml:space="preserve">De 0,59 até 1,39%</t>
  </si>
  <si>
    <t xml:space="preserve">De 3,00 até 5,50%</t>
  </si>
  <si>
    <t xml:space="preserve">De 6,16 até 8,96%</t>
  </si>
  <si>
    <t xml:space="preserve">De 0,32 até 0,74%</t>
  </si>
  <si>
    <t xml:space="preserve">De 0,50 até 0,97%</t>
  </si>
  <si>
    <t xml:space="preserve">De 1,02 até 1,21%</t>
  </si>
  <si>
    <t xml:space="preserve">De 3,80 até 4,67%</t>
  </si>
  <si>
    <t xml:space="preserve">De 6,64 até 8,69%</t>
  </si>
  <si>
    <t xml:space="preserve">De 0,28 até 0,75%</t>
  </si>
  <si>
    <t xml:space="preserve">De 1,00 até 1,74%</t>
  </si>
  <si>
    <t xml:space="preserve">De 0,94 até 1,17%</t>
  </si>
  <si>
    <t xml:space="preserve">De 3,43 até 6,71%</t>
  </si>
  <si>
    <t xml:space="preserve">De 6,74 até 9,40%</t>
  </si>
  <si>
    <t xml:space="preserve">De 0,25 até 0,56%</t>
  </si>
  <si>
    <t xml:space="preserve">De 1,00 até 1,97%</t>
  </si>
  <si>
    <t xml:space="preserve">De 1,01 até 1,11%</t>
  </si>
  <si>
    <t xml:space="preserve">De 5,29 até 7,93%</t>
  </si>
  <si>
    <t xml:space="preserve">De 8,00 até 9,51%</t>
  </si>
  <si>
    <t xml:space="preserve">De 0,81 até 1,99%</t>
  </si>
  <si>
    <t xml:space="preserve">De 1,46 até 3,16%</t>
  </si>
  <si>
    <t xml:space="preserve">De 0,94 até 1,33%</t>
  </si>
  <si>
    <t xml:space="preserve">De 4,00 até 7,85%</t>
  </si>
  <si>
    <t xml:space="preserve">De 7,14 até 10,43%</t>
  </si>
  <si>
    <t xml:space="preserve">Intervalos admissíveis sem justificativa</t>
  </si>
  <si>
    <t xml:space="preserve">Composição de BDI adotada</t>
  </si>
  <si>
    <t xml:space="preserve">BDI máx.:</t>
  </si>
  <si>
    <t xml:space="preserve">CLASSIFICAÇÃO TIPOLOGIA DA OBRA - CNAE 2.0</t>
  </si>
  <si>
    <t xml:space="preserve">OBRAS DE EDIFICAÇÃO - CONSTRUÇÃO</t>
  </si>
  <si>
    <t xml:space="preserve">OBRAS DE EDIFICAÇÃO - REFORMA</t>
  </si>
  <si>
    <t xml:space="preserve">OBRAS AEROPORTUÁRIAS - TERMINAIS</t>
  </si>
  <si>
    <t xml:space="preserve">OBRAS RODOVIÁRIAS</t>
  </si>
  <si>
    <t xml:space="preserve">OBRAS FERROVIÁRIAS</t>
  </si>
  <si>
    <t xml:space="preserve">OBRAS AEROPORTUÁRIAS - PÁTIO E PISTA</t>
  </si>
  <si>
    <t xml:space="preserve">OBRAS DE SANEAMENTO AMBIENTAL</t>
  </si>
  <si>
    <t xml:space="preserve">OBRAS HÍDRICAS - IRRIGAÇÃO, BARRAGENS E CANAIS</t>
  </si>
  <si>
    <t xml:space="preserve">OBRAS DE LINHA DE TRANSMISSÃO/DISTRIBUIÇÃO DE ENERGIA</t>
  </si>
  <si>
    <t xml:space="preserve">OBRAS PORTUÁRIAS - ESTRUTURAS</t>
  </si>
  <si>
    <t xml:space="preserve">Obs. INSS: conforme Acórdão nº 2622/13 e Lei nº 13.161 de 31/08/15.</t>
  </si>
  <si>
    <t xml:space="preserve">OBRAS DE DERROCAMENTO E DRAGAGEM</t>
  </si>
  <si>
    <t xml:space="preserve">MÃO DE OBRA:</t>
  </si>
  <si>
    <t xml:space="preserve">TOTAL (A):</t>
  </si>
  <si>
    <t xml:space="preserve">Garantia (G) </t>
  </si>
  <si>
    <t xml:space="preserve">Seguros (S)</t>
  </si>
  <si>
    <t>Seguros</t>
  </si>
  <si>
    <t>Garantia</t>
  </si>
  <si>
    <t xml:space="preserve">INTERVALOS ADMISSÍVEIS </t>
  </si>
  <si>
    <t xml:space="preserve">OBS.: CONSULTA PARA OBRAS QUE NÃO SE ENQUADREM NAS TIPOLOGIAS ACIMA www.cnae.ibge.gov.br/estrutura.asp</t>
  </si>
  <si>
    <t xml:space="preserve">Garantia </t>
  </si>
  <si>
    <t>Garantia:</t>
  </si>
  <si>
    <t xml:space="preserve">Percentual do contrato que a administração pode exigir do contratado com o intuito de assegurar a execução do objeto.</t>
  </si>
  <si>
    <t>Seguros:</t>
  </si>
  <si>
    <t xml:space="preserve">Contrato pelo qual uma das partes se obriga a pagar uma indenização a outra na ocorrência de determinado evento, mediante o pagamento de um prêmio de seguro.</t>
  </si>
  <si>
    <t>Risco:</t>
  </si>
  <si>
    <t xml:space="preserve">Parcela destinada a cobrir efeitos de eventuais incertezas ao longo da execução contratual.</t>
  </si>
  <si>
    <t xml:space="preserve">Despesas Financeiras:</t>
  </si>
  <si>
    <t xml:space="preserve">Gastos relacionados ao custo de capital decorrente da necessidade de aporte financeiro requerido pelo fluxo de caixa da obra quando os desembolsos acumulados forem superiores às receitas acumuladas.</t>
  </si>
  <si>
    <t xml:space="preserve">Administração Central:</t>
  </si>
  <si>
    <t xml:space="preserve">Proporção do custo da estrutura administrativa da empresa utilizada para gerenciar a obra ou o serviço de engenharia contratado.</t>
  </si>
  <si>
    <t>Lucro:</t>
  </si>
  <si>
    <t xml:space="preserve">Remuneração alcançada em consequência do acervo construído, da capacidade administrativa e gerencial, do conhecimento tecnológico acumulado e do custo de oportunidade de capital aplicado no desenvolvimento de uma determinada atividade econômica.</t>
  </si>
  <si>
    <t xml:space="preserve">BDI mín.:</t>
  </si>
  <si>
    <t xml:space="preserve">BDI calculado.:</t>
  </si>
  <si>
    <t xml:space="preserve">Garantia (G)</t>
  </si>
  <si>
    <t xml:space="preserve">Significados dos itens que constituem o BDI</t>
  </si>
  <si>
    <t xml:space="preserve">SERVIÇOS PRELIMINARES</t>
  </si>
  <si>
    <t>M</t>
  </si>
  <si>
    <t xml:space="preserve">MOVIMENTO DE TERRA</t>
  </si>
  <si>
    <t xml:space="preserve">COMPOSIÇÃO Nº:</t>
  </si>
  <si>
    <t>CÓD.</t>
  </si>
  <si>
    <t xml:space="preserve">DESCRIÇÃO DOS INSUMOS</t>
  </si>
  <si>
    <t xml:space="preserve">CUSTO TOTAL</t>
  </si>
  <si>
    <t xml:space="preserve">Composição do BDI sugerida</t>
  </si>
  <si>
    <t xml:space="preserve">BDI SERVIÇOS:</t>
  </si>
  <si>
    <t xml:space="preserve">BDI MATERIAIS E EQUIPAMENTOS:</t>
  </si>
  <si>
    <t>MUNICÍPIO:</t>
  </si>
  <si>
    <t xml:space="preserve">UNITÁRIO C/ BDI</t>
  </si>
  <si>
    <t xml:space="preserve">TOTAL C/ BDI</t>
  </si>
  <si>
    <t xml:space="preserve">UNITÁRIO S/ BDI</t>
  </si>
  <si>
    <t xml:space="preserve">PREÇO TOTAL</t>
  </si>
  <si>
    <t>H</t>
  </si>
  <si>
    <t xml:space="preserve">CUSTO DIRETO TOTAL SEM BDI (A):</t>
  </si>
  <si>
    <t>SERVIÇO:</t>
  </si>
  <si>
    <t xml:space="preserve">UNIDADE: </t>
  </si>
  <si>
    <t>_____________________________</t>
  </si>
  <si>
    <t>PREFEITURA:</t>
  </si>
  <si>
    <t>___________________________</t>
  </si>
  <si>
    <t>___________________________________</t>
  </si>
  <si>
    <r>
      <t xml:space="preserve">Conforme legislação tributária municipal, a</t>
    </r>
    <r>
      <rPr>
        <b/>
        <sz val="12"/>
        <rFont val="Courier New"/>
      </rPr>
      <t xml:space="preserve"> base de cálcul</t>
    </r>
    <r>
      <rPr>
        <sz val="12"/>
        <rFont val="Courier New"/>
      </rPr>
      <t xml:space="preserve">o do ISS corresponde a:</t>
    </r>
  </si>
  <si>
    <r>
      <t xml:space="preserve">do valor deste tipo de obra e sobre esta base, incide ISS com </t>
    </r>
    <r>
      <rPr>
        <b/>
        <sz val="12"/>
        <rFont val="Courier New"/>
      </rPr>
      <t>alíquota</t>
    </r>
    <r>
      <rPr>
        <sz val="12"/>
        <rFont val="Courier New"/>
      </rPr>
      <t xml:space="preserve"> de</t>
    </r>
  </si>
  <si>
    <t xml:space="preserve">LISTA DE COTAÇÃO DE PREÇOS</t>
  </si>
  <si>
    <t xml:space="preserve">PREÇO ADOTADO (R$)</t>
  </si>
  <si>
    <t>CLASSIFICAÇÃO</t>
  </si>
  <si>
    <t xml:space="preserve">MAPA DE COLETA DE PREÇOS</t>
  </si>
  <si>
    <t>EMPRESA:</t>
  </si>
  <si>
    <t>CONTATO:</t>
  </si>
  <si>
    <t>TELEFONE:</t>
  </si>
  <si>
    <t>E-MAIL:</t>
  </si>
  <si>
    <t xml:space="preserve">PREÇO FINAL + IMPOSTOS + FRETE</t>
  </si>
  <si>
    <t>IMPOSTOS:</t>
  </si>
  <si>
    <t>FRETE:</t>
  </si>
  <si>
    <t>IPI:</t>
  </si>
  <si>
    <t>ICMS:</t>
  </si>
  <si>
    <t>CIF</t>
  </si>
  <si>
    <t>FOB</t>
  </si>
  <si>
    <t xml:space="preserve">DATA BASE:</t>
  </si>
  <si>
    <t>UNDIDADE</t>
  </si>
  <si>
    <t>I-COTAÇÃO-MG</t>
  </si>
  <si>
    <t>MES</t>
  </si>
  <si>
    <t>KG</t>
  </si>
  <si>
    <t>L</t>
  </si>
  <si>
    <t>UN</t>
  </si>
  <si>
    <t xml:space="preserve">ESTOPIM SIMPLES</t>
  </si>
  <si>
    <t xml:space="preserve">OLEO DIESEL</t>
  </si>
  <si>
    <t xml:space="preserve">TERRA VEGETAL</t>
  </si>
  <si>
    <t>MIL</t>
  </si>
  <si>
    <t>CJ</t>
  </si>
  <si>
    <t>ESTOPA</t>
  </si>
  <si>
    <t>KWH</t>
  </si>
  <si>
    <t>PAR</t>
  </si>
  <si>
    <t>DIA</t>
  </si>
  <si>
    <t>KM</t>
  </si>
  <si>
    <t>CPU-COPASA-MG</t>
  </si>
  <si>
    <t>MAT-SINAPI-MG</t>
  </si>
  <si>
    <t xml:space="preserve">ABERTURA PARA ENCAIXE DE CUBA OU LAVATORIO EM BANCADA DE MARMORE/ GRANITO OU OUTRO TIPO DE PEDRA NATURAL</t>
  </si>
  <si>
    <t xml:space="preserve">ABRACADEIRA DE LATAO PARA FIXACAO DE CABO PARA-RAIO, DIMENSOES 32 X 24 X 24 MM</t>
  </si>
  <si>
    <t xml:space="preserve">ABRACADEIRA DE NYLON PARA AMARRACAO DE CABOS, COMPRIMENTO DE *230* X *7,6* MM</t>
  </si>
  <si>
    <t xml:space="preserve">ABRACADEIRA DE NYLON PARA AMARRACAO DE CABOS, COMPRIMENTO DE 100 X 2,5 MM</t>
  </si>
  <si>
    <t xml:space="preserve">ABRACADEIRA DE NYLON PARA AMARRACAO DE CABOS, COMPRIMENTO DE 150 X *3,6* MM</t>
  </si>
  <si>
    <t xml:space="preserve">ABRACADEIRA DE NYLON PARA AMARRACAO DE CABOS, COMPRIMENTO DE 200 X *4,6* MM</t>
  </si>
  <si>
    <t xml:space="preserve">ABRACADEIRA DE NYLON PARA AMARRACAO DE CABOS, COMPRIMENTO DE 390 X *4,6* MM</t>
  </si>
  <si>
    <t xml:space="preserve">ABRACADEIRA EM ACO PARA AMARRACAO DE ELETRODUTOS, TIPO D, COM 1 1/2" E CUNHA DE FIXACAO</t>
  </si>
  <si>
    <t xml:space="preserve">ABRACADEIRA EM ACO PARA AMARRACAO DE ELETRODUTOS, TIPO D, COM 1 1/2" E PARAFUSO DE FIXACAO</t>
  </si>
  <si>
    <t xml:space="preserve">ABRACADEIRA EM ACO PARA AMARRACAO DE ELETRODUTOS, TIPO D, COM 1 1/4" E CUNHA DE FIXACAO</t>
  </si>
  <si>
    <t xml:space="preserve">ABRACADEIRA EM ACO PARA AMARRACAO DE ELETRODUTOS, TIPO D, COM 1 1/4" E PARAFUSO DE FIXACAO</t>
  </si>
  <si>
    <t xml:space="preserve">ABRACADEIRA EM ACO PARA AMARRACAO DE ELETRODUTOS, TIPO D, COM 1/2" E CUNHA DE FIXACAO</t>
  </si>
  <si>
    <t xml:space="preserve">ABRACADEIRA EM ACO PARA AMARRACAO DE ELETRODUTOS, TIPO D, COM 1/2" E PARAFUSO DE FIXACAO</t>
  </si>
  <si>
    <t xml:space="preserve">ABRACADEIRA EM ACO PARA AMARRACAO DE ELETRODUTOS, TIPO D, COM 1" E CUNHA DE FIXACAO</t>
  </si>
  <si>
    <t xml:space="preserve">ABRACADEIRA EM ACO PARA AMARRACAO DE ELETRODUTOS, TIPO D, COM 1" E PARAFUSO DE FIXACAO</t>
  </si>
  <si>
    <t xml:space="preserve">ABRACADEIRA EM ACO PARA AMARRACAO DE ELETRODUTOS, TIPO D, COM 2 1/2" E CUNHA DE FIXACAO</t>
  </si>
  <si>
    <t xml:space="preserve">ABRACADEIRA EM ACO PARA AMARRACAO DE ELETRODUTOS, TIPO D, COM 2 1/2" E PARAFUSO DE FIXACAO</t>
  </si>
  <si>
    <t xml:space="preserve">ABRACADEIRA EM ACO PARA AMARRACAO DE ELETRODUTOS, TIPO D, COM 2" E CUNHA DE FIXACAO</t>
  </si>
  <si>
    <t xml:space="preserve">ABRACADEIRA EM ACO PARA AMARRACAO DE ELETRODUTOS, TIPO D, COM 2" E PARAFUSO DE FIXACAO</t>
  </si>
  <si>
    <t xml:space="preserve">ABRACADEIRA EM ACO PARA AMARRACAO DE ELETRODUTOS, TIPO D, COM 3 1/2" E CUNHA DE FIXACAO</t>
  </si>
  <si>
    <t xml:space="preserve">ABRACADEIRA EM ACO PARA AMARRACAO DE ELETRODUTOS, TIPO D, COM 3/4" E CUNHA DE FIXACAO</t>
  </si>
  <si>
    <t xml:space="preserve">ABRACADEIRA EM ACO PARA AMARRACAO DE ELETRODUTOS, TIPO D, COM 3/4" E PARAFUSO DE FIXACAO</t>
  </si>
  <si>
    <t xml:space="preserve">ABRACADEIRA EM ACO PARA AMARRACAO DE ELETRODUTOS, TIPO D, COM 3/8" E PARAFUSO DE FIXACAO</t>
  </si>
  <si>
    <t xml:space="preserve">ABRACADEIRA EM ACO PARA AMARRACAO DE ELETRODUTOS, TIPO D, COM 3" E CUNHA DE FIXACAO</t>
  </si>
  <si>
    <t xml:space="preserve">ABRACADEIRA EM ACO PARA AMARRACAO DE ELETRODUTOS, TIPO D, COM 3" E PARAFUSO DE FIXACAO</t>
  </si>
  <si>
    <t xml:space="preserve">ABRACADEIRA EM ACO PARA AMARRACAO DE ELETRODUTOS, TIPO D, COM 4" E CUNHA DE FIXACAO</t>
  </si>
  <si>
    <t xml:space="preserve">ABRACADEIRA EM ACO PARA AMARRACAO DE ELETRODUTOS, TIPO D, COM 4" E PARAFUSO DE FIXACAO</t>
  </si>
  <si>
    <t xml:space="preserve">ABRACADEIRA EM ACO PARA AMARRACAO DE ELETRODUTOS, TIPO ECONOMICA (GOTA), COM 8"</t>
  </si>
  <si>
    <t xml:space="preserve">ABRACADEIRA EM ACO PARA AMARRACAO DE ELETRODUTOS, TIPO U SIMPLES, COM 1 1/2"</t>
  </si>
  <si>
    <t xml:space="preserve">ABRACADEIRA EM ACO PARA AMARRACAO DE ELETRODUTOS, TIPO U SIMPLES, COM 1 1/4"</t>
  </si>
  <si>
    <t xml:space="preserve">ABRACADEIRA EM ACO PARA AMARRACAO DE ELETRODUTOS, TIPO U SIMPLES, COM 1/2"</t>
  </si>
  <si>
    <t xml:space="preserve">ABRACADEIRA EM ACO PARA AMARRACAO DE ELETRODUTOS, TIPO U SIMPLES, COM 1"</t>
  </si>
  <si>
    <t xml:space="preserve">ABRACADEIRA EM ACO PARA AMARRACAO DE ELETRODUTOS, TIPO U SIMPLES, COM 2 1/2"</t>
  </si>
  <si>
    <t xml:space="preserve">ABRACADEIRA EM ACO PARA AMARRACAO DE ELETRODUTOS, TIPO U SIMPLES, COM 2"</t>
  </si>
  <si>
    <t xml:space="preserve">ABRACADEIRA EM ACO PARA AMARRACAO DE ELETRODUTOS, TIPO U SIMPLES, COM 3/4"</t>
  </si>
  <si>
    <t xml:space="preserve">ABRACADEIRA EM ACO PARA AMARRACAO DE ELETRODUTOS, TIPO U SIMPLES, COM 3/8"</t>
  </si>
  <si>
    <t xml:space="preserve">ABRACADEIRA EM ACO PARA AMARRACAO DE ELETRODUTOS, TIPO U SIMPLES, COM 3"</t>
  </si>
  <si>
    <t xml:space="preserve">ABRACADEIRA EM ACO PARA AMARRACAO DE ELETRODUTOS, TIPO U SIMPLES, COM 4"</t>
  </si>
  <si>
    <t xml:space="preserve">ACABAMENTO SIMPLES/CONVENCIONAL PARA FORRO PVC, TIPO "U" OU "C", COR BRANCA, COMPRIMENTO 6 M</t>
  </si>
  <si>
    <t xml:space="preserve">ACESSORIO DE LIGACAO NAO ELETRICO PARA CARGAS EXPLOSIVAS, TUBO DE 6 M</t>
  </si>
  <si>
    <t xml:space="preserve">ACESSORIO INICIADOR NAO ELETRICO, TUBO DE 6 M, TEMPO DE RETARDO DE *160* MS</t>
  </si>
  <si>
    <t xml:space="preserve">ACO CA-25, 32,0 MM, VERGALHAO</t>
  </si>
  <si>
    <t xml:space="preserve">ACO CA-50, 10,0 MM, VERGALHAO</t>
  </si>
  <si>
    <t xml:space="preserve">ACO CA-50, 6,3 MM, DOBRADO E CORTADO</t>
  </si>
  <si>
    <t xml:space="preserve">ACO CA-50, 6,3 MM, VERGALHAO</t>
  </si>
  <si>
    <t xml:space="preserve">ACO CA-50, 8,0 MM, VERGALHAO</t>
  </si>
  <si>
    <t xml:space="preserve">ACOPLAMENTO RIGIDO EM FERRO FUNDIDO PARA SISTEMA DE TUBULACAO RANHURADA, DN 50 MM (2")</t>
  </si>
  <si>
    <t xml:space="preserve">ACOPLAMENTO RIGIDO EM FERRO FUNDIDO PARA SISTEMA DE TUBULACAO RANHURADA, DN 65 MM (2 1/2")</t>
  </si>
  <si>
    <t xml:space="preserve">ACOPLAMENTO RIGIDO EM FERRO FUNDIDO PARA SISTEMA DE TUBULACAO RANHURADA, DN 80 MM (3")</t>
  </si>
  <si>
    <t xml:space="preserve">ADAPTADOR DE COMPRESSAO EM POLIPROPILENO (PP), PARA TUBO EM PEAD, 20 MM X 1/2", PARA LIGACAO PREDIAL DE AGUA (NTS 179)</t>
  </si>
  <si>
    <t xml:space="preserve">ADAPTADOR DE COMPRESSAO EM POLIPROPILENO (PP), PARA TUBO EM PEAD, 20 MM X 3/4", PARA LIGACAO PREDIAL DE AGUA (NTS 179)</t>
  </si>
  <si>
    <t xml:space="preserve">ADAPTADOR DE COMPRESSAO EM POLIPROPILENO (PP), PARA TUBO EM PEAD, 32 MM X 1", PARA LIGACAO PREDIAL DE AGUA (NTS 179)</t>
  </si>
  <si>
    <t xml:space="preserve">ADAPTADOR PVC SOLDAVEL CURTO COM BOLSA E ROSCA, 110 MM X 4", PARA AGUA FRIA</t>
  </si>
  <si>
    <t xml:space="preserve">ADAPTADOR PVC SOLDAVEL CURTO COM BOLSA E ROSCA, 20 MM X 1/2", PARA AGUA FRIA</t>
  </si>
  <si>
    <t xml:space="preserve">ADAPTADOR PVC SOLDAVEL CURTO COM BOLSA E ROSCA, 25 MM X 3/4", PARA AGUA FRIA</t>
  </si>
  <si>
    <t xml:space="preserve">ADAPTADOR PVC SOLDAVEL CURTO COM BOLSA E ROSCA, 32 MM X 1", PARA AGUA FRIA</t>
  </si>
  <si>
    <t xml:space="preserve">ADAPTADOR PVC SOLDAVEL CURTO COM BOLSA E ROSCA, 40 MM X 1 1/2", PARA AGUA FRIA</t>
  </si>
  <si>
    <t xml:space="preserve">ADAPTADOR PVC SOLDAVEL CURTO COM BOLSA E ROSCA, 40 MM X 1 1/4", PARA AGUA FRIA</t>
  </si>
  <si>
    <t xml:space="preserve">ADAPTADOR PVC SOLDAVEL CURTO COM BOLSA E ROSCA, 50 MM X 1 1/4", PARA AGUA FRIA</t>
  </si>
  <si>
    <t xml:space="preserve">ADAPTADOR PVC SOLDAVEL CURTO COM BOLSA E ROSCA, 50 MM X1 1/2", PARA AGUA FRIA</t>
  </si>
  <si>
    <t xml:space="preserve">ADAPTADOR PVC SOLDAVEL CURTO COM BOLSA E ROSCA, 60 MM X 2", PARA AGUA FRIA</t>
  </si>
  <si>
    <t xml:space="preserve">ADAPTADOR PVC SOLDAVEL CURTO COM BOLSA E ROSCA, 75 MM X 2 1/2", PARA AGUA FRIA</t>
  </si>
  <si>
    <t xml:space="preserve">ADAPTADOR PVC SOLDAVEL CURTO COM BOLSA E ROSCA, 85 MM X 3", PARA AGUA FRIA</t>
  </si>
  <si>
    <t xml:space="preserve">ADAPTADOR PVC SOLDAVEL, COM FLANGE E ANEL DE VEDACAO, 20 MM X 1/2", PARA CAIXA D'AGUA</t>
  </si>
  <si>
    <t xml:space="preserve">ADAPTADOR PVC SOLDAVEL, COM FLANGE E ANEL DE VEDACAO, 25 MM X 3/4", PARA CAIXA D'AGUA</t>
  </si>
  <si>
    <t xml:space="preserve">ADAPTADOR PVC SOLDAVEL, COM FLANGE E ANEL DE VEDACAO, 32 MM X 1", PARA CAIXA D'AGUA</t>
  </si>
  <si>
    <t xml:space="preserve">ADAPTADOR PVC SOLDAVEL, COM FLANGE E ANEL DE VEDACAO, 40 MM X 1 1/4", PARA CAIXA D'AGUA</t>
  </si>
  <si>
    <t xml:space="preserve">ADAPTADOR PVC SOLDAVEL, COM FLANGE E ANEL DE VEDACAO, 50 MM X 1 1/2", PARA CAIXA D'AGUA</t>
  </si>
  <si>
    <t xml:space="preserve">ADAPTADOR PVC, COM REGISTRO, PARA PEAD, 20 MM X 3/4", PARA LIGACAO PREDIAL DE AGUA</t>
  </si>
  <si>
    <t xml:space="preserve">ADAPTADOR PVC, ROSCAVEL, COM FLANGES E ANEL DE VEDACAO, 1 1/2", PARA CAIXA D'AGUA</t>
  </si>
  <si>
    <t xml:space="preserve">ADESIVO ESTRUTURAL A BASE DE RESINA EPOXI PARA INJECAO EM TRINCAS, BICOMPONENTE, BAIXA VISCOSIDADE</t>
  </si>
  <si>
    <t xml:space="preserve">ADESIVO ESTRUTURAL A BASE DE RESINA EPOXI, BICOMPONENTE, FLUIDO</t>
  </si>
  <si>
    <t xml:space="preserve">ADESIVO ESTRUTURAL A BASE DE RESINA EPOXI, BICOMPONENTE, PASTOSO (TIXOTROPICO)</t>
  </si>
  <si>
    <t xml:space="preserve">ADESIVO PARA TUBOS CPVC, *75* G</t>
  </si>
  <si>
    <t xml:space="preserve">ADESIVO PLASTICO PARA PVC, BISNAGA COM 75 GR</t>
  </si>
  <si>
    <t xml:space="preserve">ADESIVO PLASTICO PARA PVC, FRASCO COM 175 GR</t>
  </si>
  <si>
    <t xml:space="preserve">ADITIVO ADESIVO LIQUIDO PARA ARGAMASSAS DE REVESTIMENTOS CIMENTICIOS</t>
  </si>
  <si>
    <t xml:space="preserve">AFASTADOR PARA TELHA DE FIBROCIMENTO CANALETE 90 OU KALHETAO</t>
  </si>
  <si>
    <t xml:space="preserve">AGREGADO RECICLADO, TIPO RACHAO RECICLADO CINZA, CLASSE A</t>
  </si>
  <si>
    <t xml:space="preserve">AJUDANTE DE ARMADOR (MENSALISTA)</t>
  </si>
  <si>
    <t xml:space="preserve">AJUDANTE DE ELETRICISTA (MENSALISTA)</t>
  </si>
  <si>
    <t xml:space="preserve">AJUDANTE DE ESTRUTURAS METALICAS (MENSALISTA)</t>
  </si>
  <si>
    <t xml:space="preserve">AJUDANTE DE OPERACAO EM GERAL (MENSALISTA)</t>
  </si>
  <si>
    <t xml:space="preserve">AJUDANTE DE PINTOR (MENSALISTA)</t>
  </si>
  <si>
    <t xml:space="preserve">AJUDANTE DE SERRALHEIRO (MENSALISTA)</t>
  </si>
  <si>
    <t xml:space="preserve">AJUDANTE ESPECIALIZADO (MENSALISTA)</t>
  </si>
  <si>
    <t xml:space="preserve">ALCA PREFORMADA DE CONTRA POSTE, EM ACO GALVANIZADO, PARA CABO 3/16", COMPRIMENTO *860* MM</t>
  </si>
  <si>
    <t xml:space="preserve">ALCA PREFORMADA DE DISTRIBUICAO, EM ACO GALVANIZADO, PARA CABO DE ALUMINIO DIAMETRO 16 A 25 MM</t>
  </si>
  <si>
    <t xml:space="preserve">ALCA PREFORMADA DE DISTRIBUICAO, EM ACO GALVANIZADO, PARA CONDUTORES DE ALUMINIO AWG 1/0 (CAA 6/1 OU CA 7 FIOS)</t>
  </si>
  <si>
    <t xml:space="preserve">ALCA PREFORMADA DE DISTRIBUICAO, EM ACO GALVANIZADO, PARA CONDUTORES DE ALUMINIO AWG 2 (CAA 6/1 OU CA 7 FIOS)</t>
  </si>
  <si>
    <t xml:space="preserve">ALCA PREFORMADA DE SERVICO, EM ACO GALVANIZADO, PARA CONDUTORES DE ALUMINIO AWG 4 (CAA 6/1)</t>
  </si>
  <si>
    <t xml:space="preserve">ALCA PREFORMADA DE SERVICO, EM ACO GALVANIZADO, PARA CONDUTORES DE ALUMINIO AWG 6 (CAA 6/1)</t>
  </si>
  <si>
    <t xml:space="preserve">ALISADORA DE CONCRETO COM MOTOR A GASOLINA DE 5,5 HP, PESO COM MOTOR DE 78 KG, 4 PAS</t>
  </si>
  <si>
    <t>ALMOXARIFE</t>
  </si>
  <si>
    <t xml:space="preserve">ALMOXARIFE (MENSALISTA)</t>
  </si>
  <si>
    <t xml:space="preserve">ALONGADOR COM TRES ALTURAS, EM TUBO DE ACO CARBONO, PINTURA NO PROCESSO ELETROSTATICO - EQUIPAMENTO DE GINASTICA PARA ACADEMIA AO AR LIVRE / ACADEMIA DA TERCEIRA IDADE - ATI</t>
  </si>
  <si>
    <t xml:space="preserve">ANEL BORRACHA PARA TUBO ESGOTO PREDIAL, DN 100 MM (NBR 5688)</t>
  </si>
  <si>
    <t xml:space="preserve">ANEL BORRACHA, DN 150 MM, PARA TUBO SERIE REFORCADA ESGOTO PREDIAL</t>
  </si>
  <si>
    <t xml:space="preserve">ANEL BORRACHA, DN 50 MM, PARA TUBO SERIE REFORCADA ESGOTO PREDIAL</t>
  </si>
  <si>
    <t xml:space="preserve">ANEL BORRACHA, PARA TUBO PVC DEFOFO, DN 100 MM (NBR 7665)</t>
  </si>
  <si>
    <t xml:space="preserve">ANEL BORRACHA, PARA TUBO PVC DEFOFO, DN 150 MM (NBR 7665)</t>
  </si>
  <si>
    <t xml:space="preserve">ANEL BORRACHA, PARA TUBO PVC DEFOFO, DN 200 MM (NBR 7665)</t>
  </si>
  <si>
    <t xml:space="preserve">ANEL BORRACHA, PARA TUBO PVC, REDE COLETOR ESGOTO, DN 100 MM (NBR 7362)</t>
  </si>
  <si>
    <t xml:space="preserve">ANEL BORRACHA, PARA TUBO PVC, REDE COLETOR ESGOTO, DN 150 MM (NBR 7362)</t>
  </si>
  <si>
    <t xml:space="preserve">ANEL BORRACHA, PARA TUBO PVC, REDE COLETOR ESGOTO, DN 200 MM (NBR 7362)</t>
  </si>
  <si>
    <t xml:space="preserve">ANEL BORRACHA, PARA TUBO PVC, REDE COLETOR ESGOTO, DN 250 MM (NBR 7362)</t>
  </si>
  <si>
    <t xml:space="preserve">ANEL BORRACHA, PARA TUBO PVC, REDE COLETOR ESGOTO, DN 350 MM (NBR 7362)</t>
  </si>
  <si>
    <t xml:space="preserve">ANEL BORRACHA, PARA TUBO PVC, REDE COLETOR ESGOTO, DN 400 MM (NBR 7362)</t>
  </si>
  <si>
    <t xml:space="preserve">ANEL BORRACHA, PARA TUBO/CONEXAO PVC PBA, DN 100 MM, PARA REDE AGUA</t>
  </si>
  <si>
    <t xml:space="preserve">ANEL BORRACHA, PARA TUBO/CONEXAO PVC PBA, DN 50 MM, PARA REDE AGUA</t>
  </si>
  <si>
    <t xml:space="preserve">ANEL BORRACHA, PARA TUBO/CONEXAO PVC PBA, DN 60 MM, PARA REDE AGUA</t>
  </si>
  <si>
    <t xml:space="preserve">ANEL BORRACHA, PARA TUBO/CONEXAO PVC PBA, DN 75 MM, PARA REDE AGUA</t>
  </si>
  <si>
    <t xml:space="preserve">ANEL BORRACHA, PARA TUBO, PVC REDE COLETOR ESGOTO, DN 300 MM (NBR 7362)</t>
  </si>
  <si>
    <t xml:space="preserve">ANEL DE CONCRETO ARMADO, D = 0,60 M, H = 0,30 M</t>
  </si>
  <si>
    <t xml:space="preserve">ANEL DE DISTRIBUICAO EM ACO GALVANIZADO PARA FIO FE-160</t>
  </si>
  <si>
    <t xml:space="preserve">ANEL DE EXPANSAO EM COBRE, ENGATE RAPIDO 1 1/2", PARA EMPATACAO MANGUEIRA DE COMBATE A INCENDIO PREDIAL</t>
  </si>
  <si>
    <t xml:space="preserve">ANEL DE EXPANSAO EM COBRE, ENGATE RAPIDO 2 1/2", PARA EMPATACAO MANGUEIRA DE COMBATE A INCENDIO PREDIAL</t>
  </si>
  <si>
    <t xml:space="preserve">APARELHO CORTE OXI-ACETILENO PARA SOLDA E CORTE CONTENDO MACARICO SOLDA, BICO DE CORTE, CILINDROS, REGULADORES, MANGUEIRAS E CARRINHO</t>
  </si>
  <si>
    <t xml:space="preserve">APARELHO SINALIZADOR LUMINOSO COM LED, PARA SAIDA GARAGEM, COM 2 LENTES EM POLICARBONATO, BIVOLT (INCLUI SUPORTE DE FIXACAO)</t>
  </si>
  <si>
    <t xml:space="preserve">APOIO DO PORTA DENTE PARA FRESADORA DE ASFALTO</t>
  </si>
  <si>
    <t xml:space="preserve">APONTADOR OU APROPRIADOR DE MAO DE OBRA (MENSALISTA)</t>
  </si>
  <si>
    <t xml:space="preserve">AQUECEDOR DE AGUA A GAS GLP/GN COM CAPACIDADE DE ARMAZENAMENTO DE 50 A 80 L</t>
  </si>
  <si>
    <t xml:space="preserve">AQUECEDOR DE AGUA ELETRICO HORIZONTAL, RESERVATORIO DE 200 L CILINDRICO EM COBRE, REFORCADO COM ACO CARBONO, MONOFASICO, TENSAO NOMINAL 220 V</t>
  </si>
  <si>
    <t xml:space="preserve">AQUECEDOR DE OLEO BPF (FLUIDO) TERMICO, CAPACIDADE DE 300.000 KCAL/H</t>
  </si>
  <si>
    <t xml:space="preserve">AR-CONDICIONADO FRIO SPLITAO INVERTER 30 TR</t>
  </si>
  <si>
    <t xml:space="preserve">AR-CONDICIONADO FRIO SPLITAO MODULAR 10 TR</t>
  </si>
  <si>
    <t xml:space="preserve">AR-CONDICIONADO FRIO SPLITAO MODULAR 15 TR</t>
  </si>
  <si>
    <t xml:space="preserve">AR-CONDICIONADO FRIO SPLITAO MODULAR 20 TR</t>
  </si>
  <si>
    <t xml:space="preserve">ARADO REVERSIVEL COM 3 DISCOS DE 26" X 6MM REBOCAVEL</t>
  </si>
  <si>
    <t xml:space="preserve">ARAME DE AMARRACAO PARA GABIAO GALVANIZADO, DIAMETRO 2,2 MM</t>
  </si>
  <si>
    <t xml:space="preserve">ARAME FARPADO GALVANIZADO, 16 BWG (1,65 MM), CLASSE 250</t>
  </si>
  <si>
    <t xml:space="preserve">ARAME PROTEGIDO COM POLIMERO PARA GABIAO, DIAMETRO 2,2 MM</t>
  </si>
  <si>
    <t xml:space="preserve">AREIA FINA - POSTO JAZIDA/FORNECEDOR (RETIRADO NA JAZIDA, SEM TRANSPORTE)</t>
  </si>
  <si>
    <t xml:space="preserve">AREIA GROSSA - POSTO JAZIDA/FORNECEDOR (RETIRADO NA JAZIDA, SEM TRANSPORTE)</t>
  </si>
  <si>
    <t xml:space="preserve">AREIA MEDIA - POSTO JAZIDA/FORNECEDOR (RETIRADO NA JAZIDA, SEM TRANSPORTE)</t>
  </si>
  <si>
    <t xml:space="preserve">AREIA PARA ATERRO - POSTO JAZIDA/FORNECEDOR (RETIRADO NA JAZIDA, SEM TRANSPORTE)</t>
  </si>
  <si>
    <t xml:space="preserve">AREIA PARA LEITO FILTRANTE (0,42 A 1,68 MM) - POSTO JAZIDA/FORNECEDOR (RETIRADO NA JAZIDA, SEM TRANSPORTE)</t>
  </si>
  <si>
    <t xml:space="preserve">ARGAMASSA COLANTE AC I PARA CERAMICAS</t>
  </si>
  <si>
    <t xml:space="preserve">ARGAMASSA INDUSTRIALIZADA MULTIUSO, PARA REVESTIMENTO INTERNO E EXTERNO E ASSENTAMENTO DE BLOCOS DIVERSOS</t>
  </si>
  <si>
    <t xml:space="preserve">ARGAMASSA INDUSTRIALIZADA PARA CHAPISCO COLANTE</t>
  </si>
  <si>
    <t xml:space="preserve">ARGAMASSA INDUSTRIALIZADA PARA CHAPISCO ROLADO</t>
  </si>
  <si>
    <t xml:space="preserve">ARGAMASSA PISO SOBRE PISO</t>
  </si>
  <si>
    <t xml:space="preserve">ARGAMASSA POLIMERICA DE REPARO ESTRUTURAL, BICOMPONENTE</t>
  </si>
  <si>
    <t xml:space="preserve">ARGAMASSA PRONTA PARA CONTRAPISO</t>
  </si>
  <si>
    <t xml:space="preserve">ARGILA EXPANDIDA, GRANULOMETRIA 2215</t>
  </si>
  <si>
    <t xml:space="preserve">ARGILA OU BARRO PARA ATERRO/REATERRO (COM TRANSPORTE ATE 10 KM)</t>
  </si>
  <si>
    <t xml:space="preserve">ARGILA OU BARRO PARA ATERRO/REATERRO (RETIRADO NA JAZIDA, SEM TRANSPORTE)</t>
  </si>
  <si>
    <t xml:space="preserve">ARGILA, ARGILA VERMELHA OU ARGILA ARENOSA (RETIRADA NA JAZIDA, SEM TRANSPORTE)</t>
  </si>
  <si>
    <t xml:space="preserve">ARMACAO VERTICAL COM HASTE E CONTRA-PINO, EM CHAPA DE ACO GALVANIZADO 3/16", COM 1 ESTRIBO E 1 ISOLADOR</t>
  </si>
  <si>
    <t xml:space="preserve">ARMACAO VERTICAL COM HASTE E CONTRA-PINO, EM CHAPA DE ACO GALVANIZADO 3/16", COM 1 ESTRIBO, SEM ISOLADOR</t>
  </si>
  <si>
    <t xml:space="preserve">ARMACAO VERTICAL COM HASTE E CONTRA-PINO, EM CHAPA DE ACO GALVANIZADO 3/16", COM 2 ESTRIBOS, E 2 ISOLADORES</t>
  </si>
  <si>
    <t xml:space="preserve">ARMACAO VERTICAL COM HASTE E CONTRA-PINO, EM CHAPA DE ACO GALVANIZADO 3/16", COM 2 ESTRIBOS, SEM ISOLADOR</t>
  </si>
  <si>
    <t xml:space="preserve">ARMACAO VERTICAL COM HASTE E CONTRA-PINO, EM CHAPA DE ACO GALVANIZADO 3/16", COM 3 ESTRIBOS E 3 ISOLADORES</t>
  </si>
  <si>
    <t xml:space="preserve">ARMACAO VERTICAL COM HASTE E CONTRA-PINO, EM CHAPA DE ACO GALVANIZADO 3/16", COM 3 ESTRIBOS, SEM ISOLADOR</t>
  </si>
  <si>
    <t xml:space="preserve">ARMACAO VERTICAL COM HASTE E CONTRA-PINO, EM CHAPA DE ACO GALVANIZADO 3/16", COM 4 ESTRIBOS E 4 ISOLADORES</t>
  </si>
  <si>
    <t xml:space="preserve">ARMACAO VERTICAL COM HASTE E CONTRA-PINO, EM CHAPA DE ACO GALVANIZADO 3/16", COM 4 ESTRIBOS, SEM ISOLADOR</t>
  </si>
  <si>
    <t>ARMADOR</t>
  </si>
  <si>
    <t xml:space="preserve">ARMADOR (MENSALISTA)</t>
  </si>
  <si>
    <t xml:space="preserve">ARQUITETO JUNIOR (MENSALISTA)</t>
  </si>
  <si>
    <t xml:space="preserve">ARQUITETO PLENO (MENSALISTA)</t>
  </si>
  <si>
    <t xml:space="preserve">ARQUITETO SENIOR (MENSALISTA)</t>
  </si>
  <si>
    <t xml:space="preserve">ARRUELA EM ALUMINIO, COM ROSCA, DE 1 1/2", PARA ELETRODUTO</t>
  </si>
  <si>
    <t xml:space="preserve">ARRUELA EM ALUMINIO, COM ROSCA, DE 1/2", PARA ELETRODUTO</t>
  </si>
  <si>
    <t xml:space="preserve">ARRUELA EM ALUMINIO, COM ROSCA, DE 1", PARA ELETRODUTO</t>
  </si>
  <si>
    <t xml:space="preserve">ARRUELA EM ALUMINIO, COM ROSCA, DE 2 1/2", PARA ELETRODUTO</t>
  </si>
  <si>
    <t xml:space="preserve">ARRUELA EM ALUMINIO, COM ROSCA, DE 2", PARA ELETRODUTO</t>
  </si>
  <si>
    <t xml:space="preserve">ARRUELA EM ALUMINIO, COM ROSCA, DE 3/4", PARA ELETRODUTO</t>
  </si>
  <si>
    <t xml:space="preserve">ARRUELA EM ALUMINIO, COM ROSCA, DE 3/8", PARA ELETRODUTO</t>
  </si>
  <si>
    <t xml:space="preserve">ARRUELA EM ALUMINIO, COM ROSCA, DE 3", PARA ELETRODUTO</t>
  </si>
  <si>
    <t xml:space="preserve">ARRUELA EM ALUMINIO, COM ROSCA, DE 4", PARA ELETRODUTO</t>
  </si>
  <si>
    <t xml:space="preserve">ARRUELA QUADRADA EM ACO GALVANIZADO, DIMENSAO = 38 MM, ESPESSURA = 3MM, DIAMETRO DO FURO= 18 MM</t>
  </si>
  <si>
    <t xml:space="preserve">ASFALTO MODIFICADO TIPO I - NBR 9910 (ASFALTO OXIDADO PARA IMPERMEABILIZACAO, COEFICIENTE DE PENETRACAO 25-40)</t>
  </si>
  <si>
    <t xml:space="preserve">ASFALTO MODIFICADO TIPO II - NBR 9910 (ASFALTO OXIDADO PARA IMPERMEABILIZACAO, COEFICIENTE DE PENETRACAO 20-35)</t>
  </si>
  <si>
    <t xml:space="preserve">ASFALTO MODIFICADO TIPO III - NBR 9910 (ASFALTO OXIDADO PARA IMPERMEABILIZACAO, COEFICIENTE DE PENETRACAO 15-25)</t>
  </si>
  <si>
    <t xml:space="preserve">ASSENTADOR DE MANILHAS (MENSALISTA)</t>
  </si>
  <si>
    <t xml:space="preserve">ASSENTO SANITARIO DE PLASTICO, TIPO CONVENCIONAL</t>
  </si>
  <si>
    <t xml:space="preserve">AUTOMATICO DE BOIA SUPERIOR / INFERIOR, *15* A / 250 V</t>
  </si>
  <si>
    <t xml:space="preserve">AUXILIAR DE AZULEJISTA (MENSALISTA)</t>
  </si>
  <si>
    <t xml:space="preserve">AUXILIAR DE ENCANADOR OU BOMBEIRO HIDRAULICO (MENSALISTA)</t>
  </si>
  <si>
    <t xml:space="preserve">AUXILIAR DE ESCRITORIO (MENSALISTA)</t>
  </si>
  <si>
    <t xml:space="preserve">AUXILIAR DE LABORATORISTA DE SOLOS E DE CONCRETO (MENSALISTA)</t>
  </si>
  <si>
    <t xml:space="preserve">AUXILIAR DE MECANICO (MENSALISTA)</t>
  </si>
  <si>
    <t xml:space="preserve">AUXILIAR DE PEDREIRO (MENSALISTA)</t>
  </si>
  <si>
    <t xml:space="preserve">AUXILIAR DE SERVICOS GERAIS (MENSALISTA)</t>
  </si>
  <si>
    <t xml:space="preserve">AUXILIAR DE TOPOGRAFO (MENSALISTA)</t>
  </si>
  <si>
    <t xml:space="preserve">AUXILIAR TECNICO / ASSISTENTE DE ENGENHARIA (MENSALISTA)</t>
  </si>
  <si>
    <t xml:space="preserve">AVENTAL DE SEGURANCA DE RASPA DE COURO 1,00 X 0,60 M</t>
  </si>
  <si>
    <t xml:space="preserve">AZULEJISTA OU LADRILHEIRO (MENSALISTA)</t>
  </si>
  <si>
    <t xml:space="preserve">BALDE VERMELHO PARA SINALIZACAO DE VIAS</t>
  </si>
  <si>
    <t xml:space="preserve">BANCADA DE MARMORE SINTETICO COM UMA CUBA, 120 X *60* CM</t>
  </si>
  <si>
    <t xml:space="preserve">BANCADA DE MARMORE SINTETICO COM UMA CUBA, 150 X *60* CM</t>
  </si>
  <si>
    <t xml:space="preserve">BANCADA DE MARMORE SINTETICO COM UMA CUBA, 200 X *60* CM</t>
  </si>
  <si>
    <t xml:space="preserve">BANCADA/BANCA/PIA DE ACO INOXIDAVEL (AISI 430) COM 1 CUBA CENTRAL, COM VALVULA, ESCORREDOR DUPLO, DE *0,55 X 1,20* M</t>
  </si>
  <si>
    <t xml:space="preserve">BANCADA/BANCA/PIA DE ACO INOXIDAVEL (AISI 430) COM 1 CUBA CENTRAL, COM VALVULA, ESCORREDOR DUPLO, DE *0,55 X 1,40* M</t>
  </si>
  <si>
    <t xml:space="preserve">BANCADA/BANCA/PIA DE ACO INOXIDAVEL (AISI 430) COM 1 CUBA CENTRAL, COM VALVULA, ESCORREDOR DUPLO, DE *0,55 X 1,80* M</t>
  </si>
  <si>
    <t xml:space="preserve">BANCADA/BANCA/PIA DE ACO INOXIDAVEL (AISI 430) COM 1 CUBA CENTRAL, COM VALVULA, LISA (SEM ESCORREDOR), DE *0,55 X 1,20* M</t>
  </si>
  <si>
    <t xml:space="preserve">BANCADA/BANCA/PIA DE ACO INOXIDAVEL (AISI 430) COM 1 CUBA CENTRAL, SEM VALVULA, ESCORREDOR DUPLO, DE *0,55 X 1,60* M</t>
  </si>
  <si>
    <t xml:space="preserve">BANCADA/BANCA/PIA DE ACO INOXIDAVEL (AISI 430) COM 2 CUBAS, COM VALVULAS, ESCORREDOR DUPLO, DE *0,55 X 2,00* M</t>
  </si>
  <si>
    <t xml:space="preserve">BANCADA/TAMPO ACO INOX (AISI 304), LARGURA 60 CM, COM RODABANCA (NAO INCLUI PES DE APOIO)</t>
  </si>
  <si>
    <t xml:space="preserve">BANCADA/TAMPO ACO INOX (AISI 304), LARGURA 70 CM, COM RODABANCA (NAO INCLUI PES DE APOIO)</t>
  </si>
  <si>
    <t xml:space="preserve">BANCADA/TAMPO LISO (SEM CUBA) EM MARMORE SINTETICO</t>
  </si>
  <si>
    <t xml:space="preserve">BANCO ARTICULADO PARA BANHO, EM ACO INOX POLIDO, 70* CM X 45* CM</t>
  </si>
  <si>
    <t xml:space="preserve">BANCO COM ENCOSTO, 1,60M* DE COMPRIMENTO, EM TUBO DE ACO CARBONO E PINTURA NO PROCESSO ELETROSTATICO - PARA ACADEMIA AO AR LIVRE / ACADEMIA DA TERCEIRA IDADE - ATI</t>
  </si>
  <si>
    <t xml:space="preserve">BANDEJA DE PINTURA PARA ROLO 23 CM</t>
  </si>
  <si>
    <t xml:space="preserve">BARRA ANTIPANICO DUPLA, PARA PORTA DE VIDRO, COR CINZA</t>
  </si>
  <si>
    <t xml:space="preserve">BARRA ANTIPANICO SIMPLES, COM FECHADURA LADO OPOSTO, COR CINZA</t>
  </si>
  <si>
    <t xml:space="preserve">BARRA ANTIPANICO SIMPLES, PARA PORTA DE VIDRO, COR CINZA</t>
  </si>
  <si>
    <t xml:space="preserve">BARRA DE APOIO EM "L", EM ACO INOX POLIDO 70 X 70 CM, DIAMETRO MINIMO 3 CM</t>
  </si>
  <si>
    <t xml:space="preserve">BARRA DE APOIO EM "L", EM ACO INOX POLIDO 80 X 80 CM, DIAMETRO MINIMO 3 CM</t>
  </si>
  <si>
    <t xml:space="preserve">BARRA DE APOIO LATERAL ARTICULADA, COM TRAVA, EM ACO INOX POLIDO, 70 CM, DIAMETRO MINIMO 3 CM</t>
  </si>
  <si>
    <t xml:space="preserve">BARRA DE APOIO RETA, EM ACO INOX POLIDO, COMPRIMENTO 60CM, DIAMETRO MINIMO 3 CM</t>
  </si>
  <si>
    <t xml:space="preserve">BARRA DE APOIO RETA, EM ACO INOX POLIDO, COMPRIMENTO 70CM, DIAMETRO MINIMO 3 CM</t>
  </si>
  <si>
    <t xml:space="preserve">BARRA DE APOIO RETA, EM ACO INOX POLIDO, COMPRIMENTO 80CM, DIAMETRO MINIMO 3 CM</t>
  </si>
  <si>
    <t xml:space="preserve">BARRA DE APOIO RETA, EM ACO INOX POLIDO, COMPRIMENTO 90 CM, DIAMETRO MINIMO 3 CM</t>
  </si>
  <si>
    <t xml:space="preserve">BARRA DE APOIO RETA, EM ALUMINIO, COMPRIMENTO 60CM, DIAMETRO MINIMO 3 CM</t>
  </si>
  <si>
    <t xml:space="preserve">BARRA DE APOIO RETA, EM ALUMINIO, COMPRIMENTO 70CM, DIAMETRO MINIMO 3 CM</t>
  </si>
  <si>
    <t xml:space="preserve">BARRA DE APOIO RETA, EM ALUMINIO, COMPRIMENTO 80 CM, DIAMETRO MINIMO 3 CM</t>
  </si>
  <si>
    <t xml:space="preserve">BARRA DE APOIO RETA, EM ALUMINIO, COMPRIMENTO 90 CM, DIAMETRO MINIMO 3 CM</t>
  </si>
  <si>
    <t xml:space="preserve">BARRA DE FERRO RETANGULAR, BARRA CHATA, 1 1/2" X 1/4" (L X E), 1,89 KG/M</t>
  </si>
  <si>
    <t xml:space="preserve">BARRA DE FERRO RETANGULAR, BARRA CHATA, 1" X 1/4" (L X E), 1,2265 KG/M</t>
  </si>
  <si>
    <t xml:space="preserve">BASE PARA MASTRO DE PARA-RAIOS DIAMETRO NOMINAL 1 1/2"</t>
  </si>
  <si>
    <t xml:space="preserve">BASE PARA MASTRO DE PARA-RAIOS DIAMETRO NOMINAL 2"</t>
  </si>
  <si>
    <t xml:space="preserve">BASE PARA RELE COM SUPORTE METALICO</t>
  </si>
  <si>
    <t xml:space="preserve">BATE-ESTACAS POR GRAVIDADE, POTENCIA160 HP, PESO DO MARTELO ATE 3 TONELADAS</t>
  </si>
  <si>
    <t>JG</t>
  </si>
  <si>
    <t xml:space="preserve">BATENTE/PORTAL/ADUELA/MARCO, EM MDF/PVC WOOD/POLIESTIRENO OU MADEIRA LAMINADA, L = *9,0* CM COM GUARNICAO REGULAVEL 2 FACES = *35* MM, PRIMER</t>
  </si>
  <si>
    <t xml:space="preserve">BETONEIRA CAPACIDADE NOMINAL 400 L, CAPACIDADE DE MISTURA  280 L, MOTOR ELETRICO TRIFASICO 220/380 V POTENCIA 2 CV, SEM CARREGADOR</t>
  </si>
  <si>
    <t xml:space="preserve">BLASTER, DINAMITADOR OU CABO DE FOGO (MENSALISTA)</t>
  </si>
  <si>
    <t xml:space="preserve">BOLSA DE LONA PARA FERRAMENTAS *50 X 35 X 25* CM</t>
  </si>
  <si>
    <t xml:space="preserve">BOMBA CENTRIFUGA MOTOR ELETRICO MONOFASICO 0,50 CV DIAMETRO DE SUCCAO X ELEVACAO 3/4" X 3/4", MONOESTAGIO, DIAMETRO DOS ROTORES 114 MM, HM/Q: 2 M / 2,99 M3/H A 24 M / 0,71 M3/H</t>
  </si>
  <si>
    <t xml:space="preserve">BOMBA CENTRIFUGA MOTOR ELETRICO TRIFASICO 14,8 HP, DIAMETRO DE SUCCAO X ELEVACAO 2 1/2" X 2", DIAMETRO DO ROTOR 195 MM, HM/Q: 62 M / 55,5 M3/H A 80 M / 31,50 M3/H</t>
  </si>
  <si>
    <t xml:space="preserve">BOMBA CENTRIFUGA MOTOR ELETRICO TRIFASICO 5HP, DIAMETRO DE SUCCAO X ELEVACAO 2" X 1 1/2", DIAMETRO DO ROTOR 155 MM, HM/Q: 40 M / 20,40 M3/H A 46 M / 9,20 M3/H</t>
  </si>
  <si>
    <t xml:space="preserve">BOMBA CENTRIFUGA MOTOR ELETRICO TRIFASICO 9,86 DIAMETRO DE SUCCAO X ELEVACAO 1" X 1", 4 ESTAGIOS, DIAMETRO DOS ROTORES 4 X 146 MM, HM/Q: 85 M / 14,9 M3/H A 140 M / 4,2 M3/H</t>
  </si>
  <si>
    <t xml:space="preserve">BOMBA DE PROJECAO DE CONCRETO SECO, POTENCIA 10 CV, VAZAO 3 M3/H</t>
  </si>
  <si>
    <t xml:space="preserve">BOMBA DE PROJECAO DE CONCRETO SECO, POTENCIA 10 CV, VAZAO 6 M3/H</t>
  </si>
  <si>
    <t xml:space="preserve">BOMBA SUBMERSA PARA POCOS TUBULARES PROFUNDOS DIAMETRO DE 4 POLEGADAS, ELETRICA, MONOFASICA, POTENCIA 0,49 HP, 13 ESTAGIOS, BOCAL DE DESCARGA DIAMETRO DE UMA POLEGADA E MEIA, HM/Q = 18 M / 1,90 M3/H A 85 M / 0,60 M3/H</t>
  </si>
  <si>
    <t xml:space="preserve">BOMBA SUBMERSA PARA POCOS TUBULARES PROFUNDOS DIAMETRO DE 4 POLEGADAS, ELETRICA, TRIFASICA, POTENCIA 1,97 HP, 20 ESTAGIOS, BOCAL DE DESCARGA DIAMETRO DE UMA POLEGADA E MEIA, HM/Q = 18 M / 5,40 M3/H A 164 M / 0,80 M3/H</t>
  </si>
  <si>
    <t xml:space="preserve">BOMBA SUBMERSA PARA POCOS TUBULARES PROFUNDOS DIAMETRO DE 4 POLEGADAS, ELETRICA, TRIFASICA, POTENCIA 5,42 HP, 15 ESTAGIOS, BOCAL DE DESCARGA DIAMETRO DE 2 POLEGADAS, HM/Q = 18 M / 18,10 M3/H A 121 M / 2,90 M3/H</t>
  </si>
  <si>
    <t xml:space="preserve">BOMBA SUBMERSA PARA POCOS TUBULARES PROFUNDOS DIAMETRO DE 4 POLEGADAS, ELETRICA, TRIFASICA, POTENCIA 5,42 HP, 29 ESTAGIOS, BOCAL DE DESCARGA DE UMA POLEGADA E MEIA, HM/Q = 18 M / 8,10 M3/H A 201 M / 3,2 M3/H</t>
  </si>
  <si>
    <t xml:space="preserve">BOMBA SUBMERSA PARA POCOS TUBULARES PROFUNDOS DIAMETRO DE 6 POLEGADAS, ELETRICA, TRIFASICA, POTENCIA 27,12 HP, 7 ESTAGIOS, BOCAL DE DESCARGA DIAMETRO DE 4 POLEGADAS, HM/Q = 13,9 M / 90 M3/H A 44,0 M / 25,0 M3/H</t>
  </si>
  <si>
    <t xml:space="preserve">BOMBA SUBMERSA PARA POCOS TUBULARES PROFUNDOS DIAMETRO DE 6 POLEGADAS, ELETRICA, TRIFASICA, POTENCIA 3,45 HP, 5 ESTAGIOS, BOCAL DE DESCARGA DIAMETRO DE 2 POLEGADAS, HM/Q = 68,5 M / 6,12 M3/H A 39,5 M / 14,04 M3/H</t>
  </si>
  <si>
    <t xml:space="preserve">BOMBA SUBMERSA PARA POCOS TUBULARES PROFUNDOS DIAMETRO DE 6 POLEGADAS, ELETRICA, TRIFASICA, POTENCIA 32 HP, 9 ESTAGIOS, BOCAL DE DESCARGA DIAMETRO DE 4 POLEGADAS, HM/Q = 114,0 M / 13,9 M3/H A 57,0 M / 25,0 M3/H</t>
  </si>
  <si>
    <t xml:space="preserve">BOMBA SUBMERSIVEL, ELETRICA, TRIFASICA, POTENCIA 0,98 HP, DIAMETRO DO ROTOR 142 MM SEMIABERTO, BOCAL DE SAIDA DIAMETRO DE 2 POLEGADAS, HM/Q = 2 M / 32 M3/H A 8 M / 16 M3/H</t>
  </si>
  <si>
    <t xml:space="preserve">BOMBA SUBMERSIVEL, ELETRICA, TRIFASICA, POTENCIA 0,99 HP, DIAMETRO ROTOR 98 MM SEMIABERTO, BOCAL DE SAIDA DIAMETRO 2 POLEGADAS, HM/Q = 2 M / 28,90 M3/H A 14 M / 7 M3/H</t>
  </si>
  <si>
    <t xml:space="preserve">BOMBA SUBMERSIVEL, ELETRICA, TRIFASICA, POTENCIA 1,97 HP, DIAMETRO DO ROTOR 144 MM SEMIABERTO, BOCAL DE SAIDA DIAMETRO DE 2 POLEGADAS, HM/Q = 2 M / 26,8 M3/H A 28 M / 4,6 M3/H</t>
  </si>
  <si>
    <t xml:space="preserve">BOMBA SUBMERSIVEL, ELETRICA, TRIFASICA, POTENCIA 13 HP, DIAMETRO DO ROTOR 170 MM, BOCAL DE SAIDA DIAMETRO DE 3 POLEGADAS, HM/Q = 11 M / 68,40 M3/H A 72 M / 3,6 M3/H</t>
  </si>
  <si>
    <t xml:space="preserve">BOMBA SUBMERSIVEL, ELETRICA, TRIFASICA, POTENCIA 2,96 HP, DIAMETRO DO ROTOR 144 MM SEMIABERTO, BOCAL DE SAIDA DIAMETRO DE DUAS POLEGADAS, HM/Q = 2 M / 38,8 M3/H A 28 M / 5 M3/H</t>
  </si>
  <si>
    <t xml:space="preserve">BOMBA SUBMERSIVEL, ELETRICA, TRIFASICA, POTENCIA 3,75 HP, DIAMETRO DO ROTOR 90 MM SEMIABERTO, BOCAL DE SAIDA DIAMETRO DE 2 POLEGADAS, HM/Q = 5 M / 61,2 M3/H A 25,5 M / 3,6 M3/H</t>
  </si>
  <si>
    <t xml:space="preserve">BOMBA TRIPLEX, PARA INJECAO DE CALDA DE CIMENTO, VAZAO MAXIMA DE *100* LITROS/MINUTO, PRESSAO MAXIMA DE *70* BAR, POTENCIA DE 15 CV</t>
  </si>
  <si>
    <t xml:space="preserve">BOTA DE PVC PRETA, CANO MEDIO, SEM FORRO</t>
  </si>
  <si>
    <t xml:space="preserve">BOTA DE SEGURANCA COM BIQUEIRA DE ACO E COLARINHO ACOLCHOADO</t>
  </si>
  <si>
    <t xml:space="preserve">BRACO P/ LUMINARIA PUBLICA 1 X 1,50M ROMAGNOLE OU EQUIV</t>
  </si>
  <si>
    <t xml:space="preserve">BUCHA DE NYLON SEM ABA S10</t>
  </si>
  <si>
    <t xml:space="preserve">BUCHA DE NYLON SEM ABA S10, COM PARAFUSO DE 6,10 X 65 MM EM ACO ZINCADO COM ROSCA SOBERBA, CABECA CHATA E FENDA PHILLIPS</t>
  </si>
  <si>
    <t xml:space="preserve">BUCHA DE NYLON SEM ABA S12, COM PARAFUSO DE 5/16" X 80 MM EM ACO ZINCADO COM ROSCA SOBERBA E CABECA SEXTAVADA</t>
  </si>
  <si>
    <t xml:space="preserve">BUCHA DE NYLON SEM ABA S4</t>
  </si>
  <si>
    <t xml:space="preserve">BUCHA DE NYLON SEM ABA S5</t>
  </si>
  <si>
    <t xml:space="preserve">BUCHA DE NYLON SEM ABA S6</t>
  </si>
  <si>
    <t xml:space="preserve">BUCHA DE NYLON SEM ABA S6, COM PARAFUSO DE 4,20 X 40 MM EM ACO ZINCADO COM ROSCA SOBERBA, CABECA CHATA E FENDA PHILLIPS</t>
  </si>
  <si>
    <t xml:space="preserve">BUCHA DE NYLON SEM ABA S8</t>
  </si>
  <si>
    <t xml:space="preserve">BUCHA DE NYLON SEM ABA S8, COM PARAFUSO DE 4,80 X 50 MM EM ACO ZINCADO COM ROSCA SOBERBA, CABECA CHATA E FENDA PHILLIPS</t>
  </si>
  <si>
    <t xml:space="preserve">BUCHA DE NYLON, DIAMETRO DO FURO 8 MM, COMPRIMENTO 40 MM, COM PARAFUSO DE ROSCA SOBERBA, CABECA CHATA, FENDA SIMPLES, 4,8 X 50 MM</t>
  </si>
  <si>
    <t xml:space="preserve">BUCHA DE REDUCAO DE FERRO GALVANIZADO, COM ROSCA BSP, DE 1 1/2" X 1 1/4"</t>
  </si>
  <si>
    <t xml:space="preserve">BUCHA DE REDUCAO DE FERRO GALVANIZADO, COM ROSCA BSP, DE 1 1/2" X 1/2"</t>
  </si>
  <si>
    <t xml:space="preserve">BUCHA DE REDUCAO DE FERRO GALVANIZADO, COM ROSCA BSP, DE 1 1/2" X 1"</t>
  </si>
  <si>
    <t xml:space="preserve">BUCHA DE REDUCAO DE FERRO GALVANIZADO, COM ROSCA BSP, DE 1 1/2" X 3/4"</t>
  </si>
  <si>
    <t xml:space="preserve">BUCHA DE REDUCAO DE FERRO GALVANIZADO, COM ROSCA BSP, DE 1 1/4" X 1/2"</t>
  </si>
  <si>
    <t xml:space="preserve">BUCHA DE REDUCAO DE FERRO GALVANIZADO, COM ROSCA BSP, DE 1 1/4" X 1"</t>
  </si>
  <si>
    <t xml:space="preserve">BUCHA DE REDUCAO DE FERRO GALVANIZADO, COM ROSCA BSP, DE 1 1/4" X 3/4"</t>
  </si>
  <si>
    <t xml:space="preserve">BUCHA DE REDUCAO DE FERRO GALVANIZADO, COM ROSCA BSP, DE 1/2" X 1/4"</t>
  </si>
  <si>
    <t xml:space="preserve">BUCHA DE REDUCAO DE FERRO GALVANIZADO, COM ROSCA BSP, DE 1/2" X 3/8"</t>
  </si>
  <si>
    <t xml:space="preserve">BUCHA DE REDUCAO DE FERRO GALVANIZADO, COM ROSCA BSP, DE 1" X 1/2"</t>
  </si>
  <si>
    <t xml:space="preserve">BUCHA DE REDUCAO DE FERRO GALVANIZADO, COM ROSCA BSP, DE 1" X 3/4"</t>
  </si>
  <si>
    <t xml:space="preserve">BUCHA DE REDUCAO DE FERRO GALVANIZADO, COM ROSCA BSP, DE 2 1/2" X 1 1/2"</t>
  </si>
  <si>
    <t xml:space="preserve">BUCHA DE REDUCAO DE FERRO GALVANIZADO, COM ROSCA BSP, DE 2 1/2" X 1 1/4"</t>
  </si>
  <si>
    <t xml:space="preserve">BUCHA DE REDUCAO DE FERRO GALVANIZADO, COM ROSCA BSP, DE 2 1/2" X 1"</t>
  </si>
  <si>
    <t xml:space="preserve">BUCHA DE REDUCAO DE FERRO GALVANIZADO, COM ROSCA BSP, DE 2 1/2" X 2"</t>
  </si>
  <si>
    <t xml:space="preserve">BUCHA DE REDUCAO DE FERRO GALVANIZADO, COM ROSCA BSP, DE 2" X 1 1/2"</t>
  </si>
  <si>
    <t xml:space="preserve">BUCHA DE REDUCAO DE FERRO GALVANIZADO, COM ROSCA BSP, DE 2" X 1 1/4"</t>
  </si>
  <si>
    <t xml:space="preserve">BUCHA DE REDUCAO DE FERRO GALVANIZADO, COM ROSCA BSP, DE 2" X 1"</t>
  </si>
  <si>
    <t xml:space="preserve">BUCHA DE REDUCAO DE FERRO GALVANIZADO, COM ROSCA BSP, DE 3/4" X 1/2"</t>
  </si>
  <si>
    <t xml:space="preserve">BUCHA DE REDUCAO DE FERRO GALVANIZADO, COM ROSCA BSP, DE 3" X 1 1/2"</t>
  </si>
  <si>
    <t xml:space="preserve">BUCHA DE REDUCAO DE FERRO GALVANIZADO, COM ROSCA BSP, DE 3" X 1 1/4"</t>
  </si>
  <si>
    <t xml:space="preserve">BUCHA DE REDUCAO DE FERRO GALVANIZADO, COM ROSCA BSP, DE 3" X 2 1/2"</t>
  </si>
  <si>
    <t xml:space="preserve">BUCHA DE REDUCAO DE FERRO GALVANIZADO, COM ROSCA BSP, DE 3" X 2"</t>
  </si>
  <si>
    <t xml:space="preserve">BUCHA DE REDUCAO DE FERRO GALVANIZADO, COM ROSCA BSP, DE 4" X 2 1/2"</t>
  </si>
  <si>
    <t xml:space="preserve">BUCHA DE REDUCAO DE FERRO GALVANIZADO, COM ROSCA BSP, DE 4" X 2"</t>
  </si>
  <si>
    <t xml:space="preserve">BUCHA DE REDUCAO DE FERRO GALVANIZADO, COM ROSCA BSP, DE 4" X 3"</t>
  </si>
  <si>
    <t xml:space="preserve">BUCHA DE REDUCAO DE FERRO GALVANIZADO, COM ROSCA BSP, DE 5" X 4"</t>
  </si>
  <si>
    <t xml:space="preserve">BUCHA DE REDUCAO DE FERRO GALVANIZADO, COM ROSCA BSP, DE 6" X 4"</t>
  </si>
  <si>
    <t xml:space="preserve">BUCHA DE REDUCAO DE FERRO GALVANIZADO, COM ROSCA BSP, DE 6" X 5"</t>
  </si>
  <si>
    <t xml:space="preserve">BUCHA DE REDUCAO DE PVC, SOLDAVEL, CURTA, COM 25 X 20 MM, PARA AGUA FRIA PREDIAL</t>
  </si>
  <si>
    <t xml:space="preserve">BUCHA DE REDUCAO DE PVC, SOLDAVEL, CURTA, COM 32 X 25 MM, PARA AGUA FRIA PREDIAL</t>
  </si>
  <si>
    <t xml:space="preserve">BUCHA DE REDUCAO DE PVC, SOLDAVEL, CURTA, COM 40 X 32 MM, PARA AGUA FRIA PREDIAL</t>
  </si>
  <si>
    <t xml:space="preserve">BUCHA DE REDUCAO DE PVC, SOLDAVEL, CURTA, COM 50 X 40 MM, PARA AGUA FRIA PREDIAL</t>
  </si>
  <si>
    <t xml:space="preserve">BUCHA DE REDUCAO DE PVC, SOLDAVEL, CURTA, COM 60 X 50 MM, PARA AGUA FRIA PREDIAL</t>
  </si>
  <si>
    <t xml:space="preserve">BUCHA DE REDUCAO DE PVC, SOLDAVEL, LONGA, COM 32 X 20 MM, PARA AGUA FRIA PREDIAL</t>
  </si>
  <si>
    <t xml:space="preserve">BUCHA DE REDUCAO DE PVC, SOLDAVEL, LONGA, COM 40 X 25 MM, PARA AGUA FRIA PREDIAL</t>
  </si>
  <si>
    <t xml:space="preserve">BUCHA DE REDUCAO DE PVC, SOLDAVEL, LONGA, COM 50 X 25 MM, PARA AGUA FRIA PREDIAL</t>
  </si>
  <si>
    <t xml:space="preserve">BUCHA DE REDUCAO DE PVC, SOLDAVEL, LONGA, COM 50 X 32 MM, PARA AGUA FRIA PREDIAL</t>
  </si>
  <si>
    <t xml:space="preserve">BUCHA DE REDUCAO DE PVC, SOLDAVEL, LONGA, COM 60 X 25 MM, PARA AGUA FRIA PREDIAL</t>
  </si>
  <si>
    <t xml:space="preserve">BUCHA DE REDUCAO DE PVC, SOLDAVEL, LONGA, COM 60 X 32 MM, PARA AGUA FRIA PREDIAL</t>
  </si>
  <si>
    <t xml:space="preserve">BUCHA DE REDUCAO DE PVC, SOLDAVEL, LONGA, COM 60 X 50 MM, PARA AGUA FRIA PREDIAL</t>
  </si>
  <si>
    <t xml:space="preserve">BUCHA DE REDUCAO DE PVC, SOLDAVEL, LONGA, COM 75 X 50 MM, PARA AGUA FRIA PREDIAL</t>
  </si>
  <si>
    <t xml:space="preserve">BUCHA DE REDUCAO DE PVC, SOLDAVEL, LONGA, 50 X 40 MM, PARA ESGOTO PREDIAL</t>
  </si>
  <si>
    <t xml:space="preserve">BUCHA DE REDUCAO EM ALUMINIO, COM ROSCA, DE 1 1/2" X 1 1/4", PARA ELETRODUTO</t>
  </si>
  <si>
    <t xml:space="preserve">BUCHA DE REDUCAO EM ALUMINIO, COM ROSCA, DE 1 1/2" X 1", PARA ELETRODUTO</t>
  </si>
  <si>
    <t xml:space="preserve">BUCHA DE REDUCAO EM ALUMINIO, COM ROSCA, DE 1 1/2" X 3/4", PARA ELETRODUTO</t>
  </si>
  <si>
    <t xml:space="preserve">BUCHA DE REDUCAO EM ALUMINIO, COM ROSCA, DE 1 1/4" X 1/2", PARA ELETRODUTO</t>
  </si>
  <si>
    <t xml:space="preserve">BUCHA DE REDUCAO EM ALUMINIO, COM ROSCA, DE 1 1/4" X 1", PARA ELETRODUTO</t>
  </si>
  <si>
    <t xml:space="preserve">BUCHA DE REDUCAO EM ALUMINIO, COM ROSCA, DE 1 1/4" X 3/4", PARA ELETRODUTO</t>
  </si>
  <si>
    <t xml:space="preserve">BUCHA DE REDUCAO EM ALUMINIO, COM ROSCA, DE 1" X 1/2", PARA ELETRODUTO</t>
  </si>
  <si>
    <t xml:space="preserve">BUCHA DE REDUCAO EM ALUMINIO, COM ROSCA, DE 1" X 3/4", PARA ELETRODUTO</t>
  </si>
  <si>
    <t xml:space="preserve">BUCHA DE REDUCAO EM ALUMINIO, COM ROSCA, DE 2 1/2" X 1 1/2", PARA ELETRODUTO</t>
  </si>
  <si>
    <t xml:space="preserve">BUCHA DE REDUCAO EM ALUMINIO, COM ROSCA, DE 2 1/2" X 1 1/4", PARA ELETRODUTO</t>
  </si>
  <si>
    <t xml:space="preserve">BUCHA DE REDUCAO EM ALUMINIO, COM ROSCA, DE 2 1/2" X 1", PARA ELETRODUTO</t>
  </si>
  <si>
    <t xml:space="preserve">BUCHA DE REDUCAO EM ALUMINIO, COM ROSCA, DE 2 1/2" X 2", PARA ELETRODUTO</t>
  </si>
  <si>
    <t xml:space="preserve">BUCHA DE REDUCAO EM ALUMINIO, COM ROSCA, DE 2" X 1 1/2", PARA ELETRODUTO</t>
  </si>
  <si>
    <t xml:space="preserve">BUCHA DE REDUCAO EM ALUMINIO, COM ROSCA, DE 2" X 1 1/4", PARA ELETRODUTO</t>
  </si>
  <si>
    <t xml:space="preserve">BUCHA DE REDUCAO EM ALUMINIO, COM ROSCA, DE 2" X 1", PARA ELETRODUTO</t>
  </si>
  <si>
    <t xml:space="preserve">BUCHA DE REDUCAO EM ALUMINIO, COM ROSCA, DE 2" X 3/4", PARA ELETRODUTO</t>
  </si>
  <si>
    <t xml:space="preserve">BUCHA DE REDUCAO EM ALUMINIO, COM ROSCA, DE 3" X 1 1/2", PARA ELETRODUTO</t>
  </si>
  <si>
    <t xml:space="preserve">BUCHA DE REDUCAO EM ALUMINIO, COM ROSCA, DE 3" X 1 1/4", PARA ELETRODUTO</t>
  </si>
  <si>
    <t xml:space="preserve">BUCHA DE REDUCAO EM ALUMINIO, COM ROSCA, DE 3" X 2 1/2", PARA ELETRODUTO</t>
  </si>
  <si>
    <t xml:space="preserve">BUCHA DE REDUCAO EM ALUMINIO, COM ROSCA, DE 3" X 2", PARA ELETRODUTO</t>
  </si>
  <si>
    <t xml:space="preserve">BUCHA DE REDUCAO EM ALUMINIO, COM ROSCA, DE 4" X 2 1/2", PARA ELETRODUTO</t>
  </si>
  <si>
    <t xml:space="preserve">BUCHA DE REDUCAO EM ALUMINIO, COM ROSCA, DE 4" X 2", PARA ELETRODUTO</t>
  </si>
  <si>
    <t xml:space="preserve">BUCHA DE REDUCAO EM ALUMINIO, COM ROSCA, DE 4" X 3", PARA ELETRODUTO</t>
  </si>
  <si>
    <t xml:space="preserve">BUCHA DE REDUCAO PVC ROSCAVEL 3/4" X 1/2"</t>
  </si>
  <si>
    <t xml:space="preserve">BUCHA DE REDUCAO, CPVC, SOLDAVEL, 22 X 15 MM, PARA AGUA QUENTE</t>
  </si>
  <si>
    <t xml:space="preserve">BUCHA DE REDUCAO, CPVC, SOLDAVEL, 28 X 22 MM, PARA AGUA QUENTE</t>
  </si>
  <si>
    <t xml:space="preserve">BUCHA DE REDUCAO, CPVC, SOLDAVEL, 35 X 28 MM, PARA AGUA QUENTE</t>
  </si>
  <si>
    <t xml:space="preserve">BUCHA DE REDUCAO, CPVC, SOLDAVEL, 42 X 22 MM, PARA AGUA QUENTE</t>
  </si>
  <si>
    <t xml:space="preserve">BUCHA DE REDUCAO, PPR, DN 25 X 20 MM, PARA AGUA QUENTE PREDIAL</t>
  </si>
  <si>
    <t xml:space="preserve">BUCHA DE REDUCAO, PPR, DN 32 X 25 MM, PARA AGUA QUENTE E FRIA PREDIAL</t>
  </si>
  <si>
    <t xml:space="preserve">BUCHA DE REDUCAO, PPR, DN 40 X 25 MM, PARA AGUA QUENTE E FRIA PREDIAL</t>
  </si>
  <si>
    <t xml:space="preserve">BUCHA DE REDUCAO, PVC, LONGA, SERIE R, DN 50 X 40 MM, PARA ESGOTO PREDIAL</t>
  </si>
  <si>
    <t xml:space="preserve">BUCHA EM ALUMINIO, COM ROSCA, DE 1 1/4", PARA ELETRODUTO</t>
  </si>
  <si>
    <t xml:space="preserve">BUCHA EM ALUMINIO, COM ROSCA, DE 1/2", PARA ELETRODUTO</t>
  </si>
  <si>
    <t xml:space="preserve">BUCHA EM ALUMINIO, COM ROSCA, DE 1", PARA ELETRODUTO</t>
  </si>
  <si>
    <t xml:space="preserve">BUCHA EM ALUMINIO, COM ROSCA, DE 2 1/2", PARA ELETRODUTO</t>
  </si>
  <si>
    <t xml:space="preserve">BUCHA EM ALUMINIO, COM ROSCA, DE 2", PARA ELETRODUTO</t>
  </si>
  <si>
    <t xml:space="preserve">BUCHA EM ALUMINIO, COM ROSCA, DE 3/4", PARA ELETRODUTO</t>
  </si>
  <si>
    <t xml:space="preserve">BUCHA EM ALUMINIO, COM ROSCA, DE 3/8", PARA ELETRODUTO</t>
  </si>
  <si>
    <t xml:space="preserve">BUCHA EM ALUMINIO, COM ROSCA, DE 3", PARA ELETRODUTO</t>
  </si>
  <si>
    <t xml:space="preserve">BUCHA EM ALUMINIO, COM ROSCA, DE 4", PARA ELETRODUTO</t>
  </si>
  <si>
    <t xml:space="preserve">CABECOTE PARA ENTRADA DE LINHA DE ALIMENTACAO PARA ELETRODUTO, EM LIGA DE ALUMINIO COM ACABAMENTO ANTI CORROSIVO, COM FIXACAO POR ENCAIXE LISO DE 360 GRAUS, DE 1 1/2"</t>
  </si>
  <si>
    <t xml:space="preserve">CABECOTE PARA ENTRADA DE LINHA DE ALIMENTACAO PARA ELETRODUTO, EM LIGA DE ALUMINIO COM ACABAMENTO ANTI CORROSIVO, COM FIXACAO POR ENCAIXE LISO DE 360 GRAUS, DE 1 1/4"</t>
  </si>
  <si>
    <t xml:space="preserve">CABECOTE PARA ENTRADA DE LINHA DE ALIMENTACAO PARA ELETRODUTO, EM LIGA DE ALUMINIO COM ACABAMENTO ANTI CORROSIVO, COM FIXACAO POR ENCAIXE LISO DE 360 GRAUS, DE 1/2"</t>
  </si>
  <si>
    <t xml:space="preserve">CABECOTE PARA ENTRADA DE LINHA DE ALIMENTACAO PARA ELETRODUTO, EM LIGA DE ALUMINIO COM ACABAMENTO ANTI CORROSIVO, COM FIXACAO POR ENCAIXE LISO DE 360 GRAUS, DE 1"</t>
  </si>
  <si>
    <t xml:space="preserve">CABECOTE PARA ENTRADA DE LINHA DE ALIMENTACAO PARA ELETRODUTO, EM LIGA DE ALUMINIO COM ACABAMENTO ANTI CORROSIVO, COM FIXACAO POR ENCAIXE LISO DE 360 GRAUS, DE 2 1/2"</t>
  </si>
  <si>
    <t xml:space="preserve">CABECOTE PARA ENTRADA DE LINHA DE ALIMENTACAO PARA ELETRODUTO, EM LIGA DE ALUMINIO COM ACABAMENTO ANTI CORROSIVO, COM FIXACAO POR ENCAIXE LISO DE 360 GRAUS, DE 2"</t>
  </si>
  <si>
    <t xml:space="preserve">CABECOTE PARA ENTRADA DE LINHA DE ALIMENTACAO PARA ELETRODUTO, EM LIGA DE ALUMINIO COM ACABAMENTO ANTI CORROSIVO, COM FIXACAO POR ENCAIXE LISO DE 360 GRAUS, DE 3 1/2"</t>
  </si>
  <si>
    <t xml:space="preserve">CABECOTE PARA ENTRADA DE LINHA DE ALIMENTACAO PARA ELETRODUTO, EM LIGA DE ALUMINIO COM ACABAMENTO ANTI CORROSIVO, COM FIXACAO POR ENCAIXE LISO DE 360 GRAUS, DE 3/4"</t>
  </si>
  <si>
    <t xml:space="preserve">CABECOTE PARA ENTRADA DE LINHA DE ALIMENTACAO PARA ELETRODUTO, EM LIGA DE ALUMINIO COM ACABAMENTO ANTI CORROSIVO, COM FIXACAO POR ENCAIXE LISO DE 360 GRAUS, DE 3"</t>
  </si>
  <si>
    <t xml:space="preserve">CABECOTE PARA ENTRADA DE LINHA DE ALIMENTACAO PARA ELETRODUTO, EM LIGA DE ALUMINIO COM ACABAMENTO ANTI CORROSIVO, COM FIXACAO POR ENCAIXE LISO DE 360 GRAUS, DE 4"</t>
  </si>
  <si>
    <t xml:space="preserve">CABIDE/GANCHO DE BANHEIRO SIMPLES EM METAL CROMADO</t>
  </si>
  <si>
    <t xml:space="preserve">CABO DE ALUMINIO NU COM ALMA DE ACO, BITOLA 1/0 AWG</t>
  </si>
  <si>
    <t xml:space="preserve">CABO DE ALUMINIO NU COM ALMA DE ACO, BITOLA 2 AWG</t>
  </si>
  <si>
    <t xml:space="preserve">CABO DE ALUMINIO NU COM ALMA DE ACO, BITOLA 2/0 AWG</t>
  </si>
  <si>
    <t xml:space="preserve">CABO DE ALUMINIO NU COM ALMA DE ACO, BITOLA 4 AWG</t>
  </si>
  <si>
    <t xml:space="preserve">CABO DE ALUMINIO NU SEM ALMA DE ACO, BITOLA 1/0 AWG</t>
  </si>
  <si>
    <t xml:space="preserve">CABO DE ALUMINIO NU SEM ALMA DE ACO, BITOLA 2 AWG</t>
  </si>
  <si>
    <t xml:space="preserve">CABO DE ALUMINIO NU SEM ALMA DE ACO, BITOLA 2/0 AWG</t>
  </si>
  <si>
    <t xml:space="preserve">CABO DE ALUMINIO NU SEM ALMA DE ACO, BITOLA 4 AWG</t>
  </si>
  <si>
    <t xml:space="preserve">CABO DE COBRE NU 10 MM2 MEIO-DURO</t>
  </si>
  <si>
    <t xml:space="preserve">CABO DE COBRE NU 120 MM2 MEIO-DURO</t>
  </si>
  <si>
    <t xml:space="preserve">CABO DE COBRE NU 150 MM2 MEIO-DURO</t>
  </si>
  <si>
    <t xml:space="preserve">CABO DE COBRE NU 16 MM2 MEIO-DURO</t>
  </si>
  <si>
    <t xml:space="preserve">CABO DE COBRE NU 185 MM2 MEIO-DURO</t>
  </si>
  <si>
    <t xml:space="preserve">CABO DE COBRE NU 25 MM2 MEIO-DURO</t>
  </si>
  <si>
    <t xml:space="preserve">CABO DE COBRE NU 35 MM2 MEIO-DURO</t>
  </si>
  <si>
    <t xml:space="preserve">CABO DE COBRE NU 50 MM2 MEIO-DURO</t>
  </si>
  <si>
    <t xml:space="preserve">CABO DE COBRE NU 70 MM2 MEIO-DURO</t>
  </si>
  <si>
    <t xml:space="preserve">CABO DE COBRE NU 95 MM2 MEIO-DURO</t>
  </si>
  <si>
    <t xml:space="preserve">CABO DE COBRE, FLEXIVEL, CLASSE 4 OU 5, ISOLACAO EM PVC/A, ANTICHAMA BWF-B, COBERTURA PVC-ST1, ANTICHAMA BWF-B, 1 CONDUTOR, 0,6/1 KV, SECAO NOMINAL 1,5 MM2</t>
  </si>
  <si>
    <t xml:space="preserve">CABO DE COBRE, FLEXIVEL, CLASSE 4 OU 5, ISOLACAO EM PVC/A, ANTICHAMA BWF-B, COBERTURA PVC-ST1, ANTICHAMA BWF-B, 1 CONDUTOR, 0,6/1 KV, SECAO NOMINAL 10 MM2</t>
  </si>
  <si>
    <t xml:space="preserve">CABO DE COBRE, FLEXIVEL, CLASSE 4 OU 5, ISOLACAO EM PVC/A, ANTICHAMA BWF-B, COBERTURA PVC-ST1, ANTICHAMA BWF-B, 1 CONDUTOR, 0,6/1 KV, SECAO NOMINAL 120 MM2</t>
  </si>
  <si>
    <t xml:space="preserve">CABO DE COBRE, FLEXIVEL, CLASSE 4 OU 5, ISOLACAO EM PVC/A, ANTICHAMA BWF-B, COBERTURA PVC-ST1, ANTICHAMA BWF-B, 1 CONDUTOR, 0,6/1 KV, SECAO NOMINAL 150 MM2</t>
  </si>
  <si>
    <t xml:space="preserve">CABO DE COBRE, FLEXIVEL, CLASSE 4 OU 5, ISOLACAO EM PVC/A, ANTICHAMA BWF-B, COBERTURA PVC-ST1, ANTICHAMA BWF-B, 1 CONDUTOR, 0,6/1 KV, SECAO NOMINAL 16 MM2</t>
  </si>
  <si>
    <t xml:space="preserve">CABO DE COBRE, FLEXIVEL, CLASSE 4 OU 5, ISOLACAO EM PVC/A, ANTICHAMA BWF-B, COBERTURA PVC-ST1, ANTICHAMA BWF-B, 1 CONDUTOR, 0,6/1 KV, SECAO NOMINAL 185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</si>
  <si>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</si>
  <si>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240 MM2</t>
  </si>
  <si>
    <t xml:space="preserve">CABO DE COBRE, FLEXIVEL, CLASSE 4 OU 5, ISOLACAO EM PVC/A, ANTICHAMA BWF-B, COBERTURA PVC-ST1, ANTICHAMA BWF-B, 1 CONDUTOR, 0,6/1 KV, SECAO NOMINAL 25 MM2</t>
  </si>
  <si>
    <t xml:space="preserve">CABO DE COBRE, FLEXIVEL, CLASSE 4 OU 5, ISOLACAO EM PVC/A, ANTICHAMA BWF-B, COBERTURA PVC-ST1, ANTICHAMA BWF-B, 1 CONDUTOR, 0,6/1 KV, SECAO NOMINAL 300 MM2</t>
  </si>
  <si>
    <t xml:space="preserve">CABO DE COBRE, FLEXIVEL, CLASSE 4 OU 5, ISOLACAO EM PVC/A, ANTICHAMA BWF-B, COBERTURA PVC-ST1, ANTICHAMA BWF-B, 1 CONDUTOR, 0,6/1 KV, SECAO NOMINAL 35 MM2</t>
  </si>
  <si>
    <t xml:space="preserve">CABO DE COBRE, FLEXIVEL, CLASSE 4 OU 5, ISOLACAO EM PVC/A, ANTICHAMA BWF-B, COBERTURA PVC-ST1, ANTICHAMA BWF-B, 1 CONDUTOR, 0,6/1 KV, SECAO NOMINAL 4 MM2</t>
  </si>
  <si>
    <t xml:space="preserve">CABO DE COBRE, FLEXIVEL, CLASSE 4 OU 5, ISOLACAO EM PVC/A, ANTICHAMA BWF-B, COBERTURA PVC-ST1, ANTICHAMA BWF-B, 1 CONDUTOR, 0,6/1 KV, SECAO NOMINAL 400 MM2</t>
  </si>
  <si>
    <t xml:space="preserve">CABO DE COBRE, FLEXIVEL, CLASSE 4 OU 5, ISOLACAO EM PVC/A, ANTICHAMA BWF-B, COBERTURA PVC-ST1, ANTICHAMA BWF-B, 1 CONDUTOR, 0,6/1 KV, SECAO NOMINAL 50 MM2</t>
  </si>
  <si>
    <t xml:space="preserve">CABO DE COBRE, FLEXIVEL, CLASSE 4 OU 5, ISOLACAO EM PVC/A, ANTICHAMA BWF-B, COBERTURA PVC-ST1, ANTICHAMA BWF-B, 1 CONDUTOR, 0,6/1 KV, SECAO NOMINAL 500 MM2</t>
  </si>
  <si>
    <t xml:space="preserve">CABO DE COBRE, FLEXIVEL, CLASSE 4 OU 5, ISOLACAO EM PVC/A, ANTICHAMA BWF-B, COBERTURA PVC-ST1, ANTICHAMA BWF-B, 1 CONDUTOR, 0,6/1 KV, SECAO NOMINAL 6 MM2</t>
  </si>
  <si>
    <t xml:space="preserve">CABO DE COBRE, FLEXIVEL, CLASSE 4 OU 5, ISOLACAO EM PVC/A, ANTICHAMA BWF-B, COBERTURA PVC-ST1, ANTICHAMA BWF-B, 1 CONDUTOR, 0,6/1 KV, SECAO NOMINAL 70 MM2</t>
  </si>
  <si>
    <t xml:space="preserve">CABO DE COBRE, FLEXIVEL, CLASSE 4 OU 5, ISOLACAO EM PVC/A, ANTICHAMA BWF-B, COBERTURA PVC-ST1, ANTICHAMA BWF-B, 1 CONDUTOR, 0,6/1 KV, SECAO NOMINAL 95 MM2</t>
  </si>
  <si>
    <t xml:space="preserve">CABO DE COBRE, FLEXIVEL, CLASSE 4 OU 5, ISOLACAO EM PVC/A, ANTICHAMA BWF-B, 1 CONDUTOR, 450/750 V, SECAO NOMINAL 0,5 MM2</t>
  </si>
  <si>
    <t xml:space="preserve">CABO DE COBRE, FLEXIVEL, CLASSE 4 OU 5, ISOLACAO EM PVC/A, ANTICHAMA BWF-B, 1 CONDUTOR, 450/750 V, SECAO NOMINAL 0,75 MM2</t>
  </si>
  <si>
    <t xml:space="preserve">CABO DE COBRE, FLEXIVEL, CLASSE 4 OU 5, ISOLACAO EM PVC/A, ANTICHAMA BWF-B, 1 CONDUTOR, 450/750 V, SECAO NOMINAL 1,0 MM2</t>
  </si>
  <si>
    <t xml:space="preserve">CABO DE COBRE, FLEXIVEL, CLASSE 4 OU 5, ISOLACAO EM PVC/A, ANTICHAMA BWF-B, 1 CONDUTOR, 450/750 V, SECAO NOMINAL 1,5 MM2</t>
  </si>
  <si>
    <t xml:space="preserve">CABO DE COBRE, FLEXIVEL, CLASSE 4 OU 5, ISOLACAO EM PVC/A, ANTICHAMA BWF-B, 1 CONDUTOR, 450/750 V, SECAO NOMINAL 10 MM2</t>
  </si>
  <si>
    <t xml:space="preserve">CABO DE COBRE, FLEXIVEL, CLASSE 4 OU 5, ISOLACAO EM PVC/A, ANTICHAMA BWF-B, 1 CONDUTOR, 450/750 V, SECAO NOMINAL 120 MM2</t>
  </si>
  <si>
    <t xml:space="preserve">CABO DE COBRE, FLEXIVEL, CLASSE 4 OU 5, ISOLACAO EM PVC/A, ANTICHAMA BWF-B, 1 CONDUTOR, 450/750 V, SECAO NOMINAL 150 MM2</t>
  </si>
  <si>
    <t xml:space="preserve">CABO DE COBRE, FLEXIVEL, CLASSE 4 OU 5, ISOLACAO EM PVC/A, ANTICHAMA BWF-B, 1 CONDUTOR, 450/750 V, SECAO NOMINAL 16 MM2</t>
  </si>
  <si>
    <t xml:space="preserve">CABO DE COBRE, FLEXIVEL, CLASSE 4 OU 5, ISOLACAO EM PVC/A, ANTICHAMA BWF-B, 1 CONDUTOR, 450/750 V, SECAO NOMINAL 185 MM2</t>
  </si>
  <si>
    <t xml:space="preserve">CABO DE COBRE, FLEXIVEL, CLASSE 4 OU 5, ISOLACAO EM PVC/A, ANTICHAMA BWF-B, 1 CONDUTOR, 450/750 V, SECAO NOMINAL 2,5 MM2</t>
  </si>
  <si>
    <t xml:space="preserve">CABO DE COBRE, FLEXIVEL, CLASSE 4 OU 5, ISOLACAO EM PVC/A, ANTICHAMA BWF-B, 1 CONDUTOR, 450/750 V, SECAO NOMINAL 240 MM2</t>
  </si>
  <si>
    <t xml:space="preserve">CABO DE COBRE, FLEXIVEL, CLASSE 4 OU 5, ISOLACAO EM PVC/A, ANTICHAMA BWF-B, 1 CONDUTOR, 450/750 V, SECAO NOMINAL 25 MM2</t>
  </si>
  <si>
    <t xml:space="preserve">CABO DE COBRE, FLEXIVEL, CLASSE 4 OU 5, ISOLACAO EM PVC/A, ANTICHAMA BWF-B, 1 CONDUTOR, 450/750 V, SECAO NOMINAL 35 MM2</t>
  </si>
  <si>
    <t xml:space="preserve">CABO DE COBRE, FLEXIVEL, CLASSE 4 OU 5, ISOLACAO EM PVC/A, ANTICHAMA BWF-B, 1 CONDUTOR, 450/750 V, SECAO NOMINAL 4 MM2</t>
  </si>
  <si>
    <t xml:space="preserve">CABO DE COBRE, FLEXIVEL, CLASSE 4 OU 5, ISOLACAO EM PVC/A, ANTICHAMA BWF-B, 1 CONDUTOR, 450/750 V, SECAO NOMINAL 50 MM2</t>
  </si>
  <si>
    <t xml:space="preserve">CABO DE COBRE, FLEXIVEL, CLASSE 4 OU 5, ISOLACAO EM PVC/A, ANTICHAMA BWF-B, 1 CONDUTOR, 450/750 V, SECAO NOMINAL 6 MM2</t>
  </si>
  <si>
    <t xml:space="preserve">CABO DE COBRE, FLEXIVEL, CLASSE 4 OU 5, ISOLACAO EM PVC/A, ANTICHAMA BWF-B, 1 CONDUTOR, 450/750 V, SECAO NOMINAL 70 MM2</t>
  </si>
  <si>
    <t xml:space="preserve">CABO DE COBRE, FLEXIVEL, CLASSE 4 OU 5, ISOLACAO EM PVC/A, ANTICHAMA BWF-B, 1 CONDUTOR, 450/750 V, SECAO NOMINAL 95 MM2</t>
  </si>
  <si>
    <t xml:space="preserve">CABO DE COBRE, RIGIDO, CLASSE 2, ISOLACAO EM PVC/A, ANTICHAMA BWF-B, 1 CONDUTOR, 450/750 V, SECAO NOMINAL 150 MM2</t>
  </si>
  <si>
    <t xml:space="preserve">CABO DE COBRE, RIGIDO, CLASSE 2, ISOLACAO EM PVC/A, ANTICHAMA BWF-B, 1 CONDUTOR, 450/750 V, SECAO NOMINAL 16 MM2</t>
  </si>
  <si>
    <t xml:space="preserve">CABO DE COBRE, RIGIDO, CLASSE 2, ISOLACAO EM PVC/A, ANTICHAMA BWF-B, 1 CONDUTOR, 450/750 V, SECAO NOMINAL 185 MM2</t>
  </si>
  <si>
    <t xml:space="preserve">CABO DE COBRE, RIGIDO, CLASSE 2, ISOLACAO EM PVC/A, ANTICHAMA BWF-B, 1 CONDUTOR, 450/750 V, SECAO NOMINAL 240 MM2</t>
  </si>
  <si>
    <t xml:space="preserve">CABO DE COBRE, RIGIDO, CLASSE 2, ISOLACAO EM PVC/A, ANTICHAMA BWF-B, 1 CONDUTOR, 450/750 V, SECAO NOMINAL 25 MM2</t>
  </si>
  <si>
    <t xml:space="preserve">CABO DE COBRE, RIGIDO, CLASSE 2, ISOLACAO EM PVC/A, ANTICHAMA BWF-B, 1 CONDUTOR, 450/750 V, SECAO NOMINAL 35 MM2</t>
  </si>
  <si>
    <t xml:space="preserve">CABO DE COBRE, RIGIDO, CLASSE 2, ISOLACAO EM PVC/A, ANTICHAMA BWF-B, 1 CONDUTOR, 450/750 V, SECAO NOMINAL 50 MM2</t>
  </si>
  <si>
    <t xml:space="preserve">CABO DE COBRE, RIGIDO, CLASSE 2, ISOLACAO EM PVC/A, ANTICHAMA BWF-B, 1 CONDUTOR, 450/750 V, SECAO NOMINAL 6 MM2</t>
  </si>
  <si>
    <t xml:space="preserve">CABO DE COBRE, RIGIDO, CLASSE 2, ISOLACAO EM PVC/A, ANTICHAMA BWF-B, 1 CONDUTOR, 450/750 V, SECAO NOMINAL 70 MM2</t>
  </si>
  <si>
    <t xml:space="preserve">CABO DE COBRE, RIGIDO, CLASSE 2, ISOLACAO EM PVC/A, ANTICHAMA BWF-B, 1 CONDUTOR, 450/750 V, SECAO NOMINAL 95 MM2</t>
  </si>
  <si>
    <t xml:space="preserve">CABO FLEXIVEL PVC 750 V, 2 CONDUTORES DE 1,5 MM2</t>
  </si>
  <si>
    <t xml:space="preserve">CABO FLEXIVEL PVC 750 V, 2 CONDUTORES DE 4,0 MM2</t>
  </si>
  <si>
    <t xml:space="preserve">CABO FLEXIVEL PVC 750 V, 2 CONDUTORES DE 6,0 MM2</t>
  </si>
  <si>
    <t xml:space="preserve">CABO FLEXIVEL PVC 750 V, 3 CONDUTORES DE 1,5 MM2</t>
  </si>
  <si>
    <t xml:space="preserve">CABO FLEXIVEL PVC 750 V, 3 CONDUTORES DE 4,0 MM2</t>
  </si>
  <si>
    <t xml:space="preserve">CABO FLEXIVEL PVC 750 V, 3 CONDUTORES DE 6,0 MM2</t>
  </si>
  <si>
    <t xml:space="preserve">CABO FLEXIVEL PVC 750 V, 4 CONDUTORES DE 1,5 MM2</t>
  </si>
  <si>
    <t xml:space="preserve">CABO FLEXIVEL PVC 750 V, 4 CONDUTORES DE 4,0 MM2</t>
  </si>
  <si>
    <t xml:space="preserve">CABO FLEXIVEL PVC 750 V, 4 CONDUTORES DE 6,0 MM2</t>
  </si>
  <si>
    <t xml:space="preserve">CABO MULTIPOLAR DE COBRE, FLEXIVEL, CLASSE 4 OU 5, ISOLACAO EM HEPR, COBERTURA EM PVC-ST2, ANTICHAMA BWF-B, 0,6/1 KV, 3 CONDUTORES DE 1,5 MM2</t>
  </si>
  <si>
    <t xml:space="preserve">CABO MULTIPOLAR DE COBRE, FLEXIVEL, CLASSE 4 OU 5, ISOLACAO EM HEPR, COBERTURA EM PVC-ST2, ANTICHAMA BWF-B, 0,6/1 KV, 3 CONDUTORES DE 10 MM2</t>
  </si>
  <si>
    <t xml:space="preserve">CABO MULTIPOLAR DE COBRE, FLEXIVEL, CLASSE 4 OU 5, ISOLACAO EM HEPR, COBERTURA EM PVC-ST2, ANTICHAMA BWF-B, 0,6/1 KV, 3 CONDUTORES DE 120 MM2</t>
  </si>
  <si>
    <t xml:space="preserve">CABO MULTIPOLAR DE COBRE, FLEXIVEL, CLASSE 4 OU 5, ISOLACAO EM HEPR, COBERTURA EM PVC-ST2, ANTICHAMA BWF-B, 0,6/1 KV, 3 CONDUTORES DE 16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</si>
  <si>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</si>
  <si>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25 MM2</t>
  </si>
  <si>
    <t xml:space="preserve">CABO MULTIPOLAR DE COBRE, FLEXIVEL, CLASSE 4 OU 5, ISOLACAO EM HEPR, COBERTURA EM PVC-ST2, ANTICHAMA BWF-B, 0,6/1 KV, 3 CONDUTORES DE 35 MM2</t>
  </si>
  <si>
    <t xml:space="preserve">CABO MULTIPOLAR DE COBRE, FLEXIVEL, CLASSE 4 OU 5, ISOLACAO EM HEPR, COBERTURA EM PVC-ST2, ANTICHAMA BWF-B, 0,6/1 KV, 3 CONDUTORES DE 4 MM2</t>
  </si>
  <si>
    <t xml:space="preserve">CABO MULTIPOLAR DE COBRE, FLEXIVEL, CLASSE 4 OU 5, ISOLACAO EM HEPR, COBERTURA EM PVC-ST2, ANTICHAMA BWF-B, 0,6/1 KV, 3 CONDUTORES DE 50 MM2</t>
  </si>
  <si>
    <t xml:space="preserve">CABO MULTIPOLAR DE COBRE, FLEXIVEL, CLASSE 4 OU 5, ISOLACAO EM HEPR, COBERTURA EM PVC-ST2, ANTICHAMA BWF-B, 0,6/1 KV, 3 CONDUTORES DE 6 MM2</t>
  </si>
  <si>
    <t xml:space="preserve">CABO MULTIPOLAR DE COBRE, FLEXIVEL, CLASSE 4 OU 5, ISOLACAO EM HEPR, COBERTURA EM PVC-ST2, ANTICHAMA BWF-B, 0,6/1 KV, 3 CONDUTORES DE 70 MM2</t>
  </si>
  <si>
    <t xml:space="preserve">CABO MULTIPOLAR DE COBRE, FLEXIVEL, CLASSE 4 OU 5, ISOLACAO EM HEPR, COBERTURA EM PVC-ST2, ANTICHAMA BWF-B, 0,6/1 KV, 3 CONDUTORES DE 95 MM2</t>
  </si>
  <si>
    <t xml:space="preserve">CABO TELEFONICO CCI 50, 1 PAR, USO INTERNO, SEM BLINDAGEM</t>
  </si>
  <si>
    <t xml:space="preserve">CABO TELEFONICO CCI 50, 2 PARES, USO INTERNO, SEM BLINDAGEM</t>
  </si>
  <si>
    <t xml:space="preserve">CABO TELEFONICO CCI 50, 3 PARES, USO INTERNO, SEM BLINDAGEM</t>
  </si>
  <si>
    <t xml:space="preserve">CABO TELEFONICO CCI 50, 4 PARES, USO INTERNO, SEM BLINDAGEM</t>
  </si>
  <si>
    <t xml:space="preserve">CABO TELEFONICO CCI 50, 5 PARES, USO INTERNO, SEM BLINDAGEM</t>
  </si>
  <si>
    <t xml:space="preserve">CABO TELEFONICO CCI 50, 6 PARES, USO INTERNO, SEM BLINDAGEM</t>
  </si>
  <si>
    <t xml:space="preserve">CABO TELEFONICO CI 50, 10 PARES, USO INTERNO</t>
  </si>
  <si>
    <t xml:space="preserve">CABO TELEFONICO CI 50, 20 PARES, USO INTERNO</t>
  </si>
  <si>
    <t xml:space="preserve">CABO TELEFONICO CI 50, 200 PARES, USO INTERNO</t>
  </si>
  <si>
    <t xml:space="preserve">CABO TELEFONICO CI 50, 30 PARES, USO INTERNO</t>
  </si>
  <si>
    <t xml:space="preserve">CABO TELEFONICO CI 50, 50 PARES, USO INTERNO</t>
  </si>
  <si>
    <t xml:space="preserve">CABO TELEFONICO CI 50, 75 PARES, USO INTERNO</t>
  </si>
  <si>
    <t xml:space="preserve">CABO TELEFONICO CTP - APL - 50, 10 PARES, USO EXTERNO</t>
  </si>
  <si>
    <t xml:space="preserve">CABO TELEFONICO CTP - APL - 50, 100 PARES, USO EXTERNO</t>
  </si>
  <si>
    <t xml:space="preserve">CABO TELEFONICO CTP - APL - 50, 20 PARES, USO EXTERNO</t>
  </si>
  <si>
    <t xml:space="preserve">CABO TELEFONICO CTP - APL - 50, 30 PARES, USO EXTERNO</t>
  </si>
  <si>
    <t xml:space="preserve">CACAMBA METALICA BASCULANTE COM CAPACIDADE DE 10 M3 (INCLUI MONTAGEM, NAO INCLUI CAMINHAO)</t>
  </si>
  <si>
    <t xml:space="preserve">CACAMBA METALICA BASCULANTE COM CAPACIDADE DE 12 M3 (INCLUI MONTAGEM, NAO INCLUI CAMINHAO)</t>
  </si>
  <si>
    <t xml:space="preserve">CACAMBA METALICA BASCULANTE COM CAPACIDADE DE 6 M3 (INCLUI MONTAGEM, NAO INCLUI CAMINHAO)</t>
  </si>
  <si>
    <t xml:space="preserve">CACAMBA METALICA BASCULANTE COM CAPACIDADE DE 8 M3 (INCLUI MONTAGEM, NAO INCLUI CAMINHAO)</t>
  </si>
  <si>
    <t xml:space="preserve">CADEIRA SUSPENSA MANUAL / BALANCIM INDIVIDUAL (NBR 14751)</t>
  </si>
  <si>
    <t xml:space="preserve">CAIXA DE INCENDIO/ABRIGO PARA MANGUEIRA, DE EMBUTIR/INTERNA, COM 75 X 45 X 17 CM, EM CHAPA DE ACO, PORTA COM VENTILACAO, VISOR COM A INSCRICAO "INCENDIO", SUPORTE/CESTA INTERNA PARA A MANGUEIRA, PINTURA ELETROSTATICA VERMELHA</t>
  </si>
  <si>
    <t xml:space="preserve">CAIXA DE INCENDIO/ABRIGO PARA MANGUEIRA, DE EMBUTIR/INTERNA, COM 90 X 60 X 17 CM, EM CHAPA DE ACO, PORTA COM VENTILACAO, VISOR COM A INSCRICAO "INCENDIO", SUPORTE/CESTA INTERNA PARA A MANGUEIRA, PINTURA ELETROSTATICA VERMELHA</t>
  </si>
  <si>
    <t xml:space="preserve">CAIXA DE INCENDIO/ABRIGO PARA MANGUEIRA, DE SOBREPOR/EXTERNA, COM 75 X 45 X 17 CM, EM CHAPA DE ACO, PORTA COM VENTILACAO, VISOR COM A INSCRICAO "INCENDIO", SUPORTE/CESTA INTERNA PARA A MANGUEIRA, PINTURA ELETROSTATICA VERMELHA</t>
  </si>
  <si>
    <t xml:space="preserve">CAIXA DE INCENDIO/ABRIGO PARA MANGUEIRA, DE SOBREPOR/EXTERNA, COM 90 X 60 X 17 CM, EM CHAPA DE ACO, PORTA COM VENTILACAO, VISOR COM A INSCRICAO "INCENDIO", SUPORTE/CESTA INTERNA PARA A MANGUEIRA, PINTURA ELETROSTATICA VERMELHA</t>
  </si>
  <si>
    <t xml:space="preserve">CAIXA DE LUZ "3 X 3" EM ACO ESMALTADA</t>
  </si>
  <si>
    <t xml:space="preserve">CAIXA DE LUZ "4 X 2" EM ACO ESMALTADA</t>
  </si>
  <si>
    <t xml:space="preserve">CAIXA DE LUZ "4 X 4" EM ACO ESMALTADA</t>
  </si>
  <si>
    <t xml:space="preserve">CAIXA DE PASSAGEM METALICA DE SOBREPOR COM TAMPA PARAFUSADA, DIMENSOES 20 X 20 X 10 CM</t>
  </si>
  <si>
    <t xml:space="preserve">CAIXA DE PASSAGEM METALICA DE SOBREPOR COM TAMPA PARAFUSADA, DIMENSOES 30 X 30 X 10 CM</t>
  </si>
  <si>
    <t xml:space="preserve">CAIXA DE PASSAGEM METALICA DE SOBREPOR COM TAMPA PARAFUSADA, DIMENSOES 40 X 40 X 15 CM</t>
  </si>
  <si>
    <t xml:space="preserve">CAIXA DE PASSAGEM METALICA DE SOBREPOR COM TAMPA PARAFUSADA, DIMENSOES 50 X 50 X 15 CM</t>
  </si>
  <si>
    <t xml:space="preserve">CAIXA DE PASSAGEM METALICA DE SOBREPOR COM TAMPA PARAFUSADA, DIMENSOES 60 X 60 X 20 CM</t>
  </si>
  <si>
    <t xml:space="preserve">CAIXA DE PASSAGEM METALICA DE SOBREPOR COM TAMPA PARAFUSADA, DIMENSOES 70 X 70 X 20 CM</t>
  </si>
  <si>
    <t xml:space="preserve">CAIXA DE PASSAGEM METALICA DE SOBREPOR COM TAMPA PARAFUSADA, DIMENSOES 80 X 80 X 20 CM</t>
  </si>
  <si>
    <t xml:space="preserve">CAIXA DE PASSAGEM, EM PVC, DE 4" X 2", PARA ELETRODUTO FLEXIVEL CORRUGADO</t>
  </si>
  <si>
    <t xml:space="preserve">CAIXA DE PASSAGEM, EM PVC, DE 4" X 4", PARA ELETRODUTO FLEXIVEL CORRUGADO</t>
  </si>
  <si>
    <t xml:space="preserve">CAIXA DE PROTECAO EXTERNA PARA MEDIDOR HOROSAZONAL, DE BAIXA TENSAO, COM MODULO, EM CHAPA DE ACO (PADRAO DA CONCESSIONARIA LOCAL)</t>
  </si>
  <si>
    <t xml:space="preserve">CAIXA DE PROTECAO PARA TRANSFORMADOR CORRENTE, EM CHAPA DE ACO 18 USG (PADRAO DA CONCESSIONARIA LOCAL)</t>
  </si>
  <si>
    <t xml:space="preserve">CAIXA OCTOGONAL DE FUNDO MOVEL, EM PVC, DE 3" X 3", PARA ELETRODUTO FLEXIVEL CORRUGADO</t>
  </si>
  <si>
    <t xml:space="preserve">CAIXA OCTOGONAL DE FUNDO MOVEL, EM PVC, DE 4" X 4", PARA ELETRODUTO FLEXIVEL CORRUGADO</t>
  </si>
  <si>
    <t xml:space="preserve">CAL HIDRATADA CH-I PARA ARGAMASSAS</t>
  </si>
  <si>
    <t xml:space="preserve">CAL HIDRATADA PARA PINTURA</t>
  </si>
  <si>
    <t xml:space="preserve">CAL VIRGEM COMUM PARA ARGAMASSAS (NBR 6453)</t>
  </si>
  <si>
    <t xml:space="preserve">CALCARIO DOLOMITICO A (POSTO PEDREIRA/FORNECEDOR, SEM FRETE)</t>
  </si>
  <si>
    <t>CALCETEIRO</t>
  </si>
  <si>
    <t xml:space="preserve">CALHA MOLDURA AMERICANA DE CHAPA DE ACO GALVANIZADA NUM 26, CORTE 33 CM</t>
  </si>
  <si>
    <t xml:space="preserve">CALHA PARA AGUA FURTADA DE CHAPA DE ACO GALVANIZADA NUM 26, CORTE 40 CM</t>
  </si>
  <si>
    <t xml:space="preserve">CALHA PARA AGUA FURTADA DE CHAPA DE ACO GALVANIZADA NUM 26, CORTE 50 CM</t>
  </si>
  <si>
    <t xml:space="preserve">CALHA PLATIBANDA DE CHAPA DE ACO GALVANIZADA NUM 26, CORTE 45 CM</t>
  </si>
  <si>
    <t xml:space="preserve">CALHA QUADRADA DE CHAPA DE ACO GALVANIZADA NUM 26, CORTE 33 CM</t>
  </si>
  <si>
    <t xml:space="preserve">CALHA QUADRADA DE CHAPA DE ACO GALVANIZADA NUM 28, CORTE 25 CM</t>
  </si>
  <si>
    <t xml:space="preserve">CAMADA SEPARADORA DE FILME DE POLIETILENO 20 A 25 MICRA</t>
  </si>
  <si>
    <t xml:space="preserve">CAMPAINHA ALTA POTENCIA 110V / 220V, DIAMETRO 150 MM</t>
  </si>
  <si>
    <t xml:space="preserve">CAMPAINHA CIGARRA 127 V / 220 V (APENAS MODULO)</t>
  </si>
  <si>
    <t xml:space="preserve">CAMPAINHA CIGARRA 127 V / 220 V, CONJUNTO MONTADO PARA EMBUTIR 4" X 2" (PLACA + SUPORTE + MODULO)</t>
  </si>
  <si>
    <t xml:space="preserve">CANOPLA ACABAMENTO CROMADO PARA INSTALACAO DE SPRINKLER, SOB FORRO, 15 MM</t>
  </si>
  <si>
    <t xml:space="preserve">CANTONEIRA ACO ABAS IGUAIS (QUALQUER BITOLA), ESPESSURA ENTRE 1/8" E 1/4"</t>
  </si>
  <si>
    <t xml:space="preserve">CANTONEIRA FERRO GALVANIZADO DE ABAS IGUAIS, 1" X 1/8" (L X E) , 1,20KG/M</t>
  </si>
  <si>
    <t xml:space="preserve">CAP OU TAMPAO DE FERRO GALVANIZADO, COM ROSCA BSP, DE 1 1/2"</t>
  </si>
  <si>
    <t xml:space="preserve">CAP OU TAMPAO DE FERRO GALVANIZADO, COM ROSCA BSP, DE 1 1/4"</t>
  </si>
  <si>
    <t xml:space="preserve">CAP OU TAMPAO DE FERRO GALVANIZADO, COM ROSCA BSP, DE 1/2"</t>
  </si>
  <si>
    <t xml:space="preserve">CAP OU TAMPAO DE FERRO GALVANIZADO, COM ROSCA BSP, DE 1/4"</t>
  </si>
  <si>
    <t xml:space="preserve">CAP OU TAMPAO DE FERRO GALVANIZADO, COM ROSCA BSP, DE 1"</t>
  </si>
  <si>
    <t xml:space="preserve">CAP OU TAMPAO DE FERRO GALVANIZADO, COM ROSCA BSP, DE 2 1/2"</t>
  </si>
  <si>
    <t xml:space="preserve">CAP OU TAMPAO DE FERRO GALVANIZADO, COM ROSCA BSP, DE 2"</t>
  </si>
  <si>
    <t xml:space="preserve">CAP OU TAMPAO DE FERRO GALVANIZADO, COM ROSCA BSP, DE 3/4"</t>
  </si>
  <si>
    <t xml:space="preserve">CAP OU TAMPAO DE FERRO GALVANIZADO, COM ROSCA BSP, DE 3/8"</t>
  </si>
  <si>
    <t xml:space="preserve">CAP OU TAMPAO DE FERRO GALVANIZADO, COM ROSCA BSP, DE 3"</t>
  </si>
  <si>
    <t xml:space="preserve">CAP OU TAMPAO DE FERRO GALVANIZADO, COM ROSCA BSP, DE 4"</t>
  </si>
  <si>
    <t xml:space="preserve">CAP PPR DN 20 MM, PARA AGUA QUENTE PREDIAL</t>
  </si>
  <si>
    <t xml:space="preserve">CAP PPR DN 25 MM, PARA AGUA QUENTE PREDIAL</t>
  </si>
  <si>
    <t xml:space="preserve">CAP PVC, ROSCAVEL, 1/2", PARA AGUA FRIA PREDIAL</t>
  </si>
  <si>
    <t xml:space="preserve">CAP PVC, SERIE R, DN 100 MM, PARA ESGOTO PREDIAL</t>
  </si>
  <si>
    <t xml:space="preserve">CAP PVC, SERIE R, DN 150 MM, PARA ESGOTO PREDIAL</t>
  </si>
  <si>
    <t xml:space="preserve">CAP PVC, SERIE R, DN 75 MM, PARA ESGOTO PREDIAL</t>
  </si>
  <si>
    <t xml:space="preserve">CAP PVC, SOLDAVEL, DN 100 MM, SERIE NORMAL, PARA ESGOTO PREDIAL</t>
  </si>
  <si>
    <t xml:space="preserve">CAP PVC, SOLDAVEL, DN 50 MM, SERIE NORMAL, PARA ESGOTO PREDIAL</t>
  </si>
  <si>
    <t xml:space="preserve">CAP PVC, SOLDAVEL, DN 75 MM, SERIE NORMAL, PARA ESGOTO PREDIAL</t>
  </si>
  <si>
    <t xml:space="preserve">CAP PVC, SOLDAVEL, 20 MM, PARA AGUA FRIA PREDIAL</t>
  </si>
  <si>
    <t xml:space="preserve">CAP PVC, SOLDAVEL, 25 MM, PARA AGUA FRIA PREDIAL</t>
  </si>
  <si>
    <t xml:space="preserve">CAP PVC, SOLDAVEL, 32 MM, PARA AGUA FRIA PREDIAL</t>
  </si>
  <si>
    <t xml:space="preserve">CAP PVC, SOLDAVEL, 40 MM, PARA AGUA FRIA PREDIAL</t>
  </si>
  <si>
    <t xml:space="preserve">CAP PVC, SOLDAVEL, 50 MM, PARA AGUA FRIA PREDIAL</t>
  </si>
  <si>
    <t xml:space="preserve">CAP PVC, SOLDAVEL, 60 MM, PARA AGUA FRIA PREDIAL</t>
  </si>
  <si>
    <t xml:space="preserve">CAP PVC, SOLDAVEL, 75 MM, PARA AGUA FRIA PREDIAL</t>
  </si>
  <si>
    <t xml:space="preserve">CAP, PVC, JE, OCRE, DN 150 MM (CONEXAO PARA TUBO COLETOR DE ESGOTO)</t>
  </si>
  <si>
    <t xml:space="preserve">CAP, PVC, JE, OCRE, DN 200 MM (CONEXAO PARA TUBO COLETOR DE ESGOTO)</t>
  </si>
  <si>
    <t xml:space="preserve">CAPA PARA CHUVA EM PVC COM FORRO DE POLIESTER, COM CAPUZ (AMARELA OU AZUL)</t>
  </si>
  <si>
    <t xml:space="preserve">CAPACETE DE SEGURANCA ABA FRONTAL COM SUSPENSAO DE POLIETILENO, SEM JUGULAR (CLASSE B)</t>
  </si>
  <si>
    <t xml:space="preserve">CAPACITOR TRIFASICO, POTENCIA 2,5 KVAR, TENSAO 220 V, FORNECIDO COM CAPA PROTETORA, RESISTOR INTERNO A UNIDADE CAPACITIVA</t>
  </si>
  <si>
    <t xml:space="preserve">CAPACITOR TRIFASICO, POTENCIA 5 KVAR, TENSAO 220 V, FORNECIDO COM CAPA PROTETORA, RESISTOR INTERNO A UNIDADE CAPACITIVA</t>
  </si>
  <si>
    <t xml:space="preserve">CAPIM BRAQUIARIA DECUMBENS/ BRAQUIARINHA, VC *70*% MINIMO</t>
  </si>
  <si>
    <t xml:space="preserve">CARPETE DE NYLON EM MANTA PARA TRAFEGO COMERCIAL PESADO, E = 6 A 7 MM (INSTALADO)</t>
  </si>
  <si>
    <t xml:space="preserve">CARPETE DE NYLON EM MANTA PARA TRAFEGO COMERCIAL PESADO, E = 9 A 10 MM (INSTALADO)</t>
  </si>
  <si>
    <t xml:space="preserve">CARPETE DE NYLON EM PLACAS 50 X 50 CM PARA TRAFEGO COMERCIAL PESADO, E = 6,5 MM (INSTALADO)</t>
  </si>
  <si>
    <t xml:space="preserve">CARPETE DE POLIESTER EM MANTA PARA TRAFEGO COMERCIAL PESADO, E = 4 A 5 MM (INSTALADO)</t>
  </si>
  <si>
    <t xml:space="preserve">CARPETE DE POLIPROPILENO EM MANTA PARA TRAFEGO COMERCIAL MEDIO, E = 5 A 6 MM (INSTALADO)</t>
  </si>
  <si>
    <t xml:space="preserve">CARPINTEIRO AUXILIAR (MENSALISTA)</t>
  </si>
  <si>
    <t xml:space="preserve">CARPINTEIRO DE ESQUADRIAS (MENSALISTA)</t>
  </si>
  <si>
    <t xml:space="preserve">CARRANCA PARA JANELA VENEZIANA DE ABRIR, EM LATAO CROMADO, SIMPLES, PARA APARAFUSAR NA PAREDE</t>
  </si>
  <si>
    <t xml:space="preserve">CARRINHO COM 2 PNEUS PARA TRANSPORTAR TUBO CONCRETO, ALTURA ATE 1,0 M E DIAMETRO ATE 1000MM, COM ESTRUTURA EM PERFIL OU TUBO METALICO</t>
  </si>
  <si>
    <t xml:space="preserve">CARROCERIA FIXA ABERTA DE MADEIRA PARA TRANSPORTE GERAL DE CARGA SECA DIMENSOES APROXIMADAS 2,25 X 4,10 X 0,50 M (INCLUI MONTAGEM, NAO INCLUI CAMINHAO)</t>
  </si>
  <si>
    <t xml:space="preserve">CARROCERIA FIXA ABERTA DE MADEIRA PARA TRANSPORTE GERAL DE CARGA SECA DIMENSOES APROXIMADAS 2,5 X 5,5 X 0,50 M (INCLUI MONTAGEM, NAO INCLUI CAMINHAO)</t>
  </si>
  <si>
    <t xml:space="preserve">CARROCERIA FIXA ABERTA DE MADEIRA PARA TRANSPORTE GERAL DE CARGA SECA DIMENSOES APROXIMADAS 2,5 X 6,00 X 0,50 M (INCLUI MONTAGEM, NAO INCLUI CAMINHAO)</t>
  </si>
  <si>
    <t xml:space="preserve">CARROCERIA FIXA ABERTA DE MADEIRA PARA TRANSPORTE GERAL DE CARGA SECA DIMENSOES APROXIMADAS 2,5 X 6,5 X 0,50 M (INCLUI MONTAGEM, NAO INCLUI CAMINHAO)</t>
  </si>
  <si>
    <t xml:space="preserve">CARROCERIA FIXA ABERTA DE MADEIRA PARA TRANSPORTE GERAL DE CARGA SECA DIMENSOES APROXIMADAS 2,5 X 7,00 X 0,50 M (INCLUI MONTAGEM, NAO INCLUI CAMINHAO)</t>
  </si>
  <si>
    <t xml:space="preserve">CARROCERIA FIXA ABERTA DE MADEIRA PARA TRANSPORTE GERAL DE CARGA SECA DIMENSOES APROXIMADAS 2,5 X 7,5 X 0,50 M (INCLUI MONTAGEM, NAO INCLUI CAMINHAO)</t>
  </si>
  <si>
    <t>T</t>
  </si>
  <si>
    <t xml:space="preserve">CAVALETE PARA TALHA COM ESTRUTURA EM TUBO METALICO ALTURA MINIMA 3,2 M EQUIPADO COM RODAS DE BORRACHA PARA MOVIMENTACAO DE TUBOS DE CONCRETO NA CENTRAL DE PREMOLDADOS COM CAPACIDADE DE CARGA DE 3 TONELADAS</t>
  </si>
  <si>
    <t xml:space="preserve">CAVALO MECANICO TRACAO 4X2, PESO BRUTO TOTAL COMBINADO 49000 KG, CAPACIDADE MAXIMA DE TRACAO *66000* KG, POTENCIA *360* CV (INCLUI CABINE E CHASSI, NAO INCLUI SEMIRREBOQUE)</t>
  </si>
  <si>
    <t xml:space="preserve">CAVALO MECANICO TRACAO 4X2, PESO BRUTO TOTAL 16000 KG, CAPACIDADE MAXIMA DE TRACAO *36000* KG, DISTANCIA ENTRE EIXOS *3,56* M, POTENCIA *286* CV (INCLUI CABINE E CHASSI, NAO INCLUI SEMIRREBOQUE)</t>
  </si>
  <si>
    <t xml:space="preserve">CAVALO MECANICO TRACAO 4X2, PESO BRUTO TOTAL 16000 KG, CAPACIDADE MAXIMA DE TRACAO *45000* KG, DISTANCIA ENTRE EIXOS *3,56* M, POTENCIA *330* CV (INCLUI CABINE E CHASSI, NAO INCLUI SEMIRREBOQUE)</t>
  </si>
  <si>
    <t xml:space="preserve">CAVALO MECANICO TRACAO 4X2, PESO BRUTO TOTAL 16000 KG, CAPACIDADE MAXIMA DE TRACAO *80000* KG, POTENCIA *380* CV (INCLUI CABINE E CHASSI, NAO INCLUI SEMIRREBOQUE)</t>
  </si>
  <si>
    <t xml:space="preserve">CAVALO MECANICO TRACAO 6X2, PESO BRUTO TOTAL COMBINADO 56000 KG, CAPACIDADE MAXIMA DE TRACAO *66000* KG, POTENCIA *360* CV (INCLUI CABINE E CHASSI, NAO INCLUI SEMIRREBOQUE)</t>
  </si>
  <si>
    <t xml:space="preserve">CAVOUQUEIRO OU OPERADOR DE PERFURATRIZ / ROMPEDOR (MENSALISTA)</t>
  </si>
  <si>
    <t xml:space="preserve">CHAPA ACO INOX AISI 304 NUMERO 4 (E = 6 MM), ACABAMENTO NUMERO 1 (LAMINADO A QUENTE, FOSCO)</t>
  </si>
  <si>
    <t xml:space="preserve">CHAPA ACO INOX AISI 304 NUMERO 9 (E = 4 MM), ACABAMENTO NUMERO 1 (LAMINADO A QUENTE, FOSCO)</t>
  </si>
  <si>
    <t xml:space="preserve">CHAPA DE ACO CARBONO LAMINADO A QUENTE, QUALIDADE ESTRUTURAL, BITOLA 3/16", E =4,75 MM (37,29 KG/M2)</t>
  </si>
  <si>
    <t xml:space="preserve">CHAPA DE ACO FINA A FRIO BITOLA MSG 20, E = 0,90 MM (7,20 KG/M2)</t>
  </si>
  <si>
    <t xml:space="preserve">CHAPA DE ACO FINA A FRIO BITOLA MSG 24, E = 0,60 MM (4,80 KG/M2)</t>
  </si>
  <si>
    <t xml:space="preserve">CHAPA DE ACO FINA A FRIO BITOLA MSG 26, E = 0,45 MM (3,60 KG/M2)</t>
  </si>
  <si>
    <t xml:space="preserve">CHAPA DE ACO FINA A QUENTE BITOLA MSG 13, E = 2,25 MM (18,00 KG/M2)</t>
  </si>
  <si>
    <t xml:space="preserve">CHAPA DE ACO FINA A QUENTE BITOLA MSG 14, E = 2,00 MM (16,0 KG/M2)</t>
  </si>
  <si>
    <t xml:space="preserve">CHAPA DE ACO FINA A QUENTE BITOLA MSG 16, E = 1,50 MM (12,00 KG/M2)</t>
  </si>
  <si>
    <t xml:space="preserve">CHAPA DE ACO FINA A QUENTE BITOLA MSG 18, E = 1,20 MM (9,60 KG/M2)</t>
  </si>
  <si>
    <t xml:space="preserve">CHAPA DE ACO GALVANIZADA BITOLA GSG 14, E = 1,95 MM (15,60 KG/M2)</t>
  </si>
  <si>
    <t xml:space="preserve">CHAPA DE ACO GALVANIZADA BITOLA GSG 16, E = 1,55 MM (12,40 KG/M2)</t>
  </si>
  <si>
    <t xml:space="preserve">CHAPA DE ACO GALVANIZADA BITOLA GSG 18, E = 1,25 MM (10,00 KG/M2)</t>
  </si>
  <si>
    <t xml:space="preserve">CHAPA DE ACO GALVANIZADA BITOLA GSG 19, E = 1,11 MM (8,88 KG/M2)</t>
  </si>
  <si>
    <t xml:space="preserve">CHAPA DE ACO GALVANIZADA BITOLA GSG 20, E = 0,95 MM (7,60 KG/M2)</t>
  </si>
  <si>
    <t xml:space="preserve">CHAPA DE ACO GALVANIZADA BITOLA GSG 22, E = 0,80 MM (6,40 KG/M2)</t>
  </si>
  <si>
    <t xml:space="preserve">CHAPA DE ACO GALVANIZADA BITOLA GSG 26, E = 0,50 MM (4,00 KG/M2)</t>
  </si>
  <si>
    <t xml:space="preserve">CHAPA DE ACO GALVANIZADA BITOLA GSG 30, E = 0,35 MM (2,80 KG/M2)</t>
  </si>
  <si>
    <t xml:space="preserve">CHAPA DE ACO GROSSA, SAE 1020, BITOLA 1/4", E = 6,35 MM (49,85 KG/M2)</t>
  </si>
  <si>
    <t xml:space="preserve">CHAPA DE MDF BRANCO LISO 1 FACE, E = 12 MM, DE *2,75 X 1,85* M</t>
  </si>
  <si>
    <t xml:space="preserve">CHAPA DE MDF BRANCO LISO 1 FACE, E = 15 MM, DE *2,75 X 1,85* M</t>
  </si>
  <si>
    <t xml:space="preserve">CHAPA DE MDF BRANCO LISO 1 FACE, E = 18 MM, DE *2,75 X 1,85* M</t>
  </si>
  <si>
    <t xml:space="preserve">CHAPA DE MDF BRANCO LISO 1 FACE, E = 25 MM, DE *2,75 X 1,85* M</t>
  </si>
  <si>
    <t xml:space="preserve">CHAPA DE MDF BRANCO LISO 1 FACE, E = 6 MM, DE *2,75 X 1,85* M</t>
  </si>
  <si>
    <t xml:space="preserve">CHAPA DE MDF BRANCO LISO 1 FACE, E = 9 MM, DE *2,75 X 1,85* M</t>
  </si>
  <si>
    <t xml:space="preserve">CHAPA DE MDF BRANCO LISO 2 FACES, E = 12 MM, DE *2,75 X 1,85* M</t>
  </si>
  <si>
    <t xml:space="preserve">CHAPA DE MDF BRANCO LISO 2 FACES, E = 15 MM, DE *2,75 X 1,85* M</t>
  </si>
  <si>
    <t xml:space="preserve">CHAPA DE MDF BRANCO LISO 2 FACES, E = 18 MM, DE *2,75 X 1,85* M</t>
  </si>
  <si>
    <t xml:space="preserve">CHAPA DE MDF BRANCO LISO 2 FACES, E = 25 MM, DE *2,75 X 1,85* M</t>
  </si>
  <si>
    <t xml:space="preserve">CHAPA DE MDF BRANCO LISO 2 FACES, E = 6 MM, DE *2,75 X 1,85* M</t>
  </si>
  <si>
    <t xml:space="preserve">CHAPA DE MDF BRANCO LISO 2 FACES, E = 9 MM, DE *2,75 X 1,85* M</t>
  </si>
  <si>
    <t xml:space="preserve">CHAPA DE MDF CRU, E = 12 MM, DE *2,75 X 1,85* M</t>
  </si>
  <si>
    <t xml:space="preserve">CHAPA DE MDF CRU, E = 15 MM, DE *2,75 X 1,85* M</t>
  </si>
  <si>
    <t xml:space="preserve">CHAPA DE MDF CRU, E = 18 MM, DE *2,75 X 1,85* M</t>
  </si>
  <si>
    <t xml:space="preserve">CHAPA DE MDF CRU, E = 20 MM, DE *2,75 X 1,85* M</t>
  </si>
  <si>
    <t xml:space="preserve">CHAPA DE MDF CRU, E = 25 MM, DE *2,75 X 1,85* M</t>
  </si>
  <si>
    <t xml:space="preserve">CHAPA DE MDF CRU, E = 6 MM, DE *2,75 X 1,85* M</t>
  </si>
  <si>
    <t xml:space="preserve">CHAPA DE MDF CRU, E = 9 MM, DE *2,75 X 1,85* M</t>
  </si>
  <si>
    <t xml:space="preserve">CHAVE DUPLA PARA CONEXOES TIPO STORZ, ENGATE RAPIDO 1 1/2" X 2 1/2", EM LATAO, PARA INSTALACAO PREDIAL COMBATE A INCENDIO</t>
  </si>
  <si>
    <t xml:space="preserve">CHUVEIRO COMUM EM PLASTICO BRANCO, COM CANO, 3 TEMPERATURAS, 5500 W (110/220 V)</t>
  </si>
  <si>
    <t xml:space="preserve">CHUVEIRO COMUM EM PLASTICO CROMADO, COM CANO, 4 TEMPERATURAS (110/220 V)</t>
  </si>
  <si>
    <t xml:space="preserve">CIMENTO IMPERMEABILIZANTE DE PEGA ULTRARRAPIDA PARA TAMPONAMENTOS</t>
  </si>
  <si>
    <t xml:space="preserve">CIMENTO PORTLAND COMPOSTO CP II-32</t>
  </si>
  <si>
    <t xml:space="preserve">CIMENTO PORTLAND POZOLANICO CP IV-32</t>
  </si>
  <si>
    <t xml:space="preserve">CINTA CIRCULAR EM ACO GALVANIZADO DE 150 MM DE DIAMETRO PARA FIXACAO DE CAIXA MEDICAO, INCLUI PARAFUSOS E PORCAS</t>
  </si>
  <si>
    <t xml:space="preserve">CINTA CIRCULAR EM ACO GALVANIZADO DE 210 MM DE DIAMETRO PARA INSTALACAO DE TRANSFORMADOR EM POSTE DE CONCRETO</t>
  </si>
  <si>
    <t xml:space="preserve">COBRE ELETROLITICO EM BARRA OU CHAPA</t>
  </si>
  <si>
    <t xml:space="preserve">COLA BRANCA BASE PVA</t>
  </si>
  <si>
    <t xml:space="preserve">COLAR DE TOMADA EM POLIPROPILENO, PP, COM PARAFUSOS, PARA PEAD, 63 X 1/2" - LIGACAO PREDIAL DE AGUA</t>
  </si>
  <si>
    <t xml:space="preserve">COLAR DE TOMADA EM POLIPROPILENO, PP, COM PARAFUSOS, PARA PEAD, 63 X 3/4" - LIGACAO PREDIAL DE AGUA</t>
  </si>
  <si>
    <t xml:space="preserve">COLAR TOMADA PVC, COM TRAVAS, SAIDA COM ROSCA, DE 110 MM X 1/2" OU 110 MM X 3/4", PARA LIGACAO PREDIAL DE AGUA</t>
  </si>
  <si>
    <t xml:space="preserve">COLAR TOMADA PVC, COM TRAVAS, SAIDA COM ROSCA, DE 32 MM X 1/2" OU 32 MM X 3/4", PARA LIGACAO PREDIAL DE AGUA</t>
  </si>
  <si>
    <t xml:space="preserve">COLAR TOMADA PVC, COM TRAVAS, SAIDA COM ROSCA, DE 40 MM X 1/2" OU 40 MM X 3/4", PARA LIGACAO PREDIAL DE AGUA</t>
  </si>
  <si>
    <t xml:space="preserve">COLAR TOMADA PVC, COM TRAVAS, SAIDA COM ROSCA, DE 50 MM X 1/2" OU 50 MM X 3/4", PARA LIGACAO PREDIAL DE AGUA</t>
  </si>
  <si>
    <t xml:space="preserve">COLAR TOMADA PVC, COM TRAVAS, SAIDA COM ROSCA, DE 60 MM X 1/2" OU 60 MM X 3/4", PARA LIGACAO PREDIAL DE AGUA</t>
  </si>
  <si>
    <t xml:space="preserve">COLAR TOMADA PVC, COM TRAVAS, SAIDA COM ROSCA, DE 75 MM X 1/2" OU 75 MM X 3/4", PARA LIGACAO PREDIAL DE AGUA</t>
  </si>
  <si>
    <t xml:space="preserve">COLAR TOMADA PVC, COM TRAVAS, SAIDA COM ROSCA, DE 85 MM X 1/2" OU 85 MM X 3/4", PARA LIGACAO PREDIAL DE AGUA</t>
  </si>
  <si>
    <t xml:space="preserve">COLAR TOMADA PVC, COM TRAVAS, SAIDA ROSCAVEL COM BUCHA DE LATAO, DE 60 MM X 1/2" OU 60 MM X 3/4", PARA LIGACAO PREDIAL DE AGUA</t>
  </si>
  <si>
    <t xml:space="preserve">COMPACTADOR DE SOLOS DE PERCURSAO (SOQUETE) COM MOTOR A GASOLINA 4 TEMPOS DE 4 HP (4 CV)</t>
  </si>
  <si>
    <t xml:space="preserve">COMPRESSOR DE AR ESTACIONARIO, VAZAO 620 PCM, PRESSAO EFETIVA DE TRABALHO 109 PSI, MOTOR ELETRICO, POTENCIA 127 CV</t>
  </si>
  <si>
    <t xml:space="preserve">COMPRESSOR DE AR REBOCAVEL VAZAO 400 PCM, PRESSAO EFETIVA DE TRABALHO 102 PSI, MOTOR DIESEL, POTENCIA 110 CV</t>
  </si>
  <si>
    <t xml:space="preserve">COMPRESSOR DE AR REBOCAVEL VAZAO 748 PCM, PRESSAO EFETIVA DE TRABALHO 102 PSI, MOTOR DIESEL, POTENCIA 210 CV</t>
  </si>
  <si>
    <t xml:space="preserve">COMPRESSOR DE AR REBOCAVEL VAZAO 860 PCM, PRESSAO EFETIVA DE TRABALHO 102 PSI, MOTOR DIESEL, POTENCIA 250 CV</t>
  </si>
  <si>
    <t xml:space="preserve">COMPRESSOR DE AR REBOCAVEL, VAZAO 152 PCM, PRESSAO EFETIVA DE TRABALHO 102 PSI, MOTOR DIESEL, POTENCIA 31,5 KW</t>
  </si>
  <si>
    <t xml:space="preserve">COMPRESSOR DE AR REBOCAVEL, VAZAO 189 PCM, PRESSAO EFETIVA DE TRABALHO 102 PSI, MOTOR DIESEL, POTENCIA 63 CV</t>
  </si>
  <si>
    <t xml:space="preserve">COMPRESSOR DE AR REBOCAVEL, VAZAO 250 PCM, PRESSAO EFETIVA DE TRABALHO 102 PSI, MOTOR DIESEL, POTENCIA 81 CV</t>
  </si>
  <si>
    <t xml:space="preserve">CONCERTINA CLIPADA (DUPLA) EM ACO GALVANIZADO DE ALTA RESISTENCIA, COM ESPIRAL DE 300 MM, D = 2,76 MM</t>
  </si>
  <si>
    <t xml:space="preserve">CONCERTINA SIMPLES EM ACO GALVANIZADO DE ALTA RESISTENCIA, COM ESPIRAL DE 300 MM, D = 2,76 MM</t>
  </si>
  <si>
    <t xml:space="preserve">CONCRETO BETUMINOSO USINADO A QUENTE (CBUQ) PARA PAVIMENTACAO ASFALTICA, PADRAO DNIT, FAIXA C, COM CAP 30/45 - AQUISICAO POSTO USINA</t>
  </si>
  <si>
    <t xml:space="preserve">CONCRETO BETUMINOSO USINADO A QUENTE (CBUQ) PARA PAVIMENTACAO ASFALTICA, PADRAO DNIT, FAIXA C, COM CAP 50/70 - AQUISICAO POSTO USINA</t>
  </si>
  <si>
    <t xml:space="preserve">CONCRETO BETUMINOSO USINADO A QUENTE (CBUQ) PARA PAVIMENTACAO ASFALTICA, PADRAO DNIT, PARA BINDER, COM CAP 50/70 - AQUISICAO POSTO USINA</t>
  </si>
  <si>
    <t xml:space="preserve">CONCRETO USINADO BOMBEAVEL, CLASSE DE RESISTENCIA C20, COM BRITA 0 E 1, SLUMP = 100 +/- 20 MM, EXCLUI SERVICO DE BOMBEAMENTO (NBR 8953)</t>
  </si>
  <si>
    <t xml:space="preserve">CONCRETO USINADO BOMBEAVEL, CLASSE DE RESISTENCIA C20, COM BRITA 0 E 1, SLUMP = 130 +/- 20 MM, EXCLUI SERVICO DE BOMBEAMENTO (NBR 8953)</t>
  </si>
  <si>
    <t xml:space="preserve">CONCRETO USINADO BOMBEAVEL, CLASSE DE RESISTENCIA C25, COM BRITA 0 E 1, SLUMP = 100 +/- 20 MM, EXCLUI SERVICO DE BOMBEAMENTO (NBR 8953)</t>
  </si>
  <si>
    <t xml:space="preserve">CONCRETO USINADO BOMBEAVEL, CLASSE DE RESISTENCIA C25, COM BRITA 0 E 1, SLUMP = 130 +/- 20 MM, EXCLUI SERVICO DE BOMBEAMENTO (NBR 8953)</t>
  </si>
  <si>
    <t xml:space="preserve">CONCRETO USINADO BOMBEAVEL, CLASSE DE RESISTENCIA C25, COM BRITA 0 E 1, SLUMP = 190 +/- 20 MM, EXCLUI SERVICO DE BOMBEAMENTO (NBR 8953)</t>
  </si>
  <si>
    <t xml:space="preserve">CONCRETO USINADO BOMBEAVEL, CLASSE DE RESISTENCIA C30, COM BRITA 0 E 1, SLUMP = 100 +/- 20 MM, EXCLUI SERVICO DE BOMBEAMENTO (NBR 8953)</t>
  </si>
  <si>
    <t xml:space="preserve">CONCRETO USINADO BOMBEAVEL, CLASSE DE RESISTENCIA C30, COM BRITA 0 E 1, SLUMP = 130 +/- 20 MM, EXCLUI SERVICO DE BOMBEAMENTO (NBR 8953)</t>
  </si>
  <si>
    <t xml:space="preserve">CONCRETO USINADO BOMBEAVEL, CLASSE DE RESISTENCIA C30, COM BRITA 0 E 1, SLUMP = 190 +/- 20 MM, EXCLUI SERVICO DE BOMBEAMENTO (NBR 8953)</t>
  </si>
  <si>
    <t xml:space="preserve">CONCRETO USINADO BOMBEAVEL, CLASSE DE RESISTENCIA C35, COM BRITA 0 E 1, SLUMP = 100 +/- 20 MM, EXCLUI SERVICO DE BOMBEAMENTO (NBR 8953)</t>
  </si>
  <si>
    <t xml:space="preserve">CONCRETO USINADO BOMBEAVEL, CLASSE DE RESISTENCIA C40, COM BRITA 0 E 1, SLUMP = 100 +/- 20 MM, EXCLUI SERVICO DE BOMBEAMENTO (NBR 8953)</t>
  </si>
  <si>
    <t xml:space="preserve">CONCRETO USINADO CONVENCIONAL (NAO BOMBEAVEL) CLASSE DE RESISTENCIA C10, COM BRITA 1 E 2, SLUMP = 80 MM +/- 10 MM (NBR 8953)</t>
  </si>
  <si>
    <t xml:space="preserve">CONCRETO USINADO CONVENCIONAL (NAO BOMBEAVEL) CLASSE DE RESISTENCIA C15, COM BRITA 1 E 2, SLUMP = 80 MM +/- 10 MM (NBR 8953)</t>
  </si>
  <si>
    <t xml:space="preserve">CONDULETE DE ALUMINIO TIPO B, PARA ELETRODUTO ROSCAVEL DE 1/2", COM TAMPA CEGA</t>
  </si>
  <si>
    <t xml:space="preserve">CONDULETE DE ALUMINIO TIPO B, PARA ELETRODUTO ROSCAVEL DE 1", COM TAMPA CEGA</t>
  </si>
  <si>
    <t xml:space="preserve">CONDULETE DE ALUMINIO TIPO B, PARA ELETRODUTO ROSCAVEL DE 3/4", COM TAMPA CEGA</t>
  </si>
  <si>
    <t xml:space="preserve">CONDULETE DE ALUMINIO TIPO C, PARA ELETRODUTO ROSCAVEL DE 1/2", COM TAMPA CEGA</t>
  </si>
  <si>
    <t xml:space="preserve">CONDULETE DE ALUMINIO TIPO C, PARA ELETRODUTO ROSCAVEL DE 1", COM TAMPA CEGA</t>
  </si>
  <si>
    <t xml:space="preserve">CONDULETE DE ALUMINIO TIPO C, PARA ELETRODUTO ROSCAVEL DE 3/4", COM TAMPA CEGA</t>
  </si>
  <si>
    <t xml:space="preserve">CONDULETE DE ALUMINIO TIPO C, PARA ELETRODUTO ROSCAVEL DE 4", COM TAMPA CEGA</t>
  </si>
  <si>
    <t xml:space="preserve">CONDULETE DE ALUMINIO TIPO E, PARA ELETRODUTO ROSCAVEL DE 1 1/2", COM TAMPA CEGA</t>
  </si>
  <si>
    <t xml:space="preserve">CONDULETE DE ALUMINIO TIPO E, PARA ELETRODUTO ROSCAVEL DE 1/2", COM TAMPA CEGA</t>
  </si>
  <si>
    <t xml:space="preserve">CONDULETE DE ALUMINIO TIPO E, PARA ELETRODUTO ROSCAVEL DE 1", COM TAMPA CEGA</t>
  </si>
  <si>
    <t xml:space="preserve">CONDULETE DE ALUMINIO TIPO E, PARA ELETRODUTO ROSCAVEL DE 2", COM TAMPA CEGA</t>
  </si>
  <si>
    <t xml:space="preserve">CONDULETE DE ALUMINIO TIPO E, PARA ELETRODUTO ROSCAVEL DE 3/4", COM TAMPA CEGA</t>
  </si>
  <si>
    <t xml:space="preserve">CONDULETE DE ALUMINIO TIPO E, PARA ELETRODUTO ROSCAVEL DE 3", COM TAMPA CEGA</t>
  </si>
  <si>
    <t xml:space="preserve">CONDULETE DE ALUMINIO TIPO E, PARA ELETRODUTO ROSCAVEL DE 4", COM TAMPA CEGA</t>
  </si>
  <si>
    <t xml:space="preserve">CONDULETE DE ALUMINIO TIPO LR, PARA ELETRODUTO ROSCAVEL DE 1 1/2", COM TAMPA CEGA</t>
  </si>
  <si>
    <t xml:space="preserve">CONDULETE DE ALUMINIO TIPO LR, PARA ELETRODUTO ROSCAVEL DE 1 1/4", COM TAMPA CEGA</t>
  </si>
  <si>
    <t xml:space="preserve">CONDULETE DE ALUMINIO TIPO LR, PARA ELETRODUTO ROSCAVEL DE 1/2", COM TAMPA CEGA</t>
  </si>
  <si>
    <t xml:space="preserve">CONDULETE DE ALUMINIO TIPO LR, PARA ELETRODUTO ROSCAVEL DE 1", COM TAMPA CEGA</t>
  </si>
  <si>
    <t xml:space="preserve">CONDULETE DE ALUMINIO TIPO LR, PARA ELETRODUTO ROSCAVEL DE 2", COM TAMPA CEGA</t>
  </si>
  <si>
    <t xml:space="preserve">CONDULETE DE ALUMINIO TIPO LR, PARA ELETRODUTO ROSCAVEL DE 3/4", COM TAMPA CEGA</t>
  </si>
  <si>
    <t xml:space="preserve">CONDULETE DE ALUMINIO TIPO LR, PARA ELETRODUTO ROSCAVEL DE 3", COM TAMPA CEGA</t>
  </si>
  <si>
    <t xml:space="preserve">CONDULETE DE ALUMINIO TIPO LR, PARA ELETRODUTO ROSCAVEL DE 4", COM TAMPA CEGA</t>
  </si>
  <si>
    <t xml:space="preserve">CONDULETE DE ALUMINIO TIPO T, PARA ELETRODUTO ROSCAVEL DE 1 1/2", COM TAMPA CEGA</t>
  </si>
  <si>
    <t xml:space="preserve">CONDULETE DE ALUMINIO TIPO T, PARA ELETRODUTO ROSCAVEL DE 1 1/4", COM TAMPA CEGA</t>
  </si>
  <si>
    <t xml:space="preserve">CONDULETE DE ALUMINIO TIPO T, PARA ELETRODUTO ROSCAVEL DE 1/2", COM TAMPA CEGA</t>
  </si>
  <si>
    <t xml:space="preserve">CONDULETE DE ALUMINIO TIPO T, PARA ELETRODUTO ROSCAVEL DE 1", COM TAMPA CEGA</t>
  </si>
  <si>
    <t xml:space="preserve">CONDULETE DE ALUMINIO TIPO T, PARA ELETRODUTO ROSCAVEL DE 2", COM TAMPA CEGA</t>
  </si>
  <si>
    <t xml:space="preserve">CONDULETE DE ALUMINIO TIPO T, PARA ELETRODUTO ROSCAVEL DE 3/4", COM TAMPA CEGA</t>
  </si>
  <si>
    <t xml:space="preserve">CONDULETE DE ALUMINIO TIPO T, PARA ELETRODUTO ROSCAVEL DE 3", COM TAMPA CEGA</t>
  </si>
  <si>
    <t xml:space="preserve">CONDULETE DE ALUMINIO TIPO T, PARA ELETRODUTO ROSCAVEL DE 4", COM TAMPA CEGA</t>
  </si>
  <si>
    <t xml:space="preserve">CONDULETE DE ALUMINIO TIPO TB, PARA ELETRODUTO ROSCAVEL DE 3", COM TAMPA CEGA</t>
  </si>
  <si>
    <t xml:space="preserve">CONDULETE DE ALUMINIO TIPO X, PARA ELETRODUTO ROSCAVEL DE 1 1/2", COM TAMPA CEGA</t>
  </si>
  <si>
    <t xml:space="preserve">CONDULETE DE ALUMINIO TIPO X, PARA ELETRODUTO ROSCAVEL DE 1 1/4", COM TAMPA CEGA</t>
  </si>
  <si>
    <t xml:space="preserve">CONDULETE DE ALUMINIO TIPO X, PARA ELETRODUTO ROSCAVEL DE 1/2", COM TAMPA CEGA</t>
  </si>
  <si>
    <t xml:space="preserve">CONDULETE DE ALUMINIO TIPO X, PARA ELETRODUTO ROSCAVEL DE 1", COM TAMPA CEGA</t>
  </si>
  <si>
    <t xml:space="preserve">CONDULETE DE ALUMINIO TIPO X, PARA ELETRODUTO ROSCAVEL DE 2", COM TAMPA CEGA</t>
  </si>
  <si>
    <t xml:space="preserve">CONDULETE DE ALUMINIO TIPO X, PARA ELETRODUTO ROSCAVEL DE 3/4", COM TAMPA CEGA</t>
  </si>
  <si>
    <t xml:space="preserve">CONDULETE DE ALUMINIO TIPO X, PARA ELETRODUTO ROSCAVEL DE 3", COM TAMPA CEGA</t>
  </si>
  <si>
    <t xml:space="preserve">CONDULETE DE ALUMINIO TIPO X, PARA ELETRODUTO ROSCAVEL DE 4", COM TAMPA CEGA</t>
  </si>
  <si>
    <t xml:space="preserve">CONDULETE EM PVC, TIPO "B", SEM TAMPA, DE 1/2" OU 3/4"</t>
  </si>
  <si>
    <t xml:space="preserve">CONDULETE EM PVC, TIPO "B", SEM TAMPA, DE 1"</t>
  </si>
  <si>
    <t xml:space="preserve">CONDULETE EM PVC, TIPO "C", SEM TAMPA, DE 1/2"</t>
  </si>
  <si>
    <t xml:space="preserve">CONDULETE EM PVC, TIPO "C", SEM TAMPA, DE 1"</t>
  </si>
  <si>
    <t xml:space="preserve">CONDULETE EM PVC, TIPO "C", SEM TAMPA, DE 3/4"</t>
  </si>
  <si>
    <t xml:space="preserve">CONDULETE EM PVC, TIPO "E", SEM TAMPA, DE 1/2"</t>
  </si>
  <si>
    <t xml:space="preserve">CONDULETE EM PVC, TIPO "E", SEM TAMPA, DE 1"</t>
  </si>
  <si>
    <t xml:space="preserve">CONDULETE EM PVC, TIPO "E", SEM TAMPA, DE 3/4"</t>
  </si>
  <si>
    <t xml:space="preserve">CONDULETE EM PVC, TIPO "LB", SEM TAMPA, DE 1/2" OU 3/4"</t>
  </si>
  <si>
    <t xml:space="preserve">CONDULETE EM PVC, TIPO "LB", SEM TAMPA, DE 1"</t>
  </si>
  <si>
    <t xml:space="preserve">CONDULETE EM PVC, TIPO "LL", SEM TAMPA, DE 1/2" OU 3/4"</t>
  </si>
  <si>
    <t xml:space="preserve">CONDULETE EM PVC, TIPO "LL", SEM TAMPA, DE 1"</t>
  </si>
  <si>
    <t xml:space="preserve">CONDULETE EM PVC, TIPO "LR", SEM TAMPA, DE 1/2"</t>
  </si>
  <si>
    <t xml:space="preserve">CONDULETE EM PVC, TIPO "LR", SEM TAMPA, DE 1"</t>
  </si>
  <si>
    <t xml:space="preserve">CONDULETE EM PVC, TIPO "LR", SEM TAMPA, DE 3/4"</t>
  </si>
  <si>
    <t xml:space="preserve">CONDULETE EM PVC, TIPO "T", SEM TAMPA, DE 1"</t>
  </si>
  <si>
    <t xml:space="preserve">CONDULETE EM PVC, TIPO "T", SEM TAMPA, DE 3/4"</t>
  </si>
  <si>
    <t xml:space="preserve">CONDULETE EM PVC, TIPO "TB", SEM TAMPA, DE 1/2" OU 3/4"</t>
  </si>
  <si>
    <t xml:space="preserve">CONDULETE EM PVC, TIPO "TB", SEM TAMPA, DE 1"</t>
  </si>
  <si>
    <t xml:space="preserve">CONDULETE EM PVC, TIPO "X", SEM TAMPA, DE 1/2"</t>
  </si>
  <si>
    <t xml:space="preserve">CONDULETE EM PVC, TIPO "X", SEM TAMPA, DE 1"</t>
  </si>
  <si>
    <t xml:space="preserve">CONDULETE EM PVC, TIPO "X", SEM TAMPA, DE 3/4"</t>
  </si>
  <si>
    <t xml:space="preserve">CONE DE SINALIZACAO EM PVC FLEXIVEL, H = 70 / 76 CM (NBR 15071)</t>
  </si>
  <si>
    <t xml:space="preserve">CONE DE SINALIZACAO EM PVC RIGIDO COM FAIXA REFLETIVA, H = 70 / 76 CM</t>
  </si>
  <si>
    <t xml:space="preserve">CONECTOR CURVO 90 GRAUS DE ALUMINIO, BITOLA 1 1/2", PARA ADAPTAR ENTRADA DE ELETRODUTO METALICO FLEXIVEL EM QUADROS</t>
  </si>
  <si>
    <t xml:space="preserve">CONECTOR CURVO 90 GRAUS DE ALUMINIO, BITOLA 1 1/4", PARA ADAPTAR ENTRADA DE ELETRODUTO METALICO FLEXIVEL EM QUADROS</t>
  </si>
  <si>
    <t xml:space="preserve">CONECTOR CURVO 90 GRAUS DE ALUMINIO, BITOLA 1/2", PARA ADAPTAR ENTRADA DE ELETRODUTO METALICO FLEXIVEL EM QUADROS</t>
  </si>
  <si>
    <t xml:space="preserve">CONECTOR CURVO 90 GRAUS DE ALUMINIO, BITOLA 1", PARA ADAPTAR ENTRADA DE ELETRODUTO METALICO FLEXIVEL EM QUADROS</t>
  </si>
  <si>
    <t xml:space="preserve">CONECTOR CURVO 90 GRAUS DE ALUMINIO, BITOLA 2 1/2", PARA ADAPTAR ENTRADA DE ELETRODUTO METALICO FLEXIVEL EM QUADROS</t>
  </si>
  <si>
    <t xml:space="preserve">CONECTOR CURVO 90 GRAUS DE ALUMINIO, BITOLA 2", PARA ADAPTAR ENTRADA DE ELETRODUTO METALICO FLEXIVEL EM QUADROS</t>
  </si>
  <si>
    <t xml:space="preserve">CONECTOR CURVO 90 GRAUS DE ALUMINIO, BITOLA 3/4", PARA ADAPTAR ENTRADA DE ELETRODUTO METALICO FLEXIVEL EM QUADROS</t>
  </si>
  <si>
    <t xml:space="preserve">CONECTOR CURVO 90 GRAUS DE ALUMINIO, BITOLA 3", PARA ADAPTAR ENTRADA DE ELETRODUTO METALICO FLEXIVEL EM QUADROS</t>
  </si>
  <si>
    <t xml:space="preserve">CONECTOR CURVO 90 GRAUS DE ALUMINIO, BITOLA 4", PARA ADAPTAR ENTRADA DE ELETRODUTO METALICO FLEXIVEL EM QUADROS</t>
  </si>
  <si>
    <t xml:space="preserve">CONECTOR DE ALUMINIO TIPO PRENSA CABO, BITOLA 1 1/2", PARA CABOS DE DIAMETRO DE 37 A 40 MM</t>
  </si>
  <si>
    <t xml:space="preserve">CONECTOR DE ALUMINIO TIPO PRENSA CABO, BITOLA 1 1/4", PARA CABOS DE DIAMETRO DE 31 A 34 MM</t>
  </si>
  <si>
    <t xml:space="preserve">CONECTOR DE ALUMINIO TIPO PRENSA CABO, BITOLA 1/2", PARA CABOS DE DIAMETRO DE 12,5 A 15 MM</t>
  </si>
  <si>
    <t xml:space="preserve">CONECTOR DE ALUMINIO TIPO PRENSA CABO, BITOLA 1", PARA CABOS DE DIAMETRO DE 22,5 A 25 MM</t>
  </si>
  <si>
    <t xml:space="preserve">CONECTOR DE ALUMINIO TIPO PRENSA CABO, BITOLA 2", PARA CABOS DE DIAMETRO DE 47,5 A 50 MM</t>
  </si>
  <si>
    <t xml:space="preserve">CONECTOR DE ALUMINIO TIPO PRENSA CABO, BITOLA 3/4", PARA CABOS DE DIAMETRO DE 17,5 A 20 MM</t>
  </si>
  <si>
    <t xml:space="preserve">CONECTOR DE ALUMINIO TIPO PRENSA CABO, BITOLA 3/8", PARA CABOS DE DIAMETRO DE 9 A 10 MM</t>
  </si>
  <si>
    <t xml:space="preserve">CONECTOR METALICO TIPO PARAFUSO FENDIDO (SPLIT BOLT), COM SEPARADOR DE CABOS BIMETALICOS, PARA CABOS ATE 25 MM2</t>
  </si>
  <si>
    <t xml:space="preserve">CONECTOR METALICO TIPO PARAFUSO FENDIDO (SPLIT BOLT), COM SEPARADOR DE CABOS BIMETALICOS, PARA CABOS ATE 50 MM2</t>
  </si>
  <si>
    <t xml:space="preserve">CONECTOR METALICO TIPO PARAFUSO FENDIDO (SPLIT BOLT), COM SEPARADOR DE CABOS BIMETALICOS, PARA CABOS ATE 70 MM2</t>
  </si>
  <si>
    <t xml:space="preserve">CONECTOR METALICO TIPO PARAFUSO FENDIDO (SPLIT BOLT), PARA CABOS ATE 10 MM2</t>
  </si>
  <si>
    <t xml:space="preserve">CONECTOR METALICO TIPO PARAFUSO FENDIDO (SPLIT BOLT), PARA CABOS ATE 120 MM2</t>
  </si>
  <si>
    <t xml:space="preserve">CONECTOR METALICO TIPO PARAFUSO FENDIDO (SPLIT BOLT), PARA CABOS ATE 150 MM2</t>
  </si>
  <si>
    <t xml:space="preserve">CONECTOR METALICO TIPO PARAFUSO FENDIDO (SPLIT BOLT), PARA CABOS ATE 16 MM2</t>
  </si>
  <si>
    <t xml:space="preserve">CONECTOR METALICO TIPO PARAFUSO FENDIDO (SPLIT BOLT), PARA CABOS ATE 185 MM2</t>
  </si>
  <si>
    <t xml:space="preserve">CONECTOR METALICO TIPO PARAFUSO FENDIDO (SPLIT BOLT), PARA CABOS ATE 25 MM2</t>
  </si>
  <si>
    <t xml:space="preserve">CONECTOR METALICO TIPO PARAFUSO FENDIDO (SPLIT BOLT), PARA CABOS ATE 35 MM2</t>
  </si>
  <si>
    <t xml:space="preserve">CONECTOR METALICO TIPO PARAFUSO FENDIDO (SPLIT BOLT), PARA CABOS ATE 50 MM2</t>
  </si>
  <si>
    <t xml:space="preserve">CONECTOR METALICO TIPO PARAFUSO FENDIDO (SPLIT BOLT), PARA CABOS ATE 6 MM2</t>
  </si>
  <si>
    <t xml:space="preserve">CONECTOR METALICO TIPO PARAFUSO FENDIDO (SPLIT BOLT), PARA CABOS ATE 70 MM2</t>
  </si>
  <si>
    <t xml:space="preserve">CONECTOR METALICO TIPO PARAFUSO FENDIDO (SPLIT BOLT), PARA CABOS ATE 95 MM2</t>
  </si>
  <si>
    <t xml:space="preserve">CONECTOR RETO DE ALUMINIO PARA ELETRODUTO DE 1 1/2", PARA ADAPTAR ENTRADA DE ELETRODUTO METALICO FLEXIVEL EM QUADROS</t>
  </si>
  <si>
    <t xml:space="preserve">CONECTOR RETO DE ALUMINIO PARA ELETRODUTO DE 1 1/4", PARA ADAPTAR ENTRADA DE ELETRODUTO METALICO FLEXIVEL EM QUADROS</t>
  </si>
  <si>
    <t xml:space="preserve">CONECTOR RETO DE ALUMINIO PARA ELETRODUTO DE 1/2", PARA ADAPTAR ENTRADA DE ELETRODUTO METALICO FLEXIVEL EM QUADROS</t>
  </si>
  <si>
    <t xml:space="preserve">CONECTOR RETO DE ALUMINIO PARA ELETRODUTO DE 1", PARA ADAPTAR ENTRADA DE ELETRODUTO METALICO FLEXIVEL EM QUADROS</t>
  </si>
  <si>
    <t xml:space="preserve">CONECTOR RETO DE ALUMINIO PARA ELETRODUTO DE 2 1/2", PARA ADAPTAR ENTRADA DE ELETRODUTO METALICO FLEXIVEL EM QUADROS</t>
  </si>
  <si>
    <t xml:space="preserve">CONECTOR RETO DE ALUMINIO PARA ELETRODUTO DE 2", PARA ADAPTAR ENTRADA DE ELETRODUTO METALICO FLEXIVEL EM QUADROS</t>
  </si>
  <si>
    <t xml:space="preserve">CONECTOR RETO DE ALUMINIO PARA ELETRODUTO DE 3/4", PARA ADAPTAR ENTRADA DE ELETRODUTO METALICO FLEXIVEL EM QUADROS</t>
  </si>
  <si>
    <t xml:space="preserve">CONECTOR RETO DE ALUMINIO PARA ELETRODUTO DE 3", PARA ADAPTAR ENTRADA DE ELETRODUTO METALICO FLEXIVEL EM QUADROS</t>
  </si>
  <si>
    <t xml:space="preserve">CONECTOR RETO DE ALUMINIO PARA ELETRODUTO DE 4", PARA ADAPTAR ENTRADA DE ELETRODUTO METALICO FLEXIVEL EM QUADROS</t>
  </si>
  <si>
    <t xml:space="preserve">CONECTOR, CPVC, SOLDAVEL, 15 MM X 1/2", PARA AGUA QUENTE</t>
  </si>
  <si>
    <t xml:space="preserve">CONECTOR, CPVC, SOLDAVEL, 22 MM X 1/2", PARA AGUA QUENTE</t>
  </si>
  <si>
    <t xml:space="preserve">CONECTOR, CPVC, SOLDAVEL, 22 MM X 3/4", PARA AGUA QUENTE</t>
  </si>
  <si>
    <t xml:space="preserve">CONECTOR, CPVC, SOLDAVEL, 28 MM X 1", PARA AGUA QUENTE</t>
  </si>
  <si>
    <t xml:space="preserve">CONECTOR, CPVC, SOLDAVEL, 35 MM X 1 1/4", PARA AGUA QUENTE</t>
  </si>
  <si>
    <t xml:space="preserve">CONECTOR, CPVC, SOLDAVEL, 42 MM X 1 1/2", PARA AGUA QUENTE</t>
  </si>
  <si>
    <t xml:space="preserve">CONJUNTO ARRUELAS DE VEDACAO 5/16" PARA TELHA FIBROCIMENTO (UMA ARRUELA METALICA E UMA ARRUELA PVC - CONICAS)</t>
  </si>
  <si>
    <t xml:space="preserve">CONJUNTO MONTADO ESTOPIM COM ESPOLETA COMUM NUMERO 8, COM CABECA ACENDEDORA, 1,5 M</t>
  </si>
  <si>
    <t xml:space="preserve">CONTAINER ALMOXARIFADO, DE *2,40* X *6,00* M, PADRAO SIMPLES, SEM REVESTIMENTO E SEM DIVISORIAS INTERNOS E SEM SANITARIO, PARA USO EM CANTEIRO DE OBRAS</t>
  </si>
  <si>
    <t xml:space="preserve">CONTATOR TRIPOLAR, CORRENTE DE *110* A, TENSAO NOMINAL DE *500* V, CATEGORIA AC-2 E AC-3</t>
  </si>
  <si>
    <t xml:space="preserve">CONTATOR TRIPOLAR, CORRENTE DE *185* A, TENSAO NOMINAL DE *500* V, CATEGORIA AC-2 E AC-3</t>
  </si>
  <si>
    <t xml:space="preserve">CONTATOR TRIPOLAR, CORRENTE DE *22* A, TENSAO NOMINAL DE *500* V, CATEGORIA AC-2 E AC-3</t>
  </si>
  <si>
    <t xml:space="preserve">CONTATOR TRIPOLAR, CORRENTE DE *265* A, TENSAO NOMINAL DE *500* V, CATEGORIA AC-2 E AC-3</t>
  </si>
  <si>
    <t xml:space="preserve">CONTATOR TRIPOLAR, CORRENTE DE *38* A, TENSAO NOMINAL DE *500* V, CATEGORIA AC-2 E AC-3</t>
  </si>
  <si>
    <t xml:space="preserve">CONTATOR TRIPOLAR, CORRENTE DE *500* A, TENSAO NOMINAL DE *500* V, CATEGORIA AC-2 E AC-3</t>
  </si>
  <si>
    <t xml:space="preserve">CONTATOR TRIPOLAR, CORRENTE DE *65* A, TENSAO NOMINAL DE *500* V, CATEGORIA AC-2 E AC-3</t>
  </si>
  <si>
    <t xml:space="preserve">CONTATOR TRIPOLAR, CORRENTE DE 12 A, TENSAO NOMINAL DE *500* V, CATEGORIA AC-2 E AC-3</t>
  </si>
  <si>
    <t xml:space="preserve">CONTATOR TRIPOLAR, CORRENTE DE 25 A, TENSAO NOMINAL DE *500* V, CATEGORIA AC-2 E AC-3</t>
  </si>
  <si>
    <t xml:space="preserve">CONTATOR TRIPOLAR, CORRENTE DE 250 A, TENSAO NOMINAL DE *500* V, PARA ACIONAMENTO DE CAPACITORES</t>
  </si>
  <si>
    <t xml:space="preserve">CONTATOR TRIPOLAR, CORRENTE DE 300 A, TENSAO NOMINAL DE *500* V, CATEGORIA AC-2 E AC-3</t>
  </si>
  <si>
    <t xml:space="preserve">CONTATOR TRIPOLAR, CORRENTE DE 32 A, TENSAO NOMINAL DE *500* V, CATEGORIA AC-2 E AC-3</t>
  </si>
  <si>
    <t xml:space="preserve">CONTATOR TRIPOLAR, CORRENTE DE 400 A, TENSAO NOMINAL DE *500* V, CATEGORIA AC-2 E AC-3</t>
  </si>
  <si>
    <t xml:space="preserve">CONTATOR TRIPOLAR, CORRENTE DE 45 A, TENSAO NOMINAL DE *500* V, CATEGORIA AC-2 E AC-3</t>
  </si>
  <si>
    <t xml:space="preserve">CONTATOR TRIPOLAR, CORRENTE DE 630 A, TENSAO NOMINAL DE *500* V, CATEGORIA AC-2 E AC-3</t>
  </si>
  <si>
    <t xml:space="preserve">CONTATOR TRIPOLAR, CORRENTE DE 75 A, TENSAO NOMINAL DE *500* V, CATEGORIA AC-2 E AC-3</t>
  </si>
  <si>
    <t xml:space="preserve">CONTATOR TRIPOLAR, CORRENTE DE 9 A, TENSAO NOMINAL DE *500* V, CATEGORIA AC-2 E AC-3</t>
  </si>
  <si>
    <t xml:space="preserve">CONTATOR TRIPOLAR, CORRENTE DE 95 A, TENSAO NOMINAL DE *500* V, CATEGORIA AC-2 E AC-3</t>
  </si>
  <si>
    <t xml:space="preserve">CONTRA-PORCA SEXTAVADA, DIAMETRO NOMINAL 1 3/8", ALTURA 35 MM</t>
  </si>
  <si>
    <t xml:space="preserve">CORDA DE POLIAMIDA 12 MM TIPO BOMBEIRO, PARA TRABALHO EM ALTURA</t>
  </si>
  <si>
    <t>100M</t>
  </si>
  <si>
    <t xml:space="preserve">CORDAO DE COBRE, FLEXIVEL, TORCIDO, CLASSE 4 OU 5, ISOLACAO EM PVC/D, 300 V, 2 CONDUTORES DE 0,5 MM2</t>
  </si>
  <si>
    <t xml:space="preserve">CORDAO DE COBRE, FLEXIVEL, TORCIDO, CLASSE 4 OU 5, ISOLACAO EM PVC/D, 300 V, 2 CONDUTORES DE 0,75 MM2</t>
  </si>
  <si>
    <t xml:space="preserve">CORDAO DE COBRE, FLEXIVEL, TORCIDO, CLASSE 4 OU 5, ISOLACAO EM PVC/D, 300 V, 2 CONDUTORES DE 1,0 MM2</t>
  </si>
  <si>
    <t xml:space="preserve">CORDAO DE COBRE, FLEXIVEL, TORCIDO, CLASSE 4 OU 5, ISOLACAO EM PVC/D, 300 V, 2 CONDUTORES DE 1,5 MM2</t>
  </si>
  <si>
    <t xml:space="preserve">CORDAO DE COBRE, FLEXIVEL, TORCIDO, CLASSE 4 OU 5, ISOLACAO EM PVC/D, 300 V, 2 CONDUTORES DE 2,5 MM2</t>
  </si>
  <si>
    <t xml:space="preserve">CORDAO DE COBRE, FLEXIVEL, TORCIDO, CLASSE 4 OU 5, ISOLACAO EM PVC/D, 300 V, 2 CONDUTORES DE 4 MM2</t>
  </si>
  <si>
    <t xml:space="preserve">CORDEL DETONANTE, NP 05 G/M</t>
  </si>
  <si>
    <t xml:space="preserve">CORDEL DETONANTE, NP 10 G/M</t>
  </si>
  <si>
    <t xml:space="preserve">CORRENTE DE ELO CURTO COMUM, SOLDADA, GALVANIZADA, ESPESSURA DO ELO = 1/2" (12,5 MM)</t>
  </si>
  <si>
    <t xml:space="preserve">CORTADEIRA HIDRAULICA DE VERGALHAO, PARA ACO DE DIAMETRO ATE 50 MM, MOTOR ELETRICO TRIFASICO, POTENCIA DE 5,5 HP A 7,5 HP</t>
  </si>
  <si>
    <t xml:space="preserve">COTOVELO DE REDUCAO 90 GRAUS DE FERRO GALVANIZADO, COM ROSCA BSP, DE 1 1/2" X 1"</t>
  </si>
  <si>
    <t xml:space="preserve">COTOVELO DE REDUCAO 90 GRAUS DE FERRO GALVANIZADO, COM ROSCA BSP, DE 1 1/2" X 3/4"</t>
  </si>
  <si>
    <t xml:space="preserve">COTOVELO DE REDUCAO 90 GRAUS DE FERRO GALVANIZADO, COM ROSCA BSP, DE 1 1/4" X 1"</t>
  </si>
  <si>
    <t xml:space="preserve">COTOVELO DE REDUCAO 90 GRAUS DE FERRO GALVANIZADO, COM ROSCA BSP, DE 1" X 1/2"</t>
  </si>
  <si>
    <t xml:space="preserve">COTOVELO DE REDUCAO 90 GRAUS DE FERRO GALVANIZADO, COM ROSCA BSP, DE 1" X 3/4"</t>
  </si>
  <si>
    <t xml:space="preserve">COTOVELO DE REDUCAO 90 GRAUS DE FERRO GALVANIZADO, COM ROSCA BSP, DE 2 1/2" X 2"</t>
  </si>
  <si>
    <t xml:space="preserve">COTOVELO DE REDUCAO 90 GRAUS DE FERRO GALVANIZADO, COM ROSCA BSP, DE 2" X 1 1/2"</t>
  </si>
  <si>
    <t xml:space="preserve">COTOVELO DE REDUCAO 90 GRAUS DE FERRO GALVANIZADO, COM ROSCA BSP, DE 3/4" X 1/2"</t>
  </si>
  <si>
    <t xml:space="preserve">COTOVELO 45 GRAUS DE FERRO GALVANIZADO, COM ROSCA BSP, DE 1 1/2"</t>
  </si>
  <si>
    <t xml:space="preserve">COTOVELO 45 GRAUS DE FERRO GALVANIZADO, COM ROSCA BSP, DE 1 1/4"</t>
  </si>
  <si>
    <t xml:space="preserve">COTOVELO 45 GRAUS DE FERRO GALVANIZADO, COM ROSCA BSP, DE 1/2"</t>
  </si>
  <si>
    <t xml:space="preserve">COTOVELO 45 GRAUS DE FERRO GALVANIZADO, COM ROSCA BSP, DE 1"</t>
  </si>
  <si>
    <t xml:space="preserve">COTOVELO 45 GRAUS DE FERRO GALVANIZADO, COM ROSCA BSP, DE 2 1/2"</t>
  </si>
  <si>
    <t xml:space="preserve">COTOVELO 45 GRAUS DE FERRO GALVANIZADO, COM ROSCA BSP, DE 2"</t>
  </si>
  <si>
    <t xml:space="preserve">COTOVELO 45 GRAUS DE FERRO GALVANIZADO, COM ROSCA BSP, DE 3/4"</t>
  </si>
  <si>
    <t xml:space="preserve">COTOVELO 45 GRAUS DE FERRO GALVANIZADO, COM ROSCA BSP, DE 3"</t>
  </si>
  <si>
    <t xml:space="preserve">COTOVELO 45 GRAUS DE FERRO GALVANIZADO, COM ROSCA BSP, DE 4"</t>
  </si>
  <si>
    <t xml:space="preserve">COTOVELO 45 GRAUS, PEAD PE 100, DE 125 MM, PARA ELETROFUSAO</t>
  </si>
  <si>
    <t xml:space="preserve">COTOVELO 45 GRAUS, PEAD PE 100, DE 200 MM, PARA ELETROFUSAO</t>
  </si>
  <si>
    <t xml:space="preserve">COTOVELO 45 GRAUS, PEAD PE 100, DE 32 MM, PARA ELETROFUSAO</t>
  </si>
  <si>
    <t xml:space="preserve">COTOVELO 45 GRAUS, PEAD PE 100, DE 40 MM, PARA ELETROFUSAO</t>
  </si>
  <si>
    <t xml:space="preserve">COTOVELO 45 GRAUS, PEAD PE 100, DE 63 MM, PARA ELETROFUSAO</t>
  </si>
  <si>
    <t xml:space="preserve">COTOVELO 90 GRAUS DE FERRO GALVANIZADO, COM ROSCA BSP MACHO/FEMEA, DE 1 1/2"</t>
  </si>
  <si>
    <t xml:space="preserve">COTOVELO 90 GRAUS DE FERRO GALVANIZADO, COM ROSCA BSP MACHO/FEMEA, DE 1 1/4"</t>
  </si>
  <si>
    <t xml:space="preserve">COTOVELO 90 GRAUS DE FERRO GALVANIZADO, COM ROSCA BSP MACHO/FEMEA, DE 1/2"</t>
  </si>
  <si>
    <t xml:space="preserve">COTOVELO 90 GRAUS DE FERRO GALVANIZADO, COM ROSCA BSP MACHO/FEMEA, DE 1"</t>
  </si>
  <si>
    <t xml:space="preserve">COTOVELO 90 GRAUS DE FERRO GALVANIZADO, COM ROSCA BSP MACHO/FEMEA, DE 2 1/2"</t>
  </si>
  <si>
    <t xml:space="preserve">COTOVELO 90 GRAUS DE FERRO GALVANIZADO, COM ROSCA BSP MACHO/FEMEA, DE 2"</t>
  </si>
  <si>
    <t xml:space="preserve">COTOVELO 90 GRAUS DE FERRO GALVANIZADO, COM ROSCA BSP MACHO/FEMEA, DE 3/4"</t>
  </si>
  <si>
    <t xml:space="preserve">COTOVELO 90 GRAUS DE FERRO GALVANIZADO, COM ROSCA BSP MACHO/FEMEA, DE 3"</t>
  </si>
  <si>
    <t xml:space="preserve">COTOVELO 90 GRAUS DE FERRO GALVANIZADO, COM ROSCA BSP, DE 1 1/2"</t>
  </si>
  <si>
    <t xml:space="preserve">COTOVELO 90 GRAUS DE FERRO GALVANIZADO, COM ROSCA BSP, DE 1 1/4"</t>
  </si>
  <si>
    <t xml:space="preserve">COTOVELO 90 GRAUS DE FERRO GALVANIZADO, COM ROSCA BSP, DE 1/2"</t>
  </si>
  <si>
    <t xml:space="preserve">COTOVELO 90 GRAUS DE FERRO GALVANIZADO, COM ROSCA BSP, DE 1"</t>
  </si>
  <si>
    <t xml:space="preserve">COTOVELO 90 GRAUS DE FERRO GALVANIZADO, COM ROSCA BSP, DE 2 1/2"</t>
  </si>
  <si>
    <t xml:space="preserve">COTOVELO 90 GRAUS DE FERRO GALVANIZADO, COM ROSCA BSP, DE 2"</t>
  </si>
  <si>
    <t xml:space="preserve">COTOVELO 90 GRAUS DE FERRO GALVANIZADO, COM ROSCA BSP, DE 3/4"</t>
  </si>
  <si>
    <t xml:space="preserve">COTOVELO 90 GRAUS DE FERRO GALVANIZADO, COM ROSCA BSP, DE 3"</t>
  </si>
  <si>
    <t xml:space="preserve">COTOVELO 90 GRAUS DE FERRO GALVANIZADO, COM ROSCA BSP, DE 4"</t>
  </si>
  <si>
    <t xml:space="preserve">COTOVELO 90 GRAUS DE FERRO GALVANIZADO, COM ROSCA BSP, DE 5"</t>
  </si>
  <si>
    <t xml:space="preserve">COTOVELO 90 GRAUS DE FERRO GALVANIZADO, COM ROSCA BSP, DE 6"</t>
  </si>
  <si>
    <t xml:space="preserve">COTOVELO 90 GRAUS, PEAD PE 100, DE 125 MM, PARA ELETROFUSAO</t>
  </si>
  <si>
    <t xml:space="preserve">COTOVELO 90 GRAUS, PEAD PE 100, DE 20 MM, PARA ELETROFUSAO</t>
  </si>
  <si>
    <t xml:space="preserve">COTOVELO 90 GRAUS, PEAD PE 100, DE 200 MM, PARA ELETROFUSAO</t>
  </si>
  <si>
    <t xml:space="preserve">COTOVELO 90 GRAUS, PEAD PE 100, DE 32 MM, PARA ELETROFUSAO</t>
  </si>
  <si>
    <t xml:space="preserve">COTOVELO 90 GRAUS, PEAD PE 100, DE 63 MM, PARA ELETROFUSAO</t>
  </si>
  <si>
    <t xml:space="preserve">COTOVELO/JOELHO COM ADAPTADOR, 90 GRAUS, EM POLIPROPILENO, PN 16, PARA TUBOS PEAD, 20 MM X 1/2" - LIGACAO PREDIAL DE AGUA</t>
  </si>
  <si>
    <t xml:space="preserve">COTOVELO/JOELHO COM ADAPTADOR, 90 GRAUS, EM POLIPROPILENO, PN 16, PARA TUBOS PEAD, 20 MM X 3/4" - LIGACAO PREDIAL DE AGUA</t>
  </si>
  <si>
    <t xml:space="preserve">COTOVELO/JOELHO COM ADAPTADOR, 90 GRAUS, EM POLIPROPILENO, PN 16, PARA TUBOS PEAD, 32 MM X 1" - LIGACAO PREDIAL DE AGUA</t>
  </si>
  <si>
    <t xml:space="preserve">COTOVELO/JOELHO 90 GRAUS, EM POLIPROPILENO, PN 16, PARA TUBOS PEAD, 20 X 20 MM - LIGACAO PREDIAL DE AGUA</t>
  </si>
  <si>
    <t xml:space="preserve">COTOVELO/JOELHO 90 GRAUS, EM POLIPROPILENO, PN 16, PARA TUBOS PEAD, 32 X 32 MM - LIGACAO PREDIAL DE AGUA</t>
  </si>
  <si>
    <t xml:space="preserve">CRUZETA DE CONCRETO LEVE, COMP. 2000 MM SECAO, 90 X 90 MM</t>
  </si>
  <si>
    <t xml:space="preserve">CRUZETA DE FERRO GALVANIZADO, COM ROSCA BSP, DE 1 1/2"</t>
  </si>
  <si>
    <t xml:space="preserve">CRUZETA DE FERRO GALVANIZADO, COM ROSCA BSP, DE 1 1/4"</t>
  </si>
  <si>
    <t xml:space="preserve">CRUZETA DE FERRO GALVANIZADO, COM ROSCA BSP, DE 1/2"</t>
  </si>
  <si>
    <t xml:space="preserve">CRUZETA DE FERRO GALVANIZADO, COM ROSCA BSP, DE 1"</t>
  </si>
  <si>
    <t xml:space="preserve">CRUZETA DE FERRO GALVANIZADO, COM ROSCA BSP, DE 2 1/2"</t>
  </si>
  <si>
    <t xml:space="preserve">CRUZETA DE FERRO GALVANIZADO, COM ROSCA BSP, DE 2"</t>
  </si>
  <si>
    <t xml:space="preserve">CRUZETA DE FERRO GALVANIZADO, COM ROSCA BSP, DE 3/4"</t>
  </si>
  <si>
    <t xml:space="preserve">CRUZETA DE FERRO GALVANIZADO, COM ROSCA BSP, DE 3"</t>
  </si>
  <si>
    <t xml:space="preserve">CUMEEIRA ARTICULADA (ABA INFERIOR) PARA TELHA ONDULADA DE FIBROCIMENTO E = 4 MM, ABA *330* MM, COMPRIMENTO 500 MM (SEM AMIANTO)</t>
  </si>
  <si>
    <t xml:space="preserve">CUMEEIRA NORMAL PARA TELHA ESTRUTURAL DE FIBROCIMENTO 2 ABAS, E = 6 MM, DE 1050 X 935 MM (SEM AMIANTO)</t>
  </si>
  <si>
    <t xml:space="preserve">CUMEEIRA NORMAL PARA TELHA ONDULADA DE FIBROCIMENTO, E = 6 MM, ABA 300 MM, COMPRIMENTO 1100 MM (SEM AMIANTO)</t>
  </si>
  <si>
    <t xml:space="preserve">CUMEEIRA PARA TELHA CERAMICA, COMPRIMENTO DE *41* CM, RENDIMENTO DE *3* TELHAS/M</t>
  </si>
  <si>
    <t xml:space="preserve">CUMEEIRA SHED PARA TELHA ONDULADA DE FIBROCIMENTO, E = 6 MM, ABA 280 MM, COMPRIMENTO 1100 MM (SEM AMIANTO)</t>
  </si>
  <si>
    <t xml:space="preserve">CUMEEIRA UNIVERSAL PARA TELHA ONDULADA DE FIBROCIMENTO, E = 6 MM, ABA 210 MM, COMPRIMENTO 1100 MM (SEM AMIANTO)</t>
  </si>
  <si>
    <t xml:space="preserve">CURVA CPVC, 90 GRAUS, SOLDAVEL, 22 MM, PARA AGUA QUENTE</t>
  </si>
  <si>
    <t xml:space="preserve">CURVA CPVC, 90 GRAUS, SOLDAVEL, 28 MM, PARA AGUA QUENTE</t>
  </si>
  <si>
    <t xml:space="preserve">CURVA DE PVC, 90 GRAUS, SERIE R, DN 100 MM, PARA ESGOTO PREDIAL</t>
  </si>
  <si>
    <t xml:space="preserve">CURVA DE TRANSPOSICAO, CPVC, SOLDAVEL, 15 MM</t>
  </si>
  <si>
    <t xml:space="preserve">CURVA DE TRANSPOSICAO, CPVC, SOLDAVEL, 22 MM</t>
  </si>
  <si>
    <t xml:space="preserve">CURVA PVC CURTA 90 GRAUS, DN 40 MM, PARA ESGOTO PREDIAL</t>
  </si>
  <si>
    <t xml:space="preserve">CURVA PVC CURTA 90 GRAUS, DN 75 MM, PARA ESGOTO PREDIAL</t>
  </si>
  <si>
    <t xml:space="preserve">CURVA 135 GRAUS, DE PVC RIGIDO ROSCAVEL, DE 1", PARA ELETRODUTO</t>
  </si>
  <si>
    <t xml:space="preserve">CURVA 135 GRAUS, DE PVC RIGIDO ROSCAVEL, DE 3/4", PARA ELETRODUTO</t>
  </si>
  <si>
    <t xml:space="preserve">CURVA 180 GRAUS, DE PVC RIGIDO ROSCAVEL, DE 1 1/2", PARA ELETRODUTO</t>
  </si>
  <si>
    <t xml:space="preserve">CURVA 180 GRAUS, DE PVC RIGIDO ROSCAVEL, DE 1 1/4", PARA ELETRODUTO</t>
  </si>
  <si>
    <t xml:space="preserve">CURVA 180 GRAUS, DE PVC RIGIDO ROSCAVEL, DE 1/2", PARA ELETRODUTO</t>
  </si>
  <si>
    <t xml:space="preserve">CURVA 180 GRAUS, DE PVC RIGIDO ROSCAVEL, DE 1", PARA ELETRODUTO</t>
  </si>
  <si>
    <t xml:space="preserve">CURVA 180 GRAUS, DE PVC RIGIDO ROSCAVEL, DE 2", PARA ELETRODUTO</t>
  </si>
  <si>
    <t xml:space="preserve">CURVA 180 GRAUS, DE PVC RIGIDO ROSCAVEL, DE 3/4", PARA ELETRODUTO</t>
  </si>
  <si>
    <t xml:space="preserve">CURVA 45 GRAUS DE FERRO GALVANIZADO, COM ROSCA BSP FEMEA, DE 1 1/2"</t>
  </si>
  <si>
    <t xml:space="preserve">CURVA 45 GRAUS DE FERRO GALVANIZADO, COM ROSCA BSP FEMEA, DE 1 1/4"</t>
  </si>
  <si>
    <t xml:space="preserve">CURVA 45 GRAUS DE FERRO GALVANIZADO, COM ROSCA BSP FEMEA, DE 1/2"</t>
  </si>
  <si>
    <t xml:space="preserve">CURVA 45 GRAUS DE FERRO GALVANIZADO, COM ROSCA BSP FEMEA, DE 1"</t>
  </si>
  <si>
    <t xml:space="preserve">CURVA 45 GRAUS DE FERRO GALVANIZADO, COM ROSCA BSP FEMEA, DE 2 1/2"</t>
  </si>
  <si>
    <t xml:space="preserve">CURVA 45 GRAUS DE FERRO GALVANIZADO, COM ROSCA BSP FEMEA, DE 2"</t>
  </si>
  <si>
    <t xml:space="preserve">CURVA 45 GRAUS DE FERRO GALVANIZADO, COM ROSCA BSP FEMEA, DE 3/4"</t>
  </si>
  <si>
    <t xml:space="preserve">CURVA 45 GRAUS DE FERRO GALVANIZADO, COM ROSCA BSP FEMEA, DE 3"</t>
  </si>
  <si>
    <t xml:space="preserve">CURVA 45 GRAUS DE FERRO GALVANIZADO, COM ROSCA BSP FEMEA, DE 4"</t>
  </si>
  <si>
    <t xml:space="preserve">CURVA 45 GRAUS DE FERRO GALVANIZADO, COM ROSCA BSP MACHO/FEMEA, DE 1 1/2"</t>
  </si>
  <si>
    <t xml:space="preserve">CURVA 45 GRAUS DE FERRO GALVANIZADO, COM ROSCA BSP MACHO/FEMEA, DE 1 1/4"</t>
  </si>
  <si>
    <t xml:space="preserve">CURVA 45 GRAUS DE FERRO GALVANIZADO, COM ROSCA BSP MACHO/FEMEA, DE 1/2"</t>
  </si>
  <si>
    <t xml:space="preserve">CURVA 45 GRAUS DE FERRO GALVANIZADO, COM ROSCA BSP MACHO/FEMEA, DE 1"</t>
  </si>
  <si>
    <t xml:space="preserve">CURVA 45 GRAUS DE FERRO GALVANIZADO, COM ROSCA BSP MACHO/FEMEA, DE 2 1/2"</t>
  </si>
  <si>
    <t xml:space="preserve">CURVA 45 GRAUS DE FERRO GALVANIZADO, COM ROSCA BSP MACHO/FEMEA, DE 2"</t>
  </si>
  <si>
    <t xml:space="preserve">CURVA 45 GRAUS DE FERRO GALVANIZADO, COM ROSCA BSP MACHO/FEMEA, DE 3/4"</t>
  </si>
  <si>
    <t xml:space="preserve">CURVA 45 GRAUS DE FERRO GALVANIZADO, COM ROSCA BSP MACHO/FEMEA, DE 3"</t>
  </si>
  <si>
    <t xml:space="preserve">CURVA 45 GRAUS EM ACO CARBONO, SOLDAVEL, PRESSAO 3.000 LBS, DN 1 1/2"</t>
  </si>
  <si>
    <t xml:space="preserve">CURVA 45 GRAUS EM ACO CARBONO, SOLDAVEL, PRESSAO 3.000 LBS, DN 1 1/4"</t>
  </si>
  <si>
    <t xml:space="preserve">CURVA 45 GRAUS EM ACO CARBONO, SOLDAVEL, PRESSAO 3.000 LBS, DN 1/2"</t>
  </si>
  <si>
    <t xml:space="preserve">CURVA 45 GRAUS EM ACO CARBONO, SOLDAVEL, PRESSAO 3.000 LBS, DN 1"</t>
  </si>
  <si>
    <t xml:space="preserve">CURVA 45 GRAUS EM ACO CARBONO, SOLDAVEL, PRESSAO 3.000 LBS, DN 2 1/2"</t>
  </si>
  <si>
    <t xml:space="preserve">CURVA 45 GRAUS EM ACO CARBONO, SOLDAVEL, PRESSAO 3.000 LBS, DN 2"</t>
  </si>
  <si>
    <t xml:space="preserve">CURVA 45 GRAUS EM ACO CARBONO, SOLDAVEL, PRESSAO 3.000 LBS, DN 3/4"</t>
  </si>
  <si>
    <t xml:space="preserve">CURVA 45 GRAUS EM ACO CARBONO, SOLDAVEL, PRESSAO 3.000 LBS, DN 3"</t>
  </si>
  <si>
    <t xml:space="preserve">CURVA 45 GRAUS RANHURADA EM FERRO FUNDIDO, DN 50 MM (2")</t>
  </si>
  <si>
    <t xml:space="preserve">CURVA 45 GRAUS RANHURADA EM FERRO FUNDIDO, DN 65 MM (2 1/2")</t>
  </si>
  <si>
    <t xml:space="preserve">CURVA 45 GRAUS RANHURADA EM FERRO FUNDIDO, DN 80 MM (3")</t>
  </si>
  <si>
    <t xml:space="preserve">CURVA 90 GRAUS DE FERRO GALVANIZADO, COM ROSCA BSP FEMEA, DE 1 1/2"</t>
  </si>
  <si>
    <t xml:space="preserve">CURVA 90 GRAUS DE FERRO GALVANIZADO, COM ROSCA BSP FEMEA, DE 1 1/4"</t>
  </si>
  <si>
    <t xml:space="preserve">CURVA 90 GRAUS DE FERRO GALVANIZADO, COM ROSCA BSP FEMEA, DE 1/2"</t>
  </si>
  <si>
    <t xml:space="preserve">CURVA 90 GRAUS DE FERRO GALVANIZADO, COM ROSCA BSP FEMEA, DE 1"</t>
  </si>
  <si>
    <t xml:space="preserve">CURVA 90 GRAUS DE FERRO GALVANIZADO, COM ROSCA BSP FEMEA, DE 2 1/2"</t>
  </si>
  <si>
    <t xml:space="preserve">CURVA 90 GRAUS DE FERRO GALVANIZADO, COM ROSCA BSP FEMEA, DE 2"</t>
  </si>
  <si>
    <t xml:space="preserve">CURVA 90 GRAUS DE FERRO GALVANIZADO, COM ROSCA BSP FEMEA, DE 3/4"</t>
  </si>
  <si>
    <t xml:space="preserve">CURVA 90 GRAUS DE FERRO GALVANIZADO, COM ROSCA BSP FEMEA, DE 3"</t>
  </si>
  <si>
    <t xml:space="preserve">CURVA 90 GRAUS DE FERRO GALVANIZADO, COM ROSCA BSP FEMEA, DE 4"</t>
  </si>
  <si>
    <t xml:space="preserve">CURVA 90 GRAUS DE FERRO GALVANIZADO, COM ROSCA BSP MACHO/FEMEA, DE 1 1/2"</t>
  </si>
  <si>
    <t xml:space="preserve">CURVA 90 GRAUS DE FERRO GALVANIZADO, COM ROSCA BSP MACHO/FEMEA, DE 1 1/4"</t>
  </si>
  <si>
    <t xml:space="preserve">CURVA 90 GRAUS DE FERRO GALVANIZADO, COM ROSCA BSP MACHO/FEMEA, DE 1/2"</t>
  </si>
  <si>
    <t xml:space="preserve">CURVA 90 GRAUS DE FERRO GALVANIZADO, COM ROSCA BSP MACHO/FEMEA, DE 1"</t>
  </si>
  <si>
    <t xml:space="preserve">CURVA 90 GRAUS DE FERRO GALVANIZADO, COM ROSCA BSP MACHO/FEMEA, DE 2 1/2"</t>
  </si>
  <si>
    <t xml:space="preserve">CURVA 90 GRAUS DE FERRO GALVANIZADO, COM ROSCA BSP MACHO/FEMEA, DE 2"</t>
  </si>
  <si>
    <t xml:space="preserve">CURVA 90 GRAUS DE FERRO GALVANIZADO, COM ROSCA BSP MACHO/FEMEA, DE 3/4"</t>
  </si>
  <si>
    <t xml:space="preserve">CURVA 90 GRAUS DE FERRO GALVANIZADO, COM ROSCA BSP MACHO/FEMEA, DE 3"</t>
  </si>
  <si>
    <t xml:space="preserve">CURVA 90 GRAUS DE FERRO GALVANIZADO, COM ROSCA BSP MACHO/FEMEA, DE 4"</t>
  </si>
  <si>
    <t xml:space="preserve">CURVA 90 GRAUS DE FERRO GALVANIZADO, COM ROSCA BSP MACHO, DE 1 1/2"</t>
  </si>
  <si>
    <t xml:space="preserve">CURVA 90 GRAUS DE FERRO GALVANIZADO, COM ROSCA BSP MACHO, DE 1 1/4"</t>
  </si>
  <si>
    <t xml:space="preserve">CURVA 90 GRAUS DE FERRO GALVANIZADO, COM ROSCA BSP MACHO, DE 1/2"</t>
  </si>
  <si>
    <t xml:space="preserve">CURVA 90 GRAUS DE FERRO GALVANIZADO, COM ROSCA BSP MACHO, DE 1"</t>
  </si>
  <si>
    <t xml:space="preserve">CURVA 90 GRAUS DE FERRO GALVANIZADO, COM ROSCA BSP MACHO, DE 2 1/2"</t>
  </si>
  <si>
    <t xml:space="preserve">CURVA 90 GRAUS DE FERRO GALVANIZADO, COM ROSCA BSP MACHO, DE 2"</t>
  </si>
  <si>
    <t xml:space="preserve">CURVA 90 GRAUS DE FERRO GALVANIZADO, COM ROSCA BSP MACHO, DE 3/4"</t>
  </si>
  <si>
    <t xml:space="preserve">CURVA 90 GRAUS DE FERRO GALVANIZADO, COM ROSCA BSP MACHO, DE 3"</t>
  </si>
  <si>
    <t xml:space="preserve">CURVA 90 GRAUS DE FERRO GALVANIZADO, COM ROSCA BSP MACHO, DE 4"</t>
  </si>
  <si>
    <t xml:space="preserve">CURVA 90 GRAUS DE FERRO GALVANIZADO, COM ROSCA BSP MACHO, DE 6"</t>
  </si>
  <si>
    <t xml:space="preserve">CURVA 90 GRAUS EM ACO CARBONO, RAIO CURTO, SOLDAVEL, PRESSAO 3.000 LBS, DN 1 1/2"</t>
  </si>
  <si>
    <t xml:space="preserve">CURVA 90 GRAUS EM ACO CARBONO, RAIO CURTO, SOLDAVEL, PRESSAO 3.000 LBS, DN 1 1/4"</t>
  </si>
  <si>
    <t xml:space="preserve">CURVA 90 GRAUS EM ACO CARBONO, RAIO CURTO, SOLDAVEL, PRESSAO 3.000 LBS, DN 1/2"</t>
  </si>
  <si>
    <t xml:space="preserve">CURVA 90 GRAUS EM ACO CARBONO, RAIO CURTO, SOLDAVEL, PRESSAO 3.000 LBS, DN 1"</t>
  </si>
  <si>
    <t xml:space="preserve">CURVA 90 GRAUS EM ACO CARBONO, RAIO CURTO, SOLDAVEL, PRESSAO 3.000 LBS, DN 2 1/2"</t>
  </si>
  <si>
    <t xml:space="preserve">CURVA 90 GRAUS EM ACO CARBONO, RAIO CURTO, SOLDAVEL, PRESSAO 3.000 LBS, DN 2"</t>
  </si>
  <si>
    <t xml:space="preserve">CURVA 90 GRAUS EM ACO CARBONO, RAIO CURTO, SOLDAVEL, PRESSAO 3.000 LBS, DN 3/4"</t>
  </si>
  <si>
    <t xml:space="preserve">CURVA 90 GRAUS EM ACO CARBONO, RAIO CURTO, SOLDAVEL, PRESSAO 3.000 LBS, DN 3"</t>
  </si>
  <si>
    <t xml:space="preserve">CURVA 90 GRAUS RANHURADA EM FERRO FUNDIDO, DN 50 MM (2")</t>
  </si>
  <si>
    <t xml:space="preserve">CURVA 90 GRAUS RANHURADA EM FERRO FUNDIDO, DN 65 MM (2 1/2")</t>
  </si>
  <si>
    <t xml:space="preserve">CURVA 90 GRAUS RANHURADA EM FERRO FUNDIDO, DN 80 MM (3")</t>
  </si>
  <si>
    <t xml:space="preserve">CURVA 90 GRAUS, CURTA, DE PVC RIGIDO ROSCAVEL, DE 1/2", PARA ELETRODUTO</t>
  </si>
  <si>
    <t xml:space="preserve">CURVA 90 GRAUS, CURTA, DE PVC RIGIDO ROSCAVEL, DE 1", PARA ELETRODUTO</t>
  </si>
  <si>
    <t xml:space="preserve">CURVA 90 GRAUS, CURTA, DE PVC RIGIDO ROSCAVEL, DE 3/4", PARA ELETRODUTO</t>
  </si>
  <si>
    <t xml:space="preserve">CURVA 90 GRAUS, LONGA, DE PVC RIGIDO ROSCAVEL, DE 1 1/2", PARA ELETRODUTO</t>
  </si>
  <si>
    <t xml:space="preserve">CURVA 90 GRAUS, LONGA, DE PVC RIGIDO ROSCAVEL, DE 1 1/4", PARA ELETRODUTO</t>
  </si>
  <si>
    <t xml:space="preserve">CURVA 90 GRAUS, LONGA, DE PVC RIGIDO ROSCAVEL, DE 1/2", PARA ELETRODUTO</t>
  </si>
  <si>
    <t xml:space="preserve">CURVA 90 GRAUS, LONGA, DE PVC RIGIDO ROSCAVEL, DE 1", PARA ELETRODUTO</t>
  </si>
  <si>
    <t xml:space="preserve">CURVA 90 GRAUS, LONGA, DE PVC RIGIDO ROSCAVEL, DE 2 1/2", PARA ELETRODUTO</t>
  </si>
  <si>
    <t xml:space="preserve">CURVA 90 GRAUS, LONGA, DE PVC RIGIDO ROSCAVEL, DE 2", PARA ELETRODUTO</t>
  </si>
  <si>
    <t xml:space="preserve">CURVA 90 GRAUS, LONGA, DE PVC RIGIDO ROSCAVEL, DE 3/4", PARA ELETRODUTO</t>
  </si>
  <si>
    <t xml:space="preserve">CURVA 90 GRAUS, LONGA, DE PVC RIGIDO ROSCAVEL, DE 3", PARA ELETRODUTO</t>
  </si>
  <si>
    <t xml:space="preserve">CURVA 90 GRAUS, LONGA, DE PVC RIGIDO ROSCAVEL, DE 4", PARA ELETRODUTO</t>
  </si>
  <si>
    <t xml:space="preserve">DENTE PARA FRESADORA</t>
  </si>
  <si>
    <t xml:space="preserve">DESEMPENADEIRA DE ACO DENTADA 12 X *25* CM, DENTES 8 X 8 MM, CABO FECHADO DE MADEIRA</t>
  </si>
  <si>
    <t xml:space="preserve">DESEMPENADEIRA DE ACO LISA 12 X *25* CM COM CABO FECHADO DE MADEIRA</t>
  </si>
  <si>
    <t xml:space="preserve">DESEMPENADEIRA PLASTICA LISA *14 X 27* CM</t>
  </si>
  <si>
    <t xml:space="preserve">DESENHISTA PROJETISTA (MENSALISTA)</t>
  </si>
  <si>
    <t xml:space="preserve">DESMOLDANTE PARA FORMAS METALICAS A BASE DE OLEO VEGETAL</t>
  </si>
  <si>
    <t xml:space="preserve">DESMOLDANTE PROTETOR PARA FORMAS DE MADEIRA, DE BASE OLEOSA EMULSIONADA EM AGUA</t>
  </si>
  <si>
    <t xml:space="preserve">DILUENTE EPOXI</t>
  </si>
  <si>
    <t xml:space="preserve">DISCO DE LIXA PARA METAL, DIAMETRO = 180 MM, GRAO 120</t>
  </si>
  <si>
    <t xml:space="preserve">DISJUNTOR TERMOMAGNETICO TRIPOLAR 150 A / 600 V, TIPO FXD / ICC - 35 KA</t>
  </si>
  <si>
    <t xml:space="preserve">DISJUNTOR TERMOMAGNETICO TRIPOLAR 200 A / 600 V, TIPO FXD / ICC - 35 KA</t>
  </si>
  <si>
    <t xml:space="preserve">DISJUNTOR TERMOMAGNETICO TRIPOLAR 250 A / 600 V, TIPO FXD</t>
  </si>
  <si>
    <t xml:space="preserve">DISJUNTOR TERMOMAGNETICO TRIPOLAR 3 X 350 A/ICC - 25 KA</t>
  </si>
  <si>
    <t xml:space="preserve">DISJUNTOR TERMOMAGNETICO TRIPOLAR 300 A / 600 V, TIPO JXD / ICC - 40 KA</t>
  </si>
  <si>
    <t xml:space="preserve">DISJUNTOR TERMOMAGNETICO TRIPOLAR 400 A / 600 V, TIPO JXD / ICC - 40 KA</t>
  </si>
  <si>
    <t xml:space="preserve">DISJUNTOR TERMOMAGNETICO TRIPOLAR 600 A / 600 V, TIPO LXD / ICC - 40 KA</t>
  </si>
  <si>
    <t xml:space="preserve">DISJUNTOR TERMOMAGNETICO TRIPOLAR 800 A / 600 V, TIPO LMXD</t>
  </si>
  <si>
    <t xml:space="preserve">DISJUNTOR TIPO NEMA, BIPOLAR 60 ATE 100A, TENSAO MAXIMA 415 V</t>
  </si>
  <si>
    <t xml:space="preserve">DISJUNTOR TIPO NEMA, MONOPOLAR DE 60 ATE 70A, TENSAO MAXIMA DE 240 V</t>
  </si>
  <si>
    <t xml:space="preserve">DISJUNTOR TIPO NEMA, MONOPOLAR 10 ATE 30A, TENSAO MAXIMA DE 240 V</t>
  </si>
  <si>
    <t xml:space="preserve">DISJUNTOR TIPO NEMA, TRIPOLAR 60 ATE 100 A, TENSAO MAXIMA DE 415 V</t>
  </si>
  <si>
    <t xml:space="preserve">DISPOSITIVO DPS CLASSE II, 1 POLO, TENSAO MAXIMA DE 175 V, CORRENTE MAXIMA DE *20* KA (TIPO AC)</t>
  </si>
  <si>
    <t xml:space="preserve">DISPOSITIVO DPS CLASSE II, 1 POLO, TENSAO MAXIMA DE 175 V, CORRENTE MAXIMA DE *30* KA (TIPO AC)</t>
  </si>
  <si>
    <t xml:space="preserve">DISPOSITIVO DPS CLASSE II, 1 POLO, TENSAO MAXIMA DE 175 V, CORRENTE MAXIMA DE *45* KA (TIPO AC)</t>
  </si>
  <si>
    <t xml:space="preserve">DISPOSITIVO DPS CLASSE II, 1 POLO, TENSAO MAXIMA DE 175 V, CORRENTE MAXIMA DE *90* KA (TIPO AC)</t>
  </si>
  <si>
    <t xml:space="preserve">DISPOSITIVO DPS CLASSE II, 1 POLO, TENSAO MAXIMA DE 275 V, CORRENTE MAXIMA DE *20* KA (TIPO AC)</t>
  </si>
  <si>
    <t xml:space="preserve">DISPOSITIVO DPS CLASSE II, 1 POLO, TENSAO MAXIMA DE 275 V, CORRENTE MAXIMA DE *30* KA (TIPO AC)</t>
  </si>
  <si>
    <t xml:space="preserve">DISPOSITIVO DPS CLASSE II, 1 POLO, TENSAO MAXIMA DE 275 V, CORRENTE MAXIMA DE *45* KA (TIPO AC)</t>
  </si>
  <si>
    <t xml:space="preserve">DISPOSITIVO DPS CLASSE II, 1 POLO, TENSAO MAXIMA DE 275 V, CORRENTE MAXIMA DE *90* KA (TIPO AC)</t>
  </si>
  <si>
    <t xml:space="preserve">DISPOSITIVO DPS CLASSE II, 1 POLO, TENSAO MAXIMA DE 385 V, CORRENTE MAXIMA DE *20* KA (TIPO AC)</t>
  </si>
  <si>
    <t xml:space="preserve">DISPOSITIVO DPS CLASSE II, 1 POLO, TENSAO MAXIMA DE 385 V, CORRENTE MAXIMA DE *30* KA (TIPO AC)</t>
  </si>
  <si>
    <t xml:space="preserve">DISPOSITIVO DPS CLASSE II, 1 POLO, TENSAO MAXIMA DE 385 V, CORRENTE MAXIMA DE *45* KA (TIPO AC)</t>
  </si>
  <si>
    <t xml:space="preserve">DISPOSITIVO DPS CLASSE II, 1 POLO, TENSAO MAXIMA DE 385 V, CORRENTE MAXIMA DE *90* KA (TIPO AC)</t>
  </si>
  <si>
    <t xml:space="preserve">DISPOSITIVO DPS CLASSE II, 1 POLO, TENSAO MAXIMA DE 460 V, CORRENTE MAXIMA DE *20* KA (TIPO AC)</t>
  </si>
  <si>
    <t xml:space="preserve">DISPOSITIVO DPS CLASSE II, 1 POLO, TENSAO MAXIMA DE 460 V, CORRENTE MAXIMA DE *30* KA (TIPO AC)</t>
  </si>
  <si>
    <t xml:space="preserve">DISPOSITIVO DPS CLASSE II, 1 POLO, TENSAO MAXIMA DE 460 V, CORRENTE MAXIMA DE *45* KA (TIPO AC)</t>
  </si>
  <si>
    <t xml:space="preserve">DISPOSITIVO DPS CLASSE II, 1 POLO, TENSAO MAXIMA DE 460 V, CORRENTE MAXIMA DE *90* KA (TIPO AC)</t>
  </si>
  <si>
    <t xml:space="preserve">DISPOSITIVO DR, 2 POLOS, SENSIBILIDADE DE 30 MA, CORRENTE DE 100 A, TIPO AC</t>
  </si>
  <si>
    <t xml:space="preserve">DISPOSITIVO DR, 2 POLOS, SENSIBILIDADE DE 30 MA, CORRENTE DE 25 A, TIPO AC</t>
  </si>
  <si>
    <t xml:space="preserve">DISPOSITIVO DR, 2 POLOS, SENSIBILIDADE DE 30 MA, CORRENTE DE 40 A, TIPO AC</t>
  </si>
  <si>
    <t xml:space="preserve">DISPOSITIVO DR, 2 POLOS, SENSIBILIDADE DE 30 MA, CORRENTE DE 63 A, TIPO AC</t>
  </si>
  <si>
    <t xml:space="preserve">DISPOSITIVO DR, 2 POLOS, SENSIBILIDADE DE 30 MA, CORRENTE DE 80 A, TIPO AC</t>
  </si>
  <si>
    <t xml:space="preserve">DISPOSITIVO DR, 2 POLOS, SENSIBILIDADE DE 300 MA, CORRENTE DE 25 A, TIPO AC</t>
  </si>
  <si>
    <t xml:space="preserve">DISPOSITIVO DR, 2 POLOS, SENSIBILIDADE DE 300 MA, CORRENTE DE 40 A, TIPO AC</t>
  </si>
  <si>
    <t xml:space="preserve">DISPOSITIVO DR, 2 POLOS, SENSIBILIDADE DE 300 MA, CORRENTE DE 63 A, TIPO AC</t>
  </si>
  <si>
    <t xml:space="preserve">DISPOSITIVO DR, 4 POLOS, SENSIBILIDADE DE 30 MA, CORRENTE DE 100 A, TIPO AC</t>
  </si>
  <si>
    <t xml:space="preserve">DISPOSITIVO DR, 4 POLOS, SENSIBILIDADE DE 30 MA, CORRENTE DE 25 A, TIPO AC</t>
  </si>
  <si>
    <t xml:space="preserve">DISPOSITIVO DR, 4 POLOS, SENSIBILIDADE DE 30 MA, CORRENTE DE 40 A, TIPO AC</t>
  </si>
  <si>
    <t xml:space="preserve">DISPOSITIVO DR, 4 POLOS, SENSIBILIDADE DE 30 MA, CORRENTE DE 63 A, TIPO AC</t>
  </si>
  <si>
    <t xml:space="preserve">DISPOSITIVO DR, 4 POLOS, SENSIBILIDADE DE 30 MA, CORRENTE DE 80 A, TIPO AC</t>
  </si>
  <si>
    <t xml:space="preserve">DISPOSITIVO DR, 4 POLOS, SENSIBILIDADE DE 300 MA, CORRENTE DE 100 A, TIPO AC</t>
  </si>
  <si>
    <t xml:space="preserve">DISPOSITIVO DR, 4 POLOS, SENSIBILIDADE DE 300 MA, CORRENTE DE 25 A, TIPO AC</t>
  </si>
  <si>
    <t xml:space="preserve">DISPOSITIVO DR, 4 POLOS, SENSIBILIDADE DE 300 MA, CORRENTE DE 40 A, TIPO AC</t>
  </si>
  <si>
    <t xml:space="preserve">DISPOSITIVO DR, 4 POLOS, SENSIBILIDADE DE 300 MA, CORRENTE DE 63 A, TIPO AC</t>
  </si>
  <si>
    <t xml:space="preserve">DISPOSITIVO DR, 4 POLOS, SENSIBILIDADE DE 300 MA, CORRENTE DE 80 A, TIPO AC</t>
  </si>
  <si>
    <t xml:space="preserve">DISTRIBUIDOR DE AGREGADOS AUTOPROPELIDO, CAP 3 M3, A DIESEL, 6 CC, 176 CV</t>
  </si>
  <si>
    <t xml:space="preserve">DISTRIBUIDOR DE AGREGADOS REBOCAVEL, CAPACIDADE 1,9 M3, LARGURA DE TRABALHO 3,66 M</t>
  </si>
  <si>
    <t xml:space="preserve">DOSADOR DE AREIA, CAPACIDADE DE *26* LITROS</t>
  </si>
  <si>
    <t xml:space="preserve">DUMPER COM CAPACIDADE DE CARGA DE 1700 KG, PARTIDA ELETRICA, MOTOR DIESEL COM POTENCIA DE 16 CV</t>
  </si>
  <si>
    <t xml:space="preserve">ELEMENTO VAZADO DE CONCRETO, QUADRICULADO, 1 FURO *10 X 10 X 10* CM</t>
  </si>
  <si>
    <t xml:space="preserve">ELEMENTO VAZADO DE CONCRETO, QUADRICULADO, 1 FURO *20 X 10 X 7* CM</t>
  </si>
  <si>
    <t xml:space="preserve">ELEMENTO VAZADO DE CONCRETO, QUADRICULADO, 1 FURO *20 X 20 X 6,5* CM</t>
  </si>
  <si>
    <t xml:space="preserve">ELEMENTO VAZADO DE CONCRETO, QUADRICULADO, 16 FUROS *29 X 29 X 6* CM</t>
  </si>
  <si>
    <t xml:space="preserve">ELEMENTO VAZADO DE CONCRETO, QUADRICULADO, 16 FUROS *33 X 33 X 10* CM</t>
  </si>
  <si>
    <t xml:space="preserve">ELEMENTO VAZADO DE CONCRETO, QUADRICULADO, 16 FUROS *40 X 40 X 7* CM</t>
  </si>
  <si>
    <t xml:space="preserve">ELEMENTO VAZADO DE CONCRETO, QUADRICULADO, 16 FUROS *50 X 50 X 7* CM</t>
  </si>
  <si>
    <t xml:space="preserve">ELEMENTO VAZADO DE CONCRETO, QUADRICULADO, 25 FUROS *50 X 50 X 5* CM</t>
  </si>
  <si>
    <t xml:space="preserve">ELEMENTO VAZADO DE CONCRETO, VENEZIANA *39 X 22 X 15* CM</t>
  </si>
  <si>
    <t xml:space="preserve">ELEMENTO VAZADO DE CONCRETO, VENEZIANA *39 X 29 X 10* CM</t>
  </si>
  <si>
    <t xml:space="preserve">ELEMENTO VAZADO DE CONCRETO, VENEZIANA *40 X 10 X 10* CM</t>
  </si>
  <si>
    <t>ELETRICISTA</t>
  </si>
  <si>
    <t xml:space="preserve">ELETRICISTA (MENSALISTA)</t>
  </si>
  <si>
    <t xml:space="preserve">ELETRODO REVESTIDO AWS - E-6010, DIAMETRO IGUAL A 4,00 MM</t>
  </si>
  <si>
    <t xml:space="preserve">ELETRODO REVESTIDO AWS - E6013, DIAMETRO IGUAL A 2,50 MM</t>
  </si>
  <si>
    <t xml:space="preserve">ELETRODO REVESTIDO AWS - E6013, DIAMETRO IGUAL A 4,00 MM</t>
  </si>
  <si>
    <t xml:space="preserve">ELETRODO REVESTIDO AWS - E7018, DIAMETRO IGUAL A 4,00 MM</t>
  </si>
  <si>
    <t xml:space="preserve">ELETRODUTO DE PVC RIGIDO SOLDAVEL, CLASSE B, DE 20 MM</t>
  </si>
  <si>
    <t xml:space="preserve">ELETRODUTO DE PVC RIGIDO SOLDAVEL, CLASSE B, DE 25 MM</t>
  </si>
  <si>
    <t xml:space="preserve">ELETRODUTO DE PVC RIGIDO SOLDAVEL, CLASSE B, DE 32 MM</t>
  </si>
  <si>
    <t xml:space="preserve">ELETRODUTO DE PVC RIGIDO SOLDAVEL, CLASSE B, DE 40 MM</t>
  </si>
  <si>
    <t xml:space="preserve">ELETRODUTO DE PVC RIGIDO SOLDAVEL, CLASSE B, DE 50 MM</t>
  </si>
  <si>
    <t xml:space="preserve">ELETRODUTO DE PVC RIGIDO SOLDAVEL, CLASSE B, DE 60 MM</t>
  </si>
  <si>
    <t xml:space="preserve">ELETRODUTO FLEXIVEL PLANO EM PEAD, COR PRETA E LARANJA, DIAMETRO 25 MM</t>
  </si>
  <si>
    <t xml:space="preserve">ELETRODUTO PVC FLEXIVEL CORRUGADO, COR AMARELA, DE 16 MM</t>
  </si>
  <si>
    <t xml:space="preserve">ELETRODUTO PVC FLEXIVEL CORRUGADO, COR AMARELA, DE 20 MM</t>
  </si>
  <si>
    <t xml:space="preserve">ELETRODUTO PVC FLEXIVEL CORRUGADO, COR AMARELA, DE 25 MM</t>
  </si>
  <si>
    <t xml:space="preserve">ELETRODUTO PVC FLEXIVEL CORRUGADO, COR AMARELA, DE 32 MM</t>
  </si>
  <si>
    <t xml:space="preserve">ELETRODUTO PVC FLEXIVEL CORRUGADO, REFORCADO, COR LARANJA, DE 20 MM, PARA LAJES E PISOS</t>
  </si>
  <si>
    <t xml:space="preserve">ELETRODUTO PVC FLEXIVEL CORRUGADO, REFORCADO, COR LARANJA, DE 25 MM, PARA LAJES E PISOS</t>
  </si>
  <si>
    <t xml:space="preserve">ELETRODUTO PVC FLEXIVEL CORRUGADO, REFORCADO, COR LARANJA, DE 32 MM, PARA LAJES E PISOS</t>
  </si>
  <si>
    <t xml:space="preserve">ELETRODUTO/CONDULETE DE PVC RIGIDO, LISO, COR CINZA, DE 1/2", PARA INSTALACOES APARENTES (NBR 5410)</t>
  </si>
  <si>
    <t xml:space="preserve">ELETRODUTO/CONDULETE DE PVC RIGIDO, LISO, COR CINZA, DE 1", PARA INSTALACOES APARENTES (NBR 5410)</t>
  </si>
  <si>
    <t xml:space="preserve">ELETRODUTO/CONDULETE DE PVC RIGIDO, LISO, COR CINZA, DE 3/4", PARA INSTALACOES APARENTES (NBR 5410)</t>
  </si>
  <si>
    <t xml:space="preserve">ELETROTECNICO (MENSALISTA)</t>
  </si>
  <si>
    <t xml:space="preserve">EMULSAO ASFALTICA ANIONICA</t>
  </si>
  <si>
    <t xml:space="preserve">EMULSAO EXPLOSIVA EM CARTUCHOS DE 1" X 12", DENSIDADE 1.15 G/CM3, INICIACAO ESPOLETA N. 8 / CORDEL</t>
  </si>
  <si>
    <t xml:space="preserve">EMULSAO EXPLOSIVA EM CARTUCHOS DE 1" X 24", DENSIDADE 1.15 G/CM3, INICIACAO ESPOLETA N. 8 / CORDEL</t>
  </si>
  <si>
    <t xml:space="preserve">EMULSAO EXPLOSIVA EM CARTUCHOS DE 1" X 8", DENSIDADE 1.15 G/CM3, INICIACAO ESPOLETA N. 8 / CORDEL</t>
  </si>
  <si>
    <t xml:space="preserve">EMULSAO EXPLOSIVA EM CARTUCHOS DE 2 1/2" X 24", DENSIDADE 1.15 G/CM3, INICIACAO ESPOLETA N. 8 / CORDEL</t>
  </si>
  <si>
    <t xml:space="preserve">EMULSAO EXPLOSIVA EM CARTUCHOS DE 2 1/4" X 24", DENSIDADE 1.15 G/CM3, INICIACAO ESPOLETA N. 8 / CORDEL</t>
  </si>
  <si>
    <t xml:space="preserve">EMULSAO EXPLOSIVA EM CARTUCHOS DE 2" X 24", DENSIDADE 1.15 G/CM3, INICIACAO ESPOLETA N. 8 / CORDEL</t>
  </si>
  <si>
    <t xml:space="preserve">ENCANADOR OU BOMBEIRO HIDRAULICO (MENSALISTA)</t>
  </si>
  <si>
    <t xml:space="preserve">ENCARREGADO GERAL DE OBRAS</t>
  </si>
  <si>
    <t xml:space="preserve">ENCARREGADO GERAL DE OBRAS (MENSALISTA)</t>
  </si>
  <si>
    <t xml:space="preserve">ENERGIA ELETRICA ATE 2000 KWH INDUSTRIAL, SEM DEMANDA</t>
  </si>
  <si>
    <t xml:space="preserve">ENERGIA ELETRICA COMERCIAL, BAIXA TENSAO, RELATIVA AO CONSUMO DE ATE 100 KWH, INCLUINDO ICMS, PIS/PASEP E COFINS</t>
  </si>
  <si>
    <t xml:space="preserve">ENGENHEIRO CIVIL DE OBRA JUNIOR (MENSALISTA)</t>
  </si>
  <si>
    <t xml:space="preserve">ENGENHEIRO CIVIL DE OBRA PLENO (MENSALISTA)</t>
  </si>
  <si>
    <t xml:space="preserve">ENGENHEIRO CIVIL DE OBRA SENIOR (MENSALISTA)</t>
  </si>
  <si>
    <t xml:space="preserve">EQUIPAMENTO DE LIMPEZA COMBINADO (VACUO/ALTA PRESSAO) 95% VACUO, TANQUE 7000 L, BOMBA 140 KGF/CM2 66 L/MIN COM MOTOR INDEPENDENTE A DIESEL DE 60 CV (INCLUI MONTAGEM, NAO INCLUI CAMINHAO)</t>
  </si>
  <si>
    <t xml:space="preserve">EQUIPAMENTO PARA DEMARCACAO DE FAIXAS DE TRAFEGO A FRIO, A SER MONTADO SOBRE CAMINHAO DE PBT MINIMO DE 9 T E DISTANCIA MINIMA ENTRE EIXOS DE 4,3 M, CAPACIDADE PARA 800 L DE TINTA (INCLUI MONTAGEM, NAO INCLUI CAMINHAO)</t>
  </si>
  <si>
    <t xml:space="preserve">ESCAVADEIRA HIDRAULICA SOBRE ESTEIRAS COM CACAMBA DE 1,20 M3, PESO OPERACIONAL 21 T, POTENCIA BRUTA 155 HP</t>
  </si>
  <si>
    <t xml:space="preserve">ESCAVADEIRA HIDRAULICA SOBRE ESTEIRAS, CACAMBA 0,4 A 1,70 M3, PESO OPERACIONAL 23,2 T, POTENCIA BRUTA 183 HP</t>
  </si>
  <si>
    <t xml:space="preserve">ESCAVADEIRA HIDRAULICA SOBRE ESTEIRAS, CACAMBA 0,62M3, PESO OPERACIONAL 12,61T, POTENCIA LIQUIDA 95HP</t>
  </si>
  <si>
    <t xml:space="preserve">ESCAVADEIRA HIDRAULICA SOBRE ESTEIRAS, CACAMBA 0,80M3, PESO OPERACIONAL 17T, POTENCIA BRUTA 111HP</t>
  </si>
  <si>
    <t xml:space="preserve">ESCAVADEIRA HIDRAULICA SOBRE ESTEIRAS, CAPACIDADE DA CACAMBA ENTRE 1,20 E 1,50 M3, PESO OPERACIONAL ENTRE 20,00 E 22,00 TON, POTENCIA LIQUIDA ENTRE 150 E 155 HP, EQUIPADA COM CLAMSHELL</t>
  </si>
  <si>
    <t xml:space="preserve">ESCORA PRE-MOLDADA EM CONCRETO, *10 X 10* CM, H = 2,30M</t>
  </si>
  <si>
    <t xml:space="preserve">ESGUICHO JATO REGULAVEL, TIPO ELKHART, ENGATE RAPIDO 1 1/2", PARA COMBATE A INCENDIO</t>
  </si>
  <si>
    <t xml:space="preserve">ESGUICHO JATO REGULAVEL, TIPO ELKHART, ENGATE RAPIDO 2 1/2", PARA COMBATE A INCENDIO</t>
  </si>
  <si>
    <t xml:space="preserve">ESGUICHO TIPO JATO SOLIDO, EM LATAO, ENGATE RAPIDO 1 1/2" X 13 MM, PARA MANGUEIRA EM INSTALACAO PREDIAL COMBATE A INCENDIO</t>
  </si>
  <si>
    <t xml:space="preserve">ESGUICHO TIPO JATO SOLIDO, EM LATAO, ENGATE RAPIDO 1 1/2" X 16 MM, PARA MANGUEIRA EM INSTALACAO PREDIAL COMBATE A INCENDIO</t>
  </si>
  <si>
    <t xml:space="preserve">ESGUICHO TIPO JATO SOLIDO, EM LATAO, ENGATE RAPIDO 1 1/2" X 19 MM, PARA MANGUEIRA EM INSTALACAO PREDIAL COMBATE A INCENDIO</t>
  </si>
  <si>
    <t xml:space="preserve">ESGUICHO TIPO JATO SOLIDO, EM LATAO, ENGATE RAPIDO 2 1/2" X 13 MM, PARA MANGUEIRA EM INSTALACAO PREDIAL COMBATE A INCENDIO</t>
  </si>
  <si>
    <t xml:space="preserve">ESGUICHO TIPO JATO SOLIDO, EM LATAO, ENGATE RAPIDO 2 1/2" X 16 MM, PARA MANGUEIRA EM INSTALACAO PREDIAL COMBATE A INCENDIO</t>
  </si>
  <si>
    <t xml:space="preserve">ESGUICHO TIPO JATO SOLIDO, EM LATAO, ENGATE RAPIDO 2 1/2" X 19 MM, PARA MANGUEIRA EM INSTALACAO PREDIAL COMBATE A INCENDIO</t>
  </si>
  <si>
    <t xml:space="preserve">ESPACADOR / DISTANCIADOR CIRCULAR COM ENTRADA LATERAL, EM PLASTICO, PARA VERGALHAO *4,2 A 12,5* MM, COBRIMENTO 20 MM</t>
  </si>
  <si>
    <t xml:space="preserve">ESPACADOR / DISTANCIADOR TIPO GARRA DUPLA, EM PLASTICO, COBRIMENTO *20* MM, PARA FERRAGENS DE LAJES E FUNDO DE VIGAS</t>
  </si>
  <si>
    <t xml:space="preserve">ESPACADOR / DISTANCIADOR TIPO PINO EM PLASTICO, PARA VERGALHAO ATE 10 MM, PARA APOIO DE ARMADURA</t>
  </si>
  <si>
    <t xml:space="preserve">ESPACADOR OU DISTANCIADOR, EM PLASTICO, TIPO APOIO DE CORDOALHA (CARANGUEJO), PARA ARMADURA NEGATIVA E PROTENSAO, COBRIMENTO 50 MM</t>
  </si>
  <si>
    <t xml:space="preserve">ESPACADOR/SEPARADOR DE CORDOALHA TIPO DISCO 12 FUROS DE 14 MM, PARA TIRANTES</t>
  </si>
  <si>
    <t xml:space="preserve">ESPARGIDOR DE ASFALTO PRESSURIZADO, TANQUE 6 M3 COM ISOLACAO TERMICA, AQUECIDO COM 2 MACARICOS, COM BARRA ESPARGIDORA 3,60 M, A SER MONTADO SOBRE CAMINHAO</t>
  </si>
  <si>
    <t xml:space="preserve">ESPELHO / PLACA CEGA 4" X 2", PARA INSTALACAO DE TOMADAS E INTERRUPTORES</t>
  </si>
  <si>
    <t xml:space="preserve">ESPELHO / PLACA CEGA 4" X 4", PARA INSTALACAO DE TOMADAS E INTERRUPTORES</t>
  </si>
  <si>
    <t xml:space="preserve">ESPELHO / PLACA DE 1 POSTO 4" X 2", PARA INSTALACAO DE TOMADAS E INTERRUPTORES</t>
  </si>
  <si>
    <t xml:space="preserve">ESPELHO / PLACA DE 2 POSTOS 4" X 2", PARA INSTALACAO DE TOMADAS E INTERRUPTORES</t>
  </si>
  <si>
    <t xml:space="preserve">ESPELHO / PLACA DE 2 POSTOS 4" X 4", PARA INSTALACAO DE TOMADAS E INTERRUPTORES</t>
  </si>
  <si>
    <t xml:space="preserve">ESPELHO / PLACA DE 3 POSTOS 4" X 2", PARA INSTALACAO DE TOMADAS E INTERRUPTORES</t>
  </si>
  <si>
    <t xml:space="preserve">ESPELHO / PLACA DE 4 POSTOS 4" X 4", PARA INSTALACAO DE TOMADAS E INTERRUPTORES</t>
  </si>
  <si>
    <t xml:space="preserve">ESPELHO / PLACA DE 6 POSTOS 4" X 4", PARA INSTALACAO DE TOMADAS E INTERRUPTORES</t>
  </si>
  <si>
    <t xml:space="preserve">ESPELHO CRISTAL E = 4 MM</t>
  </si>
  <si>
    <t xml:space="preserve">ESPELHO, RETO OU CURVO, EM LATAO CROMADO, ESPESSURA ATE 6 MM, LARGURA *40*MM, ALTURA *180*MM - PARA FECHADURA DE EMBUTIR</t>
  </si>
  <si>
    <t xml:space="preserve">ESPELHO, RETO OU CURVO, EM LATAO CROMADO, ESPESSURA MINIMA 6 MM, LARGURA *43*MM, ALTURA *230*MM - PARA FECHADURA DE EMBUTIR</t>
  </si>
  <si>
    <t xml:space="preserve">ESPOLETA SIMPLES N 8.</t>
  </si>
  <si>
    <t xml:space="preserve">ESPUMA EXPANSIVA DE POLIURETANO, APLICACAO MANUAL - 500 ML</t>
  </si>
  <si>
    <t xml:space="preserve">ESQUI TRIPLO, EM TUBO DE ACO CARBONO, PINTURA NO PROCESSO ELETROSTATICO - EQUIPAMENTO DE GINASTICA PARA ACADEMIA AO AR LIVRE / ACADEMIA DA TERCEIRA IDADE - ATI</t>
  </si>
  <si>
    <t xml:space="preserve">ESTACA PRE-MOLDADA MACICA DE CONCRETO VIBRADO ARMADO, PARA CARGA DE 25 T, SECAO QUADRADA DE *16 X 16*, COM ANEL METALICO INCORPORADO A PECA (SOMENTE FORNECIMENTO)</t>
  </si>
  <si>
    <t xml:space="preserve">ESTACA PRE-MOLDADA MACICA DE CONCRETO VIBRADO ARMADO, PARA CARGA DE 50 T, SECAO QUADRADA, COM ANEL METALICO INCORPORADO A PECA (SOMENTE FORNECIMENTO)</t>
  </si>
  <si>
    <t xml:space="preserve">ESTACA PRE-MOLDADA VAZADA DE CONCRETO CENTRIFUGADO, PARA CARGA DE 100 T, SECAO CIRCULAR, COM ANEL METALICO INCORPORADO A PECA (SOMENTE FORNECIMENTO)</t>
  </si>
  <si>
    <t xml:space="preserve">ESTILETE DE METAL, LAMINA 18 MM</t>
  </si>
  <si>
    <t xml:space="preserve">ESTRIBO COM PARAFUSO EM CHAPA DE FERRO FUNDIDO DE 2" X 3/16" X 35 CM, SECAO "U", PARA MADEIRAMENTO DE TELHADO</t>
  </si>
  <si>
    <t>ETANOL</t>
  </si>
  <si>
    <t xml:space="preserve">EXTINTOR DE INCENDIO PORTATIL COM CARGA DE AGUA PRESSURIZADA DE 10 L, CLASSE A</t>
  </si>
  <si>
    <t xml:space="preserve">EXTINTOR DE INCENDIO PORTATIL COM CARGA DE GAS CARBONICO CO2 DE 4 KG, CLASSE BC</t>
  </si>
  <si>
    <t xml:space="preserve">EXTINTOR DE INCENDIO PORTATIL COM CARGA DE GAS CARBONICO CO2 DE 6 KG, CLASSE BC</t>
  </si>
  <si>
    <t xml:space="preserve">EXTINTOR DE INCENDIO PORTATIL COM CARGA DE PO QUIMICO SECO (PQS) DE 12 KG, CLASSE BC</t>
  </si>
  <si>
    <t xml:space="preserve">EXTINTOR DE INCENDIO PORTATIL COM CARGA DE PO QUIMICO SECO (PQS) DE 4 KG, CLASSE BC</t>
  </si>
  <si>
    <t xml:space="preserve">EXTINTOR DE INCENDIO PORTATIL COM CARGA DE PO QUIMICO SECO (PQS) DE 6 KG, CLASSE BC</t>
  </si>
  <si>
    <t xml:space="preserve">EXTINTOR DE INCENDIO PORTATIL COM CARGA DE PO QUIMICO SECO (PQS) DE 8 KG, CLASSE BC</t>
  </si>
  <si>
    <t xml:space="preserve">FECHO / FECHADURA COM PUXADOR CONCHA, COM TRANCA TIPO TRAVA, PARA JANELA / PORTA DE CORRER (INCLUI TESTA, FECHADURA, PUXADOR) - COMPLETA</t>
  </si>
  <si>
    <t xml:space="preserve">FECHO DE SEGURANCA, TIPO BATOM, EM LATAO / ZAMAC, CROMADO, PARA PORTAS E JANELAS - INCLUI PARAFUSOS</t>
  </si>
  <si>
    <t xml:space="preserve">FERTILIZANTE NPK - 10:10:10</t>
  </si>
  <si>
    <t xml:space="preserve">FERTILIZANTE NPK - 4: 14: 8</t>
  </si>
  <si>
    <t xml:space="preserve">FERTILIZANTE ORGANICO COMPOSTO, CLASSE A</t>
  </si>
  <si>
    <t xml:space="preserve">FIBRA DE ACO PARA REFORCO DO CONCRETO, SOLTA, TIPO A-I, FATOR DE FORMA *50* L / D, COMPRIMENTO DE *30* MM E RESISTENCIA A TRACAO DO ACO MAIOR 1000 MPA</t>
  </si>
  <si>
    <t xml:space="preserve">FILTRO ANAEROBIO, EM POLIETILENO DE ALTA DENSIDADE (PEAD), CAPACIDADE *1100* LITROS (NBR 13969)</t>
  </si>
  <si>
    <t xml:space="preserve">FILTRO ANAEROBIO, EM POLIETILENO DE ALTA DENSIDADE (PEAD), CAPACIDADE *2800* LITROS (NBR 13969)</t>
  </si>
  <si>
    <t xml:space="preserve">FILTRO ANAEROBIO, EM POLIETILENO DE ALTA DENSIDADE (PEAD), CAPACIDADE *5000* LITROS (NBR 13969)</t>
  </si>
  <si>
    <t>CENTO</t>
  </si>
  <si>
    <t xml:space="preserve">FIO DE COBRE, SOLIDO, CLASSE 1, ISOLACAO EM PVC/A, ANTICHAMA BWF-B, 450/750V, SECAO NOMINAL 1,5 MM2</t>
  </si>
  <si>
    <t xml:space="preserve">FIO DE COBRE, SOLIDO, CLASSE 1, ISOLACAO EM PVC/A, ANTICHAMA BWF-B, 450/750V, SECAO NOMINAL 10 MM2</t>
  </si>
  <si>
    <t xml:space="preserve">FIO DE COBRE, SOLIDO, CLASSE 1, ISOLACAO EM PVC/A, ANTICHAMA BWF-B, 450/750V, SECAO NOMINAL 2,5 MM2</t>
  </si>
  <si>
    <t xml:space="preserve">FIO DE COBRE, SOLIDO, CLASSE 1, ISOLACAO EM PVC/A, ANTICHAMA BWF-B, 450/750V, SECAO NOMINAL 4 MM2</t>
  </si>
  <si>
    <t xml:space="preserve">FIO DE COBRE, SOLIDO, CLASSE 1, ISOLACAO EM PVC/A, ANTICHAMA BWF-B, 450/750V, SECAO NOMINAL 6 MM2</t>
  </si>
  <si>
    <t xml:space="preserve">FITA ACO INOX PARA CINTAR POSTE, L = 19 MM, E = 0,5 MM (ROLO DE 30M)</t>
  </si>
  <si>
    <t xml:space="preserve">FITA ADESIVA ANTICORROSIVA DE PVC FLEXIVEL, COR PRETA, PARA PROTECAO TUBULACAO, 50 MM X 30 M (L X C), E= *0,25* MM</t>
  </si>
  <si>
    <t xml:space="preserve">FITA ADESIVA ASFALTICA ALUMINIZADA MULTIUSO, L = 10 CM, ROLO DE 10 M</t>
  </si>
  <si>
    <t xml:space="preserve">FITA DE PAPEL MICROPERFURADO, 50 X 150 MM, PARA TRATAMENTO DE JUNTAS DE CHAPA DE GESSO PARA DRYWALL</t>
  </si>
  <si>
    <t xml:space="preserve">FITA DE PAPEL REFORCADA COM LAMINA DE METAL PARA REFORCO DE CANTOS DE CHAPA DE GESSO PARA DRYWALL</t>
  </si>
  <si>
    <t xml:space="preserve">FITA ISOLANTE ADESIVA ANTICHAMA, USO ATE 750 V, EM ROLO DE 19 MM X 20 M</t>
  </si>
  <si>
    <t xml:space="preserve">FITA ISOLANTE ADESIVA ANTICHAMA, USO ATE 750 V, EM ROLO DE 19 MM X 5 M</t>
  </si>
  <si>
    <t xml:space="preserve">FITA METALICA GRAVADA, L = 17 MM, ROLO DE 25 M, CARGA RECOMENDADA = *120* KGF</t>
  </si>
  <si>
    <t xml:space="preserve">FITA METALICA PERFURADA, L = *18* MM, ROLO DE 30 M, CARGA RECOMENDADA = *30* KGF</t>
  </si>
  <si>
    <t xml:space="preserve">FITA METALICA PERFURADA, L = 17 MM, ROLO DE 30 M, CARGA RECOMENDADA = *19* KGF</t>
  </si>
  <si>
    <t xml:space="preserve">FITA METALICA PERFURADA, L = 25 MM, ROLO DE 30 M, CARGA RECOMENDADA = *222,5* KGF</t>
  </si>
  <si>
    <t xml:space="preserve">FIXADOR DE ABA AUTOTRAVANTE PARA TELHA DE FIBROCIMENTO, TIPO CANALETE 90 OU KALHETAO</t>
  </si>
  <si>
    <t xml:space="preserve">FIXADOR DE ABA SIMPLES PARA TELHA DE FIBROCIMENTO, TIPO CANALETA 49 OU KALHETA</t>
  </si>
  <si>
    <t xml:space="preserve">FIXADOR DE ABA SIMPLES PARA TELHA DE FIBROCIMENTO, TIPO CANALETA 90 OU KALHETAO</t>
  </si>
  <si>
    <t xml:space="preserve">FLANELA *30 X 40* CM</t>
  </si>
  <si>
    <t xml:space="preserve">FLANGE SEXTAVADO DE FERRO GALVANIZADO, COM ROSCA BSP, DE 1 1/2"</t>
  </si>
  <si>
    <t xml:space="preserve">FLANGE SEXTAVADO DE FERRO GALVANIZADO, COM ROSCA BSP, DE 1 1/4"</t>
  </si>
  <si>
    <t xml:space="preserve">FLANGE SEXTAVADO DE FERRO GALVANIZADO, COM ROSCA BSP, DE 1/2"</t>
  </si>
  <si>
    <t xml:space="preserve">FLANGE SEXTAVADO DE FERRO GALVANIZADO, COM ROSCA BSP, DE 1"</t>
  </si>
  <si>
    <t xml:space="preserve">FLANGE SEXTAVADO DE FERRO GALVANIZADO, COM ROSCA BSP, DE 2 1/2"</t>
  </si>
  <si>
    <t xml:space="preserve">FLANGE SEXTAVADO DE FERRO GALVANIZADO, COM ROSCA BSP, DE 2"</t>
  </si>
  <si>
    <t xml:space="preserve">FLANGE SEXTAVADO DE FERRO GALVANIZADO, COM ROSCA BSP, DE 3/4"</t>
  </si>
  <si>
    <t xml:space="preserve">FLANGE SEXTAVADO DE FERRO GALVANIZADO, COM ROSCA BSP, DE 3"</t>
  </si>
  <si>
    <t xml:space="preserve">FLANGE SEXTAVADO DE FERRO GALVANIZADO, COM ROSCA BSP, DE 4"</t>
  </si>
  <si>
    <t xml:space="preserve">FLANGE SEXTAVADO DE FERRO GALVANIZADO, COM ROSCA BSP, DE 6"</t>
  </si>
  <si>
    <t xml:space="preserve">FORRO COMPOSTO POR PAINEIS DE LA DE VIDRO, REVESTIDOS EM PVC MICROPERFURADO, DE *1250 X 625* MM, ESPESSURA 15 MM (COM COLOCACAO)</t>
  </si>
  <si>
    <t xml:space="preserve">FORRO DE FIBRA MINERAL EM PLACAS DE 1250 X 625 MM, E = 15 MM, BORDA RETA, COM PINTURA ANTIMOFO, APOIADO EM PERFIL DE ACO GALVANIZADO COM 24 MM DE BASE - INSTALADO</t>
  </si>
  <si>
    <t xml:space="preserve">FORRO DE FIBRA MINERAL EM PLACAS DE 625 X 625 MM, E = 15 MM, BORDA RETA, COM PINTURA ANTIMOFO, APOIADO EM PERFIL DE ACO GALVANIZADO COM 24 MM DE BASE - INSTALADO</t>
  </si>
  <si>
    <t xml:space="preserve">FORRO DE FIBRA MINERAL EM PLACAS DE 625 X 625 MM, E = 15/16 MM, BORDA REBAIXADA, COM PINTURA ANTIMOFO, APOIADO EM PERFIL DE ACO GALVANIZADO COM 24 MM DE BASE - INSTALADO</t>
  </si>
  <si>
    <t xml:space="preserve">FORRO DE MADEIRA CEDRINHO OU EQUIVALENTE DA REGIAO, ENCAIXE MACHO/FEMEA COM FRISO, *10 X 1* CM (SEM COLOCACAO)</t>
  </si>
  <si>
    <t xml:space="preserve">FORRO DE MADEIRA CUMARU/IPE CHAMPANHE OU EQUIVALENTE DA REGIAO, ENCAIXE MACHO/FEMEA COM FRISO, *10 X 1* CM (SEM COLOCACAO)</t>
  </si>
  <si>
    <t xml:space="preserve">FORRO DE MADEIRA PINUS OU EQUIVALENTE DA REGIAO, ENCAIXE MACHO/FEMEA COM FRISO, *10 X 1* CM (SEM COLOCACAO)</t>
  </si>
  <si>
    <t xml:space="preserve">FRESADORA DE ASFALTO A FRIO SOBRE ESTEIRAS, LARG. FRESAGEM 2,00 M, POT. 410 KW/550 HP</t>
  </si>
  <si>
    <t xml:space="preserve">FRESADORA DE ASFALTO A FRIO SOBRE RODAS, LARG. FRESAGEM 1,00 M, POT. 155 KW/208 HP</t>
  </si>
  <si>
    <t xml:space="preserve">FUNDO ANTICORROSIVO PARA METAIS FERROSOS (ZARCAO)</t>
  </si>
  <si>
    <t xml:space="preserve">FUNDO PREPARADOR ACRILICO BASE AGUA</t>
  </si>
  <si>
    <t xml:space="preserve">FUNDO SINTETICO NIVELADOR BRANCO FOSCO PARA MADEIRA</t>
  </si>
  <si>
    <t xml:space="preserve">GABIAO MANTA (COLCHAO) MALHA HEXAGONAL 6 X 8 CM (ZN/AL REVESTIDO COM POLIMERO), DIMENSOES 4,0 X 2,0 X 0,17 M (C X L X A) FIO 2 MM</t>
  </si>
  <si>
    <t xml:space="preserve">GABIAO MANTA (COLCHAO) MALHA HEXAGONAL 6 X 8 CM (ZN/AL REVESTIDO COM POLIMERO), FIO 2 MM, DIMENSOES 4,0 X 2,0 X 0,23 M (C X L X A)</t>
  </si>
  <si>
    <t xml:space="preserve">GABIAO MANTA (COLCHAO) MALHA HEXAGONAL 6 X 8 CM (ZN/AL REVESTIDO COM POLIMERO), FIO 2 MM, DIMENSOES 4,0 X 2,0 X 0,3 M (C X L X A)</t>
  </si>
  <si>
    <t xml:space="preserve">GABIAO MANTA (COLCHAO) MALHA HEXAGONAL 6 X 8 CM (ZN/AL REVESTIDO COM POLIMERO), FIO 2,0 MM, DIMENSOES 5,0 X 2,0 X 0,17 M (C X L X A)</t>
  </si>
  <si>
    <t xml:space="preserve">GABIAO MANTA (COLCHAO) MALHA HEXAGONAL 6 X 8 CM (ZN/AL REVESTIDO COM POLIMERO), FIO 2,0 MM, DIMENSOES 5,0 X 2,0 X 0,23 M (C X L X A)</t>
  </si>
  <si>
    <t xml:space="preserve">GABIAO MANTA (COLCHAO) MALHA HEXAGONAL 6 X 8 CM (ZN/AL REVESTIDO COM POLIMERO), FIO 2,0 MM, DIMENSOES 5,0 X 2,0 X 0,30 M (C X L X A)</t>
  </si>
  <si>
    <t xml:space="preserve">GABIAO SACO MALHA HEXAGONAL 8 X 10 CM (ZN/AL REVESTIDO COM POLIMERO), FIO 2,4 MM, H = 0,65 M</t>
  </si>
  <si>
    <t xml:space="preserve">GABIAO SACO MALHA HEXAGONAL 8 X 10 CM (ZN/AL), FIO 2,7 MM, DIMENSOES 4,0 X 0,65 M</t>
  </si>
  <si>
    <t xml:space="preserve">GABIAO TIPO CAIXA MALHA HEXAGONAL 8 X 10 CM (ZN/AL), FIO 2,7 MM, DIMENSOES 2,0 X 1,0 X 1,0 M (C X L X A)</t>
  </si>
  <si>
    <t xml:space="preserve">GABIAO TIPO CAIXA MALHA HEXAGONAL 8 X 10 CM (ZN/AL), FIO 2,7 MM, H = 0,50 M</t>
  </si>
  <si>
    <t xml:space="preserve">GABIAO TIPO CAIXA PARA SOLO REFORCADO, MALHA HEXAGONAL DE DUPLA TORCAO 8 X 10 CM (ZN/AL REVESTIDO COM POLIMERO), FIO 2,7 MM, DIMENSOES 2,0 X 1,0 X 0,5 M, COM CAUDA DE 3,0 M</t>
  </si>
  <si>
    <t xml:space="preserve">GABIAO TIPO CAIXA PARA SOLO REFORCADO, MALHA HEXAGONAL DE DUPLA TORCAO 8 X 10 CM (ZN/AL REVESTIDO COM POLIMERO), FIO 2,7 MM, DIMENSOES 2,0 X 1,0 X 1,0 M, COM CAUDA DE 3,0 M</t>
  </si>
  <si>
    <t xml:space="preserve">GABIAO TIPO CAIXA PARA SOLO REFORCADO, MALHA HEXAGONAL DE DUPLA TORCAO 8 X 10 CM (ZN/AL REVESTIDO COM POLIMERO), FIO 2,7 MM, DIMENSOES 2,0 X 1,0 X 1,0 M, COM CAUDA DE 4,0 M</t>
  </si>
  <si>
    <t xml:space="preserve">GABIAO TIPO CAIXA PARA SOLO REFORCADO, MALHA HEXAGONAL 8 X 10 CM (ZN/AL REVESTIDO COM POLIMERO), FIO 2,7 MM, DIMENSOES 2,0 X 1,0 X 0,5 M, COM CAUDA DE 4,0 M</t>
  </si>
  <si>
    <t xml:space="preserve">GABIAO TIPO CAIXA PARA SOLO REFORCADO, MALHA HEXAGONAL 8 X 10 CM (ZN/AL REVESTIDO COM POLIMERO), FIO 2,7 MM, DIMENSOES 2,0 X 1,0 X 1,0 M, COM CAUDA DE 4,0 M</t>
  </si>
  <si>
    <t xml:space="preserve">GABIAO TIPO CAIXA TRAPEZOIDAL, MALHA HEXAGONAL 10 X 12 CM (ZN/AL REVESTIDO COM POLIMERO) FIO 2,7 MM, FACE COM 65 GRAUS, COM GEOSSINTETICO, DIMENSOES 2,0 X 1,5 X 1,0 M (C X L X A)</t>
  </si>
  <si>
    <t xml:space="preserve">GABIAO TIPO CAIXA, MALHA HEXAGONAL 8 X 10 CM (ZN/AL REVESTIDO COM POLIMERO), FIO 2,4 MM, DIMENSOES 2,0 X 1,0 X 0,5 M (C X L X A)</t>
  </si>
  <si>
    <t xml:space="preserve">GABIAO TIPO CAIXA, MALHA HEXAGONAL 8 X 10 CM (ZN/AL), FIO DE 2,7 MM, DIMENSOES 2,0 X 1,0 X 1,0 M (C X L X A)</t>
  </si>
  <si>
    <t xml:space="preserve">GABIAO TIPO CAIXA, MALHA HEXAGONAL 8 X 10 CM (ZN/AL), FIO DE 2,7 MM, DIMENSOES 5,0 X 1,0 X 1,0 M (C X L X A)</t>
  </si>
  <si>
    <t xml:space="preserve">GANCHO OLHAL EM ACO GALVANIZADO, ESPESSURA 16MM, ABERTURA 21MM</t>
  </si>
  <si>
    <t xml:space="preserve">GAS DE COZINHA - GLP</t>
  </si>
  <si>
    <t xml:space="preserve">GASOLINA COMUM</t>
  </si>
  <si>
    <t xml:space="preserve">GEOGRELHA TECIDA COM FILAMENTOS DE POLIESTER + PVC, RESISTENCIA LONGITUDINAL: 90 KN/M, RESISTENCIA TRANSVERSAL: 30 KN/M, ALONGAMENTO = 12 POR CENTO</t>
  </si>
  <si>
    <t xml:space="preserve">GEOTEXTIL NAO TECIDO AGULHADO DE FILAMENTOS CONTINUOS 100% POLIESTER, RESITENCIA A TRACAO = 09 KN/M</t>
  </si>
  <si>
    <t xml:space="preserve">GEOTEXTIL NAO TECIDO AGULHADO DE FILAMENTOS CONTINUOS 100% POLIESTER, RESITENCIA A TRACAO = 10 KN/M</t>
  </si>
  <si>
    <t xml:space="preserve">GEOTEXTIL NAO TECIDO AGULHADO DE FILAMENTOS CONTINUOS 100% POLIESTER, RESITENCIA A TRACAO = 14 KN/M</t>
  </si>
  <si>
    <t xml:space="preserve">GEOTEXTIL NAO TECIDO AGULHADO DE FILAMENTOS CONTINUOS 100% POLIESTER, RESITENCIA A TRACAO = 16 KN/M</t>
  </si>
  <si>
    <t xml:space="preserve">GEOTEXTIL NAO TECIDO AGULHADO DE FILAMENTOS CONTINUOS 100% POLIESTER, RESITENCIA A TRACAO = 21 KN/M</t>
  </si>
  <si>
    <t xml:space="preserve">GEOTEXTIL NAO TECIDO AGULHADO DE FILAMENTOS CONTINUOS 100% POLIESTER, RESITENCIA A TRACAO = 26 KN/M</t>
  </si>
  <si>
    <t xml:space="preserve">GEOTEXTIL NAO TECIDO AGULHADO DE FILAMENTOS CONTINUOS 100% POLIESTER, RESITENCIA A TRACAO = 31 KN/M</t>
  </si>
  <si>
    <t xml:space="preserve">GERADOR PORTATIL MONOFASICO, POTENCIA 5500 VA, MOTOR A GASOLINA, POTENCIA DO MOTOR 13 CV</t>
  </si>
  <si>
    <t xml:space="preserve">GESSEIRO (MENSALISTA)</t>
  </si>
  <si>
    <t xml:space="preserve">GESSO PROJETADO</t>
  </si>
  <si>
    <t xml:space="preserve">GONZO DE SOBREPOR, EM LATAO / ZAMAC, PARA JANELA PIVOTANTE - INCLUI PARAFUSOS</t>
  </si>
  <si>
    <t xml:space="preserve">GRADE DE DISCOS COM CONTROLE REMOTO, REBOCAVEL, COM 24 DISCOS 24" X 6 MM, COM PNEUS PARA TRANSPORTE</t>
  </si>
  <si>
    <t xml:space="preserve">GRAMA BATATAIS EM PLACAS, SEM PLANTIO</t>
  </si>
  <si>
    <t xml:space="preserve">GRAMA ESMERALDA OU SAO CARLOS OU CURITIBANA, EM PLACAS, SEM PLANTIO</t>
  </si>
  <si>
    <t xml:space="preserve">GRAMPO LINHA VIVA DE LATAO ESTANHADO, DIAMETRO DO CONDUTOR PRINCIPAL DE 10 A 120 MM2, DIAMETRO DA DERIVACAO DE 10 A 70 MM2</t>
  </si>
  <si>
    <t xml:space="preserve">GRAMPO PARALELO METALICO PARA CABO DE 6 A 50 MM2, COM 2 PARAFUSOS</t>
  </si>
  <si>
    <t xml:space="preserve">GRANALHA DE ACO, ANGULAR (GRIT), PARA JATEAMENTO, PENEIRA 0,117 A 1,00 MM, (SAE G-40 A G-80)</t>
  </si>
  <si>
    <t>SC25KG</t>
  </si>
  <si>
    <t xml:space="preserve">GRANALHA DE ACO, ANGULAR (GRIT), PARA JATEAMENTO, PENEIRA 1,41 A 1,19 MM (SAE G16)</t>
  </si>
  <si>
    <t xml:space="preserve">GRANALHA DE ACO, ESFERICA (SHOT), PARA JATEAMENTO, PENEIRA 0,40 A 1,00 MM (SAE S-170 A S-280)</t>
  </si>
  <si>
    <t xml:space="preserve">GRANALHA DE ACO, ESFERICA (SHOT), PARA JATEAMENTO, PENEIRA 1,19 A 1,00 MM (SAE S390)</t>
  </si>
  <si>
    <t xml:space="preserve">GRANILHA/ GRANA/ PEDRISCO OU AGREGADO EM MARMORE/ GRANITO/ QUARTZO E CALCARIO, PRETO, CINZA, PALHA OU BRANCO</t>
  </si>
  <si>
    <t xml:space="preserve">GRAUTE CIMENTICIO PARA USO GERAL</t>
  </si>
  <si>
    <t xml:space="preserve">GRELHA FOFO ARTICULADA, CARGA MAXIMA 1,5 T, *300 X 1000* MM, E= *15* MM</t>
  </si>
  <si>
    <t xml:space="preserve">GRELHA FOFO SIMPLES COM REQUADRO, CARGA MAXIMA 1,5 T, 150 X 1000 MM, E= *15* MM</t>
  </si>
  <si>
    <t xml:space="preserve">GRELHA FOFO SIMPLES COM REQUADRO, CARGA MAXIMA 1,5 T, 200 X 1000 MM, E= *15* MM</t>
  </si>
  <si>
    <t xml:space="preserve">GRUA ASCENCIONAL, LANCA DE 30 M, CAPACIDADE DE 1,0 T A 30 M, ALTURA ATE 39 M</t>
  </si>
  <si>
    <t xml:space="preserve">GRUA ASCENCIONAL, LANCA DE 42 M, CAPACIDADE DE 1,5 T A 30 M, ALTURA ATE 39 M</t>
  </si>
  <si>
    <t xml:space="preserve">GRUA ASCENCIONAL, LANCA DE 50 M, CAPACIDADE DE 2,33 T A 30 M, ALTURA ATE 48 M</t>
  </si>
  <si>
    <t xml:space="preserve">GRUPO GERADOR A GASOLINA, POTENCIA NOMINAL 2,2 KW, TENSAO DE SAIDA 110/220 V, MOTOR POTENCIA 6,5 HP</t>
  </si>
  <si>
    <t xml:space="preserve">GRUPO GERADOR DIESEL, COM CARENAGEM, POTENCIA STANDART ENTRE 100 E 110 KVA, VELOCIDADE DE 1800 RPM, FREQUENCIA DE 60 HZ</t>
  </si>
  <si>
    <t xml:space="preserve">GRUPO GERADOR DIESEL, COM CARENAGEM, POTENCIA STANDART ENTRE 140 E 150 KVA, VELOCIDADE DE 1800 RPM, FREQUENCIA DE 60 HZ</t>
  </si>
  <si>
    <t xml:space="preserve">GRUPO GERADOR DIESEL, COM CARENAGEM, POTENCIA STANDART ENTRE 210 E 220 KVA, VELOCIDADE DE 1800 RPM, FREQUENCIA DE 60 HZ</t>
  </si>
  <si>
    <t xml:space="preserve">GRUPO GERADOR DIESEL, COM CARENAGEM, POTENCIA STANDART ENTRE 250 E 260 KVA, VELOCIDADE DE 1800 RPM, FREQUENCIA DE 60 HZ</t>
  </si>
  <si>
    <t xml:space="preserve">GRUPO GERADOR DIESEL, COM CARENAGEM, POTENCIA STANDART ENTRE 50 E 55 KVA, VELOCIDADE DE 1800 RPM, FREQUENCIA DE 60 HZ</t>
  </si>
  <si>
    <t xml:space="preserve">GRUPO GERADOR DIESEL, SEM CARENAGEM, POTENCIA STANDART ENTRE 100 E 110 KVA, VELOCIDADE DE 1800 RPM, FREQUENCIA DE 60 HZ</t>
  </si>
  <si>
    <t xml:space="preserve">GRUPO GERADOR DIESEL, SEM CARENAGEM, POTENCIA STANDART ENTRE 210 E 220 KVA, VELOCIDADE DE 1800 RPM, FREQUENCIA DE 60 HZ</t>
  </si>
  <si>
    <t xml:space="preserve">GRUPO GERADOR DIESEL, SEM CARENAGEM, POTENCIA STANDART ENTRE 250 E 260 KVA, VELOCIDADE DE 1800 RPM, FREQUENCIA DE 60 HZ</t>
  </si>
  <si>
    <t xml:space="preserve">GRUPO GERADOR DIESEL, SEM CARENAGEM, POTENCIA STANDART ENTRE 80 E 90 KVA, VELOCIDADE DE 1800 RPM, FREQUENCIA DE 60 HZ</t>
  </si>
  <si>
    <t xml:space="preserve">GRUPO GERADOR ESTACIONARIO SILENCIADO, POTENCIA 50 KVA, MOTOR DIESEL</t>
  </si>
  <si>
    <t xml:space="preserve">GRUPO GERADOR ESTACIONARIO, MOTOR DIESEL POTENCIA 170 KVA</t>
  </si>
  <si>
    <t xml:space="preserve">GRUPO GERADOR ESTACIONARIO, POTENCIA 150 KVA, MOTOR DIESEL</t>
  </si>
  <si>
    <t xml:space="preserve">GRUPO GERADOR ESTACIONARIO, SILENCIADO, POTENCIA 180 KVA, MOTOR DIESEL</t>
  </si>
  <si>
    <t xml:space="preserve">GRUPO GERADOR REBOCAVEL, POTENCIA *66* KVA, MOTOR A DIESEL</t>
  </si>
  <si>
    <t xml:space="preserve">GUINCHO DE ALAVANCA MANUAL, CAPACIDADE DE 1,6 T, COM 20 M DE CABO DE ACO (AQUISICAO)</t>
  </si>
  <si>
    <t xml:space="preserve">GUINCHO DE ALAVANCA MANUAL, CAPACIDADE 3,2 T COM 20 M DE CABO DE ACO DIAMETRO 16,3 MM</t>
  </si>
  <si>
    <t xml:space="preserve">GUINCHO ELETRICO DE COLUNA, CAPACIDADE 400 KG, COM MOTO FREIO, MOTOR TRIFASICO DE 1,25 CV</t>
  </si>
  <si>
    <t xml:space="preserve">GUINDASTE HIDRAULICO AUTOPROPELIDO, COM LANCA TELESCOPICA 28,80 M, CAPACIDADE MAXIMA 30 T, POTENCIA 97 KW, TRACAO 4 X 4</t>
  </si>
  <si>
    <t xml:space="preserve">GUINDASTE HIDRAULICO AUTOPROPELIDO, COM LANCA TELESCOPICA 40 M, CAPACIDADE MAXIMA 60 T, POTENCIA 260 KW, TRACAO 6 X 6</t>
  </si>
  <si>
    <t xml:space="preserve">GUINDASTE HIDRAULICO AUTOPROPELIDO, COM LANCA TELESCOPICA 50 M, CAPACIDADE MAXIMA 100 T, POTENCIA 350 KW, TRACAO 10 X 6</t>
  </si>
  <si>
    <t xml:space="preserve">GUINDAUTO HIDRAULICO, CAPACIDADE MAXIMA DE CARGA 14340 KG, MOMENTO MAXIMO DE CARGA 42,3 TM, ALCANCE MAXIMO HORIZONTAL 16,80 M, PARA MONTAGEM SOBRE CHASSI DE CAMINHAO PBT MINIMO 23000 KG (INCLUI MONTAGEM, NAO INCLUI CAMINHAO)</t>
  </si>
  <si>
    <t xml:space="preserve">HASTE ANCORA EM ACO GALVANIZADO, DIMENSOES 16 MM X 2000 MM</t>
  </si>
  <si>
    <t xml:space="preserve">HASTE DE ATERRAMENTO EM ACO GALVANIZADO TIPO CANTONEIRA COM 2,00 M DE COMPRIMENTO, 25 X 25 MM E CHAPA DE 3/16"</t>
  </si>
  <si>
    <t xml:space="preserve">HASTE RETA PARA GANCHO DE FERRO GALVANIZADO, COM ROSCA 5/16" X 35 CM PARA FIXACAO DE TELHA DE FIBROCIMENTO, INCLUI PORCA E ARRUELAS DE VEDACAO</t>
  </si>
  <si>
    <t xml:space="preserve">HASTE RETA PARA GANCHO DE FERRO GALVANIZADO, COM ROSCA 5/16" X 45 CM PARA FIXACAO DE TELHA DE FIBROCIMENTO, INCLUI PORCA E ARRUELAS DE VEDACAO</t>
  </si>
  <si>
    <t xml:space="preserve">HIDRANTE DE COLUNA COMPLETO, EM FERRO FUNDIDO, DN = 100 MM, COM REGISTRO, CUNHA DE BORRACHA, CURVA DESSIMETRICA, EXTREMIDADE E TAMPAS (INCLUI KIT FIXACAO)</t>
  </si>
  <si>
    <t xml:space="preserve">HIDRANTE DE COLUNA COMPLETO, EM FERRO FUNDIDO, DN = 75 MM, COM REGISTRO, CUNHA DE BORRACHA, CURVA DESSIMETRICA, EXTREMIDADE E TAMPAS (INCLUI KIT FIXACAO)</t>
  </si>
  <si>
    <t xml:space="preserve">HIDRANTE SUBTERRANEO, EM FERRO FUNDIDO, COM CURVA CURTA E CAIXA, DN 75 MM</t>
  </si>
  <si>
    <t xml:space="preserve">HIDRANTE SUBTERRANEO, EM FERRO FUNDIDO, COM CURVA LONGA E CAIXA, DN 75 MM</t>
  </si>
  <si>
    <t xml:space="preserve">HIDROJATEADORA PARA DESOBSTRUCAO DE REDES E GALERIAS, TANQUE 7000 L, BOMBA TRIPLEX 120 KGF/CM2 128 L/MIN (INCLUI MONTAGEM, NAO INCLUI CAMINHAO)</t>
  </si>
  <si>
    <t xml:space="preserve">HIDROJATEADORA PARA DESOBSTRUCAO DE REDES E GALERIAS, TANQUE 7000 L, BOMBA TRIPLEX 140 KGF/CM2 260 L/MIN ALIMENTADA POR MOTOR INDEPENDENTE A DIESEL POTENCIA 125 CV (INCLUI MONTAGEM, NAO INCLUI CAMINHAO)</t>
  </si>
  <si>
    <t>IMPERMEABILIZADOR</t>
  </si>
  <si>
    <t xml:space="preserve">IMPERMEABILIZADOR (MENSALISTA)</t>
  </si>
  <si>
    <t xml:space="preserve">IMPERMEABILIZANTE FLEXIVEL BRANCO DE BASE ACRILICA PARA COBERTURAS</t>
  </si>
  <si>
    <t xml:space="preserve">IMUNIZANTE PARA MADEIRA, INCOLOR</t>
  </si>
  <si>
    <t xml:space="preserve">INSTALADOR DE TUBULACOES (TUBOS/EQUIPAMENTOS) (MENSALISTA)</t>
  </si>
  <si>
    <t xml:space="preserve">INTERRUPTOR BIPOLAR SIMPLES 10 A, 250 V (APENAS MODULO)</t>
  </si>
  <si>
    <t xml:space="preserve">INTERRUPTOR BIPOLAR 10A, 250V, CONJUNTO MONTADO PARA EMBUTIR 4" X 2" (PLACA + SUPORTE + MODULO)</t>
  </si>
  <si>
    <t xml:space="preserve">INTERRUPTOR INTERMEDIARIO 10 A, 250 V (APENAS MODULO)</t>
  </si>
  <si>
    <t xml:space="preserve">INTERRUPTOR INTERMEDIARIO 10A, 250V, CONJUNTO MONTADO PARA EMBUTIR 4" X 2" (PLACA + SUPORTE + MODULO)</t>
  </si>
  <si>
    <t xml:space="preserve">INTERRUPTOR PARALELO + TOMADA 2P+T 10A, 250V, CONJUNTO MONTADO PARA EMBUTIR 4" X 2" (PLACA + SUPORTE + MODULOS)</t>
  </si>
  <si>
    <t xml:space="preserve">INTERRUPTOR PARALELO 10A, 250V (APENAS MODULO)</t>
  </si>
  <si>
    <t xml:space="preserve">INTERRUPTOR PARALELO 10A, 250V, CONJUNTO MONTADO PARA EMBUTIR 4" X 2" (PLACA + SUPORTE + MODULO)</t>
  </si>
  <si>
    <t xml:space="preserve">INTERRUPTOR SIMPLES + INTERRUPTOR PARALELO + TOMADA 2P+T 10A, 250V, CONJUNTO MONTADO PARA EMBUTIR 4" X 2" (PLACA + SUPORTE + MODULOS)</t>
  </si>
  <si>
    <t xml:space="preserve">INTERRUPTOR SIMPLES + INTERRUPTOR PARALELO 10A, 250V, CONJUNTO MONTADO PARA EMBUTIR 4" X 2" (PLACA + SUPORTE + MODULOS)</t>
  </si>
  <si>
    <t xml:space="preserve">INTERRUPTOR SIMPLES + TOMADA 2P+T 10A, 250V, CONJUNTO MONTADO PARA EMBUTIR 4" X 2" (PLACA + SUPORTE + MODULOS)</t>
  </si>
  <si>
    <t xml:space="preserve">INTERRUPTOR SIMPLES + 2 INTERRUPTORES PARALELOS 10A, 250V, CONJUNTO MONTADO PARA EMBUTIR 4" X 2" (PLACA + SUPORTE + MODULOS)</t>
  </si>
  <si>
    <t xml:space="preserve">INTERRUPTOR SIMPLES 10A, 250V (APENAS MODULO)</t>
  </si>
  <si>
    <t xml:space="preserve">INTERRUPTOR SIMPLES 10A, 250V, CONJUNTO MONTADO PARA EMBUTIR 4" X 2" (PLACA + SUPORTE + MODULO)</t>
  </si>
  <si>
    <t xml:space="preserve">INTERRUPTOR SIMPLES 10A, 250V, CONJUNTO MONTADO PARA SOBREPOR 4" X 2" (CAIXA + MODULO)</t>
  </si>
  <si>
    <t xml:space="preserve">INTERRUPTOR SIMPLES 10A, 250V, CONJUNTO MONTADO PARA SOBREPOR 4" X 2" (CAIXA + 2 MODULOS)</t>
  </si>
  <si>
    <t xml:space="preserve">INTERRUPTORES PARALELOS (2 MODULOS) + TOMADA 2P+T 10A, 250V, CONJUNTO MONTADO PARA EMBUTIR 4" X 2" (PLACA + SUPORTE + MODULOS)</t>
  </si>
  <si>
    <t xml:space="preserve">INTERRUPTORES PARALELOS (2 MODULOS) 10A, 250V, CONJUNTO MONTADO PARA EMBUTIR 4" X 2" (PLACA + SUPORTE + MODULOS)</t>
  </si>
  <si>
    <t xml:space="preserve">INTERRUPTORES PARALELOS (3 MODULOS) 10A, 250V, CONJUNTO MONTADO PARA EMBUTIR 4" X 2" (PLACA + SUPORTE + MODULO)</t>
  </si>
  <si>
    <t xml:space="preserve">INTERRUPTORES SIMPLES (2 MODULOS) + TOMADA 2P+T 10A, 250V, CONJUNTO MONTADO PARA EMBUTIR 4" X 2" (PLACA + SUPORTE + MODULOS)</t>
  </si>
  <si>
    <t xml:space="preserve">INTERRUPTORES SIMPLES (2 MODULOS) + 1 INTERRUPTOR PARALELO 10A, 250V, CONJUNTO MONTADO PARA EMBUTIR 4" X 2" (PLACA + SUPORTE + MODULOS)</t>
  </si>
  <si>
    <t xml:space="preserve">INTERRUPTORES SIMPLES (2 MODULOS) 10A, 250V, CONJUNTO MONTADO PARA EMBUTIR 4" X 2" (PLACA + SUPORTE + MODULOS)</t>
  </si>
  <si>
    <t xml:space="preserve">INTERRUPTORES SIMPLES (3 MODULOS) 10A, 250V, CONJUNTO MONTADO PARA EMBUTIR 4" X 2" (PLACA + SUPORTE + MODULOS)</t>
  </si>
  <si>
    <t xml:space="preserve">ISOLADOR DE PORCELANA SUSPENSO, DISCO TIPO GARFO OLHAL, DIAMETRO DE 152 MM, PARA TENSAO DE *15* KV</t>
  </si>
  <si>
    <t xml:space="preserve">ISOLADOR DE PORCELANA, TIPO BUCHA, PARA TENSAO DE *15* KV</t>
  </si>
  <si>
    <t xml:space="preserve">ISOLADOR DE PORCELANA, TIPO BUCHA, PARA TENSAO DE *35* KV</t>
  </si>
  <si>
    <t xml:space="preserve">ISOLADOR DE PORCELANA, TIPO PINO MONOCORPO, PARA TENSAO DE *15* KV</t>
  </si>
  <si>
    <t xml:space="preserve">ISOLADOR DE PORCELANA, TIPO PINO MONOCORPO, PARA TENSAO DE *35* KV</t>
  </si>
  <si>
    <t xml:space="preserve">ISOLADOR DE PORCELANA, TIPO ROLDANA, DIMENSOES DE *72* X *72* MM, PARA USO EM BAIXA TENSAO</t>
  </si>
  <si>
    <t xml:space="preserve">JANELA BASCULANTE EM MADEIRA PINUS/ EUCALIPTO/ TAUARI/ VIROLA OU EQUIVALENTE DA REGIAO, *60 X 60*, CAIXA DO BATENTE/ MARCO E = *10* CM, 2 BASCULAS PARA VIDRO, COM FERRAGENS (SEM VIDRO, SEM GUARNICAO/ALIZAR E SEM ACABAMENTO)</t>
  </si>
  <si>
    <t xml:space="preserve">JANELA BASCULANTE EM MADEIRA PINUS/ EUCALIPTO/ TAUARI/ VIROLA OU EQUIVALENTE DA REGIAO, CAIXA DO BATENTE/ MARCO *10* CM, *2* FOLHAS BASCULANTES PARA VIDRO, COM FERRAGENS (SEM VIDRO, SEM GUARNICAO/ALIZAR E SEM ACABAMENTO)</t>
  </si>
  <si>
    <t xml:space="preserve">JANELA BASCULANTE, ACO, COM BATENTE/REQUADRO, 60 X 60 CM (SEM VIDROS)</t>
  </si>
  <si>
    <t xml:space="preserve">JANELA DE ABRIR EM MADEIRA IMBUIA/CEDRO ARANA/CEDRO ROSA OU EQUIVALENTE DA REGIAO, CAIXA DO BATENTE/MARCO *10* CM, 2 FOLHAS DE ABRIR TIPO VENEZIANA E 2 FOLHAS DE ABRIR PARA VIDRO, COM GUARNICAO/ALIZAR, COM FERRAGENS, (SEM VIDRO E SEM ACABAMENTO)</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</si>
  <si>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</si>
  <si>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t>
  </si>
  <si>
    <t xml:space="preserve">JANELA EM MADEIRA CEDRINHO/ ANGELIM COMERCIAL/ CURUPIXA/ CUMARU OU EQUIVALENTE DA REGIAO, CAIXA DO BATENTE/MARCO *10* CM, 2 FOLHAS DE ABRIR TIPO VENEZIANA E 2 FOLHAS GUILHOTINA PARA VIDRO, COM GUARNICAO/ALIZAR, COM FERRAGENS (SEM VIDRO E SEM ACABAMENTO)</t>
  </si>
  <si>
    <t>JARDINEIRO</t>
  </si>
  <si>
    <t xml:space="preserve">JARDINEIRO (MENSALISTA)</t>
  </si>
  <si>
    <t xml:space="preserve">JOELHO CPVC, SOLDAVEL, 45 GRAUS, 15 MM, PARA AGUA QUENTE</t>
  </si>
  <si>
    <t xml:space="preserve">JOELHO CPVC, SOLDAVEL, 45 GRAUS, 22 MM, PARA AGUA QUENTE</t>
  </si>
  <si>
    <t xml:space="preserve">JOELHO CPVC, SOLDAVEL, 45 GRAUS, 28 MM, PARA AGUA QUENTE</t>
  </si>
  <si>
    <t xml:space="preserve">JOELHO CPVC, SOLDAVEL, 45 GRAUS, 35 MM, PARA AGUA QUENTE</t>
  </si>
  <si>
    <t xml:space="preserve">JOELHO CPVC, SOLDAVEL, 45 GRAUS, 42 MM, PARA AGUA QUENTE</t>
  </si>
  <si>
    <t xml:space="preserve">JOELHO CPVC, SOLDAVEL, 45 GRAUS, 54 MM, PARA AGUA QUENTE</t>
  </si>
  <si>
    <t xml:space="preserve">JOELHO CPVC, SOLDAVEL, 45 GRAUS, 73 MM, PARA AGUA QUENTE</t>
  </si>
  <si>
    <t xml:space="preserve">JOELHO CPVC, SOLDAVEL, 45 GRAUS, 89 MM, PARA AGUA QUENTE</t>
  </si>
  <si>
    <t xml:space="preserve">JOELHO CPVC, SOLDAVEL, 90 GRAUS, 15 MM, PARA AGUA QUENTE</t>
  </si>
  <si>
    <t xml:space="preserve">JOELHO CPVC, SOLDAVEL, 90 GRAUS, 22 MM, PARA AGUA QUENTE</t>
  </si>
  <si>
    <t xml:space="preserve">JOELHO CPVC, SOLDAVEL, 90 GRAUS, 28 MM, PARA AGUA QUENTE</t>
  </si>
  <si>
    <t xml:space="preserve">JOELHO CPVC, SOLDAVEL, 90 GRAUS, 35 MM, PARA AGUA QUENTE</t>
  </si>
  <si>
    <t xml:space="preserve">JOELHO CPVC, SOLDAVEL, 90 GRAUS, 42 MM, PARA AGUA QUENTE</t>
  </si>
  <si>
    <t xml:space="preserve">JOELHO CPVC, SOLDAVEL, 90 GRAUS, 54 MM, PARA AGUA QUENTE</t>
  </si>
  <si>
    <t xml:space="preserve">JOELHO CPVC, SOLDAVEL, 90 GRAUS, 73 MM, PARA AGUA QUENTE</t>
  </si>
  <si>
    <t xml:space="preserve">JOELHO CPVC, SOLDAVEL, 90 GRAUS, 89 MM, PARA AGUA QUENTE</t>
  </si>
  <si>
    <t xml:space="preserve">JOELHO DE TRANSICAO, CPVC, SOLDAVEL, 90 GRAUS, 15 MM X 1/2", PARA AGUA QUENTE</t>
  </si>
  <si>
    <t xml:space="preserve">JOELHO DE TRANSICAO, CPVC, SOLDAVEL, 90 GRAUS, 22 MM X 1/2", PARA AGUA QUENTE</t>
  </si>
  <si>
    <t xml:space="preserve">JOELHO DE TRANSICAO, CPVC, SOLDAVEL, 90 GRAUS, 22 MM X 3/4", PARA AGUA QUENTE</t>
  </si>
  <si>
    <t xml:space="preserve">JOELHO PVC COM VISITA, 90 GRAUS, DN 100 X 50 MM, SERIE NORMAL, PARA ESGOTO PREDIAL</t>
  </si>
  <si>
    <t xml:space="preserve">JOELHO PVC, COM BOLSA E ANEL, 90 GRAUS, DN 40 X *38* MM, SERIE NORMAL, PARA ESGOTO PREDIAL</t>
  </si>
  <si>
    <t xml:space="preserve">JOELHO PVC, SOLDAVEL, BB, 45 GRAUS, DN 40 MM, PARA ESGOTO PREDIAL</t>
  </si>
  <si>
    <t xml:space="preserve">JOELHO PVC, SOLDAVEL, COM BUCHA DE LATAO, 90 GRAUS, 20 MM X 1/2", PARA AGUA FRIA PREDIAL</t>
  </si>
  <si>
    <t xml:space="preserve">JOELHO PVC, SOLDAVEL, COM BUCHA DE LATAO, 90 GRAUS, 25 MM X 1/2", PARA AGUA FRIA PREDIAL</t>
  </si>
  <si>
    <t xml:space="preserve">JOELHO PVC, SOLDAVEL, COM BUCHA DE LATAO, 90 GRAUS, 25 MM X 3/4", PARA AGUA FRIA PREDIAL</t>
  </si>
  <si>
    <t xml:space="preserve">JOELHO PVC, SOLDAVEL, COM BUCHA DE LATAO, 90 GRAUS, 32 MM X 3/4", PARA AGUA FRIA PREDIAL</t>
  </si>
  <si>
    <t xml:space="preserve">JOELHO PVC, SOLDAVEL, PB, 45 GRAUS, DN 100 MM, PARA ESGOTO PREDIAL</t>
  </si>
  <si>
    <t xml:space="preserve">JOELHO PVC, SOLDAVEL, PB, 45 GRAUS, DN 150 MM, PARA ESGOTO PREDIAL</t>
  </si>
  <si>
    <t xml:space="preserve">JOELHO PVC, SOLDAVEL, PB, 45 GRAUS, DN 40 MM, PARA ESGOTO PREDIAL</t>
  </si>
  <si>
    <t xml:space="preserve">JOELHO PVC, SOLDAVEL, PB, 45 GRAUS, DN 50 MM, PARA ESGOTO PREDIAL</t>
  </si>
  <si>
    <t xml:space="preserve">JOELHO PVC, SOLDAVEL, PB, 45 GRAUS, DN 75 MM, PARA ESGOTO PREDIAL</t>
  </si>
  <si>
    <t xml:space="preserve">JOELHO PVC, SOLDAVEL, PB, 90 GRAUS, DN 100 MM, PARA ESGOTO PREDIAL</t>
  </si>
  <si>
    <t xml:space="preserve">JOELHO PVC, SOLDAVEL, PB, 90 GRAUS, DN 150 MM, PARA ESGOTO PREDIAL</t>
  </si>
  <si>
    <t xml:space="preserve">JOELHO PVC, SOLDAVEL, PB, 90 GRAUS, DN 40 MM, PARA ESGOTO PREDIAL</t>
  </si>
  <si>
    <t xml:space="preserve">JOELHO PVC, SOLDAVEL, PB, 90 GRAUS, DN 50 MM, PARA ESGOTO PREDIAL</t>
  </si>
  <si>
    <t xml:space="preserve">JOELHO PVC, SOLDAVEL, PB, 90 GRAUS, DN 75 MM, PARA ESGOTO PREDIAL</t>
  </si>
  <si>
    <t xml:space="preserve">JOELHO, PVC SERIE R, 45 GRAUS, DN 100 MM, PARA ESGOTO PREDIAL</t>
  </si>
  <si>
    <t xml:space="preserve">JOELHO, PVC SERIE R, 45 GRAUS, DN 150 MM, PARA ESGOTO PREDIAL</t>
  </si>
  <si>
    <t xml:space="preserve">JOELHO, PVC SERIE R, 45 GRAUS, DN 40 MM, PARA ESGOTO PREDIAL</t>
  </si>
  <si>
    <t xml:space="preserve">JOELHO, PVC SERIE R, 45 GRAUS, DN 50 MM, PARA ESGOTO PREDIAL</t>
  </si>
  <si>
    <t xml:space="preserve">JOELHO, PVC SERIE R, 45 GRAUS, DN 75 MM, PARA ESGOTO PREDIAL</t>
  </si>
  <si>
    <t xml:space="preserve">JOELHO, PVC SERIE R, 90 GRAUS, DN 100 MM, PARA ESGOTO PREDIAL</t>
  </si>
  <si>
    <t xml:space="preserve">JOELHO, PVC SERIE R, 90 GRAUS, DN 150 MM, PARA ESGOTO PREDIAL</t>
  </si>
  <si>
    <t xml:space="preserve">JOELHO, PVC SERIE R, 90 GRAUS, DN 40 MM, PARA ESGOTO PREDIAL</t>
  </si>
  <si>
    <t xml:space="preserve">JOELHO, PVC SERIE R, 90 GRAUS, DN 50 MM, PARA ESGOTO PREDIAL</t>
  </si>
  <si>
    <t xml:space="preserve">JOELHO, PVC SERIE R, 90 GRAUS, DN 75 MM, PARA ESGOTO PREDIAL</t>
  </si>
  <si>
    <t xml:space="preserve">JOGO DE TRANQUETA E ROSETA QUADRADA DE SOBREPOR SEM FUROS, EM LATAO CROMADO, *50 X 50* MM, PARA FECHADURA DE PORTA DE BANHEIRO</t>
  </si>
  <si>
    <t xml:space="preserve">JOGO DE TRANQUETA E ROSETA REDONDA DE SOBREPOR SEM FUROS, EM LATAO CROMADO, DIAMETRO *50* MM, PARA FECHADURA DE PORTA DE BANHEIRO</t>
  </si>
  <si>
    <t xml:space="preserve">JUNCAO DE REDUCAO INVERTIDA, PVC SOLDAVEL, 100 X 50 MM, SERIE NORMAL PARA ESGOTO PREDIAL</t>
  </si>
  <si>
    <t xml:space="preserve">JUNCAO DE REDUCAO INVERTIDA, PVC SOLDAVEL, 100 X 75 MM, SERIE NORMAL PARA ESGOTO PREDIAL</t>
  </si>
  <si>
    <t xml:space="preserve">JUNCAO DE REDUCAO INVERTIDA, PVC SOLDAVEL, 75 X 50 MM, SERIE NORMAL PARA ESGOTO PREDIAL</t>
  </si>
  <si>
    <t xml:space="preserve">JUNCAO DUPLA, PVC SERIE R, DN 100 X 100 X 100 MM, PARA ESGOTO PREDIAL</t>
  </si>
  <si>
    <t xml:space="preserve">JUNCAO INVERTIDA, PVC SOLDAVEL, 75 X 75 MM, SERIE NORMAL PARA ESGOTO PREDIAL</t>
  </si>
  <si>
    <t xml:space="preserve">JUNCAO SIMPLES, PVC SERIE R, DN 100 X 100 MM, PARA ESGOTO PREDIAL</t>
  </si>
  <si>
    <t xml:space="preserve">JUNCAO SIMPLES, PVC SERIE R, DN 100 X 75 MM, PARA ESGOTO PREDIAL</t>
  </si>
  <si>
    <t xml:space="preserve">JUNCAO SIMPLES, PVC SERIE R, DN 150 X 100 MM, PARA ESGOTO PREDIAL</t>
  </si>
  <si>
    <t xml:space="preserve">JUNCAO SIMPLES, PVC SERIE R, DN 150 X 150 MM, PARA ESGOTO PREDIAL</t>
  </si>
  <si>
    <t xml:space="preserve">JUNCAO SIMPLES, PVC SERIE R, DN 40 X 40 MM, PARA ESGOTO PREDIAL</t>
  </si>
  <si>
    <t xml:space="preserve">JUNCAO SIMPLES, PVC SERIE R, DN 50 X 50 MM, PARA ESGOTO PREDIAL</t>
  </si>
  <si>
    <t xml:space="preserve">JUNCAO SIMPLES, PVC SERIE R, DN 75 X 75 MM, PARA ESGOTO PREDIAL</t>
  </si>
  <si>
    <t xml:space="preserve">JUNCAO SIMPLES, PVC, 45 GRAUS, DN 100 X 100 MM, SERIE NORMAL PARA ESGOTO PREDIAL</t>
  </si>
  <si>
    <t xml:space="preserve">JUNCAO SIMPLES, PVC, 45 GRAUS, DN 40 X 40 MM, SERIE NORMAL PARA ESGOTO PREDIAL</t>
  </si>
  <si>
    <t xml:space="preserve">JUNCAO 2 GARRAS PARA FITA PERFURADA</t>
  </si>
  <si>
    <t xml:space="preserve">JUNTA DILATACAO ELASTICA PARA CONCRETO (FUGENBAND) O-12, ATE 5 MCA</t>
  </si>
  <si>
    <t xml:space="preserve">JUNTA DILATACAO ELASTICA PARA CONCRETO (FUGENBAND) O-22, ATE 30 MCA</t>
  </si>
  <si>
    <t xml:space="preserve">JUNTA DILATACAO ELASTICA PARA CONCRETO (FUGENBAND) O-35/10, ATE 100 MCA</t>
  </si>
  <si>
    <t xml:space="preserve">JUNTA DILATACAO ELASTICA PARA CONCRETO (FUGENBAND) O-35/6, ATE 100 MCA</t>
  </si>
  <si>
    <t xml:space="preserve">JUNTA PLASTICA DE DILATACAO PARA PISOS, COR CINZA, 10 X 4,5 MM (ALTURA X ESPESSURA)</t>
  </si>
  <si>
    <t xml:space="preserve">JUNTA PLASTICA DE DILATACAO PARA PISOS, COR CINZA, 17 X 3 MM (ALTURA X ESPESSURA)</t>
  </si>
  <si>
    <t xml:space="preserve">JUNTA PLASTICA DE DILATACAO PARA PISOS, COR CINZA, 27 X 3 MM (ALTURA X ESPESSURA)</t>
  </si>
  <si>
    <t xml:space="preserve">KIT ACESSORIOS PARA COMPRESSOR DE AR, 5 PECAS (PISTOLAS PINTURA, LIMPEZA E PULVERIZACAO, CALIBRADOR E MANGUEIRA)</t>
  </si>
  <si>
    <t xml:space="preserve">KIT CAVALETE, PVC, COM REGISTRO, PARA HIDROMETRO, BITOLAS 1/2" OU 3/4" - COMPLETO</t>
  </si>
  <si>
    <t xml:space="preserve">KIT DE ACESSORIOS PARA BANHEIRO EM METAL CROMADO, 5 PECAS</t>
  </si>
  <si>
    <t xml:space="preserve">KIT DE MATERIAIS PARA BRACADEIRA PARA FIXACAO EM POSTE CIRCULAR, CONTEM TRES FIXADORES E UM ROLO DE FITA DE 3 M EM ACO CARBONO</t>
  </si>
  <si>
    <t xml:space="preserve">KIT DE PROTECAO ARSTOP PARA AR CONDICIONADO, TOMADA PADRAO 2P+T 20 A, COM DISJUNTOR UNIPOLAR DIN 20A</t>
  </si>
  <si>
    <t xml:space="preserve">LAJE PRE-MOLDADA TRELICADA (LAJOTAS + VIGOTAS) PARA FORRO, UNIDIRECIONAL, SOBRECARGA DE 100 KG/M2, VAO ATE 6,00 M (SEM COLOCACAO)</t>
  </si>
  <si>
    <t xml:space="preserve">LAJE PRE-MOLDADA TRELICADA (LAJOTAS + VIGOTAS) PARA PISO, UNIDIRECIONAL, SOBRECARGA DE 200 KG/M2, VAO ATE 6,00 M (SEM COLOCACAO)</t>
  </si>
  <si>
    <t xml:space="preserve">LAMPADA LED TIPO DICROICA BIVOLT, LUZ BRANCA, 5 W (BASE GU10)</t>
  </si>
  <si>
    <t xml:space="preserve">LAMPADA LED TUBULAR BIVOLT 18/20 W, BASE G13</t>
  </si>
  <si>
    <t xml:space="preserve">LAMPADA LED TUBULAR BIVOLT 9/10 W, BASE G13</t>
  </si>
  <si>
    <t xml:space="preserve">LAMPADA LED 10 W BIVOLT BRANCA, FORMATO TRADICIONAL (BASE E27)</t>
  </si>
  <si>
    <t xml:space="preserve">LAMPADA LED 6 W BIVOLT BRANCA, FORMATO TRADICIONAL (BASE E27)</t>
  </si>
  <si>
    <t xml:space="preserve">LETRA ACO INOX (AISI 304), CHAPA NUM. 22, RECORTADO, H= 20 CM (SEM RELEVO)</t>
  </si>
  <si>
    <t xml:space="preserve">LEVANTADOR DE JANELA GUILHOTINA, EM LATAO CROMADO</t>
  </si>
  <si>
    <t xml:space="preserve">LIMPADORA A SUCCAO, TANQUE 12000 L, BASCULAMENTO HIDRAULICO, BOMBA 12 M3/MIN 95% VACUO (INCLUI MONTAGEM, NAO INCLUI CAMINHAO)</t>
  </si>
  <si>
    <t xml:space="preserve">LIMPADORA DE SUCCAO TANQUE 7000 L, BOMBA 12 M3/MIN 95% VACUO (INCLUI MONTAGEM, NAO INCLUI CAMINHAO)</t>
  </si>
  <si>
    <t xml:space="preserve">LIMPADORA DE SUCCAO, TANQUE 11000 L, BOMBA 340 M3/MIN (INCLUI MONTAGEM, NAO INCLUI CAMINHAO)</t>
  </si>
  <si>
    <t xml:space="preserve">LIMPADORA DE SUCCAO, TANQUE 5500 L, BOMBA 60M3/MIN, VACUO 500 MBAR (INCLUI MONTAGEM, NAO INCLUI CAMINHAO)</t>
  </si>
  <si>
    <t xml:space="preserve">LIXA EM FOLHA PARA FERRO, NUMERO 150</t>
  </si>
  <si>
    <t xml:space="preserve">LIXEIRA DUPLA, COM CAPACIDADE VOLUMETRICA DE 60L*, FABRICADA EM TUBO DE ACO CARBONO, CESTOS EM CHAPA DE ACO E PINTURA NO PROCESSO ELETROSTATICO - PARA ACADEMIA AO AR LIVRE / ACADEMIA DA TERCEIRA IDADE - ATI</t>
  </si>
  <si>
    <t>MXMES</t>
  </si>
  <si>
    <t xml:space="preserve">LOCACAO DE ANDAIME SUSPENSO OU BALANCIM MANUAL, CAPACIDADE DE CARGA TOTAL DE APROXIMADAMENTE 250 KG/M2, PLATAFORMA DE 1,50 M X 0,80 M (C X L), CABO DE 45 M</t>
  </si>
  <si>
    <t xml:space="preserve">LOCACAO DE APRUMADOR METALICO DE PILAR, COM ALTURA E ANGULO REGULAVEIS, EXTENSAO DE *1,50* A *2,80* M</t>
  </si>
  <si>
    <t xml:space="preserve">LOCACAO DE BARRA DE ANCORAGEM DE 0,80 A 1,20 M DE EXTENSAO, COM ROSCA DE 5/8", INCLUINDO PORCA E FLANGE</t>
  </si>
  <si>
    <t xml:space="preserve">LOCACAO DE ESCORA METALICA TELESCOPICA, COM ALTURA REGULAVEL DE *1,80* A *3,20* M, COM CAPACIDADE DE CARGA DE NO MINIMO 1000 KGF (10 KN), INCLUSO TRIPE E FORCADO</t>
  </si>
  <si>
    <t xml:space="preserve">LOCACAO DE FORMA PLASTICA PARA LAJE NERVURADA, DIMENSOES *60* X *60* X *16* CM</t>
  </si>
  <si>
    <t xml:space="preserve">LOCACAO DE GRUPO GERADOR *80 A 125* KVA, MOTOR DIESEL, REBOCAVEL, ACIONAMENTO MANUAL</t>
  </si>
  <si>
    <t xml:space="preserve">LOCACAO DE GRUPO GERADOR ACIMA DE * 125 ATE 180* KVA, MOTOR DIESEL, REBOCAVEL, ACIONAMENTO MANUAL</t>
  </si>
  <si>
    <t xml:space="preserve">LOCACAO DE GRUPO GERADOR DE *260* KVA, DIESEL REBOCAVEL, ACIONAMENTO MANUAL</t>
  </si>
  <si>
    <t xml:space="preserve">LOCACAO DE NIVEL OPTICO, COM PRECISAO DE 0,7 MM, AUMENTO DE 32X</t>
  </si>
  <si>
    <t xml:space="preserve">LOCACAO DE TEODOLITO ELETRONICO, PRECISAO ANGULAR DE 5 A 7 SEGUNDOS, INCLUINDO TRIPE</t>
  </si>
  <si>
    <t xml:space="preserve">LOCACAO DE VIGA SANDUICHE METALICA VAZADA PARA TRAVAMENTO DE PILARES, ALTURA DE *8* CM, LARGURA DE *6* CM E EXTENSAO DE 2 M</t>
  </si>
  <si>
    <t xml:space="preserve">LUMINARIA ABERTA P/ ILUMINACAO PUBLICA, TIPO X-57 PETERCO OU EQUIV</t>
  </si>
  <si>
    <t xml:space="preserve">LUMINARIA ARANDELA TIPO MEIA-LUA COM VIDRO FOSCO *30 X 15* CM, PARA 1 LAMPADA, BASE E27, POTENCIA MAXIMA 40/60 W (NAO INCLUI LAMPADA)</t>
  </si>
  <si>
    <t xml:space="preserve">LUMINARIA DE EMERGENCIA 30 LEDS, POTENCIA 2 W, BATERIA DE LITIO, AUTONOMIA DE 6 HORAS</t>
  </si>
  <si>
    <t xml:space="preserve">LUMINARIA DE SOBREPOR EM CHAPA DE ACO COM ALETAS PLASTICAS, PARA 1 LAMPADA, BASE E27, POTENCIA MAXIMA 40/60 W (NAO INCLUI LAMPADA)</t>
  </si>
  <si>
    <t xml:space="preserve">LUMINARIA DE SOBREPOR EM CHAPA DE ACO COM ALETAS PLASTICAS, PARA 2 LAMPADAS, BASE E27, POTENCIA MAXIMA 40/60 W (NAO INCLUI LAMPADAS)</t>
  </si>
  <si>
    <t xml:space="preserve">LUMINARIA DE SOBREPOR EM CHAPA DE ACO PARA 1 LAMPADA FLUORESCENTE DE *36* W, ALETADA, COMPLETA (LAMPADA E REATOR INCLUSOS)</t>
  </si>
  <si>
    <t xml:space="preserve">LUMINARIA DE TETO PLAFON/PLAFONIER EM PLASTICO COM BASE E27, POTENCIA MAXIMA 60 W (NAO INCLUI LAMPADA)</t>
  </si>
  <si>
    <t xml:space="preserve">LUMINARIA DUPLA P/SINALIZACAO, TIPO WETZEL AS-2/110 OU EQUIV</t>
  </si>
  <si>
    <t xml:space="preserve">LUMINARIA LED REFLETOR RETANGULAR BIVOLT, LUZ BRANCA, 10 W</t>
  </si>
  <si>
    <t xml:space="preserve">LUMINARIA LED REFLETOR RETANGULAR BIVOLT, LUZ BRANCA, 30 W</t>
  </si>
  <si>
    <t xml:space="preserve">LUMINARIA LED REFLETOR RETANGULAR BIVOLT, LUZ BRANCA, 50 W</t>
  </si>
  <si>
    <t xml:space="preserve">LUMINARIA PLAFON REDONDO COM VIDRO FOSCO DIAMETRO *25* CM, PARA 1 LAMPADA, BASE E27, POTENCIA MAXIMA 40/60 W (NAO INCLUI LAMPADA)</t>
  </si>
  <si>
    <t xml:space="preserve">LUMINARIA PLAFON REDONDO COM VIDRO FOSCO DIAMETRO *30* CM, PARA 2 LAMPADAS, BASE E27, POTENCIA MAXIMA 40/60 W (NAO INCLUI LAMPADAS)</t>
  </si>
  <si>
    <t xml:space="preserve">LUMINARIA PROVA DE TEMPO PETERCO Y.31/1</t>
  </si>
  <si>
    <t xml:space="preserve">LUMINARIA SPOT DE SOBREPOR EM ALUMINIO COM ALETA PLASTICA PARA 1 LAMPADA, BASE E27, POTENCIA MAXIMA 40/60 W (NAO INCLUI LAMPADA)</t>
  </si>
  <si>
    <t xml:space="preserve">LUMINARIA SPOT DE SOBREPOR EM ALUMINIO COM ALETA PLASTICA PARA 2 LAMPADAS, BASE E27, POTENCIA MAXIMA 40/60 W (NAO INCLUI LAMPADA)</t>
  </si>
  <si>
    <t xml:space="preserve">LUMINARIA TIPO TARTARUGA PARA AREA EXTERNA EM ALUMINIO, COM GRADE, PARA 1 LAMPADA, BASE E27, POTENCIA MAXIMA 40/60 W (NAO INCLUI LAMPADA)</t>
  </si>
  <si>
    <t xml:space="preserve">LUVA CPVC, SOLDAVEL, 15 MM, PARA AGUA QUENTE PREDIAL</t>
  </si>
  <si>
    <t xml:space="preserve">LUVA CPVC, SOLDAVEL, 22 MM, PARA AGUA QUENTE PREDIAL</t>
  </si>
  <si>
    <t xml:space="preserve">LUVA CPVC, SOLDAVEL, 28 MM, PARA AGUA QUENTE PREDIAL</t>
  </si>
  <si>
    <t xml:space="preserve">LUVA CPVC, SOLDAVEL, 35 MM, PARA AGUA QUENTE PREDIAL</t>
  </si>
  <si>
    <t xml:space="preserve">LUVA CPVC, SOLDAVEL, 42 MM, PARA AGUA QUENTE PREDIAL</t>
  </si>
  <si>
    <t xml:space="preserve">LUVA CPVC, SOLDAVEL, 54 MM, PARA AGUA QUENTE PREDIAL</t>
  </si>
  <si>
    <t xml:space="preserve">LUVA CPVC, SOLDAVEL, 73 MM, PARA AGUA QUENTE PREDIAL</t>
  </si>
  <si>
    <t xml:space="preserve">LUVA CPVC, SOLDAVEL, 89 MM, PARA AGUA QUENTE PREDIAL</t>
  </si>
  <si>
    <t xml:space="preserve">LUVA DE BORRACHA ISOLANTE PARA ALTA TENSAO, RESISTENTE A OZONIO, TENSAO DE ENSAIO 2,5 KV (PAR)</t>
  </si>
  <si>
    <t xml:space="preserve">LUVA DE CORRER PARA TUBO ROSCAVEL, PVC, 1 1/2", PARA AGUA FRIA PREDIAL</t>
  </si>
  <si>
    <t xml:space="preserve">LUVA DE CORRER PARA TUBO ROSCAVEL, PVC, 1/2", PARA AGUA FRIA PREDIAL</t>
  </si>
  <si>
    <t xml:space="preserve">LUVA DE CORRER PARA TUBO ROSCAVEL, PVC, 3/4", PARA AGUA FRIA PREDIAL</t>
  </si>
  <si>
    <t xml:space="preserve">LUVA DE CORRER PARA TUBO SOLDAVEL, PVC, 20 MM, PARA AGUA FRIA PREDIAL</t>
  </si>
  <si>
    <t xml:space="preserve">LUVA DE CORRER PARA TUBO SOLDAVEL, PVC, 25 MM, PARA AGUA FRIA PREDIAL</t>
  </si>
  <si>
    <t xml:space="preserve">LUVA DE CORRER PARA TUBO SOLDAVEL, PVC, 32 MM, PARA AGUA FRIA PREDIAL</t>
  </si>
  <si>
    <t xml:space="preserve">LUVA DE CORRER PARA TUBO SOLDAVEL, PVC, 50 MM, PARA AGUA FRIA PREDIAL</t>
  </si>
  <si>
    <t xml:space="preserve">LUVA DE CORRER PARA TUBO SOLDAVEL, PVC, 60 MM, PARA AGUA FRIA PREDIAL</t>
  </si>
  <si>
    <t xml:space="preserve">LUVA DE CORRER, CPVC, SOLDAVEL, 15 MM, PARA AGUA QUENTE PREDIAL</t>
  </si>
  <si>
    <t xml:space="preserve">LUVA DE CORRER, CPVC, SOLDAVEL, 22 MM, PARA AGUA QUENTE PREDIAL</t>
  </si>
  <si>
    <t xml:space="preserve">LUVA DE CORRER, CPVC, SOLDAVEL, 28 MM, PARA AGUA QUENTE PREDIAL</t>
  </si>
  <si>
    <t xml:space="preserve">LUVA DE CORRER, CPVC, SOLDAVEL, 35 MM, PARA AGUA QUENTE PREDIAL</t>
  </si>
  <si>
    <t xml:space="preserve">LUVA DE CORRER, CPVC, SOLDAVEL, 42 MM, PARA AGUA QUENTE PREDIAL</t>
  </si>
  <si>
    <t xml:space="preserve">LUVA DE CORRER, PVC, DN 100 MM, PARA ESGOTO PREDIAL</t>
  </si>
  <si>
    <t xml:space="preserve">LUVA DE CORRER, PVC, DN 50 MM, PARA ESGOTO PREDIAL</t>
  </si>
  <si>
    <t xml:space="preserve">LUVA DE CORRER, PVC, DN 75 MM, PARA ESGOTO PREDIAL</t>
  </si>
  <si>
    <t xml:space="preserve">LUVA DE FERRO GALVANIZADO, COM ROSCA BSP MACHO/FEMEA, DE 3/4"</t>
  </si>
  <si>
    <t xml:space="preserve">LUVA DE FERRO GALVANIZADO, COM ROSCA BSP, DE 1 1/2"</t>
  </si>
  <si>
    <t xml:space="preserve">LUVA DE FERRO GALVANIZADO, COM ROSCA BSP, DE 1 1/4"</t>
  </si>
  <si>
    <t xml:space="preserve">LUVA DE FERRO GALVANIZADO, COM ROSCA BSP, DE 1/2"</t>
  </si>
  <si>
    <t xml:space="preserve">LUVA DE FERRO GALVANIZADO, COM ROSCA BSP, DE 1"</t>
  </si>
  <si>
    <t xml:space="preserve">LUVA DE FERRO GALVANIZADO, COM ROSCA BSP, DE 2 1/2"</t>
  </si>
  <si>
    <t xml:space="preserve">LUVA DE FERRO GALVANIZADO, COM ROSCA BSP, DE 2"</t>
  </si>
  <si>
    <t xml:space="preserve">LUVA DE FERRO GALVANIZADO, COM ROSCA BSP, DE 3/4"</t>
  </si>
  <si>
    <t xml:space="preserve">LUVA DE FERRO GALVANIZADO, COM ROSCA BSP, DE 3"</t>
  </si>
  <si>
    <t xml:space="preserve">LUVA DE FERRO GALVANIZADO, COM ROSCA BSP, DE 4"</t>
  </si>
  <si>
    <t xml:space="preserve">LUVA DE FERRO GALVANIZADO, COM ROSCA BSP, DE 5"</t>
  </si>
  <si>
    <t xml:space="preserve">LUVA DE FERRO GALVANIZADO, COM ROSCA BSP, DE 6"</t>
  </si>
  <si>
    <t xml:space="preserve">LUVA DE PRESSAO, EM PVC, DE 20 MM, PARA ELETRODUTO FLEXIVEL</t>
  </si>
  <si>
    <t xml:space="preserve">LUVA DE PRESSAO, EM PVC, DE 25 MM, PARA ELETRODUTO FLEXIVEL</t>
  </si>
  <si>
    <t xml:space="preserve">LUVA DE PRESSAO, EM PVC, DE 32 MM, PARA ELETRODUTO FLEXIVEL</t>
  </si>
  <si>
    <t xml:space="preserve">LUVA DE REDUCAO DE FERRO GALVANIZADO, COM ROSCA BSP MACHO/FEMEA, DE 1 1/2" X 1"</t>
  </si>
  <si>
    <t xml:space="preserve">LUVA DE REDUCAO DE FERRO GALVANIZADO, COM ROSCA BSP MACHO/FEMEA, DE 1" X 1/2"</t>
  </si>
  <si>
    <t xml:space="preserve">LUVA DE REDUCAO DE FERRO GALVANIZADO, COM ROSCA BSP MACHO/FEMEA, DE 1" X 3/4"</t>
  </si>
  <si>
    <t xml:space="preserve">LUVA DE REDUCAO DE FERRO GALVANIZADO, COM ROSCA BSP MACHO/FEMEA, DE 3/4" X 1/2"</t>
  </si>
  <si>
    <t xml:space="preserve">LUVA DE REDUCAO DE FERRO GALVANIZADO, COM ROSCA BSP, DE 1 1/2" X 1 1/4"</t>
  </si>
  <si>
    <t xml:space="preserve">LUVA DE REDUCAO DE FERRO GALVANIZADO, COM ROSCA BSP, DE 1 1/2" X 1/2"</t>
  </si>
  <si>
    <t xml:space="preserve">LUVA DE REDUCAO DE FERRO GALVANIZADO, COM ROSCA BSP, DE 1 1/2" X 1"</t>
  </si>
  <si>
    <t xml:space="preserve">LUVA DE REDUCAO DE FERRO GALVANIZADO, COM ROSCA BSP, DE 1 1/2" X 3/4"</t>
  </si>
  <si>
    <t xml:space="preserve">LUVA DE REDUCAO DE FERRO GALVANIZADO, COM ROSCA BSP, DE 1 1/4" X 1/2"</t>
  </si>
  <si>
    <t xml:space="preserve">LUVA DE REDUCAO DE FERRO GALVANIZADO, COM ROSCA BSP, DE 1 1/4" X 1"</t>
  </si>
  <si>
    <t xml:space="preserve">LUVA DE REDUCAO DE FERRO GALVANIZADO, COM ROSCA BSP, DE 1 1/4" X 3/4"</t>
  </si>
  <si>
    <t xml:space="preserve">LUVA DE REDUCAO DE FERRO GALVANIZADO, COM ROSCA BSP, DE 1" X 1/2"</t>
  </si>
  <si>
    <t xml:space="preserve">LUVA DE REDUCAO DE FERRO GALVANIZADO, COM ROSCA BSP, DE 1" X 3/4"</t>
  </si>
  <si>
    <t xml:space="preserve">LUVA DE REDUCAO DE FERRO GALVANIZADO, COM ROSCA BSP, DE 2 1/2" X 1 1/2"</t>
  </si>
  <si>
    <t xml:space="preserve">LUVA DE REDUCAO DE FERRO GALVANIZADO, COM ROSCA BSP, DE 2 1/2" X 2"</t>
  </si>
  <si>
    <t xml:space="preserve">LUVA DE REDUCAO DE FERRO GALVANIZADO, COM ROSCA BSP, DE 2" X 1 1/2"</t>
  </si>
  <si>
    <t xml:space="preserve">LUVA DE REDUCAO DE FERRO GALVANIZADO, COM ROSCA BSP, DE 2" X 1 1/4"</t>
  </si>
  <si>
    <t xml:space="preserve">LUVA DE REDUCAO DE FERRO GALVANIZADO, COM ROSCA BSP, DE 2" X 1"</t>
  </si>
  <si>
    <t xml:space="preserve">LUVA DE REDUCAO DE FERRO GALVANIZADO, COM ROSCA BSP, DE 3/4" X 1/2"</t>
  </si>
  <si>
    <t xml:space="preserve">LUVA DE REDUCAO DE FERRO GALVANIZADO, COM ROSCA BSP, DE 3" X 1 1/2"</t>
  </si>
  <si>
    <t xml:space="preserve">LUVA DE REDUCAO DE FERRO GALVANIZADO, COM ROSCA BSP, DE 3" X 2 1/2"</t>
  </si>
  <si>
    <t xml:space="preserve">LUVA DE REDUCAO DE FERRO GALVANIZADO, COM ROSCA BSP, DE 3" X 2"</t>
  </si>
  <si>
    <t xml:space="preserve">LUVA DE REDUCAO DE FERRO GALVANIZADO, COM ROSCA BSP, DE 4" X 2 1/2"</t>
  </si>
  <si>
    <t xml:space="preserve">LUVA DE REDUCAO DE FERRO GALVANIZADO, COM ROSCA BSP, DE 4" X 2"</t>
  </si>
  <si>
    <t xml:space="preserve">LUVA DE REDUCAO DE FERRO GALVANIZADO, COM ROSCA BSP, DE 4" X 3"</t>
  </si>
  <si>
    <t xml:space="preserve">LUVA DE REDUCAO EM ACO CARBONO, COM ENCAIXE PARA SOLDA DN SW, PRESSAO 3.000 LBS, DN 1 1/2" X 1 1/4"</t>
  </si>
  <si>
    <t xml:space="preserve">LUVA DE REDUCAO EM ACO CARBONO, COM ENCAIXE PARA SOLDA DN SW, PRESSAO 3.000 LBS, DN 1" X 3/4"</t>
  </si>
  <si>
    <t xml:space="preserve">LUVA DE REDUCAO EM ACO CARBONO, COM ENCAIXE PARA SOLDA DN SW, PRESSAO 3.000 LBS, DN 2 1/2" X 2"</t>
  </si>
  <si>
    <t xml:space="preserve">LUVA DE REDUCAO EM ACO CARBONO, COM ENCAIXE PARA SOLDA DN SW, PRESSAO 3.000 LBS, DN 2" X 1 1/2"</t>
  </si>
  <si>
    <t xml:space="preserve">LUVA DE REDUCAO EM ACO CARBONO, COM ENCAIXE PARA SOLDA DN SW, PRESSAO 3.000 LBS, DN 3" X 2 1/2"</t>
  </si>
  <si>
    <t xml:space="preserve">LUVA DE REDUCAO ROSCAVEL, PVC, 1" X 3/4", PARA AGUA FRIA PREDIAL</t>
  </si>
  <si>
    <t xml:space="preserve">LUVA DE REDUCAO ROSCAVEL, PVC, 3/4" X 1/2", PARA AGUA FRIA PREDIAL</t>
  </si>
  <si>
    <t xml:space="preserve">LUVA DE REDUCAO SOLDAVEL, PVC, 25 MM X 20 MM, PARA AGUA FRIA PREDIAL</t>
  </si>
  <si>
    <t xml:space="preserve">LUVA DE REDUCAO SOLDAVEL, PVC, 32 MM X 25 MM, PARA AGUA FRIA PREDIAL</t>
  </si>
  <si>
    <t xml:space="preserve">LUVA DE REDUCAO SOLDAVEL, PVC, 40 MM X 32 MM, PARA AGUA FRIA PREDIAL</t>
  </si>
  <si>
    <t xml:space="preserve">LUVA DE REDUCAO SOLDAVEL, PVC, 60 MM X 50 MM, PARA AGUA FRIA PREDIAL</t>
  </si>
  <si>
    <t xml:space="preserve">LUVA DE TRANSICAO DE CPVC X PVC, SOLDAVEL, 22 X 25 MM, PARA AGUA QUENTE</t>
  </si>
  <si>
    <t xml:space="preserve">LUVA DE TRANSICAO, CPVC, SOLDAVEL, 42 MM X 1 1/2", PARA AGUA QUENTE</t>
  </si>
  <si>
    <t xml:space="preserve">LUVA DE TRANSICAO, CPVC, SOLDAVEL, 54 MM X 2", PARA AGUA QUENTE PREDIAL</t>
  </si>
  <si>
    <t xml:space="preserve">LUVA DE TRANSICAO, CPVC, 15 MM X 1/2", PARA AGUA QUENTE PREDIAL</t>
  </si>
  <si>
    <t xml:space="preserve">LUVA DE TRANSICAO, CPVC, 22 MM X 1/2", PARA AGUA QUENTE</t>
  </si>
  <si>
    <t xml:space="preserve">LUVA EM ACO CARBONO, SOLDAVEL, PRESSAO 3.000 LBS, DN 1 1/2"</t>
  </si>
  <si>
    <t xml:space="preserve">LUVA EM ACO CARBONO, SOLDAVEL, PRESSAO 3.000 LBS, DN 1 1/4"</t>
  </si>
  <si>
    <t xml:space="preserve">LUVA EM ACO CARBONO, SOLDAVEL, PRESSAO 3.000 LBS, DN 1/2"</t>
  </si>
  <si>
    <t xml:space="preserve">LUVA EM ACO CARBONO, SOLDAVEL, PRESSAO 3.000 LBS, DN 1"</t>
  </si>
  <si>
    <t xml:space="preserve">LUVA EM ACO CARBONO, SOLDAVEL, PRESSAO 3.000 LBS, DN 2 1/2"</t>
  </si>
  <si>
    <t xml:space="preserve">LUVA EM ACO CARBONO, SOLDAVEL, PRESSAO 3.000 LBS, DN 2"</t>
  </si>
  <si>
    <t xml:space="preserve">LUVA EM ACO CARBONO, SOLDAVEL, PRESSAO 3.000 LBS, DN 3/4"</t>
  </si>
  <si>
    <t xml:space="preserve">LUVA EM ACO CARBONO, SOLDAVEL, PRESSAO 3.000 LBS, DN 3"</t>
  </si>
  <si>
    <t xml:space="preserve">LUVA EM PVC RIGIDO ROSCAVEL, DE 1 1/2", PARA ELETRODUTO</t>
  </si>
  <si>
    <t xml:space="preserve">LUVA EM PVC RIGIDO ROSCAVEL, DE 1 1/4", PARA ELETRODUTO</t>
  </si>
  <si>
    <t xml:space="preserve">LUVA EM PVC RIGIDO ROSCAVEL, DE 1/2", PARA ELETRODUTO</t>
  </si>
  <si>
    <t xml:space="preserve">LUVA EM PVC RIGIDO ROSCAVEL, DE 1", PARA ELETRODUTO</t>
  </si>
  <si>
    <t xml:space="preserve">LUVA EM PVC RIGIDO ROSCAVEL, DE 2 1/2", PARA ELETRODUTO</t>
  </si>
  <si>
    <t xml:space="preserve">LUVA EM PVC RIGIDO ROSCAVEL, DE 2", PARA ELETRODUTO</t>
  </si>
  <si>
    <t xml:space="preserve">LUVA EM PVC RIGIDO ROSCAVEL, DE 3/4", PARA ELETRODUTO</t>
  </si>
  <si>
    <t xml:space="preserve">LUVA EM PVC RIGIDO ROSCAVEL, DE 3", PARA ELETRODUTO</t>
  </si>
  <si>
    <t xml:space="preserve">LUVA EM PVC RIGIDO ROSCAVEL, DE 4", PARA ELETRODUTO</t>
  </si>
  <si>
    <t xml:space="preserve">LUVA PVC SOLDAVEL, 110 MM, PARA AGUA FRIA PREDIAL</t>
  </si>
  <si>
    <t xml:space="preserve">LUVA PVC SOLDAVEL, 20 MM, PARA AGUA FRIA PREDIAL</t>
  </si>
  <si>
    <t xml:space="preserve">LUVA PVC SOLDAVEL, 25 MM, PARA AGUA FRIA PREDIAL</t>
  </si>
  <si>
    <t xml:space="preserve">LUVA PVC SOLDAVEL, 32 MM, PARA AGUA FRIA PREDIAL</t>
  </si>
  <si>
    <t xml:space="preserve">LUVA PVC SOLDAVEL, 40 MM, PARA AGUA FRIA PREDIAL</t>
  </si>
  <si>
    <t xml:space="preserve">LUVA PVC SOLDAVEL, 50 MM, PARA AGUA FRIA PREDIAL</t>
  </si>
  <si>
    <t xml:space="preserve">LUVA PVC SOLDAVEL, 60 MM, PARA AGUA FRIA PREDIAL</t>
  </si>
  <si>
    <t xml:space="preserve">LUVA PVC SOLDAVEL, 75 MM, PARA AGUA FRIA PREDIAL</t>
  </si>
  <si>
    <t xml:space="preserve">LUVA PVC SOLDAVEL, 85 MM, PARA AGUA FRIA PREDIAL</t>
  </si>
  <si>
    <t xml:space="preserve">LUVA RASPA DE COURO, CANO CURTO (PUNHO *7* CM)</t>
  </si>
  <si>
    <t xml:space="preserve">LUVA SIMPLES, PVC, SOLDAVEL, DN 100 MM, SERIE NORMAL, PARA ESGOTO PREDIAL</t>
  </si>
  <si>
    <t xml:space="preserve">LUVA SIMPLES, PVC, SOLDAVEL, DN 150 MM, SERIE NORMAL, PARA ESGOTO PREDIAL</t>
  </si>
  <si>
    <t xml:space="preserve">LUVA SIMPLES, PVC, SOLDAVEL, DN 40 MM, SERIE NORMAL, PARA ESGOTO PREDIAL</t>
  </si>
  <si>
    <t xml:space="preserve">LUVA SIMPLES, PVC, SOLDAVEL, DN 50 MM, SERIE NORMAL, PARA ESGOTO PREDIAL</t>
  </si>
  <si>
    <t xml:space="preserve">LUVA SIMPLES, PVC, SOLDAVEL, DN 75 MM, SERIE NORMAL, PARA ESGOTO PREDIAL</t>
  </si>
  <si>
    <t xml:space="preserve">LUVA SOLDAVEL COM BUCHA DE LATAO, PVC, 20 MM X 1/2"</t>
  </si>
  <si>
    <t xml:space="preserve">LUVA SOLDAVEL COM BUCHA DE LATAO, PVC, 25 MM X 1/2"</t>
  </si>
  <si>
    <t xml:space="preserve">LUVA SOLDAVEL COM BUCHA DE LATAO, PVC, 25 MM X 3/4"</t>
  </si>
  <si>
    <t xml:space="preserve">LUVA SOLDAVEL COM BUCHA DE LATAO, PVC, 32 MM X 1"</t>
  </si>
  <si>
    <t xml:space="preserve">LUVA SOLDAVEL COM ROSCA, PVC, 20 MM X 1/2", PARA AGUA FRIA PREDIAL</t>
  </si>
  <si>
    <t xml:space="preserve">LUVA SOLDAVEL COM ROSCA, PVC, 25 MM X 1/2", PARA AGUA FRIA PREDIAL</t>
  </si>
  <si>
    <t xml:space="preserve">LUVA SOLDAVEL COM ROSCA, PVC, 25 MM X 3/4", PARA AGUA FRIA PREDIAL</t>
  </si>
  <si>
    <t xml:space="preserve">LUVA SOLDAVEL COM ROSCA, PVC, 32 MM X 1", PARA AGUA FRIA PREDIAL</t>
  </si>
  <si>
    <t xml:space="preserve">LUVA SOLDAVEL COM ROSCA, PVC, 40 MM X 1 1/4", PARA AGUA FRIA PREDIAL</t>
  </si>
  <si>
    <t xml:space="preserve">LUVA SOLDAVEL COM ROSCA, PVC, 50 MM X 1 1/2", PARA AGUA FRIA PREDIAL</t>
  </si>
  <si>
    <t xml:space="preserve">LUVA, PEAD PE 100, DE 125 MM, PARA ELETROFUSAO</t>
  </si>
  <si>
    <t xml:space="preserve">LUVA, PEAD PE 100, DE 20 MM, PARA ELETROFUSAO</t>
  </si>
  <si>
    <t xml:space="preserve">LUVA, PEAD PE 100, DE 200 MM, PARA ELETROFUSAO</t>
  </si>
  <si>
    <t xml:space="preserve">LUVA, PEAD PE 100, DE 32 MM, PARA ELETROFUSAO</t>
  </si>
  <si>
    <t xml:space="preserve">MACANETA ALAVANCA, RETA SIMPLES / OCA, CROMADA, COMPRIMENTO DE 10 A 16 CM, ACABAMENTO PADRAO POPULAR - SOMENTE MACANETAS</t>
  </si>
  <si>
    <t xml:space="preserve">MACARICO DE SOLDA 201 PARA EXTENSAO GLP OU ACETILENO</t>
  </si>
  <si>
    <t xml:space="preserve">MACARIQUEIRO (MENSALISTA)</t>
  </si>
  <si>
    <t xml:space="preserve">MANGOTE DE SEGURANCA EM RASPA DE COURO</t>
  </si>
  <si>
    <t xml:space="preserve">MANGUEIRA CRISTAL TRANCADA, PVC COM REFORCO, COM PRESSAO DE TRABALHO (PT) 250 LBS/POL2, DE 3/4" X *2,8* MM</t>
  </si>
  <si>
    <t xml:space="preserve">MANGUEIRA CRISTAL, LISA, PVC TRANSPARENTE, 1/2" X 2 MM</t>
  </si>
  <si>
    <t xml:space="preserve">MANGUEIRA CRISTAL, LISA, PVC TRANSPARENTE, 1/4" X1 MM</t>
  </si>
  <si>
    <t xml:space="preserve">MANGUEIRA CRISTAL, LISA, PVC TRANSPARENTE, 1/4" X1,5 MM</t>
  </si>
  <si>
    <t xml:space="preserve">MANGUEIRA CRISTAL, LISA, PVC TRANSPARENTE, 3/4" X 2 MM</t>
  </si>
  <si>
    <t xml:space="preserve">MANGUEIRA DE INCENDIO, TIPO 1, DE 1 1/2", COMPRIMENTO = 15 M, TECIDO EM FIO DE POLIESTER E TUBO INTERNO EM BORRACHA SINTETICA, COM UNIOES ENGATE RAPIDO</t>
  </si>
  <si>
    <t xml:space="preserve">MANGUEIRA DE INCENDIO, TIPO 1, DE 1 1/2", COMPRIMENTO = 20 M, TECIDO EM FIO DE POLIESTER E TUBO INTERNO EM BORRACHA SINTETICA, COM UNIOES ENGATE RAPIDO</t>
  </si>
  <si>
    <t xml:space="preserve">MANGUEIRA DE INCENDIO, TIPO 1, DE 1 1/2", COMPRIMENTO = 25 M, TECIDO EM FIO DE POLIESTER E TUBO INTERNO EM BORRACHA SINTETICA, COM UNIOES ENGATE RAPIDO</t>
  </si>
  <si>
    <t xml:space="preserve">MANGUEIRA DE INCENDIO, TIPO 1, DE 1 1/2", COMPRIMENTO = 30 M, TECIDO EM FIO DE POLIESTER E TUBO INTERNO EM BORRACHA SINTETICA, COM UNIOES ENGATE RAPIDO</t>
  </si>
  <si>
    <t xml:space="preserve">MANGUEIRA DE INCENDIO, TIPO 2, DE 1 1/2", COMPRIMENTO = 15 M, TECIDO EM FIO DE POLIESTER E TUBO INTERNO EM BORRACHA SINTETICA, COM UNIOES ENGATE RAPIDO</t>
  </si>
  <si>
    <t xml:space="preserve">MANGUEIRA DE INCENDIO, TIPO 2, DE 1 1/2", COMPRIMENTO = 20 M, TECIDO EM FIO DE POLIESTER E TUBO INTERNO EM BORRACHA SINTETICA, COM UNIOES</t>
  </si>
  <si>
    <t xml:space="preserve">MANGUEIRA DE INCENDIO, TIPO 2, DE 1 1/2", COMPRIMENTO = 25 M, TECIDO EM FIO DE POLIESTER E TUBO INTERNO EM BORRACHA SINTETICA, COM UNIOES</t>
  </si>
  <si>
    <t xml:space="preserve">MANGUEIRA DE INCENDIO, TIPO 2, DE 1 1/2", COMPRIMENTO = 30 M, TECIDO EM FIO DE POLIESTER E TUBO INTERNO EM BORRACHA SINTETICA, COM UNIOES</t>
  </si>
  <si>
    <t xml:space="preserve">MANGUEIRA DE INCENDIO, TIPO 2, DE 2 1/2", COMPRIMENTO = 15 M, TECIDO EM FIO DE POLIESTER E TUBO INTERNO EM BORRACHA SINTETICA, COM UNIOES ENGATE RAPIDO</t>
  </si>
  <si>
    <t xml:space="preserve">MANGUEIRA DE INCENDIO, TIPO 2, DE 2 1/2", COMPRIMENTO = 20 M, TECIDO EM FIO DE POLIESTER E TUBO INTERNO EM BORRACHA SINTETICA, COM UNIOES</t>
  </si>
  <si>
    <t xml:space="preserve">MANGUEIRA DE INCENDIO, TIPO 2, DE 2 1/2", COMPRIMENTO = 25 M, TECIDO EM FIO DE POLIESTER E TUBO INTERNO EM BORRACHA SINTETICA, COM UNIOES ENGATE RAPIDO</t>
  </si>
  <si>
    <t xml:space="preserve">MANGUEIRA DE INCENDIO, TIPO 2, DE 2 1/2", COMPRIMENTO = 30 M, TECIDO EM FIO DE POLIESTER E TUBO INTERNO EM BORRACHA SINTETICA, COM UNIOES ENGATE RAPIDO</t>
  </si>
  <si>
    <t xml:space="preserve">MANIPULADOR TELESCOPICO, POTENCIA DE 101 HP, CAPACIDADE DE CARGA DE 3.500 KG, ALTURA MAXIMA DE ELEVACAO DE 12 M</t>
  </si>
  <si>
    <t xml:space="preserve">MANIPULADOR TELESCOPICO, POTENCIA DE 85 HP, CAPACIDADE DE CARGA DE 3.500 KG, ALTURA MAXIMA DE ELEVACAO DE 12,3 M</t>
  </si>
  <si>
    <t xml:space="preserve">MANOMETRO COM CAIXA EM ACO PINTADO, ESCALA *10* KGF/CM2 (*10* BAR), DIAMETRO NOMINAL DE *63* MM, CONEXAO DE 1/4"</t>
  </si>
  <si>
    <t xml:space="preserve">MANOMETRO COM CAIXA EM ACO PINTADO, ESCALA *10* KGF/CM2 (*10* BAR), DIAMETRO NOMINAL DE 100 MM, CONEXAO DE 1/2"</t>
  </si>
  <si>
    <t xml:space="preserve">MANTA ALUMINIZADA 1 FACE PARA SUBCOBERTURA, E = *1* MM</t>
  </si>
  <si>
    <t xml:space="preserve">MANTA ANTIRRUIDO DE POLIESTER (PET) PARA CONTRAPISO E = *8* MM</t>
  </si>
  <si>
    <t xml:space="preserve">MANTA ASFALTICA ELASTOMERICA EM POLIESTER ALUMINIZADA 3 MM, TIPO III, CLASSE B (NBR 9952)</t>
  </si>
  <si>
    <t xml:space="preserve">MANTA ASFALTICA ELASTOMERICA EM POLIESTER 3 MM, TIPO III, CLASSE B, ACABAMENTO PP (NBR 9952)</t>
  </si>
  <si>
    <t xml:space="preserve">MANTA ASFALTICA ELASTOMERICA EM POLIESTER 4 MM, TIPO III, CLASSE B, ACABAMENTO PP (NBR 9952)</t>
  </si>
  <si>
    <t xml:space="preserve">MANTA ASFALTICA ELASTOMERICA EM POLIESTER 5 MM, TIPO III, CLASSE B, ACABAMENTO PP (NBR 9952)</t>
  </si>
  <si>
    <t xml:space="preserve">MANTA ASFALTICA ELASTOMERICA TIPO GLASS 3 MM, TIPO II, CLASSE C, ACABAMENTO PP (NBR 9952)</t>
  </si>
  <si>
    <t xml:space="preserve">MANTA DE POLIETILENO EXPANDIDO (PEBD) ANTICHAMAS, E = 8 MM</t>
  </si>
  <si>
    <t xml:space="preserve">MANTA DE POLIETILENO EXPANDIDO (PEBD), E = 5 MM</t>
  </si>
  <si>
    <t xml:space="preserve">MANTA GEOTEXTIL TECIDO DE LAMINETES DE POLIPROPILENO, RESISTENCIA A TRACAO = *25* KN/M</t>
  </si>
  <si>
    <t xml:space="preserve">MANTA TERMOPLASTICA, PEAD, GEOMEMBRANA TEXTURIZADA EM AMBAS AS FACES, E = 0,50 MM (NBR 15352)</t>
  </si>
  <si>
    <t xml:space="preserve">MANTA TERMOPLASTICA, PEAD, GEOMEMBRANA TEXTURIZADA EM AMBAS AS FACES, E = 0,75 MM (NBR 15352)</t>
  </si>
  <si>
    <t xml:space="preserve">MANTA TERMOPLASTICA, PEAD, GEOMEMBRANA TEXTURIZADA EM AMBAS AS FACES, E = 0,80 MM (NBR 15352)</t>
  </si>
  <si>
    <t xml:space="preserve">MANTA TERMOPLASTICA, PEAD, GEOMEMBRANA TEXTURIZADA EM AMBAS AS FACES, E = 1,00 MM (NBR 15352)</t>
  </si>
  <si>
    <t xml:space="preserve">MANTA TERMOPLASTICA, PEAD, GEOMEMBRANA TEXTURIZADA EM AMBAS AS FACES, E = 1,50 MM (NBR 15352)</t>
  </si>
  <si>
    <t xml:space="preserve">MANTA TERMOPLASTICA, PEAD, GEOMEMBRANA TEXTURIZADA EM AMBAS AS FACES, E = 2,00 MM (NBR 15352)</t>
  </si>
  <si>
    <t xml:space="preserve">MANTA TERMOPLASTICA, PEAD, GEOMEMBRANA TEXTURIZADA EM AMBAS AS FACES, E = 2,50 MM (NBR 15352)</t>
  </si>
  <si>
    <t xml:space="preserve">MAQUINA DEMARCADORA DE FAIXA DE TRAFEGO A FRIO, AUTOPROPELIDA, MOTOR DIESEL 38 HP</t>
  </si>
  <si>
    <t xml:space="preserve">MAQUINA MANUAL TIPO PRENSA PARA PRODUCAO DE BLOCOS E PAVIMENTOS DE CONCRETO, COM MOTOR ELETRICO TRIFASICO PARA VIBRACAO, POTENCIA TOTAL INSTALADA DE 1,5 KW</t>
  </si>
  <si>
    <t>MARCENEIRO</t>
  </si>
  <si>
    <t xml:space="preserve">MARCENEIRO (MENSALISTA)</t>
  </si>
  <si>
    <t xml:space="preserve">MARMORISTA / GRANITEIRO (MENSALISTA)</t>
  </si>
  <si>
    <t xml:space="preserve">MARTELO DE SOLDADOR/PICADOR DE SOLDA</t>
  </si>
  <si>
    <t xml:space="preserve">MARTELO DEMOLIDOR PNEUMATICO MANUAL, COM REDUCAO DE VIBRACAO, PESO DE 21 KG</t>
  </si>
  <si>
    <t xml:space="preserve">MARTELO DEMOLIDOR PNEUMATICO MANUAL, COM REDUCAO DE VIBRACAO, PESO DE 31,5 KG</t>
  </si>
  <si>
    <t xml:space="preserve">MARTELO DEMOLIDOR PNEUMATICO MANUAL, PADRAO, PESO DE 32 KG</t>
  </si>
  <si>
    <t xml:space="preserve">MARTELO PERFURADOR PNEUMATICO MANUAL, PESO DE 25 KG, COM SILENCIADOR</t>
  </si>
  <si>
    <t xml:space="preserve">MASCARA DE SEGURANCA PARA SOLDA COM ESCUDO DE CELERON E CARNEIRA DE PLASTICO COM REGULAGEM</t>
  </si>
  <si>
    <t xml:space="preserve">MASSA DE REJUNTE PRONTA PARA TRATAMENTO DE JUNTAS DE CHAPA DE GESSO PARA DRYWALL, SEM ADICAO DE AGUA</t>
  </si>
  <si>
    <t xml:space="preserve">MASSA EPOXI BICOMPONENTE PARA REPAROS</t>
  </si>
  <si>
    <t xml:space="preserve">MASSA PARA VIDRO</t>
  </si>
  <si>
    <t xml:space="preserve">MASSA PLASTICA PARA MARMORE/GRANITO</t>
  </si>
  <si>
    <t xml:space="preserve">MECANICO DE EQUIPAMENTOS PESADOS (MENSALISTA)</t>
  </si>
  <si>
    <t xml:space="preserve">MECANICO DE REFRIGERACAO (MENSALISTA)</t>
  </si>
  <si>
    <t xml:space="preserve">MEDIDOR DE NIVEL ESTATICO E DINAMICO PARA POCO, COMPRIMENTO DE 200 M</t>
  </si>
  <si>
    <t xml:space="preserve">MEIA CANA DE MADEIRA CEDRINHO OU EQUIVALENTE DA REGIAO, ACABAMENTO PARA FORRO PAULISTA, *2,5 X 2,5* CM</t>
  </si>
  <si>
    <t xml:space="preserve">MEIA CANA DE MADEIRA PINUS OU EQUIVALENTE DA REGIAO, ACABAMENTO PARA FORRO PAULISTA, *2,5 X 2,5* CM</t>
  </si>
  <si>
    <t xml:space="preserve">MEIO-FIO OU GUIA DE CONCRETO, PRE-MOLDADO, COMP 1 M, *30 X 15* CM (H X L)</t>
  </si>
  <si>
    <t xml:space="preserve">MESA VIBRATORIA COM DIMENSOES DE 2,0 X 1,0 M, COM MOTOR ELETRICO DE 2 POLOS E POTENCIA DE 3 CV</t>
  </si>
  <si>
    <t xml:space="preserve">MESTRE DE OBRAS</t>
  </si>
  <si>
    <t xml:space="preserve">MESTRE DE OBRAS (MENSALISTA)</t>
  </si>
  <si>
    <t xml:space="preserve">METACAULIM DE ALTA REATIVIDADE/CAULIM CALCINADO</t>
  </si>
  <si>
    <t xml:space="preserve">MICROESFERAS DE VIDRO PARA SINALIZACAO HORIZONTAL VIARIA, TIPO I-B (PREMIX) - NBR 16184</t>
  </si>
  <si>
    <t xml:space="preserve">MICROESFERAS DE VIDRO PARA SINALIZACAO HORIZONTAL VIARIA, TIPO II-A (DROP-ON) - NBR 16184</t>
  </si>
  <si>
    <t xml:space="preserve">MICTORIO COLETIVO ACO INOX (AISI 304), E = 0,8 MM, DE *100 X 40 X 30* CM (C X A X P)</t>
  </si>
  <si>
    <t xml:space="preserve">MICTORIO COLETIVO ACO INOX (AISI 304), E = 0,8 MM, DE *100 X 50 X 35* CM (C X A X P)</t>
  </si>
  <si>
    <t xml:space="preserve">MINICARREGADEIRA SOBRE RODAS, POTENCIA LIQUIDA DE *47* HP, CAPACIDADE NOMINAL DE OPERACAO DE *646* KG</t>
  </si>
  <si>
    <t xml:space="preserve">MINICARREGADEIRA SOBRE RODAS, POTENCIA LIQUIDA DE *72* HP, CAPACIDADE NOMINAL DE OPERACAO DE *1200* KG</t>
  </si>
  <si>
    <t xml:space="preserve">MINIESCAVADEIRA SOBRE ESTEIRAS, POTENCIA LIQUIDA DE *30* HP, PESO OPERACIONAL DE *3.500* KG</t>
  </si>
  <si>
    <t xml:space="preserve">MINIESCAVADEIRA SOBRE ESTEIRAS, POTENCIA LIQUIDA DE *42* HP, PESO OPERACIONAL DE *4.500* KG</t>
  </si>
  <si>
    <t xml:space="preserve">MINIESCAVADEIRA SOBRE ESTEIRAS, POTENCIA LIQUIDA DE *42* HP, PESO OPERACIONAL DE *5.300* KG</t>
  </si>
  <si>
    <t xml:space="preserve">MISTURADOR DE ARGAMASSA, EIXO HORIZONTAL, CAPACIDADE DE MISTURA 160 KG, MOTOR ELETRICO TRIFASICO 220/380 V, POTENCIA 3 CV</t>
  </si>
  <si>
    <t xml:space="preserve">MISTURADOR DE ARGAMASSA, EIXO HORIZONTAL, CAPACIDADE DE MISTURA 300 KG, MOTOR ELETRICO TRIFASICO 220/380 V, POTENCIA 5 CV</t>
  </si>
  <si>
    <t xml:space="preserve">MISTURADOR DE ARGAMASSA, EIXO HORIZONTAL, CAPACIDADE DE MISTURA 600 KG, MOTOR ELETRICO TRIFASICO 220/380 V, POTENCIA 7,5 CV</t>
  </si>
  <si>
    <t xml:space="preserve">MONTADOR DE ELETROELETRONICOS (MENSALISTA)</t>
  </si>
  <si>
    <t xml:space="preserve">MONTADOR DE ESTRUTURAS METALICAS (MENSALISTA)</t>
  </si>
  <si>
    <t xml:space="preserve">MONTADOR DE MAQUINAS (MENSALISTA)</t>
  </si>
  <si>
    <t xml:space="preserve">MOTOBOMBA AUTOESCORVANTE MOTOR A GASOLINA, POTENCIA 6,0HP, BOCAIS 3" X 3", HM/Q = 5 MCA / 24 M3/H A 52,5 MCA / 5,0 M3/H</t>
  </si>
  <si>
    <t xml:space="preserve">MOTOBOMBA AUTOESCORVANTE MOTOR ELETRICO TRIFASICO 7,4HP BOCA DIAMETRO DE SUCCAO X RECLAQUE: 2"X2", HM/ Q = 10 M / 73,5 M3/H A 28 M / 8,2 M3 /H</t>
  </si>
  <si>
    <t xml:space="preserve">MOTOBOMBA AUTOESCORVANTE POTENCIA 5,42 HP, BOCAIS SUCCAO X RECALQUE 2" X 2", A GASOLINA, DIAMETRO DO ROTOR 122 MM HM/Q = 6 MCA / 33,0 M3/H A 28 MCA / 8,0 M3/H</t>
  </si>
  <si>
    <t xml:space="preserve">MOTOBOMBA CENTRIFUGA, MOTOR A GASOLINA, POTENCIA 5,42 HP, BOCAIS 1 1/2" X 1", DIAMETRO ROTOR 143 MM HM/Q = 6 MCA / 16,8 M3/H A 38 MCA / 6,6 M3/H</t>
  </si>
  <si>
    <t xml:space="preserve">MOTOBOMBA TRASH (PARA AGUA SUJA) AUTO ESCORVANTE, MOTOR GASOLINA DE 6,41 HP, DIAMETROS DE SUCCAO X RECALQUE: 3" X 3", HM/Q: 10/60 A 23/0</t>
  </si>
  <si>
    <t xml:space="preserve">MOTONIVELADORA POTENCIA BASICA LIQUIDA (PRIMEIRA MARCHA) 171 HP, PESO BRUTO 14768 KG, LARGURA DA LAMINA DE 3,7 M</t>
  </si>
  <si>
    <t xml:space="preserve">MOTONIVELADORA POTENCIA BASICA LIQUIDA (PRIMEIRA MARCHA) 186 HP, PESO BRUTO 15785 KG, LARGURA DA LAMINA DE 4,3 M</t>
  </si>
  <si>
    <t xml:space="preserve">MOTOR A DIESEL PARA VIBRADOR DE IMERSAO, DE *4,7* CV</t>
  </si>
  <si>
    <t xml:space="preserve">MOTOR A GASOLINA PARA VIBRADOR DE IMERSAO, 4 TEMPOS, DE 5,5 CV</t>
  </si>
  <si>
    <t xml:space="preserve">MOTOR ELETRICO PARA VIBRADOR DE IMERSAO, DE 2 CV, MONOFASICO, 110/220 V</t>
  </si>
  <si>
    <t xml:space="preserve">MOTOR ELETRICO PARA VIBRADOR DE IMERSAO, DE 2 CV, TRIFASICO, 220/380 V</t>
  </si>
  <si>
    <t xml:space="preserve">MOTORISTA DE CAMINHAO (MENSALISTA)</t>
  </si>
  <si>
    <t xml:space="preserve">MOTORISTA DE CAMINHAO-BASCULANTE (MENSALISTA)</t>
  </si>
  <si>
    <t xml:space="preserve">MOTORISTA DE CAMINHAO-CARRETA (MENSALISTA)</t>
  </si>
  <si>
    <t xml:space="preserve">MOTORISTA DE CARRO DE PASSEIO (MENSALISTA)</t>
  </si>
  <si>
    <t xml:space="preserve">MOTORISTA OPERADOR DE CAMINHAO COM MUNCK (MENSALISTA)</t>
  </si>
  <si>
    <t xml:space="preserve">MOURAO CONCRETO CURVO, SECAO "T", H = 2,80 M + CURVA COM 0,45 M, COM FUROS PARA FIOS</t>
  </si>
  <si>
    <t xml:space="preserve">MOURAO DE CONCRETO RETO, TIPO ESTICADOR, *10 X 10* CM, H= 2,50 M</t>
  </si>
  <si>
    <t xml:space="preserve">MUDA DE ARBUSTO FLORIFERO, CLUSIA/GARDENIA/MOREIA BRANCA/ AZALEIA OU EQUIVALENTE DA REGIAO, H= *50 A 70* CM</t>
  </si>
  <si>
    <t xml:space="preserve">MUDA DE ARBUSTO FOLHAGEM, SANSAO-DO-CAMPO OU EQUIVALENTE DA REGIAO, H= *50 A 70* CM</t>
  </si>
  <si>
    <t xml:space="preserve">MUDA DE ARBUSTO, PINGO DE OURO/ VIOLETEIRA, H = *10 A 20* CM</t>
  </si>
  <si>
    <t xml:space="preserve">MUDA DE RASTEIRA/FORRACAO, AMENDOIM RASTEIRO/ONZE HORAS/AZULZINHA/IMPATIENS OU EQUIVALENTE DA REGIAO</t>
  </si>
  <si>
    <t xml:space="preserve">MULTIEXERCITADOR COM SEIS FUNCOES, EM TUBO DE ACO CARBONO, PINTURA NO PROCESSO ELETROSTATICO - EQUIPAMENTO DE GINASTICA PARA ACADEMIA AO AR LIVRE / ACADEMIA DA TERCEIRA IDADE - ATI</t>
  </si>
  <si>
    <t xml:space="preserve">NIPLE DE FERRO GALVANIZADO, COM ROSCA BSP, DE 1 1/2"</t>
  </si>
  <si>
    <t xml:space="preserve">NIPLE DE FERRO GALVANIZADO, COM ROSCA BSP, DE 1 1/4"</t>
  </si>
  <si>
    <t xml:space="preserve">NIPLE DE FERRO GALVANIZADO, COM ROSCA BSP, DE 1/2"</t>
  </si>
  <si>
    <t xml:space="preserve">NIPLE DE FERRO GALVANIZADO, COM ROSCA BSP, DE 1"</t>
  </si>
  <si>
    <t xml:space="preserve">NIPLE DE FERRO GALVANIZADO, COM ROSCA BSP, DE 2 1/2"</t>
  </si>
  <si>
    <t xml:space="preserve">NIPLE DE FERRO GALVANIZADO, COM ROSCA BSP, DE 2"</t>
  </si>
  <si>
    <t xml:space="preserve">NIPLE DE FERRO GALVANIZADO, COM ROSCA BSP, DE 3/4"</t>
  </si>
  <si>
    <t xml:space="preserve">NIPLE DE FERRO GALVANIZADO, COM ROSCA BSP, DE 3"</t>
  </si>
  <si>
    <t xml:space="preserve">NIPLE DE FERRO GALVANIZADO, COM ROSCA BSP, DE 4"</t>
  </si>
  <si>
    <t xml:space="preserve">NIPLE DE FERRO GALVANIZADO, COM ROSCA BSP, DE 5"</t>
  </si>
  <si>
    <t xml:space="preserve">NIPLE DE FERRO GALVANIZADO, COM ROSCA BSP, DE 6"</t>
  </si>
  <si>
    <t xml:space="preserve">NIPLE DE REDUCAO DE FERRO GALVANIZADO, COM ROSCA BSP, DE 1 1/2" X 1 1/4"</t>
  </si>
  <si>
    <t xml:space="preserve">NIPLE DE REDUCAO DE FERRO GALVANIZADO, COM ROSCA BSP, DE 1 1/2" X 1"</t>
  </si>
  <si>
    <t xml:space="preserve">NIPLE DE REDUCAO DE FERRO GALVANIZADO, COM ROSCA BSP, DE 1 1/2" X 3/4"</t>
  </si>
  <si>
    <t xml:space="preserve">NIPLE DE REDUCAO DE FERRO GALVANIZADO, COM ROSCA BSP, DE 1 1/4" X 1/2"</t>
  </si>
  <si>
    <t xml:space="preserve">NIPLE DE REDUCAO DE FERRO GALVANIZADO, COM ROSCA BSP, DE 1 1/4" X 1"</t>
  </si>
  <si>
    <t xml:space="preserve">NIPLE DE REDUCAO DE FERRO GALVANIZADO, COM ROSCA BSP, DE 1 1/4" X 3/4"</t>
  </si>
  <si>
    <t xml:space="preserve">NIPLE DE REDUCAO DE FERRO GALVANIZADO, COM ROSCA BSP, DE 1/2" X 1/4"</t>
  </si>
  <si>
    <t xml:space="preserve">NIPLE DE REDUCAO DE FERRO GALVANIZADO, COM ROSCA BSP, DE 1" X 1/2"</t>
  </si>
  <si>
    <t xml:space="preserve">NIPLE DE REDUCAO DE FERRO GALVANIZADO, COM ROSCA BSP, DE 1" X 3/4"</t>
  </si>
  <si>
    <t xml:space="preserve">NIPLE DE REDUCAO DE FERRO GALVANIZADO, COM ROSCA BSP, DE 2 1/2" X 2"</t>
  </si>
  <si>
    <t xml:space="preserve">NIPLE DE REDUCAO DE FERRO GALVANIZADO, COM ROSCA BSP, DE 2" X 1 1/2"</t>
  </si>
  <si>
    <t xml:space="preserve">NIPLE DE REDUCAO DE FERRO GALVANIZADO, COM ROSCA BSP, DE 2" X 1 1/4"</t>
  </si>
  <si>
    <t xml:space="preserve">NIPLE DE REDUCAO DE FERRO GALVANIZADO, COM ROSCA BSP, DE 2" X 1"</t>
  </si>
  <si>
    <t xml:space="preserve">NIPLE DE REDUCAO DE FERRO GALVANIZADO, COM ROSCA BSP, DE 3/4" X 1/2"</t>
  </si>
  <si>
    <t xml:space="preserve">NIPLE DE REDUCAO DE FERRO GALVANIZADO, COM ROSCA BSP, DE 3" X 2 1/2"</t>
  </si>
  <si>
    <t xml:space="preserve">NIPLE DE REDUCAO DE FERRO GALVANIZADO, COM ROSCA BSP, DE 3" X 2"</t>
  </si>
  <si>
    <t xml:space="preserve">NIPLE SEXTAVADO EM ACO CARBONO, COM ROSCA BSP, PRESSAO 3.000 LBS, DN 1 1/2"</t>
  </si>
  <si>
    <t xml:space="preserve">NIPLE SEXTAVADO EM ACO CARBONO, COM ROSCA BSP, PRESSAO 3.000 LBS, DN 1 1/4"</t>
  </si>
  <si>
    <t xml:space="preserve">NIPLE SEXTAVADO EM ACO CARBONO, COM ROSCA BSP, PRESSAO 3.000 LBS, DN 1/2"</t>
  </si>
  <si>
    <t xml:space="preserve">NIPLE SEXTAVADO EM ACO CARBONO, COM ROSCA BSP, PRESSAO 3.000 LBS, DN 1"</t>
  </si>
  <si>
    <t xml:space="preserve">NIPLE SEXTAVADO EM ACO CARBONO, COM ROSCA BSP, PRESSAO 3.000 LBS, DN 2 1/2"</t>
  </si>
  <si>
    <t xml:space="preserve">NIPLE SEXTAVADO EM ACO CARBONO, COM ROSCA BSP, PRESSAO 3.000 LBS, DN 2"</t>
  </si>
  <si>
    <t xml:space="preserve">NIPLE SEXTAVADO EM ACO CARBONO, COM ROSCA BSP, PRESSAO 3.000 LBS, DN 3/4"</t>
  </si>
  <si>
    <t xml:space="preserve">NIVELADOR (MENSALISTA)</t>
  </si>
  <si>
    <t xml:space="preserve">OCULOS DE SEGURANCA CONTRA IMPACTOS COM LENTE INCOLOR, ARMACAO NYLON, COM PROTECAO UVA E UVB</t>
  </si>
  <si>
    <t xml:space="preserve">OPERADOR DE BATE-ESTACAS (MENSALISTA)</t>
  </si>
  <si>
    <t xml:space="preserve">OPERADOR DE BETONEIRA (CAMINHAO) (MENSALISTA)</t>
  </si>
  <si>
    <t xml:space="preserve">OPERADOR DE BETONEIRA ESTACIONARIA / MISTURADOR (MENSALISTA)</t>
  </si>
  <si>
    <t xml:space="preserve">OPERADOR DE COMPRESSOR DE AR OU COMPRESSORISTA</t>
  </si>
  <si>
    <t xml:space="preserve">OPERADOR DE COMPRESSOR DE AR OU COMPRESSORISTA (MENSALISTA)</t>
  </si>
  <si>
    <t xml:space="preserve">OPERADOR DE DEMARCADORA DE FAIXAS DE TRAFEGO (MENSALISTA)</t>
  </si>
  <si>
    <t xml:space="preserve">OPERADOR DE ESCAVADEIRA</t>
  </si>
  <si>
    <t xml:space="preserve">OPERADOR DE ESCAVADEIRA (MENSALISTA)</t>
  </si>
  <si>
    <t xml:space="preserve">OPERADOR DE GUINCHO OU GUINCHEIRO (MENSALISTA)</t>
  </si>
  <si>
    <t xml:space="preserve">OPERADOR DE GUINDASTE</t>
  </si>
  <si>
    <t xml:space="preserve">OPERADOR DE GUINDASTE (MENSALISTA)</t>
  </si>
  <si>
    <t xml:space="preserve">OPERADOR DE JATO ABRASIVO OU JATISTA (MENSALISTA)</t>
  </si>
  <si>
    <t xml:space="preserve">OPERADOR DE MARTELETE OU MARTELETEIRO</t>
  </si>
  <si>
    <t xml:space="preserve">OPERADOR DE MARTELETE OU MARTELETEIRO (MENSALISTA)</t>
  </si>
  <si>
    <t xml:space="preserve">OPERADOR DE MOTO SCRAPER (MENSALISTA)</t>
  </si>
  <si>
    <t xml:space="preserve">OPERADOR DE MOTONIVELADORA</t>
  </si>
  <si>
    <t xml:space="preserve">OPERADOR DE MOTONIVELADORA (MENSALISTA)</t>
  </si>
  <si>
    <t xml:space="preserve">OPERADOR DE PA CARREGADEIRA (MENSALISTA)</t>
  </si>
  <si>
    <t xml:space="preserve">OPERADOR DE ROLO COMPACTADOR</t>
  </si>
  <si>
    <t xml:space="preserve">OPERADOR DE ROLO COMPACTADOR (MENSALISTA)</t>
  </si>
  <si>
    <t xml:space="preserve">OPERADOR DE USINA DE ASFALTO, DE SOLOS OU DE CONCRETO (MENSALISTA)</t>
  </si>
  <si>
    <t xml:space="preserve">PA DE LIXO PLASTICA, CABO LONGO</t>
  </si>
  <si>
    <t xml:space="preserve">PAINEL DE LA DE VIDRO SEM REVESTIMENTO PSI 20, E = 25 MM, DE 1200 X 600 MM</t>
  </si>
  <si>
    <t xml:space="preserve">PAINEL DE LA DE VIDRO SEM REVESTIMENTO PSI 20, E = 50 MM, DE 1200 X 600 MM</t>
  </si>
  <si>
    <t xml:space="preserve">PAINEL DE LA DE VIDRO SEM REVESTIMENTO PSI 40, E = 25 MM, DE 1200 X 600 MM</t>
  </si>
  <si>
    <t xml:space="preserve">PAINEL DE LA DE VIDRO SEM REVESTIMENTO PSI 40, E = 50 MM, DE 1200 X 600 MM</t>
  </si>
  <si>
    <t xml:space="preserve">PAINEL ESTRUTURAL PARA LAJE SECA REVESTIDO EM PLACA CIMENTICIA, DE 1,20 X 2,50 M, E = 23 MM</t>
  </si>
  <si>
    <t xml:space="preserve">PAINEL ESTRUTURAL PARA LAJE SECA REVESTIDO EM PLACA CIMENTICIA, DE 1,20 X 2,50 M, E = 40 MM</t>
  </si>
  <si>
    <t xml:space="preserve">PAPEL KRAFT BETUMADO</t>
  </si>
  <si>
    <t xml:space="preserve">PAPELEIRA DE PAREDE EM METAL CROMADO SEM TAMPA</t>
  </si>
  <si>
    <t xml:space="preserve">PAPELEIRA PLASTICA TIPO DISPENSER PARA PAPEL HIGIENICO ROLAO</t>
  </si>
  <si>
    <t xml:space="preserve">PARA-RAIOS DE DISTRIBUICAO, TENSAO NOMINAL 15 KV, CORRENTE NOMINAL DE DESCARGA 5 KA</t>
  </si>
  <si>
    <t xml:space="preserve">PARA-RAIOS DE DISTRIBUICAO, TENSAO NOMINAL 30 KV, CORRENTE NOMINAL DE DESCARGA 10 KA</t>
  </si>
  <si>
    <t xml:space="preserve">PARA-RAIOS TIPO FRANKLIN 350 MM, EM LATAO CROMADO, DUAS DESCIDAS, PARA PROTECAO DE EDIFICACOES CONTRA DESCARGAS ATMOSFERICAS</t>
  </si>
  <si>
    <t xml:space="preserve">PARAFUSO CABECA TROMBETA E PONTA AGULHA (GN55), COMPRIMENTO 55 MM, EM ACO FOSFATIZADO, PARA FIXAR CHAPA DE GESSO EM PERFIL DRYWALL METALICO MAXIMO 0,7 MM</t>
  </si>
  <si>
    <t xml:space="preserve">PARAFUSO DE ACO ZINCADO COM ROSCA SOBERBA, CABECA CHATA E FENDA SIMPLES, DIAMETRO 2,5 MM, COMPRIMENTO * 9,5 * MM</t>
  </si>
  <si>
    <t xml:space="preserve">PARAFUSO DE ACO ZINCADO COM ROSCA SOBERBA, CABECA CHATA E FENDA SIMPLES, DIAMETRO 4,2 MM, COMPRIMENTO * 32 * MM</t>
  </si>
  <si>
    <t xml:space="preserve">PARAFUSO DE ACO ZINCADO COM ROSCA SOBERBA, CABECA CHATA E FENDA SIMPLES, DIAMETRO 4,8 MM, COMPRIMENTO 45 MM</t>
  </si>
  <si>
    <t xml:space="preserve">PARAFUSO DE FERRO POLIDO, SEXTAVADO, COM ROSCA PARCIAL, DIAMETRO 5/8", COMPRIMENTO 6", COM PORCA E ARRUELA DE PRESSAO MEDIA</t>
  </si>
  <si>
    <t xml:space="preserve">PARAFUSO DE LATAO COM ACABAMENTO CROMADO PARA FIXAR PECA SANITARIA, INCLUI PORCA CEGA, ARRUELA E BUCHA DE NYLON TAMANHO S-10</t>
  </si>
  <si>
    <t xml:space="preserve">PARAFUSO DE LATAO COM ROSCA SOBERBA, CABECA CHATA E FENDA SIMPLES, DIAMETRO 2,5 MM, COMPRIMENTO 12 MM</t>
  </si>
  <si>
    <t xml:space="preserve">PARAFUSO DE LATAO COM ROSCA SOBERBA, CABECA CHATA E FENDA SIMPLES, DIAMETRO 3,2 MM, COMPRIMENTO 16 MM</t>
  </si>
  <si>
    <t xml:space="preserve">PARAFUSO DE LATAO COM ROSCA SOBERBA, CABECA CHATA E FENDA SIMPLES, DIAMETRO 4,8 MM, COMPRIMENTO 65 MM</t>
  </si>
  <si>
    <t xml:space="preserve">PARAFUSO DRY WALL, EM ACO FOSFATIZADO, CABECA TROMBETA E PONTA AGULHA (TA), COMPRIMENTO 25 MM</t>
  </si>
  <si>
    <t xml:space="preserve">PARAFUSO DRY WALL, EM ACO FOSFATIZADO, CABECA TROMBETA E PONTA AGULHA (TA), COMPRIMENTO 35 MM</t>
  </si>
  <si>
    <t xml:space="preserve">PARAFUSO DRY WALL, EM ACO FOSFATIZADO, CABECA TROMBETA E PONTA AGULHA (TA), COMPRIMENTO 45 MM</t>
  </si>
  <si>
    <t xml:space="preserve">PARAFUSO DRY WALL, EM ACO FOSFATIZADO, CABECA TROMBETA E PONTA BROCA (TB), COMPRIMENTO 25 MM</t>
  </si>
  <si>
    <t xml:space="preserve">PARAFUSO DRY WALL, EM ACO FOSFATIZADO, CABECA TROMBETA E PONTA BROCA (TB), COMPRIMENTO 35 MM</t>
  </si>
  <si>
    <t xml:space="preserve">PARAFUSO DRY WALL, EM ACO FOSFATIZADO, CABECA TROMBETA E PONTA BROCA (TB), COMPRIMENTO 45 MM</t>
  </si>
  <si>
    <t xml:space="preserve">PARAFUSO DRY WALL, EM ACO ZINCADO, CABECA LENTILHA E PONTA AGULHA (LA), LARGURA 4,2 MM, COMPRIMENTO 13 MM</t>
  </si>
  <si>
    <t xml:space="preserve">PARAFUSO DRY WALL, EM ACO ZINCADO, CABECA LENTILHA E PONTA BROCA (LB), LARGURA 4,2 MM, COMPRIMENTO 13 MM</t>
  </si>
  <si>
    <t xml:space="preserve">PARAFUSO EM ACO GALVANIZADO, TIPO MAQUINA, SEXTAVADO, SEM PORCA, DIAMETRO 1/2", COMPRIMENTO 2"</t>
  </si>
  <si>
    <t xml:space="preserve">PARAFUSO FRANCES METRICO ZINCADO, DIAMETRO 12 MM, COMPRIMENTO 140MM, COM PORCA SEXTAVADA E ARRUELA DE PRESSAO MEDIA</t>
  </si>
  <si>
    <t xml:space="preserve">PARAFUSO FRANCES METRICO ZINCADO, DIAMETRO 12 MM, COMPRIMENTO 150 MM, COM PORCA SEXTAVADA E ARRUELA DE PRESSAO MEDIA</t>
  </si>
  <si>
    <t xml:space="preserve">PARAFUSO FRANCES M16 EM ACO GALVANIZADO, COMPRIMENTO = 150 MM, DIAMETRO = 16 MM, CABECA ABAULADA</t>
  </si>
  <si>
    <t xml:space="preserve">PARAFUSO FRANCES M16 EM ACO GALVANIZADO, COMPRIMENTO = 45 MM, DIAMETRO = 16 MM, CABECA ABAULADA</t>
  </si>
  <si>
    <t xml:space="preserve">PARAFUSO FRANCES ZINCADO, DIAMETRO 1/2", COMPRIMENTO 12", COM PORCA E ARRUELA LISA MEDIA</t>
  </si>
  <si>
    <t xml:space="preserve">PARAFUSO FRANCES ZINCADO, DIAMETRO 1/2", COMPRIMENTO 15", COM PORCA E ARRUELA LISA MEDIA</t>
  </si>
  <si>
    <t xml:space="preserve">PARAFUSO FRANCES ZINCADO, DIAMETRO 1/2", COMPRIMENTO 4", COM PORCA E ARRUELA</t>
  </si>
  <si>
    <t xml:space="preserve">PARAFUSO M16 EM ACO GALVANIZADO, COMPRIMENTO = 125 MM, DIAMETRO = 16 MM, ROSCA MAQUINA, CABECA QUADRADA</t>
  </si>
  <si>
    <t xml:space="preserve">PARAFUSO M16 EM ACO GALVANIZADO, COMPRIMENTO = 150 MM, DIAMETRO = 16 MM, ROSCA MAQUINA, CABECA QUADRADA</t>
  </si>
  <si>
    <t xml:space="preserve">PARAFUSO M16 EM ACO GALVANIZADO, COMPRIMENTO = 200 MM, DIAMETRO = 16 MM, ROSCA MAQUINA, CABECA QUADRADA</t>
  </si>
  <si>
    <t xml:space="preserve">PARAFUSO M16 EM ACO GALVANIZADO, COMPRIMENTO = 250 MM, DIAMETRO = 16 MM, ROSCA MAQUINA, CABECA QUADRADA</t>
  </si>
  <si>
    <t xml:space="preserve">PARAFUSO M16 EM ACO GALVANIZADO, COMPRIMENTO = 300 MM, DIAMETRO = 16 MM, ROSCA DUPLA</t>
  </si>
  <si>
    <t xml:space="preserve">PARAFUSO M16 EM ACO GALVANIZADO, COMPRIMENTO = 300 MM, DIAMETRO = 16 MM, ROSCA MAQUINA, CABECA QUADRADA</t>
  </si>
  <si>
    <t xml:space="preserve">PARAFUSO M16 EM ACO GALVANIZADO, COMPRIMENTO = 350 MM, DIAMETRO = 16 MM, ROSCA MAQUINA, CABECA QUADRADA</t>
  </si>
  <si>
    <t xml:space="preserve">PARAFUSO M16 EM ACO GALVANIZADO, COMPRIMENTO = 400 MM, DIAMETRO = 16 MM, ROSCA DUPLA</t>
  </si>
  <si>
    <t xml:space="preserve">PARAFUSO M16 EM ACO GALVANIZADO, COMPRIMENTO = 450 MM, DIAMETRO = 16 MM, ROSCA MAQUINA, CABECA QUADRADA</t>
  </si>
  <si>
    <t xml:space="preserve">PARAFUSO M16 EM ACO GALVANIZADO, COMPRIMENTO = 500 MM, DIAMETRO = 16 MM, ROSCA MAQUINA, COM CABECA SEXTAVADA E PORCA</t>
  </si>
  <si>
    <t xml:space="preserve">PARAFUSO NIQUELADO COM ACABAMENTO CROMADO PARA FIXAR PECA SANITARIA, INCLUI PORCA CEGA, ARRUELA E BUCHA DE NYLON TAMANHO S-10</t>
  </si>
  <si>
    <t xml:space="preserve">PARAFUSO NIQUELADO 3 1/2" COM ACABAMENTO CROMADO PARA FIXAR PECA SANITARIA, INCLUI PORCA CEGA, ARRUELA E BUCHA DE NYLON TAMANHO S-8</t>
  </si>
  <si>
    <t xml:space="preserve">PARAFUSO ZINCADO, SEXTAVADO, COM ROSCA INTEIRA, DIAMETRO 1/4", COMPRIMENTO 1/2"</t>
  </si>
  <si>
    <t xml:space="preserve">PARAFUSO ZINCADO, SEXTAVADO, COM ROSCA INTEIRA, DIAMETRO 3/8", COMPRIMENTO 2"</t>
  </si>
  <si>
    <t xml:space="preserve">PARAFUSO ZINCADO, SEXTAVADO, COM ROSCA INTEIRA, DIAMETRO 5/8", COMPRIMENTO 2 1/4"</t>
  </si>
  <si>
    <t xml:space="preserve">PARAFUSO ZINCADO, SEXTAVADO, COM ROSCA INTEIRA, DIAMETRO 5/8", COMPRIMENTO 3", COM PORCA E ARRUELA DE PRESSAO MEDIA</t>
  </si>
  <si>
    <t xml:space="preserve">PARAFUSO ZINCADO, SEXTAVADO, COM ROSCA SOBERBA, DIAMETRO 5/16", COMPRIMENTO 40 MM</t>
  </si>
  <si>
    <t xml:space="preserve">PARAFUSO ZINCADO, SEXTAVADO, COM ROSCA SOBERBA, DIAMETRO 5/16", COMPRIMENTO 80 MM</t>
  </si>
  <si>
    <t xml:space="preserve">PARAFUSO ZINCADO, SEXTAVADO, GRAU 5, ROSCA INTEIRA, DIAMETRO 1 1/2", COMPRIMENTO 4"</t>
  </si>
  <si>
    <t xml:space="preserve">PARAFUSO, COMUM, ASTM A307, SEXTAVADO, DIAMETRO 1/2" (12,7 MM), COMPRIMENTO 1" (25,4 MM)</t>
  </si>
  <si>
    <t xml:space="preserve">PASTA PARA SOLDA DE TUBOS E CONEXOES DE COBRE (EMBALAGEM COM 250 G)</t>
  </si>
  <si>
    <t xml:space="preserve">PASTILHEIRO (MENSALISTA)</t>
  </si>
  <si>
    <t xml:space="preserve">PATCH CORD, CATEGORIA 5 E, EXTENSAO DE 1,50 M</t>
  </si>
  <si>
    <t xml:space="preserve">PATCH CORD, CATEGORIA 5 E, EXTENSAO DE 2,50 M</t>
  </si>
  <si>
    <t xml:space="preserve">PATCH PANEL, 24 PORTAS, CATEGORIA 5E, COM RACKS DE 19" E 1 U DE ALTURA</t>
  </si>
  <si>
    <t xml:space="preserve">PATCH PANEL, 48 PORTAS, CATEGORIA 5E, COM RACKS DE 19" E 2 U DE ALTURA</t>
  </si>
  <si>
    <t xml:space="preserve">PEDRA ARDOSIA, CINZA, *40 X 40* CM, E= *1 CM</t>
  </si>
  <si>
    <t xml:space="preserve">PEDRA BRITADA N. 0, OU PEDRISCO (4,8 A 9,5 MM) POSTO PEDREIRA/FORNECEDOR, SEM FRETE</t>
  </si>
  <si>
    <t xml:space="preserve">PEDRA BRITADA N. 2 (19 A 38 MM) POSTO PEDREIRA/FORNECEDOR, SEM FRETE</t>
  </si>
  <si>
    <t xml:space="preserve">PEDRA BRITADA N. 3 (38 A 50 MM) POSTO PEDREIRA/FORNECEDOR, SEM FRETE</t>
  </si>
  <si>
    <t xml:space="preserve">PEDRA DE MAO OU PEDRA RACHAO PARA ARRIMO/FUNDACAO (POSTO PEDREIRA/FORNECEDOR, SEM FRETE)</t>
  </si>
  <si>
    <t xml:space="preserve">PEDRA GRANITICA OU BASALTICA IRREGULAR, FAIXA GRANULOMETRICA 100 A 150 MM PARA PAVIMENTACAO OU CALCAMENTO POLIEDRICO, POSTO PEDREIRA / FORNECEDOR (SEM FRETE)</t>
  </si>
  <si>
    <t>PEDREIRO</t>
  </si>
  <si>
    <t xml:space="preserve">PEDREIRO (MENSALISTA)</t>
  </si>
  <si>
    <t xml:space="preserve">PEITORIL PRE-MOLDADO EM GRANILITE, MARMORITE OU GRANITINA, L = *15* CM</t>
  </si>
  <si>
    <t xml:space="preserve">PELICULA REFLETIVA, GT 7 ANOS PARA SINALIZACAO VERTICAL</t>
  </si>
  <si>
    <t xml:space="preserve">PENDURAL OU PRESILHA REGULADORA, EM ACO GALVANIZADO, COM CORPO, MOLA E REBITE, PARA PERFIL TIPO CANALETA DE ESTRUTURA EM FORROS DRYWALL</t>
  </si>
  <si>
    <t xml:space="preserve">PENDURAL OU REGULADOR, COM MOLA, EM ACO GALVANIZADO, PARA PERFIL TIPO T CLICADO DE FORROS REMOVIVEL</t>
  </si>
  <si>
    <t xml:space="preserve">PENEIRA ROTATIVA COM MOTOR ELETRICO TRIFASICO DE 2 CV, CILINDRO DE 1 M X 0,60 M, COM FUROS DE 3,17 MM</t>
  </si>
  <si>
    <t xml:space="preserve">PERFIL CANALETA, FORMATO C, EM ACO ZINCADO, PARA ESTRUTURA FORRO DRYWALL, E = 0,5 MM, *46 X 18* (L X H), COMPRIMENTO 3 M</t>
  </si>
  <si>
    <t xml:space="preserve">PERFIL CANTONEIRA L, LISA, EM ACO, 25 X 30 MM, E = 0,5 MM, PARA ESTRUTURA DRYWALL</t>
  </si>
  <si>
    <t xml:space="preserve">PERFIL CANTONEIRA L, PERFURADA, EM ACO, 23 X 23 MM, E = 0,5 MM, PARA ESTRUTURA DRYWALL</t>
  </si>
  <si>
    <t xml:space="preserve">PERFIL DE ALUMINIO ANODIZADO</t>
  </si>
  <si>
    <t xml:space="preserve">PERFIL DE BORRACHA EPDM MACICO *12 X 15* MM PARA ESQUADRIAS</t>
  </si>
  <si>
    <t xml:space="preserve">PERFIL ELASTOMERICO PRE-FORMADO EM EPMD, PARA JUNTA DE DILATACAO DE PISOS COM POUCA SOLICITACAO, 15 MM DE LARGURA, MOVIMENTACAO DE *11 A 19* MM</t>
  </si>
  <si>
    <t xml:space="preserve">PERFIL ELASTOMERICO PRE-FORMADO EM EPMD, PARA JUNTA DE DILATACAO DE USO GERAL EM MEDIAS SOLICITACOES, 8 MM DE LARGURA, MOVIMENTACAO DE *5 A 11* MM</t>
  </si>
  <si>
    <t xml:space="preserve">PERFIL GUIA, FORMATO U, EM ACO ZINCADO, PARA ESTRUTURA PAREDE DRYWALL, E = 0,5 MM, 70 X 3000 MM (L X C)</t>
  </si>
  <si>
    <t xml:space="preserve">PERFIL GUIA, FORMATO U, EM ACO ZINCADO, PARA ESTRUTURA PAREDE DRYWALL, E = 0,5 MM, 90 X 3000 MM (L X C)</t>
  </si>
  <si>
    <t xml:space="preserve">PERFIL MONTANTE, FORMATO C, EM ACO ZINCADO, PARA ESTRUTURA PAREDE DRYWALL, E = 0,5 MM, 48 X 3000 MM (L X C)</t>
  </si>
  <si>
    <t xml:space="preserve">PERFIL MONTANTE, FORMATO C, EM ACO ZINCADO, PARA ESTRUTURA PAREDE DRYWALL, E = 0,5 MM, 70 X 3000 MM (L X C)</t>
  </si>
  <si>
    <t xml:space="preserve">PERFIL MONTANTE, FORMATO C, EM ACO ZINCADO, PARA ESTRUTURA PAREDE DRYWALL, E = 0,5 MM, 90 X 3000 MM (L X C)</t>
  </si>
  <si>
    <t xml:space="preserve">PERFIL RODAPE DE IMPERMEABILIZACAO, FORMATO L, EM ACO ZINCADO, PARA ESTRUTURA DRYWALL, E = 0,5 MM, 220 X 3000 MM (H X C)</t>
  </si>
  <si>
    <t xml:space="preserve">PERFIL TABICA ABERTA, PERFURADA, FORMATO Z, EM ACO GALVANIZADO NATURAL, LARGURA APROXIMADA 40 MM, PARA ESTRUTURA FORRO DRYWALL</t>
  </si>
  <si>
    <t xml:space="preserve">PERFIL TABICA FECHADA, LISA, FORMATO Z, EM ACO GALVANIZADO NATURAL, LARGURA TOTAL NA HORIZONTAL *40* MM, PARA ESTRUTURA FORRO DRYWALL</t>
  </si>
  <si>
    <t xml:space="preserve">PERFIL TIPO CANTONEIRA EM L, EM ACO GALVANIZADO, BRANCO, PARA FORRO REMOVIVEL, *23* X 3000 MM (L X C)</t>
  </si>
  <si>
    <t xml:space="preserve">PERFIL TRAVESSA (SECUNDARIO), T CLICADO, EM ACO GALVANIZADO, BRANCO, PARA FORRO REMOVIVEL, 24 X 625 MM (L X C)</t>
  </si>
  <si>
    <t xml:space="preserve">PERFILADO PERFURADO DUPLO 38 X 76 MM, CHAPA 22</t>
  </si>
  <si>
    <t xml:space="preserve">PERFILADO PERFURADO SIMPLES 38 X 38 MM, CHAPA 22</t>
  </si>
  <si>
    <t xml:space="preserve">PERFILADO PERFURADO 19 X 38 MM, CHAPA 22</t>
  </si>
  <si>
    <t xml:space="preserve">PERFURATRIZ COM TORRE METALICA PARA EXECUCAO DE ESTACA HELICE CONTINUA, PROFUNDIDADE MAXIMA DE 30 M, DIAMETRO MAXIMO DE 800 MM, POTENCIA INSTALADA DE 268 HP, MESA ROTATIVA COM TORQUE MAXIMO DE 170 KNM</t>
  </si>
  <si>
    <t xml:space="preserve">PERFURATRIZ COM TORRE METALICA PARA EXECUCAO DE ESTACA HELICE CONTINUA, PROFUNDIDADE MAXIMA DE 32 M, DIAMETRO MAXIMO DE 1000 MM, POTENCIA INSTALADA DE 350 HP, MESA ROTATIVA COM TORQUE MAXIMO DE 263 KNM</t>
  </si>
  <si>
    <t xml:space="preserve">PERFURATRIZ HIDRAULICA COM TRADO CURTO ACOPLADO, PROFUNDIDADE MAXIMA DE 20 M, DIAMETRO MAXIMO DE 1500 MM, POTENCIA INSTALADA DE 137 HP, MESA ROTATIVA COM TORQUE MAXIMO DE 30 KNM (INCLUI MONTAGEM, NAO INCLUI CAMINHAO)</t>
  </si>
  <si>
    <t xml:space="preserve">PERFURATRIZ MANUAL, TORQUE MAXIMO 83 N.M, POTENCIA 5 CV, COM DIAMETRO MAXIMO 4" (NAO INCLUI SUPORTE / CHASSI)</t>
  </si>
  <si>
    <t xml:space="preserve">PERFURATRIZ MANUAL, TORQUE MAXIMO 83 N.M, POTENCIA 5 CV, COM DIAMETRO MAXIMO 4", PARA SOLO GRAMPEADO (INCLUI SUPORTE OU CHASSI TIPO MESA)</t>
  </si>
  <si>
    <t xml:space="preserve">PERFURATRIZ SOBRE ESTEIRA, TORQUE MAXIMO DE 600 KGF, POTENCIA ENTRE 50 E 60 HP, DIAMETRO MAXIMO DE 10"</t>
  </si>
  <si>
    <t xml:space="preserve">PERFURATRIZ SOBRE ESTEIRA, TORQUE MAXIMO 600 KGF, PESO MEDIO 1000 KG, POTENCIA 20 HP, DIAMETRO MAXIMO 10"</t>
  </si>
  <si>
    <t xml:space="preserve">PINGADEIRA PLASTICA PARA TELHA DE FIBROCIMENTO CANALETE 49/KALHETA OU CANALETE 90/KALHETAO</t>
  </si>
  <si>
    <t xml:space="preserve">PINO DE ACO COM ARRUELA CONICA, DIAMETRO ARRUELA = *23* MM E COMP HASTE = *27* MM (ACAO INDIRETA)</t>
  </si>
  <si>
    <t xml:space="preserve">PINO DE ACO COM FURO, HASTE = 27 MM (ACAO DIRETA)</t>
  </si>
  <si>
    <t xml:space="preserve">PINO ROSCA EXTERNA, EM ACO GALVANIZADO, PARA ISOLADOR DE 15KV, DIAMETRO 25 MM, COMPRIMENTO *290* MM</t>
  </si>
  <si>
    <t xml:space="preserve">PINO ROSCA EXTERNA, EM ACO GALVANIZADO, PARA ISOLADOR DE 25KV, DIAMETRO 35MM, COMPRIMENTO *320* MM</t>
  </si>
  <si>
    <t>PINTOR</t>
  </si>
  <si>
    <t xml:space="preserve">PINTOR (MENSALISTA)</t>
  </si>
  <si>
    <t xml:space="preserve">PINTOR DE LETREIROS (MENSALISTA)</t>
  </si>
  <si>
    <t xml:space="preserve">PINTOR PARA TINTA EPOXI (MENSALISTA)</t>
  </si>
  <si>
    <t xml:space="preserve">PISO DE BORRACHA CANELADO EM PLACAS 50 X 50 CM, E = *3,5* MM, PARA COLA</t>
  </si>
  <si>
    <t xml:space="preserve">PISO DE BORRACHA ESPORTIVO EM PLACAS 50 X 50 CM, E = 15 MM, PARA ARGAMASSA, PRETO</t>
  </si>
  <si>
    <t xml:space="preserve">PISO DE BORRACHA FRISADO OU PASTILHADO, PRETO, EM PLACAS 50 X 50 CM, E = 7 MM, PARA ARGAMASSA</t>
  </si>
  <si>
    <t xml:space="preserve">PISO DE BORRACHA PASTILHADO EM PLACAS 50 X 50 CM, E = *3,5* MM, PARA COLA, PRETO</t>
  </si>
  <si>
    <t xml:space="preserve">PISO DE BORRACHA PASTILHADO EM PLACAS 50 X 50 CM, E = 15 MM, PARA ARGAMASSA, PRETO</t>
  </si>
  <si>
    <t xml:space="preserve">PISO ELEVADO COM 2 PLACAS DE ACO COM ENCHIMENTO DE CONCRETO CELULAR, INCLUSO BASE/HASTE/CRUZETAS, 60 X 60 CM, H = *28* CM, RESISTENCIA CARGA CONCENTRADA 496 KG (COM COLOCACAO)</t>
  </si>
  <si>
    <t xml:space="preserve">PISO EM REGUA VINILICA SEMIFLEXIVEL, ENCAIXE CLICADO, E = 4 MM (SEM COLOCACAO)</t>
  </si>
  <si>
    <t xml:space="preserve">PISO EPOXI AUTONIVELANTE, ESPESSURA *4* MM (INCLUSO EXECUCAO)</t>
  </si>
  <si>
    <t xml:space="preserve">PISO EPOXI MULTILAYER, ESPESSURA *2* MM (INCLUSO EXECUCAO)</t>
  </si>
  <si>
    <t xml:space="preserve">PISO FULGET (GRANITO LAVADO) MOLDADO IN LOCO (INCLUSO EXECUCAO)</t>
  </si>
  <si>
    <t xml:space="preserve">PISO INDUSTRIAL EM CONCRETO ARMADO DE ACABAMENTO POLIDO, ESPESSURA 12 CM (CIMENTO QUEIMADO) (INCLUSO EXECUCAO)</t>
  </si>
  <si>
    <t xml:space="preserve">PISO KORODUR (INCLUSO EXECUCAO)</t>
  </si>
  <si>
    <t xml:space="preserve">PISO TATIL ALERTA OU DIRECIONAL, DE BORRACHA, COLORIDO, 25 X 25 CM, E = 5 MM, PARA COLA</t>
  </si>
  <si>
    <t xml:space="preserve">PISO TATIL DE ALERTA OU DIRECIONAL DE BORRACHA, PRETO, 25 X 25 CM, E = 5 MM, PARA COLA</t>
  </si>
  <si>
    <t xml:space="preserve">PISO TATIL DE ALERTA OU DIRECIONAL, DE BORRACHA, COLORIDO, 25 X 25 CM, E = 12 MM, PARA ARGAMASSA</t>
  </si>
  <si>
    <t xml:space="preserve">PISO TATIL DE ALERTA OU DIRECIONAL, DE BORRACHA, PRETO, 25 X 25 CM, E = 12 MM, PARA ARGAMASSA</t>
  </si>
  <si>
    <t xml:space="preserve">PISO/ REVESTIMENTO EM MARMORE, POLIDO, BRANCO COMUM, FORMATO MAIOR OU IGUAL A 3025 CM2, E = *2* CM</t>
  </si>
  <si>
    <t xml:space="preserve">PISO/ REVESTIMENTO EM MARMORE, POLIDO, BRANCO COMUM, FORMATO MENOR OU IGUAL A 3025 CM2, E = *2* CM</t>
  </si>
  <si>
    <t xml:space="preserve">PLACA DE ACRILICO TRANSPARENTE ADESIVADA PARA SINALIZACAO DE PORTAS, BORDA POLIDA, DE *25 X 8*, E = 6 MM (NAO INCLUI ACESSORIOS PARA FIXACAO)</t>
  </si>
  <si>
    <t xml:space="preserve">PLACA DE FIBRA MINERAL PARA FORRO, DE 1250 X 625 MM, E = 15 MM, BORDA RETA, COM PINTURA ANTIMOFO (NAO INCLUI PERFIS)</t>
  </si>
  <si>
    <t xml:space="preserve">PLACA DE FIBRA MINERAL PARA FORRO, DE 625 X 625 MM, E = 15 MM, BORDA REBAIXADA PARA PERFIL 24 MM, COM PINTURA ANTIMOFO (NAO INCLUI PERFIS)</t>
  </si>
  <si>
    <t xml:space="preserve">PLACA DE FIBRA MINERAL PARA FORRO, DE 625 X 625 MM, E = 15 MM, BORDA RETA, COM PINTURA ANTIMOFO (NAO INCLUI PERFIS)</t>
  </si>
  <si>
    <t xml:space="preserve">PLACA DE INAUGURACAO EM BRONZE *35X 50*CM</t>
  </si>
  <si>
    <t xml:space="preserve">PLACA DE INAUGURACAO METALICA, *40* CM X *60* CM</t>
  </si>
  <si>
    <t xml:space="preserve">PLACA DE SINALIZACAO EM CHAPA DE ACO NUM 16 COM PINTURA REFLETIVA</t>
  </si>
  <si>
    <t xml:space="preserve">PLACA DE SINALIZACAO EM CHAPA DE ALUMINIO COM PINTURA REFLETIVA, E = 2 MM</t>
  </si>
  <si>
    <t xml:space="preserve">PLACA DE VENTILACAO PARA TELHA DE FIBROCIMENTO CANALETE 49 KALHETA</t>
  </si>
  <si>
    <t xml:space="preserve">PLACA DE VENTILACAO PARA TELHA DE FIBROCIMENTO, CANALETE 90 OU KALHETAO</t>
  </si>
  <si>
    <t xml:space="preserve">PLACA NUMERACAO RESIDENCIAL EM CHAPA GALVANIZADA ESMALTADA 12 X 18 CM</t>
  </si>
  <si>
    <t xml:space="preserve">PLACA VINILICA SEMIFLEXIVEL PARA PISOS, E = 3,2 MM, 30 X 30 CM (SEM COLOCACAO)</t>
  </si>
  <si>
    <t xml:space="preserve">PLACA VINILICA SEMIFLEXIVEL PARA REVESTIMENTO DE PISOS E PAREDES, E = 2 MM (SEM COLOCACAO)</t>
  </si>
  <si>
    <t xml:space="preserve">PLACA/TAMPA CEGA EM LATAO ESCOVADO PARA CONDULETE EM LIGA DE ALUMINIO 4 X 4"</t>
  </si>
  <si>
    <t xml:space="preserve">PLUG OU BUJAO DE FERRO GALVANIZADO, DE 1 1/2"</t>
  </si>
  <si>
    <t xml:space="preserve">PLUG OU BUJAO DE FERRO GALVANIZADO, DE 1 1/4"</t>
  </si>
  <si>
    <t xml:space="preserve">PLUG OU BUJAO DE FERRO GALVANIZADO, DE 1/2"</t>
  </si>
  <si>
    <t xml:space="preserve">PLUG OU BUJAO DE FERRO GALVANIZADO, DE 1"</t>
  </si>
  <si>
    <t xml:space="preserve">PLUG OU BUJAO DE FERRO GALVANIZADO, DE 2 1/2"</t>
  </si>
  <si>
    <t xml:space="preserve">PLUG OU BUJAO DE FERRO GALVANIZADO, DE 2"</t>
  </si>
  <si>
    <t xml:space="preserve">PLUG OU BUJAO DE FERRO GALVANIZADO, DE 3/4"</t>
  </si>
  <si>
    <t xml:space="preserve">PLUG OU BUJAO DE FERRO GALVANIZADO, DE 3"</t>
  </si>
  <si>
    <t xml:space="preserve">PLUG OU BUJAO DE FERRO GALVANIZADO, DE 4"</t>
  </si>
  <si>
    <t xml:space="preserve">PO DE PEDRA (POSTO PEDREIRA/FORNECEDOR, SEM FRETE)</t>
  </si>
  <si>
    <t xml:space="preserve">POCEIRO / ESCAVADOR DE VALAS E TUBULOES (MENSALISTA)</t>
  </si>
  <si>
    <t xml:space="preserve">POLIDORA DE PISO (POLITRIZ) ELETRICA, MOTOR MONOFASICO DE 4 HP, PESO DE 100 KG, DIAMETRO DO TRABALHO DE 450 MM</t>
  </si>
  <si>
    <t xml:space="preserve">POLIESTIRENO EXPANDIDO/EPS (ISOPOR), PEROLAS, PARA CONCRETO LEVE</t>
  </si>
  <si>
    <t xml:space="preserve">POLIESTIRENO EXPANDIDO/EPS (ISOPOR), TIPO 2F, BLOCO</t>
  </si>
  <si>
    <t xml:space="preserve">POLIESTIRENO EXPANDIDO/EPS (ISOPOR), TIPO 2F, PLACA, ISOLAMENTO TERMOACUSTICO, E = 10 MM, 1000 X 500 MM</t>
  </si>
  <si>
    <t xml:space="preserve">POLIESTIRENO EXPANDIDO/EPS (ISOPOR), TIPO 2F, PLACA, ISOLAMENTO TERMOACUSTICO, E = 20 MM, 1000 X 500 MM</t>
  </si>
  <si>
    <t xml:space="preserve">POLIESTIRENO EXPANDIDO/EPS (ISOPOR), TIPO 2F, PLACA, ISOLAMENTO TERMOACUSTICO, E = 50 MM, 1000 X 500 MM</t>
  </si>
  <si>
    <t xml:space="preserve">POLVORA NEGRA</t>
  </si>
  <si>
    <t xml:space="preserve">PONTEIRO PARA MARTELO ROMPEDOR, DIAMETRO = *28* MM, COMPRIMENTO = *520* MM, ENCAIXE SEXTAVADO</t>
  </si>
  <si>
    <t xml:space="preserve">PORCA OLHAL EM ACO GALVANIZADO, ESPESSURA 16MM, ABERTURA 21MM</t>
  </si>
  <si>
    <t xml:space="preserve">PORCA ZINCADA, QUADRADA, DIAMETRO 3/8"</t>
  </si>
  <si>
    <t xml:space="preserve">PORCA ZINCADA, QUADRADA, DIAMETRO 5/8"</t>
  </si>
  <si>
    <t xml:space="preserve">PORCA ZINCADA, SEXTAVADA, DIAMETRO 1/2"</t>
  </si>
  <si>
    <t xml:space="preserve">PORCA ZINCADA, SEXTAVADA, DIAMETRO 1/4"</t>
  </si>
  <si>
    <t xml:space="preserve">PORCA ZINCADA, SEXTAVADA, DIAMETRO 1"</t>
  </si>
  <si>
    <t xml:space="preserve">PORCA ZINCADA, SEXTAVADA, DIAMETRO 3/8"</t>
  </si>
  <si>
    <t xml:space="preserve">PORCA ZINCADA, SEXTAVADA, DIAMETRO 5/16"</t>
  </si>
  <si>
    <t xml:space="preserve">PORCA ZINCADA, SEXTAVADA, DIAMETRO 5/8"</t>
  </si>
  <si>
    <t xml:space="preserve">PORTA DE ABRIR EM ALUMINIO COM LAMBRI HORIZONTAL/LAMINADA, ACABAMENTO ANODIZADO NATURAL, SEM GUARNICAO/ALIZAR/VISTA</t>
  </si>
  <si>
    <t xml:space="preserve">PORTA DE ABRIR EM ALUMINIO TIPO VENEZIANA, ACABAMENTO ANODIZADO NATURAL, SEM GUARNICAO/ALIZAR/VISTA</t>
  </si>
  <si>
    <t xml:space="preserve">PORTA DE CORRER EM ALUMINIO, DUAS FOLHAS MOVEIS COM VIDRO, FECHADURA E PUXADOR EMBUTIDO, ACABAMENTO ANODIZADO NATURAL, SEM GUARNICAO/ALIZAR/VISTA</t>
  </si>
  <si>
    <t xml:space="preserve">PORTA DE ENROLAR MANUAL COMPLETA, ARTICULADA RAIADA LARGA, EM ACO GALVANIZADO NATURAL, CHAPA NUMERO 24 (SEM INSTALACAO)</t>
  </si>
  <si>
    <t xml:space="preserve">PORTA DE ENROLAR MANUAL COMPLETA, PERFIL MEIA CANA CEGA, EM ACO GALVANIZADO NATURAL, CHAPA NUMERO 24 (SEM INSTALACAO)</t>
  </si>
  <si>
    <t xml:space="preserve">PORTA DE ENROLAR MANUAL COMPLETA, PERFIL MEIA CANA VAZADA TIJOLINHO, EM ACO GALVANIZADO NATURAL, CHAPA NUMERO 24 (SEM INSTALACAO)</t>
  </si>
  <si>
    <t xml:space="preserve">PORTA DE MADEIRA QUADRICULADA PARA VIDRO, DE CORRER (EUCALIPTO OU EQUIVALENTE REGIONAL), E = *3,5* CM</t>
  </si>
  <si>
    <t xml:space="preserve">PORTA DE MADEIRA TIPO VENEZIANA (EUCALIPTO OU EQUIVALENTE REGIONAL), E = *3,5* CM</t>
  </si>
  <si>
    <t xml:space="preserve">PORTA DE MADEIRA-DE-LEI QUADRICULADA PARA VIDRO, DE CORRER (ANGELIM OU EQUIVALENTE REGIONAL), E = *3,5* CM</t>
  </si>
  <si>
    <t xml:space="preserve">PORTA DE MADEIRA-DE-LEI TIPO VENEZIANA (ANGELIM OU EQUIVALENTE REGIONAL), E = *3,5* CM</t>
  </si>
  <si>
    <t xml:space="preserve">PORTA DENTE PARA FRESADORA</t>
  </si>
  <si>
    <t xml:space="preserve">PORTA TOALHA BANHO EM METAL CROMADO, TIPO BARRA</t>
  </si>
  <si>
    <t xml:space="preserve">PORTA TOALHA ROSTO EM METAL CROMADO, TIPO ARGOLA</t>
  </si>
  <si>
    <t xml:space="preserve">PORTA VIDRO TEMPERADO INCOLOR, 2 FOLHAS DE CORRER, E = 10 MM (SEM FERRAGENS E SEM COLOCACAO)</t>
  </si>
  <si>
    <t xml:space="preserve">PORTAO DE CORRER EM CHAPA TIPO PAINEL LAMBRIL QUADRADO, COM PORTA SOCIAL COMPLETA INCLUIDA, COM REQUADRO, ACABAMENTO NATURAL, COM TRILHOS E ROLDANAS</t>
  </si>
  <si>
    <t xml:space="preserve">PORTAO DE CORRER EM GRADIL FIXO DE BARRA DE FERRO CHATA DE 3 X 1/4" NA VERTICAL, SEM REQUADRO, ACABAMENTO NATURAL, COM TRILHOS E ROLDANAS</t>
  </si>
  <si>
    <t xml:space="preserve">POSTE CONICO CONTINUO EM ACO GALVANIZADO, CURVO, BRACO SIMPLES, FLANGEADO, H = 7 M, DIAMETRO INFERIOR = *125* MM</t>
  </si>
  <si>
    <t xml:space="preserve">POSTE DECORATIVO PARA JARDIM EM ACO TUBULAR, SEM LUMINARIA, H = *2,5* M</t>
  </si>
  <si>
    <t xml:space="preserve">POZOLANA DE CLASSE C</t>
  </si>
  <si>
    <t xml:space="preserve">PREGO DE ACO POLIDO COM CABECA DUPLA 17 X 27 (2 1/2 X 11)</t>
  </si>
  <si>
    <t xml:space="preserve">PREGO DE ACO POLIDO COM CABECA 10 X 10 (7/8 X 17)</t>
  </si>
  <si>
    <t xml:space="preserve">PREGO DE ACO POLIDO COM CABECA 10 X 11 (1 X 17)</t>
  </si>
  <si>
    <t xml:space="preserve">PREGO DE ACO POLIDO COM CABECA 12 X 12</t>
  </si>
  <si>
    <t xml:space="preserve">PREGO DE ACO POLIDO COM CABECA 14 X 18 (1 1/2 X 14)</t>
  </si>
  <si>
    <t xml:space="preserve">PREGO DE ACO POLIDO COM CABECA 15 X 15 (1 1/4 X 13)</t>
  </si>
  <si>
    <t xml:space="preserve">PREGO DE ACO POLIDO COM CABECA 15 X 18 (1 1/2 X 13)</t>
  </si>
  <si>
    <t xml:space="preserve">PREGO DE ACO POLIDO COM CABECA 16 X 24 (2 1/4 X 12)</t>
  </si>
  <si>
    <t xml:space="preserve">PREGO DE ACO POLIDO COM CABECA 16 X 27 (2 1/2 X 12)</t>
  </si>
  <si>
    <t xml:space="preserve">PREGO DE ACO POLIDO COM CABECA 17 X 21 (2 X 11)</t>
  </si>
  <si>
    <t xml:space="preserve">PREGO DE ACO POLIDO COM CABECA 17 X 24 (2 1/4 X 11)</t>
  </si>
  <si>
    <t xml:space="preserve">PREGO DE ACO POLIDO COM CABECA 17 X 27 (2 1/2 X 11)</t>
  </si>
  <si>
    <t xml:space="preserve">PREGO DE ACO POLIDO COM CABECA 17 X 30 (2 3/4 X 11)</t>
  </si>
  <si>
    <t xml:space="preserve">PREGO DE ACO POLIDO COM CABECA 18 X 24 (2 1/4 X 10)</t>
  </si>
  <si>
    <t xml:space="preserve">PREGO DE ACO POLIDO COM CABECA 18 X 27 (2 1/2 X 10)</t>
  </si>
  <si>
    <t xml:space="preserve">PREGO DE ACO POLIDO COM CABECA 18 X 30 (2 3/4 X 10)</t>
  </si>
  <si>
    <t xml:space="preserve">PREGO DE ACO POLIDO COM CABECA 19 X 33 (3 X 9)</t>
  </si>
  <si>
    <t xml:space="preserve">PREGO DE ACO POLIDO COM CABECA 22 X 48 (4 1/4 X 5)</t>
  </si>
  <si>
    <t xml:space="preserve">PREGO DE ACO POLIDO SEM CABECA 15 X 15 (1 1/4 X 13)</t>
  </si>
  <si>
    <t xml:space="preserve">PRESSAO DE PERNAS TRIPLO, EM TUBO DE ACO CARBONO, PINTURA NO PROCESSO ELETROSTATICO - EQUIPAMENTO DE GINASTICA PARA ACADEMIA AO AR LIVRE / ACADEMIA DA TERCEIRA IDADE - ATI</t>
  </si>
  <si>
    <t xml:space="preserve">PRIMER PARA MANTA ASFALTICA A BASE DE ASFALTO MODIFICADO DILUIDO EM SOLVENTE, APLICACAO A FRIO</t>
  </si>
  <si>
    <t xml:space="preserve">PROJETOR DE ARGAMASSA, CAPACIDADE DE PROJECAO 1,5 M3/H, ALCANCE DA PROJECAO 30 ATE 60 M, MOTOR ELETRICO TRIFASICO</t>
  </si>
  <si>
    <t xml:space="preserve">PROJETOR DE ARGAMASSA, CAPACIDADE DE PROJECAO 2,0 M3/H, ALCANCE DA PROJECAO ATE 50 M, MOTOR ELETRICO TRIFASICO</t>
  </si>
  <si>
    <t xml:space="preserve">PROTETOR AUDITIVO TIPO CONCHA COM ABAFADOR DE RUIDOS, ATENUACAO ACIMA DE 22 DB</t>
  </si>
  <si>
    <t xml:space="preserve">PROTETOR AUDITIVO TIPO PLUG DE INSERCAO COM CORDAO, ATENUACAO SUPERIOR A 15 DB</t>
  </si>
  <si>
    <t xml:space="preserve">PROTETOR SOLAR FPS 30, EMBALAGEM 2 LITROS</t>
  </si>
  <si>
    <t xml:space="preserve">PROTETOR/PONTEIRA PLASTICA PARA PONTA DE VERGALHAO DE ATE 1", TIPO PROTETOR DE ESPERA</t>
  </si>
  <si>
    <t xml:space="preserve">PULSADOR CAMPAINHA 10A, 250V (APENAS MODULO)</t>
  </si>
  <si>
    <t xml:space="preserve">PULSADOR CAMPAINHA 10A, 250V, CONJUNTO MONTADO PARA EMBUTIR 4" X 2" (PLACA + SUPORTE + MODULO)</t>
  </si>
  <si>
    <t xml:space="preserve">PULSADOR MINUTERIA 10A, 250V (APENAS MODULO)</t>
  </si>
  <si>
    <t xml:space="preserve">PULSADOR MINUTERIA 10A, 250V, CONJUNTO MONTADO PARA EMBUTIR 4" X 2" (PLACA + SUPORTE + MODULO)</t>
  </si>
  <si>
    <t xml:space="preserve">QUADRO DE DISTRIBUICAO COM BARRAMENTO TRIFASICO, DE EMBUTIR, EM CHAPA DE ACO GALVANIZADO, PARA 12 DISJUNTORES DIN, 100 A</t>
  </si>
  <si>
    <t xml:space="preserve">QUADRO DE DISTRIBUICAO COM BARRAMENTO TRIFASICO, DE EMBUTIR, EM CHAPA DE ACO GALVANIZADO, PARA 18 DISJUNTORES DIN, 100 A</t>
  </si>
  <si>
    <t xml:space="preserve">QUADRO DE DISTRIBUICAO COM BARRAMENTO TRIFASICO, DE EMBUTIR, EM CHAPA DE ACO GALVANIZADO, PARA 24 DISJUNTORES DIN, 100 A</t>
  </si>
  <si>
    <t xml:space="preserve">QUADRO DE DISTRIBUICAO COM BARRAMENTO TRIFASICO, DE EMBUTIR, EM CHAPA DE ACO GALVANIZADO, PARA 28 DISJUNTORES DIN, 100 A</t>
  </si>
  <si>
    <t xml:space="preserve">QUADRO DE DISTRIBUICAO COM BARRAMENTO TRIFASICO, DE EMBUTIR, EM CHAPA DE ACO GALVANIZADO, PARA 30 DISJUNTORES DIN, 150 A</t>
  </si>
  <si>
    <t xml:space="preserve">QUADRO DE DISTRIBUICAO COM BARRAMENTO TRIFASICO, DE EMBUTIR, EM CHAPA DE ACO GALVANIZADO, PARA 30 DISJUNTORES DIN, 225 A</t>
  </si>
  <si>
    <t xml:space="preserve">QUADRO DE DISTRIBUICAO COM BARRAMENTO TRIFASICO, DE EMBUTIR, EM CHAPA DE ACO GALVANIZADO, PARA 36 DISJUNTORES DIN, 100 A</t>
  </si>
  <si>
    <t xml:space="preserve">QUADRO DE DISTRIBUICAO COM BARRAMENTO TRIFASICO, DE EMBUTIR, EM CHAPA DE ACO GALVANIZADO, PARA 40 DISJUNTORES DIN, 100 A</t>
  </si>
  <si>
    <t xml:space="preserve">QUADRO DE DISTRIBUICAO COM BARRAMENTO TRIFASICO, DE EMBUTIR, EM CHAPA DE ACO GALVANIZADO, PARA 48 DISJUNTORES DIN, 100 A</t>
  </si>
  <si>
    <t xml:space="preserve">QUADRO DE DISTRIBUICAO COM BARRAMENTO TRIFASICO, DE SOBREPOR, EM CHAPA DE ACO GALVANIZADO, PARA 12 DISJUNTORES DIN, 100 A</t>
  </si>
  <si>
    <t xml:space="preserve">QUADRO DE DISTRIBUICAO COM BARRAMENTO TRIFASICO, DE SOBREPOR, EM CHAPA DE ACO GALVANIZADO, PARA 18 DISJUNTORES DIN, 100 A</t>
  </si>
  <si>
    <t xml:space="preserve">QUADRO DE DISTRIBUICAO COM BARRAMENTO TRIFASICO, DE SOBREPOR, EM CHAPA DE ACO GALVANIZADO, PARA 28 DISJUNTORES DIN, 100 A</t>
  </si>
  <si>
    <t xml:space="preserve">QUADRO DE DISTRIBUICAO COM BARRAMENTO TRIFASICO, DE SOBREPOR, EM CHAPA DE ACO GALVANIZADO, PARA 30 DISJUNTORES DIN, 100 A</t>
  </si>
  <si>
    <t xml:space="preserve">QUADRO DE DISTRIBUICAO COM BARRAMENTO TRIFASICO, DE SOBREPOR, EM CHAPA DE ACO GALVANIZADO, PARA 36 DISJUNTORES DIN, 100 A</t>
  </si>
  <si>
    <t xml:space="preserve">QUADRO DE DISTRIBUICAO COM BARRAMENTO TRIFASICO, DE SOBREPOR, EM CHAPA DE ACO GALVANIZADO, PARA 48 DISJUNTORES DIN, 100 A</t>
  </si>
  <si>
    <t xml:space="preserve">RALO FOFO COM REQUADRO, QUADRADO 150 X 150 MM</t>
  </si>
  <si>
    <t xml:space="preserve">RALO FOFO COM REQUADRO, QUADRADO 200 X 200 MM</t>
  </si>
  <si>
    <t xml:space="preserve">RALO FOFO COM REQUADRO, QUADRADO 250 X 250 MM</t>
  </si>
  <si>
    <t xml:space="preserve">RALO FOFO COM REQUADRO, QUADRADO 300 X 300 MM</t>
  </si>
  <si>
    <t xml:space="preserve">RALO FOFO COM REQUADRO, QUADRADO 400 X 400 MM</t>
  </si>
  <si>
    <t xml:space="preserve">RALO FOFO SEMIESFERICO, 100 MM, PARA LAJES/ CALHAS</t>
  </si>
  <si>
    <t xml:space="preserve">RALO FOFO SEMIESFERICO, 150 MM, PARA LAJES/ CALHAS</t>
  </si>
  <si>
    <t xml:space="preserve">RALO FOFO SEMIESFERICO, 200 MM, PARA LAJES/ CALHAS</t>
  </si>
  <si>
    <t xml:space="preserve">RALO FOFO SEMIESFERICO, 75 MM, PARA LAJES/ CALHAS</t>
  </si>
  <si>
    <t>RASTELEIRO</t>
  </si>
  <si>
    <t xml:space="preserve">RECICLADORA DE ASFALTO A FRIO SOBRE RODAS, LARG. FRESAGEM 2,00 M, POT. 315 KW/422 HP</t>
  </si>
  <si>
    <t xml:space="preserve">REDUCAO EXCENTRICA PVC, SERIE R, DN 100 X 75 MM, PARA ESGOTO PREDIAL</t>
  </si>
  <si>
    <t xml:space="preserve">REDUCAO EXCENTRICA PVC, SERIE R, DN 150 X 100 MM, PARA ESGOTO PREDIAL</t>
  </si>
  <si>
    <t xml:space="preserve">REDUCAO EXCENTRICA PVC, SERIE R, DN 75 X 50 MM, PARA ESGOTO PREDIAL</t>
  </si>
  <si>
    <t xml:space="preserve">REDUCAO FIXA TIPO STORZ, ENGATE RAPIDO 2.1/2" X 1.1/2", EM LATAO, PARA INSTALACAO PREDIAL COMBATE A INCENDIO PREDIAL</t>
  </si>
  <si>
    <t xml:space="preserve">REDUCAO PVC PBA, JE, PB, DN 100 X 50 / DE 110 X 60 MM, PARA REDE DE AGUA</t>
  </si>
  <si>
    <t xml:space="preserve">REDUCAO PVC PBA, JE, PB, DN 100 X 75 / DE 110 X 85 MM, PARA REDE DE AGUA</t>
  </si>
  <si>
    <t xml:space="preserve">REDUCAO PVC PBA, JE, PB, DN 75 X 50 / DE 85 X 60 MM, PARA REDE DE AGUA</t>
  </si>
  <si>
    <t xml:space="preserve">REGISTRO DE ESFERA DE PASSEIO, PVC PARA POLIETILENO, 20 MM</t>
  </si>
  <si>
    <t xml:space="preserve">REGISTRO DE ESFERA PVC, COM BORBOLETA, COM ROSCA EXTERNA, DE 1/2"</t>
  </si>
  <si>
    <t xml:space="preserve">REGISTRO DE ESFERA PVC, COM BORBOLETA, COM ROSCA EXTERNA, DE 3/4"</t>
  </si>
  <si>
    <t xml:space="preserve">REGISTRO DE ESFERA PVC, COM CABECA QUADRADA, COM ROSCA EXTERNA, 1/2"</t>
  </si>
  <si>
    <t xml:space="preserve">REGISTRO DE ESFERA PVC, COM CABECA QUADRADA, COM ROSCA EXTERNA, 3/4"</t>
  </si>
  <si>
    <t xml:space="preserve">REGISTRO DE ESFERA, PVC, COM VOLANTE, VS, ROSCAVEL, DN 1 1/2", COM CORPO DIVIDIDO</t>
  </si>
  <si>
    <t xml:space="preserve">REGISTRO DE ESFERA, PVC, COM VOLANTE, VS, ROSCAVEL, DN 1 1/4", COM CORPO DIVIDIDO</t>
  </si>
  <si>
    <t xml:space="preserve">REGISTRO DE ESFERA, PVC, COM VOLANTE, VS, ROSCAVEL, DN 1/2", COM CORPO DIVIDIDO</t>
  </si>
  <si>
    <t xml:space="preserve">REGISTRO DE ESFERA, PVC, COM VOLANTE, VS, ROSCAVEL, DN 1", COM CORPO DIVIDIDO</t>
  </si>
  <si>
    <t xml:space="preserve">REGISTRO DE ESFERA, PVC, COM VOLANTE, VS, ROSCAVEL, DN 2", COM CORPO DIVIDIDO</t>
  </si>
  <si>
    <t xml:space="preserve">REGISTRO DE ESFERA, PVC, COM VOLANTE, VS, ROSCAVEL, DN 3/4", COM CORPO DIVIDIDO</t>
  </si>
  <si>
    <t xml:space="preserve">REGISTRO DE ESFERA, PVC, COM VOLANTE, VS, SOLDAVEL, DN 20 MM, COM CORPO DIVIDIDO</t>
  </si>
  <si>
    <t xml:space="preserve">REGISTRO DE ESFERA, PVC, COM VOLANTE, VS, SOLDAVEL, DN 25 MM, COM CORPO DIVIDIDO</t>
  </si>
  <si>
    <t xml:space="preserve">REGISTRO DE ESFERA, PVC, COM VOLANTE, VS, SOLDAVEL, DN 32 MM, COM CORPO DIVIDIDO</t>
  </si>
  <si>
    <t xml:space="preserve">REGISTRO DE ESFERA, PVC, COM VOLANTE, VS, SOLDAVEL, DN 40 MM, COM CORPO DIVIDIDO</t>
  </si>
  <si>
    <t xml:space="preserve">REGISTRO DE ESFERA, PVC, COM VOLANTE, VS, SOLDAVEL, DN 50 MM, COM CORPO DIVIDIDO</t>
  </si>
  <si>
    <t xml:space="preserve">REGISTRO DE ESFERA, PVC, COM VOLANTE, VS, SOLDAVEL, DN 60 MM, COM CORPO DIVIDIDO</t>
  </si>
  <si>
    <t xml:space="preserve">REGISTRO DE PRESSAO PVC, ROSCAVEL, VOLANTE SIMPLES, DE 1/2"</t>
  </si>
  <si>
    <t xml:space="preserve">REGISTRO DE PRESSAO PVC, ROSCAVEL, VOLANTE SIMPLES, DE 3/4"</t>
  </si>
  <si>
    <t xml:space="preserve">REGISTRO DE PRESSAO PVC, SOLDAVEL, VOLANTE SIMPLES, DE 20 MM</t>
  </si>
  <si>
    <t xml:space="preserve">REGISTRO DE PRESSAO PVC, SOLDAVEL, VOLANTE SIMPLES, DE 25 MM</t>
  </si>
  <si>
    <t xml:space="preserve">REGISTRO OU REGULADOR DE GAS COZINHA, VAZAO DE 2 KG/H, 2,8 KPA</t>
  </si>
  <si>
    <t xml:space="preserve">REGISTRO OU VALVULA GLOBO ANGULAR EM LATAO, PARA HIDRANTES EM INSTALACAO PREDIAL DE INCENDIO, 45 GRAUS, DIAMETRO DE 2 1/2", COM VOLANTE, CLASSE DE PRESSAO DE ATE 200 PSI</t>
  </si>
  <si>
    <t xml:space="preserve">REGUA VIBRADORA DUPLA PARA CONCRETO A GASOLINA 5,5 HP, PESO DE 60 KG, COMPRIMENTO 4 M</t>
  </si>
  <si>
    <t xml:space="preserve">REGUA VIBRATORIA DE CONCRETO TRELICADA, EQUIPADA COM MOTOR A GASOLINA DE 9 HP</t>
  </si>
  <si>
    <t xml:space="preserve">RELE FOTOELETRICO INTERNO E EXTERNO BIVOLT 1000 W, DE CONECTOR, SEM BASE</t>
  </si>
  <si>
    <t xml:space="preserve">RELE TERMICO BIMETAL PARA USO EM MOTORES TRIFASICOS, TENSAO 380 V, POTENCIA ATE 15 CV, CORRENTE NOMINAL MAXIMA 22 A</t>
  </si>
  <si>
    <t xml:space="preserve">RESPIRADOR DESCARTAVEL SEM VALVULA DE EXALACAO, PFF 1</t>
  </si>
  <si>
    <t xml:space="preserve">RETARDO PARA CORDEL DETONANTE</t>
  </si>
  <si>
    <t xml:space="preserve">RETROESCAVADEIRA SOBRE RODAS COM CARREGADEIRA, TRACAO 4 X 4, POTENCIA LIQUIDA 72 HP, PESO OPERACIONAL MINIMO DE 7140 KG, CAPACIDADE MINIMA DA CARREGADEIRA DE 0,79 M3 E DA RETROESCAVADEIRA MINIMA DE 0,18 M3, PROFUNDIDADE DE ESCAVACAO MAXIMA DE 4,50 M</t>
  </si>
  <si>
    <t xml:space="preserve">REVESTIMENTO DE PAREDE EM GRANILITE, MARMORITE OU GRANITINA - ESP = 5 MM (INCLUSO EXECUCAO)</t>
  </si>
  <si>
    <t xml:space="preserve">REVESTIMENTO DE PAREDE EM GRANILITE, MARMORITE OU GRANITINA COLORIDO - ESP = 5 MM (INCLUSO EXECUCAO)</t>
  </si>
  <si>
    <t xml:space="preserve">REVESTIMENTO EPOXI DE ALTA RESISTENCIA QUIMICA, ISENTO DE SOLVENTES, BICOMPONENTE</t>
  </si>
  <si>
    <t xml:space="preserve">REVESTIMENTO PARA ESCADA EM GRANILITE, MARMORITE OU GRANITINA ESP = 8 MM (INCLUSO EXECUCAO)</t>
  </si>
  <si>
    <t xml:space="preserve">RODAFORRO EM PVC, PARA FORRO DE PVC, COMPRIMENTO 6 M</t>
  </si>
  <si>
    <t xml:space="preserve">RODAPE ARDOSIA, CINZA, 10 CM, E= *1CM</t>
  </si>
  <si>
    <t xml:space="preserve">RODAPE DE BORRACHA LISO, H = 70 MM, E = *2* MM, PARA ARGAMASSA, PRETO</t>
  </si>
  <si>
    <t xml:space="preserve">RODAPE DE MADEIRA MACICA CUMARU/IPE CHAMPANHE OU EQUIVALENTE DA REGIAO, *1,5 X 7 CM</t>
  </si>
  <si>
    <t xml:space="preserve">RODAPE EM POLIESTIRENO, BRANCO, H = *5* CM, E = *1,5* CM</t>
  </si>
  <si>
    <t xml:space="preserve">RODAPE PLANO PARA PISO VINILICO, H = 5 CM</t>
  </si>
  <si>
    <t xml:space="preserve">RODAPE PRE-MOLDADO DE GRANILITE, MARMORITE OU GRANITINA L = 10 CM</t>
  </si>
  <si>
    <t xml:space="preserve">ROLDANA PLASTICA COM PREGO, TAMANHO 30 X 30 MM, PARA INSTALACAO ELETRICA APARENTE</t>
  </si>
  <si>
    <t xml:space="preserve">ROLO COMPACTADOR DE PNEUS, ESTATICO, PRESSAO VARIAVEL, POTENCIA 110 HP, PESO SEM/COM LASTRO 10,8/27 T, LARGURA DE ROLAGEM 2,30 M</t>
  </si>
  <si>
    <t xml:space="preserve">ROLO COMPACTADOR DE PNEUS, ESTATICO, PRESSAO VARIAVEL, POTENCIA 111 HP, PESO SEM/COM LASTRO 9,5/26,0 T, LARGURA DE ROLAGEM 1,90 M</t>
  </si>
  <si>
    <t xml:space="preserve">ROLO COMPACTADOR PE DE CARNEIRO VIBRATORIO, POTENCIA 125 HP, PESO OPERACIONAL SEM/COM LASTRO 11,95/13,30 T, IMPACTO DINAMICO 38,5/22,5 T, LARGURA DE TRABALHO 2,15 M</t>
  </si>
  <si>
    <t xml:space="preserve">ROLO COMPACTADOR PE DE CARNEIRO VIBRATORIO, POTENCIA 80 HP, PESO OPERACIONAL SEM/COM LASTRO 7,4/8,8 T, LARGURA DE TRABALHO 1,68 M</t>
  </si>
  <si>
    <t xml:space="preserve">ROLO COMPACTADOR VIBRATORIO DE UM CILINDRO LISO DE ACO, POTENCIA 125 HP, PESO SEM/COM LASTRO 10,75/12,92 T, IMPACTO DINAMICO 31,5/18,5 T, LARGURA TRABALHO 2,15 M</t>
  </si>
  <si>
    <t xml:space="preserve">ROLO COMPACTADOR VIBRATORIO DE UM CILINDRO, ACO LISO, POTENCIA 80 HP, PESO OPERACIONAL MAXIMO 8,1 T, IMPACTO DINAMICO 16,15/9,5 T, LARGURA TRABALHO 1,68 M</t>
  </si>
  <si>
    <t xml:space="preserve">ROLO COMPACTADOR VIBRATORIO REBOCAVEL, CILINDRO DE ACO LISO, POTENCIA DE TRACAO DE 65 CV, PESO DE 4,7 T, IMPACTO DINAMICO TOTAL DE 18,3 T, LARGURA DO ROLO 1,67 M</t>
  </si>
  <si>
    <t xml:space="preserve">ROLO COMPACTADOR VIBRATORIO TANDEM, ACO LISO, POTENCIA 125 HP, PESO SEM/COM LASTRO 10,20/11,65 T, LARGURA DE TRABALHO 1,73 M</t>
  </si>
  <si>
    <t xml:space="preserve">ROLO COMPACTADOR VIBRATORIO TANDEM, ACO LISO, POTENCIA 58 CV, PESO SEM/COM LASTRO 6,5/9,4 T, LARGURA DE TRABALHO 1,20 M</t>
  </si>
  <si>
    <t xml:space="preserve">ROSETA QUADRADA, SEM FUROS, EM ACO INOX POLIDO, LARGURA APROXIMADA DE 50 MM, PARA FECHADURA DE PORTA - PARAFUSOS INCLUIDOS</t>
  </si>
  <si>
    <t xml:space="preserve">ROSETA REDONDA DE SOBREPOR, SEM FUROS, EM ACO INOX POLIDO, DIAMETRO APROXIMADO DE 50 MM, PARA FECHADURA DE PORTA - PARAFUSOS INCLUIDOS</t>
  </si>
  <si>
    <t xml:space="preserve">ROTACAO DIAGONAL DUPLA, APARELHO TRIPLO, EM TUBO DE ACO CARBONO, PINTURA NO PROCESSO ELETROSTATICO - EQUIPAMENTO DE GINASTICA PARA ACADEMIA AO AR LIVRE / ACADEMIA DA TERCEIRA IDADE - ATI</t>
  </si>
  <si>
    <t xml:space="preserve">ROTACAO VERTICAL DUPLO, EM TUBO DE ACO CARBONO, PINTURA NO PROCESSO ELETROSTATICO - EQUIPAMENTO DE GINASTICA PARA ACADEMIA AO AR LIVRE / ACADEMIA DA TERCEIRA IDADE - ATI</t>
  </si>
  <si>
    <t xml:space="preserve">RUFO EXTERNO DE CHAPA DE ACO GALVANIZADA NUM 26, CORTE 25 CM</t>
  </si>
  <si>
    <t xml:space="preserve">RUFO EXTERNO DE CHAPA DE ACO GALVANIZADA NUM 26, CORTE 28 CM</t>
  </si>
  <si>
    <t xml:space="preserve">RUFO EXTERNO/INTERNO DE CHAPA DE ACO GALVANIZADA NUM 26, CORTE 33 CM</t>
  </si>
  <si>
    <t xml:space="preserve">RUFO INTERNO DE CHAPA DE ACO GALVANIZADA NUM 26, CORTE 50 CM</t>
  </si>
  <si>
    <t xml:space="preserve">RUFO PARA TELHA ESTRUTURAL DE FIBROCIMENTO 1 ABA (SEM AMIANTO)</t>
  </si>
  <si>
    <t xml:space="preserve">RUFO PARA TELHA ONDULADA DE FIBROCIMENTO, E = 6 MM, ABA *260* MM, COMPRIMENTO 1100 MM (SEM AMIANTO)</t>
  </si>
  <si>
    <t xml:space="preserve">SABONETEIRA DE PAREDE EM METAL CROMADO</t>
  </si>
  <si>
    <t xml:space="preserve">SABONETEIRA PLASTICA TIPO DISPENSER PARA SABONETE LIQUIDO COM RESERVATORIO 800 A 1500 ML</t>
  </si>
  <si>
    <t xml:space="preserve">SAIBRO PARA ARGAMASSA (COLETADO NO COMERCIO)</t>
  </si>
  <si>
    <t xml:space="preserve">SAPATILHA EM ACO GALVANIZADO PARA CABOS COM DIAMETRO NOMINAL ATE 5/8"</t>
  </si>
  <si>
    <t xml:space="preserve">SEIXO ROLADO PARA APLICACAO EM CONCRETO (POSTO PEDREIRA/FORNECEDOR, SEM FRETE)</t>
  </si>
  <si>
    <t xml:space="preserve">SELANTE A BASE DE ALCATRAO E POLIURETANO PARA JUNTAS HORIZONTAIS</t>
  </si>
  <si>
    <t xml:space="preserve">SELANTE DE BASE ASFALTICA PARA VEDACAO</t>
  </si>
  <si>
    <t>310ML</t>
  </si>
  <si>
    <t xml:space="preserve">SELANTE TIPO VEDA CALHA PARA METAL E FIBROCIMENTO</t>
  </si>
  <si>
    <t xml:space="preserve">SEMIRREBOQUE COM TRES EIXOS EM TANDEM TIPO BASCULANTE COM CACAMBA METALICA 18 M3 (INCLUI MONTAGEM, NAO INCLUI CAVALO MECANICO)</t>
  </si>
  <si>
    <t xml:space="preserve">SEMIRREBOQUE COM TRES EIXOS, PARA TRANSPORTE DE CARGA SECA, DIMENSOES APROXIMADAS 2,60 X 12,50 X 0,50 M (NAO INCLUI CAVALO MECANICO)</t>
  </si>
  <si>
    <t xml:space="preserve">SENSOR DE PRESENCA BIVOLT COM FOTOCELULA PARA QUALQUER TIPO DE LAMPADA, POTENCIA MAXIMA *1000* W, USO EXTERNO</t>
  </si>
  <si>
    <t xml:space="preserve">SENSOR DE PRESENCA BIVOLT DE PAREDE COM FOTOCELULA PARA QUALQUER TIPO DE LAMPADA POTENCIA MAXIMA *1000* W, USO INTERNO</t>
  </si>
  <si>
    <t xml:space="preserve">SENSOR DE PRESENCA BIVOLT DE PAREDE SEM FOTOCELULA PARA QUALQUER TIPO DE LAMPADA POTENCIA MAXIMA *1000* W, USO INTERNO</t>
  </si>
  <si>
    <t xml:space="preserve">SENSOR DE PRESENCA BIVOLT DE TETO COM FOTOCELULA PARA QUALQUER TIPO DE LAMPADA POTENCIA MAXIMA *1000* W, USO INTERNO</t>
  </si>
  <si>
    <t xml:space="preserve">SENSOR DE PRESENCA BIVOLT DE TETO SEM FOTOCELULA PARA QUALQUER TIPO DE LAMPADA POTENCIA MAXIMA *900* W, USO INTERNO</t>
  </si>
  <si>
    <t xml:space="preserve">SERRA CIRCULAR DE BANCADA COM MOTOR ELETRICO, POTENCIA DE *1600* W, PARA DISCO DE DIAMETRO DE 10" (250 MM)</t>
  </si>
  <si>
    <t>SERRALHEIRO</t>
  </si>
  <si>
    <t xml:space="preserve">SERRALHEIRO (MENSALISTA)</t>
  </si>
  <si>
    <t xml:space="preserve">SERVENTE DE OBRAS</t>
  </si>
  <si>
    <t xml:space="preserve">SERVENTE DE OBRAS (MENSALISTA)</t>
  </si>
  <si>
    <t xml:space="preserve">SIFAO PLASTICO EXTENSIVEL UNIVERSAL, TIPO COPO</t>
  </si>
  <si>
    <t xml:space="preserve">SILICA ATIVA PARA ADICAO EM CONCRETO E ARGAMASSA</t>
  </si>
  <si>
    <t xml:space="preserve">SILICONE ACETICO USO GERAL INCOLOR 280 G</t>
  </si>
  <si>
    <t xml:space="preserve">SIMULADOR DE CAMINHADA TRIPLO, EM TUBO DE ACO CARBONO, PINTURA NO PROCESSO ELETROSTATICO - EQUIPAMENTO DE GINASTICA PARA ACADEMIA AO AR LIVRE / ACADEMIA DA TERCEIRA IDADE - ATI</t>
  </si>
  <si>
    <t xml:space="preserve">SIMULADOR DE CAVALGADA TRIPLO, EM TUBO DE ACO CARBONO, PINTURA NO PROCESSO ELETROSTATICO - EQUIPAMENTO DE GINASTICA PARA ACADEMIA AO AR LIVRE / ACADEMIA DA TERCEIRA IDADE - ATI</t>
  </si>
  <si>
    <t xml:space="preserve">SIMULADOR DE REMO INDIVIDUAL, EM TUBO DE ACO CARBONO, PINTURA NO PROCESSO ELETROSTATICO - EQUIPAMENTO DE GINASTICA PARA ACADEMIA AO AR LIVRE / ACADEMIA DA TERCEIRA IDADE - ATI</t>
  </si>
  <si>
    <t xml:space="preserve">SINALIZADOR NOTURNO SIMPLES PARA PARA-RAIOS, SEM RELE FOTOELETRICO</t>
  </si>
  <si>
    <t xml:space="preserve">SOLDA EM BARRA DE ESTANHO-CHUMBO 50/50</t>
  </si>
  <si>
    <t xml:space="preserve">SOLDA ESTANHO/COBRE PARA CONEXOES DE COBRE, FIO 2,5 MM, CARRETEL 500 GR (SEM CHUMBO)</t>
  </si>
  <si>
    <t>SOLDADOR</t>
  </si>
  <si>
    <t xml:space="preserve">SOLDADOR (MENSALISTA)</t>
  </si>
  <si>
    <t xml:space="preserve">SOLDADOR ELETRICO (PARA SOLDA A SER TESTADA COM RAIOS "X") (MENSALISTA)</t>
  </si>
  <si>
    <t xml:space="preserve">SOLEIRA PRE-MOLDADA EM GRANILITE, MARMORITE OU GRANITINA, L = *15 CM</t>
  </si>
  <si>
    <t xml:space="preserve">SOLUCAO ASFALTICA ELASTOMERICA PARA IMPRIMACAO, APLICACAO A FRIO</t>
  </si>
  <si>
    <t xml:space="preserve">SOQUETE DE BAQUELITE BASE E27, PARA LAMPADAS</t>
  </si>
  <si>
    <t xml:space="preserve">SOQUETE DE PORCELANA BASE E27, FIXO DE TETO, PARA LAMPADAS</t>
  </si>
  <si>
    <t xml:space="preserve">SOQUETE DE PORCELANA BASE E27, PARA USO AO TEMPO, PARA LAMPADAS</t>
  </si>
  <si>
    <t xml:space="preserve">SOQUETE DE PVC / TERMOPLASTICO BASE E27, COM CHAVE, PARA LAMPADAS</t>
  </si>
  <si>
    <t xml:space="preserve">SOQUETE DE PVC / TERMOPLASTICO BASE E27, COM RABICHO, PARA LAMPADAS</t>
  </si>
  <si>
    <t xml:space="preserve">SUPORTE "Y" PARA FITA PERFURADA</t>
  </si>
  <si>
    <t xml:space="preserve">SUPORTE DE FIXACAO PARA ESPELHO / PLACA 4" X 2", PARA 3 MODULOS, PARA INSTALACAO DE TOMADAS E INTERRUPTORES (SOMENTE SUPORTE)</t>
  </si>
  <si>
    <t xml:space="preserve">SUPORTE DE FIXACAO PARA ESPELHO / PLACA 4" X 4", PARA 6 MODULOS, PARA INSTALACAO DE TOMADAS E INTERRUPTORES (SOMENTE SUPORTE)</t>
  </si>
  <si>
    <t xml:space="preserve">SUPORTE EM ACO GALVANIZADO PARA TRANSFORMADOR PARA POSTE DUPLO T 185 X 95 MM, CHAPA DE 5/16"</t>
  </si>
  <si>
    <t xml:space="preserve">SUPORTE GUIA SIMPLES COM ROLDANA EM POLIPROPILENO PARA CHUMBAR, H = 20 CM</t>
  </si>
  <si>
    <t xml:space="preserve">SUPORTE ISOLADOR REFORCADO DIAMETRO NOMINAL 5/16", COM ROSCA SOBERBA E BUCHA</t>
  </si>
  <si>
    <t xml:space="preserve">SUPORTE ISOLADOR SIMPLES DIAMETRO NOMINAL 5/16", COM ROSCA SOBERBA E BUCHA</t>
  </si>
  <si>
    <t xml:space="preserve">SUPORTE MAO-FRANCESA EM ACO, ABAS IGUAIS 30 CM, CAPACIDADE MINIMA 60 KG, BRANCO</t>
  </si>
  <si>
    <t xml:space="preserve">SUPORTE MAO-FRANCESA EM ACO, ABAS IGUAIS 40 CM, CAPACIDADE MINIMA 70 KG, BRANCO</t>
  </si>
  <si>
    <t xml:space="preserve">SUPORTE PARA TUBO DIAMETRO NOMINAL 2", COM ROSCA MECANICA</t>
  </si>
  <si>
    <t xml:space="preserve">SURF DUPLO, EM TUBO DE ACO CARBONO, PINTURA NO PROCESSO ELETROSTATICO - EQUIPAMENTO DE GINASTICA PARA ACADEMIA AO AR LIVRE / ACADEMIA DA TERCEIRA IDADE - ATI</t>
  </si>
  <si>
    <t xml:space="preserve">TACO DE MADEIRA PARA PISO, IPE (CERNE) OU EQUIVALENTE DA REGIAO, 7 X 42 CM, E = 2 CM</t>
  </si>
  <si>
    <t xml:space="preserve">TALABARTE DE SEGURANCA, 2 MOSQUETOES TRAVA DUPLA *53* MM DE ABERTURA, COM ABSORVEDOR DE ENERGIA</t>
  </si>
  <si>
    <t xml:space="preserve">TALHA MANUAL DE CORRENTE, CAPACIDADE DE 1 T COM ELEVACAO DE 3 M</t>
  </si>
  <si>
    <t xml:space="preserve">TALHA MANUAL DE CORRENTE, CAPACIDADE DE 2 T COM ELEVACAO DE 3 M</t>
  </si>
  <si>
    <t xml:space="preserve">TALHADEIRA COM PUNHO DE PROTECAO *20 X 250* MM</t>
  </si>
  <si>
    <t xml:space="preserve">TAMPA CEGA EM PVC PARA CONDULETE 4 X 2"</t>
  </si>
  <si>
    <t xml:space="preserve">TAMPA PARA CONDULETE, EM PVC, PARA TOMADA HEXAGONAL</t>
  </si>
  <si>
    <t xml:space="preserve">TAMPA PARA CONDULETE, EM PVC, PARA 1 INTERRUPTOR</t>
  </si>
  <si>
    <t xml:space="preserve">TAMPA PARA CONDULETE, EM PVC, PARA 1 MODULO RJ</t>
  </si>
  <si>
    <t xml:space="preserve">TAMPA PARA CONDULETE, EM PVC, PARA 2 MODULOS RJ</t>
  </si>
  <si>
    <t xml:space="preserve">TAMPAO COM CORRENTE, EM LATAO, ENGATE RAPIDO 1 1/2", PARA INSTALACAO PREDIAL DE COMBATE A INCENDIO</t>
  </si>
  <si>
    <t xml:space="preserve">TAMPAO COM CORRENTE, EM LATAO, ENGATE RAPIDO 2 1/2", PARA INSTALACAO PREDIAL DE COMBATE A INCENDIO</t>
  </si>
  <si>
    <t xml:space="preserve">TANQUE ACO INOXIDAVEL (ACO 304) COM ESFREGADOR E VALVULA, DE *50 X 40 X 22* CM</t>
  </si>
  <si>
    <t xml:space="preserve">TANQUE DE ACO CARBONO NAO REVESTIDO, PARA TRANSPORTE DE AGUA COM CAPACIDADE DE 10 M3, COM BOMBA CENTRIFUGA POR TOMADA DE FORCA, VAZAO MAXIMA *75* M3/H (INCLUI MONTAGEM, NAO INCLUI CAMINHAO)</t>
  </si>
  <si>
    <t xml:space="preserve">TANQUE DE ACO PARA TRANSPORTE DE AGUA COM CAPACIDADE DE 14 M3 (INCLUI MONTAGEM, NAO INCLUI CAMINHAO)</t>
  </si>
  <si>
    <t xml:space="preserve">TANQUE DE ACO PARA TRANSPORTE DE AGUA COM CAPACIDADE DE 4 M3 (INCLUI MONTAGEM, NAO INCLUI CAMINHAO)</t>
  </si>
  <si>
    <t xml:space="preserve">TANQUE DE ACO PARA TRANSPORTE DE AGUA COM CAPACIDADE DE 6 M3 (INCLUI MONTAGEM, NAO INCLUI CAMINHAO)</t>
  </si>
  <si>
    <t xml:space="preserve">TANQUE DE ACO PARA TRANSPORTE DE AGUA COM CAPACIDADE DE 8 M3 (INCLUI MONTAGEM, NAO INCLUI CAMINHAO)</t>
  </si>
  <si>
    <t xml:space="preserve">TANQUE DE ASFALTO ESTACIONARIO COM MACARICO, CAPACIDADE 20.000 L</t>
  </si>
  <si>
    <t xml:space="preserve">TANQUE DE ASFALTO ESTACIONARIO COM SERPENTINA, CAPACIDADE 20.000 L</t>
  </si>
  <si>
    <t xml:space="preserve">TANQUE DE ASFALTO ESTACIONARIO COM SERPENTINA, CAPACIDADE 30.000 L</t>
  </si>
  <si>
    <t xml:space="preserve">TANQUE DUPLO EM MARMORE SINTETICO COM CUBA LISA E ESFREGADOR, *110 X 60* CM</t>
  </si>
  <si>
    <t xml:space="preserve">TANQUE SIMPLES EM MARMORE SINTETICO COM COLUNA, CAPACIDADE *22* L, *60 X 46* CM</t>
  </si>
  <si>
    <t xml:space="preserve">TANQUE SIMPLES EM MARMORE SINTETICO DE FIXAR NA PAREDE, CAPACIDADE *22* L, *60 X 46* CM</t>
  </si>
  <si>
    <t xml:space="preserve">TANQUE SIMPLES EM MARMORE SINTETICO SUSPENSO, CAPACIDADE *38* L, *60 X 60* CM</t>
  </si>
  <si>
    <t xml:space="preserve">TE CPVC, SOLDAVEL, 90 GRAUS, 15 MM, PARA AGUA QUENTE PREDIAL</t>
  </si>
  <si>
    <t xml:space="preserve">TE CPVC, SOLDAVEL, 90 GRAUS, 22 MM, PARA AGUA QUENTE PREDIAL</t>
  </si>
  <si>
    <t xml:space="preserve">TE CPVC, SOLDAVEL, 90 GRAUS, 28 MM, PARA AGUA QUENTE PREDIAL</t>
  </si>
  <si>
    <t xml:space="preserve">TE CPVC, SOLDAVEL, 90 GRAUS, 35 MM, PARA AGUA QUENTE PREDIAL</t>
  </si>
  <si>
    <t xml:space="preserve">TE CPVC, SOLDAVEL, 90 GRAUS, 42 MM, PARA AGUA QUENTE PREDIAL</t>
  </si>
  <si>
    <t xml:space="preserve">TE CPVC, SOLDAVEL, 90 GRAUS, 54 MM, PARA AGUA QUENTE PREDIAL</t>
  </si>
  <si>
    <t xml:space="preserve">TE CPVC, SOLDAVEL, 90 GRAUS, 73 MM, PARA AGUA QUENTE PREDIAL</t>
  </si>
  <si>
    <t xml:space="preserve">TE CPVC, SOLDAVEL, 90 GRAUS, 89 MM, PARA AGUA QUENTE PREDIAL</t>
  </si>
  <si>
    <t xml:space="preserve">TE DE FERRO GALVANIZADO, DE 1 1/2"</t>
  </si>
  <si>
    <t xml:space="preserve">TE DE FERRO GALVANIZADO, DE 1 1/4"</t>
  </si>
  <si>
    <t xml:space="preserve">TE DE FERRO GALVANIZADO, DE 1/2"</t>
  </si>
  <si>
    <t xml:space="preserve">TE DE FERRO GALVANIZADO, DE 1"</t>
  </si>
  <si>
    <t xml:space="preserve">TE DE FERRO GALVANIZADO, DE 2 1/2"</t>
  </si>
  <si>
    <t xml:space="preserve">TE DE FERRO GALVANIZADO, DE 2"</t>
  </si>
  <si>
    <t xml:space="preserve">TE DE FERRO GALVANIZADO, DE 3/4"</t>
  </si>
  <si>
    <t xml:space="preserve">TE DE FERRO GALVANIZADO, DE 3"</t>
  </si>
  <si>
    <t xml:space="preserve">TE DE FERRO GALVANIZADO, DE 4"</t>
  </si>
  <si>
    <t xml:space="preserve">TE DE FERRO GALVANIZADO, DE 5"</t>
  </si>
  <si>
    <t xml:space="preserve">TE DE FERRO GALVANIZADO, DE 6"</t>
  </si>
  <si>
    <t xml:space="preserve">TE DE INSPECAO, PVC, SERIE R, 100 X 75 MM, PARA ESGOTO PREDIAL</t>
  </si>
  <si>
    <t xml:space="preserve">TE DE INSPECAO, PVC, SERIE R, 150 X 100 MM, PARA ESGOTO PREDIAL</t>
  </si>
  <si>
    <t xml:space="preserve">TE DE INSPECAO, PVC, SERIE R, 75 X 75 MM, PARA ESGOTO PREDIAL</t>
  </si>
  <si>
    <t xml:space="preserve">TE DE REDUCAO COM ROSCA, PVC, 90 GRAUS, 1 X 3/4", PARA AGUA FRIA PREDIAL</t>
  </si>
  <si>
    <t xml:space="preserve">TE DE REDUCAO COM ROSCA, PVC, 90 GRAUS, 3/4 X 1/2", PARA AGUA FRIA PREDIAL</t>
  </si>
  <si>
    <t xml:space="preserve">TE DE REDUCAO DE FERRO GALVANIZADO, COM ROSCA BSP, DE 1 1/2" X 1"</t>
  </si>
  <si>
    <t xml:space="preserve">TE DE REDUCAO DE FERRO GALVANIZADO, COM ROSCA BSP, DE 1 1/2" X 3/4"</t>
  </si>
  <si>
    <t xml:space="preserve">TE DE REDUCAO DE FERRO GALVANIZADO, COM ROSCA BSP, DE 1 1/4" X 3/4"</t>
  </si>
  <si>
    <t xml:space="preserve">TE DE REDUCAO DE FERRO GALVANIZADO, COM ROSCA BSP, DE 1" X 1/2"</t>
  </si>
  <si>
    <t xml:space="preserve">TE DE REDUCAO DE FERRO GALVANIZADO, COM ROSCA BSP, DE 1" X 3/4"</t>
  </si>
  <si>
    <t xml:space="preserve">TE DE REDUCAO DE FERRO GALVANIZADO, COM ROSCA BSP, DE 2 1/2" X 1 1/2"</t>
  </si>
  <si>
    <t xml:space="preserve">TE DE REDUCAO DE FERRO GALVANIZADO, COM ROSCA BSP, DE 2 1/2" X 1 1/4"</t>
  </si>
  <si>
    <t xml:space="preserve">TE DE REDUCAO DE FERRO GALVANIZADO, COM ROSCA BSP, DE 2 1/2" X 1"</t>
  </si>
  <si>
    <t xml:space="preserve">TE DE REDUCAO DE FERRO GALVANIZADO, COM ROSCA BSP, DE 2 1/2" X 2"</t>
  </si>
  <si>
    <t xml:space="preserve">TE DE REDUCAO DE FERRO GALVANIZADO, COM ROSCA BSP, DE 2" X 1 1/2"</t>
  </si>
  <si>
    <t xml:space="preserve">TE DE REDUCAO DE FERRO GALVANIZADO, COM ROSCA BSP, DE 2" X 1 1/4"</t>
  </si>
  <si>
    <t xml:space="preserve">TE DE REDUCAO DE FERRO GALVANIZADO, COM ROSCA BSP, DE 2" X 1"</t>
  </si>
  <si>
    <t xml:space="preserve">TE DE REDUCAO DE FERRO GALVANIZADO, COM ROSCA BSP, DE 3/4" X 1/2"</t>
  </si>
  <si>
    <t xml:space="preserve">TE DE REDUCAO DE FERRO GALVANIZADO, COM ROSCA BSP, DE 3" X 1 1/2"</t>
  </si>
  <si>
    <t xml:space="preserve">TE DE REDUCAO DE FERRO GALVANIZADO, COM ROSCA BSP, DE 3" X 1 1/4"</t>
  </si>
  <si>
    <t xml:space="preserve">TE DE REDUCAO DE FERRO GALVANIZADO, COM ROSCA BSP, DE 3" X 1"</t>
  </si>
  <si>
    <t xml:space="preserve">TE DE REDUCAO DE FERRO GALVANIZADO, COM ROSCA BSP, DE 3" X 2 1/2"</t>
  </si>
  <si>
    <t xml:space="preserve">TE DE REDUCAO DE FERRO GALVANIZADO, COM ROSCA BSP, DE 3" X 2"</t>
  </si>
  <si>
    <t xml:space="preserve">TE DE REDUCAO DE FERRO GALVANIZADO, COM ROSCA BSP, DE 4" X 2"</t>
  </si>
  <si>
    <t xml:space="preserve">TE DE REDUCAO DE FERRO GALVANIZADO, COM ROSCA BSP, DE 4" X 3"</t>
  </si>
  <si>
    <t xml:space="preserve">TE DE REDUCAO, CPVC, 22 X 15 MM, PARA AGUA QUENTE PREDIAL</t>
  </si>
  <si>
    <t xml:space="preserve">TE DE REDUCAO, CPVC, 28 X 22 MM, PARA AGUA QUENTE PREDIAL</t>
  </si>
  <si>
    <t xml:space="preserve">TE DE REDUCAO, CPVC, 35 X 28 MM, PARA AGUA QUENTE PREDIAL</t>
  </si>
  <si>
    <t xml:space="preserve">TE DE REDUCAO, CPVC, 42 X 35 MM, PARA AGUA QUENTE PREDIAL</t>
  </si>
  <si>
    <t xml:space="preserve">TE DE REDUCAO, PVC, SOLDAVEL, 90 GRAUS, 110 MM X 60 MM, PARA AGUA FRIA PREDIAL</t>
  </si>
  <si>
    <t xml:space="preserve">TE DE REDUCAO, PVC, SOLDAVEL, 90 GRAUS, 25 MM X 20 MM, PARA AGUA FRIA PREDIAL</t>
  </si>
  <si>
    <t xml:space="preserve">TE DE REDUCAO, PVC, SOLDAVEL, 90 GRAUS, 32 MM X 25 MM, PARA AGUA FRIA PREDIAL</t>
  </si>
  <si>
    <t xml:space="preserve">TE DE REDUCAO, PVC, SOLDAVEL, 90 GRAUS, 40 MM X 32 MM, PARA AGUA FRIA PREDIAL</t>
  </si>
  <si>
    <t xml:space="preserve">TE DE REDUCAO, PVC, SOLDAVEL, 90 GRAUS, 50 MM X 20 MM, PARA AGUA FRIA PREDIAL</t>
  </si>
  <si>
    <t xml:space="preserve">TE DE REDUCAO, PVC, SOLDAVEL, 90 GRAUS, 50 MM X 25 MM, PARA AGUA FRIA PREDIAL</t>
  </si>
  <si>
    <t xml:space="preserve">TE DE REDUCAO, PVC, SOLDAVEL, 90 GRAUS, 50 MM X 32 MM, PARA AGUA FRIA PREDIAL</t>
  </si>
  <si>
    <t xml:space="preserve">TE DE REDUCAO, PVC, SOLDAVEL, 90 GRAUS, 50 MM X 40 MM, PARA AGUA FRIA PREDIAL</t>
  </si>
  <si>
    <t xml:space="preserve">TE DE REDUCAO, PVC, SOLDAVEL, 90 GRAUS, 75 MM X 50 MM, PARA AGUA FRIA PREDIAL</t>
  </si>
  <si>
    <t xml:space="preserve">TE DE REDUCAO, PVC, SOLDAVEL, 90 GRAUS, 85 MM X 60 MM, PARA AGUA FRIA PREDIAL</t>
  </si>
  <si>
    <t xml:space="preserve">TE DE SERVICO INTEGRADO, EM POLIPROPILENO (PP), PARA TUBOS EM PEAD/PVC, 60 X 20 MM - LIGACAO PREDIAL DE AGUA</t>
  </si>
  <si>
    <t xml:space="preserve">TE DE SERVICO INTEGRADO, EM POLIPROPILENO (PP), PARA TUBOS EM PEAD/PVC, 60 X 32 MM - LIGACAO PREDIAL DE AGUA</t>
  </si>
  <si>
    <t xml:space="preserve">TE DE SERVICO INTEGRADO, EM POLIPROPILENO (PP), PARA TUBOS EM PEAD, 63 X 20 MM - LIGACAO PREDIAL DE AGUA</t>
  </si>
  <si>
    <t xml:space="preserve">TE DE SERVICO, PEAD PE 100, DE 125 X 20 MM, PARA ELETROFUSAO</t>
  </si>
  <si>
    <t xml:space="preserve">TE DE SERVICO, PEAD PE 100, DE 125 X 32 MM, PARA ELETROFUSAO</t>
  </si>
  <si>
    <t xml:space="preserve">TE DE SERVICO, PEAD PE 100, DE 125 X 63 MM, PARA ELETROFUSAO</t>
  </si>
  <si>
    <t xml:space="preserve">TE DE SERVICO, PEAD PE 100, DE 200 X 20 MM, PARA ELETROFUSAO</t>
  </si>
  <si>
    <t xml:space="preserve">TE DE SERVICO, PEAD PE 100, DE 200 X 32 MM, PARA ELETROFUSAO</t>
  </si>
  <si>
    <t xml:space="preserve">TE DE SERVICO, PEAD PE 100, DE 200 X 63 MM, PARA ELETROFUSAO</t>
  </si>
  <si>
    <t xml:space="preserve">TE DE SERVICO, PEAD PE 100, DE 63 X 20 MM, PARA ELETROFUSAO</t>
  </si>
  <si>
    <t xml:space="preserve">TE DE SERVICO, PEAD PE 100, DE 63 X 32 MM, PARA ELETROFUSAO</t>
  </si>
  <si>
    <t xml:space="preserve">TE DE SERVICO, PEAD PE 100, DE 63 X 63 MM, PARA ELETROFUSAO</t>
  </si>
  <si>
    <t xml:space="preserve">TE DE TRANSICAO, CPVC, SOLDAVEL, 15 MM X 1/2", PARA AGUA QUENTE</t>
  </si>
  <si>
    <t xml:space="preserve">TE DE TRANSICAO, CPVC, SOLDAVEL, 22 MM X 1/2", PARA AGUA QUENTE</t>
  </si>
  <si>
    <t xml:space="preserve">TE MISTURADOR COM INSERTO METALICO, FEMEA, PPR, DN 25 MM X 3/4", PARA AGUA QUENTE E FRIA PREDIAL</t>
  </si>
  <si>
    <t xml:space="preserve">TE MISTURADOR DE TRANSICAO, CPVC, COM ROSCA, 22 MM X 3/4", PARA AGUA QUENTE</t>
  </si>
  <si>
    <t xml:space="preserve">TE MISTURADOR, CPVC, SOLDAVEL, 15 MM, PARA AGUA QUENTE</t>
  </si>
  <si>
    <t xml:space="preserve">TE MISTURADOR, CPVC, SOLDAVEL, 22 MM, PARA AGUA QUENTE</t>
  </si>
  <si>
    <t xml:space="preserve">TE PVC SOLDAVEL, BBB, 90 GRAUS, DN 40 MM, PARA ESGOTO SECUNDARIO PREDIAL</t>
  </si>
  <si>
    <t xml:space="preserve">TE PVC, ROSCAVEL, 90 GRAUS, 1 1/2", AGUA FRIA PREDIAL</t>
  </si>
  <si>
    <t xml:space="preserve">TE PVC, ROSCAVEL, 90 GRAUS, 3/4", AGUA FRIA PREDIAL</t>
  </si>
  <si>
    <t xml:space="preserve">TE PVC, SOLDAVEL, COM BUCHA DE LATAO NA BOLSA CENTRAL, 90 GRAUS, 20 MM X 1/2", PARA AGUA FRIA PREDIAL</t>
  </si>
  <si>
    <t xml:space="preserve">TE PVC, SOLDAVEL, COM BUCHA DE LATAO NA BOLSA CENTRAL, 90 GRAUS, 25 MM X 1/2", PARA AGUA FRIA PREDIAL</t>
  </si>
  <si>
    <t xml:space="preserve">TE PVC, SOLDAVEL, COM BUCHA DE LATAO NA BOLSA CENTRAL, 90 GRAUS, 25 MM X 3/4", PARA AGUA FRIA PREDIAL</t>
  </si>
  <si>
    <t xml:space="preserve">TE PVC, SOLDAVEL, COM BUCHA DE LATAO NA BOLSA CENTRAL, 90 GRAUS, 32 MM X 3/4", PARA AGUA FRIA PREDIAL</t>
  </si>
  <si>
    <t xml:space="preserve">TE PVC, SOLDAVEL, COM ROSCA NA BOLSA CENTRAL, 90 GRAUS, 20 MM X 1/2", PARA AGUA FRIA PREDIAL</t>
  </si>
  <si>
    <t xml:space="preserve">TE PVC, SOLDAVEL, COM ROSCA NA BOLSA CENTRAL, 90 GRAUS, 25 MM X 1/2", PARA AGUA FRIA PREDIAL</t>
  </si>
  <si>
    <t xml:space="preserve">TE PVC, SOLDAVEL, COM ROSCA NA BOLSA CENTRAL, 90 GRAUS, 25 MM X 3/4", PARA AGUA FRIA PREDIAL</t>
  </si>
  <si>
    <t xml:space="preserve">TE PVC, SOLDAVEL, COM ROSCA NA BOLSA CENTRAL, 90 GRAUS, 32 MM X 3/4", PARA AGUA FRIA PREDIAL</t>
  </si>
  <si>
    <t xml:space="preserve">TE RANHURADO EM FERRO FUNDIDO, DN 50 (2")</t>
  </si>
  <si>
    <t xml:space="preserve">TE RANHURADO EM FERRO FUNDIDO, DN 65 (2 1/2")</t>
  </si>
  <si>
    <t xml:space="preserve">TE RANHURADO EM FERRO FUNDIDO, DN 80 (3")</t>
  </si>
  <si>
    <t xml:space="preserve">TE SANITARIO, PVC, DN 100 X 100 MM, SERIE NORMAL, PARA ESGOTO PREDIAL</t>
  </si>
  <si>
    <t xml:space="preserve">TE SANITARIO, PVC, DN 40 X 40 MM, SERIE NORMAL, PARA ESGOTO PREDIAL</t>
  </si>
  <si>
    <t xml:space="preserve">TE SANITARIO, PVC, DN 50 X 50 MM, SERIE NORMAL, PARA ESGOTO PREDIAL</t>
  </si>
  <si>
    <t xml:space="preserve">TE SANITARIO, PVC, DN 75 X 75 MM, SERIE NORMAL PARA ESGOTO PREDIAL</t>
  </si>
  <si>
    <t xml:space="preserve">TE SOLDAVEL, PVC, 90 GRAUS, 110 MM, PARA AGUA FRIA PREDIAL (NBR 5648)</t>
  </si>
  <si>
    <t xml:space="preserve">TE SOLDAVEL, PVC, 90 GRAUS, 20 MM, PARA AGUA FRIA PREDIAL (NBR 5648)</t>
  </si>
  <si>
    <t xml:space="preserve">TE SOLDAVEL, PVC, 90 GRAUS, 25 MM, PARA AGUA FRIA PREDIAL (NBR 5648)</t>
  </si>
  <si>
    <t xml:space="preserve">TE SOLDAVEL, PVC, 90 GRAUS, 32 MM, PARA AGUA FRIA PREDIAL (NBR 5648)</t>
  </si>
  <si>
    <t xml:space="preserve">TE SOLDAVEL, PVC, 90 GRAUS, 40 MM, PARA AGUA FRIA PREDIAL (NBR 5648)</t>
  </si>
  <si>
    <t xml:space="preserve">TE SOLDAVEL, PVC, 90 GRAUS, 60 MM, PARA AGUA FRIA PREDIAL (NBR 5648)</t>
  </si>
  <si>
    <t xml:space="preserve">TE SOLDAVEL, PVC, 90 GRAUS, 75 MM, PARA AGUA FRIA PREDIAL (NBR 5648)</t>
  </si>
  <si>
    <t xml:space="preserve">TE SOLDAVEL, PVC, 90 GRAUS, 85 MM, PARA AGUA FRIA PREDIAL (NBR 5648)</t>
  </si>
  <si>
    <t xml:space="preserve">TE SOLDAVEL, PVC, 90 GRAUS,50 MM, PARA AGUA FRIA PREDIAL (NBR 5648)</t>
  </si>
  <si>
    <t xml:space="preserve">TE 45 GRAUS DE FERRO GALVANIZADO, COM ROSCA BSP, DE 1 1/2"</t>
  </si>
  <si>
    <t xml:space="preserve">TE 45 GRAUS DE FERRO GALVANIZADO, COM ROSCA BSP, DE 1 1/4"</t>
  </si>
  <si>
    <t xml:space="preserve">TE 45 GRAUS DE FERRO GALVANIZADO, COM ROSCA BSP, DE 1/2"</t>
  </si>
  <si>
    <t xml:space="preserve">TE 45 GRAUS DE FERRO GALVANIZADO, COM ROSCA BSP, DE 1"</t>
  </si>
  <si>
    <t xml:space="preserve">TE 45 GRAUS DE FERRO GALVANIZADO, COM ROSCA BSP, DE 2 1/2"</t>
  </si>
  <si>
    <t xml:space="preserve">TE 45 GRAUS DE FERRO GALVANIZADO, COM ROSCA BSP, DE 2"</t>
  </si>
  <si>
    <t xml:space="preserve">TE 45 GRAUS DE FERRO GALVANIZADO, COM ROSCA BSP, DE 3/4"</t>
  </si>
  <si>
    <t xml:space="preserve">TE 45 GRAUS DE FERRO GALVANIZADO, COM ROSCA BSP, DE 3"</t>
  </si>
  <si>
    <t xml:space="preserve">TE 45 GRAUS DE FERRO GALVANIZADO, COM ROSCA BSP, DE 4"</t>
  </si>
  <si>
    <t xml:space="preserve">TE 90 GRAUS EM ACO CARBONO, SOLDAVEL, PRESSAO 3.000 LBS, DN 1 1/2"</t>
  </si>
  <si>
    <t xml:space="preserve">TE 90 GRAUS EM ACO CARBONO, SOLDAVEL, PRESSAO 3.000 LBS, DN 1 1/4"</t>
  </si>
  <si>
    <t xml:space="preserve">TE 90 GRAUS EM ACO CARBONO, SOLDAVEL, PRESSAO 3.000 LBS, DN 1/2"</t>
  </si>
  <si>
    <t xml:space="preserve">TE 90 GRAUS EM ACO CARBONO, SOLDAVEL, PRESSAO 3.000 LBS, DN 1"</t>
  </si>
  <si>
    <t xml:space="preserve">TE 90 GRAUS EM ACO CARBONO, SOLDAVEL, PRESSAO 3.000 LBS, DN 2 1/2"</t>
  </si>
  <si>
    <t xml:space="preserve">TE 90 GRAUS EM ACO CARBONO, SOLDAVEL, PRESSAO 3.000 LBS, DN 2"</t>
  </si>
  <si>
    <t xml:space="preserve">TE 90 GRAUS EM ACO CARBONO, SOLDAVEL, PRESSAO 3.000 LBS, DN 3/4"</t>
  </si>
  <si>
    <t xml:space="preserve">TE 90 GRAUS EM ACO CARBONO, SOLDAVEL, PRESSAO 3.000 LBS, DN 3"</t>
  </si>
  <si>
    <t xml:space="preserve">TE, PVC, SERIE R, 100 X 100 MM, PARA ESGOTO PREDIAL</t>
  </si>
  <si>
    <t xml:space="preserve">TE, PVC, SERIE R, 100 X 75 MM, PARA ESGOTO PREDIAL</t>
  </si>
  <si>
    <t xml:space="preserve">TE, PVC, SERIE R, 150 X 100 MM, PARA ESGOTO PREDIAL</t>
  </si>
  <si>
    <t xml:space="preserve">TE, PVC, SERIE R, 150 X 150 MM, PARA ESGOTO PREDIAL</t>
  </si>
  <si>
    <t xml:space="preserve">TE, PVC, SERIE R, 75 X 75 MM, PARA ESGOTO PREDIAL</t>
  </si>
  <si>
    <t xml:space="preserve">TECNICO DE EDIFICACOES (MENSALISTA)</t>
  </si>
  <si>
    <t xml:space="preserve">TECNICO EM LABORATORIO E CAMPO DE CONSTRUCAO CIVIL (MENSALISTA)</t>
  </si>
  <si>
    <t xml:space="preserve">TECNICO EM SEGURANCA DO TRABALHO (MENSALISTA)</t>
  </si>
  <si>
    <t xml:space="preserve">TECNICO EM SONDAGEM (MENSALISTA)</t>
  </si>
  <si>
    <t xml:space="preserve">TELA ARAME GALVANIZADO REVESTIDO COM POLIMERO, MALHA HEXAGONAL DUPLA TORCAO, 8 X 10 CM (ZN/AL REVESTIDO COM POLIMERO), FIO *2,4* MM</t>
  </si>
  <si>
    <t xml:space="preserve">TELA DE ACO SOLDADA GALVANIZADA/ZINCADA PARA ALVENARIA, FIO D = *1,20 A 1,70* MM, MALHA 15 X 15 MM, (C X L) *50 X 10,5* CM</t>
  </si>
  <si>
    <t xml:space="preserve">TELA DE ACO SOLDADA GALVANIZADA/ZINCADA PARA ALVENARIA, FIO D = *1,20 A 1,70* MM, MALHA 15 X 15 MM, (C X L) *50 X 6* CM</t>
  </si>
  <si>
    <t xml:space="preserve">TELA DE ACO SOLDADA GALVANIZADA/ZINCADA PARA ALVENARIA, FIO D = *1,20 A 1,70* MM, MALHA 15 X 15 MM, (C X L) *50 X 7,5* CM</t>
  </si>
  <si>
    <t xml:space="preserve">TELA DE ANIAGEM (JUTA)</t>
  </si>
  <si>
    <t xml:space="preserve">TELA DE ARAME ONDULADA, FIO *2,77* MM (12 BWG), MALHA 5 X 5 CM, H = 2 M</t>
  </si>
  <si>
    <t xml:space="preserve">TELA DE FIBRA DE VIDRO, ACABAMENTO ANTI-ALCALINO, MALHA 10 X 10 MM</t>
  </si>
  <si>
    <t xml:space="preserve">TELA EM MALHA HEXAGONAL DE DUPLA TORCAO 8 X 10 CM (ZN/AL REVESTIDO COM POLIMERO), FIO 2,7 MM, COM GEOMANTA OU BIOMANTA, DIMENSOES 4,0 X 2,0 X 0,6 M, COM INCLINACAO DE 70 GRAUS, PARA SOLO REFORCADO</t>
  </si>
  <si>
    <t xml:space="preserve">TELA EM METAL PARA ESTUQUE (DEPLOYE)</t>
  </si>
  <si>
    <t xml:space="preserve">TELA FACHADEIRA EM POLIETILENO, ROLO DE 3 X 100 M (L X C), COR BRANCA, SEM LOGOMARCA - PARA PROTECAO DE OBRAS</t>
  </si>
  <si>
    <t xml:space="preserve">TELA PLASTICA LARANJA, TIPO TAPUME PARA SINALIZACAO, MALHA RETANGULAR, ROLO 1.20 X 50 M (L X C)</t>
  </si>
  <si>
    <t xml:space="preserve">TELA PLASTICA TECIDA LISTRADA BRANCA E LARANJA, TIPO GUARDA CORPO, EM POLIETILENO MONOFILADO, ROLO 1,20 X 50 M (L X C)</t>
  </si>
  <si>
    <t xml:space="preserve">TELHA CERAMICA TIPO AMERICANA, COMPRIMENTO DE *45* CM, RENDIMENTO DE *12* TELHAS/M2</t>
  </si>
  <si>
    <t xml:space="preserve">TELHA DE BARRO / CERAMICA, NAO ESMALTADA, TIPO COLONIAL, CANAL, PLAN, PAULISTA, COMPRIMENTO DE *44 A 50* CM, RENDIMENTO DE COBERTURA DE *26* TELHAS/M2</t>
  </si>
  <si>
    <t xml:space="preserve">TELHA DE FIBROCIMENTO E = 6 MM, DE 3,00 X 1,06 M (SEM AMIANTO)</t>
  </si>
  <si>
    <t xml:space="preserve">TELHA DE FIBROCIMENTO E = 6 MM, DE 4,10 X 1,06 M (SEM AMIANTO)</t>
  </si>
  <si>
    <t xml:space="preserve">TELHA DE FIBROCIMENTO E = 6 MM, DE 4,60 X 1,06 M (SEM AMIANTO)</t>
  </si>
  <si>
    <t xml:space="preserve">TELHA DE FIBROCIMENTO E = 8 MM, DE 3,00 X 1,06 M (SEM AMIANTO)</t>
  </si>
  <si>
    <t xml:space="preserve">TELHA DE FIBROCIMENTO E = 8 MM, DE 4,10 X 1,06 M (SEM AMIANTO)</t>
  </si>
  <si>
    <t xml:space="preserve">TELHA DE FIBROCIMENTO E = 8 MM, DE 4,60 X 1,06 M (SEM AMIANTO)</t>
  </si>
  <si>
    <t xml:space="preserve">TELHA DE FIBROCIMENTO ONDULADA E = 4 MM, DE 1,22 X 0,50 M (SEM AMIANTO)</t>
  </si>
  <si>
    <t xml:space="preserve">TELHA DE FIBROCIMENTO ONDULADA E = 4 MM, DE 2,13 X 0,50 M (SEM AMIANTO)</t>
  </si>
  <si>
    <t xml:space="preserve">TELHA DE FIBROCIMENTO ONDULADA E = 4 MM, DE 2,44 X 0,50 M (SEM AMIANTO)</t>
  </si>
  <si>
    <t xml:space="preserve">TELHA DE FIBROCIMENTO ONDULADA E = 6 MM, DE 1,53 X 1,10 M (SEM AMIANTO)</t>
  </si>
  <si>
    <t xml:space="preserve">TELHA DE FIBROCIMENTO ONDULADA E = 6 MM, DE 1,83 X 1,10 M (SEM AMIANTO)</t>
  </si>
  <si>
    <t xml:space="preserve">TELHA DE FIBROCIMENTO ONDULADA E = 6 MM, DE 2,44 X 1,10 M (SEM AMIANTO)</t>
  </si>
  <si>
    <t xml:space="preserve">TELHA DE FIBROCIMENTO ONDULADA E = 6 MM, DE 3,66 X 1,10 M (SEM AMIANTO)</t>
  </si>
  <si>
    <t xml:space="preserve">TELHA DE FIBROCIMENTO ONDULADA E = 8 MM, DE 1,53 X 1,10 M (SEM AMIANTO)</t>
  </si>
  <si>
    <t xml:space="preserve">TELHA DE FIBROCIMENTO ONDULADA E = 8 MM, DE 1,83 X 1,10 M (SEM AMIANTO)</t>
  </si>
  <si>
    <t xml:space="preserve">TELHA DE FIBROCIMENTO ONDULADA E = 8 MM, DE 2,44 X 1,10 M (SEM AMIANTO)</t>
  </si>
  <si>
    <t xml:space="preserve">TELHA DE FIBROCIMENTO ONDULADA E = 8 MM, DE 3,66 X 1,10 M (SEM AMIANTO)</t>
  </si>
  <si>
    <t xml:space="preserve">TELHA DE VIDRO TIPO FRANCESA, *39 X 23* CM</t>
  </si>
  <si>
    <t xml:space="preserve">TELHA ESTRUTURAL DE FIBROCIMENTO 1 ABA, DE 0,52 X 2,00 M (SEM AMIANTO)</t>
  </si>
  <si>
    <t xml:space="preserve">TELHA ESTRUTURAL DE FIBROCIMENTO 1 ABA, DE 0,52 X 2,50 M (SEM AMIANTO)</t>
  </si>
  <si>
    <t xml:space="preserve">TELHA ESTRUTURAL DE FIBROCIMENTO 1 ABA, DE 0,52 X 3,60 M (SEM AMIANTO)</t>
  </si>
  <si>
    <t xml:space="preserve">TELHA ESTRUTURAL DE FIBROCIMENTO 1 ABA, DE 0,52 X 4,00 M (SEM AMIANTO)</t>
  </si>
  <si>
    <t xml:space="preserve">TELHA ESTRUTURAL DE FIBROCIMENTO 1 ABA, DE 0,52 X 5,00 M (SEM AMIANTO)</t>
  </si>
  <si>
    <t xml:space="preserve">TELHA ESTRUTURAL DE FIBROCIMENTO 1 ABA, DE 0,52 X 5,50 M (SEM AMIANTO)</t>
  </si>
  <si>
    <t xml:space="preserve">TELHA ESTRUTURAL DE FIBROCIMENTO 1 ABA, DE 0,52 X 6,50 M (SEM AMIANTO)</t>
  </si>
  <si>
    <t xml:space="preserve">TELHA ESTRUTURAL DE FIBROCIMENTO 1 ABA, DE 0,52 X 7,20 M (SEM AMIANTO)</t>
  </si>
  <si>
    <t xml:space="preserve">TELHA ESTRUTURAL DE FIBROCIMENTO 2 ABAS, DE 1,00 X 3,00 M (SEM AMIANTO)</t>
  </si>
  <si>
    <t xml:space="preserve">TELHA ESTRUTURAL DE FIBROCIMENTO 2 ABAS, DE 1,00 X 4,60 M (SEM AMIANTO)</t>
  </si>
  <si>
    <t xml:space="preserve">TELHA ESTRUTURAL DE FIBROCIMENTO 2 ABAS, DE 1,00 X 6,00 M (SEM AMIANTO)</t>
  </si>
  <si>
    <t xml:space="preserve">TELHA ESTRUTURAL DE FIBROCIMENTO 2 ABAS, DE 1,00 X 7,40 M (SEM AMIANTO)</t>
  </si>
  <si>
    <t xml:space="preserve">TELHA ESTRUTURAL DE FIBROCIMENTO 2 ABAS, DE 1,00 X 8,20 M (SEM AMIANTO)</t>
  </si>
  <si>
    <t xml:space="preserve">TELHA ESTRUTURAL DE FIBROCIMENTO 2 ABAS, DE 1,00 X 9,20 M (SEM AMIANTO)</t>
  </si>
  <si>
    <t xml:space="preserve">TELHA VIDRO TIPO CANAL OU COLONIAL, C = 46 A 50 CM</t>
  </si>
  <si>
    <t xml:space="preserve">TERMINAL A COMPRESSAO EM COBRE ESTANHADO PARA CABO 10 MM2, 1 FURO E 1 COMPRESSAO, PARA PARAFUSO DE FIXACAO M6</t>
  </si>
  <si>
    <t xml:space="preserve">TERMINAL A COMPRESSAO EM COBRE ESTANHADO PARA CABO 120 MM2, 1 FURO E 1 COMPRESSAO, PARA PARAFUSO DE FIXACAO M12</t>
  </si>
  <si>
    <t xml:space="preserve">TERMINAL A COMPRESSAO EM COBRE ESTANHADO PARA CABO 16 MM2, 1 FURO E 1 COMPRESSAO, PARA PARAFUSO DE FIXACAO M6</t>
  </si>
  <si>
    <t xml:space="preserve">TERMINAL A COMPRESSAO EM COBRE ESTANHADO PARA CABO 2,5 MM2, 1 FURO E 1 COMPRESSAO, PARA PARAFUSO DE FIXACAO M5</t>
  </si>
  <si>
    <t xml:space="preserve">TERMINAL A COMPRESSAO EM COBRE ESTANHADO PARA CABO 25 MM2, 1 FURO E 1 COMPRESSAO, PARA PARAFUSO DE FIXACAO M8</t>
  </si>
  <si>
    <t xml:space="preserve">TERMINAL A COMPRESSAO EM COBRE ESTANHADO PARA CABO 35 MM2, 1 FURO E 1 COMPRESSAO, PARA PARAFUSO DE FIXACAO M8</t>
  </si>
  <si>
    <t xml:space="preserve">TERMINAL A COMPRESSAO EM COBRE ESTANHADO PARA CABO 4 MM2, 1 FURO E 1 COMPRESSAO, PARA PARAFUSO DE FIXACAO M5</t>
  </si>
  <si>
    <t xml:space="preserve">TERMINAL A COMPRESSAO EM COBRE ESTANHADO PARA CABO 50 MM2, 1 FURO E 1 COMPRESSAO, PARA PARAFUSO DE FIXACAO M8</t>
  </si>
  <si>
    <t xml:space="preserve">TERMINAL A COMPRESSAO EM COBRE ESTANHADO PARA CABO 6 MM2, 1 FURO E 1 COMPRESSAO, PARA PARAFUSO DE FIXACAO M6</t>
  </si>
  <si>
    <t xml:space="preserve">TERMINAL A COMPRESSAO EM COBRE ESTANHADO PARA CABO 70 MM2, 1 FURO E 1 COMPRESSAO, PARA PARAFUSO DE FIXACAO M10</t>
  </si>
  <si>
    <t xml:space="preserve">TERMINAL A COMPRESSAO EM COBRE ESTANHADO PARA CABO 95 MM2, 1 FURO E 1 COMPRESSAO, PARA PARAFUSO DE FIXACAO M12</t>
  </si>
  <si>
    <t xml:space="preserve">TERMINAL DE VENTILACAO, 100 MM, SERIE NORMAL, ESGOTO PREDIAL</t>
  </si>
  <si>
    <t xml:space="preserve">TERMINAL DE VENTILACAO, 50 MM, SERIE NORMAL, ESGOTO PREDIAL</t>
  </si>
  <si>
    <t xml:space="preserve">TERMINAL DE VENTILACAO, 75 MM, SERIE NORMAL, ESGOTO PREDIAL</t>
  </si>
  <si>
    <t xml:space="preserve">TERMINAL METALICO A PRESSAO PARA 1 CABO DE 120 MM2, COM 1 FURO DE FIXACAO</t>
  </si>
  <si>
    <t xml:space="preserve">TERMINAL METALICO A PRESSAO PARA 1 CABO DE 150 A 185 MM2, COM 2 FUROS PARA FIXACAO</t>
  </si>
  <si>
    <t xml:space="preserve">TERMINAL METALICO A PRESSAO PARA 1 CABO DE 150 MM2, COM 1 FURO DE FIXACAO</t>
  </si>
  <si>
    <t xml:space="preserve">TERMINAL METALICO A PRESSAO PARA 1 CABO DE 16 A 25 MM2, COM 2 FUROS PARA FIXACAO</t>
  </si>
  <si>
    <t xml:space="preserve">TERMINAL METALICO A PRESSAO PARA 1 CABO DE 16 MM2, COM 1 FURO DE FIXACAO</t>
  </si>
  <si>
    <t xml:space="preserve">TERMINAL METALICO A PRESSAO PARA 1 CABO DE 185 MM2, COM 1 FURO DE FIXACAO</t>
  </si>
  <si>
    <t xml:space="preserve">TERMINAL METALICO A PRESSAO PARA 1 CABO DE 240 MM2, COM 1 FURO DE FIXACAO</t>
  </si>
  <si>
    <t xml:space="preserve">TERMINAL METALICO A PRESSAO PARA 1 CABO DE 25 A 35 MM2, COM 2 FUROS PARA FIXACAO</t>
  </si>
  <si>
    <t xml:space="preserve">TERMINAL METALICO A PRESSAO PARA 1 CABO DE 25 MM2, COM 1 FURO DE FIXACAO</t>
  </si>
  <si>
    <t xml:space="preserve">TERMINAL METALICO A PRESSAO PARA 1 CABO DE 300 MM2, COM 1 FURO DE FIXACAO</t>
  </si>
  <si>
    <t xml:space="preserve">TERMINAL METALICO A PRESSAO PARA 1 CABO DE 35 MM2, COM 1 FURO DE FIXACAO</t>
  </si>
  <si>
    <t xml:space="preserve">TERMINAL METALICO A PRESSAO PARA 1 CABO DE 50 A 70 MM2, COM 2 FUROS PARA FIXACAO</t>
  </si>
  <si>
    <t xml:space="preserve">TERMINAL METALICO A PRESSAO PARA 1 CABO DE 50 MM2, COM 1 FURO DE FIXACAO</t>
  </si>
  <si>
    <t xml:space="preserve">TERMINAL METALICO A PRESSAO PARA 1 CABO DE 6 A 10 MM2, COM 1 FURO DE FIXACAO</t>
  </si>
  <si>
    <t xml:space="preserve">TERMINAL METALICO A PRESSAO PARA 1 CABO DE 70 MM2, COM 1 FURO DE FIXACAO</t>
  </si>
  <si>
    <t xml:space="preserve">TERMINAL METALICO A PRESSAO PARA 1 CABO DE 95 A 120 MM2, COM 2 FUROS PARA FIXACAO</t>
  </si>
  <si>
    <t xml:space="preserve">TERMINAL METALICO A PRESSAO PARA 1 CABO DE 95 MM2, COM 1 FURO DE FIXACAO</t>
  </si>
  <si>
    <t xml:space="preserve">TERMINAL METALICO A PRESSAO 1 CABO, PARA CABOS DE 4 A 10 MM2, COM 2 FUROS PARA FIXACAO</t>
  </si>
  <si>
    <t xml:space="preserve">TERMOFUSORA PARA TUBOS E CONEXOES EM PPR COM DIAMETROS DE 20 A 63 MM, POTENCIA DE 800 W, TENSAO 220 V</t>
  </si>
  <si>
    <t xml:space="preserve">TERMOFUSORA PARA TUBOS E CONEXOES EM PPR COM DIAMETROS DE 75 A 110 MM, POTENCIA DE *1100* W, TENSAO 220 V</t>
  </si>
  <si>
    <t xml:space="preserve">TERRA VEGETAL (ENSACADA)</t>
  </si>
  <si>
    <t xml:space="preserve">TERRA VEGETAL (GRANEL)</t>
  </si>
  <si>
    <t xml:space="preserve">TESTEIRA ANTIDERRAPANTE PARA PISO VINILICO *5 X 2,5* CM, E = 2 MM</t>
  </si>
  <si>
    <t xml:space="preserve">TINTA ACRILICA PREMIUM PARA PISO</t>
  </si>
  <si>
    <t xml:space="preserve">TINTA ASFALTICA IMPERMEABILIZANTE DILUIDA EM SOLVENTE, PARA MATERIAIS CIMENTICIOS, METAL E MADEIRA</t>
  </si>
  <si>
    <t xml:space="preserve">TINTA ASFALTICA IMPERMEABILIZANTE DISPERSA EM AGUA, PARA MATERIAIS CIMENTICIOS</t>
  </si>
  <si>
    <t xml:space="preserve">TINTA ESMALTE SINTETICO PREMIUM ACETINADO</t>
  </si>
  <si>
    <t xml:space="preserve">TINTA ESMALTE SINTETICO PREMIUM BRILHANTE</t>
  </si>
  <si>
    <t xml:space="preserve">TINTA ESMALTE SINTETICO PREMIUM FOSCO</t>
  </si>
  <si>
    <t xml:space="preserve">TINTA LATEX ACRILICA ECONOMICA, COR BRANCA</t>
  </si>
  <si>
    <t xml:space="preserve">TINTA LATEX ACRILICA STANDARD, COR BRANCA</t>
  </si>
  <si>
    <t xml:space="preserve">TINTA MINERAL IMPERMEAVEL EM PO, BRANCA</t>
  </si>
  <si>
    <t xml:space="preserve">TIRANTE COM ELO, EM ARAME GALVANIZADO RIGIDO, NUMERO 10, COMPRIMENTO 2000 MM, PARA PENDURAL DE FORRO REMOVIVEL</t>
  </si>
  <si>
    <t xml:space="preserve">TOALHEIRO PLASTICO TIPO DISPENSER PARA PAPEL TOALHA INTERFOLHADO</t>
  </si>
  <si>
    <t xml:space="preserve">TOMADA INDUSTRIAL DE EMBUTIR 3P+T 30 A, 440 V, COM TRAVA, COM PLACA</t>
  </si>
  <si>
    <t xml:space="preserve">TOMADA INDUSTRIAL DE EMBUTIR 3P+T 30 A, 440 V, COM TRAVA, SEM PLACA</t>
  </si>
  <si>
    <t xml:space="preserve">TOMADA PARA ANTENA DE TV, CABO COAXIAL DE 9 MM (APENAS MODULO)</t>
  </si>
  <si>
    <t xml:space="preserve">TOMADA PARA ANTENA DE TV, CABO COAXIAL DE 9 MM, CONJUNTO MONTADO PARA EMBUTIR 4" X 2" (PLACA + SUPORTE + MODULO)</t>
  </si>
  <si>
    <t xml:space="preserve">TOMADA RJ11, 2 FIOS (APENAS MODULO)</t>
  </si>
  <si>
    <t xml:space="preserve">TOMADA RJ11, 2 FIOS, CONJUNTO MONTADO PARA EMBUTIR 4" X 2" (PLACA + SUPORTE + MODULO)</t>
  </si>
  <si>
    <t xml:space="preserve">TOMADA RJ45, 8 FIOS, CAT 5E (APENAS MODULO)</t>
  </si>
  <si>
    <t xml:space="preserve">TOMADA RJ45, 8 FIOS, CAT 5E, CONJUNTO MONTADO PARA EMBUTIR 4" X 2" (PLACA + SUPORTE + MODULO)</t>
  </si>
  <si>
    <t xml:space="preserve">TOMADA 2P+T 10A, 250V, CONJUNTO MONTADO PARA EMBUTIR 4" X 2" (PLACA + SUPORTE + MODULO)</t>
  </si>
  <si>
    <t xml:space="preserve">TOMADA 2P+T 10A, 250V, CONJUNTO MONTADO PARA SOBREPOR 4" X 2" (CAIXA + MODULO)</t>
  </si>
  <si>
    <t xml:space="preserve">TOMADA 2P+T 20A 250V, CONJUNTO MONTADO PARA EMBUTIR 4" X 2" (PLACA + SUPORTE + MODULO)</t>
  </si>
  <si>
    <t xml:space="preserve">TOMADAS (2 MODULOS) 2P+T 10A, 250V, CONJUNTO MONTADO PARA EMBUTIR 4" X 2" (PLACA + SUPORTE + MODULOS)</t>
  </si>
  <si>
    <t xml:space="preserve">TOPOGRAFO (MENSALISTA)</t>
  </si>
  <si>
    <t xml:space="preserve">TRANSFORMADOR TRIFASICO DE DISTRIBUICAO, POTENCIA DE 1000 KVA, TENSAO NOMINAL DE 15 KV, TENSAO SECUNDARIA DE 220/127V, EM OLEO ISOLANTE TIPO MINERAL</t>
  </si>
  <si>
    <t xml:space="preserve">TRANSFORMADOR TRIFASICO DE DISTRIBUICAO, POTENCIA DE 112,5 KVA, TENSAO NOMINAL DE 15 KV, TENSAO SECUNDARIA DE 220/127V, EM OLEO ISOLANTE TIPO MINERAL</t>
  </si>
  <si>
    <t xml:space="preserve">TRANSFORMADOR TRIFASICO DE DISTRIBUICAO, POTENCIA DE 15 KVA, TENSAO NOMINAL DE 15 KV, TENSAO SECUNDARIA DE 220/127V, EM OLEO ISOLANTE TIPO MINERAL</t>
  </si>
  <si>
    <t xml:space="preserve">TRANSFORMADOR TRIFASICO DE DISTRIBUICAO, POTENCIA DE 150 KVA, TENSAO NOMINAL DE 15 KV, TENSAO SECUNDARIA DE 220/127V, EM OLEO ISOLANTE TIPO MINERAL</t>
  </si>
  <si>
    <t xml:space="preserve">TRANSFORMADOR TRIFASICO DE DISTRIBUICAO, POTENCIA DE 1500 KVA, TENSAO NOMINAL DE 15 KV, TENSAO SECUNDARIA DE 220/127V, EM OLEO ISOLANTE TIPO MINERAL</t>
  </si>
  <si>
    <t xml:space="preserve">TRANSFORMADOR TRIFASICO DE DISTRIBUICAO, POTENCIA DE 225 KVA, TENSAO NOMINAL DE 15 KV, TENSAO SECUNDARIA DE 220/127V, EM OLEO ISOLANTE TIPO MINERAL</t>
  </si>
  <si>
    <t xml:space="preserve">TRANSFORMADOR TRIFASICO DE DISTRIBUICAO, POTENCIA DE 30 KVA, TENSAO NOMINAL DE 15 KV, TENSAO SECUNDARIA DE 220/127V, EM OLEO ISOLANTE TIPO MINERAL</t>
  </si>
  <si>
    <t xml:space="preserve">TRANSFORMADOR TRIFASICO DE DISTRIBUICAO, POTENCIA DE 300 KVA, TENSAO NOMINAL DE 15 KV, TENSAO SECUNDARIA DE 220/127V, EM OLEO ISOLANTE TIPO MINERAL</t>
  </si>
  <si>
    <t xml:space="preserve">TRANSFORMADOR TRIFASICO DE DISTRIBUICAO, POTENCIA DE 45 KVA, TENSAO NOMINAL DE 15 KV, TENSAO SECUNDARIA DE 220/127V, EM OLEO ISOLANTE TIPO MINERAL</t>
  </si>
  <si>
    <t xml:space="preserve">TRANSFORMADOR TRIFASICO DE DISTRIBUICAO, POTENCIA DE 500 KVA, TENSAO NOMINAL DE 15 KV, TENSAO SECUNDARIA DE 220/127V, EM OLEO ISOLANTE TIPO MINERAL</t>
  </si>
  <si>
    <t xml:space="preserve">TRANSFORMADOR TRIFASICO DE DISTRIBUICAO, POTENCIA DE 75 KVA, TENSAO NOMINAL DE 15 KV, TENSAO SECUNDARIA DE 220/127V, EM OLEO ISOLANTE TIPO MINERAL</t>
  </si>
  <si>
    <t xml:space="preserve">TRANSFORMADOR TRIFASICO DE DISTRIBUICAO, POTENCIA DE 750 KVA, TENSAO NOMINAL DE 15 KV, TENSAO SECUNDARIA DE 220/127V, EM OLEO ISOLANTE TIPO MINERAL</t>
  </si>
  <si>
    <t xml:space="preserve">TRATOR DE ESTEIRAS, POTENCIA BRUTA DE 133 HP, PESO OPERACIONAL DE 14 T, COM LAMINA COM CAPACIDADE DE 3,00 M3</t>
  </si>
  <si>
    <t xml:space="preserve">TRATOR DE ESTEIRAS, POTENCIA BRUTA DE 347 HP, PESO OPERACIONAL DE 38,5 T, COM ESCARIFICADOR E LAMINA COM CAPACIDADE DE 4,70M3</t>
  </si>
  <si>
    <t xml:space="preserve">TRATOR DE ESTEIRAS, POTENCIA DE 100 HP, PESO OPERACIONAL DE 9,4 T, COM LAMINA COM CAPACIDADE DE 2,19 M3</t>
  </si>
  <si>
    <t xml:space="preserve">TRATOR DE ESTEIRAS, POTENCIA DE 150 HP, PESO OPERACIONAL DE 16,7 T, COM RODA MOTRIZ ELEVADA E LAMINA COM CONTATO DE 3,18M3</t>
  </si>
  <si>
    <t xml:space="preserve">TRATOR DE ESTEIRAS, POTENCIA DE 170 HP, PESO OPERACIONAL DE 19 T, COM LAMINA COM CAPACIDADE DE 5,2 M3</t>
  </si>
  <si>
    <t xml:space="preserve">TRATOR DE ESTEIRAS, POTENCIA DE 347 HP, PESO OPERACIONAL DE 38,5 T, COM LAMINA COM CAPACIDADE DE 8,70M3</t>
  </si>
  <si>
    <t xml:space="preserve">TRATOR DE ESTEIRAS, POTENCIA NO VOLANTE DE 200 HP, PESO OPERACIONAL DE 20,1 T, COM RODA MOTRIZ ELEVADA E LAMINA COM CAPACIDADE DE 3,89 M3</t>
  </si>
  <si>
    <t xml:space="preserve">TRATOR DE ESTEIRAS, POTENCIA 125 HP, PESO OPERACIONAL DE 12,9 T, COM LAMINA COM CAPACIDADE DE 2,7 M3</t>
  </si>
  <si>
    <t xml:space="preserve">TRATOR DE PNEUS COM POTENCIA DE 105 CV, TRACAO 4 X 4, PESO COM LASTRO DE 5775 KG</t>
  </si>
  <si>
    <t xml:space="preserve">TRATOR DE PNEUS COM POTENCIA DE 122 CV, TRACAO 4 X 4, PESO COM LASTRO DE 4510 KG</t>
  </si>
  <si>
    <t xml:space="preserve">TRATOR DE PNEUS COM POTENCIA DE 15 CV, PESO COM LASTRO DE 1160 KG</t>
  </si>
  <si>
    <t xml:space="preserve">TRATOR DE PNEUS COM POTENCIA DE 50 CV, TRACAO 4 X 2, PESO COM LASTRO DE 2714 KG</t>
  </si>
  <si>
    <t xml:space="preserve">TRATOR DE PNEUS COM POTENCIA DE 85 CV, TRACAO 4 X 4, PESO COM LASTRO DE 4675 KG</t>
  </si>
  <si>
    <t xml:space="preserve">TRATOR DE PNEUS COM POTENCIA DE 95 CV, TRACAO 4 X 4, PESO MAXIMO DE 5225 KG</t>
  </si>
  <si>
    <t xml:space="preserve">TRAVA-QUEDAS EM ACO PARA CORDA DE 12 MM, EXTENSOR DE 25 X 300 MM, COM MOSQUETAO TIPO GANCHO TRAVA DUPLA</t>
  </si>
  <si>
    <t xml:space="preserve">TROLEY MANUAL CAPACIDADE 1 T</t>
  </si>
  <si>
    <t xml:space="preserve">TUBO / MANGUEIRA PRETA EM POLIETILENO, LINHA PESADA OU REFORCADA, TIPO ESPAGUETE, PARA INJECAO DE CALDA DE CIMENTO, D = 1/2", ESPESSURA 1,5 MM</t>
  </si>
  <si>
    <t xml:space="preserve">TUBO ACO CARBONO COM COSTURA, NBR 5580, CLASSE L, DN = 15 MM, E = 2,25 MM, 1,06 KG/M</t>
  </si>
  <si>
    <t xml:space="preserve">TUBO ACO CARBONO COM COSTURA, NBR 5580, CLASSE L, DN = 25 MM, E = 2,65 MM, 2,02 KG/M</t>
  </si>
  <si>
    <t xml:space="preserve">TUBO ACO CARBONO COM COSTURA, NBR 5580, CLASSE L, DN = 40 MM, E = 3,0 MM, 3,34 KG/M</t>
  </si>
  <si>
    <t xml:space="preserve">TUBO ACO CARBONO COM COSTURA, NBR 5580, CLASSE L, DN = 80 MM, E = 3,35 MM, 7,07 KG/M</t>
  </si>
  <si>
    <t xml:space="preserve">TUBO ACO CARBONO COM COSTURA, NBR 5580, CLASSE M, DN = 25 MM, E = 3,35 MM, *2,50* KG//M</t>
  </si>
  <si>
    <t xml:space="preserve">TUBO ACO CARBONO COM COSTURA, NBR 5580, CLASSE M, DN = 40 MM, E = 3,35 MM, *3,71* KG//M</t>
  </si>
  <si>
    <t xml:space="preserve">TUBO ACO CARBONO COM COSTURA, NBR 5580, CLASSE M, DN = 80 MM, E = 4,05 MM, *8,47* KG/M</t>
  </si>
  <si>
    <t xml:space="preserve">TUBO ACO CARBONO SEM COSTURA 1 1/2", E= *3,68 MM, SCHEDULE 40, 4,05 KG/M</t>
  </si>
  <si>
    <t xml:space="preserve">TUBO ACO CARBONO SEM COSTURA 1/2", E= *2,77 MM, SCHEDULE 40, *1,27 KG/M</t>
  </si>
  <si>
    <t xml:space="preserve">TUBO ACO CARBONO SEM COSTURA 1/2", E= *3,73 MM, SCHEDULE 80, *1,62 KG/M</t>
  </si>
  <si>
    <t xml:space="preserve">TUBO ACO CARBONO SEM COSTURA 14", E= *11,13 MM, SCHEDULE 40, *94,55 KG/M</t>
  </si>
  <si>
    <t xml:space="preserve">TUBO ACO CARBONO SEM COSTURA 2 1/2", E = 5,16 MM, SCHEDULE 40 (8,62 KG/M)</t>
  </si>
  <si>
    <t xml:space="preserve">TUBO ACO CARBONO SEM COSTURA 2", E= *3,91* MM, SCHEDULE 40, *5,43* KG/M</t>
  </si>
  <si>
    <t xml:space="preserve">TUBO ACO CARBONO SEM COSTURA 20", E= *12,70 MM, SCHEDULE 30, *154,97 KG/M</t>
  </si>
  <si>
    <t xml:space="preserve">TUBO ACO CARBONO SEM COSTURA 3/4", E= *2,87 MM, SCHEDULE 40, *1,69 KG/M</t>
  </si>
  <si>
    <t xml:space="preserve">TUBO ACO CARBONO SEM COSTURA 3/4", E= *3,91 MM, SCHEDULE 80, *2,19 KG/M.</t>
  </si>
  <si>
    <t xml:space="preserve">TUBO ACO CARBONO SEM COSTURA 4", E= *6,02 MM, SCHEDULE 40, *16,06 KG/M</t>
  </si>
  <si>
    <t xml:space="preserve">TUBO ACO CARBONO SEM COSTURA 4", E= *8,56 MM, SCHEDULE 80, *22,31 KG/M</t>
  </si>
  <si>
    <t xml:space="preserve">TUBO ACO CARBONO SEM COSTURA 6", E= *10,97 MM, SCHEDULE 80, *42,56 KG/M</t>
  </si>
  <si>
    <t xml:space="preserve">TUBO ACO CARBONO SEM COSTURA 8", E= *12,70 MM, SCHEDULE 80, *64,64 KG/M</t>
  </si>
  <si>
    <t xml:space="preserve">TUBO ACO CARBONO SEM COSTURA 8", E= *7,04 MM, SCHEDULE 30, *36,75 KG/M</t>
  </si>
  <si>
    <t xml:space="preserve">TUBO ACO CARBONO SEM COSTURA 8", E= *8,18 MM, SCHEDULE 40, *42,55 KG/M</t>
  </si>
  <si>
    <t xml:space="preserve">TUBO ACO GALVANIZADO COM COSTURA, CLASSE MEDIA, DN 1.1/2", E = *3,25* MM, PESO *3,61* KG/M (NBR 5580)</t>
  </si>
  <si>
    <t xml:space="preserve">TUBO ACO GALVANIZADO COM COSTURA, CLASSE MEDIA, DN 1.1/4", E = *3,25* MM, PESO *3,14* KG/M (NBR 5580)</t>
  </si>
  <si>
    <t xml:space="preserve">TUBO ACO GALVANIZADO COM COSTURA, CLASSE MEDIA, DN 1/2", E = *2,65* MM, PESO *1,22* KG/M (NBR 5580)</t>
  </si>
  <si>
    <t xml:space="preserve">TUBO ACO GALVANIZADO COM COSTURA, CLASSE MEDIA, DN 1", E = 3,38 MM, PESO 2,50 KG/M (NBR 5580)</t>
  </si>
  <si>
    <t xml:space="preserve">TUBO ACO GALVANIZADO COM COSTURA, CLASSE MEDIA, DN 2.1/2", E = *3,65* MM, PESO *6,51* KG/M (NBR 5580)</t>
  </si>
  <si>
    <t xml:space="preserve">TUBO ACO GALVANIZADO COM COSTURA, CLASSE MEDIA, DN 2", E = *3,65* MM, PESO *5,10* KG/M (NBR 5580)</t>
  </si>
  <si>
    <t xml:space="preserve">TUBO ACO GALVANIZADO COM COSTURA, CLASSE MEDIA, DN 3/4", E = *2,65* MM, PESO *1,58* KG/M (NBR 5580)</t>
  </si>
  <si>
    <t xml:space="preserve">TUBO ACO GALVANIZADO COM COSTURA, CLASSE MEDIA, DN 3", E = *4,05* MM, PESO *8,47* KG/M (NBR 5580)</t>
  </si>
  <si>
    <t xml:space="preserve">TUBO ACO GALVANIZADO COM COSTURA, CLASSE MEDIA, DN 4", E = 4,50* MM, PESO 12,10* KG/M (NBR 5580)</t>
  </si>
  <si>
    <t xml:space="preserve">TUBO ACO GALVANIZADO COM COSTURA, CLASSE MEDIA, DN 5", E = *5,40* MM, PESO *17,80* KG/M (NBR 5580)</t>
  </si>
  <si>
    <t xml:space="preserve">TUBO ACO GALVANIZADO COM COSTURA, CLASSE MEDIA, DN 6", E = 4,85* MM, PESO 19,68* KG/M (NBR 5580)</t>
  </si>
  <si>
    <t xml:space="preserve">TUBO ACO INDUSTRIAL DN 2" (50,8 MM) E=1,50MM, PESO= 1,8237 KG/M</t>
  </si>
  <si>
    <t xml:space="preserve">TUBO COLETOR DE ESGOTO PVC, JEI, DN 200 MM (NBR 7362)</t>
  </si>
  <si>
    <t xml:space="preserve">TUBO COLETOR DE ESGOTO PVC, JEI, DN 250 MM (NBR 7362)</t>
  </si>
  <si>
    <t xml:space="preserve">TUBO COLETOR DE ESGOTO PVC, JEI, DN 300 MM (NBR 7362)</t>
  </si>
  <si>
    <t xml:space="preserve">TUBO COLETOR DE ESGOTO PVC, JEI, DN 350 MM (NBR 7362)</t>
  </si>
  <si>
    <t xml:space="preserve">TUBO COLETOR DE ESGOTO PVC, JEI, DN 400 MM (NBR 7362)</t>
  </si>
  <si>
    <t xml:space="preserve">TUBO CPVC SOLDAVEL, 35 MM, AGUA QUENTE PREDIAL (NBR 15884)</t>
  </si>
  <si>
    <t xml:space="preserve">TUBO CPVC, SOLDAVEL, 15 MM, AGUA QUENTE PREDIAL (NBR 15884)</t>
  </si>
  <si>
    <t xml:space="preserve">TUBO CPVC, SOLDAVEL, 22 MM, AGUA QUENTE PREDIAL (NBR 15884)</t>
  </si>
  <si>
    <t xml:space="preserve">TUBO CPVC, SOLDAVEL, 28 MM, AGUA QUENTE PREDIAL (NBR 15884)</t>
  </si>
  <si>
    <t xml:space="preserve">TUBO CPVC, SOLDAVEL, 42 MM, AGUA QUENTE PREDIAL (NBR 15884)</t>
  </si>
  <si>
    <t xml:space="preserve">TUBO CPVC, SOLDAVEL, 54 MM, AGUA QUENTE PREDIAL (NBR 15884)</t>
  </si>
  <si>
    <t xml:space="preserve">TUBO CPVC, SOLDAVEL, 73 MM, AGUA QUENTE PREDIAL (NBR 15884)</t>
  </si>
  <si>
    <t xml:space="preserve">TUBO CPVC, SOLDAVEL, 89 MM, AGUA QUENTE PREDIAL (NBR 15884)</t>
  </si>
  <si>
    <t xml:space="preserve">TUBO DE BORRACHA ELASTOMERICA FLEXIVEL, PRETA, PARA ISOLAMENTO TERMICO DE TUBULACAO, DN 2 5/8" (*64* MM), E= *32* MM, COEFICIENTE DE CONDUTIVIDADE TERMICA 0,036W/MK, VAPOR DE AGUA MAIOR OU IGUAL A 10.000</t>
  </si>
  <si>
    <t xml:space="preserve">TUBO DE BORRACHA ELASTOMERICA FLEXIVEL, PRETA, PARA ISOLAMENTO TERMICO DE TUBULACAO, DN 5/8" (15 MM), E= 19 MM, COEFICIENTE DE CONDUTIVIDADE TERMICA 0,036W/MK, VAPOR DE AGUA MAIOR OU IGUAL A 10.000</t>
  </si>
  <si>
    <t xml:space="preserve">TUBO DE COBRE CLASSE "E", DN = 104 MM, PARA INSTALACAO HIDRAULICA PREDIAL</t>
  </si>
  <si>
    <t xml:space="preserve">TUBO DE COBRE CLASSE "E", DN = 15 MM, PARA INSTALACAO HIDRAULICA PREDIAL</t>
  </si>
  <si>
    <t xml:space="preserve">TUBO DE COBRE CLASSE "E", DN = 22 MM, PARA INSTALACAO HIDRAULICA PREDIAL</t>
  </si>
  <si>
    <t xml:space="preserve">TUBO DE COBRE CLASSE "E", DN = 28 MM, PARA INSTALACAO HIDRAULICA PREDIAL</t>
  </si>
  <si>
    <t xml:space="preserve">TUBO DE COBRE CLASSE "E", DN = 35 MM, PARA INSTALACAO HIDRAULICA PREDIAL</t>
  </si>
  <si>
    <t xml:space="preserve">TUBO DE COBRE CLASSE "E", DN = 42 MM, PARA INSTALACAO HIDRAULICA PREDIAL</t>
  </si>
  <si>
    <t xml:space="preserve">TUBO DE COBRE CLASSE "E", DN = 54 MM, PARA INSTALACAO HIDRAULICA PREDIAL</t>
  </si>
  <si>
    <t xml:space="preserve">TUBO DE COBRE CLASSE "E", DN = 66 MM, PARA INSTALACAO HIDRAULICA PREDIAL</t>
  </si>
  <si>
    <t xml:space="preserve">TUBO DE COBRE CLASSE "E", DN = 79 MM, PARA INSTALACAO HIDRAULICA PREDIAL</t>
  </si>
  <si>
    <t xml:space="preserve">TUBO DE POLIETILENO DE ALTA DENSIDADE (PEAD), PE-80, DE = 20 MM X 2,3 MM DE PAREDE, PARA LIGACAO DE AGUA PREDIAL (NBR 15561)</t>
  </si>
  <si>
    <t xml:space="preserve">TUBO DE POLIETILENO DE ALTA DENSIDADE (PEAD), PE-80, DE = 32 MM X 3,0 MM DE PAREDE, PARA LIGACAO DE AGUA PREDIAL (NBR 15561)</t>
  </si>
  <si>
    <t xml:space="preserve">TUBO DE POLIETILENO DE ALTA DENSIDADE, PEAD, PE-80, DE= 50 MM X 4,6 MM PAREDE, (SDR 11 - PN 12,5) PARA REDE DE AGUA OU ESGOTO (NBR 15561)</t>
  </si>
  <si>
    <t xml:space="preserve">TUBO DRENO, CORRUGADO, ESPIRALADO, FLEXIVEL, PERFURADO, EM POLIETILENO DE ALTA DENSIDADE (PEAD), DN *160* MM, (6") PARA DRENAGEM - EM BARRA (NORMA DNIT 093/2006 - EM)</t>
  </si>
  <si>
    <t xml:space="preserve">TUBO DRENO, CORRUGADO, ESPIRALADO, FLEXIVEL, PERFURADO, EM POLIETILENO DE ALTA DENSIDADE (PEAD), DN *200* MM, (8") PARA DRENAGEM - EM BARRA (NORMA DNIT 093/2006 - EM)</t>
  </si>
  <si>
    <t xml:space="preserve">TUBO DRENO, CORRUGADO, ESPIRALADO, FLEXIVEL, PERFURADO, EM POLIETILENO DE ALTA DENSIDADE (PEAD), DN 100 MM, (4") PARA DRENAGEM - EM ROLO (NORMA DNIT 093/2006 - E.M)</t>
  </si>
  <si>
    <t xml:space="preserve">TUBO DRENO, CORRUGADO, ESPIRALADO, FLEXIVEL, PERFURADO, EM POLIETILENO DE ALTA DENSIDADE (PEAD), DN 65 MM, (2 1/2") PARA DRENAGEM - EM ROLO (NORMA DNIT 093/2006 - EM)</t>
  </si>
  <si>
    <t xml:space="preserve">TUBO PPR PN 20, DN 20 MM, PARA AGUA QUENTE PREDIAL</t>
  </si>
  <si>
    <t xml:space="preserve">TUBO PPR PN 20, DN 25 MM, PARA AGUA QUENTE PREDIAL</t>
  </si>
  <si>
    <t xml:space="preserve">TUBO PPR, CLASSE PN 12, DN 110 MM</t>
  </si>
  <si>
    <t xml:space="preserve">TUBO PPR, CLASSE PN 12, DN 32 MM</t>
  </si>
  <si>
    <t xml:space="preserve">TUBO PPR, CLASSE PN 12, DN 40 MM</t>
  </si>
  <si>
    <t xml:space="preserve">TUBO PPR, CLASSE PN 12, DN 50 MM</t>
  </si>
  <si>
    <t xml:space="preserve">TUBO PPR, CLASSE PN 12, DN 63 MM</t>
  </si>
  <si>
    <t xml:space="preserve">TUBO PPR, CLASSE PN 12, DN 75 MM</t>
  </si>
  <si>
    <t xml:space="preserve">TUBO PPR, CLASSE PN 12, DN 90 MM</t>
  </si>
  <si>
    <t xml:space="preserve">TUBO PPR, CLASSE PN 25, DN 110 MM, PARA AGUA QUENTE E FRIA PREDIAL</t>
  </si>
  <si>
    <t xml:space="preserve">TUBO PPR, CLASSE PN 25, DN 20 MM, PARA AGUA QUENTE E FRIA PREDIAL</t>
  </si>
  <si>
    <t xml:space="preserve">TUBO PPR, CLASSE PN 25, DN 25 MM, PARA AGUA QUENTE E FRIA PREDIAL</t>
  </si>
  <si>
    <t xml:space="preserve">TUBO PPR, CLASSE PN 25, DN 32 MM, PARA AGUA QUENTE E FRIA PREDIAL</t>
  </si>
  <si>
    <t xml:space="preserve">TUBO PPR, CLASSE PN 25, DN 40 MM, PARA AGUA QUENTE E FRIA PREDIAL</t>
  </si>
  <si>
    <t xml:space="preserve">TUBO PPR, CLASSE PN 25, DN 50 MM, PARA AGUA QUENTE E FRIA PREDIAL</t>
  </si>
  <si>
    <t xml:space="preserve">TUBO PPR, CLASSE PN 25, DN 63 MM, PARA AGUA QUENTE E FRIA PREDIAL</t>
  </si>
  <si>
    <t xml:space="preserve">TUBO PPR, CLASSE PN 25, DN 75 MM, PARA AGUA QUENTE E FRIA PREDIAL</t>
  </si>
  <si>
    <t xml:space="preserve">TUBO PPR, CLASSE PN 25, DN 90 MM, PARA AGUA QUENTE E FRIA PREDIAL</t>
  </si>
  <si>
    <t xml:space="preserve">TUBO PVC DE REVESTIMENTO GEOMECANICO NERVURADO REFORCADO, DN = 150 MM, COMPRIMENTO = 2 M</t>
  </si>
  <si>
    <t xml:space="preserve">TUBO PVC DE REVESTIMENTO GEOMECANICO NERVURADO REFORCADO, DN = 200 MM, COMPRIMENTO = 2 M</t>
  </si>
  <si>
    <t xml:space="preserve">TUBO PVC DE REVESTIMENTO GEOMECANICO NERVURADO STANDARD, DN = 154 MM, COMPRIMENTO = 2 M</t>
  </si>
  <si>
    <t xml:space="preserve">TUBO PVC DE REVESTIMENTO GEOMECANICO NERVURADO STANDARD, DN = 206 MM, COMPRIMENTO = 2 M</t>
  </si>
  <si>
    <t xml:space="preserve">TUBO PVC DEFOFO, JEI, 1 MPA, DN 100 MM, PARA REDE DE AGUA (NBR 7665)</t>
  </si>
  <si>
    <t xml:space="preserve">TUBO PVC DEFOFO, JEI, 1 MPA, DN 200 MM, PARA REDE DE AGUA (NBR 7665)</t>
  </si>
  <si>
    <t xml:space="preserve">TUBO PVC DEFOFO, JEI, 1 MPA, DN 250 MM, PARA REDE DE AGUA (NBR 7665)</t>
  </si>
  <si>
    <t xml:space="preserve">TUBO PVC DEFOFO, JEI, 1 MPA, DN 300 MM, PARA REDE DE AGUA (NBR 7665)</t>
  </si>
  <si>
    <t xml:space="preserve">TUBO PVC PBA JEI, CLASSE 12, DN 100 MM, PARA REDE DE AGUA (NBR 5647)</t>
  </si>
  <si>
    <t xml:space="preserve">TUBO PVC PBA JEI, CLASSE 12, DN 50 MM, PARA REDE DE AGUA (NBR 5647)</t>
  </si>
  <si>
    <t xml:space="preserve">TUBO PVC PBA JEI, CLASSE 12, DN 75 MM, PARA REDE DE AGUA (NBR 5647)</t>
  </si>
  <si>
    <t xml:space="preserve">TUBO PVC PBA JEI, CLASSE 15, DN 100 MM, PARA REDE DE AGUA (NBR 5647)</t>
  </si>
  <si>
    <t xml:space="preserve">TUBO PVC PBA JEI, CLASSE 15, DN 50 MM, PARA REDE DE AGUA (NBR 5647)</t>
  </si>
  <si>
    <t xml:space="preserve">TUBO PVC PBA JEI, CLASSE 15, DN 75 MM, PARA REDE DE AGUA (NBR 5647)</t>
  </si>
  <si>
    <t xml:space="preserve">TUBO PVC PBA JEI, CLASSE 20, DN 100 MM, PARA REDE DE AGUA (NBR 5647)</t>
  </si>
  <si>
    <t xml:space="preserve">TUBO PVC PBA JEI, CLASSE 20, DN 50 MM, PARA REDE DE AGUA (NBR 5647)</t>
  </si>
  <si>
    <t xml:space="preserve">TUBO PVC PBA JEI, CLASSE 20, DN 75 MM, PARA REDE DE AGUA (NBR 5647)</t>
  </si>
  <si>
    <t xml:space="preserve">TUBO PVC SERIE NORMAL, DN 50 MM, PARA ESGOTO PREDIAL (NBR 5688)</t>
  </si>
  <si>
    <t xml:space="preserve">TUBO PVC SERIE NORMAL, DN 75 MM, PARA ESGOTO PREDIAL (NBR 5688)</t>
  </si>
  <si>
    <t xml:space="preserve">TUBO PVC, ROSCAVEL, 1 1/4", AGUA FRIA PREDIAL</t>
  </si>
  <si>
    <t xml:space="preserve">TUBO PVC, ROSCAVEL, 1/2", AGUA FRIA PREDIAL</t>
  </si>
  <si>
    <t xml:space="preserve">TUBO PVC, ROSCAVEL, 1", AGUA FRIA PREDIAL</t>
  </si>
  <si>
    <t xml:space="preserve">TUBO PVC, SERIE R, DN 100 MM, PARA ESGOTO OU AGUAS PLUVIAIS PREDIAL (NBR 5688)</t>
  </si>
  <si>
    <t xml:space="preserve">TUBO PVC, SERIE R, DN 150 MM, PARA ESGOTO OU AGUAS PLUVIAIS PREDIAL (NBR 5688)</t>
  </si>
  <si>
    <t xml:space="preserve">TUBO PVC, SERIE R, DN 40 MM, PARA ESGOTO OU AGUAS PLUVIAIS PREDIAL (NBR 5688)</t>
  </si>
  <si>
    <t xml:space="preserve">TUBO PVC, SERIE R, DN 50 MM, PARA ESGOTO OU AGUAS PLUVIAIS PREDIAL (NBR 5688)</t>
  </si>
  <si>
    <t xml:space="preserve">TUBO PVC, SERIE R, DN 75 MM, PARA ESGOTO OU AGUAS PLUVIAIS PREDIAL (NBR 5688)</t>
  </si>
  <si>
    <t xml:space="preserve">TUBO 26" EM CHAPA PRETA, E= 3/16", 147 KG/6 M</t>
  </si>
  <si>
    <t xml:space="preserve">TUBO 30" EM CHAPA PRETA, E= 1/4", 175 KG/6 M</t>
  </si>
  <si>
    <t xml:space="preserve">TUBO 30" EM CHAPA PRETA, E= 3/8", 177 KG/6 M</t>
  </si>
  <si>
    <t xml:space="preserve">UNIAO COM ASSENTO CONICO DE BRONZE, DIAMETRO 1/2"</t>
  </si>
  <si>
    <t xml:space="preserve">UNIAO COM ASSENTO CONICO DE BRONZE, DIAMETRO 1"</t>
  </si>
  <si>
    <t xml:space="preserve">UNIAO COM ASSENTO CONICO DE BRONZE, DIAMETRO 2 1/2"</t>
  </si>
  <si>
    <t xml:space="preserve">UNIAO COM ASSENTO CONICO DE BRONZE, DIAMETRO 3/4"</t>
  </si>
  <si>
    <t xml:space="preserve">UNIAO COM ASSENTO CONICO DE BRONZE, DIAMETRO 3"</t>
  </si>
  <si>
    <t xml:space="preserve">UNIAO COM ASSENTO CONICO DE BRONZE, DIAMETRO 4"</t>
  </si>
  <si>
    <t xml:space="preserve">UNIAO COM ASSENTO CONICO DE FERRO LONGO (MACHO-FEMEA), DIAMETRO 1 1/2"</t>
  </si>
  <si>
    <t xml:space="preserve">UNIAO COM ASSENTO CONICO DE FERRO LONGO (MACHO-FEMEA), DIAMETRO 1/2"</t>
  </si>
  <si>
    <t xml:space="preserve">UNIAO COM ASSENTO CONICO DE FERRO LONGO (MACHO-FEMEA), DIAMETRO 1"</t>
  </si>
  <si>
    <t xml:space="preserve">UNIAO COM ASSENTO CONICO DE FERRO LONGO (MACHO-FEMEA), DIAMETRO 2 1/2"</t>
  </si>
  <si>
    <t xml:space="preserve">UNIAO COM ASSENTO CONICO DE FERRO LONGO (MACHO-FEMEA), DIAMETRO 2"</t>
  </si>
  <si>
    <t xml:space="preserve">UNIAO COM ASSENTO CONICO DE FERRO LONGO (MACHO-FEMEA), DIAMETRO 3/4"</t>
  </si>
  <si>
    <t xml:space="preserve">UNIAO COM ASSENTO CONICO DE FERRO LONGO (MACHO-FEMEA), DIAMETRO 4"</t>
  </si>
  <si>
    <t xml:space="preserve">UNIAO DE FERRO GALVANIZADO, COM ASSENTO CONICO DE BRONZE, DE 1 1/2"</t>
  </si>
  <si>
    <t xml:space="preserve">UNIAO DE FERRO GALVANIZADO, COM ASSENTO CONICO DE BRONZE, DE 1 1/4"</t>
  </si>
  <si>
    <t xml:space="preserve">UNIAO DE FERRO GALVANIZADO, COM ROSCA BSP, COM ASSENTO PLANO, DE 1 1/2"</t>
  </si>
  <si>
    <t xml:space="preserve">UNIAO DE FERRO GALVANIZADO, COM ROSCA BSP, COM ASSENTO PLANO, DE 1 1/4"</t>
  </si>
  <si>
    <t xml:space="preserve">UNIAO DE FERRO GALVANIZADO, COM ROSCA BSP, COM ASSENTO PLANO, DE 1/2"</t>
  </si>
  <si>
    <t xml:space="preserve">UNIAO DE FERRO GALVANIZADO, COM ROSCA BSP, COM ASSENTO PLANO, DE 1"</t>
  </si>
  <si>
    <t xml:space="preserve">UNIAO DE FERRO GALVANIZADO, COM ROSCA BSP, COM ASSENTO PLANO, DE 2 1/2"</t>
  </si>
  <si>
    <t xml:space="preserve">UNIAO DE FERRO GALVANIZADO, COM ROSCA BSP, COM ASSENTO PLANO, DE 2"</t>
  </si>
  <si>
    <t xml:space="preserve">UNIAO DE FERRO GALVANIZADO, COM ROSCA BSP, COM ASSENTO PLANO, DE 3/4"</t>
  </si>
  <si>
    <t xml:space="preserve">UNIAO DE FERRO GALVANIZADO, COM ROSCA BSP, COM ASSENTO PLANO, DE 3"</t>
  </si>
  <si>
    <t xml:space="preserve">UNIAO DE FERRO GALVANIZADO, COM ROSCA BSP, COM ASSENTO PLANO, DE 4"</t>
  </si>
  <si>
    <t xml:space="preserve">UNIAO DUPLA PPR DN 25 MM, PARA AGUA QUENTE PREDIAL</t>
  </si>
  <si>
    <t xml:space="preserve">UNIAO EM POLIPROPILENO (PP), PARA TUBO EM PEAD, 20 MM - LIGACAO PREDIAL DE AGUA</t>
  </si>
  <si>
    <t xml:space="preserve">UNIAO EM POLIPROPILENO (PP), PARA TUBO EM PEAD, 32 MM - LIGACAO PREDIAL DE AGUA</t>
  </si>
  <si>
    <t xml:space="preserve">UNIAO TIPO STORZ, COM EMPATACAO INTERNA TIPO ANEL DE EXPANSAO, ENGATE RAPIDO 1 1/2", PARA MANGUEIRA DE COMBATE A INCENDIO PREDIAL</t>
  </si>
  <si>
    <t xml:space="preserve">UNIAO TIPO STORZ, COM EMPATACAO INTERNA TIPO ANEL DE EXPANSAO, ENGATE RAPIDO 2 1/2", PARA MANGUEIRA DE COMBATE A INCENDIO PREDIAL</t>
  </si>
  <si>
    <t xml:space="preserve">UNIAO, CPVC, SOLDAVEL, 15 MM, PARA AGUA QUENTE PREDIAL</t>
  </si>
  <si>
    <t xml:space="preserve">UNIAO, CPVC, SOLDAVEL, 22 MM, PARA AGUA QUENTE PREDIAL</t>
  </si>
  <si>
    <t xml:space="preserve">UNIAO, CPVC, SOLDAVEL, 28 MM, PARA AGUA QUENTE PREDIAL</t>
  </si>
  <si>
    <t xml:space="preserve">UNIAO, CPVC, SOLDAVEL, 35 MM, PARA AGUA QUENTE PREDIAL</t>
  </si>
  <si>
    <t xml:space="preserve">UNIAO, CPVC, SOLDAVEL, 42 MM, PARA AGUA QUENTE PREDIAL</t>
  </si>
  <si>
    <t xml:space="preserve">UNIAO, CPVC, SOLDAVEL, 54 MM, PARA AGUA QUENTE PREDIAL</t>
  </si>
  <si>
    <t xml:space="preserve">UNIAO, CPVC, SOLDAVEL, 73 MM, PARA AGUA QUENTE PREDIAL</t>
  </si>
  <si>
    <t xml:space="preserve">UNIAO, CPVC, SOLDAVEL, 89 MM, PARA AGUA QUENTE PREDIAL</t>
  </si>
  <si>
    <t xml:space="preserve">USINA DE ASFALTO A FRIO, CAPACIDADE DE 30 A 40 T/H, ELETRICA, POTENCIA DE 30 CV</t>
  </si>
  <si>
    <t xml:space="preserve">USINA DE ASFALTO A FRIO, CAPACIDADE DE 40 A 60 T/H, ELETRICA, POTENCIA DE 30 CV</t>
  </si>
  <si>
    <t xml:space="preserve">USINA DE ASFALTO A QUENTE, FIXA, TIPO CONTRA FLUXO, CAPACIDADE DE 100 A 140 T/H, POTENCIA DE 280 KW, COM MISTURADOR EXTERNO ROTATIVO</t>
  </si>
  <si>
    <t xml:space="preserve">USINA DE ASFALTO, GRAVIMETRICA, CAPACIDADE DE 150 T/H, POTENCIA DE 400 KW</t>
  </si>
  <si>
    <t xml:space="preserve">USINA DE CONCRETO FIXA, CAPACIDADE NOMINAL DE 40 M3/H, SEM SILO</t>
  </si>
  <si>
    <t xml:space="preserve">USINA DE CONCRETO FIXA, CAPACIDADE NOMINAL DE 60 M3/H, SEM SILO</t>
  </si>
  <si>
    <t xml:space="preserve">USINA DE CONCRETO FIXA, CAPACIDADE NOMINAL DE 80 M3/H, SEM SILO</t>
  </si>
  <si>
    <t xml:space="preserve">USINA DE CONCRETO FIXA, CAPACIDADE NOMINAL DE 90 A 120 M3/H, SEM SILO</t>
  </si>
  <si>
    <t xml:space="preserve">USINA DE LAMA ASFALTICA, PROD 30 A 50 T/H, SILO DE AGREGADO 7 M3, RESERVATORIOS PARA EMULSAO E AGUA DE 2,3 M3 CADA, MISTURADOR TIPO PUGG-MILL A SER MONTADO SOBRE CAMINHAO</t>
  </si>
  <si>
    <t xml:space="preserve">USINA DE MISTURAS ASFALTICAS A QUENTE, MOVEL, TIPO CONTRA FLUXO, CAPACIDADE DE 40 A 80 T/H</t>
  </si>
  <si>
    <t xml:space="preserve">VALVULA DE DESCARGA EM METAL CROMADO PARA MICTORIO COM ACIONAMENTO POR PRESSAO E FECHAMENTO AUTOMATICO</t>
  </si>
  <si>
    <t xml:space="preserve">VALVULA DE RETENCAO DE BRONZE, PE COM CRIVOS, EXTREMIDADE COM ROSCA, DE 1 1/2", PARA FUNDO DE POCO</t>
  </si>
  <si>
    <t xml:space="preserve">VALVULA DE RETENCAO DE BRONZE, PE COM CRIVOS, EXTREMIDADE COM ROSCA, DE 1 1/4", PARA FUNDO DE POCO</t>
  </si>
  <si>
    <t xml:space="preserve">VALVULA DE RETENCAO DE BRONZE, PE COM CRIVOS, EXTREMIDADE COM ROSCA, DE 1", PARA FUNDO DE POCO</t>
  </si>
  <si>
    <t xml:space="preserve">VALVULA DE RETENCAO DE BRONZE, PE COM CRIVOS, EXTREMIDADE COM ROSCA, DE 2 1/2", PARA FUNDO DE POCO</t>
  </si>
  <si>
    <t xml:space="preserve">VALVULA DE RETENCAO DE BRONZE, PE COM CRIVOS, EXTREMIDADE COM ROSCA, DE 2", PARA FUNDO DE POCO</t>
  </si>
  <si>
    <t xml:space="preserve">VALVULA DE RETENCAO DE BRONZE, PE COM CRIVOS, EXTREMIDADE COM ROSCA, DE 3/4", PARA FUNDO DE POCO</t>
  </si>
  <si>
    <t xml:space="preserve">VALVULA DE RETENCAO DE BRONZE, PE COM CRIVOS, EXTREMIDADE COM ROSCA, DE 3", PARA FUNDO DE POCO</t>
  </si>
  <si>
    <t xml:space="preserve">VALVULA DE RETENCAO DE BRONZE, PE COM CRIVOS, EXTREMIDADE COM ROSCA, DE 4", PARA FUNDO DE POCO</t>
  </si>
  <si>
    <t xml:space="preserve">VALVULA DE RETENCAO HORIZONTAL, DE BRONZE (PN-25), 1 1/2", 400 PSI, TAMPA DE PORCA DE UNIAO, EXTREMIDADES COM ROSCA</t>
  </si>
  <si>
    <t xml:space="preserve">VALVULA DE RETENCAO HORIZONTAL, DE BRONZE (PN-25), 1 1/4", 400 PSI, TAMPA DE PORCA DE UNIAO, EXTREMIDADES COM ROSCA</t>
  </si>
  <si>
    <t xml:space="preserve">VALVULA DE RETENCAO HORIZONTAL, DE BRONZE (PN-25), 1/2", 400 PSI, TAMPA DE PORCA DE UNIAO, EXTREMIDADES COM ROSCA</t>
  </si>
  <si>
    <t xml:space="preserve">VALVULA DE RETENCAO HORIZONTAL, DE BRONZE (PN-25), 1", 400 PSI, TAMPA DE PORCA DE UNIAO, EXTREMIDADES COM ROSCA</t>
  </si>
  <si>
    <t xml:space="preserve">VALVULA DE RETENCAO HORIZONTAL, DE BRONZE (PN-25), 2 1/2", 400 PSI, TAMPA DE PORCA DE UNIAO, EXTREMIDADES COM ROSCA</t>
  </si>
  <si>
    <t xml:space="preserve">VALVULA DE RETENCAO HORIZONTAL, DE BRONZE (PN-25), 2", 400 PSI, TAMPA DE PORCA DE UNIAO, EXTREMIDADES COM ROSCA</t>
  </si>
  <si>
    <t xml:space="preserve">VALVULA DE RETENCAO HORIZONTAL, DE BRONZE (PN-25), 3/4", 400 PSI, TAMPA DE PORCA DE UNIAO, EXTREMIDADES COM ROSCA</t>
  </si>
  <si>
    <t xml:space="preserve">VALVULA DE RETENCAO HORIZONTAL, DE BRONZE (PN-25), 3", 400 PSI, TAMPA DE PORCA DE UNIAO, EXTREMIDADES COM ROSCA</t>
  </si>
  <si>
    <t xml:space="preserve">VALVULA DE RETENCAO HORIZONTAL, DE BRONZE (PN-25), 4", 400 PSI, TAMPA DE PORCA DE UNIAO, EXTREMIDADES COM ROSCA</t>
  </si>
  <si>
    <t xml:space="preserve">VALVULA DE RETENCAO VERTICAL, DE BRONZE (PN-16), 1 1/2", 200 PSI, EXTREMIDADES COM ROSCA</t>
  </si>
  <si>
    <t xml:space="preserve">VALVULA DE RETENCAO VERTICAL, DE BRONZE (PN-16), 1 1/4", 200 PSI, EXTREMIDADES COM ROSCA</t>
  </si>
  <si>
    <t xml:space="preserve">VALVULA DE RETENCAO VERTICAL, DE BRONZE (PN-16), 1/2", 200 PSI, EXTREMIDADES COM ROSCA</t>
  </si>
  <si>
    <t xml:space="preserve">VALVULA DE RETENCAO VERTICAL, DE BRONZE (PN-16), 1", 200 PSI, EXTREMIDADES COM ROSCA</t>
  </si>
  <si>
    <t xml:space="preserve">VALVULA DE RETENCAO VERTICAL, DE BRONZE (PN-16), 2 1/2", 200 PSI, EXTREMIDADES COM ROSCA</t>
  </si>
  <si>
    <t xml:space="preserve">VALVULA DE RETENCAO VERTICAL, DE BRONZE (PN-16), 2", 200 PSI, EXTREMIDADES COM ROSCA</t>
  </si>
  <si>
    <t xml:space="preserve">VALVULA DE RETENCAO VERTICAL, DE BRONZE (PN-16), 3/4", 200 PSI, EXTREMIDADES COM ROSCA</t>
  </si>
  <si>
    <t xml:space="preserve">VALVULA DE RETENCAO VERTICAL, DE BRONZE (PN-16), 3", 200 PSI, EXTREMIDADES COM ROSCA</t>
  </si>
  <si>
    <t xml:space="preserve">VALVULA DE RETENCAO VERTICAL, DE BRONZE (PN-16), 4", 200 PSI, EXTREMIDADES COM ROSCA</t>
  </si>
  <si>
    <t xml:space="preserve">VARIADOR DE LUMINOSIDADE ROTATIVO (DIMMER) 127 V, 300 W (APENAS MODULO)</t>
  </si>
  <si>
    <t xml:space="preserve">VARIADOR DE LUMINOSIDADE ROTATIVO (DIMMER) 127V, 300W, CONJUNTO MONTADO PARA EMBUTIR 4" X 2" (PLACA + SUPORTE + MODULO)</t>
  </si>
  <si>
    <t xml:space="preserve">VARIADOR DE LUMINOSIDADE ROTATIVO (DIMMER) 220 V, 600 W (APENAS MODULO)</t>
  </si>
  <si>
    <t xml:space="preserve">VARIADOR DE LUMINOSIDADE ROTATIVO (DIMMER) 220V, 600W, CONJUNTO MONTADO PARA EMBUTIR 4" X 2" (PLACA + SUPORTE + MODULO)</t>
  </si>
  <si>
    <t xml:space="preserve">VARIADOR DE VELOCIDADE PARA VENTILADOR 127 V, 150 W (APENAS MODULO)</t>
  </si>
  <si>
    <t xml:space="preserve">VARIADOR DE VELOCIDADE PARA VENTILADOR 127V, 150W + 2 INTERRUPTORES PARALELOS, PARA REVERSAO E LAMPADA, CONJUNTO MONTADO PARA EMBUTIR 4" X 2" (PLACA + SUPORTE + MODULOS)</t>
  </si>
  <si>
    <t xml:space="preserve">VARIADOR DE VELOCIDADE PARA VENTILADOR 220 V, 250 W (APENAS MODULO)</t>
  </si>
  <si>
    <t xml:space="preserve">VARIADOR DE VELOCIDADE PARA VENTILADOR 220V, 250W + 2 INTERRUPTORES PARALELOS, PARA REVERSAO E LAMPADA, CONJUNTO MONTADO PARA EMBUTIR 4" X 2" (PLACA + SUPORTE + MODULOS)</t>
  </si>
  <si>
    <t xml:space="preserve">VASSOURA MECANICA REBOCAVEL COM ESCOVA CILINDRICA LARGURA UTIL DE VARRIMENTO = 2,44M</t>
  </si>
  <si>
    <t xml:space="preserve">VASSOURA 40 CM COM CABO</t>
  </si>
  <si>
    <t xml:space="preserve">VEDACAO DE CALHA, EM BORRACHA COR PRETA, MEDIDA ENTRE 119 E 170 MM, PARA DRENAGEM PLUVIAL PREDIAL</t>
  </si>
  <si>
    <t xml:space="preserve">VEU DE VIDRO/VEU DE SUPERFICIE 30 A 35 G/M2</t>
  </si>
  <si>
    <t xml:space="preserve">VIBRADOR DE IMERSAO, COM PONTEIRA DE *35* MM, MANGOTE DE 5 M, SEM MOTOR</t>
  </si>
  <si>
    <t xml:space="preserve">VIBRADOR DE IMERSAO, COM PONTEIRA DE *45* MM, MANGOTE DE 5 M, SEM MOTOR.</t>
  </si>
  <si>
    <t xml:space="preserve">VIBRADOR DE IMERSAO, COM PONTEIRA DE *60* MM, MANGOTE DE 5 M, SEM MOTOR.</t>
  </si>
  <si>
    <t xml:space="preserve">VIBRADOR DE IMERSAO, DIAMETRO DA PONTEIRA DE *35* MM, COM MOTOR 4 TEMPOS A GASOLINA DE 5,5 HP (5,5 CV)</t>
  </si>
  <si>
    <t xml:space="preserve">VIBRADOR DE IMERSAO, DIAMETRO DA PONTEIRA DE *45* MM, COM MOTOR ELETRICO TRIFASICO DE 2 HP (2 CV)</t>
  </si>
  <si>
    <t xml:space="preserve">VIBRADOR DE IMERSAO, DIAMETRO DA PONTEIRA DE *45* MM, COM MOTOR 4 TEMPOS A GASOLINA DE 5,5 HP (5,5 CV)</t>
  </si>
  <si>
    <t xml:space="preserve">VIBROACABADORA DE ASFALTO SOBRE ESTEIRAS, LARG. PAVIM. MAX. 8,00 M, POT. 100 KW/ 134 HP, CAP. 600 T/ H</t>
  </si>
  <si>
    <t xml:space="preserve">VIBROACABADORA DE ASFALTO SOBRE ESTEIRAS, LARG. PAVIM. 2,13 M A 4,55 M, POT. 74 KW/ 100 HP, CAP. 400 T/ H</t>
  </si>
  <si>
    <t xml:space="preserve">VIBROACABADORA DE ASFALTO SOBRE ESTEIRAS, LARG. PAVIM. 2,60 M A 5,75 M, POT. 110 HP, CAP. 450 T/ H</t>
  </si>
  <si>
    <t xml:space="preserve">VIBROACABADORA DE ASFALTO SOBRE ESTEIRAS, LARG. PAVIMENT. 1,90 A 5,3 M, POT. 78 KW/105 HP, CAP. 450 T/H</t>
  </si>
  <si>
    <t xml:space="preserve">VIBROACABADORA DE ASFALTO SOBRE RODAS, LARGURA DE PAVIMENTACAO DE 1,70 A 4,20 M, POTENCIA 78 KW/105 HP, CAPACIDADE 300 T/H</t>
  </si>
  <si>
    <t>VIDRACEIRO</t>
  </si>
  <si>
    <t xml:space="preserve">VIDRACEIRO (MENSALISTA)</t>
  </si>
  <si>
    <t xml:space="preserve">VIDRO COMUM LAMINADO LISO INCOLOR DUPLO, ESPESSURA TOTAL 8 MM (CADA CAMADA DE 4 MM) - COLOCADO</t>
  </si>
  <si>
    <t xml:space="preserve">VIDRO COMUM LAMINADO, LISO, INCOLOR, DUPLO, ESPESSURA TOTAL 6 MM (CADA CAMADA E= 3 MM) - COLOCADO</t>
  </si>
  <si>
    <t xml:space="preserve">VIDRO COMUM LAMINADO, LISO, INCOLOR, TRIPLO, ESPESSURA TOTAL 15 MM (CADA CAMADA E = 5 MM) - COLOCADO</t>
  </si>
  <si>
    <t xml:space="preserve">VIDRO CRISTAL COLORIDO, 10 MM, PINTADO NA COR BRANCA</t>
  </si>
  <si>
    <t xml:space="preserve">VIDRO CRISTAL COLORIDO, 4 MM, PINTADO NA COR BRANCA</t>
  </si>
  <si>
    <t xml:space="preserve">VIDRO CRISTAL COLORIDO, 6 MM, PINTADO NA COR BRANCA</t>
  </si>
  <si>
    <t xml:space="preserve">VIDRO CRISTAL COLORIDO, 8 MM, PINTADO NA COR BRANCA</t>
  </si>
  <si>
    <t xml:space="preserve">VIDRO LISO FUME E = 4MM - SEM COLOCACAO</t>
  </si>
  <si>
    <t xml:space="preserve">VIDRO LISO FUME E = 6MM - SEM COLOCACAO</t>
  </si>
  <si>
    <t xml:space="preserve">VIDRO LISO FUME, E = 5 MM - SEM COLOCACAO</t>
  </si>
  <si>
    <t xml:space="preserve">VIDRO LISO INCOLOR 10 MM - SEM COLOCACAO</t>
  </si>
  <si>
    <t xml:space="preserve">VIDRO LISO INCOLOR 2 A 3 MM - SEM COLOCACAO</t>
  </si>
  <si>
    <t xml:space="preserve">VIDRO LISO INCOLOR 4MM - SEM COLOCACAO</t>
  </si>
  <si>
    <t xml:space="preserve">VIDRO LISO INCOLOR 5MM - SEM COLOCACAO</t>
  </si>
  <si>
    <t xml:space="preserve">VIDRO LISO INCOLOR 6 MM - SEM COLOCACAO</t>
  </si>
  <si>
    <t xml:space="preserve">VIDRO MARTELADO OU CANELADO, 4 MM - SEM COLOCACAO</t>
  </si>
  <si>
    <t xml:space="preserve">VIDRO PLANO ARAMADO E = 6 MM - SEM COLOCACAO</t>
  </si>
  <si>
    <t xml:space="preserve">VIDRO TEMPERADO INCOLOR E = 10 MM, SEM COLOCACAO</t>
  </si>
  <si>
    <t xml:space="preserve">VIDRO TEMPERADO INCOLOR E = 6 MM, SEM COLOCACAO</t>
  </si>
  <si>
    <t xml:space="preserve">VIDRO TEMPERADO INCOLOR E = 8 MM, SEM COLOCACAO</t>
  </si>
  <si>
    <t xml:space="preserve">VIDRO TEMPERADO INCOLOR PARA PORTA DE ABRIR, E = 10 MM (SEM FERRAGENS E SEM COLOCACAO)</t>
  </si>
  <si>
    <t xml:space="preserve">VIDRO TEMPERADO VERDE E = 10 MM, SEM COLOCACAO</t>
  </si>
  <si>
    <t xml:space="preserve">VIDRO TEMPERADO VERDE E = 6 MM, SEM COLOCACAO</t>
  </si>
  <si>
    <t xml:space="preserve">VIDRO TEMPERADO VERDE E = 8 MM, SEM COLOCACAO</t>
  </si>
  <si>
    <t xml:space="preserve">VIGIA DIURNO</t>
  </si>
  <si>
    <t xml:space="preserve">VIGIA DIURNO (MENSALISTA)</t>
  </si>
  <si>
    <t>ORÇAMENTO</t>
  </si>
  <si>
    <t xml:space="preserve">CAPTAÇÃO DE RECURSOS</t>
  </si>
  <si>
    <t>LICITAÇÃO</t>
  </si>
  <si>
    <t xml:space="preserve">BDI MATERIAL:</t>
  </si>
  <si>
    <t xml:space="preserve">TIPO DE ORÇAMENTO:</t>
  </si>
  <si>
    <t>Índice</t>
  </si>
  <si>
    <t>QCI</t>
  </si>
  <si>
    <t xml:space="preserve">Planilha Orçamentária</t>
  </si>
  <si>
    <t>BDI</t>
  </si>
  <si>
    <t xml:space="preserve">Cronograma Físico Financeiro</t>
  </si>
  <si>
    <t xml:space="preserve">Memória de Cálculo de Quantidades</t>
  </si>
  <si>
    <t xml:space="preserve">Lista de Cotação de Preços</t>
  </si>
  <si>
    <t xml:space="preserve">Mapa de Coleta de Preços</t>
  </si>
  <si>
    <t xml:space="preserve">Planilha de Preços</t>
  </si>
  <si>
    <t>COT-MAT-01</t>
  </si>
  <si>
    <t>CPU-SINAPI-MG</t>
  </si>
  <si>
    <t xml:space="preserve">ESCAVADEIRA HIDRÁULICA SOBRE ESTEIRAS, CAÇAMBA 0,80 M3, PESO OPERACIONAL 17 T, POTENCIA BRUTA 111 HP - CHP DIURNO. AF_06/2014</t>
  </si>
  <si>
    <t>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</si>
  <si>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</si>
  <si>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</si>
  <si>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</si>
  <si>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</si>
  <si>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</si>
  <si>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</si>
  <si>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</si>
  <si>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</si>
  <si>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</si>
  <si>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</si>
  <si>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</si>
  <si>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</si>
  <si>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</si>
  <si>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</si>
  <si>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</si>
  <si>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</si>
  <si>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</si>
  <si>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</si>
  <si>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</si>
  <si>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</si>
  <si>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</si>
  <si>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</si>
  <si>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</si>
  <si>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</si>
  <si>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</si>
  <si>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</si>
  <si>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</si>
  <si>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</si>
  <si>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</si>
  <si>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</si>
  <si>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</si>
  <si>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</si>
  <si>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</si>
  <si>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</si>
  <si>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</si>
  <si>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</si>
  <si>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</si>
  <si>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</si>
  <si>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GRUPO DE SOLDAGEM COM GERADOR A DIESEL 60 CV PARA SOLDA ELÉTRICA, SOBRE 04 RODAS, COM MOTOR 4 CILINDROS 600 A - CHP DIURNO. AF_02/2016</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</si>
  <si>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</si>
  <si>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</si>
  <si>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</si>
  <si>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</si>
  <si>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TRATOR DE ESTEIRAS, POTÊNCIA 100 HP, PESO OPERACIONAL 9,4 T, COM LÂMINA 2,19 M3 - CHP DIURNO. AF_06/2014</t>
  </si>
  <si>
    <t xml:space="preserve">TRATOR DE PNEUS, POTÊNCIA 85 CV, TRAÇÃO 4X4, PESO COM LASTRO DE 4.675 KG - CHP DIURNO. AF_06/2014</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</si>
  <si>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</si>
  <si>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</si>
  <si>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</si>
  <si>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</si>
  <si>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</si>
  <si>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</si>
  <si>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</si>
  <si>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</si>
  <si>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</si>
  <si>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</si>
  <si>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</si>
  <si>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</si>
  <si>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</si>
  <si>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</si>
  <si>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</si>
  <si>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</si>
  <si>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</si>
  <si>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</si>
  <si>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</si>
  <si>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</si>
  <si>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</si>
  <si>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</si>
  <si>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</si>
  <si>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</si>
  <si>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</si>
  <si>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</si>
  <si>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</si>
  <si>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</si>
  <si>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</si>
  <si>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</si>
  <si>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</si>
  <si>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</si>
  <si>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</si>
  <si>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</si>
  <si>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</si>
  <si>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MÁQUINA EXTRUSORA DE CONCRETO PARA GUIAS E SARJETAS, MOTOR A DIESEL, POTÊNCIA 14 CV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</si>
  <si>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</si>
  <si>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</si>
  <si>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</si>
  <si>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</si>
  <si>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</si>
  <si>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</si>
  <si>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</si>
  <si>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</si>
  <si>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</si>
  <si>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</si>
  <si>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</si>
  <si>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</si>
  <si>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</si>
  <si>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</si>
  <si>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</si>
  <si>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ROLO COMPACTADOR VIBRATORIO TANDEM, ACO LISO, POTENCIA 125 HP, PESO SEM/COM LASTRO 10,20/11,65 T, LARGURA DE TRABALHO 1,73 M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</si>
  <si>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</si>
  <si>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</si>
  <si>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</si>
  <si>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</si>
  <si>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</si>
  <si>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</si>
  <si>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</si>
  <si>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</si>
  <si>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PERFURATRIZ ROTATIVA SOBRE ESTEIRA, TORQUE MAXIMO 2500 KGM, POTENCIA 110 HP, MOTOR DIESEL- CHP DIURNO. AF_05/2017</t>
  </si>
  <si>
    <t xml:space="preserve">ESCAVADEIRA HIDRÁULICA SOBRE ESTEIRAS, CAÇAMBA 0,80 M3, PESO OPERACIONAL 17 T, POTENCIA BRUTA 111 HP - CHI DIURNO. AF_06/2014</t>
  </si>
  <si>
    <t>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</si>
  <si>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</si>
  <si>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</si>
  <si>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</si>
  <si>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</si>
  <si>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</si>
  <si>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</si>
  <si>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</si>
  <si>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</si>
  <si>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</si>
  <si>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</si>
  <si>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</si>
  <si>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</si>
  <si>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</si>
  <si>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</si>
  <si>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</si>
  <si>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</si>
  <si>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</si>
  <si>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</si>
  <si>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</si>
  <si>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</si>
  <si>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</si>
  <si>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</si>
  <si>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</si>
  <si>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</si>
  <si>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</si>
  <si>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</si>
  <si>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</si>
  <si>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</si>
  <si>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</si>
  <si>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</si>
  <si>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</si>
  <si>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</si>
  <si>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</si>
  <si>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</si>
  <si>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</si>
  <si>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</si>
  <si>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</si>
  <si>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</si>
  <si>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</si>
  <si>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</si>
  <si>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</si>
  <si>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</si>
  <si>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</si>
  <si>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</si>
  <si>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</si>
  <si>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</si>
  <si>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</si>
  <si>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</si>
  <si>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</si>
  <si>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</si>
  <si>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</si>
  <si>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</si>
  <si>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</si>
  <si>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</si>
  <si>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</si>
  <si>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</si>
  <si>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</si>
  <si>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</si>
  <si>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</si>
  <si>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</si>
  <si>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</si>
  <si>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</si>
  <si>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</si>
  <si>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</si>
  <si>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</si>
  <si>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</si>
  <si>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</si>
  <si>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</si>
  <si>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</si>
  <si>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</si>
  <si>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</si>
  <si>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</si>
  <si>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</si>
  <si>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</si>
  <si>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</si>
  <si>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</si>
  <si>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</si>
  <si>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</si>
  <si>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MÁQUINA EXTRUSORA DE CONCRETO PARA GUIAS E SARJETAS, MOTOR A DIESEL, POTÊNCIA 14 CV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</si>
  <si>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</si>
  <si>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</si>
  <si>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</si>
  <si>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</si>
  <si>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</si>
  <si>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</si>
  <si>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</si>
  <si>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</si>
  <si>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</si>
  <si>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</si>
  <si>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</si>
  <si>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</si>
  <si>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</si>
  <si>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</si>
  <si>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</si>
  <si>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ROLO COMPACTADOR VIBRATORIO TANDEM, ACO LISO, POTENCIA 125 HP, PESO SEM/COM LASTRO 10,20/11,65 T, LARGURA DE TRABALHO 1,73 M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</si>
  <si>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</si>
  <si>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</si>
  <si>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</si>
  <si>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</si>
  <si>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</si>
  <si>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</si>
  <si>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</si>
  <si>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</si>
  <si>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</si>
  <si>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PERFURATRIZ ROTATIVA SOBRE ESTEIRA, TORQUE MAXIMO 2500 KGM, POTENCIA 110 HP, MOTOR DIESEL - CHI DIURNO. AF_05/2017</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</si>
  <si>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</si>
  <si>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</si>
  <si>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</si>
  <si>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</si>
  <si>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</si>
  <si>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</si>
  <si>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</si>
  <si>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</si>
  <si>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</si>
  <si>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</si>
  <si>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</si>
  <si>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</si>
  <si>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</si>
  <si>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</si>
  <si>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</si>
  <si>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</si>
  <si>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</si>
  <si>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</si>
  <si>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</si>
  <si>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</si>
  <si>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</si>
  <si>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</si>
  <si>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</si>
  <si>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</si>
  <si>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</si>
  <si>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</si>
  <si>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</si>
  <si>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</si>
  <si>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</si>
  <si>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</si>
  <si>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</si>
  <si>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</si>
  <si>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</si>
  <si>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</si>
  <si>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</si>
  <si>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</si>
  <si>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</si>
  <si>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</si>
  <si>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</si>
  <si>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</si>
  <si>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</si>
  <si>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</si>
  <si>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</si>
  <si>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</si>
  <si>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</si>
  <si>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</si>
  <si>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</si>
  <si>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</si>
  <si>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</si>
  <si>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</si>
  <si>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</si>
  <si>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</si>
  <si>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</si>
  <si>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</si>
  <si>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</si>
  <si>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</si>
  <si>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</si>
  <si>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</si>
  <si>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</si>
  <si>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</si>
  <si>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</si>
  <si>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</si>
  <si>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</si>
  <si>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</si>
  <si>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</si>
  <si>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</si>
  <si>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</si>
  <si>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</si>
  <si>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</si>
  <si>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</si>
  <si>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</si>
  <si>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</si>
  <si>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</si>
  <si>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</si>
  <si>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</si>
  <si>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</si>
  <si>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</si>
  <si>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</si>
  <si>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</si>
  <si>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</si>
  <si>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</si>
  <si>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</si>
  <si>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</si>
  <si>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</si>
  <si>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</si>
  <si>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</si>
  <si>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</si>
  <si>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</si>
  <si>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</si>
  <si>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</si>
  <si>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</si>
  <si>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</si>
  <si>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</si>
  <si>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</si>
  <si>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</si>
  <si>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</si>
  <si>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</si>
  <si>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</si>
  <si>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</si>
  <si>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</si>
  <si>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</si>
  <si>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</si>
  <si>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</si>
  <si>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</si>
  <si>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</si>
  <si>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</si>
  <si>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</si>
  <si>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</si>
  <si>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</si>
  <si>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</si>
  <si>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</si>
  <si>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</si>
  <si>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</si>
  <si>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</si>
  <si>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</si>
  <si>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</si>
  <si>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</si>
  <si>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</si>
  <si>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</si>
  <si>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</si>
  <si>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</si>
  <si>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</si>
  <si>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</si>
  <si>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</si>
  <si>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</si>
  <si>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</si>
  <si>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</si>
  <si>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</si>
  <si>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</si>
  <si>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</si>
  <si>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</si>
  <si>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</si>
  <si>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</si>
  <si>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</si>
  <si>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</si>
  <si>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</si>
  <si>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</si>
  <si>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</si>
  <si>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</si>
  <si>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</si>
  <si>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</si>
  <si>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</si>
  <si>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</si>
  <si>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</si>
  <si>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</si>
  <si>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</si>
  <si>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</si>
  <si>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</si>
  <si>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</si>
  <si>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</si>
  <si>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</si>
  <si>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</si>
  <si>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</si>
  <si>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</si>
  <si>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</si>
  <si>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</si>
  <si>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</si>
  <si>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</si>
  <si>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</si>
  <si>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</si>
  <si>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</si>
  <si>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</si>
  <si>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</si>
  <si>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</si>
  <si>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</si>
  <si>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</si>
  <si>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</si>
  <si>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</si>
  <si>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</si>
  <si>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</si>
  <si>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</si>
  <si>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</si>
  <si>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</si>
  <si>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</si>
  <si>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</si>
  <si>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</si>
  <si>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</si>
  <si>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</si>
  <si>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</si>
  <si>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</si>
  <si>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</si>
  <si>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</si>
  <si>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</si>
  <si>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</si>
  <si>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</si>
  <si>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</si>
  <si>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</si>
  <si>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</si>
  <si>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</si>
  <si>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</si>
  <si>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</si>
  <si>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</si>
  <si>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</si>
  <si>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</si>
  <si>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</si>
  <si>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</si>
  <si>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</si>
  <si>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</si>
  <si>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</si>
  <si>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</si>
  <si>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</si>
  <si>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</si>
  <si>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</si>
  <si>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</si>
  <si>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</si>
  <si>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</si>
  <si>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</si>
  <si>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</si>
  <si>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</si>
  <si>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</si>
  <si>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</si>
  <si>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</si>
  <si>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</si>
  <si>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</si>
  <si>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</si>
  <si>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</si>
  <si>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</si>
  <si>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</si>
  <si>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</si>
  <si>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</si>
  <si>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</si>
  <si>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</si>
  <si>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</si>
  <si>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</si>
  <si>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</si>
  <si>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</si>
  <si>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</si>
  <si>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</si>
  <si>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</si>
  <si>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</si>
  <si>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</si>
  <si>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</si>
  <si>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</si>
  <si>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</si>
  <si>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</si>
  <si>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</si>
  <si>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</si>
  <si>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</si>
  <si>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</si>
  <si>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</si>
  <si>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</si>
  <si>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</si>
  <si>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</si>
  <si>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</si>
  <si>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</si>
  <si>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</si>
  <si>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</si>
  <si>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</si>
  <si>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</si>
  <si>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</si>
  <si>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</si>
  <si>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</si>
  <si>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</si>
  <si>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</si>
  <si>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</si>
  <si>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</si>
  <si>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</si>
  <si>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</si>
  <si>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</si>
  <si>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</si>
  <si>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</si>
  <si>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</si>
  <si>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</si>
  <si>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</si>
  <si>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</si>
  <si>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</si>
  <si>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</si>
  <si>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</si>
  <si>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</si>
  <si>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</si>
  <si>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</si>
  <si>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</si>
  <si>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</si>
  <si>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</si>
  <si>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</si>
  <si>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</si>
  <si>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</si>
  <si>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</si>
  <si>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</si>
  <si>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</si>
  <si>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</si>
  <si>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</si>
  <si>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</si>
  <si>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</si>
  <si>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</si>
  <si>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</si>
  <si>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</si>
  <si>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</si>
  <si>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</si>
  <si>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</si>
  <si>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</si>
  <si>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</si>
  <si>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</si>
  <si>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</si>
  <si>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</si>
  <si>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</si>
  <si>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</si>
  <si>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</si>
  <si>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</si>
  <si>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</si>
  <si>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</si>
  <si>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</si>
  <si>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</si>
  <si>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</si>
  <si>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</si>
  <si>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</si>
  <si>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</si>
  <si>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</si>
  <si>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</si>
  <si>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</si>
  <si>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</si>
  <si>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</si>
  <si>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</si>
  <si>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</si>
  <si>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</si>
  <si>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</si>
  <si>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</si>
  <si>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</si>
  <si>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</si>
  <si>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</si>
  <si>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</si>
  <si>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</si>
  <si>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</si>
  <si>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</si>
  <si>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</si>
  <si>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</si>
  <si>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</si>
  <si>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</si>
  <si>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</si>
  <si>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</si>
  <si>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</si>
  <si>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</si>
  <si>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</si>
  <si>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</si>
  <si>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</si>
  <si>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</si>
  <si>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</si>
  <si>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</si>
  <si>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</si>
  <si>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</si>
  <si>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</si>
  <si>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</si>
  <si>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</si>
  <si>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</si>
  <si>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</si>
  <si>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</si>
  <si>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</si>
  <si>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</si>
  <si>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</si>
  <si>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</si>
  <si>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</si>
  <si>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</si>
  <si>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</si>
  <si>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</si>
  <si>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</si>
  <si>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</si>
  <si>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</si>
  <si>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</si>
  <si>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</si>
  <si>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</si>
  <si>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</si>
  <si>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</si>
  <si>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</si>
  <si>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</si>
  <si>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</si>
  <si>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</si>
  <si>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</si>
  <si>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</si>
  <si>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</si>
  <si>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</si>
  <si>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</si>
  <si>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</si>
  <si>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</si>
  <si>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</si>
  <si>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</si>
  <si>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</si>
  <si>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</si>
  <si>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</si>
  <si>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</si>
  <si>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</si>
  <si>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</si>
  <si>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</si>
  <si>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</si>
  <si>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</si>
  <si>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</si>
  <si>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</si>
  <si>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</si>
  <si>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</si>
  <si>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</si>
  <si>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</si>
  <si>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</si>
  <si>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</si>
  <si>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</si>
  <si>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</si>
  <si>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</si>
  <si>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</si>
  <si>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</si>
  <si>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</si>
  <si>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</si>
  <si>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</si>
  <si>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</si>
  <si>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</si>
  <si>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</si>
  <si>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</si>
  <si>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</si>
  <si>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</si>
  <si>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</si>
  <si>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</si>
  <si>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</si>
  <si>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</si>
  <si>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</si>
  <si>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</si>
  <si>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</si>
  <si>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</si>
  <si>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</si>
  <si>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</si>
  <si>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</si>
  <si>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</si>
  <si>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</si>
  <si>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</si>
  <si>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</si>
  <si>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</si>
  <si>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</si>
  <si>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</si>
  <si>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</si>
  <si>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</si>
  <si>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</si>
  <si>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</si>
  <si>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PERFURATRIZ ROTATIVA SOBRE ESTEIRA, TORQUE MAXIMO 2500 KGM, POTENCIA 110 HP, MOTOR DIESEL - DEPRECIAÇÃO. AF_05/2017</t>
  </si>
  <si>
    <t xml:space="preserve">PERFURATRIZ ROTATIVA SOBRE ESTEIRA, TORQUE MAXIMO 2500 KGM, POTENCIA 110 HP, MOTOR DIESEL - JUROS. AF_05/2017</t>
  </si>
  <si>
    <t xml:space="preserve">PERFURATRIZ ROTATIVA SOBRE ESTEIRA, TORQUE MAXIMO 2500 KGM, POTENCIA 110 HP, MOTOR DIESEL - MANUTENÇÃO. AF_05/2017</t>
  </si>
  <si>
    <t xml:space="preserve">PERFURATRIZ ROTATIVA SOBRE ESTEIRA, TORQUE MAXIMO 2500 KGM, POTENCIA 110 HP, MOTOR DIESEL - MATERIAIS NA OPERAÇÃO. AF_05/2017</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</si>
  <si>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</si>
  <si>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</si>
  <si>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</si>
  <si>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</si>
  <si>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</si>
  <si>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</si>
  <si>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LUVA DE CORRER, PVC, SOLDÁVEL, DN 25MM, INSTALADO EM RAMAL OU SUB-RAMAL DE ÁGUA - FORNECIMENTO E INSTALAÇÃO. AF_12/2014</t>
  </si>
  <si>
    <t>TXKM</t>
  </si>
  <si>
    <t xml:space="preserve">PENEIRAMENTO DE AREIA COM PENEIRA ELÉTRICA. AF_11/2015</t>
  </si>
  <si>
    <t xml:space="preserve">PENEIRAMENTO DE AREIA COM PENEIRA MANUAL. AF_11/2015</t>
  </si>
  <si>
    <t xml:space="preserve">ENSACAMENTO DE AREIA. AF_11/2015</t>
  </si>
  <si>
    <t xml:space="preserve">ENSAIO DE RESISTENCIA A COMPRESSAO SIMPLES - CONCRETO</t>
  </si>
  <si>
    <t xml:space="preserve">SERVIÇOS TÉCNICOS ESPECIALIZADOS PARA ACOMPANHAMENTO DE EXECUÇÃO DE FUNDAÇÕES PROFUNDAS E ESTRUTURAS DE CONTENÇÃO</t>
  </si>
  <si>
    <t xml:space="preserve">ALAMBRADO EM MOURÕES DE CONCRETO, COM TELA DE ARAME GALVANIZADO (INCLUSIVE MURETA EM CONCRETO). 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</si>
  <si>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</si>
  <si>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</si>
  <si>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</si>
  <si>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</si>
  <si>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</si>
  <si>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</si>
  <si>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</si>
  <si>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</si>
  <si>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</si>
  <si>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</si>
  <si>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</si>
  <si>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</si>
  <si>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</si>
  <si>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</si>
  <si>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</si>
  <si>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</si>
  <si>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BLASTER, DINAMITADOR OU CABO DE FOGO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</si>
  <si>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</si>
  <si>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</si>
  <si>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</si>
  <si>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</si>
  <si>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</si>
  <si>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ELETROTÉCNICO COM ENCARGOS COMPLEMENTARES</t>
  </si>
  <si>
    <t xml:space="preserve">ENCANADOR OU BOMBEIRO HIDRÁULICO COM ENCARGOS COMPLEMENTARES</t>
  </si>
  <si>
    <t xml:space="preserve">ESTUCADOR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</si>
  <si>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</si>
  <si>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</si>
  <si>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</si>
  <si>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</si>
  <si>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</si>
  <si>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</si>
  <si>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</si>
  <si>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</si>
  <si>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</si>
  <si>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</si>
  <si>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</si>
  <si>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</si>
  <si>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</si>
  <si>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</si>
  <si>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</si>
  <si>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</si>
  <si>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</si>
  <si>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</si>
  <si>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</si>
  <si>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</si>
  <si>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</si>
  <si>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</si>
  <si>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</si>
  <si>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</si>
  <si>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</si>
  <si>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</si>
  <si>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</si>
  <si>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</si>
  <si>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</si>
  <si>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</si>
  <si>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</si>
  <si>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</si>
  <si>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</si>
  <si>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</si>
  <si>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</si>
  <si>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</si>
  <si>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</si>
  <si>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</si>
  <si>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</si>
  <si>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TÉCNICO DE LABORATÓRIO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</si>
  <si>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</si>
  <si>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</si>
  <si>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</si>
  <si>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</si>
  <si>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</si>
  <si>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</si>
  <si>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</si>
  <si>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</si>
  <si>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</si>
  <si>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</si>
  <si>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</si>
  <si>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ESCRITORIO COM ENCARGOS COMPLEMENTARES</t>
  </si>
  <si>
    <t xml:space="preserve">DESENHISTA PROJETISTA COM ENCARGOS COMPLEMENTARES</t>
  </si>
  <si>
    <t xml:space="preserve">ENCARREGADO GERAL COM ENCARGOS COMPLEMENTARES</t>
  </si>
  <si>
    <t xml:space="preserve">ENGENHEIRO CIVIL DE OBRA JUNIOR COM ENCARGOS COMPLEMENTARES</t>
  </si>
  <si>
    <t xml:space="preserve">ENGENHEIRO CIVIL DE OBRA PLENO COM ENCARGOS COMPLEMENTARES</t>
  </si>
  <si>
    <t xml:space="preserve">ENGENHEIRO CIVIL DE OBRA SENIOR COM ENCARGOS COMPLEMENTARES</t>
  </si>
  <si>
    <t xml:space="preserve">MESTRE DE OBRAS COM ENCARGOS COMPLEMENTARES</t>
  </si>
  <si>
    <t xml:space="preserve">TOPOGRAFO COM ENCARGOS COMPLEMENTARES</t>
  </si>
  <si>
    <t xml:space="preserve">ENGENHEIRO SANITARISTA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</si>
  <si>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</si>
  <si>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</si>
  <si>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</si>
  <si>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</si>
  <si>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</si>
  <si>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</si>
  <si>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</si>
  <si>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</si>
  <si>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</si>
  <si>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</si>
  <si>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</si>
  <si>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</si>
  <si>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</si>
  <si>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</si>
  <si>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</si>
  <si>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</si>
  <si>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</si>
  <si>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</si>
  <si>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</si>
  <si>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</si>
  <si>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</si>
  <si>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BLASTER, DINAMITADOR OU CABO DE FOGO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</si>
  <si>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</si>
  <si>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</si>
  <si>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</si>
  <si>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</si>
  <si>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</si>
  <si>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</si>
  <si>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</si>
  <si>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</si>
  <si>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</si>
  <si>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</si>
  <si>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</si>
  <si>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</si>
  <si>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</si>
  <si>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</si>
  <si>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</si>
  <si>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</si>
  <si>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</si>
  <si>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</si>
  <si>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</si>
  <si>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</si>
  <si>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</si>
  <si>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</si>
  <si>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</si>
  <si>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</si>
  <si>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</si>
  <si>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</si>
  <si>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</si>
  <si>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</si>
  <si>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</si>
  <si>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</si>
  <si>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</si>
  <si>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</si>
  <si>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</si>
  <si>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</si>
  <si>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</si>
  <si>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</si>
  <si>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</si>
  <si>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</si>
  <si>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</si>
  <si>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</si>
  <si>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</si>
  <si>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</si>
  <si>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</si>
  <si>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</si>
  <si>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</si>
  <si>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</si>
  <si>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</si>
  <si>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</si>
  <si>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</si>
  <si>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</si>
  <si>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</si>
  <si>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</si>
  <si>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</si>
  <si>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</si>
  <si>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</si>
  <si>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</si>
  <si>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</si>
  <si>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</si>
  <si>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</si>
  <si>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ESCRITÓRIO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</si>
  <si>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</si>
  <si>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</si>
  <si>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</si>
  <si>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</si>
  <si>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</si>
  <si>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</si>
  <si>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</si>
  <si>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DESENHISTA PROJETISTA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</si>
  <si>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</si>
  <si>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</si>
  <si>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</si>
  <si>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</si>
  <si>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</si>
  <si>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</si>
  <si>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</si>
  <si>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</si>
  <si>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</si>
  <si>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</si>
  <si>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</si>
  <si>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</si>
  <si>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Composição de Preços Unitários</t>
  </si>
  <si>
    <t xml:space="preserve">Nº CONTRATO:</t>
  </si>
  <si>
    <t>3.2</t>
  </si>
  <si>
    <t>3.3</t>
  </si>
  <si>
    <t>3.4</t>
  </si>
  <si>
    <t>4.1.1</t>
  </si>
  <si>
    <t xml:space="preserve">COMPOSIÇÃO DE REFERÊNCIA: ADMINISTRAÇÃO DA OBRA COM ENCARGOS SOCIAIS (88,06% HORISTA E 51,23% MENSALISTA) E COMPLEMENTARES. UTILIZOU-SE COMO PARÂMETRO 27,5 DIAS/MÊS TRABALHADOS.</t>
  </si>
  <si>
    <t>EMPOLAMENTO</t>
  </si>
  <si>
    <t>CPU-SUDECAP-MG</t>
  </si>
  <si>
    <t>MAT-COPASA-MG</t>
  </si>
  <si>
    <t>CPU-DNIT-MG</t>
  </si>
  <si>
    <t>MAT-SUDECAP-MG</t>
  </si>
  <si>
    <t xml:space="preserve">Mapas de Distância Média de Transporte</t>
  </si>
  <si>
    <t xml:space="preserve">CUSTO UNIT. (R$)</t>
  </si>
  <si>
    <t xml:space="preserve">CUSTO TOTAL (R$)</t>
  </si>
  <si>
    <t xml:space="preserve">CRITÉRIOS: SENDO 2 COTAÇÕES, UTILIZOU-SE O MENOR DOS VALORES. SENDO 3 COTAÇÕES, UTILIZOU-SE A MEDIANA DOS VALORES.</t>
  </si>
  <si>
    <t xml:space="preserve">PREÇO ADOTADO(R$)</t>
  </si>
  <si>
    <t xml:space="preserve">QUANTIDADE COTAÇÕES</t>
  </si>
  <si>
    <t>CNPJ:</t>
  </si>
  <si>
    <t xml:space="preserve">PREÇO DE CUSTO</t>
  </si>
  <si>
    <t xml:space="preserve">DATA COTAÇÃO:</t>
  </si>
  <si>
    <t xml:space="preserve">PREÇO TOTAL OBRA:</t>
  </si>
  <si>
    <t>EMPRESA</t>
  </si>
  <si>
    <t>CNPJ</t>
  </si>
  <si>
    <t>CONTATO</t>
  </si>
  <si>
    <t>TELEFONE</t>
  </si>
  <si>
    <t xml:space="preserve">DATA COTAÇÃO</t>
  </si>
  <si>
    <t>E-MAIL</t>
  </si>
  <si>
    <t xml:space="preserve">CONTRAPARTIDA </t>
  </si>
  <si>
    <t>REPASSE</t>
  </si>
  <si>
    <t xml:space="preserve">COMPOSIÇÃO DO BDI PARA SERVIÇOS </t>
  </si>
  <si>
    <t>1.</t>
  </si>
  <si>
    <t>2.</t>
  </si>
  <si>
    <t>3.</t>
  </si>
  <si>
    <t>4.</t>
  </si>
  <si>
    <t>5.</t>
  </si>
  <si>
    <t xml:space="preserve">REGIME PREVIDENCIÁRIO PREVISTO PARA OBRA:</t>
  </si>
  <si>
    <t>DESONERADO</t>
  </si>
  <si>
    <t xml:space="preserve">PRAZO DA OBRA:</t>
  </si>
  <si>
    <t xml:space="preserve">RESPONSÁVEL PELO ORÇAMENTO:</t>
  </si>
  <si>
    <t>CREA/CAU:</t>
  </si>
  <si>
    <t>ART/RRT:</t>
  </si>
  <si>
    <t>CONTRAPARTIDA:</t>
  </si>
  <si>
    <t xml:space="preserve">RT: </t>
  </si>
  <si>
    <t>_________________________________________________</t>
  </si>
  <si>
    <t>DATA:</t>
  </si>
  <si>
    <t>PROJETO/DESCRIÇÃO:</t>
  </si>
  <si>
    <t>MUNICÍPIO/PREFEITURA:</t>
  </si>
  <si>
    <t xml:space="preserve">PREFEITURA MUNICIPAL DE</t>
  </si>
  <si>
    <t xml:space="preserve">OBSERVAÇÃO PARA PROFISSIONAL HORISTA, NA ADMINISTRAÇAO DA OBRA.</t>
  </si>
  <si>
    <t>ONERADO</t>
  </si>
  <si>
    <t>STATUS:</t>
  </si>
  <si>
    <t xml:space="preserve">BDI máx.: </t>
  </si>
  <si>
    <t>FÓRMULA</t>
  </si>
  <si>
    <t>MAT-DNIT-MG</t>
  </si>
  <si>
    <t>EQUIP-DNIT-MG</t>
  </si>
  <si>
    <t xml:space="preserve">BDI Serviços (BDI 1):</t>
  </si>
  <si>
    <t xml:space="preserve">BDI Mat. e Equip. (BDI 2):</t>
  </si>
  <si>
    <t xml:space="preserve">BDI 1</t>
  </si>
  <si>
    <t xml:space="preserve">BDI 2</t>
  </si>
  <si>
    <t>DATA-BASE</t>
  </si>
  <si>
    <t xml:space="preserve">BDI Proposto Serviços (BDI 1):</t>
  </si>
  <si>
    <t xml:space="preserve">BDI Proposto para Materiais e Equipamentos (BDI 2):</t>
  </si>
  <si>
    <t>(M)</t>
  </si>
  <si>
    <t>ÁREA</t>
  </si>
  <si>
    <t>(M²)</t>
  </si>
  <si>
    <t>ALTURA</t>
  </si>
  <si>
    <t>(M³)</t>
  </si>
  <si>
    <t>(%)</t>
  </si>
  <si>
    <t>(M³XKM)</t>
  </si>
  <si>
    <t>(KM)</t>
  </si>
  <si>
    <t xml:space="preserve">CPRB =</t>
  </si>
  <si>
    <t>OBS.:</t>
  </si>
  <si>
    <t>ESTIMATIVA</t>
  </si>
  <si>
    <t>REVISÃO:</t>
  </si>
  <si>
    <t>S-COTAÇÃO-MG</t>
  </si>
  <si>
    <t xml:space="preserve">PARÂMETROS DA PLANILHA ORÇAMENTÁRIA</t>
  </si>
  <si>
    <t xml:space="preserve">DMT's OBRA/LOCAL OU LOCAL/OBRA</t>
  </si>
  <si>
    <t xml:space="preserve">DMT BOTA-FORA:</t>
  </si>
  <si>
    <t xml:space="preserve">DMT PEDREIRA:</t>
  </si>
  <si>
    <t xml:space="preserve">DMT EMPRÉSTIMO:</t>
  </si>
  <si>
    <t xml:space="preserve">DMT AREAL:</t>
  </si>
  <si>
    <t>EMPOLAMENTOS</t>
  </si>
  <si>
    <t xml:space="preserve">EMPOLAMENTO SOLO:</t>
  </si>
  <si>
    <t xml:space="preserve">EMPOLAMENTO ENTULHO:</t>
  </si>
  <si>
    <t xml:space="preserve">EMPOLAMENTO AREIA:</t>
  </si>
  <si>
    <t xml:space="preserve">COEFICIENTE RETRAÇÃO:</t>
  </si>
  <si>
    <t xml:space="preserve">DECLARO PARA OS DEVIDOS FINS QUE OS ITENS APRESENTADOS NESTE ORÇAMENTO DISCRIMINATIVO ESTÃO COM OS QUANTITATIVOS COMPATÍVEIS COM OS PROJETOS/ESPECIFICAÇÕES TÉCNICAS QUE COMPÕEM OS PROJETOS DA PROPOSTA DO REFERIDO CONTRATO DE REPASSE E OS CUSTOS UNITÁRIOS PREVISTOS SÃO IGUAIS OU INFERIORES À MEDIANA DO SINAPI ATENDENDO, PORTANTO, À LEI DE DIRETRIZES ORÇAMENTÁRIAS - LDO EM VIGOR.</t>
  </si>
  <si>
    <t xml:space="preserve">PREMISSAS PLANILHA ORÇAMENTÁRIA:</t>
  </si>
  <si>
    <t xml:space="preserve">I. O LEVANTAMENTO DE QUANTITATIVOS REFERENTES AO PROJETO ARQUITETÔNICO FORAM LEVANTADOS E VALIDADOS PELO RESPONSÁVEL TÉCNICO DE ORÇAMENTO;
II. OS QUANTITATIVOS REFERENTES ÀS DISCIPLINAS COMPLEMENTARES FORAM DISPONIBILIZADOS PELOS PROJETISTAS RESPONSÁVEIS POR CADA DISCIPLINA, CONFORME LISTA DE MATERIAL ESPECÍFICA DE CADA UM, ABAIXO SEGUE DESCRIÇÃO DOS ARQUIVOS E RESPECTIVOS RESPONSÁVEIS TÉCNICOS:
a. ÁGUA FRIA: XXXXXXXXX.PDF E LISTA DE MATERIAL XXXXXX ENTREGUE NA DATA DE XX/XX/XXXX, CUJO RT É ENG. XXXXXXX;
b. ESGOTO SANITÁRIO: XXXXXXXXX.PDF E LISTA DE MATERIAL XXXXXX ENTREGUE NA DATA DE XX/XX/XXXX, CUJO RT É ENG. XXXXXXX.
III. RESSALTA-SE QUE NÃO É ESCOPO DO RESPONSÁVEL TÉCNICO DE ORÇAMENTO, A AVALIAÇÃO DOS PROJETOS DISPONIBILIZADOS COM RELAÇÃO AOS ATENDIMENTOS NORMATIVOS, QUANTO ÀS ESPECIFICAÇÕES APRESENTADAS, E AOS DIMENSIONAMENTOS REALIZADOS. OU SEJA, NÃO EXISTE RESPONSABILIDADE TÉCNICA QUANTO AOS PROJETOS.
</t>
  </si>
  <si>
    <t xml:space="preserve">LINK ACESSO A ROTA:</t>
  </si>
  <si>
    <t>https://www.google.com.br/maps/dir/-21.1590039,-42.4946831/-21.1476327,-42.4386828/@-21.1551181,-42.4767685,7013m/data=!3m1!1e3!4m2!4m1!3e0</t>
  </si>
  <si>
    <t>PRELIMINAR</t>
  </si>
  <si>
    <t>SABARÁ/MG</t>
  </si>
  <si>
    <t>6.1</t>
  </si>
  <si>
    <t xml:space="preserve">PISO PODOTÁTIL DE ALERTA OU DIRECIONAL, DE CONCRETO, ASSENTADO SOBRE ARGAMASSA. AF_03/2024</t>
  </si>
  <si>
    <t xml:space="preserve">RAMPA DE ACESSIBILIDADE EM CONCRETO MOLDADO IN LOCO, EM CALÇADA NOVA COM LARGURA MAIOR OU IGUAL À 3,00 M, FCK 25MPA, COM PISO PODOTÁTIL. AF_03/2024</t>
  </si>
  <si>
    <t xml:space="preserve">RAMPA DE ACESSIBILIDADE EM CONCRETO MOLDADO IN LOCO, EM CALÇADA NOVA COM LARGURA MENOR À 3,00 M, FCK 25MPA, COM PISO PODOTÁTIL. AF_03/2024</t>
  </si>
  <si>
    <t xml:space="preserve">RAMPA DE ACESSIBILIDADE EM CONCRETO MOLDADO IN LOCO, EM CALÇADA PRÉ EXISTENTE COM LARGURA MAIOR OU IGUAL À 3,00 M, FCK 25MPA, COM PISO PODOTÁTIL. AF_03/2024</t>
  </si>
  <si>
    <t xml:space="preserve">RAMPA DE ACESSIBILIDADE EM CONCRETO MOLDADO IN LOCO, EM CALÇADA PRÉ EXISTENTE COM LARGURA MENOR À 3,00 M, FCK 25MPA, COM PISO PODOTÁTIL. AF_03/2024</t>
  </si>
  <si>
    <t xml:space="preserve">RAMPA DE ACESSIBILIDADE EM CONCRETO PRÉ MOLDADO, EM CALÇADA NOVA COM LARGURA MAIOR OU IGUAL À 3,00 M, FCK 25MPA, COM PISO PODOTÁTIL. AF_03/2024</t>
  </si>
  <si>
    <t xml:space="preserve">RAMPA DE ACESSIBILIDADE EM CONCRETO PRÉ MOLDADO, EM CALÇADA PRÉ EXISTENTE COM LARGURA MAIOR OU IGUAL À 3,00 M, FCK 25MPA, COM PISO PODOTÁTIL. AF_03/2024</t>
  </si>
  <si>
    <t xml:space="preserve">RAMPA DE ACESSIBILIDADE PARA ACESSO A EDIFICAÇÕES COM INCLINAÇÃO DE 8,33% EM CONCRETO MOLDADO IN LOCO, COM LARGURA DE 1,20M, FCK 25MPA, NÃO ARMADA, COM JUNTA A CADA 2M COM CORTE À SECO. AF_03/2024</t>
  </si>
  <si>
    <t xml:space="preserve">RAMPA DE ACESSIBILIDADE PARA ACESSO A EDIFICAÇÕES COM INCLINAÇÃO DE 8,33% EM CONCRETO MOLDADO IN LOCO, COM LARGURA DE 1,50M, FCK 25MPA, NÃO ARMADA, COM JUNTA A CADA 2M COM CORTE À SECO. AF_03/2024</t>
  </si>
  <si>
    <t xml:space="preserve">ALVENARIA ESTRUTURAL DE BLOCOS CERÂMICOS 14X19X29, (ESPESSURA DE 14 CM), UTILIZANDO COLHER DE PEDREIRO E ARGAMASSA DE ASSENTAMENTO COM PREPARO EM BETONEIRA. AF_03/2023</t>
  </si>
  <si>
    <t xml:space="preserve">ALVENARIA ESTRUTURAL DE BLOCOS CERÂMICOS 14X19X29, (ESPESSURA DE 14 CM), UTILIZANDO COLHER DE PEDREIRO E ARGAMASSA DE ASSENTAMENTO COM PREPARO MANUAL. AF_03/2023</t>
  </si>
  <si>
    <t xml:space="preserve">ALVENARIA ESTRUTURAL DE BLOCOS CERÂMICOS 14X19X29, (ESPESSURA DE 14 CM), UTILIZANDO PALHETA E ARGAMASSA DE ASSENTAMENTO COM PREPARO EM BETONEIRA. AF_03/2023</t>
  </si>
  <si>
    <t xml:space="preserve">ALVENARIA ESTRUTURAL DE BLOCOS CERÂMICOS 14X19X29, (ESPESSURA DE 14 CM), UTILIZANDO PALHETA E ARGAMASSA DE ASSENTAMENTO COM PREPARO MANUAL. AF_03/2023</t>
  </si>
  <si>
    <t xml:space="preserve">ALVENARIA ESTRUTURAL DE BLOCOS CERÂMICOS 14X19X39, (ESPESSURA DE 14 CM), UTILIZANDO COLHER DE PEDREIRO E ARGAMASSA DE ASSENTAMENTO COM PREPARO EM BETONEIRA. AF_03/2023</t>
  </si>
  <si>
    <t xml:space="preserve">ALVENARIA ESTRUTURAL DE BLOCOS CERÂMICOS 14X19X39, (ESPESSURA DE 14 CM), UTILIZANDO COLHER DE PEDREIRO E ARGAMASSA DE ASSENTAMENTO COM PREPARO MANUAL. AF_03/2023</t>
  </si>
  <si>
    <t xml:space="preserve">ALVENARIA ESTRUTURAL DE BLOCOS CERÂMICOS 14X19X39, (ESPESSURA DE 14 CM), UTILIZANDO PALHETA E ARGAMASSA DE ASSENTAMENTO COM PREPARO EM BETONEIRA. AF_03/2023</t>
  </si>
  <si>
    <t xml:space="preserve">ALVENARIA ESTRUTURAL DE BLOCOS CERÂMICOS 14X19X39, (ESPESSURA DE 14 CM), UTILIZANDO PALHETA E ARGAMASSA DE ASSENTAMENTO COM PREPARO MANUAL. AF_03/2023</t>
  </si>
  <si>
    <t xml:space="preserve">ALVENARIA DE BLOCOS DE CONCRETO ESTRUTURAL 14X19X29 CM (ESPESSURA 14 CM), FBK = 14 MPA, UTILIZANDO COLHER DE PEDREIRO. AF_10/2022</t>
  </si>
  <si>
    <t xml:space="preserve">ALVENARIA DE BLOCOS DE CONCRETO ESTRUTURAL 14X19X29 CM (ESPESSURA 14 CM), FBK = 14,0 MPA, UTILIZANDO PALHETA. AF_10/2022</t>
  </si>
  <si>
    <t xml:space="preserve">ALVENARIA DE BLOCOS DE CONCRETO ESTRUTURAL 14X19X29 CM (ESPESSURA 14 CM), FBK = 4,5 MPA, UTILIZANDO COLHER DE PEDREIRO. AF_10/2022</t>
  </si>
  <si>
    <t xml:space="preserve">ALVENARIA DE BLOCOS DE CONCRETO ESTRUTURAL 14X19X29 CM (ESPESSURA 14 CM), FBK = 4,5 MPA, UTILIZANDO PALHETA. AF_10/2022</t>
  </si>
  <si>
    <t xml:space="preserve">ALVENARIA DE BLOCOS DE CONCRETO ESTRUTURAL 14X19X29 CM (ESPESSURA 14 CM), FBK = 8 MPA, UTILIZANDO COLHER DE PEDREIRO. AF_10/2022</t>
  </si>
  <si>
    <t xml:space="preserve">ALVENARIA DE BLOCOS DE CONCRETO ESTRUTURAL 14X19X29 CM (ESPESSURA 14 CM), FBK = 8 MPA, UTILIZANDO PALHETA. AF_10/2022</t>
  </si>
  <si>
    <t xml:space="preserve">ALVENARIA DE BLOCOS DE CONCRETO ESTRUTURAL 14X19X39 CM (ESPESSURA 14 CM), FBK = 14 MPA, UTILIZANDO COLHER DE PEDREIRO. AF_10/2022</t>
  </si>
  <si>
    <t xml:space="preserve">ALVENARIA DE BLOCOS DE CONCRETO ESTRUTURAL 14X19X39 CM (ESPESSURA 14 CM), FBK = 14 MPA, UTILIZANDO PALHETA. AF_10/2022</t>
  </si>
  <si>
    <t xml:space="preserve">ALVENARIA DE BLOCOS DE CONCRETO ESTRUTURAL 14X19X39 CM (ESPESSURA 14 CM), FBK = 4,5 MPA, UTILIZANDO COLHER DE PEDREIRO. AF_10/2022</t>
  </si>
  <si>
    <t xml:space="preserve">ALVENARIA DE BLOCOS DE CONCRETO ESTRUTURAL 14X19X39 CM (ESPESSURA 14 CM), FBK = 4,5 MPA, UTILIZANDO PALHETA. AF_10/2022</t>
  </si>
  <si>
    <t xml:space="preserve">ALVENARIA DE BLOCOS DE CONCRETO ESTRUTURAL 14X19X39 CM (ESPESSURA 14 CM), FBK = 8 MPA, UTILIZANDO COLHER DE PEDREIRO. AF_10/2022</t>
  </si>
  <si>
    <t xml:space="preserve">ALVENARIA DE BLOCOS DE CONCRETO ESTRUTURAL 14X19X39 CM (ESPESSURA 14 CM), FBK = 8 MPA, UTILIZANDO PALHETA. AF_10/2022</t>
  </si>
  <si>
    <t xml:space="preserve">ALVENARIA DE VEDAÇÃO DE BLOCOS CERÂMICOS FURADOS NA HORIZONTAL DE 11,5X14X24 CM (ESPESSURA 11,5 CM) E ARGAMASSA DE ASSENTAMENTO COM PREPARO EM BETONEIRA. AF_12/2021</t>
  </si>
  <si>
    <t xml:space="preserve">ALVENARIA DE VEDAÇÃO DE BLOCOS CERÂMICOS FURADOS NA HORIZONTAL DE 11,5X14X24 CM (ESPESSURA 11,5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</si>
  <si>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</si>
  <si>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</si>
  <si>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11,5X19X29 CM (ESPESSURA 11,5 CM) E ARGAMASSA DE ASSENTAMENTO COM PREPARO EM BETONEIRA. AF_12/2021</t>
  </si>
  <si>
    <t xml:space="preserve">ALVENARIA DE VEDAÇÃO DE BLOCOS CERÂMICOS FURADOS NA HORIZONTAL DE 11,5X19X29 CM (ESPESSURA 11,5 CM) E ARGAMASSA DE ASSENTAMENTO COM PREPARO MANUAL. AF_12/2021</t>
  </si>
  <si>
    <t xml:space="preserve">ALVENARIA DE VEDAÇÃO DE BLOCOS CERÂMICOS FURADOS NA HORIZONTAL DE 11,5X19X39 CM (ESPESSURA 11,5 CM) E ARGAMASSA DE ASSENTAMENTO COM PREPARO EM BETONEIRA. AF_12/2021</t>
  </si>
  <si>
    <t xml:space="preserve">ALVENARIA DE VEDAÇÃO DE BLOCOS CERÂMICOS FURADOS NA HORIZONTAL DE 11,5X19X39 CM (ESPESSURA 11,5 CM) E ARGAMASSA DE ASSENTAMENTO COM PREPARO MANUAL. AF_12/2021</t>
  </si>
  <si>
    <t xml:space="preserve">ALVENARIA DE VEDAÇÃO DE BLOCOS CERÂMICOS FURADOS NA HORIZONTAL DE 14X19X29 CM (ESPESSURA 14 CM) E ARGAMASSA DE ASSENTAMENTO COM PREPARO EM BETONEIRA. AF_12/2021</t>
  </si>
  <si>
    <t xml:space="preserve">ALVENARIA DE VEDAÇÃO DE BLOCOS CERÂMICOS FURADOS NA HORIZONTAL DE 14X19X29 CM (ESPESSURA 14 CM) E ARGAMASSA DE ASSENTAMENTO COM PREPARO MANUAL. AF_12/2021</t>
  </si>
  <si>
    <t xml:space="preserve">ALVENARIA DE VEDAÇÃO DE BLOCOS CERÂMICOS FURADOS NA HORIZONTAL DE 14X19X39 CM (ESPESSURA 14 CM) E ARGAMASSA DE ASSENTAMENTO COM PREPARO EM BETONEIRA. AF_12/2021</t>
  </si>
  <si>
    <t xml:space="preserve">ALVENARIA DE VEDAÇÃO DE BLOCOS CERÂMICOS FURADOS NA HORIZONTAL DE 14X19X39 CM (ESPESSURA 14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</si>
  <si>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</si>
  <si>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</si>
  <si>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19X19X29 CM (ESPESSURA 19 CM) E ARGAMASSA DE ASSENTAMENTO COM PREPARO EM BETONEIRA. AF_12/2021</t>
  </si>
  <si>
    <t xml:space="preserve">ALVENARIA DE VEDAÇÃO DE BLOCOS CERÂMICOS FURADOS NA HORIZONTAL DE 19X19X29 CM (ESPESSURA 19 CM) E ARGAMASSA DE ASSENTAMENTO COM PREPARO MANUAL. AF_12/2021</t>
  </si>
  <si>
    <t xml:space="preserve">ALVENARIA DE VEDAÇÃO DE BLOCOS CERÂMICOS FURADOS NA HORIZONTAL DE 19X19X39 CM (ESPESSURA 19 CM) E ARGAMASSA DE ASSENTAMENTO COM PREPARO EM BETONEIRA. AF_12/2021</t>
  </si>
  <si>
    <t xml:space="preserve">ALVENARIA DE VEDAÇÃO DE BLOCOS CERÂMICOS FURADOS NA HORIZONTAL DE 19X19X39 CM (ESPESSURA 19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</si>
  <si>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</si>
  <si>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</si>
  <si>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9X14X24 CM (ESPESSURA 9 CM) E ARGAMASSA DE ASSENTAMENTO COM PREPARO EM BETONEIRA. AF_12/2021</t>
  </si>
  <si>
    <t xml:space="preserve">ALVENARIA DE VEDAÇÃO DE BLOCOS CERÂMICOS FURADOS NA HORIZONTAL DE 9X14X24 CM (ESPESSURA 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</si>
  <si>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</si>
  <si>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</si>
  <si>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</si>
  <si>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</si>
  <si>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DE VEDAÇÃO DE BLOCOS CERÂMICOS FURADOS NA HORIZONTAL DE 9X19X39 CM (ESPESSURA 9 CM) E ARGAMASSA DE ASSENTAMENTO COM PREPARO EM BETONEIRA. AF_12/2021</t>
  </si>
  <si>
    <t xml:space="preserve">ALVENARIA DE VEDAÇÃO DE BLOCOS CERÂMICOS FURADOS NA HORIZONTAL DE 9X19X39 CM (ESPESSURA 9 CM)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</si>
  <si>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</si>
  <si>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</si>
  <si>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VERTICAL DE 11,5X19X29 CM (ESPESSURA 11,5 CM) E ARGAMASSA DE ASSENTAMENTO COM PREPARO EM BETONEIRA. AF_12/2021</t>
  </si>
  <si>
    <t xml:space="preserve">ALVENARIA DE VEDAÇÃO DE BLOCOS CERÂMICOS FURADOS NA VERTICAL DE 11,5X19X29 CM (ESPESSURA 11,5 CM) E ARGAMASSA DE ASSENTAMENTO COM PREPARO MANUAL. AF_12/2021</t>
  </si>
  <si>
    <t xml:space="preserve">ALVENARIA DE VEDAÇÃO DE BLOCOS CERÂMICOS FURADOS NA VERTICAL DE 11,5X19X39 CM (ESPESSURA 11,5 CM) E ARGAMASSA DE ASSENTAMENTO COM PREPARO EM BETONEIRA. AF_12/2021</t>
  </si>
  <si>
    <t xml:space="preserve">ALVENARIA DE VEDAÇÃO DE BLOCOS CERÂMICOS FURADOS NA VERTICAL DE 11,5X19X39 CM (ESPESSURA 11,5 CM) E ARGAMASSA DE ASSENTAMENTO COM PREPARO MANUAL. AF_12/2021</t>
  </si>
  <si>
    <t xml:space="preserve">ALVENARIA DE VEDAÇÃO DE BLOCOS CERÂMICOS FURADOS NA VERTICAL DE 14X19X29 CM (ESPESSURA 14 CM) E ARGAMASSA DE ASSENTAMENTO COM PREPARO EM BETONEIRA. AF_12/2021</t>
  </si>
  <si>
    <t xml:space="preserve">ALVENARIA DE VEDAÇÃO DE BLOCOS CERÂMICOS FURADOS NA VERTICAL DE 14X19X29 CM (ESPESSURA 14 CM) E ARGAMASSA DE ASSENTAMENTO COM PREPARO MANUAL. AF_12/2021</t>
  </si>
  <si>
    <t xml:space="preserve">ALVENARIA DE VEDAÇÃO DE BLOCOS CERÂMICOS FURADOS NA VERTICAL DE 14X19X39 CM (ESPESSURA 14 CM) E ARGAMASSA DE ASSENTAMENTO COM PREPARO EM BETONEIRA.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</si>
  <si>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</si>
  <si>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</si>
  <si>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</si>
  <si>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</si>
  <si>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</si>
  <si>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</si>
  <si>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</si>
  <si>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</si>
  <si>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</si>
  <si>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</si>
  <si>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</si>
  <si>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</si>
  <si>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</si>
  <si>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</si>
  <si>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</si>
  <si>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</si>
  <si>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</si>
  <si>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</si>
  <si>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</si>
  <si>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EMBASAMENTO COM BLOCO ESTRUTURAL DE CERÂMICA, DE 14X19X29CM E ARGAMASSA DE ASSENTAMENTO COM PREPARO EM BETONEIRA. AF_05/2020</t>
  </si>
  <si>
    <t xml:space="preserve">ALVENARIA DE EMBASAMENTO COM BLOCO ESTRUTURAL DE CONCRETO, DE 14X19X29CM E ARGAMASSA DE ASSENTAMENTO COM PREPARO EM BETONEIRA. AF_05/2020</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</si>
  <si>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</si>
  <si>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</si>
  <si>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ALVENARIA DE VEDAÇÃO COM ELEMENTO VAZADO DE CERÂMICA (COBOGÓ) DE 7X20X20CM E ARGAMASSA DE ASSENTAMENTO COM PREPARO EM BETONEIRA. AF_05/2020</t>
  </si>
  <si>
    <t xml:space="preserve">ALVENARIA DE VEDAÇÃO COM ELEMENTO VAZADO DE CONCRETO (COBOGÓ) DE 7X50X50CM E ARGAMASSA DE ASSENTAMENTO COM PREPARO EM BETONEIRA. AF_05/2020</t>
  </si>
  <si>
    <t xml:space="preserve">ALVENARIA DE VEDAÇÃO DE BLOCO DE SOLO-CIMENTO (TIJOLO ECOLÓGICO) DE 7X15X30CM (ESPESSURA 15CM). AF_05/2020</t>
  </si>
  <si>
    <t xml:space="preserve">ALVENARIA DE VEDAÇÃO DE BLOCOS CERÂMICOS MACIÇOS DE 5X10X20CM (ESPESSURA 10CM) E ARGAMASSA DE ASSENTAMENTO COM PREPARO EM BETONEIRA. AF_05/2020</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</si>
  <si>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</si>
  <si>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</si>
  <si>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</si>
  <si>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ALVENARIA DE VEDAÇÃO DE BLOCOS DE GESSO DE 10X50X66CM (ESPESSURA 10CM). AF_05/2020</t>
  </si>
  <si>
    <t xml:space="preserve">ALVENARIA DE VEDAÇÃO DE BLOCOS DE GESSO DE 7X50X66CM (ESPESSURA 7CM). AF_05/2020</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</si>
  <si>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</si>
  <si>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</si>
  <si>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</si>
  <si>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INDUSTRIALIZADA MULTIUSO PARA REVESTIMENTOS E ASSENTAMENTO DA ALVENARIA, PREPARO MANUAL.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</si>
  <si>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</si>
  <si>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</si>
  <si>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</si>
  <si>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PARA CHAPISCO COLANTE, PREPARO MANUAL.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</si>
  <si>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</si>
  <si>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</si>
  <si>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</si>
  <si>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ROLADO, PREPARO MANUAL. AF_08/2019</t>
  </si>
  <si>
    <t xml:space="preserve">ARGAMASSA INDUSTRIALIZADA PARA REVESTIMENTOS, MISTURA E PROJEÇÃO DE 1,5 M³/H DE ARGAMASSA. AF_08/2019</t>
  </si>
  <si>
    <t xml:space="preserve">ARGAMASSA INDUSTRIALIZADA PARA REVESTIMENTOS, MISTURA E PROJEÇÃO DE 2 M³/H DE ARGAMASSA.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</si>
  <si>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</si>
  <si>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</si>
  <si>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</si>
  <si>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</si>
  <si>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</si>
  <si>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</si>
  <si>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</si>
  <si>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</si>
  <si>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PRONTA PARA CONTRAPISO, PREPARO MANUAL. AF_08/2019</t>
  </si>
  <si>
    <t xml:space="preserve">ARGAMASSA TRAÇO 1:0,5:4,5 (EM VOLUME DE CIMENTO, CAL E AREIA MÉDIA ÚMIDA) PARA ASSENTAMENTO DE ALVENARIA, PREPARO MANUAL. AF_08/2019</t>
  </si>
  <si>
    <t xml:space="preserve">ARGAMASSA TRAÇO 1:0,5:4,5 (EM VOLUME DE CIMENTO, CAL E AREIA MÉDIA ÚMIDA), PREPARO MECÂNICO COM BETONEIRA 250 L. AF_08/2019</t>
  </si>
  <si>
    <t xml:space="preserve">ARGAMASSA TRAÇO 1:0,5:4,5 (EM VOLUME DE CIMENTO, CAL E AREIA MÉDIA ÚMIDA), PREPARO MECÂNICO COM BETONEIRA 400 L. AF_08/2019</t>
  </si>
  <si>
    <t xml:space="preserve">ARGAMASSA TRAÇO 1:0,5:4,5 (EM VOLUME DE CIMENTO, CAL E AREIA MÉDIA ÚMIDA), PREPARO MECÂNICO COM BETONEIRA 600 L. AF_08/2019</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</si>
  <si>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</si>
  <si>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</si>
  <si>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</si>
  <si>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1:1,5:7,5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</si>
  <si>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MECÂNICO COM BETONEIRA 250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</si>
  <si>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</si>
  <si>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</si>
  <si>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</si>
  <si>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</si>
  <si>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1:1,93 (EM VOLUME DE CIMENTO E AREIA MÉDIA ÚMIDA), FCK 20MPA, PREPARO MECÂNICO COM MISTURADOR DUPLO HORIZONTAL DE ALTA TURBULÊNCIA. AF_03/2020</t>
  </si>
  <si>
    <t xml:space="preserve">ARGAMASSA TRAÇO 1:1:6 (EM VOLUME DE CIMENTO, CAL E AREIA MÉDIA ÚMIDA) PARA EMBOÇO/MASSA ÚNICA/ASSENTAMENTO DE ALVENARIA DE VEDAÇÃO, PREPARO MANUAL. AF_08/2019</t>
  </si>
  <si>
    <t xml:space="preserve">ARGAMASSA TRAÇO 1:1:6 (EM VOLUME DE CIMENTO, CAL E AREIA MÉDIA ÚMIDA) PARA EMBOÇO/MASSA ÚNICA/ASSENTAMENTO DE ALVENARIA DE VEDAÇÃO, PREPARO MECÂNICO COM BETONEIRA 250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</si>
  <si>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</si>
  <si>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</si>
  <si>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</si>
  <si>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</si>
  <si>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</si>
  <si>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MECÂNICO COM BETONEIRA 250 L. AF_08/2019</t>
  </si>
  <si>
    <t xml:space="preserve">ARGAMASSA TRAÇO 1:2:8 (EM VOLUME DE CIMENTO, CAL E AREIA MÉDIA ÚMIDA) PARA EMBOÇO/MASSA ÚNICA/ASSENTAMENTO DE ALVENARIA DE VEDAÇÃO, PREPARO MECÂNICO COM BETONEIRA 400 L.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</si>
  <si>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</si>
  <si>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</si>
  <si>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</si>
  <si>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MECÂNICO COM BETONEIRA 250 L. AF_08/2019</t>
  </si>
  <si>
    <t xml:space="preserve">ARGAMASSA TRAÇO 1:2:9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</si>
  <si>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</si>
  <si>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</si>
  <si>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</si>
  <si>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1:3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</si>
  <si>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MECÂNICO COM BETONEIRA 250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</si>
  <si>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</si>
  <si>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</si>
  <si>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</si>
  <si>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</si>
  <si>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</si>
  <si>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1:3 (EM VOLUME DE CIMENTO E AREIA GROSSA ÚMIDA) PARA CHAPISCO CONVENCIONAL, PREPARO MANUAL. AF_08/2019</t>
  </si>
  <si>
    <t xml:space="preserve">ARGAMASSA TRAÇO 1:3 (EM VOLUME DE CIMENTO E AREIA GROSSA ÚMIDA) PARA CHAPISCO CONVENCIONAL, PREPARO MECÂNICO COM BETONEIRA 250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</si>
  <si>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</si>
  <si>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</si>
  <si>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</si>
  <si>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</si>
  <si>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</si>
  <si>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1:3 (EM VOLUME DE CIMENTO E AREIA MÉDIA ÚMIDA) COM ADIÇÃO DE IMPERMEABILIZANTE, PREPARO MANUAL. AF_08/2019</t>
  </si>
  <si>
    <t xml:space="preserve">ARGAMASSA TRAÇO 1:3 (EM VOLUME DE CIMENTO E AREIA MÉDIA ÚMIDA) COM ADIÇÃO DE IMPERMEABILIZANTE, PREPARO MECÂNICO COM BETONEIRA 250 L.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</si>
  <si>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</si>
  <si>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BETONEIRA 600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</si>
  <si>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</si>
  <si>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</si>
  <si>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</si>
  <si>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PARA CONTRAPISO, PREPARO MANUAL. AF_08/2019</t>
  </si>
  <si>
    <t xml:space="preserve">ARGAMASSA TRAÇO 1:3 (EM VOLUME DE CIMENTO E AREIA MÉDIA ÚMIDA) PARA CONTRAPISO, PREPARO MECÂNICO COM BETONEIRA 250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</si>
  <si>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</si>
  <si>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</si>
  <si>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</si>
  <si>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</si>
  <si>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</si>
  <si>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1:3 (EM VOLUME DE CIMENTO E AREIA MÉDIA ÚMIDA), PREPARO MANUAL. AF_08/2019</t>
  </si>
  <si>
    <t xml:space="preserve">ARGAMASSA TRAÇO 1:3 (EM VOLUME DE CIMENTO E AREIA MÉDIA ÚMIDA), PREPARO MECÂNICO COM BETONEIRA 250 L. AF_08/2019</t>
  </si>
  <si>
    <t xml:space="preserve">ARGAMASSA TRAÇO 1:3 (EM VOLUME DE CIMENTO E AREIA MÉDIA ÚMIDA), PREPARO MECÂNICO COM BETONEIRA 400 L. AF_08/2019</t>
  </si>
  <si>
    <t xml:space="preserve">ARGAMASSA TRAÇO 1:3 (EM VOLUME DE CIMENTO E AREIA MÉDIA ÚMIDA), PREPARO MECÂNICO COM BETONEIRA 600 L.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</si>
  <si>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</si>
  <si>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</si>
  <si>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</si>
  <si>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1:3:12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</si>
  <si>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</si>
  <si>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</si>
  <si>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</si>
  <si>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1:4 (CIMENTO E AREIA MÉDIA), PREPARO MECÂNICO COM BETONEIRA 400 L. AF_08/2019</t>
  </si>
  <si>
    <t xml:space="preserve">ARGAMASSA TRAÇO 1:4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</si>
  <si>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MECÂNICO COM BETONEIRA 250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</si>
  <si>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</si>
  <si>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</si>
  <si>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</si>
  <si>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</si>
  <si>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1:4 (EM VOLUME DE CIMENTO E AREIA GROSSA ÚMIDA) PARA CHAPISCO CONVENCIONAL, PREPARO MANUAL. AF_08/2019</t>
  </si>
  <si>
    <t xml:space="preserve">ARGAMASSA TRAÇO 1:4 (EM VOLUME DE CIMENTO E AREIA GROSSA ÚMIDA) PARA CHAPISCO CONVENCIONAL, PREPARO MECÂNICO COM BETONEIRA 250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</si>
  <si>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</si>
  <si>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</si>
  <si>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</si>
  <si>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</si>
  <si>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</si>
  <si>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1:4 (EM VOLUME DE CIMENTO E AREIA MÉDIA ÚMIDA) COM ADIÇÃO DE IMPERMEABILIZANTE, PREPARO MANUAL. AF_08/2019</t>
  </si>
  <si>
    <t xml:space="preserve">ARGAMASSA TRAÇO 1:4 (EM VOLUME DE CIMENTO E AREIA MÉDIA ÚMIDA) COM ADIÇÃO DE IMPERMEABILIZANTE, PREPARO MECÂNICO COM BETONEIRA 250 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</si>
  <si>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</si>
  <si>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BETONEIRA 600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</si>
  <si>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</si>
  <si>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</si>
  <si>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</si>
  <si>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PARA CONTRAPISO, PREPARO MANUAL. AF_08/2019</t>
  </si>
  <si>
    <t xml:space="preserve">ARGAMASSA TRAÇO 1:4 (EM VOLUME DE CIMENTO E AREIA MÉDIA ÚMIDA) PARA CONTRAPISO, PREPARO MECÂNICO COM BETONEIRA 250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</si>
  <si>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</si>
  <si>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</si>
  <si>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</si>
  <si>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</si>
  <si>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</si>
  <si>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1:4 (EM VOLUME DE CIMENTO E AREIA MÉDIA ÚMIDA), PREPARO MANUAL. AF_08/2019</t>
  </si>
  <si>
    <t xml:space="preserve">ARGAMASSA TRAÇO 1:4 (EM VOLUME DE CIMENTO E AREIA MÉDIA ÚMIDA), PREPARO MECÂNICO COM BETONEIRA 250 L. AF_08/2019</t>
  </si>
  <si>
    <t xml:space="preserve">ARGAMASSA TRAÇO 1:4 (EM VOLUME DE CIMENTO E AREIA MÉDIA ÚMIDA), PREPARO MECÂNICO COM BETONEIRA 600 L.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</si>
  <si>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</si>
  <si>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</si>
  <si>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</si>
  <si>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1:5 (EM VOLUME DE CIMENTO E AREIA GROSSA ÚMIDA) COM ADIÇÃO DE EMULSÃO POLIMÉRICA PARA CHAPISCO ROLADO, PREPARO MANUAL. AF_08/2019</t>
  </si>
  <si>
    <t xml:space="preserve">ARGAMASSA TRAÇO 1:5 (EM VOLUME DE CIMENTO E AREIA GROSSA ÚMIDA) COM ADIÇÃO DE EMULSÃO POLIMÉRICA PARA CHAPISCO ROLADO, PREPARO MECÂNICO COM BETONEIRA 250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</si>
  <si>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</si>
  <si>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</si>
  <si>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</si>
  <si>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</si>
  <si>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1:5 (EM VOLUME DE CIMENTO E AREIA GROSSA ÚMIDA) PARA CHAPISCO CONVENCIONAL, PREPARO MANUAL. AF_08/2019</t>
  </si>
  <si>
    <t xml:space="preserve">ARGAMASSA TRAÇO 1:5 (EM VOLUME DE CIMENTO E AREIA GROSSA ÚMIDA) PARA CHAPISCO CONVENCIONAL, PREPARO MECÂNICO COM BETONEIRA 250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</si>
  <si>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</si>
  <si>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</si>
  <si>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</si>
  <si>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</si>
  <si>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1:5 (EM VOLUME DE CIMENTO E AREIA MÉDIA ÚMIDA) PARA CONTRAPISO, PREPARO MANUAL. AF_08/2019</t>
  </si>
  <si>
    <t xml:space="preserve">ARGAMASSA TRAÇO 1:5 (EM VOLUME DE CIMENTO E AREIA MÉDIA ÚMIDA) PARA CONTRAPISO, PREPARO MECÂNICO COM BETONEIRA 250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</si>
  <si>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</si>
  <si>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</si>
  <si>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</si>
  <si>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</si>
  <si>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</si>
  <si>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</si>
  <si>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MECÂNICO COM BETONEIRA 250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</si>
  <si>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</si>
  <si>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</si>
  <si>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</si>
  <si>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</si>
  <si>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PARA CONTRAPISO, PREPARO MANUAL. AF_08/2019</t>
  </si>
  <si>
    <t xml:space="preserve">ARGAMASSA TRAÇO 1:6 (EM VOLUME DE CIMENTO E AREIA MÉDIA ÚMIDA) PARA CONTRAPISO, PREPARO MECÂNICO COM BETONEIRA 250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</si>
  <si>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</si>
  <si>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</si>
  <si>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</si>
  <si>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</si>
  <si>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</si>
  <si>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1:7 (EM VOLUME DE CIMENTO E AREIA MÉDIA ÚMIDA) COM ADIÇÃO DE PLASTIFICANTE PARA EMBOÇO/MASSA ÚNICA/ASSENTAMENTO DE ALVENARIA DE VEDAÇÃO, PREPARO MECÂNICO COM BETONEIRA 250 L. AF_08/2019</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</si>
  <si>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</si>
  <si>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</si>
  <si>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</si>
  <si>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</si>
  <si>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À BASE DE GESSO, MISTURA E PROJEÇÃO DE 1,5 M³/H DE ARGAMASSA. AF_08/2019</t>
  </si>
  <si>
    <t xml:space="preserve">MONTAGEM DE ARMADURA DE ESTACAS, DIÂMETRO = 10,0 MM. AF_09/2021_PS</t>
  </si>
  <si>
    <t xml:space="preserve">MONTAGEM DE ARMADURA DE ESTACAS, DIÂMETRO = 12,5 MM. AF_09/2021_PS</t>
  </si>
  <si>
    <t xml:space="preserve">MONTAGEM DE ARMADURA DE ESTACAS, DIÂMETRO = 16,0 MM. AF_09/2021_PS</t>
  </si>
  <si>
    <t xml:space="preserve">MONTAGEM DE ARMADURA DE ESTACAS, DIÂMETRO = 20,0 MM. AF_09/2021_PS</t>
  </si>
  <si>
    <t xml:space="preserve">MONTAGEM DE ARMADURA DE ESTACAS, DIÂMETRO = 25,0 MM. AF_09/2021_PS</t>
  </si>
  <si>
    <t xml:space="preserve">MONTAGEM DE ARMADURA DE ESTACAS, DIÂMETRO = 32,0 MM. AF_09/2021_PS</t>
  </si>
  <si>
    <t xml:space="preserve">MONTAGEM DE ARMADURA DE ESTACAS, DIÂMETRO = 8,0 MM. AF_09/2021_PS</t>
  </si>
  <si>
    <t xml:space="preserve">MONTAGEM DE ARMADURA TRANSVERSAL DE ESTACAS DE SEÇÃO CIRCULAR, DIÂMETRO = 5,0 MM. AF_09/2021_PS</t>
  </si>
  <si>
    <t xml:space="preserve">MONTAGEM DE ARMADURA TRANSVERSAL DE ESTACAS DE SEÇÃO CIRCULAR, DIÂMETRO = 6,30 MM. AF_09/2021_PS</t>
  </si>
  <si>
    <t xml:space="preserve">MONTAGEM DE ARMADURA TRANSVERSAL DE ESTACAS DE SEÇÃO RETANGULAR, DIÂMETRO = 6,30 MM. AF_09/2021_PS</t>
  </si>
  <si>
    <t xml:space="preserve">MONTAGEM DE ARMADURA TRANVERSAL DE ESTACAS DE SEÇÃO RETANGULAR, DIÂMETRO = 5,0 MM. AF_09/2021_PS</t>
  </si>
  <si>
    <t xml:space="preserve">ARMAÇÃO DE ESTRUTURAS DIVERSAS DE CONCRETO ARMADO, EXCETO VIGAS, PILARES, LAJES E FUNDAÇÕES, UTILIZANDO AÇO CA-50 DE 10,0 MM - MONTAGEM. AF_06/2022</t>
  </si>
  <si>
    <t xml:space="preserve">ARMAÇÃO DE ESTRUTURAS DIVERSAS DE CONCRETO ARMADO, EXCETO VIGAS, PILARES, LAJES E FUNDAÇÕES, UTILIZANDO AÇO CA-50 DE 12,5 MM - MONTAGEM. AF_06/2022</t>
  </si>
  <si>
    <t xml:space="preserve">ARMAÇÃO DE ESTRUTURAS DIVERSAS DE CONCRETO ARMADO, EXCETO VIGAS, PILARES, LAJES E FUNDAÇÕES, UTILIZANDO AÇO CA-50 DE 16,0 MM - MONTAGEM. AF_06/2022</t>
  </si>
  <si>
    <t xml:space="preserve">ARMAÇÃO DE ESTRUTURAS DIVERSAS DE CONCRETO ARMADO, EXCETO VIGAS, PILARES, LAJES E FUNDAÇÕES, UTILIZANDO AÇO CA-50 DE 20,0 MM - MONTAGEM. AF_06/2022</t>
  </si>
  <si>
    <t xml:space="preserve">ARMAÇÃO DE ESTRUTURAS DIVERSAS DE CONCRETO ARMADO, EXCETO VIGAS, PILARES, LAJES E FUNDAÇÕES, UTILIZANDO AÇO CA-50 DE 25,0 MM - MONTAGEM. AF_06/2022</t>
  </si>
  <si>
    <t xml:space="preserve">ARMAÇÃO DE ESTRUTURAS DIVERSAS DE CONCRETO ARMADO, EXCETO VIGAS, PILARES, LAJES E FUNDAÇÕES, UTILIZANDO AÇO CA-50 DE 32,0 MM - MONTAGEM. AF_06/2022</t>
  </si>
  <si>
    <t xml:space="preserve">ARMAÇÃO DE ESTRUTURAS DIVERSAS DE CONCRETO ARMADO, EXCETO VIGAS, PILARES, LAJES E FUNDAÇÕES, UTILIZANDO AÇO CA-50 DE 6,3 MM - MONTAGEM. AF_06/2022</t>
  </si>
  <si>
    <t xml:space="preserve">ARMAÇÃO DE ESTRUTURAS DIVERSAS DE CONCRETO ARMADO, EXCETO VIGAS, PILARES, LAJES E FUNDAÇÕES, UTILIZANDO AÇO CA-50 DE 8,0 MM - MONTAGEM. AF_06/2022</t>
  </si>
  <si>
    <t xml:space="preserve">ARMAÇÃO DE ESTRUTURAS DIVERSAS DE CONCRETO ARMADO, EXCETO VIGAS, PILARES, LAJES E FUNDAÇÕES, UTILIZANDO AÇO CA-60 DE 5,0 MM - MONTAGEM. AF_06/2022</t>
  </si>
  <si>
    <t xml:space="preserve">ARMAÇÃO DE LAJE DE ESTRUTURA CONVENCIONAL DE CONCRETO ARMADO UTILIZANDO AÇO CA-50 DE 10,0 MM - MONTAGEM. AF_06/2022</t>
  </si>
  <si>
    <t xml:space="preserve">ARMAÇÃO DE LAJE DE ESTRUTURA CONVENCIONAL DE CONCRETO ARMADO UTILIZANDO AÇO CA-50 DE 12,5 MM - MONTAGEM. AF_06/2022</t>
  </si>
  <si>
    <t xml:space="preserve">ARMAÇÃO DE LAJE DE ESTRUTURA CONVENCIONAL DE CONCRETO ARMADO UTILIZANDO AÇO CA-50 DE 16,0 MM - MONTAGEM. AF_06/2022</t>
  </si>
  <si>
    <t xml:space="preserve">ARMAÇÃO DE LAJE DE ESTRUTURA CONVENCIONAL DE CONCRETO ARMADO UTILIZANDO AÇO CA-50 DE 20,0 MM - MONTAGEM. AF_06/2022</t>
  </si>
  <si>
    <t xml:space="preserve">ARMAÇÃO DE LAJE DE ESTRUTURA CONVENCIONAL DE CONCRETO ARMADO UTILIZANDO AÇO CA-50 DE 6,3 MM - MONTAGEM. AF_06/2022</t>
  </si>
  <si>
    <t xml:space="preserve">ARMAÇÃO DE LAJE DE ESTRUTURA CONVENCIONAL DE CONCRETO ARMADO UTILIZANDO AÇO CA-50 DE 8,0 MM - MONTAGEM. AF_06/2022</t>
  </si>
  <si>
    <t xml:space="preserve">ARMAÇÃO DE LAJE DE ESTRUTURA CONVENCIONAL DE CONCRETO ARMADO UTILIZANDO AÇO CA-60 DE 4,2 MM - MONTAGEM. AF_06/2022</t>
  </si>
  <si>
    <t xml:space="preserve">ARMAÇÃO DE LAJE DE ESTRUTURA CONVENCIONAL DE CONCRETO ARMADO UTILIZANDO AÇO CA-60 DE 5,0 MM - MONTAGEM. AF_06/2022</t>
  </si>
  <si>
    <t xml:space="preserve">ARMAÇÃO DE PILAR OU VIGA DE ESTRUTURA CONVENCIONAL DE CONCRETO ARMADO UTILIZANDO AÇO CA-50 DE 10,0 MM - MONTAGEM. AF_06/2022</t>
  </si>
  <si>
    <t xml:space="preserve">ARMAÇÃO DE PILAR OU VIGA DE ESTRUTURA CONVENCIONAL DE CONCRETO ARMADO UTILIZANDO AÇO CA-50 DE 12,5 MM - MONTAGEM. AF_06/2022</t>
  </si>
  <si>
    <t xml:space="preserve">ARMAÇÃO DE PILAR OU VIGA DE ESTRUTURA CONVENCIONAL DE CONCRETO ARMADO UTILIZANDO AÇO CA-50 DE 16,0 MM - MONTAGEM. AF_06/2022</t>
  </si>
  <si>
    <t xml:space="preserve">ARMAÇÃO DE PILAR OU VIGA DE ESTRUTURA CONVENCIONAL DE CONCRETO ARMADO UTILIZANDO AÇO CA-50 DE 20,0 MM - MONTAGEM. AF_06/2022</t>
  </si>
  <si>
    <t xml:space="preserve">ARMAÇÃO DE PILAR OU VIGA DE ESTRUTURA CONVENCIONAL DE CONCRETO ARMADO UTILIZANDO AÇO CA-50 DE 25,0 MM - MONTAGEM. AF_06/2022</t>
  </si>
  <si>
    <t xml:space="preserve">ARMAÇÃO DE PILAR OU VIGA DE ESTRUTURA CONVENCIONAL DE CONCRETO ARMADO UTILIZANDO AÇO CA-50 DE 32,0 MM. AF_06/2022</t>
  </si>
  <si>
    <t xml:space="preserve">ARMAÇÃO DE PILAR OU VIGA DE ESTRUTURA CONVENCIONAL DE CONCRETO ARMADO UTILIZANDO AÇO CA-50 DE 6,3 MM - MONTAGEM. AF_06/2022</t>
  </si>
  <si>
    <t xml:space="preserve">ARMAÇÃO DE PILAR OU VIGA DE ESTRUTURA CONVENCIONAL DE CONCRETO ARMADO UTILIZANDO AÇO CA-50 DE 8,0 MM - MONTAGEM. AF_06/2022</t>
  </si>
  <si>
    <t xml:space="preserve">ARMAÇÃO DE PILAR OU VIGA DE ESTRUTURA CONVENCIONAL DE CONCRETO ARMADO UTILIZANDO AÇO CA-60 DE 5,0 MM - MONTAGEM. AF_06/2022</t>
  </si>
  <si>
    <t xml:space="preserve">ARMAÇÃO DE PILAR OU VIGA DE ESTRUTURA DE CONCRETO ARMADO EMBUTIDA EM ALVENARIA DE VEDAÇÃO UTILIZANDO AÇO CA-50 DE 10,0 MM - MONTAGEM. AF_06/2022</t>
  </si>
  <si>
    <t xml:space="preserve">ARMAÇÃO DE PILAR OU VIGA DE ESTRUTURA DE CONCRETO ARMADO EMBUTIDA EM ALVENARIA DE VEDAÇÃO UTILIZANDO AÇO CA-50 DE 12,5 MM - MONTAGEM. AF_06/2022</t>
  </si>
  <si>
    <t xml:space="preserve">ARMAÇÃO DE PILAR OU VIGA DE ESTRUTURA DE CONCRETO ARMADO EMBUTIDA EM ALVENARIA DE VEDAÇÃO UTILIZANDO AÇO CA-50 DE 16,0 MM - MONTAGEM. AF_06/2022</t>
  </si>
  <si>
    <t xml:space="preserve">ARMAÇÃO DE PILAR OU VIGA DE ESTRUTURA DE CONCRETO ARMADO EMBUTIDA EM ALVENARIA DE VEDAÇÃO UTILIZANDO AÇO CA-50 DE 6,3 MM - MONTAGEM. AF_06/2022</t>
  </si>
  <si>
    <t xml:space="preserve">ARMAÇÃO DE PILAR OU VIGA DE ESTRUTURA DE CONCRETO ARMADO EMBUTIDA EM ALVENARIA DE VEDAÇÃO UTILIZANDO AÇO CA-50 DE 8,0 MM - MONTAGEM. AF_06/2022</t>
  </si>
  <si>
    <t xml:space="preserve">ARMAÇÃO DE PILAR OU VIGA DE ESTRUTURA DE CONCRETO ARMADO EMBUTIDA EM ALVENARIA DE VEDAÇÃO UTILIZANDO AÇO CA-60 DE 5,0 MM - MONTAGEM. AF_06/2022</t>
  </si>
  <si>
    <t xml:space="preserve">ARMAÇÃO UTILIZANDO AÇO CA-25 DE 10,0 MM - MONTAGEM. AF_06/2022</t>
  </si>
  <si>
    <t xml:space="preserve">ARMAÇÃO UTILIZANDO AÇO CA-25 DE 12,5 MM - MONTAGEM. AF_06/2022</t>
  </si>
  <si>
    <t xml:space="preserve">ARMAÇÃO UTILIZANDO AÇO CA-25 DE 16,0 MM - MONTAGEM. AF_06/2022</t>
  </si>
  <si>
    <t xml:space="preserve">ARMAÇÃO UTILIZANDO AÇO CA-25 DE 20,0 MM - MONTAGEM. AF_06/2022</t>
  </si>
  <si>
    <t xml:space="preserve">ARMAÇÃO UTILIZANDO AÇO CA-25 DE 25,0 MM - MONTAGEM. AF_06/2022</t>
  </si>
  <si>
    <t xml:space="preserve">ARMAÇÃO UTILIZANDO AÇO CA-25 DE 6,3 MM - MONTAGEM. AF_06/2022</t>
  </si>
  <si>
    <t xml:space="preserve">ARMAÇÃO UTILIZANDO AÇO CA-25 DE 8,0 MM - MONTAGEM. AF_06/2022</t>
  </si>
  <si>
    <t xml:space="preserve">CORTE E DOBRA DE AÇO CA-25, DIÂMETRO DE 10,0 MM. AF_06/2022</t>
  </si>
  <si>
    <t xml:space="preserve">CORTE E DOBRA DE AÇO CA-25, DIÂMETRO DE 12,5 MM. AF_06/2022</t>
  </si>
  <si>
    <t xml:space="preserve">CORTE E DOBRA DE AÇO CA-25, DIÂMETRO DE 16,0 MM. AF_06/2022</t>
  </si>
  <si>
    <t xml:space="preserve">CORTE E DOBRA DE AÇO CA-25, DIÂMETRO DE 20,0 MM. AF_06/2022</t>
  </si>
  <si>
    <t xml:space="preserve">CORTE E DOBRA DE AÇO CA-25, DIÂMETRO DE 25,0 MM. AF_06/2022</t>
  </si>
  <si>
    <t xml:space="preserve">CORTE E DOBRA DE AÇO CA-25, DIÂMETRO DE 6,3 MM. AF_06/2022</t>
  </si>
  <si>
    <t xml:space="preserve">CORTE E DOBRA DE AÇO CA-25, DIÂMETRO DE 8,0 MM. AF_06/2022</t>
  </si>
  <si>
    <t xml:space="preserve">CORTE E DOBRA DE AÇO CA-50, DIÂMETRO DE 10,0 MM. AF_06/2022</t>
  </si>
  <si>
    <t xml:space="preserve">CORTE E DOBRA DE AÇO CA-50, DIÂMETRO DE 12,5 MM. AF_06/2022</t>
  </si>
  <si>
    <t xml:space="preserve">CORTE E DOBRA DE AÇO CA-50, DIÂMETRO DE 16,0 MM. AF_06/2022</t>
  </si>
  <si>
    <t xml:space="preserve">CORTE E DOBRA DE AÇO CA-50, DIÂMETRO DE 20,0 MM. AF_06/2022</t>
  </si>
  <si>
    <t xml:space="preserve">CORTE E DOBRA DE AÇO CA-50, DIÂMETRO DE 25,0 MM. AF_06/2022</t>
  </si>
  <si>
    <t xml:space="preserve">CORTE E DOBRA DE AÇO CA-50, DIÂMETRO DE 32 MM. AF_06/2022</t>
  </si>
  <si>
    <t xml:space="preserve">CORTE E DOBRA DE AÇO CA-50, DIÂMETRO DE 6,3 MM. AF_06/2022</t>
  </si>
  <si>
    <t xml:space="preserve">CORTE E DOBRA DE AÇO CA-50, DIÂMETRO DE 8,0 MM. AF_06/2022</t>
  </si>
  <si>
    <t xml:space="preserve">CORTE E DOBRA DE AÇO CA-60, DIÂMETRO DE 4,2 MM. AF_06/2022</t>
  </si>
  <si>
    <t xml:space="preserve">CORTE E DOBRA DE AÇO CA-60, DIÂMETRO DE 5,0 MM. AF_06/2022</t>
  </si>
  <si>
    <t xml:space="preserve">ARRASAMENTO MECANICO DE ESTACA DE CONCRETO ARMADO, DIAMETROS DE 101 CM A 150 CM. AF_05/2021</t>
  </si>
  <si>
    <t xml:space="preserve">ARRASAMENTO MECANICO DE ESTACA DE CONCRETO ARMADO, DIAMETROS DE 41 CM A 60 CM. AF_05/2021</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</si>
  <si>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</si>
  <si>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</si>
  <si>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ATÉ 40 CM. AF_05/2021</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</si>
  <si>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</si>
  <si>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</si>
  <si>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</si>
  <si>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ARRASAMENTO MECÂNICO DE ESTACA METÁLICA, PERFIL LAMINADO TIPO H - FAMÍLIA 250. AF_05/2021</t>
  </si>
  <si>
    <t xml:space="preserve">ARRASAMENTO MECÂNICO DE ESTACA METÁLICA, PERFIL LAMINADO TIPO H - FAMÍLIA 310. AF_05/2021</t>
  </si>
  <si>
    <t xml:space="preserve">ARRASAMENTO MECÂNICO DE ESTACA METÁLICA, PERFIL LAMINADO TIPO I FAMÍLIA 250. AF_05/2021</t>
  </si>
  <si>
    <t xml:space="preserve">EXECUÇÃO DE PAVIMENTO COM APLICAÇÃO DE CONCRETO ASFÁLTICO, CAMADA DE BINDER - EXCLUSIVE CARGA E TRANSPORTE. AF_11/2019</t>
  </si>
  <si>
    <t xml:space="preserve">EXECUÇÃO DE PAVIMENTO COM APLICAÇÃO DE CONCRETO ASFÁLTICO, CAMADA DE ROLAMENTO - EXCLUSIVE CARGA E TRANSPORTE. AF_11/2019</t>
  </si>
  <si>
    <t xml:space="preserve">EXECUÇÃO DE PAVIMENTO COM APLICAÇÃO DE PRÉ-MISTURADO A FRIO, CAMADA DE BINDER - EXCLUSIVE CARGA E TRANSPORTE. AF_11/2019</t>
  </si>
  <si>
    <t xml:space="preserve">EXECUÇÃO DE PAVIMENTO COM APLICAÇÃO DE PRÉ-MISTURADO A FRIO, CAMADA DE ROLAMENTO - EXCLUSIVE CARGA E TRANSPORTE. AF_11/2019</t>
  </si>
  <si>
    <t xml:space="preserve">FRESAGEM DE PAVIMENTO ASFÁLTICO (PROFUNDIDADE ATÉ 5,0 CM) - EXCLUSIVE TRANSPORTE. AF_11/2019</t>
  </si>
  <si>
    <t xml:space="preserve">ASSENTAMENTO DE TUBO DE PEAD CORRUGADO DE DUPLA PAREDE PARA REDE COLETORA DE ESGOTO, DN 1000 MM, JUNTA ELÁSTICA INTEGRADA (NÃO INCLUI FORNECIMENTO).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</si>
  <si>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</si>
  <si>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</si>
  <si>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PEAD CORRUGADO DE DUPLA PAREDE PARA REDE COLETORA DE ESGOTO, DN 250 MM, JUNTA ELÁSTICA INTEGRADA (NÃO INCLUI FORNECIMENTO). AF_01/2021</t>
  </si>
  <si>
    <t xml:space="preserve">ASSENTAMENTO DE TUBO DE PEAD CORRUGADO DE DUPLA PAREDE PARA REDE COLETORA DE ESGOTO, DN 300 MM, JUNTA ELÁSTICA INTEGRADA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</si>
  <si>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</si>
  <si>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</si>
  <si>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</si>
  <si>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</si>
  <si>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</si>
  <si>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</si>
  <si>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</si>
  <si>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</si>
  <si>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</si>
  <si>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</si>
  <si>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</si>
  <si>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</si>
  <si>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</si>
  <si>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</si>
  <si>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</si>
  <si>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</si>
  <si>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</si>
  <si>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JUNTA ARGAMASSADA ENTRE TUBO DN 100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</si>
  <si>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</si>
  <si>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</si>
  <si>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</si>
  <si>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1500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</si>
  <si>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</si>
  <si>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</si>
  <si>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</si>
  <si>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</si>
  <si>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</si>
  <si>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</si>
  <si>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</si>
  <si>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</si>
  <si>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</si>
  <si>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TUBO DE PEAD CORRUGADO DE DUPLA PAREDE PARA REDE COLETORA DE ESGOTO, DN 1000 MM, JUNTA ELÁSTICA INTEGRADA - FORNECIMENTO E ASSENTAMENTO. AF_01/2021</t>
  </si>
  <si>
    <t xml:space="preserve">TUBO DE PEAD CORRUGADO DE DUPLA PAREDE PARA REDE COLETORA DE ESGOTO, DN 1200 MM, JUNTA ELÁSTICA INTEGRADA - FORNECIMENTO E ASSENTAMENTO. AF_01/2021</t>
  </si>
  <si>
    <t xml:space="preserve">TUBO DE PEAD CORRUGADO DE DUPLA PAREDE PARA REDE COLETORA DE ESGOTO, DN 250 MM, JUNTA ELÁSTICA INTEGRADA - FORNECIMENTO E ASSENTAMENTO. AF_01/2021</t>
  </si>
  <si>
    <t xml:space="preserve">TUBO DE PEAD CORRUGADO DE DUPLA PAREDE PARA REDE COLETORA DE ESGOTO, DN 300 MM, JUNTA ELÁSTICA INTEGRADA - FORNECIMENTO E ASSENTAMENTO. AF_01/2021</t>
  </si>
  <si>
    <t xml:space="preserve">TUBO DE PEAD CORRUGADO DE DUPLA PAREDE PARA REDE COLETORA DE ESGOTO, DN 600 MM, JUNTA ELÁSTICA INTEGRADA - FORNECIMENTO E ASSENTAMENTO. AF_01/2021</t>
  </si>
  <si>
    <t xml:space="preserve">TUBO DE PEAD CORRUGADO DE DUPLA PAREDE PARA REDE COLETORA DE ESGOTO, DN 800 MM, JUNTA ELÁSTICA INTEGRADA - FORNECIMENTO E ASSENTAMENTO. AF_01/2021</t>
  </si>
  <si>
    <t xml:space="preserve">TUBO DE PVC BRANCO PARA REDE COLETORA DE ESGOTO CONDOMINIAL DE PAREDE MACIÇA, DN 100 MM, JUNTA ELÁSTICA -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</si>
  <si>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</si>
  <si>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</si>
  <si>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</si>
  <si>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</si>
  <si>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</si>
  <si>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</si>
  <si>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</si>
  <si>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</si>
  <si>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</si>
  <si>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</si>
  <si>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</si>
  <si>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</si>
  <si>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</si>
  <si>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ASSENTAMENTO DE CONEXÃO 2 ACESSOS ALINHADOS DE FERRO FUNDIDO PARA REDE DE ÁGUA, DN 100, JUNTA ELÁSTICA, INSTALADO EM LOCAL COM NÍVEL ALTO DE INTERFERÊNCIAS (NÃO INCLUI FORNECIMENTO). AF_05/2024</t>
  </si>
  <si>
    <t xml:space="preserve">ASSENTAMENTO DE CONEXÃO 2 ACESSOS ALINHADOS DE FERRO FUNDIDO PARA REDE DE ÁGUA, DN 100, JUNTA ELÁSTICA, INSTALADO EM LOCAL COM NÍVEL BAIXO DE INTERFERÊNCIAS (NÃO INCLUI FORNECIMENTO). AF_05/2024</t>
  </si>
  <si>
    <t xml:space="preserve">ASSENTAMENTO DE CONEXÃO 2 ACESSOS ALINHADOS DE FERRO FUNDIDO PARA REDE DE ÁGUA, DN 1000, JUNTA ELÁSTICA, INSTALADO EM LOCAL COM NÍVEL ALTO DE INTERFERÊNCIAS (NÃO INCLUI FORNECIMENTO). AF_05/2024</t>
  </si>
  <si>
    <t xml:space="preserve">ASSENTAMENTO DE CONEXÃO 2 ACESSOS ALINHADOS DE FERRO FUNDIDO PARA REDE DE ÁGUA, DN 1000, JUNTA ELÁSTICA, INSTALADO EM LOCAL COM NÍVEL BAIXO DE INTERFERÊNCIAS (NÃO INCLUI FORNECIMENTO). AF_05/2024</t>
  </si>
  <si>
    <t xml:space="preserve">ASSENTAMENTO DE CONEXÃO 2 ACESSOS ALINHADOS DE FERRO FUNDIDO PARA REDE DE ÁGUA, DN 1200, JUNTA ELÁSTICA, INSTALADO EM LOCAL COM NÍVEL ALTO DE INTERFERÊNCIAS (NÃO INCLUI FORNECIMENTO). AF_05/2024</t>
  </si>
  <si>
    <t xml:space="preserve">ASSENTAMENTO DE CONEXÃO 2 ACESSOS ALINHADOS DE FERRO FUNDIDO PARA REDE DE ÁGUA, DN 1200, JUNTA ELÁSTICA, INSTALADO EM LOCAL COM NÍVEL BAIXO DE INTERFERÊNCIAS (NÃO INCLUI FORNECIMENTO). AF_05/2024</t>
  </si>
  <si>
    <t xml:space="preserve">ASSENTAMENTO DE CONEXÃO 2 ACESSOS ALINHADOS DE FERRO FUNDIDO PARA REDE DE ÁGUA, DN 150, JUNTA ELÁSTICA, INSTALADO EM LOCAL COM NÍVEL ALTO DE INTERFERÊNCIAS (NÃO INCLUI FORNECIMENTO). AF_05/2024</t>
  </si>
  <si>
    <t xml:space="preserve">ASSENTAMENTO DE CONEXÃO 2 ACESSOS ALINHADOS DE FERRO FUNDIDO PARA REDE DE ÁGUA, DN 150, JUNTA ELÁSTICA, INSTALADO EM LOCAL COM NÍVEL BAIXO DE INTERFERÊNCIAS (NÃO INCLUI FORNECIMENTO). AF_05/2024</t>
  </si>
  <si>
    <t xml:space="preserve">ASSENTAMENTO DE CONEXÃO 2 ACESSOS ALINHADOS DE FERRO FUNDIDO PARA REDE DE ÁGUA, DN 200, JUNTA ELÁSTICA, INSTALADO EM LOCAL COM NÍVEL ALTO DE INTERFERÊNCIAS (NÃO INCLUI FORNECIMENTO). AF_05/2024</t>
  </si>
  <si>
    <t xml:space="preserve">ASSENTAMENTO DE CONEXÃO 2 ACESSOS ALINHADOS DE FERRO FUNDIDO PARA REDE DE ÁGUA, DN 200, JUNTA ELÁSTICA, INSTALADO EM LOCAL COM NÍVEL BAIXO DE INTERFERÊNCIAS (NÃO INCLUI FORNECIMENTO). AF_05/2024</t>
  </si>
  <si>
    <t xml:space="preserve">ASSENTAMENTO DE CONEXÃO 2 ACESSOS ALINHADOS DE FERRO FUNDIDO PARA REDE DE ÁGUA, DN 250, JUNTA ELÁSTICA, INSTALADO EM LOCAL COM NÍVEL ALTO DE INTERFERÊNCIAS (NÃO INCLUI FORNECIMENTO). AF_05/2024</t>
  </si>
  <si>
    <t xml:space="preserve">ASSENTAMENTO DE CONEXÃO 2 ACESSOS ALINHADOS DE FERRO FUNDIDO PARA REDE DE ÁGUA, DN 250, JUNTA ELÁSTICA, INSTALADO EM LOCAL COM NÍVEL BAIXO DE INTERFERÊNCIAS (NÃO INCLUI FORNECIMENTO). AF_05/2024</t>
  </si>
  <si>
    <t xml:space="preserve">ASSENTAMENTO DE CONEXÃO 2 ACESSOS ALINHADOS DE FERRO FUNDIDO PARA REDE DE ÁGUA, DN 300, JUNTA ELÁSTICA, INSTALADO EM LOCAL COM NÍVEL ALTO DE INTERFERÊNCIAS (NÃO INCLUI FORNECIMENTO). AF_05/2024</t>
  </si>
  <si>
    <t xml:space="preserve">ASSENTAMENTO DE CONEXÃO 2 ACESSOS ALINHADOS DE FERRO FUNDIDO PARA REDE DE ÁGUA, DN 300, JUNTA ELÁSTICA, INSTALADO EM LOCAL COM NÍVEL BAIXO DE INTERFERÊNCIAS (NÃO INCLUI FORNECIMENTO). AF_05/2024</t>
  </si>
  <si>
    <t xml:space="preserve">ASSENTAMENTO DE CONEXÃO 2 ACESSOS ALINHADOS DE FERRO FUNDIDO PARA REDE DE ÁGUA, DN 350, JUNTA ELÁSTICA, INSTALADO EM LOCAL COM NÍVEL ALTO DE INTERFERÊNCIAS (NÃO INCLUI FORNECIMENTO). AF_05/2024</t>
  </si>
  <si>
    <t xml:space="preserve">ASSENTAMENTO DE CONEXÃO 2 ACESSOS ALINHADOS DE FERRO FUNDIDO PARA REDE DE ÁGUA, DN 350, JUNTA ELÁSTICA, INSTALADO EM LOCAL COM NÍVEL BAIXO DE INTERFERÊNCIAS (NÃO INCLUI FORNECIMENTO). AF_05/2024</t>
  </si>
  <si>
    <t xml:space="preserve">ASSENTAMENTO DE CONEXÃO 2 ACESSOS ALINHADOS DE FERRO FUNDIDO PARA REDE DE ÁGUA, DN 400, JUNTA ELÁSTICA, INSTALADO EM LOCAL COM NÍVEL ALTO DE INTERFERÊNCIAS (NÃO INCLUI FORNECIMENTO). AF_05/2024</t>
  </si>
  <si>
    <t xml:space="preserve">ASSENTAMENTO DE CONEXÃO 2 ACESSOS ALINHADOS DE FERRO FUNDIDO PARA REDE DE ÁGUA, DN 400, JUNTA ELÁSTICA, INSTALADO EM LOCAL COM NÍVEL BAIXO DE INTERFERÊNCIAS (NÃO INCLUI FORNECIMENTO). AF_05/2024</t>
  </si>
  <si>
    <t xml:space="preserve">ASSENTAMENTO DE CONEXÃO 2 ACESSOS ALINHADOS DE FERRO FUNDIDO PARA REDE DE ÁGUA, DN 450, JUNTA ELÁSTICA, INSTALADO EM LOCAL COM NÍVEL ALTO DE INTERFERÊNCIAS (NÃO INCLUI FORNECIMENTO). AF_05/2024</t>
  </si>
  <si>
    <t xml:space="preserve">ASSENTAMENTO DE CONEXÃO 2 ACESSOS ALINHADOS DE FERRO FUNDIDO PARA REDE DE ÁGUA, DN 450, JUNTA ELÁSTICA, INSTALADO EM LOCAL COM NÍVEL BAIXO DE INTERFERÊNCIAS (NÃO INCLUI FORNECIMENTO). AF_05/2024</t>
  </si>
  <si>
    <t xml:space="preserve">ASSENTAMENTO DE CONEXÃO 2 ACESSOS ALINHADOS DE FERRO FUNDIDO PARA REDE DE ÁGUA, DN 500, JUNTA ELÁSTICA, INSTALADO EM LOCAL COM NÍVEL ALTO DE INTERFERÊNCIAS (NÃO INCLUI FORNECIMENTO). AF_05/2024</t>
  </si>
  <si>
    <t xml:space="preserve">ASSENTAMENTO DE CONEXÃO 2 ACESSOS ALINHADOS DE FERRO FUNDIDO PARA REDE DE ÁGUA, DN 500, JUNTA ELÁSTICA, INSTALADO EM LOCAL COM NÍVEL BAIXO DE INTERFERÊNCIAS (NÃO INCLUI FORNECIMENTO). AF_05/2024</t>
  </si>
  <si>
    <t xml:space="preserve">ASSENTAMENTO DE CONEXÃO 2 ACESSOS ALINHADOS DE FERRO FUNDIDO PARA REDE DE ÁGUA, DN 600, JUNTA ELÁSTICA, INSTALADO EM LOCAL COM NÍVEL ALTO DE INTERFERÊNCIAS (NÃO INCLUI FORNECIMENTO). AF_05/2024</t>
  </si>
  <si>
    <t xml:space="preserve">ASSENTAMENTO DE CONEXÃO 2 ACESSOS ALINHADOS DE FERRO FUNDIDO PARA REDE DE ÁGUA, DN 600, JUNTA ELÁSTICA, INSTALADO EM LOCAL COM NÍVEL BAIXO DE INTERFERÊNCIAS (NÃO INCLUI FORNECIMENTO). AF_05/2024</t>
  </si>
  <si>
    <t xml:space="preserve">ASSENTAMENTO DE CONEXÃO 2 ACESSOS ALINHADOS DE FERRO FUNDIDO PARA REDE DE ÁGUA, DN 700, JUNTA ELÁSTICA, INSTALADO EM LOCAL COM NÍVEL ALTO DE INTERFERÊNCIAS (NÃO INCLUI FORNECIMENTO). AF_05/2024</t>
  </si>
  <si>
    <t xml:space="preserve">ASSENTAMENTO DE CONEXÃO 2 ACESSOS ALINHADOS DE FERRO FUNDIDO PARA REDE DE ÁGUA, DN 700, JUNTA ELÁSTICA, INSTALADO EM LOCAL COM NÍVEL BAIXO DE INTERFERÊNCIAS (NÃO INCLUI FORNECIMENTO). AF_05/2024</t>
  </si>
  <si>
    <t xml:space="preserve">ASSENTAMENTO DE CONEXÃO 2 ACESSOS ALINHADOS DE FERRO FUNDIDO PARA REDE DE ÁGUA, DN 80, JUNTA ELÁSTICA, INSTALADO EM LOCAL COM NÍVEL ALTO DE INTERFERÊNCIAS (NÃO INCLUI FORNECIMENTO). AF_05/2024</t>
  </si>
  <si>
    <t xml:space="preserve">ASSENTAMENTO DE CONEXÃO 2 ACESSOS ALINHADOS DE FERRO FUNDIDO PARA REDE DE ÁGUA, DN 80, JUNTA ELÁSTICA, INSTALADO EM LOCAL COM NÍVEL BAIXO DE INTERFERÊNCIAS (NÃO INCLUI FORNECIMENTO). AF_05/2024</t>
  </si>
  <si>
    <t xml:space="preserve">ASSENTAMENTO DE CONEXÃO 2 ACESSOS ALINHADOS DE FERRO FUNDIDO PARA REDE DE ÁGUA, DN 800, JUNTA ELÁSTICA, INSTALADO EM LOCAL COM NÍVEL ALTO DE INTERFERÊNCIAS (NÃO INCLUI FORNECIMENTO). AF_05/2024</t>
  </si>
  <si>
    <t xml:space="preserve">ASSENTAMENTO DE CONEXÃO 2 ACESSOS ALINHADOS DE FERRO FUNDIDO PARA REDE DE ÁGUA, DN 800, JUNTA ELÁSTICA, INSTALADO EM LOCAL COM NÍVEL BAIXO DE INTERFERÊNCIAS (NÃO INCLUI FORNECIMENTO). AF_05/2024</t>
  </si>
  <si>
    <t xml:space="preserve">ASSENTAMENTO DE CONEXÃO 2 ACESSOS ALINHADOS DE FERRO FUNDIDO PARA REDE DE ÁGUA, DN 900, JUNTA ELÁSTICA, INSTALADO EM LOCAL COM NÍVEL ALTO DE INTERFERÊNCIAS (NÃO INCLUI FORNECIMENTO). AF_05/2024</t>
  </si>
  <si>
    <t xml:space="preserve">ASSENTAMENTO DE CONEXÃO 2 ACESSOS ALINHADOS DE FERRO FUNDIDO PARA REDE DE ÁGUA, DN 900, JUNTA ELÁSTICA, INSTALADO EM LOCAL COM NÍVEL BAIXO DE INTERFERÊNCIAS (NÃO INCLUI FORNECIMENTO). AF_05/2024</t>
  </si>
  <si>
    <t xml:space="preserve">ASSENTAMENTO DE CONEXÃO 2 ACESSOS ALINHADOS DE PVC PBA PARA REDE DE ÁGUA, DN 100, JUNTA ELÁSTICA INTEGRADA, INSTALADO EM LOCAL COM NÍVEL ALTO DE INTERFERÊNCIAS (NÃO INCLUI FORNECIMENTO). AF_05/2024</t>
  </si>
  <si>
    <t xml:space="preserve">ASSENTAMENTO DE CONEXÃO 2 ACESSOS ALINHADOS DE PVC PBA PARA REDE DE ÁGUA, DN 100, JUNTA ELÁSTICA INTEGRADA, INSTALADO EM LOCAL COM NÍVEL BAIXO DE INTERFERÊNCIAS (NÃO INCLUI FORNECIMENTO). AF_05/2024</t>
  </si>
  <si>
    <t xml:space="preserve">ASSENTAMENTO DE CONEXÃO 2 ACESSOS ALINHADOS DE PVC PBA PARA REDE DE ÁGUA, DN 50, JUNTA ELÁSTICA INTEGRADA, INSTALADO EM LOCAL COM NÍVEL ALTO DE INTERFERÊNCIAS (NÃO INCLUI FORNECIMENTO). AF_05/2024</t>
  </si>
  <si>
    <t xml:space="preserve">ASSENTAMENTO DE CONEXÃO 2 ACESSOS ALINHADOS DE PVC PBA PARA REDE DE ÁGUA, DN 50, JUNTA ELÁSTICA INTEGRADA, INSTALADO EM LOCAL COM NÍVEL BAIXO DE INTERFERÊNCIAS (NÃO INCLUI FORNECIMENTO). AF_05/2024</t>
  </si>
  <si>
    <t xml:space="preserve">ASSENTAMENTO DE CONEXÃO 2 ACESSOS ALINHADOS DE PVC PBA PARA REDE DE ÁGUA, DN 75, JUNTA ELÁSTICA INTEGRADA, INSTALADO EM LOCAL COM NÍVEL ALTO DE INTERFERÊNCIAS (NÃO INCLUI FORNECIMENTO). AF_05/2024</t>
  </si>
  <si>
    <t xml:space="preserve">ASSENTAMENTO DE CONEXÃO 2 ACESSOS ALINHADOS DE PVC PBA PARA REDE DE ÁGUA, DN 75, JUNTA ELÁSTICA INTEGRADA, INSTALADO EM LOCAL COM NÍVEL BAIXO DE INTERFERÊNCIAS (NÃO INCLUI FORNECIMENTO). AF_05/2024</t>
  </si>
  <si>
    <t xml:space="preserve">ASSENTAMENTO DE CONEXÃO 2 ACESSOS INCLINADOS DE FERRO FUNDIDO PARA REDE DE ÁGUA, DN 100, JUNTA ELÁSTICA, INSTALADO EM LOCAL COM NÍVEL ALTO DE INTERFERÊNCIAS (NÃO INCLUI FORNECIMENTO). AF_05/2024</t>
  </si>
  <si>
    <t xml:space="preserve">ASSENTAMENTO DE CONEXÃO 2 ACESSOS INCLINADOS DE FERRO FUNDIDO PARA REDE DE ÁGUA, DN 100, JUNTA ELÁSTICA, INSTALADO EM LOCAL COM NÍVEL BAIXO DE INTERFERÊNCIAS (NÃO INCLUI FORNECIMENTO). AF_05/2024</t>
  </si>
  <si>
    <t xml:space="preserve">ASSENTAMENTO DE CONEXÃO 2 ACESSOS INCLINADOS DE FERRO FUNDIDO PARA REDE DE ÁGUA, DN 1000, JUNTA ELÁSTICA, INSTALADO EM LOCAL COM NÍVEL ALTO DE INTERFERÊNCIAS (NÃO INCLUI FORNECIMENTO). AF_05/2024</t>
  </si>
  <si>
    <t xml:space="preserve">ASSENTAMENTO DE CONEXÃO 2 ACESSOS INCLINADOS DE FERRO FUNDIDO PARA REDE DE ÁGUA, DN 1000, JUNTA ELÁSTICA, INSTALADO EM LOCAL COM NÍVEL BAIXO DE INTERFERÊNCIAS (NÃO INCLUI FORNECIMENTO). AF_05/2024</t>
  </si>
  <si>
    <t xml:space="preserve">ASSENTAMENTO DE CONEXÃO 2 ACESSOS INCLINADOS DE FERRO FUNDIDO PARA REDE DE ÁGUA, DN 1200, JUNTA ELÁSTICA, INSTALADO EM LOCAL COM NÍVEL ALTO DE INTERFERÊNCIAS (NÃO INCLUI FORNECIMENTO). AF_05/2024</t>
  </si>
  <si>
    <t xml:space="preserve">ASSENTAMENTO DE CONEXÃO 2 ACESSOS INCLINADOS DE FERRO FUNDIDO PARA REDE DE ÁGUA, DN 1200, JUNTA ELÁSTICA, INSTALADO EM LOCAL COM NÍVEL BAIXO DE INTERFERÊNCIAS (NÃO INCLUI FORNECIMENTO). AF_05/2024</t>
  </si>
  <si>
    <t xml:space="preserve">ASSENTAMENTO DE CONEXÃO 2 ACESSOS INCLINADOS DE FERRO FUNDIDO PARA REDE DE ÁGUA, DN 150, JUNTA ELÁSTICA, INSTALADO EM LOCAL COM NÍVEL ALTO DE INTERFERÊNCIAS (NÃO INCLUI FORNECIMENTO). AF_05/2024</t>
  </si>
  <si>
    <t xml:space="preserve">ASSENTAMENTO DE CONEXÃO 2 ACESSOS INCLINADOS DE FERRO FUNDIDO PARA REDE DE ÁGUA, DN 150, JUNTA ELÁSTICA, INSTALADO EM LOCAL COM NÍVEL BAIXO DE INTERFERÊNCIAS (NÃO INCLUI FORNECIMENTO). AF_05/2024</t>
  </si>
  <si>
    <t xml:space="preserve">ASSENTAMENTO DE CONEXÃO 2 ACESSOS INCLINADOS DE FERRO FUNDIDO PARA REDE DE ÁGUA, DN 200, JUNTA ELÁSTICA, INSTALADO EM LOCAL COM NÍVEL ALTO DE INTERFERÊNCIAS (NÃO INCLUI FORNECIMENTO). AF_05/2024</t>
  </si>
  <si>
    <t xml:space="preserve">ASSENTAMENTO DE CONEXÃO 2 ACESSOS INCLINADOS DE FERRO FUNDIDO PARA REDE DE ÁGUA, DN 200, JUNTA ELÁSTICA, INSTALADO EM LOCAL COM NÍVEL BAIXO DE INTERFERÊNCIAS (NÃO INCLUI FORNECIMENTO). AF_05/2024</t>
  </si>
  <si>
    <t xml:space="preserve">ASSENTAMENTO DE CONEXÃO 2 ACESSOS INCLINADOS DE FERRO FUNDIDO PARA REDE DE ÁGUA, DN 250, JUNTA ELÁSTICA, INSTALADO EM LOCAL COM NÍVEL ALTO DE INTERFERÊNCIAS (NÃO INCLUI FORNECIMENTO). AF_05/2024</t>
  </si>
  <si>
    <t xml:space="preserve">ASSENTAMENTO DE CONEXÃO 2 ACESSOS INCLINADOS DE FERRO FUNDIDO PARA REDE DE ÁGUA, DN 250, JUNTA ELÁSTICA, INSTALADO EM LOCAL COM NÍVEL BAIXO DE INTERFERÊNCIAS (NÃO INCLUI FORNECIMENTO). AF_05/2024</t>
  </si>
  <si>
    <t xml:space="preserve">ASSENTAMENTO DE CONEXÃO 2 ACESSOS INCLINADOS DE FERRO FUNDIDO PARA REDE DE ÁGUA, DN 300, JUNTA ELÁSTICA, INSTALADO EM LOCAL COM NÍVEL ALTO DE INTERFERÊNCIAS (NÃO INCLUI FORNECIMENTO). AF_05/2024</t>
  </si>
  <si>
    <t xml:space="preserve">ASSENTAMENTO DE CONEXÃO 2 ACESSOS INCLINADOS DE FERRO FUNDIDO PARA REDE DE ÁGUA, DN 300, JUNTA ELÁSTICA, INSTALADO EM LOCAL COM NÍVEL BAIXO DE INTERFERÊNCIAS (NÃO INCLUI FORNECIMENTO). AF_05/2024</t>
  </si>
  <si>
    <t xml:space="preserve">ASSENTAMENTO DE CONEXÃO 2 ACESSOS INCLINADOS DE FERRO FUNDIDO PARA REDE DE ÁGUA, DN 350, JUNTA ELÁSTICA, INSTALADO EM LOCAL COM NÍVEL ALTO DE INTERFERÊNCIAS (NÃO INCLUI FORNECIMENTO). AF_05/2024</t>
  </si>
  <si>
    <t xml:space="preserve">ASSENTAMENTO DE CONEXÃO 2 ACESSOS INCLINADOS DE FERRO FUNDIDO PARA REDE DE ÁGUA, DN 350, JUNTA ELÁSTICA, INSTALADO EM LOCAL COM NÍVEL BAIXO DE INTERFERÊNCIAS (NÃO INCLUI FORNECIMENTO). AF_05/2024</t>
  </si>
  <si>
    <t xml:space="preserve">ASSENTAMENTO DE CONEXÃO 2 ACESSOS INCLINADOS DE FERRO FUNDIDO PARA REDE DE ÁGUA, DN 400, JUNTA ELÁSTICA, INSTALADO EM LOCAL COM NÍVEL ALTO DE INTERFERÊNCIAS (NÃO INCLUI FORNECIMENTO). AF_05/2024</t>
  </si>
  <si>
    <t xml:space="preserve">ASSENTAMENTO DE CONEXÃO 2 ACESSOS INCLINADOS DE FERRO FUNDIDO PARA REDE DE ÁGUA, DN 400, JUNTA ELÁSTICA, INSTALADO EM LOCAL COM NÍVEL BAIXO DE INTERFERÊNCIAS (NÃO INCLUI FORNECIMENTO). AF_05/2024</t>
  </si>
  <si>
    <t xml:space="preserve">ASSENTAMENTO DE CONEXÃO 2 ACESSOS INCLINADOS DE FERRO FUNDIDO PARA REDE DE ÁGUA, DN 450, JUNTA ELÁSTICA, INSTALADO EM LOCAL COM NÍVEL ALTO DE INTERFERÊNCIAS (NÃO INCLUI FORNECIMENTO). AF_05/2024</t>
  </si>
  <si>
    <t xml:space="preserve">ASSENTAMENTO DE CONEXÃO 2 ACESSOS INCLINADOS DE FERRO FUNDIDO PARA REDE DE ÁGUA, DN 450, JUNTA ELÁSTICA, INSTALADO EM LOCAL COM NÍVEL BAIXO DE INTERFERÊNCIAS (NÃO INCLUI FORNECIMENTO). AF_05/2024</t>
  </si>
  <si>
    <t xml:space="preserve">ASSENTAMENTO DE CONEXÃO 2 ACESSOS INCLINADOS DE FERRO FUNDIDO PARA REDE DE ÁGUA, DN 500, JUNTA ELÁSTICA, INSTALADO EM LOCAL COM NÍVEL ALTO DE INTERFERÊNCIAS (NÃO INCLUI FORNECIMENTO). AF_05/2024</t>
  </si>
  <si>
    <t xml:space="preserve">ASSENTAMENTO DE CONEXÃO 2 ACESSOS INCLINADOS DE FERRO FUNDIDO PARA REDE DE ÁGUA, DN 500, JUNTA ELÁSTICA, INSTALADO EM LOCAL COM NÍVEL BAIXO DE INTERFERÊNCIAS (NÃO INCLUI FORNECIMENTO). AF_05/2024</t>
  </si>
  <si>
    <t xml:space="preserve">ASSENTAMENTO DE CONEXÃO 2 ACESSOS INCLINADOS DE FERRO FUNDIDO PARA REDE DE ÁGUA, DN 600, JUNTA ELÁSTICA, INSTALADO EM LOCAL COM NÍVEL ALTO DE INTERFERÊNCIAS (NÃO INCLUI FORNECIMENTO). AF_05/2024</t>
  </si>
  <si>
    <t xml:space="preserve">ASSENTAMENTO DE CONEXÃO 2 ACESSOS INCLINADOS DE FERRO FUNDIDO PARA REDE DE ÁGUA, DN 600, JUNTA ELÁSTICA, INSTALADO EM LOCAL COM NÍVEL BAIXO DE INTERFERÊNCIAS (NÃO INCLUI FORNECIMENTO). AF_05/2024</t>
  </si>
  <si>
    <t xml:space="preserve">ASSENTAMENTO DE CONEXÃO 2 ACESSOS INCLINADOS DE FERRO FUNDIDO PARA REDE DE ÁGUA, DN 700, JUNTA ELÁSTICA, INSTALADO EM LOCAL COM NÍVEL ALTO DE INTERFERÊNCIAS (NÃO INCLUI FORNECIMENTO). AF_05/2024</t>
  </si>
  <si>
    <t xml:space="preserve">ASSENTAMENTO DE CONEXÃO 2 ACESSOS INCLINADOS DE FERRO FUNDIDO PARA REDE DE ÁGUA, DN 700, JUNTA ELÁSTICA, INSTALADO EM LOCAL COM NÍVEL BAIXO DE INTERFERÊNCIAS (NÃO INCLUI FORNECIMENTO). AF_05/2024</t>
  </si>
  <si>
    <t xml:space="preserve">ASSENTAMENTO DE CONEXÃO 2 ACESSOS INCLINADOS DE FERRO FUNDIDO PARA REDE DE ÁGUA, DN 80, JUNTA ELÁSTICA, INSTALADO EM LOCAL COM NÍVEL ALTO DE INTERFERÊNCIAS (NÃO INCLUI FORNECIMENTO). AF_05/2024</t>
  </si>
  <si>
    <t xml:space="preserve">ASSENTAMENTO DE CONEXÃO 2 ACESSOS INCLINADOS DE FERRO FUNDIDO PARA REDE DE ÁGUA, DN 80, JUNTA ELÁSTICA, INSTALADO EM LOCAL COM NÍVEL BAIXO DE INTERFERÊNCIAS (NÃO INCLUI FORNECIMENTO). AF_05/2024</t>
  </si>
  <si>
    <t xml:space="preserve">ASSENTAMENTO DE CONEXÃO 2 ACESSOS INCLINADOS DE FERRO FUNDIDO PARA REDE DE ÁGUA, DN 800, JUNTA ELÁSTICA, INSTALADO EM LOCAL COM NÍVEL ALTO DE INTERFERÊNCIAS (NÃO INCLUI FORNECIMENTO). AF_05/2024</t>
  </si>
  <si>
    <t xml:space="preserve">ASSENTAMENTO DE CONEXÃO 2 ACESSOS INCLINADOS DE FERRO FUNDIDO PARA REDE DE ÁGUA, DN 800, JUNTA ELÁSTICA, INSTALADO EM LOCAL COM NÍVEL BAIXO DE INTERFERÊNCIAS (NÃO INCLUI FORNECIMENTO). AF_05/2024</t>
  </si>
  <si>
    <t xml:space="preserve">ASSENTAMENTO DE CONEXÃO 2 ACESSOS INCLINADOS DE FERRO FUNDIDO PARA REDE DE ÁGUA, DN 900, JUNTA ELÁSTICA, INSTALADO EM LOCAL COM NÍVEL ALTO DE INTERFERÊNCIAS (NÃO INCLUI FORNECIMENTO). AF_05/2024</t>
  </si>
  <si>
    <t xml:space="preserve">ASSENTAMENTO DE CONEXÃO 2 ACESSOS INCLINADOS DE FERRO FUNDIDO PARA REDE DE ÁGUA, DN 900, JUNTA ELÁSTICA, INSTALADO EM LOCAL COM NÍVEL BAIXO DE INTERFERÊNCIAS (NÃO INCLUI FORNECIMENTO). AF_05/2024</t>
  </si>
  <si>
    <t xml:space="preserve">ASSENTAMENTO DE CONEXÃO 2 ACESSOS INCLINADOS DE PVC PBA PARA REDE DE ÁGUA, DN 100, JUNTA ELÁSTICA INTEGRADA, INSTALADO EM LOCAL COM NÍVEL ALTO DE INTERFERÊNCIAS (NÃO INCLUI FORNECIMENTO). AF_05/2024</t>
  </si>
  <si>
    <t xml:space="preserve">ASSENTAMENTO DE CONEXÃO 2 ACESSOS INCLINADOS DE PVC PBA PARA REDE DE ÁGUA, DN 100, JUNTA ELÁSTICA INTEGRADA, INSTALADO EM LOCAL COM NÍVEL BAIXO DE INTERFERÊNCIAS (NÃO INCLUI FORNECIMENTO). AF_05/2024</t>
  </si>
  <si>
    <t xml:space="preserve">ASSENTAMENTO DE CONEXÃO 2 ACESSOS INCLINADOS DE PVC PBA PARA REDE DE ÁGUA, DN 50, JUNTA ELÁSTICA INTEGRADA, INSTALADO EM LOCAL COM NÍVEL ALTO DE INTERFERÊNCIAS (NÃO INCLUI FORNECIMENTO). AF_05/2024</t>
  </si>
  <si>
    <t xml:space="preserve">ASSENTAMENTO DE CONEXÃO 2 ACESSOS INCLINADOS DE PVC PBA PARA REDE DE ÁGUA, DN 50, JUNTA ELÁSTICA INTEGRADA, INSTALADO EM LOCAL COM NÍVEL BAIXO DE INTERFERÊNCIAS (NÃO INCLUI FORNECIMENTO). AF_05/2024</t>
  </si>
  <si>
    <t xml:space="preserve">ASSENTAMENTO DE CONEXÃO 2 ACESSOS INCLINADOS DE PVC PBA PARA REDE DE ÁGUA, DN 75, JUNTA ELÁSTICA INTEGRADA, INSTALADO EM LOCAL COM NÍVEL ALTO DE INTERFERÊNCIAS (NÃO INCLUI FORNECIMENTO). AF_05/2024</t>
  </si>
  <si>
    <t xml:space="preserve">ASSENTAMENTO DE CONEXÃO 2 ACESSOS INCLINADOS DE PVC PBA PARA REDE DE ÁGUA, DN 75, JUNTA ELÁSTICA INTEGRADA, INSTALADO EM LOCAL COM NÍVEL BAIXO DE INTERFERÊNCIAS (NÃO INCLUI FORNECIMENTO). AF_05/2024</t>
  </si>
  <si>
    <t xml:space="preserve">ASSENTAMENTO DE CONEXÃO 3 ACESSOS DE FERRO FUNDIDO PARA REDE DE ÁGUA, DN 100, JUNTA ELÁSTICA, INSTALADO EM LOCAL COM NÍVEL ALTO DE INTERFERÊNCIAS (NÃO INCLUI FORNECIMENTO). AF_05/2024</t>
  </si>
  <si>
    <t xml:space="preserve">ASSENTAMENTO DE CONEXÃO 3 ACESSOS DE FERRO FUNDIDO PARA REDE DE ÁGUA, DN 100, JUNTA ELÁSTICA, INSTALADO EM LOCAL COM NÍVEL BAIXO DE INTERFERÊNCIAS (NÃO INCLUI FORNECIMENTO). AF_05/2024</t>
  </si>
  <si>
    <t xml:space="preserve">ASSENTAMENTO DE CONEXÃO 3 ACESSOS DE FERRO FUNDIDO PARA REDE DE ÁGUA, DN 1000, JUNTA ELÁSTICA, INSTALADO EM LOCAL COM NÍVEL ALTO DE INTERFERÊNCIAS (NÃO INCLUI FORNECIMENTO). AF_05/2024</t>
  </si>
  <si>
    <t xml:space="preserve">ASSENTAMENTO DE CONEXÃO 3 ACESSOS DE FERRO FUNDIDO PARA REDE DE ÁGUA, DN 1000, JUNTA ELÁSTICA, INSTALADO EM LOCAL COM NÍVEL BAIXO DE INTERFERÊNCIAS (NÃO INCLUI FORNECIMENTO). AF_05/2024</t>
  </si>
  <si>
    <t xml:space="preserve">ASSENTAMENTO DE CONEXÃO 3 ACESSOS DE FERRO FUNDIDO PARA REDE DE ÁGUA, DN 1200, JUNTA ELÁSTICA, INSTALADO EM LOCAL COM NÍVEL ALTO DE INTERFERÊNCIAS (NÃO INCLUI FORNECIMENTO). AF_05/2024</t>
  </si>
  <si>
    <t xml:space="preserve">ASSENTAMENTO DE CONEXÃO 3 ACESSOS DE FERRO FUNDIDO PARA REDE DE ÁGUA, DN 1200, JUNTA ELÁSTICA, INSTALADO EM LOCAL COM NÍVEL BAIXO DE INTERFERÊNCIAS (NÃO INCLUI FORNECIMENTO). AF_05/2024</t>
  </si>
  <si>
    <t xml:space="preserve">ASSENTAMENTO DE CONEXÃO 3 ACESSOS DE FERRO FUNDIDO PARA REDE DE ÁGUA, DN 150, JUNTA ELÁSTICA, INSTALADO EM LOCAL COM NÍVEL ALTO DE INTERFERÊNCIAS (NÃO INCLUI FORNECIMENTO). AF_05/2024</t>
  </si>
  <si>
    <t xml:space="preserve">ASSENTAMENTO DE CONEXÃO 3 ACESSOS DE FERRO FUNDIDO PARA REDE DE ÁGUA, DN 150, JUNTA ELÁSTICA, INSTALADO EM LOCAL COM NÍVEL BAIXO DE INTERFERÊNCIAS (NÃO INCLUI FORNECIMENTO). AF_05/2024</t>
  </si>
  <si>
    <t xml:space="preserve">ASSENTAMENTO DE CONEXÃO 3 ACESSOS DE FERRO FUNDIDO PARA REDE DE ÁGUA, DN 200, JUNTA ELÁSTICA, INSTALADO EM LOCAL COM NÍVEL ALTO DE INTERFERÊNCIAS (NÃO INCLUI FORNECIMENTO). AF_05/2024</t>
  </si>
  <si>
    <t xml:space="preserve">ASSENTAMENTO DE CONEXÃO 3 ACESSOS DE FERRO FUNDIDO PARA REDE DE ÁGUA, DN 200, JUNTA ELÁSTICA, INSTALADO EM LOCAL COM NÍVEL BAIXO DE INTERFERÊNCIAS (NÃO INCLUI FORNECIMENTO). AF_05/2024</t>
  </si>
  <si>
    <t xml:space="preserve">ASSENTAMENTO DE CONEXÃO 3 ACESSOS DE FERRO FUNDIDO PARA REDE DE ÁGUA, DN 250, JUNTA ELÁSTICA, INSTALADO EM LOCAL COM NÍVEL ALTO DE INTERFERÊNCIAS (NÃO INCLUI FORNECIMENTO). AF_05/2024</t>
  </si>
  <si>
    <t xml:space="preserve">ASSENTAMENTO DE CONEXÃO 3 ACESSOS DE FERRO FUNDIDO PARA REDE DE ÁGUA, DN 250, JUNTA ELÁSTICA, INSTALADO EM LOCAL COM NÍVEL BAIXO DE INTERFERÊNCIAS (NÃO INCLUI FORNECIMENTO). AF_05/2024</t>
  </si>
  <si>
    <t xml:space="preserve">ASSENTAMENTO DE CONEXÃO 3 ACESSOS DE FERRO FUNDIDO PARA REDE DE ÁGUA, DN 300, JUNTA ELÁSTICA, INSTALADO EM LOCAL COM NÍVEL ALTO DE INTERFERÊNCIAS (NÃO INCLUI FORNECIMENTO). AF_05/2024</t>
  </si>
  <si>
    <t xml:space="preserve">ASSENTAMENTO DE CONEXÃO 3 ACESSOS DE FERRO FUNDIDO PARA REDE DE ÁGUA, DN 300, JUNTA ELÁSTICA, INSTALADO EM LOCAL COM NÍVEL BAIXO DE INTERFERÊNCIAS (NÃO INCLUI FORNECIMENTO). AF_05/2024</t>
  </si>
  <si>
    <t xml:space="preserve">ASSENTAMENTO DE CONEXÃO 3 ACESSOS DE FERRO FUNDIDO PARA REDE DE ÁGUA, DN 350, JUNTA ELÁSTICA, INSTALADO EM LOCAL COM NÍVEL ALTO DE INTERFERÊNCIAS (NÃO INCLUI FORNECIMENTO). AF_05/2024</t>
  </si>
  <si>
    <t xml:space="preserve">ASSENTAMENTO DE CONEXÃO 3 ACESSOS DE FERRO FUNDIDO PARA REDE DE ÁGUA, DN 350, JUNTA ELÁSTICA, INSTALADO EM LOCAL COM NÍVEL BAIXO DE INTERFERÊNCIAS (NÃO INCLUI FORNECIMENTO). AF_05/2024</t>
  </si>
  <si>
    <t xml:space="preserve">ASSENTAMENTO DE CONEXÃO 3 ACESSOS DE FERRO FUNDIDO PARA REDE DE ÁGUA, DN 400, JUNTA ELÁSTICA, INSTALADO EM LOCAL COM NÍVEL ALTO DE INTERFERÊNCIAS (NÃO INCLUI FORNECIMENTO). AF_05/2024</t>
  </si>
  <si>
    <t xml:space="preserve">ASSENTAMENTO DE CONEXÃO 3 ACESSOS DE FERRO FUNDIDO PARA REDE DE ÁGUA, DN 400, JUNTA ELÁSTICA, INSTALADO EM LOCAL COM NÍVEL BAIXO DE INTERFERÊNCIAS (NÃO INCLUI FORNECIMENTO). AF_05/2024</t>
  </si>
  <si>
    <t xml:space="preserve">ASSENTAMENTO DE CONEXÃO 3 ACESSOS DE FERRO FUNDIDO PARA REDE DE ÁGUA, DN 450, JUNTA ELÁSTICA, INSTALADO EM LOCAL COM NÍVEL ALTO DE INTERFERÊNCIAS (NÃO INCLUI FORNECIMENTO). AF_05/2024</t>
  </si>
  <si>
    <t xml:space="preserve">ASSENTAMENTO DE CONEXÃO 3 ACESSOS DE FERRO FUNDIDO PARA REDE DE ÁGUA, DN 450, JUNTA ELÁSTICA, INSTALADO EM LOCAL COM NÍVEL BAIXO DE INTERFERÊNCIAS (NÃO INCLUI FORNECIMENTO). AF_05/2024</t>
  </si>
  <si>
    <t xml:space="preserve">ASSENTAMENTO DE CONEXÃO 3 ACESSOS DE FERRO FUNDIDO PARA REDE DE ÁGUA, DN 500, JUNTA ELÁSTICA, INSTALADO EM LOCAL COM NÍVEL ALTO DE INTERFERÊNCIAS (NÃO INCLUI FORNECIMENTO). AF_05/2024</t>
  </si>
  <si>
    <t xml:space="preserve">ASSENTAMENTO DE CONEXÃO 3 ACESSOS DE FERRO FUNDIDO PARA REDE DE ÁGUA, DN 500, JUNTA ELÁSTICA, INSTALADO EM LOCAL COM NÍVEL BAIXO DE INTERFERÊNCIAS (NÃO INCLUI FORNECIMENTO). AF_05/2024</t>
  </si>
  <si>
    <t xml:space="preserve">ASSENTAMENTO DE CONEXÃO 3 ACESSOS DE FERRO FUNDIDO PARA REDE DE ÁGUA, DN 600, JUNTA ELÁSTICA, INSTALADO EM LOCAL COM NÍVEL ALTO DE INTERFERÊNCIAS (NÃO INCLUI FORNECIMENTO). AF_05/2024</t>
  </si>
  <si>
    <t xml:space="preserve">ASSENTAMENTO DE CONEXÃO 3 ACESSOS DE FERRO FUNDIDO PARA REDE DE ÁGUA, DN 600, JUNTA ELÁSTICA, INSTALADO EM LOCAL COM NÍVEL BAIXO DE INTERFERÊNCIAS (NÃO INCLUI FORNECIMENTO). AF_05/2024</t>
  </si>
  <si>
    <t xml:space="preserve">ASSENTAMENTO DE CONEXÃO 3 ACESSOS DE FERRO FUNDIDO PARA REDE DE ÁGUA, DN 700, JUNTA ELÁSTICA, INSTALADO EM LOCAL COM NÍVEL ALTO DE INTERFERÊNCIAS (NÃO INCLUI FORNECIMENTO). AF_05/2024</t>
  </si>
  <si>
    <t xml:space="preserve">ASSENTAMENTO DE CONEXÃO 3 ACESSOS DE FERRO FUNDIDO PARA REDE DE ÁGUA, DN 700, JUNTA ELÁSTICA, INSTALADO EM LOCAL COM NÍVEL BAIXO DE INTERFERÊNCIAS (NÃO INCLUI FORNECIMENTO). AF_05/2024</t>
  </si>
  <si>
    <t xml:space="preserve">ASSENTAMENTO DE CONEXÃO 3 ACESSOS DE FERRO FUNDIDO PARA REDE DE ÁGUA, DN 80, JUNTA ELÁSTICA, INSTALADO EM LOCAL COM NÍVEL ALTO DE INTERFERÊNCIAS (NÃO INCLUI FORNECIMENTO). AF_05/2024</t>
  </si>
  <si>
    <t xml:space="preserve">ASSENTAMENTO DE CONEXÃO 3 ACESSOS DE FERRO FUNDIDO PARA REDE DE ÁGUA, DN 80, JUNTA ELÁSTICA, INSTALADO EM LOCAL COM NÍVEL BAIXO DE INTERFERÊNCIAS (NÃO INCLUI FORNECIMENTO). AF_05/2024</t>
  </si>
  <si>
    <t xml:space="preserve">ASSENTAMENTO DE CONEXÃO 3 ACESSOS DE FERRO FUNDIDO PARA REDE DE ÁGUA, DN 800, JUNTA ELÁSTICA, INSTALADO EM LOCAL COM NÍVEL ALTO DE INTERFERÊNCIAS (NÃO INCLUI FORNECIMENTO). AF_05/2024</t>
  </si>
  <si>
    <t xml:space="preserve">ASSENTAMENTO DE CONEXÃO 3 ACESSOS DE FERRO FUNDIDO PARA REDE DE ÁGUA, DN 800, JUNTA ELÁSTICA, INSTALADO EM LOCAL COM NÍVEL BAIXO DE INTERFERÊNCIAS (NÃO INCLUI FORNECIMENTO). AF_05/2024</t>
  </si>
  <si>
    <t xml:space="preserve">ASSENTAMENTO DE CONEXÃO 3 ACESSOS DE FERRO FUNDIDO PARA REDE DE ÁGUA, DN 900, JUNTA ELÁSTICA, INSTALADO EM LOCAL COM NÍVEL ALTO DE INTERFERÊNCIAS (NÃO INCLUI FORNECIMENTO). AF_05/2024</t>
  </si>
  <si>
    <t xml:space="preserve">ASSENTAMENTO DE CONEXÃO 3 ACESSOS DE FERRO FUNDIDO PARA REDE DE ÁGUA, DN 900, JUNTA ELÁSTICA, INSTALADO EM LOCAL COM NÍVEL BAIXO DE INTERFERÊNCIAS (NÃO INCLUI FORNECIMENTO). AF_05/2024</t>
  </si>
  <si>
    <t xml:space="preserve">ASSENTAMENTO DE CONEXÃO 3 ACESSOS DE PVC PBA PARA REDE DE ÁGUA, DN 100, JUNTA ELÁSTICA INTEGRADA, INSTALADO EM LOCAL COM NÍVEL ALTO DE INTERFERÊNCIAS (NÃO INCLUI FORNECIMENTO). AF_05/2024</t>
  </si>
  <si>
    <t xml:space="preserve">ASSENTAMENTO DE CONEXÃO 3 ACESSOS DE PVC PBA PARA REDE DE ÁGUA, DN 100, JUNTA ELÁSTICA INTEGRADA, INSTALADO EM LOCAL COM NÍVEL BAIXO DE INTERFERÊNCIAS (NÃO INCLUI FORNECIMENTO). AF_05/2024</t>
  </si>
  <si>
    <t xml:space="preserve">ASSENTAMENTO DE CONEXÃO 3 ACESSOS DE PVC PBA PARA REDE DE ÁGUA, DN 50, JUNTA ELÁSTICA INTEGRADA, INSTALADO EM LOCAL COM NÍVEL ALTO DE INTERFERÊNCIAS (NÃO INCLUI FORNECIMENTO). AF_05/2024</t>
  </si>
  <si>
    <t xml:space="preserve">ASSENTAMENTO DE CONEXÃO 3 ACESSOS DE PVC PBA PARA REDE DE ÁGUA, DN 50, JUNTA ELÁSTICA INTEGRADA, INSTALADO EM LOCAL COM NÍVEL BAIXO DE INTERFERÊNCIAS (NÃO INCLUI FORNECIMENTO). AF_05/2024</t>
  </si>
  <si>
    <t xml:space="preserve">ASSENTAMENTO DE CONEXÃO 3 ACESSOS DE PVC PBA PARA REDE DE ÁGUA, DN 75, JUNTA ELÁSTICA INTEGRADA, INSTALADO EM LOCAL COM NÍVEL ALTO DE INTERFERÊNCIAS (NÃO INCLUI FORNECIMENTO). AF_05/2024</t>
  </si>
  <si>
    <t xml:space="preserve">ASSENTAMENTO DE CONEXÃO 3 ACESSOS DE PVC PBA PARA REDE DE ÁGUA, DN 75, JUNTA ELÁSTICA INTEGRADA, INSTALADO EM LOCAL COM NÍVEL BAIXO DE INTERFERÊNCIAS (NÃO INCLUI FORNECIMENTO). AF_05/2024</t>
  </si>
  <si>
    <t xml:space="preserve">ASSENTAMENTO DE TUBO DE AÇO CARBONO PARA REDE DE ÁGUA, DN 1000 MM (40") OU DN 1100 MM (44"), JUNTA SOLDADA, INSTALADO EM LOCAL COM NÍVEL ALTO DE INTERFERÊNCIAS (NÃO INCLUI FORNECIMENTO). AF_05/2024</t>
  </si>
  <si>
    <t xml:space="preserve">ASSENTAMENTO DE TUBO DE AÇO CARBONO PARA REDE DE ÁGUA, DN 1000 MM (40") OU DN 1100 MM (44"), JUNTA SOLDADA, INSTALADO EM LOCAL COM NÍVEL BAIXO DE INTERFERÊNCIAS (NÃO INCLUI FORNECIMENTO). AF_05/2024</t>
  </si>
  <si>
    <t xml:space="preserve">ASSENTAMENTO DE TUBO DE AÇO CARBONO PARA REDE DE ÁGUA, DN 1200 MM (48") OU DN 1300 MM (52"), JUNTA SOLDADA, INSTALADO EM LOCAL COM NÍVEL ALTO DE INTERFERÊNCIAS (NÃO INCLUI FORNECIMENTO). AF_05/2024</t>
  </si>
  <si>
    <t xml:space="preserve">ASSENTAMENTO DE TUBO DE AÇO CARBONO PARA REDE DE ÁGUA, DN 1200 MM (48") OU DN 1300 MM (52"), JUNTA SOLDADA, INSTALADO EM LOCAL COM NÍVEL BAIXO DE INTERFERÊNCIAS (NÃO INCLUI FORNECIMENTO). AF_05/2024</t>
  </si>
  <si>
    <t xml:space="preserve">ASSENTAMENTO DE TUBO DE AÇO CARBONO PARA REDE DE ÁGUA, DN 1400 MM (56'') OU DN 1500 MM (60"), JUNTA SOLDADA, INSTALADO EM LOCAL COM NÍVEL ALTO DE INTERFERÊNCIAS (NÃO INCLUI FORNECIMENTO). AF_05/2024</t>
  </si>
  <si>
    <t xml:space="preserve">ASSENTAMENTO DE TUBO DE AÇO CARBONO PARA REDE DE ÁGUA, DN 1400 MM (56'') OU DN 1500 MM (60"), JUNTA SOLDADA, INSTALADO EM LOCAL COM NÍVEL BAIXO DE INTERFERÊNCIAS (NÃO INCLUI FORNECIMENTO). AF_05/2024</t>
  </si>
  <si>
    <t xml:space="preserve">ASSENTAMENTO DE TUBO DE AÇO CARBONO PARA REDE DE ÁGUA, DN 1600 MM (64") OU DN 1700 MM (68"), JUNTA SOLDADA, INSTALADO EM LOCAL COM NÍVEL ALTO DE INTERFERÊNCIAS (NÃO INCLUI FORNECIMENTO). AF_05/2024</t>
  </si>
  <si>
    <t xml:space="preserve">ASSENTAMENTO DE TUBO DE AÇO CARBONO PARA REDE DE ÁGUA, DN 1600 MM (64") OU DN 1700 MM (68"), JUNTA SOLDADA, INSTALADO EM LOCAL COM NÍVEL BAIXO DE INTERFERÊNCIAS (NÃO INCLUI FORNECIMENTO). AF_05/2024</t>
  </si>
  <si>
    <t xml:space="preserve">ASSENTAMENTO DE TUBO DE AÇO CARBONO PARA REDE DE ÁGUA, DN 1800 MM (72") OU DN 1900 MM (76"), JUNTA SOLDADA, INSTALADO EM LOCAL COM NÍVEL ALTO DE INTERFERÊNCIAS (NÃO INCLUI FORNECIMENTO). AF_05/2024</t>
  </si>
  <si>
    <t xml:space="preserve">ASSENTAMENTO DE TUBO DE AÇO CARBONO PARA REDE DE ÁGUA, DN 1800 MM (72") OU DN 1900 MM (76"), JUNTA SOLDADA, INSTALADO EM LOCAL COM NÍVEL BAIXO DE INTERFERÊNCIAS (NÃO INCLUI FORNECIMENTO). AF_05/2024</t>
  </si>
  <si>
    <t xml:space="preserve">ASSENTAMENTO DE TUBO DE AÇO CARBONO PARA REDE DE ÁGUA, DN 2000 MM (80") OU DN 2100 MM (84"), JUNTA SOLDADA, INSTALADO EM LOCAL COM NÍVEL ALTO DE INTERFERÊNCIAS (NÃO INCLUI FORNECIMENTO). AF_05/2024</t>
  </si>
  <si>
    <t xml:space="preserve">ASSENTAMENTO DE TUBO DE AÇO CARBONO PARA REDE DE ÁGUA, DN 2000 MM (80") OU DN 2100 MM (84"), JUNTA SOLDADA, INSTALADO EM LOCAL COM NÍVEL BAIXO DE INTERFERÊNCIAS (NÃO INCLUI FORNECIMENTO). AF_05/2024</t>
  </si>
  <si>
    <t xml:space="preserve">ASSENTAMENTO DE TUBO DE AÇO CARBONO PARA REDE DE ÁGUA, DN 600 MM (24"), JUNTA SOLDADA, INSTALADO EM LOCAL COM NÍVEL ALTO DE INTERFERÊNCIAS (NÃO INCLUI FORNECIMENTO). AF_05/2024</t>
  </si>
  <si>
    <t xml:space="preserve">ASSENTAMENTO DE TUBO DE AÇO CARBONO PARA REDE DE ÁGUA, DN 600 MM (24"), JUNTA SOLDADA, INSTALADO EM LOCAL COM NÍVEL BAIXO DE INTERFERÊNCIAS (NÃO INCLUI FORNECIMENTO). AF_05/2024</t>
  </si>
  <si>
    <t xml:space="preserve">ASSENTAMENTO DE TUBO DE AÇO CARBONO PARA REDE DE ÁGUA, DN 700 MM (28"), JUNTA SOLDADA, INSTALADO EM LOCAL COM NÍVEL ALTO DE INTERFERÊNCIAS (NÃO INCLUI FORNECIMENTO). AF_05/2024</t>
  </si>
  <si>
    <t xml:space="preserve">ASSENTAMENTO DE TUBO DE AÇO CARBONO PARA REDE DE ÁGUA, DN 700 MM (28"), JUNTA SOLDADA, INSTALADO EM LOCAL COM NÍVEL BAIXO DE INTERFERÊNCIAS (NÃO INCLUI FORNECIMENTO). AF_05/2024</t>
  </si>
  <si>
    <t xml:space="preserve">ASSENTAMENTO DE TUBO DE AÇO CARBONO PARA REDE DE ÁGUA, DN 800 MM (32"), JUNTA SOLDADA, INSTALADO EM LOCAL COM NÍVEL ALTO DE INTERFERÊNCIAS (NÃO INCLUI FORNECIMENTO). AF_05/2024</t>
  </si>
  <si>
    <t xml:space="preserve">ASSENTAMENTO DE TUBO DE AÇO CARBONO PARA REDE DE ÁGUA, DN 800 MM (32"), JUNTA SOLDADA, INSTALADO EM LOCAL COM NÍVEL BAIXO DE INTERFERÊNCIAS (NÃO INCLUI FORNECIMENTO). AF_05/2024</t>
  </si>
  <si>
    <t xml:space="preserve">ASSENTAMENTO DE TUBO DE AÇO CARBONO PARA REDE DE ÁGUA, DN 900 MM (36"), JUNTA SOLDADA, INSTALADO EM LOCAL COM NÍVEL ALTO DE INTERFERÊNCIAS (NÃO INCLUI FORNECIMENTO). AF_05/2024</t>
  </si>
  <si>
    <t xml:space="preserve">ASSENTAMENTO DE TUBO DE AÇO CARBONO PARA REDE DE ÁGUA, DN 900 MM (36"), JUNTA SOLDADA, INSTALADO EM LOCAL COM NÍVEL BAIXO DE INTERFERÊNCIAS (NÃO INCLUI FORNECIMENTO). AF_05/2024</t>
  </si>
  <si>
    <t xml:space="preserve">ASSENTAMENTO DE TUBO DE FERRO FUNDIDO PARA REDE DE ÁGUA, DN 100 MM, JUNTA ELÁSTICA, INSTALADO EM LOCAL COM NÍVEL ALTO DE INTERFERÊNCIAS (NÃO INCLUI FORNECIMENTO). AF_05/2024</t>
  </si>
  <si>
    <t xml:space="preserve">ASSENTAMENTO DE TUBO DE FERRO FUNDIDO PARA REDE DE ÁGUA, DN 100 MM, JUNTA ELÁSTICA, INSTALADO EM LOCAL COM NÍVEL BAIXO DE INTERFERÊNCIAS (NÃO INCLUI FORNECIMENTO). AF_05/2024</t>
  </si>
  <si>
    <t xml:space="preserve">ASSENTAMENTO DE TUBO DE FERRO FUNDIDO PARA REDE DE ÁGUA, DN 1000 MM, JUNTA ELÁSTICA, INSTALADO EM LOCAL COM NÍVEL ALTO DE INTERFERÊNCIAS (NÃO INCLUI FORNECIMENTO). AF_05/2024</t>
  </si>
  <si>
    <t xml:space="preserve">ASSENTAMENTO DE TUBO DE FERRO FUNDIDO PARA REDE DE ÁGUA, DN 1000 MM, JUNTA ELÁSTICA, INSTALADO EM LOCAL COM NÍVEL BAIXO DE INTERFERÊNCIAS (NÃO INCLUI FORNECIMENTO). AF_05/2024</t>
  </si>
  <si>
    <t xml:space="preserve">ASSENTAMENTO DE TUBO DE FERRO FUNDIDO PARA REDE DE ÁGUA, DN 1200 MM, JUNTA ELÁSTICA, INSTALADO EM LOCAL COM NÍVEL ALTO DE INTERFERÊNCIAS (NÃO INCLUI FORNECIMENTO). AF_05/2024</t>
  </si>
  <si>
    <t xml:space="preserve">ASSENTAMENTO DE TUBO DE FERRO FUNDIDO PARA REDE DE ÁGUA, DN 1200 MM, JUNTA ELÁSTICA, INSTALADO EM LOCAL COM NÍVEL BAIXO DE INTERFERÊNCIAS (NÃO INCLUI FORNECIMENTO). AF_05/2024</t>
  </si>
  <si>
    <t xml:space="preserve">ASSENTAMENTO DE TUBO DE FERRO FUNDIDO PARA REDE DE ÁGUA, DN 150 MM, JUNTA ELÁSTICA, INSTALADO EM LOCAL COM NÍVEL ALTO DE INTERFERÊNCIAS (NÃO INCLUI FORNECIMENTO). AF_05/2024</t>
  </si>
  <si>
    <t xml:space="preserve">ASSENTAMENTO DE TUBO DE FERRO FUNDIDO PARA REDE DE ÁGUA, DN 150 MM, JUNTA ELÁSTICA, INSTALADO EM LOCAL COM NÍVEL BAIXO DE INTERFERÊNCIAS (NÃO INCLUI FORNECIMENTO). AF_05/2024</t>
  </si>
  <si>
    <t xml:space="preserve">ASSENTAMENTO DE TUBO DE FERRO FUNDIDO PARA REDE DE ÁGUA, DN 200 MM, JUNTA ELÁSTICA, INSTALADO EM LOCAL COM NÍVEL ALTO DE INTERFERÊNCIAS (NÃO INCLUI FORNECIMENTO). AF_05/2024</t>
  </si>
  <si>
    <t xml:space="preserve">ASSENTAMENTO DE TUBO DE FERRO FUNDIDO PARA REDE DE ÁGUA, DN 200 MM, JUNTA ELÁSTICA, INSTALADO EM LOCAL COM NÍVEL BAIXO DE INTERFERÊNCIAS (NÃO INCLUI FORNECIMENTO). AF_05/2024</t>
  </si>
  <si>
    <t xml:space="preserve">ASSENTAMENTO DE TUBO DE FERRO FUNDIDO PARA REDE DE ÁGUA, DN 250 MM, JUNTA ELÁSTICA, INSTALADO EM LOCAL COM NÍVEL ALTO DE INTERFERÊNCIAS (NÃO INCLUI FORNECIMENTO). AF_05/2024</t>
  </si>
  <si>
    <t xml:space="preserve">ASSENTAMENTO DE TUBO DE FERRO FUNDIDO PARA REDE DE ÁGUA, DN 250 MM, JUNTA ELÁSTICA, INSTALADO EM LOCAL COM NÍVEL BAIXO DE INTERFERÊNCIAS (NÃO INCLUI FORNECIMENTO). AF_05/2024</t>
  </si>
  <si>
    <t xml:space="preserve">ASSENTAMENTO DE TUBO DE FERRO FUNDIDO PARA REDE DE ÁGUA, DN 300 MM, JUNTA ELÁSTICA, INSTALADO EM LOCAL COM NÍVEL ALTO DE INTERFERÊNCIAS (NÃO INCLUI FORNECIMENTO). AF_05/2024</t>
  </si>
  <si>
    <t xml:space="preserve">ASSENTAMENTO DE TUBO DE FERRO FUNDIDO PARA REDE DE ÁGUA, DN 300 MM, JUNTA ELÁSTICA, INSTALADO EM LOCAL COM NÍVEL BAIXO DE INTERFERÊNCIAS (NÃO INCLUI FORNECIMENTO). AF_05/2024</t>
  </si>
  <si>
    <t xml:space="preserve">ASSENTAMENTO DE TUBO DE FERRO FUNDIDO PARA REDE DE ÁGUA, DN 350 MM, JUNTA ELÁSTICA, INSTALADO EM LOCAL COM NÍVEL ALTO DE INTERFERÊNCIAS (NÃO INCLUI FORNECIMENTO). AF_05/2024</t>
  </si>
  <si>
    <t xml:space="preserve">ASSENTAMENTO DE TUBO DE FERRO FUNDIDO PARA REDE DE ÁGUA, DN 350 MM, JUNTA ELÁSTICA, INSTALADO EM LOCAL COM NÍVEL BAIXO DE INTERFERÊNCIAS (NÃO INCLUI FORNECIMENTO). AF_05/2024</t>
  </si>
  <si>
    <t xml:space="preserve">ASSENTAMENTO DE TUBO DE FERRO FUNDIDO PARA REDE DE ÁGUA, DN 400 MM, JUNTA ELÁSTICA, INSTALADO EM LOCAL COM NÍVEL ALTO DE INTERFERÊNCIAS (NÃO INCLUI FORNECIMENTO). AF_05/2024</t>
  </si>
  <si>
    <t xml:space="preserve">ASSENTAMENTO DE TUBO DE FERRO FUNDIDO PARA REDE DE ÁGUA, DN 400 MM, JUNTA ELÁSTICA, INSTALADO EM LOCAL COM NÍVEL BAIXO DE INTERFERÊNCIAS (NÃO INCLUI FORNECIMENTO). AF_05/2024</t>
  </si>
  <si>
    <t xml:space="preserve">ASSENTAMENTO DE TUBO DE FERRO FUNDIDO PARA REDE DE ÁGUA, DN 450 MM, JUNTA ELÁSTICA, INSTALADO EM LOCAL COM NÍVEL ALTO DE INTERFERÊNCIAS (NÃO INCLUI FORNECIMENTO). AF_05/2024</t>
  </si>
  <si>
    <t xml:space="preserve">ASSENTAMENTO DE TUBO DE FERRO FUNDIDO PARA REDE DE ÁGUA, DN 450 MM, JUNTA ELÁSTICA, INSTALADO EM LOCAL COM NÍVEL BAIXO DE INTERFERÊNCIAS (NÃO INCLUI FORNECIMENTO). AF_05/2024</t>
  </si>
  <si>
    <t xml:space="preserve">ASSENTAMENTO DE TUBO DE FERRO FUNDIDO PARA REDE DE ÁGUA, DN 500 MM, JUNTA ELÁSTICA, INSTALADO EM LOCAL COM NÍVEL ALTO DE INTERFERÊNCIAS (NÃO INCLUI FORNECIMENTO). AF_05/2024</t>
  </si>
  <si>
    <t xml:space="preserve">ASSENTAMENTO DE TUBO DE FERRO FUNDIDO PARA REDE DE ÁGUA, DN 500 MM, JUNTA ELÁSTICA, INSTALADO EM LOCAL COM NÍVEL BAIXO DE INTERFERÊNCIAS (NÃO INCLUI FORNECIMENTO). AF_05/2024</t>
  </si>
  <si>
    <t xml:space="preserve">ASSENTAMENTO DE TUBO DE FERRO FUNDIDO PARA REDE DE ÁGUA, DN 600 MM, JUNTA ELÁSTICA, INSTALADO EM LOCAL COM NÍVEL ALTO DE INTERFERÊNCIAS (NÃO INCLUI FORNECIMENTO). AF_05/2024</t>
  </si>
  <si>
    <t xml:space="preserve">ASSENTAMENTO DE TUBO DE FERRO FUNDIDO PARA REDE DE ÁGUA, DN 600 MM, JUNTA ELÁSTICA, INSTALADO EM LOCAL COM NÍVEL BAIXO DE INTERFERÊNCIAS (NÃO INCLUI FORNECIMENTO). AF_05/2024</t>
  </si>
  <si>
    <t xml:space="preserve">ASSENTAMENTO DE TUBO DE FERRO FUNDIDO PARA REDE DE ÁGUA, DN 700 MM, JUNTA ELÁSTICA, INSTALADO EM LOCAL COM NÍVEL ALTO DE INTERFERÊNCIAS (NÃO INCLUI FORNECIMENTO). AF_05/2024</t>
  </si>
  <si>
    <t xml:space="preserve">ASSENTAMENTO DE TUBO DE FERRO FUNDIDO PARA REDE DE ÁGUA, DN 700 MM, JUNTA ELÁSTICA, INSTALADO EM LOCAL COM NÍVEL BAIXO DE INTERFERÊNCIAS (NÃO INCLUI FORNECIMENTO). AF_05/2024</t>
  </si>
  <si>
    <t xml:space="preserve">ASSENTAMENTO DE TUBO DE FERRO FUNDIDO PARA REDE DE ÁGUA, DN 80 MM, JUNTA ELÁSTICA, INSTALADO EM LOCAL COM NÍVEL ALTO DE INTERFERÊNCIAS (NÃO INCLUI FORNECIMENTO). AF_05/2024</t>
  </si>
  <si>
    <t xml:space="preserve">ASSENTAMENTO DE TUBO DE FERRO FUNDIDO PARA REDE DE ÁGUA, DN 80 MM, JUNTA ELÁSTICA, INSTALADO EM LOCAL COM NÍVEL BAIXO DE INTERFERÊNCIAS (NÃO INCLUI FORNECIMENTO). AF_05/2024</t>
  </si>
  <si>
    <t xml:space="preserve">ASSENTAMENTO DE TUBO DE FERRO FUNDIDO PARA REDE DE ÁGUA, DN 800 MM, JUNTA ELÁSTICA, INSTALADO EM LOCAL COM NÍVEL ALTO DE INTERFERÊNCIAS (NÃO INCLUI FORNECIMENTO). AF_05/2024</t>
  </si>
  <si>
    <t xml:space="preserve">ASSENTAMENTO DE TUBO DE FERRO FUNDIDO PARA REDE DE ÁGUA, DN 800 MM, JUNTA ELÁSTICA, INSTALADO EM LOCAL COM NÍVEL BAIXO DE INTERFERÊNCIAS (NÃO INCLUI FORNECIMENTO). AF_05/2024</t>
  </si>
  <si>
    <t xml:space="preserve">ASSENTAMENTO DE TUBO DE FERRO FUNDIDO PARA REDE DE ÁGUA, DN 900 MM, JUNTA ELÁSTICA, INSTALADO EM LOCAL COM NÍVEL ALTO DE INTERFERÊNCIAS (NÃO INCLUI FORNECIMENTO). AF_05/2024</t>
  </si>
  <si>
    <t xml:space="preserve">ASSENTAMENTO DE TUBO DE FERRO FUNDIDO PARA REDE DE ÁGUA, DN 900 MM, JUNTA ELÁSTICA, INSTALADO EM LOCAL COM NÍVEL BAIXO DE INTERFERÊNCIAS (NÃO INCLUI FORNECIMENTO). AF_05/2024</t>
  </si>
  <si>
    <t xml:space="preserve">ASSENTAMENTO DE TUBO DE PVC DEFOFO OU PRFV OU RPVC PARA REDE DE ÁGUA, DN 100, JUNTA ELÁSTICA INTEGRADA, INSTALADO EM LOCAL COM NÍVEL ALTO DE INTERFERÊNCIAS (NÃO INCLUI FORNECIMENTO). AF_05/2024</t>
  </si>
  <si>
    <t xml:space="preserve">ASSENTAMENTO DE TUBO DE PVC DEFOFO OU PRFV OU RPVC PARA REDE DE ÁGUA, DN 100, JUNTA ELÁSTICA INTEGRADA, INSTALADO EM LOCAL COM NÍVEL BAIXO DE INTERFERÊNCIAS (NÃO INCLUI FORNECIMENTO). AF_05/2024</t>
  </si>
  <si>
    <t xml:space="preserve">ASSENTAMENTO DE TUBO DE PVC DEFOFO OU PRFV OU RPVC PARA REDE DE ÁGUA, DN 150 MM, JUNTA ELÁSTICA INTEGRADA, INSTALADO EM LOCAL COM NÍVEL ALTO DE INTERFERÊNCIAS (NÃO INCLUI FORNECIMENTO). AF_05/2024</t>
  </si>
  <si>
    <t xml:space="preserve">ASSENTAMENTO DE TUBO DE PVC DEFOFO OU PRFV OU RPVC PARA REDE DE ÁGUA, DN 150 MM, JUNTA ELÁSTICA INTEGRADA, INSTALADO EM LOCAL COM NÍVEL BAIXO DE INTERFERÊNCIAS (NÃO INCLUI FORNECIMENTO). AF_05/2024</t>
  </si>
  <si>
    <t xml:space="preserve">ASSENTAMENTO DE TUBO DE PVC DEFOFO OU PRFV OU RPVC PARA REDE DE ÁGUA, DN 200 MM, JUNTA ELÁSTICA INTEGRADA, INSTALADO EM LOCAL COM NÍVEL ALTO DE INTERFERÊNCIAS (NÃO INCLUI FORNECIMENTO). AF_05/2024</t>
  </si>
  <si>
    <t xml:space="preserve">ASSENTAMENTO DE TUBO DE PVC DEFOFO OU PRFV OU RPVC PARA REDE DE ÁGUA, DN 200 MM, JUNTA ELÁSTICA INTEGRADA, INSTALADO EM LOCAL COM NÍVEL BAIXO DE INTERFERÊNCIAS (NÃO INCLUI FORNECIMENTO). AF_05/2024</t>
  </si>
  <si>
    <t xml:space="preserve">ASSENTAMENTO DE TUBO DE PVC DEFOFO OU PRFV OU RPVC PARA REDE DE ÁGUA, DN 250 MM, JUNTA ELÁSTICA INTEGRADA, INSTALADO EM LOCAL COM NÍVEL ALTO DE INTERFERÊNCIAS (NÃO INCLUI FORNECIMENTO). AF_05/2024</t>
  </si>
  <si>
    <t xml:space="preserve">ASSENTAMENTO DE TUBO DE PVC DEFOFO OU PRFV OU RPVC PARA REDE DE ÁGUA, DN 250 MM, JUNTA ELÁSTICA INTEGRADA, INSTALADO EM LOCAL COM NÍVEL BAIXO DE INTERFERÊNCIAS (NÃO INCLUI FORNECIMENTO). AF_05/2024</t>
  </si>
  <si>
    <t xml:space="preserve">ASSENTAMENTO DE TUBO DE PVC DEFOFO OU PRFV OU RPVC PARA REDE DE ÁGUA, DN 300 MM, JUNTA ELÁSTICA INTEGRADA, INSTALADO EM LOCAL COM NÍVEL ALTO DE INTERFERÊNCIAS (NÃO INCLUI FORNECIMENTO). AF_05/2024</t>
  </si>
  <si>
    <t xml:space="preserve">ASSENTAMENTO DE TUBO DE PVC DEFOFO OU PRFV OU RPVC PARA REDE DE ÁGUA, DN 300 MM, JUNTA ELÁSTICA INTEGRADA, INSTALADO EM LOCAL COM NÍVEL BAIXO DE INTERFERÊNCIAS (NÃO INCLUI FORNECIMENTO). AF_05/2024</t>
  </si>
  <si>
    <t xml:space="preserve">ASSENTAMENTO DE TUBO DE PVC DEFOFO OU PRFV OU RPVC PARA REDE DE ÁGUA, DN 350 MM, JUNTA ELÁSTICA INTEGRADA, INSTALADO EM LOCAL COM NÍVEL ALTO DE INTERFERÊNCIAS (NÃO INCLUI FORNECIMENTO). AF_05/2024</t>
  </si>
  <si>
    <t xml:space="preserve">ASSENTAMENTO DE TUBO DE PVC DEFOFO OU PRFV OU RPVC PARA REDE DE ÁGUA, DN 350 MM, JUNTA ELÁSTICA INTEGRADA, INSTALADO EM LOCAL COM NÍVEL BAIXO DE INTERFERÊNCIAS (NÃO INCLUI FORNECIMENTO). AF_05/2024</t>
  </si>
  <si>
    <t xml:space="preserve">ASSENTAMENTO DE TUBO DE PVC DEFOFO OU PRFV OU RPVC PARA REDE DE ÁGUA, DN 400 MM, JUNTA ELÁSTICA INTEGRADA, INSTALADO EM LOCAL COM NÍVEL ALTO DE INTERFERÊNCIAS (NÃO INCLUI FORNECIMENTO). AF_05/2024</t>
  </si>
  <si>
    <t xml:space="preserve">ASSENTAMENTO DE TUBO DE PVC DEFOFO OU PRFV OU RPVC PARA REDE DE ÁGUA, DN 400 MM, JUNTA ELÁSTICA INTEGRADA, INSTALADO EM LOCAL COM NÍVEL BAIXO DE INTERFERÊNCIAS (NÃO INCLUI FORNECIMENTO). AF_05/2024</t>
  </si>
  <si>
    <t xml:space="preserve">ASSENTAMENTO DE TUBO DE PVC DEFOFO OU PRFV OU RPVC PARA REDE DE ÁGUA, DN 500 MM, JUNTA ELÁSTICA INTEGRADA, INSTALADO EM LOCAL COM NÍVEL ALTO DE INTERFERÊNCIAS (NÃO INCLUI FORNECIMENTO). AF_05/2024</t>
  </si>
  <si>
    <t xml:space="preserve">ASSENTAMENTO DE TUBO DE PVC DEFOFO OU PRFV OU RPVC PARA REDE DE ÁGUA, DN 500 MM, JUNTA ELÁSTICA INTEGRADA, INSTALADO EM LOCAL COM NÍVEL BAIXO DE INTERFERÊNCIAS (NÃO INCLUI FORNECIMENTO). AF_05/2024</t>
  </si>
  <si>
    <t xml:space="preserve">ASSENTAMENTO DE TUBO DE PVC PBA PARA REDE DE ÁGUA, DN 100 MM, JUNTA ELÁSTICA INTEGRADA, INSTALADO EM LOCAL COM NÍVEL ALTO DE INTERFERÊNCIAS (NÃO INCLUI FORNECIMENTO). AF_05/2024</t>
  </si>
  <si>
    <t xml:space="preserve">ASSENTAMENTO DE TUBO DE PVC PBA PARA REDE DE ÁGUA, DN 100 MM, JUNTA ELÁSTICA INTEGRADA, INSTALADO EM LOCAL COM NÍVEL BAIXO DE INTERFERÊNCIAS (NÃO INCLUI FORNECIMENTO). AF_05/2024</t>
  </si>
  <si>
    <t xml:space="preserve">ASSENTAMENTO DE TUBO DE PVC PBA PARA REDE DE ÁGUA, DN 125, JUNTA ELÁSTICA INTEGRADA, INSTALADO EM LOCAL COM NÍVEL ALTO DE INTERFERÊNCIAS (NÃO INCLUI FORNECIMENTO). AF_05/2024</t>
  </si>
  <si>
    <t xml:space="preserve">ASSENTAMENTO DE TUBO DE PVC PBA PARA REDE DE ÁGUA, DN 125, JUNTA ELÁSTICA INTEGRADA, INSTALADO EM LOCAL COM NÍVEL BAIXO DE INTERFERÊNCIAS (NÃO INCLUI FORNECIMENTO). AF_05/2024</t>
  </si>
  <si>
    <t xml:space="preserve">ASSENTAMENTO DE TUBO DE PVC PBA PARA REDE DE ÁGUA, DN 140, JUNTA ELÁSTICA INTEGRADA, INSTALADO EM LOCAL COM NÍVEL ALTO DE INTERFERÊNCIAS (NÃO INCLUI FORNECIMENTO). AF_05/2024</t>
  </si>
  <si>
    <t xml:space="preserve">ASSENTAMENTO DE TUBO DE PVC PBA PARA REDE DE ÁGUA, DN 140, JUNTA ELÁSTICA INTEGRADA, INSTALADO EM LOCAL COM NÍVEL BAIXO DE INTERFERÊNCIAS (NÃO INCLUI FORNECIMENTO). AF_05/2024</t>
  </si>
  <si>
    <t xml:space="preserve">ASSENTAMENTO DE TUBO DE PVC PBA PARA REDE DE ÁGUA, DN 180, JUNTA ELÁSTICA INTEGRADA, INSTALADO EM LOCAL COM NÍVEL ALTO DE INTERFERÊNCIAS (NÃO INCLUI FORNECIMENTO). AF_05/2024</t>
  </si>
  <si>
    <t xml:space="preserve">ASSENTAMENTO DE TUBO DE PVC PBA PARA REDE DE ÁGUA, DN 180, JUNTA ELÁSTICA INTEGRADA, INSTALADO EM LOCAL COM NÍVEL BAIXO DE INTERFERÊNCIAS (NÃO INCLUI FORNECIMENTO). AF_05/2024</t>
  </si>
  <si>
    <t xml:space="preserve">ASSENTAMENTO DE TUBO DE PVC PBA PARA REDE DE ÁGUA, DN 50 MM, JUNTA ELÁSTICA INTEGRADA, INSTALADO EM LOCAL COM NÍVEL ALTO DE INTERFERÊNCIAS (NÃO INCLUI FORNECIMENTO). AF_05/2024</t>
  </si>
  <si>
    <t xml:space="preserve">ASSENTAMENTO DE TUBO DE PVC PBA PARA REDE DE ÁGUA, DN 50 MM, JUNTA ELÁSTICA INTEGRADA, INSTALADO EM LOCAL COM NÍVEL BAIXO DE INTERFERÊNCIAS (NÃO INCLUI FORNECIMENTO). AF_05/2024</t>
  </si>
  <si>
    <t xml:space="preserve">ASSENTAMENTO DE TUBO DE PVC PBA PARA REDE DE ÁGUA, DN 75 MM, JUNTA ELÁSTICA INTEGRADA, INSTALADO EM LOCAL COM NÍVEL ALTO DE INTERFERÊNCIAS (NÃO INCLUI FORNECIMENTO). AF_05/2024</t>
  </si>
  <si>
    <t xml:space="preserve">ASSENTAMENTO DE TUBO DE PVC PBA PARA REDE DE ÁGUA, DN 75 MM, JUNTA ELÁSTICA INTEGRADA, INSTALADO EM LOCAL COM NÍVEL BAIXO DE INTERFERÊNCIAS (NÃO INCLUI FORNECIMENTO). AF_05/2024</t>
  </si>
  <si>
    <t xml:space="preserve">ASSENTAMENTO E FORNECIMENTO DE CURVA PVC PBA, JE, PB, 45 GRAUS, DN 100 / DE 110 MM, PARA REDE AGUA, JUNTA ELÁSTICA INTEGRADA, INSTALADO EM LOCAL COM NÍVEL ALTO DE INTERFERÊNCIAS (INCLUI FORNECIMENTO). AF_05/2024</t>
  </si>
  <si>
    <t xml:space="preserve">ASSENTAMENTO E FORNECIMENTO DE CURVA PVC PBA, JE, PB, 45 GRAUS, DN 100 / DE 110 MM, PARA REDE AGUA, JUNTA ELÁSTICA INTEGRADA, INSTALADO EM LOCAL COM NÍVEL BAIXO DE INTERFERÊNCIAS (INCLUI FORNECIMENTO). AF_05/2024</t>
  </si>
  <si>
    <t xml:space="preserve">ASSENTAMENTO E FORNECIMENTO DE CURVA PVC PBA, JE, PB, 45 GRAUS, DN 50 / DE 60 MM, PARA REDE AGUA, JUNTA ELÁSTICA INTEGRADA, INSTALADO EM LOCAL COM NÍVEL ALTO DE INTERFERÊNCIAS (INCLUI FORNECIMENTO). AF_05/2024</t>
  </si>
  <si>
    <t xml:space="preserve">ASSENTAMENTO E FORNECIMENTO DE CURVA PVC PBA, JE, PB, 45 GRAUS, DN 50 / DE 60 MM, PARA REDE AGUA, JUNTA ELÁSTICA INTEGRADA, INSTALADO EM LOCAL COM NÍVEL BAIXO DE INTERFERÊNCIAS (INCLUI FORNECIMENTO). AF_05/2024</t>
  </si>
  <si>
    <t xml:space="preserve">ASSENTAMENTO E FORNECIMENTO DE CURVA PVC PBA, JE, PB, 45 GRAUS, DN 75 / DE 85 MM, PARA REDE AGUA, JUNTA ELÁSTICA INTEGRADA, INSTALADO EM LOCAL COM NÍVEL ALTO DE INTERFERÊNCIAS (INCLUI FORNECIMENTO). AF_05/2024</t>
  </si>
  <si>
    <t xml:space="preserve">ASSENTAMENTO E FORNECIMENTO DE CURVA PVC PBA, JE, PB, 45 GRAUS, DN 75 / DE 85 MM, PARA REDE AGUA, JUNTA ELÁSTICA INTEGRADA, INSTALADO EM LOCAL COM NÍVEL BAIXO DE INTERFERÊNCIAS (INCLUI FORNECIMENTO). AF_05/2024</t>
  </si>
  <si>
    <t xml:space="preserve">ASSENTAMENTO E FORNECIMENTO DE LUVA SIMPLES, PVC PBA, JE, DN 100 / DE 110 MM, PARA REDE AGUA, JUNTA ELÁSTICA INTEGRADA, INSTALADO EM LOCAL COM NÍVEL ALTO DE INTERFERÊNCIAS (INCLUI FORNECIMENTO). AF_05/2024</t>
  </si>
  <si>
    <t xml:space="preserve">ASSENTAMENTO E FORNECIMENTO DE LUVA SIMPLES, PVC PBA, JE, DN 100 / DE 110 MM, PARA REDE AGUA, JUNTA ELÁSTICA INTEGRADA, INSTALADO EM LOCAL COM NÍVEL BAIXO DE INTERFERÊNCIAS (INCLUI FORNECIMENTO). AF_05/2024</t>
  </si>
  <si>
    <t xml:space="preserve">ASSENTAMENTO E FORNECIMENTO DE LUVA SIMPLES, PVC PBA, JE, DN 50 / DE 60 MM, PARA REDE AGUA, JUNTA ELÁSTICA INTEGRADA, INSTALADO EM LOCAL COM NÍVEL ALTO DE INTERFERÊNCIAS (INCLUI FORNECIMENTO). AF_05/2024</t>
  </si>
  <si>
    <t xml:space="preserve">ASSENTAMENTO E FORNECIMENTO DE LUVA SIMPLES, PVC PBA, JE, DN 50 / DE 60 MM, PARA REDE AGUA, JUNTA ELÁSTICA INTEGRADA, INSTALADO EM LOCAL COM NÍVEL BAIXO DE INTERFERÊNCIAS (INCLUI FORNECIMENTO). AF_05/2024</t>
  </si>
  <si>
    <t xml:space="preserve">ASSENTAMENTO E FORNECIMENTO DE LUVA SIMPLES, PVC PBA, JE, DN 75 / DE 85 MM, PARA REDE AGUA, JUNTA ELÁSTICA INTEGRADA, INSTALADO EM LOCAL COM NÍVEL ALTO DE INTERFERÊNCIAS (INCLUI FORNECIMENTO). AF_05/2024</t>
  </si>
  <si>
    <t xml:space="preserve">ASSENTAMENTO E FORNECIMENTO DE LUVA SIMPLES, PVC PBA, JE, DN 75 / DE 85 MM, PARA REDE AGUA, JUNTA ELÁSTICA INTEGRADA, INSTALADO EM LOCAL COM NÍVEL BAIXO DE INTERFERÊNCIAS (INCLUI FORNECIMENTO). AF_05/2024</t>
  </si>
  <si>
    <t xml:space="preserve">ASSENTAMENTO E FORNECIMENTO DE TE DE REDUCAO, PVC PBA, BBB, JE, DN 100 X 50 / DE 110 X 60 MM, PARA REDE AGUA, JUNTA ELÁSTICA INTEGRADA, INSTALADO EM LOCAL COM NÍVEL ALTO DE INTERFERÊNCIAS (INCLUI FORNECIMENTO). AF_05/2024</t>
  </si>
  <si>
    <t xml:space="preserve">ASSENTAMENTO E FORNECIMENTO DE TE DE REDUCAO, PVC PBA, BBB, JE, DN 100 X 50 / DE 110 X 60 MM, PARA REDE AGUA, JUNTA ELÁSTICA INTEGRADA, INSTALADO EM LOCAL COM NÍVEL BAIXO DE INTERFERÊNCIAS (INCLUI FORNECIMENTO). AF_05/2024</t>
  </si>
  <si>
    <t xml:space="preserve">ASSENTAMENTO E FORNECIMENTO DE TUBO DE PVC DEFOFO OU PRFV OU RPVC PARA REDE DE ÁGUA, DN 100, JUNTA ELÁSTICA INTEGRADA, INSTALADO EM LOCAL COM NÍVEL ALTO DE INTERFERÊNCIAS (INCLUI FORNECIMENTO). AF_05/2024</t>
  </si>
  <si>
    <t xml:space="preserve">ASSENTAMENTO E FORNECIMENTO DE TUBO DE PVC DEFOFO OU PRFV OU RPVC PARA REDE DE ÁGUA, DN 100, JUNTA ELÁSTICA INTEGRADA, INSTALADO EM LOCAL COM NÍVEL BAIXO DE INTERFERÊNCIAS (INCLUI FORNECIMENTO). AF_05/2024</t>
  </si>
  <si>
    <t xml:space="preserve">ASSENTAMENTO E FORNECIMENTO DE TUBO DE PVC DEFOFO PARA REDE DE ÁGUA, DN 200, JUNTA ELÁSTICA INTEGRADA, INSTALADO EM LOCAL COM NÍVEL ALTO DE INTERFERÊNCIAS (INCLUI FORNECIMENTO). AF_05/2024</t>
  </si>
  <si>
    <t xml:space="preserve">ASSENTAMENTO E FORNECIMENTO DE TUBO DE PVC DEFOFO PARA REDE DE ÁGUA, DN 200, JUNTA ELÁSTICA INTEGRADA, INSTALADO EM LOCAL COM NÍVEL BAIXO DE INTERFERÊNCIAS (INCLUI FORNECIMENTO). AF_05/2024</t>
  </si>
  <si>
    <t xml:space="preserve">ASSENTAMENTO E FORNECIMENTO DE TUBO DE PVC DEFOFO PARA REDE DE ÁGUA, DN 250, JUNTA ELÁSTICA INTEGRADA, INSTALADO EM LOCAL COM NÍVEL ALTO DE INTERFERÊNCIAS (INCLUI FORNECIMENTO). AF_05/2024</t>
  </si>
  <si>
    <t xml:space="preserve">ASSENTAMENTO E FORNECIMENTO DE TUBO DE PVC DEFOFO PARA REDE DE ÁGUA, DN 250, JUNTA ELÁSTICA INTEGRADA, INSTALADO EM LOCAL COM NÍVEL BAIXO DE INTERFERÊNCIAS (INCLUI FORNECIMENTO). AF_05/2024</t>
  </si>
  <si>
    <t xml:space="preserve">ASSENTAMENTO E FORNECIMENTO DE TUBO DE PVC DEFOFO PARA REDE DE ÁGUA, DN 300, JUNTA ELÁSTICA INTEGRADA, INSTALADO EM LOCAL COM NÍVEL ALTO DE INTERFERÊNCIAS (INCLUI FORNECIMENTO). AF_05/2024</t>
  </si>
  <si>
    <t xml:space="preserve">ASSENTAMENTO E FORNECIMENTO DE TUBO DE PVC DEFOFO PARA REDE DE ÁGUA, DN 300, JUNTA ELÁSTICA INTEGRADA, INSTALADO EM LOCAL COM NÍVEL BAIXO DE INTERFERÊNCIAS (INCLUI FORNECIMENTO). AF_05/2024</t>
  </si>
  <si>
    <t xml:space="preserve">ASSENTAMENTO E FORNECIMENTO DE TUBO DE PVC PBA PARA REDE DE ÁGUA, DN 100, JUNTA ELÁSTICA INTEGRADA, INSTALADO EM LOCAL COM NÍVEL ALTO DE INTERFERÊNCIAS (INCLUI FORNECIMENTO). AF_05/2024</t>
  </si>
  <si>
    <t xml:space="preserve">ASSENTAMENTO E FORNECIMENTO DE TUBO DE PVC PBA PARA REDE DE ÁGUA, DN 100, JUNTA ELÁSTICA INTEGRADA, INSTALADO EM LOCAL COM NÍVEL BAIXO DE INTERFERÊNCIAS (INCLUI FORNECIMENTO). AF_05/2024</t>
  </si>
  <si>
    <t xml:space="preserve">ASSENTAMENTO E FORNECIMENTO DE TUBO DE PVC PBA PARA REDE DE ÁGUA, DN 50, JUNTA ELÁSTICA INTEGRADA, INSTALADO EM LOCAL COM NÍVEL ALTO DE INTERFERÊNCIAS (INCLUI FORNECIMENTO). AF_05/2024</t>
  </si>
  <si>
    <t xml:space="preserve">ASSENTAMENTO E FORNECIMENTO DE TUBO DE PVC PBA PARA REDE DE ÁGUA, DN 50, JUNTA ELÁSTICA INTEGRADA, INSTALADO EM LOCAL COM NÍVEL BAIXO DE INTERFERÊNCIAS (INCLUI FORNECIMENTO). AF_05/2024</t>
  </si>
  <si>
    <t xml:space="preserve">ASSENTAMENTO E FORNECIMENTO DE TUBO DE PVC PBA PARA REDE DE ÁGUA, DN 75, JUNTA ELÁSTICA INTEGRADA, INSTALADO EM LOCAL COM NÍVEL ALTO DE INTERFERÊNCIAS (INCLUI FORNECIMENTO). AF_05/2024</t>
  </si>
  <si>
    <t xml:space="preserve">ASSENTAMENTO E FORNECIMENTO DE TUBO DE PVC PBA PARA REDE DE ÁGUA, DN 75, JUNTA ELÁSTICA INTEGRADA, INSTALADO EM LOCAL COM NÍVEL BAIXO DE INTERFERÊNCIAS (INCLUI FORNECIMENTO). AF_05/2024</t>
  </si>
  <si>
    <t xml:space="preserve">FORNECIMENTO E ASSENTAMENTO DE CURVA 45 GRAUS RANHURADA EM FERRO FUNDIDO, DN 80 MM (3") PARA REDE DE ÁGUA, INSTALADO EM LOCAL COM NÍVEL ALTO DE INTERFERÊNCIAS (INCLUI FORNECIMENTO). AF_05/2024</t>
  </si>
  <si>
    <t xml:space="preserve">FORNECIMENTO E ASSENTAMENTO DE CURVA 45 GRAUS RANHURADA EM FERRO FUNDIDO, DN 80 MM (3") PARA REDE DE ÁGUA, INSTALADO EM LOCAL COM NÍVEL BAIXO DE INTERFERÊNCIAS (INCLUI FORNECIMENTO). AF_05/2024</t>
  </si>
  <si>
    <t xml:space="preserve">FORNECIMENTO E ASSENTAMENTO DE TE RANHURADO EM FERRO FUNDIDO, DN 80 (3") PARA REDE DE ÁGUA, INSTALADO EM LOCAL COM NÍVEL ALTO DE INTERFERÊNCIAS (INCLUI FORNECIMENTO). AF_05/2024</t>
  </si>
  <si>
    <t xml:space="preserve">FORNECIMENTO E ASSENTAMENTO DE TE RANHURADO EM FERRO FUNDIDO, DN 80 (3") PARA REDE DE ÁGUA, INSTALADO EM LOCAL COM NÍVEL BAIXO DE INTERFERÊNCIAS (INCLUI FORNECIMENTO). AF_05/2024</t>
  </si>
  <si>
    <t xml:space="preserve">ASSENTAMENTO DE TUBO DE CONCRETO PARA REDES COLETORAS DE ESGOTO SANITÁRIO, DIÂMETRO DE 1000 MM, JUNTA ELÁSTICA, INSTALADO EM LOCAL COM ALTO NÍVEL DE INTERFERÊNCIAS (NÃO INCLUI FORNECIMENTO). AF_03/2024</t>
  </si>
  <si>
    <t xml:space="preserve">ASSENTAMENTO DE TUBO DE CONCRETO PARA REDES COLETORAS DE ESGOTO SANITÁRIO, DIÂMETRO DE 1000 MM, JUNTA ELÁSTICA, INSTALADO EM LOCAL COM BAIXO NÍVEL DE INTERFERÊNCIAS (NÃO INCLUI FORNECIMENTO). AF_03/2024</t>
  </si>
  <si>
    <t xml:space="preserve">ASSENTAMENTO DE TUBO DE CONCRETO PARA REDES COLETORAS DE ESGOTO SANITÁRIO, DIÂMETRO DE 1200 MM, JUNTA ELÁSTICA, INSTALADO EM LOCAL COM ALTO NÍVEL DE INTERFERÊNCIAS (NÃO INCLUI FORNECIMENTO). AF_03/2024</t>
  </si>
  <si>
    <t xml:space="preserve">ASSENTAMENTO DE TUBO DE CONCRETO PARA REDES COLETORAS DE ESGOTO SANITÁRIO, DIÂMETRO DE 1200 MM, JUNTA ELÁSTICA, INSTALADO EM LOCAL COM BAIXO NÍVEL DE INTERFERÊNCIAS (NÃO INCLUI FORNECIMENTO). AF_03/2024</t>
  </si>
  <si>
    <t xml:space="preserve">ASSENTAMENTO DE TUBO DE CONCRETO PARA REDES COLETORAS DE ESGOTO SANITÁRIO, DIÂMETRO DE 1500 MM, JUNTA ELÁSTICA, INSTALADO EM LOCAL COM ALTO NÍVEL DE INTERFERÊNCIAS (NÃO INCLUI FORNECIMENTO). AF_03/2024</t>
  </si>
  <si>
    <t xml:space="preserve">ASSENTAMENTO DE TUBO DE CONCRETO PARA REDES COLETORAS DE ESGOTO SANITÁRIO, DIÂMETRO DE 1500 MM, JUNTA ELÁSTICA, INSTALADO EM LOCAL COM BAIXO NÍVEL DE INTERFERÊNCIAS (NÃO INCLUI FORNECIMENTO). AF_03/2024</t>
  </si>
  <si>
    <t xml:space="preserve">ASSENTAMENTO DE TUBO DE CONCRETO PARA REDES COLETORAS DE ESGOTO SANITÁRIO, DIÂMETRO DE 300 MM, JUNTA ELÁSTICA, INSTALADO EM LOCAL COM ALTO NÍVEL DE INTERFERÊNCIAS (NÃO INCLUI FORNECIMENTO). AF_03/2024</t>
  </si>
  <si>
    <t xml:space="preserve">ASSENTAMENTO DE TUBO DE CONCRETO PARA REDES COLETORAS DE ESGOTO SANITÁRIO, DIÂMETRO DE 300 MM, JUNTA ELÁSTICA, INSTALADO EM LOCAL COM BAIXO NÍVEL DE INTERFERÊNCIAS (NÃO INCLUI FORNECIMENTO). AF_03/2024</t>
  </si>
  <si>
    <t xml:space="preserve">ASSENTAMENTO DE TUBO DE CONCRETO PARA REDES COLETORAS DE ESGOTO SANITÁRIO, DIÂMETRO DE 400 MM, JUNTA ELÁSTICA, INSTALADO EM LOCAL COM ALTO NÍVEL DE INTERFERÊNCIAS (NÃO INCLUI FORNECIMENTO). AF_03/2024</t>
  </si>
  <si>
    <t xml:space="preserve">ASSENTAMENTO DE TUBO DE CONCRETO PARA REDES COLETORAS DE ESGOTO SANITÁRIO, DIÂMETRO DE 400 MM, JUNTA ELÁSTICA, INSTALADO EM LOCAL COM BAIXO NÍVEL DE INTERFERÊNCIAS (NÃO INCLUI FORNECIMENTO). AF_03/2024</t>
  </si>
  <si>
    <t xml:space="preserve">ASSENTAMENTO DE TUBO DE CONCRETO PARA REDES COLETORAS DE ESGOTO SANITÁRIO, DIÂMETRO DE 500 MM, JUNTA ELÁSTICA, INSTALADO EM LOCAL COM ALTO NÍVEL DE INTERFERÊNCIAS (NÃO INCLUI FORNECIMENTO). AF_03/2024</t>
  </si>
  <si>
    <t xml:space="preserve">ASSENTAMENTO DE TUBO DE CONCRETO PARA REDES COLETORAS DE ESGOTO SANITÁRIO, DIÂMETRO DE 500 MM, JUNTA ELÁSTICA, INSTALADO EM LOCAL COM BAIXO NÍVEL DE INTERFERÊNCIAS (NÃO INCLUI FORNECIMENTO). AF_03/2024</t>
  </si>
  <si>
    <t xml:space="preserve">ASSENTAMENTO DE TUBO DE CONCRETO PARA REDES COLETORAS DE ESGOTO SANITÁRIO, DIÂMETRO DE 600 MM, JUNTA ELÁSTICA, INSTALADO EM LOCAL COM ALTO NÍVEL DE INTERFERÊNCIAS (NÃO INCLUI FORNECIMENTO). AF_03/2024</t>
  </si>
  <si>
    <t xml:space="preserve">ASSENTAMENTO DE TUBO DE CONCRETO PARA REDES COLETORAS DE ESGOTO SANITÁRIO, DIÂMETRO DE 600 MM, JUNTA ELÁSTICA, INSTALADO EM LOCAL COM BAIXO NÍVEL DE INTERFERÊNCIAS (NÃO INCLUI FORNECIMENTO). AF_03/2024</t>
  </si>
  <si>
    <t xml:space="preserve">ASSENTAMENTO DE TUBO DE CONCRETO PARA REDES COLETORAS DE ESGOTO SANITÁRIO, DIÂMETRO DE 700 MM, JUNTA ELÁSTICA, INSTALADO EM LOCAL COM ALTO NÍVEL DE INTERFERÊNCIAS (NÃO INCLUI FORNECIMENTO). AF_03/2024</t>
  </si>
  <si>
    <t xml:space="preserve">ASSENTAMENTO DE TUBO DE CONCRETO PARA REDES COLETORAS DE ESGOTO SANITÁRIO, DIÂMETRO DE 700 MM, JUNTA ELÁSTICA, INSTALADO EM LOCAL COM BAIXO NÍVEL DE INTERFERÊNCIAS (NÃO INCLUI FORNECIMENTO). AF_03/2024</t>
  </si>
  <si>
    <t xml:space="preserve">ASSENTAMENTO DE TUBO DE CONCRETO PARA REDES COLETORAS DE ESGOTO SANITÁRIO, DIÂMETRO DE 800 MM, JUNTA ELÁSTICA, INSTALADO EM LOCAL COM ALTO NÍVEL DE INTERFERÊNCIAS (NÃO INCLUI FORNECIMENTO). AF_03/2024</t>
  </si>
  <si>
    <t xml:space="preserve">ASSENTAMENTO DE TUBO DE CONCRETO PARA REDES COLETORAS DE ESGOTO SANITÁRIO, DIÂMETRO DE 800 MM, JUNTA ELÁSTICA, INSTALADO EM LOCAL COM BAIXO NÍVEL DE INTERFERÊNCIAS (NÃO INCLUI FORNECIMENTO). AF_03/2024</t>
  </si>
  <si>
    <t xml:space="preserve">ASSENTAMENTO DE TUBO DE CONCRETO PARA REDES COLETORAS DE ESGOTO SANITÁRIO, DIÂMETRO DE 900 MM, JUNTA ELÁSTICA, INSTALADO EM LOCAL COM ALTO NÍVEL DE INTERFERÊNCIAS (NÃO INCLUI FORNECIMENTO). AF_03/2024</t>
  </si>
  <si>
    <t xml:space="preserve">ASSENTAMENTO DE TUBO DE CONCRETO PARA REDES COLETORAS DE ESGOTO SANITÁRIO, DIÂMETRO DE 900 MM, JUNTA ELÁSTICA, INSTALADO EM LOCAL COM BAIXO NÍVEL DE INTERFERÊNCIAS (NÃO INCLUI FORNECIMENTO). AF_03/2024</t>
  </si>
  <si>
    <t xml:space="preserve">ASSENTAMENTO DE TUBO DE CONCRETO PARA REDES COLETORAS DE ÁGUAS PLUVIAIS, DIÂMETRO DE 1000 MM, JUNTA RÍGIDA, INSTALADO EM LOCAL COM ALTO NÍVEL DE INTERFERÊNCIAS (NÃO INCLUI FORNECIMENTO). AF_03/2024</t>
  </si>
  <si>
    <t xml:space="preserve">ASSENTAMENTO DE TUBO DE CONCRETO PARA REDES COLETORAS DE ÁGUAS PLUVIAIS, DIÂMETRO DE 1000 MM, JUNTA RÍGIDA, INSTALADO EM LOCAL COM BAIXO NÍVEL DE INTERFERÊNCIAS (NÃO INCLUI FORNECIMENTO). AF_03/2024</t>
  </si>
  <si>
    <t xml:space="preserve">ASSENTAMENTO DE TUBO DE CONCRETO PARA REDES COLETORAS DE ÁGUAS PLUVIAIS, DIÂMETRO DE 1200 MM, JUNTA RÍGIDA, INSTALADO EM LOCAL COM ALTO NÍVEL DE INTERFERÊNCIAS (NÃO INCLUI FORNECIMENTO). AF_03/2024</t>
  </si>
  <si>
    <t xml:space="preserve">ASSENTAMENTO DE TUBO DE CONCRETO PARA REDES COLETORAS DE ÁGUAS PLUVIAIS, DIÂMETRO DE 1200 MM, JUNTA RÍGIDA, INSTALADO EM LOCAL COM BAIXO NÍVEL DE INTERFERÊNCIAS (NÃO INCLUI FORNECIMENTO). AF_03/2024</t>
  </si>
  <si>
    <t xml:space="preserve">ASSENTAMENTO DE TUBO DE CONCRETO PARA REDES COLETORAS DE ÁGUAS PLUVIAIS, DIÂMETRO DE 1500 MM, JUNTA RÍGIDA, INSTALADO EM LOCAL COM ALTO NÍVEL DE INTERFERÊNCIAS (NÃO INCLUI FORNECIMENTO). AF_03/2024</t>
  </si>
  <si>
    <t xml:space="preserve">ASSENTAMENTO DE TUBO DE CONCRETO PARA REDES COLETORAS DE ÁGUAS PLUVIAIS, DIÂMETRO DE 1500 MM, JUNTA RÍGIDA, INSTALADO EM LOCAL COM BAIXO NÍVEL DE INTERFERÊNCIAS (NÃO INCLUI FORNECIMENTO). AF_03/2024</t>
  </si>
  <si>
    <t xml:space="preserve">ASSENTAMENTO DE TUBO DE CONCRETO PARA REDES COLETORAS DE ÁGUAS PLUVIAIS, DIÂMETRO DE 300 MM, JUNTA RÍGIDA, INSTALADO EM LOCAL COM ALTO NÍVEL DE INTERFERÊNCIAS (NÃO INCLUI FORNECIMENTO). AF_03/2024</t>
  </si>
  <si>
    <t xml:space="preserve">ASSENTAMENTO DE TUBO DE CONCRETO PARA REDES COLETORAS DE ÁGUAS PLUVIAIS, DIÂMETRO DE 300 MM, JUNTA RÍGIDA, INSTALADO EM LOCAL COM BAIXO NÍVEL DE INTERFERÊNCIAS (NÃO INCLUI FORNECIMENTO). AF_03/2024</t>
  </si>
  <si>
    <t xml:space="preserve">ASSENTAMENTO DE TUBO DE CONCRETO PARA REDES COLETORAS DE ÁGUAS PLUVIAIS, DIÂMETRO DE 400 MM, JUNTA RÍGIDA, INSTALADO EM LOCAL COM ALTO NÍVEL DE INTERFERÊNCIAS (NÃO INCLUI FORNECIMENTO). AF_03/2024</t>
  </si>
  <si>
    <t xml:space="preserve">ASSENTAMENTO DE TUBO DE CONCRETO PARA REDES COLETORAS DE ÁGUAS PLUVIAIS, DIÂMETRO DE 400 MM, JUNTA RÍGIDA, INSTALADO EM LOCAL COM BAIXO NÍVEL DE INTERFERÊNCIAS (NÃO INCLUI FORNECIMENTO). AF_03/2024</t>
  </si>
  <si>
    <t xml:space="preserve">ASSENTAMENTO DE TUBO DE CONCRETO PARA REDES COLETORAS DE ÁGUAS PLUVIAIS, DIÂMETRO DE 500 MM, JUNTA RÍGIDA, INSTALADO EM LOCAL COM ALTO NÍVEL DE INTERFERÊNCIAS (NÃO INCLUI FORNECIMENTO). AF_03/2024</t>
  </si>
  <si>
    <t xml:space="preserve">ASSENTAMENTO DE TUBO DE CONCRETO PARA REDES COLETORAS DE ÁGUAS PLUVIAIS, DIÂMETRO DE 500 MM, JUNTA RÍGIDA, INSTALADO EM LOCAL COM BAIXO NÍVEL DE INTERFERÊNCIAS (NÃO INCLUI FORNECIMENTO). AF_03/2024</t>
  </si>
  <si>
    <t xml:space="preserve">ASSENTAMENTO DE TUBO DE CONCRETO PARA REDES COLETORAS DE ÁGUAS PLUVIAIS, DIÂMETRO DE 600 MM, JUNTA RÍGIDA, INSTALADO EM LOCAL COM ALTO NÍVEL DE INTERFERÊNCIAS (NÃO INCLUI FORNECIMENTO). AF_03/2024</t>
  </si>
  <si>
    <t xml:space="preserve">ASSENTAMENTO DE TUBO DE CONCRETO PARA REDES COLETORAS DE ÁGUAS PLUVIAIS, DIÂMETRO DE 600 MM, JUNTA RÍGIDA, INSTALADO EM LOCAL COM BAIXO NÍVEL DE INTERFERÊNCIAS (NÃO INCLUI FORNECIMENTO). AF_03/2024</t>
  </si>
  <si>
    <t xml:space="preserve">ASSENTAMENTO DE TUBO DE CONCRETO PARA REDES COLETORAS DE ÁGUAS PLUVIAIS, DIÂMETRO DE 700 MM, JUNTA RÍGIDA, INSTALADO EM LOCAL COM ALTO NÍVEL DE INTERFERÊNCIAS (NÃO INCLUI FORNECIMENTO). AF_03/2024</t>
  </si>
  <si>
    <t xml:space="preserve">ASSENTAMENTO DE TUBO DE CONCRETO PARA REDES COLETORAS DE ÁGUAS PLUVIAIS, DIÂMETRO DE 700 MM, JUNTA RÍGIDA, INSTALADO EM LOCAL COM BAIXO NÍVEL DE INTERFERÊNCIAS (NÃO INCLUI FORNECIMENTO). AF_03/2024</t>
  </si>
  <si>
    <t xml:space="preserve">ASSENTAMENTO DE TUBO DE CONCRETO PARA REDES COLETORAS DE ÁGUAS PLUVIAIS, DIÂMETRO DE 800 MM, JUNTA RÍGIDA, INSTALADO EM LOCAL COM ALTO NÍVEL DE INTERFERÊNCIAS (NÃO INCLUI FORNECIMENTO). AF_03/2024</t>
  </si>
  <si>
    <t xml:space="preserve">ASSENTAMENTO DE TUBO DE CONCRETO PARA REDES COLETORAS DE ÁGUAS PLUVIAIS, DIÂMETRO DE 800 MM, JUNTA RÍGIDA, INSTALADO EM LOCAL COM BAIXO NÍVEL DE INTERFERÊNCIAS (NÃO INCLUI FORNECIMENTO). AF_03/2024</t>
  </si>
  <si>
    <t xml:space="preserve">ASSENTAMENTO DE TUBO DE CONCRETO PARA REDES COLETORAS DE ÁGUAS PLUVIAIS, DIÂMETRO DE 900 MM, JUNTA RÍGIDA, INSTALADO EM LOCAL COM ALTO NÍVEL DE INTERFERÊNCIAS (NÃO INCLUI FORNECIMENTO). AF_03/2024</t>
  </si>
  <si>
    <t xml:space="preserve">ASSENTAMENTO DE TUBO DE CONCRETO PARA REDES COLETORAS DE ÁGUAS PLUVIAIS, DIÂMETRO DE 900 MM, JUNTA RÍGIDA, INSTALADO EM LOCAL COM BAIXO NÍVEL DE INTERFERÊNCIAS (NÃO INCLUI FORNECIMENTO). AF_03/2024</t>
  </si>
  <si>
    <t xml:space="preserve">TUBO DE CONCRETO (SIMPLES) PARA REDES COLETORAS DE ÁGUAS PLUVIAIS, DIÂMETRO DE 300 MM, JUNTA RÍGIDA, INSTALADO EM LOCAL COM ALTO NÍVEL DE INTERFERÊNCIAS - FORNECIMENTO E ASSENTAMENTO. AF_03/2024</t>
  </si>
  <si>
    <t xml:space="preserve">TUBO DE CONCRETO (SIMPLES) PARA REDES COLETORAS DE ÁGUAS PLUVIAIS, DIÂMETRO DE 300 MM, JUNTA RÍGIDA, INSTALADO EM LOCAL COM BAIXO NÍVEL DE INTERFERÊNCIAS - FORNECIMENTO E ASSENTAMENTO. AF_03/2024</t>
  </si>
  <si>
    <t xml:space="preserve">TUBO DE CONCRETO (SIMPLES) PARA REDES COLETORAS DE ÁGUAS PLUVIAIS, DIÂMETRO DE 400 MM, JUNTA RÍGIDA, INSTALADO EM LOCAL COM ALTO NÍVEL DE INTERFERÊNCIAS - FORNECIMENTO E ASSENTAMENTO. AF_03/2024</t>
  </si>
  <si>
    <t xml:space="preserve">TUBO DE CONCRETO (SIMPLES) PARA REDES COLETORAS DE ÁGUAS PLUVIAIS, DIÂMETRO DE 400 MM, JUNTA RÍGIDA, INSTALADO EM LOCAL COM BAIXO NÍVEL DE INTERFERÊNCIAS - FORNECIMENTO E ASSENTAMENTO. AF_03/2024</t>
  </si>
  <si>
    <t xml:space="preserve">TUBO DE CONCRETO (SIMPLES) PARA REDES COLETORAS DE ÁGUAS PLUVIAIS, DIÂMETRO DE 500 MM, JUNTA RÍGIDA, INSTALADO EM LOCAL COM ALTO NÍVEL DE INTERFERÊNCIAS - FORNECIMENTO E ASSENTAMENTO. AF_03/2024</t>
  </si>
  <si>
    <t xml:space="preserve">TUBO DE CONCRETO (SIMPLES) PARA REDES COLETORAS DE ÁGUAS PLUVIAIS, DIÂMETRO DE 500 MM, JUNTA RÍGIDA, INSTALADO EM LOCAL COM BAIXO NÍVEL DE INTERFERÊNCIAS - FORNECIMENTO E ASSENTAMENTO. AF_03/2024</t>
  </si>
  <si>
    <t xml:space="preserve">TUBO DE CONCRETO PARA REDES COLETORAS DE ESGOTO SANITÁRIO, DIÂMETRO DE 1000 MM, JUNTA ELÁSTICA, INSTALADO EM LOCAL COM ALTO NÍVEL DE INTERFERÊNCIAS - FORNECIMENTO E ASSENTAMENTO. AF_03/2024</t>
  </si>
  <si>
    <t xml:space="preserve">TUBO DE CONCRETO PARA REDES COLETORAS DE ESGOTO SANITÁRIO, DIÂMETRO DE 1000 MM, JUNTA ELÁSTICA, INSTALADO EM LOCAL COM BAIXO NÍVEL DE INTERFERÊNCIAS - FORNECIMENTO E ASSENTAMENTO. AF_03/2024</t>
  </si>
  <si>
    <t xml:space="preserve">TUBO DE CONCRETO PARA REDES COLETORAS DE ESGOTO SANITÁRIO, DIÂMETRO DE 1200 MM, JUNTA ELÁSTICA, INSTALADO EM LOCAL COM ALTO NÍVEL DE INTERFERÊNCIAS - FORNECIMENTO E ASSENTAMENTO. AF_03/2024</t>
  </si>
  <si>
    <t xml:space="preserve">TUBO DE CONCRETO PARA REDES COLETORAS DE ESGOTO SANITÁRIO, DIÂMETRO DE 1200 MM, JUNTA ELÁSTICA, INSTALADO EM LOCAL COM BAIXO NÍVEL DE INTERFERÊNCIAS - FORNECIMENTO E ASSENTAMENTO. AF_03/2024</t>
  </si>
  <si>
    <t xml:space="preserve">TUBO DE CONCRETO PARA REDES COLETORAS DE ESGOTO SANITÁRIO, DIÂMETRO DE 1500 MM, JUNTA ELÁSTICA, INSTALADO EM LOCAL COM ALTO NÍVEL DE INTERFERÊNCIAS - FORNECIMENTO E ASSENTAMENTO. AF_03/2024</t>
  </si>
  <si>
    <t xml:space="preserve">TUBO DE CONCRETO PARA REDES COLETORAS DE ESGOTO SANITÁRIO, DIÂMETRO DE 1500 MM, JUNTA ELÁSTICA, INSTALADO EM LOCAL COM BAIXO NÍVEL DE INTERFERÊNCIAS - FORNECIMENTO E ASSENTAMENTO. AF_03/2024</t>
  </si>
  <si>
    <t xml:space="preserve">TUBO DE CONCRETO PARA REDES COLETORAS DE ESGOTO SANITÁRIO, DIÂMETRO DE 300 MM, JUNTA ELÁSTICA, INSTALADO EM LOCAL COM ALTO NÍVEL DE INTERFERÊNCIAS - FORNECIMENTO E ASSENTAMENTO. AF_03/2024</t>
  </si>
  <si>
    <t xml:space="preserve">TUBO DE CONCRETO PARA REDES COLETORAS DE ESGOTO SANITÁRIO, DIÂMETRO DE 300 MM, JUNTA ELÁSTICA, INSTALADO EM LOCAL COM BAIXO NÍVEL DE INTERFERÊNCIAS - FORNECIMENTO E ASSENTAMENTO. AF_03/2024</t>
  </si>
  <si>
    <t xml:space="preserve">TUBO DE CONCRETO PARA REDES COLETORAS DE ESGOTO SANITÁRIO, DIÂMETRO DE 400 MM, JUNTA ELÁSTICA, INSTALADO EM LOCAL COM ALTO NÍVEL DE INTERFERÊNCIAS - FORNECIMENTO E ASSENTAMENTO. AF_03/2024</t>
  </si>
  <si>
    <t xml:space="preserve">TUBO DE CONCRETO PARA REDES COLETORAS DE ESGOTO SANITÁRIO, DIÂMETRO DE 400 MM, JUNTA ELÁSTICA, INSTALADO EM LOCAL COM BAIXO NÍVEL DE INTERFERÊNCIAS - FORNECIMENTO E ASSENTAMENTO. AF_03/2024</t>
  </si>
  <si>
    <t xml:space="preserve">TUBO DE CONCRETO PARA REDES COLETORAS DE ESGOTO SANITÁRIO, DIÂMETRO DE 500 MM, JUNTA ELÁSTICA, INSTALADO EM LOCAL COM ALTO NÍVEL DE INTERFERÊNCIAS - FORNECIMENTO E ASSENTAMENTO. AF_03/2024</t>
  </si>
  <si>
    <t xml:space="preserve">TUBO DE CONCRETO PARA REDES COLETORAS DE ESGOTO SANITÁRIO, DIÂMETRO DE 500 MM, JUNTA ELÁSTICA, INSTALADO EM LOCAL COM BAIXO NÍVEL DE INTERFERÊNCIAS - FORNECIMENTO E ASSENTAMENTO. AF_03/2024</t>
  </si>
  <si>
    <t xml:space="preserve">TUBO DE CONCRETO PARA REDES COLETORAS DE ESGOTO SANITÁRIO, DIÂMETRO DE 600 MM, JUNTA ELÁSTICA, INSTALADO EM LOCAL COM ALTO NÍVEL DE INTERFERÊNCIAS - FORNECIMENTO E ASSENTAMENTO. AF_03/2024</t>
  </si>
  <si>
    <t xml:space="preserve">TUBO DE CONCRETO PARA REDES COLETORAS DE ESGOTO SANITÁRIO, DIÂMETRO DE 600 MM, JUNTA ELÁSTICA, INSTALADO EM LOCAL COM BAIXO NÍVEL DE INTERFERÊNCIAS - FORNECIMENTO E ASSENTAMENTO. AF_03/2024</t>
  </si>
  <si>
    <t xml:space="preserve">TUBO DE CONCRETO PARA REDES COLETORAS DE ESGOTO SANITÁRIO, DIÂMETRO DE 700 MM, JUNTA ELÁSTICA, INSTALADO EM LOCAL COM ALTO NÍVEL DE INTERFERÊNCIAS - FORNECIMENTO E ASSENTAMENTO. AF_03/2024</t>
  </si>
  <si>
    <t xml:space="preserve">TUBO DE CONCRETO PARA REDES COLETORAS DE ESGOTO SANITÁRIO, DIÂMETRO DE 700 MM, JUNTA ELÁSTICA, INSTALADO EM LOCAL COM BAIXO NÍVEL DE INTERFERÊNCIAS - FORNECIMENTO E ASSENTAMENTO. AF_03/2024</t>
  </si>
  <si>
    <t xml:space="preserve">TUBO DE CONCRETO PARA REDES COLETORAS DE ESGOTO SANITÁRIO, DIÂMETRO DE 800 MM, JUNTA ELÁSTICA, INSTALADO EM LOCAL COM ALTO NÍVEL DE INTERFERÊNCIAS - FORNECIMENTO E ASSENTAMENTO. AF_03/2024</t>
  </si>
  <si>
    <t xml:space="preserve">TUBO DE CONCRETO PARA REDES COLETORAS DE ESGOTO SANITÁRIO, DIÂMETRO DE 800 MM, JUNTA ELÁSTICA, INSTALADO EM LOCAL COM BAIXO NÍVEL DE INTERFERÊNCIAS - FORNECIMENTO E ASSENTAMENTO. AF_03/2024</t>
  </si>
  <si>
    <t xml:space="preserve">TUBO DE CONCRETO PARA REDES COLETORAS DE ESGOTO SANITÁRIO, DIÂMETRO DE 900 MM, JUNTA ELÁSTICA, INSTALADO EM LOCAL COM ALTO NÍVEL DE INTERFERÊNCIAS - FORNECIMENTO E ASSENTAMENTO. AF_03/2024</t>
  </si>
  <si>
    <t xml:space="preserve">TUBO DE CONCRETO PARA REDES COLETORAS DE ESGOTO SANITÁRIO, DIÂMETRO DE 900 MM, JUNTA ELÁSTICA, INSTALADO EM LOCAL COM BAIXO NÍVEL DE INTERFERÊNCIAS - FORNECIMENTO E ASSENTAMENTO. AF_03/2024</t>
  </si>
  <si>
    <t xml:space="preserve">TUBO DE CONCRETO PARA REDES COLETORAS DE ÁGUAS PLUVIAIS, DIÂMETRO DE 1000 MM, JUNTA RÍGIDA, INSTALADO EM LOCAL COM ALTO NÍVEL DE INTERFERÊNCIAS - FORNECIMENTO E ASSENTAMENTO. AF_03/2024</t>
  </si>
  <si>
    <t xml:space="preserve">TUBO DE CONCRETO PARA REDES COLETORAS DE ÁGUAS PLUVIAIS, DIÂMETRO DE 1000 MM, JUNTA RÍGIDA, INSTALADO EM LOCAL COM BAIXO NÍVEL DE INTERFERÊNCIAS - FORNECIMENTO E ASSENTAMENTO. AF_03/2024</t>
  </si>
  <si>
    <t xml:space="preserve">TUBO DE CONCRETO PARA REDES COLETORAS DE ÁGUAS PLUVIAIS, DIÂMETRO DE 1200 MM, JUNTA RÍGIDA, INSTALADO EM LOCAL COM ALTO NÍVEL DE INTERFERÊNCIAS - FORNECIMENTO E ASSENTAMENTO. AF_03/2024</t>
  </si>
  <si>
    <t xml:space="preserve">TUBO DE CONCRETO PARA REDES COLETORAS DE ÁGUAS PLUVIAIS, DIÂMETRO DE 1200 MM, JUNTA RÍGIDA, INSTALADO EM LOCAL COM BAIXO NÍVEL DE INTERFERÊNCIAS - FORNECIMENTO E ASSENTAMENTO. AF_03/2024</t>
  </si>
  <si>
    <t xml:space="preserve">TUBO DE CONCRETO PARA REDES COLETORAS DE ÁGUAS PLUVIAIS, DIÂMETRO DE 1500 MM, JUNTA RÍGIDA, INSTALADO EM LOCAL COM ALTO NÍVEL DE INTERFERÊNCIAS - FORNECIMENTO E ASSENTAMENTO. AF_03/2024</t>
  </si>
  <si>
    <t xml:space="preserve">TUBO DE CONCRETO PARA REDES COLETORAS DE ÁGUAS PLUVIAIS, DIÂMETRO DE 1500 MM, JUNTA RÍGIDA, INSTALADO EM LOCAL COM BAIXO NÍVEL DE INTERFERÊNCIAS - FORNECIMENTO E ASSENTAMENTO. AF_03/2024</t>
  </si>
  <si>
    <t xml:space="preserve">TUBO DE CONCRETO PARA REDES COLETORAS DE ÁGUAS PLUVIAIS, DIÂMETRO DE 300MM, JUNTA RÍGIDA, INSTALADO EM LOCAL COM ALTO NÍVEL DE INTERFERÊNCIAS - FORNECIMENTO E ASSENTAMENTO. AF_03/2024</t>
  </si>
  <si>
    <t xml:space="preserve">TUBO DE CONCRETO PARA REDES COLETORAS DE ÁGUAS PLUVIAIS, DIÂMETRO DE 300MM, JUNTA RÍGIDA, INSTALADO EM LOCAL COM BAIXO NÍVEL DE INTERFERÊNCIAS - FORNECIMENTO E ASSENTAMENTO. AF_03/2024</t>
  </si>
  <si>
    <t xml:space="preserve">TUBO DE CONCRETO PARA REDES COLETORAS DE ÁGUAS PLUVIAIS, DIÂMETRO DE 400 MM, JUNTA RÍGIDA, INSTALADO EM LOCAL COM ALTO NÍVEL DE INTERFERÊNCIAS - FORNECIMENTO E ASSENTAMENTO. AF_03/2024</t>
  </si>
  <si>
    <t xml:space="preserve">TUBO DE CONCRETO PARA REDES COLETORAS DE ÁGUAS PLUVIAIS, DIÂMETRO DE 400 MM, JUNTA RÍGIDA, INSTALADO EM LOCAL COM BAIXO NÍVEL DE INTERFERÊNCIAS - FORNECIMENTO E ASSENTAMENTO. AF_03/2024</t>
  </si>
  <si>
    <t xml:space="preserve">TUBO DE CONCRETO PARA REDES COLETORAS DE ÁGUAS PLUVIAIS, DIÂMETRO DE 500 MM, JUNTA RÍGIDA, INSTALADO EM LOCAL COM ALTO NÍVEL DE INTERFERÊNCIAS - FORNECIMENTO E ASSENTAMENTO. AF_03/2024</t>
  </si>
  <si>
    <t xml:space="preserve">TUBO DE CONCRETO PARA REDES COLETORAS DE ÁGUAS PLUVIAIS, DIÂMETRO DE 500 MM, JUNTA RÍGIDA, INSTALADO EM LOCAL COM BAIXO NÍVEL DE INTERFERÊNCIAS - FORNECIMENTO E ASSENTAMENTO. AF_03/2024</t>
  </si>
  <si>
    <t xml:space="preserve">TUBO DE CONCRETO PARA REDES COLETORAS DE ÁGUAS PLUVIAIS, DIÂMETRO DE 600 MM, JUNTA RÍGIDA, INSTALADO EM LOCAL COM ALTO NÍVEL DE INTERFERÊNCIAS - FORNECIMENTO E ASSENTAMENTO. AF_03/2024</t>
  </si>
  <si>
    <t xml:space="preserve">TUBO DE CONCRETO PARA REDES COLETORAS DE ÁGUAS PLUVIAIS, DIÂMETRO DE 600 MM, JUNTA RÍGIDA, INSTALADO EM LOCAL COM BAIXO NÍVEL DE INTERFERÊNCIAS - FORNECIMENTO E ASSENTAMENTO. AF_03/2024</t>
  </si>
  <si>
    <t xml:space="preserve">TUBO DE CONCRETO PARA REDES COLETORAS DE ÁGUAS PLUVIAIS, DIÂMETRO DE 700 MM, JUNTA RÍGIDA, INSTALADO EM LOCAL COM ALTO NÍVEL DE INTERFERÊNCIAS - FORNECIMENTO E ASSENTAMENTO. AF_03/2024</t>
  </si>
  <si>
    <t xml:space="preserve">TUBO DE CONCRETO PARA REDES COLETORAS DE ÁGUAS PLUVIAIS, DIÂMETRO DE 700 MM, JUNTA RÍGIDA, INSTALADO EM LOCAL COM BAIXO NÍVEL DE INTERFERÊNCIAS - FORNECIMENTO E ASSENTAMENTO. AF_03/2024</t>
  </si>
  <si>
    <t xml:space="preserve">TUBO DE CONCRETO PARA REDES COLETORAS DE ÁGUAS PLUVIAIS, DIÂMETRO DE 800 MM, JUNTA RÍGIDA, INSTALADO EM LOCAL COM ALTO NÍVEL DE INTERFERÊNCIAS - FORNECIMENTO E ASSENTAMENTO. AF_03/2024</t>
  </si>
  <si>
    <t xml:space="preserve">TUBO DE CONCRETO PARA REDES COLETORAS DE ÁGUAS PLUVIAIS, DIÂMETRO DE 800 MM, JUNTA RÍGIDA, INSTALADO EM LOCAL COM BAIXO NÍVEL DE INTERFERÊNCIAS - FORNECIMENTO E ASSENTAMENTO. AF_03/2024</t>
  </si>
  <si>
    <t xml:space="preserve">TUBO DE CONCRETO PARA REDES COLETORAS DE ÁGUAS PLUVIAIS, DIÂMETRO DE 900 MM, JUNTA RÍGIDA, INSTALADO EM LOCAL COM ALTO NÍVEL DE INTERFERÊNCIAS - FORNECIMENTO E ASSENTAMENTO. AF_03/2024</t>
  </si>
  <si>
    <t xml:space="preserve">TUBO DE CONCRETO PARA REDES COLETORAS DE ÁGUAS PLUVIAIS, DIÂMETRO DE 900 MM, JUNTA RÍGIDA, INSTALADO EM LOCAL COM BAIXO NÍVEL DE INTERFERÊNCIAS - FORNECIMENTO E ASSENTAMENTO. AF_03/2024</t>
  </si>
  <si>
    <t xml:space="preserve">ATERRO MANUAL DE VALAS COM AREIA PARA ATERRO. AF_08/2023</t>
  </si>
  <si>
    <t xml:space="preserve">ATERRO MANUAL DE VALAS COM SOLO ARGILO-ARENOSO. AF_08/2023</t>
  </si>
  <si>
    <t xml:space="preserve">ATERRO MECANIZADO DE VALA COM ESCAVADEIRA HIDRÁULICA (CAPACIDADE DA CAÇAMBA: 0,8 M³ / POTÊNCIA: 111 HP), LARGURA ATÉ 2,5 M, PROFUNDIDADE ATÉ 1,5 M, COM SOLO ARGILO-ARENOSO. AF_08/2023</t>
  </si>
  <si>
    <t xml:space="preserve">ATERRO MECANIZADO DE VALA COM ESCAVADEIRA HIDRÁULICA (CAPACIDADE DA CAÇAMBA: 0,8 M³ / POTÊNCIA: 111 HP), LARGURA ATÉ 2,5 M, PROFUNDIDADE DE 1,5 A 3,0 M, COM SOLO ARGILO-ARENOSO. AF_08/2023</t>
  </si>
  <si>
    <t xml:space="preserve">ATERRO MECANIZADO DE VALA COM ESCAVADEIRA HIDRÁULICA (CAPACIDADE DA CAÇAMBA: 0,8 M³/POTÊNCIA: 111 HP), LARGURA ATÉ 2,5 M, PROFUNDIDADE ATÉ 1,5 M, COM AREIA PARA ATERRO. AF_08/2023</t>
  </si>
  <si>
    <t xml:space="preserve">ATERRO MECANIZADO DE VALA COM ESCAVADEIRA HIDRÁULICA (CAPACIDADE DA CAÇAMBA: 0,8 M³/POTÊNCIA: 111 HP), LARGURA ATÉ 2,5 M, PROFUNDIDADE DE 1,5 A 3,0 M, COM AREIA PARA ATERRO. AF_08/2023</t>
  </si>
  <si>
    <t xml:space="preserve">ATERRO MECANIZADO DE VALA COM ESCAVADEIRA HIDRÁULICA (CAPACIDADE DA CAÇAMBA: 0,8 M³/POTÊNCIA: 111 HP), LARGURA ATÉ 2,5 M, PROFUNDIDADE DE 3,0 A 6,0 M, COM AREIA PARA ATERRO. AF_08/2023</t>
  </si>
  <si>
    <t xml:space="preserve">ATERRO MECANIZADO DE VALA COM ESCAVADEIRA HIDRÁULICA (CAPACIDADE DA CAÇAMBA: 0,8 M³/POTÊNCIA: 111 HP), LARGURA ATÉ 2,5 M, PROFUNDIDADE DE 3,0 A 6,0 M, COM SOLO ARGILO-ARENOSO. AF_08/2023</t>
  </si>
  <si>
    <t xml:space="preserve">ATERRO MECANIZADO DE VALA COM MINICARREGADEIRA, COM AREIA PARA ATERRO. AF_08/2023</t>
  </si>
  <si>
    <t xml:space="preserve">ATERRO MECANIZADO DE VALA COM MINICARREGADEIRA, COM SOLO ARGILO-ARENOSO. AF_08/2023</t>
  </si>
  <si>
    <t xml:space="preserve">ATERRO MECANIZADO DE VALA COM RETROESCAVADEIRA (CAPACIDADE DA CAÇAMBA DA RETRO: 0,26 M³ / POTÊNCIA: 88 HP), LARGURA ATÉ 1,5 M, PROFUNDIDADE ATÉ 1,5 M, COM SOLO ARGILO-ARENOSO. AF_08/2023</t>
  </si>
  <si>
    <t xml:space="preserve">ATERRO MECANIZADO DE VALA COM RETROESCAVADEIRA (CAPACIDADE DA CAÇAMBA DA RETRO: 0,26 M³ / POTÊNCIA: 88 HP), LARGURA ATÉ 1,5 M, PROFUNDIDADE DE 1,5 A 3,0 M, COM SOLO ARGILO-ARENOSO. AF_08/2023</t>
  </si>
  <si>
    <t xml:space="preserve">ATERRO MECANIZADO DE VALA COM RETROESCAVADEIRA (CAPACIDADE DA CAÇAMBA DA RETRO: 0,26 M³/POTÊNCIA: 88 HP), LARGURA ATÉ 1,5 M, PROFUNDIDADE ATÉ 1,5 M, COM AREIA PARA ATERRO. AF_08/2023</t>
  </si>
  <si>
    <t xml:space="preserve">ATERRO MECANIZADO DE VALA COM RETROESCAVADEIRA (CAPACIDADE DA CAÇAMBA DA RETRO: 0,26 M³/POTÊNCIA: 88 HP), LARGURA ATÉ 1,5 M, PROFUNDIDADE DE 1,5 A 3,0 M, COM AREIA PARA ATERRO. AF_08/2023</t>
  </si>
  <si>
    <t xml:space="preserve">COMPACTAÇÃO DE VALAS COM ROLO COMPRESSOR. AF_08/2023</t>
  </si>
  <si>
    <t xml:space="preserve">REATERRO MANUAL DE VALAS, COM COMPACTADOR DE SOLOS DE PERCUSSÃO. AF_08/2023</t>
  </si>
  <si>
    <t xml:space="preserve">REATERRO MANUAL DE VALAS, COM PLACA VIBRATÓRIA. AF_08/2023</t>
  </si>
  <si>
    <t xml:space="preserve">REATERRO MECANIZADO DE VALA COM ESCAVADEIRA HIDRÁULICA (CAPACIDADE DA CAÇAMBA: 0,8 M³/POTÊNCIA: 111 HP), LARGURA 1,5 A 2,5 M, PROFUNDIDADE 1,5 A 3,0 M, COM SOLO (SEM SUBSTITUIÇÃO) DE 1ª CATEGORIA, COM COMPACTADOR DE SOLOS DE PERCUSSÃO. AF_08/2023</t>
  </si>
  <si>
    <t xml:space="preserve">REATERRO MECANIZADO DE VALA COM ESCAVADEIRA HIDRÁULICA (CAPACIDADE DA CAÇAMBA: 0,8 M³/POTÊNCIA: 111 HP), LARGURA 1,5 A 2,5 M, PROFUNDIDADE 3,0 A 6,0 M, COM SOLO (SEM SUBSTITUIÇÃO) DE 1ª CATEGORIA, COM COMPACTADOR DE SOLOS DE PERCUSSÃO. AF_08/2023</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</si>
  <si>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</si>
  <si>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REATERRO MECANIZADO DE VALA COM ESCAVADEIRA HIDRÁULICA (CAPACIDADE DA CAÇAMBA: 0,8 M³/POTÊNCIA: 111 HP), LARGURA ATÉ 1,5 M, PROFUNDIDADE DE 1,5 A 3,0 M, COM SOLO (SEM SUBSTITUIÇÃO) DE 1ª CATEGORIA, COM PLACA VIBRATÓRIA. AF_08/2023</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</si>
  <si>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</si>
  <si>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REATERRO MECANIZADO DE VALA COM ESCAVADEIRA HIDRÁULICA (CAPACIDADE DA CAÇAMBA: 0,8 M³/POTÊNCIA: 111 HP), LARGURA ATÉ 1,5 M, PROFUNDIDADE DE 3,0 A 6,0 M, COM SOLO (SEM SUBSTITUIÇÃO) DE 1ª CATEGORIA, COM PLACA VIBRATÓRIA. AF_08/2023</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</si>
  <si>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</si>
  <si>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REATERRO MECANIZADO DE VALA COM ESCAVADEIRA HIDRÁULICA (CAPACIDADE DA CAÇAMBA: 0,8 M³/POTÊNCIA: 111 HP), LARGURA DE 1,5 A 2,5 M, PROFUNDIDADE ATÉ 1,5 M, COM SOLO (SEM SUBSTITUIÇÃO) DE 1ª CATEGORIA, COM PLACA VIBRATÓRIA. AF_08/2023</t>
  </si>
  <si>
    <t xml:space="preserve">REATERRO MECANIZADO DE VALA COM ESCAVADEIRA HIDRÁULICA (CAPACIDADE DA CAÇAMBA: 0,8 M³/POTÊNCIA: 111 HP), LARGURA DE 1,5 A 2,5 M, PROFUNDIDADE DE 1,5 A 3,0 M, COM SOLO (SEM SUBSTITUIÇÃO) DE 1ª CATEGORIA, COM PLACA VIBRATÓRIA. AF_08/2023</t>
  </si>
  <si>
    <t xml:space="preserve">REATERRO MECANIZADO DE VALA COM ESCAVADEIRA HIDRÁULICA (CAPACIDADE DA CAÇAMBA: 0,8 M³/POTÊNCIA: 111 HP), LARGURA DE 1,5 A 2,5 M, PROFUNDIDADE DE 3,0 A 6,0 M, COM SOLO (SEM SUBSTITUIÇÃO) DE 1ª CATEGORIA, COM PLACA VIBRATÓRIA. AF_08/2023</t>
  </si>
  <si>
    <t xml:space="preserve">REATERRO MECANIZADO DE VALA COM MINICARREGADEIRA, COM COMPACTADOR DE SOLOS DE PERCUSSÃO. AF_08/2023</t>
  </si>
  <si>
    <t xml:space="preserve">REATERRO MECANIZADO DE VALA COM MINICARREGADEIRA, COM PLACA VIBRATÓRIA. AF_08/2023</t>
  </si>
  <si>
    <t xml:space="preserve">REATERRO MECANIZADO DE VALA COM RETROESCAVADEIRA (CAPACIDADE DA CAÇAMBA DA RETRO: 0,26 M³/POTÊNCIA: 88 HP), LARGURA 0,8 A 1,5 M, PROFUNDIDADE 1,5 A 3,0 M, COM SOLO (SEM SUBSTITUIÇÃO) DE 1ª CATEGORIA E COMPACTADOR DE SOLOS DE PERCUSSÃO. AF_08/2023</t>
  </si>
  <si>
    <t xml:space="preserve">REATERRO MECANIZADO DE VALA COM RETROESCAVADEIRA (CAPACIDADE DA CAÇAMBA DA RETRO: 0,26 M³/POTÊNCIA: 88 HP), LARGURA 0,8 A 1,5 M, PROFUNDIDADE ATÉ 1,5 M, COM SOLO (SEM SUBSTITUIÇÃO) DE 1ª CATEGORIA, COM COMPACTADOR DE SOLOS DE PERCUSSÃO AF_08/2023</t>
  </si>
  <si>
    <t xml:space="preserve">REATERRO MECANIZADO DE VALA COM RETROESCAVADEIRA (CAPACIDADE DA CAÇAMBA DA RETRO: 0,26 M³/POTÊNCIA: 88 HP), LARGURA ATÉ 0,8 M, PROFUNDIDADE 1,5 A 3,0 M, COM SOLO (SEM SUBSTITUIÇÃO) DE 1ª CATEGORIA, COM COMPACTADOR DE SOLOS DE PERCUSSÃO AF_08/2023</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</si>
  <si>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</si>
  <si>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REATERRO MECANIZADO DE VALA COM RETROESCAVADEIRA (CAPACIDADE DA CAÇAMBA DA RETRO: 0,26 M³/POTÊNCIA: 88 HP), LARGURA ATÉ 0,8 M, PROFUNDIDADE ATÉ 1,5 M, COM SOLO (SEM SUBSTITUIÇÃO) DE 1ª CATEGORIA, COM PLACA VIBRATÓRIA. AF_08/2023</t>
  </si>
  <si>
    <t xml:space="preserve">REATERRO MECANIZADO DE VALA COM RETROESCAVADEIRA (CAPACIDADE DA CAÇAMBA DA RETRO: 0,26 M³/POTÊNCIA: 88 HP), LARGURA ATÉ 0,8 M, PROFUNDIDADE DE 1,5 A 3,0 M, COM SOLO (SEM SUBSTITUIÇÃO) DE 1ª CATEGORIA, COM PLACA VIBRATÓRIA. AF_08/2023</t>
  </si>
  <si>
    <t xml:space="preserve">REATERRO MECANIZADO DE VALA COM RETROESCAVADEIRA (CAPACIDADE DA CAÇAMBA DA RETRO: 0,26 M³/POTÊNCIA: 88 HP), LARGURA DE 0,8 A 1,5 M, PROFUNDIDADE ATÉ 1,5 M, COM SOLO (SEM SUBSTITUIÇÃO) DE 1ª CATEGORIA, COM PLACA VIBRATÓRIA. AF_08/2023</t>
  </si>
  <si>
    <t xml:space="preserve">REATERRO MECANIZADO DE VALA COM RETROESCAVADEIRA (CAPACIDADE DA CAÇAMBA DA RETRO: 0,26 M³/POTÊNCIA: 88 HP), LARGURA DE 0,8 A 1,5 M, PROFUNDIDADE DE 1,5 A 3,0 M, COM SOLO (SEM SUBSTITUIÇÃO) DE 1ª CATEGORIA, COM PLACA VIBRATÓRIA. AF_08/2023</t>
  </si>
  <si>
    <t xml:space="preserve">CONSTRUÇÃO DE BASE E SUB-BASE PARA PAVIMENTAÇÃO DE BRITA GRADUADA SIMPLES TRATADA COM CIMENTO, COM ESPESSURA DE 10 CM - EXCLUSIVE CARGA E TRANSPORTE. AF_09/2024</t>
  </si>
  <si>
    <t xml:space="preserve">CONSTRUÇÃO DE BASE E SUB-BASE PARA PAVIMENTAÇÃO DE BRITA GRADUADA SIMPLES TRATADA COM CIMENTO, COM ESPESSURA DE 15 CM - EXCLUSIVE CARGA E TRANSPORTE. AF_09/2024</t>
  </si>
  <si>
    <t xml:space="preserve">CONSTRUÇÃO DE BASE E SUB-BASE PARA PAVIMENTAÇÃO DE BRITA GRADUADA SIMPLES TRATADA COM CIMENTO, COM ESPESSURA DE 20 CM - EXCLUSIVE CARGA E TRANSPORTE. AF_09/2024</t>
  </si>
  <si>
    <t xml:space="preserve">CONSTRUÇÃO DE BASE E SUB-BASE PARA PAVIMENTAÇÃO DE BRITA GRADUADA SIMPLES, COM ESPESSURA DE 10 CM - EXCLUSIVE CARGA E TRANSPORTE. AF_09/2024</t>
  </si>
  <si>
    <t xml:space="preserve">CONSTRUÇÃO DE BASE E SUB-BASE PARA PAVIMENTAÇÃO DE BRITA GRADUADA SIMPLES, COM ESPESSURA DE 15 CM - EXCLUSIVE CARGA E TRANSPORTE. AF_09/2024</t>
  </si>
  <si>
    <t xml:space="preserve">CONSTRUÇÃO DE BASE E SUB-BASE PARA PAVIMENTAÇÃO DE BRITA GRADUADA SIMPLES, COM ESPESSURA DE 20 CM - EXCLUSIVE CARGA E TRANSPORTE. AF_09/2024</t>
  </si>
  <si>
    <t xml:space="preserve">CONSTRUÇÃO DE BASE E SUB-BASE PARA PAVIMENTAÇÃO DE CONCRETO COMPACTADO COM ROLO, COM ESPESSURA DE 10 CM - EXCLUSIVE CARGA E TRANSPORTE. AF_09/2024</t>
  </si>
  <si>
    <t xml:space="preserve">CONSTRUÇÃO DE BASE E SUB-BASE PARA PAVIMENTAÇÃO DE CONCRETO COMPACTADO COM ROLO, COM ESPESSURA DE 15 CM - EXCLUSIVE CARGA E TRANSPORTE. AF_09/2024</t>
  </si>
  <si>
    <t xml:space="preserve">CONSTRUÇÃO DE BASE E SUB-BASE PARA PAVIMENTAÇÃO DE CONCRETO COMPACTADO COM ROLO, COM ESPESSURA DE 20 CM - EXCLUSIVE CARGA E TRANSPORTE. AF_09/2024</t>
  </si>
  <si>
    <t xml:space="preserve">CONSTRUÇÃO DE BASE E SUB-BASE PARA PAVIMENTAÇÃO DE MACADAME SECO, COM ESPESSURA DE 10 CM - EXCLUSIVE CARGA E TRANSPORTE. AF_09/2024</t>
  </si>
  <si>
    <t xml:space="preserve">CONSTRUÇÃO DE BASE E SUB-BASE PARA PAVIMENTAÇÃO DE MACADAME SECO, COM ESPESSURA DE 15 CM - EXCLUSIVE CARGA E TRANSPORTE. AF_09/2024</t>
  </si>
  <si>
    <t xml:space="preserve">CONSTRUÇÃO DE BASE E SUB-BASE PARA PAVIMENTAÇÃO DE MACADAME SECO, COM ESPESSURA DE 20 CM - EXCLUSIVE CARGA E TRANSPORTE. AF_09/2024</t>
  </si>
  <si>
    <t xml:space="preserve">CONSTRUÇÃO DE BASE E SUB-BASE PARA PAVIMENTAÇÃO DE MACADAME SECO, COM ESPESSURA DE 25 CM - EXCLUSIVE CARGA E TRANSPORTE. AF_09/2024</t>
  </si>
  <si>
    <t xml:space="preserve">CONSTRUÇÃO DE BASE E SUB-BASE PARA PAVIMENTAÇÃO DE RACHÃO, COM ESPESSURA DE 30 CM - EXCLUSIVE CARGA E TRANSPORTE. AF_09/2024</t>
  </si>
  <si>
    <t xml:space="preserve">CONSTRUÇÃO DE BASE E SUB-BASE PARA PAVIMENTAÇÃO DE RACHÃO, COM ESPESSURA DE 40 CM - EXCLUSIVE CARGA E TRANSPORTE. AF_09/2024</t>
  </si>
  <si>
    <t xml:space="preserve">CONSTRUÇÃO DE BASE E SUB-BASE PARA PAVIMENTAÇÃO DE RACHÃO, COM ESPESSURA DE 50 CM - EXCLUSIVE CARGA E TRANSPORTE. AF_09/2024</t>
  </si>
  <si>
    <t xml:space="preserve">CONSTRUÇÃO DE BASE E SUB-BASE PARA PAVIMENTAÇÃO DE RACHÃO, COM ESPESSURA DE 60 CM - EXCLUSIVE CARGA E TRANSPORTE. AF_09/2024</t>
  </si>
  <si>
    <t xml:space="preserve">CONSTRUÇÃO DE BASE E SUB-BASE PARA PAVIMENTAÇÃO DE SOLO (PREDOMINANTEMENTE ARENOSO) BRITA - 40%-60% COM CIMENTO - 4%, MISTURA EM PISTA, COM ESPESSURA DE 10 CM - EXCLUSIVE ESCAVAÇÃO, CARGA E TRANSPORTE E SOLO. AF_09/2024</t>
  </si>
  <si>
    <t xml:space="preserve">CONSTRUÇÃO DE BASE E SUB-BASE PARA PAVIMENTAÇÃO DE SOLO (PREDOMINANTEMENTE ARENOSO) BRITA - 40%-60% COM CIMENTO - 4%, MISTURA EM PISTA, COM ESPESSURA DE 15 CM - EXCLUSIVE ESCAVAÇÃO, CARGA E TRANSPORTE E SOLO. AF_09/2024</t>
  </si>
  <si>
    <t xml:space="preserve">CONSTRUÇÃO DE BASE E SUB-BASE PARA PAVIMENTAÇÃO DE SOLO (PREDOMINANTEMENTE ARENOSO) BRITA - 40%-60% COM CIMENTO - 4%, MISTURA EM PISTA, COM ESPESSURA DE 20 CM - EXCLUSIVE ESCAVAÇÃO, CARGA E TRANSPORTE E SOLO. AF_09/2024</t>
  </si>
  <si>
    <t xml:space="preserve">CONSTRUÇÃO DE BASE E SUB-BASE PARA PAVIMENTAÇÃO DE SOLO (PREDOMINANTEMENTE ARENOSO) BRITA - 40%-60% COM CIMENTO - 4%, MISTURA EM USINA, COM ESPESSURA DE 10 CM - EXCLUSIVE CARGA E TRANSPORTE. AF_09/2024</t>
  </si>
  <si>
    <t xml:space="preserve">CONSTRUÇÃO DE BASE E SUB-BASE PARA PAVIMENTAÇÃO DE SOLO (PREDOMINANTEMENTE ARENOSO) BRITA - 40%-60% COM CIMENTO - 4%, MISTURA EM USINA, COM ESPESSURA DE 15 CM - EXCLUSIVE CARGA E TRANSPORTE. AF_09/2024</t>
  </si>
  <si>
    <t xml:space="preserve">CONSTRUÇÃO DE BASE E SUB-BASE PARA PAVIMENTAÇÃO DE SOLO (PREDOMINANTEMENTE ARENOSO) BRITA - 40%-60% COM CIMENTO - 4%, MISTURA EM USINA, COM ESPESSURA DE 20 CM - EXCLUSIVE CARGA E TRANSPORTE. AF_09/2024</t>
  </si>
  <si>
    <t xml:space="preserve">CONSTRUÇÃO DE BASE E SUB-BASE PARA PAVIMENTAÇÃO DE SOLO (PREDOMINANTEMENTE ARENOSO) BRITA - 40%-60% COM CIMENTO - 6%, MISTURA EM PISTA, COM ESPESSURA DE 10 CM - EXCLUSIVE ESCAVAÇÃO, CARGA E TRANSPORTE E SOLO. AF_09/2024</t>
  </si>
  <si>
    <t xml:space="preserve">CONSTRUÇÃO DE BASE E SUB-BASE PARA PAVIMENTAÇÃO DE SOLO (PREDOMINANTEMENTE ARENOSO) BRITA - 40%-60% COM CIMENTO - 6%, MISTURA EM PISTA, COM ESPESSURA DE 15 CM - EXCLUSIVE ESCAVAÇÃO, CARGA E TRANSPORTE E SOLO. AF_09/2024</t>
  </si>
  <si>
    <t xml:space="preserve">CONSTRUÇÃO DE BASE E SUB-BASE PARA PAVIMENTAÇÃO DE SOLO (PREDOMINANTEMENTE ARENOSO) BRITA - 40%-60% COM CIMENTO - 6%, MISTURA EM PISTA, COM ESPESSURA DE 20 CM - EXCLUSIVE ESCAVAÇÃO, CARGA E TRANSPORTE E SOLO. AF_09/2024</t>
  </si>
  <si>
    <t xml:space="preserve">CONSTRUÇÃO DE BASE E SUB-BASE PARA PAVIMENTAÇÃO DE SOLO (PREDOMINANTEMENTE ARENOSO) BRITA - 40%-60% COM CIMENTO - 6%, MISTURA EM USINA, COM ESPESSURA DE 10 CM - EXCLUSIVE CARGA E TRANSPORTE. AF_09/2024</t>
  </si>
  <si>
    <t xml:space="preserve">CONSTRUÇÃO DE BASE E SUB-BASE PARA PAVIMENTAÇÃO DE SOLO (PREDOMINANTEMENTE ARENOSO) BRITA - 40%-60% COM CIMENTO - 6%, MISTURA EM USINA, COM ESPESSURA DE 15 CM - EXCLUSIVE CARGA E TRANSPORTE. AF_09/2024</t>
  </si>
  <si>
    <t xml:space="preserve">CONSTRUÇÃO DE BASE E SUB-BASE PARA PAVIMENTAÇÃO DE SOLO (PREDOMINANTEMENTE ARENOSO) BRITA - 40%-60% COM CIMENTO - 6%, MISTURA EM USINA, COM ESPESSURA DE 20 CM - EXCLUSIVE CARGA E TRANSPORTE. AF_09/2024</t>
  </si>
  <si>
    <t xml:space="preserve">CONSTRUÇÃO DE BASE E SUB-BASE PARA PAVIMENTAÇÃO DE SOLO (PREDOMINANTEMENTE ARENOSO) BRITA - 40%-60% COM CIMENTO - 8%, MISTURA EM PISTA, COM ESPESSURA DE 10 CM - EXCLUSIVE ESCAVAÇÃO, CARGA E TRANSPORTE E SOLO. AF_09/2024</t>
  </si>
  <si>
    <t xml:space="preserve">CONSTRUÇÃO DE BASE E SUB-BASE PARA PAVIMENTAÇÃO DE SOLO (PREDOMINANTEMENTE ARENOSO) BRITA - 40%-60% COM CIMENTO - 8%, MISTURA EM PISTA, COM ESPESSURA DE 15 CM - EXCLUSIVE ESCAVAÇÃO, CARGA E TRANSPORTE E SOLO. AF_09/2024</t>
  </si>
  <si>
    <t xml:space="preserve">CONSTRUÇÃO DE BASE E SUB-BASE PARA PAVIMENTAÇÃO DE SOLO (PREDOMINANTEMENTE ARENOSO) BRITA - 40%-60% COM CIMENTO - 8%, MISTURA EM PISTA, COM ESPESSURA DE 20 CM - EXCLUSIVE ESCAVAÇÃO, CARGA E TRANSPORTE E SOLO. AF_09/2024</t>
  </si>
  <si>
    <t xml:space="preserve">CONSTRUÇÃO DE BASE E SUB-BASE PARA PAVIMENTAÇÃO DE SOLO (PREDOMINANTEMENTE ARENOSO) BRITA - 40%-60% COM CIMENTO - 8%, MISTURA EM USINA, COM ESPESSURA DE 10 CM - EXCLUSIVE CARGA E TRANSPORTE. AF_09/2024</t>
  </si>
  <si>
    <t xml:space="preserve">CONSTRUÇÃO DE BASE E SUB-BASE PARA PAVIMENTAÇÃO DE SOLO (PREDOMINANTEMENTE ARENOSO) BRITA - 40%-60% COM CIMENTO - 8%, MISTURA EM USINA, COM ESPESSURA DE 15 CM - EXCLUSIVE CARGA E TRANSPORTE. AF_09/2024</t>
  </si>
  <si>
    <t xml:space="preserve">CONSTRUÇÃO DE BASE E SUB-BASE PARA PAVIMENTAÇÃO DE SOLO (PREDOMINANTEMENTE ARENOSO) BRITA - 40%-60% COM CIMENTO - 8%, MISTURA EM USINA, COM ESPESSURA DE 20 CM - EXCLUSIVE CARGA E TRANSPORTE. AF_09/2024</t>
  </si>
  <si>
    <t xml:space="preserve">CONSTRUÇÃO DE BASE E SUB-BASE PARA PAVIMENTAÇÃO DE SOLO (PREDOMINANTEMENTE ARENOSO) BRITA - 40%-60%, MISTURA EM PISTA, COM ESPESSURA DE 10 CM - EXCLUSIVE ESCAVAÇÃO, CARGA E TRANSPORTE E SOLO. AF_09/2024</t>
  </si>
  <si>
    <t xml:space="preserve">CONSTRUÇÃO DE BASE E SUB-BASE PARA PAVIMENTAÇÃO DE SOLO (PREDOMINANTEMENTE ARENOSO) BRITA - 40%-60%, MISTURA EM PISTA, COM ESPESSURA DE 15 CM - EXCLUSIVE ESCAVAÇÃO, CARGA E TRANSPORTE E SOLO. AF_09/2024</t>
  </si>
  <si>
    <t xml:space="preserve">CONSTRUÇÃO DE BASE E SUB-BASE PARA PAVIMENTAÇÃO DE SOLO (PREDOMINANTEMENTE ARENOSO) BRITA - 40%-60%, MISTURA EM PISTA, COM ESPESSURA DE 20 CM - EXCLUSIVE ESCAVAÇÃO, CARGA E TRANSPORTE E SOLO. AF_09/2024</t>
  </si>
  <si>
    <t xml:space="preserve">CONSTRUÇÃO DE BASE E SUB-BASE PARA PAVIMENTAÇÃO DE SOLO (PREDOMINANTEMENTE ARENOSO) BRITA - 40%-60%, MISTURA EM USINA, COM ESPESSURA DE 10 CM - EXCLUSIVE CARGA E TRANSPORTE. AF_09/2024</t>
  </si>
  <si>
    <t xml:space="preserve">CONSTRUÇÃO DE BASE E SUB-BASE PARA PAVIMENTAÇÃO DE SOLO (PREDOMINANTEMENTE ARENOSO) BRITA - 40%-60%, MISTURA EM USINA, COM ESPESSURA DE 15 CM - EXCLUSIVE CARGA E TRANSPORTE. AF_09/2024</t>
  </si>
  <si>
    <t xml:space="preserve">CONSTRUÇÃO DE BASE E SUB-BASE PARA PAVIMENTAÇÃO DE SOLO (PREDOMINANTEMENTE ARENOSO) BRITA - 40%-60%, MISTURA EM USINA, COM ESPESSURA DE 20 CM - EXCLUSIVE CARGA E TRANSPORTE. AF_09/2024</t>
  </si>
  <si>
    <t xml:space="preserve">CONSTRUÇÃO DE BASE E SUB-BASE PARA PAVIMENTAÇÃO DE SOLO (PREDOMINANTEMENTE ARENOSO) BRITA - 50%-50% COM CIMENTO - 4%, MISTURA EM PISTA, COM ESPESSURA DE 10 CM - EXCLUSIVE ESCAVAÇÃO, CARGA E TRANSPORTE E SOLO. AF_09/2024</t>
  </si>
  <si>
    <t xml:space="preserve">CONSTRUÇÃO DE BASE E SUB-BASE PARA PAVIMENTAÇÃO DE SOLO (PREDOMINANTEMENTE ARENOSO) BRITA - 50%-50% COM CIMENTO - 4%, MISTURA EM PISTA, COM ESPESSURA DE 15 CM - EXCLUSIVE ESCAVAÇÃO, CARGA E TRANSPORTE E SOLO. AF_09/2024</t>
  </si>
  <si>
    <t xml:space="preserve">CONSTRUÇÃO DE BASE E SUB-BASE PARA PAVIMENTAÇÃO DE SOLO (PREDOMINANTEMENTE ARENOSO) BRITA - 50%-50% COM CIMENTO - 4%, MISTURA EM PISTA, COM ESPESSURA DE 20 CM - EXCLUSIVE ESCAVAÇÃO, CARGA E TRANSPORTE E SOLO. AF_09/2024</t>
  </si>
  <si>
    <t xml:space="preserve">CONSTRUÇÃO DE BASE E SUB-BASE PARA PAVIMENTAÇÃO DE SOLO (PREDOMINANTEMENTE ARENOSO) BRITA - 50%-50% COM CIMENTO - 4%, MISTURA EM USINA, COM ESPESSURA DE 10 CM - EXCLUSIVE CARGA E TRANSPORTE. AF_09/2024</t>
  </si>
  <si>
    <t xml:space="preserve">CONSTRUÇÃO DE BASE E SUB-BASE PARA PAVIMENTAÇÃO DE SOLO (PREDOMINANTEMENTE ARENOSO) BRITA - 50%-50% COM CIMENTO - 4%, MISTURA EM USINA, COM ESPESSURA DE 15 CM - EXCLUSIVE CARGA E TRANSPORTE. AF_09/2024</t>
  </si>
  <si>
    <t xml:space="preserve">CONSTRUÇÃO DE BASE E SUB-BASE PARA PAVIMENTAÇÃO DE SOLO (PREDOMINANTEMENTE ARENOSO) BRITA - 50%-50% COM CIMENTO - 4%, MISTURA EM USINA, COM ESPESSURA DE 20 CM - EXCLUSIVE CARGA E TRANSPORTE. AF_09/2024</t>
  </si>
  <si>
    <t xml:space="preserve">CONSTRUÇÃO DE BASE E SUB-BASE PARA PAVIMENTAÇÃO DE SOLO (PREDOMINANTEMENTE ARENOSO) BRITA - 50%-50% COM CIMENTO - 6%, MISTURA EM PISTA, COM ESPESSURA DE 10 CM - EXCLUSIVE ESCAVAÇÃO, CARGA E TRANSPORTE E SOLO. AF_09/2024</t>
  </si>
  <si>
    <t xml:space="preserve">CONSTRUÇÃO DE BASE E SUB-BASE PARA PAVIMENTAÇÃO DE SOLO (PREDOMINANTEMENTE ARENOSO) BRITA - 50%-50% COM CIMENTO - 6%, MISTURA EM PISTA, COM ESPESSURA DE 15 CM - EXCLUSIVE ESCAVAÇÃO, CARGA E TRANSPORTE E SOLO. AF_09/2024</t>
  </si>
  <si>
    <t xml:space="preserve">CONSTRUÇÃO DE BASE E SUB-BASE PARA PAVIMENTAÇÃO DE SOLO (PREDOMINANTEMENTE ARENOSO) BRITA - 50%-50% COM CIMENTO - 6%, MISTURA EM PISTA, COM ESPESSURA DE 20 CM - EXCLUSIVE ESCAVAÇÃO, CARGA E TRANSPORTE E SOLO. AF_09/2024</t>
  </si>
  <si>
    <t xml:space="preserve">CONSTRUÇÃO DE BASE E SUB-BASE PARA PAVIMENTAÇÃO DE SOLO (PREDOMINANTEMENTE ARENOSO) BRITA - 50%-50% COM CIMENTO - 6%, MISTURA EM USINA, COM ESPESSURA DE 10 CM - EXCLUSIVE CARGA E TRANSPORTE. AF_09/2024</t>
  </si>
  <si>
    <t xml:space="preserve">CONSTRUÇÃO DE BASE E SUB-BASE PARA PAVIMENTAÇÃO DE SOLO (PREDOMINANTEMENTE ARENOSO) BRITA - 50%-50% COM CIMENTO - 6%, MISTURA EM USINA, COM ESPESSURA DE 15 CM - EXCLUSIVE CARGA E TRANSPORTE. AF_09/2024</t>
  </si>
  <si>
    <t xml:space="preserve">CONSTRUÇÃO DE BASE E SUB-BASE PARA PAVIMENTAÇÃO DE SOLO (PREDOMINANTEMENTE ARENOSO) BRITA - 50%-50% COM CIMENTO - 6%, MISTURA EM USINA, COM ESPESSURA DE 20 CM - EXCLUSIVE CARGA E TRANSPORTE. AF_09/2024</t>
  </si>
  <si>
    <t xml:space="preserve">CONSTRUÇÃO DE BASE E SUB-BASE PARA PAVIMENTAÇÃO DE SOLO (PREDOMINANTEMENTE ARENOSO) BRITA - 50%-50% COM CIMENTO - 8%, MISTURA EM PISTA, COM ESPESSURA DE 10 CM - EXCLUSIVE ESCAVAÇÃO, CARGA E TRANSPORTE E SOLO. AF_09/2024</t>
  </si>
  <si>
    <t xml:space="preserve">CONSTRUÇÃO DE BASE E SUB-BASE PARA PAVIMENTAÇÃO DE SOLO (PREDOMINANTEMENTE ARENOSO) BRITA - 50%-50% COM CIMENTO - 8%, MISTURA EM PISTA, COM ESPESSURA DE 15 CM - EXCLUSIVE ESCAVAÇÃO, CARGA E TRANSPORTE E SOLO. AF_09/2024</t>
  </si>
  <si>
    <t xml:space="preserve">CONSTRUÇÃO DE BASE E SUB-BASE PARA PAVIMENTAÇÃO DE SOLO (PREDOMINANTEMENTE ARENOSO) BRITA - 50%-50% COM CIMENTO - 8%, MISTURA EM PISTA, COM ESPESSURA DE 20 CM - EXCLUSIVE ESCAVAÇÃO, CARGA E TRANSPORTE E SOLO. AF_09/2024</t>
  </si>
  <si>
    <t xml:space="preserve">CONSTRUÇÃO DE BASE E SUB-BASE PARA PAVIMENTAÇÃO DE SOLO (PREDOMINANTEMENTE ARENOSO) BRITA - 50%-50% COM CIMENTO - 8%, MISTURA EM USINA, COM ESPESSURA DE 10 CM - EXCLUSIVE CARGA E TRANSPORTE. AF_09/2024</t>
  </si>
  <si>
    <t xml:space="preserve">CONSTRUÇÃO DE BASE E SUB-BASE PARA PAVIMENTAÇÃO DE SOLO (PREDOMINANTEMENTE ARENOSO) BRITA - 50%-50% COM CIMENTO - 8%, MISTURA EM USINA, COM ESPESSURA DE 15 CM - EXCLUSIVE CARGA E TRANSPORTE. AF_09/2024</t>
  </si>
  <si>
    <t xml:space="preserve">CONSTRUÇÃO DE BASE E SUB-BASE PARA PAVIMENTAÇÃO DE SOLO (PREDOMINANTEMENTE ARENOSO) BRITA - 50%-50% COM CIMENTO - 8%, MISTURA EM USINA, COM ESPESSURA DE 20 CM - EXCLUSIVE CARGA E TRANSPORTE. AF_09/2024</t>
  </si>
  <si>
    <t xml:space="preserve">CONSTRUÇÃO DE BASE E SUB-BASE PARA PAVIMENTAÇÃO DE SOLO (PREDOMINANTEMENTE ARENOSO) BRITA - 50%-50%, MISTURA EM PISTA, COM ESPESSURA DE 10 CM - EXCLUSIVE ESCAVAÇÃO, CARGA E TRANSPORTE E SOLO. AF_09/2024</t>
  </si>
  <si>
    <t xml:space="preserve">CONSTRUÇÃO DE BASE E SUB-BASE PARA PAVIMENTAÇÃO DE SOLO (PREDOMINANTEMENTE ARENOSO) BRITA - 50%-50%, MISTURA EM PISTA, COM ESPESSURA DE 15 CM - EXCLUSIVE ESCAVAÇÃO, CARGA E TRANSPORTE E SOLO. AF_09/2024</t>
  </si>
  <si>
    <t xml:space="preserve">CONSTRUÇÃO DE BASE E SUB-BASE PARA PAVIMENTAÇÃO DE SOLO (PREDOMINANTEMENTE ARENOSO) BRITA - 50%-50%, MISTURA EM PISTA, COM ESPESSURA DE 20 CM - EXCLUSIVE ESCAVAÇÃO, CARGA E TRANSPORTE E SOLO. AF_09/2024</t>
  </si>
  <si>
    <t xml:space="preserve">CONSTRUÇÃO DE BASE E SUB-BASE PARA PAVIMENTAÇÃO DE SOLO (PREDOMINANTEMENTE ARENOSO) BRITA - 50%-50%, MISTURA EM USINA, COM ESPESSURA DE 10 CM - EXCLUSIVE CARGA E TRANSPORTE. AF_09/2024</t>
  </si>
  <si>
    <t xml:space="preserve">CONSTRUÇÃO DE BASE E SUB-BASE PARA PAVIMENTAÇÃO DE SOLO (PREDOMINANTEMENTE ARENOSO) BRITA - 50%-50%, MISTURA EM USINA, COM ESPESSURA DE 15 CM - EXCLUSIVE CARGA E TRANSPORTE. AF_09/2024</t>
  </si>
  <si>
    <t xml:space="preserve">CONSTRUÇÃO DE BASE E SUB-BASE PARA PAVIMENTAÇÃO DE SOLO (PREDOMINANTEMENTE ARENOSO) BRITA - 50%-50%, MISTURA EM USINA, COM ESPESSURA DE 20 CM - EXCLUSIVE CARGA E TRANSPORTE. AF_09/2024</t>
  </si>
  <si>
    <t xml:space="preserve">CONSTRUÇÃO DE BASE E SUB-BASE PARA PAVIMENTAÇÃO DE SOLO (PREDOMINANTEMENTE ARENOSO) COM CIMENTO - 6%, MISTURA EM PISTA, COM ESPESSURA DE 10 CM - EXCLUSIVE ESCAVAÇÃO, CARGA E TRANSPORTE E SOLO. AF_09/2024</t>
  </si>
  <si>
    <t xml:space="preserve">CONSTRUÇÃO DE BASE E SUB-BASE PARA PAVIMENTAÇÃO DE SOLO (PREDOMINANTEMENTE ARENOSO) COM CIMENTO - 6%, MISTURA EM PISTA, COM ESPESSURA DE 15 CM - EXCLUSIVE ESCAVAÇÃO, CARGA E TRANSPORTE E SOLO. AF_09/2024</t>
  </si>
  <si>
    <t xml:space="preserve">CONSTRUÇÃO DE BASE E SUB-BASE PARA PAVIMENTAÇÃO DE SOLO (PREDOMINANTEMENTE ARENOSO) COM CIMENTO - 6%, MISTURA EM PISTA, COM ESPESSURA DE 20 CM - EXCLUSIVE ESCAVAÇÃO, CARGA E TRANSPORTE E SOLO. AF_09/2024</t>
  </si>
  <si>
    <t xml:space="preserve">CONSTRUÇÃO DE BASE E SUB-BASE PARA PAVIMENTAÇÃO DE SOLO (PREDOMINANTEMENTE ARENOSO) COM CIMENTO - 6%, MISTURA EM USINA, COM ESPESSURA DE 10 CM - EXCLUSIVE CARGA E TRANSPORTE. AF_09/2024</t>
  </si>
  <si>
    <t xml:space="preserve">CONSTRUÇÃO DE BASE E SUB-BASE PARA PAVIMENTAÇÃO DE SOLO (PREDOMINANTEMENTE ARENOSO) COM CIMENTO - 6%, MISTURA EM USINA, COM ESPESSURA DE 15 CM - EXCLUSIVE CARGA E TRANSPORTE. AF_09/2024</t>
  </si>
  <si>
    <t xml:space="preserve">CONSTRUÇÃO DE BASE E SUB-BASE PARA PAVIMENTAÇÃO DE SOLO (PREDOMINANTEMENTE ARENOSO) COM CIMENTO - 6%, MISTURA EM USINA, COM ESPESSURA DE 20 CM - EXCLUSIVE CARGA E TRANSPORTE. AF_09/2024</t>
  </si>
  <si>
    <t xml:space="preserve">CONSTRUÇÃO DE BASE E SUB-BASE PARA PAVIMENTAÇÃO DE SOLO (PREDOMINANTEMENTE ARENOSO) COM CIMENTO - 8%, MISTURA EM PISTA, COM ESPESSURA DE 10 CM - EXCLUSIVE ESCAVAÇÃO, CARGA E TRANSPORTE E SOLO. AF_09/2024</t>
  </si>
  <si>
    <t xml:space="preserve">CONSTRUÇÃO DE BASE E SUB-BASE PARA PAVIMENTAÇÃO DE SOLO (PREDOMINANTEMENTE ARENOSO) COM CIMENTO - 8%, MISTURA EM PISTA, COM ESPESSURA DE 15 CM - EXCLUSIVE ESCAVAÇÃO, CARGA E TRANSPORTE E SOLO. AF_09/2024</t>
  </si>
  <si>
    <t xml:space="preserve">CONSTRUÇÃO DE BASE E SUB-BASE PARA PAVIMENTAÇÃO DE SOLO (PREDOMINANTEMENTE ARENOSO) COM CIMENTO - 8%, MISTURA EM PISTA, COM ESPESSURA DE 20 CM - EXCLUSIVE ESCAVAÇÃO, CARGA E TRANSPORTE E SOLO. AF_09/2024</t>
  </si>
  <si>
    <t xml:space="preserve">CONSTRUÇÃO DE BASE E SUB-BASE PARA PAVIMENTAÇÃO DE SOLO (PREDOMINANTEMENTE ARENOSO) COM CIMENTO - 8%, MISTURA EM USINA, COM ESPESSURA DE 10 CM - EXCLUSIVE CARGA E TRANSPORTE. AF_09/2024</t>
  </si>
  <si>
    <t xml:space="preserve">CONSTRUÇÃO DE BASE E SUB-BASE PARA PAVIMENTAÇÃO DE SOLO (PREDOMINANTEMENTE ARENOSO) COM CIMENTO - 8%, MISTURA EM USINA, COM ESPESSURA DE 15 CM - EXCLUSIVE CARGA E TRANSPORTE. AF_09/2024</t>
  </si>
  <si>
    <t xml:space="preserve">CONSTRUÇÃO DE BASE E SUB-BASE PARA PAVIMENTAÇÃO DE SOLO (PREDOMINANTEMENTE ARENOSO) COM CIMENTO - 8%, MISTURA EM USINA, COM ESPESSURA DE 20 CM - EXCLUSIVE CARGA E TRANSPORTE. AF_09/2024</t>
  </si>
  <si>
    <t xml:space="preserve">CONSTRUÇÃO DE BASE E SUB-BASE PARA PAVIMENTAÇÃO DE SOLO (PREDOMINANTEMENTE ARENOSO) MELHORADO COM CIMENTO - 2%, MISTURA EM PISTA, COM ESPESSURA DE 10 CM - EXCLUSIVE ESCAVAÇÃO, CARGA E TRANSPORTE E SOLO. AF_09/2024</t>
  </si>
  <si>
    <t xml:space="preserve">CONSTRUÇÃO DE BASE E SUB-BASE PARA PAVIMENTAÇÃO DE SOLO (PREDOMINANTEMENTE ARENOSO) MELHORADO COM CIMENTO - 2%, MISTURA EM PISTA, COM ESPESSURA DE 15 CM - EXCLUSIVE ESCAVAÇÃO, CARGA E TRANSPORTE E SOLO. AF_09/2024</t>
  </si>
  <si>
    <t xml:space="preserve">CONSTRUÇÃO DE BASE E SUB-BASE PARA PAVIMENTAÇÃO DE SOLO (PREDOMINANTEMENTE ARENOSO) MELHORADO COM CIMENTO - 2%, MISTURA EM PISTA, COM ESPESSURA DE 20 CM - EXCLUSIVE ESCAVAÇÃO, CARGA E TRANSPORTE E SOLO. AF_09/2024</t>
  </si>
  <si>
    <t xml:space="preserve">CONSTRUÇÃO DE BASE E SUB-BASE PARA PAVIMENTAÇÃO DE SOLO (PREDOMINANTEMENTE ARENOSO) MELHORADO COM CIMENTO - 2%, MISTURA EM USINA, COM ESPESSURA DE 10 CM - EXCLUSIVE CARGA E TRANSPORTE. AF_09/2024</t>
  </si>
  <si>
    <t xml:space="preserve">CONSTRUÇÃO DE BASE E SUB-BASE PARA PAVIMENTAÇÃO DE SOLO (PREDOMINANTEMENTE ARENOSO) MELHORADO COM CIMENTO - 2%, MISTURA EM USINA, COM ESPESSURA DE 15 CM - EXCLUSIVE CARGA E TRANSPORTE. AF_09/2024</t>
  </si>
  <si>
    <t xml:space="preserve">CONSTRUÇÃO DE BASE E SUB-BASE PARA PAVIMENTAÇÃO DE SOLO (PREDOMINANTEMENTE ARENOSO) MELHORADO COM CIMENTO - 2%, MISTURA EM USINA, COM ESPESSURA DE 20 CM - EXCLUSIVE CARGA E TRANSPORTE. AF_09/2024</t>
  </si>
  <si>
    <t xml:space="preserve">CONSTRUÇÃO DE BASE E SUB-BASE PARA PAVIMENTAÇÃO DE SOLO (PREDOMINANTEMENTE ARENOSO) MELHORADO COM CIMENTO - 4%, MISTURA EM PISTA, COM ESPESSURA DE 10 CM - EXCLUSIVE ESCAVAÇÃO, CARGA E TRANSPORTE E SOLO. AF_09/2024</t>
  </si>
  <si>
    <t xml:space="preserve">CONSTRUÇÃO DE BASE E SUB-BASE PARA PAVIMENTAÇÃO DE SOLO (PREDOMINANTEMENTE ARENOSO) MELHORADO COM CIMENTO - 4%, MISTURA EM PISTA, COM ESPESSURA DE 15 CM - EXCLUSIVE ESCAVAÇÃO, CARGA E TRANSPORTE E SOLO. AF_09/2024</t>
  </si>
  <si>
    <t xml:space="preserve">CONSTRUÇÃO DE BASE E SUB-BASE PARA PAVIMENTAÇÃO DE SOLO (PREDOMINANTEMENTE ARENOSO) MELHORADO COM CIMENTO - 4%, MISTURA EM PISTA, COM ESPESSURA DE 20 CM - EXCLUSIVE ESCAVAÇÃO, CARGA E TRANSPORTE E SOLO. AF_09/2024</t>
  </si>
  <si>
    <t xml:space="preserve">CONSTRUÇÃO DE BASE E SUB-BASE PARA PAVIMENTAÇÃO DE SOLO (PREDOMINANTEMENTE ARENOSO) MELHORADO COM CIMENTO - 4%, MISTURA EM USINA, COM ESPESSURA DE 10 CM - EXCLUSIVE CARGA E TRANSPORTE. AF_09/2024</t>
  </si>
  <si>
    <t xml:space="preserve">CONSTRUÇÃO DE BASE E SUB-BASE PARA PAVIMENTAÇÃO DE SOLO (PREDOMINANTEMENTE ARENOSO) MELHORADO COM CIMENTO - 4%, MISTURA EM USINA, COM ESPESSURA DE 15 CM - EXCLUSIVE CARGA E TRANSPORTE. AF_09/2024</t>
  </si>
  <si>
    <t xml:space="preserve">CONSTRUÇÃO DE BASE E SUB-BASE PARA PAVIMENTAÇÃO DE SOLO (PREDOMINANTEMENTE ARENOSO) MELHORADO COM CIMENTO - 4%, MISTURA EM USINA, COM ESPESSURA DE 20 CM - EXCLUSIVE CARGA E TRANSPORTE. AF_09/2024</t>
  </si>
  <si>
    <t xml:space="preserve">CONSTRUÇÃO DE BASE E SUB-BASE PARA PAVIMENTAÇÃO DE SOLO (PREDOMINANTEMENTE ARGILOSO) BRITA - 40%-60%, MISTURA EM PISTA, COM ESPESSURA DE 10 CM - EXCLUSIVE ESCAVAÇÃO, CARGA E TRANSPORTE E SOLO. AF_09/2024</t>
  </si>
  <si>
    <t xml:space="preserve">CONSTRUÇÃO DE BASE E SUB-BASE PARA PAVIMENTAÇÃO DE SOLO (PREDOMINANTEMENTE ARGILOSO) BRITA - 40%-60%, MISTURA EM PISTA, COM ESPESSURA DE 15 CM - EXCLUSIVE ESCAVAÇÃO, CARGA E TRANSPORTE E SOLO. AF_09/2024</t>
  </si>
  <si>
    <t xml:space="preserve">CONSTRUÇÃO DE BASE E SUB-BASE PARA PAVIMENTAÇÃO DE SOLO (PREDOMINANTEMENTE ARGILOSO) BRITA - 40%-60%, MISTURA EM PISTA, COM ESPESSURA DE 20 CM - EXCLUSIVE ESCAVAÇÃO, CARGA E TRANSPORTE E SOLO. AF_09/2024</t>
  </si>
  <si>
    <t xml:space="preserve">CONSTRUÇÃO DE BASE E SUB-BASE PARA PAVIMENTAÇÃO DE SOLO (PREDOMINANTEMENTE ARGILOSO) BRITA - 40%-60%, MISTURA EM USINA, COM ESPESSURA DE 10 CM - EXCLUSIVE CARGA E TRANSPORTE. AF_09/2024</t>
  </si>
  <si>
    <t xml:space="preserve">CONSTRUÇÃO DE BASE E SUB-BASE PARA PAVIMENTAÇÃO DE SOLO (PREDOMINANTEMENTE ARGILOSO) BRITA - 40%-60%, MISTURA EM USINA, COM ESPESSURA DE 15 CM - EXCLUSIVE CARGA E TRANSPORTE. AF_09/2024</t>
  </si>
  <si>
    <t xml:space="preserve">CONSTRUÇÃO DE BASE E SUB-BASE PARA PAVIMENTAÇÃO DE SOLO (PREDOMINANTEMENTE ARGILOSO) BRITA - 40%-60%, MISTURA EM USINA, COM ESPESSURA DE 20 CM - EXCLUSIVE CARGA E TRANSPORTE. AF_09/2024</t>
  </si>
  <si>
    <t xml:space="preserve">CONSTRUÇÃO DE BASE E SUB-BASE PARA PAVIMENTAÇÃO DE SOLO (PREDOMINANTEMENTE ARGILOSO) BRITA - 50%-50%, MISTURA EM PISTA, COM ESPESSURA DE 10 CM - EXCLUSIVE ESCAVAÇÃO, CARGA E TRANSPORTE E SOLO. AF_09/2024</t>
  </si>
  <si>
    <t xml:space="preserve">CONSTRUÇÃO DE BASE E SUB-BASE PARA PAVIMENTAÇÃO DE SOLO (PREDOMINANTEMENTE ARGILOSO) BRITA - 50%-50%, MISTURA EM PISTA, COM ESPESSURA DE 15 CM - EXCLUSIVE ESCAVAÇÃO, CARGA E TRANSPORTE E SOLO. AF_09/2024</t>
  </si>
  <si>
    <t xml:space="preserve">CONSTRUÇÃO DE BASE E SUB-BASE PARA PAVIMENTAÇÃO DE SOLO (PREDOMINANTEMENTE ARGILOSO) BRITA - 50%-50%, MISTURA EM PISTA, COM ESPESSURA DE 20 CM - EXCLUSIVE ESCAVAÇÃO, CARGA E TRANSPORTE E SOLO. AF_09/2024</t>
  </si>
  <si>
    <t xml:space="preserve">CONSTRUÇÃO DE BASE E SUB-BASE PARA PAVIMENTAÇÃO DE SOLO (PREDOMINANTEMENTE ARGILOSO) BRITA - 50%-50%, MISTURA EM USINA, COM ESPESSURA DE 10 CM - EXCLUSIVE CARGA E TRANSPORTE. AF_09/2024</t>
  </si>
  <si>
    <t xml:space="preserve">CONSTRUÇÃO DE BASE E SUB-BASE PARA PAVIMENTAÇÃO DE SOLO (PREDOMINANTEMENTE ARGILOSO) BRITA - 50%-50%, MISTURA EM USINA, COM ESPESSURA DE 15 CM - EXCLUSIVE CARGA E TRANSPORTE. AF_09/2024</t>
  </si>
  <si>
    <t xml:space="preserve">CONSTRUÇÃO DE BASE E SUB-BASE PARA PAVIMENTAÇÃO DE SOLO (PREDOMINANTEMENTE ARGILOSO) BRITA - 50%-50%, MISTURA EM USINA, COM ESPESSURA DE 20 CM - EXCLUSIVE CARGA E TRANSPORTE. AF_09/2024</t>
  </si>
  <si>
    <t xml:space="preserve">CONSTRUÇÃO DE BASE E SUB-BASE PARA PAVIMENTAÇÃO DE SOLO DE COMPORTAMENTO LATERÍTICO (ARENOSO), COM ESPESSURA DE 10 CM - EXCLUSIVE ESCAVAÇÃO, CARGA E TRANSPORTE E SOLO. AF_09/2024</t>
  </si>
  <si>
    <t xml:space="preserve">CONSTRUÇÃO DE BASE E SUB-BASE PARA PAVIMENTAÇÃO DE SOLO DE COMPORTAMENTO LATERÍTICO (ARENOSO), COM ESPESSURA DE 15 CM - EXCLUSIVE ESCAVAÇÃO, CARGA E TRANSPORTE E SOLO. AF_09/2024</t>
  </si>
  <si>
    <t xml:space="preserve">CONSTRUÇÃO DE BASE E SUB-BASE PARA PAVIMENTAÇÃO DE SOLO DE COMPORTAMENTO LATERÍTICO (ARENOSO), COM ESPESSURA DE 20 CM - EXCLUSIVE ESCAVAÇÃO, CARGA E TRANSPORTE E SOLO. AF_09/2024</t>
  </si>
  <si>
    <t xml:space="preserve">CONSTRUÇÃO DE BASE E SUB-BASE PARA PAVIMENTAÇÃO DE SOLO ESTABILIZADO GRANULOMETRICAMENTE COM MISTURA DE SOLOS EM PISTA - EXCLUSIVE SOLO, ESCAVAÇÃO, CARGA E TRANSPORTE. AF_09/2024</t>
  </si>
  <si>
    <t xml:space="preserve">CONSTRUÇÃO DE BASE E SUB-BASE PARA PAVIMENTAÇÃO DE SOLO ESTABILIZADO GRANULOMETRICAMENTE SEM MISTURA DE SOLOS - EXCLUSIVE SOLO, ESCAVAÇÃO, CARGA E TRANSPORTE. AF_09/2024</t>
  </si>
  <si>
    <t xml:space="preserve">ESPALHAMENTO DE MATERIAL COM TRATOR DE ESTEIRAS. AF_09/2024</t>
  </si>
  <si>
    <t xml:space="preserve">EXECUÇÃO DE IMPRIMAÇÃO COM ASFALTO DILUÍDO CM-30, PARA OBRAS DE CONSTRUÇÃO DE PAVIMENTOS. AF_09/2024</t>
  </si>
  <si>
    <t xml:space="preserve">EXECUÇÃO DE IMPRIMAÇÃO COM ASFALTO DILUÍDO CM-30, PARA OBRAS DE RECONSTRUÇÃO DE PAVIMENTOS. AF_09/2024</t>
  </si>
  <si>
    <t xml:space="preserve">EXECUÇÃO DE PINTURA DE LIGAÇÃO COM EMULSÃO ASFÁLTICA RR-2C, PARA OBRAS DE CONSTRUÇÃO DE PAVIMENTOS. AF_09/2024</t>
  </si>
  <si>
    <t xml:space="preserve">EXECUÇÃO DE PINTURA DE LIGAÇÃO COM EMULSÃO ASFÁLTICA RR-2C, PARA OBRAS DE RECONSTRUÇÃO DE PAVIMENTOS. AF_09/2024</t>
  </si>
  <si>
    <t xml:space="preserve">EXECUÇÃO E COMPACTAÇÃO DE CAMADA FINAL DE ATERRO (100% DE ENERGIA DO PROCTOR NORMAL) COM SOLO PREDOMINANTEMENTE ARENOSO, EM CAMADAS COM ESPESSURA DE 10 CM - EXCLUSIVE ESCAVAÇÃO, CARGA E TRANSPORTE E SOLO. AF_09/2024</t>
  </si>
  <si>
    <t xml:space="preserve">EXECUÇÃO E COMPACTAÇÃO DE CAMADA FINAL DE ATERRO (100% DE ENERGIA DO PROCTOR NORMAL) COM SOLO PREDOMINANTEMENTE ARENOSO, EM CAMADAS COM ESPESSURA DE 15 CM - EXCLUSIVE ESCAVAÇÃO, CARGA E TRANSPORTE E SOLO. AF_09/2024</t>
  </si>
  <si>
    <t xml:space="preserve">EXECUÇÃO E COMPACTAÇÃO DE CAMADA FINAL DE ATERRO (100% DE ENERGIA DO PROCTOR NORMAL) COM SOLO PREDOMINANTEMENTE ARENOSO, EM CAMADAS COM ESPESSURA DE 20 CM - EXCLUSIVE ESCAVAÇÃO, CARGA E TRANSPORTE E SOLO. AF_09/2024</t>
  </si>
  <si>
    <t xml:space="preserve">EXECUÇÃO E COMPACTAÇÃO DE CAMADA FINAL DE ATERRO (100% DE ENERGIA DO PROCTOR NORMAL) COM SOLO PREDOMINANTEMENTE ARGILOSO, EM CAMADAS COM ESPESSURA DE 10 CM - EXCLUSIVE ESCAVAÇÃO, CARGA E TRANSPORTE E SOLO. AF_09/2024</t>
  </si>
  <si>
    <t xml:space="preserve">EXECUÇÃO E COMPACTAÇÃO DE CAMADA FINAL DE ATERRO (100% DE ENERGIA DO PROCTOR NORMAL) COM SOLO PREDOMINANTEMENTE ARGILOSO, EM CAMADAS COM ESPESSURA DE 15 CM - EXCLUSIVE ESCAVAÇÃO, CARGA E TRANSPORTE E SOLO. AF_09/2024</t>
  </si>
  <si>
    <t xml:space="preserve">EXECUÇÃO E COMPACTAÇÃO DE CAMADA FINAL DE ATERRO (100% DE ENERGIA DO PROCTOR NORMAL) COM SOLO PREDOMINANTEMENTE ARGILOSO, EM CAMADAS COM ESPESSURA DE 20 CM - EXCLUSIVE ESCAVAÇÃO, CARGA E TRANSPORTE E SOLO. AF_09/2024</t>
  </si>
  <si>
    <t xml:space="preserve">EXECUÇÃO E COMPACTAÇÃO DE CORPO DE ATERRO (95% DE ENERGIA DO PROCTOR NORMAL) COM SOLO PREDOMINANTEMENTE ARENOSO ESPESSURA 15CM - EXCLUSIVE MATERIAL, ESCAVAÇÃO, CARGA E TRANSPORTE. AF_09/2024</t>
  </si>
  <si>
    <t xml:space="preserve">EXECUÇÃO E COMPACTAÇÃO DE CORPO DE ATERRO (95% DE ENERGIA DO PROCTOR NORMAL) COM SOLO PREDOMINANTEMENTE ARENOSO, EM CAMADAS COM ESPESSURA DE 20 CM - EXCLUSIVE ESCAVAÇÃO, CARGA E TRANSPORTE E SOLO. AF_09/2024</t>
  </si>
  <si>
    <t xml:space="preserve">EXECUÇÃO E COMPACTAÇÃO DE CORPO DE ATERRO DE ATERRO (95% DE ENERGIA DO PROCTOR NORMAL) COM SOLO PREDOMINANTEMENTE ARENOSO, EM CAMADAS COM ESPESSURA DE 10 CM - EXCLUSIVE ESCAVAÇÃO, CARGA E TRANSPORTE E SOLO. AF_09/2024</t>
  </si>
  <si>
    <t xml:space="preserve">EXECUÇÃO E COMPACTAÇÃO DE CORPO DE ATERRO DE ATERRO (95% DE ENERGIA DO PROCTOR NORMAL) COM SOLO PREDOMINANTEMENTE ARGILOSO ESPESSURA 15 CM - EXCLUSIVE MATERIAL, ESCAVAÇÃO, CARGA E TRANSPORTE. AF_09/2024</t>
  </si>
  <si>
    <t xml:space="preserve">EXECUÇÃO E COMPACTAÇÃO DE CORPO DE ATERRO DE ATERRO (95% DE ENERGIA DO PROCTOR NORMAL) COM SOLO PREDOMINANTEMENTE ARGILOSO, EM CAMADAS COM ESPESSURA DE 10 CM - EXCLUSIVE ESCAVAÇÃO, CARGA E TRANSPORTE E SOLO. AF_09/2024</t>
  </si>
  <si>
    <t xml:space="preserve">EXECUÇÃO E COMPACTAÇÃO DE CORPO DE ATERRO DE ATERRO (95% DE ENERGIA DO PROCTOR NORMAL) COM SOLO PREDOMINANTEMENTE ARGILOSO, EM CAMADAS COM ESPESSURA DE 20 CM - EXCLUSIVE ESCAVAÇÃO, CARGA E TRANSPORTE E SOLO. AF_09/2024</t>
  </si>
  <si>
    <t xml:space="preserve">RECONSTRUÇÃO DE BASE E SUB-BASE PARA PAVIMENTAÇÃO DE BRITA GRADUADA SIMPLES TRATADA COM CIMENTO, COM ESPESSURA DE 10 CM - EXCLUSIVE CARGA E TRANSPORTE. AF_09/2024</t>
  </si>
  <si>
    <t xml:space="preserve">RECONSTRUÇÃO DE BASE E SUB-BASE PARA PAVIMENTAÇÃO DE BRITA GRADUADA SIMPLES TRATADA COM CIMENTO, COM ESPESSURA DE 15 CM - EXCLUSIVE CARGA E TRANSPORTE. AF_09/2024</t>
  </si>
  <si>
    <t xml:space="preserve">RECONSTRUÇÃO DE BASE E SUB-BASE PARA PAVIMENTAÇÃO DE BRITA GRADUADA SIMPLES TRATADA COM CIMENTO, COM ESPESSURA DE 20 CM - EXCLUSIVE CARGA E TRANSPORTE. AF_09/2024</t>
  </si>
  <si>
    <t xml:space="preserve">RECONSTRUÇÃO DE BASE E SUB-BASE PARA PAVIMENTAÇÃO DE BRITA GRADUADA SIMPLES, COM ESPESSURA DE 10 CM - EXCLUSIVE CARGA E TRANSPORTE. AF_09/2024</t>
  </si>
  <si>
    <t xml:space="preserve">RECONSTRUÇÃO DE BASE E SUB-BASE PARA PAVIMENTAÇÃO DE BRITA GRADUADA SIMPLES, COM ESPESSURA DE 15 CM - EXCLUSIVE CARGA E TRANSPORTE. AF_09/2024</t>
  </si>
  <si>
    <t xml:space="preserve">RECONSTRUÇÃO DE BASE E SUB-BASE PARA PAVIMENTAÇÃO DE BRITA GRADUADA SIMPLES, COM ESPESSURA DE 20 CM - EXCLUSIVE CARGA E TRANSPORTE. AF_09/2024</t>
  </si>
  <si>
    <t xml:space="preserve">RECONSTRUÇÃO DE BASE E SUB-BASE PARA PAVIMENTAÇÃO DE CONCRETO COMPACTADO COM ROLO, COM ESPESSURA DE 10 CM - EXCLUSIVE CARGA E TRANSPORTE. AF_09/2024</t>
  </si>
  <si>
    <t xml:space="preserve">RECONSTRUÇÃO DE BASE E SUB-BASE PARA PAVIMENTAÇÃO DE CONCRETO COMPACTADO COM ROLO, COM ESPESSURA DE 15 CM - EXCLUSIVE CARGA E TRANSPORTE. AF_09/2024</t>
  </si>
  <si>
    <t xml:space="preserve">RECONSTRUÇÃO DE BASE E SUB-BASE PARA PAVIMENTAÇÃO DE CONCRETO COMPACTADO COM ROLO, COM ESPESSURA DE 20 CM - EXCLUSIVE CARGA E TRANSPORTE. AF_09/2024</t>
  </si>
  <si>
    <t xml:space="preserve">RECONSTRUÇÃO DE BASE E SUB-BASE PARA PAVIMENTAÇÃO DE MACADAME SECO, COM ESPESSURA DE 10 CM - EXCLUSIVE CARGA E TRANSPORTE. AF_09/2024</t>
  </si>
  <si>
    <t xml:space="preserve">RECONSTRUÇÃO DE BASE E SUB-BASE PARA PAVIMENTAÇÃO DE MACADAME SECO, COM ESPESSURA DE 15 CM - EXCLUSIVE CARGA E TRANSPORTE. AF_09/2024</t>
  </si>
  <si>
    <t xml:space="preserve">RECONSTRUÇÃO DE BASE E SUB-BASE PARA PAVIMENTAÇÃO DE MACADAME SECO, COM ESPESSURA DE 20 CM - EXCLUSIVE CARGA E TRANSPORTE. AF_09/2024</t>
  </si>
  <si>
    <t xml:space="preserve">RECONSTRUÇÃO DE BASE E SUB-BASE PARA PAVIMENTAÇÃO DE MACADAME SECO, COM ESPESSURA DE 25 CM - EXCLUSIVE CARGA E TRANSPORTE. AF_09/2024</t>
  </si>
  <si>
    <t xml:space="preserve">RECONSTRUÇÃO DE BASE E SUB-BASE PARA PAVIMENTAÇÃO DE RACHÃO, COM ESPESSURA DE 30 CM - EXCLUSIVE CARGA E TRANSPORTE. AF_09/2024</t>
  </si>
  <si>
    <t xml:space="preserve">RECONSTRUÇÃO DE BASE E SUB-BASE PARA PAVIMENTAÇÃO DE RACHÃO, COM ESPESSURA DE 40 CM - EXCLUSIVE CARGA E TRANSPORTE. AF_09/2024</t>
  </si>
  <si>
    <t xml:space="preserve">RECONSTRUÇÃO DE BASE E SUB-BASE PARA PAVIMENTAÇÃO DE RACHÃO, COM ESPESSURA DE 50 CM - EXCLUSIVE CARGA E TRANSPORTE. AF_09/2024</t>
  </si>
  <si>
    <t xml:space="preserve">RECONSTRUÇÃO DE BASE E SUB-BASE PARA PAVIMENTAÇÃO DE RACHÃO, COM ESPESSURA DE 60 CM - EXCLUSIVE CARGA E TRANSPORTE. AF_09/2024</t>
  </si>
  <si>
    <t xml:space="preserve">RECONSTRUÇÃO DE BASE E SUB-BASE PARA PAVIMENTAÇÃO DE SOLO (PREDOMINANTEMENTE ARENOSO) BRITA - 40%-60% COM CIMENTO - 4%, MISTURA EM PISTA, COM ESPESSURA DE 10 CM - EXCLUSIVE ESCAVAÇÃO, CARGA E TRANSPORTE E SOLO. AF_09/2024</t>
  </si>
  <si>
    <t xml:space="preserve">RECONSTRUÇÃO DE BASE E SUB-BASE PARA PAVIMENTAÇÃO DE SOLO (PREDOMINANTEMENTE ARENOSO) BRITA - 40%-60% COM CIMENTO - 4%, MISTURA EM PISTA, COM ESPESSURA DE 15 CM - EXCLUSIVE ESCAVAÇÃO, CARGA E TRANSPORTE E SOLO. AF_09/2024</t>
  </si>
  <si>
    <t xml:space="preserve">RECONSTRUÇÃO DE BASE E SUB-BASE PARA PAVIMENTAÇÃO DE SOLO (PREDOMINANTEMENTE ARENOSO) BRITA - 40%-60% COM CIMENTO - 4%, MISTURA EM PISTA, COM ESPESSURA DE 20 CM - EXCLUSIVE ESCAVAÇÃO, CARGA E TRANSPORTE E SOLO. AF_09/2024</t>
  </si>
  <si>
    <t xml:space="preserve">RECONSTRUÇÃO DE BASE E SUB-BASE PARA PAVIMENTAÇÃO DE SOLO (PREDOMINANTEMENTE ARENOSO) BRITA - 40%-60% COM CIMENTO - 4%, MISTURA EM USINA, COM ESPESSURA DE 10 CM - EXCLUSIVE CARGA E TRANSPORTE. AF_09/2024</t>
  </si>
  <si>
    <t xml:space="preserve">RECONSTRUÇÃO DE BASE E SUB-BASE PARA PAVIMENTAÇÃO DE SOLO (PREDOMINANTEMENTE ARENOSO) BRITA - 40%-60% COM CIMENTO - 4%, MISTURA EM USINA, COM ESPESSURA DE 15 CM - EXCLUSIVE CARGA E TRANSPORTE. AF_09/2024</t>
  </si>
  <si>
    <t xml:space="preserve">RECONSTRUÇÃO DE BASE E SUB-BASE PARA PAVIMENTAÇÃO DE SOLO (PREDOMINANTEMENTE ARENOSO) BRITA - 40%-60% COM CIMENTO - 4%, MISTURA EM USINA, COM ESPESSURA DE 20 CM - EXCLUSIVE CARGA E TRANSPORTE. AF_09/2024</t>
  </si>
  <si>
    <t xml:space="preserve">RECONSTRUÇÃO DE BASE E SUB-BASE PARA PAVIMENTAÇÃO DE SOLO (PREDOMINANTEMENTE ARENOSO) BRITA - 40%-60% COM CIMENTO - 6%, MISTURA EM PISTA, COM ESPESSURA DE 10 CM - EXCLUSIVE ESCAVAÇÃO, CARGA E TRANSPORTE E SOLO. AF_09/2024</t>
  </si>
  <si>
    <t xml:space="preserve">RECONSTRUÇÃO DE BASE E SUB-BASE PARA PAVIMENTAÇÃO DE SOLO (PREDOMINANTEMENTE ARENOSO) BRITA - 40%-60% COM CIMENTO - 6%, MISTURA EM PISTA, COM ESPESSURA DE 15 CM - EXCLUSIVE ESCAVAÇÃO, CARGA E TRANSPORTE E SOLO. AF_09/2024</t>
  </si>
  <si>
    <t xml:space="preserve">RECONSTRUÇÃO DE BASE E SUB-BASE PARA PAVIMENTAÇÃO DE SOLO (PREDOMINANTEMENTE ARENOSO) BRITA - 40%-60% COM CIMENTO - 6%, MISTURA EM PISTA, COM ESPESSURA DE 20 CM - EXCLUSIVE ESCAVAÇÃO, CARGA E TRANSPORTE E SOLO. AF_09/2024</t>
  </si>
  <si>
    <t xml:space="preserve">RECONSTRUÇÃO DE BASE E SUB-BASE PARA PAVIMENTAÇÃO DE SOLO (PREDOMINANTEMENTE ARENOSO) BRITA - 40%-60% COM CIMENTO - 6%, MISTURA EM USINA, COM ESPESSURA DE 10 CM - EXCLUSIVE CARGA E TRANSPORTE. AF_09/2024</t>
  </si>
  <si>
    <t xml:space="preserve">RECONSTRUÇÃO DE BASE E SUB-BASE PARA PAVIMENTAÇÃO DE SOLO (PREDOMINANTEMENTE ARENOSO) BRITA - 40%-60% COM CIMENTO - 6%, MISTURA EM USINA, COM ESPESSURA DE 15 CM - EXCLUSIVE CARGA E TRANSPORTE. AF_09/2024</t>
  </si>
  <si>
    <t xml:space="preserve">RECONSTRUÇÃO DE BASE E SUB-BASE PARA PAVIMENTAÇÃO DE SOLO (PREDOMINANTEMENTE ARENOSO) BRITA - 40%-60% COM CIMENTO - 6%, MISTURA EM USINA, COM ESPESSURA DE 20 CM - EXCLUSIVE CARGA E TRANSPORTE. AF_09/2024</t>
  </si>
  <si>
    <t xml:space="preserve">RECONSTRUÇÃO DE BASE E SUB-BASE PARA PAVIMENTAÇÃO DE SOLO (PREDOMINANTEMENTE ARENOSO) BRITA - 40%-60% COM CIMENTO - 8%, MISTURA EM PISTA, COM ESPESSURA DE 10 CM - EXCLUSIVE ESCAVAÇÃO, CARGA E TRANSPORTE E SOLO. AF_09/2024</t>
  </si>
  <si>
    <t xml:space="preserve">RECONSTRUÇÃO DE BASE E SUB-BASE PARA PAVIMENTAÇÃO DE SOLO (PREDOMINANTEMENTE ARENOSO) BRITA - 40%-60% COM CIMENTO - 8%, MISTURA EM PISTA, COM ESPESSURA DE 15 CM - EXCLUSIVE ESCAVAÇÃO, CARGA E TRANSPORTE E SOLO. AF_09/2024</t>
  </si>
  <si>
    <t xml:space="preserve">RECONSTRUÇÃO DE BASE E SUB-BASE PARA PAVIMENTAÇÃO DE SOLO (PREDOMINANTEMENTE ARENOSO) BRITA - 40%-60% COM CIMENTO - 8%, MISTURA EM PISTA, COM ESPESSURA DE 20 CM - EXCLUSIVE ESCAVAÇÃO, CARGA E TRANSPORTE E SOLO. AF_09/2024</t>
  </si>
  <si>
    <t xml:space="preserve">RECONSTRUÇÃO DE BASE E SUB-BASE PARA PAVIMENTAÇÃO DE SOLO (PREDOMINANTEMENTE ARENOSO) BRITA - 40%-60% COM CIMENTO - 8%, MISTURA EM USINA, COM ESPESSURA DE 10 CM - EXCLUSIVE CARGA E TRANSPORTE. AF_09/2024</t>
  </si>
  <si>
    <t xml:space="preserve">RECONSTRUÇÃO DE BASE E SUB-BASE PARA PAVIMENTAÇÃO DE SOLO (PREDOMINANTEMENTE ARENOSO) BRITA - 40%-60% COM CIMENTO - 8%, MISTURA EM USINA, COM ESPESSURA DE 15 CM - EXCLUSIVE CARGA E TRANSPORTE. AF_09/2024</t>
  </si>
  <si>
    <t xml:space="preserve">RECONSTRUÇÃO DE BASE E SUB-BASE PARA PAVIMENTAÇÃO DE SOLO (PREDOMINANTEMENTE ARENOSO) BRITA - 40%-60% COM CIMENTO - 8%, MISTURA EM USINA, COM ESPESSURA DE 20 CM - EXCLUSIVE CARGA E TRANSPORTE. AF_09/2024</t>
  </si>
  <si>
    <t xml:space="preserve">RECONSTRUÇÃO DE BASE E SUB-BASE PARA PAVIMENTAÇÃO DE SOLO (PREDOMINANTEMENTE ARENOSO) BRITA - 40%-60%, MISTURA EM PISTA, COM ESPESSURA DE 10 CM - EXCLUSIVE ESCAVAÇÃO, CARGA E TRANSPORTE E SOLO. AF_09/2024</t>
  </si>
  <si>
    <t xml:space="preserve">RECONSTRUÇÃO DE BASE E SUB-BASE PARA PAVIMENTAÇÃO DE SOLO (PREDOMINANTEMENTE ARENOSO) BRITA - 40%-60%, MISTURA EM PISTA, COM ESPESSURA DE 15 CM - EXCLUSIVE ESCAVAÇÃO, CARGA E TRANSPORTE E SOLO. AF_09/2024</t>
  </si>
  <si>
    <t xml:space="preserve">RECONSTRUÇÃO DE BASE E SUB-BASE PARA PAVIMENTAÇÃO DE SOLO (PREDOMINANTEMENTE ARENOSO) BRITA - 40%-60%, MISTURA EM PISTA, COM ESPESSURA DE 20 CM - EXCLUSIVE ESCAVAÇÃO, CARGA E TRANSPORTE E SOLO. AF_09/2024</t>
  </si>
  <si>
    <t xml:space="preserve">RECONSTRUÇÃO DE BASE E SUB-BASE PARA PAVIMENTAÇÃO DE SOLO (PREDOMINANTEMENTE ARENOSO) BRITA - 40%-60%, MISTURA EM USINA, COM ESPESSURA DE 10 CM - EXCLUSIVE CARGA E TRANSPORTE. AF_09/2024</t>
  </si>
  <si>
    <t xml:space="preserve">RECONSTRUÇÃO DE BASE E SUB-BASE PARA PAVIMENTAÇÃO DE SOLO (PREDOMINANTEMENTE ARENOSO) BRITA - 40%-60%, MISTURA EM USINA, COM ESPESSURA DE 15 CM - EXCLUSIVE CARGA E TRANSPORTE. AF_09/2024</t>
  </si>
  <si>
    <t xml:space="preserve">RECONSTRUÇÃO DE BASE E SUB-BASE PARA PAVIMENTAÇÃO DE SOLO (PREDOMINANTEMENTE ARENOSO) BRITA - 40%-60%, MISTURA EM USINA, COM ESPESSURA DE 20 CM - EXCLUSIVE CARGA E TRANSPORTE. AF_09/2024</t>
  </si>
  <si>
    <t xml:space="preserve">RECONSTRUÇÃO DE BASE E SUB-BASE PARA PAVIMENTAÇÃO DE SOLO (PREDOMINANTEMENTE ARENOSO) BRITA - 50%-50% COM CIMENTO - 4%, MISTURA EM PISTA, COM ESPESSURA DE 10 CM - EXCLUSIVE ESCAVAÇÃO, CARGA E TRANSPORTE E SOLO. AF_09/2024</t>
  </si>
  <si>
    <t xml:space="preserve">RECONSTRUÇÃO DE BASE E SUB-BASE PARA PAVIMENTAÇÃO DE SOLO (PREDOMINANTEMENTE ARENOSO) BRITA - 50%-50% COM CIMENTO - 4%, MISTURA EM PISTA, COM ESPESSURA DE 15 CM - EXCLUSIVE ESCAVAÇÃO, CARGA E TRANSPORTE E SOLO. AF_09/2024</t>
  </si>
  <si>
    <t xml:space="preserve">RECONSTRUÇÃO DE BASE E SUB-BASE PARA PAVIMENTAÇÃO DE SOLO (PREDOMINANTEMENTE ARENOSO) BRITA - 50%-50% COM CIMENTO - 4%, MISTURA EM PISTA, COM ESPESSURA DE 20 CM - EXCLUSIVE ESCAVAÇÃO, CARGA E TRANSPORTE E SOLO. AF_09/2024</t>
  </si>
  <si>
    <t xml:space="preserve">RECONSTRUÇÃO DE BASE E SUB-BASE PARA PAVIMENTAÇÃO DE SOLO (PREDOMINANTEMENTE ARENOSO) BRITA - 50%-50% COM CIMENTO - 4%, MISTURA EM USINA, COM ESPESSURA DE 10 CM - EXCLUSIVE CARGA E TRANSPORTE. AF_09/2024</t>
  </si>
  <si>
    <t xml:space="preserve">RECONSTRUÇÃO DE BASE E SUB-BASE PARA PAVIMENTAÇÃO DE SOLO (PREDOMINANTEMENTE ARENOSO) BRITA - 50%-50% COM CIMENTO - 4%, MISTURA EM USINA, COM ESPESSURA DE 15 CM - EXCLUSIVE CARGA E TRANSPORTE. AF_09/2024</t>
  </si>
  <si>
    <t xml:space="preserve">RECONSTRUÇÃO DE BASE E SUB-BASE PARA PAVIMENTAÇÃO DE SOLO (PREDOMINANTEMENTE ARENOSO) BRITA - 50%-50% COM CIMENTO - 4%, MISTURA EM USINA, COM ESPESSURA DE 20 CM - EXCLUSIVE CARGA E TRANSPORTE. AF_09/2024</t>
  </si>
  <si>
    <t xml:space="preserve">RECONSTRUÇÃO DE BASE E SUB-BASE PARA PAVIMENTAÇÃO DE SOLO (PREDOMINANTEMENTE ARENOSO) BRITA - 50%-50% COM CIMENTO - 6%, MISTURA EM PISTA, COM ESPESSURA DE 10 CM - EXCLUSIVE ESCAVAÇÃO, CARGA E TRANSPORTE E SOLO. AF_09/2024</t>
  </si>
  <si>
    <t xml:space="preserve">RECONSTRUÇÃO DE BASE E SUB-BASE PARA PAVIMENTAÇÃO DE SOLO (PREDOMINANTEMENTE ARENOSO) BRITA - 50%-50% COM CIMENTO - 6%, MISTURA EM PISTA, COM ESPESSURA DE 15 CM - EXCLUSIVE ESCAVAÇÃO, CARGA E TRANSPORTE E SOLO. AF_09/2024</t>
  </si>
  <si>
    <t xml:space="preserve">RECONSTRUÇÃO DE BASE E SUB-BASE PARA PAVIMENTAÇÃO DE SOLO (PREDOMINANTEMENTE ARENOSO) BRITA - 50%-50% COM CIMENTO - 6%, MISTURA EM PISTA, COM ESPESSURA DE 20 CM - EXCLUSIVE ESCAVAÇÃO, CARGA E TRANSPORTE E SOLO. AF_09/2024</t>
  </si>
  <si>
    <t xml:space="preserve">RECONSTRUÇÃO DE BASE E SUB-BASE PARA PAVIMENTAÇÃO DE SOLO (PREDOMINANTEMENTE ARENOSO) BRITA - 50%-50% COM CIMENTO - 6%, MISTURA EM USINA, COM ESPESSURA DE 10 CM - EXCLUSIVE CARGA E TRANSPORTE. AF_09/2024</t>
  </si>
  <si>
    <t xml:space="preserve">RECONSTRUÇÃO DE BASE E SUB-BASE PARA PAVIMENTAÇÃO DE SOLO (PREDOMINANTEMENTE ARENOSO) BRITA - 50%-50% COM CIMENTO - 6%, MISTURA EM USINA, COM ESPESSURA DE 15 CM - EXCLUSIVE CARGA E TRANSPORTE. AF_09/2024</t>
  </si>
  <si>
    <t xml:space="preserve">RECONSTRUÇÃO DE BASE E SUB-BASE PARA PAVIMENTAÇÃO DE SOLO (PREDOMINANTEMENTE ARENOSO) BRITA - 50%-50% COM CIMENTO - 6%, MISTURA EM USINA, COM ESPESSURA DE 20 CM - EXCLUSIVE CARGA E TRANSPORTE. AF_09/2024</t>
  </si>
  <si>
    <t xml:space="preserve">RECONSTRUÇÃO DE BASE E SUB-BASE PARA PAVIMENTAÇÃO DE SOLO (PREDOMINANTEMENTE ARENOSO) BRITA - 50%-50% COM CIMENTO - 8%, MISTURA EM PISTA, COM ESPESSURA DE 10 CM - EXCLUSIVE ESCAVAÇÃO, CARGA E TRANSPORTE E SOLO. AF_09/2024</t>
  </si>
  <si>
    <t xml:space="preserve">RECONSTRUÇÃO DE BASE E SUB-BASE PARA PAVIMENTAÇÃO DE SOLO (PREDOMINANTEMENTE ARENOSO) BRITA - 50%-50% COM CIMENTO - 8%, MISTURA EM PISTA, COM ESPESSURA DE 15 CM - EXCLUSIVE ESCAVAÇÃO, CARGA E TRANSPORTE E SOLO. AF_09/2024</t>
  </si>
  <si>
    <t xml:space="preserve">RECONSTRUÇÃO DE BASE E SUB-BASE PARA PAVIMENTAÇÃO DE SOLO (PREDOMINANTEMENTE ARENOSO) BRITA - 50%-50% COM CIMENTO - 8%, MISTURA EM PISTA, COM ESPESSURA DE 20 CM - EXCLUSIVE ESCAVAÇÃO, CARGA E TRANSPORTE E SOLO. AF_09/2024</t>
  </si>
  <si>
    <t xml:space="preserve">RECONSTRUÇÃO DE BASE E SUB-BASE PARA PAVIMENTAÇÃO DE SOLO (PREDOMINANTEMENTE ARENOSO) BRITA - 50%-50% COM CIMENTO - 8%, MISTURA EM USINA, COM ESPESSURA DE 10 CM - EXCLUSIVE CARGA E TRANSPORTE. AF_09/2024</t>
  </si>
  <si>
    <t xml:space="preserve">RECONSTRUÇÃO DE BASE E SUB-BASE PARA PAVIMENTAÇÃO DE SOLO (PREDOMINANTEMENTE ARENOSO) BRITA - 50%-50% COM CIMENTO - 8%, MISTURA EM USINA, COM ESPESSURA DE 15 CM - EXCLUSIVE CARGA E TRANSPORTE. AF_09/2024</t>
  </si>
  <si>
    <t xml:space="preserve">RECONSTRUÇÃO DE BASE E SUB-BASE PARA PAVIMENTAÇÃO DE SOLO (PREDOMINANTEMENTE ARENOSO) BRITA - 50%-50% COM CIMENTO - 8%, MISTURA EM USINA, COM ESPESSURA DE 20 CM - EXCLUSIVE CARGA E TRANSPORTE. AF_09/2024</t>
  </si>
  <si>
    <t xml:space="preserve">RECONSTRUÇÃO DE BASE E SUB-BASE PARA PAVIMENTAÇÃO DE SOLO (PREDOMINANTEMENTE ARENOSO) BRITA - 50%-50%, MISTURA EM PISTA, COM ESPESSURA DE 10 CM - EXCLUSIVE ESCAVAÇÃO, CARGA E TRANSPORTE E SOLO. AF_09/2024</t>
  </si>
  <si>
    <t xml:space="preserve">RECONSTRUÇÃO DE BASE E SUB-BASE PARA PAVIMENTAÇÃO DE SOLO (PREDOMINANTEMENTE ARENOSO) BRITA - 50%-50%, MISTURA EM PISTA, COM ESPESSURA DE 15 CM - EXCLUSIVE ESCAVAÇÃO, CARGA E TRANSPORTE E SOLO. AF_09/2024</t>
  </si>
  <si>
    <t xml:space="preserve">RECONSTRUÇÃO DE BASE E SUB-BASE PARA PAVIMENTAÇÃO DE SOLO (PREDOMINANTEMENTE ARENOSO) BRITA - 50%-50%, MISTURA EM PISTA, COM ESPESSURA DE 20 CM - EXCLUSIVE ESCAVAÇÃO, CARGA E TRANSPORTE E SOLO. AF_09/2024</t>
  </si>
  <si>
    <t xml:space="preserve">RECONSTRUÇÃO DE BASE E SUB-BASE PARA PAVIMENTAÇÃO DE SOLO (PREDOMINANTEMENTE ARENOSO) BRITA - 50%-50%, MISTURA EM USINA, COM ESPESSURA DE 10 CM - EXCLUSIVE CARGA E TRANSPORTE. AF_09/2024</t>
  </si>
  <si>
    <t xml:space="preserve">RECONSTRUÇÃO DE BASE E SUB-BASE PARA PAVIMENTAÇÃO DE SOLO (PREDOMINANTEMENTE ARENOSO) BRITA - 50%-50%, MISTURA EM USINA, COM ESPESSURA DE 15 CM - EXCLUSIVE CARGA E TRANSPORTE. AF_09/2024</t>
  </si>
  <si>
    <t xml:space="preserve">RECONSTRUÇÃO DE BASE E SUB-BASE PARA PAVIMENTAÇÃO DE SOLO (PREDOMINANTEMENTE ARENOSO) BRITA - 50%-50%, MISTURA EM USINA, COM ESPESSURA DE 20 CM - EXCLUSIVE CARGA E TRANSPORTE. AF_09/2024</t>
  </si>
  <si>
    <t xml:space="preserve">RECONSTRUÇÃO DE BASE E SUB-BASE PARA PAVIMENTAÇÃO DE SOLO (PREDOMINANTEMENTE ARENOSO) COM CIMENTO - 6%, MISTURA EM PISTA, COM ESPESSURA DE 10 CM - EXCLUSIVE ESCAVAÇÃO, CARGA E TRANSPORTE E SOLO. AF_09/2024</t>
  </si>
  <si>
    <t xml:space="preserve">RECONSTRUÇÃO DE BASE E SUB-BASE PARA PAVIMENTAÇÃO DE SOLO (PREDOMINANTEMENTE ARENOSO) COM CIMENTO - 6%, MISTURA EM PISTA, COM ESPESSURA DE 15 CM - EXCLUSIVE ESCAVAÇÃO, CARGA E TRANSPORTE E SOLO. AF_09/2024</t>
  </si>
  <si>
    <t xml:space="preserve">RECONSTRUÇÃO DE BASE E SUB-BASE PARA PAVIMENTAÇÃO DE SOLO (PREDOMINANTEMENTE ARENOSO) COM CIMENTO - 6%, MISTURA EM PISTA, COM ESPESSURA DE 20 CM - EXCLUSIVE ESCAVAÇÃO, CARGA E TRANSPORTE E SOLO. AF_09/2024</t>
  </si>
  <si>
    <t xml:space="preserve">RECONSTRUÇÃO DE BASE E SUB-BASE PARA PAVIMENTAÇÃO DE SOLO (PREDOMINANTEMENTE ARENOSO) COM CIMENTO - 6%, MISTURA EM USINA, COM ESPESSURA DE 10 CM - EXCLUSIVE CARGA E TRANSPORTE. AF_09/2024</t>
  </si>
  <si>
    <t xml:space="preserve">RECONSTRUÇÃO DE BASE E SUB-BASE PARA PAVIMENTAÇÃO DE SOLO (PREDOMINANTEMENTE ARENOSO) COM CIMENTO - 6%, MISTURA EM USINA, COM ESPESSURA DE 15 CM - EXCLUSIVE CARGA E TRANSPORTE. AF_09/2024</t>
  </si>
  <si>
    <t xml:space="preserve">RECONSTRUÇÃO DE BASE E SUB-BASE PARA PAVIMENTAÇÃO DE SOLO (PREDOMINANTEMENTE ARENOSO) COM CIMENTO - 6%, MISTURA EM USINA, COM ESPESSURA DE 20 CM - EXCLUSIVE CARGA E TRANSPORTE. AF_09/2024</t>
  </si>
  <si>
    <t xml:space="preserve">RECONSTRUÇÃO DE BASE E SUB-BASE PARA PAVIMENTAÇÃO DE SOLO (PREDOMINANTEMENTE ARENOSO) COM CIMENTO - 8%, MISTURA EM PISTA, COM ESPESSURA DE 10 CM - EXCLUSIVE ESCAVAÇÃO, CARGA E TRANSPORTE E SOLO. AF_09/2024</t>
  </si>
  <si>
    <t xml:space="preserve">RECONSTRUÇÃO DE BASE E SUB-BASE PARA PAVIMENTAÇÃO DE SOLO (PREDOMINANTEMENTE ARENOSO) COM CIMENTO - 8%, MISTURA EM PISTA, COM ESPESSURA DE 15 CM - EXCLUSIVE ESCAVAÇÃO, CARGA E TRANSPORTE E SOLO. AF_09/2024</t>
  </si>
  <si>
    <t xml:space="preserve">RECONSTRUÇÃO DE BASE E SUB-BASE PARA PAVIMENTAÇÃO DE SOLO (PREDOMINANTEMENTE ARENOSO) COM CIMENTO - 8%, MISTURA EM PISTA, COM ESPESSURA DE 20 CM - EXCLUSIVE ESCAVAÇÃO, CARGA E TRANSPORTE E SOLO. AF_09/2024</t>
  </si>
  <si>
    <t xml:space="preserve">RECONSTRUÇÃO DE BASE E SUB-BASE PARA PAVIMENTAÇÃO DE SOLO (PREDOMINANTEMENTE ARENOSO) COM CIMENTO - 8%, MISTURA EM USINA, COM ESPESSURA DE 10 CM - EXCLUSIVE CARGA E TRANSPORTE. AF_09/2024</t>
  </si>
  <si>
    <t xml:space="preserve">RECONSTRUÇÃO DE BASE E SUB-BASE PARA PAVIMENTAÇÃO DE SOLO (PREDOMINANTEMENTE ARENOSO) COM CIMENTO - 8%, MISTURA EM USINA, COM ESPESSURA DE 15 CM - EXCLUSIVE CARGA E TRANSPORTE. AF_09/2024</t>
  </si>
  <si>
    <t xml:space="preserve">RECONSTRUÇÃO DE BASE E SUB-BASE PARA PAVIMENTAÇÃO DE SOLO (PREDOMINANTEMENTE ARENOSO) COM CIMENTO - 8%, MISTURA EM USINA, COM ESPESSURA DE 20 CM - EXCLUSIVE CARGA E TRANSPORTE. AF_09/2024</t>
  </si>
  <si>
    <t xml:space="preserve">RECONSTRUÇÃO DE BASE E SUB-BASE PARA PAVIMENTAÇÃO DE SOLO (PREDOMINANTEMENTE ARENOSO) MELHORADO COM CIMENTO - 2%, MISTURA EM PISTA, COM ESPESSURA DE 10 CM - EXCLUSIVE ESCAVAÇÃO, CARGA E TRANSPORTE E SOLO. AF_09/2024</t>
  </si>
  <si>
    <t xml:space="preserve">RECONSTRUÇÃO DE BASE E SUB-BASE PARA PAVIMENTAÇÃO DE SOLO (PREDOMINANTEMENTE ARENOSO) MELHORADO COM CIMENTO - 2%, MISTURA EM PISTA, COM ESPESSURA DE 15 CM - EXCLUSIVE ESCAVAÇÃO, CARGA E TRANSPORTE E SOLO. AF_09/2024</t>
  </si>
  <si>
    <t xml:space="preserve">RECONSTRUÇÃO DE BASE E SUB-BASE PARA PAVIMENTAÇÃO DE SOLO (PREDOMINANTEMENTE ARENOSO) MELHORADO COM CIMENTO - 2%, MISTURA EM PISTA, COM ESPESSURA DE 20 CM - EXCLUSIVE ESCAVAÇÃO, CARGA E TRANSPORTE E SOLO. AF_09/2024</t>
  </si>
  <si>
    <t xml:space="preserve">RECONSTRUÇÃO DE BASE E SUB-BASE PARA PAVIMENTAÇÃO DE SOLO (PREDOMINANTEMENTE ARENOSO) MELHORADO COM CIMENTO - 2%, MISTURA EM USINA, COM ESPESSURA DE 10 CM - EXCLUSIVE CARGA E TRANSPORTE. AF_09/2024</t>
  </si>
  <si>
    <t xml:space="preserve">RECONSTRUÇÃO DE BASE E SUB-BASE PARA PAVIMENTAÇÃO DE SOLO (PREDOMINANTEMENTE ARENOSO) MELHORADO COM CIMENTO - 2%, MISTURA EM USINA, COM ESPESSURA DE 15 CM - EXCLUSIVE CARGA E TRANSPORTE. AF_09/2024</t>
  </si>
  <si>
    <t xml:space="preserve">RECONSTRUÇÃO DE BASE E SUB-BASE PARA PAVIMENTAÇÃO DE SOLO (PREDOMINANTEMENTE ARENOSO) MELHORADO COM CIMENTO - 2%, MISTURA EM USINA, COM ESPESSURA DE 20 CM - EXCLUSIVE CARGA E TRANSPORTE. AF_09/2024</t>
  </si>
  <si>
    <t xml:space="preserve">RECONSTRUÇÃO DE BASE E SUB-BASE PARA PAVIMENTAÇÃO DE SOLO (PREDOMINANTEMENTE ARENOSO) MELHORADO COM CIMENTO - 4%, MISTURA EM PISTA, COM ESPESSURA DE 10 CM - EXCLUSIVE ESCAVAÇÃO, CARGA E TRANSPORTE E SOLO. AF_09/2024</t>
  </si>
  <si>
    <t xml:space="preserve">RECONSTRUÇÃO DE BASE E SUB-BASE PARA PAVIMENTAÇÃO DE SOLO (PREDOMINANTEMENTE ARENOSO) MELHORADO COM CIMENTO - 4%, MISTURA EM PISTA, COM ESPESSURA DE 15 CM - EXCLUSIVE ESCAVAÇÃO, CARGA E TRANSPORTE E SOLO. AF_09/2024</t>
  </si>
  <si>
    <t xml:space="preserve">RECONSTRUÇÃO DE BASE E SUB-BASE PARA PAVIMENTAÇÃO DE SOLO (PREDOMINANTEMENTE ARENOSO) MELHORADO COM CIMENTO - 4%, MISTURA EM PISTA, COM ESPESSURA DE 20 CM - EXCLUSIVE ESCAVAÇÃO, CARGA E TRANSPORTE E SOLO. AF_09/2024</t>
  </si>
  <si>
    <t xml:space="preserve">RECONSTRUÇÃO DE BASE E SUB-BASE PARA PAVIMENTAÇÃO DE SOLO (PREDOMINANTEMENTE ARENOSO) MELHORADO COM CIMENTO - 4%, MISTURA EM USINA, COM ESPESSURA DE 10 CM - EXCLUSIVE CARGA E TRANSPORTE. AF_09/2024</t>
  </si>
  <si>
    <t xml:space="preserve">RECONSTRUÇÃO DE BASE E SUB-BASE PARA PAVIMENTAÇÃO DE SOLO (PREDOMINANTEMENTE ARENOSO) MELHORADO COM CIMENTO - 4%, MISTURA EM USINA, COM ESPESSURA DE 15 CM - EXCLUSIVE CARGA E TRANSPORTE. AF_09/2024</t>
  </si>
  <si>
    <t xml:space="preserve">RECONSTRUÇÃO DE BASE E SUB-BASE PARA PAVIMENTAÇÃO DE SOLO (PREDOMINANTEMENTE ARENOSO) MELHORADO COM CIMENTO - 4%, MISTURA EM USINA, COM ESPESSURA DE 20 CM - EXCLUSIVE CARGA E TRANSPORTE. AF_09/2024</t>
  </si>
  <si>
    <t xml:space="preserve">RECONSTRUÇÃO DE BASE E SUB-BASE PARA PAVIMENTAÇÃO DE SOLO (PREDOMINANTEMENTE ARGILOSO) BRITA - 40%-60%, MISTURA EM PISTA, COM ESPESSURA DE 10 CM - EXCLUSIVE ESCAVAÇÃO, CARGA E TRANSPORTE E SOLO. AF_09/2024</t>
  </si>
  <si>
    <t xml:space="preserve">RECONSTRUÇÃO DE BASE E SUB-BASE PARA PAVIMENTAÇÃO DE SOLO (PREDOMINANTEMENTE ARGILOSO) BRITA - 40%-60%, MISTURA EM PISTA, COM ESPESSURA DE 15 CM - EXCLUSIVE ESCAVAÇÃO, CARGA E TRANSPORTE E SOLO. AF_09/2024</t>
  </si>
  <si>
    <t xml:space="preserve">RECONSTRUÇÃO DE BASE E SUB-BASE PARA PAVIMENTAÇÃO DE SOLO (PREDOMINANTEMENTE ARGILOSO) BRITA - 40%-60%, MISTURA EM PISTA, COM ESPESSURA DE 20 CM - EXCLUSIVE ESCAVAÇÃO, CARGA E TRANSPORTE E SOLO. AF_09/2024</t>
  </si>
  <si>
    <t xml:space="preserve">RECONSTRUÇÃO DE BASE E SUB-BASE PARA PAVIMENTAÇÃO DE SOLO (PREDOMINANTEMENTE ARGILOSO) BRITA - 40%-60%, MISTURA EM USINA, COM ESPESSURA DE 10 CM - EXCLUSIVE CARGA E TRANSPORTE. AF_09/2024</t>
  </si>
  <si>
    <t xml:space="preserve">RECONSTRUÇÃO DE BASE E SUB-BASE PARA PAVIMENTAÇÃO DE SOLO (PREDOMINANTEMENTE ARGILOSO) BRITA - 40%-60%, MISTURA EM USINA, COM ESPESSURA DE 15 CM - EXCLUSIVE CARGA E TRANSPORTE. AF_09/2024</t>
  </si>
  <si>
    <t xml:space="preserve">RECONSTRUÇÃO DE BASE E SUB-BASE PARA PAVIMENTAÇÃO DE SOLO (PREDOMINANTEMENTE ARGILOSO) BRITA - 40%-60%, MISTURA EM USINA, COM ESPESSURA DE 20 CM - EXCLUSIVE CARGA E TRANSPORTE. AF_09/2024</t>
  </si>
  <si>
    <t xml:space="preserve">RECONSTRUÇÃO DE BASE E SUB-BASE PARA PAVIMENTAÇÃO DE SOLO (PREDOMINANTEMENTE ARGILOSO) BRITA - 50%-50%, MISTURA EM PISTA, COM ESPESSURA DE 10 CM - EXCLUSIVE ESCAVAÇÃO, CARGA E TRANSPORTE E SOLO. AF_09/2024</t>
  </si>
  <si>
    <t xml:space="preserve">RECONSTRUÇÃO DE BASE E SUB-BASE PARA PAVIMENTAÇÃO DE SOLO (PREDOMINANTEMENTE ARGILOSO) BRITA - 50%-50%, MISTURA EM PISTA, COM ESPESSURA DE 15 CM - EXCLUSIVE ESCAVAÇÃO, CARGA E TRANSPORTE E SOLO. AF_09/2024</t>
  </si>
  <si>
    <t xml:space="preserve">RECONSTRUÇÃO DE BASE E SUB-BASE PARA PAVIMENTAÇÃO DE SOLO (PREDOMINANTEMENTE ARGILOSO) BRITA - 50%-50%, MISTURA EM PISTA, COM ESPESSURA DE 20 CM - EXCLUSIVE ESCAVAÇÃO, CARGA E TRANSPORTE E SOLO. AF_09/2024</t>
  </si>
  <si>
    <t xml:space="preserve">RECONSTRUÇÃO DE BASE E SUB-BASE PARA PAVIMENTAÇÃO DE SOLO (PREDOMINANTEMENTE ARGILOSO) BRITA - 50%-50%, MISTURA EM USINA, COM ESPESSURA DE 10 CM - EXCLUSIVE CARGA E TRANSPORTE. AF_09/2024</t>
  </si>
  <si>
    <t xml:space="preserve">RECONSTRUÇÃO DE BASE E SUB-BASE PARA PAVIMENTAÇÃO DE SOLO (PREDOMINANTEMENTE ARGILOSO) BRITA - 50%-50%, MISTURA EM USINA, COM ESPESSURA DE 15 CM - EXCLUSIVE CARGA E TRANSPORTE. AF_09/2024</t>
  </si>
  <si>
    <t xml:space="preserve">RECONSTRUÇÃO DE BASE E SUB-BASE PARA PAVIMENTAÇÃO DE SOLO (PREDOMINANTEMENTE ARGILOSO) BRITA - 50%-50%, MISTURA EM USINA, COM ESPESSURA DE 20 CM - EXCLUSIVE CARGA E TRANSPORTE. AF_09/2024</t>
  </si>
  <si>
    <t xml:space="preserve">RECONSTRUÇÃO DE BASE E SUB-BASE PARA PAVIMENTAÇÃO DE SOLO DE COMPORTAMENTO LATERÍTICO (ARENOSO), COM ESPESSURA DE 10 CM - EXCLUSIVE ESCAVAÇÃO, CARGA E TRANSPORTE E SOLO. AF_09/2024</t>
  </si>
  <si>
    <t xml:space="preserve">RECONSTRUÇÃO DE BASE E SUB-BASE PARA PAVIMENTAÇÃO DE SOLO DE COMPORTAMENTO LATERÍTICO (ARENOSO), COM ESPESSURA DE 15 CM - EXCLUSIVE ESCAVAÇÃO, CARGA E TRANSPORTE E SOLO. AF_09/2024</t>
  </si>
  <si>
    <t xml:space="preserve">RECONSTRUÇÃO DE BASE E SUB-BASE PARA PAVIMENTAÇÃO DE SOLO DE COMPORTAMENTO LATERÍTICO (ARENOSO), COM ESPESSURA DE 20 CM - EXCLUSIVE ESCAVAÇÃO, CARGA E TRANSPORTE E SOLO. AF_09/2024</t>
  </si>
  <si>
    <t xml:space="preserve">REGULARIZAÇÃO DE SUPERFÍCIES COM MOTONIVELADORA. AF_09/2024</t>
  </si>
  <si>
    <t xml:space="preserve">REGULARIZAÇÃO E COMPACTAÇÃO DE SUBLEITO DE SOLO PREDOMINANTEMENTE ARENOSO, PARA OBRAS DE CONSTRUÇÃO DE PAVIMENTOS. AF_09/2024</t>
  </si>
  <si>
    <t xml:space="preserve">REGULARIZAÇÃO E COMPACTAÇÃO DE SUBLEITO DE SOLO PREDOMINANTEMENTE ARENOSO, PARA OBRAS DE RECONSTRUÇÃO DE PAVIMENTOS. AF_09/2024</t>
  </si>
  <si>
    <t xml:space="preserve">REGULARIZAÇÃO E COMPACTAÇÃO DE SUBLEITO DE SOLO PREDOMINANTEMENTE ARGILOSO, PARA OBRAS DE CONSTRUÇÃO DE PAVIMENTOS. AF_09/2024</t>
  </si>
  <si>
    <t xml:space="preserve">REGULARIZAÇÃO E COMPACTAÇÃO DE SUBLEITO DE SOLO PREDOMINANTEMENTE ARGILOSO, PARA OBRAS DE RECONSTRUÇÃO DE PAVIMENTOS. AF_09/2024</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</si>
  <si>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</si>
  <si>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</si>
  <si>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</si>
  <si>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</si>
  <si>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MURO ALA E MURO TESTA UTILIZANDO AÇO CA-50 DE 6,3 MM - MONTAGEM. AF_07/2021</t>
  </si>
  <si>
    <t xml:space="preserve">ARMAÇÃO DE MURO ALA E MURO TESTA UTILIZANDO AÇO CA-50 DE 8 MM - MONTAGEM. AF_07/2021</t>
  </si>
  <si>
    <t xml:space="preserve">ARMAÇÃO DE SOLEIRA UTILIZANDO AÇO CA-50 DE 6,3 MM - MONTAGEM. AF_07/2021</t>
  </si>
  <si>
    <t xml:space="preserve">ARMAÇÃO DE SOLEIRA UTILIZANDO AÇO CA-50 DE 8 MM - MONTAGEM. AF_07/2021</t>
  </si>
  <si>
    <t xml:space="preserve">BOCA PARA BUEIRO DUPLO CELULAR 150 X 150 CM EM CONCRETO, ALAS COM ESCONSIDADE DE 30°, INCLUINDO FÔRMAS E MATERIAIS. AF_07/2021</t>
  </si>
  <si>
    <t xml:space="preserve">BOCA PARA BUEIRO DUPLO CELULAR 150 X 150 CM EM GABIÃO, ALAS COM ESCONSIDADE DE 45°, INCLUINDO FÔRMAS E MATERIAIS. AF_07/2021</t>
  </si>
  <si>
    <t xml:space="preserve">BOCA PARA BUEIRO DUPLO CELULAR 200 X 200 CM EM CONCRETO, ALAS COM ESCONSIDADE DE 30°, INCLUINDO FÔRMAS E MATERIAIS. AF_07/2021</t>
  </si>
  <si>
    <t xml:space="preserve">BOCA PARA BUEIRO DUPLO CELULAR 200 X 200 CM EM GABIÃO, ALAS COM ESCONSIDADE DE 45°, INCLUINDO FÔRMAS E MATERIAIS. AF_07/2021</t>
  </si>
  <si>
    <t xml:space="preserve">BOCA PARA BUEIRO DUPLO CELULAR 250 X 250 CM EM CONCRETO, ALAS COM ESCONSIDADE DE 30°, INCLUINDO FÔRMAS E MATERIAIS. AF_07/2021</t>
  </si>
  <si>
    <t xml:space="preserve">BOCA PARA BUEIRO DUPLO CELULAR 250 X 250 CM EM GABIÃO, ALAS COM ESCONSIDADE DE 45°, INCLUINDO FÔRMAS E MATERIAIS. AF_07/2021</t>
  </si>
  <si>
    <t xml:space="preserve">BOCA PARA BUEIRO DUPLO CELULAR 300 X 300 CM EM CONCRETO, ALAS COM ESCONSIDADE DE 30°, INCLUINDO FÔRMAS E MATERIAIS. AF_07/2021</t>
  </si>
  <si>
    <t xml:space="preserve">BOCA PARA BUEIRO DUPLO CELULAR 300 X 300 CM EM GABIÃO, ALAS COM ESCONSIDADE DE 45°, INCLUINDO FÔRMAS E MATERIAIS. AF_07/2021</t>
  </si>
  <si>
    <t xml:space="preserve">BOCA PARA BUEIRO DUPLO TUBULAR D = 100 CM EM CONCRETO, ALAS COM ESCONSIDADE DE 0°, INCLUINDO FÔRMAS E MATERIAIS. AF_07/2021</t>
  </si>
  <si>
    <t xml:space="preserve">BOCA PARA BUEIRO DUPLO TUBULAR D = 100 CM EM CONCRETO, ALAS COM ESCONSIDADE DE 30°, INCLUINDO FÔRMAS E MATERIAIS. AF_07/2021</t>
  </si>
  <si>
    <t xml:space="preserve">BOCA PARA BUEIRO DUPLO TUBULAR D = 100 CM EM GABIÃO, ALAS COM ESCONSIDADE DE 45°, INCLUINDO FÔRMAS E MATERIAIS. AF_07/2021</t>
  </si>
  <si>
    <t xml:space="preserve">BOCA PARA BUEIRO DUPLO TUBULAR D = 120 CM EM CONCRETO, ALAS COM ESCONSIDADE DE 0°, INCLUINDO FÔRMAS E MATERIAIS. AF_07/2021</t>
  </si>
  <si>
    <t xml:space="preserve">BOCA PARA BUEIRO DUPLO TUBULAR D = 120 CM EM CONCRETO, ALAS COM ESCONSIDADE DE 30°, INCLUINDO FÔRMAS E MATERIAIS. AF_07/2021</t>
  </si>
  <si>
    <t xml:space="preserve">BOCA PARA BUEIRO DUPLO TUBULAR D = 120 CM EM GABIÃO, ALAS COM ESCONSIDADE DE 45°, INCLUINDO FÔRMAS E MATERIAIS. AF_07/2021</t>
  </si>
  <si>
    <t xml:space="preserve">BOCA PARA BUEIRO DUPLO TUBULAR D = 150 CM EM CONCRETO, ALAS COM ESCONSIDADE DE 0°, INCLUINDO FÔRMAS E MATERIAIS. AF_07/2021</t>
  </si>
  <si>
    <t xml:space="preserve">BOCA PARA BUEIRO DUPLO TUBULAR D = 150 CM EM CONCRETO, ALAS COM ESCONSIDADE DE 30°, INCLUINDO FÔRMAS E MATERIAIS. AF_07/2021</t>
  </si>
  <si>
    <t xml:space="preserve">BOCA PARA BUEIRO DUPLO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</si>
  <si>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</si>
  <si>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</si>
  <si>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CONCRETO, ALAS COM ESCONSIDADE DE 0°, INCLUINDO FÔRMAS E MATERIAIS. AF_07/2021</t>
  </si>
  <si>
    <t xml:space="preserve">BOCA PARA BUEIRO DUPLO TUBULAR D = 80 CM EM GABIÃO, ALAS COM ESCONSIDADE DE 45°, INCLUINDO FÔRMAS E MATERIAIS. AF_07/2021</t>
  </si>
  <si>
    <t xml:space="preserve">BOCA PARA BUEIRO SIMPLES CELULAR 150 X 150 CM EM CONCRETO, ALAS COM ESCONSIDADE DE 30°, INCLUINDO FÔRMAS E MATERIAIS. AF_07/2021</t>
  </si>
  <si>
    <t xml:space="preserve">BOCA PARA BUEIRO SIMPLES CELULAR 150 X 150 CM EM GABIÃO, ALAS COM ESCONSIDADE DE 45°, INCLUINDO FÔRMAS E MATERIAIS. AF_07/2021</t>
  </si>
  <si>
    <t xml:space="preserve">BOCA PARA BUEIRO SIMPLES CELULAR 200 X 200 CM EM CONCRETO, ALAS COM ESCONSIDADE DE 30°, INCLUINDO FÔRMAS E MATERIAIS. AF_07/2021</t>
  </si>
  <si>
    <t xml:space="preserve">BOCA PARA BUEIRO SIMPLES CELULAR 200 X 200 CM EM GABIÃO, ALAS COM ESCONSIDADE DE 45°, INCLUINDO FÔRMAS E MATERIAIS. AF_07/2021</t>
  </si>
  <si>
    <t xml:space="preserve">BOCA PARA BUEIRO SIMPLES CELULAR 250 X 250 CM EM CONCRETO, ALAS COM ESCONSIDADE DE 30°, INCLUINDO FÔRMAS E MATERIAIS. AF_07/2021</t>
  </si>
  <si>
    <t xml:space="preserve">BOCA PARA BUEIRO SIMPLES CELULAR 250 X 250 CM EM GABIÃO, ALAS COM ESCONSIDADE DE 45°, INCLUINDO FÔRMAS E MATERIAIS. AF_07/2021</t>
  </si>
  <si>
    <t xml:space="preserve">BOCA PARA BUEIRO SIMPLES CELULAR 300 X 300 CM EM CONCRETO, ALAS COM ESCONSIDADE DE 30°, INCLUINDO FÔRMAS E MATERIAIS. AF_07/2021</t>
  </si>
  <si>
    <t xml:space="preserve">BOCA PARA BUEIRO SIMPLES CELULAR 300 X 300 CM EM GABIÃO, ALAS COM ESCONSIDADE DE 45°, INCLUINDO FÔRMAS E MATERIAIS. AF_07/2021</t>
  </si>
  <si>
    <t xml:space="preserve">BOCA PARA BUEIRO SIMPLES TUBULAR D = 100 CM EM CONCRETO, ALAS COM ESCONSIDADE DE 0°, INCLUINDO FÔRMAS E MATERIAIS. AF_07/2021</t>
  </si>
  <si>
    <t xml:space="preserve">BOCA PARA BUEIRO SIMPLES TUBULAR D = 100 CM EM CONCRETO, ALAS COM ESCONSIDADE DE 30°, INCLUINDO FÔRMAS E MATERIAIS. AF_07/2021</t>
  </si>
  <si>
    <t xml:space="preserve">BOCA PARA BUEIRO SIMPLES TUBULAR D = 100 CM EM GABIÃO, ALAS COM ESCONSIDADE DE 45°, INCLUINDO FÔRMAS E MATERIAIS. AF_07/2021</t>
  </si>
  <si>
    <t xml:space="preserve">BOCA PARA BUEIRO SIMPLES TUBULAR D = 120 CM EM CONCRETO, ALAS COM ESCONSIDADE DE 0°, INCLUINDO FÔRMAS E MATERIAIS. AF_07/2021</t>
  </si>
  <si>
    <t xml:space="preserve">BOCA PARA BUEIRO SIMPLES TUBULAR D = 120 CM EM CONCRETO, ALAS COM ESCONSIDADE DE 30°, INCLUINDO FÔRMAS E MATERIAIS. AF_07/2021</t>
  </si>
  <si>
    <t xml:space="preserve">BOCA PARA BUEIRO SIMPLES TUBULAR D = 120 CM EM GABIÃO, ALAS COM ESCONSIDADE DE 45°, INCLUINDO FÔRMAS E MATERIAIS. AF_07/2021</t>
  </si>
  <si>
    <t xml:space="preserve">BOCA PARA BUEIRO SIMPLES TUBULAR D = 150 CM EM CONCRETO, ALAS COM ESCONSIDADE DE 0°, INCLUINDO FÔRMAS E MATERIAIS. AF_07/2021</t>
  </si>
  <si>
    <t xml:space="preserve">BOCA PARA BUEIRO SIMPLES TUBULAR D = 150 CM EM CONCRETO, ALAS COM ESCONSIDADE DE 30°, INCLUINDO FÔRMAS E MATERIAIS. AF_07/2021</t>
  </si>
  <si>
    <t xml:space="preserve">BOCA PARA BUEIRO SIMPLES TUBULAR D = 150 CM EM GABIÃO, ALAS COM ESCONSIDADE DE 45°, INCLUINDO FÔRMAS E MATERIAIS. AF_07/2021</t>
  </si>
  <si>
    <t xml:space="preserve">BOCA PARA BUEIRO SIMPLES TUBULAR D = 40 CM EM CONCRETO, ALAS COM ESCONSIDADE DE 0°, INCLUINDO FÔRMAS E MATERIAIS. AF_07/2021</t>
  </si>
  <si>
    <t xml:space="preserve">BOCA PARA BUEIRO SIMPLES TUBULAR D = 40 CM EM GABIÃO, ALAS COM ESCONSIDADE DE 45°, INCLUINDO FÔRMAS E MATERIAIS. AF_07/2021</t>
  </si>
  <si>
    <t xml:space="preserve">BOCA PARA BUEIRO SIMPLES TUBULAR D = 60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</si>
  <si>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</si>
  <si>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60 CM EM GABIÃO, ALAS COM ESCONSIDADE DE 45°, INCLUINDO FÔRMAS E MATERIAIS. AF_07/2021</t>
  </si>
  <si>
    <t xml:space="preserve">BOCA PARA BUEIRO SIMPLES TUBULAR D = 80 CM EM CONCRETO, ALAS COM ESCONSIDADE DE 0°, INCLUINDO FÔRMAS E MATERIAIS. AF_07/2021</t>
  </si>
  <si>
    <t xml:space="preserve">BOCA PARA BUEIRO SIMPLES TUBULAR D = 80 CM EM CONCRETO, ALAS COM ESCONSIDADE DE 30°, INCLUINDO FÔRMAS E MATERIAIS. AF_07/2021</t>
  </si>
  <si>
    <t xml:space="preserve">BOCA PARA BUEIRO SIMPLES TUBULAR D = 80 CM EM GABIÃO, ALAS COM ESCONSIDADE DE 45°, INCLUINDO FÔRMAS E MATERIAIS. AF_07/2021</t>
  </si>
  <si>
    <t xml:space="preserve">BOCA PARA BUEIRO TRIPLO CELULAR 150 X 150 CM EM CONCRETO, ALAS COM ESCONSIDADE DE 30°, INCLUINDO FÔRMAS E MATERIAIS. AF_07/2021</t>
  </si>
  <si>
    <t xml:space="preserve">BOCA PARA BUEIRO TRIPLO CELULAR 150 X 150 CM EM GABIÃO, ALAS COM ESCONSIDADE DE 45°, INCLUINDO FÔRMAS E MATERIAIS. AF_07/2021</t>
  </si>
  <si>
    <t xml:space="preserve">BOCA PARA BUEIRO TRIPLO CELULAR 200 X 200 CM EM CONCRETO, ALAS COM ESCONSIDADE DE 30°, INCLUINDO FÔRMAS E MATERIAIS. AF_07/2021</t>
  </si>
  <si>
    <t xml:space="preserve">BOCA PARA BUEIRO TRIPLO CELULAR 200 X 200 CM EM GABIÃO, ALAS COM ESCONSIDADE DE 45°, INCLUINDO FÔRMAS E MATERIAIS. AF_07/2021</t>
  </si>
  <si>
    <t xml:space="preserve">BOCA PARA BUEIRO TRIPLO CELULAR 250 X 250 CM EM CONCRETO, ALAS COM ESCONSIDADE DE 30°, INCLUINDO FÔRMAS E MATERIAIS. AF_07/2021</t>
  </si>
  <si>
    <t xml:space="preserve">BOCA PARA BUEIRO TRIPLO CELULAR 250 X 250 CM EM GABIÃO, ALAS COM ESCONSIDADE DE 45°, INCLUINDO FÔRMAS E MATERIAIS. AF_07/2021</t>
  </si>
  <si>
    <t xml:space="preserve">BOCA PARA BUEIRO TRIPLO CELULAR 300 X 300 CM EM CONCRETO, ALAS COM ESCONSIDADE DE 30°, INCLUINDO FÔRMAS E MATERIAIS. AF_07/2021</t>
  </si>
  <si>
    <t xml:space="preserve">BOCA PARA BUEIRO TRIPLO CELULAR 300 X 300 CM EM GABIÃO, ALAS COM ESCONSIDADE DE 45°, INCLUINDO FÔRMAS E MATERIAIS. AF_07/2021</t>
  </si>
  <si>
    <t xml:space="preserve">BOCA PARA BUEIRO TRIPLO TUBULAR D = 100 CM EM CONCRETO, ALAS COM ESCONSIDADE DE 0°, INCLUINDO FÔRMAS E MATERIAIS. AF_07/2021</t>
  </si>
  <si>
    <t xml:space="preserve">BOCA PARA BUEIRO TRIPLO TUBULAR D = 100 CM EM CONCRETO, ALAS COM ESCONSIDADE DE 30°, INCLUINDO FÔRMAS E MATERIAIS. AF_07/2021</t>
  </si>
  <si>
    <t xml:space="preserve">BOCA PARA BUEIRO TRIPLO TUBULAR D = 100 CM EM GABIÃO, ALAS COM ESCONSIDADE DE 45°, INCLUINDO FÔRMAS E MATERIAIS. AF_07/2021</t>
  </si>
  <si>
    <t xml:space="preserve">BOCA PARA BUEIRO TRIPLO TUBULAR D = 120 CM EM CONCRETO, ALAS COM ESCONSIDADE DE 0°, INCLUINDO FÔRMAS E MATERIAIS. AF_07/2021</t>
  </si>
  <si>
    <t xml:space="preserve">BOCA PARA BUEIRO TRIPLO TUBULAR D = 120 CM EM CONCRETO, ALAS COM ESCONSIDADE DE 30°, INCLUINDO FÔRMAS E MATERIAIS. AF_07/2021</t>
  </si>
  <si>
    <t xml:space="preserve">BOCA PARA BUEIRO TRIPLO TUBULAR D = 120 CM EM GABIÃO, ALAS COM ESCONSIDADE DE 45°, INCLUINDO FÔRMAS E MATERIAIS. AF_07/2021</t>
  </si>
  <si>
    <t xml:space="preserve">BOCA PARA BUEIRO TRIPLO TUBULAR D = 150 CM EM CONCRETO, ALAS COM ESCONSIDADE DE 0°, INCLUINDO FÔRMAS E MATERIAIS. AF_07/2021</t>
  </si>
  <si>
    <t xml:space="preserve">BOCA PARA BUEIRO TRIPLO TUBULAR D = 150 CM EM CONCRETO, ALAS COM ESCONSIDADE DE 30°, INCLUINDO FÔRMAS E MATERIAIS. AF_07/2021</t>
  </si>
  <si>
    <t xml:space="preserve">BOCA PARA BUEIRO TRIPLO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</si>
  <si>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</si>
  <si>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</si>
  <si>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</si>
  <si>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CONCRETAGEM DE BOCA PARA BUEIRO, FCK = 20 MPA, COM USO DE BOMBA - LANÇAMENTO, ADENSAMENTO E ACABAMENTO. AF_07/2021</t>
  </si>
  <si>
    <t xml:space="preserve">FABRICAÇÃO, MONTAGEM E DESMONTAGEM DE FÔRMA PARA BOCA PARA BUEIRO, EM CHAPA DE MADEIRA COMPENSADA RESINADA, E = 17 MM, 2 UTILIZAÇÕES. AF_07/2021</t>
  </si>
  <si>
    <t xml:space="preserve">BOMBA CENTRÍFUGA, MONOFÁSICA, 0,5 CV OU 0,49 HP, HM 6 A 20 M, Q 1,2 A 8,3 M3/H (NÃO INCLUI O FORNECIMENTO DA BOMBA). AF_12/2020</t>
  </si>
  <si>
    <t xml:space="preserve">BOMBA CENTRÍFUGA, MONOFÁSICA, 0,5 CV OU 0,49 HP, HM 6 A 20 M, Q 1,2 A 8,3 M3/H - FORNECIMENTO E INSTALAÇÃO. AF_12/2020</t>
  </si>
  <si>
    <t xml:space="preserve">BOMBA CENTRÍFUGA, TRIFÁSICA, 1 CV OU 0,99 HP, HM 14 A 40 M, Q 0,6 A 8,4 M3/H (NÃO INCLUI O FORNECIMENTO DA BOMBA). AF_12/2020</t>
  </si>
  <si>
    <t xml:space="preserve">BOMBA CENTRÍFUGA, TRIFÁSICA, 1 CV OU 0,99 HP, HM 14 A 40 M, Q 0,6 A 8,4 M3/H - FORNECIMENTO E INSTALAÇÃO. AF_12/2020</t>
  </si>
  <si>
    <t xml:space="preserve">BOMBA CENTRÍFUGA, TRIFÁSICA, 1,5 CV OU 1,48 HP (NÃO INCLUI O FORNECIMENTO DA BOMBA). AF_12/2020</t>
  </si>
  <si>
    <t xml:space="preserve">BOMBA CENTRÍFUGA, TRIFÁSICA, 1,5 CV OU 1,48 HP, HM 10 A 24 M, Q 6,1 A 21,9 M3/H - FORNECIMENTO E INSTALAÇÃO. AF_12/2020</t>
  </si>
  <si>
    <t xml:space="preserve">BOMBA CENTRÍFUGA, TRIFÁSICA, 1,5 CV OU 1,48 HP, HM 10 A 24 M, Q 6,1 A 21,9 M3/H, 2 UNIDADES, INCLUSO QUADRO ELÉTRICO - FORNECIMENTO E INSTALAÇÃO. AF_12/2020</t>
  </si>
  <si>
    <t xml:space="preserve">BOMBA CENTRÍFUGA, TRIFÁSICA, 1,5 CV OU 1,48 HP, HM 10 A 70 M, Q 1,8 A 5,3 M3/H - FORNECIMENTO E INSTALAÇÃO. AF_12/2020</t>
  </si>
  <si>
    <t xml:space="preserve">BOMBA CENTRÍFUGA, TRIFÁSICA, 10 CV OU 9,86 HP, HM 85 A 140 M, Q 4,2 A 14,9 M3/H (NÃO INCLUI O FORNECIMENTO DA BOMBA). AF_12/2020</t>
  </si>
  <si>
    <t xml:space="preserve">BOMBA CENTRÍFUGA, TRIFÁSICA, 10 CV OU 9,86 HP, HM 85 A 140 M, Q 4,2 A 14,9 M3/H - FORNECIMENTO E INSTALAÇÃO. AF_12/2020</t>
  </si>
  <si>
    <t xml:space="preserve">BOMBA CENTRÍFUGA, TRIFÁSICA, 3 CV OU 2,96 HP, HM 34 A 40 M, Q 8,6 A 14,8 M3/H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</si>
  <si>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</si>
  <si>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2 UNIDADES, INCLUSO QUADRO ELÉTRICO - FORNECIMENTO E INSTALAÇÃO. AF_12/2020</t>
  </si>
  <si>
    <t xml:space="preserve">BOMBA SUBMERSÍVEL, TRIFÁSICA, 3,80 CV OU 3,75 HP, HM 5 A 25,5 M, Q 3,6 A 61,2 M3/H (NÃO INCLUI O FORNECIMENTO DA BOMBA). AF_12/2020</t>
  </si>
  <si>
    <t xml:space="preserve">BOMBA SUBMERSÍVEL, TRIFÁSICA, 3,80 CV OU 3,75 HP, HM 5 A 25,5 M, Q 3,6 A 61,2 M3/H - FORNECIMENTO E INSTALAÇÃO. AF_12/2020</t>
  </si>
  <si>
    <t xml:space="preserve">CHAVE DE BOIA AUTOMÁTICA SUPERIOR/INFERIOR 15A/250V - FORNECIMENTO E INSTALAÇÃO. AF_12/2020</t>
  </si>
  <si>
    <t xml:space="preserve">INSTALAÇÃO DE QUADRO ELÉTRICO PARA BOMBAS TRIFÁSICAS ATÉ 25 CV (NÃO INCLUI O FORNECIMENTO DO QUADRO). AF_12/2020</t>
  </si>
  <si>
    <t xml:space="preserve">MOTO BOMBA HORIZONTAL ATÉ 10 CV, HM 75 A 80 M, Q 25,4 A 48 (NÃO INCLUI O FORNECIMENTO DA BOMBA). AF_12/2020</t>
  </si>
  <si>
    <t xml:space="preserve">MOTO BOMBA HORIZONTAL ATÉ 10 CV, HM 75 A 80 M, Q 25,4 A 48 - FORNECIMENTO E INSTALAÇÃO. AF_12/2020</t>
  </si>
  <si>
    <t xml:space="preserve">MOTO BOMBA HORIZONTAL DE 12,5 A 25 CV, HM 140 M (NÃO INCLUI O FORNECIMENTO DA BOMBA). AF_12/2020</t>
  </si>
  <si>
    <t xml:space="preserve">MOTO BOMBA HORIZONTAL DE 12,5 A 25CV, HM 140 M - FORNECIMENTO E INSTALAÇÃO. AF_12/2020</t>
  </si>
  <si>
    <t xml:space="preserve">MOTO BOMBA SUBMERSÍVEL ATÉ 10 CV, HM 21 M (NÃO INCLUI O FORNECIMENTO DA BOMBA). AF_12/2020</t>
  </si>
  <si>
    <t xml:space="preserve">MOTO BOMBA SUBMERSÍVEL ATÉ 10 CV, HM 21 M - FORNECIMENTO E INSTALAÇÃO. AF_12/2020</t>
  </si>
  <si>
    <t xml:space="preserve">MOTO BOMBA SUBMERSÍVEL DE 11 A 25 CV, HM 33 M (NÃO INCLUI O FORNECIMENTO DA BOMBA). AF_12/2020</t>
  </si>
  <si>
    <t xml:space="preserve">MOTO BOMBA SUBMERSÍVEL DE 11 A 25 CV, HM 33 M - FORNECIMENTO E INSTALAÇÃO. AF_12/2020</t>
  </si>
  <si>
    <t xml:space="preserve">QUADRO ELÉTRICO PARA 2 BOMBAS CENTRÍFUGAS TRIFÁSICAS 1,5 CV - FORNECIMENTO E INSTALAÇÃO. AF_12/2020</t>
  </si>
  <si>
    <t xml:space="preserve">QUADRO ELÉTRICO PARA 2 BOMBAS CENTRÍFUGAS TRIFÁSICAS 3 CV - FORNECIMENTO E INSTALAÇÃO. AF_12/2020</t>
  </si>
  <si>
    <t xml:space="preserve">FORNECIMENTO E INSTALAÇÃO DE BRISE DE ALUMÍNIO B57, COM PINTURA ELETROSTÁTICA BRANCA, ACABAMENTO LISO, FIXADO EM PORTA-PAINEL RANHURADO. AF_03/2024</t>
  </si>
  <si>
    <t xml:space="preserve">FORNECIMENTO E INSTALAÇÃO DE BRISE DE ALUZINC SL4, COM PINTURA ELETROSTÁTICA BRANCA, INCLINAÇÃO DE 45°, ACABAMENTO LISO, FIXADO EM PORTA-PAINEL RANHURADO. AF_03/2024</t>
  </si>
  <si>
    <t xml:space="preserve">FORNECIMENTO E INSTALAÇÃO DE CAIXA DE ALUMÍNIO PROTETORA PARA CONDENSADORA DE AR-CONDICIONADO, PINTURA ELETROSTÁTICA BRANCA, DIMENSÕES 100 CM X 78 CM X 50 CM. AF_03/2024</t>
  </si>
  <si>
    <t xml:space="preserve">FORNECIMENTO E INSTALAÇÃO DE CONJUNTO DE BRISE EM REQUADRO DE ALUMÍNIO DESLIZANTE, COM PERFIS INTERNOS TUBULARES FIXOS, COM PINTURA ELETROSTÁTICA BRANCA, ACABAMENTO, 150 CM X 265 CM. AF_03/2024</t>
  </si>
  <si>
    <t xml:space="preserve">CAIXA COM GRELHA RETANGULAR DE FERRO FUNDIDO, EM ALVENARIA COM BLOCOS DE CONCRETO, DIMENSÕES INTERNAS: 0,30 X 1,00 X 1,00. AF_12/2020</t>
  </si>
  <si>
    <t xml:space="preserve">CAIXA COM GRELHA RETANGULAR DE FERRO FUNDIDO, EM ALVENARIA COM TIJOLOS CERÂMICOS MACIÇOS, DIMENSÕES INTERNAS: 0,30 X 1,00 X 1,00. AF_12/2020</t>
  </si>
  <si>
    <t xml:space="preserve">CAIXA DE GORDURA DUPLA (CAPACIDADE: 126 L), RETANGULAR, EM ALVENARIA COM BLOCOS DE CONCRETO, DIMENSÕES INTERNAS = 0,4X0,7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</si>
  <si>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</si>
  <si>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BLOCOS DE CONCRETO, DIMENSÕES INTERNAS = 0,4X1,2 M, ALTURA INTERNA = 1 M. AF_12/2020</t>
  </si>
  <si>
    <t xml:space="preserve">CAIXA DE GORDURA ESPECIAL (CAPACIDADE: 312 L - PARA ATÉ 146 PESSOAS SERVIDAS NO PICO), RETANGULAR, EM ALVENARIA COM TIJOLOS CERÂMICOS MACIÇOS, DIMENSÕES INTERNAS = 0,4X1,2 M, ALTURA INTERNA = 1 M. AF_12/2020</t>
  </si>
  <si>
    <t xml:space="preserve">CAIXA DE GORDURA PEQUENA (CAPACIDADE: 19 L), CIRCULAR, EM PVC, DIÂMETRO INTERNO= 0,3 M. AF_12/2020</t>
  </si>
  <si>
    <t xml:space="preserve">CAIXA DE GORDURA SIMPLES (CAPACIDADE: 36 L), RETANGULAR, EM ALVENARIA COM BLOCOS DE CONCRETO, DIMENSÕES INTERNAS = 0,2X0,4 M, ALTURA INTERNA = 0,8 M. AF_12/2020</t>
  </si>
  <si>
    <t xml:space="preserve">CAIXA DE GORDURA SIMPLES (CAPACIDADE: 36L), RETANGULAR, EM ALVENARIA COM TIJOLOS CERÂMICOS MACIÇOS, DIMENSÕES INTERNAS = 0,2X0,4 M, ALTURA INTERNA = 0,8 M. AF_12/2020</t>
  </si>
  <si>
    <t xml:space="preserve">CAIXA DE GORDURA SIMPLES, CIRCULAR, EM CONCRETO PRÉ-MOLDADO, DIÂMETRO INTERNO = 0,4 M, ALTURA INTERNA = 0,4 M. AF_12/2020</t>
  </si>
  <si>
    <t xml:space="preserve">CAIXA DE INSPEÇÃO PARA ATERRAMENTO, CIRCULAR, EM POLIETILENO, DIÂMETRO INTERNO = 0,3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</si>
  <si>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</si>
  <si>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</si>
  <si>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</si>
  <si>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</si>
  <si>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CAIXA ENTERRADA ELÉTRICA RETANGULAR, EM ALVENARIA COM TIJOLOS CERÂMICOS MACIÇOS, FUNDO COM BRITA, DIMENSÕES INTERNAS: 0,3X0,3X0,3 M. AF_12/2020</t>
  </si>
  <si>
    <t xml:space="preserve">CAIXA ENTERRADA ELÉTRICA RETANGULAR, EM ALVENARIA COM TIJOLOS CERÂMICOS MACIÇOS, FUNDO COM BRITA, DIMENSÕES INTERNAS: 0,4X0,4X0,4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</si>
  <si>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</si>
  <si>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</si>
  <si>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</si>
  <si>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</si>
  <si>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</si>
  <si>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</si>
  <si>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</si>
  <si>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</si>
  <si>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</si>
  <si>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</si>
  <si>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</si>
  <si>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</si>
  <si>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</si>
  <si>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0,6X0,6X0,6 M PARA REDE DE ESGOTO.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</si>
  <si>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</si>
  <si>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0,8X0,8X0,6 M PARA REDE DE ESGOTO. AF_12/2020</t>
  </si>
  <si>
    <t xml:space="preserve">CAIXA ENTERRADA HIDRÁULICA RETANGULAR EM ALVENARIA COM TIJOLOS CERÂMICOS MACIÇOS, DIMENSÕES INTERNAS: 1X1X0,6 M PARA REDE DE DRENAGEM.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</si>
  <si>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</si>
  <si>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</si>
  <si>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</si>
  <si>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</si>
  <si>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</si>
  <si>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</si>
  <si>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</si>
  <si>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DRENAGEM. AF_12/2020</t>
  </si>
  <si>
    <t xml:space="preserve">CAIXA ENTERRADA HIDRÁULICA RETANGULAR, EM ALVENARIA COM BLOCOS DE CONCRETO, DIMENSÕES INTERNAS: 1X1X0,6 M PARA REDE DE ESGOTO. AF_12/2020</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</si>
  <si>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</si>
  <si>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</si>
  <si>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</si>
  <si>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</si>
  <si>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CONCRETO PRÉ-MOLDADO, DIMENSÕES INTERNAS: 1X1X0,5 M. AF_12/2020</t>
  </si>
  <si>
    <t xml:space="preserve">CAIXA ENTERRADA PARA INSTALAÇÕES TELEFÔNICAS TIPO R1, EM ALVENARIA COM BLOCOS DE CONCRETO, DIMENSÕES INTERNAS: 0,35X0,60X0,60 M, EXCLUINDO TAMPÃO. AF_12/2020</t>
  </si>
  <si>
    <t xml:space="preserve">CAIXA ENTERRADA PARA INSTALAÇÕES TELEFÔNICAS TIPO R2, EM ALVENARIA COM BLOCOS DE CONCRETO, DIMENSÕES INTERNAS: 0,52X1,07X0,60 M, EXCLUINDO TAMPÃO. AF_12/2020</t>
  </si>
  <si>
    <t xml:space="preserve">CAIXA ENTERRADA PARA INSTALAÇÕES TELEFÔNICAS TIPO R3, EM ALVENARIA COM BLOCOS DE CONCRETO, DIMENSÕES INTERNAS: 1,2X1,5X1,40 M, EXCLUINDO TAMPÃO. AF_12/2020</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</si>
  <si>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</si>
  <si>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</si>
  <si>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</si>
  <si>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</si>
  <si>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TAMPA CIRCULAR PARA ESGOTO E DRENAGEM, EM CONCRETO PRÉ-MOLDADO, DIÂMETRO INTERNO = 0,60 M E ALTURA = 0,10 M. AF_12/2020</t>
  </si>
  <si>
    <t xml:space="preserve">TAMPA CIRCULAR PARA ESGOTO E DRENAGEM, EM FERRO FUNDIDO, DIÂMETRO INTERNO = 0,6 M. AF_12/2020</t>
  </si>
  <si>
    <t xml:space="preserve">TIL (TUBO DE INSPEÇÃO E LIMPEZA) CONDOMINIAL PARA ESGOTO, EM PVC, DN 100 X 100 MM. AF_12/2020</t>
  </si>
  <si>
    <t xml:space="preserve">TIL (TUBO DE INSPEÇÃO E LIMPEZA) RADIAL PARA ESGOTO, EM PVC, DN 300X200 MM. AF_12/2020</t>
  </si>
  <si>
    <t xml:space="preserve">CAIXA D´ÁGUA EM POLIETILENO, 1000 LITROS (INCLUSOS TUBOS, CONEXÕES E TORNEIRA DE BÓIA)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</si>
  <si>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</si>
  <si>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</si>
  <si>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</si>
  <si>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POLIETILENO, 3000 LITROS - FORNECIMENTO E INSTALAÇÃO. AF_06/2021</t>
  </si>
  <si>
    <t xml:space="preserve">CAIXA D´ÁGUA EM POLIETILENO, 500 LITROS (INCLUSOS TUBOS, CONEXÕES E TORNEIRA DE BÓIA) - FORNECIMENTO E INSTALAÇÃO. AF_06/2021</t>
  </si>
  <si>
    <t xml:space="preserve">CAIXA D´ÁGUA EM POLIETILENO, 500 LITROS - FORNECIMENTO E INSTALAÇÃO. AF_06/2021</t>
  </si>
  <si>
    <t xml:space="preserve">CAIXA D´ÁGUA EM POLIETILENO, 750 LITROS - FORNECIMENTO E INSTALAÇÃO. AF_06/2021</t>
  </si>
  <si>
    <t xml:space="preserve">CAIXA D´ÁGUA EM POLIÉSTER REFORÇADO COM FIBRA DE VIDRO, 1000 LITROS - FORNECIMENTO E INSTALAÇÃO. AF_06/2021</t>
  </si>
  <si>
    <t xml:space="preserve">CAIXA D´ÁGUA EM POLIÉSTER REFORÇADO COM FIBRA DE VIDRO, 10000 LITROS - FORNECIMENTO E INSTALAÇÃO. AF_06/2021</t>
  </si>
  <si>
    <t xml:space="preserve">CAIXA D´ÁGUA EM POLIÉSTER REFORÇADO COM FIBRA DE VIDRO, 1500 LITROS - FORNECIMENTO E INSTALAÇÃO. AF_06/2021</t>
  </si>
  <si>
    <t xml:space="preserve">CAIXA D´ÁGUA EM POLIÉSTER REFORÇADO COM FIBRA DE VIDRO, 15000 LITROS - FORNECIMENTO E INSTALAÇÃO. AF_06/2021</t>
  </si>
  <si>
    <t xml:space="preserve">CAIXA D´ÁGUA EM POLIÉSTER REFORÇADO COM FIBRA DE VIDRO, 2000 LITROS - FORNECIMENTO E INSTALAÇÃO. AF_06/2021</t>
  </si>
  <si>
    <t xml:space="preserve">CAIXA D´ÁGUA EM POLIÉSTER REFORÇADO COM FIBRA DE VIDRO, 20000 LITROS - FORNECIMENTO E INSTALAÇÃO. AF_06/2021</t>
  </si>
  <si>
    <t xml:space="preserve">CAIXA D´ÁGUA EM POLIÉSTER REFORÇADO COM FIBRA DE VIDRO, 3000 LITROS - FORNECIMENTO E INSTALAÇÃO. AF_06/2021</t>
  </si>
  <si>
    <t xml:space="preserve">CAIXA D´ÁGUA EM POLIÉSTER REFORÇADO COM FIBRA DE VIDRO, 500 LITROS - FORNECIMENTO E INSTALAÇÃO. AF_06/2021</t>
  </si>
  <si>
    <t xml:space="preserve">CAIXA D´ÁGUA EM POLIÉSTER REFORÇADO COM FIBRA DE VIDRO, 5000 LITROS - FORNECIMENTO E INSTALAÇÃO. AF_06/2021</t>
  </si>
  <si>
    <t xml:space="preserve">CAIXA D´ÁGUA EM POLIÉSTER REFORÇADO COM FIBRA DE VIDRO, 7000 LITROS - FORNECIMENTO E INSTALAÇÃO. AF_06/2021</t>
  </si>
  <si>
    <t xml:space="preserve">CAIXA D´ÁGUA EM POLIÉSTER REFORÇADO COM FIBRA DE VIDRO, 750 LITROS - FORNECIMENTO E INSTALAÇÃO. AF_06/2021</t>
  </si>
  <si>
    <t xml:space="preserve">FURO EM CAIXA D'ÁGUA COM ESPESSURA DE 2 ATÉ 5 MM E DIÂMETRO DE 100 MM. AF_06/2021</t>
  </si>
  <si>
    <t xml:space="preserve">FURO EM CAIXA D'ÁGUA COM ESPESSURA DE 2 ATÉ 5 MM E DIÂMETRO DE 15 MM. AF_06/2021</t>
  </si>
  <si>
    <t xml:space="preserve">FURO EM CAIXA D'ÁGUA COM ESPESSURA DE 2 ATÉ 5 MM E DIÂMETRO DE 20 MM. AF_06/2021</t>
  </si>
  <si>
    <t xml:space="preserve">FURO EM CAIXA D'ÁGUA COM ESPESSURA DE 2 ATÉ 5 MM E DIÂMETRO DE 25 MM. AF_06/2021</t>
  </si>
  <si>
    <t xml:space="preserve">FURO EM CAIXA D'ÁGUA COM ESPESSURA DE 2 ATÉ 5 MM E DIÂMETRO DE 32 MM. AF_06/2021</t>
  </si>
  <si>
    <t xml:space="preserve">FURO EM CAIXA D'ÁGUA COM ESPESSURA DE 2 ATÉ 5 MM E DIÂMETRO DE 40 MM. AF_06/2021</t>
  </si>
  <si>
    <t xml:space="preserve">FURO EM CAIXA D'ÁGUA COM ESPESSURA DE 2 ATÉ 5 MM E DIÂMETRO DE 50 MM. AF_06/2021</t>
  </si>
  <si>
    <t xml:space="preserve">FURO EM CAIXA D'ÁGUA COM ESPESSURA DE 2 ATÉ 5 MM E DIÂMETRO DE 60 MM. AF_06/2021</t>
  </si>
  <si>
    <t xml:space="preserve">FURO EM CAIXA D'ÁGUA COM ESPESSURA DE 2 ATÉ 5 MM E DIÂMETRO DE 75 MM. AF_06/2021</t>
  </si>
  <si>
    <t xml:space="preserve">FURO EM CAIXA D'ÁGUA COM ESPESSURA DE 6 ATÉ 8 MM E DIÂMETRO DE 100 MM. AF_06/2021</t>
  </si>
  <si>
    <t xml:space="preserve">FURO EM CAIXA D'ÁGUA COM ESPESSURA DE 6 ATÉ 8 MM E DIÂMETRO DE 15 MM. AF_06/2021</t>
  </si>
  <si>
    <t xml:space="preserve">FURO EM CAIXA D'ÁGUA COM ESPESSURA DE 6 ATÉ 8 MM E DIÂMETRO DE 20 MM. AF_06/2021</t>
  </si>
  <si>
    <t xml:space="preserve">FURO EM CAIXA D'ÁGUA COM ESPESSURA DE 6 ATÉ 8 MM E DIÂMETRO DE 25 MM. AF_06/2021</t>
  </si>
  <si>
    <t xml:space="preserve">FURO EM CAIXA D'ÁGUA COM ESPESSURA DE 6 ATÉ 8 MM E DIÂMETRO DE 32 MM. AF_06/2021</t>
  </si>
  <si>
    <t xml:space="preserve">FURO EM CAIXA D'ÁGUA COM ESPESSURA DE 6 ATÉ 8 MM E DIÂMETRO DE 40 MM. AF_06/2021</t>
  </si>
  <si>
    <t xml:space="preserve">FURO EM CAIXA D'ÁGUA COM ESPESSURA DE 6 ATÉ 8 MM E DIÂMETRO DE 50 MM. AF_06/2021</t>
  </si>
  <si>
    <t xml:space="preserve">FURO EM CAIXA D'ÁGUA COM ESPESSURA DE 6 ATÉ 8 MM E DIÂMETRO DE 60 MM. AF_06/2021</t>
  </si>
  <si>
    <t xml:space="preserve">FURO EM CAIXA D'ÁGUA COM ESPESSURA DE 6 ATÉ 8 MM E DIÂMETRO DE 75 MM. AF_06/2021</t>
  </si>
  <si>
    <t xml:space="preserve">CAIXA COM GRELHA RETANGULAR DE FERRO FUNDIDO, EM ALVENARIA COM TIJOLOS CERÂMICOS MACIÇOS, DIMENSÕES INTERNAS: 0,15 X 1,00 X 0,3 M. AF_05/2025</t>
  </si>
  <si>
    <t xml:space="preserve">CAIXA COM GRELHA RETANGULAR DE FERRO FUNDIDO, EM ALVENARIA COM TIJOLOS CERÂMICOS MACIÇOS, DIMENSÕES INTERNAS: 0,20 X 1,00 X 0,4 M. AF_05/2025</t>
  </si>
  <si>
    <t xml:space="preserve">CAIXA COM GRELHA RETANGULAR DE FERRO FUNDIDO, EM ALVENARIA COM TIJOLOS CERÂMICOS MACIÇOS, DIMENSÕES INTERNAS: 0,30 X 1,00 X 0,5 M. AF_05/2025</t>
  </si>
  <si>
    <t xml:space="preserve">CANALETA DE CONCRETO POLIMÉRICO COM GRELHA, LARGURA DE 13 CM - FORNECIMENTO E INSTALAÇÃO. AF_05/2025</t>
  </si>
  <si>
    <t xml:space="preserve">CANALETA MEIA CANA PRÉ-MOLDADA DE CONCRETO (D = 20 CM) - FORNECIMENTO E INSTALAÇÃO. AF_05/2025</t>
  </si>
  <si>
    <t xml:space="preserve">CANALETA MEIA CANA PRÉ-MOLDADA DE CONCRETO (D = 30 CM) - FORNECIMENTO E INSTALAÇÃO. AF_05/2025</t>
  </si>
  <si>
    <t xml:space="preserve">CANALETA MEIA CANA PRÉ-MOLDADA DE CONCRETO (D = 40 CM) - FORNECIMENTO E INSTALAÇÃO. AF_05/2025</t>
  </si>
  <si>
    <t xml:space="preserve">CANALETA MEIA CANA PRÉ-MOLDADA DE CONCRETO (D = 50 CM) - FORNECIMENTO E INSTALAÇÃO. AF_05/2025</t>
  </si>
  <si>
    <t xml:space="preserve">CANALETA MEIA CANA PRÉ-MOLDADA DE CONCRETO (D = 60 CM) - FORNECIMENTO E INSTALAÇÃO. AF_05/2025</t>
  </si>
  <si>
    <t xml:space="preserve">CANALETA MEIA CANA PRÉ-MOLDADA DE CONCRETO (D = 80 CM) - FORNECIMENTO E INSTALAÇÃO. AF_05/2025</t>
  </si>
  <si>
    <t xml:space="preserve">CANALETA PRÉ-MOLDADA DE CONCRETO, COM GRELHA PERFURADA DE CONCRETO, GEOMETRIA RETANGULAR, COM DIMENSÕES INTERNAS: L=0,20 M; H=0,20 M; C=*0,60* M - FORNECIMENTO E INSTALAÇÃO. AF_05/2025</t>
  </si>
  <si>
    <t xml:space="preserve">CONCRETAGEM DE VALETA/ CANALETA MOLDADA IN LOCO. AF_05/2025</t>
  </si>
  <si>
    <t xml:space="preserve">EXECUÇÃO DE CANALETA DE CONCRETO ARMADO MOLDADA IN LOCO, ESPESSURA DE 0,1 M, GEOMETRIA QUADRADA, COM DIMENSÕES INTERNAS: L=0,20 M; H=0,20 M. AF_05/2025</t>
  </si>
  <si>
    <t xml:space="preserve">EXECUÇÃO DE CANALETA DE CONCRETO ARMADO MOLDADA IN LOCO, ESPESSURA DE 0,1 M, GEOMETRIA QUADRADA, COM DIMENSÕES INTERNAS: L=0,25 M; H=0,25 M. AF_05/2025</t>
  </si>
  <si>
    <t xml:space="preserve">EXECUÇÃO DE CANALETA DE CONCRETO ARMADO MOLDADA IN LOCO, ESPESSURA DE 0,1 M, GEOMETRIA QUADRADA, COM DIMENSÕES INTERNAS: L=0,30 M; H=0,30 M. AF_05/2025</t>
  </si>
  <si>
    <t xml:space="preserve">EXECUÇÃO DE CANALETA DE CONCRETO ARMADO MOLDADA IN LOCO, ESPESSURA DE 0,1 M, GEOMETRIA QUADRADA, COM DIMENSÕES INTERNAS: L=0,35 M; H=0,35 M. AF_05/2025</t>
  </si>
  <si>
    <t xml:space="preserve">EXECUÇÃO DE CANALETA DE CONCRETO ARMADO MOLDADA IN LOCO, ESPESSURA DE 0,1 M, GEOMETRIA QUADRADA, COM DIMENSÕES INTERNAS: L=0,40 M; H=0,40 M. AF_05/2025</t>
  </si>
  <si>
    <t xml:space="preserve">EXECUÇÃO DE CANALETA DE CONCRETO ARMADO MOLDADA IN LOCO, ESPESSURA DE 0,1 M, GEOMETRIA QUADRADA, COM DIMENSÕES INTERNAS: L=0,50 M; H=0,50 M. AF_05/2025</t>
  </si>
  <si>
    <t xml:space="preserve">EXECUÇÃO DE CANALETA DE CONCRETO ARMADO MOLDADA IN LOCO, ESPESSURA DE 0,1 M, GEOMETRIA QUADRADA, COM DIMENSÕES INTERNAS: L=0,60 M; H=0,60 M. AF_05/2025</t>
  </si>
  <si>
    <t xml:space="preserve">EXECUÇÃO DE CANALETA DE CONCRETO MOLDADO IN LOCO, COM GRELHA DE CONCRETO; ESPESSURA DE 0,15 M, GEOMETRIA RETANGULAR, COM DIMENSÕES INTERNAS: L=0,4 M; H=*0,3*M. AF_05/2025</t>
  </si>
  <si>
    <t xml:space="preserve">EXECUÇÃO DE CANALETA DE CONCRETO MOLDADO IN LOCO, COM GRELHA DE CONCRETO; ESPESSURA DE 0,15 M, GEOMETRIA RETANGULAR, COM DIMENSÕES INTERNAS: L=0,60 M; H=0,50 M. AF_05/2025</t>
  </si>
  <si>
    <t xml:space="preserve">EXECUÇÃO DE CANALETA DE CONCRETO MOLDADO IN LOCO, COM GRELHA DE CONCRETO; ESPESSURA DE 0,15 M, GEOMETRIA RETANGULAR, COM DIMENSÕES INTERNAS:L=*0,6* M; H=* 0,3* M. AF_05/2025</t>
  </si>
  <si>
    <t xml:space="preserve">EXECUÇÃO DE CANALETA DE CONCRETO MOLDADO IN LOCO, COM GRELHA DE CONCRETO; ESPESSURA DE 0,20 M, GEOMETRIA RETANGULAR, COM DIMENSÕES INTERNAS: L=0,80 M; H=0,30 M. AF_05/2025</t>
  </si>
  <si>
    <t xml:space="preserve">EXECUÇÃO DE CANALETA DE CONCRETO MOLDADO IN LOCO, COM GRELHA DE CONCRETO; ESPESSURA DE 0,20 M, GEOMETRIA RETANGULAR, COM DIMENSÕES INTERNAS: L=0,80 M; H=0,60 M. AF_05/2025</t>
  </si>
  <si>
    <t xml:space="preserve">EXECUÇÃO DE CANALETA DE CONCRETO MOLDADO IN LOCO, COM GRELHA DE CONCRETO; ESPESSURA DE 0,20 M, GEOMETRIA RETANGULAR, COM DIMENSÕES INTERNAS: L=0,80 M; H=0,90 M. AF_05/2025</t>
  </si>
  <si>
    <t xml:space="preserve">EXECUÇÃO DE VALETA DE CONCRETO ARMADO MOLDADO IN LOCO, ESPESSURA DE 0,08 M, GEOMETRIA TRAPEIZOIDAL, COM DIMENSÕES INTERNAS: B=*1,20* M; B=*0,4* M; H=0,4 M. AF_05/2025</t>
  </si>
  <si>
    <t xml:space="preserve">EXECUÇÃO DE VALETA DE CONCRETO ARMADO MOLDADO IN LOCO, ESPESSURA DE 0,08 M, GEOMETRIA TRAPEIZOIDAL, COM DIMENSÕES INTERNAS: B=0,6 M; B=0,20 M; H=0,20 M. AF_05/2025</t>
  </si>
  <si>
    <t xml:space="preserve">EXECUÇÃO DE VALETA DE CONCRETO ARMADO MOLDADO IN LOCO, ESPESSURA DE 0,08 M, GEOMETRIA TRAPEIZOIDAL, COM DIMENSÕES INTERNAS: B=0,7 M; B=0,30 M; H=0,20 M. AF_05/2025</t>
  </si>
  <si>
    <t xml:space="preserve">EXECUÇÃO DE VALETA DE CONCRETO ARMADO MOLDADO IN LOCO, ESPESSURA DE 0,08 M, GEOMETRIA TRAPEIZOIDAL, COM DIMENSÕES INTERNAS: B=0,8 M; B=0,30 M; H=0,25 M. AF_05/2025</t>
  </si>
  <si>
    <t xml:space="preserve">EXECUÇÃO DE VALETA DE CONCRETO ARMADO MOLDADO IN LOCO, ESPESSURA DE 0,08 M, GEOMETRIA TRAPEIZOIDAL, COM DIMENSÕES INTERNAS: B=0,9 M; B=0,30 M; H=0,30 M. AF_05/2025</t>
  </si>
  <si>
    <t xml:space="preserve">EXECUÇÃO DE VALETA DE CONCRETO ARMADO MOLDADO IN LOCO, ESPESSURA DE 0,08 M, GEOMETRIA TRAPEIZOIDAL, COM DIMENSÕES INTERNAS: B=1,0 M; B=0,40 M; H=0,30 M. AF_05/2025</t>
  </si>
  <si>
    <t xml:space="preserve">EXECUÇÃO DE VALETA DE CONCRETO ARMADO MOLDADO IN LOCO, ESPESSURA DE 0,08 M, GEOMETRIA TRAPEIZOIDAL, COM DIMENSÕES INTERNAS: B=1,1 M; B=0,40 M; H=0,35 M. AF_05/2025</t>
  </si>
  <si>
    <t xml:space="preserve">EXECUÇÃO DE VALETA DE CONCRETO MOLDADO IN LOCO, ESPESSURA DE 0,08 M, GEOMETRIA TRAPEIZOIDAL, COM DIMENSÕES INTERNAS: B=*1,0* M; B=0,40 M; H=*0,30* M. AF_05/2025</t>
  </si>
  <si>
    <t xml:space="preserve">EXECUÇÃO DE VALETA DE CONCRETO MOLDADO IN LOCO, ESPESSURA DE 0,08 M, GEOMETRIA TRAPEIZOIDAL, COM DIMENSÕES INTERNAS: B=*1,2* M; B=*0,4* M; H= 0,4 M. AF_05/2025</t>
  </si>
  <si>
    <t xml:space="preserve">EXECUÇÃO DE VALETA DE CONCRETO MOLDADO IN LOCO, ESPESSURA DE 0,08 M, GEOMETRIA TRAPEIZOIDAL, COM DIMENSÕES INTERNAS: B=*1,5* M; B=*0,50* M; H=*0,50* M. AF_05/2025</t>
  </si>
  <si>
    <t xml:space="preserve">EXECUÇÃO DE VALETA DE CONCRETO MOLDADO IN LOCO, ESPESSURA DE 0,08 M, GEOMETRIA TRAPEIZOIDAL, COM DIMENSÕES INTERNAS: B=*1,8* M; B=*0,60* M; H=*0,6* M. AF_05/2025</t>
  </si>
  <si>
    <t xml:space="preserve">EXECUÇÃO DE VALETA DE CONCRETO MOLDADO IN LOCO, ESPESSURA DE 0,08 M, GEOMETRIA TRAPEIZOIDAL, COM DIMENSÕES INTERNAS: B=*2,0* M; B=*0,8* M; H=0,6 M. AF_05/2025</t>
  </si>
  <si>
    <t xml:space="preserve">EXECUÇÃO DE VALETA DE CONCRETO MOLDADO IN LOCO, ESPESSURA DE 0,08 M, GEOMETRIA TRAPEIZOIDAL, COM DIMENSÕES INTERNAS: B=0,6M; B=0,20 M; H=0,20 M. AF_05/2025</t>
  </si>
  <si>
    <t xml:space="preserve">EXECUÇÃO DE VALETA DE CONCRETO MOLDADO IN LOCO, ESPESSURA DE 0,08 M, GEOMETRIA TRAPEIZOIDAL, COM DIMENSÕES INTERNAS: B=0,7 M; B=0,30 M; H=0,20 M. AF_05/2025</t>
  </si>
  <si>
    <t xml:space="preserve">EXECUÇÃO DE VALETA DE CONCRETO MOLDADO IN LOCO, ESPESSURA DE 0,08 M, GEOMETRIA TRAPEIZOIDAL, COM DIMENSÕES INTERNAS: B=0,8 M; B=0,30 M; H=0,25 M. AF_05/2025</t>
  </si>
  <si>
    <t xml:space="preserve">EXECUÇÃO DE VALETA DE CONCRETO MOLDADO IN LOCO, ESPESSURA DE 0,08 M, GEOMETRIA TRAPEIZOIDAL, COM DIMENSÕES INTERNAS: B=0,9 M; B=0,30 M; H=0,30 M. AF_05/2025</t>
  </si>
  <si>
    <t xml:space="preserve">EXECUÇÃO DE VALETA DE CONCRETO MOLDADO IN LOCO, ESPESSURA DE 0,08 M, GEOMETRIA TRAPEIZOIDAL, COM DIMENSÕES INTERNAS: B=1,2 M; B=0,6 M; H=0,3 M. AF_05/2025</t>
  </si>
  <si>
    <t xml:space="preserve">EXECUÇÃO DE VALETA DE CONCRETO MOLDADO IN LOCO, ESPESSURA DE 0,08 M, GEOMETRIA TRAPEIZOIDAL, COM DIMENSÕES INTERNAS: B=1,6 M; B=1,0 M; H=0,3 M. AF_05/2025</t>
  </si>
  <si>
    <t xml:space="preserve">GRELHA ARTICULADA PARA CALHA DE PISO 20X50 CM - FORNECIMENTO E INSTALAÇÃO. AF_05/2025</t>
  </si>
  <si>
    <t xml:space="preserve">GRELHA DE FERRO FUNDIDO SIMPLES COM REQUADRO, 150 X 1000 MM, ASSENTADA COM ARGAMASSA 1 : 3 CIMENTO: AREIA - FORNECIMENTO E INSTALAÇÃO. AF_05/2025</t>
  </si>
  <si>
    <t xml:space="preserve">GRELHA DE FERRO FUNDIDO SIMPLES COM REQUADRO, 200 X 1000 MM, ASSENTADA COM ARGAMASSA 1 : 3 CIMENTO: AREIA - FORNECIMENTO E INSTALAÇÃO. AF_05/2025</t>
  </si>
  <si>
    <t xml:space="preserve">GRELHA DE FERRO FUNDIDO SIMPLES COM REQUADRO, 300 X 1000 MM, ASSENTADA COM ARGAMASSA 1 : 3 CIMENTO: AREIA - FORNECIMENTO E INSTALAÇÃO. AF_05/2025</t>
  </si>
  <si>
    <t xml:space="preserve">GRELHA PARA CALHA DE PISO 20X50 CM - FORNECIMENTO E INSTALAÇÃO. AF_05/2025</t>
  </si>
  <si>
    <t xml:space="preserve">PREPARO DE SOLO E GABARITO DE MADEIRA PARA VALETA MOLDADA IN LOCO COM GEOMETRIA TRAPEZOIDAL. AF_05/2025</t>
  </si>
  <si>
    <t xml:space="preserve">ALAMBRADO EM PERFIS METÁLICOS RETANGULARES COM GRADIL METÁLICO (EXCLUSIVE MURETA EM CONCRETO).AF_05/2018</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</si>
  <si>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</si>
  <si>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</si>
  <si>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</si>
  <si>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CERCA COM MOURÕES DE CONCRETO, RETO, 15X15 CM, ESPAÇAMENTO DE 2,5 M, CRAVADOS 0,5 M, ESCORAS DE 10X10 CM A CADA 50 M, COM 12 FIOS DE ARAME DE AÇO OVALADO 15X17 - FORNECIMENTO E INSTALAÇÃO. AF_05/2020</t>
  </si>
  <si>
    <t xml:space="preserve">CERCA COM MOURÕES DE CONCRETO, RETO, 15X15 CM, ESPAÇAMENTO DE 2,5 M, CRAVADOS 0,5 M, ESCORAS DE 10X10 CM A CADA 50 M, COM 9 FIOS DE ARAME DE AÇO OVALADO 15X17 -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</si>
  <si>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</si>
  <si>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</si>
  <si>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MISTO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</si>
  <si>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</si>
  <si>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</si>
  <si>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MISTO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</si>
  <si>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</si>
  <si>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</si>
  <si>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</si>
  <si>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</si>
  <si>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</si>
  <si>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</si>
  <si>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</si>
  <si>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</si>
  <si>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PORTÃO COM MOURÕES DE MADEIRA ROLIÇA, DIÂMETRO 11 CM, COM 5 FIOS DE ARAME FARPADO Nº 14 CLASSE 250, SEM DOBRADIÇAS - FORNECIMENTO E INSTALAÇÃO. AF_05/2020</t>
  </si>
  <si>
    <t xml:space="preserve">RECOMPOSIÇÃO PARCIAL DE ARAME FARPADO Nº 14 CLASSE 250, FIXADO EM CERCA COM MOURÕES DE CONCRETO - FORNECIMENTO E INSTALAÇÃO. AF_05/2020</t>
  </si>
  <si>
    <t xml:space="preserve">CHAPISCO APLICADO EM ALVENARIA (COM PRESENÇA DE VÃOS) E ESTRUTURAS DE CONCRETO DE FACHADA, COM COLHER DE PEDREIRO. ARGAMASSA TRAÇO 1:3 COM PREPARO EM BETONEIRA 400L. AF_10/2022</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</si>
  <si>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</si>
  <si>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EQUIPAMENTO DE PROJEÇÃO. ARGAMASSA TRAÇO 1:3 COM PREPARO EM BETONEIRA 400 L. AF_10/2022</t>
  </si>
  <si>
    <t xml:space="preserve">CHAPISCO APLICADO EM ALVENARIA (COM PRESENÇA DE VÃOS) E ESTRUTURAS DE CONCRETO DE FACHADA, COM EQUIPAMENTO DE PROJEÇÃO. ARGAMASSA TRAÇO 1:3 COM PREPARO MANUAL. AF_10/2022</t>
  </si>
  <si>
    <t xml:space="preserve">CHAPISCO APLICADO EM ALVENARIA (COM PRESENÇA DE VÃOS) E ESTRUTURAS DE CONCRETO DE FACHADA, COM ROLO PARA TEXTURA ACRÍLICA. ARGAMASSA INDUSTRIALIZADA COM PREPARO EM MISTURADOR 300 KG. AF_10/2022</t>
  </si>
  <si>
    <t xml:space="preserve">CHAPISCO APLICADO EM ALVENARIA (COM PRESENÇA DE VÃOS) E ESTRUTURAS DE CONCRETO DE FACHADA, COM ROLO PARA TEXTURA ACRÍLICA. ARGAMASSA INDUSTRIALIZADA COM PREPARO MANUAL. AF_10/2022</t>
  </si>
  <si>
    <t xml:space="preserve">CHAPISCO APLICADO EM ALVENARIA (COM PRESENÇA DE VÃOS) E ESTRUTURAS DE CONCRETO DE FACHADA, COM ROLO PARA TEXTURA ACRÍLICA. ARGAMASSA TRAÇO 1:4 E EMULSÃO POLIMÉRICA (ADESIVO) COM PREPARO EM BETONEIRA 400L. AF_10/2022</t>
  </si>
  <si>
    <t xml:space="preserve">CHAPISCO APLICADO EM ALVENARIA (COM PRESENÇA DE VÃOS) E ESTRUTURAS DE CONCRETO DE FACHADA, COM ROLO PARA TEXTURA ACRÍLICA. ARGAMASSA TRAÇO 1:4 E EMULSÃO POLIMÉRICA (ADESIVO) COM PREPARO MANUAL. AF_10/2022</t>
  </si>
  <si>
    <t xml:space="preserve">CHAPISCO APLICADO EM ALVENARIA (SEM PRESENÇA DE VÃOS) E ESTRUTURAS DE CONCRETO DE FACHADA, COM COLHER DE PEDREIRO. ARGAMASSA TRAÇO 1:3 COM PREPARO EM BETONEIRA 400L. AF_10/2022</t>
  </si>
  <si>
    <t xml:space="preserve">CHAPISCO APLICADO EM ALVENARIA (SEM PRESENÇA DE VÃOS) E ESTRUTURAS DE CONCRETO DE FACHADA, COM COLHER DE PEDREIRO. ARGAMASSA TRAÇO 1:3 COM PREPARO MANUAL. AF_10/2022</t>
  </si>
  <si>
    <t xml:space="preserve">CHAPISCO APLICADO EM ALVENARIA (SEM PRESENÇA DE VÃOS) E ESTRUTURAS DE CONCRETO DE FACHADA, COM EQUIPAMENTO DE PROJEÇÃO. ARGAMASSA TRAÇO 1:3 COM PREPARO EM BETONEIRA 400 L. AF_10/2022</t>
  </si>
  <si>
    <t xml:space="preserve">CHAPISCO APLICADO EM ALVENARIA (SEM PRESENÇA DE VÃOS) E ESTRUTURAS DE CONCRETO DE FACHADA, COM EQUIPAMENTO DE PROJEÇÃO. ARGAMASSA TRAÇO 1:3 COM PREPARO MANUAL. AF_10/2022</t>
  </si>
  <si>
    <t xml:space="preserve">CHAPISCO APLICADO EM ALVENARIA (SEM PRESENÇA DE VÃOS) E ESTRUTURAS DE CONCRETO DE FACHADA, COM ROLO PARA TEXTURA ACRÍLICA. ARGAMASSA INDUSTRIALIZADA COM PREPARO EM MISTURADOR 300 KG. AF_10/2022</t>
  </si>
  <si>
    <t xml:space="preserve">CHAPISCO APLICADO EM ALVENARIA (SEM PRESENÇA DE VÃOS) E ESTRUTURAS DE CONCRETO DE FACHADA, COM ROLO PARA TEXTURA ACRÍLICA. ARGAMASSA INDUSTRIALIZADA COM PREPARO MANUAL. AF_10/2022</t>
  </si>
  <si>
    <t xml:space="preserve">CHAPISCO APLICADO EM ALVENARIA (SEM PRESENÇA DE VÃOS) E ESTRUTURAS DE CONCRETO DE FACHADA, COM ROLO PARA TEXTURA ACRÍLICA. ARGAMASSA TRAÇO 1:4 E EMULSÃO POLIMÉRICA (ADESIVO) COM PREPARO EM BETONEIRA 400L. AF_10/2022</t>
  </si>
  <si>
    <t xml:space="preserve">CHAPISCO APLICADO EM ALVENARIA (SEM PRESENÇA DE VÃOS) E ESTRUTURAS DE CONCRETO DE FACHADA, COM ROLO PARA TEXTURA ACRÍLICA. ARGAMASSA TRAÇO 1:4 E EMULSÃO POLIMÉRICA (ADESIVO) COM PREPARO MANUAL. AF_10/2022</t>
  </si>
  <si>
    <t xml:space="preserve">CHAPISCO APLICADO EM ALVENARIA E ESTRUTURAS DE CONCRETO INTERNAS, COM EQUIPAMENTO DE PROJEÇÃO. ARGAMASSA TRAÇO 1:3 COM PREPARO EM BETONEIRA 400 L. AF_10/2022</t>
  </si>
  <si>
    <t xml:space="preserve">CHAPISCO APLICADO EM ALVENARIA E ESTRUTURAS DE CONCRETO INTERNAS, COM EQUIPAMENTO DE PROJEÇÃO. ARGAMASSA TRAÇO 1:3 COM PREPARO MANUAL. AF_10/2022</t>
  </si>
  <si>
    <t xml:space="preserve">CHAPISCO APLICADO EM ALVENARIAS E ESTRUTURAS DE CONCRETO INTERNAS, COM COLHER DE PEDREIRO. ARGAMASSA TRAÇO 1:3 COM PREPARO EM BETONEIRA 400L. AF_10/2022</t>
  </si>
  <si>
    <t xml:space="preserve">CHAPISCO APLICADO EM ALVENARIAS E ESTRUTURAS DE CONCRETO INTERNAS, COM COLHER DE PEDREIRO. ARGAMASSA TRAÇO 1:3 COM PREPARO MANUAL. AF_10/2022</t>
  </si>
  <si>
    <t xml:space="preserve">CHAPISCO APLICADO NO TETO OU EM ALVENARIA E ESTRUTURA, COM ROLO PARA TEXTURA ACRÍLICA. ARGAMASSA INDUSTRIALIZADA COM PREPARO EM MISTURADOR 300 KG. AF_10/2022</t>
  </si>
  <si>
    <t xml:space="preserve">CHAPISCO APLICADO NO TETO OU EM ALVENARIA E ESTRUTURA, COM ROLO PARA TEXTURA ACRÍLICA. ARGAMASSA INDUSTRIALIZADA COM PREPARO MANUAL. AF_10/2022</t>
  </si>
  <si>
    <t xml:space="preserve">CHAPISCO APLICADO NO TETO OU EM ALVENARIA E ESTRUTURA, COM ROLO PARA TEXTURA ACRÍLICA. ARGAMASSA TRAÇO 1:4 E EMULSÃO POLIMÉRICA (ADESIVO) COM PREPARO EM BETONEIRA 400L. AF_10/2022</t>
  </si>
  <si>
    <t xml:space="preserve">CHAPISCO APLICADO NO TETO OU EM ALVENARIA E ESTRUTURA, COM ROLO PARA TEXTURA ACRÍLICA. ARGAMASSA TRAÇO 1:4 E EMULSÃO POLIMÉRICA (ADESIVO) COM PREPARO MANUAL. AF_10/2022</t>
  </si>
  <si>
    <t xml:space="preserve">CHAPISCO APLICADO NO TETO OU EM ESTRUTURA, COM DESEMPENADEIRA DENTADA. ARGAMASSA INDUSTRIALIZADA COM PREPARO EM MISTURADOR 300 KG. AF_10/2022</t>
  </si>
  <si>
    <t xml:space="preserve">CHAPISCO APLICADO NO TETO OU EM ESTRUTURA, COM DESEMPENADEIRA DENTADA. ARGAMASSA INDUSTRIALIZADA COM PREPARO MANUAL. AF_10/2022</t>
  </si>
  <si>
    <t xml:space="preserve">CHAPISCO APLICADO SOMENTE NA ESTRUTURA DE CONCRETO DA FACHADA, COM DESEMPENADEIRA DENTADA. ARGAMASSA INDUSTRIALIZADA COM PREPARO EM MISTURADOR 300 KG. AF_10/2022</t>
  </si>
  <si>
    <t xml:space="preserve">CHAPISCO APLICADO SOMENTE NA ESTRUTURA DE CONCRETO DA FACHADA, COM DESEMPENADEIRA DENTADA. ARGAMASSA INDUSTRIALIZADA COM PREPARO MANUAL. AF_10/2022</t>
  </si>
  <si>
    <t xml:space="preserve">CONCRETAGEM DE ESCADAS, FCK=25 MPA, COM USO DE BOMBA - LANÇAMENTO, ADENSAMENTO E ACABAMENTO. AF_02/2022_PS</t>
  </si>
  <si>
    <t xml:space="preserve">CONCRETAGEM DE MURETAS, FCK=25 MPA, COM USO DE BOMBA - LANÇAMENTO, ADENSAMENTO E ACABAMENTO. AF_02/2022_PS</t>
  </si>
  <si>
    <t xml:space="preserve">CONCRETAGEM DE PILARES, FCK = 25 MPA, COM USO DE BALDES - LANÇAMENTO, ADENSAMENTO E ACABAMENTO. AF_02/2022</t>
  </si>
  <si>
    <t xml:space="preserve">CONCRETAGEM DE PILARES, FCK = 25 MPA, COM USO DE BOMBA - LANÇAMENTO, ADENSAMENTO E ACABAMENTO. AF_02/2022_PS</t>
  </si>
  <si>
    <t xml:space="preserve">CONCRETAGEM DE PILARES, FCK = 25 MPA, COM USO DE GRUA - LANÇAMENTO, ADENSAMENTO E ACABAMENTO. AF_02/2022</t>
  </si>
  <si>
    <t xml:space="preserve">CONCRETAGEM DE PILARES, FCK=25 MPA, COM USO DE JERICAS EM CREMALHEIRA - LANÇAMENTO, ADENSAMENTO E ACABAMENTO. AF_02/2022</t>
  </si>
  <si>
    <t xml:space="preserve">CONCRETAGEM DE PILARES, FCK=25 MPA, COM USO DE JERICAS EM ELEVADOR DE CABO - LANÇAMENTO, ADENSAMENTO E ACABAMENTO. AF_02/2022</t>
  </si>
  <si>
    <t xml:space="preserve">CONCRETAGEM DE RESERVATÓRIOS, FCK=25 MPA, COM USO DE BOMBA - LANÇAMENTO, ADENSAMENTO E ACABAMENTO. AF_02/2022_PS</t>
  </si>
  <si>
    <t xml:space="preserve">CONCRETAGEM DE VIGAS E LAJES, FCK=25 MPA, PARA LAJES MACIÇAS OU NERVURADAS COM GRUA DE CAÇAMBA DE 500 L EM EDIFICAÇÃO DE MULTIPAVIMENTOS ATÉ 16 ANDARES - LANÇAMENTO, ADENSAMENTO E ACABAMENTO. AF_02/2022</t>
  </si>
  <si>
    <t xml:space="preserve">CONCRETAGEM DE VIGAS E LAJES, FCK=25 MPA, PARA LAJES MACIÇAS OU NERVURADAS COM JERICAS EM CREMALHEIRA EM EDIFICAÇÃO DE MULTIPAVIMENTOS ATÉ 16 ANDARES - LANÇAMENTO, ADENSAMENTO E ACABAMENTO. AF_02/2022</t>
  </si>
  <si>
    <t xml:space="preserve">CONCRETAGEM DE VIGAS E LAJES, FCK=25 MPA, PARA LAJES MACIÇAS OU NERVURADAS COM JERICAS EM ELEVADOR DE CABO EM EDIFICAÇÃO DE MULTIPAVIMENTOS ATÉ 16 ANDARES - LANÇAMENTO, ADENSAMENTO E ACABAMENTO. AF_02/2022</t>
  </si>
  <si>
    <t xml:space="preserve">CONCRETAGEM DE VIGAS E LAJES, FCK=25 MPA, PARA LAJES MACIÇAS OU NERVURADAS COM USO DE BOMBA - LANÇAMENTO, ADENSAMENTO E ACABAMENTO. AF_02/2022_PS</t>
  </si>
  <si>
    <t xml:space="preserve">CONCRETAGEM DE VIGAS E LAJES, FCK=25 MPA, PARA LAJES PREMOLDADAS COM GRUA DE CAÇAMBA DE 350 L EM EDIFICAÇÃO DE MULTIPAVIMENTOS ATÉ 16 ANDARES - LANÇAMENTO, ADENSAMENTO E ACABAMENTO. AF_02/2022</t>
  </si>
  <si>
    <t xml:space="preserve">CONCRETAGEM DE VIGAS E LAJES, FCK=25 MPA, PARA LAJES PREMOLDADAS COM JERICAS EM CREMALHEIRA EM EDIFICAÇÃO DE MULTIPAVIMENTOS ATÉ 16 ANDARES - LANÇAMENTO, ADENSAMENTO E ACABAMENTO. AF_02/2022</t>
  </si>
  <si>
    <t xml:space="preserve">CONCRETAGEM DE VIGAS E LAJES, FCK=25 MPA, PARA LAJES PREMOLDADAS COM JERICAS EM ELEVADOR DE CABO EM EDIFICAÇÃO DE MULTIPAVIMENTOS ATÉ 16 ANDARES - LANÇAMENTO, ADENSAMENTO E ACABAMENTO. AF_02/2022</t>
  </si>
  <si>
    <t xml:space="preserve">CONCRETAGEM DE VIGAS E LAJES, FCK=25 MPA, PARA LAJES PREMOLDADAS COM USO DE BOMBA - LANÇAMENTO, ADENSAMENTO E ACABAMENTO. AF_02/2022_PS</t>
  </si>
  <si>
    <t xml:space="preserve">CONCRETAGEM DE VIGAS E LAJES, FCK=25 MPA, PARA QUALQUER TIPO DE LAJE COM BALDES EM EDIFICAÇÃO DE MULTIPAVIMENTOS ATÉ 04 ANDARES - LANÇAMENTO, ADENSAMENTO E ACABAMENTO. AF_02/2022</t>
  </si>
  <si>
    <t xml:space="preserve">CONCRETAGEM DE VIGAS E LAJES, FCK=25 MPA, PARA QUALQUER TIPO DE LAJE COM BALDES EM EDIFICAÇÃO TÉRREA - LANÇAMENTO, ADENSAMENTO E ACABAMENTO. AF_02/2022</t>
  </si>
  <si>
    <t xml:space="preserve">LANÇAMENTO COM USO DE BALDES, ADENSAMENTO E ACABAMENTO DE CONCRETO EM ESTRUTURAS. AF_02/2022</t>
  </si>
  <si>
    <t xml:space="preserve">LANÇAMENTO COM USO DE BOMBA, ADENSAMENTO E ACABAMENTO DE CONCRETO EM ESTRUTURAS. AF_02/2022</t>
  </si>
  <si>
    <t xml:space="preserve">EXECUÇÃO DE REVESTIMENTO DE CONCRETO PROJETADO COM ESPESSURA DE 10 CM, ARMADO COM FIBRAS DE AÇO, INCLINAÇÃO DE 90°, APLICAÇÃO CONTÍNUA, UTILIZANDO EQUIPAMENTO DE PROJEÇÃO COM 3 M³/H DE CAPACIDADE. AF_07/2024</t>
  </si>
  <si>
    <t xml:space="preserve">EXECUÇÃO DE REVESTIMENTO DE CONCRETO PROJETADO COM ESPESSURA DE 10 CM, ARMADO COM FIBRAS DE AÇO, INCLINAÇÃO DE 90°, APLICAÇÃO CONTÍNUA, UTILIZANDO EQUIPAMENTO DE PROJEÇÃO COM 6 M³/H DE CAPACIDADE. AF_07/2024</t>
  </si>
  <si>
    <t xml:space="preserve">EXECUÇÃO DE REVESTIMENTO DE CONCRETO PROJETADO COM ESPESSURA DE 10 CM, ARMADO COM FIBRAS DE AÇO, INCLINAÇÃO DE 90°, APLICAÇÃO DESCONTÍNUA, UTILIZANDO EQUIPAMENTO DE PROJEÇÃO COM 3 M³/H DE CAPACIDADE. AF_07/2024</t>
  </si>
  <si>
    <t xml:space="preserve">EXECUÇÃO DE REVESTIMENTO DE CONCRETO PROJETADO COM ESPESSURA DE 10 CM, ARMADO COM FIBRAS DE AÇO, INCLINAÇÃO DE 90°, APLICAÇÃO DESCONTÍNUA, UTILIZANDO EQUIPAMENTO DE PROJEÇÃO COM 6 M³/H DE CAPACIDADE. AF_07/2024</t>
  </si>
  <si>
    <t xml:space="preserve">EXECUÇÃO DE REVESTIMENTO DE CONCRETO PROJETADO COM ESPESSURA DE 10 CM, ARMADO COM FIBRAS DE AÇO, INCLINAÇÃO MENOR QUE 90°, APLICAÇÃO CONTÍNUA, UTILIZANDO EQUIPAMENTO DE PROJEÇÃO COM 3 M³/H DE CAPACIDADE. AF_07/2024</t>
  </si>
  <si>
    <t xml:space="preserve">EXECUÇÃO DE REVESTIMENTO DE CONCRETO PROJETADO COM ESPESSURA DE 10 CM, ARMADO COM FIBRAS DE AÇO, INCLINAÇÃO MENOR QUE 90°, APLICAÇÃO CONTÍNUA, UTILIZANDO EQUIPAMENTO DE PROJEÇÃO COM 6 M³/H DE CAPACIDADE. AF_07/2024</t>
  </si>
  <si>
    <t xml:space="preserve">EXECUÇÃO DE REVESTIMENTO DE CONCRETO PROJETADO COM ESPESSURA DE 10 CM, ARMADO COM FIBRAS DE AÇO, INCLINAÇÃO MENOR QUE 90°, APLICAÇÃO DESCONTÍNUA, UTILIZANDO EQUIPAMENTO DE PROJEÇÃO COM 3 M³/H DE CAPACIDADE. AF_07/2024</t>
  </si>
  <si>
    <t xml:space="preserve">EXECUÇÃO DE REVESTIMENTO DE CONCRETO PROJETADO COM ESPESSURA DE 10 CM, ARMADO COM FIBRAS DE AÇO, INCLINAÇÃO MENOR QUE 90°, APLICAÇÃO DESCONTÍNUA, UTILIZANDO EQUIPAMENTO DE PROJEÇÃO COM 6 M³/H DE CAPACIDADE. AF_07/2024</t>
  </si>
  <si>
    <t xml:space="preserve">EXECUÇÃO DE REVESTIMENTO DE CONCRETO PROJETADO COM ESPESSURA DE 10 CM, ARMADO COM TELA, INCLINAÇÃO DE 90°, APLICAÇÃO CONTÍNUA, UTILIZANDO EQUIPAMENTO DE PROJEÇÃO COM 3 M³/H DE CAPACIDADE. AF_07/2024</t>
  </si>
  <si>
    <t xml:space="preserve">EXECUÇÃO DE REVESTIMENTO DE CONCRETO PROJETADO COM ESPESSURA DE 10 CM, ARMADO COM TELA, INCLINAÇÃO DE 90°, APLICAÇÃO CONTÍNUA, UTILIZANDO EQUIPAMENTO DE PROJEÇÃO COM 6 M³/H DE CAPACIDADE. AF_07/2024</t>
  </si>
  <si>
    <t xml:space="preserve">EXECUÇÃO DE REVESTIMENTO DE CONCRETO PROJETADO COM ESPESSURA DE 10 CM, ARMADO COM TELA, INCLINAÇÃO DE 90°, APLICAÇÃO DESCONTÍNUA, UTILIZANDO EQUIPAMENTO DE PROJEÇÃO COM 3 M³/H DE CAPACIDADE. AF_07/2024</t>
  </si>
  <si>
    <t xml:space="preserve">EXECUÇÃO DE REVESTIMENTO DE CONCRETO PROJETADO COM ESPESSURA DE 10 CM, ARMADO COM TELA, INCLINAÇÃO DE 90°, APLICAÇÃO DESCONTÍNUA, UTILIZANDO EQUIPAMENTO DE PROJEÇÃO COM 6 M³/H DE CAPACIDADE. AF_07/2024</t>
  </si>
  <si>
    <t xml:space="preserve">EXECUÇÃO DE REVESTIMENTO DE CONCRETO PROJETADO COM ESPESSURA DE 10 CM, ARMADO COM TELA, INCLINAÇÃO MENOR QUE 90°, APLICAÇÃO CONTÍNUA, UTILIZANDO EQUIPAMENTO DE PROJEÇÃO COM 3 M³/H DE CAPACIDADE. AF_07/2024</t>
  </si>
  <si>
    <t xml:space="preserve">EXECUÇÃO DE REVESTIMENTO DE CONCRETO PROJETADO COM ESPESSURA DE 10 CM, ARMADO COM TELA, INCLINAÇÃO MENOR QUE 90°, APLICAÇÃO CONTÍNUA, UTILIZANDO EQUIPAMENTO DE PROJEÇÃO COM 6 M³/H DE CAPACIDADE. AF_07/2024</t>
  </si>
  <si>
    <t xml:space="preserve">EXECUÇÃO DE REVESTIMENTO DE CONCRETO PROJETADO COM ESPESSURA DE 10 CM, ARMADO COM TELA, INCLINAÇÃO MENOR QUE 90°, APLICAÇÃO DESCONTÍNUA, UTILIZANDO EQUIPAMENTO DE PROJEÇÃO COM 3 M³/H DE CAPACIDADE. AF_07/2024</t>
  </si>
  <si>
    <t xml:space="preserve">EXECUÇÃO DE REVESTIMENTO DE CONCRETO PROJETADO COM ESPESSURA DE 10 CM, ARMADO COM TELA, INCLINAÇÃO MENOR QUE 90°, APLICAÇÃO DESCONTÍNUA, UTILIZANDO EQUIPAMENTO DE PROJEÇÃO COM 6 M³/H DE CAPACIDADE. AF_07/2024</t>
  </si>
  <si>
    <t xml:space="preserve">EXECUÇÃO DE REVESTIMENTO DE CONCRETO PROJETADO COM ESPESSURA DE 7 CM, ARMADO COM FIBRAS DE AÇO, INCLINAÇÃO DE 90°, APLICAÇÃO CONTÍNUA, UTILIZANDO EQUIPAMENTO DE PROJEÇÃO COM 3 M³/H DE CAPACIDADE. AF_07/2024</t>
  </si>
  <si>
    <t xml:space="preserve">EXECUÇÃO DE REVESTIMENTO DE CONCRETO PROJETADO COM ESPESSURA DE 7 CM, ARMADO COM FIBRAS DE AÇO, INCLINAÇÃO DE 90°, APLICAÇÃO CONTÍNUA, UTILIZANDO EQUIPAMENTO DE PROJEÇÃO COM 6 M³/H DE CAPACIDADE. AF_07/2024</t>
  </si>
  <si>
    <t xml:space="preserve">EXECUÇÃO DE REVESTIMENTO DE CONCRETO PROJETADO COM ESPESSURA DE 7 CM, ARMADO COM FIBRAS DE AÇO, INCLINAÇÃO DE 90°, APLICAÇÃO DESCONTÍNUA, UTILIZANDO EQUIPAMENTO DE PROJEÇÃO COM 3 M³/H DE CAPACIDADE. AF_07/2024</t>
  </si>
  <si>
    <t xml:space="preserve">EXECUÇÃO DE REVESTIMENTO DE CONCRETO PROJETADO COM ESPESSURA DE 7 CM, ARMADO COM FIBRAS DE AÇO, INCLINAÇÃO DE 90°, APLICAÇÃO DESCONTÍNUA, UTILIZANDO EQUIPAMENTO DE PROJEÇÃO COM 6 M³/H DE CAPACIDADE. AF_07/2024</t>
  </si>
  <si>
    <t xml:space="preserve">EXECUÇÃO DE REVESTIMENTO DE CONCRETO PROJETADO COM ESPESSURA DE 7 CM, ARMADO COM FIBRAS DE AÇO, INCLINAÇÃO MENOR QUE 90°, APLICAÇÃO CONTÍNUA, UTILIZANDO EQUIPAMENTO DE PROJEÇÃO COM 3 M³/H DE CAPACIDADE. AF_07/2024</t>
  </si>
  <si>
    <t xml:space="preserve">EXECUÇÃO DE REVESTIMENTO DE CONCRETO PROJETADO COM ESPESSURA DE 7 CM, ARMADO COM FIBRAS DE AÇO, INCLINAÇÃO MENOR QUE 90°, APLICAÇÃO CONTÍNUA, UTILIZANDO EQUIPAMENTO DE PROJEÇÃO COM 6 M³/H DE CAPACIDADE. AF_07/2024</t>
  </si>
  <si>
    <t xml:space="preserve">EXECUÇÃO DE REVESTIMENTO DE CONCRETO PROJETADO COM ESPESSURA DE 7 CM, ARMADO COM FIBRAS DE AÇO, INCLINAÇÃO MENOR QUE 90°, APLICAÇÃO DESCONTÍNUA, UTILIZANDO EQUIPAMENTO DE PROJEÇÃO COM 3 M³/H DE CAPACIDADE. AF_07/2024</t>
  </si>
  <si>
    <t xml:space="preserve">EXECUÇÃO DE REVESTIMENTO DE CONCRETO PROJETADO COM ESPESSURA DE 7 CM, ARMADO COM FIBRAS DE AÇO, INCLINAÇÃO MENOR QUE 90°, APLICAÇÃO DESCONTÍNUA, UTILIZANDO EQUIPAMENTO DE PROJEÇÃO COM 6 M³/H DE CAPACIDADE. AF_07/2024</t>
  </si>
  <si>
    <t xml:space="preserve">EXECUÇÃO DE REVESTIMENTO DE CONCRETO PROJETADO COM ESPESSURA DE 7 CM, ARMADO COM TELA, INCLINAÇÃO DE 90°, APLICAÇÃO CONTÍNUA, UTILIZANDO EQUIPAMENTO DE PROJEÇÃO COM 3 M³/H DE CAPACIDADE. AF_07/2024</t>
  </si>
  <si>
    <t xml:space="preserve">EXECUÇÃO DE REVESTIMENTO DE CONCRETO PROJETADO COM ESPESSURA DE 7 CM, ARMADO COM TELA, INCLINAÇÃO DE 90°, APLICAÇÃO CONTÍNUA, UTILIZANDO EQUIPAMENTO DE PROJEÇÃO COM 6 M³/H DE CAPACIDADE. AF_07/2024</t>
  </si>
  <si>
    <t xml:space="preserve">EXECUÇÃO DE REVESTIMENTO DE CONCRETO PROJETADO COM ESPESSURA DE 7 CM, ARMADO COM TELA, INCLINAÇÃO DE 90°, APLICAÇÃO DESCONTÍNUA, UTILIZANDO EQUIPAMENTO DE PROJEÇÃO COM 3 M³/H DE CAPACIDADE. AF_07/2024</t>
  </si>
  <si>
    <t xml:space="preserve">EXECUÇÃO DE REVESTIMENTO DE CONCRETO PROJETADO COM ESPESSURA DE 7 CM, ARMADO COM TELA, INCLINAÇÃO DE 90°, APLICAÇÃO DESCONTÍNUA, UTILIZANDO EQUIPAMENTO DE PROJEÇÃO COM 6 M³/H DE CAPACIDADE. AF_07/2024</t>
  </si>
  <si>
    <t xml:space="preserve">EXECUÇÃO DE REVESTIMENTO DE CONCRETO PROJETADO COM ESPESSURA DE 7 CM, ARMADO COM TELA, INCLINAÇÃO MENOR QUE 90°, APLICAÇÃO CONTÍNUA, UTILIZANDO EQUIPAMENTO DE PROJEÇÃO COM 3 M³/H DE CAPACIDADE. AF_07/2024</t>
  </si>
  <si>
    <t xml:space="preserve">EXECUÇÃO DE REVESTIMENTO DE CONCRETO PROJETADO COM ESPESSURA DE 7 CM, ARMADO COM TELA, INCLINAÇÃO MENOR QUE 90°, APLICAÇÃO CONTÍNUA, UTILIZANDO EQUIPAMENTO DE PROJEÇÃO COM 6 M³/H DE CAPACIDADE. AF_07/2024</t>
  </si>
  <si>
    <t xml:space="preserve">EXECUÇÃO DE REVESTIMENTO DE CONCRETO PROJETADO COM ESPESSURA DE 7 CM, ARMADO COM TELA, INCLINAÇÃO MENOR QUE 90°, APLICAÇÃO DESCONTÍNUA, UTILIZANDO EQUIPAMENTO DE PROJEÇÃO COM 3 M³/H DE CAPACIDADE. AF_07/2024</t>
  </si>
  <si>
    <t xml:space="preserve">EXECUÇÃO DE REVESTIMENTO DE CONCRETO PROJETADO COM ESPESSURA DE 7 CM, ARMADO COM TELA, INCLINAÇÃO MENOR QUE 90°, APLICAÇÃO DESCONTÍNUA, UTILIZANDO EQUIPAMENTO DE PROJEÇÃO COM 6 M³/H DE CAPACIDADE. AF_07/2024</t>
  </si>
  <si>
    <t xml:space="preserve">REVESTIMENTO VEGETAL PARA SOLO GRAMPEADO VERDE, ATRAVÉS DE HIDROSSEMEADURA. AF_07/2024</t>
  </si>
  <si>
    <t xml:space="preserve">ANCORAGEM ATIVA PARA CABO COM 1 CORDOALHA DE DIÂMETRO NOMINAL DE 12,7 MM. AF_08/2022</t>
  </si>
  <si>
    <t xml:space="preserve">ANCORAGEM ATIVA PARA CABO COM 1 CORDOALHA DE DIÂMETRO NOMINAL DE 15,2 MM. AF_08/2022</t>
  </si>
  <si>
    <t xml:space="preserve">ANCORAGEM ATIVA PARA CABO COM 12 CORDOALHAS DE DIÂMETRO NOMINAL DE 12,7 MM. AF_08/2022</t>
  </si>
  <si>
    <t xml:space="preserve">ANCORAGEM ATIVA PARA CABO COM 12 CORDOALHAS DE DIÂMETRO NOMINAL DE 15,2 MM. AF_08/2022</t>
  </si>
  <si>
    <t xml:space="preserve">ANCORAGEM ATIVA PARA CABO COM 2 CORDOALHAS DE DIÂMETRO NOMINAL DE 12,7 MM. AF_08/2022</t>
  </si>
  <si>
    <t xml:space="preserve">ANCORAGEM ATIVA PARA CABO COM 2 CORDOALHAS DE DIÂMETRO NOMINAL DE 15,2 MM. AF_08/2022</t>
  </si>
  <si>
    <t xml:space="preserve">ANCORAGEM ATIVA PARA CABO COM 4 CORDOALHAS DE DIÂMETRO NOMINAL DE 12,7 MM. AF_08/2022</t>
  </si>
  <si>
    <t xml:space="preserve">ANCORAGEM ATIVA PARA CABO COM 4 CORDOALHAS DE DIÂMETRO NOMINAL DE 15,2 MM. AF_08/2022</t>
  </si>
  <si>
    <t xml:space="preserve">ANCORAGEM ATIVA PARA CABO COM 6 CORDOALHAS DE DIÂMETRO NOMINAL DE 12,7 MM. AF_08/2022</t>
  </si>
  <si>
    <t xml:space="preserve">ANCORAGEM ATIVA PARA CABO COM 6 CORDOALHAS DE DIÂMETRO NOMINAL DE 15,2 MM. AF_08/2022</t>
  </si>
  <si>
    <t xml:space="preserve">ANCORAGEM ATIVA PARA CABO COM 7 CORDOALHAS DE DIÂMETRO NOMINAL DE 12,7 MM. AF_08/2022</t>
  </si>
  <si>
    <t xml:space="preserve">ANCORAGEM ATIVA PARA CABO COM 7 CORDOALHAS DE DIÂMETRO NOMINAL DE 15,2 MM. AF_08/2022</t>
  </si>
  <si>
    <t xml:space="preserve">ANCORAGEM ATIVA PARA CORDOALHA COM 7 FIOS E DIÂMETRO NOMINAL DE 12,7 MM. AF_08/2022</t>
  </si>
  <si>
    <t xml:space="preserve">ANCORAGEM ATIVA PARA CORDOALHA COM 7 FIOS E DIÂMETRO NOMINAL DE 15,2 MM. AF_08/2022</t>
  </si>
  <si>
    <t xml:space="preserve">ANCORAGEM PASSIVA PARA CABO COM 1 CORDOALHA DE DIÂMETRO NOMINAL DE 12,7 MM. AF_08/2022</t>
  </si>
  <si>
    <t xml:space="preserve">ANCORAGEM PASSIVA PARA CABO COM 1 CORDOALHA DE DIÂMETRO NOMINAL DE 15,2 MM. AF_08/2022</t>
  </si>
  <si>
    <t xml:space="preserve">ANCORAGEM PASSIVA PARA CABO COM 12 CORDOALHAS DE DIÂMETRO NOMINAL DE 12,7 MM. AF_08/2022</t>
  </si>
  <si>
    <t xml:space="preserve">ANCORAGEM PASSIVA PARA CABO COM 12 CORDOALHAS DE DIÂMETRO NOMINAL DE 15,2 MM. AF_08/2022</t>
  </si>
  <si>
    <t xml:space="preserve">ANCORAGEM PASSIVA PARA CABO COM 2 CORDOALHAS DE DIÂMETRO NOMINAL DE 12,7 MM. AF_08/2022</t>
  </si>
  <si>
    <t xml:space="preserve">ANCORAGEM PASSIVA PARA CABO COM 2 CORDOALHAS DE DIÂMETRO NOMINAL DE 15,2 MM. AF_08/2022</t>
  </si>
  <si>
    <t xml:space="preserve">ANCORAGEM PASSIVA PARA CABO COM 4 CORDOALHAS DE DIÂMETRO NOMINAL DE 12,7 MM. AF_08/2022</t>
  </si>
  <si>
    <t xml:space="preserve">ANCORAGEM PASSIVA PARA CABO COM 4 CORDOALHAS DE DIÂMETRO NOMINAL DE 15,2 MM. AF_08/2022</t>
  </si>
  <si>
    <t xml:space="preserve">ANCORAGEM PASSIVA PARA CABO COM 6 CORDOALHAS DE DIÂMETRO NOMINAL DE 12,7 MM. AF_08/2022</t>
  </si>
  <si>
    <t xml:space="preserve">ANCORAGEM PASSIVA PARA CABO COM 6 CORDOALHAS DE DIÂMETRO NOMINAL DE 15,2 MM. AF_08/2022</t>
  </si>
  <si>
    <t xml:space="preserve">ANCORAGEM PASSIVA PARA CABO COM 7 CORDOALHAS DE DIÂMETRO NOMINAL DE 12,7 MM. AF_08/2022</t>
  </si>
  <si>
    <t xml:space="preserve">ANCORAGEM PASSIVA PARA CABO COM 7 CORDOALHAS DE DIÂMETRO NOMINAL DE 15,2 MM. AF_08/2022</t>
  </si>
  <si>
    <t xml:space="preserve">ANCORAGEM PASSIVA PARA CORDOALHA COM 7 FIOS E DIÂMETRO NOMINAL DE 12,7 MM. AF_08/2022</t>
  </si>
  <si>
    <t xml:space="preserve">ANCORAGEM PASSIVA PARA CORDOALHA COM 7 FIOS E DIÂMETRO NOMINAL DE 15,2 MM. AF_08/2022</t>
  </si>
  <si>
    <t xml:space="preserve">FORNECIMENTO E INSTALAÇÃO DE BAINHA CIRCULAR COM DIÂMETRO NOMINAL DE 35 MM, INCLUSIVE INJEÇÃO DE NATA DE CIMENTO. AF_08/2022</t>
  </si>
  <si>
    <t xml:space="preserve">FORNECIMENTO E INSTALAÇÃO DE BAINHA CIRCULAR COM DIÂMETRO NOMINAL DE 40 MM, INCLUSIVE INJEÇÃO DE NATA DE CIMENTO. AF_08/2022</t>
  </si>
  <si>
    <t xml:space="preserve">FORNECIMENTO E INSTALAÇÃO DE BAINHA CIRCULAR COM DIÂMETRO NOMINAL DE 50 MM, INCLUSIVE INJEÇÃO DE NATA DE CIMENTO. AF_08/2022</t>
  </si>
  <si>
    <t xml:space="preserve">FORNECIMENTO E INSTALAÇÃO DE BAINHA CIRCULAR COM DIÂMETRO NOMINAL DE 55 MM, INCLUSIVE INJEÇÃO DE NATA DE CIMENTO. AF_08/2022</t>
  </si>
  <si>
    <t xml:space="preserve">FORNECIMENTO E INSTALAÇÃO DE BAINHA CIRCULAR COM DIÂMETRO NOMINAL DE 60 MM, INCLUSIVE INJEÇÃO DE NATA DE CIMENTO. AF_08/2022</t>
  </si>
  <si>
    <t xml:space="preserve">FORNECIMENTO E INSTALAÇÃO DE BAINHA CIRCULAR COM DIÂMETRO NOMINAL DE 65 MM, INCLUSIVE INJEÇÃO DE NATA DE CIMENTO. AF_08/2022</t>
  </si>
  <si>
    <t xml:space="preserve">FORNECIMENTO E INSTALAÇÃO DE BAINHA CIRCULAR COM DIÂMETRO NOMINAL DE 80 MM, INCLUSIVE INJEÇÃO DE NATA DE CIMENTO. AF_08/2022</t>
  </si>
  <si>
    <t xml:space="preserve">FORNECIMENTO E INSTALAÇÃO DE CABO COM CORDOALHA NUA, RESISTÊNCIA À TRAÇÃO DE 190 KGF/MM² E DIÂMETRO NOMINAL DE 12,7 MM, EM VIGA. AF_08/2022</t>
  </si>
  <si>
    <t xml:space="preserve">FORNECIMENTO E INSTALAÇÃO DE CABO COM CORDOALHA NUA, RESISTÊNCIA À TRAÇÃO DE 190 KGF/MM² E DIÂMETRO NOMINAL DE 15,2 MM, EM VIGA. AF_08/2022</t>
  </si>
  <si>
    <t xml:space="preserve">FORNECIMENTO E INSTALAÇÃO DE CABO COM CORDOALHA NUA, RESISTÊNCIA À TRAÇÃO DE 210 KGF/MM² E DIÂMETRO NOMINAL DE 12,7 MM, EM VIGA. AF_08/2022</t>
  </si>
  <si>
    <t xml:space="preserve">FORNECIMENTO E INSTALAÇÃO DE CABO COM CORDOALHA NUA, RESISTÊNCIA À TRAÇÃO DE 210 KGF/MM² E DIÂMETRO NOMINAL DE 15,2 MM, EM VIGA. AF_08/2022</t>
  </si>
  <si>
    <t xml:space="preserve">FORNECIMENTO E INSTALAÇÃO DE CORDOALHA COM 7 FIOS, RESISTÊNCIA À TRAÇÃO DE 190 KGF/MM² E DIÂMETRO NOMINAL DE 12,7 MM, EM LAJE. AF_08/2022</t>
  </si>
  <si>
    <t xml:space="preserve">FORNECIMENTO E INSTALAÇÃO DE CORDOALHA COM 7 FIOS, RESISTÊNCIA À TRAÇÃO DE 190 KGF/MM² E DIÂMETRO NOMINAL DE 12,7 MM, EM VIGA. AF_08/2022</t>
  </si>
  <si>
    <t xml:space="preserve">FORNECIMENTO E INSTALAÇÃO DE CORDOALHA COM 7 FIOS, RESISTÊNCIA À TRAÇÃO DE 190 KGF/MM² E DIÂMETRO NOMINAL DE 15,2 MM, EM LAJE. AF_08/2022</t>
  </si>
  <si>
    <t xml:space="preserve">FORNECIMENTO E INSTALAÇÃO DE CORDOALHA COM 7 FIOS, RESISTÊNCIA À TRAÇÃO DE 190 KGF/MM² E DIÂMETRO NOMINAL DE 15,2 MM, EM VIGA. AF_08/2022</t>
  </si>
  <si>
    <t xml:space="preserve">FORNECIMENTO E INSTALAÇÃO DE CORDOALHA COM 7 FIOS, RESISTÊNCIA À TRAÇÃO DE 210 KGF/MM² E DIÂMETRO NOMINAL DE 12,7 MM, EM LAJE. AF_08/2022</t>
  </si>
  <si>
    <t xml:space="preserve">FORNECIMENTO E INSTALAÇÃO DE CORDOALHA COM 7 FIOS, RESISTÊNCIA À TRAÇÃO DE 210 KGF/MM² E DIÂMETRO NOMINAL DE 12,7 MM, EM VIGA. AF_08/2022</t>
  </si>
  <si>
    <t xml:space="preserve">FORNECIMENTO E INSTALAÇÃO DE CORDOALHA COM 7 FIOS, RESISTÊNCIA À TRAÇÃO DE 210 KGF/MM² E DIÂMETRO NOMINAL DE 15,2 MM, EM LAJE. AF_08/2022</t>
  </si>
  <si>
    <t xml:space="preserve">FORNECIMENTO E INSTALAÇÃO DE CORDOALHA COM 7 FIOS, RESISTÊNCIA À TRAÇÃO DE 210 KGF/MM² E DIÂMETRO NOMINAL DE 15,2 MM, EM VIGA. AF_08/2022</t>
  </si>
  <si>
    <t xml:space="preserve">CONTRAPISO ACÚSTICO EM ARGAMASSA PRONTA, PREPARO MANUAL, APLICADO EM ÁREAS SECA, ACABAMENTO NÃO REFORÇADO, ESPESSURA 6CM. AF_07/2021</t>
  </si>
  <si>
    <t xml:space="preserve">CONTRAPISO ACÚSTICO EM ARGAMASSA PRONTA, PREPARO MANUAL, APLICADO EM ÁREAS SECAS, ACABAMENTO NÃO REFORÇADO, ESPESSURA 5CM. AF_07/2021</t>
  </si>
  <si>
    <t xml:space="preserve">CONTRAPISO ACÚSTICO EM ARGAMASSA PRONTA, PREPARO MANUAL, APLICADO EM ÁREAS SECAS, ACABAMENTO NÃO REFORÇADO, ESPESSURA 7CM. AF_07/2021</t>
  </si>
  <si>
    <t xml:space="preserve">CONTRAPISO ACÚSTICO EM ARGAMASSA PRONTA, PREPARO MECÂNICO COM MISTURADOR 300 KG, APLICADO EM ÁREAS SECAS, ACABAMENTO NÃO REFORÇADO, ESPESSURA 5CM. AF_07/2021</t>
  </si>
  <si>
    <t xml:space="preserve">CONTRAPISO ACÚSTICO EM ARGAMASSA PRONTA, PREPARO MECÂNICO COM MISTURADOR 300 KG, APLICADO EM ÁREAS SECAS, ACABAMENTO NÃO REFORÇADO, ESPESSURA 6CM. AF_07/2021</t>
  </si>
  <si>
    <t xml:space="preserve">CONTRAPISO ACÚSTICO EM ARGAMASSA PRONTA, PREPARO MECÂNICO COM MISTURADOR 300 KG, APLICADO EM ÁREAS SECAS, ACABAMENTO NÃO REFORÇADO, ESPESSURA 7CM. AF_07/2021</t>
  </si>
  <si>
    <t xml:space="preserve">CONTRAPISO ACÚSTICO EM ARGAMASSA TRAÇO 1:4 (CIMENTO E AREIA), PREPARO MANUAL, APLICADO EM ÁREAS SECAS, ACABAMENTO NÃO REFORÇADO, ESPESSURA 5CM. AF_07/2021</t>
  </si>
  <si>
    <t xml:space="preserve">CONTRAPISO ACÚSTICO EM ARGAMASSA TRAÇO 1:4 (CIMENTO E AREIA), PREPARO MANUAL, APLICADO EM ÁREAS SECAS, ACABAMENTO NÃO REFORÇADO, ESPESSURA 6CM. AF_07/2021</t>
  </si>
  <si>
    <t xml:space="preserve">CONTRAPISO ACÚSTICO EM ARGAMASSA TRAÇO 1:4 (CIMENTO E AREIA), PREPARO MANUAL, APLICADO EM ÁREAS SECAS, ACABAMENTO NÃO REFORÇADO, ESPESSURA 7CM.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</si>
  <si>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</si>
  <si>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</si>
  <si>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</si>
  <si>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</si>
  <si>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</si>
  <si>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</si>
  <si>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</si>
  <si>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</si>
  <si>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NÃO ADERIDO, ESPESSURA 5CM. AF_07/2021</t>
  </si>
  <si>
    <t xml:space="preserve">CONTRAPISO EM ARGAMASSA PRONTA, PREPARO MANUAL, APLICADO EM ÁREAS MOLHADAS SOBRE IMPERMEABILIZAÇÃO, ACABAMENTO NÃO REFORÇADO, ESPESSURA 3CM. AF_07/2021</t>
  </si>
  <si>
    <t xml:space="preserve">CONTRAPISO EM ARGAMASSA PRONTA, PREPARO MANUAL, APLICADO EM ÁREAS MOLHADAS SOBRE IMPERMEABILIZAÇÃO, ACABAMENTO NÃO REFORÇADO, ESPESSURA 4CM. AF_07/2021</t>
  </si>
  <si>
    <t xml:space="preserve">CONTRAPISO EM ARGAMASSA PRONTA, PREPARO MANUAL, APLICADO EM ÁREAS MOLHADAS SOBRE LAJE, ADERIDO, ACABAMENTO NÃO REFORÇADO, ESPESSURA 2CM. AF_07/2021</t>
  </si>
  <si>
    <t xml:space="preserve">CONTRAPISO EM ARGAMASSA PRONTA, PREPARO MANUAL, APLICADO EM ÁREAS MOLHADAS SOBRE LAJE, ADERIDO, ACABAMENTO NÃO REFORÇADO, ESPESSURA 3CM. AF_07/2021</t>
  </si>
  <si>
    <t xml:space="preserve">CONTRAPISO EM ARGAMASSA PRONTA, PREPARO MANUAL, APLICADO EM ÁREAS SECAS SOBRE LAJE, ADERIDO, ACABAMENTO NÃO REFORÇADO, ESPESSURA 2CM. AF_07/2021</t>
  </si>
  <si>
    <t xml:space="preserve">CONTRAPISO EM ARGAMASSA PRONTA, PREPARO MANUAL, APLICADO EM ÁREAS SECAS SOBRE LAJE, ADERIDO, ACABAMENTO NÃO REFORÇADO, ESPESSURA 3CM. AF_07/2021</t>
  </si>
  <si>
    <t xml:space="preserve">CONTRAPISO EM ARGAMASSA PRONTA, PREPARO MANUAL, APLICADO EM ÁREAS SECAS SOBRE LAJE,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</si>
  <si>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</si>
  <si>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PRONTA, PREPARO MANUAL, APLICADO EM ÁREAS SECAS SOBRE LAJE, NÃO ADERIDO, ACABAMENTO NÃO REFORÇADO, ESPESSURA 5CM. AF_07/2021</t>
  </si>
  <si>
    <t xml:space="preserve">CONTRAPISO EM ARGAMASSA PRONTA, PREPARO MANUAL, APLICADO EM ÁREAS SECAS SOBRE LAJE, NÃO ADERIDO, ACABAMENTO NÃO REFORÇADO, ESPESSURA 6CM. AF_07/2021</t>
  </si>
  <si>
    <t xml:space="preserve">CONTRAPISO EM ARGAMASSA PRONTA, PREPARO MECÂNICO COM MISTURADOR 300 KG,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</si>
  <si>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4CM. AF_07/2021</t>
  </si>
  <si>
    <t xml:space="preserve">CONTRAPISO EM ARGAMASSA PRONTA, PREPARO MECÂNICO COM MISTURADOR 300 KG, APLICADO EM ÁREAS MOLHADAS SOBRE LAJE, ADERIDO, ACABAMENTO NÃO REFORÇADO, ESPESSURA 2CM. AF_07/2021</t>
  </si>
  <si>
    <t xml:space="preserve">CONTRAPISO EM ARGAMASSA PRONTA, PREPARO MECÂNICO COM MISTURADOR 300 KG, APLICADO EM ÁREAS MOLHADAS SOBRE LAJE, ADERIDO, ACABAMENTO NÃO REFORÇADO, ESPESSURA 3CM. AF_07/2021</t>
  </si>
  <si>
    <t xml:space="preserve">CONTRAPISO EM ARGAMASSA PRONTA, PREPARO MECÂNICO COM MISTURADOR 300 KG, APLICADO EM ÁREAS SECAS SOBRE LAJE, ADERIDO, ACABAMENTO NÃO REFORÇADO, ESPESSURA 2CM. AF_07/2021</t>
  </si>
  <si>
    <t xml:space="preserve">CONTRAPISO EM ARGAMASSA PRONTA, PREPARO MECÂNICO COM MISTURADOR 300 KG, APLICADO EM ÁREAS SECAS SOBRE LAJE, ADERIDO, ACABAMENTO NÃO REFORÇADO, ESPESSURA 3CM. AF_07/2021</t>
  </si>
  <si>
    <t xml:space="preserve">CONTRAPISO EM ARGAMASSA PRONTA, PREPARO MECÂNICO COM MISTURADOR 300 KG, APLICADO EM ÁREAS SECAS SOBRE LAJE,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</si>
  <si>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</si>
  <si>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6CM. AF_07/2021</t>
  </si>
  <si>
    <t xml:space="preserve">CONTRAPISO EM ARGAMASSA PRONTA, PREPARO MECÂNICO COM MISTURADOR 300 KG, APLICADO EM ÁREAS SECAS SOBRE LAJE, NÃO ADERIDO, ESPESSURA 5CM. AF_07/2021</t>
  </si>
  <si>
    <t xml:space="preserve">CONTRAPISO EM ARGAMASSA TRAÇO 1:4 (CIMENTO E AREIA), PREPARO MANUAL, APLICADO EM ÁREAS MOLHADAS SOBRE IMPERMEABILIZAÇÃO, ACABAMENTO NÃO REFORÇADO, ESPESSURA 3CM. AF_07/2021</t>
  </si>
  <si>
    <t xml:space="preserve">CONTRAPISO EM ARGAMASSA TRAÇO 1:4 (CIMENTO E AREIA), PREPARO MANUAL, APLICADO EM ÁREAS MOLHADAS SOBRE IMPERMEABILIZAÇÃO, ACABAMENTO NÃO REFORÇADO, ESPESSURA 4CM. AF_07/2021</t>
  </si>
  <si>
    <t xml:space="preserve">CONTRAPISO EM ARGAMASSA TRAÇO 1:4 (CIMENTO E AREIA), PREPARO MANUAL, APLICADO EM ÁREAS MOLHADAS SOBRE LAJE, ADERIDO, ACABAMENTO NÃO REFORÇADO, ESPESSURA 2CM. AF_07/2021</t>
  </si>
  <si>
    <t xml:space="preserve">CONTRAPISO EM ARGAMASSA TRAÇO 1:4 (CIMENTO E AREIA), PREPARO MANUAL, APLICADO EM ÁREAS MOLHADAS SOBRE LAJE, ADERIDO, ACABAMENTO NÃO REFORÇADO, ESPESSURA 3CM. AF_07/2021</t>
  </si>
  <si>
    <t xml:space="preserve">CONTRAPISO EM ARGAMASSA TRAÇO 1:4 (CIMENTO E AREIA), PREPARO MANUAL, APLICADO EM ÁREAS SECAS SOBRE LAJE, ADERIDO, ACABAMENTO NÃO REFORÇADO, ESPESSURA 2CM. AF_07/2021</t>
  </si>
  <si>
    <t xml:space="preserve">CONTRAPISO EM ARGAMASSA TRAÇO 1:4 (CIMENTO E AREIA), PREPARO MANUAL, APLICADO EM ÁREAS SECAS SOBRE LAJE, ADERIDO, ACABAMENTO NÃO REFORÇADO, ESPESSURA 3CM. AF_07/2021</t>
  </si>
  <si>
    <t xml:space="preserve">CONTRAPISO EM ARGAMASSA TRAÇO 1:4 (CIMENTO E AREIA), PREPARO MANUAL, APLICADO EM ÁREAS SECAS SOBRE LAJE,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</si>
  <si>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</si>
  <si>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TRAÇO 1:4 (CIMENTO E AREIA), PREPARO MANUAL, APLICADO EM ÁREAS SECAS SOBRE LAJE, NÃO ADERIDO, ACABAMENTO NÃO REFORÇADO, ESPESSURA 5CM. AF_07/2021</t>
  </si>
  <si>
    <t xml:space="preserve">CONTRAPISO EM ARGAMASSA TRAÇO 1:4 (CIMENTO E AREIA), PREPARO MANUAL, APLICADO EM ÁREAS SECAS SOBRE LAJE, NÃO ADERIDO, ACABAMENTO NÃO REFORÇADO, ESPESSURA 6CM. AF_07/2021</t>
  </si>
  <si>
    <t xml:space="preserve">CONTRAPISO EM ARGAMASSA TRAÇO 1:4 (CIMENTO E AREIA), PREPARO MECÂNICO COM BETONEIRA 400 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</si>
  <si>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</si>
  <si>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</si>
  <si>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</si>
  <si>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MECÂNICO COM BETONEIRA 400 L,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</si>
  <si>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</si>
  <si>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</si>
  <si>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MECÂNICO COM BETONEIRA 400 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</si>
  <si>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</si>
  <si>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</si>
  <si>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REFORÇO SUPERFICIAL PARA CONTRAPISOS DE ARGAMASSA SEMI-SECA. AF_07/2021</t>
  </si>
  <si>
    <t xml:space="preserve">APARELHO PARA CORTE E SOLDA OXI-ACETILENO SOBRE RODAS, INCLUSIVE CILINDROS E MAÇARICOS - CHI DIURNO. AF_05/2023</t>
  </si>
  <si>
    <t xml:space="preserve">APARELHO PARA CORTE E SOLDA OXI-ACETILENO SOBRE RODAS, INCLUSIVE CILINDROS E MAÇARICOS - CHP DIURNO. AF_05/2023</t>
  </si>
  <si>
    <t xml:space="preserve">BATE ESTACA PARA INSTALAÇÃO DE DEFENSAS METÁLICAS (GUARD RAIL) FIXO, INCLUSIVE CAMINHÃO TOCO PBT 9.700 KG, POTÊNCIA DE 160 CV - CHI DIURNO. AF_05/2023</t>
  </si>
  <si>
    <t xml:space="preserve">BATE ESTACA PARA INSTALAÇÃO DE DEFENSAS METÁLICAS (GUARD RAIL) FIXO, INCLUSIVE CAMINHÃO TOCO PBT 9.700 KG, POTÊNCIA DE 160 CV - CHP DIURNO. AF_05/2023</t>
  </si>
  <si>
    <t xml:space="preserve">BETONEIRA CAPACIDADE NOMINAL 400 L, CAPACIDADE DE MISTURA 310 L, MOTOR A DIESEL POTÊNCIA 5,0 HP, SEM CARREGADOR - CHI DIURNO. AF_05/2023</t>
  </si>
  <si>
    <t xml:space="preserve">BETONEIRA CAPACIDADE NOMINAL 400 L, CAPACIDADE DE MISTURA 310 L, MOTOR A DIESEL POTÊNCIA 5,0 HP, SEM CARREGADOR - CHP DIURNO. AF_05/2023</t>
  </si>
  <si>
    <t xml:space="preserve">BETONEIRA CAPACIDADE NOMINAL DE 250 L, CAPACIDADE DE MISTURA DE 175 L, MOTOR ELÉTRICO MONOFÁSICO POTÊNCIA 1CV - CHI DIURNO. AF_05/2023</t>
  </si>
  <si>
    <t xml:space="preserve">BETONEIRA CAPACIDADE NOMINAL DE 250 L, CAPACIDADE DE MISTURA DE 175 L, MOTOR ELÉTRICO MONOFÁSICO POTÊNCIA 1CV - CHP DIURNO. AF_05/2023</t>
  </si>
  <si>
    <t xml:space="preserve">BETONEIRA CAPACIDADE NOMINAL DE 400 L, CAPACIDADE DE MISTURA 280 L, MOTOR ELÉTRICO TRIFÁSICO POTÊNCIA DE 2 CV, SEM CARREGADOR - CHI DIURNO. AF_05/2023</t>
  </si>
  <si>
    <t xml:space="preserve">BETONEIRA CAPACIDADE NOMINAL DE 400 L, CAPACIDADE DE MISTURA 280 L, MOTOR ELÉTRICO TRIFÁSICO POTÊNCIA DE 2 CV, SEM CARREGADOR - CHP DIURNO. AF_05/2023</t>
  </si>
  <si>
    <t xml:space="preserve">BETONEIRA CAPACIDADE NOMINAL DE 600 L, CAPACIDADE DE MISTURA 360 L, MOTOR ELÉTRICO TRIFÁSICO POTÊNCIA DE 4 CV, SEM CARREGADOR - CHI DIURNO. AF_05/2023</t>
  </si>
  <si>
    <t xml:space="preserve">BETONEIRA CAPACIDADE NOMINAL DE 600 L, CAPACIDADE DE MISTURA 360 L, MOTOR ELÉTRICO TRIFÁSICO POTÊNCIA DE 4 CV, SEM CARREGADOR - CHP DIURNO. AF_05/2023</t>
  </si>
  <si>
    <t xml:space="preserve">BETONEIRA CAPACIDADE NOMINAL DE 600 L, CAPACIDADE DE MISTURA 440 L, MOTOR A DIESEL POTÊNCIA 10 HP, COM CARREGADOR - CHI DIURNO. AF_05/2023</t>
  </si>
  <si>
    <t xml:space="preserve">BETONEIRA CAPACIDADE NOMINAL DE 600 L, CAPACIDADE DE MISTURA 440 L, MOTOR A DIESEL POTÊNCIA 10 HP, COM CARREGADOR - CHP DIURNO. AF_05/2023</t>
  </si>
  <si>
    <t xml:space="preserve">BOMBA DE INJEÇÃO, ELÉTRICA, TRIFÁSICA, POTÊNCIA 7,5 CV - CHI DIURNO. AF_08/2025</t>
  </si>
  <si>
    <t xml:space="preserve">BOMBA DE INJEÇÃO, ELÉTRICA, TRIFÁSICA, POTÊNCIA 7,5 CV- CHP DIURNO. AF_08/2025</t>
  </si>
  <si>
    <t xml:space="preserve">BOMBA SUBMERSÍVEL ELÉTRICA TRIFÁSICA, POTÊNCIA 2,96 HP, Ø ROTOR 144 MM SEMI-ABERTO, BOCAL DE SAÍDA Ø 2", HM/Q = 2 MCA / 38,8 M3/H A 28 MCA / 5 M3/H - CHI DIURNO. AF_06/2014</t>
  </si>
  <si>
    <t xml:space="preserve">BOMBA SUBMERSÍVEL ELÉTRICA TRIFÁSICA, POTÊNCIA 2,96 HP, Ø ROTOR 144 MM SEMI-ABERTO, BOCAL DE SAÍDA Ø 2", HM/Q = 2 MCA / 38,8 M3/H A 28 MCA / 5 M3/H - CHP DIURNO. AF_06/2014</t>
  </si>
  <si>
    <t xml:space="preserve">CALDEIRA A GÁS COM TERMOSTATO, CAPACIDADE 100 LITROS - CHI DIURNO. AF_05/2023</t>
  </si>
  <si>
    <t xml:space="preserve">CALDEIRA A GÁS COM TERMOSTATO, CAPACIDADE 100 LITROS - CHP DIURNO. AF_05/2023</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</si>
  <si>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</si>
  <si>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</si>
  <si>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CAMINHÃO TANQUE PARA HIDROSSEMEADURA, COM CAPACIDADE DE 8.000 LITROS, INCLUINDO BOMBA PARA LANÇAMENTO COM MOTOR DIESEL COM POTÊNCIA DE 105 CV - CHI DIURNO. AF_06/2023</t>
  </si>
  <si>
    <t xml:space="preserve">CAMINHÃO TANQUE PARA HIDROSSEMEADURA, COM CAPACIDADE DE 8.000 LITROS, INCLUINDO BOMBA PARA LANÇAMENTO COM MOTOR DIESEL COM POTÊNCIA DE 105 CV - CHP DIURNO. AF_06/2023</t>
  </si>
  <si>
    <t xml:space="preserve">CENTRAL DE LAMA BENTONÍTICA (DEPÓSITO DE BENTONITA, MISTURADOR DE ALTA TURBULÊNCIA, SILOS DE ARMAZENAMENTO DE LAMA E ÁGUA, LABORATÓRIO DE CONTROLE DE QUALIDADE DA LAMA) - CHI DIURNO. AF_04/2019</t>
  </si>
  <si>
    <t xml:space="preserve">CENTRAL DE LAMA BENTONÍTICA (DEPÓSITO DE BENTONITA, MISTURADOR DE ALTA TURBULÊNCIA, SILOS DE ARMAZENAMENTO DE LAMA E ÁGUA, LABORATÓRIO DE CONTROLE DE QUALIDADE DA LAMA) - CHP DIURNO. AF_04/2019</t>
  </si>
  <si>
    <t xml:space="preserve">COMPRESSOR DE AR, VAZAO DE 10 PCM, RESERVATORIO 100 L, PRESSAO DE TRABALHO ENTRE 6,9 E 9,7 BAR POTENCIA 2 HP, TENSAO 110/220 V - CHI DIURNO. AF_05/2023</t>
  </si>
  <si>
    <t xml:space="preserve">COMPRESSOR DE AR, VAZAO DE 10 PCM, RESERVATORIO 100 L, PRESSAO DE TRABALHO ENTRE 6,9 E 9,7 BAR, POTENCIA 2 HP, TENSAO 110/220 V - CHP DIURNO. AF_05/2023</t>
  </si>
  <si>
    <t xml:space="preserve">CONJUNTO CILINDRO E BOMBA HIDRÁULICA PARA PROTENSÃO DE MONOBARRAS PARA TIRANTES, ESFORÇO MÁXIMO DE 30 TONELADAS - CHI DIURNO. AF_05/2023</t>
  </si>
  <si>
    <t xml:space="preserve">CONJUNTO CILINDRO E BOMBA HIDRÁULICA PARA PROTENSÃO DE MONOBARRAS PARA TIRANTES, ESFORÇO MÁXIMO DE 30 TONELADAS - CHP DIURNO. AF_05/2023</t>
  </si>
  <si>
    <t xml:space="preserve">CONJUNTO MACACO E BOMBA HIDRÁULICA PARA PROTENSAO DE CORDOALHAS, ESFORÇO MAXIMO DE 115 TONELADAS - CHI DIURNO. AF_05/2023</t>
  </si>
  <si>
    <t xml:space="preserve">CONJUNTO MACACO E BOMBA HIDRÁULICA PARA PROTENSAO DE CORDOALHAS, ESFORÇO MAXIMO DE 115 TONELADAS - CHP DIURNO. AF_05/2023</t>
  </si>
  <si>
    <t xml:space="preserve">CONJUNTO MACACO HIDRÁULICO E CENTRAL DE BOMBEAMENTO MOTORIZADO 1,8 KW PARA PROTENSÃO DE MONOCABOS PARA CONCRETO PROTENDIDO, ESFORÇO MÁXIMO DE 20 TONELADAS - CHI DIURNO. AF_05/2022</t>
  </si>
  <si>
    <t xml:space="preserve">CONJUNTO MACACO HIDRÁULICO E CENTRAL DE BOMBEAMENTO MOTORIZADO 1,8 KW PARA PROTENSÃO DE MONOCABOS PARA CONCRETO PROTENDIDO, ESFORÇO MÁXIMO DE 20 TONELADAS - CHP DIURNO. AF_05/2022</t>
  </si>
  <si>
    <t xml:space="preserve">CONJUNTO MACACO HIDRÁULICO E CENTRAL DE BOMBEAMENTO MOTORIZADO 1,8 KW PARA PROTENSÃO DE MONOCABOS PARA CONCRETO PROTENDIDO, ESFORÇO MÁXIMO DE 30 TONELADAS - CHI DIURNO. AF_05/2022</t>
  </si>
  <si>
    <t xml:space="preserve">CONJUNTO MACACO HIDRÁULICO E CENTRAL DE BOMBEAMENTO MOTORIZADO 1,8 KW PARA PROTENSÃO DE MONOCABOS PARA CONCRETO PROTENDIDO, ESFORÇO MÁXIMO DE 30 TONELADAS - CHP DIURNO. AF_05/2022</t>
  </si>
  <si>
    <t xml:space="preserve">DESEMPENADEIRA DE CONCRETO, PESO DE 78 KG, 4 PÁS, MOTOR A GASOLINA, POTÊNCIA 5,5 HP - CHI DIURNO. AF_05/2023</t>
  </si>
  <si>
    <t xml:space="preserve">DESEMPENADEIRA DE CONCRETO, PESO DE 78 KG, 4 PÁS, MOTOR A GASOLINA, POTÊNCIA 5,5 HP - CHP DIURNO. AF_05/2023</t>
  </si>
  <si>
    <t xml:space="preserve">DOBRADEIRA TDC, ESPESSURA 1,5MM - CHI DIURNO. AF_05/2023</t>
  </si>
  <si>
    <t xml:space="preserve">DOBRADEIRA TDC, ESPESSURA 1,5MM - CHP DIURNO. AF_05/2023</t>
  </si>
  <si>
    <t xml:space="preserve">DOSADOR DE AREIA, CAPACIDADE DE 26 LITROS - CHI DIURNO. AF_05/2023</t>
  </si>
  <si>
    <t xml:space="preserve">DOSADOR DE AREIA, CAPACIDADE DE 26 LITROS - CHP DIURNO. AF_05/2023</t>
  </si>
  <si>
    <t xml:space="preserve">ENCERADEIRA INDUSTRIAL, 400 MM, 220V, 1 HP - CHI DIURNO. AF_05/2023</t>
  </si>
  <si>
    <t xml:space="preserve">ENCERADEIRA INDUSTRIAL, 400 MM, 220V, 1 HP - CHP DIURNO. AF_05/2023</t>
  </si>
  <si>
    <t xml:space="preserve">ESCAVADEIRA HIDRÁULICA DE BRAÇO LONGO (LONGO ALCANCE) SOBRE ESTEIRAS, CAÇAMBA 0,52 M3, PESO OPERACIONAL 24 T, POTÊNCIA LÍQUIDA 155 HP - CHI DIURNO. AF_06/2023</t>
  </si>
  <si>
    <t xml:space="preserve">ESCAVADEIRA HIDRÁULICA DE BRAÇO LONGO (LONGO ALCANCE) SOBRE ESTEIRAS, CAÇAMBA 0,52 M3, PESO OPERACIONAL 24 T, POTÊNCIA LÍQUIDA 155 HP - CHP DIURNO. AF_06/2023</t>
  </si>
  <si>
    <t xml:space="preserve">ESCAVADEIRA HIDRÁULICA SOBRE ESTEIRA, PESO OPERACIONAL ENTRE 22,00 E 23,50 T, POTÊNCIA NOMINAL 139 HP, COM MARTELO ROMPEDOR HIDRÁULICO 1700 KG - CHI DIURNO. AF_04/2019</t>
  </si>
  <si>
    <t xml:space="preserve">ESCAVADEIRA HIDRÁULICA SOBRE ESTEIRA, PESO OPERACIONAL ENTRE 22,00 E 23,50 T, POTÊNCIA NOMINAL 139 HP, COM MARTELO ROMPEDOR HIDRÁULICO 1700 KG - CHP DIURNO. AF_04/2019</t>
  </si>
  <si>
    <t xml:space="preserve">ESPARGIDOR DE ASFALTO PRESSURIZADO, TANQUE 6 M3 COM ISOLAÇÃO TÉRMICA, AQUECIDO COM 2 MAÇARICOS, COM BARRA ESPARGIDORA 3,60 M, MONTADO SOBRE CAMINHÃO TOCO, PBT 14.300 KG, POTÊNCIA 185 CV - CHI DIURNO. AF_05/2023</t>
  </si>
  <si>
    <t xml:space="preserve">ESPARGIDOR DE ASFALTO PRESSURIZADO, TANQUE 6 M3 COM ISOLAÇÃO TÉRMICA, AQUECIDO COM 2 MAÇARICOS, COM BARRA ESPARGIDORA 3,60 M, MONTADO SOBRE CAMINHÃO TOCO, PBT 14.300 KG, POTÊNCIA 185 CV - CHP DIURNO. AF_05/2023</t>
  </si>
  <si>
    <t xml:space="preserve">ESTABILIZADOR DE LINHA E PRESSÃO, CAPACIDADE DE 120 BAR, COM MANÔMETRO DE LEITURA, REGISTRO DE 1 COM RETORNO E LINHA - CHI DIURNO. AF_05/2023</t>
  </si>
  <si>
    <t xml:space="preserve">ESTABILIZADOR DE LINHA E PRESSÃO, CAPACIDADE DE 120 BAR, COM MANÔMETRO DE LEITURA, REGISTRO DE 1 COM RETORNO E LINHA - CHP DIURNO. AF_05/2023</t>
  </si>
  <si>
    <t xml:space="preserve">FURADEIRA ELETROMAGNÉTICA, VELOCIDADE (SEM CARGA/ COM CARGA) 450/ 270 RPM, ESPESSURA MÁXIMA DA CHAPA A SER FURADA 50 MM, PORÇA DE ADESÃO MAGNÉTICA 17000 N, POTÊNCIA 1100 W, ALIMENTÇÃO 220 - 60 HZ, MONOFÁSICA - CHI DIURNO. AF_08/2019</t>
  </si>
  <si>
    <t xml:space="preserve">FURADEIRA ELETROMAGNÉTICA, VELOCIDADE (SEM CARGA/ COM CARGA) 450/ 270 RPM, ESPESSURA MÁXIMA DA CHAPA A SER FURADA 50 MM, PORÇA DE ADESÃO MAGNÉTICA 17000 N, POTÊNCIA 1100 W, ALIMENTÇÃO 220 - 60 HZ, MONOFÁSICA - CHP DIURNO. AF_08/2019</t>
  </si>
  <si>
    <t xml:space="preserve">GRADE DE DISCO CONTROLE REMOTO REBOCÁVEL, COM 24 DISCOS 24" X 6 MM COM PNEUS PARA TRANSPORTE - CHI DIURNO. AF_06/2014</t>
  </si>
  <si>
    <t xml:space="preserve">GRUA ASCENCIONAL, LANCA DE 42 M, CAPACIDADE DE 1,5 T A 30 M, ALTURA ATE 39 M - CHP DIURNO. AF_05/2023</t>
  </si>
  <si>
    <t xml:space="preserve">GRUA ASCENCIONAL, LANÇA DE 42 M, CAPACIDADE DE 1,5 T A 30 M, ALTURA ATÉ 39 M - CHI DIURNO. AF_05/2023</t>
  </si>
  <si>
    <t xml:space="preserve">GRUA ASCENSIONAL, LANCA DE 30 M, CAPACIDADE DE 1,0 T A 30 M, ALTURA ATE 39 M - CHP DIURNO. AF_05/2023</t>
  </si>
  <si>
    <t xml:space="preserve">GRUA ASCENSIONAL, LANÇA DE 30 M, CAPACIDADE DE 1,0 T A 30 M, ALTURA ATÉ 39 M - CHI DIURNO. AF_05/2023</t>
  </si>
  <si>
    <t xml:space="preserve">GRUPO GERADOR DIESEL, COM CARENAGEM, POTÊNCIA STANDART ENTRE 400 E 460 KVA, VELOCIDADE DE 1800 RPM, FREQUÊNCIA DE 60 HZ - CHI DIURNO. AF_05/2023</t>
  </si>
  <si>
    <t xml:space="preserve">GRUPO GERADOR DIESEL, COM CARENAGEM, POTÊNCIA STANDART ENTRE 400 E 460 KVA, VELOCIDADE DE 1800 RPM, FREQUÊNCIA DE 60 HZ - CHP DIURNO. AF_05/2023</t>
  </si>
  <si>
    <t xml:space="preserve">GUINDASTE DERRICK, LANÇA DE *20* M, CARGA MÁXIMA 10T, POTÊNCIA 45 KW - CHI DIURNO. AF_01/2024</t>
  </si>
  <si>
    <t xml:space="preserve">GUINDASTE DERRICK, LANÇA DE *20* M, CARGA MÁXIMA 10T, POTÊNCIA 45 KW - CHP DIURNO. AF_01/2024</t>
  </si>
  <si>
    <t xml:space="preserve">GUINDASTE HIDRAULICO AUTOPROPELIDO, COM LANÇA TRELIÇADA 40 M, CAPACIDADE MÁXIMA 75 T, EQUIPADO COM CLAMSHELL - CHI DIURNO. AF_04/2019</t>
  </si>
  <si>
    <t xml:space="preserve">GUINDASTE HIDRAULICO AUTOPROPELIDO, COM LANÇA TRELIÇADA 40 M, CAPACIDADE MÁXIMA 75 T, EQUIPADO COM CLAMSHELL - CHP DIURNO. AF_04/2019</t>
  </si>
  <si>
    <t xml:space="preserve">GUINDASTE HIDRÁULICO AUTOPROPELIDO, COM LANÇA TRELICADA 41 M, CAPACIDADE MÁXIMA DE ELEVAÇÃO 43 T, POTÊNCIA 230 KW, EQUIPADO COM CAÇAMBA DE ARRASTO (DRAGLINE) DE 0,76 M3 - CHI DIURNO. AF_06/2023</t>
  </si>
  <si>
    <t xml:space="preserve">GUINDASTE HIDRÁULICO AUTOPROPELIDO, COM LANÇA TRELICADA 41 M, CAPACIDADE MÁXIMA DE ELEVAÇÃO 43 T, POTÊNCIA 230 KW, EQUIPADO COM CAÇAMBA DE ARRASTO (DRAGLINE) DE 0,76 M3 - CHP DIURNO. AF_06/2023</t>
  </si>
  <si>
    <t xml:space="preserve">GUINDASTE HIDRÁULICO RODOVIÁRIO, LANCA TELESCÓPICA DE *50+20* M, CAPACIDADE MÁXIMA DE 90T, 4 EIXOS, POTÊNCIA 330 KW, MOTOR DIESEL - CHI DIURNO. AF_01/2024</t>
  </si>
  <si>
    <t xml:space="preserve">GUINDASTE HIDRÁULICO RODOVIÁRIO, LANCA TELESCÓPICA DE *50+20* M, CAPACIDADE MÁXIMA DE 90T, 4 EIXOS, POTÊNCIA 330 KW, MOTOR DIESEL - CHP DIURNO. AF_01/2024</t>
  </si>
  <si>
    <t xml:space="preserve">GUINDASTE SOBRE ESTEIRAS, COM LANÇA TRELIÇADA 40 M, CAPACIDADE MÁXIMA 75 T - CHI DIURNO. AF_04/2019</t>
  </si>
  <si>
    <t xml:space="preserve">GUINDASTE SOBRE ESTEIRAS, COM LANÇA TRELIÇADA 40 M, CAPACIDADE MÁXIMA 75 T - CHP DIURNO. AF_04/2019</t>
  </si>
  <si>
    <t xml:space="preserve">GUINDASTE SOBRE ESTEIRAS, COM LANÇA TRELIÇADA 40 M, CAPACIDADE MÁXIMA 75 T, EQUIPADO COM CLAMSHELL - CHI DIURNO. AF_04/2019</t>
  </si>
  <si>
    <t xml:space="preserve">GUINDASTE SOBRE ESTEIRAS, COM LANÇA TRELIÇADA 40 M, CAPACIDADE MÁXIMA 75 T, EQUIPADO COM CLAMSHELL - CHP DIURNO. AF_04/2019</t>
  </si>
  <si>
    <t xml:space="preserve">GUINDAUTO HIDRÁULICO, CAPACIDADE MÁXIMA DE CARGA 6200 KG, MOMENTO MÁXIMO DE CARGA 11,7 TM, ALCANCE MÁXIMO HORIZONTAL 9,70 M, INCLUSIVE CAMINHÃO TOCO PBT 16.000 KG, POTÊNCIA DE 189 CV E CESTA AÉREA COM ISOLAMENTO CLASSE C - CHI DIURNO. AF_01/2025</t>
  </si>
  <si>
    <t xml:space="preserve">GUINDAUTO HIDRÁULICO, CAPACIDADE MÁXIMA DE CARGA 6200 KG, MOMENTO MÁXIMO DE CARGA 11,7 TM, ALCANCE MÁXIMO HORIZONTAL 9,70 M, INCLUSIVE CAMINHÃO TOCO PBT 16.000 KG, POTÊNCIA DE 189 CV E CESTA AÉREA COM ISOLAMENTO CLASSE C - CHP DIURNO. AF_01/2025</t>
  </si>
  <si>
    <t xml:space="preserve">GUINDAUTO HIDRÁULICO, CAPACIDADE MÁXIMA DE CARGA 8500 KG, MOMENTO MÁXIMO DE CARGA 30,4 TM, ALCANCE MÁXIMO HORIZONTAL 14,30 M, INCLUSIVE CAMINHÃO TRUCADO PBT 23.000 KG, POTÊNCIA DE 256 CV E CARROCERIA FIXA ABERTA DE MADEIRA - CHI DIURNO. AF_05/2025</t>
  </si>
  <si>
    <t xml:space="preserve">GUINDAUTO HIDRÁULICO, CAPACIDADE MÁXIMA DE CARGA 8500 KG, MOMENTO MÁXIMO DE CARGA 30,4 TM, ALCANCE MÁXIMO HORIZONTAL 14,30 M, INCLUSIVE CAMINHÃO TRUCADO PBT 23.000 KG, POTÊNCIA DE 256 CV E CARROCERIA FIXA ABERTA DE MADEIRA - CHP DIURNO. AF_05/2025</t>
  </si>
  <si>
    <t xml:space="preserve">INVERSOR DE SOLDA MONOFÁSICO DE 160 A, POTÊNCIA DE 7000 W, TENSÃO DE 220 V, TURBO VENTILADO, PROTEÇÃO POR TERMOSTATO, PARA ELETRODOS DE 2,0 A 4,0 MM - CHI DIURNO. AF_06/2018</t>
  </si>
  <si>
    <t xml:space="preserve">INVERSOR DE SOLDA MONOFÁSICO DE 160 A, POTÊNCIA DE 7000 W, TENSÃO DE 220 V, TURBO VENTILADO, PROTEÇÃO POR TERMOSTATO, PARA ELETRODOS DE 2,0 A 4,0 MM - CHP DIURNO. AF_06/2018</t>
  </si>
  <si>
    <t xml:space="preserve">LAVADORA DE ALTA PRESSAO (LAVA-JATO) PARA AGUA FRIA, PRESSAO DE OPERACAO ENTRE 1400 E 1900 LIB/POL2, VAZAO MAXIMA ENTRE 400 E 700 L/H - CHI DIURNO. AF_05/2023</t>
  </si>
  <si>
    <t xml:space="preserve">LAVADORA DE ALTA PRESSAO (LAVA-JATO) PARA AGUA FRIA, PRESSAO DE OPERACAO ENTRE 1400 E 1900 LIB/POL2, VAZAO MAXIMA ENTRE 400 E 700 L/H - CHP DIURNO. AF_05/2023</t>
  </si>
  <si>
    <t xml:space="preserve">LIXADEIRA DE PAREDE, COM LED, POTÊNCIA 750 W, FREQUÊNCIA 60 HZ, VELOCIDADE 1000 A 2100 RPM, DIÂMETRO DA LIXA 225 MM - CHI DIURNO AF_12/2022</t>
  </si>
  <si>
    <t xml:space="preserve">LIXADEIRA DE PAREDE, COM LED, POTÊNCIA 750 W, FREQUÊNCIA 60 HZ, VELOCIDADE 1000 A 2100 RPM, DIÂMETRO DA LIXA 225 MM - CHP DIURNO. AF_12/2022</t>
  </si>
  <si>
    <t xml:space="preserve">MANIPULADOR TELESCÓPICO, POTÊNCIA DE 85 HP, CAPACIDADE DE CARGA DE 3.500 KG, ALTURA MÁXIMA DE ELEVAÇÃO DE 12,3 M - CHI DIURNO. AF_05/2023</t>
  </si>
  <si>
    <t xml:space="preserve">MANIPULADOR TELESCÓPICO, POTÊNCIA DE 85 HP, CAPACIDADE DE CARGA DE 3.500 KG, ALTURA MÁXIMA DE ELEVAÇÃO DE 12,3 M - CHP DIURNO. AF_05/2023</t>
  </si>
  <si>
    <t xml:space="preserve">MARTELETE PERFURADOR/ ROMPEDOR ELÉTRICO, POTÊNCIA 800 W, 220 V - CHI DIURNO. AF_05/2023</t>
  </si>
  <si>
    <t xml:space="preserve">MARTELETE PERFURADOR/ ROMPEDOR ELÉTRICO, POTÊNCIA 800 W, 220 V - CHP DIURNO. AF_05/2023</t>
  </si>
  <si>
    <t xml:space="preserve">MARTELO DEMOLIDOR ELÉTRICO, COM POTÊNCIA DE 2.000 W, 1.000 IMPACTOS POR MINUTO, PESO DE 30 KG - CHI DIURNO. AF_01/2021</t>
  </si>
  <si>
    <t xml:space="preserve">MARTELO DEMOLIDOR ELÉTRICO, COM POTÊNCIA DE 2.000 W, 1.000 IMPACTOS POR MINUTO, PESO DE 30 KG - CHP DIURNO. AF_01/2021</t>
  </si>
  <si>
    <t xml:space="preserve">MARTELO PERFURADOR PNEUMÁTICO MANUAL, HASTE 19 X 108 MM, *11* KG - CHI DIURNO. AF_02/2025</t>
  </si>
  <si>
    <t xml:space="preserve">MARTELO PERFURADOR PNEUMÁTICO MANUAL, HASTE 19 X 108 MM, *11* KG - CHP DIURNO. AF_02/2025</t>
  </si>
  <si>
    <t xml:space="preserve">MINI GUINDASTE ARANHA SOBRE ESTEIRAS E LANCA TELESCÓPICA, CAPACIDADE MÁXIMA DE CARGA 3,0 TON, RAIO MÁXIMO DE TRABALHO 8,25 M, ALTURA DE LANÇA DO SOLO 9,2 M, 55 M DE CABO DE AÇO 8 MM, MOTOR ELÉTRICO 220/380 VOLTS TRIFÁSICO - CHI DIURNO. AF_03/2022</t>
  </si>
  <si>
    <t xml:space="preserve">MINI GUINDASTE ARANHA SOBRE ESTEIRAS E LANCA TELESCÓPICA, CAPACIDADE MÁXIMA DE CARGA 3,0 TON, RAIO MÁXIMO DE TRABALHO 8,25 M, ALTURA DE LANÇA DO SOLO 9,2 M, 55 M DE CABO DE AÇO 8 MM, MOTOR ELÉTRICO 220/380 VOLTS TRIFÁSICO - CHP DIURNO. AF_03/2022</t>
  </si>
  <si>
    <t xml:space="preserve">MINIESCAVADEIRA SOBRE ESTEIRAS, POTÊNCIA LÍQUIDA DE *30* HP, PESO OPERACIONAL DE *3.500* KG - CHI DIURNO. AF_04/2017</t>
  </si>
  <si>
    <t xml:space="preserve">MINIESCAVADEIRA SOBRE ESTEIRAS, POTÊNCIA LÍQUIDA DE *30* HP, PESO OPERACIONAL DE *3.500* KG - CHP DIURNO. AF_04/2017</t>
  </si>
  <si>
    <t xml:space="preserve">MISTURADOR DE ARGAMASSA, EIXO HORIZONTAL, CAPACIDADE DE MISTURA 160 KG, MOTOR ELÉTRICO POTÊNCIA 3 CV - CHI DIURNO. AF_05/2023</t>
  </si>
  <si>
    <t xml:space="preserve">MISTURADOR DE ARGAMASSA, EIXO HORIZONTAL, CAPACIDADE DE MISTURA 160 KG, MOTOR ELÉTRICO POTÊNCIA 3 CV - CHP DIURNO. AF_05/2023</t>
  </si>
  <si>
    <t xml:space="preserve">MISTURADOR DE ARGAMASSA, EIXO HORIZONTAL, CAPACIDADE DE MISTURA 300 KG, MOTOR ELÉTRICO POTÊNCIA 5 CV - CHI DIURNO. AF_05/2023</t>
  </si>
  <si>
    <t xml:space="preserve">MISTURADOR DE ARGAMASSA, EIXO HORIZONTAL, CAPACIDADE DE MISTURA 300 KG, MOTOR ELÉTRICO POTÊNCIA 5 CV - CHP DIURNO. AF_05/2023</t>
  </si>
  <si>
    <t xml:space="preserve">MISTURADOR DE ARGAMASSA, EIXO HORIZONTAL, CAPACIDADE DE MISTURA 600 KG, MOTOR ELÉTRICO POTÊNCIA 7,5 CV - CHI DIURNO. AF_05/2023</t>
  </si>
  <si>
    <t xml:space="preserve">MISTURADOR DE ARGAMASSA, EIXO HORIZONTAL, CAPACIDADE DE MISTURA 600 KG, MOTOR ELÉTRICO POTÊNCIA 7,5 CV - CHP DIURNO. AF_05/2023</t>
  </si>
  <si>
    <t xml:space="preserve">MISTURADOR PARA PREPARO DE LAMA ESTABILIZANTE COM CAPACIDADE DE *4000* L, COM BOMBA CENTRÍFUGA 5,5 HP A 23,07 HP, PARA SISTEMA DE FURO DIRECIONAL - CHI DIURNO. AF_05/2023</t>
  </si>
  <si>
    <t xml:space="preserve">MISTURADOR PARA PREPARO DE LAMA ESTABILIZANTE COM CAPACIDADE DE *4000* L, COM BOMBA CENTRÍFUGA 5,5 HP A 23,07 HP, PARA SISTEMA DE FURO DIRECIONAL - CHP DIURNO. AF_05/2023</t>
  </si>
  <si>
    <t xml:space="preserve">MÁQUINA DEMARCADORA DE FAIXA DE TRÁFEGO À FRIO, TRAÇÃO MANUAL, 4 CV, PRESSÃO MAX 3300 PSI, TANQUE 20 L - CHI DIURNO. AF_06/2021</t>
  </si>
  <si>
    <t xml:space="preserve">MÁQUINA DEMARCADORA DE FAIXA DE TRÁFEGO À FRIO, TRAÇÃO MANUAL, 4 CV, PRESSÃO MAX 3300 PSI, TANQUE 20 L - CHP DIURNO. AF_06/2021</t>
  </si>
  <si>
    <t xml:space="preserve">MÁQUINA FORMER DOBRAS DIVERSAS: 220V/380V TRIFÁSICO OU MONOFÁSICO, CAPACIDADE 0,5-1,27MM, MOTOR 2CV - CHI DIURNO. AF_05/2023</t>
  </si>
  <si>
    <t xml:space="preserve">MÁQUINA FORMER DOBRAS DIVERSAS: 220V/380V TRIFÁSICO OU MONOFÁSICO, CAPACIDADE 0,5-1,27MM, MOTOR 2CV - CHP DIURNO. AF_05/2023</t>
  </si>
  <si>
    <t xml:space="preserve">MÁQUINA JATO DE PRESSAO PORTÁTIL, CAMARA DE 1 SAIDA, CAPACIDADE 280 L, DIAMETRO 670 MM, BICO DE JATO CURTO VENTURI DE 5/16", MANGUEIRA DE 1" COM COMPRESSOR DE AR REBOCÁVEL 189 PCM E MOTOR DIESEL 63 CV - CHI DIURNO. AF_05/2023</t>
  </si>
  <si>
    <t xml:space="preserve">MÁQUINA JATO DE PRESSAO PORTÁTIL, CAMARA DE 1 SAIDA, CAPACIDADE 280 L, DIAMETRO 670 MM, BICO DE JATO CURTO VENTURI DE 5/16", MANGUEIRA DE 1" COM COMPRESSOR DE AR REBOCÁVEL 189 PCM E MOTOR DIESEL 63 CV - CHP DIURNO. AF_05/2023</t>
  </si>
  <si>
    <t xml:space="preserve">MÁQUINA METALEIRA UNIVERSAL MODELO IW 110/180 BTD - CHI DIURNO. AF_05/2023</t>
  </si>
  <si>
    <t xml:space="preserve">MÁQUINA METALEIRA UNIVERSAL MODELO IW 110/180 BTD - CHP DIURNO. AF_05/2023</t>
  </si>
  <si>
    <t xml:space="preserve">MÁQUINA PARA SOLDA POR ELETROFUSÃO PARA TUBOS DE POLIETILENO DE ALTA DENSIDADE (PEAD) COM DIÂMETRO EXTERNO DE 20 A 1600 MM, POTÊNCIA DE 3500 W - CHI DIURNO. AF_05/2023</t>
  </si>
  <si>
    <t xml:space="preserve">MÁQUINA PARA SOLDA POR ELETROFUSÃO PARA TUBOS DE POLIETILENO DE ALTA DENSIDADE (PEAD) COM DIÂMETRO EXTERNO DE 20 A 1600 MM, POTÊNCIA DE 3500 W - CHP DIURNO. AF_05/2023</t>
  </si>
  <si>
    <t xml:space="preserve">MÁQUINA PARA SOLDA POR ELETROFUSÃO PARA TUBOS DE POLIETILENO DE ALTA DENSIDADE (PEAD) COM DIÂMETRO EXTERNO DE 20 A 800 MM, POTÊNCIA ENTRE 2750 E 3000 W - CHI DIURNO. AF_05/2023</t>
  </si>
  <si>
    <t xml:space="preserve">MÁQUINA PARA SOLDA POR ELETROFUSÃO PARA TUBOS DE POLIETILENO DE ALTA DENSIDADE (PEAD) COM DIÂMETRO EXTERNO DE 20 A 800 MM, POTÊNCIA ENTRE 2750 E 3000 W - CHP DIURNO. AF_05/2023</t>
  </si>
  <si>
    <t xml:space="preserve">MÁQUINA PARA SOLDA POR TERMOFUSÃO PARA TUBOS DE POLIETILENO DE ALTA DENSIDADE (PEAD) COM DIÂMETRO EXTERNO DE 315 A 630 MM, POTÊNCIA ENTRE 8000 E 12350 W - CHI DIURNO. AF_05/2023</t>
  </si>
  <si>
    <t xml:space="preserve">MÁQUINA PARA SOLDA POR TERMOFUSÃO PARA TUBOS DE POLIETILENO DE ALTA DENSIDADE (PEAD) COM DIÂMETRO EXTERNO DE 315 A 630 MM, POTÊNCIA ENTRE 8000 E 12350 W - CHP DIURNO. AF_05/2023</t>
  </si>
  <si>
    <t xml:space="preserve">MÁQUINA PARA SOLDA POR TERMOFUSÃO PARA TUBOS DE POLIETILENO DE ALTA DENSIDADE (PEAD) COM DIÂMETRO EXTERNO DE 710 A 1200 MM, POTÊNCIA ENTRE 16000 E 29500 W - CHI DIURNO. AF_05/2023</t>
  </si>
  <si>
    <t xml:space="preserve">MÁQUINA PARA SOLDA POR TERMOFUSÃO PARA TUBOS DE POLIETILENO DE ALTA DENSIDADE (PEAD) COM DIÂMETRO EXTERNO DE 710 A 1200 MM, POTÊNCIA ENTRE 16000 E 29500 W - CHP DIURNO. AF_05/2023</t>
  </si>
  <si>
    <t xml:space="preserve">MÁQUINA PARA SOLDA POR TERMOFUSÃO PARA TUBOS DE POLIETILENO DE ALTA DENSIDADE (PEAD) COM DIÂMETRO EXTERNO DE 90 A 315 MM, POTÊNCIA ENTRE 2500 E 5350 W - CHI DIURNO. AF_05/2023</t>
  </si>
  <si>
    <t xml:space="preserve">MÁQUINA PARA SOLDA POR TERMOFUSÃO PARA TUBOS DE POLIETILENO DE ALTA DENSIDADE (PEAD) COM DIÂMETRO EXTERNO DE 90 A 315 MM, POTÊNCIA ENTRE 2500 E 5350 W - CHP DIURNO. AF_05/2023</t>
  </si>
  <si>
    <t xml:space="preserve">MÁQUINA SOLDA ARCO COM PISTOLA DE SOLDAGEM PARA STUD BOLT DE 5 MM A 22 MM - CHI DIURNO. AF_05/2023</t>
  </si>
  <si>
    <t xml:space="preserve">MÁQUINA SOLDA ARCO COM PISTOLA DE SOLDAGEM PARA STUD BOLT DE 5 MM A 22 MM - CHP DIURNO. AF_05/2023</t>
  </si>
  <si>
    <t xml:space="preserve">PENEIRA ROTATIVA COM MOTOR ELÉTRICO TRIFÁSICO DE 2 CV, CILINDRO DE 1 M X 0,60 M, COM FUROS DE 3,17 MM - CHI DIURNO. AF_05/2023</t>
  </si>
  <si>
    <t xml:space="preserve">PENEIRA ROTATIVA COM MOTOR ELÉTRICO TRIFÁSICO DE 2 CV, CILINDRO DE 1 M X 0,60 M, COM FUROS DE 3,17 MM - CHP DIURNO. AF_05/2023</t>
  </si>
  <si>
    <t xml:space="preserve">PERFURATRIZ DE COROA DIAMANTADA PARA CONCRETO, DIÂMETRO ATÉ 250 MM, MOTOR ELÉTRICO 220 V, POTÊNCIA 2.500 W - CHI DIURNO. AF_05/2023</t>
  </si>
  <si>
    <t xml:space="preserve">PERFURATRIZ DE COROA DIAMANTADA PARA CONCRETO, DIÂMETRO ATÉ 250 MM, MOTOR ELÉTRICO 220 V, POTÊNCIA 2.500 W - CHP DIURNO. AF_05/2023</t>
  </si>
  <si>
    <t xml:space="preserve">PERFURATRIZ HIDRÁULICA SOBRE ESTEIRA, TORQUE MÁXIMO 161 KNM, PROFUNDIDADE MÁXIMA 54 M, DIÂMETRO MÁXIMO 1500 MM, POTÊNCIA MOTOR 268 HP - CHI DIURNO. AF_04/2019</t>
  </si>
  <si>
    <t xml:space="preserve">PERFURATRIZ HIDRÁULICA SOBRE ESTEIRA, TORQUE MÁXIMO 161 KNM, PROFUNDIDADE MÁXIMA 54 M, DIÂMETRO MÁXIMO 1500 MM, POTÊNCIA MOTOR 268 HP - CHP DIURNO. AF_04/2019</t>
  </si>
  <si>
    <t xml:space="preserve">PERFURATRIZ HIDRÁULICA SOBRE ESTEIRA, TORQUE MÁXIMO 98 KNM, PROFUNDIDADE MÁXIMA 25 M, DIÂMETRO MÁXIMO 115 MM, POTÊNCIA MOTOR 190 HP - CHI DIURNO. AF_02/2021</t>
  </si>
  <si>
    <t xml:space="preserve">PERFURATRIZ HIDRÁULICA SOBRE ESTEIRA, TORQUE MÁXIMO 98 KNM, PROFUNDIDADE MÁXIMA 25 M, DIÂMETRO MÁXIMO 115 MM, POTÊNCIA MOTOR 190 HP - CHP DIURNO. AF_02/2021</t>
  </si>
  <si>
    <t xml:space="preserve">PERFURATRIZ PARA EXECUÇÃO DE ESTACAS SECANTES, TIPO HÉLICE CONTÍNUA COM CABEÇOTE DUPLO E TUBO METÁLICO - CHI DIURNO. AF_04/2019</t>
  </si>
  <si>
    <t xml:space="preserve">PERFURATRIZ PARA EXECUÇÃO DE ESTACAS SECANTES, TIPO HÉLICE CONTÍNUA COM CABEÇOTE DUPLO E TUBO METÁLICO - CHP DIURNO. AF_04/2019</t>
  </si>
  <si>
    <t xml:space="preserve">PERFURATRIZ PARA FURO DIRECIONAL HORIZONTAL (HDD) COM CAPACIDADE ATÉ 89 KN, POTÊNCIA 24,8 HP A 80 HP (INCLUSO FERRAMENTAS E LOCALIZADOR) - CHI DIURNO. AF_05/2023</t>
  </si>
  <si>
    <t xml:space="preserve">PERFURATRIZ PARA FURO DIRECIONAL HORIZONTAL (HDD) COM CAPACIDADE ATÉ 89 KN, POTÊNCIA 24,8 HP A 80 HP (INCLUSO FERRAMENTAS E LOCALIZADOR) - CHP DIURNO. AF_05/2023</t>
  </si>
  <si>
    <t xml:space="preserve">PERFURATRIZ PARA FURO DIRECIONAL HORIZONTAL (HDD) COM CAPACIDADE DE 201 KN A 560 KN, POTÊNCIA 200 HP A 260 HP (INCLUSO FERRAMENTAS E LOCALIZADOR) - CHI DIURNO. AF_05/2023</t>
  </si>
  <si>
    <t xml:space="preserve">PERFURATRIZ PARA FURO DIRECIONAL HORIZONTAL (HDD) COM CAPACIDADE DE 201 KN A 560 KN, POTÊNCIA 200 HP A 260 HP (INCLUSO FERRAMENTAS E LOCALIZADOR) - CHP DIURNO. AF_05/2023</t>
  </si>
  <si>
    <t xml:space="preserve">PERFURATRIZ PARA FURO DIRECIONAL HORIZONTAL (HDD) COM CAPACIDADE DE 90 KN A 200 KN, POTÊNCIA 100 HP A 160 HP (INCLUSO FERRAMENTAS E LOCALIZADOR) - CHI DIURNO. AF_05/2023</t>
  </si>
  <si>
    <t xml:space="preserve">PERFURATRIZ PARA FURO DIRECIONAL HORIZONTAL (HDD) COM CAPACIDADE DE 90 KN A 200 KN, POTÊNCIA 100 HP A 160 HP (INCLUSO FERRAMENTAS E LOCALIZADOR) - CHP DIURNO. AF_05/2023</t>
  </si>
  <si>
    <t xml:space="preserve">PERFURATRIZ SOBRE ESTEIRA, TORQUE MÁXIMO 600 KGF, POTÊNCIA ENTRE 50 E 60 HP, DIÂMETRO MÁXIMO 10" - CHI DIURNO. AF_11/2016</t>
  </si>
  <si>
    <t xml:space="preserve">PERFURATRIZ SOBRE ESTEIRA, TORQUE MÁXIMO 600 KGF, POTÊNCIA ENTRE 50 E 60 HP, DIÂMETRO MÁXIMO 10" - CHP DIURNO. AF_11/2016</t>
  </si>
  <si>
    <t xml:space="preserve">PLATAFORMA ELEVATÓRIA - CHI DIURNO. AF_04/2019</t>
  </si>
  <si>
    <t xml:space="preserve">PLATAFORMA ELEVATÓRIA - CHP DIURNO. AF_04/2019</t>
  </si>
  <si>
    <t xml:space="preserve">POLIDORA DE PISO (POLITRIZ), PESO DE 100KG, DIÂMETRO 450 MM, MOTOR ELÉTRICO, POTÊNCIA 4 HP - CHI DIURNO. AF_05/2023</t>
  </si>
  <si>
    <t xml:space="preserve">POLIDORA DE PISO (POLITRIZ), PESO DE 100KG, DIÂMETRO 450 MM, MOTOR ELÉTRICO, POTÊNCIA 4 HP - CHP DIURNO. AF_05/2023</t>
  </si>
  <si>
    <t xml:space="preserve">PROJETOR PNEUMÁTICO DE ARGAMASSA PARA CHAPISCO E REBOCO COM RECIPIENTE ACOPLADO, TIPO CANEQUINHA, COM COMPRESSOR DE AR REBOCÁVEL VAZÃO 89 PCM E MOTOR DIESEL DE 20 CV - CHI DIURNO. AF_05/2023</t>
  </si>
  <si>
    <t xml:space="preserve">PROJETOR PNEUMÁTICO DE ARGAMASSA PARA CHAPISCO E REBOCO COM RECIPIENTE ACOPLADO, TIPO CANEQUINHA, COM COMPRESSOR DE AR REBOCÁVEL VAZÃO 89 PCM E MOTOR DIESEL DE 20 CV - CHP DIURNO. AF_05/2023</t>
  </si>
  <si>
    <t xml:space="preserve">PULVERIZADOR DE TINTA ELÉTRICO/MÁQUINA DE PINTURA AIRLESS, VAZÃO 2 L/MIN - CHI DIURNO. AF_05/2023</t>
  </si>
  <si>
    <t xml:space="preserve">PULVERIZADOR DE TINTA ELÉTRICO/MÁQUINA DE PINTURA AIRLESS, VAZÃO 2 L/MIN - CHP DIURNO. AF_05/2023</t>
  </si>
  <si>
    <t xml:space="preserve">PÓRTICO ROLANTE MONOVIGA, PERFIL I, 4 PERNAS, CAPACIDADE 5 T - CHI DIURNO. AF_04/2019</t>
  </si>
  <si>
    <t xml:space="preserve">PÓRTICO ROLANTE MONOVIGA, PERFIL I, 4 PERNAS, CAPACIDADE 5 T - CHP DIURNO. AF_04/2019</t>
  </si>
  <si>
    <t xml:space="preserve">RETROESCAVADEIRA SOBRE RODAS COM CARREGADEIRA, PESO OPERACIONAL MÍN. 6,674, POTÊNCIA LÍQ 88 HP, COM MARTELO ROMPEDOR HIDRÁULICO ENTRE 275 A 362 KG - CHI DIURNO. AF_02/2021</t>
  </si>
  <si>
    <t xml:space="preserve">RETROESCAVADEIRA SOBRE RODAS COM CARREGADEIRA, PESO OPERACIONAL MÍN. 6,674, POTÊNCIA LÍQ 88 HP, COM MARTELO ROMPEDOR HIDRÁULICO ENTRE 275 A 362 KG - CHP DIURNO. AF_02/2021</t>
  </si>
  <si>
    <t xml:space="preserve">ROLO COMPACTADOR DE PNEUS, ESTÁTICO, PRESSÃO VARIÁVEL, POTÊNCIA 110 HP, PESO SEM/COM LASTRO 10,8/27 T, LARGURA DE ROLAGEM 2,30 M - CHI DIURNO. AF_06/2017</t>
  </si>
  <si>
    <t xml:space="preserve">ROLO COMPACTADOR DE PNEUS, ESTÁTICO, PRESSÃO VARIÁVEL, POTÊNCIA 110 HP, PESO SEM/COM LASTRO 10,8/27 T, LARGURA DE ROLAGEM 2,30 M - CHP DIURNO. AF_06/2017</t>
  </si>
  <si>
    <t xml:space="preserve">SERRA FITA HORIZONTAL, ELÉTRICA, COM CONTROLE HIDRÁULICO, PAINEL DE COMANDO EM 24 V, MOTOR ELÉTRICO 1,5 CV, DIMENSÕES DA FITA 3880 X 27 X 0,9 MM, TRIFÁSICA - CHI DIURNO. AF_05/2023</t>
  </si>
  <si>
    <t xml:space="preserve">SERRA FITA HORIZONTAL, ELÉTRICA, COM CONTROLE HIDRÁULICO, PAINEL DE COMANDO EM 24 V, MOTOR ELÉTRICO 1,5 CV, DIMENSÕES DA FITA 3880 X 27 X 0,9 MM, TRIFÁSICA - CHP DIURNO. AF_05/2023</t>
  </si>
  <si>
    <t xml:space="preserve">TANQUE DE ASFALTO ESTACIONÁRIO COM MAÇARICO, CAPACIDADE 20.000 L - CHI DIURNO. AF_05/2023</t>
  </si>
  <si>
    <t xml:space="preserve">TANQUE DE ASFALTO ESTACIONÁRIO COM MAÇARICO, CAPACIDADE 20.000 L - CHP DIURNO. AF_05/2023</t>
  </si>
  <si>
    <t xml:space="preserve">TANQUE DE ASFALTO ESTACIONÁRIO COM SERPENTINA, CAPACIDADE 30.000 L - CHI DIURNO. AF_05/2023</t>
  </si>
  <si>
    <t xml:space="preserve">TANQUE DE ASFALTO ESTACIONÁRIO COM SERPENTINA, CAPACIDADE 30.000 L - CHP DIURNO. AF_05/2023</t>
  </si>
  <si>
    <t xml:space="preserve">TARTARUGA DE OXICORTE CG1, MONOFÁSICA, 220 V, FREQUÊNCIA 50 HZ, VELOCIDADE DE CORTE (MM/MIN) 50 A 750, DIÂMETRO MÍNIMO DO COMPASSO MM 200 - CHI DIURNO. AF_05/2023</t>
  </si>
  <si>
    <t xml:space="preserve">TARTARUGA DE OXICORTE CG1, MONOFÁSICA, 220 V, FREQUÊNCIA 50 HZ, VELOCIDADE DE CORTE (MM/MIN) 50 A 750, DIÂMETRO MÍNIMO DO COMPASSO MM 200 - CHP DIURNO. AF_05/2023</t>
  </si>
  <si>
    <t xml:space="preserve">TERMOFUSORA PARA TUBOS E CONEXÕES EM PPR COM DIÂMETROS DE 20 A 63 MM, POTÊNCIA DE 800 W, TENSAO 220 V - CHI DIURNO. AF_05/2022</t>
  </si>
  <si>
    <t xml:space="preserve">TERMOFUSORA PARA TUBOS E CONEXÕES EM PPR COM DIÂMETROS DE 20 A 63 MM, POTÊNCIA DE 800 W, TENSAO 220 V - CHP DIURNO. AF_05/2022</t>
  </si>
  <si>
    <t xml:space="preserve">TERMOFUSORA PARA TUBOS E CONEXÕES EM PPR COM DIÂMETROS DE 75 A 110 MM, POTÊNCIA DE *1100* W, TENSÃO 220 V - CHI DIURNO. AF_05/2022</t>
  </si>
  <si>
    <t xml:space="preserve">TERMOFUSORA PARA TUBOS E CONEXÕES EM PPR COM DIÂMETROS DE 75 A 110 MM, POTÊNCIA DE *1100* W, TENSÃO 220 V - CHP DIURNO. AF_05/2022</t>
  </si>
  <si>
    <t xml:space="preserve">TORRE, COMPOSTA POR GUINCHO MECÂNICO, GUINCHO MANUAL, CABOS DE AÇO, PITEIRA E SOQUETE - CHI DIURNO. AF_05/2023</t>
  </si>
  <si>
    <t xml:space="preserve">TORRE, COMPOSTA POR GUINCHO MECÂNICO, GUINCHO MANUAL, CABOS DE AÇO, PITEIRA E SOQUETE - CHP DIURNO. AF_05/2023</t>
  </si>
  <si>
    <t xml:space="preserve">UNIDADE DOSADORA AIRLESS TIPO HOT SPRAY - CHI DIURNO. AF_05/2023</t>
  </si>
  <si>
    <t xml:space="preserve">UNIDADE DOSADORA AIRLESS TIPO HOT SPRAY - CHP DIURNO. AF_05/2023</t>
  </si>
  <si>
    <t xml:space="preserve">USINA DE ASFALTO À FRIO, CAPACIDADE DE 40 A 60 TON/HORA, ELÉTRICA POTÊNCIA 30 CV - CHI DIURNO. AF_05/2023</t>
  </si>
  <si>
    <t xml:space="preserve">USINA DE ASFALTO À FRIO, CAPACIDADE DE 40 A 60 TON/HORA, ELÉTRICA POTÊNCIA 30 CV - CHP DIURNO. AF_05/2023</t>
  </si>
  <si>
    <t xml:space="preserve">USINA DE ASFALTO, TIPO GRAVIMÉTRICA, PROD 150 TON/HORA - CHI DIURNO. AF_12/2019</t>
  </si>
  <si>
    <t xml:space="preserve">USINA DE ASFALTO, TIPO GRAVIMÉTRICA, PROD 150 TON/HORA - CHP DIURNO. AF_12/2019</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</si>
  <si>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CHI DIURNO. AF_08/2025</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</si>
  <si>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CHP DIURNO. AF_08/2025</t>
  </si>
  <si>
    <t xml:space="preserve">USINA DE MISTURA ASFÁLTICA À QUENTE, TIPO CONTRA FLUXO, PROD 100 A 140 TON/HORA - CHI DIURNO. AF_12/2019</t>
  </si>
  <si>
    <t xml:space="preserve">USINA DE MISTURA ASFÁLTICA À QUENTE, TIPO CONTRA FLUXO, PROD 100 A 140 TON/HORA - CHP DIURNO. AF_12/2019</t>
  </si>
  <si>
    <t xml:space="preserve">USINA DE MISTURA ASFÁLTICA À QUENTE, TIPO CONTRA FLUXO, PROD 40 A 80 TON/HORA - CHI DIURNO. AF_05/2023</t>
  </si>
  <si>
    <t xml:space="preserve">USINA DE MISTURA ASFÁLTICA À QUENTE, TIPO CONTRA FLUXO, PROD 40 A 80 TON/HORA - CHP DIURNO. AF_05/2023</t>
  </si>
  <si>
    <t xml:space="preserve">VARREDEIRA DE GRAMA SINTÉTICA A GASOLINA, 2,4 CV, 4 TEMPOS - CHI DIURNO. AF_05/2023</t>
  </si>
  <si>
    <t xml:space="preserve">VARREDEIRA DE GRAMA SINTÉTICA A GASOLINA, 2,4 CV, 4 TEMPOS - CHP DIURNO. AF_05/2023</t>
  </si>
  <si>
    <t xml:space="preserve">DEMOLIÇÃO DE ALVENARIA DE BLOCO FURADO, DE FORMA MANUAL, COM REAPROVEITAMENTO. AF_09/2023</t>
  </si>
  <si>
    <t xml:space="preserve">DEMOLIÇÃO DE ALVENARIA DE BLOCO FURADO, DE FORMA MANUAL, SEM REAPROVEITAMENTO. AF_09/2023</t>
  </si>
  <si>
    <t xml:space="preserve">DEMOLIÇÃO DE ALVENARIA DE TIJOLO MACIÇO, DE FORMA MANUAL, COM REAPROVEITAMENTO. AF_09/2023</t>
  </si>
  <si>
    <t xml:space="preserve">DEMOLIÇÃO DE ALVENARIA DE TIJOLO MACIÇO, DE FORMA MANUAL, SEM REAPROVEITAMENTO. AF_09/2023</t>
  </si>
  <si>
    <t xml:space="preserve">DEMOLIÇÃO DE ALVENARIA PARA QUALQUER TIPO DE BLOCO, DE FORMA MECANIZADA, SEM REAPROVEITAMENTO. AF_09/2023</t>
  </si>
  <si>
    <t xml:space="preserve">DEMOLIÇÃO DE ARGAMASSAS, DE FORMA DE FORMA MECANIZADA COM MARTELETE, SEM REAPROVEITAMENTO. AF_09/2023</t>
  </si>
  <si>
    <t xml:space="preserve">DEMOLIÇÃO DE ARGAMASSAS, DE FORMA MANUAL, SEM REAPROVEITAMENTO. AF_09/2023</t>
  </si>
  <si>
    <t xml:space="preserve">DEMOLIÇÃO DE ESTRUTURAS DE CONCRETO ARMADO EM GERAL, DE FORMA MECANIZADA COM ROMPEDOR ACOPLADO EM ESCAVADEIRA HIDRÁULICA, SEM REAPROVEITAMENTO. AF_09/2023</t>
  </si>
  <si>
    <t xml:space="preserve">DEMOLIÇÃO DE GUIAS, SARJETAS OU SARJETÕES, DE FORMA MECANIZADA, SEM REAPROVEITAMENTO. AF_09/2023</t>
  </si>
  <si>
    <t xml:space="preserve">DEMOLIÇÃO DE LAJES, EM CONCRETO ARMADO, DE FORMA MANUAL, SEM REAPROVEITAMENTO. AF_09/2023</t>
  </si>
  <si>
    <t xml:space="preserve">DEMOLIÇÃO DE LAJES, EM CONCRETO ARMADO, DE FORMA MECANIZADA COM MARTELETE, SEM REAPROVEITAMENTO. AF_09/2023</t>
  </si>
  <si>
    <t xml:space="preserve">DEMOLIÇÃO DE PILARES E VIGAS EM CONCRETO ARMADO, DE FORMA MANUAL, SEM REAPROVEITAMENTO. AF_09/2023</t>
  </si>
  <si>
    <t xml:space="preserve">DEMOLIÇÃO DE PILARES E VIGAS EM CONCRETO ARMADO, DE FORMA MECANIZADA COM MARTELETE, SEM REAPROVEITAMENTO. AF_09/2023</t>
  </si>
  <si>
    <t xml:space="preserve">DEMOLIÇÃO DE PISO DE CONCRETO SIMPLES, DE FORMA MANUAL, SEM REAPROVEITAMENTO. AF_09/2023</t>
  </si>
  <si>
    <t xml:space="preserve">DEMOLIÇÃO DE PISO DE CONCRETO SIMPLES, DE FORMA MECANIZADA COM MARTELETE, SEM REAPROVEITAMENTO. AF_09/2023</t>
  </si>
  <si>
    <t xml:space="preserve">DEMOLIÇÃO DE REVESTIMENTO CERÂMICO, DE FORMA MANUAL, SEM REAPROVEITAMENTO. AF_09/2023</t>
  </si>
  <si>
    <t xml:space="preserve">DEMOLIÇÃO DE REVESTIMENTO CERÂMICO, DE FORMA MECANIZADA COM MARTELETE, SEM REAPROVEITAMENTO. AF_09/2023</t>
  </si>
  <si>
    <t xml:space="preserve">DEMOLIÇÃO DE RODAPÉ CERÂMICO, DE FORMA MANUAL, SEM REAPROVEITAMENTO. AF_09/2023</t>
  </si>
  <si>
    <t xml:space="preserve">DEMOLIÇÃO PARCIAL DE PAVIMENTO ASFÁLTICO, DE FORMA MECANIZADA, SEM REAPROVEITAMENTO. AF_09/2023</t>
  </si>
  <si>
    <t xml:space="preserve">REMOÇAO DE GUIAS PRÉ-FABRICADAS DE CONCRETO, DE FORMA MECANIZADA, COM REAPROVEITAMENTO. AF_09/2023</t>
  </si>
  <si>
    <t xml:space="preserve">REMOÇÃO CALHAS E RUFOS, DE FORMA MANUAL, SEM REAPROVEITAMENTO. AF_09/2023</t>
  </si>
  <si>
    <t xml:space="preserve">REMOÇÃO DE ACESSÓRIOS, DE FORMA MANUAL, SEM REAPROVEITAMENTO. AF_09/2023</t>
  </si>
  <si>
    <t xml:space="preserve">REMOÇÃO DE ALAMBRADOS PARA QUADRAS POLIESPORTIVAS, ESTRUTURADO POR TUBOS DE AÇO GALVANIZADO, COM TELA DE ARAME GALVANIZADO, DE FORMA MANUAL, SEM REAPROVEITAMENTO. AF_09/2023</t>
  </si>
  <si>
    <t xml:space="preserve">REMOÇÃO DE CABOS ELÉTRICOS, COM SEÇÃO DE 10 MM², FORMA MANUAL, SEM REAPROVEITAMENTO. AF_09/2023</t>
  </si>
  <si>
    <t xml:space="preserve">REMOÇÃO DE CABOS ELÉTRICOS, COM SEÇÃO DE 16 MM², FORMA MANUAL, SEM REAPROVEITAMENTO. AF_09/2023</t>
  </si>
  <si>
    <t xml:space="preserve">REMOÇÃO DE CABOS ELÉTRICOS, COM SEÇÃO DE 25 MM², FORMA MANUAL, SEM REAPROVEITAMENTO. AF_09/2023</t>
  </si>
  <si>
    <t xml:space="preserve">REMOÇÃO DE CABOS ELÉTRICOS, COM SEÇÃO DE ATÉ 2,5 MM², DE FORMA MANUAL, SEM REAPROVEITAMENTO. AF_09/2023</t>
  </si>
  <si>
    <t xml:space="preserve">REMOÇÃO DE CABOS ELÉTRICOS, COM SEÇÃO MAIOR QUE 2,5 MM² E MENOR QUE 10 MM², DE FORMA MANUAL, SEM REAPROVEITAMENTO. AF_09/2023</t>
  </si>
  <si>
    <t xml:space="preserve">REMOÇÃO DE CERCAS E MOURÕES, DE FORMA MANUAL, SEM REAPROVEITAMENTO. AF_09/2023</t>
  </si>
  <si>
    <t xml:space="preserve">REMOÇÃO DE CHAPAS E PERFIS DE DRYWALL, DE FORMA MANUAL, SEM REAPROVEITAMENTO. AF_09/2023</t>
  </si>
  <si>
    <t xml:space="preserve">REMOÇÃO DE FORRO DE GESSO, DE FORMA MANUAL, SEM REAPROVEITAMENTO. AF_09/2023</t>
  </si>
  <si>
    <t xml:space="preserve">REMOÇÃO DE FORROS DE DRYWALL, PVC E FIBROMINERAL, DE FORMA MANUAL, SEM REAPROVEITAMENTO. AF_09/2023</t>
  </si>
  <si>
    <t xml:space="preserve">REMOÇÃO DE INTERRUPTORES/TOMADAS ELÉTRICAS, DE FORMA MANUAL, SEM REAPROVEITAMENTO. AF_09/2023</t>
  </si>
  <si>
    <t xml:space="preserve">REMOÇÃO DE JANELAS, DE FORMA MANUAL, SEM REAPROVEITAMENTO. AF_09/2023</t>
  </si>
  <si>
    <t xml:space="preserve">REMOÇÃO DE LOUÇAS, DE FORMA MANUAL, SEM REAPROVEITAMENTO. AF_09/2023</t>
  </si>
  <si>
    <t xml:space="preserve">REMOÇÃO DE LUMINÁRIAS, DE FORMA MANUAL, SEM REAPROVEITAMENTO. AF_09/2023</t>
  </si>
  <si>
    <t xml:space="preserve">REMOÇÃO DE METAIS SANITÁRIOS, DE FORMA MANUAL, SEM REAPROVEITAMENTO. AF_09/2023</t>
  </si>
  <si>
    <t xml:space="preserve">REMOÇÃO DE PISO DE BLOCO INTERTRAVADO OU DE PEDRA PORTUGUESA, DE FORMA MANUAL, COM REAPROVEITAMENTO. AF_09/2023</t>
  </si>
  <si>
    <t xml:space="preserve">REMOÇÃO DE PISO DE MADEIRA (ASSOALHO E BARROTE), DE FORMA MANUAL, SEM REAPROVEITAMENTO. AF_09/2023</t>
  </si>
  <si>
    <t xml:space="preserve">REMOÇÃO DE PLACAS DE SINALIZAÇÃO VIÁRIA, DE FORMA MANUAL, SEM REAPROVEITAMENTO. AF_09/2023</t>
  </si>
  <si>
    <t xml:space="preserve">REMOÇÃO DE PLACAS E PILARETES DE CONCRETO, DE FORMA MANUAL, SEM REAPROVEITAMENTO. AF_09/2023</t>
  </si>
  <si>
    <t xml:space="preserve">REMOÇÃO DE PORTAS, DE FORMA MANUAL, SEM REAPROVEITAMENTO. AF_09/2023</t>
  </si>
  <si>
    <t xml:space="preserve">REMOÇÃO DE PROTEÇÃO TÉRMICA PARA COBERTURA EM EPS, DE FORMA MANUAL, SEM REAPROVEITAMENTO. AF_09/2023</t>
  </si>
  <si>
    <t xml:space="preserve">REMOÇÃO DE SUPORTE METÁLICO OU DE MADEIRA PARA PLACAS DE SINALIZAÇÃO VIÁRIA, DE FORMA MANUAL, SEM REAPROVEITAMENTO. AF_09/2023</t>
  </si>
  <si>
    <t xml:space="preserve">REMOÇÃO DE TAPUME/ CHAPAS METÁLICAS E DE MADEIRA, DE FORMA MANUAL, SEM REAPROVEITAMENTO. AF_09/2023</t>
  </si>
  <si>
    <t xml:space="preserve">REMOÇÃO DE TELA DE ARAME GALVANIZADO DE ALAMBRADOS PARA QUADRAS POLIESPORTIVAS, DE FORMA MANUAL, SEM REMOÇÃO DA ESTRUTURA DE SUSTENTAÇÃO, SEM REAPROVEITAMENTO. AF_09/2023</t>
  </si>
  <si>
    <t xml:space="preserve">REMOÇÃO DE TELHAS DE FIBROCIMENTO METÁLICA E CERÂMICA, DE FORMA MANUAL, SEM REAPROVEITAMENTO. AF_09/2023</t>
  </si>
  <si>
    <t xml:space="preserve">REMOÇÃO DE TELHAS DE FIBROCIMENTO, METÁLICA E CERÂMICA, DE FORMA MECANIZADA, COM USO DE GUINDASTE, SEM REAPROVEITAMENTO. AF_09/2023</t>
  </si>
  <si>
    <t xml:space="preserve">REMOÇÃO DE TESOURAS DE MADEIRA, COM VÃO MAIOR OU IGUAL A 8M, DE FORMA MANUAL, SEM REAPROVEITAMENTO. AF_09/2023</t>
  </si>
  <si>
    <t xml:space="preserve">REMOÇÃO DE TESOURAS DE MADEIRA, COM VÃO MAIOR OU IGUAL A 8M, DE FORMA MECANIZADA, COM REAPROVEITAMENTO. AF_09/2023</t>
  </si>
  <si>
    <t xml:space="preserve">REMOÇÃO DE TESOURAS DE MADEIRA, COM VÃO MENOR QUE 8M, DE FORMA MANUAL, SEM REAPROVEITAMENTO. AF_09/2023</t>
  </si>
  <si>
    <t xml:space="preserve">REMOÇÃO DE TESOURAS DE MADEIRA, COM VÃO MENOR QUE 8M, DE FORMA MECANIZADA, COM REAPROVEITAMENTO. AF_09/2023</t>
  </si>
  <si>
    <t xml:space="preserve">REMOÇÃO DE TESOURAS METÁLICAS, COM VÃO MAIOR OU IGUAL A 8M, DE FORMA MANUAL, SEM REAPROVEITAMENTO. AF_09/2023</t>
  </si>
  <si>
    <t xml:space="preserve">REMOÇÃO DE TESOURAS METÁLICAS, COM VÃO MAIOR OU IGUAL A 8M, DE FORMA MECANIZADA, COM REAPROVEITAMENTO. AF_09/2023</t>
  </si>
  <si>
    <t xml:space="preserve">REMOÇÃO DE TESOURAS METÁLICAS, COM VÃO MENOR QUE 8M, DE FORMA MANUAL, SEM REAPROVEITAMENTO. AF_09/2023</t>
  </si>
  <si>
    <t xml:space="preserve">REMOÇÃO DE TESOURAS METÁLICAS, COM VÃO MENOR QUE 8M, DE FORMA MECANIZADA, COM REAPROVEITAMENTO. AF_09/2023</t>
  </si>
  <si>
    <t xml:space="preserve">REMOÇÃO DE TRAMA DE MADEIRA PARA COBERTURA, DE FORMA MANUAL, SEM REAPROVEITAMENTO. AF_09/2023</t>
  </si>
  <si>
    <t xml:space="preserve">REMOÇÃO DE TRAMA METÁLICA OU DE MADEIRA PARA FORRO, DE FORMA MANUAL, SEM REAPROVEITAMENTO. AF_09/2023</t>
  </si>
  <si>
    <t xml:space="preserve">REMOÇÃO DE TRAMA METÁLICA PARA COBERTURA, DE FORMA MANUAL, SEM REAPROVEITAMENTO. AF_09/2023</t>
  </si>
  <si>
    <t xml:space="preserve">REMOÇÃO DE TUBULAÇÕES (TUBOS E CONEXÕES) DE ÁGUA FRIA, DE FORMA MANUAL, SEM REAPROVEITAMENTO. AF_09/2023</t>
  </si>
  <si>
    <t xml:space="preserve">REMOÇÃO DE VIDRO, EM FACHADAS DE VIDRO, DE FORMA MECANIZADA, COM USO DE PLATAFORMA ELEVATÓRIA, SEM REAPROVEITAMENTO. AF_09/2023</t>
  </si>
  <si>
    <t xml:space="preserve">APARELHO PARA CORTE E SOLDA OXI-ACETILENO SOBRE RODAS, INCLUSIVE CILINDROS E MAÇARICOS - DEPRECIAÇÃO. AF_05/2023</t>
  </si>
  <si>
    <t xml:space="preserve">APARELHO PARA CORTE E SOLDA OXI-ACETILENO SOBRE RODAS, INCLUSIVE CILINDROS E MAÇARICOS - JUROS. AF_05/2023</t>
  </si>
  <si>
    <t xml:space="preserve">APARELHO PARA CORTE E SOLDA OXI-ACETILENO SOBRE RODAS, INCLUSIVE CILINDROS E MAÇARICOS - MANUTENÇÃO. AF_05/2023</t>
  </si>
  <si>
    <t xml:space="preserve">APARELHO PARA CORTE E SOLDA OXI-ACETILENO SOBRE RODAS, INCLUSIVE CILINDROS E MAÇARICOS - MATERIAIS NA OPERAÇÃO. AF_05/2023</t>
  </si>
  <si>
    <t xml:space="preserve">BATE ESTACA PARA INSTALAÇÃO DE DEFENSAS METÁLICAS (GUARD RAIL) FIXO, INCLUSIVE CAMINHÃO TOCO PBT 9.700 KG, POTÊNCIA DE 160 CV - DEPRECIAÇÃO. AF_05/2023</t>
  </si>
  <si>
    <t xml:space="preserve">BATE ESTACA PARA INSTALAÇÃO DE DEFENSAS METÁLICAS (GUARD RAIL) FIXO, INCLUSIVE CAMINHÃO TOCO PBT 9.700 KG, POTÊNCIA DE 160 CV - IMPOSTOS E SEGUROS. AF_05/2023</t>
  </si>
  <si>
    <t xml:space="preserve">BATE ESTACA PARA INSTALAÇÃO DE DEFENSAS METÁLICAS (GUARD RAIL) FIXO, INCLUSIVE CAMINHÃO TOCO PBT 9.700 KG, POTÊNCIA DE 160 CV - JUROS. AF_05/2023</t>
  </si>
  <si>
    <t xml:space="preserve">BATE ESTACA PARA INSTALAÇÃO DE DEFENSAS METÁLICAS (GUARD RAIL) FIXO, INCLUSIVE CAMINHÃO TOCO PBT 9.700 KG, POTÊNCIA DE 160 CV - MANUTENÇÃO. AF_05/2023</t>
  </si>
  <si>
    <t xml:space="preserve">BATE ESTACA PARA INSTALAÇÃO DE DEFENSAS METÁLICAS (GUARD RAIL) FIXO, INCLUSIVE CAMINHÃO TOCO PBT 9.700 KG, POTÊNCIA DE 160 CV - MATERIAIS NA OPERAÇÃO. AF_05/2023</t>
  </si>
  <si>
    <t xml:space="preserve">BETONEIRA CAPACIDADE NOMINAL 400 L, CAPACIDADE DE MISTURA 310 L, MOTOR A DIESEL POTÊNCIA 5,0 CV, SEM CARREGADOR - DEPRECIAÇÃO. AF_05/2023</t>
  </si>
  <si>
    <t xml:space="preserve">BETONEIRA CAPACIDADE NOMINAL 400 L, CAPACIDADE DE MISTURA 310 L, MOTOR A DIESEL POTÊNCIA 5,0 CV, SEM CARREGADOR - JUROS. AF_05/2023</t>
  </si>
  <si>
    <t xml:space="preserve">BETONEIRA CAPACIDADE NOMINAL 400 L, CAPACIDADE DE MISTURA 310 L, MOTOR A DIESEL POTÊNCIA 5,0 CV, SEM CARREGADOR - MANUTENÇÃO. AF_05/2023</t>
  </si>
  <si>
    <t xml:space="preserve">BETONEIRA CAPACIDADE NOMINAL 400 L, CAPACIDADE DE MISTURA 310 L, MOTOR A DIESEL POTÊNCIA 5,0 CV, SEM CARREGADOR - MATERIAIS NA OPERAÇÃO. AF_05/2023</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</si>
  <si>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</si>
  <si>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</si>
  <si>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</si>
  <si>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</si>
  <si>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BETONEIRA CAPACIDADE NOMINAL DE 250 L, CAPACIDADE DE MISTURA DE 175 L, MOTOR ELÉTRICO MONOFÁSICO POTÊNCIA 1CV - DEPRECIAÇÃO. AF_05/2023</t>
  </si>
  <si>
    <t xml:space="preserve">BETONEIRA CAPACIDADE NOMINAL DE 250 L, CAPACIDADE DE MISTURA DE 175 L, MOTOR ELÉTRICO MONOFÁSICO POTÊNCIA 1CV - JUROS. AF_05/2023</t>
  </si>
  <si>
    <t xml:space="preserve">BETONEIRA CAPACIDADE NOMINAL DE 250 L, CAPACIDADE DE MISTURA DE 175 L, MOTOR ELÉTRICO MONOFÁSICO POTÊNCIA 1CV - MANUTENÇÃO. AF_05/2023</t>
  </si>
  <si>
    <t xml:space="preserve">BETONEIRA CAPACIDADE NOMINAL DE 250 L, CAPACIDADE DE MISTURA DE 175 L, MOTOR ELÉTRICO MONOFÁSICO POTÊNCIA 1CV - MATERIAIS NA OPERAÇÃO. AF_05/2023</t>
  </si>
  <si>
    <t xml:space="preserve">BETONEIRA CAPACIDADE NOMINAL DE 400 L, CAPACIDADE DE MISTURA 280 L, MOTOR ELÉTRICO TRIFÁSICO POTÊNCIA DE 2 CV, SEM CARREGADOR - DEPRECIAÇÃO. AF_05/2023</t>
  </si>
  <si>
    <t xml:space="preserve">BETONEIRA CAPACIDADE NOMINAL DE 400 L, CAPACIDADE DE MISTURA 280 L, MOTOR ELÉTRICO TRIFÁSICO POTÊNCIA DE 2 CV, SEM CARREGADOR - JUROS. AF_05/2023</t>
  </si>
  <si>
    <t xml:space="preserve">BETONEIRA CAPACIDADE NOMINAL DE 400 L, CAPACIDADE DE MISTURA 280 L, MOTOR ELÉTRICO TRIFÁSICO POTÊNCIA DE 2 CV, SEM CARREGADOR - MANUTENÇÃO. AF_05/2023</t>
  </si>
  <si>
    <t xml:space="preserve">BETONEIRA CAPACIDADE NOMINAL DE 400 L, CAPACIDADE DE MISTURA 280 L, MOTOR ELÉTRICO TRIFÁSICO POTÊNCIA DE 2 CV, SEM CARREGADOR - MATERIAIS NA OPERAÇÃO. AF_05/2023</t>
  </si>
  <si>
    <t xml:space="preserve">BETONEIRA CAPACIDADE NOMINAL DE 600 L, CAPACIDADE DE MISTURA 360 L, MOTOR ELÉTRICO TRIFÁSICO POTÊNCIA DE 4 CV, SEM CARREGADOR - DEPRECIAÇÃO. AF_05/2023</t>
  </si>
  <si>
    <t xml:space="preserve">BETONEIRA CAPACIDADE NOMINAL DE 600 L, CAPACIDADE DE MISTURA 360 L, MOTOR ELÉTRICO TRIFÁSICO POTÊNCIA DE 4 CV, SEM CARREGADOR - JUROS. AF_05/2023</t>
  </si>
  <si>
    <t xml:space="preserve">BETONEIRA CAPACIDADE NOMINAL DE 600 L, CAPACIDADE DE MISTURA 360 L, MOTOR ELÉTRICO TRIFÁSICO POTÊNCIA DE 4 CV, SEM CARREGADOR - MANUTENÇÃO. AF_05/2023</t>
  </si>
  <si>
    <t xml:space="preserve">BETONEIRA CAPACIDADE NOMINAL DE 600 L, CAPACIDADE DE MISTURA 360 L, MOTOR ELÉTRICO TRIFÁSICO POTÊNCIA DE 4 CV, SEM CARREGADOR - MATERIAIS NA OPERAÇÃO. AF_05/2023</t>
  </si>
  <si>
    <t xml:space="preserve">BETONEIRA CAPACIDADE NOMINAL DE 600 L, CAPACIDADE DE MISTURA 440 L, MOTOR A DIESEL POTÊNCIA 10 CV, COM CARREGADOR - DEPRECIAÇÃO. AF_05/2023</t>
  </si>
  <si>
    <t xml:space="preserve">BETONEIRA CAPACIDADE NOMINAL DE 600 L, CAPACIDADE DE MISTURA 440 L, MOTOR A DIESEL POTÊNCIA 10 CV, COM CARREGADOR - JUROS. AF_05/2023</t>
  </si>
  <si>
    <t xml:space="preserve">BETONEIRA CAPACIDADE NOMINAL DE 600 L, CAPACIDADE DE MISTURA 440 L, MOTOR A DIESEL POTÊNCIA 10 CV, COM CARREGADOR - MANUTENÇÃO. AF_05/2023</t>
  </si>
  <si>
    <t xml:space="preserve">BETONEIRA CAPACIDADE NOMINAL DE 600 L, CAPACIDADE DE MISTURA 440 L, MOTOR A DIESEL POTÊNCIA 10 CV, COM CARREGADOR - MATERIAIS NA OPERAÇÃO. AF_05/2023</t>
  </si>
  <si>
    <t xml:space="preserve">BOMBA DE INJEÇÃO, ELÉTRICA, TRIFÁSICA, POTÊNCIA 7,5 CV - DEPRECIAÇÃO. AF_08/2025</t>
  </si>
  <si>
    <t xml:space="preserve">BOMBA DE INJEÇÃO, ELÉTRICA, TRIFÁSICA, POTÊNCIA 7,5 CV - JUROS. AF_08/2025</t>
  </si>
  <si>
    <t xml:space="preserve">BOMBA DE INJEÇÃO, ELÉTRICA, TRIFÁSICA, POTÊNCIA 7,5 CV - MANUTENÇÃO. AF_08/2025</t>
  </si>
  <si>
    <t xml:space="preserve">BOMBA DE INJEÇÃO, ELÉTRICA, TRIFÁSICA, POTÊNCIA 7,5 CV - MATERIAIS NA OPERAÇÃO. AF_08/2025</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</si>
  <si>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</si>
  <si>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</si>
  <si>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BOMBA SUBMERSÍVEL ELÉTRICA TRIFÁSICA, POTÊNCIA 2,96 HP, Ø ROTOR 144 MM SEMI-ABERTO, BOCAL DE SAÍDA Ø 2", HM/Q = 2 MCA / 38,8 M3/H A 28 MCA / 5 M3/H - MANUTENÇÃO. AF_06/2014</t>
  </si>
  <si>
    <t xml:space="preserve">BOMBA SUBMERSÍVEL ELÉTRICA TRIFÁSICA, POTÊNCIA 2,96 HP, Ø ROTOR 144 MM SEMI-ABERTO, BOCAL DE SAÍDA Ø 2", HM/Q = 2 MCA / 38,8 M3/H A 28 MCA / 5 M3/H - MATERIAIS NA OPERAÇÃO. AF_06/2014</t>
  </si>
  <si>
    <t xml:space="preserve">CALDEIRA A GÁS COM TERMOSTATO, CAPACIDADE 100 LITROS - DEPRECIAÇÃO. AF_05/2023</t>
  </si>
  <si>
    <t xml:space="preserve">CALDEIRA A GÁS COM TERMOSTATO, CAPACIDADE 100 LITROS - JUROS. AF_05/2023</t>
  </si>
  <si>
    <t xml:space="preserve">CALDEIRA A GÁS COM TERMOSTATO, CAPACIDADE 100 LITROS - MANUTENÇÃO. AF_05/2023</t>
  </si>
  <si>
    <t xml:space="preserve">CALDEIRA A GÁS COM TERMOSTATO, CAPACIDADE 100 LITROS - MATERIAIS NA OPERAÇÃO. AF_05/2023</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</si>
  <si>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</si>
  <si>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</si>
  <si>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</si>
  <si>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</si>
  <si>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</si>
  <si>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CAMINHÃO TANQUE PARA HIDROSSEMEADURA, COM CAPACIDADE DE 8.000 LITROS, INCLUINDO BOMBA PARA LANÇAMENTO COM MOTOR DIESEL COM POTÊNCIA DE 105 CV - DEPRECIAÇÃO. AF_06/2023</t>
  </si>
  <si>
    <t xml:space="preserve">CAMINHÃO TANQUE PARA HIDROSSEMEADURA, COM CAPACIDADE DE 8.000 LITROS, INCLUINDO BOMBA PARA LANÇAMENTO COM MOTOR DIESEL COM POTÊNCIA DE 105 CV - IMPOSTOS E SEGUROS. AF_06/2023</t>
  </si>
  <si>
    <t xml:space="preserve">CAMINHÃO TANQUE PARA HIDROSSEMEADURA, COM CAPACIDADE DE 8.000 LITROS, INCLUINDO BOMBA PARA LANÇAMENTO COM MOTOR DIESEL COM POTÊNCIA DE 105 CV - JUROS. AF_06/2023</t>
  </si>
  <si>
    <t xml:space="preserve">CAMINHÃO TANQUE PARA HIDROSSEMEADURA, COM CAPACIDADE DE 8.000 LITROS, INCLUINDO BOMBA PARA LANÇAMENTO COM MOTOR DIESEL COM POTÊNCIA DE 105 CV - MANUTENÇÃO. AF_06/2023</t>
  </si>
  <si>
    <t xml:space="preserve">CAMINHÃO TANQUE PARA HIDROSSEMEADURA, COM CAPACIDADE DE 8.000 LITROS, INCLUINDO BOMBA PARA LANÇAMENTO COM MOTOR DIESEL COM POTÊNCIA DE 105 CV - MATERIAIS NA OPERAÇÃO. AF_06/2023</t>
  </si>
  <si>
    <t xml:space="preserve">CENTRAL DE LAMA BENTONÍTICA (DEPÓSITO DE BENTONITA, MISTURADOR DE ALTA TURBULÊNCIA, SILOS DE ARMAZENAMENTO DE LAMA E ÁGUA, LABORATÓRIO DE CONTROLE DE QUALIDADE DA LAMA) - DEPRECIAÇÃO. AF_04/2019</t>
  </si>
  <si>
    <t xml:space="preserve">CENTRAL DE LAMA BENTONÍTICA (DEPÓSITO DE BENTONITA, MISTURADOR DE ALTA TURBULÊNCIA, SILOS DE ARMAZENAMENTO DE LAMA E ÁGUA, LABORATÓRIO DE CONTROLE DE QUALIDADE DA LAMA) - JUROS. AF_04/2019</t>
  </si>
  <si>
    <t xml:space="preserve">CENTRAL DE LAMA BENTONÍTICA (DEPÓSITO DE BENTONITA, MISTURADOR DE ALTA TURBULÊNCIA, SILOS DE ARMAZENAMENTO DE LAMA E ÁGUA, LABORATÓRIO DE CONTROLE DE QUALIDADE DA LAMA) - MANUTENÇÃO. AF_04/2019</t>
  </si>
  <si>
    <t xml:space="preserve">CENTRAL DE LAMA BENTONÍTICA (DEPÓSITO DE BENTONITA, MISTURADOR DE ALTA TURBULÊNCIA, SILOS DE ARMAZENAMENTO DE LAMA E ÁGUA, LABORATÓRIO DE CONTROLE DE QUALIDADE DA LAMA) - MATERIAIS NA OPERAÇÃO. AF_04/2019</t>
  </si>
  <si>
    <t xml:space="preserve">COMPRESSOR DE AR, VAZAO DE 10 PCM, RESERVATORIO 100 L, PRESSAO DE TRABALHO ENTRE 6,9 E 9,7 BAR, POTENCIA 2 HP, TENSAO 110/220 V - DEPRECIAÇÃO. AF_05/2023</t>
  </si>
  <si>
    <t xml:space="preserve">COMPRESSOR DE AR, VAZAO DE 10 PCM, RESERVATORIO 100 L, PRESSAO DE TRABALHO ENTRE 6,9 E 9,7 BAR, POTENCIA 2 HP, TENSAO 110/220 V - JUROS. AF_05/2023</t>
  </si>
  <si>
    <t xml:space="preserve">COMPRESSOR DE AR, VAZAO DE 10 PCM, RESERVATORIO 100 L, PRESSAO DE TRABALHO ENTRE 6,9 E 9,7 BAR, POTENCIA 2 HP, TENSAO 110/220 V - MANUTENÇÃO. AF_05/2023</t>
  </si>
  <si>
    <t xml:space="preserve">COMPRESSOR DE AR, VAZAO DE 10 PCM, RESERVATORIO 100 L, PRESSAO DE TRABALHO ENTRE 6,9 E 9,7 BAR, POTENCIA 2 HP, TENSAO 110/220 V - MATERIAIS NA OPERAÇÃO. AF_05/2023</t>
  </si>
  <si>
    <t xml:space="preserve">CONJUNTO CILINDRO E BOMBA HIDRÁULICA PARA PROTENSÃO DE MONOBARRAS PARA TIRANTES, ESFORÇO MÁXIMO DE 30 TONELADAS - DEPRECIAÇÃO. AF_05/2023</t>
  </si>
  <si>
    <t xml:space="preserve">CONJUNTO CILINDRO E BOMBA HIDRÁULICA PARA PROTENSÃO DE MONOBARRAS PARA TIRANTES, ESFORÇO MÁXIMO DE 30 TONELADAS - JUROS. AF_05/2023</t>
  </si>
  <si>
    <t xml:space="preserve">CONJUNTO CILINDRO E BOMBA HIDRÁULICA PARA PROTENSÃO DE MONOBARRAS PARA TIRANTES, ESFORÇO MÁXIMO DE 30 TONELADAS - MANUTENÇÃO. AF_05/2023</t>
  </si>
  <si>
    <t xml:space="preserve">CONJUNTO CILINDRO E BOMBA HIDRÁULICA PARA PROTENSÃO DE MONOBARRAS PARA TIRANTES, ESFORÇO MÁXIMO DE 30 TONELADAS - MATERIAIS NA OPERAÇÃO. AF_05/2023</t>
  </si>
  <si>
    <t xml:space="preserve">CONJUNTO MACACO E BOMBA HIDRÁULICA PARA PROTENSAO DE CORDOALHAS, ESFORÇO MAXIMO DE 115 TONELADAS - DEPRECIAÇÃO. AF_05/2023</t>
  </si>
  <si>
    <t xml:space="preserve">CONJUNTO MACACO E BOMBA HIDRÁULICA PARA PROTENSAO DE CORDOALHAS, ESFORÇO MAXIMO DE 115 TONELADAS - JUROS. AF_05/2023</t>
  </si>
  <si>
    <t xml:space="preserve">CONJUNTO MACACO E BOMBA HIDRÁULICA PARA PROTENSAO DE CORDOALHAS, ESFORÇO MAXIMO DE 115 TONELADAS - MANUTENÇÃO. AF_05/2023</t>
  </si>
  <si>
    <t xml:space="preserve">CONJUNTO MACACO E BOMBA HIDRÁULICA PARA PROTENSAO DE CORDOALHAS, ESFORÇO MAXIMO DE 115 TONELADAS - MATERIAIS NA OPERAÇÃO. AF_05/2023</t>
  </si>
  <si>
    <t xml:space="preserve">CONJUNTO MACACO HIDRÁULICO E CENTRAL DE BOMBEAMENTO MOTORIZADO 1,8 KW PARA PROTENSÃO DE MONOCABOS PARA CONCRETO PROTENDIDO, ESFORÇO MÁXIMO DE 20 TONELADAS - DEPRECIAÇÃO. AF_05/2022</t>
  </si>
  <si>
    <t xml:space="preserve">CONJUNTO MACACO HIDRÁULICO E CENTRAL DE BOMBEAMENTO MOTORIZADO 1,8 KW PARA PROTENSÃO DE MONOCABOS PARA CONCRETO PROTENDIDO, ESFORÇO MÁXIMO DE 20 TONELADAS - JUROS. AF_05/2022</t>
  </si>
  <si>
    <t xml:space="preserve">CONJUNTO MACACO HIDRÁULICO E CENTRAL DE BOMBEAMENTO MOTORIZADO 1,8 KW PARA PROTENSÃO DE MONOCABOS PARA CONCRETO PROTENDIDO, ESFORÇO MÁXIMO DE 20 TONELADAS - MANUTENÇÃO. AF_05/2022</t>
  </si>
  <si>
    <t xml:space="preserve">CONJUNTO MACACO HIDRÁULICO E CENTRAL DE BOMBEAMENTO MOTORIZADO 1,8 KW PARA PROTENSÃO DE MONOCABOS PARA CONCRETO PROTENDIDO, ESFORÇO MÁXIMO DE 20 TONELADAS - MATERIAIS NA OPERAÇÃO. AF_05/2022</t>
  </si>
  <si>
    <t xml:space="preserve">CONJUNTO MACACO HIDRÁULICO E CENTRAL DE BOMBEAMENTO MOTORIZADO 1,8 KW PARA PROTENSÃO DE MONOCABOS PARA CONCRETO PROTENDIDO, ESFORÇO MÁXIMO DE 30 TONELADAS - DEPRECIAÇÃO. AF_05/2022</t>
  </si>
  <si>
    <t xml:space="preserve">CONJUNTO MACACO HIDRÁULICO E CENTRAL DE BOMBEAMENTO MOTORIZADO 1,8 KW PARA PROTENSÃO DE MONOCABOS PARA CONCRETO PROTENDIDO, ESFORÇO MÁXIMO DE 30 TONELADAS - JUROS. AF_05/2022</t>
  </si>
  <si>
    <t xml:space="preserve">CONJUNTO MACACO HIDRÁULICO E CENTRAL DE BOMBEAMENTO MOTORIZADO 1,8 KW PARA PROTENSÃO DE MONOCABOS PARA CONCRETO PROTENDIDO, ESFORÇO MÁXIMO DE 30 TONELADAS - MANUTENÇÃO. AF_05/2022</t>
  </si>
  <si>
    <t xml:space="preserve">CONJUNTO MACACO HIDRÁULICO E CENTRAL DE BOMBEAMENTO MOTORIZADO 1,8 KW PARA PROTENSÃO DE MONOCABOS PARA CONCRETO PROTENDIDO, ESFORÇO MÁXIMO DE 30 TONELADAS - MATERIAIS NA OPERAÇÃO. AF_05/2022</t>
  </si>
  <si>
    <t xml:space="preserve">DESEMPENADEIRA DE CONCRETO, PESO DE 78 KG, 4 PÁS, MOTOR A GASOLINA, POTÊNCIA 5,5 HP - DEPRECIAÇÃO. AF_05/2023</t>
  </si>
  <si>
    <t xml:space="preserve">DESEMPENADEIRA DE CONCRETO, PESO DE 78 KG, 4 PÁS, MOTOR A GASOLINA, POTÊNCIA 5,5 HP - JUROS. AF_05/2023</t>
  </si>
  <si>
    <t xml:space="preserve">DESEMPENADEIRA DE CONCRETO, PESO DE 78 KG, 4 PÁS, MOTOR A GASOLINA, POTÊNCIA 5,5 HP - MANUTENÇÃO. AF_05/2023</t>
  </si>
  <si>
    <t xml:space="preserve">DESEMPENADEIRA DE CONCRETO, PESO DE 78 KG, 4 PÁS, MOTOR A GASOLINA, POTÊNCIA 5,5 HP MATERIAIS NA OPERAÇÃO. AF_05/2023</t>
  </si>
  <si>
    <t xml:space="preserve">DISTRIBUIDOR DE AGREGADOS AUTOPROPELIDO, CAP 3 M3, A DIESEL, POTÊNCIA 176CV - MATERIAIS NA OPERAÇÃO. AF_07/2016</t>
  </si>
  <si>
    <t xml:space="preserve">DOBRADEIRA TDC, ESPESSURA 1,5MM - DEPRECIAÇÃO. AF_05/2023</t>
  </si>
  <si>
    <t xml:space="preserve">DOBRADEIRA TDC, ESPESSURA 1,5MM - JUROS. AF_05/2023</t>
  </si>
  <si>
    <t xml:space="preserve">DOBRADEIRA TDC, ESPESSURA 1,5MM - MANUTENÇÃO. AF_05/2023</t>
  </si>
  <si>
    <t xml:space="preserve">DOSADOR DE AREIA, CAPACIDADE DE 26 LITROS - DEPRECIAÇÃO. AF_05/2023</t>
  </si>
  <si>
    <t xml:space="preserve">DOSADOR DE AREIA, CAPACIDADE DE 26 LITROS - JUROS. AF_05/2023</t>
  </si>
  <si>
    <t xml:space="preserve">DOSADOR DE AREIA, CAPACIDADE DE 26 LITROS - MANUTENÇÃO. AF_05/2023</t>
  </si>
  <si>
    <t xml:space="preserve">ENCERADEIRA INDUSTRIAL, 400 MM, 220V, 1 HP - DEPRECIAÇÃO. AF_05/2023</t>
  </si>
  <si>
    <t xml:space="preserve">ENCERADEIRA INDUSTRIAL, 400 MM, 220V, 1 HP - JUROS. AF_05/2023</t>
  </si>
  <si>
    <t xml:space="preserve">ENCERADEIRA INDUSTRIAL, 400 MM, 220V, 1 HP - MANUTENÇÃO. AF_05/2023</t>
  </si>
  <si>
    <t xml:space="preserve">ENCERADEIRA INDUSTRIAL, 400 MM, 220V, 1 HP - MATERIAIS NA OPERAÇÃO. AF_05/2023</t>
  </si>
  <si>
    <t xml:space="preserve">ESCAVADEIRA HIDRÁULICA DE BRAÇO LONGO (LONGO ALCANCE) SOBRE ESTEIRAS, CAÇAMBA 0,52 M3, PESO OPERACIONAL 24 T, POTÊNCIA LÍQUIDA 155 HP - DEPRECIAÇÃO. AF_06/2023</t>
  </si>
  <si>
    <t xml:space="preserve">ESCAVADEIRA HIDRÁULICA DE BRAÇO LONGO (LONGO ALCANCE) SOBRE ESTEIRAS, CAÇAMBA 0,52 M3, PESO OPERACIONAL 24 T, POTÊNCIA LÍQUIDA 155 HP - JUROS. AF_06/2023</t>
  </si>
  <si>
    <t xml:space="preserve">ESCAVADEIRA HIDRÁULICA DE BRAÇO LONGO (LONGO ALCANCE) SOBRE ESTEIRAS, CAÇAMBA 0,52 M3, PESO OPERACIONAL 24 T, POTÊNCIA LÍQUIDA 155 HP - MANUTENÇÃO. AF_06/2023</t>
  </si>
  <si>
    <t xml:space="preserve">ESCAVADEIRA HIDRÁULICA DE BRAÇO LONGO (LONGO ALCANCE) SOBRE ESTEIRAS, CAÇAMBA 0,52 M3, PESO OPERACIONAL 24 T, POTÊNCIA LÍQUIDA 155 HP - MATERIAIS NA OPERAÇÃO. AF_06/2023</t>
  </si>
  <si>
    <t xml:space="preserve">ESCAVADEIRA HIDRÁULICA SOBRE ESTEIRA, PESO OPERACIONAL ENTRE 22,00 E 23,50 T, POTÊNCIA NOMINAL 139 HP, COM MARTELO ROMPEDOR HIDRÁULICO 1700 KG - DEPRECIAÇÃO. AF_04/2019</t>
  </si>
  <si>
    <t xml:space="preserve">ESCAVADEIRA HIDRÁULICA SOBRE ESTEIRA, PESO OPERACIONAL ENTRE 22,00 E 23,50 T, POTÊNCIA NOMINAL 139 HP, COM MARTELO ROMPEDOR HIDRÁULICO 1700 KG - JUROS. AF_04/2019</t>
  </si>
  <si>
    <t xml:space="preserve">ESCAVADEIRA HIDRÁULICA SOBRE ESTEIRA, PESO OPERACIONAL ENTRE 22,00 E 23,50 T, POTÊNCIA NOMINAL 139 HP, COM MARTELO ROMPEDOR HIDRÁULICO 1700 KG - MANUTENÇÃO. AF_04/2019</t>
  </si>
  <si>
    <t xml:space="preserve">ESCAVADEIRA HIDRÁULICA SOBRE ESTEIRA, PESO OPERACIONAL ENTRE 22,00 E 23,50 T, POTÊNCIA NOMINAL 139 HP, COM MARTELO ROMPEDOR HIDRÁULICO 1700 KG - MATERIAIS NA OPERAÇÃO. AF_04/2019</t>
  </si>
  <si>
    <t xml:space="preserve">ESPARGIDOR DE ASFALTO PRESSURIZADO, TANQUE 6 M3 COM ISOLAÇÃO TÉRMICA, AQUECIDO COM 2 MAÇARICOS, COM BARRA ESPARGIDORA 3,60 M, MONTADO SOBRE CAMINHÃO TOCO, PBT 14.300 KG, POTÊNCIA 185 CV - DEPRECIAÇÃO. AF_05/2023</t>
  </si>
  <si>
    <t xml:space="preserve">ESPARGIDOR DE ASFALTO PRESSURIZADO, TANQUE 6 M3 COM ISOLAÇÃO TÉRMICA, AQUECIDO COM 2 MAÇARICOS, COM BARRA ESPARGIDORA 3,60 M, MONTADO SOBRE CAMINHÃO TOCO, PBT 14.300 KG, POTÊNCIA 185 CV - IMPOSTOS E SEGUROS. AF_05/2023</t>
  </si>
  <si>
    <t xml:space="preserve">ESPARGIDOR DE ASFALTO PRESSURIZADO, TANQUE 6 M3 COM ISOLAÇÃO TÉRMICA, AQUECIDO COM 2 MAÇARICOS, COM BARRA ESPARGIDORA 3,60 M, MONTADO SOBRE CAMINHÃO TOCO, PBT 14.300 KG, POTÊNCIA 185 CV - JUROS. AF_05/2023</t>
  </si>
  <si>
    <t xml:space="preserve">ESPARGIDOR DE ASFALTO PRESSURIZADO, TANQUE 6 M3 COM ISOLAÇÃO TÉRMICA, AQUECIDO COM 2 MAÇARICOS, COM BARRA ESPARGIDORA 3,60 M, MONTADO SOBRE CAMINHÃO TOCO, PBT 14.300 KG, POTÊNCIA 185 CV - MANUTENÇÃO. AF_08/2015</t>
  </si>
  <si>
    <t xml:space="preserve">ESPARGIDOR DE ASFALTO PRESSURIZADO, TANQUE 6 M3 COM ISOLAÇÃO TÉRMICA, AQUECIDO COM 2 MAÇARICOS, COM BARRA ESPARGIDORA 3,60 M, MONTADO SOBRE CAMINHÃO TOCO, PBT 14.300 KG, POTÊNCIA 185 CV - MATERIAIS NA OPERAÇÃO. AF_05/2023</t>
  </si>
  <si>
    <t xml:space="preserve">ESTABILIZADOR DE LINHA E PRESSÃO, CAPACIDADE DE 120 BAR, COM MANÔMETRO DE LEITURA, REGISTRO DE 1 COM RETORNO E LINHA - DEPRECIAÇÃO. AF_05/2023</t>
  </si>
  <si>
    <t xml:space="preserve">ESTABILIZADOR DE LINHA E PRESSÃO, CAPACIDADE DE 120 BAR, COM MANÔMETRO DE LEITURA, REGISTRO DE 1 COM RETORNO E LINHA - JUROS. AF_05/2023</t>
  </si>
  <si>
    <t xml:space="preserve">ESTABILIZADOR DE LINHA E PRESSÃO, CAPACIDADE DE 120 BAR, COM MANÔMETRO DE LEITURA, REGISTRO DE 1 COM RETORNO E LINHA - MANUTENÇÃO. AF_05/2023</t>
  </si>
  <si>
    <t xml:space="preserve">FURADEIRA ELETROMAGNÉTICA, VELOCIDADE (SEM CARGA/ COM CARGA) 450/ 270 RPM, ESPESSURA MÁXIMA DA CHAPA A SER FURADA 50 MM, PORÇA DE ADESÃO MAGNÉTICA 17000 N, POTÊNCIA 1100 W, ALIMENTÇÃO 220 - 60 HZ, MONOFÁSICA - DEPRECIAÇÃO. AF_08/2019</t>
  </si>
  <si>
    <t xml:space="preserve">FURADEIRA ELETROMAGNÉTICA, VELOCIDADE (SEM CARGA/ COM CARGA) 450/ 270 RPM, ESPESSURA MÁXIMA DA CHAPA A SER FURADA 50 MM, PORÇA DE ADESÃO MAGNÉTICA 17000 N, POTÊNCIA 1100 W, ALIMENTÇÃO 220 - 60 HZ, MONOFÁSICA - JUROS. AF_08/2019</t>
  </si>
  <si>
    <t xml:space="preserve">FURADEIRA ELETROMAGNÉTICA, VELOCIDADE (SEM CARGA/ COM CARGA) 450/ 270 RPM, ESPESSURA MÁXIMA DA CHAPA A SER FURADA 50 MM, PORÇA DE ADESÃO MAGNÉTICA 17000 N, POTÊNCIA 1100 W, ALIMENTÇÃO 220 - 60 HZ, MONOFÁSICA - MANUTENÇÃO. AF_08/2019</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</si>
  <si>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</si>
  <si>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</si>
  <si>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</si>
  <si>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GRADE DE DISCO CONTROLE REMOTO REBOCÁVEL, COM 24 DISCOS 24" X 6 MM COM PNEUS PARA TRANSPORTE - MANUTENÇÃO. AF_06/2014</t>
  </si>
  <si>
    <t xml:space="preserve">GRUA ASCENCIONAL, LANCA DE 42 M, CAPACIDADE DE 1,5 T A 30 M, ALTURA ATE 39 M JUROS. AF_05/2023</t>
  </si>
  <si>
    <t xml:space="preserve">GRUA ASCENCIONAL, LANCA DE 42 M, CAPACIDADE DE 1,5 T A 30 M, ALTURA ATE 39 M MANUTENÇÃO. AF_05/2023</t>
  </si>
  <si>
    <t xml:space="preserve">GRUA ASCENCIONAL, LANCA DE 42 M, CAPACIDADE DE 1,5 T A 30 M, ALTURA ATE 39 M MATERIAIS NA OPERAÇÃO. AF_05/2023</t>
  </si>
  <si>
    <t xml:space="preserve">GRUA ASCENCIONAL, LANÇA DE 30 M, CAPACIDADE DE 1,0 T A 30 M, ALTURA ATÉ 39 M DEPRECIAÇÃO. AF_05/2023</t>
  </si>
  <si>
    <t xml:space="preserve">GRUA ASCENCIONAL, LANÇA DE 30 M, CAPACIDADE DE 1,0 T A 30 M, ALTURA ATÉ 39 M JUROS. AF_05/2023</t>
  </si>
  <si>
    <t xml:space="preserve">GRUA ASCENCIONAL, LANÇA DE 30 M, CAPACIDADE DE 1,0 T A 30 M, ALTURA ATÉ 39 M MANUTENÇÃO. AF_05/2023</t>
  </si>
  <si>
    <t xml:space="preserve">GRUA ASCENCIONAL, LANÇA DE 30 M, CAPACIDADE DE 1,0 T A 30 M, ALTURA ATÉ 39 M MATERIAIS NA OPERAÇÃO. AF_05/2023</t>
  </si>
  <si>
    <t xml:space="preserve">GRUA ASCENCIONAL, LANÇA DE 42 M, CAPACIDADE DE 1,5 T A 30 M, ALTURA ATÉ 39 M DEPRECIAÇÃO. AF_05/2023</t>
  </si>
  <si>
    <t xml:space="preserve">GRUPO GERADOR DIESEL, COM CARENAGEM, POTÊNCIA STANDART ENTRE 400 E 460 KVA, VELOCIDADE DE 1800 RPM, FREQUÊNCIA DE 60 HZ - DEPRECIAÇÃO. AF_05/2023</t>
  </si>
  <si>
    <t xml:space="preserve">GRUPO GERADOR DIESEL, COM CARENAGEM, POTÊNCIA STANDART ENTRE 400 E 460 KVA, VELOCIDADE DE 1800 RPM, FREQUÊNCIA DE 60 HZ - JUROS. AF_05/2023</t>
  </si>
  <si>
    <t xml:space="preserve">GRUPO GERADOR DIESEL, COM CARENAGEM, POTÊNCIA STANDART ENTRE 400 E 460 KVA, VELOCIDADE DE 1800 RPM, FREQUÊNCIA DE 60 HZ - MANUTENÇÃO. AF_05/2023</t>
  </si>
  <si>
    <t xml:space="preserve">GRUPO GERADOR DIESEL, COM CARENAGEM, POTÊNCIA STANDART ENTRE 400 E 460 KVA, VELOCIDADE DE 1800 RPM, FREQUÊNCIA DE 60 HZ - MATERIAIS NA OPERAÇÃO. AF_05/2023</t>
  </si>
  <si>
    <t xml:space="preserve">GUINDASTE DERRICK, LANÇA DE *20* M, CARGA MÁXIMA 10T, POTÊNCIA 45 KW - DEPRECIAÇÃO. AF_01/2024</t>
  </si>
  <si>
    <t xml:space="preserve">GUINDASTE DERRICK, LANÇA DE *20* M, CARGA MÁXIMA 10T, POTÊNCIA 45 KW - JUROS. AF_01/2024</t>
  </si>
  <si>
    <t xml:space="preserve">GUINDASTE DERRICK, LANÇA DE *20* M, CARGA MÁXIMA 10T, POTÊNCIA 45 KW - MANUTENÇÃO. AF_01/2024</t>
  </si>
  <si>
    <t xml:space="preserve">GUINDASTE DERRICK, LANÇA DE *20* M, CARGA MÁXIMA 10T, POTÊNCIA 45 KW - MATERIAIS NA OPERAÇÃO. AF_01/2024</t>
  </si>
  <si>
    <t xml:space="preserve">GUINDASTE HIDRAULICO AUTOPROPELIDO, COM LANÇA TRELIÇADA 40 M, CAPACIDADE MÁXIMA 75 T, EQUIPADO COM CLAMSHELL - DEPRECIAÇÃO. AF_04/2019</t>
  </si>
  <si>
    <t xml:space="preserve">GUINDASTE HIDRAULICO AUTOPROPELIDO, COM LANÇA TRELIÇADA 40 M, CAPACIDADE MÁXIMA 75 T, EQUIPADO COM CLAMSHELL - JUROS. AF_04/2019</t>
  </si>
  <si>
    <t xml:space="preserve">GUINDASTE HIDRAULICO AUTOPROPELIDO, COM LANÇA TRELIÇADA 40 M, CAPACIDADE MÁXIMA 75 T, EQUIPADO COM CLAMSHELL - MANUTENÇÃO. AF_04/2019</t>
  </si>
  <si>
    <t xml:space="preserve">GUINDASTE HIDRAULICO AUTOPROPELIDO, COM LANÇA TRELIÇADA 40 M, CAPACIDADE MÁXIMA 75 T, EQUIPADO COM CLAMSHELL - MATERIAIS NA OPERAÇÃO. AF_04/2019</t>
  </si>
  <si>
    <t xml:space="preserve">GUINDASTE HIDRÁULICO AUTOPROPELIDO, COM LANÇA TRELICADA 41 M, CAPACIDADE MÁXIMA DE ELEVAÇÃO 43 T, POTÊNCIA 230 KW, EQUIPADO COM CAÇAMBA DE ARRASTO (DRAGLINE) DE 0,76 M3 - DEPRECIAÇÃO. AF_06/2023</t>
  </si>
  <si>
    <t xml:space="preserve">GUINDASTE HIDRÁULICO AUTOPROPELIDO, COM LANÇA TRELICADA 41 M, CAPACIDADE MÁXIMA DE ELEVAÇÃO 43 T, POTÊNCIA 230 KW, EQUIPADO COM CAÇAMBA DE ARRASTO (DRAGLINE) DE 0,76 M3 - JUROS. AF_06/2023</t>
  </si>
  <si>
    <t xml:space="preserve">GUINDASTE HIDRÁULICO AUTOPROPELIDO, COM LANÇA TRELICADA 41 M, CAPACIDADE MÁXIMA DE ELEVAÇÃO 43 T, POTÊNCIA 230 KW, EQUIPADO COM CAÇAMBA DE ARRASTO (DRAGLINE) DE 0,76 M3 - MANUTENÇÃO. AF_06/2023</t>
  </si>
  <si>
    <t xml:space="preserve">GUINDASTE HIDRÁULICO AUTOPROPELIDO, COM LANÇA TRELICADA 41 M, CAPACIDADE MÁXIMA DE ELEVAÇÃO 43 T, POTÊNCIA 230 KW, EQUIPADO COM CAÇAMBA DE ARRASTO (DRAGLINE) DE 0,76 M3 - MATERIAIS NA OPERAÇÃO. AF_06/2023</t>
  </si>
  <si>
    <t xml:space="preserve">GUINDASTE HIDRÁULICO RODOVIÁRIO, LANCA TELESCÓPICA DE *50+20* M, CAPACIDADE MÁXIMA DE 90T, 4 EIXOS, POTÊNCIA 330 KW, MOTOR DIESEL - DEPRECIAÇÃO. AF_01/2024</t>
  </si>
  <si>
    <t xml:space="preserve">GUINDASTE HIDRÁULICO RODOVIÁRIO, LANCA TELESCÓPICA DE *50+20* M, CAPACIDADE MÁXIMA DE 90T, 4 EIXOS, POTÊNCIA 330 KW, MOTOR DIESEL - JUROS. AF_01/2024</t>
  </si>
  <si>
    <t xml:space="preserve">GUINDASTE HIDRÁULICO RODOVIÁRIO, LANCA TELESCÓPICA DE *50+20* M, CAPACIDADE MÁXIMA DE 90T, 4 EIXOS, POTÊNCIA 330 KW, MOTOR DIESEL - MANUTENÇÃO. AF_01/2024</t>
  </si>
  <si>
    <t xml:space="preserve">GUINDASTE HIDRÁULICO RODOVIÁRIO, LANCA TELESCÓPICA DE *50+20* M, CAPACIDADE MÁXIMA DE 90T, 4 EIXOS, POTÊNCIA 330 KW, MOTOR DIESEL - MATERIAIS NA OPERAÇÃO. AF_01/2024</t>
  </si>
  <si>
    <t xml:space="preserve">GUINDASTE SOBRE ESTEIRAS, COM LANÇA TRELIÇADA 40 M, CAPACIDADE MÁXIMA 75 T - DEPRECIAÇÃO. AF_04/2019</t>
  </si>
  <si>
    <t xml:space="preserve">GUINDASTE SOBRE ESTEIRAS, COM LANÇA TRELIÇADA 40 M, CAPACIDADE MÁXIMA 75 T - JUROS. AF_04/2019</t>
  </si>
  <si>
    <t xml:space="preserve">GUINDASTE SOBRE ESTEIRAS, COM LANÇA TRELIÇADA 40 M, CAPACIDADE MÁXIMA 75 T - MANUTENÇÃO. AF_04/2019</t>
  </si>
  <si>
    <t xml:space="preserve">GUINDASTE SOBRE ESTEIRAS, COM LANÇA TRELIÇADA 40 M, CAPACIDADE MÁXIMA 75 T - MATERIAIS NA OPERAÇÃO. AF_04/2019</t>
  </si>
  <si>
    <t xml:space="preserve">GUINDASTE SOBRE ESTEIRAS, COM LANÇA TRELIÇADA 40 M, CAPACIDADE MÁXIMA 75 T, EQUIPADO COM CLAMSHELL - DEPRECIAÇÃO. AF_04/2019</t>
  </si>
  <si>
    <t xml:space="preserve">GUINDASTE SOBRE ESTEIRAS, COM LANÇA TRELIÇADA 40 M, CAPACIDADE MÁXIMA 75 T, EQUIPADO COM CLAMSHELL - JUROS. AF_04/2019</t>
  </si>
  <si>
    <t xml:space="preserve">GUINDASTE SOBRE ESTEIRAS, COM LANÇA TRELIÇADA 40 M, CAPACIDADE MÁXIMA 75 T, EQUIPADO COM CLAMSHELL - MANUTENÇÃO. AF_04/2019</t>
  </si>
  <si>
    <t xml:space="preserve">GUINDASTE SOBRE ESTEIRAS, COM LANÇA TRELIÇADA 40 M, CAPACIDADE MÁXIMA 75 T, EQUIPADO COM CLAMSHELL - MATERIAIS NA OPERAÇÃO. AF_04/2019</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</si>
  <si>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</si>
  <si>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6200 KG, MOMENTO MÁXIMO DE CARGA 11,7 TM, ALCANCE MÁXIMO HORIZONTAL 9,70 M, INCLUSIVE CAMINHÃO TOCO PBT 16.000 KG, POTÊNCIA DE 189 CV E CESTA AÉREA COM ISOLAMENTO CLASSE C - DEPRECIAÇÃO. AF_01/2025</t>
  </si>
  <si>
    <t xml:space="preserve">GUINDAUTO HIDRÁULICO, CAPACIDADE MÁXIMA DE CARGA 6200 KG, MOMENTO MÁXIMO DE CARGA 11,7 TM, ALCANCE MÁXIMO HORIZONTAL 9,70 M, INCLUSIVE CAMINHÃO TOCO PBT 16.000 KG, POTÊNCIA DE 189 CV E CESTA AÉREA COM ISOLAMENTO CLASSE C - IMPOSTOS E SEGUROS. AF_01/2025</t>
  </si>
  <si>
    <t xml:space="preserve">GUINDAUTO HIDRÁULICO, CAPACIDADE MÁXIMA DE CARGA 6200 KG, MOMENTO MÁXIMO DE CARGA 11,7 TM, ALCANCE MÁXIMO HORIZONTAL 9,70 M, INCLUSIVE CAMINHÃO TOCO PBT 16.000 KG, POTÊNCIA DE 189 CV E CESTA AÉREA COM ISOLAMENTO CLASSE C - JUROS. AF_01/2025</t>
  </si>
  <si>
    <t xml:space="preserve">GUINDAUTO HIDRÁULICO, CAPACIDADE MÁXIMA DE CARGA 6200 KG, MOMENTO MÁXIMO DE CARGA 11,7 TM, ALCANCE MÁXIMO HORIZONTAL 9,70 M, INCLUSIVE CAMINHÃO TOCO PBT 16.000 KG, POTÊNCIA DE 189 CV E CESTA AÉREA COM ISOLAMENTO CLASSE C - MANUTENÇÃO. AF_01/2025</t>
  </si>
  <si>
    <t xml:space="preserve">GUINDAUTO HIDRÁULICO, CAPACIDADE MÁXIMA DE CARGA 6200 KG, MOMENTO MÁXIMO DE CARGA 11,7 TM, ALCANCE MÁXIMO HORIZONTAL 9,70 M, INCLUSIVE CAMINHÃO TOCO PBT 16.000 KG, POTÊNCIA DE 189 CV E CESTA AÉREA COM ISOLAMENTO CLASSE C - MATERIAIS NA OPERAÇÃO. AF_01/2025</t>
  </si>
  <si>
    <t xml:space="preserve">GUINDAUTO HIDRÁULICO, CAPACIDADE MÁXIMA DE CARGA 8500 KG, MOMENTO MÁXIMO DE CARGA 30,4 TM, ALCANCE MÁXIMO HORIZONTAL 14,30 M, INCLUSIVE CAMINHÃO TRUCADO PBT 23.000 KG, POTÊNCIA DE 256 CV E CARROCERIA FIXA ABERTA DE MADEIRA - DEPRECIAÇÃO. AF_05/2025</t>
  </si>
  <si>
    <t xml:space="preserve">GUINDAUTO HIDRÁULICO, CAPACIDADE MÁXIMA DE CARGA 8500 KG, MOMENTO MÁXIMO DE CARGA 30,4 TM, ALCANCE MÁXIMO HORIZONTAL 14,30 M, INCLUSIVE CAMINHÃO TRUCADO PBT 23.000 KG, POTÊNCIA DE 256 CV E CARROCERIA FIXA ABERTA DE MADEIRA - IMPOSTOS E SEGUROS. AF_05/2025</t>
  </si>
  <si>
    <t xml:space="preserve">GUINDAUTO HIDRÁULICO, CAPACIDADE MÁXIMA DE CARGA 8500 KG, MOMENTO MÁXIMO DE CARGA 30,4 TM, ALCANCE MÁXIMO HORIZONTAL 14,30 M, INCLUSIVE CAMINHÃO TRUCADO PBT 23.000 KG, POTÊNCIA DE 256 CV E CARROCERIA FIXA ABERTA DE MADEIRA - JUROS. AF_05/2025</t>
  </si>
  <si>
    <t xml:space="preserve">GUINDAUTO HIDRÁULICO, CAPACIDADE MÁXIMA DE CARGA 8500 KG, MOMENTO MÁXIMO DE CARGA 30,4 TM, ALCANCE MÁXIMO HORIZONTAL 14,30 M, INCLUSIVE CAMINHÃO TRUCADO PBT 23.000 KG, POTÊNCIA DE 256 CV E CARROCERIA FIXA ABERTA DE MADEIRA - MANUTENÇÃO. AF_05/2025</t>
  </si>
  <si>
    <t xml:space="preserve">GUINDAUTO HIDRÁULICO, CAPACIDADE MÁXIMA DE CARGA 8500 KG, MOMENTO MÁXIMO DE CARGA 30,4 TM, ALCANCE MÁXIMO HORIZONTAL 14,30 M, INCLUSIVE CAMINHÃO TRUCADO PBT 23.000 KG, POTÊNCIA DE 256 CV E CARROCERIA FIXA ABERTA DE MADEIRA - MATERIAIS NA OPERAÇÃO. AF_05/2025</t>
  </si>
  <si>
    <t xml:space="preserve">INVERSOR DE SOLDA MONOFÁSICO DE 160 A, POTÊNCIA DE 7000 W, TENSÃO DE 220 V, TURBO VENTILADO, PROTEÇÃO POR TERMOSTATO, PARA ELETRODOS DE 2,0 A 4,0 MM - DEPRECIAÇÃO. AF_06/2018</t>
  </si>
  <si>
    <t xml:space="preserve">INVERSOR DE SOLDA MONOFÁSICO DE 160 A, POTÊNCIA DE 7000 W, TENSÃO DE 220 V, TURBO VENTILADO, PROTEÇÃO POR TERMOSTATO, PARA ELETRODOS DE 2,0 A 4,0 MM - JUROS. AF_06/2018</t>
  </si>
  <si>
    <t xml:space="preserve">INVERSOR DE SOLDA MONOFÁSICO DE 160 A, POTÊNCIA DE 7000 W, TENSÃO DE 220 V, TURBO VENTILADO, PROTEÇÃO POR TERMOSTATO, PARA ELETRODOS DE 2,0 A 4,0 MM - MANUTENÇÃO. AF_06/2018</t>
  </si>
  <si>
    <t xml:space="preserve">INVERSOR DE SOLDA MONOFÁSICO DE 160 A, POTÊNCIA DE 7000 W, TENSÃO DE 220 V, TURBO VENTILADO, PROTEÇÃO POR TERMOSTATO, PARA ELETRODOS DE 2,0 A 4,0 MM - MATERIAIS NA OPERAÇÃO. AF_06/2018</t>
  </si>
  <si>
    <t xml:space="preserve">LAVADORA DE ALTA PRESSAO (LAVA-JATO) PARA AGUA FRIA, PRESSAO DE OPERACAO ENTRE 1400 E 1900 LIB/POL2, VAZAO MAXIMA ENTRE 400 E 700 L/H - DEPRECIAÇÃO. AF_05/2023</t>
  </si>
  <si>
    <t xml:space="preserve">LAVADORA DE ALTA PRESSAO (LAVA-JATO) PARA AGUA FRIA, PRESSAO DE OPERACAO ENTRE 1400 E 1900 LIB/POL2, VAZAO MAXIMA ENTRE 400 E 700 L/H - JUROS. AF_05/2023</t>
  </si>
  <si>
    <t xml:space="preserve">LAVADORA DE ALTA PRESSAO (LAVA-JATO) PARA AGUA FRIA, PRESSAO DE OPERACAO ENTRE 1400 E 1900 LIB/POL2, VAZAO MAXIMA ENTRE 400 E 700 L/H - MANUTENÇÃO. AF_05/2023</t>
  </si>
  <si>
    <t xml:space="preserve">LAVADORA DE ALTA PRESSAO (LAVA-JATO) PARA AGUA FRIA, PRESSAO DE OPERACAO ENTRE 1400 E 1900 LIB/POL2, VAZAO MAXIMA ENTRE 400 E 700 L/H - MATERIAIS NA OPERAÇÃO. AF_05/2023</t>
  </si>
  <si>
    <t xml:space="preserve">LIXADEIRA DE PAREDE, COM LED, POTÊNCIA 750 W, FREQUÊNCIA 60 HZ, VELOCIDADE 1000 A 2100 RPM, DIÂMETRO DA LIXA 225 MM - DEPRECIAÇÃO. AF_12/2022</t>
  </si>
  <si>
    <t xml:space="preserve">LIXADEIRA DE PAREDE, COM LED, POTÊNCIA 750 W, FREQUÊNCIA 60 HZ, VELOCIDADE 1000 A 2100 RPM, DIÂMETRO DA LIXA 225 MM - JUROS. AF_12/2022</t>
  </si>
  <si>
    <t xml:space="preserve">LIXADEIRA DE PAREDE, COM LED, POTÊNCIA 750 W, FREQUÊNCIA 60 HZ, VELOCIDADE 1000 A 2100 RPM, DIÂMETRO DA LIXA 225 MM - MANUTENÇÃO. AF_12/2022</t>
  </si>
  <si>
    <t xml:space="preserve">LIXADEIRA DE PAREDE, COM LED, POTÊNCIA 750 W, FREQUÊNCIA 60 HZ, VELOCIDADE 1000 A 2100 RPM, DIÂMETRO DA LIXA 225 MM - MATERIAIS NA OPERAÇÃO. AF_12/2022</t>
  </si>
  <si>
    <t xml:space="preserve">MANIPULADOR TELESCÓPICO, POTÊNCIA DE 85 HP, CAPACIDADE DE CARGA DE 3.500 KG, ALTURA MÁXIMA DE ELEVAÇÃO DE 12,3 M - DEPRECIAÇÃO. AF_05/2023</t>
  </si>
  <si>
    <t xml:space="preserve">MANIPULADOR TELESCÓPICO, POTÊNCIA DE 85 HP, CAPACIDADE DE CARGA DE 3.500 KG, ALTURA MÁXIMA DE ELEVAÇÃO DE 12,3 M - JUROS. AF_05/2023</t>
  </si>
  <si>
    <t xml:space="preserve">MANIPULADOR TELESCÓPICO, POTÊNCIA DE 85 HP, CAPACIDADE DE CARGA DE 3.500 KG, ALTURA MÁXIMA DE ELEVAÇÃO DE 12,3 M - MANUTENÇÃO. AF_05/2023</t>
  </si>
  <si>
    <t xml:space="preserve">MANIPULADOR TELESCÓPICO, POTÊNCIA DE 85 HP, CAPACIDADE DE CARGA DE 3.500 KG, ALTURA MÁXIMA DE ELEVAÇÃO DE 12,3 M - MATERIAIS NA OPERAÇÃO. AF_05/2023</t>
  </si>
  <si>
    <t xml:space="preserve">MARTELETE PERFURADOR/ ROMPEDOR ELÉTRICO, POTÊNCIA 800 W, 220 V - DEPRECIAÇÃO. AF_05/2023</t>
  </si>
  <si>
    <t xml:space="preserve">MARTELETE PERFURADOR/ ROMPEDOR ELÉTRICO, POTÊNCIA 800 W, 220 V - JUROS. AF_05/2023</t>
  </si>
  <si>
    <t xml:space="preserve">MARTELETE PERFURADOR/ ROMPEDOR ELÉTRICO, POTÊNCIA 800 W, 220 V - MANUTENÇÃO. AF_05/2023</t>
  </si>
  <si>
    <t xml:space="preserve">MARTELETE PERFURADOR/ ROMPEDOR ELÉTRICO, POTÊNCIA 800 W, 220 V - MATERIAIS NA OPERAÇÃO. AF_05/2023</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</si>
  <si>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</si>
  <si>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</si>
  <si>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</si>
  <si>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</si>
  <si>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MARTELO PERFURADOR PNEUMÁTICO MANUAL, HASTE 19 X 108 MM, *11* KG - DEPRECIAÇÃO. AF_02/2025</t>
  </si>
  <si>
    <t xml:space="preserve">MARTELO PERFURADOR PNEUMÁTICO MANUAL, HASTE 19 X 108 MM, *11* KG - JUROS. AF_02/2025</t>
  </si>
  <si>
    <t xml:space="preserve">MARTELO PERFURADOR PNEUMÁTICO MANUAL, HASTE 19 X 108 MM, *11* KG - MANUTENÇÃO. AF_02/2025</t>
  </si>
  <si>
    <t xml:space="preserve">MINI GUINDASTE ARANHA SOBRE ESTEIRAS E LANCA TELESCÓPICA, CAPACIDADE MÁXIMA DE CARGA 3,0 TON, RAIO MÁXIMO DE TRABALHO 8,25 M, ALTURA DE LANÇA DO SOLO 9,2 M, 55 M DE CABO DE AÇO 8 MM, MOTOR ELÉTRICO 220/380 VOLTS - MATERIAIS NA OPERAÇÃO. AF_03/2022</t>
  </si>
  <si>
    <t xml:space="preserve">MINI GUINDASTE ARANHA SOBRE ESTEIRAS E LANCA TELESCÓPICA, CAPACIDADE MÁXIMA DE CARGA 3,0 TON, RAIO MÁXIMO DE TRABALHO 8,25 M, ALTURA DE LANÇA DO SOLO 9,2 M, 55 M DE CABO DE AÇO 8 MM, MOTOR ELÉTRICO 220/380 VOLTS TRIFÁSICO - DEPRECIAÇÃO. AF_03/2022</t>
  </si>
  <si>
    <t xml:space="preserve">MINI GUINDASTE ARANHA SOBRE ESTEIRAS E LANCA TELESCÓPICA, CAPACIDADE MÁXIMA DE CARGA 3,0 TON, RAIO MÁXIMO DE TRABALHO 8,25 M, ALTURA DE LANÇA DO SOLO 9,2 M, 55 M DE CABO DE AÇO 8 MM, MOTOR ELÉTRICO 220/380 VOLTS TRIFÁSICO - JUROS. AF_03/2022</t>
  </si>
  <si>
    <t xml:space="preserve">MINI GUINDASTE ARANHA SOBRE ESTEIRAS E LANCA TELESCÓPICA, CAPACIDADE MÁXIMA DE CARGA 3,0 TON, RAIO MÁXIMO DE TRABALHO 8,25 M, ALTURA DE LANÇA DO SOLO 9,2 M, 55 M DE CABO DE AÇO 8 MM, MOTOR ELÉTRICO 220/380 VOLTS TRIFÁSICO - MANUTENÇÃO. AF_03/2022</t>
  </si>
  <si>
    <t xml:space="preserve">MINIESCAVADEIRA SOBRE ESTEIRAS, POTÊNCIA LÍQUIDA DE *30* HP, PESO OPERACIONAL DE *3.500* KG - DEPRECIAÇÃO. AF_04/2017</t>
  </si>
  <si>
    <t xml:space="preserve">MINIESCAVADEIRA SOBRE ESTEIRAS, POTÊNCIA LÍQUIDA DE *30* HP, PESO OPERACIONAL DE *3.500* KG - JUROS. AF_04/2017</t>
  </si>
  <si>
    <t xml:space="preserve">MINIESCAVADEIRA SOBRE ESTEIRAS, POTÊNCIA LÍQUIDA DE *30* HP, PESO OPERACIONAL DE *3.500* KG - MANUTENÇÃO. AF_04/2017</t>
  </si>
  <si>
    <t xml:space="preserve">MINIESCAVADEIRA SOBRE ESTEIRAS, POTÊNCIA LÍQUIDA DE *30* HP, PESO OPERACIONAL DE *3.500* KG - MATERIAIS NA OPERAÇÃO. AF_04/2017</t>
  </si>
  <si>
    <t xml:space="preserve">MISTURADOR DE ARGAMASSA, EIXO HORIZONTAL, CAPACIDADE DE MISTURA 160 KG, MOTOR ELÉTRICO POTÊNCIA 3 CV - DEPRECIAÇÃO. AF_05/2023</t>
  </si>
  <si>
    <t xml:space="preserve">MISTURADOR DE ARGAMASSA, EIXO HORIZONTAL, CAPACIDADE DE MISTURA 160 KG, MOTOR ELÉTRICO POTÊNCIA 3 CV - JUROS. AF_05/2023</t>
  </si>
  <si>
    <t xml:space="preserve">MISTURADOR DE ARGAMASSA, EIXO HORIZONTAL, CAPACIDADE DE MISTURA 160 KG, MOTOR ELÉTRICO POTÊNCIA 3 CV - MANUTENÇÃO. AF_05/2023</t>
  </si>
  <si>
    <t xml:space="preserve">MISTURADOR DE ARGAMASSA, EIXO HORIZONTAL, CAPACIDADE DE MISTURA 160 KG, MOTOR ELÉTRICO POTÊNCIA 3 CV - MATERIAIS NA OPERAÇÃO. AF_05/2023</t>
  </si>
  <si>
    <t xml:space="preserve">MISTURADOR DE ARGAMASSA, EIXO HORIZONTAL, CAPACIDADE DE MISTURA 300 KG, MOTOR ELÉTRICO POTÊNCIA 5 CV - DEPRECIAÇÃO. AF_05/2023</t>
  </si>
  <si>
    <t xml:space="preserve">MISTURADOR DE ARGAMASSA, EIXO HORIZONTAL, CAPACIDADE DE MISTURA 300 KG, MOTOR ELÉTRICO POTÊNCIA 5 CV - JUROS. AF_05/2023</t>
  </si>
  <si>
    <t xml:space="preserve">MISTURADOR DE ARGAMASSA, EIXO HORIZONTAL, CAPACIDADE DE MISTURA 300 KG, MOTOR ELÉTRICO POTÊNCIA 5 CV - MANUTENÇÃO. AF_05/2023</t>
  </si>
  <si>
    <t xml:space="preserve">MISTURADOR DE ARGAMASSA, EIXO HORIZONTAL, CAPACIDADE DE MISTURA 300 KG, MOTOR ELÉTRICO POTÊNCIA 5 CV - MATERIAIS NA OPERAÇÃO. AF_05/2023</t>
  </si>
  <si>
    <t xml:space="preserve">MISTURADOR DE ARGAMASSA, EIXO HORIZONTAL, CAPACIDADE DE MISTURA 600 KG, MOTOR ELÉTRICO POTÊNCIA 7,5 CV - DEPRECIAÇÃO. AF_05/2023</t>
  </si>
  <si>
    <t xml:space="preserve">MISTURADOR DE ARGAMASSA, EIXO HORIZONTAL, CAPACIDADE DE MISTURA 600 KG, MOTOR ELÉTRICO POTÊNCIA 7,5 CV - JUROS. AF_05/2023</t>
  </si>
  <si>
    <t xml:space="preserve">MISTURADOR DE ARGAMASSA, EIXO HORIZONTAL, CAPACIDADE DE MISTURA 600 KG, MOTOR ELÉTRICO POTÊNCIA 7,5 CV - MANUTENÇÃO. AF_05/2023</t>
  </si>
  <si>
    <t xml:space="preserve">MISTURADOR DE ARGAMASSA, EIXO HORIZONTAL, CAPACIDADE DE MISTURA 600 KG, MOTOR ELÉTRICO POTÊNCIA 7,5 CV - MATERIAIS NA OPERAÇÃO. AF_05/2023</t>
  </si>
  <si>
    <t xml:space="preserve">MISTURADOR PARA PREPARO DE LAMA ESTABILIZANTE COM CAPACIDADE DE *4000* L, COM BOMBA CENTRÍFUGA 5,5 HP A 23,07 HP, PARA SISTEMA DE FURO DIRECIONAL - DEPRECIAÇÃO. AF_05/2023</t>
  </si>
  <si>
    <t xml:space="preserve">MISTURADOR PARA PREPARO DE LAMA ESTABILIZANTE COM CAPACIDADE DE *4000* L, COM BOMBA CENTRÍFUGA 5,5 HP A 23,07 HP, PARA SISTEMA DE FURO DIRECIONAL - JUROS. AF_05/2023</t>
  </si>
  <si>
    <t xml:space="preserve">MISTURADOR PARA PREPARO DE LAMA ESTABILIZANTE COM CAPACIDADE DE *4000* L, COM BOMBA CENTRÍFUGA 5,5 HP A 23,07 HP, PARA SISTEMA DE FURO DIRECIONAL - MANUTENÇÃO. AF_05/2023</t>
  </si>
  <si>
    <t xml:space="preserve">MISTURADOR PARA PREPARO DE LAMA ESTABILIZANTE COM CAPACIDADE DE *4000* L, COM BOMBA CENTRÍFUGA 5,5 HP A 23,07 HP, PARA SISTEMA DE FURO DIRECIONAL - MATERIAIS NA OPERAÇÃO. AF_05/2023</t>
  </si>
  <si>
    <t xml:space="preserve">MÁQUINA DEMARCADORA DE FAIXA DE TRÁFEGO À FRIO, TRAÇÃO MANUAL, 4 CV, PRESSÃO MAX 3300 PSI, TANQUE 20 L - DEPRECIAÇÃO. AF_06/2021</t>
  </si>
  <si>
    <t xml:space="preserve">MÁQUINA DEMARCADORA DE FAIXA DE TRÁFEGO À FRIO, TRAÇÃO MANUAL, 4 CV, PRESSÃO MAX 3300 PSI, TANQUE 20 L - JUROS. AF_06/2021</t>
  </si>
  <si>
    <t xml:space="preserve">MÁQUINA DEMARCADORA DE FAIXA DE TRÁFEGO À FRIO, TRAÇÃO MANUAL, 4 CV, PRESSÃO MAX 3300 PSI, TANQUE 20 L - MANUTENÇÃO. AF_06/2021</t>
  </si>
  <si>
    <t xml:space="preserve">MÁQUINA DEMARCADORA DE FAIXA DE TRÁFEGO À FRIO, TRAÇÃO MANUAL, 4 CV, PRESSÃO MAX 3300 PSI, TANQUE 20 L - MATERIAIS NA OPERAÇÃO. AF_06/2021</t>
  </si>
  <si>
    <t xml:space="preserve">MÁQUINA FORMER DOBRAS DIVERSAS: 220V/380V TRIFÁSICO OU MONOFÁSICO, CAPACIDADE 0,5-1,27MM, MOTOR 2CV - DEPRECIAÇÃO. AF_05/2023</t>
  </si>
  <si>
    <t xml:space="preserve">MÁQUINA FORMER DOBRAS DIVERSAS: 220V/380V TRIFÁSICO OU MONOFÁSICO, CAPACIDADE 0,5-1,27MM, MOTOR 2CV - JUROS. AF_05/2023</t>
  </si>
  <si>
    <t xml:space="preserve">MÁQUINA FORMER DOBRAS DIVERSAS: 220V/380V TRIFÁSICO OU MONOFÁSICO, CAPACIDADE 0,5-1,27MM, MOTOR 2CV - MANUTENÇÃO. AF_05/2023</t>
  </si>
  <si>
    <t xml:space="preserve">MÁQUINA FORMER DOBRAS DIVERSAS: 220V/380V TRIFÁSICO OU MONOFÁSICO, CAPACIDADE 0,5-1,27MM, MOTOR 2CV - MATERIAIS NA OPERAÇÃO. AF_05/2023</t>
  </si>
  <si>
    <t xml:space="preserve">MÁQUINA JATO DE PRESSAO PORTÁTIL, CAMARA DE 1 SAIDA, CAPACIDADE 280 L, DIAMETRO 670 MM, BICO DE JATO CURTO VENTURI DE 5/16", MANGUEIRA DE 1" COM COMPRESSOR DE AR REBOCÁVEL 189 PCM E MOTOR DIESEL 63 CV - DEPRECIAÇÃO. AF_05/2023</t>
  </si>
  <si>
    <t xml:space="preserve">MÁQUINA JATO DE PRESSAO PORTÁTIL, CAMARA DE 1 SAIDA, CAPACIDADE 280 L, DIAMETRO 670 MM, BICO DE JATO CURTO VENTURI DE 5/16", MANGUEIRA DE 1" COM COMPRESSOR DE AR REBOCÁVEL 189 PCM E MOTOR DIESEL 63 CV - JUROS. AF_05/2023</t>
  </si>
  <si>
    <t xml:space="preserve">MÁQUINA JATO DE PRESSAO PORTÁTIL, CAMARA DE 1 SAIDA, CAPACIDADE 280 L, DIAMETRO 670 MM, BICO DE JATO CURTO VENTURI DE 5/16", MANGUEIRA DE 1" COM COMPRESSOR DE AR REBOCÁVEL 189 PCM E MOTOR DIESEL 63 CV - MANUTENÇÃO. AF_05/2023</t>
  </si>
  <si>
    <t xml:space="preserve">MÁQUINA JATO DE PRESSAO PORTÁTIL, CAMARA DE 1 SAIDA, CAPACIDADE 280 L, DIAMETRO 670 MM, BICO DE JATO CURTO VENTURI DE 5/16", MANGUEIRA DE 1" COM COMPRESSOR DE AR REBOCÁVEL 189 PCM E MOTOR DIESEL 63 CV - MATERIAIS NA OPERAÇÃO. AF_05/2023</t>
  </si>
  <si>
    <t xml:space="preserve">MÁQUINA METALEIRA UNIVERSAL MODELO IW 110/180 BTD - DEPRECIAÇÃO. AF_05/2023</t>
  </si>
  <si>
    <t xml:space="preserve">MÁQUINA METALEIRA UNIVERSAL MODELO IW 110/180 BTD - JUROS. AF_05/2023</t>
  </si>
  <si>
    <t xml:space="preserve">MÁQUINA METALEIRA UNIVERSAL MODELO IW 110/180 BTD - MANUTENÇÃO. AF_05/2023</t>
  </si>
  <si>
    <t xml:space="preserve">MÁQUINA METALEIRA UNIVERSAL MODELO IW 110/180 BTD - MATERIAIS NA OPERAÇÃO. AF_05/2023</t>
  </si>
  <si>
    <t xml:space="preserve">MÁQUINA PARA SOLDA POR ELETROFUSÃO PARA TUBOS DE POLIETILENO DE ALTA DENSIDADE (PEAD) COM DIÂMETRO EXTERNO DE 20 A 1600 MM, POTÊNCIA DE 3500 W - DEPRECIAÇÃO. AF_05/2023</t>
  </si>
  <si>
    <t xml:space="preserve">MÁQUINA PARA SOLDA POR ELETROFUSÃO PARA TUBOS DE POLIETILENO DE ALTA DENSIDADE (PEAD) COM DIÂMETRO EXTERNO DE 20 A 1600 MM, POTÊNCIA DE 3500 W - JUROS. AF_05/2023</t>
  </si>
  <si>
    <t xml:space="preserve">MÁQUINA PARA SOLDA POR ELETROFUSÃO PARA TUBOS DE POLIETILENO DE ALTA DENSIDADE (PEAD) COM DIÂMETRO EXTERNO DE 20 A 1600 MM, POTÊNCIA DE 3500 W - MANUTENÇÃO. AF_05/2023</t>
  </si>
  <si>
    <t xml:space="preserve">MÁQUINA PARA SOLDA POR ELETROFUSÃO PARA TUBOS DE POLIETILENO DE ALTA DENSIDADE (PEAD) COM DIÂMETRO EXTERNO DE 20 A 1600 MM, POTÊNCIA DE 3500 W - MATERIAIS NA OPERAÇÃO. AF_05/2023</t>
  </si>
  <si>
    <t xml:space="preserve">MÁQUINA PARA SOLDA POR ELETROFUSÃO PARA TUBOS DE POLIETILENO DE ALTA DENSIDADE (PEAD) COM DIÂMETRO EXTERNO DE 20 A 800 MM, POTÊNCIA ENTRE 2750 E 3000 W - DEPRECIAÇÃO. AF_05/2023</t>
  </si>
  <si>
    <t xml:space="preserve">MÁQUINA PARA SOLDA POR ELETROFUSÃO PARA TUBOS DE POLIETILENO DE ALTA DENSIDADE (PEAD) COM DIÂMETRO EXTERNO DE 20 A 800 MM, POTÊNCIA ENTRE 2750 E 3000 W - JUROS. AF_05/2023</t>
  </si>
  <si>
    <t xml:space="preserve">MÁQUINA PARA SOLDA POR ELETROFUSÃO PARA TUBOS DE POLIETILENO DE ALTA DENSIDADE (PEAD) COM DIÂMETRO EXTERNO DE 20 A 800 MM, POTÊNCIA ENTRE 2750 E 3000 W - MANUTENÇÃO. AF_05/2023</t>
  </si>
  <si>
    <t xml:space="preserve">MÁQUINA PARA SOLDA POR ELETROFUSÃO PARA TUBOS DE POLIETILENO DE ALTA DENSIDADE (PEAD) COM DIÂMETRO EXTERNO DE 20 A 800 MM, POTÊNCIA ENTRE 2750 E 3000 W - MATERIAIS NA OPERAÇÃO. AF_05/2023</t>
  </si>
  <si>
    <t xml:space="preserve">MÁQUINA PARA SOLDA POR TERMOFUSÃO PARA TUBOS DE POLIETILENO DE ALTA DENSIDADE (PEAD) COM DIÂMETRO EXTERNO DE 315 A 630 MM, POTÊNCIA ENTRE 8000 E 12350 W - DEPRECIAÇÃO. AF_05/2023</t>
  </si>
  <si>
    <t xml:space="preserve">MÁQUINA PARA SOLDA POR TERMOFUSÃO PARA TUBOS DE POLIETILENO DE ALTA DENSIDADE (PEAD) COM DIÂMETRO EXTERNO DE 315 A 630 MM, POTÊNCIA ENTRE 8000 E 12350 W - JUROS. AF_05/2023</t>
  </si>
  <si>
    <t xml:space="preserve">MÁQUINA PARA SOLDA POR TERMOFUSÃO PARA TUBOS DE POLIETILENO DE ALTA DENSIDADE (PEAD) COM DIÂMETRO EXTERNO DE 315 A 630 MM, POTÊNCIA ENTRE 8000 E 12350 W - MANUTENÇÃO. AF_05/2023</t>
  </si>
  <si>
    <t xml:space="preserve">MÁQUINA PARA SOLDA POR TERMOFUSÃO PARA TUBOS DE POLIETILENO DE ALTA DENSIDADE (PEAD) COM DIÂMETRO EXTERNO DE 315 A 630 MM, POTÊNCIA ENTRE 8000 E 12350 W - MATERIAIS NA OPERAÇÃO. AF_05/2023</t>
  </si>
  <si>
    <t xml:space="preserve">MÁQUINA PARA SOLDA POR TERMOFUSÃO PARA TUBOS DE POLIETILENO DE ALTA DENSIDADE (PEAD) COM DIÂMETRO EXTERNO DE 710 A 1200 MM, POTÊNCIA ENTRE 16000 E 29500 W - DEPRECIAÇÃO. AF_05/2023</t>
  </si>
  <si>
    <t xml:space="preserve">MÁQUINA PARA SOLDA POR TERMOFUSÃO PARA TUBOS DE POLIETILENO DE ALTA DENSIDADE (PEAD) COM DIÂMETRO EXTERNO DE 710 A 1200 MM, POTÊNCIA ENTRE 16000 E 29500 W - JUROS. AF_05/2023</t>
  </si>
  <si>
    <t xml:space="preserve">MÁQUINA PARA SOLDA POR TERMOFUSÃO PARA TUBOS DE POLIETILENO DE ALTA DENSIDADE (PEAD) COM DIÂMETRO EXTERNO DE 710 A 1200 MM, POTÊNCIA ENTRE 16000 E 29500 W - MANUTENÇÃO. AF_05/2023</t>
  </si>
  <si>
    <t xml:space="preserve">MÁQUINA PARA SOLDA POR TERMOFUSÃO PARA TUBOS DE POLIETILENO DE ALTA DENSIDADE (PEAD) COM DIÂMETRO EXTERNO DE 710 A 1200 MM, POTÊNCIA ENTRE 16000 E 29500 W - MATERIAIS NA OPERAÇÃO. AF_05/2023</t>
  </si>
  <si>
    <t xml:space="preserve">MÁQUINA PARA SOLDA POR TERMOFUSÃO PARA TUBOS DE POLIETILENO DE ALTA DENSIDADE (PEAD) COM DIÂMETRO EXTERNO DE 90 A 315 MM, POTÊNCIA ENTRE 2500 E 5350 W - DEPRECIAÇÃO. AF_05/2023</t>
  </si>
  <si>
    <t xml:space="preserve">MÁQUINA PARA SOLDA POR TERMOFUSÃO PARA TUBOS DE POLIETILENO DE ALTA DENSIDADE (PEAD) COM DIÂMETRO EXTERNO DE 90 A 315 MM, POTÊNCIA ENTRE 2500 E 5350 W - JUROS. AF_05/2023</t>
  </si>
  <si>
    <t xml:space="preserve">MÁQUINA PARA SOLDA POR TERMOFUSÃO PARA TUBOS DE POLIETILENO DE ALTA DENSIDADE (PEAD) COM DIÂMETRO EXTERNO DE 90 A 315 MM, POTÊNCIA ENTRE 2500 E 5350 W - MANUTENÇÃO. AF_05/2023</t>
  </si>
  <si>
    <t xml:space="preserve">MÁQUINA PARA SOLDA POR TERMOFUSÃO PARA TUBOS DE POLIETILENO DE ALTA DENSIDADE (PEAD) COM DIÂMETRO EXTERNO DE 90 A 315 MM, POTÊNCIA ENTRE 2500 E 5350 W - MATERIAIS NA OPERAÇÃO. AF_05/2023</t>
  </si>
  <si>
    <t xml:space="preserve">MÁQUINA SOLDA ARCO COM PISTOLA DE SOLDAGEM PARA STUD BOLT DE 5 MM A 22 MM - DEPRECIAÇÃO. AF_05/2023</t>
  </si>
  <si>
    <t xml:space="preserve">MÁQUINA SOLDA ARCO COM PISTOLA DE SOLDAGEM PARA STUD BOLT DE 5 MM A 22 MM - JUROS. AF_05/2023</t>
  </si>
  <si>
    <t xml:space="preserve">MÁQUINA SOLDA ARCO COM PISTOLA DE SOLDAGEM PARA STUD BOLT DE 5 MM A 22 MM - MANUTENÇÃO. AF_05/2023</t>
  </si>
  <si>
    <t xml:space="preserve">MÁQUINA SOLDA ARCO COM PISTOLA DE SOLDAGEM PARA STUD BOLT DE 5 MM A 22 MM - MATERIAIS NA OPERAÇÃO. AF_05/2023</t>
  </si>
  <si>
    <t xml:space="preserve">PENEIRA ROTATIVA COM MOTOR ELÉTRICO TRIFÁSICO DE 2 CV, CILINDRO DE 1 M X 0,60 M, COM FUROS DE 3,17 MM - DEPRECIAÇÃO. AF_05/2023</t>
  </si>
  <si>
    <t xml:space="preserve">PENEIRA ROTATIVA COM MOTOR ELÉTRICO TRIFÁSICO DE 2 CV, CILINDRO DE 1 M X 0,60 M, COM FUROS DE 3,17 MM - JUROS. AF_05/2023</t>
  </si>
  <si>
    <t xml:space="preserve">PENEIRA ROTATIVA COM MOTOR ELÉTRICO TRIFÁSICO DE 2 CV, CILINDRO DE 1 M X 0,60 M, COM FUROS DE 3,17 MM - MANUTENÇÃO. AF_05/2023</t>
  </si>
  <si>
    <t xml:space="preserve">PENEIRA ROTATIVA COM MOTOR ELÉTRICO TRIFÁSICO DE 2 CV, CILINDRO DE 1 M X 0,60 M, COM FUROS DE 3,17 MM - MATERIAIS NA OPERAÇÃO. AF_05/2023</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</si>
  <si>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</si>
  <si>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PERFURATRIZ DE COROA DIAMANTADA PARA CONCRETO, DIÂMETRO ATÉ 250 MM, MOTOR ELÉTRICO 220 V, POTÊNCIA 2.500 W - DEPRECIAÇÃO. AF_05/2023</t>
  </si>
  <si>
    <t xml:space="preserve">PERFURATRIZ DE COROA DIAMANTADA PARA CONCRETO, DIÂMETRO ATÉ 250 MM, MOTOR ELÉTRICO 220 V, POTÊNCIA 2.500 W - JUROS. AF_05/2023</t>
  </si>
  <si>
    <t xml:space="preserve">PERFURATRIZ DE COROA DIAMANTADA PARA CONCRETO, DIÂMETRO ATÉ 250 MM, MOTOR ELÉTRICO 220 V, POTÊNCIA 2.500 W - MANUTENÇÃO. AF_05/2023</t>
  </si>
  <si>
    <t xml:space="preserve">PERFURATRIZ DE COROA DIAMANTADA PARA CONCRETO, DIÂMETRO ATÉ 250 MM, MOTOR ELÉTRICO 220 V, POTÊNCIA 2.500 W - MATERIAIS NA OPERAÇÃO. AF_05/2023</t>
  </si>
  <si>
    <t xml:space="preserve">PERFURATRIZ HIDRÁULICA SOBRE ESTEIRA, TORQUE MÁXIMO 161 KNM, PROFUNDIDADE MÁXIMA 54 M, DIÂMETRO MÁXIMO 1500 MM, POTÊNCIA MOTOR 268 HP - DEPRECIAÇÃO. AF_04/2019</t>
  </si>
  <si>
    <t xml:space="preserve">PERFURATRIZ HIDRÁULICA SOBRE ESTEIRA, TORQUE MÁXIMO 161 KNM, PROFUNDIDADE MÁXIMA 54 M, DIÂMETRO MÁXIMO 1500 MM, POTÊNCIA MOTOR 268 HP - JUROS. AF_04/2019</t>
  </si>
  <si>
    <t xml:space="preserve">PERFURATRIZ HIDRÁULICA SOBRE ESTEIRA, TORQUE MÁXIMO 161 KNM, PROFUNDIDADE MÁXIMA 54 M, DIÂMETRO MÁXIMO 1500 MM, POTÊNCIA MOTOR 268 HP - MANUTENÇÃO. AF_04/2019</t>
  </si>
  <si>
    <t xml:space="preserve">PERFURATRIZ HIDRÁULICA SOBRE ESTEIRA, TORQUE MÁXIMO 161 KNM, PROFUNDIDADE MÁXIMA 54 M, DIÂMETRO MÁXIMO 1500 MM, POTÊNCIA MOTOR 268 HP - MATERIAIS NA OPERAÇÃO. AF_04/2019</t>
  </si>
  <si>
    <t xml:space="preserve">PERFURATRIZ HIDRÁULICA SOBRE ESTEIRA, TORQUE MÁXIMO 98 KNM, PROFUNDIDADE MÁXIMA 25 M, DIÂMETRO MÁXIMO 115 MM, POTÊNCIA MOTOR 190 HP - DEPRECIAÇÃO. AF_02/2021</t>
  </si>
  <si>
    <t xml:space="preserve">PERFURATRIZ HIDRÁULICA SOBRE ESTEIRA, TORQUE MÁXIMO 98 KNM, PROFUNDIDADE MÁXIMA 25 M, DIÂMETRO MÁXIMO 115 MM, POTÊNCIA MOTOR 190 HP - JUROS. AF_02/2021</t>
  </si>
  <si>
    <t xml:space="preserve">PERFURATRIZ HIDRÁULICA SOBRE ESTEIRA, TORQUE MÁXIMO 98 KNM, PROFUNDIDADE MÁXIMA 25 M, DIÂMETRO MÁXIMO 115 MM, POTÊNCIA MOTOR 190 HP - MANUTENÇÃO. AF_02/2021</t>
  </si>
  <si>
    <t xml:space="preserve">PERFURATRIZ HIDRÁULICA SOBRE ESTEIRA, TORQUE MÁXIMO 98 KNM, PROFUNDIDADE MÁXIMA 25 M, DIÂMETRO MÁXIMO 115 MM, POTÊNCIA MOTOR 190 HP - MATERIAIS NA OPERAÇÃO. AF_02/2021</t>
  </si>
  <si>
    <t xml:space="preserve">PERFURATRIZ PARA EXECUÇÃO DE ESTACAS SECANTES, TIPO HÉLICE CONTÍNUA COM CABEÇOTE DUPLO E TUBO METÁLICO - DEPRECIAÇÃO. AF_04/2019</t>
  </si>
  <si>
    <t xml:space="preserve">PERFURATRIZ PARA EXECUÇÃO DE ESTACAS SECANTES, TIPO HÉLICE CONTÍNUA COM CABEÇOTE DUPLO E TUBO METÁLICO - JUROS. AF_04/2019</t>
  </si>
  <si>
    <t xml:space="preserve">PERFURATRIZ PARA EXECUÇÃO DE ESTACAS SECANTES, TIPO HÉLICE CONTÍNUA COM CABEÇOTE DUPLO E TUBO METÁLICO - MANUTENÇÃO. AF_04/2019</t>
  </si>
  <si>
    <t xml:space="preserve">PERFURATRIZ PARA EXECUÇÃO DE ESTACAS SECANTES, TIPO HÉLICE CONTÍNUA COM CABEÇOTE DUPLO E TUBO METÁLICO - MATERIAIS NA OPERAÇÃO. AF_04/2019</t>
  </si>
  <si>
    <t xml:space="preserve">PERFURATRIZ PARA FURO DIRECIONAL HORIZONTAL (HDD) COM CAPACIDADE ATÉ 89 KN, POTÊNCIA 24,8 HP A 80 HP (INCLUSO FERRAMENTAS E LOCALIZADOR) - DEPRECIAÇÃO. AF_05/2023</t>
  </si>
  <si>
    <t xml:space="preserve">PERFURATRIZ PARA FURO DIRECIONAL HORIZONTAL (HDD) COM CAPACIDADE ATÉ 89 KN, POTÊNCIA 24,8 HP A 80 HP (INCLUSO FERRAMENTAS E LOCALIZADOR) - JUROS. AF_05/2023</t>
  </si>
  <si>
    <t xml:space="preserve">PERFURATRIZ PARA FURO DIRECIONAL HORIZONTAL (HDD) COM CAPACIDADE ATÉ 89 KN, POTÊNCIA 24,8 HP A 80 HP (INCLUSO FERRAMENTAS E LOCALIZADOR) - MANUTENÇÃO. AF_05/2023</t>
  </si>
  <si>
    <t xml:space="preserve">PERFURATRIZ PARA FURO DIRECIONAL HORIZONTAL (HDD) COM CAPACIDADE ATÉ 89 KN, POTÊNCIA 24,8 HP A 80 HP (INCLUSO FERRAMENTAS E LOCALIZADOR) - MATERIAIS NA OPERAÇÃO. AF_05/2023</t>
  </si>
  <si>
    <t xml:space="preserve">PERFURATRIZ PARA FURO DIRECIONAL HORIZONTAL (HDD) COM CAPACIDADE DE 201 KN A 560 KN, POTÊNCIA 200 HP A 260 HP (INCLUSO FERRAMENTAS E LOCALIZADOR) - DEPRECIAÇÃO. AF_05/2023</t>
  </si>
  <si>
    <t xml:space="preserve">PERFURATRIZ PARA FURO DIRECIONAL HORIZONTAL (HDD) COM CAPACIDADE DE 201 KN A 560 KN, POTÊNCIA 200 HP A 260 HP (INCLUSO FERRAMENTAS E LOCALIZADOR) - JUROS. AF_05/2023</t>
  </si>
  <si>
    <t xml:space="preserve">PERFURATRIZ PARA FURO DIRECIONAL HORIZONTAL (HDD) COM CAPACIDADE DE 201 KN A 560 KN, POTÊNCIA 200 HP A 260 HP (INCLUSO FERRAMENTAS E LOCALIZADOR) - MANUTENÇÃO. AF_05/2023</t>
  </si>
  <si>
    <t xml:space="preserve">PERFURATRIZ PARA FURO DIRECIONAL HORIZONTAL (HDD) COM CAPACIDADE DE 201 KN A 560 KN, POTÊNCIA 200 HP A 260 HP (INCLUSO FERRAMENTAS E LOCALIZADOR) - MATERIAIS NA OPERAÇÃO. AF_05/2023</t>
  </si>
  <si>
    <t xml:space="preserve">PERFURATRIZ PARA FURO DIRECIONAL HORIZONTAL (HDD) COM CAPACIDADE DE 90 KN A 200 KN, POTÊNCIA 100 HP A 160 HP (INCLUSO FERRAMENTAS E LOCALIZADOR - MANUTENÇÃO. AF_05/2023</t>
  </si>
  <si>
    <t xml:space="preserve">PERFURATRIZ PARA FURO DIRECIONAL HORIZONTAL (HDD) COM CAPACIDADE DE 90 KN A 200 KN, POTÊNCIA 100 HP A 160 HP (INCLUSO FERRAMENTAS E LOCALIZADOR) - DEPRECIAÇÃO. AF_05/2023</t>
  </si>
  <si>
    <t xml:space="preserve">PERFURATRIZ PARA FURO DIRECIONAL HORIZONTAL (HDD) COM CAPACIDADE DE 90 KN A 200 KN, POTÊNCIA 100 HP A 160 HP (INCLUSO FERRAMENTAS E LOCALIZADOR) - JUROS. AF_05/2023</t>
  </si>
  <si>
    <t xml:space="preserve">PERFURATRIZ PARA FURO DIRECIONAL HORIZONTAL (HDD) COM CAPACIDADE DE 90 KN A 200 KN, POTÊNCIA 100 HP A 160 HP (INCLUSO FERRAMENTAS E LOCALIZADOR) - MATERIAIS NA OPERAÇÃO. AF_05/2023</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</si>
  <si>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</si>
  <si>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</si>
  <si>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</si>
  <si>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</si>
  <si>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PLATAFORMA ELEVATÓRIA - DEPRECIAÇÃO. AF_04/2019</t>
  </si>
  <si>
    <t xml:space="preserve">PLATAFORMA ELEVATÓRIA - JUROS. AF_04/2019</t>
  </si>
  <si>
    <t xml:space="preserve">PLATAFORMA ELEVATÓRIA - MANUTENÇÃO. AF_04/2019</t>
  </si>
  <si>
    <t xml:space="preserve">PLATAFORMA ELEVATÓRIA - MATERIAIS NA OPERAÇÃO. AF_04/2019</t>
  </si>
  <si>
    <t xml:space="preserve">POLIDORA DE PISO (POLITRIZ), PESO DE 100KG, DIÂMETRO 450 MM, MOTOR ELÉTRICO, POTÊNCIA 4 HP - DEPRECIAÇÃO. AF_05/2023</t>
  </si>
  <si>
    <t xml:space="preserve">POLIDORA DE PISO (POLITRIZ), PESO DE 100KG, DIÂMETRO 450 MM, MOTOR ELÉTRICO, POTÊNCIA 4 HP - JUROS. AF_05/2023</t>
  </si>
  <si>
    <t xml:space="preserve">POLIDORA DE PISO (POLITRIZ), PESO DE 100KG, DIÂMETRO 450 MM, MOTOR ELÉTRICO, POTÊNCIA 4 HP - MANUTENÇÃO. AF_05/2023</t>
  </si>
  <si>
    <t xml:space="preserve">POLIDORA DE PISO (POLITRIZ), PESO DE 100KG, DIÂMETRO 450 MM, MOTOR ELÉTRICO, POTÊNCIA 4 HP - MATERIAIS NA OPERAÇÃO. AF_05/2023</t>
  </si>
  <si>
    <t xml:space="preserve">PROJETOR PNEUMÁTICO DE ARGAMASSA PARA CHAPISCO E REBOCO COM RECIPIENTE ACOPLADO, TIPO CANEQUINHA, COM COMPRESSOR DE AR REBOCÁVEL VAZÃO 89 PCM E MOTOR DIESEL DE 20 CV - DEPRECIAÇÃO. AF_05/2023</t>
  </si>
  <si>
    <t xml:space="preserve">PROJETOR PNEUMÁTICO DE ARGAMASSA PARA CHAPISCO E REBOCO COM RECIPIENTE ACOPLADO, TIPO CANEQUINHA, COM COMPRESSOR DE AR REBOCÁVEL VAZÃO 89 PCM E MOTOR DIESEL DE 20 CV - JUROS. AF_05/2023</t>
  </si>
  <si>
    <t xml:space="preserve">PROJETOR PNEUMÁTICO DE ARGAMASSA PARA CHAPISCO E REBOCO COM RECIPIENTE ACOPLADO, TIPO CANEQUINHA, COM COMPRESSOR DE AR REBOCÁVEL VAZÃO 89 PCM E MOTOR DIESEL DE 20 CV - MANUTENÇÃO. AF_05/2023</t>
  </si>
  <si>
    <t xml:space="preserve">PROJETOR PNEUMÁTICO DE ARGAMASSA PARA CHAPISCO E REBOCO COM RECIPIENTE ACOPLADO, TIPO CANEQUINHA, COM COMPRESSOR DE AR REBOCÁVEL VAZÃO 89 PCM E MOTOR DIESEL DE 20 CV - MATERIAIS NA OPERAÇÃO. AF_05/2023</t>
  </si>
  <si>
    <t xml:space="preserve">PULVERIZADOR DE TINTA ELÉTRICO/MÁQUINA DE PINTURA AIRLESS, VAZÃO 2 L/MIN - DEPRECIAÇÃO. AF_05/2023</t>
  </si>
  <si>
    <t xml:space="preserve">PULVERIZADOR DE TINTA ELÉTRICO/MÁQUINA DE PINTURA AIRLESS, VAZÃO 2 L/MIN - JUROS. AF_05/2023</t>
  </si>
  <si>
    <t xml:space="preserve">PULVERIZADOR DE TINTA ELÉTRICO/MÁQUINA DE PINTURA AIRLESS, VAZÃO 2 L/MIN - MANUTENÇÃO. AF_05/2023</t>
  </si>
  <si>
    <t xml:space="preserve">PULVERIZADOR DE TINTA ELÉTRICO/MÁQUINA DE PINTURA AIRLESS, VAZÃO 2 L/MIN - MATERIAIS NA OPERAÇÃO. AF_05/2023</t>
  </si>
  <si>
    <t xml:space="preserve">PÓRTICO ROLANTE MONOVIGA, PERFIL I, 4 PERNAS, CAPACIDADE 5 T - DEPRECIAÇÃO. AF_04/2019</t>
  </si>
  <si>
    <t xml:space="preserve">PÓRTICO ROLANTE MONOVIGA, PERFIL I, 4 PERNAS, CAPACIDADE 5 T - JUROS. AF_04/2019</t>
  </si>
  <si>
    <t xml:space="preserve">PÓRTICO ROLANTE MONOVIGA, PERFIL I, 4 PERNAS, CAPACIDADE 5 T - MANUTENÇÃO. AF_04/2019</t>
  </si>
  <si>
    <t xml:space="preserve">PÓRTICO ROLANTE MONOVIGA, PERFIL I, 4 PERNAS, CAPACIDADE 5 T - MATERIAIS NA OPERAÇÃO. AF_04/2019</t>
  </si>
  <si>
    <t xml:space="preserve">RETROESCAVADEIRA SOBRE RODAS COM CARREGADEIRA, PESO OPERACIONAL MÍN. 6,674, POTÊNCIA LÍQ 88 HP, COM MARTELO ROMPEDOR HIDRÁULICO ENTRE 275 A 362 KG - DEPRECIAÇÃO. AF_02/2021</t>
  </si>
  <si>
    <t xml:space="preserve">RETROESCAVADEIRA SOBRE RODAS COM CARREGADEIRA, PESO OPERACIONAL MÍN. 6,674, POTÊNCIA LÍQ 88 HP, COM MARTELO ROMPEDOR HIDRÁULICO ENTRE 275 A 362 KG - JUROS. AF_02/2021</t>
  </si>
  <si>
    <t xml:space="preserve">RETROESCAVADEIRA SOBRE RODAS COM CARREGADEIRA, PESO OPERACIONAL MÍN. 6,674, POTÊNCIA LÍQ 88 HP, COM MARTELO ROMPEDOR HIDRÁULICO ENTRE 275 A 362 KG - MANUTENÇÃO. AF_02/2021</t>
  </si>
  <si>
    <t xml:space="preserve">RETROESCAVADEIRA SOBRE RODAS COM CARREGADEIRA, PESO OPERACIONAL MÍN. 6,674, POTÊNCIA LÍQ 88 HP, COM MARTELO ROMPEDOR HIDRÁULICO ENTRE 275 A 362 KG - MATERIAIS NA OPERAÇÃO. AF_02/2021</t>
  </si>
  <si>
    <t xml:space="preserve">ROLO COMPACTADOR DE PNEUS, ESTÁTICO, PRESSÃO VARIÁVEL, POTÊNCIA 110 HP, PESO SEM/COM LASTRO 10,8/27 T, LARGURA DE ROLAGEM 2,30 M - DEPRECIAÇÃO. AF_06/2017</t>
  </si>
  <si>
    <t xml:space="preserve">ROLO COMPACTADOR DE PNEUS, ESTÁTICO, PRESSÃO VARIÁVEL, POTÊNCIA 110 HP, PESO SEM/COM LASTRO 10,8/27 T, LARGURA DE ROLAGEM 2,30 M - JUROS. AF_06/2017</t>
  </si>
  <si>
    <t xml:space="preserve">ROLO COMPACTADOR DE PNEUS, ESTÁTICO, PRESSÃO VARIÁVEL, POTÊNCIA 110 HP, PESO SEM/COM LASTRO 10,8/27 T, LARGURA DE ROLAGEM 2,30 M - MANUTENÇÃO. AF_06/2017</t>
  </si>
  <si>
    <t xml:space="preserve">ROLO COMPACTADOR DE PNEUS, ESTÁTICO, PRESSÃO VARIÁVEL, POTÊNCIA 110 HP, PESO SEM/COM LASTRO 10,8/27 T, LARGURA DE ROLAGEM 2,30 M - MATERIAIS NA OPERAÇÃO. AF_06/2017</t>
  </si>
  <si>
    <t xml:space="preserve">RÉGUA VIBRATÓRIA DUPLA PARA CONCRETO, PESO DE 60KG, COMPRIMENTO 4 M, COM MOTOR A GASOLINA, POTÊNCIA 5,5 HP - MATERIAIS NA OPERAÇÃO. AF_09/2016</t>
  </si>
  <si>
    <t xml:space="preserve">SERRA FITA HORIZONTAL, ELÉTRICA, COM CONTROLE HIDRÁULICO, PAINEL DE COMANDO EM 24 V, MOTOR ELÉTRICO 1,5 CV, DIMENSÕES DA FITA 3880 X 27 X 0,9 MM, TRIFÁSICA - DEPRECIAÇÃO. AF_05/2023</t>
  </si>
  <si>
    <t xml:space="preserve">SERRA FITA HORIZONTAL, ELÉTRICA, COM CONTROLE HIDRÁULICO, PAINEL DE COMANDO EM 24 V, MOTOR ELÉTRICO 1,5 CV, DIMENSÕES DA FITA 3880 X 27 X 0,9 MM, TRIFÁSICA - JUROS. AF_05/2023</t>
  </si>
  <si>
    <t xml:space="preserve">SERRA FITA HORIZONTAL, ELÉTRICA, COM CONTROLE HIDRÁULICO, PAINEL DE COMANDO EM 24 V, MOTOR ELÉTRICO 1,5 CV, DIMENSÕES DA FITA 3880 X 27 X 0,9 MM, TRIFÁSICA - MANUTENÇÃO. AF_05/2023</t>
  </si>
  <si>
    <t xml:space="preserve">SERRA FITA HORIZONTAL, ELÉTRICA, COM CONTROLE HIDRÁULICO, PAINEL DE COMANDO EM 24 V, MOTOR ELÉTRICO 1,5 CV, DIMENSÕES DA FITA 3880 X 27 X 0,9 MM, TRIFÁSICA - MATERIAIS NA OPERAÇÃO. AF_05/2023</t>
  </si>
  <si>
    <t xml:space="preserve">TANQUE DE ASFALTO ESTACIONÁRIO COM MAÇARICO, CAPACIDADE 20.000 L - DEPRECIAÇÃO. AF_05/2023</t>
  </si>
  <si>
    <t xml:space="preserve">TANQUE DE ASFALTO ESTACIONÁRIO COM MAÇARICO, CAPACIDADE 20.000 L - JUROS. AF_05/2023</t>
  </si>
  <si>
    <t xml:space="preserve">TANQUE DE ASFALTO ESTACIONÁRIO COM MAÇARICO, CAPACIDADE 20.000 L - MANUTENÇÃO. AF_05/2023</t>
  </si>
  <si>
    <t xml:space="preserve">TANQUE DE ASFALTO ESTACIONÁRIO COM MAÇARICO, CAPACIDADE 20.000 L - MATERIAIS NA OPERAÇÃO. AF_05/2023</t>
  </si>
  <si>
    <t xml:space="preserve">TANQUE DE ASFALTO ESTACIONÁRIO COM SERPENTINA, CAPACIDADE 30.000 L - DEPRECIAÇÃO. AF_05/2023</t>
  </si>
  <si>
    <t xml:space="preserve">TANQUE DE ASFALTO ESTACIONÁRIO COM SERPENTINA, CAPACIDADE 30.000 L - JUROS. AF_05/2023</t>
  </si>
  <si>
    <t xml:space="preserve">TANQUE DE ASFALTO ESTACIONÁRIO COM SERPENTINA, CAPACIDADE 30.000 L - MANUTENÇÃO. AF_05/2023</t>
  </si>
  <si>
    <t xml:space="preserve">TANQUE DE ASFALTO ESTACIONÁRIO COM SERPENTINA, CAPACIDADE 30.000 L - MATERIAIS NA OPERAÇÃO. AF_05/2023</t>
  </si>
  <si>
    <t xml:space="preserve">TARTARUGA DE OXICORTE CG1, MONOFÁSICA, 220 V, FREQUÊNCIA 50 HZ, VELOCIDADE DE CORTE (MM/MIN) 50 A 750, DIÂMETRO MÍNIMO DO COMPASSO MM 200 - DEPRECIAÇÃO. AF_05/2023</t>
  </si>
  <si>
    <t xml:space="preserve">TARTARUGA DE OXICORTE CG1, MONOFÁSICA, 220 V, FREQUÊNCIA 50 HZ, VELOCIDADE DE CORTE (MM/MIN) 50 A 750, DIÂMETRO MÍNIMO DO COMPASSO MM 200 - JUROS. AF_05/2023</t>
  </si>
  <si>
    <t xml:space="preserve">TARTARUGA DE OXICORTE CG1, MONOFÁSICA, 220 V, FREQUÊNCIA 50 HZ, VELOCIDADE DE CORTE (MM/MIN) 50 A 750, DIÂMETRO MÍNIMO DO COMPASSO MM 200 - MANUTENÇÃO. AF_05/2023</t>
  </si>
  <si>
    <t xml:space="preserve">TARTARUGA DE OXICORTE CG1, MONOFÁSICA, 220 V, FREQUÊNCIA 50 HZ, VELOCIDADE DE CORTE (MM/MIN) 50 A 750, DIÂMETRO MÍNIMO DO COMPASSO MM 200 - MATERIAIS NA OPERAÇÃO. AF_05/2023</t>
  </si>
  <si>
    <t xml:space="preserve">TERMOFUSORA PARA TUBOS E CONEXÕES EM PPR COM DIÂMETROS DE 20 A 63 MM, POTÊNCIA DE 800 W, TENSAO 220 V - DEPRECIAÇÃO. AF_05/2022</t>
  </si>
  <si>
    <t xml:space="preserve">TERMOFUSORA PARA TUBOS E CONEXÕES EM PPR COM DIÂMETROS DE 20 A 63 MM, POTÊNCIA DE 800 W, TENSAO 220 V - JUROS. AF_05/2022</t>
  </si>
  <si>
    <t xml:space="preserve">TERMOFUSORA PARA TUBOS E CONEXÕES EM PPR COM DIÂMETROS DE 20 A 63 MM, POTÊNCIA DE 800 W, TENSAO 220 V - MANUTENÇÃO. AF_05/2022</t>
  </si>
  <si>
    <t xml:space="preserve">TERMOFUSORA PARA TUBOS E CONEXÕES EM PPR COM DIÂMETROS DE 20 A 63 MM, POTÊNCIA DE 800 W, TENSAO 220 V - MATERIAIS NA OPERAÇÃO. AF_05/2022</t>
  </si>
  <si>
    <t xml:space="preserve">TERMOFUSORA PARA TUBOS E CONEXÕES EM PPR COM DIÂMETROS DE 75 A 110 MM, POTÊNCIA DE *1100* W, TENSÃO 220 V - DEPRECIAÇÃO. AF_05/2022</t>
  </si>
  <si>
    <t xml:space="preserve">TERMOFUSORA PARA TUBOS E CONEXÕES EM PPR COM DIÂMETROS DE 75 A 110 MM, POTÊNCIA DE *1100* W, TENSÃO 220 V - JUROS. AF_05/2022</t>
  </si>
  <si>
    <t xml:space="preserve">TERMOFUSORA PARA TUBOS E CONEXÕES EM PPR COM DIÂMETROS DE 75 A 110 MM, POTÊNCIA DE *1100* W, TENSÃO 220 V - MANUTENÇÃO. AF_05/2022</t>
  </si>
  <si>
    <t xml:space="preserve">TERMOFUSORA PARA TUBOS E CONEXÕES EM PPR COM DIÂMETROS DE 75 A 110 MM, POTÊNCIA DE *1100* W, TENSÃO 220 V - MATERIAIS NA OPERAÇÃO. AF_05/2022</t>
  </si>
  <si>
    <t xml:space="preserve">TORRE, COMPOSTA POR GUINCHO MECÂNICO, GUINCHO MANUAL, CABOS DE AÇO, PITEIRA E SOQUETE - DEPRECIAÇÃO. AF_05/2023</t>
  </si>
  <si>
    <t xml:space="preserve">TORRE, COMPOSTA POR GUINCHO MECÂNICO, GUINCHO MANUAL, CABOS DE AÇO, PITEIRA E SOQUETE - JUROS. AF_05/2023</t>
  </si>
  <si>
    <t xml:space="preserve">TORRE, COMPOSTA POR GUINCHO MECÂNICO, GUINCHO MANUAL, CABOS DE AÇO, PITEIRA E SOQUETE - MANUTENÇÃO. AF_05/2023</t>
  </si>
  <si>
    <t xml:space="preserve">TORRE, COMPOSTA POR GUINCHO MECÂNICO, GUINCHO MANUAL, CABOS DE AÇO, PITEIRA E SOQUETE - MATERIAIS NA OPERAÇÃO. AF_05/2023</t>
  </si>
  <si>
    <t xml:space="preserve">UNIDADE DOSADORA AIRLESS TIPO HOT SPRAY - DEPRECIAÇÃO. AF_05/2023</t>
  </si>
  <si>
    <t xml:space="preserve">UNIDADE DOSADORA AIRLESS TIPO HOT SPRAY - JUROS. AF_05/2023</t>
  </si>
  <si>
    <t xml:space="preserve">UNIDADE DOSADORA AIRLESS TIPO HOT SPRAY - MANUTENÇÃO. AF_05/2023</t>
  </si>
  <si>
    <t xml:space="preserve">UNIDADE DOSADORA AIRLESS TIPO HOT SPRAY - MATERIAIS NA OPERAÇÃO. AF_05/2023</t>
  </si>
  <si>
    <t xml:space="preserve">USINA DE ASFALTO À FRIO, CAPACIDADE DE 40 A 60 TON/HORA, ELÉTRICA POTÊNCIA 30 CV - DEPRECIAÇÃO. AF_05/2023</t>
  </si>
  <si>
    <t xml:space="preserve">USINA DE ASFALTO À FRIO, CAPACIDADE DE 40 A 60 TON/HORA, ELÉTRICA POTÊNCIA 30 CV - JUROS. AF_05/2023</t>
  </si>
  <si>
    <t xml:space="preserve">USINA DE ASFALTO À FRIO, CAPACIDADE DE 40 A 60 TON/HORA, ELÉTRICA POTÊNCIA 30 CV - MANUTENÇÃO. AF_05/2023</t>
  </si>
  <si>
    <t xml:space="preserve">USINA DE ASFALTO À FRIO, CAPACIDADE DE 40 A 60 TON/HORA, ELÉTRICA POTÊNCIA 30 CV - MATERIAIS NA OPERAÇÃO. AF_05/2023</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</si>
  <si>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</si>
  <si>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</si>
  <si>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</si>
  <si>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</si>
  <si>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DEPRECIAÇÃO. AF_08/2025</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</si>
  <si>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IMPOSTOS E SEGUROS. AF_08/2025</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</si>
  <si>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JUROS. AF_08/2025</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</si>
  <si>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MANUTENÇÃO. AF_08/2025</t>
  </si>
  <si>
    <t xml:space="preserve">USINA DE LAMA ASFÁLTICA, PROD 30 A 50 T/H, SILO DE AGREGADO 7 M3, RESERVATÓRIOS PARA EMULSÃO E ÁGUA DE 2,3 M3 CADA, MISTURADOR TIPO PUG MILL MONTADA SOBRE CAVALO MECÂNICO TRAÇÃO 4 X 2, PESO BRUTO 16000 KG, CAPACIDADE MÁXIMA DE TRAÇÃO DE 36000 KG, POTÊNCIA 286 CV, EXCLUSIVE SEMIREBOQUE - MATERIAIS NA OPERAÇÃO. AF_08/2025</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</si>
  <si>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</si>
  <si>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</si>
  <si>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</si>
  <si>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</si>
  <si>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MISTURA ASFÁLTICA À QUENTE, TIPO CONTRA FLUXO, PROD 40 A 80 TON/HORA - DEPRECIAÇÃO. AF_05/2023</t>
  </si>
  <si>
    <t xml:space="preserve">USINA DE MISTURA ASFÁLTICA À QUENTE, TIPO CONTRA FLUXO, PROD 40 A 80 TON/HORA - JUROS. AF_05/2023</t>
  </si>
  <si>
    <t xml:space="preserve">USINA DE MISTURA ASFÁLTICA À QUENTE, TIPO CONTRA FLUXO, PROD 40 A 80 TON/HORA - MANUTENÇÃO. AF_05/2023</t>
  </si>
  <si>
    <t xml:space="preserve">USINA DE MISTURA ASFÁLTICA À QUENTE, TIPO CONTRA FLUXO, PROD 40 A 80 TON/HORA - MATERIAIS NA OPERAÇÃO. AF_05/2023</t>
  </si>
  <si>
    <t xml:space="preserve">VARREDEIRA DE GRAMA SINTÉTICA A GASOLINA, 2,4 CV, 4 TEMPOS - DEPRECIAÇÃO. AF_05/2023</t>
  </si>
  <si>
    <t xml:space="preserve">VARREDEIRA DE GRAMA SINTÉTICA A GASOLINA, 2,4 CV, 4 TEMPOS - JUROS. AF_05/2023</t>
  </si>
  <si>
    <t xml:space="preserve">VARREDEIRA DE GRAMA SINTÉTICA A GASOLINA, 2,4 CV, 4 TEMPOS - MANUTENÇÃO. AF_05/2023</t>
  </si>
  <si>
    <t xml:space="preserve">VARREDEIRA DE GRAMA SINTÉTICA A GASOLINA, 2,4 CV, 4 TEMPOS - MATERIAIS NA OPERAÇÃO. AF_05/2023</t>
  </si>
  <si>
    <t xml:space="preserve">ARMAÇÃO DE DESCIDA D'ÁGUA UTILIZANDO AÇO CA-60 DE 5 MM - MONTAGEM. AF_08/2022</t>
  </si>
  <si>
    <t xml:space="preserve">BACIA DE DISSIPAÇÃO, LARGURA ATÉ 1 M, TIPO BACIA EM PEDRA DE MÃO FIXADA COM CONCRETO (DEB 01, 02), COM PREPARO MANUAL, FCK = 20 MPA, LANÇADO MANUALMENTE, INCLUINDO MATERIAIS E FÔRMAS (2 UTILIZAÇÕES). AF_08/2022</t>
  </si>
  <si>
    <t xml:space="preserve">BACIA DE DISSIPAÇÃO, LARGURA DE 1 A 4 M, TIPO BACIA EM PEDRA DE MÃO FIXADA COM CONCRETO (DEB 03, 04, 05, 06), COM PREPARO MANUAL, FCK = 20 MPA, LANÇADO MANUALMENTE, INCLUINDO MATERIAIS E FÔRMAS (2 UTILIZAÇÕES). AF_08/2022</t>
  </si>
  <si>
    <t xml:space="preserve">BACIA DE DISSIPAÇÃO, LARGURA DE 4 A 9,2 M, TIPO BACIA EM PEDRA DE MÃO FIXADA COM CONCRETO (DEB 07, 08, 09, 10, 11, 12, 13), COM PREPARO MANUAL, FCK = 20 MPA, LANÇADO MANUALMENTE, INCLUINDO MATERIAIS E FÔRMAS (2 UTILIZAÇÕES). AF_08/2022</t>
  </si>
  <si>
    <t xml:space="preserve">BACIA DE DISSIPAÇÃO, TIPO BACIA COM DENTES DE CONCRETO (01), COM PREPARO MANUAL, FCK = 20 MPA, LANÇADO MANUALMENTE, INCLUINDO MATERIAIS E FÔRMAS (2 UTILIZAÇÕES). AF_08/2022</t>
  </si>
  <si>
    <t xml:space="preserve">BACIA DE DISSIPAÇÃO, TIPO BACIA EM PEDRA DE MÃO ARGAMASSADA (DES 01, 02, 03, 04), LANÇADO MANUALMENTE, INCLUINDO MATERIAIS E FÔRMAS (2 UTILIZAÇÕES). AF_08/2022</t>
  </si>
  <si>
    <t xml:space="preserve">CONCRETAGEM DE DISSIPADOR DE ENERGIA, CONCRETO USINADO, FCK = 20 MPA, COM USO DE BOMBA - LANÇAMENTO, ADENSAMENTO E ACABAMENTO. AF_08/2022</t>
  </si>
  <si>
    <t xml:space="preserve">CONCRETAGEM DE DISSIPADOR DE ENERGIA, FCK = 20 MPA, COM USO DE JERICAS E PREPARO EM BETONEIRA DE 600 L - AREIA E BRITA COMERCIAIS - LANÇAMENTO, ADENSAMENTO E ACABAMENTO. AF_08/2022</t>
  </si>
  <si>
    <t xml:space="preserve">DESCIDA D'ÁGUA RÁPIDA (DAR 03), EM CONCRETO USINADO, FCK = 20 MPA, LANÇADO COM BOMBA, INCLUINDO ARMAÇÃO, MATERIAIS E FÔRMAS (2 UTILIZAÇÕES). AF_08/2022</t>
  </si>
  <si>
    <t xml:space="preserve">ESCADA HIDRÁULICA, LARGURA ATÉ 1M, TIPO DESCIDA D'ÁGUA DE CORTE OU ATERRO EM DEGRAUS (DCD 02, 04 E DAD 02), EM CONCRETO USINADO, FCK = 20 MPA, LANÇADO COM BOMBA, INCLUINDO ARMAÇÃO, MATERIAIS E FÔRMAS (3 UTILIZAÇÕES). AF_08/2022</t>
  </si>
  <si>
    <t xml:space="preserve">ESCADA HIDRÁULICA, LARGURA DE 1 A 4,1 M, TIPO DESCIDA D'ÁGUA DE ATERRO EM DEGRAUS (DAD 04, 06, 08, 10, 12, 14, 16, 18), EM CONCRETO USINADO, FCK = 20 MPA, LANÇADO COM BOMBA, INCLUINDO ARMAÇÃO, MATERIAIS E FÔRMAS (3 UTILIZAÇÕES). AF_08/2022</t>
  </si>
  <si>
    <t xml:space="preserve">FABRICAÇÃO, MONTAGEM E DESMONTAGEM DE FÔRMA PARA BACIA DE DISSIPAÇÃO, EM MADEIRA SERRADA, E = 25 MM, 2 UTILIZAÇÕES. AF_08/2022</t>
  </si>
  <si>
    <t xml:space="preserve">FABRICAÇÃO, MONTAGEM E DESMONTAGEM DE FÔRMA PARA ESCADA HIDRÁULICA, EM CHAPA DE MADEIRA COMPENSADA RESINADA, E = 17 MM, 3 UTILIZAÇÕES. AF_08/2022</t>
  </si>
  <si>
    <t xml:space="preserve">PEDRA ARGAMASSADA COM CIMENTO E AREIA 1:3, 40% DE ARGAMASSA EM VOLUME - AREIA E PEDRA DE MÃO COMERCIAIS - FORNECIMENTO E ASSENTAMENTO. AF_08/2022</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</si>
  <si>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</si>
  <si>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DRAGAGEM DE MATERIAIS DE 1A CATEGORIA E COMPOSTOS ORGÂNICOS E INORGÂNICOS COM DRAGLINE (CAÇAMBA: 0,76 M3/ 43 T). AF_03/2024</t>
  </si>
  <si>
    <t xml:space="preserve">DRAGAGEM DE MATERIAIS DE 1A CATEGORIA E COMPOSTOS ORGÂNICOS E INORGÂNICOS COM ESCAVADEIRA HIDRÁULICA (CAÇAMBA: 0,80 M3/111 HP). AF_03/2024</t>
  </si>
  <si>
    <t xml:space="preserve">DRAGAGEM DE MATERIAIS DE 1A CATEGORIA E COMPOSTOS ORGÂNICOS E INORGÂNICOS COM ESCAVADEIRA HIDRÁULICA DE LONGO ALCANCE (CAÇAMBA: 0,52 M3/155 HP). AF_03/2024</t>
  </si>
  <si>
    <t xml:space="preserve">DRAGAGEM DE MATERIAIS DE 1A CATEGORIA E COMPOSTOS ORGÂNICOS E INORGÂNICOS COM RETROESCAVADEIRA (CAÇAMBA: 0,26 M3/88 HP). AF_03/2024</t>
  </si>
  <si>
    <t xml:space="preserve">CAIXA DE PASSAGEM PARA AR CONDICIONADO - FORNECIMENTO E INSTALAÇÃO. AF_08/2022</t>
  </si>
  <si>
    <t xml:space="preserve">JOELHO 45 GRAUS, PVC, SOLDÁVEL, DN 20 MM, INSTALADO EM DRENO DE AR CONDICIONADO - FORNECIMENTO E INSTALAÇÃO. AF_08/2022</t>
  </si>
  <si>
    <t xml:space="preserve">JOELHO 45 GRAUS, PVC, SOLDÁVEL, DN 25MM, INSTALADO EM DRENO DE AR-CONDICIONADO - FORNECIMENTO E INSTALAÇÃO. AF_08/2022</t>
  </si>
  <si>
    <t xml:space="preserve">JOELHO 45 GRAUS, PVC, SOLDÁVEL, DN 32 MM, INSTALADO EM DRENO DE AR CONDICIONADO - FORNECIMENTO E INSTALAÇÃO. AF_08/2022</t>
  </si>
  <si>
    <t xml:space="preserve">JOELHO 90 GRAUS, PVC, SOLDÁVEL, DN 20 MM, INSTALADO EM DRENO DE AR CONDICIONADO - FORNECIMENTO E INSTALAÇÃO. AF_08/2022</t>
  </si>
  <si>
    <t xml:space="preserve">JOELHO 90 GRAUS, PVC, SOLDÁVEL, DN 25MM, INSTALADO EM DRENO DE AR-CONDICIONADO - FORNECIMENTO E INSTALAÇÃO. AF_08/2022</t>
  </si>
  <si>
    <t xml:space="preserve">JOELHO 90 GRAUS, PVC, SOLDÁVEL, DN 32 MM, INSTALADO EM DRENO DE AR CONDICIONADO - FORNECIMENTO E INSTALAÇÃO. AF_08/2022</t>
  </si>
  <si>
    <t xml:space="preserve">LUVA, PVC, SOLDÁVEL, DN 20 MM, INSTALADO EM DRENO DE AR CONDICIONADO - FORNECIMENTO E INSTALAÇÃO. AF_08/2022</t>
  </si>
  <si>
    <t xml:space="preserve">LUVA, PVC, SOLDÁVEL, DN 25MM, INSTALADO EM DRENO DE AR-CONDICIONADO - FORNECIMENTO E INSTALAÇÃO. AF_08/2022</t>
  </si>
  <si>
    <t xml:space="preserve">LUVA, PVC, SOLDÁVEL, DN 32 MM, INSTALADO EM DRENO DE AR CONDICIONADO - FORNECIMENTO E INSTALAÇÃO. AF_08/2022</t>
  </si>
  <si>
    <t xml:space="preserve">TE, PVC, SOLDÁVEL, DN 20 MM, INSTALADO EM DRENO DE AR CONDICIONADO - FORNECIMENTO E INSTALAÇÃO. AF_08/2022</t>
  </si>
  <si>
    <t xml:space="preserve">TE, PVC, SOLDÁVEL, DN 25MM, INSTALADO EM DRENO DE AR-CONDICIONADO - FORNECIMENTO E INSTALAÇÃO. AF_08/2022</t>
  </si>
  <si>
    <t xml:space="preserve">TE, PVC, SOLDÁVEL, DN 32 MM, INSTALADO EM DRENO DE AR CONDICIONADO - FORNECIMENTO E INSTALAÇÃO. AF_08/2022</t>
  </si>
  <si>
    <t xml:space="preserve">TUBO, PVC, SOLDÁVEL, DE 20MM, INSTALADO EM DRENO DE AR CONDICIONADO - FORNECIMENTO E INSTALAÇÃO. AF_08/2022</t>
  </si>
  <si>
    <t xml:space="preserve">TUBO, PVC, SOLDÁVEL, DE 25MM, INSTALADO EM DRENO DE AR-CONDICIONADO - FORNECIMENTO E INSTALAÇÃO. AF_08/2022</t>
  </si>
  <si>
    <t xml:space="preserve">TUBO, PVC, SOLDÁVEL, DE 32MM, INSTALADO EM DRENO DE AR CONDICIONADO - FORNECIMENTO E INSTALAÇÃO. AF_08/2022</t>
  </si>
  <si>
    <t xml:space="preserve">DRENO BARBACÃ, DN 100 MM, COM MATERIAL DRENANTE. AF_07/2021</t>
  </si>
  <si>
    <t xml:space="preserve">DRENO BARBACÃ, DN 50 MM, COM MATERIAL DRENANTE. AF_07/2021</t>
  </si>
  <si>
    <t xml:space="preserve">DRENO BARBACÃ, DN 75 MM, COM MATERIAL DRENANTE.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</si>
  <si>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</si>
  <si>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PEAD CORRUGADO FLEXÍVEL PERFURADO, ENVOLVIDO COM GEOCOMPOSTO DRENANTE. AF_07/2021</t>
  </si>
  <si>
    <t xml:space="preserve">DRENO EM MURO DE CONTENÇÃO, EXECUTADO NO PÉ DO MURO, COM TUBO DE PVC CORRUGADO RÍGIDO PERFURADO, ENCHIMENTO COM BRITA, ENVOLVIDO COM MANTA GEOTÊXTIL. AF_07/2021</t>
  </si>
  <si>
    <t xml:space="preserve">DRENO ESPINHA DE PEIXE (SEÇÃO (0,40 X 0,40 M), COM TUBO DE PEAD CORRUGADO PERFURADO, DN 100 MM, ENCHIMENTO COM BRITA, ENVOLVIDO COM MANTA GEOTÊXTIL, INCLUSIVE CONEXÕES. AF_07/2021</t>
  </si>
  <si>
    <t xml:space="preserve">DRENO ESPINHA DE PEIXE (SEÇÃO 0,40 X 0,40 M), COM TUBO DE PEAD CORRUGADO PERFURADO, DN 100 MM, ENCHIMENTO COM AREIA, INCLUSIVE CONEXÕES. AF_07/2021</t>
  </si>
  <si>
    <t xml:space="preserve">DRENO ESPINHA DE PEIXE (SEÇÃO 0,40 X 0,40 M), COM TUBO DE PVC CORRUGADO RÍGIDO PERFURADO, DN 100 MM, ENCHIMENTO COM AREIA, INCLUSIVE CONEXÕES. AF_07/2021</t>
  </si>
  <si>
    <t xml:space="preserve">DRENO ESPINHA DE PEIXE (SEÇÃO 0,40 X 0,40 M), COM TUBO DE PVC CORRUGADO RÍGIDO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</si>
  <si>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</si>
  <si>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</si>
  <si>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DRENO ESPINHA DE PEIXE (SEÇÃO 0,50 X 0,80 M), COM TUBO DE PVC CORRUGADO RÍGIDO PERFURADO, DN 100 MM, ENCHIMENTO COM AREIA, INCLUSIVE CONEXÕES. AF_07/2021</t>
  </si>
  <si>
    <t xml:space="preserve">DRENO ESPINHA DE PEIXE (SEÇÃO 0,50 X 0,80 M), COM TUBO DE PVC CORRUGADO RÍGIDO PERFURADO, DN 100 MM, ENCHIMENTO COM BRITA, ENVOLVIDO COM MANTA GEOTÊXTIL, INCLUSIVE CONEXÕES.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</si>
  <si>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</si>
  <si>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</si>
  <si>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CONCRETO SIMPLES POROSO, DN 200 MM, ENCHIMENTO COM AREIA, COM SELO DE ARGILA. AF_07/2021</t>
  </si>
  <si>
    <t xml:space="preserve">DRENO PROFUNDO (SEÇÃO 0,50 X 1,50 M), COM TUBO DE CONCRETO SIMPLES POROSO, DN 200 MM, ENCHIMENTO COM AREIA. AF_07/2021</t>
  </si>
  <si>
    <t xml:space="preserve">DRENO PROFUNDO (SEÇÃO 0,50 X 1,50 M), COM TUBO DE CONCRETO SIMPLES POROSO, DN 200 MM, ENCHIMENTO COM BRITA, ENVOLVIDO COM MANTA GEOTÊXTIL, COM SELO DE ARGILA. AF_07/2021</t>
  </si>
  <si>
    <t xml:space="preserve">DRENO PROFUNDO (SEÇÃO 0,50 X 1,50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</si>
  <si>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</si>
  <si>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PEAD CORRUGADO PERFURADO, DN 100 MM, ENCHIMENTO COM AREIA. AF_07/2021</t>
  </si>
  <si>
    <t xml:space="preserve">DRENO PROFUNDO (SEÇÃO 0,50 X 1,50 M), COM TUBO DE PEAD CORRUGADO PERFURADO, DN 100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</si>
  <si>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</si>
  <si>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PVC CORRUGADO RÍGIDO PERFURADO, DN 100 MM, ENCHIMENTO COM AREIA, COM SELO DE ARGILA. AF_07/2021</t>
  </si>
  <si>
    <t xml:space="preserve">DRENO PROFUNDO (SEÇÃO 0,50 X 1,50 M), COM TUBO DE PVC CORRUGADO RÍGIDO PERFURADO, DN 100 MM, ENCHIMENTO COM AREIA. AF_07/2021</t>
  </si>
  <si>
    <t xml:space="preserve">DRENO PROFUNDO (SEÇÃO 0,50 X 1,50 M), COM TUBO DE PVC CORRUGADO RÍGIDO PERFURADO, DN 100 MM, ENCHIMENTO COM BRITA, ENVOLVIDO COM MANTA GEOTÊXTIL, COM SELO DE ARGILA. AF_07/2021</t>
  </si>
  <si>
    <t xml:space="preserve">DRENO PROFUNDO (SEÇÃO 0,50 X 1,50 M), COM TUBO DE PVC CORRUGADO RÍGIDO PERFURADO, DN 100 MM, ENCHIMENTO COM BRITA, ENVOLVIDO COM MANTA GEOTÊXTIL.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</si>
  <si>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</si>
  <si>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</si>
  <si>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CONCRETO SIMPLES POROSO, DN 200 MM, ENCHIMENTO COM AREIA. AF_07/2021</t>
  </si>
  <si>
    <t xml:space="preserve">DRENO SUBSUPERFICIAL (SEÇÃO 0,40 X 0,40 M), COM TUBO DE CONCRETO SIMPLES POROSO, DN 200 MM, ENCHIMENTO COM BRITA, ENVOLVIDO COM MANTA GEOTÊXTIL. AF_07/2021</t>
  </si>
  <si>
    <t xml:space="preserve">DRENO SUBSUPERFICIAL (SEÇÃO 0,40 X 0,40 M), COM TUBO DE PEAD CORRUGADO PERFURADO, DN 100 MM, ENCHIMENTO COM AREIA. AF_07/2021</t>
  </si>
  <si>
    <t xml:space="preserve">DRENO SUBSUPERFICIAL (SEÇÃO 0,40 X 0,40 M), COM TUBO DE PEAD CORRUGADO PERFURADO, DN 100 MM, ENCHIMENTO COM BRITA, ENVOLVIDO COM MANTA GEOTÊXTIL. AF_07/2021</t>
  </si>
  <si>
    <t xml:space="preserve">DRENO SUBSUPERFICIAL (SEÇÃO 0,40 X 0,40 M), COM TUBO DE PVC CORRUGADO RÍGIDO PERFURADO, DN 100 MM, ENCHIMENTO COM AREIA. AF_07/2021</t>
  </si>
  <si>
    <t xml:space="preserve">DRENO SUBSUPERFICIAL (SEÇÃO 0,40 X 0,40 M), COM TUBO DE PVC CORRUGADO RÍGIDO PERFURADO, DN 100 MM, ENCHIMENTO COM BRITA, ENVOLVIDO COM MANTA GEOTÊXTIL. AF_07/2021</t>
  </si>
  <si>
    <t xml:space="preserve">ENCHIMENTO DE AREIA PARA DRENO, LANÇAMENTO MANUAL. AF_07/2021</t>
  </si>
  <si>
    <t xml:space="preserve">ENCHIMENTO DE AREIA PARA DRENO, LANÇAMENTO MECANIZADO. AF_07/2021</t>
  </si>
  <si>
    <t xml:space="preserve">ENCHIMENTO DE BRITA PARA DRENO, LANÇAMENTO MANUAL. AF_07/2021</t>
  </si>
  <si>
    <t xml:space="preserve">ENCHIMENTO DE BRITA PARA DRENO, LANÇAMENTO MECANIZADO. AF_07/2021</t>
  </si>
  <si>
    <t xml:space="preserve">GEOCOMPOSTO DRENANTE, INSTALADO EM MURO DE CONTENÇÃO - EXCLUSIVE DRENO NO PÉ DO MURO.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</si>
  <si>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</si>
  <si>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</si>
  <si>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GEOTÊXTIL NÃO TECIDO 100% POLIÉSTER, RESISTÊNCIA A TRAÇÃO DE 31 KN/M (RT-31), INSTALADO EM DRENO - FORNECIMENTO E INSTALAÇÃO. AF_07/2021</t>
  </si>
  <si>
    <t xml:space="preserve">GEOTÊXTIL NÃO TECIDO 100% POLIÉSTER, RESISTÊNCIA A TRAÇÃO DE 9 KN/M (RT - 9), INSTALADO EM DRENO - FORNECIMENTO E INSTALAÇÃO. AF_07/2021</t>
  </si>
  <si>
    <t xml:space="preserve">JUNÇÃO DUPLA DE PVC, SÉRIE NORMAL, PARA ESGOTO PREDIAL, DN 100 X 100 X 100 MM, INSTALADA EM DRENO - FORNECIMENTO E INSTALAÇÃO. AF_07/2021</t>
  </si>
  <si>
    <t xml:space="preserve">JUNÇÃO SIMPLES DE PVC, 45 GRAUS, SÉRIE NORMAL, PARA ESGOTO PREDIAL, DN 100 MM, INSTALADA EM DRENO - FORNECIMENTO E INSTALAÇÃO. AF_07/2021</t>
  </si>
  <si>
    <t xml:space="preserve">LUVA DE PEAD, DN 100 MM, INSTALADA EM DRENO - FORNECIMENTO E INSTALAÇÃO. AF_07/2021</t>
  </si>
  <si>
    <t xml:space="preserve">LUVA DE PVC, SÉRIE NORMAL, PARA ESGOTO PREDIAL, DN 100 MM, INSTALADA EM DRENO - FORNECIMENTO E INSTALAÇÃO. AF_07/2021</t>
  </si>
  <si>
    <t xml:space="preserve">TUBO DE CONCRETO SIMPLES POROSO, DN 200 MM, PARA DRENO - FORNECIMENTO E ASSENTAMENTO. AF_07/2021</t>
  </si>
  <si>
    <t xml:space="preserve">TUBO DE PEAD CORRUGADO PERFURADO, DN 100 MM, PARA DRENO - FORNECIMENTO E ASSENTAMENTO. AF_07/2021</t>
  </si>
  <si>
    <t xml:space="preserve">TUBO DE PVC CORRUGADO RÍGIDO PERFURADO, DN 100 MM, PARA DRENO - FORNECIMENTO E ASSENTAMENTO. AF_07/2021</t>
  </si>
  <si>
    <t xml:space="preserve">FABRICAÇÃO DE CURVA, REDUÇÃO OU TÊ PARA DUTO PARA AR CONDICIONADO EM CHAPA GALVANIZADA BITOLA 22. AF_03/2024</t>
  </si>
  <si>
    <t xml:space="preserve">FABRICAÇÃO DE CURVA, REDUÇÃO OU TÊ PARA DUTO PARA AR CONDICIONADO EM CHAPA GALVANIZADA BITOLA 24. AF_03/2024</t>
  </si>
  <si>
    <t xml:space="preserve">FABRICAÇÃO DE CURVA, REDUÇÃO OU TÊ PARA DUTO PARA AR CONDICIONADO EM CHAPA GALVANIZADA BITOLA 26. AF_03/2024</t>
  </si>
  <si>
    <t xml:space="preserve">FABRICAÇÃO DE DUTO RETANGULAR PARA AR CONDICIONADO (TRECHO RETO) EM CHAPA GALVANIZADA BITOLA 22. AF_03/2024</t>
  </si>
  <si>
    <t xml:space="preserve">FABRICAÇÃO DE DUTO RETANGULAR PARA AR CONDICIONADO (TRECHO RETO) EM CHAPA GALVANIZADA BITOLA 24. AF_03/2024</t>
  </si>
  <si>
    <t xml:space="preserve">FABRICAÇÃO DE DUTO RETANGULAR PARA AR CONDICIONADO (TRECHO RETO) EM CHAPA GALVANIZADA BITOLA 26. AF_03/2024</t>
  </si>
  <si>
    <t xml:space="preserve">FABRICAÇÃO DE DUTO RETANGULAR PARA AR CONDICIONADO EM PAINEL PRÉ-ISOLADO. AF_03/2024</t>
  </si>
  <si>
    <t xml:space="preserve">INSTALAÇÃO DE COLARINHO DE AÇO GALVANIZADO DN 109 MM (4") PARA DUTO FLEXÍVEL CIRCULAR PARA AR CONDICIONADO. AF_03/2024</t>
  </si>
  <si>
    <t xml:space="preserve">INSTALAÇÃO DE COLARINHO DE AÇO GALVANIZADO DN 131 MM (5") PARA DUTO FLEXÍVEL CIRCULAR PARA AR CONDICIONADO. AF_03/2024</t>
  </si>
  <si>
    <t xml:space="preserve">INSTALAÇÃO DE COLARINHO DE AÇO GALVANIZADO DN 161 MM (6") PARA DUTO FLEXÍVEL CIRCULAR PARA AR CONDICIONADO. AF_03/2024</t>
  </si>
  <si>
    <t xml:space="preserve">INSTALAÇÃO DE COLARINHO DE AÇO GALVANIZADO DN 185 MM (7") PARA DUTO FLEXÍVEL CIRCULAR PARA AR CONDICIONADO. AF_03/2024</t>
  </si>
  <si>
    <t xml:space="preserve">INSTALAÇÃO DE COLARINHO DE AÇO GALVANIZADO DN 209 MM (8") PARA DUTO FLEXÍVEL CIRCULAR PARA AR CONDICIONADO. AF_03/2024</t>
  </si>
  <si>
    <t xml:space="preserve">INSTALAÇÃO DE COLARINHO DE AÇO GALVANIZADO DN 263 MM (10") PARA DUTO FLEXÍVEL CIRCULAR PARA AR CONDICIONADO. AF_03/2024</t>
  </si>
  <si>
    <t xml:space="preserve">INSTALAÇÃO DE COLARINHO DE AÇO GALVANIZADO DN 314 MM (12") PARA DUTO FLEXÍVEL CIRCULAR PARA AR CONDICIONADO. AF_03/2024</t>
  </si>
  <si>
    <t xml:space="preserve">INSTALAÇÃO DE COLARINHO DE AÇO GALVANIZADO DN 364 MM (14") PARA DUTO FLEXÍVEL CIRCULAR PARA AR CONDICIONADO. AF_03/2024</t>
  </si>
  <si>
    <t xml:space="preserve">INSTALAÇÃO DE CURVA, REDUÇÃO OU TÊ DE DUTO PARA AR CONDICIONADO EM CHAPA GALVANIZADA BITOLA 22 - COM ISOLAMENTO DE MANTA FIXADA NA CHAPA COM CLAVO, INCLUSO FABRICAÇÃO. AF_03/2024</t>
  </si>
  <si>
    <t xml:space="preserve">INSTALAÇÃO DE CURVA, REDUÇÃO OU TÊ DE DUTO PARA AR CONDICIONADO EM CHAPA GALVANIZADA BITOLA 22 - COM ISOLAMENTO DE MANTA FIXADA NA CHAPA COM FITA PLÁSTICA, INCLUSO FABRICAÇÃO. AF_03/2024</t>
  </si>
  <si>
    <t xml:space="preserve">INSTALAÇÃO DE CURVA, REDUÇÃO OU TÊ DE DUTO PARA AR CONDICIONADO EM CHAPA GALVANIZADA BITOLA 24 - COM ISOLAMENTO DE MANTA FIXADA NA CHAPA COM CLAVO, INCLUSO FABRICAÇÃO. AF_03/2024</t>
  </si>
  <si>
    <t xml:space="preserve">INSTALAÇÃO DE CURVA, REDUÇÃO OU TÊ DE DUTO PARA AR CONDICIONADO EM CHAPA GALVANIZADA BITOLA 24 - COM ISOLAMENTO DE MANTA FIXADA NA CHAPA COM FITA PLÁSTICA, INCLUSO FABRICAÇÃO. AF_03/2024</t>
  </si>
  <si>
    <t xml:space="preserve">INSTALAÇÃO DE CURVA, REDUÇÃO OU TÊ DE DUTO PARA AR CONDICIONADO EM CHAPA GALVANIZADA BITOLA 26 - COM ISOLAMENTO DE MANTA FIXADA NA CHAPA COM CLAVO, INCLUSO FABRICAÇÃO. AF_03/2024</t>
  </si>
  <si>
    <t xml:space="preserve">INSTALAÇÃO DE CURVA, REDUÇÃO OU TÊ DE DUTO PARA AR CONDICIONADO EM CHAPA GALVANIZADA BITOLA 26 - COM ISOLAMENTO DE MANTA FIXADA NA CHAPA COM FITA PLÁSTICA, INCLUSO FABRICAÇÃO. AF_03/2024</t>
  </si>
  <si>
    <t xml:space="preserve">INSTALAÇÃO DE CURVA, REDUÇÃO OU TÊ PARA DUTO PARA AR CONDICIONADO EM CHAPA GALVANIZADA BITOLA 22 - COM ISOLAMENTO DE MANTA COLADA NA CHAPA, INCLUSO FABRICAÇÃO. AF_03/2024</t>
  </si>
  <si>
    <t xml:space="preserve">INSTALAÇÃO DE CURVA, REDUÇÃO OU TÊ PARA DUTO PARA AR CONDICIONADO EM CHAPA GALVANIZADA BITOLA 22 - SEM ISOLAMENTO, INCLUSO FABRICAÇÃO. AF_03/2024</t>
  </si>
  <si>
    <t xml:space="preserve">INSTALAÇÃO DE CURVA, REDUÇÃO OU TÊ PARA DUTO PARA AR CONDICIONADO EM CHAPA GALVANIZADA BITOLA 24 - COM ISOLAMENTO DE MANTA COLADA NA CHAPA, INCLUSO FABRICAÇÃO. AF_03/2024</t>
  </si>
  <si>
    <t xml:space="preserve">INSTALAÇÃO DE CURVA, REDUÇÃO OU TÊ PARA DUTO PARA AR CONDICIONADO EM CHAPA GALVANIZADA BITOLA 24 - SEM ISOLAMENTO, INCLUSO FABRICAÇÃO. AF_03/2024</t>
  </si>
  <si>
    <t xml:space="preserve">INSTALAÇÃO DE CURVA, REDUÇÃO OU TÊ PARA DUTO PARA AR CONDICIONADO EM CHAPA GALVANIZADA BITOLA 26 - COM ISOLAMENTO DE MANTA COLADA NA CHAPA, INCLUSO FABRICAÇÃO. AF_03/2024</t>
  </si>
  <si>
    <t xml:space="preserve">INSTALAÇÃO DE CURVA, REDUÇÃO OU TÊ PARA DUTO PARA AR CONDICIONADO EM CHAPA GALVANIZADA BITOLA 26 - SEM ISOLAMENTO, INCLUSO FABRICAÇÃO. AF_03/2024</t>
  </si>
  <si>
    <t xml:space="preserve">INSTALAÇÃO DE DUTO FLEXÍVEL CIRCULAR PARA AR CONDICIONADO EM ALUMÍNIO ISOLADO - DN 109 MM (4"). AF_03/2024</t>
  </si>
  <si>
    <t xml:space="preserve">INSTALAÇÃO DE DUTO FLEXÍVEL CIRCULAR PARA AR CONDICIONADO EM ALUMÍNIO ISOLADO - DN 131 MM (5"). AF_03/2024</t>
  </si>
  <si>
    <t xml:space="preserve">INSTALAÇÃO DE DUTO FLEXÍVEL CIRCULAR PARA AR CONDICIONADO EM ALUMÍNIO ISOLADO - DN 161 MM (6"). AF_03/2024</t>
  </si>
  <si>
    <t xml:space="preserve">INSTALAÇÃO DE DUTO FLEXÍVEL CIRCULAR PARA AR CONDICIONADO EM ALUMÍNIO ISOLADO - DN 185 MM (7"). AF_03/2024</t>
  </si>
  <si>
    <t xml:space="preserve">INSTALAÇÃO DE DUTO FLEXÍVEL CIRCULAR PARA AR CONDICIONADO EM ALUMÍNIO ISOLADO - DN 209 MM (8"). AF_03/2024</t>
  </si>
  <si>
    <t xml:space="preserve">INSTALAÇÃO DE DUTO FLEXÍVEL CIRCULAR PARA AR CONDICIONADO EM ALUMÍNIO ISOLADO - DN 263 MM (10"). AF_03/2024</t>
  </si>
  <si>
    <t xml:space="preserve">INSTALAÇÃO DE DUTO FLEXÍVEL CIRCULAR PARA AR CONDICIONADO EM ALUMÍNIO ISOLADO - DN 314 MM (12"). AF_03/2024</t>
  </si>
  <si>
    <t xml:space="preserve">INSTALAÇÃO DE DUTO FLEXÍVEL CIRCULAR PARA AR CONDICIONADO EM ALUMÍNIO ISOLADO - DN 364 MM (14"). AF_03/2024</t>
  </si>
  <si>
    <t xml:space="preserve">INSTALAÇÃO DE DUTO RETANGULAR PARA AR CONDICIONADO (TRECHO RETO) EM CHAPA GALVANIZADA BITOLA 22 - COM ISOLAMENTO DE MANTA COLADA NA CHAPA, INCLUSO FABRICAÇÃO. AF_03/2024</t>
  </si>
  <si>
    <t xml:space="preserve">INSTALAÇÃO DE DUTO RETANGULAR PARA AR CONDICIONADO (TRECHO RETO) EM CHAPA GALVANIZADA BITOLA 22 - COM ISOLAMENTO DE MANTA FIXADA NA CHAPA COM CLAVO, INCLUSO FABRICAÇÃO. AF_03/2024</t>
  </si>
  <si>
    <t xml:space="preserve">INSTALAÇÃO DE DUTO RETANGULAR PARA AR CONDICIONADO (TRECHO RETO) EM CHAPA GALVANIZADA BITOLA 22 - COM ISOLAMENTO DE MANTA FIXADA NA CHAPA COM FITA PLÁSTICA, INCLUSO FABRICAÇÃO. AF_03/2024</t>
  </si>
  <si>
    <t xml:space="preserve">INSTALAÇÃO DE DUTO RETANGULAR PARA AR CONDICIONADO (TRECHO RETO) EM CHAPA GALVANIZADA BITOLA 22 - SEM ISOLAMENTO, INCLUSO FABRICAÇÃO. AF_03/2024</t>
  </si>
  <si>
    <t xml:space="preserve">INSTALAÇÃO DE DUTO RETANGULAR PARA AR CONDICIONADO (TRECHO RETO) EM CHAPA GALVANIZADA BITOLA 24 - COM ISOLAMENTO DE MANTA COLADA NA CHAPA, INCLUSO FABRICAÇÃO. AF_03/2024</t>
  </si>
  <si>
    <t xml:space="preserve">INSTALAÇÃO DE DUTO RETANGULAR PARA AR CONDICIONADO (TRECHO RETO) EM CHAPA GALVANIZADA BITOLA 24 - COM ISOLAMENTO DE MANTA FIXADA NA CHAPA COM CLAVO, INCLUSO FABRICAÇÃO. AF_03/2024</t>
  </si>
  <si>
    <t xml:space="preserve">INSTALAÇÃO DE DUTO RETANGULAR PARA AR CONDICIONADO (TRECHO RETO) EM CHAPA GALVANIZADA BITOLA 24 - COM ISOLAMENTO DE MANTA FIXADA NA CHAPA COM FITA PLÁSTICA, INCLUSO FABRICAÇÃO. AF_03/2024</t>
  </si>
  <si>
    <t xml:space="preserve">INSTALAÇÃO DE DUTO RETANGULAR PARA AR CONDICIONADO (TRECHO RETO) EM CHAPA GALVANIZADA BITOLA 24 - SEM ISOLAMENTO, INCLUSO FABRICAÇÃO. AF_03/2024</t>
  </si>
  <si>
    <t xml:space="preserve">INSTALAÇÃO DE DUTO RETANGULAR PARA AR CONDICIONADO (TRECHO RETO) EM CHAPA GALVANIZADA BITOLA 26 - COM ISOLAMENTO DE MANTA COLADA NA CHAPA, INCLUSO FABRICAÇÃO. AF_03/2024</t>
  </si>
  <si>
    <t xml:space="preserve">INSTALAÇÃO DE DUTO RETANGULAR PARA AR CONDICIONADO (TRECHO RETO) EM CHAPA GALVANIZADA BITOLA 26 - COM ISOLAMENTO DE MANTA FIXADA NA CHAPA COM CLAVO, INCLUSO FABRICAÇÃO. AF_03/2024</t>
  </si>
  <si>
    <t xml:space="preserve">INSTALAÇÃO DE DUTO RETANGULAR PARA AR CONDICIONADO (TRECHO RETO) EM CHAPA GALVANIZADA BITOLA 26 - COM ISOLAMENTO DE MANTA FIXADA NA CHAPA COM FITA PLÁSTICA, INCLUSO FABRICAÇÃO. AF_03/2024</t>
  </si>
  <si>
    <t xml:space="preserve">INSTALAÇÃO DE DUTO RETANGULAR PARA AR CONDICIONADO (TRECHO RETO) EM CHAPA GALVANIZADA BITOLA 26 - SEM ISOLAMENTO, INCLUSO FABRICAÇÃO. AF_03/2024</t>
  </si>
  <si>
    <t xml:space="preserve">INSTALAÇÃO DE DUTO RETANGULAR PARA AR CONDICIONADO EM PAINEL PRÉ-ISOLADO, INCLUSO FABRICAÇÃO. AF_03/2024</t>
  </si>
  <si>
    <t xml:space="preserve">PINTURA ANTICORROSIVA DE DUTO METÁLICO. AF_03/2024</t>
  </si>
  <si>
    <t xml:space="preserve">COTOVELO HORIZONTAL 90º PARA ELETROCALHA, LISA OU PERFURADA EM AÇO GALVANIZADO, LARGURA DE 100MM E ALTURA DE 50MM - FORNECIMENTO E INSTALAÇÃO. AF_04/2023</t>
  </si>
  <si>
    <t xml:space="preserve">COTOVELO HORIZONTAL 90º PARA ELETROCALHA, LISA OU PERFURADA EM AÇO GALVANIZADO, LARGURA DE 50MM E ALTURA DE 50MM - FORNECIMENTO E INSTALAÇÃO. AF_04/2023</t>
  </si>
  <si>
    <t xml:space="preserve">COTOVELO HORIZONTAL 90º PARA ELETROCALHA, LISA OU PERFURADA EM AÇO GALVANIZADO, LARGURA DE 75MM E ALTURA DE 50MM - FORNECIMENTO E INSTALAÇÃO. AF_04/2023</t>
  </si>
  <si>
    <t xml:space="preserve">COTOVELO HORIZONTAL 90º, PARA ELETROCALHA, LISA OU PERFURADA EM AÇO GALVANIZADO, LARGURA DE 125MM E ALTURA DE 50MM - FORNECIMENTO E INSTALAÇÃO. AF_04/2023</t>
  </si>
  <si>
    <t xml:space="preserve">COTOVELO HORIZONTAL 90º, PARA ELETROCALHA, LISA OU PERFURADA EM AÇO GALVANIZADO, LARGURA DE 150MM E ALTURA DE 50MM - FORNECIMENTO E INSTALAÇÃO. AF_04/2023</t>
  </si>
  <si>
    <t xml:space="preserve">COTOVELO HORIZONTAL 90º, PARA ELETROCALHA, LISA OU PERFURADA EM AÇO GALVANIZADO, LARGURA DE 200MM E ALTURA DE 50MM - FORNECIMENTO E INSTALAÇÃO. AF_04/2023</t>
  </si>
  <si>
    <t xml:space="preserve">COTOVELO HORIZONTAL 90º, PARA ELETROCALHA, LISA OU PERFURADA EM AÇO GALVANIZADO, LARGURA DE 250MM E ALTURA DE 50MM - FORNECIMENTO E INSTALAÇÃO. AF_04/2023</t>
  </si>
  <si>
    <t xml:space="preserve">COTOVELO HORIZONTAL 90º, PARA ELETROCALHA, LISA OU PERFURADA EM AÇO GALVANIZADO, LARGURA DE 300MM E ALTURA DE 50MM - FORNECIMENTO E INSTALAÇÃO. AF_04/2023</t>
  </si>
  <si>
    <t xml:space="preserve">COTOVELO HORIZONTAL 90º, PARA ELETROCALHA, LISA OU PERFURADA EM AÇO GALVANIZADO, LARGURA DE 400MM E ALTURA DE 50MM - FORNECIMENTO E INSTALAÇÃO. AF_04/2023</t>
  </si>
  <si>
    <t xml:space="preserve">COTOVELO HORIZONTAL 90º, PARA ELETROCALHA, LISA OU PERFURADA EM AÇO GALVANIZADO, LARGURA DE 500MM E ALTURA DE 50MM - FORNECIMENTO E INSTALAÇÃO. AF_04/2023</t>
  </si>
  <si>
    <t xml:space="preserve">COTOVELO HORIZONTAL 90º, PARA ELETROCALHA, LISA OU PERFURADA EM AÇO GALVANIZADO, LARGURA DE 600MM E ALTURA DE 50MM - FORNECIMENTO E INSTALAÇÃO. AF_04/2023</t>
  </si>
  <si>
    <t xml:space="preserve">COTOVELO HORIZONTAL 90º, PARA ELETROCALHA, LISA OU PERFURADA EM AÇO GALVANIZADO, LARGURA DE 700MM E ALTURA DE 50MM - FORNECIMENTO E INSTALAÇÃO. AF_04/2023</t>
  </si>
  <si>
    <t xml:space="preserve">COTOVELO HORIZONTAL 90º, PARA ELETROCALHA, LISA OU PERFURADA EM AÇO GALVANIZADO, LARGURA DE 800MM E ALTURA DE 50MM - FORNECIMENTO E INSTALAÇÃO. AF_04/2023</t>
  </si>
  <si>
    <t xml:space="preserve">COTOVELO RETO 90º PARA ELETROCALHA, LISA OU PERFURADA EM AÇO GALVANIZADO, LARGURA DE 100MM E ALTURA DE 50MM - FORNECIMENTO E INSTALAÇÃO. AF_04/2023</t>
  </si>
  <si>
    <t xml:space="preserve">COTOVELO RETO 90º PARA ELETROCALHA, LISA OU PERFURADA EM AÇO GALVANIZADO, LARGURA DE 50MM E ALTURA DE 50MM - FORNECIMENTO E INSTALAÇÃO. AF_04/2023</t>
  </si>
  <si>
    <t xml:space="preserve">COTOVELO RETO 90º PARA ELETROCALHA, LISA OU PERFURADA EM AÇO GALVANIZADO, LARGURA DE 75MM E ALTURA DE 50MM - FORNECIMENTO E INSTALAÇÃO. AF_04/2023</t>
  </si>
  <si>
    <t xml:space="preserve">COTOVELO RETO 90º, PARA ELETROCALHA, LISA OU PERFURADA EM AÇO GALVANIZADO, LARGURA DE 125MM E ALTURA DE 50MM - FORNECIMENTO E INSTALAÇÃO. AF_04/2023</t>
  </si>
  <si>
    <t xml:space="preserve">COTOVELO RETO 90º, PARA ELETROCALHA, LISA OU PERFURADA EM AÇO GALVANIZADO, LARGURA DE 150MM E ALTURA DE 50MM - FORNECIMENTO E INSTALAÇÃO. AF_04/2023</t>
  </si>
  <si>
    <t xml:space="preserve">COTOVELO RETO 90º, PARA ELETROCALHA, LISA OU PERFURADA EM AÇO GALVANIZADO, LARGURA DE 200MM E ALTURA DE 50MM - FORNECIMENTO E INSTALAÇÃO. AF_04/2023</t>
  </si>
  <si>
    <t xml:space="preserve">COTOVELO RETO 90º, PARA ELETROCALHA, LISA OU PERFURADA EM AÇO GALVANIZADO, LARGURA DE 250MM E ALTURA DE 50MM - FORNECIMENTO E INSTALAÇÃO. AF_04/2023</t>
  </si>
  <si>
    <t xml:space="preserve">COTOVELO RETO 90º, PARA ELETROCALHA, LISA OU PERFURADA EM AÇO GALVANIZADO, LARGURA DE 300MM E ALTURA DE 50MM - FORNECIMENTO E INSTALAÇÃO. AF_04/2023</t>
  </si>
  <si>
    <t xml:space="preserve">COTOVELO RETO 90º, PARA ELETROCALHA, LISA OU PERFURADA EM AÇO GALVANIZADO, LARGURA DE 400MM E ALTURA DE 50MM - FORNECIMENTO E INSTALAÇÃO. AF_04/2023</t>
  </si>
  <si>
    <t xml:space="preserve">COTOVELO RETO 90º, PARA ELETROCALHA, LISA OU PERFURADA EM AÇO GALVANIZADO, LARGURA DE 500MM E ALTURA DE 50MM - FORNECIMENTO E INSTALAÇÃO. AF_04/2023</t>
  </si>
  <si>
    <t xml:space="preserve">COTOVELO RETO 90º, PARA ELETROCALHA, LISA OU PERFURADA EM AÇO GALVANIZADO, LARGURA DE 600MM E ALTURA DE 50MM - FORNECIMENTO E INSTALAÇÃO. AF_04/2023</t>
  </si>
  <si>
    <t xml:space="preserve">COTOVELO RETO 90º, PARA ELETROCALHA, LISA OU PERFURADA EM AÇO GALVANIZADO, LARGURA DE 700MM E ALTURA DE 50MM - FORNECIMENTO E INSTALAÇÃO. AF_04/2023</t>
  </si>
  <si>
    <t xml:space="preserve">COTOVELO RETO 90º, PARA ELETROCALHA, LISA OU PERFURADA EM AÇO GALVANIZADO, LARGURA DE 800MM E ALTURA DE 50MM - FORNECIMENTO E INSTALAÇÃO. AF_04/2023</t>
  </si>
  <si>
    <t xml:space="preserve">CURVA HORIZONTAL 90º PARA ELETROCALHA, LISA OU PERFURADA EM AÇO GALVANIZADO, LARGURA DE 100MM E ALTURA DE 50MM - FORNECIMENTO E INSTALAÇÃO. AF_04/2023</t>
  </si>
  <si>
    <t xml:space="preserve">CURVA HORIZONTAL 90º PARA ELETROCALHA, LISA OU PERFURADA EM AÇO GALVANIZADO, LARGURA DE 50MM E ALTURA DE 50MM - FORNECIMENTO E INSTALAÇÃO. AF_04/2023</t>
  </si>
  <si>
    <t xml:space="preserve">CURVA HORIZONTAL 90º, PARA ELETROCALHA, LISA OU PERFURADA EM AÇO GALVANIZADO, LARGURA DE 125MM E ALTURA DE 50MM - FORNECIMENTO E INSTALAÇÃO. AF_04/2023</t>
  </si>
  <si>
    <t xml:space="preserve">CURVA HORIZONTAL 90º, PARA ELETROCALHA, LISA OU PERFURADA EM AÇO GALVANIZADO, LARGURA DE 150MM E ALTURA DE 50MM - FORNECIMENTO E INSTALAÇÃO. AF_04/2023</t>
  </si>
  <si>
    <t xml:space="preserve">CURVA HORIZONTAL 90º, PARA ELETROCALHA, LISA OU PERFURADA EM AÇO GALVANIZADO, LARGURA DE 200MM E ALTURA DE 50MM - FORNECIMENTO E INSTALAÇÃO. AF_04/2023</t>
  </si>
  <si>
    <t xml:space="preserve">CURVA HORIZONTAL 90º, PARA ELETROCALHA, LISA OU PERFURADA EM AÇO GALVANIZADO, LARGURA DE 250MM E ALTURA DE 50MM - FORNECIMENTO E INSTALAÇÃO. AF_04/2023</t>
  </si>
  <si>
    <t xml:space="preserve">CURVA HORIZONTAL 90º, PARA ELETROCALHA, LISA OU PERFURADA EM AÇO GALVANIZADO, LARGURA DE 300MM E ALTURA DE 50MM - FORNECIMENTO E INSTALAÇÃO. AF_04/2023</t>
  </si>
  <si>
    <t xml:space="preserve">CURVA HORIZONTAL 90º, PARA ELETROCALHA, LISA OU PERFURADA EM AÇO GALVANIZADO, LARGURA DE 400MM E ALTURA DE 50MM - FORNECIMENTO E INSTALAÇÃO. AF_04/2023</t>
  </si>
  <si>
    <t xml:space="preserve">CURVA HORIZONTAL 90º, PARA ELETROCALHA, LISA OU PERFURADA EM AÇO GALVANIZADO, LARGURA DE 500MM E ALTURA DE 50MM - FORNECIMENTO E INSTALAÇÃO. AF_04/2023</t>
  </si>
  <si>
    <t xml:space="preserve">CURVA HORIZONTAL 90º, PARA ELETROCALHA, LISA OU PERFURADA EM AÇO GALVANIZADO, LARGURA DE 600MM E ALTURA DE 50MM - FORNECIMENTO E INSTALAÇÃO. AF_04/2023</t>
  </si>
  <si>
    <t xml:space="preserve">CURVA HORIZONTAL 90º, PARA ELETROCALHA, LISA OU PERFURADA EM AÇO GALVANIZADO, LARGURA DE 700MM E ALTURA DE 50MM - FORNECIMENTO E INSTALAÇÃO. AF_04/2023</t>
  </si>
  <si>
    <t xml:space="preserve">CURVA HORIZONTAL 90º, PARA ELETROCALHA, LISA OU PERFURADA EM AÇO GALVANIZADO, LARGURA DE 75MM E ALTURA DE 50MM - FORNECIMENTO E INSTALAÇÃO. AF_04/2023</t>
  </si>
  <si>
    <t xml:space="preserve">CURVA HORIZONTAL 90º, PARA ELETROCALHA, LISA OU PERFURADA EM AÇO GALVANIZADO, LARGURA DE 800MM E ALTURA DE 50MM - FORNECIMENTO E INSTALAÇÃO. AF_04/2023</t>
  </si>
  <si>
    <t xml:space="preserve">ELETROCALHA LISA OU PERFURADA EM AÇO GALVANIZADO, LARGURA 100MM E ALTURA 50MM, INCLUSIVE EMENDA E FIXAÇÃO - FORNECIMENTO E INSTALAÇÃO. AF_04/2023</t>
  </si>
  <si>
    <t xml:space="preserve">ELETROCALHA LISA OU PERFURADA EM AÇO GALVANIZADO, LARGURA 125MM E ALTURA 50MM, INCLUSIVE EMENDA E FIXAÇÃO - FORNECIMENTO E INSTALAÇÃO. AF_04/2023</t>
  </si>
  <si>
    <t xml:space="preserve">ELETROCALHA LISA OU PERFURADA EM AÇO GALVANIZADO, LARGURA 150MM E ALTURA 50MM, INCLUSIVE EMENDA E FIXAÇÃO - FORNECIMENTO E INSTALAÇÃO. AF_04/2023</t>
  </si>
  <si>
    <t xml:space="preserve">ELETROCALHA LISA OU PERFURADA EM AÇO GALVANIZADO, LARGURA 200MM E ALTURA 50MM, INCLUSIVE EMENDA E FIXAÇÃO - FORNECIMENTO E INSTALAÇÃO. AF_04/2023</t>
  </si>
  <si>
    <t xml:space="preserve">ELETROCALHA LISA OU PERFURADA EM AÇO GALVANIZADO, LARGURA 250MM E ALTURA 50MM, INCLUSIVE EMENDA E FIXAÇÃO - FORNECIMENTO E INSTALAÇÃO. AF_04/2023</t>
  </si>
  <si>
    <t xml:space="preserve">ELETROCALHA LISA OU PERFURADA EM AÇO GALVANIZADO, LARGURA 300MM E ALTURA 50MM, INCLUSIVE EMENDA E FIXAÇÃO - FORNECIMENTO E INSTALAÇÃO. AF_04/2023</t>
  </si>
  <si>
    <t xml:space="preserve">ELETROCALHA LISA OU PERFURADA EM AÇO GALVANIZADO, LARGURA 400MM E ALTURA 50MM, INCLUSIVE EMENDA E FIXAÇÃO - FORNECIMENTO E INSTALAÇÃO. AF_04/2023</t>
  </si>
  <si>
    <t xml:space="preserve">ELETROCALHA LISA OU PERFURADA EM AÇO GALVANIZADO, LARGURA 500MM E ALTURA 50MM, INCLUSIVE EMENDA E FIXAÇÃO - FORNECIMENTO E INSTALAÇÃO. AF_04/2023</t>
  </si>
  <si>
    <t xml:space="preserve">ELETROCALHA LISA OU PERFURADA EM AÇO GALVANIZADO, LARGURA 50MM E ALTURA 50MM, INCLUSIVE EMENDA E FIXAÇÃO - FORNECIMENTO E INSTALAÇÃO. AF_04/2023</t>
  </si>
  <si>
    <t xml:space="preserve">ELETROCALHA LISA OU PERFURADA EM AÇO GALVANIZADO, LARGURA 600MM E ALTURA 50MM, INCLUSIVE EMENDA E FIXAÇÃO - FORNECIMENTO E INSTALAÇÃO. AF_04/2023</t>
  </si>
  <si>
    <t xml:space="preserve">ELETROCALHA LISA OU PERFURADA EM AÇO GALVANIZADO, LARGURA 700MM E ALTURA 50MM, INCLUSIVE EMENDA E FIXAÇÃO - FORNECIMENTO E INSTALAÇÃO. AF_04/2023</t>
  </si>
  <si>
    <t xml:space="preserve">ELETROCALHA LISA OU PERFURADA EM AÇO GALVANIZADO, LARGURA 75MM E ALTURA 50MM, INCLUSIVE EMENDA E FIXAÇÃO - FORNECIMENTO E INSTALAÇÃO. AF_04/2023</t>
  </si>
  <si>
    <t xml:space="preserve">ELETROCALHA LISA OU PERFURADA EM AÇO GALVANIZADO, LARGURA 800MM E ALTURA 50MM, INCLUSIVE EMENDA E FIXAÇÃO - FORNECIMENTO E INSTALAÇÃO. AF_04/2023</t>
  </si>
  <si>
    <t xml:space="preserve">EMENDA PARA ELETROCALHA, LISA OU PERFURADA EM AÇO GALVANIZADO, LARGURA 100MM E ALTURA 50MM - FORNECIMENTO E INSTALAÇÃO. AF_04/2023</t>
  </si>
  <si>
    <t xml:space="preserve">EMENDA PARA ELETROCALHA, LISA OU PERFURADA EM AÇO GALVANIZADO, LARGURA 125MM E ALTURA 50MM - FORNECIMENTO E INSTALAÇÃO. AF_04/2023</t>
  </si>
  <si>
    <t xml:space="preserve">EMENDA PARA ELETROCALHA, LISA OU PERFURADA EM AÇO GALVANIZADO, LARGURA 150MM E ALTURA 50MM - FORNECIMENTO E INSTALAÇÃO. AF_04/2023</t>
  </si>
  <si>
    <t xml:space="preserve">EMENDA PARA ELETROCALHA, LISA OU PERFURADA EM AÇO GALVANIZADO, LARGURA 50MM E ALTURA 50MM - FORNECIMENTO E INSTALAÇÃO. AF_04/2023</t>
  </si>
  <si>
    <t xml:space="preserve">EMENDA PARA ELETROCALHA, LISA OU PERFURADA EM AÇO GALVANIZADO, LARGURA 75MM E ALTURA 50MM - FORNECIMENTO E INSTALAÇÃO. AF_04/2023</t>
  </si>
  <si>
    <t xml:space="preserve">EMENDA PARA ELETROCALHA, LISA OU PERFURADA EM AÇO GALVANIZADO, LARGURA DE 200MM E ALTURA DE 50MM - FORNECIMENTO E INSTALAÇÃO. AF_04/2023</t>
  </si>
  <si>
    <t xml:space="preserve">EMENDA PARA ELETROCALHA, LISA OU PERFURADA EM AÇO GALVANIZADO, LARGURA DE 250MM E ALTURA DE 50MM - FORNECIMENTO E INSTALAÇÃO. AF_04/2023</t>
  </si>
  <si>
    <t xml:space="preserve">EMENDA PARA ELETROCALHA, LISA OU PERFURADA EM AÇO GALVANIZADO, LARGURA DE 300MM E ALTURA DE 50MM - FORNECIMENTO E INSTALAÇÃO. AF_04/2023</t>
  </si>
  <si>
    <t xml:space="preserve">EMENDA PARA ELETROCALHA, LISA OU PERFURADA EM AÇO GALVANIZADO, LARGURA DE 400MM E ALTURA DE 50MM - FORNECIMENTO E INSTALAÇÃO. AF_04/2023</t>
  </si>
  <si>
    <t xml:space="preserve">EMENDA PARA ELETROCALHA, LISA OU PERFURADA EM AÇO GALVANIZADO, LARGURA DE 500MM E ALTURA DE 50MM - FORNECIMENTO E INSTALAÇÃO. AF_04/2023</t>
  </si>
  <si>
    <t xml:space="preserve">EMENDA PARA ELETROCALHA, LISA OU PERFURADA EM AÇO GALVANIZADO, LARGURA DE 600MM E ALTURA DE 50MM - FORNECIMENTO E INSTALAÇÃO. AF_04/2023</t>
  </si>
  <si>
    <t xml:space="preserve">EMENDA PARA ELETROCALHA, LISA OU PERFURADA EM AÇO GALVANIZADO, LARGURA DE 700MM E ALTURA DE 50MM - FORNECIMENTO E INSTALAÇÃO. AF_04/2023</t>
  </si>
  <si>
    <t xml:space="preserve">EMENDA PARA ELETROCALHA, LISA OU PERFURADA EM AÇO GALVANIZADO, LARGURA DE 800MM E ALTURA DE 50MM - FORNECIMENTO E INSTALAÇÃO. AF_04/2023</t>
  </si>
  <si>
    <t xml:space="preserve">REDUÇÃO PARA ELETROCALHA, LISA OU PERFURADA EM AÇO GALVANIZADO, 100X75MM E ALTURA 50MM - FORNECIMENTO E INSTALAÇÃO. AF_04/2023</t>
  </si>
  <si>
    <t xml:space="preserve">REDUÇÃO PARA ELETROCALHA, LISA OU PERFURADA EM AÇO GALVANIZADO, 125X100MM E ALTURA DE 50MM - FORNECIMENTO E INSTALAÇÃO. AF_04/2023</t>
  </si>
  <si>
    <t xml:space="preserve">REDUÇÃO PARA ELETROCALHA, LISA OU PERFURADA EM AÇO GALVANIZADO, 150X125MM E ALTURA DE 50MM - FORNECIMENTO E INSTALAÇÃO. AF_04/2023</t>
  </si>
  <si>
    <t xml:space="preserve">REDUÇÃO PARA ELETROCALHA, LISA OU PERFURADA EM AÇO GALVANIZADO, 75X50MM E ALTURA 50MM - FORNECIMENTO E INSTALAÇÃO. AF_04/2023</t>
  </si>
  <si>
    <t xml:space="preserve">REDUÇÃO PARA ELETROCALHA, LISA OU PERFURADA EM AÇO GALVANIZADO, LARGURA DE 200X150MM E ALTURA DE 50MM - FORNECIMENTO E INSTALAÇÃO. AF_04/2023</t>
  </si>
  <si>
    <t xml:space="preserve">REDUÇÃO PARA ELETROCALHA, LISA OU PERFURADA EM AÇO GALVANIZADO, LARGURA DE 250X200MM E ALTURA DE 50MM - FORNECIMENTO E INSTALAÇÃO. AF_04/2023</t>
  </si>
  <si>
    <t xml:space="preserve">REDUÇÃO PARA ELETROCALHA, LISA OU PERFURADA EM AÇO GALVANIZADO, LARGURA DE 300X250MM E ALTURA DE 50MM - FORNECIMENTO E INSTALAÇÃO. AF_04/2023</t>
  </si>
  <si>
    <t xml:space="preserve">REDUÇÃO PARA ELETROCALHA, LISA OU PERFURADA EM AÇO GALVANIZADO, LARGURA DE 400X300MM E ALTURA DE 50MM - FORNECIMENTO E INSTALAÇÃO. AF_04/2023</t>
  </si>
  <si>
    <t xml:space="preserve">REDUÇÃO PARA ELETROCALHA, LISA OU PERFURADA EM AÇO GALVANIZADO, LARGURA DE 500X400MM E ALTURA DE 50MM - FORNECIMENTO E INSTALAÇÃO. AF_04/2023</t>
  </si>
  <si>
    <t xml:space="preserve">REDUÇÃO PARA ELETROCALHA, LISA OU PERFURADA EM AÇO GALVANIZADO, LARGURA DE 600X500MM E ALTURA DE 50MM - FORNECIMENTO E INSTALAÇÃO. AF_04/2023</t>
  </si>
  <si>
    <t xml:space="preserve">REDUÇÃO PARA ELETROCALHA, LISA OU PERFURADA EM AÇO GALVANIZADO, LARGURA DE 700X600MM E ALTURA DE 50MM - FORNECIMENTO E INSTALAÇÃO. AF_04/2023</t>
  </si>
  <si>
    <t xml:space="preserve">REDUÇÃO PARA ELETROCALHA, LISA OU PERFURADA EM AÇO GALVANIZADO, LARGURA DE 800X700MM E ALTURA DE 50MM - FORNECIMENTO E INSTALAÇÃO. AF_04/2023</t>
  </si>
  <si>
    <t xml:space="preserve">TÊ HORIZONTAL 90º, PARA ELETROCALHA, LISA OU PERFURADA EM AÇO GALVANIZADO, LARGURA DE 100MM E ALTURA DE 50MM - FORNECIMENTO E INSTALAÇÃO. AF_04/2023</t>
  </si>
  <si>
    <t xml:space="preserve">TÊ HORIZONTAL 90º, PARA ELETROCALHA, LISA OU PERFURADA EM AÇO GALVANIZADO, LARGURA DE 125MM E ALTURA DE 50MM - FORNECIMENTO E INSTALAÇÃO. AF_04/2023</t>
  </si>
  <si>
    <t xml:space="preserve">TÊ HORIZONTAL 90º, PARA ELETROCALHA, LISA OU PERFURADA EM AÇO GALVANIZADO, LARGURA DE 150MM E ALTURA DE 50MM - FORNECIMENTO E INSTALAÇÃO. AF_04/2023</t>
  </si>
  <si>
    <t xml:space="preserve">TÊ HORIZONTAL 90º, PARA ELETROCALHA, LISA OU PERFURADA EM AÇO GALVANIZADO, LARGURA DE 200MM E ALTURA DE 50MM - FORNECIMENTO E INSTALAÇÃO. AF_04/2023</t>
  </si>
  <si>
    <t xml:space="preserve">TÊ HORIZONTAL 90º, PARA ELETROCALHA, LISA OU PERFURADA EM AÇO GALVANIZADO, LARGURA DE 250MM E ALTURA DE 50MM - FORNECIMENTO E INSTALAÇÃO. AF_04/2023</t>
  </si>
  <si>
    <t xml:space="preserve">TÊ HORIZONTAL 90º, PARA ELETROCALHA, LISA OU PERFURADA EM AÇO GALVANIZADO, LARGURA DE 300MM E ALTURA DE 50MM - FORNECIMENTO E INSTALAÇÃO. AF_04/2023</t>
  </si>
  <si>
    <t xml:space="preserve">TÊ HORIZONTAL 90º, PARA ELETROCALHA, LISA OU PERFURADA EM AÇO GALVANIZADO, LARGURA DE 400MM E ALTURA DE 50MM - FORNECIMENTO E INSTALAÇÃO. AF_04/2023</t>
  </si>
  <si>
    <t xml:space="preserve">TÊ HORIZONTAL 90º, PARA ELETROCALHA, LISA OU PERFURADA EM AÇO GALVANIZADO, LARGURA DE 500MM E ALTURA DE 50MM - FORNECIMENTO E INSTALAÇÃO. AF_04/2023</t>
  </si>
  <si>
    <t xml:space="preserve">TÊ HORIZONTAL 90º, PARA ELETROCALHA, LISA OU PERFURADA EM AÇO GALVANIZADO, LARGURA DE 50MM E ALTURA DE 50MM - FORNECIMENTO E INSTALAÇÃO. AF_04/2023</t>
  </si>
  <si>
    <t xml:space="preserve">TÊ HORIZONTAL 90º, PARA ELETROCALHA, LISA OU PERFURADA EM AÇO GALVANIZADO, LARGURA DE 600MM E ALTURA DE 50MM - FORNECIMENTO E INSTALAÇÃO. AF_04/2023</t>
  </si>
  <si>
    <t xml:space="preserve">TÊ HORIZONTAL 90º, PARA ELETROCALHA, LISA OU PERFURADA EM AÇO GALVANIZADO, LARGURA DE 700MM E ALTURA DE 50MM - FORNECIMENTO E INSTALAÇÃO. AF_04/2023</t>
  </si>
  <si>
    <t xml:space="preserve">TÊ HORIZONTAL 90º, PARA ELETROCALHA, LISA OU PERFURADA EM AÇO GALVANIZADO, LARGURA DE 75MM E ALTURA DE 50MM - FORNECIMENTO E INSTALAÇÃO. AF_04/2023</t>
  </si>
  <si>
    <t xml:space="preserve">TÊ HORIZONTAL 90º, PARA ELETROCALHA, LISA OU PERFURADA EM AÇO GALVANIZADO, LARGURA DE 800MM E ALTURA DE 50MM - FORNECIMENTO E INSTALAÇÃO. AF_04/2023</t>
  </si>
  <si>
    <t xml:space="preserve">AQUECEDOR SOLAR COMPACTO, KIT PARA 1 COLETOR SOLAR EM VIDRO TEMPERADO E SERPENTINA EM TUBO DE COBRE COM SUPORTE, RESERVATÓRIO, FIXAÇÕES E TUBOS - FORNECIMENTO E INSTALAÇÃO. AF_12/2021</t>
  </si>
  <si>
    <t xml:space="preserve">AQUECEDOR SOLAR COMPACTO, KIT PARA 1 COLETOR SOLAR À VÁCUO COM SUPORTE, RESERVATÓRIO, FIXAÇÕES E TUBOS - FORNECIMENTO E INSTALAÇÃO. AF_12/2021</t>
  </si>
  <si>
    <t xml:space="preserve">BLOCO CONCRETADO NO LOCAL, 20X20X15CM, PARA BASE DE FIXAÇÃO DA ESTRUTURA SOLAR PARA LAJE DE CONCRETO - FORNECIMENTO E INSTALAÇÃO. AF_12/2021</t>
  </si>
  <si>
    <t xml:space="preserve">BOMBA DE CIRCULACAO DE ÁGUA QUENTE, 93 ATÉ 150 W - FORNECIMENTO E INSTALAÇÃO. AF_12/2021</t>
  </si>
  <si>
    <t xml:space="preserve">CABO FOTOVOLTAICO 4 MM² INSTALADO EM ELETRODUTO - FORNECIMENTO E INSTALAÇÃO. AF_12/2021</t>
  </si>
  <si>
    <t xml:space="preserve">CABO FOTOVOLTAICO 4 MM² INSTALADO SOLTO NO TELHADO - FORNECIMENTO E INSTALAÇÃO. AF_12/2021</t>
  </si>
  <si>
    <t xml:space="preserve">CABO FOTOVOLTAICO 6 MM² INSTALADO EM ELETRODUTO - FORNECIMENTO E INSTALAÇÃO. AF_12/2021</t>
  </si>
  <si>
    <t xml:space="preserve">CABO FOTOVOLTAICO 6 MM² INSTALADO SOLTO NO TELHADO - FORNECIMENTO E INSTALAÇÃO. AF_12/2021</t>
  </si>
  <si>
    <t xml:space="preserve">COLETOR PARA AQUECIMENTO SOLAR A VÁCUO, COM SUPORTE PARA LAJE DE CONCRETO - FORNECIMENTO E INSTALAÇÃO. AF_12/2021</t>
  </si>
  <si>
    <t xml:space="preserve">COLETOR PARA AQUECIMENTO SOLAR A VÁCUO, COM SUPORTE PARA TELHA CERÂMICA - FORNECIMENTO E INSTALAÇÃO. AF_12/2021</t>
  </si>
  <si>
    <t xml:space="preserve">COLETOR PARA AQUECIMENTO SOLAR A VÁCUO, COM SUPORTE PARA TELHA METÁLICA - FORNECIMENTO E INSTALAÇÃO. AF_12/2021</t>
  </si>
  <si>
    <t xml:space="preserve">COLETOR PARA AQUECIMENTO SOLAR, EM VIDRO TEMPERADO E SERPENTINA EM TUBO DE COBRE, COM SUPORTE PARA LAJE DE CONCRETO - FORNECIMENTO E INSTALAÇÃO. AF_12/2021</t>
  </si>
  <si>
    <t xml:space="preserve">COLETOR PARA AQUECIMENTO SOLAR, EM VIDRO TEMPERADO E SERPENTINA EM TUBO DE COBRE, COM SUPORTE PARA TELHA CERÂMICA - FORNECIMENTO E INSTALAÇÃO. AF_12/2021</t>
  </si>
  <si>
    <t xml:space="preserve">COLETOR PARA AQUECIMENTO SOLAR, EM VIDRO TEMPERADO E SERPENTINA EM TUBO DE COBRE, COM SUPORTE PARA TELHA METÁLICA - FORNECIMENTO E INSTALAÇÃO. AF_12/2021</t>
  </si>
  <si>
    <t xml:space="preserve">CONTROLADOR POR DIFERENCIAL DE TEMPERATURA COM 2 SENSORES - FORNECIMENTO E INSTALAÇÃO. AF_12/2021</t>
  </si>
  <si>
    <t xml:space="preserve">INVERSOR SOLAR FOTOVOLTAICO - FORNECIMENTO E INSTALAÇÃO. AF_12/2021</t>
  </si>
  <si>
    <t xml:space="preserve">MICRO INVERSOR SOLAR FOTOVOLTAICO - FORNECIMENTO E INSTALAÇÃO. AF_12/2021</t>
  </si>
  <si>
    <t xml:space="preserve">PAINEL SOLAR FOTOVOLTAICO, 2 X 1 M, COM SUPORTE PARA LAJE DE CONCRETO - FORNECIMENTO E INSTALAÇÃO. AF_12/2021</t>
  </si>
  <si>
    <t xml:space="preserve">PAINEL SOLAR FOTOVOLTAICO, 2 X 1 M, COM SUPORTE PARA TELHA CERÂMICA - FORNECIMENTO E INSTALAÇÃO. AF_12/2021</t>
  </si>
  <si>
    <t xml:space="preserve">PAINEL SOLAR FOTOVOLTAICO, 2 X 1 M, COM SUPORTE PARA TELHA METÁLICA - FORNECIMENTO E INSTALAÇÃO. AF_12/2021</t>
  </si>
  <si>
    <t xml:space="preserve">RESERVATÓRIO TÉRMICO/BOILER SOLAR EM AÇO INOX 1000 L - FORNECIMENTO E INSTALAÇÃO. AF_12/2021</t>
  </si>
  <si>
    <t xml:space="preserve">RESERVATÓRIO TÉRMICO/BOILER SOLAR EM AÇO INOX 1000 L COM 5 PLACAS COLETORAS EM VIDRO TEMPERADO COM SERPENTINA EM TUBO DE COBRE 2 X 1 M - FORNECIMENTO E INSTALAÇÃO. AF_12/2021</t>
  </si>
  <si>
    <t xml:space="preserve">RESERVATÓRIO TÉRMICO/BOILER SOLAR EM AÇO INOX 200 L - FORNECIMENTO E INSTALAÇÃO. AF_12/2021</t>
  </si>
  <si>
    <t xml:space="preserve">RESERVATÓRIO TÉRMICO/BOILER SOLAR EM AÇO INOX 3000 L - FORNECIMENTO E INSTALAÇÃO. AF_12/2021</t>
  </si>
  <si>
    <t xml:space="preserve">RESERVATÓRIO TÉRMICO/BOILER SOLAR EM AÇO INOX 400 L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</si>
  <si>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</si>
  <si>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</si>
  <si>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</si>
  <si>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 FORNECIMENTO E INSTALAÇÃO. AF_12/2021</t>
  </si>
  <si>
    <t xml:space="preserve">RESERVATÓRIO TÉRMICO/BOILER SOLAR EM AÇO INOX 800 L COM 4 PLACAS COLETORAS EM VIDRO TEMPERADO COM SERPENTINA EM TUBO DE COBRE 2 X 1 M - FORNECIMENTO E INSTALAÇÃO. AF_12/2021</t>
  </si>
  <si>
    <t xml:space="preserve">STRING BOX PARA SISTEMA FOTOVOLTAICO - FORNECIMENTO E INSTALAÇÃO. AF_12/2021</t>
  </si>
  <si>
    <t xml:space="preserve">SUPORTE DE 1 COLETOR SOLAR PARA LAJE DE CONCRETO - FORNECIMENTO E INSTALAÇÃO. AF_12/2021</t>
  </si>
  <si>
    <t xml:space="preserve">SUPORTE DE 1 COLETOR SOLAR PARA TELHA CERÂMICA - FORNECIMENTO E INSTALAÇÃO. AF_12/2021</t>
  </si>
  <si>
    <t xml:space="preserve">SUPORTE DE 1 COLETOR SOLAR PARA TELHA METÁLICA - FORNECIMENTO E INSTALAÇÃO. AF_12/2021</t>
  </si>
  <si>
    <t xml:space="preserve">COLOCAÇÃO DE TELA EM ANDAIME FACHADEIRO. AF_03/2024</t>
  </si>
  <si>
    <t xml:space="preserve">COLOCAÇÃO DE TELA FACHADEIRA PERIMETRAL. AF_03/2024</t>
  </si>
  <si>
    <t xml:space="preserve">FECHAMENTO METÁLICO REMOVÍVEL DE ABERTURA DE CAIXILHO (PROTEÇÃO DE GESSEIRO) - 4 MONTAGENS EM OBRA. AF_03/2024</t>
  </si>
  <si>
    <t xml:space="preserve">FECHAMENTO METÁLICO REMOVÍVEL DE VÃO DE PORTAS (VÃO DO ELEVADOR) - 1 MONTAGEM EM OBRA. AF_03/2024</t>
  </si>
  <si>
    <t xml:space="preserve">FECHAMENTO REMOVÍVEL DE ABERTURA DE CAIXILHO EM MADEIRA - 4 MONTAGENS EM OBRA. AF_03/2024</t>
  </si>
  <si>
    <t xml:space="preserve">FECHAMENTO REMOVÍVEL DE ABERTURA NO PISO EM MADEIRA - 1 MONTAGEM EM OBRA. AF_03/2024</t>
  </si>
  <si>
    <t xml:space="preserve">FECHAMENTO REMOVÍVEL DE VÃO DE PORTAS EM MADEIRA (VÃO DO ELEVADOR) - 1 MONTAGEM EM OBRA. AF_03/2024</t>
  </si>
  <si>
    <t xml:space="preserve">FITA DE SINALIZAÇÃO FIXADA NA ESTRUTURA. AF_03/2024</t>
  </si>
  <si>
    <t xml:space="preserve">GUARDA-CORPO DE CONCRETAGEM COM MONTANTES METÁLICOS FIXADOS EM BARROTES (VIGAMENTO) DE FORMA DE MADEIRA COM FECHAMENTO EM PAINEL DE TELA METÁLICA. AF_03/2024</t>
  </si>
  <si>
    <t xml:space="preserve">GUARDA-CORPO DE CONCRETAGEM COM MONTANTES METÁLICOS FIXADOS NOS GARFOS DE FORMA DE MADEIRA COM FECHAMENTO EM PAINEL DE TELA METÁLICA. AF_03/2024</t>
  </si>
  <si>
    <t xml:space="preserve">GUARDA-CORPO EM LAJE PÓS DESFÔRMA COM MONTANTE METÁLICO FIXADO EM LAJE COM PARABOLT E FECHAMENTO EM PAINEL DE TELA METÁLICA. AF_03/2024</t>
  </si>
  <si>
    <t xml:space="preserve">GUARDA-CORPO EM LAJE PÓS DESFÔRMA COM MONTANTE METÁLICO FIXADO EM LAJE COM SARGENTO E FECHAMENTO EM PAINEL DE TELA METÁLICA. AF_03/2024</t>
  </si>
  <si>
    <t xml:space="preserve">GUARDA-CORPO EM LAJE PÓS-DESFÔRMA COM CABOS DE AÇO E FECHAMENTO EM TELA DE POLIPROPILENO (SISTEMA DE BARREIRA COM REDE) PARA EDIFÍCIOS ACIMA DE 4 PAVIMENTOS (2 MONTAGENS). AF_03/2024</t>
  </si>
  <si>
    <t xml:space="preserve">GUARDA-CORPO EM LAJE PÓS-DESFÔRMA COM CABOS DE AÇO E FECHAMENTO EM TELA DE POLIPROPILENO (SISTEMA DE BARREIRA COM REDE) PARA EDIFÍCIOS COM ATÉ 4 PAVIMENTOS (1 MONTAGEM). AF_03/2024</t>
  </si>
  <si>
    <t xml:space="preserve">GUARDA-CORPO EM LAJE PÓS-DESFÔRMA COM ESCORAS DE MADEIRA ESTRONCADAS NA ESTRUTURA, TRAVESSÕES DE MADEIRA E FECHAMENTO EM TELA DE POLIPROPILENO PARA EDIFÍCIOS ACIMA DE 4 PAVIMENTOS (2 MONTAGENS). AF_03/2024</t>
  </si>
  <si>
    <t xml:space="preserve">GUARDA-CORPO EM LAJE PÓS-DESFÔRMA COM ESCORAS DE MADEIRA ESTRONCADAS NA ESTRUTURA, TRAVESSÕES DE MADEIRA E FECHAMENTO EM TELA DE POLIPROPILENO PARA EDIFÍCIOS COM ATÉ 4 PAVIMENTOS (1 MONTAGEM). AF_03/2024</t>
  </si>
  <si>
    <t xml:space="preserve">GUARDA-CORPO EM LAJE PÓS-DESFÔRMA COM ESCORAS METÁLICAS ESTRONCADAS NA ESTRUTURA E FECHAMENTO EM PAINEL DE TELA METÁLICA PARA EDIFÍCIOS ACIMA DE 4 PAVIMENTOS (2 MONTAGENS). AF_03/2024</t>
  </si>
  <si>
    <t xml:space="preserve">GUARDA-CORPO EM LAJE PÓS-DESFÔRMA COM ESCORAS METÁLICAS ESTRONCADAS NA ESTRUTURA E FECHAMENTO EM PAINEL DE TELA METÁLICA PARA EDIFÍCIOS COM ATÉ 4 PAVIMENTOS (1 MONTAGEM). AF_03/2024</t>
  </si>
  <si>
    <t xml:space="preserve">GUARDA-CORPO EM LAJE PÓS-DESFÔRMA COM ESCORAS METÁLICAS ESTRONCADAS NA ESTRUTURA, TRAVESSÕES DE MADEIRA E FECHAMENTO EM TELA DE POLIPROPILENO PARA EDIFÍCIOS ACIMA DE 4 PAVIMENTOS (2 MONTAGENS). AF_03/2024_PS</t>
  </si>
  <si>
    <t xml:space="preserve">GUARDA-CORPO EM LAJE PÓS-DESFÔRMA COM ESCORAS METÁLICAS ESTRONCADAS NA ESTRUTURA, TRAVESSÕES DE MADEIRA E FECHAMENTO EM TELA DE POLIPROPILENO PARA EDIFÍCIOS COM ATÉ 4 PAVIMENTOS (1 MONTAGEM). AF_03/2024_PS</t>
  </si>
  <si>
    <t xml:space="preserve">GUARDA-CORPO EM LAJE PÓS-DESFÔRMA COM MONTANTE METÁLICO FIXADO COM BARRAS DE AÇO ENGASTADAS NA LAJE, CABOS DE AÇO E FECHAMENTO EM TELA DE POLIPROPILENO PARA EDIFÍCIOS ACIMA DE 4 PAVIMENTOS (2 MONTAGENS). AF_03/2024</t>
  </si>
  <si>
    <t xml:space="preserve">GUARDA-CORPO EM LAJE PÓS-DESFÔRMA COM MONTANTE METÁLICO FIXADO COM BARRAS DE AÇO ENGASTADAS NA LAJE, CABOS DE AÇO E FECHAMENTO EM TELA DE POLIPROPILENO PARA EDIFÍCIOS COM ATÉ 4 PAVIMENTOS (1 MONTAGEM). AF_03/2024</t>
  </si>
  <si>
    <t xml:space="preserve">GUARDA-CORPO EM LAJE PÓS-DESFÔRMA COM MONTANTE METÁLICO FIXADO COM BARRAS DE AÇO ENGASTADAS NA LAJE, TRAVESSÃO EM MADEIRA E FECHAMENTO EM TELA DE POLIPROPILENO PARA EDIFÍCIOS ACIMA DE 4 PAVIMENTOS (2 MONTAGENS). AF_03/2024</t>
  </si>
  <si>
    <t xml:space="preserve">GUARDA-CORPO EM LAJE PÓS-DESFÔRMA COM MONTANTE METÁLICO FIXADO COM BARRAS DE AÇO ENGASTADAS NA LAJE, TRAVESSÃO EM MADEIRA E FECHAMENTO EM TELA DE POLIPROPILENO PARA EDIFÍCIOS COM ATÉ 4 PAVIMENTOS (1 MONTAGEM). AF_03/2024</t>
  </si>
  <si>
    <t xml:space="preserve">GUARDA-CORPO EM LAJE PÓS-DESFÔRMA COM MONTANTE METÁLICO FIXADO EM VIGA DE BORDA E FECHAMENTO EM PAINEL DE TELA METÁLICA PARA EDIFÍCIOS ACIMA DE 4 PAVIMENTOS (2 MONTAGENS). AF_03/2024</t>
  </si>
  <si>
    <t xml:space="preserve">GUARDA-CORPO EM LAJE PÓS-DESFÔRMA, PARA ESTRUTURAS EM CONCRETO, COM MONTANTE METÁLICO FIXADO EM VIGA DE BORDA E FECHAMENTO EM PAINEL DE TELA METÁLICA PARA EDIFÍCIOS COM ATÉ 4 PAVIMENTOS (1 MONTAGEM). AF_03/2024</t>
  </si>
  <si>
    <t xml:space="preserve">GUARDA-CORPO FIXADO EM FÔRMA DE MADEIRA COM MONTANTES E TRAVESSÕES EM MADEIRA E FECHAMENTO EM PLACA COMPENSADO PARA EDIFÍCIOS COM 3 PAVIMENTOS. AF_03/2024</t>
  </si>
  <si>
    <t xml:space="preserve">GUARDA-CORPO FIXADO EM FÔRMA DE MADEIRA COM MONTANTES E TRAVESSÕES EM MADEIRA E FECHAMENTO EM PLACA COMPENSADO PARA EDIFÍCIOS COM ALTURA IGUAL OU SUPERIOR A 4 PAVIMENTOS. AF_03/2024</t>
  </si>
  <si>
    <t xml:space="preserve">GUARDA-CORPO FIXADO EM FÔRMA DE MADEIRA COM MONTANTES E TRAVESSÕES EM MADEIRA E FECHAMENTO EM PLACA COMPENSADO PARA EDIFÍCIOS COM ATÉ 2 PAVIMENTOS. AF_03/2024</t>
  </si>
  <si>
    <t xml:space="preserve">GUARDA-CORPO FIXADO EM FÔRMA DE MADEIRA COM MONTANTES E TRAVESSÕES EM MADEIRA PRÉ-MONTADOS PARA EDIFÍCIOS COM 3 PAVIMENTOS. AF_03/2024</t>
  </si>
  <si>
    <t xml:space="preserve">GUARDA-CORPO FIXADO EM FÔRMA DE MADEIRA COM MONTANTES E TRAVESSÕES EM MADEIRA PRÉ-MONTADOS PARA EDIFÍCIOS COM ALTURA IGUAL OU SUPERIOR A 4 PAVIMENTOS. AF_03/2024</t>
  </si>
  <si>
    <t xml:space="preserve">GUARDA-CORPO FIXADO EM FÔRMA DE MADEIRA COM MONTANTES E TRAVESSÕES EM MADEIRA PRÉ-MONTADOS PARA EDIFÍCIOS COM ATÉ 2 PAVIMENTOS. AF_03/2024</t>
  </si>
  <si>
    <t xml:space="preserve">GUARDA-CORPO PARA ALVENARIA ESTRUTURAL, COM MONTANTE METÁLICO PARA DOIS NÍVEIS DE PROTEÇÃO E FECHAMENTO EM PAINEL DE TELA METÁLICA PARA EDIFÍCIOS ACIMA DE 8 PAVIMENTOS. AF_03/2024</t>
  </si>
  <si>
    <t xml:space="preserve">GUARDA-CORPO PARA ALVENARIA ESTRUTURAL, COM MONTANTE METÁLICO PARA DOIS NÍVEIS DE PROTEÇÃO E FECHAMENTO EM PAINEL DE TELA METÁLICA PARA EDIFÍCIOS COM ALTURA DE 5 A 8 PAVIMENTOS. AF_03/2024</t>
  </si>
  <si>
    <t xml:space="preserve">GUARDA-CORPO PARA ALVENARIA ESTRUTURAL, COM MONTANTE METÁLICO PARA DOIS NÍVEIS DE PROTEÇÃO E FECHAMENTO EM PAINEL DE TELA METÁLICA PARA EDIFÍCIOS COM ATÉ 4 PAVIMENTOS. AF_03/2024</t>
  </si>
  <si>
    <t xml:space="preserve">GUARDA-CORPO PARA POÇO DE CREMALHEIRA, COM MONTANTE METÁLICO FIXADO EM LAJE COM CHUMBADOR PARABOLT E FECHAMENTO EM PAINEL DE TELA METÁLICA (EXCLUSO PROTEÇÃO). AF_03/2024</t>
  </si>
  <si>
    <t xml:space="preserve">INSTALAÇÃO DE GAMBIARRA PARA SINALIZAÇÃO, INCLUINDO LÂMPADA, E SINALIZADOR. AF_03/2024</t>
  </si>
  <si>
    <t xml:space="preserve">INSTALAÇÃO DE SINALIZADOR NOTURNO LED. AF_03/2024</t>
  </si>
  <si>
    <t xml:space="preserve">LINHA DE VIDA INSTALADA JUNTO AO PISO PARA EDIFÍCIOS ACIMA DE 8 PAVIMENTOS. AF_03/2024</t>
  </si>
  <si>
    <t xml:space="preserve">LINHA DE VIDA INSTALADA JUNTO AO PISO PARA EDIFÍCIOS DE 5 A 8 PAVIMENTOS. AF_03/2024</t>
  </si>
  <si>
    <t xml:space="preserve">LINHA DE VIDA INSTALADA JUNTO AO PISO PARA EDIFÍCIOS DE ATÉ 4 PAVIMENTOS. AF_03/2024</t>
  </si>
  <si>
    <t xml:space="preserve">LINHA DE VIDA TIPO VARAL DE SEGURANÇA COM CABO DE AÇO PARA PROTEÇÃO DE PERIFERIA PARA EDIFÍCIOS ACIMA DE 8 PAVIMENTOS. AF_03/2024</t>
  </si>
  <si>
    <t xml:space="preserve">LINHA DE VIDA TIPO VARAL DE SEGURANÇA COM CABO DE AÇO PARA PROTEÇÃO DE PERIFERIA PARA EDIFÍCIOS DE 5 A 8 PAVIMENTOS. AF_03/2024</t>
  </si>
  <si>
    <t xml:space="preserve">LINHA DE VIDA TIPO VARAL DE SEGURANÇA COM CABO DE AÇO PARA PROTEÇÃO DE PERIFERIA PARA EDIFÍCIOS DE ATÉ 4 PAVIMENTOS. AF_03/2024</t>
  </si>
  <si>
    <t xml:space="preserve">MONTAGEM E DESMONTAGEM DE ANDAIME MODULAR FACHADEIRO, COM PISO METÁLICO, PARA EDIFÍCIOS COM MULTIPLOS PAVIMENTOS (EXCLUSIVE ANDAIME E LIMPEZA). AF_03/2024</t>
  </si>
  <si>
    <t xml:space="preserve">MONTAGEM E DESMONTAGEM DE ANDAIME MULTIDIRECIONAL (EXCLUSIVE ANDAIME E LIMPEZA). AF_03/2024</t>
  </si>
  <si>
    <t xml:space="preserve">MONTAGEM E DESMONTAGEM DE ANDAIME TUBULAR TIPO "TORRE" (EXCLUSIVE ANDAIME E LIMPEZA). AF_03/2024</t>
  </si>
  <si>
    <t xml:space="preserve">PLACA INDICATIVA FIXADA DIRETAMENTE NA ESTRUTURA ATRAVÉS DE PREGOS. AF_03/2024</t>
  </si>
  <si>
    <t xml:space="preserve">PLATAFORMA DE PROTEÇÃO PRINCIPAL (PRIMÁRIA) PARA COLETA DE RESÍDUOS COM ESTRUTURA METÁLICA E FORRAÇÃO EM TÁBUA DE MADEIRA SERRADA - 1 MONTAGEM POR OBRA. AF_03/2024</t>
  </si>
  <si>
    <t xml:space="preserve">PLATAFORMA DE PROTEÇÃO PRINCIPAL (PRIMÁRIA) PARA COLETA DE RESÍDUOS COM ESTRUTURA METÁLICA E FORRAÇÃO EM TÁBUA DE MADEIRA SERRADA - 2 MONTAGENS POR OBRA. AF_03/2024</t>
  </si>
  <si>
    <t xml:space="preserve">PLATAFORMA DE PROTEÇÃO PRINCIPAL (PRIMÁRIA) PARA COLETA DE RESÍDUOS COM ESTRUTURA METÁLICA E TRAMA DE MADEIRA FORRADA EM PAINEL COMPENSADO - 1 MONTAGEM POR OBRA. AF_03/2024</t>
  </si>
  <si>
    <t xml:space="preserve">PLATAFORMA DE PROTEÇÃO PRINCIPAL (PRIMÁRIA) PARA COLETA DE RESÍDUOS COM ESTRUTURA METÁLICA E TRAMA DE MADEIRA FORRADA EM PAINEL COMPENSADO - 2 MONTAGENS POR OBRA. AF_03/2024</t>
  </si>
  <si>
    <t xml:space="preserve">PLATAFORMA DE PROTEÇÃO PRINCIPAL PARA ALVENARIA ESTRUTURAL PARA SER APOIADA EM ANDAIME, INCLUSIVE MONTAGEM E DESMONTAGEM. AF_03/2024</t>
  </si>
  <si>
    <t xml:space="preserve">PLATAFORMA DE PROTEÇÃO SECUNDÁRIA PARA COLETA DE RESÍDUOS COM ESTRUTURA METÁLICA E FORRAÇÃO EM TÁBUA DE MADEIRA SERRADA - 1 MONTAGEM POR OBRA. AF_03/2024</t>
  </si>
  <si>
    <t xml:space="preserve">PLATAFORMA DE PROTEÇÃO SECUNDÁRIA PARA COLETA DE RESÍDUOS COM ESTRUTURA METÁLICA E FORRAÇÃO EM TÁBUA DE MADEIRA SERRADA - 2 MONTAGENS POR OBRA. AF_03/2024</t>
  </si>
  <si>
    <t xml:space="preserve">PLATAFORMA DE PROTEÇÃO SECUNDÁRIA PARA COLETA DE RESÍDUOS COM ESTRUTURA METÁLICA E FORRAÇÃO EM TÁBUA DE MADEIRA SERRADA - 3 MONTAGENS POR OBRA. AF_03/2024</t>
  </si>
  <si>
    <t xml:space="preserve">PLATAFORMA DE PROTEÇÃO SECUNDÁRIA PARA COLETA DE RESÍDUOS COM ESTRUTURA METÁLICA E TRAMA DE MADEIRA FORRADA EM PAINEL COMPENSADO - 1 MONTAGEM POR OBRA. AF_03/2024</t>
  </si>
  <si>
    <t xml:space="preserve">PLATAFORMA DE PROTEÇÃO SECUNDÁRIA PARA COLETA DE RESÍDUOS COM ESTRUTURA METÁLICA E TRAMA DE MADEIRA FORRADA EM PAINEL COMPENSADO - 2 MONTAGENS POR OBRA. AF_03/2024</t>
  </si>
  <si>
    <t xml:space="preserve">PLATAFORMA DE PROTEÇÃO SECUNDÁRIA PARA COLETA DE RESÍDUOS COM ESTRUTURA METÁLICA E TRAMA DE MADEIRA FORRADA EM PAINEL COMPENSADO - 3 MONTAGENS POR OBRA. AF_03/2024</t>
  </si>
  <si>
    <t xml:space="preserve">PLATAFORMA DE PROTEÇÃO TERCIÁRIA PARA COLETA DE RESÍDUOS COM ESTRUTURA METÁLICA E FORRAÇÃO EM TÁBUA DE MADEIRA SERRADA - 1 MONTAGEM POR OBRA. AF_03/2024</t>
  </si>
  <si>
    <t xml:space="preserve">PLATAFORMA DE PROTEÇÃO TERCIÁRIA PARA COLETA DE RESÍDUOS COM ESTRUTURA METÁLICA E FORRAÇÃO EM TÁBUA DE MADEIRA SERRADA - 2 MONTAGENS POR OBRA. AF_03/2024</t>
  </si>
  <si>
    <t xml:space="preserve">PLATAFORMA DE PROTEÇÃO TERCIÁRIA PARA COLETA DE RESÍDUOS COM ESTRUTURA METÁLICA E TRAMA DE MADEIRA FORRADA EM PAINEL COMPENSADO - 1 MONTAGEM POR OBRA. AF_03/2024</t>
  </si>
  <si>
    <t xml:space="preserve">PLATAFORMA DE PROTEÇÃO TERCIÁRIA PARA COLETA DE RESÍDUOS COM ESTRUTURA METÁLICA E TRAMA DE MADEIRA FORRADA EM PAINEL COMPENSADO - 2 MONTAGENS POR OBRA. AF_03/2024</t>
  </si>
  <si>
    <t xml:space="preserve">PONTEIRAS DE PROTEÇÃO DE PONTAS E VERGALHÕES EXPOSTOS EM ALVENARIA ESTRUTURAL. AF_03/2024</t>
  </si>
  <si>
    <t xml:space="preserve">PONTEIRAS DE PROTEÇÃO DE PONTAS E VERGALHÕES EXPOSTOS EM ESTRUTURAS DE CONCRETO ARMADO CONVENCIONAL. AF_03/2024</t>
  </si>
  <si>
    <t xml:space="preserve">PONTEIRAS DE PROTEÇÃO DE PONTAS E VERGALHÕES EXPOSTOS EM FUNDAÇÕES. AF_03/2024</t>
  </si>
  <si>
    <t xml:space="preserve">PROTEÇÃO DE ACESSO A CREMALHEIRA, COM CANCELA FIXADA EM LAJE - 1 MONTAGEM (EXCLUSO CANCELA). AF_03/2024</t>
  </si>
  <si>
    <t xml:space="preserve">PROTEÇÃO DE PEDESTRES, INCLUSIVE MONTAGEM E DESMONTAGEM. AF_03/2024_PS</t>
  </si>
  <si>
    <t xml:space="preserve">REDE DE PROTEÇÃO PISO A PISO (SISTEMA U). AF_03/2024</t>
  </si>
  <si>
    <t xml:space="preserve">REDE DE PROTEÇÃO TIPO SLQA INTERMEDIÁRIO PARA EDIFÍCIOS ACIMA DE 8 PAVIMENTOS. AF_03/2024</t>
  </si>
  <si>
    <t xml:space="preserve">REDE DE PROTEÇÃO TIPO SLQA INTERMEDIÁRIO PARA EDIFÍCIOS DE 5 A 8 PAVIMENTOS. AF_03/2024</t>
  </si>
  <si>
    <t xml:space="preserve">REDE DE PROTEÇÃO TIPO SLQA INTERMEDIÁRIO PARA EDIFÍCIOS DE ATÉ 4 PAVIMENTOS. AF_03/2024</t>
  </si>
  <si>
    <t xml:space="preserve">REDE DE PROTEÇÃO TIPO SLQA PESADO COM SUPORTES METÁLICOS TIPO FORCA PARA EDIFÍCIOS DE 5 A 8 PAVIMENTOS. AF_03/2024</t>
  </si>
  <si>
    <t xml:space="preserve">REDE DE PROTEÇÃO TIPO SLQA PESADO COM SUPORTES METÁLICOS TIPO FORCA PARA EDIFÍCIOS DE ACIMA DE 8 PAVIMENTOS. AF_03/2024</t>
  </si>
  <si>
    <t xml:space="preserve">REDE DE PROTEÇÃO TIPO SLQA PESADO COM SUPORTES METÁLICOS TIPO FORCA PARA EDIFÍCIOS DE ATÉ 4 PAVIMENTOS. AF_03/2024</t>
  </si>
  <si>
    <t xml:space="preserve">SINALIZAÇÃO COM FITA FIXADA EM CONE PLÁSTICO, INCLUINDO CONE. AF_03/2024</t>
  </si>
  <si>
    <t xml:space="preserve">SISTEMA DE PROTEÇÃO PARA PILARES DE PERIFERIA. AF_03/2024</t>
  </si>
  <si>
    <t xml:space="preserve">TOTEN EM MADEIRA COM PLACA INDICATIVA POSICIONADA NO TERRENO. AF_03/2024</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</si>
  <si>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</si>
  <si>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</si>
  <si>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</si>
  <si>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</si>
  <si>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</si>
  <si>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CA-60 DE 5,0 MM - MONTAGEM. AF_11/2020</t>
  </si>
  <si>
    <t xml:space="preserve">ESCADA EM CONCRETO ARMADO MOLDADO IN LOCO, FCK 25 MPA, COM 1 LANCE E LAJE CASCATA, FÔRMA EM CHAPA DE MADEIRA COMPENSADA RESINADA. AF_11/2020</t>
  </si>
  <si>
    <t xml:space="preserve">ESCADA EM CONCRETO ARMADO MOLDADO IN LOCO, FCK 25 MPA, COM 1 LANCE E LAJE PLANA, FÔRMA EM CHAPA DE MADEIRA COMPENSADA RESINADA. AF_11/2020</t>
  </si>
  <si>
    <t xml:space="preserve">ESCADA EM CONCRETO ARMADO MOLDADO IN LOCO, FCK 25 MPA, COM 2 LANCES EM L E LAJE CASCATA, FÔRMA EM CHAPA DE MADEIRA COMPENSADA RESINADA. AF_11/2020</t>
  </si>
  <si>
    <t xml:space="preserve">ESCADA EM CONCRETO ARMADO MOLDADO IN LOCO, FCK 25 MPA, COM 2 LANCES EM L E LAJE PLANA, FÔRMA EM CHAPA DE MADEIRA COMPENSADA RESINADA. AF_11/2020</t>
  </si>
  <si>
    <t xml:space="preserve">ESCADA EM CONCRETO ARMADO MOLDADO IN LOCO, FCK 25 MPA, COM 2 LANCES EM U E LAJE CASCATA, FÔRMA EM CHAPA DE MADEIRA COMPENSADA RESINADA. AF_11/2020</t>
  </si>
  <si>
    <t xml:space="preserve">ESCADA EM CONCRETO ARMADO MOLDADO IN LOCO, FCK 25 MPA, COM 2 LANCES EM U E LAJE PLANA, FÔRMA EM CHAPA DE MADEIRA COMPENSADA RESINADA. AF_11/2020</t>
  </si>
  <si>
    <t xml:space="preserve">ESCADA EM CONCRETO ARMADO MOLDADO IN LOCO, FCK 25 MPA, COM 2 LANCES EM X E LAJE CASCATA, FÔRMA EM CHAPA DE MADEIRA COMPENSADA RESINADA. AF_11/2020</t>
  </si>
  <si>
    <t xml:space="preserve">ESCADA EM CONCRETO ARMADO MOLDADO IN LOCO, FCK 25 MPA, COM 2 LANCES EM X E LAJE PLANA, FÔRMA EM CHAPA DE MADEIRA COMPENSADA RESINADA. AF_11/2020</t>
  </si>
  <si>
    <t xml:space="preserve">ESCADA HELICOIDAL EM AÇO GALVANIZADO, DIAMETRO DE 1,2 M, DOTADA DE GUARDA-CORPO, FIXADA COM CHUMBADOR MECÂNICO. AF_11/2020</t>
  </si>
  <si>
    <t xml:space="preserve">ESCADA TIPO MARINHEIRO EM TUBO ACO GALVANIZADO 1 1/2", COM GUARDA-CORPO, PARA ALTURAS MAIORES QUE 3 M, FIXADA COM CHUMBADOR MECÂNICO. AF_11/2020</t>
  </si>
  <si>
    <t xml:space="preserve">ESCADA TIPO MARINHEIRO EM TUBO ACO GALVANIZADO 1 1/2", SEM GUARDA-CORPO, FIXADA COM CHUMBADOR MECÂNICO. AF_11/2020</t>
  </si>
  <si>
    <t xml:space="preserve">ESCADA TIPO MARINHEIRO EM TUBO AÇO GALVANIZADO 1 1/2", COM GUARDA-CORPO, PARA ALTURAS DE ATÉ 3 M, FIXADA COM CHUMBADOR MECÂNICO.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</si>
  <si>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</si>
  <si>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</si>
  <si>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</si>
  <si>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</si>
  <si>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CASCATA, EM MADEIRA SERRADA, E=25 MM. AF_11/2020</t>
  </si>
  <si>
    <t xml:space="preserve">FABRICAÇÃO DE FÔRMA PARA ESCADA DUPLA COM 2 LANCES EM X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</si>
  <si>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</si>
  <si>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</si>
  <si>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</si>
  <si>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</si>
  <si>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</si>
  <si>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</si>
  <si>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</si>
  <si>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</si>
  <si>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</si>
  <si>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</si>
  <si>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</si>
  <si>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</si>
  <si>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</si>
  <si>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</si>
  <si>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</si>
  <si>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</si>
  <si>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</si>
  <si>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</si>
  <si>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 DUPLA COM 2 LANCES EM "X" E LAJE CASCATA, EM CHAPA DE MADEIRA COMPENSADA PLASTIFICADA, 10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</si>
  <si>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</si>
  <si>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</si>
  <si>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</si>
  <si>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</si>
  <si>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</si>
  <si>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</si>
  <si>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</si>
  <si>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</si>
  <si>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</si>
  <si>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</si>
  <si>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</si>
  <si>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</si>
  <si>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</si>
  <si>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ESCADAS, COM 1 LANCE E LAJE CASCATA, EM CHAPA DE MADEIRA COMPENSADA PLASTIFICADA, 10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</si>
  <si>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</si>
  <si>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</si>
  <si>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</si>
  <si>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</si>
  <si>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</si>
  <si>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</si>
  <si>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</si>
  <si>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</si>
  <si>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</si>
  <si>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</si>
  <si>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</si>
  <si>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</si>
  <si>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</si>
  <si>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2 LANCES EM "L" E LAJE CASCATA, EM CHAPA DE MADEIRA COMPENSADA PLASTIFICADA, 10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</si>
  <si>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</si>
  <si>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</si>
  <si>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</si>
  <si>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</si>
  <si>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</si>
  <si>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</si>
  <si>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</si>
  <si>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</si>
  <si>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</si>
  <si>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</si>
  <si>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</si>
  <si>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</si>
  <si>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</si>
  <si>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</si>
  <si>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</si>
  <si>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</si>
  <si>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</si>
  <si>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</si>
  <si>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</si>
  <si>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</si>
  <si>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PLANA, EM CHAPA DE MADEIRA COMPENSADA PLASTIFICADA, 10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</si>
  <si>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</si>
  <si>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</si>
  <si>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</si>
  <si>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</si>
  <si>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</si>
  <si>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</si>
  <si>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ESCAVAÇÃO HORIZONTAL EM SOLO DE 1A CATEGORIA COM TRATOR DE ESTEIRAS (100HP/LÂMINA: 2,19M3). AF_07/2020</t>
  </si>
  <si>
    <t xml:space="preserve">ESCAVAÇÃO HORIZONTAL EM SOLO DE 1A CATEGORIA COM TRATOR DE ESTEIRAS (125HP/LÂMINA: 2,70M3).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</si>
  <si>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</si>
  <si>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</si>
  <si>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</si>
  <si>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</si>
  <si>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(125HP/LÂMINA: 2,70M3).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</si>
  <si>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</si>
  <si>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</si>
  <si>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</si>
  <si>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</si>
  <si>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</si>
  <si>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</si>
  <si>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</si>
  <si>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</si>
  <si>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</si>
  <si>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</si>
  <si>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</si>
  <si>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</si>
  <si>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</si>
  <si>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</si>
  <si>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(125HP/LÂMINA: 2,70M3).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</si>
  <si>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</si>
  <si>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</si>
  <si>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</si>
  <si>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</si>
  <si>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(125HP/LÂMINA: 2,70M3).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</si>
  <si>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</si>
  <si>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</si>
  <si>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</si>
  <si>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</si>
  <si>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</si>
  <si>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</si>
  <si>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</si>
  <si>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</si>
  <si>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</si>
  <si>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</si>
  <si>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</si>
  <si>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</si>
  <si>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</si>
  <si>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</si>
  <si>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</si>
  <si>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</si>
  <si>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</si>
  <si>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</si>
  <si>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</si>
  <si>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</si>
  <si>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</si>
  <si>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</si>
  <si>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</si>
  <si>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</si>
  <si>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</si>
  <si>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</si>
  <si>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</si>
  <si>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</si>
  <si>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</si>
  <si>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</si>
  <si>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</si>
  <si>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</si>
  <si>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</si>
  <si>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</si>
  <si>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</si>
  <si>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</si>
  <si>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</si>
  <si>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</si>
  <si>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</si>
  <si>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</si>
  <si>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</si>
  <si>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</si>
  <si>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</si>
  <si>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</si>
  <si>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</si>
  <si>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</si>
  <si>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</si>
  <si>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</si>
  <si>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</si>
  <si>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</si>
  <si>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</si>
  <si>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</si>
  <si>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</si>
  <si>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</si>
  <si>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</si>
  <si>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</si>
  <si>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</si>
  <si>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</si>
  <si>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</si>
  <si>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</si>
  <si>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</si>
  <si>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</si>
  <si>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</si>
  <si>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</si>
  <si>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</si>
  <si>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</si>
  <si>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</si>
  <si>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</si>
  <si>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</si>
  <si>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</si>
  <si>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</si>
  <si>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</si>
  <si>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</si>
  <si>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</si>
  <si>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</si>
  <si>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</si>
  <si>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</si>
  <si>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</si>
  <si>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</si>
  <si>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</si>
  <si>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</si>
  <si>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</si>
  <si>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</si>
  <si>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</si>
  <si>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</si>
  <si>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ESCAVAÇÃO MANUAL DE VALA. AF_09/2024</t>
  </si>
  <si>
    <t xml:space="preserve">ESCAVAÇÃO MECANIZADA DE VALA COM PROF. ATÉ 1,5 M (MÉDIA MONTANTE E JUSANTE/UMA COMPOSIÇÃO POR TRECHO), ESCAVADEIRA (0,8 M3), LARG. DE 1,5 M A 2,5 M, EM SOLO DE 1A CATEGORIA, EM LOCAIS COM ALTO NÍVEL DE INTERFERÊNCIA. AF_09/2024</t>
  </si>
  <si>
    <t xml:space="preserve">ESCAVAÇÃO MECANIZADA DE VALA COM PROF. ATÉ 1,5 M (MÉDIA MONTANTE E JUSANTE/UMA COMPOSIÇÃO POR TRECHO), ESCAVADEIRA (0,8 M3), LARG. DE 1,5 M A 2,5 M, EM SOLO DE 1A CATEGORIA, LOCAIS COM BAIXO NÍVEL DE INTERFERÊNCIA. AF_09/2024</t>
  </si>
  <si>
    <t xml:space="preserve">ESCAVAÇÃO MECANIZADA DE VALA COM PROF. ATÉ 1,5 M (MÉDIA MONTANTE E JUSANTE/UMA COMPOSIÇÃO POR TRECHO), ESCAVADEIRA (0,8 M3), LARG. DE 1,5 M A 2,5 M, EM SOLO DE 2A CATEGORIA, EM LOCAIS COM ALTO NÍVEL DE INTERFERÊNCIA. AF_09/2024</t>
  </si>
  <si>
    <t xml:space="preserve">ESCAVAÇÃO MECANIZADA DE VALA COM PROF. ATÉ 1,5 M (MÉDIA MONTANTE E JUSANTE/UMA COMPOSIÇÃO POR TRECHO), ESCAVADEIRA (0,8 M3), LARG. DE 1,5 M A 2,5 M, EM SOLO DE 2A CATEGORIA, LOCAIS COM BAIXO NÍVEL DE INTERFERÊNCIA. AF_09/2024</t>
  </si>
  <si>
    <t xml:space="preserve">ESCAVAÇÃO MECANIZADA DE VALA COM PROF. ATÉ 1,5 M (MÉDIA MONTANTE E JUSANTE/UMA COMPOSIÇÃO POR TRECHO), ESCAVADEIRA (0,8 M3), LARG. DE 1,5 M A 2,5 M, EM SOLO MOLE, EM LOCAIS COM ALTO NÍVEL DE INTERFERÊNCIA. AF_09/2024</t>
  </si>
  <si>
    <t xml:space="preserve">ESCAVAÇÃO MECANIZADA DE VALA COM PROF. ATÉ 1,5 M (MÉDIA MONTANTE E JUSANTE/UMA COMPOSIÇÃO POR TRECHO), ESCAVADEIRA (0,8 M3), LARG. DE 1,5 M A 2,5 M, EM SOLO MOLE, LOCAIS COM BAIXO NÍVEL DE INTERFERÊNCIA. AF_09/2024</t>
  </si>
  <si>
    <t xml:space="preserve">ESCAVAÇÃO MECANIZADA DE VALA COM PROF. ATÉ 1,5 M (MÉDIA MONTANTE E JUSANTE/UMA COMPOSIÇÃO POR TRECHO), ESCAVADEIRA (0,8 M3), LARG. MENOR QUE 1,5 M, EM SOLO DE 1A CATEGORIA, EM LOCAIS COM ALTO NÍVEL DE INTERFERÊNCIA. AF_09/2024</t>
  </si>
  <si>
    <t xml:space="preserve">ESCAVAÇÃO MECANIZADA DE VALA COM PROF. ATÉ 1,5 M (MÉDIA MONTANTE E JUSANTE/UMA COMPOSIÇÃO POR TRECHO), ESCAVADEIRA (0,8 M3),LARG. ATÉ 1,5 M, EM SOLO DE 2A CATEGORIA, EM LOCAIS COM ALTO NÍVEL DE INTERFERÊNCIA. AF_09/2024</t>
  </si>
  <si>
    <t xml:space="preserve">ESCAVAÇÃO MECANIZADA DE VALA COM PROF. ATÉ 1,5 M (MÉDIA MONTANTE E JUSANTE/UMA COMPOSIÇÃO POR TRECHO), ESCAVADEIRA (0,8 M3),LARG. MENOR QUE 1,5 M, EM SOLO DE 1A CATEGORIA, LOCAIS COM BAIXO NÍVEL DE INTERFERÊNCIA. AF_09/2024</t>
  </si>
  <si>
    <t xml:space="preserve">ESCAVAÇÃO MECANIZADA DE VALA COM PROF. ATÉ 1,5 M (MÉDIA MONTANTE E JUSANTE/UMA COMPOSIÇÃO POR TRECHO), ESCAVADEIRA (0,8 M3),LARG. MENOR QUE 1,5 M, EM SOLO DE MOLE, EM LOCAIS COM ALTO NÍVEL DE INTERFERÊNCIA. AF_09/2024</t>
  </si>
  <si>
    <t xml:space="preserve">ESCAVAÇÃO MECANIZADA DE VALA COM PROF. ATÉ 1,5 M (MÉDIA MONTANTE E JUSANTE/UMA COMPOSIÇÃO POR TRECHO), ESCAVADEIRA (0,8 M3),LARG. MENOR QUE 1,5 M, EM SOLO MOLE, LOCAIS COM BAIXO NÍVEL DE INTERFERÊNCIA. AF_09/2024</t>
  </si>
  <si>
    <t xml:space="preserve">ESCAVAÇÃO MECANIZADA DE VALA COM PROF. ATÉ 1,5 M (MÉDIA MONTANTE E JUSANTE/UMA COMPOSIÇÃO POR TRECHO), RETROESCAV. (0,26 M3), LARG. DE 0,8 M A 1,5 M, EM SOLO DE 1A CATEGORIA, EM LOCAIS COM ALTO NÍVEL DE INTERFERÊNCIA. AF_09/2024</t>
  </si>
  <si>
    <t xml:space="preserve">ESCAVAÇÃO MECANIZADA DE VALA COM PROF. ATÉ 1,5 M (MÉDIA MONTANTE E JUSANTE/UMA COMPOSIÇÃO POR TRECHO), RETROESCAV. (0,26 M3), LARG. DE 0,8 M A 1,5 M, EM SOLO DE 2A CATEGORIA, EM LOCAIS COM ALTO NÍVEL DE INTERFERÊNCIA. AF_09/2024</t>
  </si>
  <si>
    <t xml:space="preserve">ESCAVAÇÃO MECANIZADA DE VALA COM PROF. ATÉ 1,5 M (MÉDIA MONTANTE E JUSANTE/UMA COMPOSIÇÃO POR TRECHO), RETROESCAV. (0,26 M3), LARG. DE 0,8 M A 1,5 M, EM SOLO DE 2A CATEGORIA, EM LOCAIS COM BAIXO NÍVEL DE INTERFERÊNCIA. AF_09/2024</t>
  </si>
  <si>
    <t xml:space="preserve">ESCAVAÇÃO MECANIZADA DE VALA COM PROF. ATÉ 1,5 M (MÉDIA MONTANTE E JUSANTE/UMA COMPOSIÇÃO POR TRECHO), RETROESCAV. (0,26 M3), LARG. DE 0,8 M A 1,5 M, EM SOLO MOLE, EM LOCAIS COM ALTO NÍVEL DE INTERFERÊNCIA. AF_09/2024</t>
  </si>
  <si>
    <t xml:space="preserve">ESCAVAÇÃO MECANIZADA DE VALA COM PROF. ATÉ 1,5 M (MÉDIA MONTANTE E JUSANTE/UMA COMPOSIÇÃO POR TRECHO), RETROESCAV. (0,26 M3), LARG. DE 0,8 M A 1,5 M, EM SOLO MOLE, LOCAIS COM BAIXO NÍVEL DE INTERFERÊNCIA. AF_09/2024</t>
  </si>
  <si>
    <t xml:space="preserve">ESCAVAÇÃO MECANIZADA DE VALA COM PROF. ATÉ 1,5 M (MÉDIA MONTANTE E JUSANTE/UMA COMPOSIÇÃO POR TRECHO), RETROESCAV. (0,26 M3), LARG. MENOR QUE 0,8 M, EM SOLO DE 1A CATEGORIA, EM LOCAIS COM ALTO NÍVEL DE INTERFERÊNCIA. AF_09/2024</t>
  </si>
  <si>
    <t xml:space="preserve">ESCAVAÇÃO MECANIZADA DE VALA COM PROF. ATÉ 1,5 M (MÉDIA MONTANTE E JUSANTE/UMA COMPOSIÇÃO POR TRECHO), RETROESCAV. (0,26 M3), LARG. MENOR QUE 0,8 M, EM SOLO DE 2A CATEGORIA, EM LOCAIS COM ALTO NÍVEL DE INTERFERÊNCIA. AF_09/2024</t>
  </si>
  <si>
    <t xml:space="preserve">ESCAVAÇÃO MECANIZADA DE VALA COM PROF. ATÉ 1,5 M (MÉDIA MONTANTE E JUSANTE/UMA COMPOSIÇÃO POR TRECHO), RETROESCAV. (0,26 M3), LARG. MENOR QUE 0,8 M, EM SOLO MOLE, EM LOCAIS COM ALTO NÍVEL DE INTERFERÊNCIA. AF_09/2024</t>
  </si>
  <si>
    <t xml:space="preserve">ESCAVAÇÃO MECANIZADA DE VALA COM PROF. ATÉ 1,5 M (MÉDIA MONTANTE E JUSANTE/UMA COMPOSIÇÃO POR TRECHO), RETROESCAV. (0,26 M3), LARG. MENOR QUE 0,8 M, EM SOLO MOLE, LOCAIS COM BAIXO NÍVEL DE INTERFERÊNCIA. AF_09/2024</t>
  </si>
  <si>
    <t xml:space="preserve">ESCAVAÇÃO MECANIZADA DE VALA COM PROF. ATÉ 1,5 M (MÉDIA MONTANTE E JUSANTE/UMA COMPOSIÇÃO POR TRECHO), RETROESCAV. (0,26 M3), LARGURA MENOR QUE 0,8 M, EM SOLO DE 2A CATEGORIA, EM LOCAIS COM BAIXO NÍVEL DE INTERFERÊNCIA. AF_09/2024</t>
  </si>
  <si>
    <t xml:space="preserve">ESCAVAÇÃO MECANIZADA DE VALA COM PROF. ATÉ 1,5 M (MÉDIA MONTANTE E JUSANTE/UMA COMPOSIÇÃO POR TRECHO),COM ESCAVADEIRA (0,8 M3), LARG. MENOR QUE 1,5 M, EM SOLO DE 2A CATEGORIA, LOCAIS COM BAIXO NÍVEL DE INTERFERÊNCIA. AF_09/2024</t>
  </si>
  <si>
    <t xml:space="preserve">ESCAVAÇÃO MECANIZADA DE VALA COM PROF. DE 3,0 M ATÉ 4,5 M (MÉDIA MONTANTE E JUSANTE/UMA COMPOSIÇÃO POR TRECHO), ESCAVADEIRA (1,2 M3), LARG. DE 1,5 M A 2,5 M, EM SOLO DE 2A CATEGORIA, EM LOCAIS COM ALTO NÍVEL DE INTERFERÊNCIA. AF_09/2024</t>
  </si>
  <si>
    <t xml:space="preserve">ESCAVAÇÃO MECANIZADA DE VALA COM PROF. DE 3,0 M ATÉ 4,5 M (MÉDIA MONTANTE E JUSANTE/UMA COMPOSIÇÃO POR TRECHO), ESCAVADEIRA (1,2 M3), LARG. DE 1,5 M A 2,5 M, EM SOLO MOLE, EM LOCAIS COM ALTO NÍVEL DE INTERFERÊNCIA. AF_09/2024</t>
  </si>
  <si>
    <t xml:space="preserve">ESCAVAÇÃO MECANIZADA DE VALA COM PROF. DE 3,0 M ATÉ 4,5 M(MÉDIA MONTANTE E JUSANTE/UMA COMPOSIÇÃO POR TRECHO), ESCAVADEIRA (1,2 M3), LARG. DE 1,5 M A 2,5 M, EM SOLO DE 1A CATEGORIA, EM LOCAIS COM ALTO NÍVEL DE INTERFERÊNCIA. AF_09/2024</t>
  </si>
  <si>
    <t xml:space="preserve">ESCAVAÇÃO MECANIZADA DE VALA COM PROF. MAIOR QUE 1,5 M ATÉ 3,0 M (MÉDIA MONTANTE E JUSANTE/UMA COMPOSIÇÃO POR TRECHO), ESCAVADEIRA (0,8 M3), LARG. ATÉ 1,5 M, EM SOLO DE 2A CATEGORIA, EM LOCAIS COM ALTO NÍVEL DE INTERFERÊNCIA. AF_09/2024</t>
  </si>
  <si>
    <t xml:space="preserve">ESCAVAÇÃO MECANIZADA DE VALA COM PROF. MAIOR QUE 1,5 M ATÉ 3,0 M (MÉDIA MONTANTE E JUSANTE/UMA COMPOSIÇÃO POR TRECHO), ESCAVADEIRA (0,8 M3), LARGURA ATÉ 1,5 M, EM SOLO DE 1A CATEGORIA, EM LOCAIS COM ALTO NÍVEL DE INTERFERÊNCIA. AF_09/2024</t>
  </si>
  <si>
    <t xml:space="preserve">ESCAVAÇÃO MECANIZADA DE VALA COM PROF. MAIOR QUE 1,5 M ATÉ 3,0 M (MÉDIA MONTANTE E JUSANTE/UMA COMPOSIÇÃO POR TRECHO), ESCAVADEIRA (0,8 M3), LARGURA ATÉ 1,5 M, EM SOLO MOLE, EM LOCAIS COM ALTO NÍVEL DE INTERFERÊNCIA. AF_09/2024</t>
  </si>
  <si>
    <t xml:space="preserve">ESCAVAÇÃO MECANIZADA DE VALA COM PROF. MAIOR QUE 1,5 M ATÉ 3,0 M (MÉDIA MONTANTE E JUSANTE/UMA COMPOSIÇÃO POR TRECHO), RETROESCAV. (0,26 M3), LARG. DE 0,8 M A 1,5 M, EM SOLO DE 2A CATEGORIA, EM LOCAIS COM ALTO NÍVEL DE INTERFERÊNCIA. AF_09/2024</t>
  </si>
  <si>
    <t xml:space="preserve">ESCAVAÇÃO MECANIZADA DE VALA COM PROF. MAIOR QUE 1,5 M ATÉ 3,0 M (MÉDIA MONTANTE E JUSANTE/UMA COMPOSIÇÃO POR TRECHO), RETROESCAV. (0,26 M3), LARG. DE 0,8 M A 1,5 M, EM SOLO DE 2A CATEGORIA, EM LOCAIS COM BAIXO NÍVEL DE INTERFERÊNCIA. AF_09/2024</t>
  </si>
  <si>
    <t xml:space="preserve">ESCAVAÇÃO MECANIZADA DE VALA COM PROF. MAIOR QUE 1,5 M ATÉ 3,0 M (MÉDIA MONTANTE E JUSANTE/UMA COMPOSIÇÃO POR TRECHO), RETROESCAV. (0,26 M3), LARG. DE 0,8 M A 1,5 M, EM SOLO MOLE, EM LOCAIS COM ALTO NÍVEL DE INTERFERÊNCIA. AF_09/2024</t>
  </si>
  <si>
    <t xml:space="preserve">ESCAVAÇÃO MECANIZADA DE VALA COM PROF. MAIOR QUE 1,5 M ATÉ 3,0 M (MÉDIA MONTANTE E JUSANTE/UMA COMPOSIÇÃO POR TRECHO), RETROESCAV. (0,26 M3), LARG. DE 0,8 M A 1,5 M, EM SOLO MOLE, LOCAIS COM BAIXO NÍVEL DE INTERFERÊNCIA. AF_09/2024</t>
  </si>
  <si>
    <t xml:space="preserve">ESCAVAÇÃO MECANIZADA DE VALA COM PROF. MAIOR QUE 1,5 M ATÉ 3,0 M (MÉDIA MONTANTE E JUSANTE/UMA COMPOSIÇÃO POR TRECHO), RETROESCAV. (0,26 M3), LARG. MENOR QUE 0,8 M, EM SOLO DE 1A CATEGORIA, EM LOCAIS COM ALTO NÍVEL DE INTERFERÊNCIA. AF_09/2024</t>
  </si>
  <si>
    <t xml:space="preserve">ESCAVAÇÃO MECANIZADA DE VALA COM PROF. MAIOR QUE 1,5 M ATÉ 3,0 M (MÉDIA MONTANTE E JUSANTE/UMA COMPOSIÇÃO POR TRECHO), RETROESCAV. (0,26 M3), LARG. MENOR QUE 0,8 M, EM SOLO DE 2A CATEGORIA, EM LOCAIS COM ALTO NÍVEL DE INTERFERÊNCIA. AF_09/2024</t>
  </si>
  <si>
    <t xml:space="preserve">ESCAVAÇÃO MECANIZADA DE VALA COM PROF. MAIOR QUE 1,5 M ATÉ 3,0 M (MÉDIA MONTANTE E JUSANTE/UMA COMPOSIÇÃO POR TRECHO), RETROESCAV. (0,26 M3), LARG. MENOR QUE 0,8 M, EM SOLO MOLE, EM LOCAIS COM ALTO NÍVEL DE INTERFERÊNCIA. AF_09/2024</t>
  </si>
  <si>
    <t xml:space="preserve">ESCAVAÇÃO MECANIZADA DE VALA COM PROF. MAIOR QUE 1,5 M ATÉ 3,0 M (MÉDIA MONTANTE E JUSANTE/UMA COMPOSIÇÃO POR TRECHO), RETROESCAV. (0,26 M3), LARGURA DE 0,8 M A 1,5 M, EM SOLO DE 1A CATEGORIA, EM LOCAIS COM ALTO NÍVEL DE INTERFERÊNCIA. AF_09/2024</t>
  </si>
  <si>
    <t xml:space="preserve">ESCAVAÇÃO MECANIZADA DE VALA COM PROF. MAIOR QUE 1,5 M ATÉ 3,0 M (MÉDIA MONTANTE E JUSANTE/UMA COMPOSIÇÃO POR TRECHO), RETROESCAV. (0,26 M3),LARG. MENOR QUE 0,8 M, EM SOLO DE 2A CATEGORIA, EM LOCAIS COM BAIXO NÍVEL DE INTERFERÊNCIA. AF_09/2024</t>
  </si>
  <si>
    <t xml:space="preserve">ESCAVAÇÃO MECANIZADA DE VALA COM PROF. MAIOR QUE 1,5 M ATÉ 3,0 M (MÉDIA MONTANTE E JUSANTE/UMA COMPOSIÇÃO POR TRECHO), RETROESCAV. (0,26 M3),LARG. MENOR QUE 0,8 M, EM SOLO MOLE, LOCAIS COM BAIXO NÍVEL DE INTERFERÊNCIA. AF_09/2024</t>
  </si>
  <si>
    <t xml:space="preserve">ESCAVAÇÃO MECANIZADA DE VALA COM PROF. MAIOR QUE 1,5 M ATÉ 3,0 M (MÉDIA MONTANTE E JUSANTE/UMA COMPOSIÇÃO POR TRECHO),COM ESCAVADEIRA (1,2 M3), LARG. DE 1,5 M A 2,5 M, EM SOLO MOLE, LOCAIS COM BAIXO NÍVEL DE INTERFERÊNCIA. AF_09/2024</t>
  </si>
  <si>
    <t xml:space="preserve">ESCAVAÇÃO MECANIZADA DE VALA COM PROF. MAIOR QUE 1,5 M ATÉ 3,0 M (MÉDIA MONTANTE E JUSANTE/UMA COMPOSIÇÃO POR TRECHO),COM ESCAVADEIRA (1,2 M3),LARG. DE 1,5 M A 2,5 M, EM SOLO DE 1A CATEGORIA, LOCAIS COM BAIXO NÍVEL DE INTERFERÊNCIA. AF_09/2024</t>
  </si>
  <si>
    <t xml:space="preserve">ESCAVAÇÃO MECANIZADA DE VALA COM PROF. MAIOR QUE 1,5 M ATÉ 3,0 M (MÉDIA MONTANTE E JUSANTE/UMA COMPOSIÇÃO POR TRECHO),COM ESCAVADEIRA (1,2 M3),LARG. DE 1,5 M A 2,5 M, EM SOLO DE 2A CATEGORIA, EM LOCAIS COM ALTO NÍVEL DE INTERFERÊNCIA. AF_09/2024</t>
  </si>
  <si>
    <t xml:space="preserve">ESCAVAÇÃO MECANIZADA DE VALA COM PROF. MAIOR QUE 1,5 M ATÉ 3,0 M (MÉDIA MONTANTE E JUSANTE/UMA COMPOSIÇÃO POR TRECHO),COM ESCAVADEIRA (1,2 M3),LARG. DE 1,5 M A 2,5 M, EM SOLO DE 2A CATEGORIA, LOCAIS COM BAIXO NÍVEL DE INTERFERÊNCIA. AF_09/2024</t>
  </si>
  <si>
    <t xml:space="preserve">ESCAVAÇÃO MECANIZADA DE VALA COM PROF. MAIOR QUE 1,5 M ATÉ 3,0 M (MÉDIA MONTANTE E JUSANTE/UMA COMPOSIÇÃO POR TRECHO),COM ESCAVADEIRA (1,2 M3),LARG. DE 1,5 M A 2,5 M, EM SOLO MOLE, EM LOCAIS COM ALTO NÍVEL DE INTERFERÊNCIA. AF_09/2024</t>
  </si>
  <si>
    <t xml:space="preserve">ESCAVAÇÃO MECANIZADA DE VALA COM PROF. MAIOR QUE 1,5 M E ATÉ 3,0 M (MÉDIA MONTANTE E JUSANTE/UMA COMPOSIÇÃO POR TRECHO), ESCAVADEIRA (0,8 M3), LARG. MENOR QUE 1,5 M, EM SOLO DE 2A CATEGORIA, LOCAIS COM BAIXO NÍVEL DE INTERFERÊNCIA. AF_09/2024</t>
  </si>
  <si>
    <t xml:space="preserve">ESCAVAÇÃO MECANIZADA DE VALA COM PROF. MAIOR QUE 1,5 M E ATÉ 3,0 M (MÉDIA MONTANTE E JUSANTE/UMA COMPOSIÇÃO POR TRECHO), ESCAVADEIRA (0,8 M3), LARG. MENOR QUE 1,5 M, EM SOLO MOLE, LOCAIS COM BAIXO NÍVEL DE INTERFERÊNCIA. AF_09/2024</t>
  </si>
  <si>
    <t xml:space="preserve">ESCAVAÇÃO MECANIZADA DE VALA COM PROF. MAIOR QUE 1,5 M E ATÉ 3,0 M(MÉDIA MONTANTE E JUSANTE/UMA COMPOSIÇÃO POR TRECHO), ESCAVADEIRA (0,8 M3), LARG. MENOR QUE 1,5 M, EM SOLO DE 1A CATEGORIA, LOCAIS COM BAIXO NÍVEL DE INTERFERÊNCIA. AF_09/2024</t>
  </si>
  <si>
    <t xml:space="preserve">ESCAVAÇÃO MECANIZADA DE VALA COM PROF. MAIOR QUE 1,50 M ATÉ 3,0 M (MÉDIA MONTANTE E JUSANTE/UMA COMPOSIÇÃO POR TRECHO), ESCAVADEIRA (1,2 M3), LARG. DE 1,5 M A 2,5 M, EM SOLO DE 1A CATEGORIA, EM LOCAIS COM ALTO NÍVEL DE INTERFERÊNCIA. AF_09/2024</t>
  </si>
  <si>
    <t xml:space="preserve">ESCAVAÇÃO MECANIZADA DE VALA COM PROF. MAIOR QUE 3,0 M ATÉ 4,5 M (MÉDIA MONTANTE E JUSANTE/UMA COMPOSIÇÃO POR TRECHO), ESCAVADEIRA (0,8 M3), LARG. MENOR QUE 1,5 M, EM SOLO DE 1A CATEGORIA, LOCAIS COM BAIXO NÍVEL DE INTERFERÊNCIA. AF_09/2024</t>
  </si>
  <si>
    <t xml:space="preserve">ESCAVAÇÃO MECANIZADA DE VALA COM PROF. MAIOR QUE 3,0 M ATÉ 4,5 M (MÉDIA MONTANTE E JUSANTE/UMA COMPOSIÇÃO POR TRECHO), ESCAVADEIRA (0,8 M3), LARG. MENOR QUE 1,5 M, EM SOLO DE 2A CATEGORIA, EM LOCAIS COM ALTO NÍVEL DE INTERFERÊNCIA. AF_09/2024</t>
  </si>
  <si>
    <t xml:space="preserve">ESCAVAÇÃO MECANIZADA DE VALA COM PROF. MAIOR QUE 3,0 M ATÉ 4,5 M (MÉDIA MONTANTE E JUSANTE/UMA COMPOSIÇÃO POR TRECHO), ESCAVADEIRA (0,8 M3), LARG. MENOR QUE 1,5 M, EM SOLO MOLE, EM LOCAIS COM ALTO NÍVEL DE INTERFERÊNCIA. AF_09/2024</t>
  </si>
  <si>
    <t xml:space="preserve">ESCAVAÇÃO MECANIZADA DE VALA COM PROF. MAIOR QUE 3,0 M ATÉ 4,5 M (MÉDIA MONTANTE E JUSANTE/UMA COMPOSIÇÃO POR TRECHO), ESCAVADEIRA (1,2 M3), LARG. DE 1,5 M A 2,5 M, EM SOLO DE 1A CATEGORIA, LOCAIS COM BAIXO NÍVEL DE INTERFERÊNCIA. AF_09/2024</t>
  </si>
  <si>
    <t xml:space="preserve">ESCAVAÇÃO MECANIZADA DE VALA COM PROF. MAIOR QUE 3,0 M ATÉ 4,5 M (MÉDIA MONTANTE E JUSANTE/UMA COMPOSIÇÃO POR TRECHO), ESCAVADEIRA (1,2 M3), LARG. DE 1,5 M A 2,5 M, EM SOLO DE 2A CATEGORIA, LOCAIS COM BAIXO NÍVEL DE INTERFERÊNCIA. AF_09/2024</t>
  </si>
  <si>
    <t xml:space="preserve">ESCAVAÇÃO MECANIZADA DE VALA COM PROF. MAIOR QUE 3,0 M ATÉ 4,5 M (MÉDIA MONTANTE E JUSANTE/UMA COMPOSIÇÃO POR TRECHO), ESCAVADEIRA (1,2 M3), LARG. DE 1,5 M A 2,5 M, EM SOLO MOLE, LOCAIS COM BAIXO NÍVEL DE INTERFERÊNCIA. AF_09/2024</t>
  </si>
  <si>
    <t xml:space="preserve">ESCAVAÇÃO MECANIZADA DE VALA COM PROF. MAIOR QUE 3,0 M ATÉ 4,5 M(MÉDIA MONTANTE E JUSANTE/UMA COMPOSIÇÃO POR TRECHO), ESCAVADEIRA (0,8 M3), LARG. MENOR QUE 1,5 M, EM SOLO DE 1A CATEGORIA, EM LOCAIS COM ALTO NÍVEL DE INTERFERÊNCIA. AF_09/2024</t>
  </si>
  <si>
    <t xml:space="preserve">ESCAVAÇÃO MECANIZADA DE VALA COM PROF. MAIOR QUE 4,5 M ATÉ 6,0 M (MÉDIA MONTANTE E JUSANTE/UMA COMPOSIÇÃO POR TRECHO), ESCAVADEIRA (0,8 M3), LARG. MENOR QUE 1,5 M, EM SOLO DE 1A CATEGORIA, EM LOCAIS COM ALTO NÍVEL DE INTERFERÊNCIA. AF_09/2024</t>
  </si>
  <si>
    <t xml:space="preserve">ESCAVAÇÃO MECANIZADA DE VALA COM PROF. MAIOR QUE 4,5 M ATÉ 6,0 M (MÉDIA MONTANTE E JUSANTE/UMA COMPOSIÇÃO POR TRECHO), ESCAVADEIRA (0,8 M3),LARG. MENOR QUE 1,5 M, EM SOLO DE MOLE, EM LOCAIS COM ALTO NÍVEL DE INTERFERÊNCIA. AF_09/2024</t>
  </si>
  <si>
    <t xml:space="preserve">ESCAVAÇÃO MECANIZADA DE VALA COM PROF. MAIOR QUE 4,5 M ATÉ 6,0 M (MÉDIA MONTANTE E JUSANTE/UMA COMPOSIÇÃO POR TRECHO), ESCAVADEIRA (1,2 M3), LARG. DE 1,5 M A 2,5 M, EM SOLO DE 1A CATEGORIA, LOCAIS COM BAIXO NÍVEL DE INTERFERÊNCIA. AF_09/2024</t>
  </si>
  <si>
    <t xml:space="preserve">ESCAVAÇÃO MECANIZADA DE VALA COM PROF. MAIOR QUE 4,5 M ATÉ 6,0 M (MÉDIA MONTANTE E JUSANTE/UMA COMPOSIÇÃO POR TRECHO), ESCAVADEIRA (1,2 M3), LARG. DE 1,5 M A 2,5 M, EM SOLO DE 2A CATEGORIA, EM LOCAIS COM ALTO NÍVEL DE INTERFERÊNCIA. AF_09/2024</t>
  </si>
  <si>
    <t xml:space="preserve">ESCAVAÇÃO MECANIZADA DE VALA COM PROF. MAIOR QUE 4,5 M ATÉ 6,0 M (MÉDIA MONTANTE E JUSANTE/UMA COMPOSIÇÃO POR TRECHO), ESCAVADEIRA (1,2 M3), LARG. DE 1,5 M A 2,5 M, EM SOLO DE 2A CATEGORIA, LOCAIS COM BAIXO NÍVEL DE INTERFERÊNCIA. AF_09/2024</t>
  </si>
  <si>
    <t xml:space="preserve">ESCAVAÇÃO MECANIZADA DE VALA COM PROF. MAIOR QUE 4,5 M ATÉ 6,0 M (MÉDIA MONTANTE E JUSANTE/UMA COMPOSIÇÃO POR TRECHO), ESCAVADEIRA (1,2 M3), LARG. DE 1,5 M A 2,5 M, EM SOLO MOLE, EM LOCAIS COM ALTO NÍVEL DE INTERFERÊNCIA. AF_09/2024</t>
  </si>
  <si>
    <t xml:space="preserve">ESCAVAÇÃO MECANIZADA DE VALA COM PROF. MAIOR QUE 4,5 M ATÉ 6,0 M (MÉDIA MONTANTE E JUSANTE/UMA COMPOSIÇÃO POR TRECHO), ESCAVADEIRA (1,2 M3), LARG. DE 1,5 M A 2,5 M, EM SOLO MOLE, LOCAIS COM BAIXO NÍVEL DE INTERFERÊNCIA. AF_09/2024</t>
  </si>
  <si>
    <t xml:space="preserve">ESCAVAÇÃO MECANIZADA DE VALA COM PROF. MAIOR QUE 4,5 M ATÉ 6,0 M (MÉDIA MONTANTE E JUSANTE/UMA COMPOSIÇÃO POR TRECHO),COM ESCAVADEIRA (0,8 M3), LARG. MENOR QUE 1,5 M, EM SOLO DE 1A CATEGORIA, LOCAIS COM BAIXO NÍVEL DE INTERFERÊNCIA. AF_09/2024</t>
  </si>
  <si>
    <t xml:space="preserve">ESCAVAÇÃO MECANIZADA DE VALA COM PROF. MAIOR QUE 4,5 M ATÉ 6,0 M (MÉDIA MONTANTE E JUSANTE/UMA COMPOSIÇÃO POR TRECHO),COM ESCAVADEIRA (0,8 M3), LARG. MENOR QUE 1,5 M, EM SOLO MOLE, LOCAIS COM BAIXO NÍVEL DE INTERFERÊNCIA. AF_09/2024</t>
  </si>
  <si>
    <t xml:space="preserve">ESCAVAÇÃO MECANIZADA DE VALA COM PROF. MAIOR QUE 4,5 M ATÉ 6,0 M(MÉDIA MONTANTE E JUSANTE/UMA COMPOSIÇÃO POR TRECHO), ESCAVADEIRA (1,2 M3), LARG. DE 1,5 M A 2,5 M, EM SOLO DE 1A CATEGORIA, EM LOCAIS COM ALTO NÍVEL DE INTERFERÊNCIA. AF_09/2024</t>
  </si>
  <si>
    <t xml:space="preserve">ESCAVAÇÃO MECANIZADA DE VALA COM PROF.MAIOR QUE 3,0 M ATÉ 4,5 M (MÉDIA MONTANTE E JUSANTE/UMA COMPOSIÇÃO POR TRECHO), ESCAVADEIRA (0,8 M3), LARG. MENOR QUE 1,5 M, EM SOLO DE 2A CATEGORIA, LOCAIS COM BAIXO NÍVEL DE INTERFERÊNCIA. AF_09/2024</t>
  </si>
  <si>
    <t xml:space="preserve">ESCAVAÇÃO MECANIZADA DE VALA COM PROF.MAIOR QUE 3,0 M ATÉ 4,5 M (MÉDIA MONTANTE E JUSANTE/UMA COMPOSIÇÃO POR TRECHO), ESCAVADEIRA (0,8 M3), LARG. MENOR QUE 1,5 M, EM SOLO MOLE, LOCAIS COM BAIXO NÍVEL DE INTERFERÊNCIA. AF_09/2024</t>
  </si>
  <si>
    <t xml:space="preserve">ESCAVAÇÃO MECANIZADA DE VALA COM PROF.MAIOR QUE 4,5 M ATÉ 6,0 M (MÉDIA MONTANTE E JUSANTE/UMA COMPOSIÇÃO POR TRECHO),COM ESCAVADEIRA (0,8 M3), LARG. MENOR QUE 1,5 M, EM SOLO DE 2A CATEGORIA, EM LOCAIS COM ALTO NÍVEL DE INTERFERÊNCIA. AF_09/2024</t>
  </si>
  <si>
    <t xml:space="preserve">ESCAVAÇÃO MECANIZADA DE VALA COM PROF.MAIOR QUE 4,5 M ATÉ 6,0 M (MÉDIA MONTANTE E JUSANTE/UMA COMPOSIÇÃO POR TRECHO),COM ESCAVADEIRA (0,8 M3), LARG. MENOR QUE 1,5 M, EM SOLO DE 2A CATEGORIA, EM LOCAIS COM BAIXO NÍVEL DE INTERFERÊNCIA. AF_09/2024</t>
  </si>
  <si>
    <t xml:space="preserve">ESCAVAÇÃO MECANIZADA DE VALA COM PROFUNDIDADE ATÉ 1,5 M (MÉDIA MONTANTE E JUSANTE/UMA COMPOSIÇÃO POR TRECHO), RETROESCAV. (0,26 M3), LARGURA DE 0,8 M A 1,5 M, EM SOLO DE 1A CATEGORIA, LOCAIS COM BAIXO NÍVEL DE INTERFERÊNCIA. AF_09/2024</t>
  </si>
  <si>
    <t xml:space="preserve">ESCAVAÇÃO MECANIZADA DE VALA COM PROFUNDIDADE ATÉ 1,5 M (MÉDIA MONTANTE E JUSANTE/UMA COMPOSIÇÃO POR TRECHO), RETROESCAV. (0,26 M3), LARGURA MENOR QUE 0,8 M, EM SOLO DE 1A CATEGORIA, LOCAIS COM BAIXO NÍVEL DE INTERFERÊNCIA. AF_09/2024</t>
  </si>
  <si>
    <t xml:space="preserve">ESCAVAÇÃO MECANIZADA DE VALA COM PROFUNDIDADE MAIOR QUE 1,5 M ATÉ 3,0 M (MÉDIA MONTANTE E JUSANTE/UMA COMPOSIÇÃO POR TRECHO), RETROESCAV (0,26 M3), LARGURA DE 0,8 M A 1,5 M, EM SOLO DE 1A CATEGORIA, LOCAIS COM BAIXO NÍVEL DE INTERFERÊNCIA. AF_09/2024</t>
  </si>
  <si>
    <t xml:space="preserve">ESCAVAÇÃO MECANIZADA DE VALA COM PROFUNDIDADE MAIOR QUE 1,5 M ATÉ 3,0 M (MÉDIA MONTANTE E JUSANTE/UMA COMPOSIÇÃO POR TRECHO), RETROESCAV. (0,26 M3), LARGURA MENOR QUE 0,8 M, EM SOLO DE 1A CATEGORIA, LOCAIS COM BAIXO NÍVEL DE INTERFERÊNCIA. AF_09/2024</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</si>
  <si>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</si>
  <si>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</si>
  <si>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DESMONTE DE MATERIAL DE 3ª CATEGORIA, COM USO DE ARGAMASSA EXPANSIVA - EXCLUSIVE CARGA E TRANSPORTE. AF_03/2021</t>
  </si>
  <si>
    <t xml:space="preserve">DESMONTE DE MATERIAL DE 3ª CATEGORIA, COM USO DE ARGAMASSA EXPANSIVA, EM VALA - EXCLUSIVE RETIRADA, CARGA E TRANSPORTE. AF_03/2021</t>
  </si>
  <si>
    <t xml:space="preserve">DESMONTE DE MATERIAL DE 3ª CATEGORIA, COM USO DE EMULSÃO EXPLOSIVA ENCARTUCHADA - EXCLUSIVE CARGA E TRANSPORTE. AF_03/2021</t>
  </si>
  <si>
    <t xml:space="preserve">DESMONTE DE MATERIAL DE 3ª CATEGORIA, EM VALA, COM USO DE EMULSÃO EXPLOSIVA ENCARTUCHADA - EXCLUSIVE RETIRADA, CARGA E TRANSPORTE. AF_03/2021</t>
  </si>
  <si>
    <t xml:space="preserve">ESCAVAÇÃO DE VALA EM MATERIAL DE 3ª CATEGORIA, RESISTÊNCIA À COMPRESSÃO MAIOR OU IGUAL A 50 MPA, COM ROMPEDOR ACOPLADO EM ESCAVADEIRA HIDRÁULICA - EXCLUSIVE RETIRADA, CARGA E TRANSPORTE. AF_03/2021</t>
  </si>
  <si>
    <t xml:space="preserve">ESCAVAÇÃO DE VALA EM MATERIAL DE 3ª CATEGORIA, RESISTÊNCIA À COMPRESSÃO MENOR QUE 50 MPA, COM ROMPEDOR ACOPLADO EM ESCAVADEIRA HIDRÁULICA - EXCLUSIVE RETIRADA, CARGA E TRANSPORTE. AF_03/2021</t>
  </si>
  <si>
    <t xml:space="preserve">ESCAVAÇÃO DE VALA EM MATERIAL DE 3ª CATEGORIA, RESISTÊNCIA À COMPRESSÃO MENOR QUE 50 MPA, COM ROMPEDOR ACOPLADO EM RETROESCAVADEIRA - EXCLUSIVE RETIRADA CARGA E TRANSPORTE. AF_03/2021</t>
  </si>
  <si>
    <t xml:space="preserve">ESCAVAÇÃO EM MATERIAL DE 3ª CATEGORIA, RESISTÊNCIA À COMPRESSÃO MAIOR OU IGUAL A 50 MPA E MENOR QUE 70 MPA, COM ROMPEDOR ACOPLADO EM ESCAVADEIRA HIDRÁULICA - EXCLUSIVE CARGA E TRANSPORTE. AF_03/2021</t>
  </si>
  <si>
    <t xml:space="preserve">ESCAVAÇÃO EM MATERIAL DE 3ª CATEGORIA, RESISTÊNCIA À COMPRESSÃO MAIOR OU IGUAL A 70 MPA E MENOR QUE 90 MPA, COM ROMPEDOR ACOPLADO EM ESCAVADEIRA HIDRÁULICA - EXCLUSIVE CARGA E TRANSPORTE. AF_03/2021</t>
  </si>
  <si>
    <t xml:space="preserve">ESCAVAÇÃO EM MATERIAL DE 3ª CATEGORIA, RESISTÊNCIA À COMPRESSÃO MAIOR OU IGUAL A 90 MPA E MENOR QUE 110 MPA, COM ROMPEDOR ACOPLADO EM ESCAVADEIRA HIDRÁULICA - EXCLUSIVE CARGA E TRANSPORTE. AF_03/2021</t>
  </si>
  <si>
    <t xml:space="preserve">ESCAVAÇÃO EM MATERIAL DE 3ª CATEGORIA, RESISTÊNCIA À COMPRESSÃO MAIOR QUE 110 MPA, COM ROMPEDOR ACOPLADO EM ESCAVADEIRA HIDRÁULICA - EXCLUSIVE CARGA E TRANSPORTE. AF_03/2021</t>
  </si>
  <si>
    <t xml:space="preserve">ESCAVAÇÃO EM MATERIAL DE 3ª CATEGORIA, RESISTÊNCIA À COMPRESSÃO MENOR QUE 50 MPA, COM ROMPEDOR ACOPLADO EM ESCAVADEIRA HIDRÁULICA - EXCLUSIVE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</si>
  <si>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</si>
  <si>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</si>
  <si>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ESCORAMENTO DE VALA, TIPO BLINDADEM, COM PROFUNDIDADE DE 0 A 1,5 M, LARGURA MAIOR OU IGUAL A 1,5 M E MENOR QUE 2,5 M - EXECUÇÃO E FORNECIMENTO,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</si>
  <si>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</si>
  <si>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0 A 1,5 M, LARGURA MENOR QUE 1,5 M - EXECUÇÃO E FORNECIMENTO, INCLUI MATERIAL. AF_08/2020</t>
  </si>
  <si>
    <t xml:space="preserve">ESCORAMENTO DE VALA, TIPO BLINDAGEM, COM PROFUNDIDADE DE 0 A 1,5 M, LARGURA MENOR QUE 1,5 M - EXECUÇÃO, NÃO INCLUI MATERIAL. AF_08/2020</t>
  </si>
  <si>
    <t xml:space="preserve">ESCORAMENTO DE VALA, TIPO BLINDAGEM, COM PROFUNDIDADE DE 1,5 A 3,0 M, LARGURA MAIOR OU IGUAL A 1,5 M E MENOR QUE 2,5 M - EXECUÇÃO E FORNECIMENTO,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</si>
  <si>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</si>
  <si>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1,5 A 3,0 M, LARGURA MENOR QUE 1,5 M - EXECUÇÃO E FORNECIMENTO, INCLUI MATERIAL. AF_08/2020</t>
  </si>
  <si>
    <t xml:space="preserve">ESCORAMENTO DE VALA, TIPO BLINDAGEM, COM PROFUNDIDADE DE 1,5 A 3,0 M, LARGURA MENOR QUE 1,5 M - EXECUÇÃO, NÃO INCLUI MATERIAL. AF_08/2020</t>
  </si>
  <si>
    <t xml:space="preserve">ESCORAMENTO DE VALA, TIPO BLINDAGEM, COM PROFUNDIDADE DE 3,0 A 4,5 M, LARGURA MAIOR OU IGUAL A 1,5 M E MENOR QUE 2,5 M - EXECUÇÃO E FORNECIMENTO, INCLUI MATERIAL. AF_08/2020</t>
  </si>
  <si>
    <t xml:space="preserve">ESCORAMENTO DE VALA, TIPO BLINDAGEM, COM PROFUNDIDADE DE 3,0 A 4,5 M, LARGURA MAIOR OU IGUAL A 1,5 M E MENOR QUE 2,5 M - EXECUÇÃO, NÃO INCLUI MATERIAL. AF_08/2020</t>
  </si>
  <si>
    <t xml:space="preserve">ESCORAMENTO DE VALA, TIPO BLINDAGEM, COM PROFUNDIDADE DE 3,0 A 4,5 M, LARGURA MENOR QUE 1,5 M - EXECUÇÃO E FORNECIMENTO, INCLUI MATERIAL. AF_08/2020</t>
  </si>
  <si>
    <t xml:space="preserve">ESCORAMENTO DE VALA, TIPO BLINDAGEM, COM PROFUNDIDADE DE 3,0 A 4,5 M, LARGURA MENOR QUE 1,5 M - EXECUÇÃO, NÃO INCLUI MATERIAL. AF_08/2020</t>
  </si>
  <si>
    <t xml:space="preserve">ESCORAMENTO DE VALA, TIPO CONTÍNUO COM PERFIL METÁLICO "U", COM PROFUNDIDADE DE 0 A 1,5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</si>
  <si>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</si>
  <si>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1,5 A 3,0 M, LARGURA MENOR QUE 1,5 M. AF_08/2020</t>
  </si>
  <si>
    <t xml:space="preserve">ESCORAMENTO DE VALA, TIPO CONTÍNUO COM PERFIL METÁLICO "U", COM PROFUNDIDADE DE 3,0 A 4,5 M, LARGURA MAIOR OU IGUAL A 1,5 M E MENOR QUE 2,5 M. AF_08/2020</t>
  </si>
  <si>
    <t xml:space="preserve">ESCORAMENTO DE VALA, TIPO CONTÍNUO COM PERFIL METÁLICO "U", COM PROFUNDIDADE DE 3,0 A 4,5 M, LARGURA MENOR QUE 1,5 M. AF_08/2020</t>
  </si>
  <si>
    <t xml:space="preserve">ESCORAMENTO DE VALA, TIPO CONTÍNUO, COM PROFUNDIDADE DE 0 A 1,5 M, LARGURA MAIOR OU IGUAL A 1,5 M E MENOR QUE 2,5 M. AF_08/2020</t>
  </si>
  <si>
    <t xml:space="preserve">ESCORAMENTO DE VALA, TIPO CONTÍNUO, COM PROFUNDIDADE DE 0 A 1,5 M, LARGURA MENOR QUE 1,5 M. AF_08/2020</t>
  </si>
  <si>
    <t xml:space="preserve">ESCORAMENTO DE VALA, TIPO CONTÍNUO, COM PROFUNDIDADE DE 1,5 A 3,0 M, LARGURA MAIOR OU IGUAL A 1,5 M E MENOR QUE 2,5 M. AF_08/2020</t>
  </si>
  <si>
    <t xml:space="preserve">ESCORAMENTO DE VALA, TIPO CONTÍNUO, COM PROFUNDIDADE DE 1,5 M A 3,0 M, LARGURA MENOR QUE 1,5 M. AF_08/2020</t>
  </si>
  <si>
    <t xml:space="preserve">ESCORAMENTO DE VALA, TIPO CONTÍNUO, COM PROFUNDIDADE DE 3,0 A 4,5 M, LARGURA MAIOR OU IGUAL A 1,5 E MENOR QUE 2,5 M. AF_08/2020</t>
  </si>
  <si>
    <t xml:space="preserve">ESCORAMENTO DE VALA, TIPO CONTÍNUO, COM PROFUNDIDADE DE 3,0 A 4,5 M, LARGURA MENOR QUE 1,5 M. AF_08/2020</t>
  </si>
  <si>
    <t xml:space="preserve">ESCORAMENTO DE VALA, TIPO DESCONTÍNUO, COM PROFUNDIDADE DE 0 A 1,5 M, LARGURA MAIOR OU IGUAL A 1,5 M E MENOR QUE 2,5 M. AF_08/2020</t>
  </si>
  <si>
    <t xml:space="preserve">ESCORAMENTO DE VALA, TIPO DESCONTÍNUO, COM PROFUNDIDADE DE 0 A 1,5 M, LARGURA MENOR QUE 1,5 M. AF_08/2020</t>
  </si>
  <si>
    <t xml:space="preserve">ESCORAMENTO DE VALA, TIPO DESCONTÍNUO, COM PROFUNDIDADE DE 1,5 A 3,0 M, LARGURA MAIOR OU IGUAL A 1,5 M E MENOR QUE 2,5 M. AF_08/2020</t>
  </si>
  <si>
    <t xml:space="preserve">ESCORAMENTO DE VALA, TIPO DESCONTÍNUO, COM PROFUNDIDADE DE 1,5 M A 3,0 M, LARGURA MENOR QUE 1,5 M. AF_08/2020</t>
  </si>
  <si>
    <t xml:space="preserve">ESCORAMENTO DE VALA, TIPO DESCONTÍNUO, COM PROFUNDIDADE DE 3,0 A 4,5 M, LARGURA MAIOR OU IGUAL A 1,5 E MENOR QUE 2,5 M. AF_08/2020</t>
  </si>
  <si>
    <t xml:space="preserve">ESCORAMENTO DE VALA, TIPO DESCONTÍNUO, COM PROFUNDIDADE DE 3,0 A 4,5 M, LARGURA MENOR QUE 1,5 M. AF_08/2020</t>
  </si>
  <si>
    <t xml:space="preserve">ESCORAMENTO DE VALA, TIPO ESTACA PRANCHA METÁLICA CRAVADA, COM PROFUNDIDADE DE 0 A 1,5 M. AF_08/2020</t>
  </si>
  <si>
    <t xml:space="preserve">ESCORAMENTO DE VALA, TIPO ESTACA PRANCHA METÁLICA CRAVADA, COM PROFUNDIDADE DE 1,5 A 3 M. AF_08/2020</t>
  </si>
  <si>
    <t xml:space="preserve">ESCORAMENTO DE VALA, TIPO ESTACA PRANCHA METÁLICA CRAVADA, COM PROFUNDIDADE DE 3 A 4,5 M. AF_08/2020</t>
  </si>
  <si>
    <t xml:space="preserve">ESCORAMENTO DE VALA, TIPO PONTALETEAMENTO, COM PROFUNDIDADE DE 0 A 1,5 M, LARGURA MAIOR OU IGUAL A 1,5 M E MENOR QUE 2,5 M. AF_08/2020</t>
  </si>
  <si>
    <t xml:space="preserve">ESCORAMENTO DE VALA, TIPO PONTALETEAMENTO, COM PROFUNDIDADE DE 0 A 1,5 M, LARGURA MENOR QUE 1,5 M. AF_08/2020</t>
  </si>
  <si>
    <t xml:space="preserve">ESCORAMENTO DE VALA, TIPO PONTALETEAMENTO, COM PROFUNDIDADE DE 1,5 A 3,0 M, LARGURA MAIOR OU IGUAL A 1,5 M E MENOR QUE 2,5 M. AF_08/2020</t>
  </si>
  <si>
    <t xml:space="preserve">ESCORAMENTO DE VALA, TIPO PONTALETEAMENTO, COM PROFUNDIDADE DE 1,5 A 3,0 M, LARGURA MENOR QUE 1,5 M. AF_08/2020</t>
  </si>
  <si>
    <t xml:space="preserve">ESCORAMENTO DE VALA, TIPO PONTALETEAMENTO, COM PROFUNDIDADE DE 3,0 A 4,5 M, LARGURA MAIOR OU IGUAL A 1,5 M E MENOR QUE 2,5 M. AF_08/2020</t>
  </si>
  <si>
    <t xml:space="preserve">ESCORAMENTO DE VALA, TIPO PONTALETEAMENTO, COM PROFUNDIDADE DE 3,0 A 4,5 M, LARGURA MENOR QUE 1,5 M. AF_08/2020</t>
  </si>
  <si>
    <t xml:space="preserve">ESCORAMENTO DE VALA,TIPO CONTÍNUO COM PERFIL METÁLICO "U", COM PROFUNDIDADE DE 0 A 1,5 M, LARGURA MAIOR OU IGUAL A 1,5 E MENOR QUE 2,5 M. AF_08/2020</t>
  </si>
  <si>
    <t xml:space="preserve">FABRICAÇÃO DE CONJUNTO DE MÓDULO METÁLICO, COMPRIMENTO DE 3,0 M E ALTURA DE 1,8 M (ESTRONCAS DE 1,00 M). AF_08/2020</t>
  </si>
  <si>
    <t xml:space="preserve">FABRICAÇÃO DE CONJUNTO DE MÓDULO METÁLICO, COMPRIMENTO DE 3,0 M E ALTURA DE 1,8 M (ESTRONCAS DE 2,00 M). AF_08/2020</t>
  </si>
  <si>
    <t xml:space="preserve">FABRICAÇÃO DE CONJUNTO DE MÓDULO METÁLICO, COMPRIMENTO DE 3,0 M E ALTURA DE 2,4 M (ESTRONCAS DE 1,00 M). AF_08/2020</t>
  </si>
  <si>
    <t xml:space="preserve">FABRICAÇÃO DE CONJUNTO DE MÓDULO METÁLICO, COMPRIMENTO DE 3,0 M E ALTURA DE 2,4 M (ESTRONCAS DE 2,00 M). AF_08/2020</t>
  </si>
  <si>
    <t xml:space="preserve">FABRICAÇÃO DE CONJUNTO DE MÓDULO METÁLICO, COMPRIMENTO DE 3,6 M E ALTURA DE 3,0 M (ESTRONCAS DE 1,00 M). AF_08/2020</t>
  </si>
  <si>
    <t xml:space="preserve">FABRICAÇÃO DE CONJUNTO DE MÓDULO METÁLICO, COMPRIMENTO DE 3,6 M E ALTURA DE 3,0 M (ESTRONCAS DE 2,00 M). AF_08/2020</t>
  </si>
  <si>
    <t xml:space="preserve">PREPARO DE FUNDO DE VALA COM LARGURA MAIOR OU IGUAL A 1,5 M E MENOR QUE 2,5 M (ACERTO DO SOLO NATURAL). AF_08/2020</t>
  </si>
  <si>
    <t xml:space="preserve">PREPARO DE FUNDO DE VALA COM LARGURA MAIOR OU IGUAL A 1,5 M E MENOR QUE 2,5 M, COM CAMADA DE AREIA, LANÇAMENTO MANUAL. AF_08/2020</t>
  </si>
  <si>
    <t xml:space="preserve">PREPARO DE FUNDO DE VALA COM LARGURA MAIOR OU IGUAL A 1,5 M E MENOR QUE 2,5 M, COM CAMADA DE AREIA, LANÇAMENTO MECANIZADO. AF_08/2020</t>
  </si>
  <si>
    <t xml:space="preserve">PREPARO DE FUNDO DE VALA COM LARGURA MAIOR OU IGUAL A 1,5 M E MENOR QUE 2,5 M, COM CAMADA DE BRITA, LANÇAMENTO MANUAL. AF_08/2020</t>
  </si>
  <si>
    <t xml:space="preserve">PREPARO DE FUNDO DE VALA COM LARGURA MAIOR OU IGUAL A 1,5 M E MENOR QUE 2,5 M, COM CAMADA DE BRITA, LANÇAMENTO MECANIZADO. AF_08/2020</t>
  </si>
  <si>
    <t xml:space="preserve">PREPARO DE FUNDO DE VALA COM LARGURA MENOR QUE 1,5 M (ACERTO DO SOLO NATURAL). AF_08/2020</t>
  </si>
  <si>
    <t xml:space="preserve">PREPARO DE FUNDO DE VALA COM LARGURA MENOR QUE 1,5 M, COM CAMADA DE AREIA, LANÇAMENTO MANUAL. AF_08/2020</t>
  </si>
  <si>
    <t xml:space="preserve">PREPARO DE FUNDO DE VALA COM LARGURA MENOR QUE 1,5 M, COM CAMADA DE AREIA, LANÇAMENTO MECANIZADO. AF_08/2020</t>
  </si>
  <si>
    <t xml:space="preserve">PREPARO DE FUNDO DE VALA COM LARGURA MENOR QUE 1,5 M, COM CAMADA DE BRITA, LANÇAMENTO MANUAL. AF_08/2020</t>
  </si>
  <si>
    <t xml:space="preserve">PREPARO DE FUNDO DE VALA COM LARGURA MENOR QUE 1,5 M, COM CAMADA DE BRITA, LANÇAMENTO MECANIZADO. AF_08/2020</t>
  </si>
  <si>
    <t xml:space="preserve">ESGOTAMENTO DE VALA COM BOMBA SUBMERSÍVEL. AF_12/2022</t>
  </si>
  <si>
    <t xml:space="preserve">INSTALAÇÃO DE MATERIAL GRANULAR FILTRANTE PARA SISTEMA DE REBAIXAMENTO DE LENÇOL FREÁTICO POR POÇOS PROFUNDOSA, DIÂMETRO DO POÇO DE 400 MM. AF_12/2022</t>
  </si>
  <si>
    <t xml:space="preserve">INSTALAÇÃO DE SISTEMA DE REBAIXAMENTO DE LENÇOL FREÁTICO POR POÇOS PROFUNDOS, DIÂMETRO DO POÇO DE 400 MM (EXCLUI O FORNECIMENTO E FUNCIONAMENTO DE BOMBAS). AF_12/2022</t>
  </si>
  <si>
    <t xml:space="preserve">INSTALAÇÃO DE TUBULAÇÃO (GEOMECÂNICA E DE SUCÇÃO) PARA SISTEMA DE REBAIXAMENTO DE LENÇOL FREÁTICO POR POÇOS PROFUNDOS COM BOMBA SUBMERSA, DIÂMETRO DO POÇO DE 400 MM. AF_12/2022</t>
  </si>
  <si>
    <t xml:space="preserve">INSTALAÇÃO E DESINSTALAÇÃO DE CONJUNTO DE BOMBAS, À VÁCUO E CENTRÍFUGA, PARA SISTEMA DE REBAIXAMENTO DE LENÇOL FREÁTICO POR PONTEIRAS FILTRANTES (EXCLUI O FORNECIMENTO DE BOMBAS). AF_12/2022</t>
  </si>
  <si>
    <t xml:space="preserve">INSTALAÇÃO E DESINSTALAÇÃO DE MANGOTES PARA SISTEMA DE REBAIXAMENTO DE LENÇOL FREÁTICO POR PONTEIRAS FILTRANTES. AF_12/2022</t>
  </si>
  <si>
    <t xml:space="preserve">INSTALAÇÃO E DESINSTALAÇÃO DE REGISTRO DE PVC PARA SISTEMA DE REBAIXAMENTO DE LENÇOL FREÁTICO POR PONTEIRAS FILTRANTES. AF_12/2022</t>
  </si>
  <si>
    <t xml:space="preserve">INSTALAÇÃO E DESINSTALAÇÃO DE SISTEMA DE BOMBA PARA SISTEMA DE REBAIXAMENTO DE LENÇOL FREÁTICO POR POÇOS PROFUNDOS (EXCLUI O FORNECIMENTO DE BOMBA). AF_12/2022</t>
  </si>
  <si>
    <t xml:space="preserve">INSTALAÇÃO E DESINSTALAÇÃO DE SISTEMA DE REBAIXAMENTO DE LENÇOL FREÁTICO POR PONTEIRAS FILTRANTES PARA OBRAS ESTACIONÁRIAS (EXCLUI O FORNECIMENTO E FUNCIONAMENTO DE BOMBAS). AF_12/2022</t>
  </si>
  <si>
    <t xml:space="preserve">INSTALAÇÃO E DESINSTALAÇÃO DE SISTEMA DE REBAIXAMENTO DE LENÇOL FREÁTICO POR PONTEIRAS FILTRANTES PARA OBRAS ITINERANTES (EXCLUI O FORNECIMENTO E FUNCIONAMENTO DE BOMBAS). AF_12/2022</t>
  </si>
  <si>
    <t xml:space="preserve">INSTALAÇÃO E DESINSTALAÇÃO DE TUBO COLETOR DE PVC, DIÂMETRO DE 100 MM, PARA SISTEMA DE REBAIXAMENTO DE LENÇOL FREÁTICO POR PONTEIRAS FILTRANTES. AF_12/2022</t>
  </si>
  <si>
    <t xml:space="preserve">INSTALAÇÃO E RETIRADA DE REVESTIMENTO METÁLICO PARA PERFURAÇÃO DE SOLO PARA SISTEMA DE REBAIXAMENTO DE LENÇOL FREÁTICO POR PORÇOS PROFUNDOS, DIÂMETRO DO POÇO DE 400 MM. AF_12/2022</t>
  </si>
  <si>
    <t xml:space="preserve">PERFURAÇÃO DE SOLO PARA SISTEMA DE REBAIXAMENTO DE LENÇOL FREÁTICO POR POÇOS PROFUNDOS, DIÂMETRO DO POÇO DE 400 MM. AF_12/2022</t>
  </si>
  <si>
    <t xml:space="preserve">PERFURAÇÃO DE SOLO, INSTALAÇÃO E DESINSTALAÇÃO DE PONTEIRAS PARA SISTEMA DE REBAIXAMENTO DE LENÇOL FREÁTICO POR PONTEIRAS FILTRANTES EM OBRAS ESTACIONÁRIAS. AF_12/2022</t>
  </si>
  <si>
    <t xml:space="preserve">PERFURAÇÃO DE SOLO, INSTALAÇÃO E DESINSTALAÇÃO DE PONTEIRAS PARA SISTEMA DE REBAIXAMENTO DE LENÇOL FREÁTICO POR PONTEIRAS FILTRANTES EM OBRAS ITINERANTES. AF_12/2022</t>
  </si>
  <si>
    <t xml:space="preserve">CAIXILHO FIXO DE ALUMÍNIO PARA VIDRO (VIDRO INCLUSO), BATENTE/ REQUADRO DE 4 A 14 CM, SEM GUARNIÇÃO/ ALIZAR, FIXAÇÃO COM PARAFUSOS, VEDAÇÃO COM SILICONE, EXCLUSIVE CONTRAMARCO - FORNECIMENTO E INSTALAÇÃO. AF_11/2024</t>
  </si>
  <si>
    <t xml:space="preserve">CAIXILHO FIXO DE PVC BRANCO PARA VIDRO (VIDRO INCLUSO), BATENTE/ REQUADRO DE 4 A 14 CM, SEM GUARNIÇÃO/ ALIZAR, COM FERRAGENS, FIXAÇÃO COM PARAFUSOS, VEDAÇÃO COM SILICONE, EXCLUSIVE CONTRAMARCO - FORNECIMENTO E INSTALAÇÃO. AF_11/2024</t>
  </si>
  <si>
    <t xml:space="preserve">CONTRAMARCO DE ALUMÍNIO, FIXAÇÃO COM ARGAMASSA - FORNECIMENTO E INSTALAÇÃO. AF_11/2024</t>
  </si>
  <si>
    <t xml:space="preserve">CONTRAMARCO DE ALUMÍNIO, FIXAÇÃO COM PARAFUSO - FORNECIMENTO E INSTALAÇÃO. AF_11/2024</t>
  </si>
  <si>
    <t xml:space="preserve">CONTRAMARCO DE AÇO, FIXAÇÃO COM ARGAMASSA - FORNECIMENTO E INSTALAÇÃO. AF_11/2024</t>
  </si>
  <si>
    <t xml:space="preserve">CONTRAMARCO DE AÇO, FIXAÇÃO COM PARAFUSO - FORNECIMENTO E INSTALAÇÃO. AF_11/2024</t>
  </si>
  <si>
    <t xml:space="preserve">GUARNIÇÃO DE ALUMÍNIO. AF_11/2024</t>
  </si>
  <si>
    <t xml:space="preserve">JANELA DE ALUMÍNIO DE CORRER COM 2 FOLHAS PARA VIDROS (VIDROS INCLUSOS) E PERSIANA INTEGRADA, BATENTE/ REQUADRO 6 A 14 CM, ACABAMENTO COM ACETATO OU BRILHANTE, FIXAÇÃO COM PARAFUSO, SEM GUARNIÇÃO/ ALIZAR, DIMENSÕES 120X120 CM, VEDAÇÃO COM SILICONE, EXCLUSIVE CONTRAMARCO - FORNECIMENTO E INSTALAÇÃO. AF_11/2024</t>
  </si>
  <si>
    <t xml:space="preserve">JANELA DE ALUMÍNIO DE CORRER COM 2 FOLHAS PARA VIDROS (VIDROS INCLUSOS), BATENTE/ REQUADRO 6 A 14 CM, ACABAMENTO COM ACETATO OU BRILHANTE, FIXAÇÃO COM PARAFUSO, SEM GUARNIÇÃO/ ALIZAR, DIMENSÕES 100X120 CM, VEDAÇÃO COM SILICONE, EXCLUSIVE CONTRAMARCO - FORNECIMENTO E INSTALAÇÃO. AF_11/2024</t>
  </si>
  <si>
    <t xml:space="preserve">JANELA DE ALUMÍNIO DE CORRER COM 2 FOLHAS PARA VIDROS (VIDROS INCLUSOS), COM BANDEIRA, BATENTE/ REQUADRO 6 A 14 CM, ACABAMENTO COM ACETATO OU BRILHANTE, FIXAÇÃO COM PARAFUSO, SEM GUARNIÇÃO/ ALIZAR, DIMENSÕES 100X120 CM, VEDAÇÃO COM SILICONE, EXCLUSIVE CONTRAMARCO - FORNECIMENTO E INSTALAÇÃO. AF_11/2024</t>
  </si>
  <si>
    <t xml:space="preserve">JANELA DE ALUMÍNIO DE CORRER COM 3 FOLHAS (2 VENEZIANAS E 1 FOLHA PARA VIDRO,VIDRO INCLUSO), BATENTE/ REQUADRO 6 A 14 CM, SEM ACABAMENTO, FIXAÇÃO COM PARAFUSO, SEM GUARNIÇÃO/ ALIZAR, DIMENSÕES 100X120 CM, VEDAÇÃO COM SILICONE, EXCLUSIVE CONTRAMARCO - FORNECIMENTO E INSTALAÇÃO. AF_11/2024</t>
  </si>
  <si>
    <t xml:space="preserve">JANELA DE ALUMÍNIO DE CORRER COM 4 FOLHAS PARA VIDROS (VIDROS INCLUSOS), COM BANDEIRA, BATENTE/ REQUADRO 6 A 14 CM, ACABAMENTO COM ACETATO OU BRILHANTE, FIXAÇÃO COM PARAFUSO, SEM GUARNIÇÃO/ ALIZAR, DIMENSÕES 150X120 CM, VEDAÇÃO COM SILICONE, EXCLUSIVE CONTRAMARCO - FORNECIMENTO E INSTALAÇÃO. AF_11/2024</t>
  </si>
  <si>
    <t xml:space="preserve">JANELA DE ALUMÍNIO DE CORRER COM 4 FOLHAS PARA VIDROS (VIDROS INCLUSOS), SEM BANDEIRA, BATENTE/ REQUADRO 6 A 14 CM, ACABAMENTO COM ACETATO OU BRILHANTE, FIXAÇÃO COM PARAFUSO, SEM GUARNIÇÃO/ ALIZAR, DIMENSÕES 150X120 CM, VEDAÇÃO COM SILICONE, EXCLUSIVE CONTRAMARCO - FORNECIMENTO E INSTALAÇÃO. AF_11/2024</t>
  </si>
  <si>
    <t xml:space="preserve">JANELA DE ALUMÍNIO TIPO MAXIM-AR, BATENTE/ REQUADRO 3 A 14 CM, VIDRO INCLUSO, FIXAÇÃO COM PARAFUSO, SEM GUARNIÇÃO/ ALIZAR, DIMENSÕES 60X80 (A X L) CM, SEM ACABAMENTO, VEDAÇÃO COM SILICONE, EXCLUSIVE CONTRAMARCO - FORNECIMENTO E INSTALAÇÃO. AF_11/2024</t>
  </si>
  <si>
    <t xml:space="preserve">JANELA DE ALUMÍNIO TIPO MAXIM-AR, VIDRO INCLUSO, COM BANDEIRA, FIXAÇÃO COM PARAFUSO, SEM GUARNIÇÃO/ ALIZAR, DIMENSÕES 100X80 (A X L) CM, SEM ACABAMENTO, VEDAÇÃO COM SILICONE, EXCLUSIVE CONTRAMARCO - FORNECIMENTO E INSTALAÇÃO. AF_11/2024</t>
  </si>
  <si>
    <t xml:space="preserve">JANELA DE AÇO DE CORRER COM 3 FOLHAS (2 VENEZIANAS E 1 PARA VIDRO - VIDRO INCLUSO), BATENTE/ REQUADRO INCLUSO (6 A 14 CM), FIXAÇÃO COM ARGAMASSA, COM PINTURA ANTICORROSIVA E PINTURA DE ACABAMENTO, COM FERRAGENS, FIXAÇÃO COM ARGAMASSA, EXCLUSIVE CONTRAMARCO - FORNECIMENTO E INSTALAÇÃO. AF_11/2024</t>
  </si>
  <si>
    <t xml:space="preserve">JANELA DE AÇO DE CORRER COM 4 FOLHAS PARA VIDRO (VIDROS NÃO INCLUSOS), BATENTE/ REQUADRO INCLUSO (6 A 14 CM), FIXAÇÃO COM ARGAMASSA, COM PINTURA ANTICORROSIVA, COM FERRAGENS, FIXAÇÃO COM ARGAMASSA, EXCLUSIVE CONTRAMARCO - FORNECIMENTO E INSTALAÇÃO. AF_11/2024</t>
  </si>
  <si>
    <t xml:space="preserve">JANELA DE AÇO GALVANIZADO TIPO MAXIMO-AR, PINT. ANTICORROSIVA, COM BATENTE/REQUADRO DE 6 A 14 CM, SEM VIDRO, COM GRADE, 1 FL, 60 X 80 CM (A X L), FIXAÇÃO COM ARGAMASSA, EXCLUSIVE CONTRAMARCO - FORNECIMENTO E INSTALAÇÃO. AF_11/2024</t>
  </si>
  <si>
    <t xml:space="preserve">JANELA DE AÇO TIPO BASCULANTE, PARA VIDROS (VIDROS NÃO INCLUSOS), BATENTE/ REQUADRO INCLUSO (6,5 A 14 CM), DIMENSÕES 60X60 CM, COM COM PINTURA ANTICORROSIVA, SEM ACABAMENTO, COM FERRAGENS, FIXAÇÃO COM ARGAMASSA, EXCLUSIVE CONTRAMARCO - FORNECIMENTO E INSTALAÇÃO. AF_11/2024</t>
  </si>
  <si>
    <t xml:space="preserve">JANELA DE MADEIRA CEDRINHO/ ANGELIM COMERCIAL/ CURUPIXA/ CUMARU OU EQUIVALENTE DA REGIÃO, TIPO MAXIMA AR, PARA VIDRO (VIDRO NÃO INCLUSO), CAIXA DO BATENTE/ MARCO DE 10 CM, COM GUARNIÇÕES/ ALIZAR E FERRAGENS, SEM ACABAMENTO, FIXAÇÃO COM PARAFUSOS E ESPUMA EXPANSIVA, EXCLUSIVE CONTRAMARCO - FORNECIMENTO E INSTALAÇÃO. AF_11/2024</t>
  </si>
  <si>
    <t xml:space="preserve">JANELA DE MADEIRA CEDRINHO/ ANGELIM COMERCIAL/ CURUPIXA/ CUMARU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</si>
  <si>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 xml:space="preserve">JANELA DE MADEIRA CEDRINHO/ ANGELIM COMERCIAL/ CURUPIXA/ CUMARU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</si>
  <si>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 xml:space="preserve">JANELA DE MADEIRA CEDRINHO/ ANGELIM COMERCIAL/ CURUPIXA/ CUMARU OU EQUIVALENTE, VENEZIANAS PANTOGRÁFICAS DE CORRER E 2 FOLHAS PARA VIDROS DE CORRER (VIDROS NÃO INCLUSOS), GUARNIÇÕES/ MARCO INCLUSOS, FERRAGENS INCLUSAS, FIXAÇÃO COM PARAFUSOS E ESPUMA EXPANSIVA, EXCLUSIVE CONTRAMARCO - FORNECIMENTO E INSTALAÇÃO. AF_11/2024</t>
  </si>
  <si>
    <t xml:space="preserve">JANELA DE MADEIRA IMBUIA/CEDRO ARANA/CEDRO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</si>
  <si>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 xml:space="preserve">JANELA DE MADEIRA IMBUIA/CEDRO ARANA/CEDRO ROSAOU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</si>
  <si>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 xml:space="preserve">JANELA DE MADEIRA PINUS/ EUCALIPTO/ TAUARI/ VIROLA OU EQUIVALENTE DA REGIÃO, TIPO BASCULANTE, 2 FOLHAS PARA (VIDROS NÃO INCLUSOS), CAIXA DO BATENTE/ MARCO DE 10 CM, SEM GUARNIÇÕES/ ALIZAR, COM FERRAGENS, FIXAÇÃO COM PARAFUSOS E ESPUMA EXPANSIVA, EXCLUSIVE CONTRAMARCO - FORNECIMENTO E INSTALAÇÃO. AF_11/2024</t>
  </si>
  <si>
    <t xml:space="preserve">JANELA DE MADEIRA PINUS/ EUCALIPTO/ TAUARI/ VIROLA OU EQUIVALENTE, CAIXA DO BATENTE/ MARCO 10 CM, COM 6 FOLHAS (2 VENEZIANAS FIXAS, 2 VENEZIANAS DE CORRER E 2 FOLHAS DE CORRER PARA VIDRO, VIDROS NÃO INCLUSOS), SEM GUARNIÇÃO/ ALIZAR, COM FERRAGENS, FIXAÇÃO COM PARAFUSOS E ESPUMA EXPANSIVA, EXCLUSIVE CONTRAMARCO - FORNECIMENTO E INSTALAÇÃO. AF_11/2024</t>
  </si>
  <si>
    <t xml:space="preserve">JANELA DE MADEIRA PINUS/EUCALIPTO/ TAUARI/ VIROLA OU EQUIVALENTE, CAIXA DO BATENTE/ MARCO 10 CM, COM DUAS FOLHAS DE ABRIR TIPO VENEZIANAS E 2 FOLHAS GUILHOTINAS PARA VIDRO (VIDROS NÃO INCLUSOS), COM GUARNIÇÃO/ ALIZAR E FERRAGENS, FIXAÇÃO COM PARAFUSOS E ESPUMA EXPANSIVA, EXCLUSIVE CONTRAMARCO - FORNECIMENTO E INSTALAÇÃO. AF_11/2024</t>
  </si>
  <si>
    <t xml:space="preserve">JANELA DE PVC BRANCO DE CORRER COM 2 FOLHAS PARA VIDRO (VIDROS INCLUSOS) E PERSIANA INTEGRADA, BATENTE/ REQUADRO DE 4 A 14 CM, DIMENSÕES 120X120 CM, COM GUARNIÇÃO/ ALIZAR, COM FERRAGENS, FIXAÇÃO COM PARAFUSOS, VEDAÇÃO COM SILICONE, EXCLUSIVE CONTRAMARCO - FORNECIMENTO E INSTALAÇÃO. AF_11/2024</t>
  </si>
  <si>
    <t xml:space="preserve">JANELA DE PVC BRANCO DE CORRER COM 3 FOLHAS (2 VENEZIANAS E 1 PARA VIDRO, VIDRO INCLUSO), BATENTE/ REQUADRO DE 4 A 14 CM, DIMENSÕES 100X200 CM, COM GUARNIÇÃO/ ALIZAR, COM FERRAGENS, FIXAÇÃO COM PARAFUSOS, VEDAÇÃO COM SILICONE, EXCLUSIVE CONTRAMARCO - FORNECIMENTO E INSTALAÇÃO. AF_11/2024</t>
  </si>
  <si>
    <t xml:space="preserve">JANELA DE PVC BRANCO TIPO MAXIM-AR (VIDRO INCLUSO), BATENTE/ REQUADRO DE 4 A 14 CM, DIMENSÕES 60X60 CM, COM GUARNIÇÃO/ ALIZAR, COM FERRAGENS, FIXAÇÃO COM PARAFUSOS, VEDAÇÃO COM SILICONE, EXCLUSIVE CONTRAMARCO - FORNECIMENTO E INSTALAÇÃO. AF_11/2024</t>
  </si>
  <si>
    <t xml:space="preserve">ALIZAR DE 5X1,5CM PARA PORTA FIXADO COM PREGOS, PADRÃO MÉDIO - FORNECIMENTO E INSTALAÇÃO. AF_12/2019</t>
  </si>
  <si>
    <t xml:space="preserve">ALIZAR DE 5X1,5CM PARA PORTA FIXADO COM PREGOS, PADRÃO POPULAR - FORNECIMENTO E INSTALAÇÃO. AF_12/2019</t>
  </si>
  <si>
    <t xml:space="preserve">BATENTE DE AÇO GALVANIZADO, COM PERFIL PRÉ-FABRICADO, FIXADO COM ARGAMASSA, COM SOLDA, GRAPAS E FUROS PARA FERRAGENS INCLUSOS. AF_12/2019</t>
  </si>
  <si>
    <t xml:space="preserve">BATENTE PARA PORTA COM BANDEIRA, FIXAÇÃO COM PARAFUSO E BUCHA. AF_12/2019</t>
  </si>
  <si>
    <t xml:space="preserve">BATENTE PARA PORTA DE MADEIRA, FIXAÇÃO COM ARGAMASSA, PADRÃO MÉDIO - FORNECIMENTO E INSTALAÇÃO. AF_12/2019</t>
  </si>
  <si>
    <t xml:space="preserve">BATENTE PARA PORTA DE MADEIRA, FIXAÇÃO COM ARGAMASSA, PADRÃO POPULAR. FORNECIMENTO E INSTALAÇÃO. AF_12/2019</t>
  </si>
  <si>
    <t xml:space="preserve">BATENTE PARA PORTA DE MADEIRA, PADRÃO MÉDIO - FORNECIMENTO E MONTAGEM. AF_12/2019</t>
  </si>
  <si>
    <t xml:space="preserve">BATENTE PARA PORTA DE MADEIRA, PADRÃO POPULAR - FORNECIMENTO E MONTAGEM. AF_12/2019</t>
  </si>
  <si>
    <t xml:space="preserve">CREMONA EM LATÃO CROMADO OU POLIDO, COMPLETA. AF_12/2019</t>
  </si>
  <si>
    <t xml:space="preserve">DOBRADIÇA EM AÇO/FERRO, 3" X 21/2", E=1,9 A 2MM, SEN ANEL, CROMADO OU ZINCADO, TAMPA BOLA, COM PARAFUSOS. AF_12/2019</t>
  </si>
  <si>
    <t xml:space="preserve">DOBRADIÇA TIPO VAI E VEM EM LATÃO POLIDO 3". AF_12/2019</t>
  </si>
  <si>
    <t xml:space="preserve">FECHADURA DE EMBUTIR COM CILINDRO, EXTERNA, COMPLETA, ACABAMENTO PADRÃO MÉDIO, INCLUSO EXECUÇÃO DE FURO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</si>
  <si>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</si>
  <si>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MÉDIO,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</si>
  <si>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</si>
  <si>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MÉDIO, COM EXECUÇÃO DE FURO - FORNECIMENTO E INSTALAÇÃO. AF_12/2019</t>
  </si>
  <si>
    <t xml:space="preserve">FECHADURA DE EMBUTIR PARA PORTAS INTERNAS, COMPLETA, ACABAMENTO PADRÃO POPULAR, COM EXECUÇÃO DE FURO - FORNECIMENTO E INSTALAÇÃO. AF_12/2019</t>
  </si>
  <si>
    <t xml:space="preserve">FECHO DE EMBUTIR TIPO UNHA 22CM. AF_12/2019</t>
  </si>
  <si>
    <t xml:space="preserve">FECHO DE EMBUTIR TIPO UNHA 40CM.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</si>
  <si>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</si>
  <si>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</si>
  <si>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</si>
  <si>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</si>
  <si>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</si>
  <si>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</si>
  <si>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</si>
  <si>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</si>
  <si>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</si>
  <si>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</si>
  <si>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</si>
  <si>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</si>
  <si>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</si>
  <si>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</si>
  <si>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</si>
  <si>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</si>
  <si>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</si>
  <si>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</si>
  <si>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</si>
  <si>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</si>
  <si>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</si>
  <si>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</si>
  <si>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</si>
  <si>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</si>
  <si>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</si>
  <si>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</si>
  <si>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</si>
  <si>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</si>
  <si>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</si>
  <si>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</si>
  <si>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</si>
  <si>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</si>
  <si>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</si>
  <si>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</si>
  <si>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</si>
  <si>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</si>
  <si>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</si>
  <si>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</si>
  <si>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</si>
  <si>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</si>
  <si>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</si>
  <si>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</si>
  <si>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</si>
  <si>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</si>
  <si>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</si>
  <si>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</si>
  <si>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</si>
  <si>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</si>
  <si>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</si>
  <si>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</si>
  <si>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</si>
  <si>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</si>
  <si>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</si>
  <si>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</si>
  <si>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</si>
  <si>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</si>
  <si>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</si>
  <si>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</si>
  <si>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</si>
  <si>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</si>
  <si>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</si>
  <si>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</si>
  <si>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</si>
  <si>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</si>
  <si>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</si>
  <si>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</si>
  <si>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</si>
  <si>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</si>
  <si>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</si>
  <si>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</si>
  <si>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PESADA OU SUPERPESADA, E BATENTE METÁLICO, 80X210CM, FIXAÇÃO COM ARGAMASSA - FORNECIMENTO E INSTALAÇÃO. AF_12/2019</t>
  </si>
  <si>
    <t xml:space="preserve">KIT DE PORTA-PRONTA DE MADEIRA EM ACABAMENTO MELAMÍNICO BRANCO, FOLHA PESADA OU SUPERPESADA, E BATENTE METÁLICO, 90X210CM, FIXAÇÃO COM ARGAMASSA - FORNECIMENTO E INSTALAÇÃO. AF_12/2019</t>
  </si>
  <si>
    <t xml:space="preserve">PORTA CADEADO ZINCADO OXIDADO PRETO COM CADEADO DE AÇO INOX, LARGURA DE *50* MM. AF_12/2019</t>
  </si>
  <si>
    <t xml:space="preserve">PORTA CORTA-FOGO 90X210X4CM - FORNECIMENTO E INSTALAÇÃO. AF_12/2019</t>
  </si>
  <si>
    <t xml:space="preserve">PORTA DE ALUMÍNIO DE ABRIR COM LAMBRI,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</si>
  <si>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</si>
  <si>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DE CORRER DE ALUMÍNIO, COM DUAS FOLHAS PARA VIDRO, INCLUSO VIDRO LISO INCOLOR, FECHADURA E PUXADOR, SEM ALIZAR. AF_12/2019</t>
  </si>
  <si>
    <t xml:space="preserve">PORTA DE FERRO, DE ABRIR, TIPO GRADE COM CHAPA, COM GUARNIÇÕES. AF_12/2019</t>
  </si>
  <si>
    <t xml:space="preserve">PORTA DE MADEIRA COMPENSADA LISA PARA PINTURA, 120X210X3,5CM, 2 FOLHAS, INCLUSO ADUELA 2A, ALIZAR 2A E DOBRADIÇAS. AF_12/2019</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</si>
  <si>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</si>
  <si>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</si>
  <si>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</si>
  <si>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PARA PINTURA, SEMI-OCA (LEVE OU MÉDIA), 60X210CM, ESPESSURA DE 3,5CM, INCLUSO DOBRADIÇAS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</si>
  <si>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</si>
  <si>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80X210CM,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</si>
  <si>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</si>
  <si>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</si>
  <si>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</si>
  <si>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</si>
  <si>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</si>
  <si>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</si>
  <si>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PORTA DE MADEIRA TIPO VENEZIANA, 80X210CM, ESPESSURA DE 3CM, INCLUSO DOBRADIÇAS - FORNECIMENTO E INSTALAÇÃO. AF_12/2019</t>
  </si>
  <si>
    <t xml:space="preserve">PORTA DE MADEIRA, MACIÇA (PESADA OU SUPERPESADA), 90X210CM, ESPESSURA DE 3,5CM, INCLUSO DOBRADIÇAS - FORNECIMENTO E INSTALAÇÃO. AF_12/2019</t>
  </si>
  <si>
    <t xml:space="preserve">PORTA DE MADEIRA, TIPO MEXICANA, MACIÇA (PESADA OU SUPERPESADA), 80X210CM, ESPESSURA DE 3,5CM, INCLUSO DOBRADIÇAS - FORNECIMENTO E INSTALAÇÃO. AF_12/2019</t>
  </si>
  <si>
    <t xml:space="preserve">PORTA EM ALUMÍNIO DE ABRIR TIPO VENEZIANA COM GUARNIÇÃO, FIXAÇÃO COM PARAFUSOS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</si>
  <si>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</si>
  <si>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</si>
  <si>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PUXADOR CENTRAL PARA ESQUADRIA DE MADEIRA.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</si>
  <si>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</si>
  <si>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</si>
  <si>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</si>
  <si>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</si>
  <si>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</si>
  <si>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TARJETA TIPO LIVRE/OCUPADO PARA PORTA DE BANHEIRO. AF_12/2019</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</si>
  <si>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</si>
  <si>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</si>
  <si>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</si>
  <si>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t>
  </si>
  <si>
    <t xml:space="preserve">ESTACA CIRCULAR ESCAVADA COM FLUIDO ESTABILIZANTE (ESTACÃO), DIÂMETRO DE 110CM (EXCLUSIVE MOBILIZAÇÃO E DESMOBILIZAÇÃO). AF_05/2020</t>
  </si>
  <si>
    <t xml:space="preserve">ESTACA CIRCULAR ESCAVADA COM FLUIDO ESTABILIZANTE (ESTACÃO), DIÂMETRO DE 140CM (EXCLUSIVE MOBILIZAÇÃO E DESMOBILIZAÇÃO). AF_05/2020</t>
  </si>
  <si>
    <t xml:space="preserve">ESTACA CIRCULAR ESCAVADA COM FLUIDO ESTABILIZANTE (ESTACÃO), DIÂMETRO DE 80CM (EXCLUSIVE MOBILIZAÇÃO E DESMOBILIZAÇÃO). AF_05/2020</t>
  </si>
  <si>
    <t xml:space="preserve">ESTACA RETANGULAR ESCAVADA COM FLUIDO ESTABILIZANTE (BARRETE), 40 X 250CM (EXCLUSIVE MOBILIZAÇÃO E DESMOBILIZAÇÃO). AF_05/2020</t>
  </si>
  <si>
    <t xml:space="preserve">ESTACA RETANGULAR ESCAVADA COM FLUIDO ESTABILIZANTE (BARRETE), 60 X 250CM (EXCLUSIVE MOBILIZAÇÃO E DESMOBILIZAÇÃO). AF_05/2020</t>
  </si>
  <si>
    <t xml:space="preserve">ESTACA RETANGULAR ESCAVADA COM FLUIDO ESTABILIZANTE (BARRETE), 80 X 250CM (EXCLUSIVE MOBILIZAÇÃO E DESMOBILIZAÇÃO). AF_05/2020</t>
  </si>
  <si>
    <t xml:space="preserve">ESTACA STRAUSS, DIÂMETRO DE 25CM, COM ARMADURA DE ARRANQUE (EXCLUSIVE MOBILIZAÇÃO E DESMOBILIZAÇÃO). AF_05/2020</t>
  </si>
  <si>
    <t xml:space="preserve">ESTACA STRAUSS, DIÂMETRO DE 32CM, COM ARMADURA DE ARRANQUE (EXCLUSIVE MOBILIZAÇÃO E DESMOBILIZAÇÃO). AF_05/2020</t>
  </si>
  <si>
    <t xml:space="preserve">ESTACA STRAUSS, DIÂMETRO DE 32CM, INTEIRAMENTE ARMADA (EXCLUSIVE MOBILIZAÇÃO E DESMOBILIZAÇÃO). AF_05/2020</t>
  </si>
  <si>
    <t xml:space="preserve">ESTACA STRAUSS, DIÂMETRO DE 38CM, COM ARMADURA DE ARRANQUE (EXCLUSIVE MOBILIZAÇÃO E DESMOBILIZAÇÃO). AF_05/2020</t>
  </si>
  <si>
    <t xml:space="preserve">ESTACA STRAUSS, DIÂMETRO DE 38CM, INTEIRAMENTE ARMADA (EXCLUSIVE MOBILIZAÇÃO E DESMOBILIZAÇÃO). AF_05/2020</t>
  </si>
  <si>
    <t xml:space="preserve">ESTACA ESCAVADA MECANICAMENTE, SEM FLUIDO ESTABILIZANTE, COM 25CM DE DIÂMETRO, CONCRETO LANÇADO MANUALMENTE (EXCLUSIVE MOBILIZAÇÃO E DESMOBILIZAÇÃO). AF_01/2020</t>
  </si>
  <si>
    <t xml:space="preserve">ESTACA ESCAVADA MECANICAMENTE, SEM FLUIDO ESTABILIZANTE, COM 25CM DE DIÂMETRO, CONCRETO LANÇADO POR CAMINHÃO BETONEIRA (EXCLUSIVE MOBILIZAÇÃO E DESMOBILIZAÇÃO). AF_01/2020</t>
  </si>
  <si>
    <t xml:space="preserve">ESTACA ESCAVADA MECANICAMENTE, SEM FLUIDO ESTABILIZANTE, COM 40CM DE DIÂMETRO, CONCRETO LANÇADO POR CAMINHÃO BETONEIRA (EXCLUSIVE MOBILIZAÇÃO E DESMOBILIZAÇÃO). AF_01/2020</t>
  </si>
  <si>
    <t xml:space="preserve">ESTACA ESCAVADA MECANICAMENTE, SEM FLUIDO ESTABILIZANTE, COM 60CM DE DIÂMETRO, CONCRETO LANÇADO POR BOMBA LANÇA (EXCLUSIVE BOMBEAMENTO, MOBILIZAÇÃO E DESMOBILIZAÇÃO). AF_01/2020</t>
  </si>
  <si>
    <t xml:space="preserve">ESTACA ESCAVADA MECANICAMENTE, SEM FLUIDO ESTABILIZANTE, COM 60CM DE DIÂMETRO, CONCRETO LANÇADO POR CAMINHÃO BETONEIRA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</si>
  <si>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</si>
  <si>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</si>
  <si>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</si>
  <si>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METÁLICA PARA FUNDAÇÃO, UTILIZANDO PERFIL LAMINADO HP250X62 (EXCLUSIVE MOBILIZAÇÃO E DESMOBILIZAÇÃO). AF_01/2020</t>
  </si>
  <si>
    <t xml:space="preserve">ESTACA METÁLICA PARA FUNDAÇÃO, UTILIZANDO PERFIL LAMINADO HP310X125 (EXCLUSIVE MOBILIZAÇÃO E DESMOBILIZAÇÃO). AF_01/2020</t>
  </si>
  <si>
    <t xml:space="preserve">ESTACA METÁLICA PARA FUNDAÇÃO, UTILIZANDO PERFIL LAMINADO HP310X79 (EXCLUSIVE MOBILIZAÇÃO E DESMOBILIZAÇÃO). AF_01/2020</t>
  </si>
  <si>
    <t xml:space="preserve">ESTACA PRÉ-MOLDADA DE CONCRETO CENTRIFUGADO, SEÇÃO CIRCULAR, CAPACIDADE DE 100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</si>
  <si>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</si>
  <si>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SEÇÃO QUADRADA, CAPACIDADE DE 25 TONELADAS, INCLUSO EMENDA (EXCLUSIVE MOBILIZAÇÃO E DESMOBILIZAÇÃO). AF_12/2019</t>
  </si>
  <si>
    <t xml:space="preserve">ESTACA RAIZ, DIÂMETRO DE 20 CM, PERFURADA EM ROCHA (EXCLUSIVE MOBILIZAÇÃO E DESMOBILIZAÇÃO). AF_03/2020</t>
  </si>
  <si>
    <t xml:space="preserve">ESTACA RAIZ, DIÂMETRO DE 20 CM, SEM PRESENÇA DE ROCHA (EXCLUSIVE MOBILIZAÇÃO E DESMOBILIZAÇÃO). AF_03/2020</t>
  </si>
  <si>
    <t xml:space="preserve">ESTACA RAIZ, DIÂMETRO DE 31 CM, PERFURADA EM ROCHA (EXCLUSIVE MOBILIZAÇÃO E DESMOBILIZAÇÃO). AF_03/2020</t>
  </si>
  <si>
    <t xml:space="preserve">ESTACA RAIZ, DIÂMETRO DE 31 CM, SEM PRESENÇA DE ROCHA (EXCLUSIVE MOBILIZAÇÃO E DESMOBILIZAÇÃO). AF_03/2020</t>
  </si>
  <si>
    <t xml:space="preserve">ESTACA RAIZ, DIÂMETRO DE 40 CM, PERFURADA EM ROCHA (EXCLUSIVE MOBILIZAÇÃO E DESMOBILIZAÇÃO). AF_03/2020</t>
  </si>
  <si>
    <t xml:space="preserve">ESTACA RAIZ, DIÂMETRO DE 40 CM, SEM PRESENÇA DE ROCHA (EXCLUSIVE MOBILIZAÇÃO E DESMOBILIZAÇÃO). AF_03/2020</t>
  </si>
  <si>
    <t xml:space="preserve">ESTACA RAIZ, DIÂMETRO DE 45 CM, PERFURADA EM ROCHA (EXCLUSIVE MOBILIZAÇÃO E DESMOBILIZAÇÃO). AF_03/2020</t>
  </si>
  <si>
    <t xml:space="preserve">ESTACA RAIZ, DIÂMETRO DE 45 CM, SEM PRESENÇA DE ROCHA (EXCLUSIVE MOBILIZAÇÃO E DESMOBILIZAÇÃO). AF_03/2020</t>
  </si>
  <si>
    <t xml:space="preserve">ESTACA HÉLICE CONTÍNUA, DIÂMETRO DE 30 CM, INCLUSO CONCRETO FCK=30MPA E ARMADURA MÍNIMA (EXCLUSIVE BOMBEAMENTO, MOBILIZAÇÃO E DESMOBILIZAÇÃO). AF_12/2019</t>
  </si>
  <si>
    <t xml:space="preserve">ESTACA HÉLICE CONTÍNUA, DIÂMETRO DE 50 CM, INCLUSO CONCRETO FCK=30MPA E ARMADURA MÍNIMA (EXCLUSIVE BOMBEAMENTO, MOBILIZAÇÃO E DESMOBILIZAÇÃO). AF_12/2019</t>
  </si>
  <si>
    <t xml:space="preserve">ESTACA HÉLICE CONTÍNUA, DIÂMETRO DE 70 CM, INCLUSO CONCRETO FCK=30MPA E ARMADURA MÍNIMA (EXCLUSIVE BOMBEAMENTO, MOBILIZAÇÃO E DESMOBILIZAÇÃO). AF_12/2019</t>
  </si>
  <si>
    <t xml:space="preserve">ESTACA HÉLICE CONTÍNUA, DIÂMETRO DE 80 CM, INCLUSO CONCRETO FCK=30MPA E ARMADURA MÍNIMA (EXCLUSIVE BOMBEAMENTO, MOBILIZAÇÃO E DESMOBILIZAÇÃO). AF_12/2019</t>
  </si>
  <si>
    <t xml:space="preserve">ESTACA HÉLICE CONTÍNUA, DIÂMETRO DE 90 CM, INCLUSO CONCRETO FCK=30MPA E ARMADURA MÍNIMA (EXCLUSIVE BOMBEAMENTO, MOBILIZAÇÃO E DESMOBILIZAÇÃO). AF_12/2019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</si>
  <si>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</si>
  <si>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</si>
  <si>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</si>
  <si>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</si>
  <si>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</si>
  <si>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</si>
  <si>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</si>
  <si>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</si>
  <si>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</si>
  <si>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</si>
  <si>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</si>
  <si>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</si>
  <si>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</si>
  <si>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</si>
  <si>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</si>
  <si>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</si>
  <si>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</si>
  <si>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</si>
  <si>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</si>
  <si>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</si>
  <si>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</si>
  <si>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</si>
  <si>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</si>
  <si>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</si>
  <si>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</si>
  <si>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</si>
  <si>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FABRICAÇÃO E INSTALAÇÃO DE PONTALETES DE MADEIRA NÃO APARELHADA PARA TELHADOS COM MAIS QUE 2 ÁGUAS E COM TELHA CERÂMICA OU DE CONCRETO EM EDIFÍCIO INSTITUCIONAL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</si>
  <si>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</si>
  <si>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</si>
  <si>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</si>
  <si>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</si>
  <si>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TESOURA INTEIRA EM AÇO, VÃO DE 10 M, PARA TELHA CERÂMICA OU DE CONCRETO, INCLUSO IÇAMENTO. AF_07/2019</t>
  </si>
  <si>
    <t xml:space="preserve">FABRICAÇÃO E INSTALAÇÃO DE TESOURA INTEIRA EM AÇO, VÃO DE 10 M, PARA TELHA ONDULADA DE FIBROCIMENTO, METÁLICA, PLÁSTICA OU TERMOACÚSTICA, INCLUSO IÇAMENTO. AF_07/2019</t>
  </si>
  <si>
    <t xml:space="preserve">FABRICAÇÃO E INSTALAÇÃO DE TESOURA INTEIRA EM AÇO, VÃO DE 11 M, PARA TELHA CERÂMICA OU DE CONCRETO, INCLUSO IÇAMENTO. AF_07/2019</t>
  </si>
  <si>
    <t xml:space="preserve">FABRICAÇÃO E INSTALAÇÃO DE TESOURA INTEIRA EM AÇO, VÃO DE 11 M, PARA TELHA ONDULADA DE FIBROCIMENTO, METÁLICA, PLÁSTICA OU TERMOACÚSTICA, INCLUSO IÇAMENTO. AF_07/2019</t>
  </si>
  <si>
    <t xml:space="preserve">FABRICAÇÃO E INSTALAÇÃO DE TESOURA INTEIRA EM AÇO, VÃO DE 12 M, PARA TELHA CERÂMICA OU DE CONCRETO, INCLUSO IÇAMENTO. AF_07/2019</t>
  </si>
  <si>
    <t xml:space="preserve">FABRICAÇÃO E INSTALAÇÃO DE TESOURA INTEIRA EM AÇO, VÃO DE 12 M, PARA TELHA ONDULADA DE FIBROCIMENTO, METÁLICA, PLÁSTICA OU TERMOACÚSTICA, INCLUSO IÇAMENTO. AF_07/2019</t>
  </si>
  <si>
    <t xml:space="preserve">FABRICAÇÃO E INSTALAÇÃO DE TESOURA INTEIRA EM AÇO, VÃO DE 3 M, PARA TELHA CERÂMICA OU DE CONCRETO, INCLUSO IÇAMENTO. AF_07/2019</t>
  </si>
  <si>
    <t xml:space="preserve">FABRICAÇÃO E INSTALAÇÃO DE TESOURA INTEIRA EM AÇO, VÃO DE 3 M, PARA TELHA ONDULADA DE FIBROCIMENTO, METÁLICA, PLÁSTICA OU TERMOACÚSTICA, INCLUSO IÇAMENTO. AF_07/2019</t>
  </si>
  <si>
    <t xml:space="preserve">FABRICAÇÃO E INSTALAÇÃO DE TESOURA INTEIRA EM AÇO, VÃO DE 4 M, PARA TELHA CERÂMICA OU DE CONCRETO, INCLUSO IÇAMENTO. AF_07/2019</t>
  </si>
  <si>
    <t xml:space="preserve">FABRICAÇÃO E INSTALAÇÃO DE TESOURA INTEIRA EM AÇO, VÃO DE 4 M, PARA TELHA ONDULADA DE FIBROCIMENTO, METÁLICA, PLÁSTICA OU TERMOACÚSTICA, INCLUSO IÇAMENTO. AF_07/2019</t>
  </si>
  <si>
    <t xml:space="preserve">FABRICAÇÃO E INSTALAÇÃO DE TESOURA INTEIRA EM AÇO, VÃO DE 5 M, PARA TELHA CERÂMICA OU DE CONCRETO, INCLUSO IÇAMENTO. AF_07/2019</t>
  </si>
  <si>
    <t xml:space="preserve">FABRICAÇÃO E INSTALAÇÃO DE TESOURA INTEIRA EM AÇO, VÃO DE 5 M, PARA TELHA ONDULADA DE FIBROCIMENTO, METÁLICA, PLÁSTICA OU TERMOACÚSTICA, INCLUSO IÇAMENTO. AF_07/2019</t>
  </si>
  <si>
    <t xml:space="preserve">FABRICAÇÃO E INSTALAÇÃO DE TESOURA INTEIRA EM AÇO, VÃO DE 6 M, PARA TELHA CERÂMICA OU DE CONCRETO, INCLUSO IÇAMENTO. AF_07/2019</t>
  </si>
  <si>
    <t xml:space="preserve">FABRICAÇÃO E INSTALAÇÃO DE TESOURA INTEIRA EM AÇO, VÃO DE 6 M, PARA TELHA ONDULADA DE FIBROCIMENTO, METÁLICA, PLÁSTICA OU TERMOACÚSTICA, INCLUSO IÇAMENTO. AF_07/2019</t>
  </si>
  <si>
    <t xml:space="preserve">FABRICAÇÃO E INSTALAÇÃO DE TESOURA INTEIRA EM AÇO, VÃO DE 7 M, PARA TELHA CERÂMICA OU DE CONCRETO, INCLUSO IÇAMENTO. AF_07/2019</t>
  </si>
  <si>
    <t xml:space="preserve">FABRICAÇÃO E INSTALAÇÃO DE TESOURA INTEIRA EM AÇO, VÃO DE 7 M, PARA TELHA ONDULADA DE FIBROCIMENTO, METÁLICA, PLÁSTICA OU TERMOACÚSTICA, INCLUSO IÇAMENTO. AF_07/2019</t>
  </si>
  <si>
    <t xml:space="preserve">FABRICAÇÃO E INSTALAÇÃO DE TESOURA INTEIRA EM AÇO, VÃO DE 8 M, PARA TELHA CERÂMICA OU DE CONCRETO, INCLUSO IÇAMENTO. AF_07/2019</t>
  </si>
  <si>
    <t xml:space="preserve">FABRICAÇÃO E INSTALAÇÃO DE TESOURA INTEIRA EM AÇO, VÃO DE 8 M, PARA TELHA ONDULADA DE FIBROCIMENTO, METÁLICA, PLÁSTICA OU TERMOACÚSTICA, INCLUSO IÇAMENTO, INCLUSO IÇAMENTO. AF_07/2019</t>
  </si>
  <si>
    <t xml:space="preserve">FABRICAÇÃO E INSTALAÇÃO DE TESOURA INTEIRA EM AÇO, VÃO DE 9 M, PARA TELHA CERÂMICA OU DE CONCRETO, INCLUSO IÇAMENTO. AF_07/2019</t>
  </si>
  <si>
    <t xml:space="preserve">FABRICAÇÃO E INSTALAÇÃO DE TESOURA INTEIRA EM AÇO, VÃO DE 9 M, PARA TELHA ONDULADA DE FIBROCIMENTO, METÁLICA, PLÁSTICA OU TERMOACÚSTICA,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</si>
  <si>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</si>
  <si>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</si>
  <si>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</si>
  <si>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</si>
  <si>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</si>
  <si>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</si>
  <si>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</si>
  <si>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</si>
  <si>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</si>
  <si>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</si>
  <si>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</si>
  <si>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</si>
  <si>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</si>
  <si>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</si>
  <si>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</si>
  <si>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</si>
  <si>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</si>
  <si>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</si>
  <si>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</si>
  <si>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9 M, PARA TELHA ONDULADA DE FIBROCIMENTO, METÁLICA, PLÁSTICA OU TERMOACÚSTICA, INCLUSO IÇAMENTO. AF_07/2019</t>
  </si>
  <si>
    <t xml:space="preserve">INSTALAÇÃO DE TESOURA (INTEIRA OU MEIA), BIAPOIADA, EM MADEIRA NÃO APARELHADA, PARA VÃOS MAIORES OU IGUAIS A 10,0 M E MENORES QUE 12,0 M, INCLUSO IÇAMENTO. AF_07/2019</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</si>
  <si>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</si>
  <si>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</si>
  <si>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</si>
  <si>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EM AÇO, PARA VÃOS MAIORES OU IGUAIS A 10,0 M E MENORES QUE 12,0 M,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</si>
  <si>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</si>
  <si>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</si>
  <si>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</si>
  <si>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RETIRADA E RECOLOCAÇÃO DE CAIBRO EM TELHADOS DE ATÉ 2 ÁGUAS COM TELHA CERÂMICA CAPA-CANAL, INCLUSO TRANSPORTE VERTICAL. AF_07/2019</t>
  </si>
  <si>
    <t xml:space="preserve">RETIRADA E RECOLOCAÇÃO DE CAIBRO EM TELHADOS DE ATÉ 2 ÁGUAS COM TELHA CERÂMICA OU DE CONCRETO DE ENCAIXE, INCLUSO TRANSPORTE VERTICAL. AF_07/2019</t>
  </si>
  <si>
    <t xml:space="preserve">RETIRADA E RECOLOCAÇÃO DE CAIBRO EM TELHADOS DE MAIS DE 2 ÁGUAS COM TELHA CERÂMICA CAPA-CANAL,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</si>
  <si>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</si>
  <si>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</si>
  <si>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RIPA EM TELHADOS DE ATÉ 2 ÁGUAS COM TELHA CERÂMICA OU DE CONCRETO DE ENCAIXE, INCLUSO TRANSPORTE VERTICAL. AF_07/2019</t>
  </si>
  <si>
    <t xml:space="preserve">RETIRADA E RECOLOCAÇÃO DE RIPA EM TELHADOS DE MAIS DE 2 ÁGUAS COM TELHA CERÂMICA CAPA-CANAL, INCLUSO TRANSPORTE VERTICAL. AF_07/2019</t>
  </si>
  <si>
    <t xml:space="preserve">RETIRADA E RECOLOCAÇÃO DE RIPA EM TELHADOS DE MAIS DE 2 ÁGUAS COM TELHA CERÂMICA OU DE CONCRETO DE ENCAIXE, INCLUSO TRANSPORTE VERTICAL. AF_07/2019</t>
  </si>
  <si>
    <t xml:space="preserve">TRAMA DE AÇO COMPOSTA POR RIPAS E CAIBROS PARA TELHADOS DE ATÉ 2 ÁGUAS PARA TELHA CERÂMICA CAPA-CANAL,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</si>
  <si>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</si>
  <si>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E CAIBROS PARA TELHADOS DE MAIS DE 2 ÁGUAS PARA TELHA CERÂMICA CAPA-CANAL,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</si>
  <si>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</si>
  <si>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ATÉ 2 ÁGUAS PARA TELHA CERÂMICA CAPA-CANAL, INCLUSO TRANSPORTE VERTICAL. AF_07/2019</t>
  </si>
  <si>
    <t xml:space="preserve">TRAMA DE AÇO COMPOSTA POR RIPAS PARA TELHADOS DE ATÉ 2 ÁGUAS PARA TELHA DE ENCAIXE DE CERÂMICA OU DE CONCRETO, INCLUSO TRANSPORTE VERTICAL. AF_07/2019</t>
  </si>
  <si>
    <t xml:space="preserve">TRAMA DE AÇO COMPOSTA POR RIPAS PARA TELHADOS DE MAIS DE 2 ÁGUAS PARA TELHA CERÂMICA CAPA-CANAL,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</si>
  <si>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</si>
  <si>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</si>
  <si>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CAIBROS E TERÇAS PARA TELHADOS DE ATÉ 2 ÁGUAS PARA TELHA DE ENCAIXE DE CERÂMICA OU DE CONCRETO, INCLUSO TRANSPORTE VERTICAL. AF_07/2019</t>
  </si>
  <si>
    <t xml:space="preserve">TRAMA DE AÇO COMPOSTA POR RIPAS, CAIBROS E TERÇAS PARA TELHADOS DE MAIS DE 2 ÁGUAS PARA TELHA CERÂMICA CAPA-CANAL,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</si>
  <si>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</si>
  <si>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TERÇAS PARA TELHADOS DE ATÉ 2 ÁGUAS PARA TELHA ESTRUTURAL DE FIBROCIMENTO, INCLUSO TRANSPORTE VERTICAL. AF_07/2019</t>
  </si>
  <si>
    <t xml:space="preserve">TRAMA DE AÇO COMPOSTA POR TERÇAS PARA TELHADOS DE ATÉ 2 ÁGUAS PARA TELHA ONDULADA DE FIBROCIMENTO, METÁLICA, PLÁSTICA OU TERMOACÚSTICA, INCLUSO TRANSPORTE VERTICAL (EM KG). AF_07/2019</t>
  </si>
  <si>
    <t xml:space="preserve">TRAMA DE AÇO COMPOSTA POR TERÇAS PARA TELHADOS DE ATÉ 2 ÁGUAS PARA TELHA ONDULADA DE FIBROCIMENTO, METÁLICA, PLÁSTICA OU TERMOACÚSTICA,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</si>
  <si>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</si>
  <si>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</si>
  <si>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CERÂMICA CAPA-CANAL,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</si>
  <si>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</si>
  <si>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TERÇAS PARA TELHADOS DE ATÉ 2 ÁGUAS PARA TELHA ESTRUTURAL DE FIBROCIMENTO, INCLUSO TRANSPORTE VERTICAL. AF_07/2019</t>
  </si>
  <si>
    <t xml:space="preserve">TRAMA DE MADEIRA COMPOSTA POR TERÇAS PARA TELHADOS DE ATÉ 2 ÁGUAS PARA TELHA ONDULADA DE FIBROCIMENTO, METÁLICA, PLÁSTICA OU TERMOACÚSTICA, INCLUSO TRANSPORTE VERTICAL. AF_07/2019</t>
  </si>
  <si>
    <t xml:space="preserve">FORNECIMENTO E MONTAGEM DE ESCADAS PRÉ-FABRICADAS, INCLUSO IÇAMENTO COM GUINDASTE. AF_03/2024</t>
  </si>
  <si>
    <t xml:space="preserve">FORNECIMENTO E MONTAGEM DE LAJES ALVEOLARES PRÉ-FABRICADAS, INCLUSO IÇAMENTO COM GUINDASTE. AF_03/2024</t>
  </si>
  <si>
    <t xml:space="preserve">FORNECIMENTO E MONTAGEM DE LAJES DUPLO T (PI) PRÉ-FABRICADAS, INCLUSO IÇAMENTO COM GUINDASTE. AF_03/2024</t>
  </si>
  <si>
    <t xml:space="preserve">FORNECIMENTO E MONTAGEM DE PAINÉIS ESTRUTURAIS PRÉ-FABRICADOS, INCLUSO IÇAMENTO COM GUINDASTE. AF_03/2024</t>
  </si>
  <si>
    <t xml:space="preserve">FORNECIMENTO E MONTAGEM DE PILARES PRÉ-FABRICADOS, INCLUSO IÇAMENTO COM GUINDASTE. AF_03/2024</t>
  </si>
  <si>
    <t xml:space="preserve">FORNECIMENTO E MONTAGEM DE PRÉ-LAJE TRELIÇADA PRÉ-FABRICADAS, INCLUSO IÇAMENTO COM GUINDASTE. AF_03/2024</t>
  </si>
  <si>
    <t xml:space="preserve">FORNECIMENTO E MONTAGEM DE TERÇAS PRÉ-FABRICADAS, INCLUSO IÇAMENTO COM GUINDASTE. AF_03/2024</t>
  </si>
  <si>
    <t xml:space="preserve">FORNECIMENTO E MONTAGEM DE TESOURAS PRÉ-FABRICADAS, INCLUSO IÇAMENTO COM GUINDASTE. AF_03/2024</t>
  </si>
  <si>
    <t xml:space="preserve">FORNECIMENTO E MONTAGEM DE VIGAS CALHA PRÉ-FABRICADAS, INCLUSO IÇAMENTO COM GUINDASTE. AF_03/2024</t>
  </si>
  <si>
    <t xml:space="preserve">FORNECIMENTO E MONTAGEM DE VIGAS PRÉ-FABRICADAS, INCLUSO IÇAMENTO COM GUINDASTE. AF_03/2024</t>
  </si>
  <si>
    <t xml:space="preserve">PEÇA CIRCULAR PRÉ-MOLDADA, VOLUME DE CONCRETO ACIMA DE 100 LITROS, TAXA DE AÇO APROXIMADA DE 30KG/M³. AF_03/2024</t>
  </si>
  <si>
    <t xml:space="preserve">PEÇA CIRCULAR PRÉ-MOLDADA, VOLUME DE CONCRETO DE 10 A 30 LITROS, TAXA DE FIBRA DE POLIPROPILENO APROXIMADA DE 6 KG/M³. AF_03/2024_PS</t>
  </si>
  <si>
    <t xml:space="preserve">PEÇA CIRCULAR PRÉ-MOLDADA, VOLUME DE CONCRETO DE 30 A 100 LITROS, TAXA DE AÇO APROXIMADA DE 30KG/M³. AF_03/2024</t>
  </si>
  <si>
    <t xml:space="preserve">PEÇA RETANGULAR PRÉ-MOLDADA, VOLUME DE CONCRETO ACIMA DE 100 LITROS, TAXA DE AÇO APROXIMADA DE 30KG/M³. AF_03/2024</t>
  </si>
  <si>
    <t xml:space="preserve">PEÇA RETANGULAR PRÉ-MOLDADA, VOLUME DE CONCRETO DE 10 A 30 LITROS, TAXA DE AÇO APROXIMADA DE 30KG/M³. AF_03/2024</t>
  </si>
  <si>
    <t xml:space="preserve">PEÇA RETANGULAR PRÉ-MOLDADA, VOLUME DE CONCRETO DE 30 A 100 LITROS, TAXA DE AÇO APROXIMADA DE 30KG/M³. AF_03/2024</t>
  </si>
  <si>
    <t xml:space="preserve">PEÇA RETANGULAR PRÉ-MOLDADA, VOLUME DE CONCRETO DE 30 A 70 LITROS, TAXA DE AÇO APROXIMADA DE 70KG/M³. AF_03/2024</t>
  </si>
  <si>
    <t xml:space="preserve">PEÇA RETANGULAR PRÉ-MOLDADA, VOLUME DE CONCRETO DE ATÉ 10 LITROS, TAXA DE AÇO APROXIMADA DE 30KG/M³. AF_03/2024</t>
  </si>
  <si>
    <t xml:space="preserve">CONTENÇÃO EM CORTINA COM ESTACAS ESPAÇADAS COM 30 CM DE DIÂMETRO E PROFUNDIDADE ATÉ 20 METROS. AF_02/2025</t>
  </si>
  <si>
    <t xml:space="preserve">CONTENÇÃO EM CORTINA COM ESTACAS ESPAÇADAS COM 40 CM DE DIÂMETRO E PROFUNDIDADE ATÉ 20 METROS. AF_02/2025</t>
  </si>
  <si>
    <t xml:space="preserve">CONTENÇÃO EM CORTINA COM ESTACAS ESPAÇADAS COM 50 CM DE DIÂMETRO E PROFUNDIDADE ATÉ 20 METROS. AF_02/2025</t>
  </si>
  <si>
    <t xml:space="preserve">CONTENÇÃO EM CORTINA COM ESTACAS ESPAÇADAS COM 60 CM DE DIÂMETRO E PROFUNDIDADE ATÉ 20 METROS. AF_02/2025</t>
  </si>
  <si>
    <t xml:space="preserve">CONTENÇÃO EM CORTINA COM ESTACAS SECANTES COM 40 CM DE DIÂMETRO E PROFUNDIDADE ATÉ 20 METROS. AF_02/2025</t>
  </si>
  <si>
    <t xml:space="preserve">CONTENÇÃO EM CORTINA COM ESTACAS SECANTES COM 50 CM DE DIÂMETRO E PROFUNDIDADE ATÉ 20 METROS. AF_02/2025</t>
  </si>
  <si>
    <t xml:space="preserve">CONTENÇÃO EM PAREDE DIAFRAGMA COM 30 CM DE ESPESSURA E PROFUNDIDADE ATÉ 25 METROS. AF_02/2025</t>
  </si>
  <si>
    <t xml:space="preserve">CONTENÇÃO EM PAREDE DIAFRAGMA COM 40 CM DE ESPESSURA E PROFUNDIDADE ATÉ 25 METROS. AF_02/2025</t>
  </si>
  <si>
    <t xml:space="preserve">CONTENÇÃO EM PAREDE DIAFRAGMA COM 50 CM DE ESPESSURA E PROFUNDIDADE ATÉ 25 METROS. AF_02/2025</t>
  </si>
  <si>
    <t xml:space="preserve">CONTENÇÃO EM PAREDE DIAFRAGMA COM 60 CM DE ESPESSURA E PROFUNDIDADE ATÉ 25 METROS. AF_02/2025</t>
  </si>
  <si>
    <t xml:space="preserve">CONTENÇÃO EM PAREDE DIAFRAGMA COM 80 CM DE ESPESSURA E PROFUNDIDADE ATÉ 25 METROS. AF_02/2025</t>
  </si>
  <si>
    <t xml:space="preserve">EXECUÇÃO DE MURETA GUIA PARA CONTENÇÃO/FUNDAÇÃO, PARA LAMELAS ATÉ 0,80 M DE LARGURA. AF_02/2025</t>
  </si>
  <si>
    <t xml:space="preserve">ARMAÇÃO DE CORTINA DE CONTENÇÃO EM CONCRETO ARMADO, COM AÇO CA-50 DE 10 MM - MONTAGEM. AF_11/2024</t>
  </si>
  <si>
    <t xml:space="preserve">ARMAÇÃO DE CORTINA DE CONTENÇÃO EM CONCRETO ARMADO, COM AÇO CA-50 DE 12,5 MM - MONTAGEM. AF_11/2024</t>
  </si>
  <si>
    <t xml:space="preserve">ARMAÇÃO DE CORTINA DE CONTENÇÃO EM CONCRETO ARMADO, COM AÇO CA-50 DE 16 MM - MONTAGEM. AF_11/2024</t>
  </si>
  <si>
    <t xml:space="preserve">ARMAÇÃO DE CORTINA DE CONTENÇÃO EM CONCRETO ARMADO, COM AÇO CA-50 DE 20 MM - MONTAGEM. AF_11/2024</t>
  </si>
  <si>
    <t xml:space="preserve">ARMAÇÃO DE CORTINA DE CONTENÇÃO EM CONCRETO ARMADO, COM AÇO CA-50 DE 25 MM - MONTAGEM. AF_11/2024</t>
  </si>
  <si>
    <t xml:space="preserve">ARMAÇÃO DE CORTINA DE CONTENÇÃO EM CONCRETO ARMADO, COM AÇO CA-50 DE 6,3 MM - MONTAGEM. AF_11/2024</t>
  </si>
  <si>
    <t xml:space="preserve">ARMAÇÃO DE CORTINA DE CONTENÇÃO EM CONCRETO ARMADO, COM AÇO CA-50 DE 8 MM - MONTAGEM. AF_11/2024</t>
  </si>
  <si>
    <t xml:space="preserve">CONCRETAGEM DE CORTINA DE CONTENÇÃO, ATRAVÉS DE BOMBA - LANÇAMENTO, ADENSAMENTO E ACABAMENTO. AF_11/2024</t>
  </si>
  <si>
    <t xml:space="preserve">CONTENÇÃO EM PERFIL PRANCHADO COM PAINEL TRELIÇADO DUPLA FACE DE CONCRETO PRÉ-FABRICADO, PERFIS ESPAÇADOS A 1,5 M PARA 1 SUBSOLO. AF_11/2024</t>
  </si>
  <si>
    <t xml:space="preserve">CONTENÇÃO EM PERFIL PRANCHADO COM PAINEL TRELIÇADO DUPLA FACE DE CONCRETO PRÉ-FABRICADO, PERFIS ESPAÇADOS A 1,5 M PARA 2 OU MAIS SUBSOLOS. AF_11/2024</t>
  </si>
  <si>
    <t xml:space="preserve">CONTENÇÃO EM PERFIL PRANCHADO COM PAINEL TRELIÇADO DUPLA FACE DE CONCRETO PRÉ-FABRICADO, PERFIS ESPAÇADOS A 2 M PARA 1 SUBSOLO. AF_11/2024</t>
  </si>
  <si>
    <t xml:space="preserve">CONTENÇÃO EM PERFIL PRANCHADO COM PAINEL TRELIÇADO DUPLA FACE DE CONCRETO PRÉ-FABRICADO, PERFIS ESPAÇADOS A 2 M PARA 2 OU MAIS SUBSOLOS. AF_11/2024</t>
  </si>
  <si>
    <t xml:space="preserve">CONTENÇÃO EM PERFIL PRANCHADO COM PRANCHÃO DE MADEIRA, PERFIS ESPAÇADOS A 1,5 M PARA 1 SUBSOLO. AF_11/2024</t>
  </si>
  <si>
    <t xml:space="preserve">CONTENÇÃO EM PERFIL PRANCHADO COM PRANCHÃO DE MADEIRA, PERFIS ESPAÇADOS A 1,5 M PARA 2 OU MAIS SUBSOLOS. AF_11/2024</t>
  </si>
  <si>
    <t xml:space="preserve">CONTENÇÃO EM PERFIL PRANCHADO COM PRANCHÃO DE MADEIRA, PERFIS ESPAÇADOS A 2 M PARA 1 SUBSOLO. AF_11/2024</t>
  </si>
  <si>
    <t xml:space="preserve">CONTENÇÃO EM PERFIL PRANCHADO COM PRANCHÃO DE MADEIRA, PERFIS ESPAÇADOS A 2 M PARA 2 OU MAIS SUBSOLOS. AF_11/2024</t>
  </si>
  <si>
    <t xml:space="preserve">FABRICAÇÃO, MONTAGEM E DESMONTAGEM DE FÔRMA PARA CORTINA DE CONTENÇÃO, EM CHAPA DE MADEIRA COMPENSADA PLASTIFICADA, E = 18 MM, 10 UTILIZAÇÕES. AF_11/2024</t>
  </si>
  <si>
    <t xml:space="preserve">MURO DE ARRIMO COM BLOCOS DE CONCRETO ESTRUTURAL E PILARES INTERMEDIÁRIOS, COM ALTURA MAIOR QUE 1,6 M E MENOR OU IGUAL A 2,8 M (EXCETO FUNDAÇÃO). AF_11/2024</t>
  </si>
  <si>
    <t xml:space="preserve">MURO DE ARRIMO COM BLOCOS DE CONCRETO ESTRUTURAL E PILARES INTERMEDIÁRIOS, COM ALTURA MAIOR QUE 2,8 M E MENOR OU IGUAL A 4,0 M (EXCETO FUNDAÇÃO). AF_11/2024</t>
  </si>
  <si>
    <t xml:space="preserve">MURO DE ARRIMO COM BLOCOS DE CONCRETO ESTRUTURAL, ATÉ 1,6 M DE ALTURA (EXCETO FUNDAÇÃO). AF_11/2024</t>
  </si>
  <si>
    <t xml:space="preserve">PILAR DE MADEIRA ROLIÇA, EUCALIPTO OU EQUIVALENTE DA REGIÃO, FIXADO COM PORTA PILAR METÁLICO, DIÂMETRO DE 12 A 15 CM, APOIO ARTICULADO, COMPRIMENTO DE 3 M. AF_03/2024</t>
  </si>
  <si>
    <t xml:space="preserve">PILAR DE MADEIRA ROLIÇA, EUCALIPTO OU EQUIVALENTE DA REGIÃO, FIXADO COM PORTA PILAR METÁLICO, DIÂMETRO DE 12 A 15 CM, APOIO ARTICULADO, COMPRIMENTO DE 6 M. AF_03/2024</t>
  </si>
  <si>
    <t xml:space="preserve">PILAR DE MADEIRA ROLIÇA, EUCALIPTO OU EQUIVALENTE DA REGIÃO, FIXADO COM PORTA PILAR METÁLICO, DIÂMETRO DE 12 A 15 CM, APOIO ENGASTADO, COMPRIMENTO DE 3 M. AF_03/2024</t>
  </si>
  <si>
    <t xml:space="preserve">PILAR DE MADEIRA ROLIÇA, EUCALIPTO OU EQUIVALENTE DA REGIÃO, FIXADO COM PORTA PILAR METÁLICO, DIÂMETRO DE 12 A 15 CM, APOIO ENGASTADO, COMPRIMENTO DE 6 M. AF_03/2024</t>
  </si>
  <si>
    <t xml:space="preserve">PILAR DE MADEIRA ROLIÇA, EUCALIPTO OU EQUIVALENTE DA REGIÃO, FIXADO COM PORTA PILAR METÁLICO, DIÂMETRO DE 16 A 20 CM, APOIO ARTICULADO, COMPRIMENTO DE 3 M. AF_03/2024</t>
  </si>
  <si>
    <t xml:space="preserve">PILAR DE MADEIRA ROLIÇA, EUCALIPTO OU EQUIVALENTE DA REGIÃO, FIXADO COM PORTA PILAR METÁLICO, DIÂMETRO DE 16 A 20 CM, APOIO ARTICULADO, COMPRIMENTO DE 6 M. AF_03/2024</t>
  </si>
  <si>
    <t xml:space="preserve">PILAR DE MADEIRA ROLIÇA, EUCALIPTO OU EQUIVALENTE DA REGIÃO, FIXADO COM PORTA PILAR METÁLICO, DIÂMETRO DE 16 A 20 CM, APOIO ENGASTADO, COMPRIMENTO DE 3 M. AF_03/2024</t>
  </si>
  <si>
    <t xml:space="preserve">PILAR DE MADEIRA ROLIÇA, EUCALIPTO OU EQUIVALENTE DA REGIÃO, FIXADO COM PORTA PILAR METÁLICO, DIÂMETRO DE 16 A 20 CM, APOIO ENGASTADO, COMPRIMENTO DE 6 M. AF_03/2024</t>
  </si>
  <si>
    <t xml:space="preserve">PILAR DE MADEIRA ROLIÇA, EUCALIPTO OU EQUIVALENTE DA REGIÃO, FIXADO COM PORTA PILAR METÁLICO, DIÂMETRO DE 21 A 29 CM, APOIO ARTICULADO, COMPRIMENTO DE 3 M. AF_03/2024</t>
  </si>
  <si>
    <t xml:space="preserve">PILAR DE MADEIRA ROLIÇA, EUCALIPTO OU EQUIVALENTE DA REGIÃO, FIXADO COM PORTA PILAR METÁLICO, DIÂMETRO DE 21 A 29 CM, APOIO ARTICULADO, COMPRIMENTO DE 6 M. AF_03/2024</t>
  </si>
  <si>
    <t xml:space="preserve">PILAR DE MADEIRA ROLIÇA, EUCALIPTO OU EQUIVALENTE DA REGIÃO, FIXADO COM PORTA PILAR METÁLICO, DIÂMETRO DE 21 A 29 CM, APOIO ENGASTADO, COMPRIMENTO DE 3 M. AF_03/2024</t>
  </si>
  <si>
    <t xml:space="preserve">PILAR DE MADEIRA ROLIÇA, EUCALIPTO OU EQUIVALENTE DA REGIÃO, FIXADO COM PORTA PILAR METÁLICO, DIÂMETRO DE 21 A 29 CM, APOIO ENGASTADO, COMPRIMENTO DE 6 M. AF_03/2024</t>
  </si>
  <si>
    <t xml:space="preserve">PILAR DE MADEIRA ROLIÇA, EUCALIPTO OU EQUIVALENTE DA REGIÃO, FIXADO COM PORTA PILAR METÁLICO, DIÂMETRO DE 30 A 34 CM, APOIO ARTICULADO, COMPRIMENTO DE 3 M. AF_03/2024</t>
  </si>
  <si>
    <t xml:space="preserve">PILAR DE MADEIRA ROLIÇA, EUCALIPTO OU EQUIVALENTE DA REGIÃO, FIXADO COM PORTA PILAR METÁLICO, DIÂMETRO DE 30 A 34 CM, APOIO ARTICULADO, COMPRIMENTO DE 6 M. AF_03/2024</t>
  </si>
  <si>
    <t xml:space="preserve">PILAR DE MADEIRA ROLIÇA, EUCALIPTO OU EQUIVALENTE DA REGIÃO, FIXADO COM PORTA PILAR METÁLICO, DIÂMETRO DE 30 A 34 CM, APOIO ENGASTADO, COMPRIMENTO DE 3 M. AF_03/2024</t>
  </si>
  <si>
    <t xml:space="preserve">PILAR DE MADEIRA ROLIÇA, EUCALIPTO OU EQUIVALENTE DA REGIÃO, FIXADO COM PORTA PILAR METÁLICO, DIÂMETRO DE 30 A 34 CM, APOIO ENGASTADO, COMPRIMENTO DE 6 M. AF_03/2024</t>
  </si>
  <si>
    <t xml:space="preserve">PILAR DE MADEIRA ROLIÇA, EUCALIPTO OU EQUIVALENTE DA REGIÃO, FIXADO COM VERGALHÃO, DIÂMETRO DE 12 A 15 CM, APOIO ARTICULADO, COMPRIMENTO DE 3 M. AF_03/2024</t>
  </si>
  <si>
    <t xml:space="preserve">PILAR DE MADEIRA ROLIÇA, EUCALIPTO OU EQUIVALENTE DA REGIÃO, FIXADO COM VERGALHÃO, DIÂMETRO DE 12 A 15 CM, APOIO ARTICULADO, COMPRIMENTO DE 6 M. AF_03/2024</t>
  </si>
  <si>
    <t xml:space="preserve">PILAR DE MADEIRA ROLIÇA, EUCALIPTO OU EQUIVALENTE DA REGIÃO, FIXADO COM VERGALHÃO, DIÂMETRO DE 16 A 20 CM, APOIO ARTICULADO, COMPRIMENTO DE 3 M. AF_03/2024</t>
  </si>
  <si>
    <t xml:space="preserve">PILAR DE MADEIRA ROLIÇA, EUCALIPTO OU EQUIVALENTE DA REGIÃO, FIXADO COM VERGALHÃO, DIÂMETRO DE 16 A 20 CM, APOIO ARTICULADO, COMPRIMENTO DE 6 M. AF_03/2024</t>
  </si>
  <si>
    <t xml:space="preserve">PILAR DE MADEIRA ROLIÇA, EUCALIPTO OU EQUIVALENTE DA REGIÃO, FIXADO COM VERGALHÃO, DIÂMETRO DE 21 A 29 CM, APOIO ARTICULADO, COMPRIMENTO DE 3 M. AF_03/2024</t>
  </si>
  <si>
    <t xml:space="preserve">PILAR DE MADEIRA ROLIÇA, EUCALIPTO OU EQUIVALENTE DA REGIÃO, FIXADO COM VERGALHÃO, DIÂMETRO DE 21 A 29 CM, APOIO ARTICULADO, COMPRIMENTO DE 6 M. AF_03/2024</t>
  </si>
  <si>
    <t xml:space="preserve">PILAR DE MADEIRA ROLIÇA, EUCALIPTO OU EQUIVALENTE DA REGIÃO, FIXADO COM VERGALHÃO, DIÂMETRO DE 30 A 34 CM, APOIO ARTICULADO, COMPRIMENTO DE 3 M. AF_03/2024</t>
  </si>
  <si>
    <t xml:space="preserve">PILAR DE MADEIRA ROLIÇA, EUCALIPTO OU EQUIVALENTE DA REGIÃO, FIXADO COM VERGALHÃO, DIÂMETRO DE 30 A 34 CM, APOIO ARTICULADO, COMPRIMENTO DE 6 M. AF_03/2024</t>
  </si>
  <si>
    <t xml:space="preserve">PILAR DE MADEIRA SERRADA, MAÇARANDUBA OU EQUIVALENTE DA REGIÃO, NÃO APARELHADO, FIXADO COM PORTA PILAR METÁLICO, SEÇÃO QUADRADA 10 X 10 CM, APOIO ARTICULADO, COMPRIMENTO DE 3 M. AF_03/2024</t>
  </si>
  <si>
    <t xml:space="preserve">PILAR DE MADEIRA SERRADA, MAÇARANDUBA OU EQUIVALENTE DA REGIÃO, NÃO APARELHADO, FIXADO COM PORTA PILAR METÁLICO, SEÇÃO QUADRADA 10 X 10 CM, APOIO ARTICULADO, COMPRIMENTO DE 6 M. AF_03/2024</t>
  </si>
  <si>
    <t xml:space="preserve">PILAR DE MADEIRA SERRADA, MAÇARANDUBA OU EQUIVALENTE DA REGIÃO, NÃO APARELHADO, FIXADO COM PORTA PILAR METÁLICO, SEÇÃO QUADRADA 10 X 10 CM, APOIO ENGASTADO, COMPRIMENTO DE 3 M. AF_03/2024</t>
  </si>
  <si>
    <t xml:space="preserve">PILAR DE MADEIRA SERRADA, MAÇARANDUBA OU EQUIVALENTE DA REGIÃO, NÃO APARELHADO, FIXADO COM PORTA PILAR METÁLICO, SEÇÃO QUADRADA 10 X 10 CM, APOIO ENGASTADO, COMPRIMENTO DE 6 M. AF_03/2024</t>
  </si>
  <si>
    <t xml:space="preserve">PILAR DE MADEIRA SERRADA, MAÇARANDUBA OU EQUIVALENTE DA REGIÃO, NÃO APARELHADO, FIXADO COM PORTA PILAR METÁLICO, SEÇÃO QUADRADA 15 X 15 CM, APOIO ARTICULADO, COMPRIMENTO DE 3 M. AF_03/2024</t>
  </si>
  <si>
    <t xml:space="preserve">PILAR DE MADEIRA SERRADA, MAÇARANDUBA OU EQUIVALENTE DA REGIÃO, NÃO APARELHADO, FIXADO COM PORTA PILAR METÁLICO, SEÇÃO QUADRADA 15 X 15 CM, APOIO ARTICULADO, COMPRIMENTO DE 6 M. AF_03/2024</t>
  </si>
  <si>
    <t xml:space="preserve">PILAR DE MADEIRA SERRADA, MAÇARANDUBA OU EQUIVALENTE DA REGIÃO, NÃO APARELHADO, FIXADO COM PORTA PILAR METÁLICO, SEÇÃO QUADRADA 15 X 15 CM, APOIO ENGASTADO, COMPRIMENTO DE 3 M. AF_03/2024</t>
  </si>
  <si>
    <t xml:space="preserve">PILAR DE MADEIRA SERRADA, MAÇARANDUBA OU EQUIVALENTE DA REGIÃO, NÃO APARELHADO, FIXADO COM PORTA PILAR METÁLICO, SEÇÃO QUADRADA 15 X 15 CM, APOIO ENGASTADO, COMPRIMENTO DE 6 M. AF_03/2024</t>
  </si>
  <si>
    <t xml:space="preserve">PILAR DE MADEIRA SERRADA, MAÇARANDUBA OU EQUIVALENTE DA REGIÃO, NÃO APARELHADO, FIXADO COM PORTA PILAR METÁLICO, SEÇÃO QUADRADA 20 X 20 CM, APOIO ARTICULADO, COMPRIMENTO DE 3 M. AF_03/2024</t>
  </si>
  <si>
    <t xml:space="preserve">PILAR DE MADEIRA SERRADA, MAÇARANDUBA OU EQUIVALENTE DA REGIÃO, NÃO APARELHADO, FIXADO COM PORTA PILAR METÁLICO, SEÇÃO QUADRADA 20 X 20 CM, APOIO ARTICULADO, COMPRIMENTO DE 6 M. AF_03/2024</t>
  </si>
  <si>
    <t xml:space="preserve">PILAR DE MADEIRA SERRADA, MAÇARANDUBA OU EQUIVALENTE DA REGIÃO, NÃO APARELHADO, FIXADO COM PORTA PILAR METÁLICO, SEÇÃO QUADRADA 20 X 20 CM, APOIO ENGASTADO, COMPRIMENTO DE 3 M. AF_03/2024</t>
  </si>
  <si>
    <t xml:space="preserve">PILAR DE MADEIRA SERRADA, MAÇARANDUBA OU EQUIVALENTE DA REGIÃO, NÃO APARELHADO, FIXADO COM PORTA PILAR METÁLICO, SEÇÃO QUADRADA 20 X 20 CM, APOIO ENGASTADO, COMPRIMENTO DE 6 M. AF_03/2024</t>
  </si>
  <si>
    <t xml:space="preserve">PILAR DE MADEIRA SERRADA, MAÇARANDUBA OU EQUIVALENTE DA REGIÃO, NÃO APARELHADO, FIXADO COM VERGALHÃO, SEÇÃO QUADRADA 10 X 10 CM, APOIO ARTICULADO, COMPRIMENTO DE 3 M. AF_03/2024</t>
  </si>
  <si>
    <t xml:space="preserve">PILAR DE MADEIRA SERRADA, MAÇARANDUBA OU EQUIVALENTE DA REGIÃO, NÃO APARELHADO, FIXADO COM VERGALHÃO, SEÇÃO QUADRADA 10 X 10 CM, APOIO ARTICULADO, COMPRIMENTO DE 6 M. AF_03/2024</t>
  </si>
  <si>
    <t xml:space="preserve">PILAR DE MADEIRA SERRADA, MAÇARANDUBA OU EQUIVALENTE DA REGIÃO, NÃO APARELHADO, FIXADO COM VERGALHÃO, SEÇÃO QUADRADA 15 X 15 CM, APOIO ARTICULADO, COMPRIMENTO DE 3 M. AF_03/2024</t>
  </si>
  <si>
    <t xml:space="preserve">PILAR DE MADEIRA SERRADA, MAÇARANDUBA OU EQUIVALENTE DA REGIÃO, NÃO APARELHADO, FIXADO COM VERGALHÃO, SEÇÃO QUADRADA 15 X 15 CM, APOIO ARTICULADO, COMPRIMENTO DE 6 M. AF_03/2024</t>
  </si>
  <si>
    <t xml:space="preserve">PILAR DE MADEIRA SERRADA, MAÇARANDUBA OU EQUIVALENTE DA REGIÃO, NÃO APARELHADO, FIXADO COM VERGALHÃO, SEÇÃO QUADRADA 20 X 20 CM, APOIO ARTICULADO, COMPRIMENTO DE 3 M. AF_03/2024</t>
  </si>
  <si>
    <t xml:space="preserve">PILAR DE MADEIRA SERRADA, MAÇARANDUBA OU EQUIVALENTE DA REGIÃO, NÃO APARELHADO, FIXADO COM VERGALHÃO, SEÇÃO QUADRADA 20 X 20 CM, APOIO ARTICULADO, COMPRIMENTO DE 6 M. AF_03/2024</t>
  </si>
  <si>
    <t xml:space="preserve">PISO DE MADEIRA, SOBRE VIGOTAS DE MADEIRA SEÇÃO 7,5 X 15 CM. AF_03/2024</t>
  </si>
  <si>
    <t xml:space="preserve">VIGA DE MADEIRA ROLIÇA, EUCALIPTO OU EQUIVALENTE DA REGIÃO, DIÂMETRO DE 12 A 15 CM. AF_03/2024</t>
  </si>
  <si>
    <t xml:space="preserve">VIGA DE MADEIRA ROLIÇA, EUCALIPTO OU EQUIVALENTE DA REGIÃO, DIÂMETRO DE 16 A 20 CM. AF_03/2024</t>
  </si>
  <si>
    <t xml:space="preserve">VIGA DE MADEIRA ROLIÇA, EUCALIPTO OU EQUIVALENTE DA REGIÃO, DIÂMETRO DE 21 A 29 CM. AF_03/2024</t>
  </si>
  <si>
    <t xml:space="preserve">VIGA DE MADEIRA ROLIÇA, EUCALIPTO OU EQUIVALENTE DA REGIÃO, DIÂMETRO DE 30 A 34 CM. AF_03/2024</t>
  </si>
  <si>
    <t xml:space="preserve">VIGA DE MADEIRA SERRADA, MAÇARANDUBA OU EQUIVALENTE DA REGIÃO, APARELHADA, SEÇÃO RETANGULAR 6 X 12 CM. AF_03/2024</t>
  </si>
  <si>
    <t xml:space="preserve">VIGA DE MADEIRA SERRADA, MAÇARANDUBA OU EQUIVALENTE DA REGIÃO, APARELHADA, SEÇÃO RETANGULAR 6 X 16 CM. AF_03/2024</t>
  </si>
  <si>
    <t xml:space="preserve">VIGA DE MADEIRA SERRADA, MAÇARANDUBA OU EQUIVALENTE DA REGIÃO, APARELHADA, SEÇÃO RETANGULAR 7,5 X 23 CM. AF_03/2024</t>
  </si>
  <si>
    <t xml:space="preserve">VIGA DE MADEIRA SERRADA, MAÇARANDUBA OU EQUIVALENTE DA REGIÃO, APARELHADA, SEÇÃO RETANGULAR 8 X 30 CM. AF_03/2024</t>
  </si>
  <si>
    <t xml:space="preserve">VIGA DE MADEIRA SERRADA, MAÇARANDUBA OU EQUIVALENTE DA REGIÃO, NÃO APARELHADA, SEÇÃO RETANGULAR 6 X 12 CM. AF_03/2024</t>
  </si>
  <si>
    <t xml:space="preserve">VIGA DE MADEIRA SERRADA, MAÇARANDUBA OU EQUIVALENTE DA REGIÃO, NÃO APARELHADA, SEÇÃO RETANGULAR 6 X 16 CM. AF_03/2024</t>
  </si>
  <si>
    <t xml:space="preserve">VIGA DE MADEIRA SERRADA, MAÇARANDUBA OU EQUIVALENTE DA REGIÃO, NÃO APARELHADA, SEÇÃO RETANGULAR 6 X 20 CM. AF_03/2024</t>
  </si>
  <si>
    <t xml:space="preserve">VIGA DE MADEIRA SERRADA, MAÇARANDUBA OU EQUIVALENTE DA REGIÃO, NÃO APARELHADA, SEÇÃO RETANGULAR 6 X 25 CM. AF_03/2024</t>
  </si>
  <si>
    <t xml:space="preserve">VIGA DE MADEIRA SERRADA, MAÇARANDUBA OU EQUIVALENTE DA REGIÃO, NÃO APARELHADA, SEÇÃO RETANGULAR 6 X 30 CM. AF_03/2024</t>
  </si>
  <si>
    <t xml:space="preserve">VIGA DE MADEIRA SERRADA, MAÇARANDUBA OU EQUIVALENTE DA REGIÃO, NÃO APARELHADA, SEÇÃO RETANGULAR 6 X 40 CM. AF_03/2024</t>
  </si>
  <si>
    <t xml:space="preserve">VIGA DE MADEIRA SERRADA, MAÇARANDUBA OU EQUIVALENTE DA REGIÃO, NÃO APARELHADA, SEÇÃO RETANGULAR 7,5 X 23 CM. AF_03/2024</t>
  </si>
  <si>
    <t xml:space="preserve">VIGA DE MADEIRA SERRADA, MAÇARANDUBA OU EQUIVALENTE DA REGIÃO, NÃO APARELHADA, SEÇÃO RETANGULAR 8 X 16 CM. AF_03/2024</t>
  </si>
  <si>
    <t xml:space="preserve">VIGA DE MADEIRA SERRADA, MAÇARANDUBA OU EQUIVALENTE DA REGIÃO, NÃO APARELHADA, SEÇÃO RETANGULAR 8 X 30 CM. AF_03/2024</t>
  </si>
  <si>
    <t xml:space="preserve">VIGA DE MADEIRA SERRADA, PINUS OU EQUIVALENTE DA REGIÃO, SEÇÃO RETANGULAR 7,5 X 10 CM. AF_03/2024</t>
  </si>
  <si>
    <t xml:space="preserve">VIGA DE MADEIRA SERRADA, PINUS OU EQUIVALENTE DA REGIÃO, SEÇÃO RETANGULAR 7,5 X 15 CM. AF_03/2024</t>
  </si>
  <si>
    <t xml:space="preserve">EXECUÇÃO DE GRAMPO PARA SOLO GRAMPEADO COM COMPRIMENTO MAIOR QUE 10 M, DIÂMETRO DE 10 CM, PERFURAÇÃO COM EQUIPAMENTO MANUAL E ARMADURA COM DIÂMETRO DE 20 MM. AF_07/2024</t>
  </si>
  <si>
    <t xml:space="preserve">EXECUÇÃO DE GRAMPO PARA SOLO GRAMPEADO COM COMPRIMENTO MAIOR QUE 10 M, DIÂMETRO DE 7 CM, PERFURAÇÃO COM EQUIPAMENTO MANUAL E ARMADURA COM DIÂMETRO DE 20 MM. AF_07/2024</t>
  </si>
  <si>
    <t xml:space="preserve">EXECUÇÃO DE GRAMPO PARA SOLO GRAMPEADO COM COMPRIMENTO MAIOR QUE 6 M E MENOR OU IGUAL A 10 M, DIÂMETRO DE 10 CM, PERFURAÇÃO COM EQUIPAMENTO MANUAL E ARMADURA COM DIÂMETRO DE 20 MM. AF_07/2024</t>
  </si>
  <si>
    <t xml:space="preserve">EXECUÇÃO DE GRAMPO PARA SOLO GRAMPEADO COM COMPRIMENTO MAIOR QUE 6 M E MENOR OU IGUAL A 10 M, DIÂMETRO DE 7 CM, PERFURAÇÃO COM EQUIPAMENTO MANUAL E ARMADURA COM DIÂMETRO DE 20 MM. AF_07/2024</t>
  </si>
  <si>
    <t xml:space="preserve">EXECUÇÃO DE GRAMPO PARA SOLO GRAMPEADO COM COMPRIMENTO MENOR OU IGUAL A 6 M, DIÂMETRO DE 10 CM, PERFURAÇÃO COM EQUIPAMENTO MANUAL E ARMADURA COM DIÂMETRO DE 20 MM. AF_07/2024</t>
  </si>
  <si>
    <t xml:space="preserve">EXECUÇÃO DE GRAMPO PARA SOLO GRAMPEADO COM COMPRIMENTO MENOR OU IGUAL A 6 M, DIÂMETRO DE 7 CM, PERFURAÇÃO COM EQUIPAMENTO MANUAL E ARMADURA COM DIÂMETRO DE 20 MM. AF_07/2024</t>
  </si>
  <si>
    <t xml:space="preserve">EXECUÇÃO DE LONGARINA, PARA TIRANTES PERMANENTES, COM PERFIL METÁLICO, INCLUINDO CUNHA E SOLIDARIZAÇÃO. AF_11/2023</t>
  </si>
  <si>
    <t xml:space="preserve">EXECUÇÃO DE LONGARINA, PARA TIRANTES PROVISÓRIOS, COM PERFIL METÁLICO, INCLUINDO CUNHA E SOLIDARIZAÇÃO. AF_11/2023</t>
  </si>
  <si>
    <t xml:space="preserve">EXECUÇÃO DE PERFURAÇÃO PARA TIRANTE, COMPRIMENTO MAIOR OU IGUAL A 14 M E MENOR QUE 22 M, COM DIÂMETRO DE FURO DE 100 MM EXECUTADO COM HASTE E TUBOS DE REVESTIMENTO UTILIZANDO PERFURATRIZ SOBRE ESTEIRA. AF_11/2023</t>
  </si>
  <si>
    <t xml:space="preserve">EXECUÇÃO DE PERFURAÇÃO PARA TIRANTE, COMPRIMENTO MAIOR OU IGUAL A 14 M E MENOR QUE 22 M, COM DIÂMETRO DE FURO DE 100 MM EXECUTADO COM HASTE UTILIZANDO PERFURATRIZ MANUAL SOBRE BASE DE MONTAGEM. AF_11/2023</t>
  </si>
  <si>
    <t xml:space="preserve">EXECUÇÃO DE PERFURAÇÃO PARA TIRANTE, COMPRIMENTO MAIOR OU IGUAL A 14 M E MENOR QUE 22 M, COM DIÂMETRO DE FURO DE 100 MM EXECUTADO COM HASTE UTILIZANDO PERFURATRIZ SOBRE ESTEIRA. AF_11/2023</t>
  </si>
  <si>
    <t xml:space="preserve">EXECUÇÃO DE PERFURAÇÃO PARA TIRANTE, COMPRIMENTO MAIOR OU IGUAL A 14 M E MENOR QUE 22 M, COM DIÂMETRO DE FURO DE 150 MM EXECUTADO COM HASTE E TUBOS DE REVESTIMENTO UTILIZANDO PERFURATRIZ SOBRE ESTEIRA. AF_11/2023</t>
  </si>
  <si>
    <t xml:space="preserve">EXECUÇÃO DE PERFURAÇÃO PARA TIRANTE, COMPRIMENTO MAIOR OU IGUAL A 14 M E MENOR QUE 22 M, COM DIÂMETRO DE FURO DE 150 MM EXECUTADO COM HASTE UTILIZANDO PERFURATRIZ MANUAL SOBRE BASE DE MONTAGEM. AF_11/2023</t>
  </si>
  <si>
    <t xml:space="preserve">EXECUÇÃO DE PERFURAÇÃO PARA TIRANTE, COMPRIMENTO MAIOR OU IGUAL A 14 M E MENOR QUE 22 M, COM DIÂMETRO DE FURO DE 200 MM EXECUTADO COM HASTE E TUBOS DE REVESTIMENTO UTILIZANDO PERFURATRIZ SOBRE ESTEIRA. AF_11/2023</t>
  </si>
  <si>
    <t xml:space="preserve">EXECUÇÃO DE PERFURAÇÃO PARA TIRANTE, COMPRIMENTO MAIOR OU IGUAL A 14 M E MENOR QUE 22 M, COM DIÂMETRO DE FURO DE 200 MM EXECUTADO COM HASTE UTILIZANDO PERFURATRIZ MANUAL SOBRE BASE DE MONTAGEM. AF_11/2023</t>
  </si>
  <si>
    <t xml:space="preserve">EXECUÇÃO DE PERFURAÇÃO PARA TIRANTE, COMPRIMENTO MAIOR OU IGUAL A 14 M E MENOR QUE 22 M, COM DIÂMETRO DE FURO DE 200 MM EXECUTADO COM HASTE UTILIZANDO PERFURATRIZ SOBRE ESTEIRA. AF_11/2023</t>
  </si>
  <si>
    <t xml:space="preserve">EXECUÇÃO DE PERFURAÇÃO PARA TIRANTE, COMPRIMENTO MAIOR OU IGUAL A 22 M E MENOR QUE 30 M, COM DIÂMETRO DE FURO DE 100 MM EXECUTADO COM HASTE E TUBOS DE REVESTIMENTO UTILIZANDO PERFURATRIZ SOBRE ESTEIRA. AF_11/2023</t>
  </si>
  <si>
    <t xml:space="preserve">EXECUÇÃO DE PERFURAÇÃO PARA TIRANTE, COMPRIMENTO MAIOR OU IGUAL A 22 M E MENOR QUE 30 M, COM DIÂMETRO DE FURO DE 100 MM EXECUTADO COM HASTE UTILIZANDO PERFURATRIZ MANUAL SOBRE BASE DE MONTAGEM. AF_11/2023</t>
  </si>
  <si>
    <t xml:space="preserve">EXECUÇÃO DE PERFURAÇÃO PARA TIRANTE, COMPRIMENTO MAIOR OU IGUAL A 22 M E MENOR QUE 30 M, COM DIÂMETRO DE FURO DE 100 MM EXECUTADO COM HASTE UTILIZANDO PERFURATRIZ SOBRE ESTEIRA. AF_11/2023</t>
  </si>
  <si>
    <t xml:space="preserve">EXECUÇÃO DE PERFURAÇÃO PARA TIRANTE, COMPRIMENTO MAIOR OU IGUAL A 22 M E MENOR QUE 30 M, COM DIÂMETRO DE FURO DE 150 MM EXECUTADO COM HASTE E TUBOS DE REVESTIMENTO UTILIZANDO PERFURATRIZ SOBRE ESTEIRA. AF_11/2023</t>
  </si>
  <si>
    <t xml:space="preserve">EXECUÇÃO DE PERFURAÇÃO PARA TIRANTE, COMPRIMENTO MAIOR OU IGUAL A 22 M E MENOR QUE 30 M, COM DIÂMETRO DE FURO DE 150 MM EXECUTADO COM HASTE UTILIZANDO PERFURATRIZ MANUAL SOBRE BASE DE MONTAGEM. AF_11/2023</t>
  </si>
  <si>
    <t xml:space="preserve">EXECUÇÃO DE PERFURAÇÃO PARA TIRANTE, COMPRIMENTO MAIOR OU IGUAL A 22 M E MENOR QUE 30 M, COM DIÂMETRO DE FURO DE 200 MM EXECUTADO COM HASTE E TUBOS DE REVESTIMENTO UTILIZANDO PERFURATRIZ SOBRE ESTEIRA. AF_11/2023</t>
  </si>
  <si>
    <t xml:space="preserve">EXECUÇÃO DE PERFURAÇÃO PARA TIRANTE, COMPRIMENTO MAIOR OU IGUAL A 22 M E MENOR QUE 30 M, COM DIÂMETRO DE FURO DE 200 MM EXECUTADO COM HASTE UTILIZANDO PERFURATRIZ MANUAL SOBRE BASE DE MONTAGEM. AF_11/2023</t>
  </si>
  <si>
    <t xml:space="preserve">EXECUÇÃO DE PERFURAÇÃO PARA TIRANTE, COMPRIMENTO MAIOR OU IGUAL A 22 M E MENOR QUE 30 M, COM DIÂMETRO DE FURO DE 200 MM EXECUTADO COM HASTE UTILIZANDO PERFURATRIZ SOBRE ESTEIRA. AF_11/2023</t>
  </si>
  <si>
    <t xml:space="preserve">EXECUÇÃO DE PERFURAÇÃO PARA TIRANTE, COMPRIMENTO MAIOR OU IGUAL A 6 M E MENOR QUE 14 M, COM DIÂMETRO DE FURO DE 100 MM EXECUTADO COM HASTE E TUBOS DE REVESTIMENTO UTILIZANDO PERFURATRIZ SOBRE ESTEIRA. AF_11/2023</t>
  </si>
  <si>
    <t xml:space="preserve">EXECUÇÃO DE PERFURAÇÃO PARA TIRANTE, COMPRIMENTO MAIOR OU IGUAL A 6 M E MENOR QUE 14 M, COM DIÂMETRO DE FURO DE 100 MM EXECUTADO COM HASTE UTILIZANDO PERFURATRIZ MANUAL SOBRE BASE DE MONTAGEM. AF_11/2023</t>
  </si>
  <si>
    <t xml:space="preserve">EXECUÇÃO DE PERFURAÇÃO PARA TIRANTE, COMPRIMENTO MAIOR OU IGUAL A 6 M E MENOR QUE 14 M, COM DIÂMETRO DE FURO DE 100 MM EXECUTADO COM HASTE UTILIZANDO PERFURATRIZ SOBRE ESTEIRA. AF_11/2023</t>
  </si>
  <si>
    <t xml:space="preserve">EXECUÇÃO DE PERFURAÇÃO PARA TIRANTE, COMPRIMENTO MAIOR OU IGUAL A 6 M E MENOR QUE 14 M, COM DIÂMETRO DE FURO DE 150 MM EXECUTADO COM HASTE E TUBOS DE REVESTIMENTO UTILIZANDO PERFURATRIZ SOBRE ESTEIRA. AF_11/2023</t>
  </si>
  <si>
    <t xml:space="preserve">EXECUÇÃO DE PERFURAÇÃO PARA TIRANTE, COMPRIMENTO MAIOR OU IGUAL A 6 M E MENOR QUE 14 M, COM DIÂMETRO DE FURO DE 150 MM EXECUTADO COM HASTE UTILIZANDO PERFURATRIZ MANUAL SOBRE BASE DE MONTAGEM. AF_11/2023</t>
  </si>
  <si>
    <t xml:space="preserve">EXECUÇÃO DE PERFURAÇÃO PARA TIRANTE, COMPRIMENTO MAIOR OU IGUAL A 6 M E MENOR QUE 14 M, COM DIÂMETRO DE FURO DE 200 MM EXECUTADO COM HASTE E TUBOS DE REVESTIMENTO UTILIZANDO PERFURATRIZ SOBRE ESTEIRA. AF_11/2023</t>
  </si>
  <si>
    <t xml:space="preserve">EXECUÇÃO DE PERFURAÇÃO PARA TIRANTE, COMPRIMENTO MAIOR OU IGUAL A 6 M E MENOR QUE 14 M, COM DIÂMETRO DE FURO DE 200 MM EXECUTADO COM HASTE UTILIZANDO PERFURATRIZ MANUAL SOBRE BASE DE MONTAGEM. AF_11/2023</t>
  </si>
  <si>
    <t xml:space="preserve">EXECUÇÃO DE PERFURAÇÃO PARA TIRANTE, COMPRIMENTO MAIOR OU IGUAL A 6 M E MENOR QUE 14 M, COM DIÂMETRO DE FURO DE 200 MM EXECUTADO COM HASTE UTILIZANDO PERFURATRIZ SOBRE ESTEIRA. AF_11/2023</t>
  </si>
  <si>
    <t xml:space="preserve">EXECUÇÃO DE PROTEÇÃO DA CABEÇA DO TIRANTE COM USO DE FÔRMAS METÁLICAS, 50 UTILIZAÇÕES, E CONCRETO FCK =15 MPA. AF_11/2023</t>
  </si>
  <si>
    <t xml:space="preserve">INJEÇÃO DE CALDA DE CIMENTO PARA CHUMBAMENTO DE TIRANTE COM 8 CORDOALHAS DE 12,7 MM, COMPRIMENTO MAIOR OU IGUAL A 22 M E MENOR QUE 30 M, DIÂMETRO DE 100 MM, INCLUSIVE PRODUÇÃO. AF_11/2023</t>
  </si>
  <si>
    <t xml:space="preserve">INJEÇÃO DE CALDA DE CIMENTO PARA CHUMBAMENTO DE TIRANTE COM 8 CORDOALHAS DE 12,7 MM, COMPRIMENTO MAIOR OU IGUAL A 22 M E MENOR QUE 30 M, DIÂMETRO DE 150 MM, INCLUSIVE PRODUÇÃO. AF_11/2023</t>
  </si>
  <si>
    <t xml:space="preserve">INJEÇÃO DE CALDA DE CIMENTO PARA CHUMBAMENTO DE TIRANTE COM 8 CORDOALHAS DE 12,7 MM, COMPRIMENTO MAIOR OU IGUAL A 22 M E MENOR QUE 30 M, DIÂMETRO DE 200 MM, INCLUSIVE PRODUÇÃO. AF_11/2023</t>
  </si>
  <si>
    <t xml:space="preserve">INJEÇÃO DE CALDA DE CIMENTO PARA CHUMBAMENTO DE TIRANTE MONOBARRA COM ARMADURA DE 36 MM, COMPRIMENTO MAIOR OU IGUAL A 22 M E MENOR QUE 30 M, DIÂMETRO DE 100 MM, INCLUSIVE PRODUÇÃO. AF_11/2023</t>
  </si>
  <si>
    <t xml:space="preserve">INJEÇÃO DE CALDA DE CIMENTO PARA CHUMBAMENTO DE TIRANTE MONOBARRA COM ARMADURA DE 36 MM, COMPRIMENTO MAIOR OU IGUAL A 22 M E MENOR QUE 30 M, DIÂMETRO DE 150 MM, INCLUSIVE PRODUÇÃO. AF_11/2023</t>
  </si>
  <si>
    <t xml:space="preserve">INJEÇÃO DE CALDA DE CIMENTO PARA CHUMBAMENTO DE TIRANTE MONOBARRA COM ARMADURA DE 36 MM, COMPRIMENTO MAIOR OU IGUAL A 22 M E MENOR QUE 30 M, DIÂMETRO DE 200 MM, INCLUSIVE PRODUÇÃO. AF_11/2023</t>
  </si>
  <si>
    <t xml:space="preserve">INSTALAÇÃO DE TIRANTE COM 4 CORDOALHAS DE 12,7 MM, COMPRIMENTO MAIOR OU IGUAL A 14 M E MENOR QUE 22 M, INCLUSIVE MONTAGEM, INSTALAÇÃO E PROTENSÃO. AF_11/2023</t>
  </si>
  <si>
    <t xml:space="preserve">INSTALAÇÃO DE TIRANTE COM 4 CORDOALHAS DE 12,7 MM, COMPRIMENTO MAIOR OU IGUAL A 22 M E MENOR QUE 30 M, INCLUSIVE MONTAGEM, INSTALAÇÃO E PROTENSÃO. AF_11/2023</t>
  </si>
  <si>
    <t xml:space="preserve">INSTALAÇÃO DE TIRANTE COM 4 CORDOALHAS DE 12,7 MM, COMPRIMENTO MAIOR OU IGUAL A 6 M E MENOR QUE 14 M, INCLUSIVE MONTAGEM, INSTALAÇÃO E PROTENSÃO. AF_11/2023</t>
  </si>
  <si>
    <t xml:space="preserve">INSTALAÇÃO DE TIRANTE COM 6 CORDOALHAS DE 12,7 MM, COMPRIMENTO MAIOR OU IGUAL A 14 M E MENOR QUE 22 M, INCLUSIVE MONTAGEM, INSTALAÇÃO E PROTENSÃO. AF_11/2023</t>
  </si>
  <si>
    <t xml:space="preserve">INSTALAÇÃO DE TIRANTE COM 6 CORDOALHAS DE 12,7 MM, COMPRIMENTO MAIOR OU IGUAL A 22 M E MENOR QUE 30 M, INCLUSIVE MONTAGEM, INSTALAÇÃO E PROTENSÃO. AF_11/2023</t>
  </si>
  <si>
    <t xml:space="preserve">INSTALAÇÃO DE TIRANTE COM 6 CORDOALHAS DE 12,7 MM, COMPRIMENTO MAIOR OU IGUAL A 6 M E MENOR QUE 14 M, INCLUSIVE MONTAGEM, INSTALAÇÃO E PROTENSÃO. AF_11/2023</t>
  </si>
  <si>
    <t xml:space="preserve">INSTALAÇÃO DE TIRANTE COM 8 CORDOALHAS DE 12,7 MM, COMPRIMENTO MAIOR OU IGUAL A 14 M E MENOR QUE 22 M, INCLUSIVE MONTAGEM, INSTALAÇÃO E PROTENSÃO. AF_11/2023</t>
  </si>
  <si>
    <t xml:space="preserve">INSTALAÇÃO DE TIRANTE COM 8 CORDOALHAS DE 12,7 MM, COMPRIMENTO MAIOR OU IGUAL A 22 M E MENOR QUE 30 M, INCLUSIVE MONTAGEM, INSTALAÇÃO E PROTENSÃO. AF_11/2023</t>
  </si>
  <si>
    <t xml:space="preserve">INSTALAÇÃO DE TIRANTE COM 8 CORDOALHAS DE 12,7 MM, COMPRIMENTO MAIOR OU IGUAL A 6 M E MENOR QUE 14 M, INCLUSIVE MONTAGEM, INSTALAÇÃO E PROTENSÃO. AF_11/2023</t>
  </si>
  <si>
    <t xml:space="preserve">INSTALAÇÃO DE TIRANTE MONOBARRA COM ARMADURA DE 25 MM, COMPRIMENTO MAIOR OU IGUAL A 14 M E MENOR QUE 22 M, INCLUSIVE MONTAGEM, INSTALAÇÃO E PROTENSÃO. AF_11/2023</t>
  </si>
  <si>
    <t xml:space="preserve">INSTALAÇÃO DE TIRANTE MONOBARRA COM ARMADURA DE 25 MM, COMPRIMENTO MAIOR OU IGUAL A 22 M E MENOR QUE 30 M, INCLUSIVE MONTAGEM, INSTALAÇÃO E PROTENSÃO. AF_11/2023</t>
  </si>
  <si>
    <t xml:space="preserve">INSTALAÇÃO DE TIRANTE MONOBARRA COM ARMADURA DE 25 MM, COMPRIMENTO MAIOR OU IGUAL A 6 M E MENOR QUE 14 M, INCLUSIVE MONTAGEM, INSTALAÇÃO E PROTENSÃO. AF_11/2023</t>
  </si>
  <si>
    <t xml:space="preserve">INSTALAÇÃO DE TIRANTE MONOBARRA COM ARMADURA DE 32 MM, COMPRIMENTO MAIOR OU IGUAL A 14 M E MENOR QUE 22 M, INCLUSIVE MONTAGEM, INSTALAÇÃO E PROTENSÃO. AF_11/2023</t>
  </si>
  <si>
    <t xml:space="preserve">INSTALAÇÃO DE TIRANTE MONOBARRA COM ARMADURA DE 32 MM, COMPRIMENTO MAIOR OU IGUAL A 22 M E MENOR QUE 30 M, INCLUSIVE MONTAGEM, INSTALAÇÃO E PROTENSÃO. AF_11/2023</t>
  </si>
  <si>
    <t xml:space="preserve">INSTALAÇÃO DE TIRANTE MONOBARRA COM ARMADURA DE 32 MM, COMPRIMENTO MAIOR OU IGUAL A 6 M E MENOR QUE 14 M, INCLUSIVE MONTAGEM, INSTALAÇÃO E PROTENSÃO. AF_11/2023</t>
  </si>
  <si>
    <t xml:space="preserve">INSTALAÇÃO DE TIRANTE MONOBARRA COM ARMADURA DE 36 MM, COMPRIMENTO MAIOR OU IGUAL A 14 M E MENOR QUE 22 M, INCLUSIVE MONTAGEM, INSTALAÇÃO E PROTENSÃO. AF_11/2023</t>
  </si>
  <si>
    <t xml:space="preserve">INSTALAÇÃO DE TIRANTE MONOBARRA COM ARMADURA DE 36 MM, COMPRIMENTO MAIOR OU IGUAL A 22 M E MENOR QUE 30 M, INCLUSIVE MONTAGEM, INSTALAÇÃO E PROTENSÃO. AF_11/2023</t>
  </si>
  <si>
    <t xml:space="preserve">INSTALAÇÃO DE TIRANTE MONOBARRA COM ARMADURA DE 36 MM, COMPRIMENTO MAIOR OU IGUAL A 6 M E MENOR QUE 14 M, INCLUSIVE MONTAGEM, INSTALAÇÃO E PROTENSÃO. AF_11/2023</t>
  </si>
  <si>
    <t xml:space="preserve">PERFURAÇÃO DE CORTINA PRÉ-MOLDADA COM MARTELETE ROMPEDOR. AF_11/2023</t>
  </si>
  <si>
    <t xml:space="preserve">PERFURAÇÃO DE PAREDE DIAFRAGMA COM COROA DIAMANTADA DE DIÂMETRO DE 102 MM. AF_11/2023</t>
  </si>
  <si>
    <t xml:space="preserve">REQUADRO DE VÃOS COM PLACAS DE PORCELANATO ASSENTADAS COM ARGAMASSA COLANTE. AF_03/2025</t>
  </si>
  <si>
    <t xml:space="preserve">REQUADRO DE VÃOS PLACAS DE GRANITO FIXADAS COM INSERTE METÁLICO. AF_03/2025</t>
  </si>
  <si>
    <t xml:space="preserve">REVESTIMENTO NÃO ADERIDO DE PAREDES EXTERNAS COM PLACAS DE GRANITO DE ÁREA MAIOR QUE 10000 CM2, FIXADAS COM INSERTE METÁLICO. AF_03/2025</t>
  </si>
  <si>
    <t xml:space="preserve">REVESTIMENTO NÃO ADERIDO DE PAREDES EXTERNAS COM PLACAS DE GRANITO DE ÁREA MAIOR QUE 3025 CM2 E MENOR OU IGUAL A 10000 CM2, FIXADAS COM INSERTE METÁLICO. AF_03/2025</t>
  </si>
  <si>
    <t xml:space="preserve">REVESTIMENTO NÃO ADERIDO DE PAREDES EXTERNAS COM PLACAS DE PORCELANATO DE ÁREA MAIOR DO QUE 2500 CM2 E MENOR OU IGUAL A 6400 CM2, FIXADAS COM INSERTE METÁLICO. AF_03/2025</t>
  </si>
  <si>
    <t xml:space="preserve">REVESTIMENTO NÃO ADERIDO DE PAREDES EXTERNAS COM PLACAS DE PORCELANATO DE ÁREA MAIOR QUE 6400 CM2 E MENOR QUE 10000 CM2, FIXADAS COM INSERTE METÁLICO. AF_03/2025</t>
  </si>
  <si>
    <t xml:space="preserve">ACABAMENTOS PARA FORRO (MOLDURA DE GESSO). AF_08/2023</t>
  </si>
  <si>
    <t xml:space="preserve">ACABAMENTOS PARA FORRO (MOLDURA EM DRYWALL, COM LARGURA DE 15 CM). AF_08/2023_PS</t>
  </si>
  <si>
    <t xml:space="preserve">ACABAMENTOS PARA FORRO (RODA-FORRO EM MADEIRA PINUS). AF_08/2023</t>
  </si>
  <si>
    <t xml:space="preserve">ACABAMENTOS PARA FORRO (RODA-FORRO EM PERFIL METÁLICO E PLÁSTICO). AF_08/2023</t>
  </si>
  <si>
    <t xml:space="preserve">ACABAMENTOS PARA FORRO (SANCA DE GESSO, MONTADA NA OBRA). AF_08/2023_PS</t>
  </si>
  <si>
    <t xml:space="preserve">FORRO EM DRYWALL PARA AMBIENTES RESIDENCIAIS, INCLUSIVE ESTRUTURA UNIDIRECIONAL DE FIXAÇÃO. AF_08/2023_PS</t>
  </si>
  <si>
    <t xml:space="preserve">FORRO EM DRYWALL, PARA AMBIENTES COMERCIAIS, INCLUSIVE ESTRUTURA BIRECIONAL DE FIXAÇÃO. AF_08/2023_PS</t>
  </si>
  <si>
    <t xml:space="preserve">FORRO EM FIBRA MINERAL, PARA AMBIENTES COMERCIAIS, INCLUSIVE ESTRUTURA DE FIXAÇÃO. AF_08/2023</t>
  </si>
  <si>
    <t xml:space="preserve">FORRO EM MADEIRA PINUS, PARA AMBIENTES RESIDENCIAIS E COMERCIAIS, INCLUSIVE ESTRUTURA BIDIRECIONAL DE FIXAÇÃO. AF_08/2023</t>
  </si>
  <si>
    <t xml:space="preserve">FORRO EM MADEIRA PINUS, PARA AMBIENTES RESIDENCIAIS, INCLUSIVE ESTRUTURA UNIDIRECIONAL DE FIXAÇÃO. AF_08/2023</t>
  </si>
  <si>
    <t xml:space="preserve">FORRO EM PLACAS DE GESSO, PARA AMBIENTES COMERCIAIS. AF_08/2023_PS</t>
  </si>
  <si>
    <t xml:space="preserve">FORRO EM PLACAS DE GESSO, PARA AMBIENTES RESIDENCIAIS. AF_08/2023_PS</t>
  </si>
  <si>
    <t xml:space="preserve">FORRO EM RÉGUAS DE PVC, FRISADO, PARA AMBIENTES COMERCIAIS, INCLUSIVE ESTRUTURA BIDIRECIONAL DE FIXAÇÃO. AF_08/2023_PS</t>
  </si>
  <si>
    <t xml:space="preserve">FORRO EM RÉGUAS DE PVC, FRISADO, PARA AMBIENTES RESIDENCIAIS, INCLUSIVE ESTRUTURA UNIDIRECIONAL DE FIXAÇÃO. AF_08/2023_PS</t>
  </si>
  <si>
    <t xml:space="preserve">FORRO EM RÉGUAS DE PVC, LISO, PARA AMBIENTES COMERCIAIS, INCLUSIVE ESTRUTURA BIDIRECIONAL DE FIXAÇÃO. AF_08/2023_PS</t>
  </si>
  <si>
    <t xml:space="preserve">FORRO EM RÉGUAS DE PVC, LISO, PARA AMBIENTES RESIDENCIAIS, INCLUSIVE ESTRUTURA UNIDIRECIONAL DE FIXAÇÃO. AF_08/2023_PS</t>
  </si>
  <si>
    <t xml:space="preserve">FORRO METÁLICO, PARA AMBIENTES COMERCIAIS, INCLUSIVE ESTRUTURA DE FIXAÇÃO. AF_08/2023</t>
  </si>
  <si>
    <t xml:space="preserve">CAIXA ENTERRADA DISTRIBUIDORA DE VAZÃO (SUMIDOUROS MÚLTIPLOS), RETANGULAR, EM ALVENARIA COM BLOCOS DE CONCRETO, DIMENSÕES INTERNAS: 0,60 X 0,60 X H=0,50 M. AF_12/2020</t>
  </si>
  <si>
    <t xml:space="preserve">CAIXA ENTERRADA DISTRIBUIDORA DE VAZÃO (SUMIDOUROS MÚLTIPLOS), RETANGULAR, EM ALVENARIA COM TIJOLOS MACIÇOS, DIMENSÕES INTERNAS: 0,60 X 0,60 X H=0,50 M. AF_12/2020</t>
  </si>
  <si>
    <t xml:space="preserve">CAIXA ENTERRADA DISTRIBUIDORA DE VAZÃO (SUMIDOUROS MÚLTIPLOS), RETANGULAR, EM CONCRETO PRÉ-MOLDADO, DIMENSÕES INTERNAS: 0,60 X 0,60 X H=0,50 M. AF_12/2020</t>
  </si>
  <si>
    <t xml:space="preserve">FILTRO ANAERÓBIO CIRCULAR, EM CONCRETO PRÉ-MOLDADO, DIÂMETRO INTERNO = 1,10 M, ALTURA INTERNA = 1,50 M, VOLUME ÚTIL: 1140,4 L (PARA 5 CONTRIBUINTES). AF_12/2020</t>
  </si>
  <si>
    <t xml:space="preserve">FILTRO ANAERÓBIO CIRCULAR, EM CONCRETO PRÉ-MOLDADO, DIÂMETRO INTERNO = 1,88 M, ALTURA INTERNA = 1,50 M, VOLUME ÚTIL: 3331,1 L (PARA 19 CONTRIBUINTES). AF_12/2020</t>
  </si>
  <si>
    <t xml:space="preserve">FILTRO ANAERÓBIO CIRCULAR, EM CONCRETO PRÉ-MOLDADO, DIÂMETRO INTERNO = 2,38 M, ALTURA INTERNA = 1,50 M, VOLUME ÚTIL: 5338,6 L (PARA 34 CONTRIBUINTES). AF_12/2020</t>
  </si>
  <si>
    <t xml:space="preserve">FILTRO ANAERÓBIO CIRCULAR, EM CONCRETO PRÉ-MOLDADO, DIÂMETRO INTERNO = 2,88 M, ALTURA INTERNA = 1,50 M, VOLUME ÚTIL: 7817,3 L (PARA 75 CONTRIBUINTES). AF_12/2020</t>
  </si>
  <si>
    <t xml:space="preserve">FILTRO ANAERÓBIO RETANGULAR, EM ALVENARIA COM BLOCOS DE CONCRETO, DIMENSÕES INTERNAS: 0,8 X 1,2 X H=1,67 M, VOLUME ÚTIL: 1152 L (PARA 5 CONTRIBUINTES). AF_12/2020</t>
  </si>
  <si>
    <t xml:space="preserve">FILTRO ANAERÓBIO RETANGULAR, EM ALVENARIA COM BLOCOS DE CONCRETO, DIMENSÕES INTERNAS: 1,2 X 1,8 X H=1,67 M, VOLUME ÚTIL: 2592 L (PARA 13 CONTRIBUINTES). AF_12/2020</t>
  </si>
  <si>
    <t xml:space="preserve">FILTRO ANAERÓBIO RETANGULAR, EM ALVENARIA COM BLOCOS DE CONCRETO, DIMENSÕES INTERNAS: 1,4 X 3,0 X H=1,67 M, VOLUME ÚTIL: 5040 L (PARA 32 CONTRIBUINTES). AF_12/2020</t>
  </si>
  <si>
    <t xml:space="preserve">FILTRO ANAERÓBIO RETANGULAR, EM ALVENARIA COM BLOCOS DE CONCRETO, DIMENSÕES INTERNAS: 1,4 X 4,2 X H=1,67 M, VOLUME ÚTIL: 7056 L (PARA 67 CONTRIBUINTES). AF_12/2020</t>
  </si>
  <si>
    <t xml:space="preserve">FILTRO ANAERÓBIO RETANGULAR, EM ALVENARIA COM BLOCOS DE CONCRETO, DIMENSÕES INTERNAS: 1,6 X 4,6 X H=1,67 M, VOLUME ÚTIL: 8832 L (PARA 84 CONTRIBUINTES). AF_12/2020</t>
  </si>
  <si>
    <t xml:space="preserve">FILTRO ANAERÓBIO RETANGULAR, EM ALVENARIA COM BLOCOS DE CONCRETO, DIMENSÕES INTERNAS: 1,6 X 5,6 X H=1,67 M, VOLUME ÚTIL: 10752 L (PARA 103 CONTRIBUINTES). AF_12/2020</t>
  </si>
  <si>
    <t xml:space="preserve">FILTRO ANAERÓBIO RETANGULAR, EM ALVENARIA COM TIJOLOS CERÂMICOS MACIÇOS, DIMENSÕES INTERNAS: 0,8 X 1,2 X H=1,67 M, VOLUME ÚTIL: 1152 L (PARA 5 CONTRIBUINTES). AF_12/2020</t>
  </si>
  <si>
    <t xml:space="preserve">FILTRO ANAERÓBIO RETANGULAR, EM ALVENARIA COM TIJOLOS CERÂMICOS MACIÇOS, DIMENSÕES INTERNAS: 1,2 X 1,8 X H=1,67 M, VOLUME ÚTIL: 2592 L (PARA 13 CONTRIBUINTES). AF_12/2020</t>
  </si>
  <si>
    <t xml:space="preserve">FILTRO ANAERÓBIO RETANGULAR, EM ALVENARIA COM TIJOLOS CERÂMICOS MACIÇOS, DIMENSÕES INTERNAS: 1,4 X 3,0 X H=1,67 M, VOLUME ÚTIL: 5040 L (PARA 32 CONTRIBUINTES). AF_12/2020</t>
  </si>
  <si>
    <t xml:space="preserve">FILTRO ANAERÓBIO RETANGULAR, EM ALVENARIA COM TIJOLOS CERÂMICOS MACIÇOS, DIMENSÕES INTERNAS: 1,4 X 4,2 X H=1,67 M, VOLUME ÚTIL: 7056 L (PARA 67 CONTRIBUINTES). AF_12/2020</t>
  </si>
  <si>
    <t xml:space="preserve">FILTRO ANAERÓBIO RETANGULAR, EM ALVENARIA COM TIJOLOS CERÂMICOS MACIÇOS, DIMENSÕES INTERNAS: 1,6 X 4,6 X H=1,67 M, VOLUME ÚTIL: 8832 L (PARA 84 CONTRIBUINTES). AF_12/2020</t>
  </si>
  <si>
    <t xml:space="preserve">FILTRO ANAERÓBIO RETANGULAR, EM ALVENARIA COM TIJOLOS CERÂMICOS MACIÇOS, DIMENSÕES INTERNAS: 1,6 X 5,6 X H=1,67 M, VOLUME ÚTIL: 10752 L (PARA 103 CONTRIBUINTES). AF_12/2020</t>
  </si>
  <si>
    <t xml:space="preserve">SUMIDOURO CIRCULAR, EM CONCRETO PRÉ-MOLDADO, DIÂMETRO INTERNO = 1,88 M, ALTURA INTERNA = 2,00 M, ÁREA DE INFILTRAÇÃO: 13,1 M² (PARA 5 CONTRIBUINTES). AF_12/2020</t>
  </si>
  <si>
    <t xml:space="preserve">SUMIDOURO CIRCULAR, EM CONCRETO PRÉ-MOLDADO, DIÂMETRO INTERNO = 2,38 M, ALTURA INTERNA = 2,50 M, ÁREA DE INFILTRAÇÃO: 21,3 M² (PARA 8 CONTRIBUINTES). AF_12/2020</t>
  </si>
  <si>
    <t xml:space="preserve">SUMIDOURO CIRCULAR, EM CONCRETO PRÉ-MOLDADO, DIÂMETRO INTERNO = 2,38 M, ALTURA INTERNA = 3,0 M, ÁREA DE INFILTRAÇÃO: 25 M² (PARA 10 CONTRIBUINTES). AF_12/2020</t>
  </si>
  <si>
    <t xml:space="preserve">SUMIDOURO CIRCULAR, EM CONCRETO PRÉ-MOLDADO, DIÂMETRO INTERNO = 2,88 M, ALTURA INTERNA = 3,0 M, ÁREA DE INFILTRAÇÃO: 31,4 M² (PARA 12 CONTRIBUINTES). AF_12/2020</t>
  </si>
  <si>
    <t xml:space="preserve">SUMIDOURO RETANGULAR, EM ALVENARIA COM BLOCOS DE CONCRETO, DIMENSÕES INTERNAS: 0,8 X 1,4 X H=3,0 M, ÁREA DE INFILTRAÇÃO: 13,2 M² (PARA 5 CONTRIBUINTES). AF_12/2020</t>
  </si>
  <si>
    <t xml:space="preserve">SUMIDOURO RETANGULAR, EM ALVENARIA COM BLOCOS DE CONCRETO, DIMENSÕES INTERNAS: 1,0 X 3,0 X H=3,0 M, ÁREA DE INFILTRAÇÃO: 25 M² (PARA 10 CONTRIBUINTES). AF_12/2020</t>
  </si>
  <si>
    <t xml:space="preserve">SUMIDOURO RETANGULAR, EM ALVENARIA COM BLOCOS DE CONCRETO, DIMENSÕES INTERNAS: 1,6 X 3,4 X H=3,0 M, ÁREA DE INFILTRAÇÃO: 32,9 M² (PARA 13 CONTRIBUINTES). . AF_12/2020</t>
  </si>
  <si>
    <t xml:space="preserve">SUMIDOURO RETANGULAR, EM ALVENARIA COM BLOCOS DE CONCRETO, DIMENSÕES INTERNAS: 1,6 X 5,8 X H=3,0 M, ÁREA DE INFILTRAÇÃO: 50 M² (PARA 20 CONTRIBUINTES). . AF_12/2020</t>
  </si>
  <si>
    <t xml:space="preserve">SUMIDOURO RETANGULAR, EM ALVENARIA COM TIJOLOS CERÂMICOS MACIÇOS, DIMENSÕES INTERNAS: 0,8 X 1,4 X H=3,0 M, ÁREA DE INFILTRAÇÃO: 13,2 M² (PARA 5 CONTRIBUINTES). AF_12/2020</t>
  </si>
  <si>
    <t xml:space="preserve">SUMIDOURO RETANGULAR, EM ALVENARIA COM TIJOLOS CERÂMICOS MACIÇOS, DIMENSÕES INTERNAS: 1,0 X 3,0 X H=3,0 M, ÁREA DE INFILTRAÇÃO: 25 M² (PARA 10 CONTRIBUINTES). AF_12/2020</t>
  </si>
  <si>
    <t xml:space="preserve">SUMIDOURO RETANGULAR, EM ALVENARIA COM TIJOLOS CERÂMICOS MACIÇOS, DIMENSÕES INTERNAS: 1,6 X 3,4 X H=3,0 M, ÁREA DE INFILTRAÇÃO: 32,9 M² (PARA 13 CONTRIBUINTES). AF_12/2020</t>
  </si>
  <si>
    <t xml:space="preserve">SUMIDOURO RETANGULAR, EM ALVENARIA COM TIJOLOS CERÂMICOS MACIÇOS, DIMENSÕES INTERNAS: 1,6 X 5,8 X H=3,0 M, ÁREA DE INFILTRAÇÃO: 50 M² (PARA 20 CONTRIBUINTES). AF_12/2020</t>
  </si>
  <si>
    <t xml:space="preserve">TANQUE SÉPTICO CIRCULAR, EM CONCRETO PRÉ-MOLDADO, DIÂMETRO INTERNO = 1,10 M, ALTURA INTERNA = 2,50 M, VOLUME ÚTIL: 2138,2 L (PARA 5 CONTRIBUINTES). AF_12/2020</t>
  </si>
  <si>
    <t xml:space="preserve">TANQUE SÉPTICO CIRCULAR, EM CONCRETO PRÉ-MOLDADO, DIÂMETRO INTERNO = 1,40 M, ALTURA INTERNA = 2,50 M, VOLUME ÚTIL: 3463,6 L (PARA 13 CONTRIBUINTES). AF_12/2020</t>
  </si>
  <si>
    <t xml:space="preserve">TANQUE SÉPTICO CIRCULAR, EM CONCRETO PRÉ-MOLDADO, DIÂMETRO INTERNO = 1,88 M, ALTURA INTERNA = 2,50 M, VOLUME ÚTIL: 6245,8 L (PARA 32 CONTRIBUINTES). AF_12/2020</t>
  </si>
  <si>
    <t xml:space="preserve">TANQUE SÉPTICO CIRCULAR, EM CONCRETO PRÉ-MOLDADO, DIÂMETRO INTERNO = 2,38 M, ALTURA INTERNA = 2,50 M, VOLUME ÚTIL: 10009,8 L (PARA 69 CONTRIBUINTES). AF_12/2020</t>
  </si>
  <si>
    <t xml:space="preserve">TANQUE SÉPTICO CIRCULAR, EM CONCRETO PRÉ-MOLDADO, DIÂMETRO INTERNO = 2,38 M, ALTURA INTERNA = 3,0 M, VOLUME ÚTIL: 12234,2 L (PARA 86 CONTRIBUINTES). AF_12/2020</t>
  </si>
  <si>
    <t xml:space="preserve">TANQUE SÉPTICO CIRCULAR, EM CONCRETO PRÉ-MOLDADO, DIÂMETRO INTERNO = 2,88 M, ALTURA INTERNA = 2,50 M, VOLUME ÚTIL: 14657,4 L (PARA 105 CONTRIBUINTES). AF_12/2020</t>
  </si>
  <si>
    <t xml:space="preserve">TANQUE SÉPTICO RETANGULAR, EM ALVENARIA COM BLOCOS DE CONCRETO, DIMENSÕES INTERNAS: 1,0 X 2,0 X H=1,4 M, VOLUME ÚTIL: 2000 L (PARA 5 CONTRIBUINTES). AF_12/2020</t>
  </si>
  <si>
    <t xml:space="preserve">TANQUE SÉPTICO RETANGULAR, EM ALVENARIA COM BLOCOS DE CONCRETO, DIMENSÕES INTERNAS: 1,2 X 2,4 X H=1,6 M, VOLUME ÚTIL: 3456 L (PARA 13 CONTRIBUINTES). AF_12/2020</t>
  </si>
  <si>
    <t xml:space="preserve">TANQUE SÉPTICO RETANGULAR, EM ALVENARIA COM BLOCOS DE CONCRETO, DIMENSÕES INTERNAS: 1,4 X 3,2 X H=1,8 M, VOLUME ÚTIL: 6272 L (PARA 32 CONTRIBUINTES). AF_12/2020</t>
  </si>
  <si>
    <t xml:space="preserve">TANQUE SÉPTICO RETANGULAR, EM ALVENARIA COM BLOCOS DE CONCRETO, DIMENSÕES INTERNAS: 1,6 X 4,4 X H=1,8 M, VOLUME ÚTIL: 9856 L (PARA 68 CONTRIBUINTES). AF_12/2020</t>
  </si>
  <si>
    <t xml:space="preserve">TANQUE SÉPTICO RETANGULAR, EM ALVENARIA COM BLOCOS DE CONCRETO, DIMENSÕES INTERNAS: 1,6 X 4,6 X H=2,4 M, VOLUME ÚTIL: 14720 L (PARA 105 CONTRIBUINTES). AF_12/2020</t>
  </si>
  <si>
    <t xml:space="preserve">TANQUE SÉPTICO RETANGULAR, EM ALVENARIA COM BLOCOS DE CONCRETO, DIMENSÕES INTERNAS: 1,6 X 4,8 X H=2,0 M, VOLUME ÚTIL: 12288 L (PARA 86 CONTRIBUINTES). AF_12/2020</t>
  </si>
  <si>
    <t xml:space="preserve">TANQUE SÉPTICO RETANGULAR, EM ALVENARIA COM TIJOLOS CERÂMICOS MACIÇOS, DIMENSÕES INTERNAS: 1,0 X 2,0 X H=1,4 M, VOLUME ÚTIL: 2000 L (PARA 5 CONTRIBUINTES). AF_12/2020</t>
  </si>
  <si>
    <t xml:space="preserve">TANQUE SÉPTICO RETANGULAR, EM ALVENARIA COM TIJOLOS CERÂMICOS MACIÇOS, DIMENSÕES INTERNAS: 1,2 X 2,4 X H=1,6 M, VOLUME ÚTIL: 3456 L (PARA 13 CONTRIBUINTES). AF_12/2020</t>
  </si>
  <si>
    <t xml:space="preserve">TANQUE SÉPTICO RETANGULAR, EM ALVENARIA COM TIJOLOS CERÂMICOS MACIÇOS, DIMENSÕES INTERNAS: 1,4 X 3,2 X H=1,8 M, VOLUME ÚTIL: 6272 L (PARA 32 CONTRIBUINTES). AF_12/2020</t>
  </si>
  <si>
    <t xml:space="preserve">TANQUE SÉPTICO RETANGULAR, EM ALVENARIA COM TIJOLOS CERÂMICOS MACIÇOS, DIMENSÕES INTERNAS: 1,6 X 4,4 X H=1,8 M, VOLUME ÚTIL: 9856 L (PARA 68 CONTRIBUINTES). AF_12/2020</t>
  </si>
  <si>
    <t xml:space="preserve">TANQUE SÉPTICO RETANGULAR, EM ALVENARIA COM TIJOLOS CERÂMICOS MACIÇOS, DIMENSÕES INTERNAS: 1,6 X 4,6 X H=2,4 M, VOLUME ÚTIL: 14720 L (PARA 105 CONTRIBUINTES). AF_12/2020</t>
  </si>
  <si>
    <t xml:space="preserve">TANQUE SÉPTICO RETANGULAR, EM ALVENARIA COM TIJOLOS CERÂMICOS MACIÇOS, DIMENSÕES INTERNAS: 1,6 X 4,8 X H=2,0 M, VOLUME ÚTIL: 12288 L (PARA 86 CONTRIBUINTES). AF_12/2020</t>
  </si>
  <si>
    <t xml:space="preserve">ARMAÇÃO DE BLOCO E SAPATA UTILIZANDO AÇO CA-50 DE 25 MM - MONTAGEM. AF_01/2024</t>
  </si>
  <si>
    <t xml:space="preserve">ARMAÇÃO DE BLOCO UTILIZANDO AÇO CA-50 DE 10 MM - MONTAGEM. AF_01/2024</t>
  </si>
  <si>
    <t xml:space="preserve">ARMAÇÃO DE BLOCO UTILIZANDO AÇO CA-50 DE 6,3 MM - MONTAGEM. AF_01/2024</t>
  </si>
  <si>
    <t xml:space="preserve">ARMAÇÃO DE BLOCO UTILIZANDO AÇO CA-50 DE 8 MM - MONTAGEM. AF_01/2024</t>
  </si>
  <si>
    <t xml:space="preserve">ARMAÇÃO DE BLOCO UTILIZANDO AÇO CA-60 DE 5 MM - MONTAGEM. AF_01/2024</t>
  </si>
  <si>
    <t xml:space="preserve">ARMAÇÃO DE BLOCO, SAPATA ISOLADA E SAPATA CORRIDA UTILIZANDO AÇO CA-50 DE 20 MM - MONTAGEM. AF_01/2024</t>
  </si>
  <si>
    <t xml:space="preserve">ARMAÇÃO DE BLOCO, SAPATA ISOLADA, VIGA BALDRAME E SAPATA CORRIDA UTILIZANDO AÇO CA-50 DE 12,5 MM - MONTAGEM. AF_01/2024</t>
  </si>
  <si>
    <t xml:space="preserve">ARMAÇÃO DE BLOCO, SAPATA ISOLADA, VIGA BALDRAME E SAPATA CORRIDA UTILIZANDO AÇO CA-50 DE 16 MM - MONTAGEM. AF_01/2024</t>
  </si>
  <si>
    <t xml:space="preserve">ARMAÇÃO DE SAPATA ISOLADA, VIGA BALDRAME E SAPATA CORRIDA UTILIZANDO AÇO CA-50 DE 10 MM - MONTAGEM. AF_01/2024</t>
  </si>
  <si>
    <t xml:space="preserve">ARMAÇÃO DE SAPATA ISOLADA, VIGA BALDRAME E SAPATA CORRIDA UTILIZANDO AÇO CA-50 DE 6,3 MM - MONTAGEM. AF_01/2024</t>
  </si>
  <si>
    <t xml:space="preserve">ARMAÇÃO DE SAPATA ISOLADA, VIGA BALDRAME E SAPATA CORRIDA UTILIZANDO AÇO CA-50 DE 8 MM - MONTAGEM. AF_01/2024</t>
  </si>
  <si>
    <t xml:space="preserve">ARMAÇÃO DE SAPATA ISOLADA, VIGA BALDRAME E SAPATA CORRIDA UTILIZANDO AÇO CA-60 DE 5 MM - MONTAGEM. AF_01/2024</t>
  </si>
  <si>
    <t xml:space="preserve">CONCRETAGEM DE BLOCO DE COROAMENTO OU VIGA BALDRAME, FCK 30 MPA, COM USO DE BOMBA - LANÇAMENTO, ADENSAMENTO E ACABAMENTO. AF_01/2024</t>
  </si>
  <si>
    <t xml:space="preserve">CONCRETAGEM DE BLOCO DE COROAMENTO OU VIGA BALDRAME, FCK 30 MPA, COM USO DE JERICA - LANÇAMENTO, ADENSAMENTO E ACABAMENTO. AF_01/2024</t>
  </si>
  <si>
    <t xml:space="preserve">CONCRETAGEM DE SAPATA CORRIDA, FCK 30 MPA, COM USO DE BOMBA - LANÇAMENTO, ADENSAMENTO E ACABAMENTO. AF_01/2024</t>
  </si>
  <si>
    <t xml:space="preserve">CONCRETAGEM DE SAPATA CORRIDA, FCK 30 MPA, COM USO DE JERICA - LANÇAMENTO, ADENSAMENTO E ACABAMENTO. AF_01/2024</t>
  </si>
  <si>
    <t xml:space="preserve">CONCRETAGEM DE SAPATA, FCK 30 MPA, COM USO DE BOMBA - LANÇAMENTO, ADENSAMENTO E ACABAMENTO. AF_01/2024</t>
  </si>
  <si>
    <t xml:space="preserve">CONCRETAGEM DE SAPATA, FCK 30 MPA, COM USO DE JERICA - LANÇAMENTO, ADENSAMENTO E ACABAMENTO. AF_01/2024</t>
  </si>
  <si>
    <t xml:space="preserve">ESCAVAÇÃO MANUAL PARA BLOCO DE COROAMENTO OU SAPATA (INCLUINDO ESCAVAÇÃO PARA COLOCAÇÃO DE FÔRMAS). AF_01/2024</t>
  </si>
  <si>
    <t xml:space="preserve">ESCAVAÇÃO MANUAL PARA BLOCO DE COROAMENTO OU SAPATA (SEM ESCAVAÇÃO PARA COLOCAÇÃO DE FÔRMAS). AF_01/2024</t>
  </si>
  <si>
    <t xml:space="preserve">ESCAVAÇÃO MANUAL PARA VIGA BALDRAME OU SAPATA CORRIDA (INCLUINDO ESCAVAÇÃO PARA COLOCAÇÃO DE FÔRMAS). AF_01/2024</t>
  </si>
  <si>
    <t xml:space="preserve">ESCAVAÇÃO MANUAL PARA VIGA BALDRAME OU SAPATA CORRIDA (SEM ESCAVAÇÃO PARA COLOCAÇÃO DE FÔRMAS). AF_01/2024</t>
  </si>
  <si>
    <t xml:space="preserve">ESCAVAÇÃO MECANIZADA PARA BLOCO DE COROAMENTO OU SAPATA COM RETROESCAVADEIRA (INCLUINDO ESCAVAÇÃO PARA COLOCAÇÃO DE FÔRMAS). AF_01/2024</t>
  </si>
  <si>
    <t xml:space="preserve">ESCAVAÇÃO MECANIZADA PARA BLOCO DE COROAMENTO OU SAPATA COM RETROESCAVADEIRA (SEM ESCAVAÇÃO PARA COLOCAÇÃO DE FÔRMAS). AF_01/2024</t>
  </si>
  <si>
    <t xml:space="preserve">ESCAVAÇÃO MECANIZADA PARA VIGA BALDRAME OU SAPATA CORRIDA COM MINI-ESCAVADEIRA (INCLUINDO ESCAVAÇÃO PARA COLOCAÇÃO DE FÔRMAS). AF_01/2024</t>
  </si>
  <si>
    <t xml:space="preserve">ESCAVAÇÃO MECANIZADA PARA VIGA BALDRAME OU SAPATA CORRIDA COM MINI-ESCAVADEIRA (SEM ESCAVAÇÃO PARA COLOCAÇÃO DE FÔRMAS). AF_01/2024</t>
  </si>
  <si>
    <t xml:space="preserve">FABRICAÇÃO, MONTAGEM E DESMONTAGEM DE FÔRMA PARA BLOCO DE COROAMENTO, EM CHAPA DE MADEIRA COMPENSADA RESINADA, E=17 MM, 2 UTILIZAÇÕES. AF_01/2024</t>
  </si>
  <si>
    <t xml:space="preserve">FABRICAÇÃO, MONTAGEM E DESMONTAGEM DE FÔRMA PARA BLOCO DE COROAMENTO, EM CHAPA DE MADEIRA COMPENSADA RESINADA, E=17 MM, 4 UTILIZAÇÕES. AF_01/2024</t>
  </si>
  <si>
    <t xml:space="preserve">FABRICAÇÃO, MONTAGEM E DESMONTAGEM DE FÔRMA PARA BLOCO DE COROAMENTO, EM MADEIRA SERRADA, E=25 MM, 1 UTILIZAÇÃO. AF_01/2024</t>
  </si>
  <si>
    <t xml:space="preserve">FABRICAÇÃO, MONTAGEM E DESMONTAGEM DE FÔRMA PARA BLOCO DE COROAMENTO, EM MADEIRA SERRADA, E=25 MM, 2 UTILIZAÇÕES. AF_01/2024</t>
  </si>
  <si>
    <t xml:space="preserve">FABRICAÇÃO, MONTAGEM E DESMONTAGEM DE FÔRMA PARA BLOCO DE COROAMENTO, EM MADEIRA SERRADA, E=25 MM, 4 UTILIZAÇÕES. AF_01/2024</t>
  </si>
  <si>
    <t xml:space="preserve">FABRICAÇÃO, MONTAGEM E DESMONTAGEM DE FÔRMA PARA SAPATA CORRIDA, EM CHAPA DE MADEIRA COMPENSADA RESINADA, E=17 MM, 2 UTILIZAÇÕES. AF_01/2024</t>
  </si>
  <si>
    <t xml:space="preserve">FABRICAÇÃO, MONTAGEM E DESMONTAGEM DE FÔRMA PARA SAPATA CORRIDA, EM CHAPA DE MADEIRA COMPENSADA RESINADA, E=17 MM, 4 UTILIZAÇÕES. AF_01/2024</t>
  </si>
  <si>
    <t xml:space="preserve">FABRICAÇÃO, MONTAGEM E DESMONTAGEM DE FÔRMA PARA SAPATA CORRIDA, EM MADEIRA SERRADA, E=25 MM, 1 UTILIZAÇÃO. AF_01/2024</t>
  </si>
  <si>
    <t xml:space="preserve">FABRICAÇÃO, MONTAGEM E DESMONTAGEM DE FÔRMA PARA SAPATA CORRIDA, EM MADEIRA SERRADA, E=25 MM, 2 UTILIZAÇÕES. AF_01/2024</t>
  </si>
  <si>
    <t xml:space="preserve">FABRICAÇÃO, MONTAGEM E DESMONTAGEM DE FÔRMA PARA SAPATA CORRIDA, EM MADEIRA SERRADA, E=25 MM, 4 UTILIZAÇÕES. AF_01/2024</t>
  </si>
  <si>
    <t xml:space="preserve">FABRICAÇÃO, MONTAGEM E DESMONTAGEM DE FÔRMA PARA SAPATA, EM CHAPA DE MADEIRA COMPENSADA RESINADA, E=17 MM, 2 UTILIZAÇÕES. AF_01/2024</t>
  </si>
  <si>
    <t xml:space="preserve">FABRICAÇÃO, MONTAGEM E DESMONTAGEM DE FÔRMA PARA SAPATA, EM CHAPA DE MADEIRA COMPENSADA RESINADA, E=17 MM, 4 UTILIZAÇÕES. AF_01/2024</t>
  </si>
  <si>
    <t xml:space="preserve">FABRICAÇÃO, MONTAGEM E DESMONTAGEM DE FÔRMA PARA SAPATA, EM MADEIRA SERRADA, E=25 MM, 1 UTILIZAÇÃO. AF_01/2024</t>
  </si>
  <si>
    <t xml:space="preserve">FABRICAÇÃO, MONTAGEM E DESMONTAGEM DE FÔRMA PARA SAPATA, EM MADEIRA SERRADA, E=25 MM, 2 UTILIZAÇÕES. AF_01/2024</t>
  </si>
  <si>
    <t xml:space="preserve">FABRICAÇÃO, MONTAGEM E DESMONTAGEM DE FÔRMA PARA SAPATA, EM MADEIRA SERRADA, E=25 MM, 4 UTILIZAÇÕES. AF_01/2024</t>
  </si>
  <si>
    <t xml:space="preserve">FABRICAÇÃO, MONTAGEM E DESMONTAGEM DE FÔRMA PARA VIGA BALDRAME, EM CHAPA DE MADEIRA COMPENSADA RESINADA, E=17 MM, 2 UTILIZAÇÕES. AF_01/2024</t>
  </si>
  <si>
    <t xml:space="preserve">FABRICAÇÃO, MONTAGEM E DESMONTAGEM DE FÔRMA PARA VIGA BALDRAME, EM CHAPA DE MADEIRA COMPENSADA RESINADA, E=17 MM, 4 UTILIZAÇÕES. AF_01/2024</t>
  </si>
  <si>
    <t xml:space="preserve">FABRICAÇÃO, MONTAGEM E DESMONTAGEM DE FÔRMA PARA VIGA BALDRAME, EM MADEIRA SERRADA, E=25 MM, 1 UTILIZAÇÃO. AF_01/2024</t>
  </si>
  <si>
    <t xml:space="preserve">FABRICAÇÃO, MONTAGEM E DESMONTAGEM DE FÔRMA PARA VIGA BALDRAME, EM MADEIRA SERRADA, E=25 MM, 2 UTILIZAÇÕES. AF_01/2024</t>
  </si>
  <si>
    <t xml:space="preserve">FABRICAÇÃO, MONTAGEM E DESMONTAGEM DE FÔRMA PARA VIGA BALDRAME, EM MADEIRA SERRADA, E=25 MM, 4 UTILIZAÇÕES. AF_01/2024</t>
  </si>
  <si>
    <t xml:space="preserve">MONTAGEM E DESMONTAGEM DE FÔRMA PARA ESTRUTURA CIRCULAR, COM INSTALAÇÃO EXCLUSIVAMENTE NA FACE INTERNA DA ESTRUTURA, COM AUXÍLIO DE GUINDASTE. AF_07/2024</t>
  </si>
  <si>
    <t xml:space="preserve">MONTAGEM E DESMONTAGEM DE FÔRMA PARA ESTRUTURA CIRCULAR, COM INSTALAÇÃO EXCLUSIVAMENTE NA FACE INTERNA DA ESTRUTURA, SEM AUXÍLIO DE GUINDASTE. AF_07/2024</t>
  </si>
  <si>
    <t xml:space="preserve">MONTAGEM E DESMONTAGEM DE FÔRMA PARA ESTRUTURA CIRCULAR, COM INSTALAÇÃO NA FACE INTERNA E EXTERNA DA EXTRUTURA, COM AUXÍLIO DE GUINDASTE. AF_07/2024</t>
  </si>
  <si>
    <t xml:space="preserve">MONTAGEM E DESMONTAGEM DE FÔRMA PARA ESTRUTURA CIRCULAR, COM INSTALAÇÃO NA FACE INTERNA E EXTERNA DA EXTRUTURA, SEM AUXÍLIO DE GUINDASTE. AF_07/2024</t>
  </si>
  <si>
    <t xml:space="preserve">ESCORAMENTO DE FÔRMAS DE LAJE EM MADEIRA NÃO APARELHADA, PÉ-DIREITO DUPLO, INCLUSO TRAVAMENTO, 4 UTILIZAÇÕES. AF_09/2020</t>
  </si>
  <si>
    <t xml:space="preserve">ESCORAMENTO DE FÔRMAS DE LAJE EM MADEIRA NÃO APARELHADA, PÉ-DIREITO SIMPLES, INCLUSO TRAVAMENTO, 4 UTILIZAÇÕES. AF_09/2020</t>
  </si>
  <si>
    <t xml:space="preserve">FABRICAÇÃO DE ESCORAS DE VIGA DO TIPO GARFO, EM MADEIRA. AF_09/2020</t>
  </si>
  <si>
    <t xml:space="preserve">FABRICAÇÃO DE ESCORAS DO TIPO PONTALETE, EM MADEIRA, PARA PÉ-DIREITO DUPLO. AF_09/2020</t>
  </si>
  <si>
    <t xml:space="preserve">FABRICAÇÃO DE ESCORAS DO TIPO PONTALETE, EM MADEIRA, PARA PÉ-DIREITO SIMPLES. AF_09/2020</t>
  </si>
  <si>
    <t xml:space="preserve">FABRICAÇÃO DE FÔRMA PARA LAJES, EM CHAPA DE MADEIRA COMPENSADA PLASTIFICADA, E = 18 MM. AF_09/2020</t>
  </si>
  <si>
    <t xml:space="preserve">FABRICAÇÃO DE FÔRMA PARA LAJES, EM CHAPA DE MADEIRA COMPENSADA RESINADA, E = 17 MM. AF_09/2020</t>
  </si>
  <si>
    <t xml:space="preserve">FABRICAÇÃO DE FÔRMA PARA LAJES, EM MADEIRA SERRADA, E=25 MM. AF_09/2020</t>
  </si>
  <si>
    <t xml:space="preserve">FABRICAÇÃO DE FÔRMA PARA PILARES E ESTRUTURAS SIMILARES, EM CHAPA DE MADEIRA COMPENSADA PLASTIFICADA, E = 18 MM. AF_09/2020</t>
  </si>
  <si>
    <t xml:space="preserve">FABRICAÇÃO DE FÔRMA PARA PILARES E ESTRUTURAS SIMILARES, EM CHAPA DE MADEIRA COMPENSADA RESINADA, E = 17 MM. AF_09/2020</t>
  </si>
  <si>
    <t xml:space="preserve">FABRICAÇÃO DE FÔRMA PARA PILARES E ESTRUTURAS SIMILARES, EM MADEIRA SERRADA, E=25 MM. AF_09/2020</t>
  </si>
  <si>
    <t xml:space="preserve">FABRICAÇÃO DE FÔRMA PARA VIGAS, COM MADEIRA SERRADA, E = 25 MM. AF_09/2020</t>
  </si>
  <si>
    <t xml:space="preserve">FABRICAÇÃO DE FÔRMA PARA VIGAS, EM CHAPA DE MADEIRA COMPENSADA PLASTIFICADA, E = 18 MM. AF_09/2020</t>
  </si>
  <si>
    <t xml:space="preserve">FABRICAÇÃO DE FÔRMA PARA VIGAS, EM CHAPA DE MADEIRA COMPENSADA RESINADA, E = 17 MM. AF_09/2020</t>
  </si>
  <si>
    <t xml:space="preserve">MONTAGEM E DESMONTAGEM DE FÔRMA DE LAJE MACIÇA, PÉ-DIREITO DUPLO,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</si>
  <si>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</si>
  <si>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</si>
  <si>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</si>
  <si>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DUPLO,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</si>
  <si>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</si>
  <si>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</si>
  <si>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</si>
  <si>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PLASTIFICADA, 10 UTILIZAÇÕES. AF_09/2020</t>
  </si>
  <si>
    <t xml:space="preserve">MONTAGEM E DESMONTAGEM DE FÔRMA DE LAJE MACIÇA, PÉ-DIREITO SIMPLES, EM CHAPA DE MADEIRA COMPENSADA PLASTIFICADA, 12 UTILIZAÇÕES. AF_09/2020</t>
  </si>
  <si>
    <t xml:space="preserve">MONTAGEM E DESMONTAGEM DE FÔRMA DE LAJE MACIÇA, PÉ-DIREITO SIMPLES, EM CHAPA DE MADEIRA COMPENSADA PLASTIFICADA, 14 UTILIZAÇÕES. AF_09/2020</t>
  </si>
  <si>
    <t xml:space="preserve">MONTAGEM E DESMONTAGEM DE FÔRMA DE LAJE MACIÇA, PÉ-DIREITO SIMPLES, EM CHAPA DE MADEIRA COMPENSADA PLASTIFICADA, 18 UTILIZAÇÕES. AF_09/2020</t>
  </si>
  <si>
    <t xml:space="preserve">MONTAGEM E DESMONTAGEM DE FÔRMA DE LAJE MACIÇA, PÉ-DIREITO SIMPLES, EM CHAPA DE MADEIRA COMPENSADA RESINADA E CIMBRAMENTO DE MADEIRA, 2 UTILIZAÇÕES. AF_03/2022</t>
  </si>
  <si>
    <t xml:space="preserve">MONTAGEM E DESMONTAGEM DE FÔRMA DE LAJE MACIÇA, PÉ-DIREITO SIMPLES, EM CHAPA DE MADEIRA COMPENSADA RESINADA E CIMBRAMENTO DE MADEIRA, 4 UTILIZAÇÕES. AF_03/2022</t>
  </si>
  <si>
    <t xml:space="preserve">MONTAGEM E DESMONTAGEM DE FÔRMA DE LAJE MACIÇA, PÉ-DIREITO SIMPLES, EM CHAPA DE MADEIRA COMPENSADA RESINADA E CIMBRAMENTO DE MADEIRA, 6 UTILIZAÇÕES. AF_03/2022</t>
  </si>
  <si>
    <t xml:space="preserve">MONTAGEM E DESMONTAGEM DE FÔRMA DE LAJE MACIÇA, PÉ-DIREITO SIMPLES, EM CHAPA DE MADEIRA COMPENSADA RESINADA E CIMBRAMENTO DE MADEIRA, 8 UTILIZAÇÕES. AF_03/2022</t>
  </si>
  <si>
    <t xml:space="preserve">MONTAGEM E DESMONTAGEM DE FÔRMA DE LAJE MACIÇA, PÉ-DIREITO SIMPLES, EM CHAPA DE MADEIRA COMPENSADA RESINADA, 2 UTILIZAÇÕES. AF_09/2020</t>
  </si>
  <si>
    <t xml:space="preserve">MONTAGEM E DESMONTAGEM DE FÔRMA DE LAJE MACIÇA, PÉ-DIREITO SIMPLES, EM CHAPA DE MADEIRA COMPENSADA RESINADA, 4 UTILIZAÇÕES. AF_09/2020</t>
  </si>
  <si>
    <t xml:space="preserve">MONTAGEM E DESMONTAGEM DE FÔRMA DE LAJE MACIÇA, PÉ-DIREITO SIMPLES, EM CHAPA DE MADEIRA COMPENSADA RESINADA, 6 UTILIZAÇÕES. AF_09/2020</t>
  </si>
  <si>
    <t xml:space="preserve">MONTAGEM E DESMONTAGEM DE FÔRMA DE LAJE MACIÇA, PÉ-DIREITO SIMPLES, EM CHAPA DE MADEIRA COMPENSADA RESINADA, 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</si>
  <si>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</si>
  <si>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</si>
  <si>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</si>
  <si>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</si>
  <si>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</si>
  <si>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</si>
  <si>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</si>
  <si>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</si>
  <si>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</si>
  <si>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</si>
  <si>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</si>
  <si>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SIMPLES, EM CHAPA DE MADEIRA COMPENSADA RESINADA, 18 UTILIZAÇÕES. AF_09/2020</t>
  </si>
  <si>
    <t xml:space="preserve">MONTAGEM E DESMONTAGEM DE FÔRMA DE LAJE NERVURADA COM CUBETA E ASSOALHO, PÉ-DIREITO SIMPLES, EM CHAPA DE MADEIRA COMPENSADA RESINADA, 8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</si>
  <si>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</si>
  <si>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</si>
  <si>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</si>
  <si>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DUPLO, EM CHAPA DE MADEIRA COMPENSADA PLASTIFICADA, 18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</si>
  <si>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</si>
  <si>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</si>
  <si>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</si>
  <si>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</si>
  <si>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</si>
  <si>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</si>
  <si>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</si>
  <si>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</si>
  <si>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</si>
  <si>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</si>
  <si>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</si>
  <si>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</si>
  <si>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</si>
  <si>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</si>
  <si>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</si>
  <si>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VIGA, ESCORAMENTO COM GARFO DE MADEIRA, PÉ-DIREITO DUPLO,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</si>
  <si>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</si>
  <si>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</si>
  <si>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</si>
  <si>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COM GARFO DE MADEIRA, PÉ-DIREITO DUPLO,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</si>
  <si>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</si>
  <si>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</si>
  <si>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</si>
  <si>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</si>
  <si>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</si>
  <si>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</si>
  <si>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</si>
  <si>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COM GARFO DE MADEIRA, PÉ-DIREITO SIMPLES, EM CHAPA DE MADEIRA RESINADA, 2 UTILIZAÇÕES. AF_09/2020</t>
  </si>
  <si>
    <t xml:space="preserve">MONTAGEM E DESMONTAGEM DE FÔRMA DE VIGA, ESCORAMENTO COM GARFO DE MADEIRA, PÉ-DIREITO SIMPLES, EM CHAPA DE MADEIRA RESINADA, 4 UTILIZAÇÕES. AF_09/2020</t>
  </si>
  <si>
    <t xml:space="preserve">MONTAGEM E DESMONTAGEM DE FÔRMA DE VIGA, ESCORAMENTO COM GARFO DE MADEIRA, PÉ-DIREITO SIMPLES, EM CHAPA DE MADEIRA RESINADA, 6 UTILIZAÇÕES. AF_09/2020</t>
  </si>
  <si>
    <t xml:space="preserve">MONTAGEM E DESMONTAGEM DE FÔRMA DE VIGA, ESCORAMENTO COM GARFO DE MADEIRA, PÉ-DIREITO SIMPLES, EM CHAPA DE MADEIRA RESINADA, 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</si>
  <si>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</si>
  <si>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</si>
  <si>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</si>
  <si>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METÁLICO, PÉ-DIREITO DUPLO, EM CHAPA DE MADEIRA PLASTIFICADA, 10 UTILIZAÇÕES. AF_09/2020</t>
  </si>
  <si>
    <t xml:space="preserve">MONTAGEM E DESMONTAGEM DE FÔRMA DE VIGA, ESCORAMENTO METÁLICO, PÉ-DIREITO DUPLO, EM CHAPA DE MADEIRA PLASTIFICADA, 12 UTILIZAÇÕES. AF_09/2020</t>
  </si>
  <si>
    <t xml:space="preserve">MONTAGEM E DESMONTAGEM DE FÔRMA DE VIGA, ESCORAMENTO METÁLICO, PÉ-DIREITO DUPLO, EM CHAPA DE MADEIRA PLASTIFICADA, 14 UTILIZAÇÕES. AF_09/2020</t>
  </si>
  <si>
    <t xml:space="preserve">MONTAGEM E DESMONTAGEM DE FÔRMA DE VIGA, ESCORAMENTO METÁLICO, PÉ-DIREITO DUPLO, EM CHAPA DE MADEIRA PLASTIFICADA, 18 UTILIZAÇÕES. AF_09/2020</t>
  </si>
  <si>
    <t xml:space="preserve">MONTAGEM E DESMONTAGEM DE FÔRMA DE VIGA, ESCORAMENTO METÁLICO, PÉ-DIREITO DUPLO, EM CHAPA DE MADEIRA RESINADA, 2 UTILIZAÇÕES. AF_09/2020</t>
  </si>
  <si>
    <t xml:space="preserve">MONTAGEM E DESMONTAGEM DE FÔRMA DE VIGA, ESCORAMENTO METÁLICO, PÉ-DIREITO DUPLO, EM CHAPA DE MADEIRA RESINADA, 4 UTILIZAÇÕES. AF_09/2020</t>
  </si>
  <si>
    <t xml:space="preserve">MONTAGEM E DESMONTAGEM DE FÔRMA DE VIGA, ESCORAMENTO METÁLICO, PÉ-DIREITO DUPLO, EM CHAPA DE MADEIRA RESINADA, 6 UTILIZAÇÕES. AF_09/2020</t>
  </si>
  <si>
    <t xml:space="preserve">MONTAGEM E DESMONTAGEM DE FÔRMA DE VIGA, ESCORAMENTO METÁLICO, PÉ-DIREITO DUPLO, EM CHAPA DE MADEIRA RESINADA, 8 UTILIZAÇÕES. AF_09/2020</t>
  </si>
  <si>
    <t xml:space="preserve">MONTAGEM E DESMONTAGEM DE FÔRMA DE VIGA, ESCORAMENTO METÁLICO, PÉ-DIREITO SIMPLES, EM CHAPA DE MADEIRA PLASTIFICADA, 10 UTILIZAÇÕES. AF_09/2020</t>
  </si>
  <si>
    <t xml:space="preserve">MONTAGEM E DESMONTAGEM DE FÔRMA DE VIGA, ESCORAMENTO METÁLICO, PÉ-DIREITO SIMPLES, EM CHAPA DE MADEIRA PLASTIFICADA, 12 UTILIZAÇÕES. AF_09/2020</t>
  </si>
  <si>
    <t xml:space="preserve">MONTAGEM E DESMONTAGEM DE FÔRMA DE VIGA, ESCORAMENTO METÁLICO, PÉ-DIREITO SIMPLES, EM CHAPA DE MADEIRA PLASTIFICADA, 14 UTILIZAÇÕES. AF_09/2020</t>
  </si>
  <si>
    <t xml:space="preserve">MONTAGEM E DESMONTAGEM DE FÔRMA DE VIGA, ESCORAMENTO METÁLICO, PÉ-DIREITO SIMPLES, EM CHAPA DE MADEIRA PLASTIFICADA, 18 UTILIZAÇÕES. AF_09/2020</t>
  </si>
  <si>
    <t xml:space="preserve">MONTAGEM E DESMONTAGEM DE FÔRMA DE VIGA, ESCORAMENTO METÁLICO, PÉ-DIREITO SIMPLES, EM CHAPA DE MADEIRA RESINADA, 2 UTILIZAÇÕES. AF_09/2020</t>
  </si>
  <si>
    <t xml:space="preserve">MONTAGEM E DESMONTAGEM DE FÔRMA DE VIGA, ESCORAMENTO METÁLICO, PÉ-DIREITO SIMPLES, EM CHAPA DE MADEIRA RESINADA, 4 UTILIZAÇÕES. AF_09/2020</t>
  </si>
  <si>
    <t xml:space="preserve">MONTAGEM E DESMONTAGEM DE FÔRMA DE VIGA, ESCORAMENTO METÁLICO, PÉ-DIREITO SIMPLES, EM CHAPA DE MADEIRA RESINADA, 6 UTILIZAÇÕES. AF_09/2020</t>
  </si>
  <si>
    <t xml:space="preserve">MONTAGEM E DESMONTAGEM DE FÔRMA DE VIGA, ESCORAMENTO METÁLICO, PÉ-DIREITO SIMPLES, EM CHAPA DE MADEIRA RESINADA, 8 UTILIZAÇÕES. AF_09/2020</t>
  </si>
  <si>
    <t xml:space="preserve">FABRICAÇÃO DE FÔRMA PARA PILARES CIRCULARES, EM CHAPA DE MADEIRA COMPENSADA RESINADA, PÉ-DIREITO DUPLO. AF_05/2024</t>
  </si>
  <si>
    <t xml:space="preserve">FABRICAÇÃO DE FÔRMA PARA PILARES CIRCULARES, EM CHAPA DE MADEIRA COMPENSADA RESINADA, PÉ-DIREITO SIMPLES. AF_05/2024</t>
  </si>
  <si>
    <t xml:space="preserve">MONTAGEM E DESMONTAGEM DE FÔRMA DE PILARES CIRCULARES, COM ÁREA MÉDIA DAS SEÇÕES MAIOR QUE 0,28 M², EM PAPELÃO. AF_05/2024</t>
  </si>
  <si>
    <t xml:space="preserve">MONTAGEM E DESMONTAGEM DE FÔRMA DE PILARES CIRCULARES, COM ÁREA MÉDIA DAS SEÇÕES MENOR OU IGUAL A 0,28 M², EM PAPELÃO. AF_05/2024</t>
  </si>
  <si>
    <t xml:space="preserve">MONTAGEM E DESMONTAGEM DE FÔRMA DE PILARES CIRCULARES, PÉ-DIREITO DUPLO, EM MADEIRA, 2 UTILIZAÇÕES. AF_05/2024</t>
  </si>
  <si>
    <t xml:space="preserve">MONTAGEM E DESMONTAGEM DE FÔRMA DE PILARES CIRCULARES, PÉ-DIREITO DUPLO, METÁLICA. AF_05/2024</t>
  </si>
  <si>
    <t xml:space="preserve">MONTAGEM E DESMONTAGEM DE FÔRMA DE PILARES CIRCULARES, PÉ-DIREITO DUPLO, PLÁSTICA. AF_05/2024</t>
  </si>
  <si>
    <t xml:space="preserve">MONTAGEM E DESMONTAGEM DE FÔRMA DE PILARES CIRCULARES, PÉ-DIREITO SIMPLES, EM MADEIRA, 2 UTILIZAÇÕES. AF_05/2024</t>
  </si>
  <si>
    <t xml:space="preserve">MONTAGEM E DESMONTAGEM DE FÔRMA DE PILARES CIRCULARES, PÉ-DIREITO SIMPLES, METÁLICA. AF_05/2024</t>
  </si>
  <si>
    <t xml:space="preserve">MONTAGEM E DESMONTAGEM DE FÔRMA DE PILARES CIRCULARES, PÉ-DIREITO SIMPLES, PLÁSTICA. AF_05/2024</t>
  </si>
  <si>
    <t xml:space="preserve">MURO DE GABIÃO, ENCHIMENTO COM PEDRA DE MÃO TIPO RACHÃO, COM SOLO REFORÇADO, PARA MUROS COM ALTURA MAIOR QUE 12 M E MENOR OU IGUAL A 20 M - FORNECIMENTO E EXECUÇÃO. AF_03/2024</t>
  </si>
  <si>
    <t xml:space="preserve">MURO DE GABIÃO, ENCHIMENTO COM PEDRA DE MÃO TIPO RACHÃO, COM SOLO REFORÇADO, PARA MUROS COM ALTURA MAIOR QUE 20 M E MENOR OU IGUAL A 28 M - FORNECIMENTO E EXECUÇÃO. AF_03/2024</t>
  </si>
  <si>
    <t xml:space="preserve">MURO DE GABIÃO, ENCHIMENTO COM PEDRA DE MÃO TIPO RACHÃO, COM SOLO REFORÇADO, PARA MUROS COM ALTURA MAIOR QUE 4 M E MENOR OU IGUAL A 12 M - FORNECIMENTO E EXECUÇÃO. AF_03/2024</t>
  </si>
  <si>
    <t xml:space="preserve">MURO DE GABIÃO, ENCHIMENTO COM PEDRA DE MÃO TIPO RACHÃO, COM SOLO REFORÇADO, PARA MUROS COM ALTURA MENOR OU IGUAL A 4 M - FORNECIMENTO E EXECUÇÃO. AF_03/2024</t>
  </si>
  <si>
    <t xml:space="preserve">MURO DE GABIÃO, ENCHIMENTO COM PEDRA DE MÃO TIPO RACHÃO, DE GRAVIDADE, COM GAIOLAS DE COMPRIMENTO IGUAL A 2 M, PARA MUROS COM ALTURA MAIOR QUE 4 M E MENOR OU IGUAL A 6 M - FORNECIMENTO E EXECUÇÃO. AF_03/2024</t>
  </si>
  <si>
    <t xml:space="preserve">MURO DE GABIÃO, ENCHIMENTO COM PEDRA DE MÃO TIPO RACHÃO, DE GRAVIDADE, COM GAIOLAS DE COMPRIMENTO IGUAL A 2 M, PARA MUROS COM ALTURA MAIOR QUE 6 M E MENOR OU IGUAL A 10 M - FORNECIMENTO E EXECUÇÃO. AF_03/2024</t>
  </si>
  <si>
    <t xml:space="preserve">MURO DE GABIÃO, ENCHIMENTO COM PEDRA DE MÃO TIPO RACHÃO, DE GRAVIDADE, COM GAIOLAS DE COMPRIMENTO IGUAL A 2 M, PARA MUROS COM ALTURA MENOR OU IGUAL A 4 M - FORNECIMENTO E EXECUÇÃO. AF_03/2024</t>
  </si>
  <si>
    <t xml:space="preserve">MURO DE GABIÃO, ENCHIMENTO COM PEDRA DE MÃO TIPO RACHÃO, DE GRAVIDADE, COM GAIOLAS DE COMPRIMENTO IGUAL A 5 M, PARA MUROS COM ALTURA MAIOR QUE 4 M E MENOR OU IGUAL A 6 M - FORNECIMENTO E EXECUÇÃO. AF_03/2024</t>
  </si>
  <si>
    <t xml:space="preserve">MURO DE GABIÃO, ENCHIMENTO COM PEDRA DE MÃO TIPO RACHÃO, DE GRAVIDADE, COM GAIOLAS DE COMPRIMENTO IGUAL A 5 M, PARA MUROS COM ALTURA MAIOR QUE 6 M E MENOR OU IGUAL A 10 M- FORNECIMENTO E EXECUÇÃO. AF_03/2024</t>
  </si>
  <si>
    <t xml:space="preserve">MURO DE GABIÃO, ENCHIMENTO COM PEDRA DE MÃO TIPO RACHÃO, DE GRAVIDADE, COM GAIOLAS DE COMPRIMENTO IGUAL A 5 M, PARA MUROS COM ALTURA MENOR OU IGUAL A 4 M - FORNECIMENTO E EXECUÇÃO. AF_03/2024</t>
  </si>
  <si>
    <t xml:space="preserve">MURO DE GABIÃO, ENCHIMENTO COM RESÍDUO DE CONSTRUÇÃO E DEMOLIÇÃO, DE GRAVIDADE, COM GAIOLA TRAPEZOIDAL DE COMPRIMENTO IGUAL A 2 M, PARA MUROS COM ALTURA MAIOR QUE 2 M E MENOR OU IGUAL A 4 M - FORNECIMENTO E EXECUÇÃO. AF_03/2024</t>
  </si>
  <si>
    <t xml:space="preserve">MURO DE GABIÃO, ENCHIMENTO COM RESÍDUO DE CONSTRUÇÃO E DEMOLIÇÃO, DE GRAVIDADE, COM GAIOLA TRAPEZOIDAL DE COMPRIMENTO IGUAL A 2 M, PARA MUROS COM ALTURA MENOR OU IGUAL A 2 M - FORNECIMENTO E EXECUÇÃO. AF_03/2024</t>
  </si>
  <si>
    <t xml:space="preserve">PROTEÇÃO SUPERFICIAL DE CANAL EM GABIÃO TIPO COLCHÃO, ALTURA DE 17 CENTÍMETROS, ENCHIMENTO COM PEDRA DE MÃO TIPO RACHÃO - FORNECIMENTO E EXECUÇÃO. AF_03/2024</t>
  </si>
  <si>
    <t xml:space="preserve">PROTEÇÃO SUPERFICIAL DE CANAL EM GABIÃO TIPO COLCHÃO, ALTURA DE 23 CENTÍMETROS, ENCHIMENTO COM PEDRA DE MÃO TIPO RACHÃO - FORNECIMENTO E EXECUÇÃO. AF_03/2024</t>
  </si>
  <si>
    <t xml:space="preserve">PROTEÇÃO SUPERFICIAL DE CANAL EM GABIÃO TIPO COLCHÃO, ALTURA DE 30 CENTÍMETROS, ENCHIMENTO COM PEDRA DE MÃO TIPO RACHÃO - FORNECIMENTO E EXECUÇÃO. AF_03/2024</t>
  </si>
  <si>
    <t xml:space="preserve">PROTEÇÃO SUPERFICIAL DE CANAL EM GABIÃO TIPO SACO, DIÂMETRO DE 65 CENTÍMETROS, ENCHIMENTO MANUAL COM PEDRA DE MÃO TIPO RACHÃO - FORNECIMENTO E EXECUÇÃO. AF_03/2024</t>
  </si>
  <si>
    <t xml:space="preserve">ADUELA/ GALERIA ABERTA PRE-MOLDADA DE CONCRETO ARMADO, SECAO QUADRANGULAR INTERNA DE 1,50 X 1,50 M (L X A), MISULA DE 20 X 20 CM, C = 1,00 M, ESPESSURA MIN = 15 CM, TB-45 E FCK DO CONCRETO = 30 MPA FORNECIMENTO E ASSENTAMENTO. AF_01/2023</t>
  </si>
  <si>
    <t xml:space="preserve">ADUELA/ GALERIA ABERTA PRE-MOLDADA DE CONCRETO ARMADO, SECAO QUADRANGULAR INTERNA DE 2,00 X 2,00 M (L X A), MISULA DE 20 X 20 CM, C = 1,00 M, ESPESSURA MIN = 15 CM, TB-45 E FCK DO CONCRETO = 30 MPA FORNECIMENTO E ASSENTAMENTO. AF_01/2023</t>
  </si>
  <si>
    <t xml:space="preserve">ADUELA/ GALERIA ABERTA PRE-MOLDADA DE CONCRETO ARMADO, SECAO QUADRANGULAR INTERNA DE 2,00 X 2,00 M (L X A), MISULA DE 20 X 20 CM, C = 1,00 M, ESPESSURA MIN = 20 CM, TB-45 E FCK DO CONCRETO = 30 MPA FORNECIMENTO E ASSENTAMENTO. AF_01/2023</t>
  </si>
  <si>
    <t xml:space="preserve">ADUELA/ GALERIA ABERTA PRE-MOLDADA DE CONCRETO ARMADO, SECAO QUADRANGULAR INTERNA DE 2,50 X 2,50 M (L X A), MISULA DE 20 X 20 CM, C = 1,00 M, ESPESSURA MIN = 15 CM, TB-45 E FCK DO CONCRETO = 30 MPA FORNECIMENTO E ASSENTAMENTO. AF_01/2023</t>
  </si>
  <si>
    <t xml:space="preserve">ADUELA/ GALERIA ABERTA PRE-MOLDADA DE CONCRETO ARMADO, SECAO QUADRANGULAR INTERNA DE 2,50 X 2,50 M (L X A), MISULA DE 20 X 20 CM, C = 1,00 M, ESPESSURA MIN = 20 CM, TB-45 E FCK DO CONCRETO = 30 MPA FORNECIMENTO E ASSENTAMENTO. AF_01/2023</t>
  </si>
  <si>
    <t xml:space="preserve">ADUELA/ GALERIA ABERTA PRE-MOLDADA DE CONCRETO ARMADO, SECAO QUADRANGULAR INTERNA DE 2,50 X 2,50 M (L X A), MISULA DE 20 X 20 CM, C = 1,00 M, ESPESSURA MIN = 25 CM, TB-45 E FCK DO CONCRETO = 30 MPA FORNECIMENTO E ASSENTAMENTO. AF_01/2023</t>
  </si>
  <si>
    <t xml:space="preserve">ADUELA/ GALERIA ABERTA PRE-MOLDADA DE CONCRETO ARMADO, SECAO QUADRANGULAR INTERNA DE 3,00 X 3,00 M (L X A), MISULA DE 20 X 20 CM, C = 1,00 M, ESPESSURA MIN = 20 CM, TB-45 E FCK DO CONCRETO = 30 MPA FORNECIMENTO E ASSENTAMENTO. AF_01/2023</t>
  </si>
  <si>
    <t xml:space="preserve">ADUELA/ GALERIA ABERTA PRE-MOLDADA DE CONCRETO ARMADO, SECAO QUADRANGULAR INTERNA DE 3,00 X 3,00 M (L X A), MISULA DE 20 X 20 CM, C = 1,00 M, ESPESSURA MIN = 25 CM, TB-45 E FCK DO CONCRETO = 30 MPA FORNECIMENTO E ASSENTAMENTO. AF_01/2023</t>
  </si>
  <si>
    <t xml:space="preserve">ADUELA/ GALERIA ABERTA PRE-MOLDADA DE CONCRETO ARMADO, SECAO QUADRANGULAR INTERNA DE 3,00 X 3,00 M (L X A), MISULA DE 20 X 20 CM, C = 1,00 M, ESPESSURA MIN = 35 CM, TB-45 E FCK DO CONCRETO = 30 MPA FORNECIMENTO E ASSENTAMENTO. AF_01/2023</t>
  </si>
  <si>
    <t xml:space="preserve">ADUELA/ GALERIA ABERTA PRE-MOLDADA DE CONCRETO ARMADO, SECAO RETANGULAR INTERNA DE 2,00 X 1,50 M (L X A), MISULA DE 20 X 20 CM, C = 1,00 M, ESPESSURA MIN = 20 CM, TB-45 E FCK DO CONCRETO = 30 MPA FORNECIMENTO E ASSENTAMENTO. AF_01/2023</t>
  </si>
  <si>
    <t xml:space="preserve">ADUELA/ GALERIA ABERTA PRE-MOLDADA DE CONCRETO ARMADO, SECAO RETANGULAR INTERNA DE 2,50 X 1,50 M (L X A), MISULA DE 20 X 20 CM, C = 1,00 M, ESPESSURA MIN = 15 CM, TB-45 E FCK DO CONCRETO = 30 MPA FORNECIMENTO E ASSENTAMENTO. AF_01/2023</t>
  </si>
  <si>
    <t xml:space="preserve">ADUELA/ GALERIA ABERTA PRE-MOLDADA DE CONCRETO ARMADO, SECAO RETANGULAR INTERNA DE 2,50 X 2,00 M (L X A), MISULA DE 20 X 20 CM, C = 1,00 M, ESPESSURA MIN = 15 CM, TB-45 E FCK DO CONCRETO = 30 MPA FORNECIMENTO E ASSENTAMENTO. AF_01/2023</t>
  </si>
  <si>
    <t xml:space="preserve">ADUELA/ GALERIA ABERTA PRE-MOLDADA DE CONCRETO ARMADO, SECAO RETANGULAR INTERNA DE 2,50 X 2,00 M (L X A), MISULA DE 20 X 20 CM, C = 1,00 M, ESPESSURA MIN = 20 CM, TB-45 E FCK DO CONCRETO = 30 MPA FORNECIMENTO E ASSENTAMENTO. AF_01/2023</t>
  </si>
  <si>
    <t xml:space="preserve">ADUELA/ GALERIA ABERTA PRE-MOLDADA DE CONCRETO ARMADO, SECAO RETANGULAR INTERNA DE 3,00 X 2,00 M (L X A), MISULA DE 20 X 20 CM, C = 1,00 M, ESPESSURA MIN = 15 CM, TB-45 E FCK DO CONCRETO = 30 MPA FORNECIMENTO E ASSENTAMENTO. AF_01/2023</t>
  </si>
  <si>
    <t xml:space="preserve">ADUELA/ GALERIA ABERTA PRE-MOLDADA DE CONCRETO ARMADO, SECAO RETANGULAR INTERNA DE 3,00 X 2,00 M (L X A), MISULA DE 20 X 20 CM, C = 1,00 M, ESPESSURA MIN = 20 CM, TB-45 E FCK DO CONCRETO = 30 MPA FORNECIMENTO E ASSENTAMENTO. AF_01/2023</t>
  </si>
  <si>
    <t xml:space="preserve">ADUELA/ GALERIA FECHADA PRE-MOLDADA DE CONCRETO ARMADO, SECAO QUADRANGULAR INTERNA DE 1,50 X 1,50 M (L X A), MISULA DE 20 X 20 CM, C = 1,00 M, ESPESSURA MIN = 15 CM, TB-45 E FCK DO CONCRETO = 30 MPA FORNECIMENTO E ASSENTAMENTO. AF_01/2023</t>
  </si>
  <si>
    <t xml:space="preserve">ADUELA/ GALERIA FECHADA PRE-MOLDADA DE CONCRETO ARMADO, SECAO QUADRANGULAR INTERNA DE 2,00 X 2,00 M (L X A), MISULA DE 20 X 20 CM, C = 1,00 M, ESPESSURA MIN = 15 CM, TB-45 E FCK DO CONCRETO = 30 MPA FORNECIMENTO E ASSENTAMENTO. AF_01/2023</t>
  </si>
  <si>
    <t xml:space="preserve">ADUELA/ GALERIA FECHADA PRE-MOLDADA DE CONCRETO ARMADO, SECAO QUADRANGULAR INTERNA DE 2,00 X 2,00 M (L X A), MISULA DE 20 X 20 CM, C = 1,00 M, ESPESSURA MIN = 20 CM, TB-45 E FCK DO CONCRETO = 30 MPA FORNECIMENTO E ASSENTAMENTO. AF_01/2023</t>
  </si>
  <si>
    <t xml:space="preserve">ADUELA/ GALERIA FECHADA PRE-MOLDADA DE CONCRETO ARMADO, SECAO QUADRANGULAR INTERNA DE 2,50 X 2,50 M (L X A), MISULA DE 20 X 20 CM, C = 1,00 M, ESPESSURA MIN = 15 CM, TB-45 E FCK DO CONCRETO = 30 MPA FORNECIMENTO E ASSENTAMENTO. AF_01/2023</t>
  </si>
  <si>
    <t xml:space="preserve">ADUELA/ GALERIA FECHADA PRE-MOLDADA DE CONCRETO ARMADO, SECAO QUADRANGULAR INTERNA DE 2,50 X 2,50 M (L X A), MISULA DE 20 X 20 CM, C = 1,00 M, ESPESSURA MIN = 20 CM, TB-45 E FCK DO CONCRETO = 30 MPA FORNECIMENTO E ASSENTAMENTO. AF_01/2023</t>
  </si>
  <si>
    <t xml:space="preserve">ADUELA/ GALERIA FECHADA PRE-MOLDADA DE CONCRETO ARMADO, SECAO QUADRANGULAR INTERNA DE 2,50 X 2,50 M (L X A), MISULA DE 20 X 20 CM, C = 1,00 M, ESPESSURA MIN = 25 CM, TB-45 E FCK DO CONCRETO = 30 MPA FORNECIMENTO E ASSENTAMENTO. AF_01/2023</t>
  </si>
  <si>
    <t xml:space="preserve">ADUELA/ GALERIA FECHADA PRE-MOLDADA DE CONCRETO ARMADO, SECAO QUADRANGULAR INTERNA DE 3,00 X 3,00 M (L X A), MISULA DE 20 X 20 CM, C = 1,00 M, ESPESSURA MIN = 20 CM, TB-45 E FCK DO CONCRETO = 30 MPA FORNECIMENTO E ASSENTAMENTO. AF_01/2023</t>
  </si>
  <si>
    <t xml:space="preserve">ADUELA/ GALERIA FECHADA PRE-MOLDADA DE CONCRETO ARMADO, SECAO QUADRANGULAR INTERNA DE 3,00 X 3,00 M (L X A), MISULA DE 20 X 20 CM, C = 1,00 M, ESPESSURA MIN = 25 CM, TB-45 E FCK DO CONCRETO = 30 MPA FORNECIMENTO E ASSENTAMENTO. AF_01/2023</t>
  </si>
  <si>
    <t xml:space="preserve">ADUELA/ GALERIA FECHADA PRE-MOLDADA DE CONCRETO ARMADO, SECAO QUADRANGULAR INTERNA DE 3,00 X 3,00 M (L X A), MISULA DE 20 X 20 CM, C = 1,00 M, ESPESSURA MIN = 35 CM, TB-45 E FCK DO CONCRETO = 30 MPA FORNECIMENTO E ASSENTAMENTO. AF_01/2023</t>
  </si>
  <si>
    <t xml:space="preserve">APLICAÇÃO DE MANTA GEOTÊXTIL NAS JUNTAS RÍGIDAS DE ADUELAS PRÉ-MOLDADAS DE CONCRETO ARMADO. AF_01/2023</t>
  </si>
  <si>
    <t xml:space="preserve">APLICAÇÃO DE GESSO PROJETADO COM EQUIPAMENTO DE PROJEÇÃO EM PAREDES, DESEMPENADO (SEM TALISCAS), ESPESSURA DE 0,5CM. AF_03/2023</t>
  </si>
  <si>
    <t xml:space="preserve">APLICAÇÃO DE GESSO PROJETADO COM EQUIPAMENTO DE PROJEÇÃO EM PAREDES, DESEMPENADO (SEM TALISCAS), ESPESSURA DE 1,0CM. AF_03/2023</t>
  </si>
  <si>
    <t xml:space="preserve">APLICAÇÃO DE GESSO PROJETADO COM EQUIPAMENTO DE PROJEÇÃO EM PAREDES, SARRAFEADO (COM TALISCAS), ESPESSURA DE 1,0CM. AF_03/2023</t>
  </si>
  <si>
    <t xml:space="preserve">APLICAÇÃO DE GESSO PROJETADO COM EQUIPAMENTO DE PROJEÇÃO EM PAREDES, SARRAFEADO (COM TALISCAS), ESPESSURA DE 1,5CM. AF_03/2023</t>
  </si>
  <si>
    <t xml:space="preserve">APLICAÇÃO MANUAL DE GESSO DESEMPENADO (SEM TALISCAS) EM PAREDES COM PÉ DIREITO DUPLO, ESPESSURA DE 0,5CM. AF_03/2023</t>
  </si>
  <si>
    <t xml:space="preserve">APLICAÇÃO MANUAL DE GESSO DESEMPENADO (SEM TALISCAS) EM PAREDES COM PÉ DIREITO DUPLO, ESPESSURA DE 1,0CM. AF_03/2023</t>
  </si>
  <si>
    <t xml:space="preserve">APLICAÇÃO MANUAL DE GESSO DESEMPENADO (SEM TALISCAS) EM PAREDES, ESPESSURA DE 0,5CM. AF_03/2023</t>
  </si>
  <si>
    <t xml:space="preserve">APLICAÇÃO MANUAL DE GESSO DESEMPENADO (SEM TALISCAS) EM PAREDES, ESPESSURA DE 1,0CM. AF_03/2023</t>
  </si>
  <si>
    <t xml:space="preserve">APLICAÇÃO MANUAL DE GESSO DESEMPENADO (SEM TALISCAS) EM TETO DE AMBIENTES COM PAREDES EM PÉ DIREITO DUPLO E ÁREA ENTRE 5M² E 10M², ESPESSURA DE 0,5CM. AF_03/2023</t>
  </si>
  <si>
    <t xml:space="preserve">APLICAÇÃO MANUAL DE GESSO DESEMPENADO (SEM TALISCAS) EM TETO DE AMBIENTES COM PAREDES EM PÉ DIREITO DUPLO E ÁREA ENTRE 5M² E 10M², ESPESSURA DE 1,0CM. AF_03/2023</t>
  </si>
  <si>
    <t xml:space="preserve">APLICAÇÃO MANUAL DE GESSO DESEMPENADO (SEM TALISCAS) EM TETO DE AMBIENTES COM PAREDES EM PÉ DIREITO DUPLO E ÁREA MAIOR QUE 10M², ESPESSURA DE 0,5CM. AF_03/2023</t>
  </si>
  <si>
    <t xml:space="preserve">APLICAÇÃO MANUAL DE GESSO DESEMPENADO (SEM TALISCAS) EM TETO DE AMBIENTES COM PAREDES EM PÉ DIREITO DUPLO E ÁREA MAIOR QUE 10M², ESPESSURA DE 1,0CM. AF_03/2023</t>
  </si>
  <si>
    <t xml:space="preserve">APLICAÇÃO MANUAL DE GESSO DESEMPENADO (SEM TALISCAS) EM TETO DE AMBIENTES COM PAREDES EM PÉ DIREITO DUPLO E ÁREA MENOR QUE 5M², ESPESSURA DE 0,5CM. AF_03/2023</t>
  </si>
  <si>
    <t xml:space="preserve">APLICAÇÃO MANUAL DE GESSO DESEMPENADO (SEM TALISCAS) EM TETO DE AMBIENTES COM PAREDES EM PÉ DIREITO DUPLO E ÁREA MENOR QUE 5M², ESPESSURA DE 1,0CM. AF_03/2023</t>
  </si>
  <si>
    <t xml:space="preserve">APLICAÇÃO MANUAL DE GESSO DESEMPENADO (SEM TALISCAS) EM TETO DE AMBIENTES DE ÁREA ENTRE 5M² E 10M², ESPESSURA DE 0,5CM. AF_03/2023</t>
  </si>
  <si>
    <t xml:space="preserve">APLICAÇÃO MANUAL DE GESSO DESEMPENADO (SEM TALISCAS) EM TETO DE AMBIENTES DE ÁREA ENTRE 5M² E 10M², ESPESSURA DE 1,0CM. AF_03/2023</t>
  </si>
  <si>
    <t xml:space="preserve">APLICAÇÃO MANUAL DE GESSO DESEMPENADO (SEM TALISCAS) EM TETO DE AMBIENTES DE ÁREA MAIOR QUE 10M², ESPESSURA DE 0,5CM. AF_03/2023</t>
  </si>
  <si>
    <t xml:space="preserve">APLICAÇÃO MANUAL DE GESSO DESEMPENADO (SEM TALISCAS) EM TETO DE AMBIENTES DE ÁREA MAIOR QUE 10M², ESPESSURA DE 1,0CM. AF_03/2023</t>
  </si>
  <si>
    <t xml:space="preserve">APLICAÇÃO MANUAL DE GESSO DESEMPENADO (SEM TALISCAS) EM TETO DE AMBIENTES DE ÁREA MENOR QUE 5M², ESPESSURA DE 0,5CM. AF_03/2023</t>
  </si>
  <si>
    <t xml:space="preserve">APLICAÇÃO MANUAL DE GESSO DESEMPENADO (SEM TALISCAS) EM TETO DE AMBIENTES DE ÁREA MENOR QUE 5M², ESPESSURA DE 1,0CM. AF_03/2023</t>
  </si>
  <si>
    <t xml:space="preserve">APLICAÇÃO MANUAL DE GESSO SARRAFEADO (COM TALISCAS) EM PAREDES COM PÉ DIREITO DUPLO, ESPESSURA DE 1,0CM. AF_03/2023</t>
  </si>
  <si>
    <t xml:space="preserve">APLICAÇÃO MANUAL DE GESSO SARRAFEADO (COM TALISCAS) EM PAREDES COM PÉ DIREITO DUPLO, ESPESSURA DE 1,5CM. AF_03/2023</t>
  </si>
  <si>
    <t xml:space="preserve">APLICAÇÃO MANUAL DE GESSO SARRAFEADO (COM TALISCAS) EM PAREDES, ESPESSURA DE 1,0CM. AF_03/2023</t>
  </si>
  <si>
    <t xml:space="preserve">APLICAÇÃO MANUAL DE GESSO SARRAFEADO (COM TALISCAS) EM PAREDES, ESPESSURA DE 1,5CM. AF_03/2023</t>
  </si>
  <si>
    <t xml:space="preserve">ARMAÇÃO DE CINTA DE ALVENARIA ESTRUTURAL; DIÂMETRO DE 10,0 MM. AF_09/2021</t>
  </si>
  <si>
    <t xml:space="preserve">ARMAÇÃO DE CINTA DE ALVENARIA ESTRUTURAL; DIÂMETRO DE 12,5 MM. AF_09/2021</t>
  </si>
  <si>
    <t xml:space="preserve">ARMAÇÃO DE CINTA DE ALVENARIA ESTRUTURAL; DIÂMETRO DE 16,0 MM. AF_09/2021</t>
  </si>
  <si>
    <t xml:space="preserve">ARMAÇÃO DE VERGA E CONTRAVERGA DE ALVENARIA ESTRUTURAL; DIÂMETRO DE 10,0 MM. AF_09/2021</t>
  </si>
  <si>
    <t xml:space="preserve">ARMAÇÃO DE VERGA E CONTRAVERGA DE ALVENARIA ESTRUTURAL; DIÂMETRO DE 12,5 MM. AF_09/2021</t>
  </si>
  <si>
    <t xml:space="preserve">ARMAÇÃO DE VERGA E CONTRAVERGA DE ALVENARIA ESTRUTURAL; DIÂMETRO DE 16,0 MM. AF_09/2021</t>
  </si>
  <si>
    <t xml:space="preserve">ARMAÇÃO DE VERGA E CONTRAVERGA DE ALVENARIA ESTRUTURAL; DIÂMETRO DE 8,0 MM. AF_09/2021</t>
  </si>
  <si>
    <t xml:space="preserve">ARMAÇÃO VERTICAL DE ALVENARIA ESTRUTURAL; DIÂMETRO DE 10,0 MM. AF_09/2021</t>
  </si>
  <si>
    <t xml:space="preserve">ARMAÇÃO VERTICAL DE ALVENARIA ESTRUTURAL; DIÂMETRO DE 12,5 MM. AF_09/2021</t>
  </si>
  <si>
    <t xml:space="preserve">ARMAÇÃO VERTICAL DE ALVENARIA ESTRUTURAL; DIÂMETRO DE 16,0 MM. AF_09/2021</t>
  </si>
  <si>
    <t xml:space="preserve">GRAUTE FGK=15 MPA; TRAÇO 1:0,04:2,2:2,5 (EM MASSA SECA DE CIMENTO/CAL/AREIA GROSSA/BRITA 0) - PREPARO MECÂNICO COM BETONEIRA 400 L. AF_09/2021</t>
  </si>
  <si>
    <t xml:space="preserve">GRAUTE FGK=15 MPA; TRAÇO 1:2,2:2,5:0,3 (EM MASSA SECA DE CIMENTO/ AREIA GROSSA/ BRITA 0/ ADITIVO) - PREPARO MECÂNICO COM BETONEIRA 400 L. AF_09/2021</t>
  </si>
  <si>
    <t xml:space="preserve">GRAUTE FGK=20 MPA; TRAÇO 1:0,04:1,8:2,1 (EM MASSA SECA DE CIMENTO/ CAL/ AREIA GROSSA/ BRITA 0) - PREPARO MECÂNICO COM BETONEIRA 400 L. AF_09/2021</t>
  </si>
  <si>
    <t xml:space="preserve">GRAUTE FGK=20 MPA; TRAÇO 1:1,8:2,1:0,4 (EM MASSA SECA DE CIMENTO/ AREIA GROSSA/ BRITA 0/ ADITIVO) - PREPARO MECÂNICO COM BETONEIRA 400 L. AF_09/2021</t>
  </si>
  <si>
    <t xml:space="preserve">GRAUTE FGK=25 MPA; TRAÇO 1:0,02:1,3:1,6 (EM MASSA SECA DE CIMENTO/ CAL/ AREIA GROSSA/ BRITA 0) - PREPARO MECÂNICO COM BETONEIRA 400 L. AF_09/2021</t>
  </si>
  <si>
    <t xml:space="preserve">GRAUTE FGK=25 MPA; TRAÇO 1:1,3:1,6:0,4 (EM MASSA SECA DE CIMENTO/ AREIA GROSSA/ BRITA 0/ ADITIVO) - PREPARO MECÂNICO COM BETONEIRA 400 L. AF_09/2021</t>
  </si>
  <si>
    <t xml:space="preserve">GRAUTE FGK=30 MPA; TRAÇO 1:0,02:0,9:1,2 (EM MASSA SECA DE CIMENTO/ CAL/ AREIA GROSSA/ BRITA 0) - PREPARO MECÂNICO COM BETONEIRA 400 L. AF_09/2021</t>
  </si>
  <si>
    <t xml:space="preserve">GRAUTE FGK=30 MPA; TRAÇO 1:0,9:1,2:0,6 (EM MASSA SECA DE CIMENTO/ AREIA GROSSA/ BRITA 0/ ADITIVO) - PREPARO MECÂNICO COM BETONEIRA 400 L. AF_09/2021</t>
  </si>
  <si>
    <t xml:space="preserve">GRAUTEAMENTO DE CINTA INTERMEDIÁRIA OU DE CONTRAVERGA EM ALVENARIA ESTRUTURAL. AF_09/2021</t>
  </si>
  <si>
    <t xml:space="preserve">GRAUTEAMENTO DE CINTA SUPERIOR OU DE VERGA EM ALVENARIA ESTRUTURAL. AF_09/2021</t>
  </si>
  <si>
    <t xml:space="preserve">GRAUTEAMENTO VERTICAL EM ALVENARIA ESTRUTURAL. AF_09/2021</t>
  </si>
  <si>
    <t xml:space="preserve">CORRIMÃO DUPLO, DIÂMETRO EXTERNO = 1 1/2", EM ALUMÍNIO. AF_04/2019</t>
  </si>
  <si>
    <t xml:space="preserve">CORRIMÃO DUPLO, DIÂMETRO EXTERNO = 1 1/2", EM AÇO GALVANIZADO. AF_04/2019</t>
  </si>
  <si>
    <t xml:space="preserve">CORRIMÃO DUPLO, DIÂMETRO EXTERNO = 1 1/2", EM AÇO INOX. AF_04/2019</t>
  </si>
  <si>
    <t xml:space="preserve">CORRIMÃO SIMPLES, DIÂMETRO EXTERNO = 1 1/2", EM ALUMÍNIO. AF_04/2019_PS</t>
  </si>
  <si>
    <t xml:space="preserve">CORRIMÃO SIMPLES, DIÂMETRO EXTERNO = 1 1/2", EM AÇO GALVANIZADO. AF_04/2019_PS</t>
  </si>
  <si>
    <t xml:space="preserve">CORRIMÃO SIMPLES, DIÂMETRO EXTERNO = 1 1/2", EM AÇO INOX. AF_04/2019</t>
  </si>
  <si>
    <t xml:space="preserve">GRADIL EM ALUMÍNIO FIXADO EM VÃOS DE JANELAS, FORMADO POR TUBOS DE 3/4". AF_04/2019</t>
  </si>
  <si>
    <t xml:space="preserve">GRADIL EM FERRO FIXADO EM VÃOS DE JANELAS, FORMADO POR BARRAS CHATAS DE 25X4,8 MM. AF_04/2019</t>
  </si>
  <si>
    <t xml:space="preserve">GUARDA-CORPO DE AÇO GALVANIZADO DE 1,10M DE ALTURA, MONTANTES TUBULARES DE 1.1/2 ESPAÇADOS DE 1,20M, TRAVESSA SUPERIOR DE 2, GRADIL FORMADO POR BARRAS CHATAS EM FERRO DE 32X4,8MM, FIXADO COM CHUMBADOR MECÂNICO. AF_04/2019_PS</t>
  </si>
  <si>
    <t xml:space="preserve">GUARDA-CORPO DE AÇO GALVANIZADO DE 1,10M DE ALTURA,DUPLO CORRIMÃO, MONTANTES TUBULARES DE 1.1/2" ESPAÇADOS 1,20M, TRAVESSA SUPERIOR DE 2", GRADIL DE BARRAS CHATAS DE 32X4,8MM, FIXADO COM CHUMBADOR MECÂNICO. AF_04/2019</t>
  </si>
  <si>
    <t xml:space="preserve">GUARDA-CORPO DE AÇO GALVANIZADO DE 1,10M, DUPLO CORRIMÃO, MONTANTES TUBULARES DE 1.1/2" ESPAÇADOS DE 1,20M, TRAVESSA SUPERIOR DE 2", GRADIL DE BARRAS CHATAS DE 32X4,8MM, FIXADO COM ADESIVO ESTRUTURAL EPOXI. AF_04/2019</t>
  </si>
  <si>
    <t xml:space="preserve">GUARDA-CORPO DE AÇO GALVANIZADO DE 1,10M, DUPLO CORRIMÃO, MONTANTES TUBULARES DE 1.1/4" ESPAÇADOS 1,20M, TRAVESSA SUPERIOR DE 1.1/2", GRADIL DE TUBOS HORIZONTAIS DE 1" E VERTICAIS DE 3/4", FIXADO COM CHUMBADOR MECÂNICO. AF_04/2019</t>
  </si>
  <si>
    <t xml:space="preserve">GUARDA-CORPO DE AÇO GALVANIZADO DE 1,10M, DUPLO CORRIMÃO, MONTANTES TUBULARES DE 1.1/4" ESPAÇADOS DE 1,20M, TRAVESSA SUPERIOR DE 1.1/2", GRADIL EM TUBOS HORIZONTAIS DE 1" E VERTICAIS DE 3/4", FIXADO COM ADESIVO ESTRUTURAL EPOXI. AF_04/2019</t>
  </si>
  <si>
    <t xml:space="preserve">GUARDA-CORPO DE AÇO GALVANIZADO DE 1,10M, DUPLO CORRIMÃO, MONTANTES TUBULARES DE 100X50MM ESPAÇADOS 1,20M, TRAVESSA SUPERIOR DE 3", GRADIL EM CANTONEIRA 51X51X4,8 MM E BARRAS CHATAS NA VERTICAL DE 32X4,8 MM, FIXADO COM CHUMBADOR MECÂNICO. AF_04/2019</t>
  </si>
  <si>
    <t xml:space="preserve">GUARDA-CORPO DE AÇO GALVANIZADO DE 1,10M, DUPLO CORRIMÃO, MONTANTES TUBULARES DE 100X50MM ESPAÇADOS DE 1,20M, TRAVESSA SUPERIOR DE 3?, GRADIL EM CANTONEIRA 51X51X4,8 MM E BARRAS CHATAS NA VERTICAL DE 32X4,8 MM, FIXADO COM ADESIVO EPOXI. AF_04/2019</t>
  </si>
  <si>
    <t xml:space="preserve">GUARDA-CORPO DE AÇO GALVANIZADO DE 1,10M, DUPLO CORRIMÃO, MONTANTES TUBULARES DE 30X30 MM ESPAÇADOS DE 1,20M, TRAVESSA SUPERIOR DE 1.1/2", GRADIL DE TUBOS HORIZONTAIS DE 25X25MM E VERTICAIS DE 20X20MM, FIXADO COM CHUMBADOR MECÂNICO. AF_04/2019</t>
  </si>
  <si>
    <t xml:space="preserve">GUARDA-CORPO DE AÇO GALVANIZADO DE 1,10M, DUPLO CORRIMÃO, MONTANTES TUBULARES DE 30X30 MM ESPAÇADOS DE 1,20M, TRAVESSA SUPERIOR DE 1.1/2", GRADIL EM TUBOS HORIZONTAIS DE 25X25MM E VERTICAIS DE 20X20MM, FIXADO COM ADESIVO ESTRUTURAL EPOXI. AF_04/2019</t>
  </si>
  <si>
    <t xml:space="preserve">GUARDA-CORPO DE AÇO GALVANIZADO DE 1,10M, MONTANTES TUBULARES DE 1.1/2" ESPAÇADOS 1,20M, TRAVESSA SUPERIOR DE 2", GRADIL FORMADO POR BARRAS CHATAS DE 32X4,8MM, FIXADO COM ADESIVO ESTRUTURAL EPOXI. AF_04/2019</t>
  </si>
  <si>
    <t xml:space="preserve">GUARDA-CORPO DE AÇO GALVANIZADO DE 1,10M, MONTANTES TUBULARES DE 1.1/4" ESPAÇADOS 1,20M, TRAVESSA SUPERIOR DE 1.1/2", GRADIL FORMADO POR TUBOS HORIZONTAIS DE 1" E VERTICAIS DE 3/4", FIXADO COM ADESIVO ESTRUTURAL EPOXI. AF_04/2019</t>
  </si>
  <si>
    <t xml:space="preserve">GUARDA-CORPO DE AÇO GALVANIZADO DE 1,10M, MONTANTES TUBULARES DE 1.1/4" ESPAÇADOS DE 1,20M, TRAVESSA SUPERIOR DE 1.1/2", GRADIL FORMADO POR TUBOS HORIZONTAIS DE 1" E VERTICAIS DE 3/4", FIXADO COM CHUMBADOR MECÂNICO. AF_04/2019_PS</t>
  </si>
  <si>
    <t xml:space="preserve">GUARDA-CORPO DE AÇO GALVANIZADO DE 1,10M, MONTANTES TUBULARES DE 100X50MM ESPAÇADOS 1,20M, TRAVESSA SUPERIOR DE 3", GRADIL COM CANTONEIRA 51X51X4,8 MM E BARRAS CHATAS NA VERTICAL DE 32X4,8 MM, FIXADO COM CHUMBADOR MECÂNICO. AF_04/2019</t>
  </si>
  <si>
    <t xml:space="preserve">GUARDA-CORPO DE AÇO GALVANIZADO DE 1,10M, MONTANTES TUBULARES DE 100X50MM ESPAÇADOS DE 1,20M, TRAVESSA SUPERIOR DE 3", GRADIL EM CANTONEIRA 51X51X4,8 MM E BARRAS CHATAS NA VERTICAL DE 32X4,8 MM, FIXADO COM ADESIVO ESTRUTURAL EPOXI. AF_04/2019</t>
  </si>
  <si>
    <t xml:space="preserve">GUARDA-CORPO DE AÇO GALVANIZADO DE 1,10M, MONTANTES TUBULARES DE 30X30 MM ESPAÇADOS 1,20M, TRAVESSA SUPERIOR DE 1.1/2", GRADIL DE TUBOS HORIZONTAIS DE 25X25MM E VERTICAIS DE 20X20MM, FIXADO COM ADESIVO ESTRUTURAL EPOXI. AF_04/2019</t>
  </si>
  <si>
    <t xml:space="preserve">GUARDA-CORPO DE AÇO GALVANIZADO DE 1,10M, MONTANTES TUBULARES DE 30X30 MM ESPAÇADOS 1,20M, TRAVESSA SUPERIOR DE 1.1/2", GRADIL FORMADO POR TUBOS HORIZONTAIS DE 25X25MM E VERTICAIS DE 20X20MM, FIXADO COM CHUMBADOR MECÂNICO. AF_04/2019</t>
  </si>
  <si>
    <t xml:space="preserve">GUARDA-CORPO PANORÂMICO COM PERFIS DE ALUMÍNIO E VIDRO LAMINADO 8 MM, FIXADO COM ADESIVO ESTRUTURAL EPOXI. AF_04/2019</t>
  </si>
  <si>
    <t xml:space="preserve">GUARDA-CORPO PANORÂMICO COM PERFIS DE ALUMÍNIO E VIDRO LAMINADO 8 MM, FIXADO COM CHUMBADOR MECÂNICO. AF_04/2019_PS</t>
  </si>
  <si>
    <t xml:space="preserve">ASSENTAMENTO DE GUIA (MEIO-FIO) EM TRECHO CURVO, CONFECCIONADA EM CONCRETO PRÉ-FABRICADO, DIMENSÕES 100X15X13X20 CM (COMPRIMENTO X BASE INFERIOR X BASE SUPERIOR X ALTURA). AF_01/2024</t>
  </si>
  <si>
    <t xml:space="preserve">ASSENTAMENTO DE GUIA (MEIO-FIO) EM TRECHO CURVO, CONFECCIONADA EM CONCRETO PRÉ-FABRICADO, DIMENSÕES 100X15X13X30 CM (COMPRIMENTO X BASE INFERIOR X BASE SUPERIOR X ALTURA). AF_01/2024</t>
  </si>
  <si>
    <t xml:space="preserve">ASSENTAMENTO DE GUIA (MEIO-FIO) EM TRECHO CURVO, CONFECCIONADA EM CONCRETO PRÉ-FABRICADO, DIMENSÕES 39X6,5X6,5X19 CM (COMPRIMENTO X BASE INFERIOR X BASE SUPERIOR X ALTURA), PARA DELIMITAÇÃO DE JARDINS, PRAÇAS OU PASSEIOS. AF_01/2024</t>
  </si>
  <si>
    <t xml:space="preserve">ASSENTAMENTO DE GUIA (MEIO-FIO) EM TRECHO CURVO, CONFECCIONADA EM CONCRETO PRÉ-FABRICADO, DIMENSÕES 80X08X08X25 CM (COMPRIMENTO X BASE INFERIOR X BASE SUPERIOR X ALTURA). AF_01/2024</t>
  </si>
  <si>
    <t xml:space="preserve">ASSENTAMENTO DE GUIA (MEIO-FIO) EM TRECHO RETO, CONFECCIONADA EM CONCRETO PRÉ-FABRICADO, DIMENSÕES 100X15X13X20 CM (COMPRIMENTO X BASE INFERIOR X BASE SUPERIOR X ALTURA). AF_01/2024</t>
  </si>
  <si>
    <t xml:space="preserve">ASSENTAMENTO DE GUIA (MEIO-FIO) EM TRECHO RETO, CONFECCIONADA EM CONCRETO PRÉ-FABRICADO, DIMENSÕES 100X15X13X30 CM (COMPRIMENTO X BASE INFERIOR X BASE SUPERIOR X ALTURA). AF_01/2024</t>
  </si>
  <si>
    <t xml:space="preserve">ASSENTAMENTO DE GUIA (MEIO-FIO) EM TRECHO RETO, CONFECCIONADA EM CONCRETO PRÉ-FABRICADO, DIMENSÕES 39X6,5X6,5X19 CM (COMPRIMENTO X BASE INFERIOR X BASE SUPERIOR X ALTURA), PARA DELIMITAÇÃO DE JARDINS, PRAÇAS OU PASSEIOS. AF_01/2024</t>
  </si>
  <si>
    <t xml:space="preserve">ASSENTAMENTO DE GUIA (MEIO-FIO) EM TRECHO RETO, CONFECCIONADA EM CONCRETO PRÉ-FABRICADO, DIMENSÕES 80X08X08X25 CM (COMPRIMENTO X BASE INFERIOR X BASE SUPERIOR X ALTURA). AF_01/2024</t>
  </si>
  <si>
    <t xml:space="preserve">ASSENTAMENTO DE GUIA (MEIO-FIO), TIPO PAVER (FINCADINHA) EM TRECHO RETO, EM CONCRETO PRÉ-FABRICADO, DIMENSÕES 45X08X608X19 CM (COMPRIMENTO X BASE INFERIOR X BASE SUPERIOR X ALTURA), PARA DELIMITAÇÃO DE JARDINS, PRAÇAS OU PASSEIOS. AF_01/2024</t>
  </si>
  <si>
    <t xml:space="preserve">ASSENTAMENTO DE GUIA (MEIO-FIO), TIPO PAVER, FINCADINHA, EM TRECHO CURVO, EM CONCRETO PRÉ-FABRICADO, DIMENSÕES 45X08X08X19 CM (COMPRIMENTO X BASE INFERIOR X BASE SUPERIOR X ALTURA), PARA DELIMITAÇÃO DE JARDINS, PRAÇAS OU PASSEIOS. AF_01/2024</t>
  </si>
  <si>
    <t xml:space="preserve">EXECUÇÃO DE ESCORAS DE CONCRETO PARA CONTENÇÃO DE GUIAS PRÉ-FABRICADAS. AF_01/2024</t>
  </si>
  <si>
    <t xml:space="preserve">EXECUÇÃO DE SARJETA DE CONCRETO USINADO, MOLDADA IN LOCO EM TRECHO CURVO, 30 CM BASE X 10 CM ALTURA. AF_01/2024</t>
  </si>
  <si>
    <t xml:space="preserve">EXECUÇÃO DE SARJETA DE CONCRETO USINADO, MOLDADA IN LOCO EM TRECHO CURVO, 30 CM BASE X 15 CM ALTURA. AF_01/2024</t>
  </si>
  <si>
    <t xml:space="preserve">EXECUÇÃO DE SARJETA DE CONCRETO USINADO, MOLDADA IN LOCO EM TRECHO CURVO, 45 CM BASE X 10 CM ALTURA. AF_01/2024</t>
  </si>
  <si>
    <t xml:space="preserve">EXECUÇÃO DE SARJETA DE CONCRETO USINADO, MOLDADA IN LOCO EM TRECHO CURVO, 45 CM BASE X 15 CM ALTURA. AF_01/2024</t>
  </si>
  <si>
    <t xml:space="preserve">EXECUÇÃO DE SARJETA DE CONCRETO USINADO, MOLDADA IN LOCO EM TRECHO CURVO, 60 CM BASE X 10 CM ALTURA. AF_01/2024</t>
  </si>
  <si>
    <t xml:space="preserve">EXECUÇÃO DE SARJETA DE CONCRETO USINADO, MOLDADA IN LOCO EM TRECHO CURVO, 60 CM BASE X 15 CM ALTURA. AF_01/2024</t>
  </si>
  <si>
    <t xml:space="preserve">EXECUÇÃO DE SARJETA DE CONCRETO USINADO, MOLDADA IN LOCO EM TRECHO RETO, 30 CM BASE X 10 CM ALTURA. AF_01/2024</t>
  </si>
  <si>
    <t xml:space="preserve">EXECUÇÃO DE SARJETA DE CONCRETO USINADO, MOLDADA IN LOCO EM TRECHO RETO, 30 CM BASE X 15 CM ALTURA. AF_01/2024</t>
  </si>
  <si>
    <t xml:space="preserve">EXECUÇÃO DE SARJETA DE CONCRETO USINADO, MOLDADA IN LOCO EM TRECHO RETO, 45 CM BASE X 10 CM ALTURA. AF_01/2024</t>
  </si>
  <si>
    <t xml:space="preserve">EXECUÇÃO DE SARJETA DE CONCRETO USINADO, MOLDADA IN LOCO EM TRECHO RETO, 45 CM BASE X 15 CM ALTURA. AF_01/2024</t>
  </si>
  <si>
    <t xml:space="preserve">EXECUÇÃO DE SARJETA DE CONCRETO USINADO, MOLDADA IN LOCO EM TRECHO RETO, 60 CM BASE X 10 CM ALTURA. AF_01/2024</t>
  </si>
  <si>
    <t xml:space="preserve">EXECUÇÃO DE SARJETA DE CONCRETO USINADO, MOLDADA IN LOCO EM TRECHO RETO, 60 CM BASE X 15 CM ALTURA. AF_01/2024</t>
  </si>
  <si>
    <t xml:space="preserve">EXECUÇÃO DE SARJETÃO DE CONCRETO USINADO, MOLDADA IN LOCO EM TRECHO RETO, 100 CM BASE X 20 CM ALTURA. AF_01/2024</t>
  </si>
  <si>
    <t xml:space="preserve">GUIA (MEIO-FIO) CONCRETO, MOLDADA IN LOCO EM TRECHO CURVO COM EXTRUSORA, 13 CM BASE X 22 CM ALTURA. AF_01/2024</t>
  </si>
  <si>
    <t xml:space="preserve">GUIA (MEIO-FIO) CONCRETO, MOLDADA IN LOCO EM TRECHO CURVO COM EXTRUSORA, 15 CM BASE X 30 CM ALTURA. AF_01/2024</t>
  </si>
  <si>
    <t xml:space="preserve">GUIA (MEIO-FIO) CONCRETO, MOLDADA IN LOCO EM TRECHO RETO COM EXTRUSORA, 13 CM BASE X 22 CM ALTURA. AF_01/2024</t>
  </si>
  <si>
    <t xml:space="preserve">GUIA (MEIO-FIO) CONCRETO, MOLDADA IN LOCO EM TRECHO RETO COM EXTRUSORA, 15 CM BASE X 30 CM ALTURA. AF_01/2024</t>
  </si>
  <si>
    <t xml:space="preserve">GUIA (MEIO-FIO) E SARJETA CONJUGADOS DE CONCRETO, MOLDADA IN LOCO EM TRECHO CURVO COM EXTRUSORA, 45 CM BASE (15 CM BASE DA GUIA + 30 CM BASE DA SARJETA) X 22 CM ALTURA. AF_01/2024</t>
  </si>
  <si>
    <t xml:space="preserve">GUIA (MEIO-FIO) E SARJETA CONJUGADOS DE CONCRETO, MOLDADA IN LOCO EM TRECHO CURVO COM EXTRUSORA, 60 CM BASE (15 CM BASE DA GUIA + 45 CM BASE DA SARJETA) X 26 CM ALTURA. AF_01/2024</t>
  </si>
  <si>
    <t xml:space="preserve">GUIA (MEIO-FIO) E SARJETA CONJUGADOS DE CONCRETO, MOLDADA IN LOCO EM TRECHO CURVO COM EXTRUSORA, 65 CM BASE (15 CM BASE DA GUIA + 50 CM BASE DA SARJETA) X 26 CM ALTURA. AF_01/2024</t>
  </si>
  <si>
    <t xml:space="preserve">GUIA (MEIO-FIO) E SARJETA CONJUGADOS DE CONCRETO, MOLDADA IN LOCO EM TRECHO RETO COM EXTRUSORA, 45 CM BASE (15 CM BASE DA GUIA + 30 CM BASE DA SARJETA) X 22 CM ALTURA. AF_01/2024</t>
  </si>
  <si>
    <t xml:space="preserve">GUIA (MEIO-FIO) E SARJETA CONJUGADOS DE CONCRETO, MOLDADA IN LOCO EM TRECHO RETO COM EXTRUSORA, 60 CM BASE (15 CM BASE DA GUIA + 45 CM BASE DA SARJETA) X 26 CM ALTURA. AF_01/2024</t>
  </si>
  <si>
    <t xml:space="preserve">GUIA (MEIO-FIO) E SARJETA CONJUGADOS DE CONCRETO, MOLDADA IN LOCO EM TRECHO RETO COM EXTRUSORA, 65 CM BASE (15 CM BASE DA GUIA + 50 CM BASE DA SARJETA) X 26 CM ALTURA. AF_01/2024</t>
  </si>
  <si>
    <t xml:space="preserve">BLOCO AUTÔNOMO DE ILUMINAÇÃO DE EMERGÊNCIA COM DOIS REFLETORES - FORNECIMENTO E INSTALAÇÃO. AF_09/2024</t>
  </si>
  <si>
    <t xml:space="preserve">CÂMERA DE MONITORAMENTO COM ATÉ 25 METROS DE ALCANCE TIPO BULLET - FORNECIMENTO E INSTALAÇÃO. AF_09/2024</t>
  </si>
  <si>
    <t xml:space="preserve">CÂMERA DE MONITORAMENTO COM ATÉ 25 METROS DE ALCANCE TIPO DOME - FORNECIMENTO E INSTALAÇÃO. AF_09/2024</t>
  </si>
  <si>
    <t xml:space="preserve">CÂMERA DE MONITORAMENTO COM MAIS DE 25 METROS DE ALCANCE TIPO BULLET - FORNECIMENTO E INSTALAÇÃO. AF_09/2024</t>
  </si>
  <si>
    <t xml:space="preserve">CÂMERA IP BULLET - FORNECIMENTO E INSTALAÇÃO. AF_09/2024</t>
  </si>
  <si>
    <t xml:space="preserve">CÂMERA IP DOME RESOLUCAO 1MP - FORNECIMENTO E INSTALAÇÃO. AF_09/2024</t>
  </si>
  <si>
    <t xml:space="preserve">CÂMERA IP SPEED DOME - FORNECIMENTO E INSTALAÇÃO. AF_09/2024</t>
  </si>
  <si>
    <t xml:space="preserve">CÂMERA IP WIFI - FORNECIMENTO E INSTALAÇÃO. AF_09/2024</t>
  </si>
  <si>
    <t xml:space="preserve">DRIVER SLIM PARA FITA LED - FORNECIMENTO E INSTALAÇÃO. AF_09/2024</t>
  </si>
  <si>
    <t xml:space="preserve">FITA LED - FORNECIMENTO E INSTALAÇÃO. AF_09/2024</t>
  </si>
  <si>
    <t xml:space="preserve">LUMINÁRIA ARANDELA TIPO MEIA LUA, DE SOBREPOR, COM 1 LÂMPADA LED DE 6 W, SEM REATOR - FORNECIMENTO E INSTALAÇÃO. AF_09/2024</t>
  </si>
  <si>
    <t xml:space="preserve">LUMINÁRIA ARANDELA TIPO TARTARUGA, DE SOBREPOR, COM 1 LÂMPADA LED DE 6 W, SEM REATOR - FORNECIMENTO E INSTALAÇÃO. AF_09/2024</t>
  </si>
  <si>
    <t xml:space="preserve">LUMINÁRIA DE EMERGÊNCIA, COM 30 LÂMPADAS LED DE 2 W, SEM REATOR - FORNECIMENTO E INSTALAÇÃO. AF_09/2024</t>
  </si>
  <si>
    <t xml:space="preserve">LUMINÁRIA LED DE EMBUTIR - QUADRADA 60X60CM, INCLUSO DRIVER - FORNECIMENTO E INSTALAÇÃO. AF_09/2024</t>
  </si>
  <si>
    <t xml:space="preserve">LUMINÁRIA LED DE SOBREPOR - QUADRADA *60X60*CM, INCLUSO DRIVER - FORNECIMENTO E INSTALAÇÃO. AF_09/2024</t>
  </si>
  <si>
    <t xml:space="preserve">LUMINÁRIA LED DE SOBREPOR HERMÉTICA - *60X15CM*, INCLUSO DRIVER - FORNECIMENTO E INSTALAÇÃO. AF_09/2024</t>
  </si>
  <si>
    <t xml:space="preserve">LUMINÁRIA TIPO CALHA, DE EMBUTIR, COM 1 LÂMPADA TUBULAR LED DE 18 W, SEM REATOR - FORNECIMENTO E INSTALAÇÃO. AF_09/2024</t>
  </si>
  <si>
    <t xml:space="preserve">LUMINÁRIA TIPO CALHA, DE EMBUTIR, COM 2 LÂMPADAS TUBULARES LED DE 18 W, SEM REATOR - FORNECIMENTO E INSTALAÇÃO. AF_09/2024</t>
  </si>
  <si>
    <t xml:space="preserve">LUMINÁRIA TIPO CALHA, DE EMBUTIR, COM 2 LÂMPADAS TUBULARES LED DE 9 W, SEM REATOR - FORNECIMENTO E INSTALAÇÃO. AF_09/2024</t>
  </si>
  <si>
    <t xml:space="preserve">LUMINÁRIA TIPO CALHA, DE EMBUTIR, PARA 1 LÂMPADA TUBULAR LED DE 36 W, SEM LÂMPADA E SEM REATOR - FORNECIMENTO E INSTALAÇÃO. AF_09/2024</t>
  </si>
  <si>
    <t xml:space="preserve">LUMINÁRIA TIPO CALHA, DE EMBUTIR, PARA 2 LÂMPADAS TUBULARES LED DE 36 W, SEM LÂMPADA E SEM REATOR - FORNECIMENTO E INSTALAÇÃO. AF_09/2024</t>
  </si>
  <si>
    <t xml:space="preserve">LUMINÁRIA TIPO CALHA, DE SOBREPOR, COM 1 LÂMPADA TUBULAR LED DE 18 W, SEM REATOR - FORNECIMENTO E INSTALAÇÃO. AF_09/2024</t>
  </si>
  <si>
    <t xml:space="preserve">LUMINÁRIA TIPO CALHA, DE SOBREPOR, COM 1 LÂMPADA TUBULAR LED DE 9 W SEM REATOR - FORNECIMENTO E INSTALAÇÃO. AF_09/2024</t>
  </si>
  <si>
    <t xml:space="preserve">LUMINÁRIA TIPO CALHA, DE SOBREPOR, COM 2 LÂMPADAS TUBULARES LED DE 18 W, SEM REATOR - FORNECIMENTO E INSTALAÇÃO. AF_09/2024</t>
  </si>
  <si>
    <t xml:space="preserve">LUMINÁRIA TIPO CALHA, DE SOBREPOR, COM 2 LÂMPADAS TUBULARES LED DE 9 W SEM REATOR - FORNECIMENTO E INSTALAÇÃO. AF_09/2024</t>
  </si>
  <si>
    <t xml:space="preserve">LUMINÁRIA TIPO CALHA, DE SOBREPOR, PARA 1 LÂMPADA TUBULAR LED DE 36 W, SEM LÂMPADA E SEM REATOR - FORNECIMENTO E INSTALAÇÃO. AF_09/2024</t>
  </si>
  <si>
    <t xml:space="preserve">LUMINÁRIA TIPO CALHA, DE SOBREPOR, PARA 2 LÂMPADAS TUBULARES LED DE 36 W, SEM LÂMPADA E SEM REATOR - FORNECIMENTO E INSTALAÇÃO. AF_09/2024</t>
  </si>
  <si>
    <t xml:space="preserve">LUMINÁRIA TIPO PLAFON CIRCULAR, DE SOBREPOR, COM LED DE 12/13 W - FORNECIMENTO E INSTALAÇÃO. AF_09/2024</t>
  </si>
  <si>
    <t xml:space="preserve">LUMINÁRIA TIPO PLAFON QUADRADA, DE EMBUTIR, COM LED DE 12 W - FORNECIMENTO E INSTALAÇÃO. AF_09/2024</t>
  </si>
  <si>
    <t xml:space="preserve">LUMINÁRIA TIPO PLAFON QUADRADA, DE EMBUTIR, COM LED DE 18 W - FORNECIMENTO E INSTALAÇÃO. AF_09/2024</t>
  </si>
  <si>
    <t xml:space="preserve">LUMINÁRIA TIPO PLAFON QUADRADA, DE EMBUTIR, COM LED DE 24 W - FORNECIMENTO E INSTALAÇÃO. AF_09/2024</t>
  </si>
  <si>
    <t xml:space="preserve">LUMINÁRIA TIPO PLAFON QUADRADA, DE SOBREPOR, COM LED DE 12 W - FORNECIMENTO E INSTALAÇÃO. AF_09/2024</t>
  </si>
  <si>
    <t xml:space="preserve">LUMINÁRIA TIPO PLAFON QUADRADA, DE SOBREPOR, COM LED DE 18 W - FORNECIMENTO E INSTALAÇÃO. AF_09/2024</t>
  </si>
  <si>
    <t xml:space="preserve">LUMINÁRIA TIPO PLAFON QUADRADA, DE SOBREPOR, COM LED DE 24 W - FORNECIMENTO E INSTALAÇÃO. AF_09/2024</t>
  </si>
  <si>
    <t xml:space="preserve">LUMINÁRIA TIPO SPOT, DE EMBUTIR, COM 1 LÂMPADA LED PAR20 - FORNECIMENTO E INSTALAÇÃO. AF_09/2024</t>
  </si>
  <si>
    <t xml:space="preserve">LUMINÁRIA TIPO SPOT, DE SOBREPOR, COM 1 LÂMPADA LED PAR20 - FORNECIMENTO E INSTALAÇÃO. AF_09/2024</t>
  </si>
  <si>
    <t xml:space="preserve">LÂMPADA COMPACTA DE LED 10 W, BASE E27 - FORNECIMENTO E INSTALAÇÃO. AF_09/2024</t>
  </si>
  <si>
    <t xml:space="preserve">LÂMPADA COMPACTA DE LED 6 W, BASE E27 - FORNECIMENTO E INSTALAÇÃO. AF_09/2024</t>
  </si>
  <si>
    <t xml:space="preserve">LÂMPADA TUBULAR LED 9/10W SEM SOQUETE - FORNECIMENTO E INSTALAÇÃO. AF_09/2024</t>
  </si>
  <si>
    <t xml:space="preserve">LÂMPADA TUBULAR LED DE 18/20 W, COM SOQUETE, BASE G13 - FORNECIMENTO E INSTALAÇÃO. AF_09/2024_PS</t>
  </si>
  <si>
    <t xml:space="preserve">LÂMPADA TUBULAR LED DE 9/10 W, COM SOQUETE, BASE G13 - FORNECIMENTO E INSTALAÇÃO. AF_09/2024_PS</t>
  </si>
  <si>
    <t xml:space="preserve">PERFIL COM FITA LED - FORNECIMENTO E INSTALAÇÃO. AF_09/2024</t>
  </si>
  <si>
    <t xml:space="preserve">SENSOR DE PRESENÇA COM FOTOCÉLULA, FIXAÇÃO EM PAREDE - FORNECIMENTO E INSTALAÇÃO. AF_09/2024</t>
  </si>
  <si>
    <t xml:space="preserve">SENSOR DE PRESENÇA COM FOTOCÉLULA, FIXAÇÃO EM TETO - FORNECIMENTO E INSTALAÇÃO. AF_09/2024</t>
  </si>
  <si>
    <t xml:space="preserve">SENSOR DE PRESENÇA SEM FOTOCÉLULA, FIXAÇÃO EM PAREDE - FORNECIMENTO E INSTALAÇÃO. AF_09/2024</t>
  </si>
  <si>
    <t xml:space="preserve">SENSOR DE PRESENÇA SEM FOTOCÉLULA, FIXAÇÃO EM TETO - FORNECIMENTO E INSTALAÇÃO. AF_09/2024</t>
  </si>
  <si>
    <t xml:space="preserve">IMPERMEABILIZAÇÃO COM MANTA ASFÁLTICA COLADA COM ASFALTO DERRETIDO, DUAS CAMADAS, E = 3MM E E=4MM. AF_09/2023</t>
  </si>
  <si>
    <t xml:space="preserve">IMPERMEABILIZAÇÃO DE SUPERFÍCIE COM ARGAMASSA DE CIMENTO E AREIA, COM ADITIVO IMPERMEABILIZANTE, E = 1,5CM. AF_09/2023</t>
  </si>
  <si>
    <t xml:space="preserve">IMPERMEABILIZAÇÃO DE SUPERFÍCIE COM ARGAMASSA POLIMÉRICA / MEMBRANA ACRÍLICA, 3 DEMÃOS. AF_09/2023</t>
  </si>
  <si>
    <t xml:space="preserve">IMPERMEABILIZAÇÃO DE SUPERFÍCIE COM ARGAMASSA POLIMÉRICA / MEMBRANA ACRÍLICA, 4 DEMÃOS, REFORÇADA COM VÉU DE POLIÉSTER (MAV). AF_09/2023</t>
  </si>
  <si>
    <t xml:space="preserve">IMPERMEABILIZAÇÃO DE SUPERFÍCIE COM EMULSÃO ASFÁLTICA, 2 DEMÃOS. AF_09/2023</t>
  </si>
  <si>
    <t xml:space="preserve">IMPERMEABILIZAÇÃO DE SUPERFÍCIE COM MANTA ASFÁLTICA COLADA COM ASFALTO DERRETIDO, UMA CAMADA, E=4MM. AF_09/2023</t>
  </si>
  <si>
    <t xml:space="preserve">IMPERMEABILIZAÇÃO DE SUPERFÍCIE COM MANTA ASFÁLTICA, DUAS CAMADAS, INCLUSIVE APLICAÇÃO DE PRIMER ASFÁLTICO, E=3MM E E=4MM. AF_09/2023</t>
  </si>
  <si>
    <t xml:space="preserve">IMPERMEABILIZAÇÃO DE SUPERFÍCIE COM MANTA ASFÁLTICA, UMA CAMADA, INCLUSIVE APLICAÇÃO DE PRIMER ASFÁLTICO, E=4MM. AF_09/2023</t>
  </si>
  <si>
    <t xml:space="preserve">IMPERMEABILIZAÇÃO DE SUPERFÍCIE COM MEMBRANA A BASE DE POLIURÉIA, 2 DEMÃOS. AF_09/2023</t>
  </si>
  <si>
    <t xml:space="preserve">IMPERMEABILIZAÇÃO DE SUPERFÍCIE COM MEMBRANA À BASE DE POLIURETANO, 2 DEMÃOS. AF_09/2023</t>
  </si>
  <si>
    <t xml:space="preserve">IMPERMEABILIZAÇÃO DE SUPERFÍCIE COM MEMBRANA À BASE DE RESINA ACRÍLICA, 3 DEMÃOS. AF_09/2023</t>
  </si>
  <si>
    <t xml:space="preserve">PROTEÇÃO MECÂNICA DE SUPERFICIE HORIZONTAL COM ARGAMASSA DE CIMENTO E AREIA, TRAÇO 1:3, E=3CM. AF_09/2023</t>
  </si>
  <si>
    <t xml:space="preserve">PROTEÇÃO MECÂNICA DE SUPERFICIE HORIZONTAL COM ARGAMASSA DE CIMENTO E AREIA, TRAÇO 1:3, E=4CM. AF_09/2023</t>
  </si>
  <si>
    <t xml:space="preserve">PROTEÇÃO MECÂNICA DE SUPERFICIE HORIZONTAL COM ARGAMASSA DE CIMENTO E AREIA, TRAÇO 1:3, E=5CM. AF_09/2023</t>
  </si>
  <si>
    <t xml:space="preserve">PROTEÇÃO MECÂNICA DE SUPERFICIE HORIZONTAL COM CONCRETO 15 MPA, E=4CM. AF_09/2023</t>
  </si>
  <si>
    <t xml:space="preserve">PROTEÇÃO MECÂNICA DE SUPERFICIE HORIZONTAL COM CONCRETO 15 MPA, E=5CM. AF_09/2023</t>
  </si>
  <si>
    <t xml:space="preserve">PROTEÇÃO MECÂNICA DE SUPERFÍCIE HORIZONTAL COM ARGAMASSA DE CIMENTO E AREIA, TRAÇO 1:3, E=2CM. AF_09/2023</t>
  </si>
  <si>
    <t xml:space="preserve">PROTEÇÃO MECÂNICA DE SUPERFÍCIE VERTICAL COM ARGAMASSA DE CIMENTO E AREIA, TRAÇO 1:3, E=2CM. AF_09/2023</t>
  </si>
  <si>
    <t xml:space="preserve">PROTEÇÃO MECÂNICA DE SUPERFÍCIE VERTICAL COM ARGAMASSA DE CIMENTO E AREIA, TRAÇO 1:3, E=3CM. AF_09/2023</t>
  </si>
  <si>
    <t xml:space="preserve">PROTEÇÃO MECÂNICA DE SUPERFÍCIE VERTICAL COM ARGAMASSA DE CIMENTO E AREIA, TRAÇO 1:3, E=4CM. AF_09/2023</t>
  </si>
  <si>
    <t xml:space="preserve">PROTEÇÃO MECÂNICA DE SUPERFÍCIE VERTICAL COM ARGAMASSA DE CIMENTO E AREIA, TRAÇO 1:3, E=5CM. AF_09/2023</t>
  </si>
  <si>
    <t xml:space="preserve">PROTEÇÃO MECÂNICA DE SUPERFÍCIE VERTICAL COM CONCRETO 15 MPA, E=5CM. AF_09/2023</t>
  </si>
  <si>
    <t xml:space="preserve">TRATAMENTO DE JUNTA DE DILATAÇÃO COM MANTA ASFÁLTICA ADERIDA COM MAÇARICO. AF_09/2023</t>
  </si>
  <si>
    <t xml:space="preserve">TRATAMENTO DE JUNTA DE DILATAÇÃO, COM TARUGO DE POLIETILENO E SELANTE PU, INCLUSO PREENCHIMENTO COM ESPUMA EXPANSIVA PU. AF_09/2023</t>
  </si>
  <si>
    <t xml:space="preserve">TRATAMENTO DE JUNTA SERRADA, COM TARUGO DE POLIETILENO E SELANTE À BASE DE SILICONE. AF_09/2023</t>
  </si>
  <si>
    <t xml:space="preserve">TRATAMENTO DE RALO OU PONTO EMERGENTE COM ARGAMASSA POLIMÉRICA / MEMBRANA ACRÍLICA REFORÇADO COM TELA DE POLIÉSTER (MAV). AF_09/2023</t>
  </si>
  <si>
    <t xml:space="preserve">TRATAMENTO DE RALO OU PONTO EMERGENTE COM MANTA ASFÁLTICA COLADA COM ASFÁLTO DERRETIDO, E=4MM. AF_09/2023</t>
  </si>
  <si>
    <t xml:space="preserve">TRATAMENTO DE RODAPÉ COM MANTA ASFÁLTICA COLADA COM ASFALTO DERRETIDO, E=4MM. AF_09/2023</t>
  </si>
  <si>
    <t xml:space="preserve">TRATAMENTO DE RODAPÉ COM TELA DE POLIÉSTER. AF_09/2023</t>
  </si>
  <si>
    <t xml:space="preserve">CABO DE COBRE FLEXÍVEL ISOLADO, 1,5 MM², ANTI-CHAMA 0,6/1,0 KV, PARA CIRCUITOS TERMINAIS - FORNECIMENTO E INSTALAÇÃO. AF_03/2023</t>
  </si>
  <si>
    <t xml:space="preserve">CABO DE COBRE FLEXÍVEL ISOLADO, 1,5 MM², ANTI-CHAMA 450/750 V, PARA CIRCUITOS TERMINAIS - FORNECIMENTO E INSTALAÇÃO. AF_03/2023</t>
  </si>
  <si>
    <t xml:space="preserve">CABO DE COBRE FLEXÍVEL ISOLADO, 10 MM², ANTI-CHAMA 0,6/1,0 KV, PARA CIRCUITOS TERMINAIS - FORNECIMENTO E INSTALAÇÃO. AF_03/2023</t>
  </si>
  <si>
    <t xml:space="preserve">CABO DE COBRE FLEXÍVEL ISOLADO, 10 MM², ANTI-CHAMA 450/750 V, PARA CIRCUITOS TERMINAIS - FORNECIMENTO E INSTALAÇÃO. AF_03/2023</t>
  </si>
  <si>
    <t xml:space="preserve">CABO DE COBRE FLEXÍVEL ISOLADO, 16 MM², ANTI-CHAMA 0,6/1,0 KV, PARA CIRCUITOS TERMINAIS - FORNECIMENTO E INSTALAÇÃO. AF_03/2023</t>
  </si>
  <si>
    <t xml:space="preserve">CABO DE COBRE FLEXÍVEL ISOLADO, 16 MM², ANTI-CHAMA 450/750 V, PARA CIRCUITOS TERMINAIS - FORNECIMENTO E INSTALAÇÃO. AF_03/2023</t>
  </si>
  <si>
    <t xml:space="preserve">CABO DE COBRE FLEXÍVEL ISOLADO, 2,5 MM², ANTI-CHAMA 0,6/1,0 KV, PARA CIRCUITOS TERMINAIS - FORNECIMENTO E INSTALAÇÃO. AF_03/2023</t>
  </si>
  <si>
    <t xml:space="preserve">CABO DE COBRE FLEXÍVEL ISOLADO, 2,5 MM², ANTI-CHAMA 450/750 V, PARA CIRCUITOS TERMINAIS - FORNECIMENTO E INSTALAÇÃO. AF_03/2023</t>
  </si>
  <si>
    <t xml:space="preserve">CABO DE COBRE FLEXÍVEL ISOLADO, 4 MM², ANTI-CHAMA 0,6/1,0 KV, PARA CIRCUITOS TERMINAIS - FORNECIMENTO E INSTALAÇÃO. AF_03/2023</t>
  </si>
  <si>
    <t xml:space="preserve">CABO DE COBRE FLEXÍVEL ISOLADO, 4 MM², ANTI-CHAMA 450/750 V, PARA CIRCUITOS TERMINAIS - FORNECIMENTO E INSTALAÇÃO. AF_03/2023</t>
  </si>
  <si>
    <t xml:space="preserve">CABO DE COBRE FLEXÍVEL ISOLADO, 6 MM², ANTI-CHAMA 0,6/1,0 KV, PARA CIRCUITOS TERMINAIS - FORNECIMENTO E INSTALAÇÃO. AF_03/2023</t>
  </si>
  <si>
    <t xml:space="preserve">CABO DE COBRE FLEXÍVEL ISOLADO, 6 MM², ANTI-CHAMA 450/750 V, PARA CIRCUITOS TERMINAIS - FORNECIMENTO E INSTALAÇÃO. AF_03/2023</t>
  </si>
  <si>
    <t xml:space="preserve">CAIXA ELÉTRICA 4"X2" AUTOTRAVANTE PARA FURO CIRCULAR ALTA (2,00 M DO PISO), PVC, INSTALADA EM PAREDE - FORNECIMENTO E INSTALAÇÃO. AF_03/2023</t>
  </si>
  <si>
    <t xml:space="preserve">CAIXA ELÉTRICA 4"X2" AUTOTRAVANTE PARA FURO CIRCULAR BAIXA (0,30 M DO PISO), PVC, INSTALADA EM PAREDE - FORNECIMENTO E INSTALAÇÃO. AF_03/2023</t>
  </si>
  <si>
    <t xml:space="preserve">CAIXA ELÉTRICA 4"X2" AUTOTRAVANTE PARA FURO CIRCULAR MÉDIA (1,30 M DO PISO), PVC, INSTALADA EM PAREDE - FORNECIMENTO E INSTALAÇÃO. AF_03/2023</t>
  </si>
  <si>
    <t xml:space="preserve">CAIXA ELÉTRICA 4"X4" AUTOTRAVANTE PARA FURO CIRCULAR ALTA (2,00 M DO PISO), PVC, INSTALADA EM PAREDE - FORNECIMENTO E INSTALAÇÃO. AF_03/2023</t>
  </si>
  <si>
    <t xml:space="preserve">CAIXA ELÉTRICA 4"X4" AUTOTRAVANTE PARA FURO CIRCULAR BAIXA (0,30 M DO PISO), PVC, INSTALADA EM PAREDE - FORNECIMENTO E INSTALAÇÃO. AF_03/2023</t>
  </si>
  <si>
    <t xml:space="preserve">CAIXA ELÉTRICA 4"X4" AUTOTRAVANTE PARA FURO CIRCULAR MÉDIA (1,30 M DO PISO), PVC, INSTALADA EM PAREDE - FORNECIMENTO E INSTALAÇÃO. AF_03/2023</t>
  </si>
  <si>
    <t xml:space="preserve">CAIXA OCTOGONAL 3" X 3", PVC, INSTALADA EM LAJE - FORNECIMENTO E INSTALAÇÃO. AF_03/2023</t>
  </si>
  <si>
    <t xml:space="preserve">CAIXA OCTOGONAL 4" X 4", METÁLICA, INSTALADA EM LAJE - FORNECIMENTO E INSTALAÇÃO. AF_03/2023</t>
  </si>
  <si>
    <t xml:space="preserve">CAIXA OCTOGONAL 4" X 4", PVC, INSTALADA EM LAJE - FORNECIMENTO E INSTALAÇÃO. AF_03/2023</t>
  </si>
  <si>
    <t xml:space="preserve">CAIXA RETANGULAR 4" X 2" ALTA (2,00 M DO PISO), METÁLICA, INSTALADA EM PAREDE - FORNECIMENTO E INSTALAÇÃO. AF_03/2023</t>
  </si>
  <si>
    <t xml:space="preserve">CAIXA RETANGULAR 4" X 2" ALTA (2,00 M DO PISO), PVC, INSTALADA EM PAREDE - FORNECIMENTO E INSTALAÇÃO. AF_03/2023</t>
  </si>
  <si>
    <t xml:space="preserve">CAIXA RETANGULAR 4" X 2" BAIXA (0,30 M DO PISO), METÁLICA, INSTALADA EM PAREDE - FORNECIMENTO E INSTALAÇÃO. AF_03/2023</t>
  </si>
  <si>
    <t xml:space="preserve">CAIXA RETANGULAR 4" X 2" BAIXA (0,30 M DO PISO), PVC, INSTALADA EM PAREDE - FORNECIMENTO E INSTALAÇÃO. AF_03/2023</t>
  </si>
  <si>
    <t xml:space="preserve">CAIXA RETANGULAR 4" X 2" MÉDIA (1,30 M DO PISO), METÁLICA, INSTALADA EM PAREDE - FORNECIMENTO E INSTALAÇÃO. AF_03/2023</t>
  </si>
  <si>
    <t xml:space="preserve">CAIXA RETANGULAR 4" X 2" MÉDIA (1,30 M DO PISO), PVC, INSTALADA EM PAREDE - FORNECIMENTO E INSTALAÇÃO. AF_03/2023</t>
  </si>
  <si>
    <t xml:space="preserve">CAIXA RETANGULAR 4" X 4" ALTA (2,00 M DO PISO), METÁLICA, INSTALADA EM PAREDE - FORNECIMENTO E INSTALAÇÃO. AF_03/2023</t>
  </si>
  <si>
    <t xml:space="preserve">CAIXA RETANGULAR 4" X 4" ALTA (2,00 M DO PISO), PVC, INSTALADA EM PAREDE - FORNECIMENTO E INSTALAÇÃO. AF_03/2023</t>
  </si>
  <si>
    <t xml:space="preserve">CAIXA RETANGULAR 4" X 4" BAIXA (0,30 M DO PISO), METÁLICA, INSTALADA EM PAREDE - FORNECIMENTO E INSTALAÇÃO. AF_03/2023</t>
  </si>
  <si>
    <t xml:space="preserve">CAIXA RETANGULAR 4" X 4" BAIXA (0,30 M DO PISO), PVC, INSTALADA EM PAREDE - FORNECIMENTO E INSTALAÇÃO. AF_03/2023</t>
  </si>
  <si>
    <t xml:space="preserve">CAIXA RETANGULAR 4" X 4" MÉDIA (1,30 M DO PISO), METÁLICA, INSTALADA EM PAREDE - FORNECIMENTO E INSTALAÇÃO. AF_03/2023</t>
  </si>
  <si>
    <t xml:space="preserve">CAIXA RETANGULAR 4" X 4" MÉDIA (1,30 M DO PISO), PVC, INSTALADA EM PAREDE - FORNECIMENTO E INSTALAÇÃO. AF_03/2023</t>
  </si>
  <si>
    <t xml:space="preserve">CAIXA SEXTAVADA 3" X 3", METÁLICA, INSTALADA EM LAJE - FORNECIMENTO E INSTALAÇÃO. AF_03/2023</t>
  </si>
  <si>
    <t xml:space="preserve">CAMPAINHA CIGARRA (1 MÓDULO), 10A/250V, INCLUINDO SUPORTE E PLACA - FORNECIMENTO E INSTALAÇÃO. AF_03/2023</t>
  </si>
  <si>
    <t xml:space="preserve">CAMPAINHA CIGARRA (1 MÓDULO), 10A/250V, SEM SUPORTE E SEM PLACA - FORNECIMENTO E INSTALAÇÃO. AF_03/2023</t>
  </si>
  <si>
    <t xml:space="preserve">CURVA 135 GRAUS PARA ELETRODUTO, PVC, ROSCÁVEL, DN 25 MM (3/4"), PARA CIRCUITOS TERMINAIS, INSTALADA EM FORRO - FORNECIMENTO E INSTALAÇÃO. AF_03/2023</t>
  </si>
  <si>
    <t xml:space="preserve">CURVA 135 GRAUS PARA ELETRODUTO, PVC, ROSCÁVEL, DN 25 MM (3/4"), PARA CIRCUITOS TERMINAIS, INSTALADA EM LAJE - FORNECIMENTO E INSTALAÇÃO. AF_03/2023</t>
  </si>
  <si>
    <t xml:space="preserve">CURVA 135 GRAUS PARA ELETRODUTO, PVC, ROSCÁVEL, DN 25 MM (3/4"), PARA CIRCUITOS TERMINAIS, INSTALADA EM PAREDE - FORNECIMENTO E INSTALAÇÃO. AF_03/2023</t>
  </si>
  <si>
    <t xml:space="preserve">CURVA 180 GRAUS PARA ELETRODUTO, PVC, ROSCÁVEL, DN 20 MM (1/2"), PARA CIRCUITOS TERMINAIS, INSTALADA EM FORRO - FORNECIMENTO E INSTALAÇÃO. AF_03/2023</t>
  </si>
  <si>
    <t xml:space="preserve">CURVA 180 GRAUS PARA ELETRODUTO, PVC, ROSCÁVEL, DN 20 MM (1/2"), PARA CIRCUITOS TERMINAIS, INSTALADA EM LAJE - FORNECIMENTO E INSTALAÇÃO. AF_03/2023</t>
  </si>
  <si>
    <t xml:space="preserve">CURVA 180 GRAUS PARA ELETRODUTO, PVC, ROSCÁVEL, DN 20 MM (1/2"), PARA CIRCUITOS TERMINAIS, INSTALADA EM PAREDE - FORNECIMENTO E INSTALAÇÃO. AF_03/2023</t>
  </si>
  <si>
    <t xml:space="preserve">CURVA 180 GRAUS PARA ELETRODUTO, PVC, ROSCÁVEL, DN 25 MM (3/4"), PARA CIRCUITOS TERMINAIS, INSTALADA EM FORRO - FORNECIMENTO E INSTALAÇÃO. AF_03/2023</t>
  </si>
  <si>
    <t xml:space="preserve">CURVA 180 GRAUS PARA ELETRODUTO, PVC, ROSCÁVEL, DN 25 MM (3/4"), PARA CIRCUITOS TERMINAIS, INSTALADA EM LAJE - FORNECIMENTO E INSTALAÇÃO. AF_03/2023</t>
  </si>
  <si>
    <t xml:space="preserve">CURVA 180 GRAUS PARA ELETRODUTO, PVC, ROSCÁVEL, DN 25 MM (3/4"), PARA CIRCUITOS TERMINAIS, INSTALADA EM PAREDE - FORNECIMENTO E INSTALAÇÃO. AF_03/2023</t>
  </si>
  <si>
    <t xml:space="preserve">CURVA 180 GRAUS PARA ELETRODUTO, PVC, ROSCÁVEL, DN 32 MM (1"), PARA CIRCUITOS TERMINAIS, INSTALADA EM FORRO - FORNECIMENTO E INSTALAÇÃO. AF_03/2023</t>
  </si>
  <si>
    <t xml:space="preserve">CURVA 180 GRAUS PARA ELETRODUTO, PVC, ROSCÁVEL, DN 32 MM (1"), PARA CIRCUITOS TERMINAIS, INSTALADA EM LAJE - FORNECIMENTO E INSTALAÇÃO. AF_03/2023</t>
  </si>
  <si>
    <t xml:space="preserve">CURVA 180 GRAUS PARA ELETRODUTO, PVC, ROSCÁVEL, DN 32 MM (1"), PARA CIRCUITOS TERMINAIS, INSTALADA EM PAREDE - FORNECIMENTO E INSTALAÇÃO. AF_03/2023</t>
  </si>
  <si>
    <t xml:space="preserve">CURVA 180 GRAUS PARA ELETRODUTO, PVC, ROSCÁVEL, DN 40 MM (1 1/4"), PARA CIRCUITOS TERMINAIS, INSTALADA EM FORRO - FORNECIMENTO E INSTALAÇÃO. AF_03/2023</t>
  </si>
  <si>
    <t xml:space="preserve">CURVA 180 GRAUS PARA ELETRODUTO, PVC, ROSCÁVEL, DN 40 MM (1 1/4"), PARA CIRCUITOS TERMINAIS, INSTALADA EM LAJE - FORNECIMENTO E INSTALAÇÃO. AF_03/2023</t>
  </si>
  <si>
    <t xml:space="preserve">CURVA 180 GRAUS PARA ELETRODUTO, PVC, ROSCÁVEL, DN 40 MM (1 1/4"), PARA CIRCUITOS TERMINAIS, INSTALADA EM PAREDE - FORNECIMENTO E INSTALAÇÃO. AF_03/2023</t>
  </si>
  <si>
    <t xml:space="preserve">CURVA 90 GRAUS PARA ELETRODUTO, PVC, ROSCÁVEL, DN 20 MM (1/2"), PARA CIRCUITOS TERMINAIS, INSTALADA EM FORRO - FORNECIMENTO E INSTALAÇÃO. AF_03/2023</t>
  </si>
  <si>
    <t xml:space="preserve">CURVA 90 GRAUS PARA ELETRODUTO, PVC, ROSCÁVEL, DN 20 MM (1/2"), PARA CIRCUITOS TERMINAIS, INSTALADA EM LAJE - FORNECIMENTO E INSTALAÇÃO. AF_03/2023</t>
  </si>
  <si>
    <t xml:space="preserve">CURVA 90 GRAUS PARA ELETRODUTO, PVC, ROSCÁVEL, DN 20 MM (1/2"), PARA CIRCUITOS TERMINAIS, INSTALADA EM PAREDE - FORNECIMENTO E INSTALAÇÃO. AF_03/2023</t>
  </si>
  <si>
    <t xml:space="preserve">CURVA 90 GRAUS PARA ELETRODUTO, PVC, ROSCÁVEL, DN 25 MM (3/4"), PARA CIRCUITOS TERMINAIS, INSTALADA EM FORRO - FORNECIMENTO E INSTALAÇÃO. AF_03/2023</t>
  </si>
  <si>
    <t xml:space="preserve">CURVA 90 GRAUS PARA ELETRODUTO, PVC, ROSCÁVEL, DN 25 MM (3/4"), PARA CIRCUITOS TERMINAIS, INSTALADA EM LAJE - FORNECIMENTO E INSTALAÇÃO. AF_03/2023</t>
  </si>
  <si>
    <t xml:space="preserve">CURVA 90 GRAUS PARA ELETRODUTO, PVC, ROSCÁVEL, DN 25 MM (3/4"), PARA CIRCUITOS TERMINAIS, INSTALADA EM PAREDE - FORNECIMENTO E INSTALAÇÃO. AF_03/2023</t>
  </si>
  <si>
    <t xml:space="preserve">CURVA 90 GRAUS PARA ELETRODUTO, PVC, ROSCÁVEL, DN 32 MM (1"), PARA CIRCUITOS TERMINAIS, INSTALADA EM FORRO - FORNECIMENTO E INSTALAÇÃO. AF_03/2023</t>
  </si>
  <si>
    <t xml:space="preserve">CURVA 90 GRAUS PARA ELETRODUTO, PVC, ROSCÁVEL, DN 32 MM (1"), PARA CIRCUITOS TERMINAIS, INSTALADA EM LAJE - FORNECIMENTO E INSTALAÇÃO. AF_03/2023</t>
  </si>
  <si>
    <t xml:space="preserve">CURVA 90 GRAUS PARA ELETRODUTO, PVC, ROSCÁVEL, DN 32 MM (1"), PARA CIRCUITOS TERMINAIS, INSTALADA EM PAREDE - FORNECIMENTO E INSTALAÇÃO. AF_03/2023</t>
  </si>
  <si>
    <t xml:space="preserve">CURVA 90 GRAUS PARA ELETRODUTO, PVC, ROSCÁVEL, DN 40 MM (1 1/4"), PARA CIRCUITOS TERMINAIS, INSTALADA EM FORRO - FORNECIMENTO E INSTALAÇÃO. AF_03/2023</t>
  </si>
  <si>
    <t xml:space="preserve">CURVA 90 GRAUS PARA ELETRODUTO, PVC, ROSCÁVEL, DN 40 MM (1 1/4"), PARA CIRCUITOS TERMINAIS, INSTALADA EM LAJE - FORNECIMENTO E INSTALAÇÃO. AF_03/2023</t>
  </si>
  <si>
    <t xml:space="preserve">CURVA 90 GRAUS PARA ELETRODUTO, PVC, ROSCÁVEL, DN 40 MM (1 1/4"), PARA CIRCUITOS TERMINAIS, INSTALADA EM PAREDE - FORNECIMENTO E INSTALAÇÃO. AF_03/2023</t>
  </si>
  <si>
    <t xml:space="preserve">DIMMER ROTATIVO (1 MÓDULO), 220V/600W, INCLUINDO SUPORTE E PLACA - FORNECIMENTO E INSTALAÇÃO. AF_03/2023</t>
  </si>
  <si>
    <t xml:space="preserve">DIMMER ROTATIVO (1 MÓDULO), 220V/600W, SEM SUPORTE E SEM PLACA - FORNECIMENTO E INSTALAÇÃO. AF_03/2023</t>
  </si>
  <si>
    <t xml:space="preserve">ELETRODUTO FLEXÍVEL CORRUGADO REFORÇADO, PVC, DN 20 MM (1/2"), PARA CIRCUITOS TERMINAIS, INSTALADO EM FORRO - FORNECIMENTO E INSTALAÇÃO. AF_03/2023</t>
  </si>
  <si>
    <t xml:space="preserve">ELETRODUTO FLEXÍVEL CORRUGADO REFORÇADO, PVC, DN 20 MM (1/2"), PARA CIRCUITOS TERMINAIS, INSTALADO EM LAJE - FORNECIMENTO E INSTALAÇÃO. AF_03/2023</t>
  </si>
  <si>
    <t xml:space="preserve">ELETRODUTO FLEXÍVEL CORRUGADO REFORÇADO, PVC, DN 20 MM (1/2"), PARA CIRCUITOS TERMINAIS, INSTALADO EM PAREDE - FORNECIMENTO E INSTALAÇÃO. AF_03/2023</t>
  </si>
  <si>
    <t xml:space="preserve">ELETRODUTO FLEXÍVEL CORRUGADO REFORÇADO, PVC, DN 25 MM (3/4"), PARA CIRCUITOS TERMINAIS, INSTALADO EM FORRO - FORNECIMENTO E INSTALAÇÃO. AF_03/2023</t>
  </si>
  <si>
    <t xml:space="preserve">ELETRODUTO FLEXÍVEL CORRUGADO REFORÇADO, PVC, DN 25 MM (3/4"), PARA CIRCUITOS TERMINAIS, INSTALADO EM LAJE - FORNECIMENTO E INSTALAÇÃO. AF_03/2023</t>
  </si>
  <si>
    <t xml:space="preserve">ELETRODUTO FLEXÍVEL CORRUGADO REFORÇADO, PVC, DN 25 MM (3/4"), PARA CIRCUITOS TERMINAIS, INSTALADO EM PAREDE - FORNECIMENTO E INSTALAÇÃO. AF_03/2023</t>
  </si>
  <si>
    <t xml:space="preserve">ELETRODUTO FLEXÍVEL CORRUGADO REFORÇADO, PVC, DN 32 MM (1"), PARA CIRCUITOS TERMINAIS, INSTALADO EM FORRO - FORNECIMENTO E INSTALAÇÃO. AF_03/2023</t>
  </si>
  <si>
    <t xml:space="preserve">ELETRODUTO FLEXÍVEL CORRUGADO REFORÇADO, PVC, DN 32 MM (1"), PARA CIRCUITOS TERMINAIS, INSTALADO EM LAJE - FORNECIMENTO E INSTALAÇÃO. AF_03/2023</t>
  </si>
  <si>
    <t xml:space="preserve">ELETRODUTO FLEXÍVEL CORRUGADO REFORÇADO, PVC, DN 32 MM (1"), PARA CIRCUITOS TERMINAIS, INSTALADO EM PAREDE - FORNECIMENTO E INSTALAÇÃO. AF_03/2023</t>
  </si>
  <si>
    <t xml:space="preserve">ELETRODUTO FLEXÍVEL CORRUGADO, PEAD, DN 32 MM (1"), PARA CIRCUITOS TERMINAIS, INSTALADO EM FORRO - FORNECIMENTO E INSTALAÇÃO. AF_03/2023</t>
  </si>
  <si>
    <t xml:space="preserve">ELETRODUTO FLEXÍVEL CORRUGADO, PEAD, DN 32 MM (1"), PARA CIRCUITOS TERMINAIS, INSTALADO EM LAJE - FORNECIMENTO E INSTALAÇÃO. AF_03/2023</t>
  </si>
  <si>
    <t xml:space="preserve">ELETRODUTO FLEXÍVEL CORRUGADO, PEAD, DN 32 MM (1"), PARA CIRCUITOS TERMINAIS, INSTALADO EM PAREDE - FORNECIMENTO E INSTALAÇÃO. AF_03/2023</t>
  </si>
  <si>
    <t xml:space="preserve">ELETRODUTO FLEXÍVEL CORRUGADO, PEAD, DN 40 MM (1 1/4"), PARA CIRCUITOS TERMINAIS, INSTALADO EM FORRO - FORNECIMENTO E INSTALAÇÃO. AF_03/2023</t>
  </si>
  <si>
    <t xml:space="preserve">ELETRODUTO FLEXÍVEL CORRUGADO, PEAD, DN 40 MM (1 1/4"), PARA CIRCUITOS TERMINAIS, INSTALADO EM LAJE - FORNECIMENTO E INSTALAÇÃO. AF_03/2023</t>
  </si>
  <si>
    <t xml:space="preserve">ELETRODUTO FLEXÍVEL CORRUGADO, PEAD, DN 40 MM (1 1/4"), PARA CIRCUITOS TERMINAIS, INSTALADO EM PAREDE - FORNECIMENTO E INSTALAÇÃO. AF_03/2023</t>
  </si>
  <si>
    <t xml:space="preserve">ELETRODUTO FLEXÍVEL CORRUGADO, PVC, DN 20 MM (1/2"), PARA CIRCUITOS TERMINAIS, INSTALADO EM FORRO - FORNECIMENTO E INSTALAÇÃO. AF_03/2023</t>
  </si>
  <si>
    <t xml:space="preserve">ELETRODUTO FLEXÍVEL CORRUGADO, PVC, DN 20 MM (1/2"), PARA CIRCUITOS TERMINAIS, INSTALADO EM PAREDE - FORNECIMENTO E INSTALAÇÃO. AF_03/2023</t>
  </si>
  <si>
    <t xml:space="preserve">ELETRODUTO FLEXÍVEL CORRUGADO, PVC, DN 25 MM (3/4"), PARA CIRCUITOS TERMINAIS, INSTALADO EM FORRO - FORNECIMENTO E INSTALAÇÃO. AF_03/2023</t>
  </si>
  <si>
    <t xml:space="preserve">ELETRODUTO FLEXÍVEL CORRUGADO, PVC, DN 25 MM (3/4"), PARA CIRCUITOS TERMINAIS, INSTALADO EM PAREDE - FORNECIMENTO E INSTALAÇÃO. AF_03/2023</t>
  </si>
  <si>
    <t xml:space="preserve">ELETRODUTO FLEXÍVEL CORRUGADO, PVC, DN 32 MM (1"), PARA CIRCUITOS TERMINAIS, INSTALADO EM FORRO - FORNECIMENTO E INSTALAÇÃO. AF_03/2023</t>
  </si>
  <si>
    <t xml:space="preserve">ELETRODUTO FLEXÍVEL CORRUGADO, PVC, DN 32 MM (1"), PARA CIRCUITOS TERMINAIS, INSTALADO EM PAREDE - FORNECIMENTO E INSTALAÇÃO. AF_03/2023</t>
  </si>
  <si>
    <t xml:space="preserve">ELETRODUTO FLEXÍVEL LISO, PEAD, DN 32 MM (1"), PARA CIRCUITOS TERMINAIS, INSTALADO EM FORRO - FORNECIMENTO E INSTALAÇÃO. AF_03/2023</t>
  </si>
  <si>
    <t xml:space="preserve">ELETRODUTO FLEXÍVEL LISO, PEAD, DN 32 MM (1"), PARA CIRCUITOS TERMINAIS, INSTALADO EM LAJE - FORNECIMENTO E INSTALAÇÃO. AF_03/2023</t>
  </si>
  <si>
    <t xml:space="preserve">ELETRODUTO FLEXÍVEL LISO, PEAD, DN 32 MM (1"), PARA CIRCUITOS TERMINAIS, INSTALADO EM PAREDE - FORNECIMENTO E INSTALAÇÃO. AF_03/2023</t>
  </si>
  <si>
    <t xml:space="preserve">ELETRODUTO FLEXÍVEL LISO, PEAD, DN 40 MM (1 1/4"), PARA CIRCUITOS TERMINAIS, INSTALADO EM FORRO - FORNECIMENTO E INSTALAÇÃO. AF_03/2023</t>
  </si>
  <si>
    <t xml:space="preserve">ELETRODUTO FLEXÍVEL LISO, PEAD, DN 40 MM (1 1/4"), PARA CIRCUITOS TERMINAIS, INSTALADO EM LAJE - FORNECIMENTO E INSTALAÇÃO. AF_03/2023</t>
  </si>
  <si>
    <t xml:space="preserve">ELETRODUTO FLEXÍVEL LISO, PEAD, DN 40 MM (1 1/4"), PARA CIRCUITOS TERMINAIS, INSTALADO EM PAREDE - FORNECIMENTO E INSTALAÇÃO. AF_03/2023</t>
  </si>
  <si>
    <t xml:space="preserve">ELETRODUTO RÍGIDO ROSCÁVEL, PVC, DN 20 MM (1/2"), PARA CIRCUITOS TERMINAIS, INSTALADO EM FORRO - FORNECIMENTO E INSTALAÇÃO. AF_03/2023</t>
  </si>
  <si>
    <t xml:space="preserve">ELETRODUTO RÍGIDO ROSCÁVEL, PVC, DN 20 MM (1/2"), PARA CIRCUITOS TERMINAIS, INSTALADO EM LAJE - FORNECIMENTO E INSTALAÇÃO. AF_03/2023</t>
  </si>
  <si>
    <t xml:space="preserve">ELETRODUTO RÍGIDO ROSCÁVEL, PVC, DN 20 MM (1/2"), PARA CIRCUITOS TERMINAIS, INSTALADO EM PAREDE - FORNECIMENTO E INSTALAÇÃO. AF_03/2023</t>
  </si>
  <si>
    <t xml:space="preserve">ELETRODUTO RÍGIDO ROSCÁVEL, PVC, DN 25 MM (3/4"), PARA CIRCUITOS TERMINAIS, INSTALADO EM FORRO - FORNECIMENTO E INSTALAÇÃO. AF_03/2023</t>
  </si>
  <si>
    <t xml:space="preserve">ELETRODUTO RÍGIDO ROSCÁVEL, PVC, DN 25 MM (3/4"), PARA CIRCUITOS TERMINAIS, INSTALADO EM LAJE - FORNECIMENTO E INSTALAÇÃO. AF_03/2023</t>
  </si>
  <si>
    <t xml:space="preserve">ELETRODUTO RÍGIDO ROSCÁVEL, PVC, DN 25 MM (3/4"), PARA CIRCUITOS TERMINAIS, INSTALADO EM PAREDE - FORNECIMENTO E INSTALAÇÃO. AF_03/2023</t>
  </si>
  <si>
    <t xml:space="preserve">ELETRODUTO RÍGIDO ROSCÁVEL, PVC, DN 32 MM (1"), PARA CIRCUITOS TERMINAIS, INSTALADO EM FORRO - FORNECIMENTO E INSTALAÇÃO. AF_03/2023</t>
  </si>
  <si>
    <t xml:space="preserve">ELETRODUTO RÍGIDO ROSCÁVEL, PVC, DN 32 MM (1"), PARA CIRCUITOS TERMINAIS, INSTALADO EM LAJE - FORNECIMENTO E INSTALAÇÃO. AF_03/2023</t>
  </si>
  <si>
    <t xml:space="preserve">ELETRODUTO RÍGIDO ROSCÁVEL, PVC, DN 32 MM (1"), PARA CIRCUITOS TERMINAIS, INSTALADO EM PAREDE - FORNECIMENTO E INSTALAÇÃO. AF_03/2023</t>
  </si>
  <si>
    <t xml:space="preserve">ELETRODUTO RÍGIDO ROSCÁVEL, PVC, DN 40 MM (1 1/4"), PARA CIRCUITOS TERMINAIS, INSTALADO EM FORRO - FORNECIMENTO E INSTALAÇÃO. AF_03/2023</t>
  </si>
  <si>
    <t xml:space="preserve">ELETRODUTO RÍGIDO ROSCÁVEL, PVC, DN 40 MM (1 1/4"), PARA CIRCUITOS TERMINAIS, INSTALADO EM LAJE - FORNECIMENTO E INSTALAÇÃO. AF_03/2023</t>
  </si>
  <si>
    <t xml:space="preserve">ELETRODUTO RÍGIDO ROSCÁVEL, PVC, DN 40 MM (1 1/4"), PARA CIRCUITOS TERMINAIS, INSTALADO EM PAREDE - FORNECIMENTO E INSTALAÇÃO. AF_03/2023</t>
  </si>
  <si>
    <t xml:space="preserve">INTERRUPTOR BIPOLAR (1 MÓDULO), 10A/250V, INCLUINDO SUPORTE E PLACA - FORNECIMENTO E INSTALAÇÃO. AF_03/2023</t>
  </si>
  <si>
    <t xml:space="preserve">INTERRUPTOR BIPOLAR (1 MÓDULO), 10A/250V, SEM SUPORTE E SEM PLACA - FORNECIMENTO E INSTALAÇÃO. AF_03/2023</t>
  </si>
  <si>
    <t xml:space="preserve">INTERRUPTOR INTERMEDIÁRIO (1 MÓDULO), 10A/250V, INCLUINDO SUPORTE E PLACA - FORNECIMENTO E INSTALAÇÃO. AF_03/2023</t>
  </si>
  <si>
    <t xml:space="preserve">INTERRUPTOR INTERMEDIÁRIO (1 MÓDULO), 10A/250V, SEM SUPORTE E SEM PLACA - FORNECIMENTO E INSTALAÇÃO. AF_03/2023</t>
  </si>
  <si>
    <t xml:space="preserve">INTERRUPTOR PARALELO (1 MÓDULO) COM 1 TOMADA DE EMBUTIR 2P+T 10 A, INCLUINDO SUPORTE E PLACA - FORNECIMENTO E INSTALAÇÃO. AF_03/2023</t>
  </si>
  <si>
    <t xml:space="preserve">INTERRUPTOR PARALELO (1 MÓDULO) COM 1 TOMADA DE EMBUTIR 2P+T 10 A, SEM SUPORTE E SEM PLACA - FORNECIMENTO E INSTALAÇÃO. AF_03/2023</t>
  </si>
  <si>
    <t xml:space="preserve">INTERRUPTOR PARALELO (1 MÓDULO) COM 2 TOMADAS DE EMBUTIR 2P+T 10 A, INCLUINDO SUPORTE E PLACA - FORNECIMENTO E INSTALAÇÃO. AF_03/2023</t>
  </si>
  <si>
    <t xml:space="preserve">INTERRUPTOR PARALELO (1 MÓDULO) COM 2 TOMADAS DE EMBUTIR 2P+T 10 A, SEM SUPORTE E SEM PLACA - FORNECIMENTO E INSTALAÇÃO. AF_03/2023</t>
  </si>
  <si>
    <t xml:space="preserve">INTERRUPTOR PARALELO (1 MÓDULO), 10A/250V, INCLUINDO SUPORTE E PLACA - FORNECIMENTO E INSTALAÇÃO. AF_03/2023</t>
  </si>
  <si>
    <t xml:space="preserve">INTERRUPTOR PARALELO (1 MÓDULO), 10A/250V, SEM SUPORTE E SEM PLACA - FORNECIMENTO E INSTALAÇÃO. AF_03/2023</t>
  </si>
  <si>
    <t xml:space="preserve">INTERRUPTOR PARALELO (2 MÓDULOS) COM 1 TOMADA DE EMBUTIR 2P+T 10 A, INCLUINDO SUPORTE E PLACA - FORNECIMENTO E INSTALAÇÃO. AF_03/2023</t>
  </si>
  <si>
    <t xml:space="preserve">INTERRUPTOR PARALELO (2 MÓDULOS) COM 1 TOMADA DE EMBUTIR 2P+T 10 A, SEM SUPORTE E SEM PLACA - FORNECIMENTO E INSTALAÇÃO. AF_03/2023</t>
  </si>
  <si>
    <t xml:space="preserve">INTERRUPTOR PARALELO (2 MÓDULOS), 10A/250V, INCLUINDO SUPORTE E PLACA - FORNECIMENTO E INSTALAÇÃO. AF_03/2023</t>
  </si>
  <si>
    <t xml:space="preserve">INTERRUPTOR PARALELO (2 MÓDULOS), 10A/250V, SEM SUPORTE E SEM PLACA - FORNECIMENTO E INSTALAÇÃO. AF_03/2023</t>
  </si>
  <si>
    <t xml:space="preserve">INTERRUPTOR PARALELO (3 MÓDULOS), 10A/250V, INCLUINDO SUPORTE E PLACA - FORNECIMENTO E INSTALAÇÃO. AF_03/2023</t>
  </si>
  <si>
    <t xml:space="preserve">INTERRUPTOR PARALELO (3 MÓDULOS), 10A/250V, SEM SUPORTE E SEM PLACA - FORNECIMENTO E INSTALAÇÃO. AF_03/2023</t>
  </si>
  <si>
    <t xml:space="preserve">INTERRUPTOR PULSADOR CAMPAINHA (1 MÓDULO), 10A/250V, INCLUINDO SUPORTE E PLACA - FORNECIMENTO E INSTALAÇÃO. AF_03/2023</t>
  </si>
  <si>
    <t xml:space="preserve">INTERRUPTOR PULSADOR CAMPAINHA (1 MÓDULO), 10A/250V, SEM SUPORTE E SEM PLACA - FORNECIMENTO E INSTALAÇÃO. AF_03/2023</t>
  </si>
  <si>
    <t xml:space="preserve">INTERRUPTOR PULSADOR MINUTERIA (1 MÓDULO), 10A/250V, INCLUINDO SUPORTE E PLACA - FORNECIMENTO E INSTALAÇÃO. AF_03/2023</t>
  </si>
  <si>
    <t xml:space="preserve">INTERRUPTOR PULSADOR MINUTERIA (1 MÓDULO), 10A/250V, SEM SUPORTE E SEM PLACA - FORNECIMENTO E INSTALAÇÃO. AF_03/2023</t>
  </si>
  <si>
    <t xml:space="preserve">INTERRUPTOR SIMPLES (1 MÓDULO) COM 1 TOMADA DE EMBUTIR 2P+T 10 A, INCLUINDO SUPORTE E PLACA - FORNECIMENTO E INSTALAÇÃO. AF_03/2023</t>
  </si>
  <si>
    <t xml:space="preserve">INTERRUPTOR SIMPLES (1 MÓDULO) COM 1 TOMADA DE EMBUTIR 2P+T 10 A, SEM SUPORTE E SEM PLACA - FORNECIMENTO E INSTALAÇÃO. AF_03/2023</t>
  </si>
  <si>
    <t xml:space="preserve">INTERRUPTOR SIMPLES (1 MÓDULO) COM 2 TOMADAS DE EMBUTIR 2P+T 10 A, INCLUINDO SUPORTE E PLACA - FORNECIMENTO E INSTALAÇÃO. AF_03/2023</t>
  </si>
  <si>
    <t xml:space="preserve">INTERRUPTOR SIMPLES (1 MÓDULO) COM 2 TOMADAS DE EMBUTIR 2P+T 10 A, SEM SUPORTE E SEM PLACA - FORNECIMENTO E INSTALAÇÃO. AF_03/2023</t>
  </si>
  <si>
    <t xml:space="preserve">INTERRUPTOR SIMPLES (1 MÓDULO) COM INTERRUPTOR PARALELO (1 MÓDULO), 10A/250V, INCLUINDO SUPORTE E PLACA - FORNECIMENTO E INSTALAÇÃO. AF_03/2023</t>
  </si>
  <si>
    <t xml:space="preserve">INTERRUPTOR SIMPLES (1 MÓDULO) COM INTERRUPTOR PARALELO (1 MÓDULO), 10A/250V, SEM SUPORTE E SEM PLACA - FORNECIMENTO E INSTALAÇÃO. AF_03/2023</t>
  </si>
  <si>
    <t xml:space="preserve">INTERRUPTOR SIMPLES (1 MÓDULO) COM INTERRUPTOR PARALELO (2 MÓDULOS), 10A/250V, INCLUINDO SUPORTE E PLACA - FORNECIMENTO E INSTALAÇÃO. AF_03/2023</t>
  </si>
  <si>
    <t xml:space="preserve">INTERRUPTOR SIMPLES (1 MÓDULO) COM INTERRUPTOR PARALELO (2 MÓDULOS), 10A/250V, SEM SUPORTE E SEM PLACA - FORNECIMENTO E INSTALAÇÃO. AF_03/2023</t>
  </si>
  <si>
    <t xml:space="preserve">INTERRUPTOR SIMPLES (1 MÓDULO), 10A/250V, INCLUINDO SUPORTE E PLACA - FORNECIMENTO E INSTALAÇÃO. AF_03/2023</t>
  </si>
  <si>
    <t xml:space="preserve">INTERRUPTOR SIMPLES (1 MÓDULO), 10A/250V, SEM SUPORTE E SEM PLACA - FORNECIMENTO E INSTALAÇÃO. AF_03/2023</t>
  </si>
  <si>
    <t xml:space="preserve">INTERRUPTOR SIMPLES (1 MÓDULO), INTERRUPTOR PARALELO (1 MÓDULO) E 1 TOMADA DE EMBUTIR 2P+T 10 A, INCLUINDO SUPORTE E PLACA - FORNECIMENTO E INSTALAÇÃO. AF_03/2023</t>
  </si>
  <si>
    <t xml:space="preserve">INTERRUPTOR SIMPLES (1 MÓDULO), INTERRUPTOR PARALELO (1 MÓDULO) E 1 TOMADA DE EMBUTIR 2P+T 10 A, SEM SUPORTE E SEM PLACA - FORNECIMENTO E INSTALAÇÃO. AF_03/2023</t>
  </si>
  <si>
    <t xml:space="preserve">INTERRUPTOR SIMPLES (2 MÓDULOS) COM 1 TOMADA DE EMBUTIR 2P+T 10 A, INCLUINDO SUPORTE E PLACA - FORNECIMENTO E INSTALAÇÃO. AF_03/2023</t>
  </si>
  <si>
    <t xml:space="preserve">INTERRUPTOR SIMPLES (2 MÓDULOS) COM 1 TOMADA DE EMBUTIR 2P+T 10 A, SEM SUPORTE E SEM PLACA - FORNECIMENTO E INSTALAÇÃO. AF_03/2023</t>
  </si>
  <si>
    <t xml:space="preserve">INTERRUPTOR SIMPLES (2 MÓDULOS) COM INTERRUPTOR PARALELO (1 MÓDULO), 10A/250V, INCLUINDO SUPORTE E PLACA - FORNECIMENTO E INSTALAÇÃO. AF_03/2023</t>
  </si>
  <si>
    <t xml:space="preserve">INTERRUPTOR SIMPLES (2 MÓDULOS) COM INTERRUPTOR PARALELO (1 MÓDULO), 10A/250V, SEM SUPORTE E SEM PLACA - FORNECIMENTO E INSTALAÇÃO. AF_03/2023</t>
  </si>
  <si>
    <t xml:space="preserve">INTERRUPTOR SIMPLES (2 MÓDULOS) COM INTERRUPTOR PARALELO (2 MÓDULOS), 10A/250V, INCLUINDO SUPORTE E PLACA - FORNECIMENTO E INSTALAÇÃO. AF_03/2023</t>
  </si>
  <si>
    <t xml:space="preserve">INTERRUPTOR SIMPLES (2 MÓDULOS) COM INTERRUPTOR PARALELO (2 MÓDULOS), 10A/250V, SEM SUPORTE E SEM PLACA - FORNECIMENTO E INSTALAÇÃO. AF_03/2023</t>
  </si>
  <si>
    <t xml:space="preserve">INTERRUPTOR SIMPLES (2 MÓDULOS), 10A/250V, INCLUINDO SUPORTE E PLACA - FORNECIMENTO E INSTALAÇÃO. AF_03/2023</t>
  </si>
  <si>
    <t xml:space="preserve">INTERRUPTOR SIMPLES (2 MÓDULOS), 10A/250V, SEM SUPORTE E SEM PLACA - FORNECIMENTO E INSTALAÇÃO. AF_03/2023</t>
  </si>
  <si>
    <t xml:space="preserve">INTERRUPTOR SIMPLES (3 MÓDULOS) COM INTERRUPTOR PARALELO (1 MÓDULO), 10A/250V, INCLUINDO SUPORTE E PLACA - FORNECIMENTO E INSTALAÇÃO. AF_03/2023</t>
  </si>
  <si>
    <t xml:space="preserve">INTERRUPTOR SIMPLES (3 MÓDULOS) COM INTERRUPTOR PARALELO (1 MÓDULO), 10A/250V, SEM SUPORTE E SEM PLACA - FORNECIMENTO E INSTALAÇÃO. AF_03/2023</t>
  </si>
  <si>
    <t xml:space="preserve">INTERRUPTOR SIMPLES (3 MÓDULOS), 10A/250V, INCLUINDO SUPORTE E PLACA - FORNECIMENTO E INSTALAÇÃO. AF_03/2023</t>
  </si>
  <si>
    <t xml:space="preserve">INTERRUPTOR SIMPLES (3 MÓDULOS), 10A/250V, SEM SUPORTE E SEM PLACA - FORNECIMENTO E INSTALAÇÃO. AF_03/2023</t>
  </si>
  <si>
    <t xml:space="preserve">INTERRUPTOR SIMPLES (4 MÓDULOS), 10A/250V, INCLUINDO SUPORTE E PLACA - FORNECIMENTO E INSTALAÇÃO. AF_03/2023</t>
  </si>
  <si>
    <t xml:space="preserve">INTERRUPTOR SIMPLES (4 MÓDULOS), 10A/250V, SEM SUPORTE E SEM PLACA - FORNECIMENTO E INSTALAÇÃO. AF_03/2023</t>
  </si>
  <si>
    <t xml:space="preserve">INTERRUPTOR SIMPLES (6 MÓDULOS), 10A/250V, INCLUINDO SUPORTE E PLACA - FORNECIMENTO E INSTALAÇÃO. AF_03/2023</t>
  </si>
  <si>
    <t xml:space="preserve">INTERRUPTOR SIMPLES (6 MÓDULOS), 10A/250V, SEM SUPORTE E SEM PLACA - FORNECIMENTO E INSTALAÇÃO. AF_03/2023</t>
  </si>
  <si>
    <t xml:space="preserve">LUVA PARA ELETRODUTO, PVC, ROSCÁVEL, DN 20 MM (1/2"), PARA CIRCUITOS TERMINAIS, INSTALADA EM FORRO - FORNECIMENTO E INSTALAÇÃO. AF_03/2023</t>
  </si>
  <si>
    <t xml:space="preserve">LUVA PARA ELETRODUTO, PVC, ROSCÁVEL, DN 20 MM (1/2"), PARA CIRCUITOS TERMINAIS, INSTALADA EM LAJE - FORNECIMENTO E INSTALAÇÃO. AF_03/2023</t>
  </si>
  <si>
    <t xml:space="preserve">LUVA PARA ELETRODUTO, PVC, ROSCÁVEL, DN 20 MM (1/2"), PARA CIRCUITOS TERMINAIS, INSTALADA EM PAREDE - FORNECIMENTO E INSTALAÇÃO. AF_03/2023</t>
  </si>
  <si>
    <t xml:space="preserve">LUVA PARA ELETRODUTO, PVC, ROSCÁVEL, DN 25 MM (3/4"), PARA CIRCUITOS TERMINAIS, INSTALADA EM FORRO - FORNECIMENTO E INSTALAÇÃO. AF_03/2023</t>
  </si>
  <si>
    <t xml:space="preserve">LUVA PARA ELETRODUTO, PVC, ROSCÁVEL, DN 25 MM (3/4"), PARA CIRCUITOS TERMINAIS, INSTALADA EM LAJE - FORNECIMENTO E INSTALAÇÃO. AF_03/2023</t>
  </si>
  <si>
    <t xml:space="preserve">LUVA PARA ELETRODUTO, PVC, ROSCÁVEL, DN 25 MM (3/4"), PARA CIRCUITOS TERMINAIS, INSTALADA EM PAREDE - FORNECIMENTO E INSTALAÇÃO. AF_03/2023</t>
  </si>
  <si>
    <t xml:space="preserve">LUVA PARA ELETRODUTO, PVC, ROSCÁVEL, DN 32 MM (1"), PARA CIRCUITOS TERMINAIS, INSTALADA EM FORRO - FORNECIMENTO E INSTALAÇÃO. AF_03/2023</t>
  </si>
  <si>
    <t xml:space="preserve">LUVA PARA ELETRODUTO, PVC, ROSCÁVEL, DN 32 MM (1"), PARA CIRCUITOS TERMINAIS, INSTALADA EM LAJE - FORNECIMENTO E INSTALAÇÃO. AF_03/2023</t>
  </si>
  <si>
    <t xml:space="preserve">LUVA PARA ELETRODUTO, PVC, ROSCÁVEL, DN 32 MM (1"), PARA CIRCUITOS TERMINAIS, INSTALADA EM PAREDE - FORNECIMENTO E INSTALAÇÃO. AF_03/2023</t>
  </si>
  <si>
    <t xml:space="preserve">LUVA PARA ELETRODUTO, PVC, ROSCÁVEL, DN 40 MM (1 1/4"), PARA CIRCUITOS TERMINAIS, INSTALADA EM FORRO - FORNECIMENTO E INSTALAÇÃO. AF_03/2023</t>
  </si>
  <si>
    <t xml:space="preserve">LUVA PARA ELETRODUTO, PVC, ROSCÁVEL, DN 40 MM (1 1/4"), PARA CIRCUITOS TERMINAIS, INSTALADA EM LAJE - FORNECIMENTO E INSTALAÇÃO. AF_03/2023</t>
  </si>
  <si>
    <t xml:space="preserve">LUVA PARA ELETRODUTO, PVC, ROSCÁVEL, DN 40 MM (1 1/4"), PARA CIRCUITOS TERMINAIS, INSTALADA EM PAREDE - FORNECIMENTO E INSTALAÇÃO. AF_03/2023</t>
  </si>
  <si>
    <t xml:space="preserve">SUPORTE PARAFUSADO COM PLACA DE ENCAIXE 4" X 2" ALTO (2,00 M DO PISO) PARA PONTO ELÉTRICO - FORNECIMENTO E INSTALAÇÃO. AF_03/2023</t>
  </si>
  <si>
    <t xml:space="preserve">SUPORTE PARAFUSADO COM PLACA DE ENCAIXE 4" X 2" BAIXO (0,30 M DO PISO) PARA PONTO ELÉTRICO - FORNECIMENTO E INSTALAÇÃO. AF_03/2023</t>
  </si>
  <si>
    <t xml:space="preserve">SUPORTE PARAFUSADO COM PLACA DE ENCAIXE 4" X 2" MÉDIO (1,30 M DO PISO) PARA PONTO ELÉTRICO - FORNECIMENTO E INSTALAÇÃO. AF_03/2023</t>
  </si>
  <si>
    <t xml:space="preserve">SUPORTE PARAFUSADO COM PLACA DE ENCAIXE 4" X 4" ALTO (2,00 M DO PISO) PARA PONTO ELÉTRICO - FORNECIMENTO E INSTALAÇÃO. AF_03/2023</t>
  </si>
  <si>
    <t xml:space="preserve">SUPORTE PARAFUSADO COM PLACA DE ENCAIXE 4" X 4" BAIXO (0,30 M DO PISO) PARA PONTO ELÉTRICO - FORNECIMENTO E INSTALAÇÃO. AF_03/2023</t>
  </si>
  <si>
    <t xml:space="preserve">SUPORTE PARAFUSADO COM PLACA DE ENCAIXE 4" X 4" MÉDIO (1,30 M DO PISO) PARA PONTO ELÉTRICO - FORNECIMENTO E INSTALAÇÃO. AF_03/2023</t>
  </si>
  <si>
    <t xml:space="preserve">TOMADA ALTA DE EMBUTIR (1 MÓDULO), 2P+T 10 A, INCLUINDO SUPORTE E PLACA - FORNECIMENTO E INSTALAÇÃO. AF_03/2023</t>
  </si>
  <si>
    <t xml:space="preserve">TOMADA ALTA DE EMBUTIR (1 MÓDULO), 2P+T 10 A, SEM SUPORTE E SEM PLACA - FORNECIMENTO E INSTALAÇÃO. AF_03/2023</t>
  </si>
  <si>
    <t xml:space="preserve">TOMADA ALTA DE EMBUTIR (1 MÓDULO), 2P+T 20 A, INCLUINDO SUPORTE E PLACA - FORNECIMENTO E INSTALAÇÃO. AF_03/2023</t>
  </si>
  <si>
    <t xml:space="preserve">TOMADA ALTA DE EMBUTIR (1 MÓDULO), 2P+T 20 A, SEM SUPORTE E SEM PLACA - FORNECIMENTO E INSTALAÇÃO. AF_03/2023</t>
  </si>
  <si>
    <t xml:space="preserve">TOMADA BAIXA DE EMBUTIR (1 MÓDULO), 2P+T 10 A, INCLUINDO SUPORTE E PLACA - FORNECIMENTO E INSTALAÇÃO. AF_03/2023</t>
  </si>
  <si>
    <t xml:space="preserve">TOMADA BAIXA DE EMBUTIR (1 MÓDULO), 2P+T 10 A, SEM SUPORTE E SEM PLACA - FORNECIMENTO E INSTALAÇÃO. AF_03/2023</t>
  </si>
  <si>
    <t xml:space="preserve">TOMADA BAIXA DE EMBUTIR (1 MÓDULO), 2P+T 20 A, INCLUINDO SUPORTE E PLACA - FORNECIMENTO E INSTALAÇÃO. AF_03/2023</t>
  </si>
  <si>
    <t xml:space="preserve">TOMADA BAIXA DE EMBUTIR (1 MÓDULO), 2P+T 20 A, SEM SUPORTE E SEM PLACA - FORNECIMENTO E INSTALAÇÃO. AF_03/2023</t>
  </si>
  <si>
    <t xml:space="preserve">TOMADA BAIXA DE EMBUTIR (2 MÓDULOS), 2P+T 10 A, INCLUINDO SUPORTE E PLACA - FORNECIMENTO E INSTALAÇÃO. AF_03/2023</t>
  </si>
  <si>
    <t xml:space="preserve">TOMADA BAIXA DE EMBUTIR (2 MÓDULOS), 2P+T 10 A, SEM SUPORTE E SEM PLACA - FORNECIMENTO E INSTALAÇÃO. AF_03/2023</t>
  </si>
  <si>
    <t xml:space="preserve">TOMADA BAIXA DE EMBUTIR (2 MÓDULOS), 2P+T 20 A, INCLUINDO SUPORTE E PLACA - FORNECIMENTO E INSTALAÇÃO. AF_03/2023</t>
  </si>
  <si>
    <t xml:space="preserve">TOMADA BAIXA DE EMBUTIR (2 MÓDULOS), 2P+T 20 A, SEM SUPORTE E SEM PLACA - FORNECIMENTO E INSTALAÇÃO. AF_03/2023</t>
  </si>
  <si>
    <t xml:space="preserve">TOMADA BAIXA DE EMBUTIR (3 MÓDULOS), 2P+T 10 A, INCLUINDO SUPORTE E PLACA - FORNECIMENTO E INSTALAÇÃO. AF_03/2023</t>
  </si>
  <si>
    <t xml:space="preserve">TOMADA BAIXA DE EMBUTIR (3 MÓDULOS), 2P+T 10 A, SEM SUPORTE E SEM PLACA - FORNECIMENTO E INSTALAÇÃO. AF_03/2023</t>
  </si>
  <si>
    <t xml:space="preserve">TOMADA BAIXA DE EMBUTIR (3 MÓDULOS), 2P+T 20 A, INCLUINDO SUPORTE E PLACA - FORNECIMENTO E INSTALAÇÃO. AF_03/2023</t>
  </si>
  <si>
    <t xml:space="preserve">TOMADA BAIXA DE EMBUTIR (3 MÓDULOS), 2P+T 20 A, SEM SUPORTE E SEM PLACA - FORNECIMENTO E INSTALAÇÃO. AF_03/2023</t>
  </si>
  <si>
    <t xml:space="preserve">TOMADA BAIXA DE EMBUTIR (4 MÓDULOS), 2P+T 10 A, INCLUINDO SUPORTE E PLACA - FORNECIMENTO E INSTALAÇÃO. AF_03/2023</t>
  </si>
  <si>
    <t xml:space="preserve">TOMADA BAIXA DE EMBUTIR (4 MÓDULOS), 2P+T 10 A, SEM SUPORTE E SEM PLACA - FORNECIMENTO E INSTALAÇÃO. AF_03/2023</t>
  </si>
  <si>
    <t xml:space="preserve">TOMADA BAIXA DE EMBUTIR (6 MÓDULOS), 2P+T 10 A, INCLUINDO SUPORTE E PLACA - FORNECIMENTO E INSTALAÇÃO. AF_03/2023</t>
  </si>
  <si>
    <t xml:space="preserve">TOMADA BAIXA DE EMBUTIR (6 MÓDULOS), 2P+T 10 A, SEM SUPORTE E SEM PLACA - FORNECIMENTO E INSTALAÇÃO. AF_03/2023</t>
  </si>
  <si>
    <t xml:space="preserve">TOMADA MÉDIA DE EMBUTIR (1 MÓDULO), 2P+T 10 A, INCLUINDO SUPORTE E PLACA - FORNECIMENTO E INSTALAÇÃO. AF_03/2023</t>
  </si>
  <si>
    <t xml:space="preserve">TOMADA MÉDIA DE EMBUTIR (1 MÓDULO), 2P+T 10 A, SEM SUPORTE E SEM PLACA - FORNECIMENTO E INSTALAÇÃO. AF_03/2023</t>
  </si>
  <si>
    <t xml:space="preserve">TOMADA MÉDIA DE EMBUTIR (1 MÓDULO), 2P+T 20 A, INCLUINDO SUPORTE E PLACA - FORNECIMENTO E INSTALAÇÃO. AF_03/2023</t>
  </si>
  <si>
    <t xml:space="preserve">TOMADA MÉDIA DE EMBUTIR (1 MÓDULO), 2P+T 20 A, SEM SUPORTE E SEM PLACA - FORNECIMENTO E INSTALAÇÃO. AF_03/2023</t>
  </si>
  <si>
    <t xml:space="preserve">TOMADA MÉDIA DE EMBUTIR (2 MÓDULOS), 2P+T 10 A, INCLUINDO SUPORTE E PLACA - FORNECIMENTO E INSTALAÇÃO. AF_03/2023</t>
  </si>
  <si>
    <t xml:space="preserve">TOMADA MÉDIA DE EMBUTIR (2 MÓDULOS), 2P+T 10 A, SEM SUPORTE E SEM PLACA - FORNECIMENTO E INSTALAÇÃO. AF_03/2023</t>
  </si>
  <si>
    <t xml:space="preserve">TOMADA MÉDIA DE EMBUTIR (2 MÓDULOS), 2P+T 20 A, INCLUINDO SUPORTE E PLACA - FORNECIMENTO E INSTALAÇÃO. AF_03/2023</t>
  </si>
  <si>
    <t xml:space="preserve">TOMADA MÉDIA DE EMBUTIR (2 MÓDULOS), 2P+T 20 A, SEM SUPORTE E SEM PLACA - FORNECIMENTO E INSTALAÇÃO. AF_03/2023</t>
  </si>
  <si>
    <t xml:space="preserve">TOMADA MÉDIA DE EMBUTIR (3 MÓDULOS), 2P+T 10 A, INCLUINDO SUPORTE E PLACA - FORNECIMENTO E INSTALAÇÃO. AF_03/2023</t>
  </si>
  <si>
    <t xml:space="preserve">TOMADA MÉDIA DE EMBUTIR (3 MÓDULOS), 2P+T 10 A, SEM SUPORTE E SEM PLACA - FORNECIMENTO E INSTALAÇÃO. AF_03/2023</t>
  </si>
  <si>
    <t xml:space="preserve">TOMADA MÉDIA DE EMBUTIR (3 MÓDULOS), 2P+T 20 A, INCLUINDO SUPORTE E PLACA - FORNECIMENTO E INSTALAÇÃO. AF_03/2023</t>
  </si>
  <si>
    <t xml:space="preserve">TOMADA MÉDIA DE EMBUTIR (3 MÓDULOS), 2P+T 20 A, SEM SUPORTE E SEM PLACA - FORNECIMENTO E INSTALAÇÃO. AF_03/2023</t>
  </si>
  <si>
    <t xml:space="preserve">CONDULETE DE ALUMÍNIO, TIPO B, PARA ELETRODUTO DE AÇO GALVANIZADO DN 20 MM (3/4''), APARENTE - FORNECIMENTO E INSTALAÇÃO. AF_10/2022</t>
  </si>
  <si>
    <t xml:space="preserve">CONDULETE DE ALUMÍNIO, TIPO B, PARA ELETRODUTO DE AÇO GALVANIZADO DN 25 MM (1''), APARENTE - FORNECIMENTO E INSTALAÇÃO. AF_10/2022</t>
  </si>
  <si>
    <t xml:space="preserve">CONDULETE DE ALUMÍNIO, TIPO B, PARA ELETRODUTO DE AÇO GALVANIZADO DN 32 MM (1 1/4''), APARENTE - FORNECIMENTO E INSTALAÇÃO. AF_10/2022</t>
  </si>
  <si>
    <t xml:space="preserve">CONDULETE DE ALUMÍNIO, TIPO C, PARA ELETRODUTO DE AÇO GALVANIZADO DN 20 MM (3/4''), APARENTE - FORNECIMENTO E INSTALAÇÃO. AF_10/2022</t>
  </si>
  <si>
    <t xml:space="preserve">CONDULETE DE ALUMÍNIO, TIPO C, PARA ELETRODUTO DE AÇO GALVANIZADO DN 25 MM (1''), APARENTE - FORNECIMENTO E INSTALAÇÃO. AF_10/2022</t>
  </si>
  <si>
    <t xml:space="preserve">CONDULETE DE ALUMÍNIO, TIPO C, PARA ELETRODUTO DE AÇO GALVANIZADO DN 32 MM (1 1/4''), APARENTE - FORNECIMENTO E INSTALAÇÃO. AF_10/2022</t>
  </si>
  <si>
    <t xml:space="preserve">CONDULETE DE ALUMÍNIO, TIPO E, ELETRODUTO DE AÇO GALVANIZADO DN 25 MM (1''), APARENTE - FORNECIMENTO E INSTALAÇÃO. AF_10/2022</t>
  </si>
  <si>
    <t xml:space="preserve">CONDULETE DE ALUMÍNIO, TIPO E, PARA ELETRODUTO DE AÇO GALVANIZADO DN 20 MM (3/4''), APARENTE - FORNECIMENTO E INSTALAÇÃO. AF_10/2022</t>
  </si>
  <si>
    <t xml:space="preserve">CONDULETE DE ALUMÍNIO, TIPO E, PARA ELETRODUTO DE AÇO GALVANIZADO DN 32 MM (1 1/4''), APARENTE - FORNECIMENTO E INSTALAÇÃO. AF_10/2022</t>
  </si>
  <si>
    <t xml:space="preserve">CONDULETE DE ALUMÍNIO, TIPO LB, PARA ELETRODUTO DE AÇO GALVANIZADO DN 20 MM (3/4''), APARENTE - FORNECIMENTO E INSTALAÇÃO. AF_10/2022</t>
  </si>
  <si>
    <t xml:space="preserve">CONDULETE DE ALUMÍNIO, TIPO LB, PARA ELETRODUTO DE AÇO GALVANIZADO DN 25 MM (1''), APARENTE - FORNECIMENTO E INSTALAÇÃO. AF_10/2022</t>
  </si>
  <si>
    <t xml:space="preserve">CONDULETE DE ALUMÍNIO, TIPO LB, PARA ELETRODUTO DE AÇO GALVANIZADO DN 32 MM (1 1/4''), APARENTE - FORNECIMENTO E INSTALAÇÃO. AF_10/2022</t>
  </si>
  <si>
    <t xml:space="preserve">CONDULETE DE ALUMÍNIO, TIPO LL, PARA ELETRODUTO DE AÇO GALVANIZADO DN 20 MM (3/4''), APARENTE - FORNECIMENTO E INSTALAÇÃO. AF_10/2022</t>
  </si>
  <si>
    <t xml:space="preserve">CONDULETE DE ALUMÍNIO, TIPO LL, PARA ELETRODUTO DE AÇO GALVANIZADO DN 25 MM (1''), APARENTE - FORNECIMENTO E INSTALAÇÃO. AF_10/2022</t>
  </si>
  <si>
    <t xml:space="preserve">CONDULETE DE ALUMÍNIO, TIPO LL, PARA ELETRODUTO DE AÇO GALVANIZADO DN 32 MM (1 1/4''), APARENTE - FORNECIMENTO E INSTALAÇÃO. AF_10/2022</t>
  </si>
  <si>
    <t xml:space="preserve">CONDULETE DE ALUMÍNIO, TIPO LR, PARA ELETRODUTO DE AÇO GALVANIZADO DN 20 MM (3/4''), APARENTE - FORNECIMENTO E INSTALAÇÃO. AF_10/2022</t>
  </si>
  <si>
    <t xml:space="preserve">CONDULETE DE ALUMÍNIO, TIPO LR, PARA ELETRODUTO DE AÇO GALVANIZADO DN 25 MM (1''), APARENTE - FORNECIMENTO E INSTALAÇÃO. AF_10/2022</t>
  </si>
  <si>
    <t xml:space="preserve">CONDULETE DE ALUMÍNIO, TIPO LR, PARA ELETRODUTO DE AÇO GALVANIZADO DN 32 MM (1 1/4''), APARENTE - FORNECIMENTO E INSTALAÇÃO. AF_10/2022</t>
  </si>
  <si>
    <t xml:space="preserve">CONDULETE DE ALUMÍNIO, TIPO T, PARA ELETRODUTO DE AÇO GALVANIZADO DN 20 MM (3/4''), APARENTE - FORNECIMENTO E INSTALAÇÃO. AF_10/2022</t>
  </si>
  <si>
    <t xml:space="preserve">CONDULETE DE ALUMÍNIO, TIPO T, PARA ELETRODUTO DE AÇO GALVANIZADO DN 25 MM (1''), APARENTE - FORNECIMENTO E INSTALAÇÃO. AF_10/2022</t>
  </si>
  <si>
    <t xml:space="preserve">CONDULETE DE ALUMÍNIO, TIPO T, PARA ELETRODUTO DE AÇO GALVANIZADO DN 32 MM (1 1/4''), APARENTE - FORNECIMENTO E INSTALAÇÃO. AF_10/2022</t>
  </si>
  <si>
    <t xml:space="preserve">CONDULETE DE ALUMÍNIO, TIPO TB, PARA ELETRODUTO DE AÇO GALVANIZADO DN 20 MM (3/4''), APARENTE - FORNECIMENTO E INSTALAÇÃO. AF_10/2022</t>
  </si>
  <si>
    <t xml:space="preserve">CONDULETE DE ALUMÍNIO, TIPO TB, PARA ELETRODUTO DE AÇO GALVANIZADO DN 25 MM (1''), APARENTE - FORNECIMENTO E INSTALAÇÃO. AF_10/2022</t>
  </si>
  <si>
    <t xml:space="preserve">CONDULETE DE ALUMÍNIO, TIPO TB, PARA ELETRODUTO DE AÇO GALVANIZADO DN 32 MM (1 1/4''), APARENTE - FORNECIMENTO E INSTALAÇÃO. AF_10/2022</t>
  </si>
  <si>
    <t xml:space="preserve">CONDULETE DE ALUMÍNIO, TIPO X, PARA ELETRODUTO DE AÇO GALVANIZADO DN 20 MM (3/4''), APARENTE - FORNECIMENTO E INSTALAÇÃO. AF_10/2022</t>
  </si>
  <si>
    <t xml:space="preserve">CONDULETE DE ALUMÍNIO, TIPO X, PARA ELETRODUTO DE AÇO GALVANIZADO DN 25 MM (1''), APARENTE - FORNECIMENTO E INSTALAÇÃO. AF_10/2022</t>
  </si>
  <si>
    <t xml:space="preserve">CONDULETE DE ALUMÍNIO, TIPO X, PARA ELETRODUTO DE AÇO GALVANIZADO DN 32 MM (1 1/4''), APARENTE - FORNECIMENTO E INSTALAÇÃO. AF_10/2022</t>
  </si>
  <si>
    <t xml:space="preserve">CONDULETE DE PVC, TIPO B, PARA ELETRODUTO DE PVC SOLDÁVEL DN 20 MM (1/2''), APARENTE - FORNECIMENTO E INSTALAÇÃO. AF_10/2022</t>
  </si>
  <si>
    <t xml:space="preserve">CONDULETE DE PVC, TIPO B, PARA ELETRODUTO DE PVC SOLDÁVEL DN 25 MM (3/4''), APARENTE - FORNECIMENTO E INSTALAÇÃO. AF_10/2022</t>
  </si>
  <si>
    <t xml:space="preserve">CONDULETE DE PVC, TIPO B, PARA ELETRODUTO DE PVC SOLDÁVEL DN 32 MM (1''), APARENTE - FORNECIMENTO E INSTALAÇÃO. AF_10/2022</t>
  </si>
  <si>
    <t xml:space="preserve">CONDULETE DE PVC, TIPO C, PARA ELETRODUTO DE PVC SOLDÁVEL DN 20 MM (1/2''), APARENTE - FORNECIMENTO E INSTALAÇÃO. AF_10/2022</t>
  </si>
  <si>
    <t xml:space="preserve">CONDULETE DE PVC, TIPO C, PARA ELETRODUTO DE PVC SOLDÁVEL DN 25 MM (3/4''), APARENTE - FORNECIMENTO E INSTALAÇÃO. AF_10/2022</t>
  </si>
  <si>
    <t xml:space="preserve">CONDULETE DE PVC, TIPO C, PARA ELETRODUTO DE PVC SOLDÁVEL DN 32 MM (1''), APARENTE - FORNECIMENTO E INSTALAÇÃO. AF_10/2022</t>
  </si>
  <si>
    <t xml:space="preserve">CONDULETE DE PVC, TIPO E, PARA ELETRODUTO DE PVC SOLDÁVEL DN 20 MM (1/2''), APARENTE - FORNECIMENTO E INSTALAÇÃO. AF_10/2022</t>
  </si>
  <si>
    <t xml:space="preserve">CONDULETE DE PVC, TIPO E, PARA ELETRODUTO DE PVC SOLDÁVEL DN 25 MM (3/4''), APARENTE - FORNECIMENTO E INSTALAÇÃO. AF_10/2022</t>
  </si>
  <si>
    <t xml:space="preserve">CONDULETE DE PVC, TIPO E, PARA ELETRODUTO DE PVC SOLDÁVEL DN 32 MM (1''), APARENTE - FORNECIMENTO E INSTALAÇÃO. AF_10/2022</t>
  </si>
  <si>
    <t xml:space="preserve">CONDULETE DE PVC, TIPO LB, PARA ELETRODUTO DE PVC SOLDÁVEL DN 20 MM (1/2''), APARENTE - FORNECIMENTO E INSTALAÇÃO. AF_10/2022</t>
  </si>
  <si>
    <t xml:space="preserve">CONDULETE DE PVC, TIPO LB, PARA ELETRODUTO DE PVC SOLDÁVEL DN 25 MM (3/4''), APARENTE - FORNECIMENTO E INSTALAÇÃO. AF_10/2022</t>
  </si>
  <si>
    <t xml:space="preserve">CONDULETE DE PVC, TIPO LB, PARA ELETRODUTO DE PVC SOLDÁVEL DN 32 MM (1''), APARENTE - FORNECIMENTO E INSTALAÇÃO. AF_10/2022</t>
  </si>
  <si>
    <t xml:space="preserve">CONDULETE DE PVC, TIPO LL, PARA ELETRODUTO DE PVC SOLDÁVEL DN 20 MM (1/2''), APARENTE - FORNECIMENTO E INSTALAÇÃO. AF_10/2022</t>
  </si>
  <si>
    <t xml:space="preserve">CONDULETE DE PVC, TIPO LL, PARA ELETRODUTO DE PVC SOLDÁVEL DN 25 MM (3/4''), APARENTE - FORNECIMENTO E INSTALAÇÃO. AF_10/2022</t>
  </si>
  <si>
    <t xml:space="preserve">CONDULETE DE PVC, TIPO LL, PARA ELETRODUTO DE PVC SOLDÁVEL DN 32 MM (1''), APARENTE - FORNECIMENTO E INSTALAÇÃO. AF_10/2022</t>
  </si>
  <si>
    <t xml:space="preserve">CONDULETE DE PVC, TIPO LR, PARA ELETRODUTO DE PVC SOLDÁVEL DN 20 MM (1/2''), APARENTE - FORNECIMENTO E INSTALAÇÃO. AF_10/2022</t>
  </si>
  <si>
    <t xml:space="preserve">CONDULETE DE PVC, TIPO LR, PARA ELETRODUTO DE PVC SOLDÁVEL DN 25 MM (3/4''), APARENTE - FORNECIMENTO E INSTALAÇÃO. AF_10/2022</t>
  </si>
  <si>
    <t xml:space="preserve">CONDULETE DE PVC, TIPO LR, PARA ELETRODUTO DE PVC SOLDÁVEL DN 32 MM (1''), APARENTE - FORNECIMENTO E INSTALAÇÃO. AF_10/2022</t>
  </si>
  <si>
    <t xml:space="preserve">CONDULETE DE PVC, TIPO T, PARA ELETRODUTO DE PVC SOLDÁVEL DN 25 MM (3/4''), APARENTE - FORNECIMENTO E INSTALAÇÃO. AF_10/2022</t>
  </si>
  <si>
    <t xml:space="preserve">CONDULETE DE PVC, TIPO T, PARA ELETRODUTO DE PVC SOLDÁVEL DN 32 MM (1''), APARENTE - FORNECIMENTO E INSTALAÇÃO. AF_10/2022</t>
  </si>
  <si>
    <t xml:space="preserve">CONDULETE DE PVC, TIPO TB, PARA ELETRODUTO DE PVC SOLDÁVEL DN 20 MM (1/2''), APARENTE - FORNECIMENTO E INSTALAÇÃO. AF_10/2022</t>
  </si>
  <si>
    <t xml:space="preserve">CONDULETE DE PVC, TIPO TB, PARA ELETRODUTO DE PVC SOLDÁVEL DN 25 MM (3/4''), APARENTE - FORNECIMENTO E INSTALAÇÃO. AF_10/2022</t>
  </si>
  <si>
    <t xml:space="preserve">CONDULETE DE PVC, TIPO TB, PARA ELETRODUTO DE PVC SOLDÁVEL DN 32 MM (1''), APARENTE - FORNECIMENTO E INSTALAÇÃO. AF_10/2022</t>
  </si>
  <si>
    <t xml:space="preserve">CONDULETE DE PVC, TIPO X, PARA ELETRODUTO DE PVC SOLDÁVEL DN 20 MM (1/2''), APARENTE - FORNECIMENTO E INSTALAÇÃO. AF_10/2022</t>
  </si>
  <si>
    <t xml:space="preserve">CONDULETE DE PVC, TIPO X, PARA ELETRODUTO DE PVC SOLDÁVEL DN 25 MM (3/4"), APARENTE - FORNECIMENTO E INSTALAÇÃO. AF_10/2022</t>
  </si>
  <si>
    <t xml:space="preserve">CONDULETE DE PVC, TIPO X, PARA ELETRODUTO DE PVC SOLDÁVEL DN 32 MM (1''), APARENTE - FORNECIMENTO E INSTALAÇÃO. AF_10/2022</t>
  </si>
  <si>
    <t xml:space="preserve">CURVA 135 GRAUS PARA ELETRODUTO, AÇO GALVANIZADO, DN 20 MM (3/4''), APARENTE - FORNECIMENTO E INSTALAÇÃO. AF_10/2022</t>
  </si>
  <si>
    <t xml:space="preserve">CURVA 135 GRAUS PARA ELETRODUTO, AÇO GALVANIZADO, DN 25 MM (1''), APARENTE - FORNECIMENTO E INSTALAÇÃO. AF_10/2022</t>
  </si>
  <si>
    <t xml:space="preserve">CURVA 135 GRAUS PARA ELETRODUTO, AÇO GALVANIZADO, DN 32 MM (1 1/4''), APARENTE - FORNECIMENTO E INSTALAÇÃO. AF_10/2022</t>
  </si>
  <si>
    <t xml:space="preserve">CURVA 135 GRAUS PARA ELETRODUTO, AÇO GALVANIZADO, DN 40 MM (1 1/2''), APARENTE - FORNECIMENTO E INSTALAÇÃO. AF_10/2022</t>
  </si>
  <si>
    <t xml:space="preserve">CURVA 45 GRAUS PARA ELETRODUTO, AÇO GALVANIZADO, DN 20 MM (3/4''), APARENTE - FORNECIMENTO E INSTALAÇÃO. AF_10/2022</t>
  </si>
  <si>
    <t xml:space="preserve">CURVA 45 GRAUS PARA ELETRODUTO, AÇO GALVANIZADO, DN 25 MM (1''), APARENTE - FORNECIMENTO E INSTALAÇÃO. AF_10/2022</t>
  </si>
  <si>
    <t xml:space="preserve">CURVA 45 GRAUS PARA ELETRODUTO, AÇO GALVANIZADO, DN 32 MM (1 1/4''), APARENTE - FORNECIMENTO E INSTALAÇÃO. AF_10/2022</t>
  </si>
  <si>
    <t xml:space="preserve">CURVA 45 GRAUS PARA ELETRODUTO, AÇO GALVANIZADO, DN 40 MM (1 1/2''), APARENTE - FORNECIMENTO E INSTALAÇÃO. AF_10/2022</t>
  </si>
  <si>
    <t xml:space="preserve">CURVA 90 GRAUS PARA ELETRODUTO, AÇO GALVANIZADO, DN 20 MM (3/4''), APARENTE - FORNECIMENTO E INSTALAÇÃO. AF_10/2022</t>
  </si>
  <si>
    <t xml:space="preserve">CURVA 90 GRAUS PARA ELETRODUTO, AÇO GALVANIZADO, DN 25 MM (1"), APARENTE - FORNECIMENTO E INSTALAÇÃO. AF_10/2022</t>
  </si>
  <si>
    <t xml:space="preserve">CURVA 90 GRAUS PARA ELETRODUTO, AÇO GALVANIZADO, DN 32 MM (1 1/4''), APARENTE - FORNECIMENTO E INSTALAÇÃO. AF_10/2022</t>
  </si>
  <si>
    <t xml:space="preserve">CURVA 90 GRAUS PARA ELETRODUTO, AÇO GALVANIZADO, DN 40 MM (1 1/2''), APARENTE - FORNECIMENTO E INSTALAÇÃO. AF_10/2022</t>
  </si>
  <si>
    <t xml:space="preserve">CURVA 90 GRAUS PARA ELETRODUTO, PVC, SOLDÁVEL, DN 20 MM (1/2''), APARENTE - FORNECIMENTO E INSTALAÇÃO. AF_10/2022</t>
  </si>
  <si>
    <t xml:space="preserve">CURVA 90 GRAUS PARA ELETRODUTO, PVC, SOLDÁVEL, DN 25 MM (3/4''), APARENTE - FORNECIMENTO E INSTALAÇÃO. AF_10/2022</t>
  </si>
  <si>
    <t xml:space="preserve">CURVA 90 GRAUS PARA ELETRODUTO, PVC, SOLDÁVEL, DN 32 MM (1''), APARENTE - FORNECIMENTO E INSTALAÇÃO. AF_10/2022</t>
  </si>
  <si>
    <t xml:space="preserve">ELETRODUTO RIGIDO, EM ACO ZINCADO OU GALVANIZADO, TIPO PESADO, DN=1 1/2", APARENTE - FORNECIMENTO E INSTALAÇÃO. AF_10/2022</t>
  </si>
  <si>
    <t xml:space="preserve">ELETRODUTO RIGIDO, EM ACO ZINCADO OU GALVANIZADO, TIPO PESADO, DN=1 1/4", APARENTE- FORNECIMENTO E INSTALAÇÃO. AF_10/2022</t>
  </si>
  <si>
    <t xml:space="preserve">ELETRODUTO RIGIDO, EM ACO ZINCADO OU GALVANIZADO, TIPO PESADO, DN=1", APARENTE - FORNECIMENTO E INSTALAÇÃO. AF_10/2022</t>
  </si>
  <si>
    <t xml:space="preserve">ELETRODUTO RIGIDO, EM ACO ZINCADO OU GALVANIZADO, TIPO PESADO, DN=3/4", APARENTE - FORNECIMENTO E INSTALAÇÃO. AF_10/2022</t>
  </si>
  <si>
    <t xml:space="preserve">ELETRODUTO RÍGIDO SOLDÁVEL, PVC, DN 20 MM (1/2"), APARENTE - FORNECIMENTO E INSTALAÇÃO. AF_10/2022</t>
  </si>
  <si>
    <t xml:space="preserve">ELETRODUTO RÍGIDO SOLDÁVEL, PVC, DN 25 MM (3/4"), APARENTE - FORNECIMENTO E INSTALAÇÃO. AF_10/2022</t>
  </si>
  <si>
    <t xml:space="preserve">ELETRODUTO RÍGIDO SOLDÁVEL, PVC, DN 32 MM (1"), APARENTE - FORNECIMENTO E INSTALAÇÃO. AF_10/2022</t>
  </si>
  <si>
    <t xml:space="preserve">LUVA DE EMENDA PARA ELETRODUTO, AÇO GALVANIZADO, DN 20 MM (3/4''), APARENTE - FORNECIMENTO E INSTALAÇÃO. AF_10/2022</t>
  </si>
  <si>
    <t xml:space="preserve">LUVA DE EMENDA PARA ELETRODUTO, AÇO GALVANIZADO, DN 25 MM (1''), APARENTE - FORNECIMENTO E INSTALAÇÃO. AF_10/2022</t>
  </si>
  <si>
    <t xml:space="preserve">LUVA DE EMENDA PARA ELETRODUTO, AÇO GALVANIZADO, DN 32 MM (1 1/4''), APARENTE - FORNECIMENTO E INSTALAÇÃO. AF_10/2022</t>
  </si>
  <si>
    <t xml:space="preserve">LUVA DE EMENDA PARA ELETRODUTO, AÇO GALVANIZADO, DN 40 MM (1 1/2''), APARENTE - FORNECIMENTO E INSTALAÇÃO. AF_10/2022</t>
  </si>
  <si>
    <t xml:space="preserve">LUVA PARA ELETRODUTO, PVC, SOLDÁVEL, DN 20 MM (1/2''), APARENTE - FORNECIMENTO E INSTALAÇÃO. AF_10/2022</t>
  </si>
  <si>
    <t xml:space="preserve">LUVA PARA ELETRODUTO, PVC, SOLDÁVEL, DN 25 MM (3/4''), APARENTE - FORNECIMENTO E INSTALAÇÃO. AF_10/2022</t>
  </si>
  <si>
    <t xml:space="preserve">LUVA PARA ELETRODUTO, PVC, SOLDÁVEL, DN 32 MM (1''), APARENTE - FORNECIMENTO E INSTALAÇÃO. AF_10/2022</t>
  </si>
  <si>
    <t xml:space="preserve">CABO DE COBRE ISOLADO, 10 MM², ANTI-CHAMA 450/750 V, INSTALADO EM ELETROCALHA OU PERFILADO - FORNECIMENTO E INSTALAÇÃO. AF_07/2025</t>
  </si>
  <si>
    <t xml:space="preserve">CABO DE COBRE ISOLADO, 16 MM², ANTI-CHAMA 450/750 V, INSTALADO EM ELETROCALHA OU PERFILADO - FORNECIMENTO E INSTALAÇÃO. AF_07/2025</t>
  </si>
  <si>
    <t xml:space="preserve">CABO DE COBRE ISOLADO, 25 MM², ANTI-CHAMA 450/750 V, INSTALADO EM ELETROCALHA OU PERFILADO - FORNECIMENTO E INSTALAÇÃO. AF_07/2025</t>
  </si>
  <si>
    <t xml:space="preserve">CAIXA DE PROTEÇÃO PARA MEDIDOR MONOFÁSICO DE EMBUTIR - FORNECIMENTO E INSTALAÇÃO. AF_07/2025</t>
  </si>
  <si>
    <t xml:space="preserve">CONTATOR TRIPOLAR I NOMIMAL 95A - FORNECIMENTO E INSTALAÇÃO. AF_07/2025</t>
  </si>
  <si>
    <t xml:space="preserve">CONTATOR TRIPOLAR I NOMINAL 12A - FORNECIMENTO E INSTALAÇÃO. AF_07/2025</t>
  </si>
  <si>
    <t xml:space="preserve">CONTATOR TRIPOLAR I NOMINAL 22A - FORNECIMENTO E INSTALAÇÃO. AF_07/2025</t>
  </si>
  <si>
    <t xml:space="preserve">CONTATOR TRIPOLAR I NOMINAL 38A - FORNECIMENTO E INSTALAÇÃO. AF_07/2025</t>
  </si>
  <si>
    <t xml:space="preserve">COTOVELO PARA BARRAMENTO BLINDADO, 1000A - FORNECIMENTO E INSTALAÇÃO. AF_07/2025</t>
  </si>
  <si>
    <t xml:space="preserve">COTOVELO PARA BARRAMENTO BLINDADO, 1250A - FORNECIMENTO E INSTALAÇÃO. AF_07/2025</t>
  </si>
  <si>
    <t xml:space="preserve">COTOVELO PARA BARRAMENTO BLINDADO, 1600A - FORNECIMENTO E INSTALAÇÃO. AF_07/2025</t>
  </si>
  <si>
    <t xml:space="preserve">COTOVELO PARA BARRAMENTO BLINDADO, 2000A - FORNECIMENTO E INSTALAÇÃO. AF_07/2025</t>
  </si>
  <si>
    <t xml:space="preserve">COTOVELO PARA BARRAMENTO BLINDADO, 2500A - FORNECIMENTO E INSTALAÇÃO. AF_07/2025</t>
  </si>
  <si>
    <t xml:space="preserve">COTOVELO PARA BARRAMENTO BLINDADO, 250A - FORNECIMENTO E INSTALAÇÃO. AF_07/2025</t>
  </si>
  <si>
    <t xml:space="preserve">COTOVELO PARA BARRAMENTO BLINDADO, 350A - FORNECIMENTO E INSTALAÇÃO. AF_07/2025</t>
  </si>
  <si>
    <t xml:space="preserve">COTOVELO PARA BARRAMENTO BLINDADO, 450A - FORNECIMENTO E INSTALAÇÃO. AF_07/2025</t>
  </si>
  <si>
    <t xml:space="preserve">COTOVELO PARA BARRAMENTO BLINDADO, 550A - FORNECIMENTO E INSTALAÇÃO. AF_07/2025</t>
  </si>
  <si>
    <t xml:space="preserve">COTOVELO PARA BARRAMENTO BLINDADO, 630A - FORNECIMENTO E INSTALAÇÃO. AF_07/2025</t>
  </si>
  <si>
    <t xml:space="preserve">DISJUNTOR BAIXA TENSÃO TRIPOLAR A SECO 800A/600V - FORNECIMENTO E INSTALAÇÃO. AF_07/2025</t>
  </si>
  <si>
    <t xml:space="preserve">DISJUNTOR BIPOLAR DR 63A - FORNECIMENTO E INSTALAÇÃO. AF_07/2025</t>
  </si>
  <si>
    <t xml:space="preserve">DISJUNTOR BIPOLAR TIPO DIN, CORRENTE NOMINAL DE 10A - FORNECIMENTO E INSTALAÇÃO. AF_07/2025</t>
  </si>
  <si>
    <t xml:space="preserve">DISJUNTOR BIPOLAR TIPO DIN, CORRENTE NOMINAL DE 16A - FORNECIMENTO E INSTALAÇÃO. AF_07/2025</t>
  </si>
  <si>
    <t xml:space="preserve">DISJUNTOR BIPOLAR TIPO DIN, CORRENTE NOMINAL DE 20A - FORNECIMENTO E INSTALAÇÃO. AF_07/2025</t>
  </si>
  <si>
    <t xml:space="preserve">DISJUNTOR BIPOLAR TIPO DIN, CORRENTE NOMINAL DE 25A - FORNECIMENTO E INSTALAÇÃO. AF_07/2025</t>
  </si>
  <si>
    <t xml:space="preserve">DISJUNTOR BIPOLAR TIPO DIN, CORRENTE NOMINAL DE 32A - FORNECIMENTO E INSTALAÇÃO. AF_07/2025</t>
  </si>
  <si>
    <t xml:space="preserve">DISJUNTOR BIPOLAR TIPO DIN, CORRENTE NOMINAL DE 40A - FORNECIMENTO E INSTALAÇÃO. AF_07/2025</t>
  </si>
  <si>
    <t xml:space="preserve">DISJUNTOR BIPOLAR TIPO DIN, CORRENTE NOMINAL DE 50A - FORNECIMENTO E INSTALAÇÃO. AF_07/2025</t>
  </si>
  <si>
    <t xml:space="preserve">DISJUNTOR BIPOLAR TIPO DR, CORRENTE NOMINAL DE 25A - FORNECIMENTO E INSTALAÇÃO. AF_07/2025</t>
  </si>
  <si>
    <t xml:space="preserve">DISJUNTOR BIPOLAR TIPO DR, CORRENTE NOMINAL DE 40A - FORNECIMENTO E INSTALAÇÃO. AF_07/2025</t>
  </si>
  <si>
    <t xml:space="preserve">DISJUNTOR BIPOLAR TIPO NEMA, CORRENTE NOMINAL DE 10 ATÉ 50A - FORNECIMENTO E INSTALAÇÃO. AF_07/2025</t>
  </si>
  <si>
    <t xml:space="preserve">DISJUNTOR MONOPOLAR TIPO DIN, CORRENTE NOMINAL DE 10A - FORNECIMENTO E INSTALAÇÃO. AF_07/2025</t>
  </si>
  <si>
    <t xml:space="preserve">DISJUNTOR MONOPOLAR TIPO DIN, CORRENTE NOMINAL DE 16A - FORNECIMENTO E INSTALAÇÃO. AF_07/2025</t>
  </si>
  <si>
    <t xml:space="preserve">DISJUNTOR MONOPOLAR TIPO DIN, CORRENTE NOMINAL DE 20A - FORNECIMENTO E INSTALAÇÃO. AF_07/2025</t>
  </si>
  <si>
    <t xml:space="preserve">DISJUNTOR MONOPOLAR TIPO DIN, CORRENTE NOMINAL DE 25A - FORNECIMENTO E INSTALAÇÃO. AF_07/2025</t>
  </si>
  <si>
    <t xml:space="preserve">DISJUNTOR MONOPOLAR TIPO DIN, CORRENTE NOMINAL DE 32A - FORNECIMENTO E INSTALAÇÃO. AF_07/2025</t>
  </si>
  <si>
    <t xml:space="preserve">DISJUNTOR MONOPOLAR TIPO DIN, CORRENTE NOMINAL DE 40A - FORNECIMENTO E INSTALAÇÃO. AF_07/2025</t>
  </si>
  <si>
    <t xml:space="preserve">DISJUNTOR MONOPOLAR TIPO DIN, CORRENTE NOMINAL DE 50A - FORNECIMENTO E INSTALAÇÃO. AF_07/2025</t>
  </si>
  <si>
    <t xml:space="preserve">DISJUNTOR MONOPOLAR TIPO NEMA, CORRENTE NOMINAL DE 10 ATÉ 30A - FORNECIMENTO E INSTALAÇÃO. AF_07/2025</t>
  </si>
  <si>
    <t xml:space="preserve">DISJUNTOR MONOPOLAR TIPO NEMA, CORRENTE NOMINAL DE 35 ATÉ 50A - FORNECIMENTO E INSTALAÇÃO. AF_07/2025</t>
  </si>
  <si>
    <t xml:space="preserve">DISJUNTOR TERMOMAGNÉTICO TRIPOLAR, CORRENTE NOMINAL DE 125A - FORNECIMENTO E INSTALAÇÃO. AF_07/2025</t>
  </si>
  <si>
    <t xml:space="preserve">DISJUNTOR TERMOMAGNÉTICO TRIPOLAR, CORRENTE NOMINAL DE 200A - FORNECIMENTO E INSTALAÇÃO. AF_07/2025</t>
  </si>
  <si>
    <t xml:space="preserve">DISJUNTOR TERMOMAGNÉTICO TRIPOLAR, CORRENTE NOMINAL DE 250A - FORNECIMENTO E INSTALAÇÃO. AF_07/2025</t>
  </si>
  <si>
    <t xml:space="preserve">DISJUNTOR TERMOMAGNÉTICO TRIPOLAR, CORRENTE NOMINAL DE 400A - FORNECIMENTO E INSTALAÇÃO. AF_07/2025</t>
  </si>
  <si>
    <t xml:space="preserve">DISJUNTOR TERMOMAGNÉTICO TRIPOLAR, CORRENTE NOMINAL DE 600A - FORNECIMENTO E INSTALAÇÃO. AF_07/2025</t>
  </si>
  <si>
    <t xml:space="preserve">DISJUNTOR TETRAPOLAR TIPO DR, CORRENTE NOMINAL DE 25A - FORNECIMENTO E INSTALAÇÃO. AF_07/2025</t>
  </si>
  <si>
    <t xml:space="preserve">DISJUNTOR TETRAPOLAR TIPO DR, CORRENTE NOMINAL DE 40A - FORNECIMENTO E INSTALAÇÃO. AF_07/2025</t>
  </si>
  <si>
    <t xml:space="preserve">DISJUNTOR TRIPOLAR DIN 63A - FORNECIMENTO E INSTALAÇÃO. AF_07/2025</t>
  </si>
  <si>
    <t xml:space="preserve">DISJUNTOR TRIPOLAR DIN 80A - FORNECIMENTO E INSTALAÇÃO. AF_07/2025</t>
  </si>
  <si>
    <t xml:space="preserve">DISJUNTOR TRIPOLAR TIPO DIN, CORRENTE NOMINAL DE 10A - FORNECIMENTO E INSTALAÇÃO. AF_07/2025</t>
  </si>
  <si>
    <t xml:space="preserve">DISJUNTOR TRIPOLAR TIPO DIN, CORRENTE NOMINAL DE 16A - FORNECIMENTO E INSTALAÇÃO. AF_07/2025</t>
  </si>
  <si>
    <t xml:space="preserve">DISJUNTOR TRIPOLAR TIPO DIN, CORRENTE NOMINAL DE 20A - FORNECIMENTO E INSTALAÇÃO. AF_07/2025</t>
  </si>
  <si>
    <t xml:space="preserve">DISJUNTOR TRIPOLAR TIPO DIN, CORRENTE NOMINAL DE 25A - FORNECIMENTO E INSTALAÇÃO. AF_07/2025</t>
  </si>
  <si>
    <t xml:space="preserve">DISJUNTOR TRIPOLAR TIPO DIN, CORRENTE NOMINAL DE 32A - FORNECIMENTO E INSTALAÇÃO. AF_07/2025</t>
  </si>
  <si>
    <t xml:space="preserve">DISJUNTOR TRIPOLAR TIPO DIN, CORRENTE NOMINAL DE 40A - FORNECIMENTO E INSTALAÇÃO. AF_07/2025</t>
  </si>
  <si>
    <t xml:space="preserve">DISJUNTOR TRIPOLAR TIPO DIN, CORRENTE NOMINAL DE 50A - FORNECIMENTO E INSTALAÇÃO. AF_07/2025</t>
  </si>
  <si>
    <t xml:space="preserve">DISJUNTOR TRIPOLAR TIPO NEMA, CORRENTE NOMINAL DE 10 ATÉ 50A - FORNECIMENTO E INSTALAÇÃO. AF_07/2025</t>
  </si>
  <si>
    <t xml:space="preserve">DISJUNTOR TRIPOLAR TIPO NEMA, CORRENTE NOMINAL DE 60 ATÉ 100A - FORNECIMENTO E INSTALAÇÃO. AF_07/2025</t>
  </si>
  <si>
    <t xml:space="preserve">DISPOSITIVO DPS 20KA-175V OU 275V - FORNECIMENTO E INSTALAÇÃO. AF_07/2025</t>
  </si>
  <si>
    <t xml:space="preserve">DISPOSITIVO DPS 40KA-175V OU 275V - FORNECIMENTO E INSTALAÇÃO. AF_07/2025</t>
  </si>
  <si>
    <t xml:space="preserve">DISPOSITIVO DPS 60KA-275V - FORNECIMENTO E INSTALAÇÃO. AF_07/2025</t>
  </si>
  <si>
    <t xml:space="preserve">GABARITO PARA BARRAMENTO BLINDADO - FORNECIMENTO E INSTALAÇÃO. AF_07/2025</t>
  </si>
  <si>
    <t xml:space="preserve">PEÇA RETA DE BARRAMENTO BLINDADO, 1000A - FORNECIMENTO E INSTALAÇÃO. AF_07/2025</t>
  </si>
  <si>
    <t xml:space="preserve">PEÇA RETA DE BARRAMENTO BLINDADO, 1250A - FORNECIMENTO E INSTALAÇÃO. AF_07/2025</t>
  </si>
  <si>
    <t xml:space="preserve">PEÇA RETA DE BARRAMENTO BLINDADO, 1600A - FORNECIMENTO E INSTALAÇÃO. AF_07/2025</t>
  </si>
  <si>
    <t xml:space="preserve">PEÇA RETA DE BARRAMENTO BLINDADO, 2000A - FORNECIMENTO E INSTALAÇÃO. AF_07/2025</t>
  </si>
  <si>
    <t xml:space="preserve">PEÇA RETA DE BARRAMENTO BLINDADO, 2500A - FORNECIMENTO E INSTALAÇÃO. AF_07/2025</t>
  </si>
  <si>
    <t xml:space="preserve">PEÇA RETA DE BARRAMENTO BLINDADO, 250A - FORNECIMENTO E INSTALAÇÃO. AF_07/2025</t>
  </si>
  <si>
    <t xml:space="preserve">PEÇA RETA DE BARRAMENTO BLINDADO, 350A - FORNECIMENTO E INSTALAÇÃO. AF_07/2025</t>
  </si>
  <si>
    <t xml:space="preserve">PEÇA RETA DE BARRAMENTO BLINDADO, 450A - FORNECIMENTO E INSTALAÇÃO. AF_07/2025</t>
  </si>
  <si>
    <t xml:space="preserve">PEÇA RETA DE BARRAMENTO BLINDADO, 550A - FORNECIMENTO E INSTALAÇÃO. AF_07/2025</t>
  </si>
  <si>
    <t xml:space="preserve">PEÇA RETA DE BARRAMENTO BLINDADO, 630A - FORNECIMENTO E INSTALAÇÃO. AF_07/2025</t>
  </si>
  <si>
    <t xml:space="preserve">QUADRO DE DISTRIBUIÇÃO DE ENERGIA EM CHAPA DE AÇO GALVANIZADO, DE EMBUTIR, COM BARRAMENTO TRIFÁSICO, PARA 12 DISJUNTORES DIN 100A - FORNECIMENTO E INSTALAÇÃO. AF_07/2025</t>
  </si>
  <si>
    <t xml:space="preserve">QUADRO DE DISTRIBUIÇÃO DE ENERGIA EM CHAPA DE AÇO GALVANIZADO, DE EMBUTIR, COM BARRAMENTO TRIFÁSICO, PARA 18 DISJUNTORES DIN 100A - FORNECIMENTO E INSTALAÇÃO. AF_07/2025</t>
  </si>
  <si>
    <t xml:space="preserve">QUADRO DE DISTRIBUIÇÃO DE ENERGIA EM CHAPA DE AÇO GALVANIZADO, DE EMBUTIR, COM BARRAMENTO TRIFÁSICO, PARA 24 DISJUNTORES DIN 100A - FORNECIMENTO E INSTALAÇÃO. AF_07/2025</t>
  </si>
  <si>
    <t xml:space="preserve">QUADRO DE DISTRIBUIÇÃO DE ENERGIA EM CHAPA DE AÇO GALVANIZADO, DE EMBUTIR, COM BARRAMENTO TRIFÁSICO, PARA 28 DISJUNTORES DIN 100A - FORNECIMENTO E INSTALAÇÃO. AF_07/2025</t>
  </si>
  <si>
    <t xml:space="preserve">QUADRO DE DISTRIBUIÇÃO DE ENERGIA EM CHAPA DE AÇO GALVANIZADO, DE EMBUTIR, COM BARRAMENTO TRIFÁSICO, PARA 30 DISJUNTORES DIN 150A - FORNECIMENTO E INSTALAÇÃO. AF_07/2025</t>
  </si>
  <si>
    <t xml:space="preserve">QUADRO DE DISTRIBUIÇÃO DE ENERGIA EM CHAPA DE AÇO GALVANIZADO, DE EMBUTIR, COM BARRAMENTO TRIFÁSICO, PARA 30 DISJUNTORES DIN 225A - FORNECIMENTO E INSTALAÇÃO. AF_07/2025</t>
  </si>
  <si>
    <t xml:space="preserve">QUADRO DE DISTRIBUIÇÃO DE ENERGIA EM CHAPA DE AÇO GALVANIZADO, DE EMBUTIR, COM BARRAMENTO TRIFÁSICO, PARA 36 DISJUNTORES DIN 100A - FORNECIMENTO E INSTALAÇÃO. AF_07/2025</t>
  </si>
  <si>
    <t xml:space="preserve">QUADRO DE DISTRIBUIÇÃO DE ENERGIA EM CHAPA DE AÇO GALVANIZADO, DE EMBUTIR, COM BARRAMENTO TRIFÁSICO, PARA 40 DISJUNTORES DIN 100A - FORNECIMENTO E INSTALAÇÃO. AF_07/2025</t>
  </si>
  <si>
    <t xml:space="preserve">QUADRO DE DISTRIBUIÇÃO DE ENERGIA EM CHAPA DE AÇO GALVANIZADO, DE EMBUTIR, COM BARRAMENTO TRIFÁSICO, PARA 48 DISJUNTORES DIN 100A - FORNECIMENTO E INSTALAÇÃO. AF_07/2025</t>
  </si>
  <si>
    <t xml:space="preserve">QUADRO DE DISTRIBUIÇÃO DE ENERGIA EM CHAPA DE AÇO GALVANIZADO, DE SOBREPOR, COM BARRAMENTO TRIFÁSICO, PARA 18 DISJUNTORES DIN 100A - FORNECIMENTO E INSTALAÇÃO. AF_07/2025</t>
  </si>
  <si>
    <t xml:space="preserve">QUADRO DE DISTRIBUIÇÃO DE ENERGIA EM CHAPA DE AÇO GALVANIZADO, DE SOBREPOR, COM BARRAMENTO TRIFÁSICO, PARA 28 DISJUNTORES DIN 100A - FORNECIMENTO E INSTALAÇÃO. AF_07/2025</t>
  </si>
  <si>
    <t xml:space="preserve">QUADRO DE DISTRIBUIÇÃO DE ENERGIA EM CHAPA DE AÇO GALVANIZADO, DE SOBREPOR, COM BARRAMENTO TRIFÁSICO, PARA 36 DISJUNTORES DIN 100A - FORNECIMENTO E INSTALAÇÃO. AF_07/2025</t>
  </si>
  <si>
    <t xml:space="preserve">QUADRO DE DISTRIBUIÇÃO DE ENERGIA EM CHAPA DE AÇO GALVANIZADO, DE SOBREPOR, COM BARRAMENTO TRIFÁSICO, PARA 48 DISJUNTORES DIN 100A - FORNECIMENTO E INSTALAÇÃO. AF_07/2025</t>
  </si>
  <si>
    <t xml:space="preserve">QUADRO DE DISTRIBUIÇÃO DE ENERGIA EM PVC, DE EMBUTIR, SEM BARRAMENTO, PARA 3 DISJUNTORES - FORNECIMENTO E INSTALAÇÃO. AF_07/2025</t>
  </si>
  <si>
    <t xml:space="preserve">QUADRO DE DISTRIBUIÇÃO DE ENERGIA EM PVC, DE EMBUTIR, SEM BARRAMENTO, PARA 6 DISJUNTORES - FORNECIMENTO E INSTALAÇÃO. AF_07/2025</t>
  </si>
  <si>
    <t xml:space="preserve">QUADRO DE DISTRIBUIÇÃO DE LUZ EM PVC PARA 12 DISJUNTORES - FORNECIMENTO E INSTALAÇÃO. AF_07/2025</t>
  </si>
  <si>
    <t xml:space="preserve">QUADRO DE DISTRIBUIÇÃO DE LUZ EM PVC PARA 24 DISJUNTORES - FORNECIMENTO E INSTALAÇÃO. AF_07/2025</t>
  </si>
  <si>
    <t xml:space="preserve">QUADRO DE DISTRIBUIÇÃO DE LUZ EM PVC PARA 4 DISJUNTORES - FORNECIMENTO E INSTALAÇÃO. AF_07/2025</t>
  </si>
  <si>
    <t xml:space="preserve">QUADRO DE DISTRIBUIÇÃO DE LUZ EM PVC PARA 8 DISJUNTORES - FORNECIMENTO E INSTALAÇÃO. AF_07/2025</t>
  </si>
  <si>
    <t xml:space="preserve">QUADRO DE MEDIÇÃO GERAL DE ENERGIA COM 12 MEDIDORES - FORNECIMENTO E INSTALAÇÃO. AF_07/2025</t>
  </si>
  <si>
    <t xml:space="preserve">QUADRO DE MEDIÇÃO GERAL DE ENERGIA COM 16 MEDIDORES - FORNECIMENTO E INSTALAÇÃO. AF_07/2025</t>
  </si>
  <si>
    <t xml:space="preserve">QUADRO DE MEDIÇÃO GERAL DE ENERGIA COM 8 MEDIDORES - FORNECIMENTO E INSTALAÇÃO. AF_07/2025</t>
  </si>
  <si>
    <t xml:space="preserve">QUADRO DE MEDIÇÃO GERAL DE ENERGIA PARA 1 MEDIDOR DE SOBREPOR - FORNECIMENTO E INSTALAÇÃO. AF_07/2025</t>
  </si>
  <si>
    <t xml:space="preserve">QUADRO DE MEDIÇÃO GERAL DE ENERGIA PARA BARRAMENTO BLINDADO COM 4 MEDIDORES - FORNECIMENTO E INSTALAÇÃO. AF_07/2025</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</si>
  <si>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</si>
  <si>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</si>
  <si>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</si>
  <si>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</si>
  <si>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</si>
  <si>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</si>
  <si>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1 ESTRIBO, SEM ISOLADOR - FORNECIMENTO E INSTALAÇÃO. AF_07/2020</t>
  </si>
  <si>
    <t xml:space="preserve">ARMAÇÃO SECUNDÁRIA, COM 2 ESTRIBOS E 2 ISOLADORES - FORNECIMENTO E INSTALAÇÃO. AF_07/2020</t>
  </si>
  <si>
    <t xml:space="preserve">ARMAÇÃO SECUNDÁRIA, COM 2 ESTRIBOS, SEM ISOLADOR - FORNECIMENTO E INSTALAÇÃO. AF_07/2020</t>
  </si>
  <si>
    <t xml:space="preserve">ARMAÇÃO SECUNDÁRIA, COM 3 ESTRIBOS E 3 ISOLADORES - FORNECIMENTO E INSTALAÇÃO. AF_07/2020</t>
  </si>
  <si>
    <t xml:space="preserve">ARMAÇÃO SECUNDÁRIA, COM 3 ESTRIBOS, SEM ISOLADOR - FORNECIMENTO E INSTALAÇÃO. AF_07/2020</t>
  </si>
  <si>
    <t xml:space="preserve">ARMAÇÃO SECUNDÁRIA, COM 4 ESTRIBOS E 4 ISOLADORES - FORNECIMENTO E INSTALAÇÃO. AF_07/2020</t>
  </si>
  <si>
    <t xml:space="preserve">ARMAÇÃO SECUNDÁRIA, COM 4 ESTRIBOS, SEM ISOLADOR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</si>
  <si>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</si>
  <si>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</si>
  <si>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</si>
  <si>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</si>
  <si>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</si>
  <si>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</si>
  <si>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</si>
  <si>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</si>
  <si>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CONECTOR CUNHA, PARA REDES AÉREAS DE DISTRIBUIÇÃO DE ENERGIA ELÉTRICA DE BAIXA TENSÃO - FORNECIMENTO E INSTALAÇÃO. AF_07/2020</t>
  </si>
  <si>
    <t xml:space="preserve">CONECTOR H, PARA REDES AÉREAS DE DISTRIBUIÇÃO DE ENERGIA ELÉTRICA DE BAIXA TENSÃO - FORNECIMENTO E INSTALAÇÃO. AF_07/2020</t>
  </si>
  <si>
    <t xml:space="preserve">CONECTOR PERFURANTE, PARA REDES AÉREAS DE DISTRIBUIÇÃO DE ENERGIA ELÉTRICA DE BAIXA TENSÃO - FORNECIMENTO E INSTALAÇÃO. AF_07/2020</t>
  </si>
  <si>
    <t xml:space="preserve">ENTRADA DE ENERGIA ELÉTRICA, AÉREA, BIFÁSICA, COM CAIXA DE EMBUTIR, CABO DE 10 MM2 E DISJUNTOR DIN 50A (NÃO INCLUSO O POSTE DE CONCRETO). AF_07/2020_PS</t>
  </si>
  <si>
    <t xml:space="preserve">ENTRADA DE ENERGIA ELÉTRICA, AÉREA, BIFÁSICA, COM CAIXA DE EMBUTIR, CABO DE 16 MM2 E DISJUNTOR DIN 50A (NÃO INCLUSO O POSTE DE CONCRETO). AF_07/2020_PS</t>
  </si>
  <si>
    <t xml:space="preserve">ENTRADA DE ENERGIA ELÉTRICA, AÉREA, BIFÁSICA, COM CAIXA DE EMBUTIR, CABO DE 25 MM2 E DISJUNTOR DIN 50A (NÃO INCLUSO O POSTE DE CONCRETO). AF_07/2020_PS</t>
  </si>
  <si>
    <t xml:space="preserve">ENTRADA DE ENERGIA ELÉTRICA, AÉREA, BIFÁSICA, COM CAIXA DE EMBUTIR, CABO DE 35 MM2 E DISJUNTOR DIN 50A (NÃO INCLUSO O POSTE DE CONCRETO). AF_07/2020_PS</t>
  </si>
  <si>
    <t xml:space="preserve">ENTRADA DE ENERGIA ELÉTRICA, AÉREA, BIFÁSICA, COM CAIXA DE SOBREPOR, CABO DE 10 MM2 E DISJUNTOR DIN 50A (NÃO INCLUSO O POSTE DE CONCRETO). AF_07/2020_PS</t>
  </si>
  <si>
    <t xml:space="preserve">ENTRADA DE ENERGIA ELÉTRICA, AÉREA, BIFÁSICA, COM CAIXA DE SOBREPOR, CABO DE 16 MM2 E DISJUNTOR DIN 50A (NÃO INCLUSO O POSTE DE CONCRETO). AF_07/2020_PS</t>
  </si>
  <si>
    <t xml:space="preserve">ENTRADA DE ENERGIA ELÉTRICA, AÉREA, BIFÁSICA, COM CAIXA DE SOBREPOR, CABO DE 25 MM2 E DISJUNTOR DIN 50A (NÃO INCLUSO O POSTE DE CONCRETO). AF_07/2020_PS</t>
  </si>
  <si>
    <t xml:space="preserve">ENTRADA DE ENERGIA ELÉTRICA, AÉREA, BIFÁSICA, COM CAIXA DE SOBREPOR, CABO DE 35 MM2 E DISJUNTOR DIN 50A (NÃO INCLUSO O POSTE DE CONCRETO). AF_07/2020_PS</t>
  </si>
  <si>
    <t xml:space="preserve">ENTRADA DE ENERGIA ELÉTRICA, AÉREA, MONOFÁSICA, COM CAIXA DE EMBUTIR, CABO DE 10 MM2 E DISJUNTOR DIN 50A (NÃO INCLUSO O POSTE DE CONCRETO). AF_07/2020_PS</t>
  </si>
  <si>
    <t xml:space="preserve">ENTRADA DE ENERGIA ELÉTRICA, AÉREA, MONOFÁSICA, COM CAIXA DE EMBUTIR, CABO DE 16 MM2 E DISJUNTOR DIN 50A (NÃO INCLUSO O POSTE DE CONCRETO). AF_07/2020_PS</t>
  </si>
  <si>
    <t xml:space="preserve">ENTRADA DE ENERGIA ELÉTRICA, AÉREA, MONOFÁSICA, COM CAIXA DE EMBUTIR, CABO DE 25 MM2 E DISJUNTOR DIN 50A (NÃO INCLUSO O POSTE DE CONCRETO). AF_07/2020_PS</t>
  </si>
  <si>
    <t xml:space="preserve">ENTRADA DE ENERGIA ELÉTRICA, AÉREA, MONOFÁSICA, COM CAIXA DE EMBUTIR, CABO DE 35 MM2 E DISJUNTOR DIN 50A (NÃO INCLUSO O POSTE DE CONCRETO). AF_07/2020_PS</t>
  </si>
  <si>
    <t xml:space="preserve">ENTRADA DE ENERGIA ELÉTRICA, AÉREA, MONOFÁSICA, COM CAIXA DE SOBREPOR, CABO DE 10 MM2 E DISJUNTOR DIN 50A (NÃO INCLUSO O POSTE DE CONCRETO). AF_07/2020_PS</t>
  </si>
  <si>
    <t xml:space="preserve">ENTRADA DE ENERGIA ELÉTRICA, AÉREA, MONOFÁSICA, COM CAIXA DE SOBREPOR, CABO DE 16 MM2 E DISJUNTOR DIN 50A (NÃO INCLUSO O POSTE DE CONCRETO). AF_07/2020_PS</t>
  </si>
  <si>
    <t xml:space="preserve">ENTRADA DE ENERGIA ELÉTRICA, AÉREA, MONOFÁSICA, COM CAIXA DE SOBREPOR, CABO DE 25 MM2 E DISJUNTOR DIN 50A (NÃO INCLUSO O POSTE DE CONCRETO). AF_07/2020_PS</t>
  </si>
  <si>
    <t xml:space="preserve">ENTRADA DE ENERGIA ELÉTRICA, AÉREA, MONOFÁSICA, COM CAIXA DE SOBREPOR, CABO DE 35 MM2 E DISJUNTOR DIN 50A (NÃO INCLUSO O POSTE DE CONCRETO). AF_07/2020_PS</t>
  </si>
  <si>
    <t xml:space="preserve">ENTRADA DE ENERGIA ELÉTRICA, AÉREA, TRIFÁSICA, COM CAIXA DE EMBUTIR, CABO DE 10 MM2 E DISJUNTOR DIN 50A (NÃO INCLUSO O POSTE DE CONCRETO). AF_07/2020</t>
  </si>
  <si>
    <t xml:space="preserve">ENTRADA DE ENERGIA ELÉTRICA, AÉREA, TRIFÁSICA, COM CAIXA DE EMBUTIR, CABO DE 16 MM2 E DISJUNTOR DIN 50A (NÃO INCLUSO O POSTE DE CONCRETO). AF_07/2020</t>
  </si>
  <si>
    <t xml:space="preserve">ENTRADA DE ENERGIA ELÉTRICA, AÉREA, TRIFÁSICA, COM CAIXA DE EMBUTIR, CABO DE 25 MM2 E DISJUNTOR DIN 50A (NÃO INCLUSO O POSTE DE CONCRETO). AF_07/2020</t>
  </si>
  <si>
    <t xml:space="preserve">ENTRADA DE ENERGIA ELÉTRICA, AÉREA, TRIFÁSICA, COM CAIXA DE EMBUTIR, CABO DE 35 MM2 E DISJUNTOR DIN 50A (NÃO INCLUSO O POSTE DE CONCRETO). AF_07/2020</t>
  </si>
  <si>
    <t xml:space="preserve">ENTRADA DE ENERGIA ELÉTRICA, AÉREA, TRIFÁSICA, COM CAIXA DE SOBREPOR, CABO DE 10 MM2 E DISJUNTOR DIN 50A (NÃO INCLUSO O POSTE DE CONCRETO). AF_07/2020_PS</t>
  </si>
  <si>
    <t xml:space="preserve">ENTRADA DE ENERGIA ELÉTRICA, AÉREA, TRIFÁSICA, COM CAIXA DE SOBREPOR, CABO DE 16 MM2 E DISJUNTOR DIN 50A (NÃO INCLUSO O POSTE DE CONCRETO). AF_07/2020_PS</t>
  </si>
  <si>
    <t xml:space="preserve">ENTRADA DE ENERGIA ELÉTRICA, AÉREA, TRIFÁSICA, COM CAIXA DE SOBREPOR, CABO DE 25 MM2 E DISJUNTOR DIN 50A (NÃO INCLUSO O POSTE DE CONCRETO). AF_07/2020_PS</t>
  </si>
  <si>
    <t xml:space="preserve">ENTRADA DE ENERGIA ELÉTRICA, AÉREA, TRIFÁSICA, COM CAIXA DE SOBREPOR, CABO DE 35 MM2 E DISJUNTOR DIN 50A (NÃO INCLUSO O POSTE DE CONCRETO). AF_07/2020_PS</t>
  </si>
  <si>
    <t xml:space="preserve">ENTRADA DE ENERGIA ELÉTRICA, SUBTERRÂNEA, BIFÁSICA, COM CAIXA DE EMBUTIR, CABO DE 10 MM2 E DISJUNTOR DIN 50A (NÃO INCLUSA MURETA DE ALVENARIA). AF_07/2020_PS</t>
  </si>
  <si>
    <t xml:space="preserve">ENTRADA DE ENERGIA ELÉTRICA, SUBTERRÂNEA, BIFÁSICA, COM CAIXA DE EMBUTIR, CABO DE 16 MM2 E DISJUNTOR DIN 50A (NÃO INCLUSA MURETA DE ALVENARIA). AF_07/2020_PS</t>
  </si>
  <si>
    <t xml:space="preserve">ENTRADA DE ENERGIA ELÉTRICA, SUBTERRÂNEA, BIFÁSICA, COM CAIXA DE EMBUTIR, CABO DE 25 MM2 E DISJUNTOR DIN 50A (NÃO INCLUSA MURETA DE ALVENARIA). AF_07/2020_PS</t>
  </si>
  <si>
    <t xml:space="preserve">ENTRADA DE ENERGIA ELÉTRICA, SUBTERRÂNEA, BIFÁSICA, COM CAIXA DE EMBUTIR, CABO DE 35 MM2 E DISJUNTOR DIN 50A (NÃO INCLUSA MURETA DE ALVENARIA). AF_07/2020_PS</t>
  </si>
  <si>
    <t xml:space="preserve">ENTRADA DE ENERGIA ELÉTRICA, SUBTERRÂNEA, BIFÁSICA, COM CAIXA DE SOBREPOR, CABO DE 10 MM2 E DISJUNTOR DIN 50A (NÃO INCLUSA MURETA DE ALVENARIA). AF_07/2020_PS</t>
  </si>
  <si>
    <t xml:space="preserve">ENTRADA DE ENERGIA ELÉTRICA, SUBTERRÂNEA, BIFÁSICA, COM CAIXA DE SOBREPOR, CABO DE 16 MM2 E DISJUNTOR DIN 50A (NÃO INCLUSA MURETA DE ALVENARIA). AF_07/2020_PS</t>
  </si>
  <si>
    <t xml:space="preserve">ENTRADA DE ENERGIA ELÉTRICA, SUBTERRÂNEA, BIFÁSICA, COM CAIXA DE SOBREPOR, CABO DE 25 MM2 E DISJUNTOR DIN 50A (NÃO INCLUSA MURETA DE ALVENARIA). AF_07/2020_PS</t>
  </si>
  <si>
    <t xml:space="preserve">ENTRADA DE ENERGIA ELÉTRICA, SUBTERRÂNEA, BIFÁSICA, COM CAIXA DE SOBREPOR, CABO DE 35 MM2 E DISJUNTOR DIN 50A (NÃO INCLUSA MURETA DE ALVENARIA). AF_07/2020_PS</t>
  </si>
  <si>
    <t xml:space="preserve">ENTRADA DE ENERGIA ELÉTRICA, SUBTERRÂNEA, MONOFÁSICA, COM CAIXA DE EMBUTIR, CABO DE 10 MM2 E DISJUNTOR DIN 50A (NÃO INCLUSA MURETA DE ALVENARIA). AF_07/2020_PS</t>
  </si>
  <si>
    <t xml:space="preserve">ENTRADA DE ENERGIA ELÉTRICA, SUBTERRÂNEA, MONOFÁSICA, COM CAIXA DE EMBUTIR, CABO DE 16 MM2 E DISJUNTOR DIN 50A (NÃO INCLUSA MURETA DE ALVENARIA). AF_07/2020_PS</t>
  </si>
  <si>
    <t xml:space="preserve">ENTRADA DE ENERGIA ELÉTRICA, SUBTERRÂNEA, MONOFÁSICA, COM CAIXA DE EMBUTIR, CABO DE 25 MM2 E DISJUNTOR DIN 50A (NÃO INCLUSA MURETA DE ALVENARIA). AF_07/2020_PS</t>
  </si>
  <si>
    <t xml:space="preserve">ENTRADA DE ENERGIA ELÉTRICA, SUBTERRÂNEA, MONOFÁSICA, COM CAIXA DE EMBUTIR, CABO DE 35 MM2 E DISJUNTOR DIN 50A (NÃO INCLUSA MURETA DE ALVENARIA). AF_07/2020_PS</t>
  </si>
  <si>
    <t xml:space="preserve">ENTRADA DE ENERGIA ELÉTRICA, SUBTERRÂNEA, MONOFÁSICA, COM CAIXA DE SOBREPOR, CABO DE 10 MM2 E DISJUNTOR DIN 50A (NÃO INCLUSA MURETA DE ALVENARIA). AF_07/2020_PS</t>
  </si>
  <si>
    <t xml:space="preserve">ENTRADA DE ENERGIA ELÉTRICA, SUBTERRÂNEA, MONOFÁSICA, COM CAIXA DE SOBREPOR, CABO DE 16 MM2 E DISJUNTOR DIN 50A (NÃO INCLUSA MURETA DE ALVENARIA). AF_07/2020_PS</t>
  </si>
  <si>
    <t xml:space="preserve">ENTRADA DE ENERGIA ELÉTRICA, SUBTERRÂNEA, MONOFÁSICA, COM CAIXA DE SOBREPOR, CABO DE 25 MM2 E DISJUNTOR DIN 50A (NÃO INCLUSA MURETA DE ALVENARIA). AF_07/2020_PS</t>
  </si>
  <si>
    <t xml:space="preserve">ENTRADA DE ENERGIA ELÉTRICA, SUBTERRÂNEA, MONOFÁSICA, COM CAIXA DE SOBREPOR, CABO DE 35 MM2 E DISJUNTOR DIN 50A (NÃO INCLUSA MURETA DE ALVENARIA). AF_07/2020_PS</t>
  </si>
  <si>
    <t xml:space="preserve">ENTRADA DE ENERGIA ELÉTRICA, SUBTERRÂNEA, TRIFÁSICA, COM CAIXA DE EMBUTIR, CABO DE 10 MM2 E DISJUNTOR DIN 50A (NÃO INCLUSA MURETA DE ALVENARIA). AF_07/2020</t>
  </si>
  <si>
    <t xml:space="preserve">ENTRADA DE ENERGIA ELÉTRICA, SUBTERRÂNEA, TRIFÁSICA, COM CAIXA DE EMBUTIR, CABO DE 16 MM2 E DISJUNTOR DIN 50A (NÃO INCLUSA MURETA DE ALVENARIA). AF_07/2020</t>
  </si>
  <si>
    <t xml:space="preserve">ENTRADA DE ENERGIA ELÉTRICA, SUBTERRÂNEA, TRIFÁSICA, COM CAIXA DE EMBUTIR, CABO DE 25 MM2 E DISJUNTOR DIN 50A (NÃO INCLUSA MURETA DE ALVENARIA). AF_07/2020</t>
  </si>
  <si>
    <t xml:space="preserve">ENTRADA DE ENERGIA ELÉTRICA, SUBTERRÂNEA, TRIFÁSICA, COM CAIXA DE EMBUTIR, CABO DE 35 MM2 E DISJUNTOR DIN 50A (NÃO INCLUSA MURETA DE ALVENARIA). AF_07/2020</t>
  </si>
  <si>
    <t xml:space="preserve">ENTRADA DE ENERGIA ELÉTRICA, SUBTERRÂNEA, TRIFÁSICA, COM CAIXA DE SOBREPOR, CABO DE 10 MM2 E DISJUNTOR DIN 50A (NÃO INCLUSA MURETA DE ALVENARIA). AF_07/2020_PS</t>
  </si>
  <si>
    <t xml:space="preserve">ENTRADA DE ENERGIA ELÉTRICA, SUBTERRÂNEA, TRIFÁSICA, COM CAIXA DE SOBREPOR, CABO DE 16 MM2 E DISJUNTOR DIN 50A (NÃO INCLUSA MURETA DE ALVENARIA). AF_07/2020_PS</t>
  </si>
  <si>
    <t xml:space="preserve">ENTRADA DE ENERGIA ELÉTRICA, SUBTERRÂNEA, TRIFÁSICA, COM CAIXA DE SOBREPOR, CABO DE 25 MM2 E DISJUNTOR DIN 50A (NÃO INCLUSA MURETA DE ALVENARIA). AF_07/2020_PS</t>
  </si>
  <si>
    <t xml:space="preserve">ENTRADA DE ENERGIA ELÉTRICA, SUBTERRÂNEA, TRIFÁSICA, COM CAIXA DE SOBREPOR, CABO DE 35 MM2 E DISJUNTOR DIN 50A (NÃO INCLUSA MURETA DE ALVENARIA). AF_07/2020_PS</t>
  </si>
  <si>
    <t xml:space="preserve">GRAMPO PARALELO METÁLICO, PARA REDES AÉREAS DE DISTRIBUIÇÃO DE ENERGIA ELÉTRICA DE BAIXA TENSÃO - FORNECIMENTO E INSTALAÇÃO. AF_07/2020</t>
  </si>
  <si>
    <t xml:space="preserve">ISOLADOR, TIPO DISCO, PARA TENSÃO 15 KV - FORNECIMENTO E INSTALAÇÃO. AF_07/2020</t>
  </si>
  <si>
    <t xml:space="preserve">ISOLADOR, TIPO PINO, PARA TENSÃO 15 KV - FORNECIMENTO E INSTALAÇÃO. AF_07/2020</t>
  </si>
  <si>
    <t xml:space="preserve">ISOLADOR, TIPO ROLDANA, PARA BAIXA TENSÃO - FORNECIMENTO E INSTALAÇÃO. AF_07/2020</t>
  </si>
  <si>
    <t xml:space="preserve">ADAPTADOR COM FLANGE E ANEL DE VEDAÇÃO, CPVC, ROSCÁVEL, DN 15 MM, INSTALADO EM RESERVAÇÃO PREDIAL DE ÁGUA - FORNECIMENTO E INSTALAÇÃO. AF_04/2024</t>
  </si>
  <si>
    <t xml:space="preserve">ADAPTADOR COM FLANGE E ANEL DE VEDAÇÃO, CPVC, ROSCÁVEL, DN 22 MM, INSTALADO EM RESERVAÇÃO PREDIAL DE ÁGUA - FORNECIMENTO E INSTALAÇÃO. AF_04/2024</t>
  </si>
  <si>
    <t xml:space="preserve">ADAPTADOR COM FLANGE E ANEL DE VEDAÇÃO, CPVC, ROSCÁVEL, DN 28 MM, INSTALADO EM RESERVAÇÃO PREDIAL DE ÁGUA - FORNECIMENTO E INSTALAÇÃO. AF_04/2024</t>
  </si>
  <si>
    <t xml:space="preserve">ADAPTADOR COM FLANGE E ANEL DE VEDAÇÃO, CPVC, ROSCÁVEL, DN 35 MM, INSTALADO EM RESERVAÇÃO PREDIAL DE ÁGUA - FORNECIMENTO E INSTALAÇÃO. AF_04/2024</t>
  </si>
  <si>
    <t xml:space="preserve">ADAPTADOR COM FLANGE E ANEL DE VEDAÇÃO, CPVC, ROSCÁVEL, DN 42 MM, INSTALADO EM RESERVAÇÃO PREDIAL DE ÁGUA - FORNECIMENTO E INSTALAÇÃO. AF_04/2024</t>
  </si>
  <si>
    <t xml:space="preserve">ADAPTADOR COM FLANGE E ANEL DE VEDAÇÃO, CPVC, ROSCÁVEL, DN 54 MM, INSTALADO EM RESERVAÇÃO PREDIAL DE ÁGUA - FORNECIMENTO E INSTALAÇÃO. AF_04/2024</t>
  </si>
  <si>
    <t xml:space="preserve">ADAPTADOR COM FLANGE E ANEL DE VEDAÇÃO, PVC, SOLDÁVEL, DN 20 MM X 1/2", INSTALADO EM RESERVAÇÃO PREDIAL DE ÁGUA - FORNECIMENTO E INSTALAÇÃO. AF_04/2024</t>
  </si>
  <si>
    <t xml:space="preserve">ADAPTADOR COM FLANGE E ANEL DE VEDAÇÃO, PVC, SOLDÁVEL, DN 25 MM X 3/4", INSTALADO EM RESERVAÇÃO PREDIAL DE ÁGUA - FORNECIMENTO E INSTALAÇÃO. AF_04/2024</t>
  </si>
  <si>
    <t xml:space="preserve">ADAPTADOR COM FLANGE E ANEL DE VEDAÇÃO, PVC, SOLDÁVEL, DN 32 MM X 1", INSTALADO EM RESERVAÇÃO PREDIAL DE ÁGUA - FORNECIMENTO E INSTALAÇÃO. AF_04/2024</t>
  </si>
  <si>
    <t xml:space="preserve">ADAPTADOR COM FLANGE E ANEL DE VEDAÇÃO, PVC, SOLDÁVEL, DN 40 MM X 1 1/4", INSTALADO EM RESERVAÇÃO PREDIAL DE ÁGUA - FORNECIMENTO E INSTALAÇÃO. AF_04/2024</t>
  </si>
  <si>
    <t xml:space="preserve">ADAPTADOR COM FLANGE E ANEL DE VEDAÇÃO, PVC, SOLDÁVEL, DN 50 MM X 1 1/2", INSTALADO EM RESERVAÇÃO PREDIAL DE ÁGUA - FORNECIMENTO E INSTALAÇÃO. AF_04/2024</t>
  </si>
  <si>
    <t xml:space="preserve">ADAPTADOR COM FLANGE E ANEL DE VEDAÇÃO, PVC, SOLDÁVEL, DN 60 MM X 2", INSTALADO EM RESERVAÇÃO PREDIAL DE ÁGUA - FORNECIMENTO E INSTALAÇÃO. AF_04/2024</t>
  </si>
  <si>
    <t xml:space="preserve">ADAPTADOR COM FLANGES LIVRES, PVC, SOLDÁVEL, DN 110 MM X 4", INSTALADO EM RESERVAÇÃO PREDIAL DE ÁGUA - FORNECIMENTO E INSTALAÇÃO. AF_04/2024</t>
  </si>
  <si>
    <t xml:space="preserve">ADAPTADOR COM FLANGES LIVRES, PVC, SOLDÁVEL, DN 75 MM X 2 1/2", INSTALADO EM RESERVAÇÃO PREDIAL DE ÁGUA - FORNECIMENTO E INSTALAÇÃO. AF_04/2024</t>
  </si>
  <si>
    <t xml:space="preserve">ADAPTADOR COM FLANGES LIVRES, PVC, SOLDÁVEL, DN 85 MM X 3", INSTALADO EM RESERVAÇÃO PREDIAL DE ÁGUA - FORNECIMENTO E INSTALAÇÃO. AF_04/2024</t>
  </si>
  <si>
    <t xml:space="preserve">ADAPTADOR CURTO COM BOLSA E ROSCA PARA REGISTRO, PVC, SOLDÁVEL, DN 110 MM X 4", INSTALADO EM RESERVAÇÃO PREDIAL DE ÁGUA - FORNECIMENTO E INSTALAÇÃO. AF_04/2024</t>
  </si>
  <si>
    <t xml:space="preserve">ADAPTADOR CURTO COM BOLSA E ROSCA PARA REGISTRO, PVC, SOLDÁVEL, DN 25 MM X 3/4", INSTALADO EM RESERVAÇÃO PREDIAL DE ÁGUA - FORNECIMENTO E INSTALAÇÃO. AF_04/2024</t>
  </si>
  <si>
    <t xml:space="preserve">ADAPTADOR CURTO COM BOLSA E ROSCA PARA REGISTRO, PVC, SOLDÁVEL, DN 32 MM X 1", INSTALADO EM RESERVAÇÃO PREDIAL DE ÁGUA - FORNECIMENTO E INSTALAÇÃO. AF_04/2024</t>
  </si>
  <si>
    <t xml:space="preserve">ADAPTADOR CURTO COM BOLSA E ROSCA PARA REGISTRO, PVC, SOLDÁVEL, DN 40 MM X 1 1/4", INSTALADO EM RESERVAÇÃO PREDIAL DE ÁGUA - FORNECIMENTO E INSTALAÇÃO. AF_04/2024</t>
  </si>
  <si>
    <t xml:space="preserve">ADAPTADOR CURTO COM BOLSA E ROSCA PARA REGISTRO, PVC, SOLDÁVEL, DN 50 MM X 1 1/2", INSTALADO EM RESERVAÇÃO PREDIAL DE ÁGUA - FORNECIMENTO E INSTALAÇÃO. AF_04/2024</t>
  </si>
  <si>
    <t xml:space="preserve">ADAPTADOR CURTO COM BOLSA E ROSCA PARA REGISTRO, PVC, SOLDÁVEL, DN 60 MM X 2", INSTALADO EM RESERVAÇÃO PREDIAL DE ÁGUA - FORNECIMENTO E INSTALAÇÃO. AF_04/2024</t>
  </si>
  <si>
    <t xml:space="preserve">ADAPTADOR CURTO COM BOLSA E ROSCA PARA REGISTRO, PVC, SOLDÁVEL, DN 75 MM X 2 1/2", INSTALADO EM RESERVAÇÃO PREDIAL DE ÁGUA - FORNECIMENTO E INSTALAÇÃO. AF_04/2024</t>
  </si>
  <si>
    <t xml:space="preserve">ADAPTADOR CURTO COM BOLSA E ROSCA PARA REGISTRO, PVC, SOLDÁVEL, DN 85 MM X 3", INSTALADO EM RESERVAÇÃO PREDIAL DE ÁGUA - FORNECIMENTO E INSTALAÇÃO. AF_04/2024</t>
  </si>
  <si>
    <t xml:space="preserve">BUCHA DE REDUÇÃO CPVC, SOLDÁVEL, DN 28 X 22 MM, INSTALADO EM RESERVAÇÃO PREDIAL DE ÁGUA - FORNECIMENTO E INSTALAÇÃO. AF_04/2024</t>
  </si>
  <si>
    <t xml:space="preserve">BUCHA DE REDUÇÃO CPVC, SOLDÁVEL, DN 35 X 28 MM, INSTALADO EM RESERVAÇÃO PREDIAL DE ÁGUA - FORNECIMENTO E INSTALAÇÃO. AF_04/2024</t>
  </si>
  <si>
    <t xml:space="preserve">BUCHA DE REDUÇÃO CPVC, SOLDÁVEL, DN 42 X 22 MM, INSTALADO EM RESERVAÇÃO PREDIAL DE ÁGUA - FORNECIMENTO E INSTALAÇÃO. AF_04/2024</t>
  </si>
  <si>
    <t xml:space="preserve">BUCHA DE REDUÇÃO CPVC, SOLDÁVEL, DN 54 X 28 MM, INSTALADO EM RESERVAÇÃO PREDIAL DE ÁGUA - FORNECIMENTO E INSTALAÇÃO. AF_04/2024</t>
  </si>
  <si>
    <t xml:space="preserve">BUCHA DE REDUÇÃO CPVC, SOLDÁVEL, DN 54 X 35 MM, INSTALADO EM RESERVAÇÃO PREDIAL DE ÁGUA - FORNECIMENTO E INSTALAÇÃO. AF_04/2024</t>
  </si>
  <si>
    <t xml:space="preserve">BUCHA DE REDUÇÃO EM COBRE, PONTA X BOLSA, 66 X 54 MM, INSTALADO EM RESERVAÇÃO PREDIAL DE ÁGUA - FORNECIMENTO E INSTALAÇÃO. AF_04/2024</t>
  </si>
  <si>
    <t xml:space="preserve">BUCHA DE REDUÇÃO PVC, SOLDÁVEL, LONGA, DN 40 X 25 MM, INSTALADO EM RESERVAÇÃO PREDIAL DE ÁGUA - FORNECIMENTO E INSTALAÇÃO. AF_04/2024</t>
  </si>
  <si>
    <t xml:space="preserve">BUCHA DE REDUÇÃO PVC, SOLDÁVEL, LONGA, DN 50 X 25 MM, INSTALADO EM RESERVAÇÃO PREDIAL DE ÁGUA - FORNECIMENTO E INSTALAÇÃO. AF_04/2024</t>
  </si>
  <si>
    <t xml:space="preserve">BUCHA DE REDUÇÃO PVC, SOLDÁVEL, LONGA, DN 50 X 32 MM, INSTALADO EM RESERVAÇÃO PREDIAL DE ÁGUA - FORNECIMENTO E INSTALAÇÃO. AF_04/2024</t>
  </si>
  <si>
    <t xml:space="preserve">BUCHA DE REDUÇÃO PVC, SOLDÁVEL, LONGA, DN 60 X 25 MM, INSTALADO EM RESERVAÇÃO PREDIAL DE ÁGUA - FORNECIMENTO E INSTALAÇÃO. AF_04/2024</t>
  </si>
  <si>
    <t xml:space="preserve">BUCHA DE REDUÇÃO PVC, SOLDÁVEL, LONGA, DN 60 X 32 MM, INSTALADO EM RESERVAÇÃO PREDIAL DE ÁGUA - FORNECIMENTO E INSTALAÇÃO. AF_04/2024</t>
  </si>
  <si>
    <t xml:space="preserve">BUCHA DE REDUÇÃO PVC, SOLDÁVEL, LONGA, DN 60 X 50 MM, INSTALADO EM RESERVAÇÃO PREDIAL DE ÁGUA - FORNECIMENTO E INSTALAÇÃO. AF_04/2024</t>
  </si>
  <si>
    <t xml:space="preserve">BUCHA DE REDUÇÃO PVC, SOLDÁVEL, LONGA, DN 75 X 50 MM, INSTALADO EM RESERVAÇÃO PREDIAL DE ÁGUA - FORNECIMENTO E INSTALAÇÃO. AF_04/2024</t>
  </si>
  <si>
    <t xml:space="preserve">BUCHA DE REDUÇÃO, EM FERRO GALVANIZADO, CONEXÃO ROSQUEADA, DN 80 MM X 50 MM (3" X 2"), INSTALADO EM RESERVAÇÃO PREDIAL DE ÁGUA - FORNECIMENTO E INSTALAÇÃO. AF_04/2024</t>
  </si>
  <si>
    <t xml:space="preserve">BUCHA DE REDUÇÃO, EM FERRO GALVANIZADO, CONEXÃO ROSQUEADA, DN 80 MM X 65 MM (3" X 2 1/2"), INSTALADO EM RESERVAÇÃO PREDIAL DE ÁGUA - FORNECIMENTO E INSTALAÇÃO. AF_04/2024</t>
  </si>
  <si>
    <t xml:space="preserve">BUCHA DE REDUÇÃO, PPR, DN 25 X 20 MM, INSTALADO EM RESERVAÇÃO PREDIAL DE ÁGUA - FORNECIMENTO E INSTALAÇÃO. AF_04/2024</t>
  </si>
  <si>
    <t xml:space="preserve">BUCHA DE REDUÇÃO, PPR, DN 32 X 25 MM, INSTALADO EM RESERVAÇÃO PREDIAL DE ÁGUA - FORNECIMENTO E INSTALAÇÃO. AF_04/2024</t>
  </si>
  <si>
    <t xml:space="preserve">BUCHA DE REDUÇÃO, PPR, DN 40 X 25 MM, INSTALADO EM RESERVAÇÃO PREDIAL DE ÁGUA - FORNECIMENTO E INSTALAÇÃO. AF_04/2024</t>
  </si>
  <si>
    <t xml:space="preserve">BUCHA DE REDUÇÃO, PPR, DN 50 X 25 MM, INSTALADO EM RESERVAÇÃO PREDIAL DE ÁGUA - FORNECIMENTO E INSTALAÇÃO. AF_04/2024</t>
  </si>
  <si>
    <t xml:space="preserve">BUCHA DE REDUÇÃO, PPR, DN 50 X 32 MM, INSTALADO EM RESERVAÇÃO PREDIAL DE ÁGUA - FORNECIMENTO E INSTALAÇÃO. AF_04/2024</t>
  </si>
  <si>
    <t xml:space="preserve">CONECTOR EM BRONZE/LATÃO, DN 104 MM X 4", SEM ANEL DE SOLDA, BOLSA X ROSCA, INSTALADO EM RESERVAÇÃO PREDIAL DE ÁGUA - FORNECIMENTO E INSTALAÇÃO. AF_04/2024</t>
  </si>
  <si>
    <t xml:space="preserve">CONECTOR EM BRONZE/LATÃO, DN 54 MM X 2", SEM ANEL DE SOLDA, BOLSA X ROSCA, INSTALADO EM RESERVAÇÃO PREDIAL DE ÁGUA - FORNECIMENTO E INSTALAÇÃO. AF_04/2024</t>
  </si>
  <si>
    <t xml:space="preserve">CONECTOR EM BRONZE/LATÃO, DN 66 MM X 2 1/2", SEM ANEL DE SOLDA, BOLSA X ROSCA, INSTALADO EM RESERVAÇÃO PREDIAL DE ÁGUA - FORNECIMENTO E INSTALAÇÃO. AF_04/2024</t>
  </si>
  <si>
    <t xml:space="preserve">CONECTOR EM BRONZE/LATÃO, DN 79 MM X 3", SEM ANEL DE SOLDA, BOLSA X ROSCA, INSTALADO EM RESERVAÇÃO PREDIAL DE ÁGUA - FORNECIMENTO E INSTALAÇÃO. AF_04/2024</t>
  </si>
  <si>
    <t xml:space="preserve">CONECTOR MACHO, PPR, 25 MM X 1/2'', INSTALADO EM RESERVAÇÃO PREDIAL DE ÁGUA - FORNECIMENTO E INSTALAÇÃO. AF_04/2024</t>
  </si>
  <si>
    <t xml:space="preserve">CONECTOR MACHO, PPR, 32 MM X 3/4'', INSTALADO EM RESERVAÇÃO PREDIAL DE ÁGUA - FORNECIMENTO E INSTALAÇÃO. AF_04/2024</t>
  </si>
  <si>
    <t xml:space="preserve">CONECTOR, CPVC, SOLDÁVEL, DN 114 MM X 4", INSTALADO EM RESERVAÇÃO PREDIAL DE ÁGUA - FORNECIMENTO E INSTALAÇÃO. AF_04/2024</t>
  </si>
  <si>
    <t xml:space="preserve">CONECTOR, CPVC, SOLDÁVEL, DN 22 MM X 3/4", INSTALADO EM RESERVAÇÃO PREDIAL DE ÁGUA - FORNECIMENTO E INSTALAÇÃO. AF_04/2024</t>
  </si>
  <si>
    <t xml:space="preserve">CONECTOR, CPVC, SOLDÁVEL, DN 28 MM X 1", INSTALADO EM RESERVAÇÃO PREDIAL DE ÁGUA - FORNECIMENTO E INSTALAÇÃO. AF_04/2024</t>
  </si>
  <si>
    <t xml:space="preserve">CONECTOR, CPVC, SOLDÁVEL, DN 35 MM X 1 1/4", INSTALADO EM RESERVAÇÃO PREDIAL DE ÁGUA - FORNECIMENTO E INSTALAÇÃO. AF_04/2024</t>
  </si>
  <si>
    <t xml:space="preserve">CONECTOR, CPVC, SOLDÁVEL, DN 42 MM X 1 1/2", INSTALADO EM RESERVAÇÃO PREDIAL DE ÁGUA - FORNECIMENTO E INSTALAÇÃO. AF_04/2024</t>
  </si>
  <si>
    <t xml:space="preserve">CONECTOR, CPVC, SOLDÁVEL, DN 54 MM X 2", INSTALADO EM RESERVAÇÃO PREDIAL DE ÁGUA - FORNECIMENTO E INSTALAÇÃO. AF_04/2024</t>
  </si>
  <si>
    <t xml:space="preserve">CONECTOR, CPVC, SOLDÁVEL, DN 73 MM X 2 1/2", INSTALADO EM RESERVAÇÃO PREDIAL DE ÁGUA - FORNECIMENTO E INSTALAÇÃO. AF_04/2024</t>
  </si>
  <si>
    <t xml:space="preserve">CONECTOR, CPVC, SOLDÁVEL, DN 89 MM X 3", INSTALADO EM RESERVAÇÃO PREDIAL DE ÁGUA - FORNECIMENTO E INSTALAÇÃO. AF_04/2024</t>
  </si>
  <si>
    <t xml:space="preserve">CONJUNTO HIDRÁULICO EM AÇO ROSCÁVEL PARA INSTALAÇÃO DE BOMBA, DN SUCÇÃO 32 MM (1 1/4") E DN RECALQUE 25 MM (1"), PARA EDIFICAÇÃO COM 4 PAVIMENTOS - FORNECIMENTO E INSTALAÇÃO. AF_04/2024</t>
  </si>
  <si>
    <t xml:space="preserve">CONJUNTO HIDRÁULICO EM AÇO ROSCÁVEL PARA INSTALAÇÃO DE BOMBA, DN SUCÇÃO 40 MM (1 1/2") E DN RECALQUE 32 MM (1 1/4"), PARA EDIFICAÇÃO COM 8 PAVIMENTOS - FORNECIMENTO E INSTALAÇÃO. AF_04/2024</t>
  </si>
  <si>
    <t xml:space="preserve">CONJUNTO HIDRÁULICO EM AÇO ROSCÁVEL PARA INSTALAÇÃO DE BOMBA, DN SUCÇÃO 50 MM (2") E DN RECALQUE 40 MM (1 1/2"), PARA EDIFICAÇÃO COM 12 PAVIMENTOS - FORNECIMENTO E INSTALAÇÃO. AF_04/2024</t>
  </si>
  <si>
    <t xml:space="preserve">CONJUNTO HIDRÁULICO EM AÇO ROSCÁVEL PARA INSTALAÇÃO DE BOMBA, DN SUCÇÃO 65 MM (2½") E DN RECALQUE 50 MM (2"), PARA EDIFICAÇÃO COM 18 PAVIMENTOS - FORNECIMENTO E INSTALAÇÃO. AF_04/2024</t>
  </si>
  <si>
    <t xml:space="preserve">COTOVELO 45 GRAUS, EM FERRO GALVANIZADO, CONEXÃO ROSQUEADA, DN 50 MM (2"), INSTALADO EM RESERVAÇÃO PREDIAL DE ÁGUA - FORNECIMENTO E INSTALAÇÃO. AF_04/2024</t>
  </si>
  <si>
    <t xml:space="preserve">COTOVELO 45 GRAUS, EM FERRO GALVANIZADO, CONEXÃO ROSQUEADA, DN 65 MM (2 1/2"), INSTALADO EM RESERVAÇÃO PREDIAL DE ÁGUA - FORNECIMENTO E INSTALAÇÃO. AF_04/2024</t>
  </si>
  <si>
    <t xml:space="preserve">COTOVELO 45 GRAUS, EM FERRO GALVANIZADO, CONEXÃO ROSQUEADA, DN 80 MM (3"), INSTALADO EM RESERVAÇÃO PREDIAL DE ÁGUA - FORNECIMENTO E INSTALAÇÃO. AF_04/2024</t>
  </si>
  <si>
    <t xml:space="preserve">COTOVELO 90 GRAUS, EM FERRO GALVANIZADO, CONEXÃO ROSQUEADA, DN 50 MM (2"), INSTALADO EM RESERVAÇÃO PREDIAL DE ÁGUA - FORNECIMENTO E INSTALAÇÃO. AF_04/2024</t>
  </si>
  <si>
    <t xml:space="preserve">COTOVELO 90 GRAUS, EM FERRO GALVANIZADO, CONEXÃO ROSQUEADA, DN 65 MM (2 1/2"), INSTALADO EM RESERVAÇÃO PREDIAL DE ÁGUA - FORNECIMENTO E INSTALAÇÃO. AF_04/2024</t>
  </si>
  <si>
    <t xml:space="preserve">COTOVELO 90 GRAUS, EM FERRO GALVANIZADO, CONEXÃO ROSQUEADA, DN 80 MM (3"), INSTALADO EM RESERVAÇÃO PREDIAL DE ÁGUA - FORNECIMENTO E INSTALAÇÃO. AF_04/2024</t>
  </si>
  <si>
    <t xml:space="preserve">COTOVELO 90 GRAUS, EM FERRO GALVANIZADO, MACHO/FÊMEA, CONEXÃO ROSQUEADA, DN 50 MM (2"), INSTALADO EM RESERVAÇÃO PREDIAL DE ÁGUA - FORNECIMENTO E INSTALAÇÃO. AF_04/2024</t>
  </si>
  <si>
    <t xml:space="preserve">COTOVELO 90 GRAUS, EM FERRO GALVANIZADO, MACHO/FÊMEA, CONEXÃO ROSQUEADA, DN 80 MM (3"), INSTALADO EM RESERVAÇÃO PREDIAL DE ÁGUA - FORNECIMENTO E INSTALAÇÃO. AF_04/2024</t>
  </si>
  <si>
    <t xml:space="preserve">COTOVELO DE REDUÇÃO, 90 GRAUS, EM FERRO GALVANIZADO, CONEXÃO ROSQUEADA, DN 65 MM X 50 MM (2 1/2" X 2"), INSTALADO EM RESERVAÇÃO PREDIAL DE ÁGUA - FORNECIMENTO E INSTALAÇÃO. AF_04/2024</t>
  </si>
  <si>
    <t xml:space="preserve">COTOVELO EM COBRE, DN 104 MM, 90 GRAUS, SEM ANEL DE SOLDA, INSTALADO EM RESERVAÇÃO PREDIAL DE ÁGUA - FORNECIMENTO E INSTALAÇÃO. AF_04/2024</t>
  </si>
  <si>
    <t xml:space="preserve">COTOVELO EM COBRE, DN 54 MM, 90 GRAUS, SEM ANEL DE SOLDA, INSTALADO EM RESERVAÇÃO PREDIAL DE ÁGUA - FORNECIMENTO E INSTALAÇÃO. AF_04/2024</t>
  </si>
  <si>
    <t xml:space="preserve">COTOVELO EM COBRE, DN 66 MM, 90 GRAUS, SEM ANEL DE SOLDA, INSTALADO EM RESERVAÇÃO PREDIAL DE ÁGUA - FORNECIMENTO E INSTALAÇÃO. AF_04/2024</t>
  </si>
  <si>
    <t xml:space="preserve">COTOVELO EM COBRE, DN 79 MM, 90 GRAUS, SEM ANEL DE SOLDA, INSTALADO EM RESERVAÇÃO PREDIAL DE ÁGUA - FORNECIMENTO E INSTALAÇÃO. AF_04/2024</t>
  </si>
  <si>
    <t xml:space="preserve">COTOVELO, 90 GRAUS, EM FERRO GALVANIZADO, MACHO/FÊMEA, CONEXÃO ROSQUEADA, DN 65 MM (2 1/2"), INSTALADO EM RESERVAÇÃO PREDIAL DE ÁGUA - FORNECIMENTO E INSTALAÇÃO. AF_04/2024</t>
  </si>
  <si>
    <t xml:space="preserve">CURVA 45 GRAUS, EM FERRO GALVANIZADO, FÊMEA, CONEXÃO ROSQUEADA, DN 50 MM (2"), INSTALADO EM RESERVAÇÃO PREDIAL DE ÁGUA - FORNECIMENTO E INSTALAÇÃO. AF_04/2024</t>
  </si>
  <si>
    <t xml:space="preserve">CURVA 45 GRAUS, EM FERRO GALVANIZADO, FÊMEA, CONEXÃO ROSQUEADA, DN 65 MM (2 1/2"), INSTALADO EM RESERVAÇÃO PREDIAL DE ÁGUA - FORNECIMENTO E INSTALAÇÃO. AF_04/2024</t>
  </si>
  <si>
    <t xml:space="preserve">CURVA 45 GRAUS, EM FERRO GALVANIZADO, FÊMEA, CONEXÃO ROSQUEADA, DN 80 MM (3"), INSTALADO EM RESERVAÇÃO PREDIAL DE ÁGUA - FORNECIMENTO E INSTALAÇÃO. AF_04/2024</t>
  </si>
  <si>
    <t xml:space="preserve">CURVA 45 GRAUS, EM FERRO GALVANIZADO, MACHO/FÊMEA, CONEXÃO ROSQUEADA, DN 50 MM (2"), INSTALADO EM RESERVAÇÃO PREDIAL DE ÁGUA - FORNECIMENTO E INSTALAÇÃO. AF_04/2024</t>
  </si>
  <si>
    <t xml:space="preserve">CURVA 45 GRAUS, EM FERRO GALVANIZADO, MACHO/FÊMEA, CONEXÃO ROSQUEADA, DN 65 MM (2 1/2"), INSTALADO EM RESERVAÇÃO PREDIAL DE ÁGUA - FORNECIMENTO E INSTALAÇÃO. AF_04/2024</t>
  </si>
  <si>
    <t xml:space="preserve">CURVA 45 GRAUS, EM FERRO GALVANIZADO, MACHO/FÊMEA, CONEXÃO ROSQUEADA, DN 80 MM (3"), INSTALADO EM RESERVAÇÃO PREDIAL DE ÁGUA - FORNECIMENTO E INSTALAÇÃO. AF_04/2024</t>
  </si>
  <si>
    <t xml:space="preserve">CURVA 90 GRAUS, CPVC, SOLDÁVEL, DN 114 MM, INSTALADO EM RESERVAÇÃO PREDIAL DE ÁGUA - FORNECIMENTO E INSTALAÇÃO. AF_04/2024</t>
  </si>
  <si>
    <t xml:space="preserve">CURVA 90 GRAUS, CPVC, SOLDÁVEL, DN 22 MM, INSTALADO EM RESERVAÇÃO PREDIAL DE ÁGUA - FORNECIMENTO E INSTALAÇÃO. AF_04/2024</t>
  </si>
  <si>
    <t xml:space="preserve">CURVA 90 GRAUS, CPVC, SOLDÁVEL, DN 28 MM, INSTALADO EM RESERVAÇÃO PREDIAL DE ÁGUA - FORNECIMENTO E INSTALAÇÃO. AF_04/2024</t>
  </si>
  <si>
    <t xml:space="preserve">CURVA 90 GRAUS, CPVC, SOLDÁVEL, DN 35 MM, INSTALADO EM RESERVAÇÃO PREDIAL DE ÁGUA - FORNECIMENTO E INSTALAÇÃO. AF_04/2024</t>
  </si>
  <si>
    <t xml:space="preserve">CURVA 90 GRAUS, CPVC, SOLDÁVEL, DN 42 MM, INSTALADO EM RESERVAÇÃO PREDIAL DE ÁGUA - FORNECIMENTO E INSTALAÇÃO. AF_04/2024</t>
  </si>
  <si>
    <t xml:space="preserve">CURVA 90 GRAUS, CPVC, SOLDÁVEL, DN 54 MM, INSTALADO EM RESERVAÇÃO PREDIAL DE ÁGUA - FORNECIMENTO E INSTALAÇÃO. AF_04/2024</t>
  </si>
  <si>
    <t xml:space="preserve">CURVA 90 GRAUS, CPVC, SOLDÁVEL, DN 73 MM, INSTALADO EM RESERVAÇÃO PREDIAL DE ÁGUA - FORNECIMENTO E INSTALAÇÃO. AF_04/2024</t>
  </si>
  <si>
    <t xml:space="preserve">CURVA 90 GRAUS, CPVC, SOLDÁVEL, DN 89 MM, INSTALADO EM RESERVAÇÃO PREDIAL DE ÁGUA - FORNECIMENTO E INSTALAÇÃO. AF_04/2024</t>
  </si>
  <si>
    <t xml:space="preserve">CURVA 90 GRAUS, EM FERRO GALVANIZADO, CONEXÃO ROSQUEADA, DN 50 MM (2"), INSTALADO EM RESERVAÇÃO PREDIAL DE ÁGUA - FORNECIMENTO E INSTALAÇÃO. AF_04/2024</t>
  </si>
  <si>
    <t xml:space="preserve">CURVA 90 GRAUS, EM FERRO GALVANIZADO, CONEXÃO ROSQUEADA, DN 65 MM (2 1/2"), INSTALADO EM RESERVAÇÃO PREDIAL DE ÁGUA - FORNECIMENTO E INSTALAÇÃO. AF_04/2024</t>
  </si>
  <si>
    <t xml:space="preserve">CURVA 90 GRAUS, EM FERRO GALVANIZADO, CONEXÃO ROSQUEADA, DN 80 MM (3"), INSTALADO EM RESERVAÇÃO PREDIAL DE ÁGUA - FORNECIMENTO E INSTALAÇÃO. AF_04/2024</t>
  </si>
  <si>
    <t xml:space="preserve">CURVA 90 GRAUS, EM FERRO GALVANIZADO, FÊMEA, CONEXÃO ROSQUEADA, DN 50 MM (2"), INSTALADO EM RESERVAÇÃO PREDIAL DE ÁGUA - FORNECIMENTO E INSTALAÇÃO. AF_04/2024</t>
  </si>
  <si>
    <t xml:space="preserve">CURVA 90 GRAUS, EM FERRO GALVANIZADO, FÊMEA, CONEXÃO ROSQUEADA, DN 65 MM (2 1/2"), INSTALADO EM RESERVAÇÃO PREDIAL DE ÁGUA - FORNECIMENTO E INSTALAÇÃO. AF_04/2024</t>
  </si>
  <si>
    <t xml:space="preserve">CURVA 90 GRAUS, EM FERRO GALVANIZADO, FÊMEA, CONEXÃO ROSQUEADA, DN 80 (3"), INSTALADO EM RESERVAÇÃO PREDIAL DE ÁGUA - FORNECIMENTO E INSTALAÇÃO. AF_04/2024</t>
  </si>
  <si>
    <t xml:space="preserve">CURVA 90 GRAUS, EM FERRO GALVANIZADO, MACHO/FÊMEA, CONEXÃO ROSQUEADA, DN 50 MM (2"), INSTALADO EM RESERVAÇÃO PREDIAL DE ÁGUA - FORNECIMENTO E INSTALAÇÃO. AF_04/2024</t>
  </si>
  <si>
    <t xml:space="preserve">CURVA 90 GRAUS, EM FERRO GALVANIZADO, MACHO/FÊMEA, CONEXÃO ROSQUEADA, DN 65 MM (2 1/2"), INSTALADO EM RESERVAÇÃO PREDIAL DE ÁGUA - FORNECIMENTO E INSTALAÇÃO. AF_04/2024</t>
  </si>
  <si>
    <t xml:space="preserve">CURVA 90 GRAUS, EM FERRO GALVANIZADO, MACHO/FÊMEA, CONEXÃO ROSQUEADA, DN 80 MM (3"), INSTALADO EM RESERVAÇÃO PREDIAL DE ÁGUA - FORNECIMENTO E INSTALAÇÃO. AF_04/2024</t>
  </si>
  <si>
    <t xml:space="preserve">CURVA 90 GRAUS, PVC, SOLDÁVEL, DN 110 MM, INSTALADO EM RESERVAÇÃO PREDIAL DE ÁGUA - FORNECIMENTO E INSTALAÇÃO. AF_04/2024</t>
  </si>
  <si>
    <t xml:space="preserve">CURVA 90 GRAUS, PVC, SOLDÁVEL, DN 25 MM, INSTALADO EM RESERVAÇÃO PREDIAL DE ÁGUA - FORNECIMENTO E INSTALAÇÃO. AF_04/2024</t>
  </si>
  <si>
    <t xml:space="preserve">CURVA 90 GRAUS, PVC, SOLDÁVEL, DN 32 MM, INSTALADO EM RESERVAÇÃO PREDIAL DE ÁGUA - FORNECIMENTO E INSTALAÇÃO. AF_04/2024</t>
  </si>
  <si>
    <t xml:space="preserve">CURVA 90 GRAUS, PVC, SOLDÁVEL, DN 40 MM, INSTALADO EM RESERVAÇÃO PREDIAL DE ÁGUA - FORNECIMENTO E INSTALAÇÃO. AF_04/2024</t>
  </si>
  <si>
    <t xml:space="preserve">CURVA 90 GRAUS, PVC, SOLDÁVEL, DN 50 MM, INSTALADO EM RESERVAÇÃO PREDIAL DE ÁGUA - FORNECIMENTO E INSTALAÇÃO. AF_04/2024</t>
  </si>
  <si>
    <t xml:space="preserve">CURVA 90 GRAUS, PVC, SOLDÁVEL, DN 60 MM, INSTALADO EM RESERVAÇÃO PREDIAL DE ÁGUA - FORNECIMENTO E INSTALAÇÃO. AF_04/2024</t>
  </si>
  <si>
    <t xml:space="preserve">CURVA 90 GRAUS, PVC, SOLDÁVEL, DN 75 MM, INSTALADO EM RESERVAÇÃO PREDIAL DE ÁGUA - FORNECIMENTO E INSTALAÇÃO. AF_04/2024</t>
  </si>
  <si>
    <t xml:space="preserve">CURVA 90 GRAUS, PVC, SOLDÁVEL, DN 85 MM, INSTALADO EM RESERVAÇÃO PREDIAL DE ÁGUA - FORNECIMENTO E INSTALAÇÃO. AF_04/2024</t>
  </si>
  <si>
    <t xml:space="preserve">CURVA EM COBRE, DN 104 MM, 45 GRAUS, SEM ANEL DE SOLDA, BOLSA X BOLSA, INSTALADO EM RESERVAÇÃO PREDIAL DE ÁGUA - FORNECIMENTO E INSTALAÇÃO. AF_04/2024</t>
  </si>
  <si>
    <t xml:space="preserve">CURVA EM COBRE, DN 54 MM, 45 GRAUS, SEM ANEL DE SOLDA, BOLSA X BOLSA, INSTALADO EM RESERVAÇÃO PREDIAL DE ÁGUA - FORNECIMENTO E INSTALAÇÃO. AF_04/2024</t>
  </si>
  <si>
    <t xml:space="preserve">CURVA EM COBRE, DN 66 MM, 45 GRAUS, SEM ANEL DE SOLDA, BOLSA X BOLSA, INSTALADO EM RESERVAÇÃO PREDIAL DE ÁGUA - FORNECIMENTO E INSTALAÇÃO. AF_04/2024</t>
  </si>
  <si>
    <t xml:space="preserve">CURVA EM COBRE, DN 79 MM, 45 GRAUS, SEM ANEL DE SOLDA, BOLSA X BOLSA, INSTALADO EM RESERVAÇÃO PREDIAL DE ÁGUA - FORNECIMENTO E INSTALAÇÃO. AF_04/2024</t>
  </si>
  <si>
    <t xml:space="preserve">CURVA PPR 90 GRAUS, DN 20 MM, INSTALADO EM RESERVAÇÃO PREDIAL DE ÁGUA - FORNECIMENTO E INSTALAÇÃO. AF_04/2024</t>
  </si>
  <si>
    <t xml:space="preserve">CURVA PPR 90 GRAUS, DN 25 MM, INSTALADO EM RESERVAÇÃO PREDIAL DE ÁGUA - FORNECIMENTO E INSTALAÇÃO. AF_04/2024</t>
  </si>
  <si>
    <t xml:space="preserve">CURVA PVC 45 GRAUS, SOLDÁVEL, DN 25 MM, INSTALADO EM RESERVAÇÃO PREDIAL DE ÁGUA - FORNECIMENTO E INSTALAÇÃO. AF_04/2024</t>
  </si>
  <si>
    <t xml:space="preserve">CURVA PVC 45 GRAUS, SOLDÁVEL, DN 32 MM, INSTALADO EM RESERVAÇÃO PREDIAL DE ÁGUA - FORNECIMENTO E INSTALAÇÃO. AF_04/2024</t>
  </si>
  <si>
    <t xml:space="preserve">CURVA PVC 45 GRAUS, SOLDÁVEL, DN 40 MM, INSTALADO EM RESERVAÇÃO PREDIAL DE ÁGUA - FORNECIMENTO E INSTALAÇÃO. AF_04/2024</t>
  </si>
  <si>
    <t xml:space="preserve">CURVA PVC 45 GRAUS, SOLDÁVEL, DN 50 MM, INSTALADO EM RESERVAÇÃO PREDIAL DE ÁGUA - FORNECIMENTO E INSTALAÇÃO. AF_04/2024</t>
  </si>
  <si>
    <t xml:space="preserve">CURVA PVC 45 GRAUS, SOLDÁVEL, DN 60 MM, INSTALADO EM RESERVAÇÃO PREDIAL DE ÁGUA - FORNECIMENTO E INSTALAÇÃO. AF_04/2024</t>
  </si>
  <si>
    <t xml:space="preserve">CURVA PVC 45 GRAUS, SOLDÁVEL, DN 75 MM, INSTALADO EM RESERVAÇÃO PREDIAL DE ÁGUA - FORNECIMENTO E INSTALAÇÃO. AF_04/2024</t>
  </si>
  <si>
    <t xml:space="preserve">CURVA PVC 45 GRAUS, SOLDÁVEL, DN 85 MM, INSTALADO EM RESERVAÇÃO PREDIAL DE ÁGUA - FORNECIMENTO E INSTALAÇÃO. AF_04/2024</t>
  </si>
  <si>
    <t xml:space="preserve">FLANGE CURTA EM COBRE, DN 104 MM X 4", INSTALADO EM RESERVAÇÃO PREDIAL DE ÁGUA - FORNECIMENTO E INSTALAÇÃO. AF_04/2024</t>
  </si>
  <si>
    <t xml:space="preserve">FLANGE CURTA EM COBRE, DN 54 MM X 2", INSTALADO EM RESERVAÇÃO PREDIAL DE ÁGUA - FORNECIMENTO E INSTALAÇÃO. AF_04/2024</t>
  </si>
  <si>
    <t xml:space="preserve">FLANGE CURTA EM COBRE, DN 66 MM X 2 1/2", INSTALADO EM RESERVAÇÃO PREDIAL DE ÁGUA - FORNECIMENTO E INSTALAÇÃO. AF_04/2024</t>
  </si>
  <si>
    <t xml:space="preserve">FLANGE CURTA EM COBRE, DN 79 MM X 3", INSTALADO EM RESERVAÇÃO PREDIAL DE ÁGUA - FORNECIMENTO E INSTALAÇÃO. AF_04/2024</t>
  </si>
  <si>
    <t xml:space="preserve">JOELHO 90 GRAUS COM BUCHA DE LATÃO, PVC, SOLDÁVEL, DN 25 MM X 3/4", INSTALADO EM RESERVAÇÃO PREDIAL DE ÁGUA - FORNECIMENTO E INSTALAÇÃO. AF_04/2024</t>
  </si>
  <si>
    <t xml:space="preserve">JOELHO 90 GRAUS, CPVC, SOLDÁVEL, DN 114 MM, INSTALADO EM RESERVAÇÃO PREDIAL DE ÁGUA - FORNECIMENTO E INSTALAÇÃO. AF_04/2024</t>
  </si>
  <si>
    <t xml:space="preserve">JOELHO 90 GRAUS, CPVC, SOLDÁVEL, DN 22 MM, INSTALADO EM RESERVAÇÃO PREDIAL DE ÁGUA - FORNECIMENTO E INSTALAÇÃO. AF_04/2024</t>
  </si>
  <si>
    <t xml:space="preserve">JOELHO 90 GRAUS, CPVC, SOLDÁVEL, DN 28 MM, INSTALADO EM RESERVAÇÃO PREDIAL DE ÁGUA - FORNECIMENTO E INSTALAÇÃO. AF_04/2024</t>
  </si>
  <si>
    <t xml:space="preserve">JOELHO 90 GRAUS, CPVC, SOLDÁVEL, DN 35 MM, INSTALADO EM RESERVAÇÃO PREDIAL DE ÁGUA - FORNECIMENTO E INSTALAÇÃO. AF_04/2024</t>
  </si>
  <si>
    <t xml:space="preserve">JOELHO 90 GRAUS, CPVC, SOLDÁVEL, DN 42 MM, INSTALADO EM RESERVAÇÃO PREDIAL DE ÁGUA - FORNECIMENTO E INSTALAÇÃO. AF_04/2024</t>
  </si>
  <si>
    <t xml:space="preserve">JOELHO 90 GRAUS, CPVC, SOLDÁVEL, DN 54 MM, INSTALADO EM RESERVAÇÃO PREDIAL DE ÁGUA - FORNECIMENTO E INSTALAÇÃO. AF_04/2024</t>
  </si>
  <si>
    <t xml:space="preserve">JOELHO 90 GRAUS, CPVC, SOLDÁVEL, DN 73 MM, INSTALADO EM RESERVAÇÃO PREDIAL DE ÁGUA - FORNECIMENTO E INSTALAÇÃO. AF_04/2024</t>
  </si>
  <si>
    <t xml:space="preserve">JOELHO 90 GRAUS, CPVC, SOLDÁVEL, DN 89 MM, INSTALADO EM RESERVAÇÃO PREDIAL DE ÁGUA - FORNECIMENTO E INSTALAÇÃO. AF_04/2024</t>
  </si>
  <si>
    <t xml:space="preserve">JOELHO 90 GRAUS, PPR, DN 110 MM, INSTALADO EM RESERVAÇÃO PREDIAL DE ÁGUA - FORNECIMENTO E INSTALAÇÃO. AF_04/2024</t>
  </si>
  <si>
    <t xml:space="preserve">JOELHO 90 GRAUS, PPR, DN 20 MM, INSTALADO EM RESERVAÇÃO PREDIAL DE ÁGUA - FORNECIMENTO E INSTALAÇÃO. AF_04/2024</t>
  </si>
  <si>
    <t xml:space="preserve">JOELHO 90 GRAUS, PPR, DN 25 MM, INSTALADO EM RESERVAÇÃO PREDIAL DE ÁGUA - FORNECIMENTO E INSTALAÇÃO. AF_04/2024</t>
  </si>
  <si>
    <t xml:space="preserve">JOELHO 90 GRAUS, PPR, DN 32 MM, INSTALADO EM RESERVAÇÃO PREDIAL DE ÁGUA - FORNECIMENTO E INSTALAÇÃO. AF_04/2024</t>
  </si>
  <si>
    <t xml:space="preserve">JOELHO 90 GRAUS, PPR, DN 40 MM, INSTALADO EM RESERVAÇÃO PREDIAL DE ÁGUA - FORNECIMENTO E INSTALAÇÃO. AF_04/2024</t>
  </si>
  <si>
    <t xml:space="preserve">JOELHO 90 GRAUS, PPR, DN 50 MM, INSTALADO EM RESERVAÇÃO PREDIAL DE ÁGUA - FORNECIMENTO E INSTALAÇÃO. AF_04/2024</t>
  </si>
  <si>
    <t xml:space="preserve">JOELHO 90 GRAUS, PPR, DN 63 MM, INSTALADO EM RESERVAÇÃO PREDIAL DE ÁGUA - FORNECIMENTO E INSTALAÇÃO. AF_04/2024</t>
  </si>
  <si>
    <t xml:space="preserve">JOELHO 90 GRAUS, PPR, DN 75 MM, INSTALADO EM RESERVAÇÃO PREDIAL DE ÁGUA - FORNECIMENTO E INSTALAÇÃO. AF_04/2024</t>
  </si>
  <si>
    <t xml:space="preserve">JOELHO 90 GRAUS, PPR, DN 90 MM, INSTALADO EM RESERVAÇÃO PREDIAL DE ÁGUA - FORNECIMENTO E INSTALAÇÃO. AF_04/2024</t>
  </si>
  <si>
    <t xml:space="preserve">JOELHO 90 GRAUS, PVC, SOLDÁVEL, DN 110 MM INSTALADO EM RESERVAÇÃO PREDIAL DE ÁGUA - FORNECIMENTO E INSTALAÇÃO. AF_04/2024</t>
  </si>
  <si>
    <t xml:space="preserve">JOELHO 90 GRAUS, PVC, SOLDÁVEL, DN 32 MM INSTALADO EM RESERVAÇÃO PREDIAL DE ÁGUA - FORNECIMENTO E INSTALAÇÃO. AF_04/2024</t>
  </si>
  <si>
    <t xml:space="preserve">JOELHO 90 GRAUS, PVC, SOLDÁVEL, DN 40 MM INSTALADO EM RESERVAÇÃO PREDIAL DE ÁGUA - FORNECIMENTO E INSTALAÇÃO. AF_04/2024</t>
  </si>
  <si>
    <t xml:space="preserve">JOELHO 90 GRAUS, PVC, SOLDÁVEL, DN 50 MM INSTALADO EM RESERVAÇÃO PREDIAL DE ÁGUA - FORNECIMENTO E INSTALAÇÃO. AF_04/2024</t>
  </si>
  <si>
    <t xml:space="preserve">JOELHO 90 GRAUS, PVC, SOLDÁVEL, DN 60 MM INSTALADO EM RESERVAÇÃO PREDIAL DE ÁGUA - FORNECIMENTO E INSTALAÇÃO. AF_04/2024</t>
  </si>
  <si>
    <t xml:space="preserve">JOELHO 90 GRAUS, PVC, SOLDÁVEL, DN 75 MM INSTALADO EM RESERVAÇÃO PREDIAL DE ÁGUA - FORNECIMENTO E INSTALAÇÃO. AF_04/2024</t>
  </si>
  <si>
    <t xml:space="preserve">JOELHO 90 GRAUS, PVC, SOLDÁVEL, DN 85 MM INSTALADO EM RESERVAÇÃO PREDIAL DE ÁGUA - FORNECIMENTO E INSTALAÇÃO. AF_04/2024</t>
  </si>
  <si>
    <t xml:space="preserve">JOELHO CPVC, SOLDÁVEL, 45 GRAUS, DN 22 MM, INSTALADO EM RESERVAÇÃO PREDIAL DE ÁGUA - FORNECIMENTO E INSTALAÇÃO. AF_04/2024</t>
  </si>
  <si>
    <t xml:space="preserve">JOELHO CPVC, SOLDÁVEL, 45 GRAUS, DN 28 MM, INSTALADO EM RESERVAÇÃO PREDIAL DE ÁGUA - FORNECIMENTO E INSTALAÇÃO. AF_04/2024</t>
  </si>
  <si>
    <t xml:space="preserve">JOELHO CPVC, SOLDÁVEL, 45 GRAUS, DN 35 MM, INSTALADO EM RESERVAÇÃO PREDIAL DE ÁGUA - FORNECIMENTO E INSTALAÇÃO. AF_04/2024</t>
  </si>
  <si>
    <t xml:space="preserve">JOELHO CPVC, SOLDÁVEL, 45 GRAUS, DN 42 MM, INSTALADO EM RESERVAÇÃO PREDIAL DE ÁGUA - FORNECIMENTO E INSTALAÇÃO. AF_04/2024</t>
  </si>
  <si>
    <t xml:space="preserve">JOELHO CPVC, SOLDÁVEL, 45 GRAUS, DN 54 MM, INSTALADO EM RESERVAÇÃO PREDIAL DE ÁGUA - FORNECIMENTO E INSTALAÇÃO. AF_04/2024</t>
  </si>
  <si>
    <t xml:space="preserve">JOELHO CPVC, SOLDÁVEL, 45 GRAUS, DN 73 MM, INSTALADO EM RESERVAÇÃO PREDIAL DE ÁGUA - FORNECIMENTO E INSTALAÇÃO. AF_04/2024</t>
  </si>
  <si>
    <t xml:space="preserve">JOELHO CPVC, SOLDÁVEL, 45 GRAUS, DN 89 MM, INSTALADO EM RESERVAÇÃO PREDIAL DE ÁGUA - FORNECIMENTO E INSTALAÇÃO. AF_04/2024</t>
  </si>
  <si>
    <t xml:space="preserve">JOELHO PPR 45 GRAUS, SOLDÁVEL, DN 20 MM, INSTALADO EM RESERVAÇÃO PREDIAL DE ÁGUA - FORNECIMENTO E INSTALAÇÃO. AF_04/2024</t>
  </si>
  <si>
    <t xml:space="preserve">JOELHO PPR 45 GRAUS, SOLDÁVEL, DN 25 MM, INSTALADO EM RESERVAÇÃO PREDIAL DE ÁGUA - FORNECIMENTO E INSTALAÇÃO. AF_04/2024</t>
  </si>
  <si>
    <t xml:space="preserve">JOELHO PPR 45 GRAUS, SOLDÁVEL, DN 40 MM, INSTALADO EM RESERVAÇÃO PREDIAL DE ÁGUA - FORNECIMENTO E INSTALAÇÃO. AF_04/2024</t>
  </si>
  <si>
    <t xml:space="preserve">JOELHO PPR 45 GRAUS, SOLDÁVEL, DN 50 MM, INSTALADO EM RESERVAÇÃO PREDIAL DE ÁGUA - FORNECIMENTO E INSTALAÇÃO. AF_04/2024</t>
  </si>
  <si>
    <t xml:space="preserve">JOELHO PPR 45 GRAUS, SOLDÁVEL, DN 63 MM, INSTALADO EM RESERVAÇÃO PREDIAL DE ÁGUA - FORNECIMENTO E INSTALAÇÃO. AF_04/2024</t>
  </si>
  <si>
    <t xml:space="preserve">JOELHO PPR 45 GRAUS, SOLDÁVEL, DN 75 MM, INSTALADO EM RESERVAÇÃO PREDIAL DE ÁGUA - FORNECIMENTO E INSTALAÇÃO. AF_04/2024</t>
  </si>
  <si>
    <t xml:space="preserve">JOELHO PPR 45 GRAUS, SOLDÁVEL, DN 90 MM, INSTALADO EM RESERVAÇÃO PREDIAL DE ÁGUA - FORNECIMENTO E INSTALAÇÃO. AF_04/2024</t>
  </si>
  <si>
    <t xml:space="preserve">JOELHO PPR, 45 GRAUS, SOLDÁVEL, DN 32 MM, INSTALADO EM RESERVAÇÃO PREDIAL DE ÁGUA - FORNECIMENTO E INSTALAÇÃO. AF_04/2024</t>
  </si>
  <si>
    <t xml:space="preserve">JOELHO PVC, SOLDÁVEL, 45 GRAUS, DN 25 MM, INSTALADO EM RESERVAÇÃO PREDIAL DE ÁGUA - FORNECIMENTO E INSTALAÇÃO. AF_04/2024</t>
  </si>
  <si>
    <t xml:space="preserve">JOELHO PVC, SOLDÁVEL, 45 GRAUS, DN 32 MM, INSTALADO EM RESERVAÇÃO PREDIAL DE ÁGUA - FORNECIMENTO E INSTALAÇÃO. AF_04/2024</t>
  </si>
  <si>
    <t xml:space="preserve">JOELHO PVC, SOLDÁVEL, 45 GRAUS, DN 40 MM, INSTALADO EM RESERVAÇÃO PREDIAL DE ÁGUA - FORNECIMENTO E INSTALAÇÃO. AF_04/2024</t>
  </si>
  <si>
    <t xml:space="preserve">JOELHO PVC, SOLDÁVEL, 45 GRAUS, DN 50 MM, INSTALADO EM RESERVAÇÃO PREDIAL DE ÁGUA - FORNECIMENTO E INSTALAÇÃO. AF_04/2024</t>
  </si>
  <si>
    <t xml:space="preserve">JOELHO PVC, SOLDÁVEL, 45 GRAUS, DN 60 MM, INSTALADO EM RESERVAÇÃO PREDIAL DE ÁGUA - FORNECIMENTO E INSTALAÇÃO. AF_04/2024</t>
  </si>
  <si>
    <t xml:space="preserve">JOELHO PVC, SOLDÁVEL, 45 GRAUS, DN 75 MM, INSTALADO EM RESERVAÇÃO PREDIAL DE ÁGUA - FORNECIMENTO E INSTALAÇÃO. AF_04/2024</t>
  </si>
  <si>
    <t xml:space="preserve">JOELHO PVC, SOLDÁVEL, 45 GRAUS, DN 85 MM, INSTALADO EM RESERVAÇÃO PREDIAL DE ÁGUA - FORNECIMENTO E INSTALAÇÃO. AF_04/2024</t>
  </si>
  <si>
    <t xml:space="preserve">LUVA DE COBRE, DN 104 MM, SEM ANEL DE SOLDA, INSTALADO EM RESERVAÇÃO PREDIAL DE ÁGUA - FORNECIMENTO E INSTALAÇÃO. AF_04/2024</t>
  </si>
  <si>
    <t xml:space="preserve">LUVA DE REDUÇÃO SOLDÁVEL, PVC, DN 32 MM X 25 MM, INSTALADO EM RESERVAÇÃO PREDIAL DE ÁGUA - FORNECIMENTO E INSTALAÇÃO. AF_04/2024</t>
  </si>
  <si>
    <t xml:space="preserve">LUVA DE REDUÇÃO SOLDÁVEL, PVC, DN 40 MM X 32 MM, INSTALADO EM RESERVAÇÃO PREDIAL DE ÁGUA - FORNECIMENTO E INSTALAÇÃO. AF_04/2024</t>
  </si>
  <si>
    <t xml:space="preserve">LUVA DE REDUÇÃO SOLDÁVEL, PVC, DN 60 MM X 50 MM, INSTALADO EM RESERVAÇÃO PREDIAL DE ÁGUA - FORNECIMENTO E INSTALAÇÃO. AF_04/2024</t>
  </si>
  <si>
    <t xml:space="preserve">LUVA DE REDUÇÃO, EM FERRO GALVANIZADO, CONEXÃO ROSQUEADA, DN 65 MM X 50 MM (2 1/2" X 2"), INSTALADO EM RESERVAÇÃO PREDIAL DE ÁGUA - FORNECIMENTO E INSTALAÇÃO. AF_04/2024</t>
  </si>
  <si>
    <t xml:space="preserve">LUVA DE REDUÇÃO, EM FERRO GALVANIZADO, CONEXÃO ROSQUEADA, DN 80 MM X 50 MM (3" X 2"), INSTALADO EM RESERVAÇÃO PREDIAL DE ÁGUA - FORNECIMENTO E INSTALAÇÃO. AF_04/2024</t>
  </si>
  <si>
    <t xml:space="preserve">LUVA DE REDUÇÃO, EM FERRO GALVANIZADO, CONEXÃO ROSQUEADA, DN 80 MM X 65 MM (3" X 2 1/2"), INSTALADO EM RESERVAÇÃO PREDIAL DE ÁGUA - FORNECIMENTO E INSTALAÇÃO. AF_04/2024</t>
  </si>
  <si>
    <t xml:space="preserve">LUVA DE REDUÇÃO, SOLDÁVEL, PVC, DN 50 X 25 MM, INSTALADO EM RESERVAÇÃO PREDIAL DE ÁGUA - FORNECIMENTO E INSTALAÇÃO. AF_04/2024</t>
  </si>
  <si>
    <t xml:space="preserve">LUVA EM COBRE, DN 54 MM, SEM ANEL DE SOLDA, INSTALADO EM RESERVAÇÃO PREDIAL DE ÁGUA - FORNECIMENTO E INSTALAÇÃO. AF_04/2024</t>
  </si>
  <si>
    <t xml:space="preserve">LUVA EM COBRE, DN 66 MM, SEM ANEL DE SOLDA, INSTALADO EM RESERVAÇÃO PREDIAL DE ÁGUA - FORNECIMENTO E INSTALAÇÃO. AF_04/2024</t>
  </si>
  <si>
    <t xml:space="preserve">LUVA EM COBRE, DN 79 MM, SEM ANEL DE SOLDA, INSTALADO EM RESERVAÇÃO PREDIAL DE ÁGUA - FORNECIMENTO E INSTALAÇÃO. AF_04/2024</t>
  </si>
  <si>
    <t xml:space="preserve">LUVA PVC, SOLDÁVEL, DN 25 MM, INSTALADO EM RESERVAÇÃO PREDIAL DE ÁGUA - FORNECIMENTO E INSTALAÇÃO. AF_04/2024</t>
  </si>
  <si>
    <t xml:space="preserve">LUVA PVC, SOLDÁVEL, DN 32 MM, INSTALADO EM RESERVAÇÃO PREDIAL DE ÁGUA - FORNECIMENTO E INSTALAÇÃO. AF_04/2024</t>
  </si>
  <si>
    <t xml:space="preserve">LUVA, CPVC, SOLDÁVEL, DN 114 MM, INSTALADO EM RESERVAÇÃO PREDIAL DE ÁGUA - FORNECIMENTO E INSTALAÇÃO. AF_04/2024</t>
  </si>
  <si>
    <t xml:space="preserve">LUVA, CPVC, SOLDÁVEL, DN 22 MM, INSTALADO EM RESERVAÇÃO PREDIAL DE ÁGUA - FORNECIMENTO E INSTALAÇÃO. AF_04/2024</t>
  </si>
  <si>
    <t xml:space="preserve">LUVA, CPVC, SOLDÁVEL, DN 28 MM, INSTALADO EM RESERVAÇÃO PREDIAL DE ÁGUA - FORNECIMENTO E INSTALAÇÃO. AF_04/2024</t>
  </si>
  <si>
    <t xml:space="preserve">LUVA, CPVC, SOLDÁVEL, DN 35 MM, INSTALADO EM RESERVAÇÃO PREDIAL DE ÁGUA - FORNECIMENTO E INSTALAÇÃO. AF_04/2024</t>
  </si>
  <si>
    <t xml:space="preserve">LUVA, CPVC, SOLDÁVEL, DN 42 MM, INSTALADO EM RESERVAÇÃO PREDIAL DE ÁGUA - FORNECIMENTO E INSTALAÇÃO. AF_04/2024</t>
  </si>
  <si>
    <t xml:space="preserve">LUVA, CPVC, SOLDÁVEL, DN 54 MM, INSTALADO EM RESERVAÇÃO PREDIAL DE ÁGUA - FORNECIMENTO E INSTALAÇÃO. AF_04/2024</t>
  </si>
  <si>
    <t xml:space="preserve">LUVA, CPVC, SOLDÁVEL, DN 73 MM, INSTALADO EM RESERVAÇÃO PREDIAL DE ÁGUA - FORNECIMENTO E INSTALAÇÃO. AF_04/2024</t>
  </si>
  <si>
    <t xml:space="preserve">LUVA, CPVC, SOLDÁVEL, DN 89 MM, INSTALADO EM RESERVAÇÃO PREDIAL DE ÁGUA - FORNECIMENTO E INSTALAÇÃO. AF_04/2024</t>
  </si>
  <si>
    <t xml:space="preserve">LUVA, EM FERRO GALVANIZADO, CONEXÃO ROSQUEADA, DN 50 MM (2"), INSTALADO EM RESERVAÇÃO PREDIAL DE ÁGUA - FORNECIMENTO E INSTALAÇÃO. AF_04/2024</t>
  </si>
  <si>
    <t xml:space="preserve">LUVA, EM FERRO GALVANIZADO, CONEXÃO ROSQUEADA, DN 65 MM (2 1/2"), INSTALADO EM RESERVAÇÃO PREDIAL DE ÁGUA - FORNECIMENTO E INSTALAÇÃO. AF_04/2024</t>
  </si>
  <si>
    <t xml:space="preserve">LUVA, EM FERRO GALVANIZADO, CONEXÃO ROSQUEADA, DN 80 MM (3"), INSTALADO EM RESERVAÇÃO PREDIAL DE ÁGUA - FORNECIMENTO E INSTALAÇÃO. AF_04/2024</t>
  </si>
  <si>
    <t xml:space="preserve">LUVA, PPR, DN 110 MM, CLASSE PN 25, INSTALADO EM RESERVAÇÃO PREDIAL DE ÁGUA - FORNECIMENTO E INSTALAÇÃO. AF_04/2024</t>
  </si>
  <si>
    <t xml:space="preserve">LUVA, PPR, DN 20 MM, INSTALADO EM RESERVAÇÃO PREDIAL DE ÁGUA - FORNECIMENTO E INSTALAÇÃO. AF_04/2024</t>
  </si>
  <si>
    <t xml:space="preserve">LUVA, PPR, DN 25 MM, INSTALADO EM RESERVAÇÃO PREDIAL DE ÁGUA - FORNECIMENTO E INSTALAÇÃO. AF_04/2024</t>
  </si>
  <si>
    <t xml:space="preserve">LUVA, PPR, DN 32 MM, CLASSE PN 25, INSTALADO EM RESERVAÇÃO PREDIAL DE ÁGUA - FORNECIMENTO E INSTALAÇÃO. AF_04/2024</t>
  </si>
  <si>
    <t xml:space="preserve">LUVA, PPR, DN 40 MM, CLASSE PN 25, INSTALADO EM RESERVAÇÃO PREDIAL DE ÁGUA - FORNECIMENTO E INSTALAÇÃO. AF_04/2024</t>
  </si>
  <si>
    <t xml:space="preserve">LUVA, PPR, DN 50 MM, CLASSE PN 25, INSTALADO EM RESERVAÇÃO PREDIAL DE ÁGUA - FORNECIMENTO E INSTALAÇÃO. AF_04/2024</t>
  </si>
  <si>
    <t xml:space="preserve">LUVA, PPR, DN 63 MM, CLASSE PN 25, INSTALADO EM RESERVAÇÃO PREDIAL DE ÁGUA - FORNECIMENTO E INSTALAÇÃO. AF_04/2024</t>
  </si>
  <si>
    <t xml:space="preserve">LUVA, PPR, DN 75 MM, CLASSE PN 25, INSTALADO EM RESERVAÇÃO PREDIAL DE ÁGUA - FORNECIMENTO E INSTALAÇÃO. AF_04/2024</t>
  </si>
  <si>
    <t xml:space="preserve">LUVA, PPR, DN 90 MM, CLASSE PN 25, INSTALADO EM RESERVAÇÃO PREDIAL DE ÁGUA - FORNECIMENTO E INSTALAÇÃO. AF_04/2024</t>
  </si>
  <si>
    <t xml:space="preserve">LUVA, PVC, SOLDÁVEL, DN 110 MM, INSTALADO EM RESERVAÇÃO PREDIAL DE ÁGUA - FORNECIMENTO E INSTALAÇÃO. AF_04/2024</t>
  </si>
  <si>
    <t xml:space="preserve">LUVA, PVC, SOLDÁVEL, DN 40 MM, INSTALADO EM RESERVAÇÃO PREDIAL DE ÁGUA - FORNECIMENTO E INSTALAÇÃO. AF_04/2024</t>
  </si>
  <si>
    <t xml:space="preserve">LUVA, PVC, SOLDÁVEL, DN 50 MM, INSTALADO EM RESERVAÇÃO PREDIAL DE ÁGUA - FORNECIMENTO E INSTALAÇÃO. AF_04/2024</t>
  </si>
  <si>
    <t xml:space="preserve">LUVA, PVC, SOLDÁVEL, DN 60 MM, INSTALADO EM RESERVAÇÃO PREDIAL DE ÁGUA - FORNECIMENTO E INSTALAÇÃO. AF_04/2024</t>
  </si>
  <si>
    <t xml:space="preserve">LUVA, PVC, SOLDÁVEL, DN 75 MM, INSTALADO EM RESERVAÇÃO PREDIAL DE ÁGUA - FORNECIMENTO E INSTALAÇÃO. AF_04/2024</t>
  </si>
  <si>
    <t xml:space="preserve">LUVA, PVC, SOLDÁVEL, DN 85 MM, INSTALADO EM RESERVAÇÃO PREDIAL DE ÁGUA - FORNECIMENTO E INSTALAÇÃO. AF_04/2024</t>
  </si>
  <si>
    <t xml:space="preserve">NIPLE DE REDUÇÃO, EM FERRO GALVANIZADO, CONEXÃO ROSQUEADA, DN 80 MM X 50 MM (3" X 2"), INSTALADO EM RESERVAÇÃO PREDIAL DE ÁGUA - FORNECIMENTO E INSTALAÇÃO. AF_04/2024</t>
  </si>
  <si>
    <t xml:space="preserve">NIPLE DE REDUÇÃO, EM FERRO GALVANIZADO, CONEXÃO ROSQUEADA, DN 80 MM X 65 MM (3" X 2 1/2"), INSTALADO EM RESERVAÇÃO PREDIAL DE ÁGUA - FORNECIMENTO E INSTALAÇÃO. AF_04/2024</t>
  </si>
  <si>
    <t xml:space="preserve">NIPLE, EM FERRO GALVANIZADO, CONEXÃO ROSQUEADA, DN 50 MM (2"), INSTALADO EM RESERVAÇÃO PREDIAL DE ÁGUA - FORNECIMENTO E INSTALAÇÃO. AF_04/2024</t>
  </si>
  <si>
    <t xml:space="preserve">NIPLE, EM FERRO GALVANIZADO, CONEXÃO ROSQUEADA, DN 65 MM (2 1/2"), INSTALADO EM RESERVAÇÃO PREDIAL DE ÁGUA - FORNECIMENTO E INSTALAÇÃO. AF_04/2024</t>
  </si>
  <si>
    <t xml:space="preserve">NIPLE, EM FERRO GALVANIZADO, CONEXÃO ROSQUEADA, DN 80 MM (3"), INSTALADO EM RESERVAÇÃO PREDIAL DE ÁGUA - FORNECIMENTO E INSTALAÇÃO. AF_04/2024</t>
  </si>
  <si>
    <t xml:space="preserve">TE DE REDUÇÃO, CPVC, DN 28 X 22 MM, INSTALADO EM RESERVAÇÃO PREDIAL DE ÁGUA - FORNECIMENTO E INSTALAÇÃO. AF_04/2024</t>
  </si>
  <si>
    <t xml:space="preserve">TE DE REDUÇÃO, CPVC, DN 35 X 28 MM, INSTALADO EM RESERVAÇÃO PREDIAL DE ÁGUA - FORNECIMENTO E INSTALAÇÃO. AF_04/2024</t>
  </si>
  <si>
    <t xml:space="preserve">TE DE REDUÇÃO, CPVC, DN 42 X 35 MM, INSTALADO EM RESERVAÇÃO PREDIAL DE ÁGUA - FORNECIMENTO E INSTALAÇÃO. AF_04/2024</t>
  </si>
  <si>
    <t xml:space="preserve">TE DE REDUÇÃO, EM FERRO GALVANIZADO, CONEXÃO ROSQUEADA, DN 80 MM X 50 MM (3" X 2"), INSTALADO EM RESERVAÇÃO PREDIAL DE ÁGUA - FORNECIMENTO E INSTALAÇÃO. AF_04/2024</t>
  </si>
  <si>
    <t xml:space="preserve">TE DE REDUÇÃO, EM FERRO GALVANIZADO, CONEXÃO ROSQUEADA, DN 80 MM X 65 MM (3" X 2 1/2"), INSTALADO EM RESERVAÇÃO PREDIAL DE ÁGUA - FORNECIMENTO E INSTALAÇÃO. AF_04/2024</t>
  </si>
  <si>
    <t xml:space="preserve">TE DE REDUÇÃO, PVC, SOLDÁVEL, 90 GRAUS, DN 50 MM X 25 MM, INSTALADO EM RESERVAÇÃO PREDIAL DE ÁGUA - FORNECIMENTO E INSTALAÇÃO. AF_04/2024</t>
  </si>
  <si>
    <t xml:space="preserve">TE DE REDUÇÃO, PVC, SOLDÁVEL, 90 GRAUS, DN 50 MM X 32 MM, INSTALADO EM RESERVAÇÃO PREDIAL DE ÁGUA - FORNECIMENTO E INSTALAÇÃO. AF_04/2024</t>
  </si>
  <si>
    <t xml:space="preserve">TE EM COBRE, DN 104 MM, SEM ANEL DE SOLDA, INSTALADO EM RESERVAÇÃO PREDIAL DE ÁGUA - FORNECIMENTO E INSTALAÇÃO. AF_04/2024</t>
  </si>
  <si>
    <t xml:space="preserve">TE EM COBRE, DN 54 MM, SEM ANEL DE SOLDA, INSTALADO EM RESERVAÇÃO PREDIAL DE ÁGUA - FORNECIMENTO E INSTALAÇÃO. AF_04/2024</t>
  </si>
  <si>
    <t xml:space="preserve">TE EM COBRE, DN 66 MM, SEM ANEL DE SOLDA, INSTALADO EM RESERVAÇÃO PREDIAL DE ÁGUA - FORNECIMENTO E INSTALAÇÃO. AF_04/2024</t>
  </si>
  <si>
    <t xml:space="preserve">TE EM COBRE, DN 79 MM, SEM ANEL DE SOLDA, INSTALADO EM RESERVAÇÃO PREDIAL DE ÁGUA - FORNECIMENTO E INSTALAÇÃO. AF_04/2024</t>
  </si>
  <si>
    <t xml:space="preserve">TE, CPVC, SOLDÁVEL, DN 114 MM, INSTALADO EM RESERVAÇÃO PREDIAL DE ÁGUA - FORNECIMENTO E INSTALAÇÃO. AF_04/2024</t>
  </si>
  <si>
    <t xml:space="preserve">TE, CPVC, SOLDÁVEL, DN 22 MM, INSTALADO EM RESERVAÇÃO PREDIAL DE ÁGUA - FORNECIMENTO E INSTALAÇÃO. AF_04/2024</t>
  </si>
  <si>
    <t xml:space="preserve">TE, CPVC, SOLDÁVEL, DN 28 MM, INSTALADO EM RESERVAÇÃO PREDIAL DE ÁGUA - FORNECIMENTO E INSTALAÇÃO. AF_04/2024</t>
  </si>
  <si>
    <t xml:space="preserve">TE, CPVC, SOLDÁVEL, DN 35 MM, INSTALADO EM RESERVAÇÃO PREDIAL DE ÁGUA - FORNECIMENTO E INSTALAÇÃO. AF_04/2024</t>
  </si>
  <si>
    <t xml:space="preserve">TE, CPVC, SOLDÁVEL, DN 42 MM, INSTALADO EM RESERVAÇÃO PREDIAL DE ÁGUA - FORNECIMENTO E INSTALAÇÃO. AF_04/2024</t>
  </si>
  <si>
    <t xml:space="preserve">TE, CPVC, SOLDÁVEL, DN 54 MM, INSTALADO EM RESERVAÇÃO PREDIAL DE ÁGUA - FORNECIMENTO E INSTALAÇÃO. AF_04/2024</t>
  </si>
  <si>
    <t xml:space="preserve">TE, CPVC, SOLDÁVEL, DN 73 MM, INSTALADO EM RESERVAÇÃO PREDIAL DE ÁGUA - FORNECIMENTO E INSTALAÇÃO. AF_04/2024</t>
  </si>
  <si>
    <t xml:space="preserve">TE, CPVC, SOLDÁVEL, DN 89 MM, INSTALADO EM RESERVAÇÃO PREDIAL DE ÁGUA - FORNECIMENTO E INSTALAÇÃO. AF_04/2024</t>
  </si>
  <si>
    <t xml:space="preserve">TUBO DE AÇO GALVANIZADO COM COSTURA, CLASSE MÉDIA, DN 50 MM (2"), CONEXÃO ROSQUEADA, INSTALADO EM RESERVAÇÃO PREDIAL DE ÁGUA - FORNECIMENTO E INSTALAÇÃO. AF_04/2024</t>
  </si>
  <si>
    <t xml:space="preserve">TUBO DE AÇO GALVANIZADO COM COSTURA, CLASSE MÉDIA, DN 65 MM (2 1/2"), CONEXÃO ROSQUEADA, INSTALADO EM RESERVAÇÃO PREDIAL DE ÁGUA - FORNECIMENTO E INSTALAÇÃO. AF_04/2024</t>
  </si>
  <si>
    <t xml:space="preserve">TUBO DE AÇO GALVANIZADO COM COSTURA, CLASSE MÉDIA, DN 80 MM (3"), CONEXÃO ROSQUEADA, INSTALADO EM RESERVAÇÃO PREDIAL DE ÁGUA - FORNECIMENTO E INSTALAÇÃO. AF_04/2024</t>
  </si>
  <si>
    <t xml:space="preserve">TUBO EM COBRE RÍGIDO, DN 104 MM, CLASSE E, SEM ISOLAMENTO, INSTALADO EM RESERVAÇÃO PREDIAL DE ÁGUA - FORNECIMENTO E INSTALAÇÃO. AF_04/2024</t>
  </si>
  <si>
    <t xml:space="preserve">TUBO EM COBRE RÍGIDO, DN 54 MM, CLASSE E, SEM ISOLAMENTO, INSTALADO EM RESERVAÇÃO PREDIAL DE ÁGUA - FORNECIMENTO E INSTALAÇÃO. AF_04/2024</t>
  </si>
  <si>
    <t xml:space="preserve">TUBO EM COBRE RÍGIDO, DN 66 MM, CLASSE E, SEM ISOLAMENTO, INSTALADO EM RESERVAÇÃO PREDIAL DE ÁGUA - FORNECIMENTO E INSTALAÇÃO. AF_04/2024</t>
  </si>
  <si>
    <t xml:space="preserve">TUBO EM COBRE RÍGIDO, DN 79 MM, CLASSE E, SEM ISOLAMENTO, INSTALADO EM RESERVAÇÃO PREDIAL DE ÁGUA - FORNECIMENTO E INSTALAÇÃO. AF_04/2024</t>
  </si>
  <si>
    <t xml:space="preserve">TUBO, CPVC, SOLDÁVEL, DN 114 MM, INSTALADO EM RESERVAÇÃO PREDIAL DE ÁGUA - FORNECIMENTO E INSTALAÇÃO. AF_04/2024</t>
  </si>
  <si>
    <t xml:space="preserve">TUBO, CPVC, SOLDÁVEL, DN 22 MM, INSTALADO EM RESERVAÇÃO PREDIAL DE ÁGUA - FORNECIMENTO E INSTALAÇÃO. AF_04/2024</t>
  </si>
  <si>
    <t xml:space="preserve">TUBO, CPVC, SOLDÁVEL, DN 28 MM, INSTALADO EM RESERVAÇÃO PREDIAL DE ÁGUA - FORNECIMENTO E INSTALAÇÃO. AF_04/2024</t>
  </si>
  <si>
    <t xml:space="preserve">TUBO, CPVC, SOLDÁVEL, DN 35 MM, INSTALADO EM RESERVAÇÃO PREDIAL DE ÁGUA - FORNECIMENTO E INSTALAÇÃO. AF_04/2024</t>
  </si>
  <si>
    <t xml:space="preserve">TUBO, CPVC, SOLDÁVEL, DN 42 MM, INSTALADO EM RESERVAÇÃO PREDIAL DE ÁGUA - FORNECIMENTO E INSTALAÇÃO. AF_04/2024</t>
  </si>
  <si>
    <t xml:space="preserve">TUBO, CPVC, SOLDÁVEL, DN 54 MM, INSTALADO EM RESERVAÇÃO PREDIAL DE ÁGUA - FORNECIMENTO E INSTALAÇÃO. AF_04/2024</t>
  </si>
  <si>
    <t xml:space="preserve">TUBO, CPVC, SOLDÁVEL, DN 73 MM, INSTALADO EM RESERVAÇÃO PREDIAL DE ÁGUA - FORNECIMENTO E INSTALAÇÃO. AF_04/2024</t>
  </si>
  <si>
    <t xml:space="preserve">TUBO, CPVC, SOLDÁVEL, DN 89 MM, INSTALADO EM RESERVAÇÃO PREDIAL DE ÁGUA - FORNECIMENTO E INSTALAÇÃO. AF_04/2024</t>
  </si>
  <si>
    <t xml:space="preserve">TUBO, PPR, DN 110 MM, CLASSE PN 12, INSTALADO EM RESERVAÇÃO PREDIAL DE ÁGUA - FORNECIMENTO E INSTALAÇÃO. AF_04/2024</t>
  </si>
  <si>
    <t xml:space="preserve">TUBO, PPR, DN 110 MM, CLASSE PN 25, INSTALADO EM RESERVAÇÃO PREDIAL DE ÁGUA - FORNECIMENTO E INSTALAÇÃO. AF_04/2024</t>
  </si>
  <si>
    <t xml:space="preserve">TUBO, PPR, DN 20 MM, CLASSE PN 20, INSTALADO EM RESERVAÇÃO PREDIAL DE ÁGUA - FORNECIMENTO E INSTALAÇÃO. AF_04/2024</t>
  </si>
  <si>
    <t xml:space="preserve">TUBO, PPR, DN 20 MM, CLASSE PN 25, INSTALADO EM RESERVAÇÃO PREDIAL DE ÁGUA - FORNECIMENTO E INSTALAÇÃO. AF_04/2024</t>
  </si>
  <si>
    <t xml:space="preserve">TUBO, PPR, DN 25 MM, CLASSE PN 20, INSTALADO EM RESERVAÇÃO PREDIAL DE ÁGUA - FORNECIMENTO E INSTALAÇÃO. AF_04/2024</t>
  </si>
  <si>
    <t xml:space="preserve">TUBO, PPR, DN 25 MM, CLASSE PN 25, INSTALADO EM RESERVAÇÃO PREDIAL DE ÁGUA - FORNECIMENTO E INSTALAÇÃO. AF_04/2024</t>
  </si>
  <si>
    <t xml:space="preserve">TUBO, PPR, DN 32 MM, CLASSE PN 12, INSTALADO EM RESERVAÇÃO PREDIAL DE ÁGUA - FORNECIMENTO E INSTALAÇÃO. AF_04/2024</t>
  </si>
  <si>
    <t xml:space="preserve">TUBO, PPR, DN 32 MM, CLASSE PN 25, INSTALADO EM RESERVAÇÃO PREDIAL DE ÁGUA - FORNECIMENTO E INSTALAÇÃO. AF_04/2024</t>
  </si>
  <si>
    <t xml:space="preserve">TUBO, PPR, DN 40 MM, CLASSE PN 12, INSTALADO EM RESERVAÇÃO PREDIAL DE ÁGUA - FORNECIMENTO E INSTALAÇÃO. AF_04/2024</t>
  </si>
  <si>
    <t xml:space="preserve">TUBO, PPR, DN 40 MM, CLASSE PN 25, INSTALADO EM RESERVAÇÃO PREDIAL DE ÁGUA - FORNECIMENTO E INSTALAÇÃO. AF_04/2024</t>
  </si>
  <si>
    <t xml:space="preserve">TUBO, PPR, DN 50 MM, CLASSE PN 12, INSTALADO EM RESERVAÇÃO PREDIAL DE ÁGUA - FORNECIMENTO E INSTALAÇÃO. AF_04/2024</t>
  </si>
  <si>
    <t xml:space="preserve">TUBO, PPR, DN 50 MM, CLASSE PN 25, INSTALADO EM RESERVAÇÃO PREDIAL DE ÁGUA - FORNECIMENTO E INSTALAÇÃO. AF_04/2024</t>
  </si>
  <si>
    <t xml:space="preserve">TUBO, PPR, DN 63 MM, CLASSE PN 12, INSTALADO EM RESERVAÇÃO PREDIAL DE ÁGUA - FORNECIMENTO E INSTALAÇÃO. AF_04/2024</t>
  </si>
  <si>
    <t xml:space="preserve">TUBO, PPR, DN 63 MM, CLASSE PN 25, INSTALADO EM RESERVAÇÃO PREDIAL DE ÁGUA - FORNECIMENTO E INSTALAÇÃO. AF_04/2024</t>
  </si>
  <si>
    <t xml:space="preserve">TUBO, PPR, DN 75 MM, CLASSE PN 12, INSTALADO EM RESERVAÇÃO PREDIAL DE ÁGUA - FORNECIMENTO E INSTALAÇÃO. AF_04/2024</t>
  </si>
  <si>
    <t xml:space="preserve">TUBO, PPR, DN 75 MM, CLASSE PN 25, INSTALADO EM RESERVAÇÃO PREDIAL DE ÁGUA - FORNECIMENTO E INSTALAÇÃO. AF_04/2024</t>
  </si>
  <si>
    <t xml:space="preserve">TUBO, PPR, DN 90 MM, CLASSE PN 12, INSTALADO EM RESERVAÇÃO PREDIAL DE ÁGUA - FORNECIMENTO E INSTALAÇÃO. AF_04/2024</t>
  </si>
  <si>
    <t xml:space="preserve">TUBO, PPR, DN 90 MM, CLASSE PN 25, INSTALADO EM RESERVAÇÃO PREDIAL DE ÁGUA - FORNECIMENTO E INSTALAÇÃO. AF_04/2024</t>
  </si>
  <si>
    <t xml:space="preserve">TUBO, PVC, SOLDÁVEL, DE 110MM, INSTALADO EM RESERVAÇÃO PREDIAL DE ÁGUA - FORNECIMENTO E INSTALAÇÃO. AF_04/2024</t>
  </si>
  <si>
    <t xml:space="preserve">TUBO, PVC, SOLDÁVEL, DE 25MM, INSTALADO EM RESERVAÇÃO PREDIAL DE ÁGUA - FORNECIMENTO E INSTALAÇÃO. AF_04/2024</t>
  </si>
  <si>
    <t xml:space="preserve">TUBO, PVC, SOLDÁVEL, DE 32MM, INSTALADO EM RESERVAÇÃO PREDIAL DE ÁGUA - FORNECIMENTO E INSTALAÇÃO. AF_04/2024</t>
  </si>
  <si>
    <t xml:space="preserve">TUBO, PVC, SOLDÁVEL, DE 40MM, INSTALADO EM RESERVAÇÃO PREDIAL DE ÁGUA - FORNECIMENTO E INSTALAÇÃO. AF_04/2024</t>
  </si>
  <si>
    <t xml:space="preserve">TUBO, PVC, SOLDÁVEL, DE 50MM, INSTALADO EM RESERVAÇÃO PREDIAL DE ÁGUA - FORNECIMENTO E INSTALAÇÃO. AF_04/2024</t>
  </si>
  <si>
    <t xml:space="preserve">TUBO, PVC, SOLDÁVEL, DE 60MM, INSTALADO EM RESERVAÇÃO PREDIAL DE ÁGUA - FORNECIMENTO E INSTALAÇÃO. AF_04/2024</t>
  </si>
  <si>
    <t xml:space="preserve">TUBO, PVC, SOLDÁVEL, DE 75MM, INSTALADO EM RESERVAÇÃO PREDIAL DE ÁGUA - FORNECIMENTO E INSTALAÇÃO. AF_04/2024</t>
  </si>
  <si>
    <t xml:space="preserve">TUBO, PVC, SOLDÁVEL, DE 85MM, INSTALADO EM RESERVAÇÃO PREDIAL DE ÁGUA - FORNECIMENTO E INSTALAÇÃO. AF_04/2024</t>
  </si>
  <si>
    <t xml:space="preserve">TÊ COM BUCHA DE LATÃO NA BOLSA CENTRAL, PVC, SOLDÁVEL, DN 25 MM X 3/4", INSTALADO EM RESERVAÇÃO PREDIAL DE ÁGUA - FORNECIMENTO E INSTALAÇÃO. AF_04/2024</t>
  </si>
  <si>
    <t xml:space="preserve">TÊ DE REDUÇÃO, PVC, SOLDÁVEL, DN 110 MM X 60 MM, INSTALADO EM RESERVAÇÃO PREDIAL DE ÁGUA - FORNECIMENTO E INSTALAÇÃO. AF_04/2024</t>
  </si>
  <si>
    <t xml:space="preserve">TÊ DE REDUÇÃO, PVC, SOLDÁVEL, DN 32 MM X 25 MM, INSTALADO EM RESERVAÇÃO PREDIAL DE ÁGUA - FORNECIMENTO E INSTALAÇÃO. AF_04/2024</t>
  </si>
  <si>
    <t xml:space="preserve">TÊ DE REDUÇÃO, PVC, SOLDÁVEL, DN 40 MM X 32 MM, INSTALADO EM RESERVAÇÃO PREDIAL DE ÁGUA - FORNECIMENTO E INSTALAÇÃO. AF_04/2024</t>
  </si>
  <si>
    <t xml:space="preserve">TÊ DE REDUÇÃO, PVC, SOLDÁVEL, DN 50 MM X 40 MM, INSTALADO EM RESERVAÇÃO PREDIAL DE ÁGUA - FORNECIMENTO E INSTALAÇÃO. AF_04/2024</t>
  </si>
  <si>
    <t xml:space="preserve">TÊ DE REDUÇÃO, PVC, SOLDÁVEL, DN 75 MM X 50 MM, INSTALADO EM RESERVAÇÃO PREDIAL DE ÁGUA - FORNECIMENTO E INSTALAÇÃO. AF_04/2024</t>
  </si>
  <si>
    <t xml:space="preserve">TÊ DE REDUÇÃO, PVC, SOLDÁVEL, DN 85 MM X 60 MM, INSTALADO EM RESERVAÇÃO PREDIAL DE ÁGUA - FORNECIMENTO E INSTALAÇÃO. AF_04/2024</t>
  </si>
  <si>
    <t xml:space="preserve">TÊ, EM FERRO GALVANIZADO, CONEXÃO ROSQUEADA, DN 50 MM (2"), INSTALADO EM RESERVAÇÃO PREDIAL DE ÁGUA - FORNECIMENTO E INSTALAÇÃO. AF_04/2024</t>
  </si>
  <si>
    <t xml:space="preserve">TÊ, EM FERRO GALVANIZADO, CONEXÃO ROSQUEADA, DN 65 MM (2 1/2"), INSTALADO EM RESERVAÇÃO PREDIAL DE ÁGUA - FORNECIMENTO E INSTALAÇÃO. AF_04/2024</t>
  </si>
  <si>
    <t xml:space="preserve">TÊ, EM FERRO GALVANIZADO, CONEXÃO ROSQUEADA, DN 80 MM (3"), INSTALADO EM RESERVAÇÃO PREDIAL DE ÁGUA - FORNECIMENTO E INSTALAÇÃO. AF_04/2024</t>
  </si>
  <si>
    <t xml:space="preserve">TÊ, PPR, DN 110 MM, INSTALADO EM RESERVAÇÃO PREDIAL DE ÁGUA - FORNECIMENTO E INSTALAÇÃO. AF_04/2024</t>
  </si>
  <si>
    <t xml:space="preserve">TÊ, PPR, DN 20 MM, INSTALADO EM RESERVAÇÃO PREDIAL DE ÁGUA - FORNECIMENTO E INSTALAÇÃO. AF_04/2024</t>
  </si>
  <si>
    <t xml:space="preserve">TÊ, PPR, DN 25 MM, INSTALADO EM RESERVAÇÃO PREDIAL DE ÁGUA - FORNECIMENTO E INSTALAÇÃO. AF_04/2024</t>
  </si>
  <si>
    <t xml:space="preserve">TÊ, PPR, DN 32 MM, INSTALADO EM RESERVAÇÃO PREDIAL DE ÁGUA - FORNECIMENTO E INSTALAÇÃO. AF_04/2024</t>
  </si>
  <si>
    <t xml:space="preserve">TÊ, PPR, DN 40 MM, INSTALADO EM RESERVAÇÃO PREDIAL DE ÁGUA - FORNECIMENTO E INSTALAÇÃO. AF_04/2024</t>
  </si>
  <si>
    <t xml:space="preserve">TÊ, PPR, DN 50 MM, INSTALADO EM RESERVAÇÃO PREDIAL DE ÁGUA - FORNECIMENTO E INSTALAÇÃO. AF_04/2024</t>
  </si>
  <si>
    <t xml:space="preserve">TÊ, PPR, DN 63 MM, INSTALADO EM RESERVAÇÃO PREDIAL DE ÁGUA - FORNECIMENTO E INSTALAÇÃO. AF_04/2024</t>
  </si>
  <si>
    <t xml:space="preserve">TÊ, PPR, DN 75 MM, INSTALADO EM RESERVAÇÃO PREDIAL DE ÁGUA - FORNECIMENTO E INSTALAÇÃO. AF_04/2024</t>
  </si>
  <si>
    <t xml:space="preserve">TÊ, PPR, DN 90 MM, INSTALADO EM RESERVAÇÃO PREDIAL DE ÁGUA - FORNECIMENTO E INSTALAÇÃO. AF_04/2024</t>
  </si>
  <si>
    <t xml:space="preserve">TÊ, PVC, SOLDÁVEL, DN 110 MM INSTALADO EM RESERVAÇÃO PREDIAL DE ÁGUA - FORNECIMENTO E INSTALAÇÃO. AF_04/2024</t>
  </si>
  <si>
    <t xml:space="preserve">TÊ, PVC, SOLDÁVEL, DN 25 MM INSTALADO EM RESERVAÇÃO PREDIAL DE ÁGUA - FORNECIMENTO E INSTALAÇÃO. AF_04/2024</t>
  </si>
  <si>
    <t xml:space="preserve">TÊ, PVC, SOLDÁVEL, DN 32 MM INSTALADO EM RESERVAÇÃO PREDIAL DE ÁGUA - FORNECIMENTO E INSTALAÇÃO. AF_04/2024</t>
  </si>
  <si>
    <t xml:space="preserve">TÊ, PVC, SOLDÁVEL, DN 40 MM INSTALADO EM RESERVAÇÃO PREDIAL DE ÁGUA - FORNECIMENTO E INSTALAÇÃO. AF_04/2024</t>
  </si>
  <si>
    <t xml:space="preserve">TÊ, PVC, SOLDÁVEL, DN 50 MM INSTALADO EM RESERVAÇÃO PREDIAL DE ÁGUA - FORNECIMENTO E INSTALAÇÃO. AF_04/2024</t>
  </si>
  <si>
    <t xml:space="preserve">TÊ, PVC, SOLDÁVEL, DN 60 MM INSTALADO EM RESERVAÇÃO PREDIAL DE ÁGUA - FORNECIMENTO E INSTALAÇÃO. AF_04/2024</t>
  </si>
  <si>
    <t xml:space="preserve">TÊ, PVC, SOLDÁVEL, DN 75 MM INSTALADO EM RESERVAÇÃO PREDIAL DE ÁGUA - FORNECIMENTO E INSTALAÇÃO. AF_04/2024</t>
  </si>
  <si>
    <t xml:space="preserve">TÊ, PVC, SOLDÁVEL, DN 85 MM INSTALADO EM RESERVAÇÃO PREDIAL DE ÁGUA - FORNECIMENTO E INSTALAÇÃO. AF_04/2024</t>
  </si>
  <si>
    <t xml:space="preserve">UNIÃO FLANGE, PPR, COM PARAFUSOS, DN 40 MM, INSTALADO EM RESERVAÇÃO PREDIAL DE ÁGUA - FORNECIMENTO E INSTALAÇÃO. AF_04/2024</t>
  </si>
  <si>
    <t xml:space="preserve">UNIÃO FLANGE, PPR, COM PARAFUSOS, DN 50 MM, INSTALADO EM RESERVAÇÃO PREDIAL DE ÁGUA - FORNECIMENTO E INSTALAÇÃO. AF_04/2024</t>
  </si>
  <si>
    <t xml:space="preserve">UNIÃO FLANGE, PPR, COM PARAFUSOS, DN 63 MM, INSTALADO EM RESERVAÇÃO PREDIAL DE ÁGUA - FORNECIMENTO E INSTALAÇÃO. AF_04/2024</t>
  </si>
  <si>
    <t xml:space="preserve">UNIÃO FLANGE, PPR, COM PARAFUSOS, DN 75 MM, INSTALADO EM RESERVAÇÃO PREDIAL DE ÁGUA - FORNECIMENTO E INSTALAÇÃO. AF_04/2024</t>
  </si>
  <si>
    <t xml:space="preserve">UNIÃO FLANGE, PPR, COM PARAFUSOS, DN 90 MM, INSTALADO EM RESERVAÇÃO PREDIAL DE ÁGUA - FORNECIMENTO E INSTALAÇÃO. AF_04/2024</t>
  </si>
  <si>
    <t xml:space="preserve">CONEXÃO FIXA, ROSCA FÊMEA, METÁLICA, PARA INSTALAÇÕES EM PEX ÁGUA, DN 16 MM X 1/2", COM ANEL DESLIZANTE. FORNECIMENTO E INSTALAÇÃO. AF_02/2023</t>
  </si>
  <si>
    <t xml:space="preserve">CONEXÃO FIXA, ROSCA FÊMEA, METÁLICA, PARA INSTALAÇÕES EM PEX ÁGUA, DN 20 MM X 1/2", COM ANEL DESLIZANTE. FORNECIMENTO E INSTALAÇÃO. AF_02/2023</t>
  </si>
  <si>
    <t xml:space="preserve">CONEXÃO FIXA, ROSCA FÊMEA, METÁLICA, PARA INSTALAÇÕES EM PEX ÁGUA, DN 20 MM X 3/4", COM ANEL DESLIZANTE. FORNECIMENTO E INSTALAÇÃO. AF_02/2023</t>
  </si>
  <si>
    <t xml:space="preserve">CONEXÃO FIXA, ROSCA FÊMEA, METÁLICA, PARA INSTALAÇÕES EM PEX ÁGUA, DN 25 MM X 1", COM ANEL DESLIZANTE - FORNECIMENTO E INSTALAÇÃO. AF_02/2023</t>
  </si>
  <si>
    <t xml:space="preserve">CONEXÃO FIXA, ROSCA FÊMEA, METÁLICA, PARA INSTALAÇÕES EM PEX ÁGUA, DN 25 MM X 3/4", COM ANEL DESLIZANTE - FORNECIMENTO E INSTALAÇÃO. AF_02/2023</t>
  </si>
  <si>
    <t xml:space="preserve">CONEXÃO FIXA, ROSCA FÊMEA, METÁLICA, PARA INSTALAÇÕES EM PEX ÁGUA, DN 32 MM X 1", COM ANEL DESLIZANTE - FORNECIMENTO E INSTALAÇÃO. AF_02/2023</t>
  </si>
  <si>
    <t xml:space="preserve">CONEXÃO FIXA, ROSCA FÊMEA, PARA INSTALAÇÕES EM PEX ÁGUA, DN 16MM X 1/2", CONEXÃO POR CRIMPAGEM - FORNECIMENTO E INSTALAÇÃO. AF_02/2023</t>
  </si>
  <si>
    <t xml:space="preserve">CONEXÃO FIXA, ROSCA FÊMEA, PARA INSTALAÇÕES EM PEX ÁGUA, DN 20MM X 1/2", CONEXÃO POR CRIMPAGEM - FORNECIMENTO E INSTALAÇÃO. AF_02/2023</t>
  </si>
  <si>
    <t xml:space="preserve">CONEXÃO FIXA, ROSCA FÊMEA, PARA INSTALAÇÕES EM PEX ÁGUA, DN 20MM X 3/4", CONEXÃO POR CRIMPAGEM - FORNECIMENTO E INSTALAÇÃO. AF_02/2023</t>
  </si>
  <si>
    <t xml:space="preserve">CONEXÃO FIXA, ROSCA FÊMEA, PARA INSTALAÇÕES EM PEX ÁGUA, DN 25MM X 3/4", CONEXÃO POR CRIMPAGEM - FORNECIMENTO E INSTALAÇÃO. AF_02/2023</t>
  </si>
  <si>
    <t xml:space="preserve">CONEXÃO FIXA, ROSCA MACHO, PARA INSTALAÇÕES EM PEX ÁGUA, DN 16 MM X 1/2", COM ANEL DESLIZANTE - FORNECIMENTO E INSTALAÇÃO. AF_02/2023</t>
  </si>
  <si>
    <t xml:space="preserve">CONEXÃO FIXA, ROSCA MACHO, PARA INSTALAÇÕES EM PEX ÁGUA, DN 16 MM X 3/4", COM ANEL DESLIZANTE - FORNECIMENTO E INSTALAÇÃO. AF_02/2023</t>
  </si>
  <si>
    <t xml:space="preserve">CONEXÃO FIXA, ROSCA MACHO, PARA INSTALAÇÕES EM PEX ÁGUA, DN 20 MM X 1/2", COM ANEL DESLIZANTE - FORNECIMENTO E INSTALAÇÃO. AF_02/2023</t>
  </si>
  <si>
    <t xml:space="preserve">CONEXÃO FIXA, ROSCA MACHO, PARA INSTALAÇÕES EM PEX ÁGUA, DN 20 MM X 3/4", COM ANEL DESLIZANTE - FORNECIMENTO E INSTALAÇÃO. AF_02/2023</t>
  </si>
  <si>
    <t xml:space="preserve">CONEXÃO FIXA, ROSCA MACHO, PARA INSTALAÇÕES EM PEX ÁGUA, DN 25 MM X 1", COM ANEL DESLIZANTE - FORNECIMENTO E INSTALAÇÃO. AF_02/2023</t>
  </si>
  <si>
    <t xml:space="preserve">CONEXÃO FIXA, ROSCA MACHO, PARA INSTALAÇÕES EM PEX ÁGUA, DN 25 MM X 1/2", COM ANEL DESLIZANTE - FORNECIMENTO E INSTALAÇÃO. AF_02/2023</t>
  </si>
  <si>
    <t xml:space="preserve">CONEXÃO FIXA, ROSCA MACHO, PARA INSTALAÇÕES EM PEX ÁGUA, DN 25 MM X 3/4", COM ANEL DESLIZANTE - FORNECIMENTO E INSTALAÇÃO. AF_02/2023</t>
  </si>
  <si>
    <t xml:space="preserve">CONEXÃO FIXA, ROSCA MACHO, PARA INSTALAÇÕES EM PEX ÁGUA, DN 32 MM X 1", COM ANEL DESLIZANTE - FORNECIMENTO E INSTALAÇÃO. AF_02/2023</t>
  </si>
  <si>
    <t xml:space="preserve">CONEXÃO MÓVEL, ROSCA FÊMEA, METÁLICA, PARA INSTALAÇÕES EM PEX ÁGUA, DN 16 MM X 3/4", COM ANEL DESLIZANTE. FORNECIMENTO E INSTALAÇÃO. AF_02/2023</t>
  </si>
  <si>
    <t xml:space="preserve">CONEXÃO MÓVEL, ROSCA FÊMEA, PARA INSTALAÇÕES EM PEX ÁGUA, DN 16 MM X 1/2", COM ANEL DESLIZANTE - FORNECIMENTO E INSTALAÇÃO. AF_02/2023</t>
  </si>
  <si>
    <t xml:space="preserve">CONEXÃO MÓVEL, ROSCA FÊMEA, PARA INSTALAÇÕES EM PEX ÁGUA, DN 20 MM X 1/2", COM ANEL DESLIZANTE - FORNECIMENTO E INSTALAÇÃO. AF_02/2023</t>
  </si>
  <si>
    <t xml:space="preserve">CONEXÃO MÓVEL, ROSCA FÊMEA, PARA INSTALAÇÕES EM PEX ÁGUA, DN 20 MM X 3/4", COM ANEL DESLIZANTE - FORNECIMENTO E INSTALAÇÃO. AF_02/2023</t>
  </si>
  <si>
    <t xml:space="preserve">CONEXÃO MÓVEL, ROSCA FÊMEA, PARA INSTALAÇÕES EM PEX ÁGUA, DN 25 MM X 1", COM ANEL DESLIZANTE - FORNECIMENTO E INSTALAÇÃO. AF_02/2023</t>
  </si>
  <si>
    <t xml:space="preserve">CONEXÃO MÓVEL, ROSCA FÊMEA, PARA INSTALAÇÕES EM PEX ÁGUA, DN 25 MM X 3/4", COM ANEL DESLIZANTE - FORNECIMENTO E INSTALAÇÃO. AF_02/2023</t>
  </si>
  <si>
    <t xml:space="preserve">CONEXÃO MÓVEL, ROSCA FÊMEA, PARA INSTALAÇÕES EM PEX ÁGUA, DN 32 MM X 1", COM ANEL DESLIZANTE - FORNECIMENTO E INSTALAÇÃO. AF_02/2023</t>
  </si>
  <si>
    <t xml:space="preserve">DISTRIBUIDOR 2 SAÍDAS, METÁLICO, PARA INSTALAÇÕES EM PEX ÁGUA, ENTRADA DE 1" X 2 SAÍDAS DE 1/2", CONEXÃO POR ANEL DESLIZANTE - FORNECIMENTO E INSTALAÇÃO. AF_02/2023</t>
  </si>
  <si>
    <t xml:space="preserve">DISTRIBUIDOR 2 SAÍDAS, METÁLICO, PARA INSTALAÇÕES EM PEX ÁGUA, ENTRADA DE 3/4" X 2 SAÍDAS DE 1/2", CONEXÃO POR ANEL DESLIZANTE - FORNECIMENTO E INSTALAÇÃO. AF_02/2023</t>
  </si>
  <si>
    <t xml:space="preserve">DISTRIBUIDOR 2 SAÍDAS, PARA INSTALAÇÕES EM PEX ÁGUA, ENTRADA DE 32 MM X 2 SAÍDAS DE 16 MM, CONEXÃO POR CRIMPAGEM FORNECIMENTO E INSTALAÇÃO. AF_02/2023</t>
  </si>
  <si>
    <t xml:space="preserve">DISTRIBUIDOR 2 SAÍDAS, PARA INSTALAÇÕES EM PEX ÁGUA, ENTRADA DE 32 MM X 2 SAÍDAS DE 25 MM, CONEXÃO POR CRIMPAGEM - FORNECIMENTO E INSTALAÇÃO. AF_02/2023</t>
  </si>
  <si>
    <t xml:space="preserve">DISTRIBUIDOR 3 SAÍDAS, METÁLICO, PARA INSTALAÇÕES EM PEX ÁGUA, ENTRADA DE 1" X 3 SAÍDAS DE 1/2", CONEXÃO POR ANEL DESLIZANTE - FORNECIMENTO E INSTALAÇÃO. AF_02/2023</t>
  </si>
  <si>
    <t xml:space="preserve">DISTRIBUIDOR 3 SAÍDAS, METÁLICO, PARA INSTALAÇÕES EM PEX ÁGUA, ENTRADA DE 3/4" X 3 SAÍDAS DE 1/2", CONEXÃO POR ANEL DESLIZANTE - FORNECIMENTO E INSTALAÇÃO. AF_02/2023</t>
  </si>
  <si>
    <t xml:space="preserve">DISTRIBUIDOR 3 SAÍDAS, PARA INSTALAÇÕES EM PEX ÁGUA, ENTRADA DE 32 MM X 3 SAÍDAS DE 16 MM, CONEXÃO POR CRIMPAGEM - FORNECIMENTO E INSTALAÇÃO. AF_02/2023</t>
  </si>
  <si>
    <t xml:space="preserve">DISTRIBUIDOR 3 SAÍDAS, PARA INSTALAÇÕES EM PEX ÁGUA, ENTRADA DE 32 MM X 3 SAÍDAS DE 25 MM, CONEXÃO POR CRIMPAGEM - FORNECIMENTO E INSTALAÇÃO. AF_02/2023</t>
  </si>
  <si>
    <t xml:space="preserve">JOELHO 90 GRAUS, METÁLICO, PARA INSTALAÇÕES EM PEX ÁGUA, DN 16 MM, CONEXÃO POR ANEL DESLIZANTE - FORNECIMENTO E INSTALAÇÃO. AF_02/2023</t>
  </si>
  <si>
    <t xml:space="preserve">JOELHO 90 GRAUS, METÁLICO, PARA INSTALAÇÕES EM PEX ÁGUA, DN 20 MM, CONEXÃO POR ANEL DESLIZANTE - FORNECIMENTO E INSTALAÇÃO. AF_02/2023</t>
  </si>
  <si>
    <t xml:space="preserve">JOELHO 90 GRAUS, METÁLICO, PARA INSTALAÇÕES EM PEX ÁGUA, DN 25 MM, CONEXÃO POR ANEL DESLIZANTE - FORNECIMENTO E INSTALAÇÃO. AF_02/2023</t>
  </si>
  <si>
    <t xml:space="preserve">JOELHO 90 GRAUS, METÁLICO, PARA INSTALAÇÕES EM PEX ÁGUA, DN 32 MM, CONEXÃO POR ANEL DESLIZANTE - FORNECIMENTO E INSTALAÇÃO. AF_02/2023</t>
  </si>
  <si>
    <t xml:space="preserve">JOELHO 90 GRAUS, PARA INSTALAÇÕES EM PEX ÁGUA, DN 16 MM, CONEXÃO POR CRIMPAGEM - FORNECIMENTO E INSTALAÇÃO. AF_02/2023</t>
  </si>
  <si>
    <t xml:space="preserve">JOELHO 90 GRAUS, PARA INSTALAÇÕES EM PEX ÁGUA, DN 20 MM, CONEXÃO POR CRIMPAGEM - FORNECIMENTO E INSTALAÇÃO. AF_02/2023</t>
  </si>
  <si>
    <t xml:space="preserve">JOELHO 90 GRAUS, PARA INSTALAÇÕES EM PEX ÁGUA, DN 25 MM, CONEXÃO POR CRIMPAGEM - FORNECIMENTO E INSTALAÇÃO. AF_02/2023</t>
  </si>
  <si>
    <t xml:space="preserve">JOELHO 90 GRAUS, ROSCA FÊMEA TERMINAL, METÁLICO, PARA INSTALAÇÕES EM PEX ÁGUA, DN 16MM X 1/2", CONEXÃO POR ANEL DESLIZANTE - FORNECIMENTO E INSTALAÇÃO. AF_02/2023</t>
  </si>
  <si>
    <t xml:space="preserve">JOELHO 90 GRAUS, ROSCA FÊMEA TERMINAL, METÁLICO, PARA INSTALAÇÕES EM PEX ÁGUA, DN 20 MM X 1/2", CONEXÃO POR ANEL DESLIZANTE - FORNECIMENTO E INSTALAÇÃO. AF_02/2023</t>
  </si>
  <si>
    <t xml:space="preserve">JOELHO 90 GRAUS, ROSCA FÊMEA TERMINAL, METÁLICO, PARA INSTALAÇÕES EM PEX ÁGUA, DN 20 MM X 3/4", CONEXÃO POR ANEL DESLIZANTE - FORNECIMENTO E INSTALAÇÃO. AF_02/2023</t>
  </si>
  <si>
    <t xml:space="preserve">JOELHO 90 GRAUS, ROSCA FÊMEA TERMINAL, METÁLICO, PARA INSTALAÇÕES EM PEX ÁGUA, DN 25 MM X 3/4", CONEXÃO POR ANEL DESLIZANTE - FORNECIMENTO E INSTALAÇÃO. AF_02/2023</t>
  </si>
  <si>
    <t xml:space="preserve">JOELHO 90 GRAUS, ROSCA FÊMEA TERMINAL, PARA INSTALAÇÕES EM PEX ÁGUA, DN 16MM X 1/2", CONEXÃO POR CRIMPAGEM - FORNECIMENTO E INSTALAÇÃO. AF_02/2023</t>
  </si>
  <si>
    <t xml:space="preserve">JOELHO 90 GRAUS, ROSCA FÊMEA TERMINAL, PARA INSTALAÇÕES EM PEX ÁGUA, DN 20MM X 1/2", CONEXÃO POR CRIMPAGEM - FORNECIMENTO E INSTALAÇÃO. AF_02/2023</t>
  </si>
  <si>
    <t xml:space="preserve">JOELHO 90 GRAUS, ROSCA FÊMEA TERMINAL, PARA INSTALAÇÕES EM PEX ÁGUA, DN 20MM X 3/4", CONEXÃO POR CRIMPAGEM - FORNECIMENTO E INSTALAÇÃO. AF_02/2023</t>
  </si>
  <si>
    <t xml:space="preserve">JOELHO 90 GRAUS, ROSCA FÊMEA TERMINAL, PARA INSTALAÇÕES EM PEX ÁGUA, DN 25 MM X 3/4", FIXAÇÃO DAS CONEXÕES POR CRIMPAGEM - FORNECIMENTO E INSTALAÇÃO. AF_02/2023</t>
  </si>
  <si>
    <t xml:space="preserve">JOELHO 90 GRAUS, ROSCA FÊMEA TERMINAL, PARA INSTALAÇÕES EM PEX ÁGUA, DN 25MM X 1/2", CONEXÃO POR CRIMPAGEM - FORNECIMENTO E INSTALAÇÃO. AF_02/2023</t>
  </si>
  <si>
    <t xml:space="preserve">JOELHO 90 GRAUS, ROSCA MACHO TERMINAL, PARA INSTALAÇÕES EM PEX ÁGUA, DN 16 MM X 1/2", COM ANEL DESLIZANTE - FORNECIMENTO E INSTALAÇÃO. AF_02/2023</t>
  </si>
  <si>
    <t xml:space="preserve">JOELHO 90 GRAUS, ROSCA MACHO TERMINAL, PARA INSTALAÇÕES EM PEX ÁGUA, DN 20 MM X 1/2", FIXAÇÃO DAS CONEXÕES POR CRIMPAGEM - FORNECIMENTO E INSTALAÇÃO. AF_02/2023</t>
  </si>
  <si>
    <t xml:space="preserve">JOELHO 90 GRAUS, ROSCA MACHO TERMINAL, PARA INSTALAÇÕES EM PEX ÁGUA, DN 20 MM X 3/4", FIXAÇÃO DAS CONEXÕES POR CRIMPAGEM - FORNECIMENTO E INSTALAÇÃO. AF_02/2023</t>
  </si>
  <si>
    <t xml:space="preserve">JOELHO 90 GRAUS, ROSCA MACHO TERMINAL, PARA INSTALAÇÕES EM PEX ÁGUA, DN 25 MM X 1", COM ANEL DESLIZANTE - FORNECIMENTO E INSTALAÇÃO. AF_02/2023</t>
  </si>
  <si>
    <t xml:space="preserve">JOELHO 90 GRAUS, ROSCA MACHO TERMINAL, PARA INSTALAÇÕES EM PEX ÁGUA, DN 25 MM X 1/2", COM ANEL DESLIZANTE - FORNECIMENTO E INSTALAÇÃO. AF_02/2023</t>
  </si>
  <si>
    <t xml:space="preserve">JOELHO 90 GRAUS, ROSCA MACHO TERMINAL, PARA INSTALAÇÕES EM PEX ÁGUA, DN 25 MM X 3/4", FIXAÇÃO DAS CONEXÕES POR CRIMPAGEM - FORNECIMENTO E INSTALAÇÃO. AF_02/2023</t>
  </si>
  <si>
    <t xml:space="preserve">JOELHO 90 GRAUS, ROSCA MACHO TERMINAL, PARA INSTALAÇÕES EM PEX ÁGUA, DN 32 MM X 1", COM ANEL DESLIZANTE - FORNECIMENTO E INSTALAÇÃO. AF_02/2023</t>
  </si>
  <si>
    <t xml:space="preserve">JOELHO ROSCA FÊMEA MÓVEL, PARA INSTALAÇÕES EM PEX ÁGUA, DN 16 MM X 1/2", COM ANEL DESLIZANTE - FORNECIMENTO E INSTALAÇÃO. AF_02/2023</t>
  </si>
  <si>
    <t xml:space="preserve">JOELHO ROSCA FÊMEA MÓVEL, PARA INSTALAÇÕES EM PEX ÁGUA, DN 20 MM X 1/2", COM ANEL DESLIZANTE - FORNECIMENTO E INSTALAÇÃO. AF_02/2023</t>
  </si>
  <si>
    <t xml:space="preserve">JOELHO ROSCA FÊMEA MÓVEL, PARA INSTALAÇÕES EM PEX ÁGUA, DN 25 MM X 3/4", COM ANEL DESLIZANTE - FORNECIMENTO E INSTALAÇÃO. AF_02/2023</t>
  </si>
  <si>
    <t xml:space="preserve">JOELHO ROSCA FÊMEA, COM BASE FIXA, METÁLICO, PARA INSTALAÇÕES EM PEX ÁGUA, DN 20MM X 1/2", CONEXÃO POR ANEL DESLIZANTE - FORNECIMENTO E INSTALAÇÃO. AF_02/2023</t>
  </si>
  <si>
    <t xml:space="preserve">JOELHO ROSCA FÊMEA, COM BASE FIXA, METÁLICO, PARA INSTALAÇÕES EM PEX ÁGUA, DN 25MM X 3/4", CONEXÃO POR ANEL DESLIZANTE - FORNECIMENTO E INSTALAÇÃO. AF_02/2023</t>
  </si>
  <si>
    <t xml:space="preserve">JOELHO ROSCA FÊMEA, MÓVEL, METÁLICO, PARA INSTALAÇÕES EM PEX ÁGUA, DN 20MM X 3/4", CONEXÃO POR ANEL DESLIZANTE - FORNECIMENTO E INSTALAÇÃO. AF_02/2023</t>
  </si>
  <si>
    <t xml:space="preserve">JOELHO, ROSCA FÊMEA, COM BASE FIXA, METÁLICO, PARA INSTALAÇÕES EM PEX ÁGUA, DN 16MM X 1/2", CONEXÃO POR ANEL DESLIZANTE - FORNECIMENTO E INSTALAÇÃO. AF_02/2023</t>
  </si>
  <si>
    <t xml:space="preserve">JOELHO, ROSCA FÊMEA, COM BASE FIXA, PARA INSTALAÇÕES EM PEX ÁGUA, DN 16 MM X 3/4", FIXAÇÃO DAS CONEXÕES POR CRIMPAGEM - FORNECIMENTO E INSTALAÇÃO. AF_02/2023</t>
  </si>
  <si>
    <t xml:space="preserve">JOELHO, ROSCA FÊMEA, COM BASE FIXA, PARA INSTALAÇÕES EM PEX ÁGUA, DN 20 MM X 3/4", FIXAÇÃO DAS CONEXÕES POR CRIMPAGEM - FORNECIMENTO E INSTALAÇÃO. AF_02/2023</t>
  </si>
  <si>
    <t xml:space="preserve">JOELHO, ROSCA FÊMEA, COM BASE FIXA, PARA INSTALAÇÕES EM PEX ÁGUA, DN 25 MM X 1/2", FIXAÇÃO DAS CONEXÕES POR CRIMPAGEM - FORNECIMENTO E INSTALAÇÃO. AF_02/2023</t>
  </si>
  <si>
    <t xml:space="preserve">KIT CHASSI PEX, PRÉ-FABRICADO, PARA CHUVEIRO, INCLUSO QUADRO METÁLICO, TUBOS, REGISTROS DE PRESSÃO E CONEXÕES POR ANEL DESLIZANTE - FORNECIMENTO E INSTALAÇÃO. AF_02/2023</t>
  </si>
  <si>
    <t xml:space="preserve">KIT CHASSI PEX, PRÉ-FABRICADO, PARA CHUVEIRO, INCLUSO QUADRO METÁLICO, TUBOS, REGISTROS DE PRESSÃO E CONEXÕES POR CRIMPAGEM - FORNECIMENTO E INSTALAÇÃO. AF_02/2023</t>
  </si>
  <si>
    <t xml:space="preserve">KIT CHASSI PEX, PRÉ-FABRICADO, PARA COZINHA COM CUBA SIMPLES, INCLUSO QUADRO METÁLICO, TUBOS E CONEXÕES POR ANEL DESLIZANTE - FORNECIMENTO E INSTALAÇÃO. AF_02/2023</t>
  </si>
  <si>
    <t xml:space="preserve">KIT CHASSI PEX, PRÉ-FABRICADO, PARA COZINHA COM CUBA SIMPLES, INCLUSO QUADRO METÁLICO, TUBOS E CONEXÕES POR CRIMPAGEM - FORNECIMENTO E INSTALAÇÃO. AF_02/2023</t>
  </si>
  <si>
    <t xml:space="preserve">KIT CHASSI PEX, PRÉ-FABRICADO, PARA ÁREA DE SERVIÇO COM TANQUE E MÁQUINA DE LAVAR ROUPA, INCLUSO QUADRO METÁLICO, TUBOS E CONEXÕES POR ANEL DESLIZANTE - FORNECIMENTO E INSTALAÇÃO. AF_02/2023</t>
  </si>
  <si>
    <t xml:space="preserve">KIT CHASSI PEX, PRÉ-FABRICADO, PARA ÁREA DE SERVIÇO COM TANQUE E MÁQUINA DE LAVAR ROUPA, INCLUSO QUADRO METÁLICO, TUBOS E CONEXÕES POR CRIMPAGEM - FORNECIMENTO E INSTALAÇÃO. AF_02/2023</t>
  </si>
  <si>
    <t xml:space="preserve">LUVA DE REDUÇÃO PARA INSTALAÇÕES EM PEX ÁGUA, DN 20 X 16 MM, CONEXÃO POR CRIMPAGEM - FORNECIMENTO E INSTALAÇÃO. AF_02/2023</t>
  </si>
  <si>
    <t xml:space="preserve">LUVA DE REDUÇÃO PARA INSTALAÇÕES EM PEX ÁGUA, DN 25 X 16 MM, CONEXÃO POR CRIMPAGEM - FORNECIMENTO E INSTALAÇÃO. AF_02/2023</t>
  </si>
  <si>
    <t xml:space="preserve">LUVA DE REDUÇÃO PARA INSTALAÇÕES EM PEX ÁGUA, DN 32 X 25 MM, CONEXÃO POR CRIMPAGEM - FORNECIMENTO E INSTALAÇÃO. AF_02/2023</t>
  </si>
  <si>
    <t xml:space="preserve">LUVA DE REDUÇÃO, PARA INSTALAÇÕES EM PEX ÁGUA, DN 20 X 16 MM, COM ANEL DESLIZANTE - FORNECIMENTO E INSTALAÇÃO. AF_02/2023</t>
  </si>
  <si>
    <t xml:space="preserve">LUVA DE REDUÇÃO, PARA INSTALAÇÕES EM PEX ÁGUA, DN 25 X 16 MM, COM ANEL DESLIZANTE - FORNECIMENTO E INSTALAÇÃO. AF_02/2023</t>
  </si>
  <si>
    <t xml:space="preserve">LUVA DE REDUÇÃO, PARA INSTALAÇÕES EM PEX ÁGUA, DN 25 X 20 MM, COM ANEL DESLIZANTE - FORNECIMENTO E INSTALAÇÃO. AF_02/2023</t>
  </si>
  <si>
    <t xml:space="preserve">LUVA DE REDUÇÃO, PARA INSTALAÇÕES EM PEX ÁGUA, DN 32 X 20 MM, FIXAÇÃO DAS CONEXÕES POR CRIMPAGEM - FORNECIMENTO E INSTALAÇÃO. AF_02/2023</t>
  </si>
  <si>
    <t xml:space="preserve">LUVA DE REDUÇÃO, PARA INSTALAÇÕES EM PEX ÁGUA, DN 32 X 25 MM, COM ANEL DESLIZANTE - FORNECIMENTO E INSTALAÇÃO. AF_02/2023</t>
  </si>
  <si>
    <t xml:space="preserve">LUVA PARA INSTALAÇÕES EM PEX ÁGUA, DN 16 MM, CONEXÃO POR CRIMPAGEM - FORNECIMENTO E INSTALAÇÃO. AF_02/2023</t>
  </si>
  <si>
    <t xml:space="preserve">LUVA PARA INSTALAÇÕES EM PEX ÁGUA, DN 20 MM, CONEXÃO POR CRIMPAGEM - FORNECIMENTO E INSTALAÇÃO. AF_02/2023</t>
  </si>
  <si>
    <t xml:space="preserve">LUVA PARA INSTALAÇÕES EM PEX ÁGUA, DN 25 MM, CONEXÃO POR CRIMPAGEM - FORNECIMENTO E INSTALAÇÃO. AF_02/2023</t>
  </si>
  <si>
    <t xml:space="preserve">LUVA PARA INSTALAÇÕES EM PEX ÁGUA, DN 32 MM, CONEXÃO POR CRIMPAGEM - FORNECIMENTO E INSTALAÇÃO. AF_02/2023</t>
  </si>
  <si>
    <t xml:space="preserve">LUVA, PARA INSTALAÇÕES EM PEX ÁGUA, DN 16 MM, COM ANEL DESLIZANTE - FORNECIMENTO E INSTALAÇÃO. AF_02/2023</t>
  </si>
  <si>
    <t xml:space="preserve">LUVA, PARA INSTALAÇÕES EM PEX ÁGUA, DN 20 MM, COM ANEL DESLIZANTE - FORNECIMENTO E INSTALAÇÃO. AF_02/2023</t>
  </si>
  <si>
    <t xml:space="preserve">LUVA, PARA INSTALAÇÕES EM PEX ÁGUA, DN 25 MM, COM ANEL DESLIZANTE - FORNECIMENTO E INSTALAÇÃO. AF_02/2023</t>
  </si>
  <si>
    <t xml:space="preserve">LUVA, PARA INSTALAÇÕES EM PEX ÁGUA, DN 32 MM, COM ANEL DESLIZANTE - FORNECIMENTO E INSTALAÇÃO. AF_02/2023</t>
  </si>
  <si>
    <t xml:space="preserve">TAMPÃO / CAP, ROSCA FÊMEA, PARA INSTALAÇÕES EM PEX ÁGUA, DN 1/2" - FORNECIMENTO E INSTALAÇÃO. AF_02/2023</t>
  </si>
  <si>
    <t xml:space="preserve">TAMPÃO / CAP, ROSCA FÊMEA, PARA INSTALAÇÕES EM PEX ÁGUA, DN 3/4" - FORNECIMENTO E INSTALAÇÃO. AF_02/2023</t>
  </si>
  <si>
    <t xml:space="preserve">TAMPÃO / CAP, ROSCA MACHO, PARA INSTALAÇÕES EM PEX ÁGUA, DN 1/2" - FORNECIMENTO E INSTALAÇÃO. AF_02/2023</t>
  </si>
  <si>
    <t xml:space="preserve">TUBO, PEX, MONOCAMADA, DN 16, INSTALADO EM RAMAL/SUB-RAMAL OU DISTRIBUIÇÃO DE ÁGUA - FORNECIMENTO E INSTALAÇÃO. AF_02/2023</t>
  </si>
  <si>
    <t xml:space="preserve">TUBO, PEX, MONOCAMADA, DN 20, INSTALADO EM RAMAL/SUB-RAMAL OU DISTRIBUIÇÃO DE ÁGUA - FORNECIMENTO E INSTALAÇÃO. AF_02/2023</t>
  </si>
  <si>
    <t xml:space="preserve">TUBO, PEX, MONOCAMADA, DN 25, INSTALADO EM RAMAL/SUB-RAMAL OU DISTRIBUIÇÃO DE ÁGUA - FORNECIMENTO E INSTALAÇÃO. AF_02/2023</t>
  </si>
  <si>
    <t xml:space="preserve">TUBO, PEX, MONOCAMADA, DN 32, INSTALADO EM RAMAL/SUB-RAMAL OU DISTRIBUIÇÃO DE ÁGUA - FORNECIMENTO E INSTALAÇÃO. AF_02/2023</t>
  </si>
  <si>
    <t xml:space="preserve">TÊ DE REDUÇÃO, PARA INSTALAÇÕES EM PEX ÁGUA, DN 16 X 20 X 16 MM, COM ANEL DESLIZANTE - FORNECIMENTO E INSTALAÇÃO. AF_02/2023</t>
  </si>
  <si>
    <t xml:space="preserve">TÊ DE REDUÇÃO, PARA INSTALAÇÕES EM PEX ÁGUA, DN 16 X 25 X 16 MM, COM ANEL DESLIZANTE - FORNECIMENTO E INSTALAÇÃO. AF_02/2023</t>
  </si>
  <si>
    <t xml:space="preserve">TÊ DE REDUÇÃO, PARA INSTALAÇÕES EM PEX ÁGUA, DN 20 X 16 X 16 MM, COM ANEL DESLIZANTE - FORNECIMENTO E INSTALAÇÃO. AF_02/2023</t>
  </si>
  <si>
    <t xml:space="preserve">TÊ DE REDUÇÃO, PARA INSTALAÇÕES EM PEX ÁGUA, DN 20 X 16 X 20 MM, COM ANEL DESLIZANTE - FORNECIMENTO E INSTALAÇÃO. AF_02/2023</t>
  </si>
  <si>
    <t xml:space="preserve">TÊ DE REDUÇÃO, PARA INSTALAÇÕES EM PEX ÁGUA, DN 20 X 20 X 16 MM, COM ANEL DESLIZANTE - FORNECIMENTO E INSTALAÇÃO. AF_02/2023</t>
  </si>
  <si>
    <t xml:space="preserve">TÊ DE REDUÇÃO, PARA INSTALAÇÕES EM PEX ÁGUA, DN 20 X 25 X 20 MM, COM ANEL DESLIZANTE - FORNECIMENTO E INSTALAÇÃO. AF_02/2023</t>
  </si>
  <si>
    <t xml:space="preserve">TÊ DE REDUÇÃO, PARA INSTALAÇÕES EM PEX ÁGUA, DN 25 X 16 X 16 MM, COM ANEL DESLIZANTE - FORNECIMENTO E INSTALAÇÃO. AF_02/2023</t>
  </si>
  <si>
    <t xml:space="preserve">TÊ DE REDUÇÃO, PARA INSTALAÇÕES EM PEX ÁGUA, DN 25 X 16 X 20 MM, COM ANEL DESLIZANTE - FORNECIMENTO E INSTALAÇÃO. AF_02/2023</t>
  </si>
  <si>
    <t xml:space="preserve">TÊ DE REDUÇÃO, PARA INSTALAÇÕES EM PEX ÁGUA, DN 25 X 16 X 25 MM, COM ANEL DESLIZANTE - FORNECIMENTO E INSTALAÇÃO. AF_02/2023</t>
  </si>
  <si>
    <t xml:space="preserve">TÊ DE REDUÇÃO, PARA INSTALAÇÕES EM PEX ÁGUA, DN 25 X 20 X 20 MM, COM ANEL DESLIZANTE - FORNECIMENTO E INSTALAÇÃO. AF_02/2023</t>
  </si>
  <si>
    <t xml:space="preserve">TÊ DE REDUÇÃO, PARA INSTALAÇÕES EM PEX ÁGUA, DN 25 X 20 X 25 MM, COM ANEL DESLIZANTE - FORNECIMENTO E INSTALAÇÃO. AF_02/2023</t>
  </si>
  <si>
    <t xml:space="preserve">TÊ DE REDUÇÃO, PARA INSTALAÇÕES EM PEX ÁGUA, DN 25 X 32 X 25 MM, COM ANEL DESLIZANTE - FORNECIMENTO E INSTALAÇÃO. AF_02/2023</t>
  </si>
  <si>
    <t xml:space="preserve">TÊ DE REDUÇÃO, PARA INSTALAÇÕES EM PEX ÁGUA, DN 32 X 20 X 32 MM, COM ANEL DESLIZANTE - FORNECIMENTO E INSTALAÇÃO. AF_02/2023</t>
  </si>
  <si>
    <t xml:space="preserve">TÊ DE REDUÇÃO, PARA INSTALAÇÕES EM PEX ÁGUA, DN 32 X 25 X 25 MM, COM ANEL DESLIZANTE - FORNECIMENTO E INSTALAÇÃO. AF_02/2023</t>
  </si>
  <si>
    <t xml:space="preserve">TÊ DE REDUÇÃO, PARA INSTALAÇÕES EM PEX ÁGUA, DN 32 X 25 X 32 MM, COM ANEL DESLIZANTE - FORNECIMENTO E INSTALAÇÃO. AF_02/2023</t>
  </si>
  <si>
    <t xml:space="preserve">TÊ MISTURADOR, PARA INSTALAÇÕES EM PEX ÁGUA, DN 16 MM X 1/2", COM ANEL DESLIZANTE - FORNECIMENTO E INSTALAÇÃO. AF_02/2023</t>
  </si>
  <si>
    <t xml:space="preserve">TÊ MISTURADOR, PARA INSTALAÇÕES EM PEX ÁGUA, DN 20 MM X 3/4", COM ANEL DESLIZANTE - FORNECIMENTO E INSTALAÇÃO. AF_02/2023</t>
  </si>
  <si>
    <t xml:space="preserve">TÊ ROSCA FÊMEA, PARA INSTALAÇÕES EM PEX ÁGUA, DN 20 MM X 3/4", COM ANEL DESLIZANTE - FORNECIMENTO E INSTALAÇÃO. AF_02/2023</t>
  </si>
  <si>
    <t xml:space="preserve">TÊ ROSCA FÊMEA, PARA INSTALAÇÕES EM PEX ÁGUA, DN 25 MM X 1/2", COM ANEL DESLIZANTE - FORNECIMENTO E INSTALAÇÃO. AF_02/2023</t>
  </si>
  <si>
    <t xml:space="preserve">TÊ ROSCA MACHO, PARA INSTALAÇÕES EM PEX ÁGUA, DN 16 MM X 1/2", COM ANEL DESLIZANTE - FORNECIMENTO E INSTALAÇÃO. AF_02/2023</t>
  </si>
  <si>
    <t xml:space="preserve">TÊ ROSCA MACHO, PARA INSTALAÇÕES EM PEX ÁGUA, DN 20 MM X 1/2", COM ANEL DESLIZANTE - FORNECIMENTO E INSTALAÇÃO. AF_02/2023</t>
  </si>
  <si>
    <t xml:space="preserve">TÊ ROSCA MACHO, PARA INSTALAÇÕES EM PEX ÁGUA, DN 20 MM X 3/4", COM ANEL DESLIZANTE - FORNECIMENTO E INSTALAÇÃO. AF_02/2023</t>
  </si>
  <si>
    <t xml:space="preserve">TÊ ROSCA MACHO, PARA INSTALAÇÕES EM PEX ÁGUA, DN 25 MM X 3/4", COM ANEL DESLIZANTE - FORNECIMENTO E INSTALAÇÃO. AF_02/2023</t>
  </si>
  <si>
    <t xml:space="preserve">TÊ ROSCA MACHO, PARA INSTALAÇÕES EM PEX ÁGUA, DN 32 MM X 3/4", COM ANEL DESLIZANTE - FORNECIMENTO E INSTALAÇÃO. AF_02/2023</t>
  </si>
  <si>
    <t xml:space="preserve">TÊ, METÁLICO, PARA INSTALAÇÕES EM PEX ÁGUA, DN 16 MM, CONEXÃO POR ANEL DESLIZANTE - FORNECIMENTO E INSTALAÇÃO. AF_02/2023</t>
  </si>
  <si>
    <t xml:space="preserve">TÊ, METÁLICO, PARA INSTALAÇÕES EM PEX ÁGUA, DN 20 MM, CONEXÃO POR ANEL DESLIZANTE - FORNECIMENTO E INSTALAÇÃO. AF_02/2023</t>
  </si>
  <si>
    <t xml:space="preserve">TÊ, METÁLICO, PARA INSTALAÇÕES EM PEX ÁGUA, DN 25 MM, CONEXÃO POR ANEL DESLIZANTE - FORNECIMENTO E INSTALAÇÃO. AF_02/2023</t>
  </si>
  <si>
    <t xml:space="preserve">TÊ, METÁLICO, PARA INSTALAÇÕES EM PEX ÁGUA, DN 32 MM, CONEXÃO POR ANEL DESLIZANTE - FORNECIMENTO E INSTALAÇÃO. AF_02/2023</t>
  </si>
  <si>
    <t xml:space="preserve">TÊ, PARA INSTALAÇÕES EM PEX ÁGUA, DN 16 MM, CONEXÃO POR CRIMPAGEM - FORNECIMENTO E INSTALAÇÃO. AF_02/2023</t>
  </si>
  <si>
    <t xml:space="preserve">TÊ, PARA INSTALAÇÕES EM PEX ÁGUA, DN 20 MM, CONEXÃO POR CRIMPAGEM - FORNECIMENTO E INSTALAÇÃO. AF_02/2023</t>
  </si>
  <si>
    <t xml:space="preserve">TÊ, PARA INSTALAÇÕES EM PEX ÁGUA, DN 25 MM, CONEXÃO POR CRIMPAGEM - FORNECIMENTO E INSTALAÇÃO. AF_02/2023</t>
  </si>
  <si>
    <t xml:space="preserve">TÊ, PARA INSTALAÇÕES EM PEX ÁGUA, DN 32 MM, CONEXÃO POR CRIMPAGEM - FORNECIMENTO E INSTALAÇÃO. AF_02/2023</t>
  </si>
  <si>
    <t xml:space="preserve">TÊ, ROSCA FÊMEA, METÁLICO, PARA INSTALAÇÕES EM PEX ÁGUA, DN 16 MM X ½", CONEXÃO POR ANEL DESLIZANTE - FORNECIMENTO E INSTALAÇÃO. AF_02/2023</t>
  </si>
  <si>
    <t xml:space="preserve">TÊ, ROSCA FÊMEA, METÁLICO, PARA INSTALAÇÕES EM PEX ÁGUA, DN 20 MM X 1/2", CONEXÃO POR ANEL DESLIZANTE - FORNECIMENTO E INSTALAÇÃO. AF_02/2023</t>
  </si>
  <si>
    <t xml:space="preserve">TÊ, ROSCA FÊMEA, METÁLICO, PARA INSTALAÇÕES EM PEX ÁGUA, DN 25 MM X 3/4", CONEXÃO POR ANEL DESLIZANTE - FORNECIMENTO E INSTALAÇÃO. AF_02/2023</t>
  </si>
  <si>
    <t xml:space="preserve">UNIÃO DE REDUÇÃO, METÁLICA, PARA INSTALAÇÕES EM PEX ÁGUA, DN 20 X 16 MM, CONEXÃO POR ANEL DESLIZANTE - FORNECIMENTO E INSTALAÇÃO. AF_02/2023</t>
  </si>
  <si>
    <t xml:space="preserve">UNIÃO DE REDUÇÃO, METÁLICA, PARA INSTALAÇÕES EM PEX ÁGUA, DN 25 X 16 MM, CONEXÃO POR ANEL DESLIZANTE - FORNECIMENTO E INSTALAÇÃO. AF_02/2023</t>
  </si>
  <si>
    <t xml:space="preserve">UNIÃO DE REDUÇÃO, METÁLICA, PARA INSTALAÇÕES EM PEX ÁGUA, DN 25 X 20 MM, CONEXÃO POR ANEL DESLIZANTE - FORNECIMENTO E INSTALAÇÃO. AF_02/2023</t>
  </si>
  <si>
    <t xml:space="preserve">UNIÃO DE REDUÇÃO, METÁLICA, PARA INSTALAÇÕES EM PEX ÁGUA, DN 32 X 25 MM, CONEXÃO POR ANEL DESLIZANTE - FORNECIMENTO E INSTALAÇÃO. AF_02/2023</t>
  </si>
  <si>
    <t xml:space="preserve">UNIÃO METÁLICA PARA INSTALAÇÕES EM PEX ÁGUA, DN 16 MM, COM ANEL DESLIZANTE - FORNECIMENTO E INSTALAÇÃO. AF_02/2023</t>
  </si>
  <si>
    <t xml:space="preserve">UNIÃO METÁLICA PARA INSTALAÇÕES EM PEX ÁGUA, DN 20 MM, COM ANEL DESLIZANTE - FORNECIMENTO E INSTALAÇÃO. AF_02/2023</t>
  </si>
  <si>
    <t xml:space="preserve">UNIÃO METÁLICA PARA INSTALAÇÕES EM PEX ÁGUA, DN 25 MM, COM ANEL DESLIZANTE - FORNECIMENTO E INSTALAÇÃO. AF_02/2023</t>
  </si>
  <si>
    <t xml:space="preserve">UNIÃO METÁLICA PARA INSTALAÇÕES EM PEX ÁGUA, DN 32 MM, COM ANEL DESLIZANTE - FORNECIMENTO E INSTALAÇÃO. AF_02/2023</t>
  </si>
  <si>
    <t xml:space="preserve">BUCHA DE REDUÇÃO, PPR, 32 X 25, CLASSE PN 25, INSTALADO EM PRUMADA DE ÁGUA FORNECIMENTO E INSTALAÇÃO . AF_08/2022</t>
  </si>
  <si>
    <t xml:space="preserve">BUCHA DE REDUÇÃO, PPR, 32 X 25, CLASSE PN 25, INSTALADO EM RAMAL DE DISTRIBUIÇÃO DE ÁGUA FORNECIMENTO E INSTALAÇÃO. AF_08/2022</t>
  </si>
  <si>
    <t xml:space="preserve">BUCHA DE REDUÇÃO, PPR, 40 X 25, CLASSE PN 25, INSTALADO EM PRUMADA DE ÁGUA FORNECIMENTO E INSTALAÇÃO . AF_08/2022</t>
  </si>
  <si>
    <t xml:space="preserve">BUCHA DE REDUÇÃO, PPR, 40 X 25, CLASSE PN 25, INSTALADO EM RAMAL DE DISTRIBUIÇÃO DE ÁGUA FORNECIMENTO E INSTALAÇÃO. AF_08/2022</t>
  </si>
  <si>
    <t xml:space="preserve">BUCHA DE REDUÇÃO, PPR, DN 25 X 20 MM, INSTALADO EM RAMAL OU SUB-RAMAL DE ÁGUA - FORNECIMENTO E INSTALAÇÃO. AF_08/2022</t>
  </si>
  <si>
    <t xml:space="preserve">CONECTOR FÊMEA, PPR, 25 X 1/2", CLASSE PN 25, INSTALADO EM PRUMADA DE ÁGUA FORNECIMENTO E INSTALAÇÃO . AF_08/2022</t>
  </si>
  <si>
    <t xml:space="preserve">CONECTOR FÊMEA, PPR, 25 X 1/2, CLASSE PN 25, INSTALADO EM RAMAL DE DISTRIBUIÇÃO DE ÁGUA FORNECIMENTO E INSTALAÇÃO. AF_08/2022</t>
  </si>
  <si>
    <t xml:space="preserve">CONECTOR FÊMEA, PPR, 25 X 1/2, CLASSE PN 25, INSTALADO EM RAMAL OU SUB-RAMAL DE ÁGUA FORNECIMENTO E INSTALAÇÃO. AF_08/2022</t>
  </si>
  <si>
    <t xml:space="preserve">CONECTOR FÊMEA, PPR, 32 X 3/4", CLASSE PN 25, INSTALADO EM RAMAL DE DISTRIBUIÇÃO DE ÁGUA FORNECIMENTO E INSTALAÇÃO. AF_08/2022</t>
  </si>
  <si>
    <t xml:space="preserve">CONECTOR MACHO, PPR, 25 X 1/2", CLASSE PN 25, INSTALADO EM PRUMADA DE ÁGUA FORNECIMENTO E INSTALAÇÃO . AF_08/2022</t>
  </si>
  <si>
    <t xml:space="preserve">CONECTOR MACHO, PPR, 25 X 1/2, CLASSE PN 25, INSTALADO EM RAMAL DE DISTRIBUIÇÃO DE ÁGUA FORNECIMENTO E INSTALAÇÃO. AF_08/2022</t>
  </si>
  <si>
    <t xml:space="preserve">CONECTOR MACHO, PPR, 25 X 1/2, CLASSE PN 25, INSTALADO EM RAMAL OU SUB-RAMAL DE ÁGUA FORNECIMENTO E INSTALAÇÃO. AF_08/2022</t>
  </si>
  <si>
    <t xml:space="preserve">CONECTOR MACHO, PPR, 32 X 3/4", CLASSE PN 25, INSTALADO EM RAMAL DE DISTRIBUIÇÃO DE ÁGUA FORNECIMENTO E INSTALAÇÃO. AF_08/2022</t>
  </si>
  <si>
    <t xml:space="preserve">CURVA 90 GRAUS, PPR, DN 20 MM, INSTALADO EM RAMAL OU SUB-RAMAL DE ÁGUA - FORNECIMENTO E INSTALAÇÃO. AF_08/2022</t>
  </si>
  <si>
    <t xml:space="preserve">CURVA 90 GRAUS, PPR, DN 25 MM, INSTALADO EM RAMAL OU SUB-RAMAL DE ÁGUA - FORNECIMENTO E INSTALAÇÃO. AF_08/2022</t>
  </si>
  <si>
    <t xml:space="preserve">JOELHO 45 GRAUS, PPR, DN 20 MM, INSTALADO EM RAMAL OU SUB-RAMAL DE ÁGUA - FORNECIMENTO E INSTALAÇÃO. AF_08/2022</t>
  </si>
  <si>
    <t xml:space="preserve">JOELHO 45 GRAUS, PPR, DN 25 MM, CLASSE PN 25, INSTALADO EM PRUMADA DE ÁGUA FORNECIMENTO E INSTALAÇÃO . AF_08/2022</t>
  </si>
  <si>
    <t xml:space="preserve">JOELHO 45 GRAUS, PPR, DN 25 MM, CLASSE PN 25, INSTALADO EM RAMAL DE DISTRIBUIÇÃO DE ÁGUA FORNECIMENTO E INSTALAÇÃO. AF_08/2022</t>
  </si>
  <si>
    <t xml:space="preserve">JOELHO 45 GRAUS, PPR, DN 25 MM, CLASSE PN 25, INSTALADO EM RAMAL OU SUB-RAMAL DE ÁGUA FORNECIMENTO E INSTALAÇÃO. AF_08/2022</t>
  </si>
  <si>
    <t xml:space="preserve">JOELHO 45 GRAUS, PPR, DN 32 MM, CLASSE PN 25, INSTALADO EM PRUMADA DE ÁGUA FORNECIMENTO E INSTALAÇÃO . AF_08/2022</t>
  </si>
  <si>
    <t xml:space="preserve">JOELHO 45 GRAUS, PPR, DN 32 MM, CLASSE PN 25, INSTALADO EM RAMAL DE DISTRIBUIÇÃO DE ÁGUA - FORNECIMENTO E INSTALAÇÃO. AF_08/2022</t>
  </si>
  <si>
    <t xml:space="preserve">JOELHO 45 GRAUS, PPR, DN 40 MM, CLASSE PN 25, INSTALADO EM PRUMADA DE ÁGUA FORNECIMENTO E INSTALAÇÃO . AF_08/2022</t>
  </si>
  <si>
    <t xml:space="preserve">JOELHO 45 GRAUS, PPR, DN 40 MM, CLASSE PN 25, INSTALADO EM RAMAL DE DISTRIBUIÇÃO DE ÁGUA - FORNECIMENTO E INSTALAÇÃO. AF_08/2022</t>
  </si>
  <si>
    <t xml:space="preserve">JOELHO 45 GRAUS, PPR, DN 50 MM, CLASSE PN 25, INSTALADO EM PRUMADA DE ÁGUA FORNECIMENTO E INSTALAÇÃO . AF_08/2022</t>
  </si>
  <si>
    <t xml:space="preserve">JOELHO 45 GRAUS, PPR, DN 63 MM, CLASSE PN 25, INSTALADO EM PRUMADA DE ÁGUA FORNECIMENTO E INSTALAÇÃO . AF_08/2022</t>
  </si>
  <si>
    <t xml:space="preserve">JOELHO 45 GRAUS, PPR, DN 75 MM, CLASSE PN 25, INSTALADO EM PRUMADA DE ÁGUA FORNECIMENTO E INSTALAÇÃO . AF_08/2022</t>
  </si>
  <si>
    <t xml:space="preserve">JOELHO 45 GRAUS, PPR, F/ F, DN 90 MM, INSTALADO EM PRUMADA DE ÁGUA - FORNECIMENTO E INSTALAÇÃO. AF_08/2022</t>
  </si>
  <si>
    <t xml:space="preserve">JOELHO 90 GRAUS, PPR, DN 110 MM, CLASSE PN 25, INSTALADO EM PRUMADA DE ÁGUA FORNECIMENTO E INSTALAÇÃO . AF_08/2022</t>
  </si>
  <si>
    <t xml:space="preserve">JOELHO 90 GRAUS, PPR, DN 20 MM, INSTALADO EM RAMAL OU SUB-RAMAL DE ÁGUA - FORNECIMENTO E INSTALAÇÃO. AF_08/2022</t>
  </si>
  <si>
    <t xml:space="preserve">JOELHO 90 GRAUS, PPR, DN 25 MM, CLASSE PN 25, INSTALADO EM PRUMADA DE ÁGUA FORNECIMENTO E INSTALAÇÃO . AF_08/2022</t>
  </si>
  <si>
    <t xml:space="preserve">JOELHO 90 GRAUS, PPR, DN 25 MM, CLASSE PN 25, INSTALADO EM RAMAL DE DISTRIBUIÇÃO FORNECIMENTO E INSTALAÇÃO. AF_08/2022</t>
  </si>
  <si>
    <t xml:space="preserve">JOELHO 90 GRAUS, PPR, DN 25 MM, CLASSE PN 25, INSTALADO EM RAMAL OU SUB-RAMAL DE ÁGUA FORNECIMENTO E INSTALAÇÃO. AF_08/2022</t>
  </si>
  <si>
    <t xml:space="preserve">JOELHO 90 GRAUS, PPR, DN 32 MM, CLASSE PN 25, INSTALADO EM PRUMADA DE ÁGUA FORNECIMENTO E INSTALAÇÃO . AF_08/2022</t>
  </si>
  <si>
    <t xml:space="preserve">JOELHO 90 GRAUS, PPR, DN 32 MM, CLASSE PN 25, INSTALADO EM RAMAL DE DISTRIBUIÇÃO - FORNECIMENTO E INSTALAÇÃO. AF_08/2022</t>
  </si>
  <si>
    <t xml:space="preserve">JOELHO 90 GRAUS, PPR, DN 40 MM, CLASSE PN 25, INSTALADO EM PRUMADA DE ÁGUA FORNECIMENTO E INSTALAÇÃO . AF_08/2022</t>
  </si>
  <si>
    <t xml:space="preserve">JOELHO 90 GRAUS, PPR, DN 40 MM, CLASSE PN 25, INSTALADO EM RAMAL DE DISTRIBUIÇÃO - FORNECIMENTO E INSTALAÇÃO. AF_08/2022</t>
  </si>
  <si>
    <t xml:space="preserve">JOELHO 90 GRAUS, PPR, DN 50 MM, CLASSE PN 25, INSTALADO EM PRUMADA DE ÁGUA FORNECIMENTO E INSTALAÇÃO . AF_08/2022</t>
  </si>
  <si>
    <t xml:space="preserve">JOELHO 90 GRAUS, PPR, DN 63 MM, CLASSE PN 25, INSTALADO EM PRUMADA DE ÁGUA FORNECIMENTO E INSTALAÇÃO . AF_08/2022</t>
  </si>
  <si>
    <t xml:space="preserve">JOELHO 90 GRAUS, PPR, DN 75 MM, CLASSE PN 25, INSTALADO EM PRUMADA DE ÁGUA FORNECIMENTO E INSTALAÇÃO . AF_08/2022</t>
  </si>
  <si>
    <t xml:space="preserve">JOELHO 90 GRAUS, PPR, DN 90 MM, CLASSE PN 25, INSTALADO EM PRUMADA DE ÁGUA FORNECIMENTO E INSTALAÇÃO . AF_08/2022</t>
  </si>
  <si>
    <t xml:space="preserve">LUVA, PPR, DN 110 MM, CLASSE PN 25, INSTALADO EM PRUMADA DE ÁGUA FORNECIMENTO E INSTALAÇÃO. AF_08/2022</t>
  </si>
  <si>
    <t xml:space="preserve">LUVA, PPR, DN 20 MM, INSTALADO EM RAMAL OU SUB-RAMAL DE ÁGUA - FORNECIMENTO E INSTALAÇÃO. AF_08/2022</t>
  </si>
  <si>
    <t xml:space="preserve">LUVA, PPR, DN 25 MM, CLASSE PN 25, INSTALADO EM PRUMADA DE ÁGUA FORNECIMENTO E INSTALAÇÃO . AF_08/2022</t>
  </si>
  <si>
    <t xml:space="preserve">LUVA, PPR, DN 25 MM, CLASSE PN 25, INSTALADO EM RAMAL DE DISTRIBUIÇÃO DE ÁGUA FORNECIMENTO E INSTALAÇÃO. AF_08/2022</t>
  </si>
  <si>
    <t xml:space="preserve">LUVA, PPR, DN 25 MM, CLASSE PN 25, INSTALADO EM RAMAL OU SUB-RAMAL DE ÁGUA FORNECIMENTO E INSTALAÇÃO. AF_08/2022</t>
  </si>
  <si>
    <t xml:space="preserve">LUVA, PPR, DN 32 MM, CLASSE PN 25, INSTALADO EM PRUMADA DE ÁGUA FORNECIMENTO E INSTALAÇÃO. AF_08/2022</t>
  </si>
  <si>
    <t xml:space="preserve">LUVA, PPR, DN 32 MM, CLASSE PN 25, INSTALADO EM RAMAL DE DISTRIBUIÇÃO DE ÁGUA FORNECIMENTO E INSTALAÇÃO. AF_08/2022</t>
  </si>
  <si>
    <t xml:space="preserve">LUVA, PPR, DN 40 MM, CLASSE PN 25, INSTALADO EM PRUMADA DE ÁGUA FORNECIMENTO E INSTALAÇÃO. AF_08/2022</t>
  </si>
  <si>
    <t xml:space="preserve">LUVA, PPR, DN 40 MM, CLASSE PN 25, INSTALADO EM RAMAL DE DISTRIBUIÇÃO DE ÁGUA FORNECIMENTO E INSTALAÇÃO. AF_08/2022</t>
  </si>
  <si>
    <t xml:space="preserve">LUVA, PPR, DN 50 MM, CLASSE PN 25, INSTALADO EM PRUMADA DE ÁGUA FORNECIMENTO E INSTALAÇÃO. AF_08/2022</t>
  </si>
  <si>
    <t xml:space="preserve">LUVA, PPR, DN 63 MM, CLASSE PN 25, INSTALADO EM PRUMADA DE ÁGUA FORNECIMENTO E INSTALAÇÃO. AF_08/2022</t>
  </si>
  <si>
    <t xml:space="preserve">LUVA, PPR, DN 75 MM, CLASSE PN 25, INSTALADO EM PRUMADA DE ÁGUA FORNECIMENTO E INSTALAÇÃO. AF_08/2022</t>
  </si>
  <si>
    <t xml:space="preserve">LUVA, PPR, DN 90 MM, CLASSE PN 25, INSTALADO EM PRUMADA DE ÁGUA FORNECIMENTO E INSTALAÇÃO. AF_08/2022</t>
  </si>
  <si>
    <t xml:space="preserve">TUBO, PPR, DN 110, CLASSE PN 12, INSTALADO EM PRUMADA DE ÁGUA FORNECIMENTO E INSTALAÇÃO. AF_08/2022</t>
  </si>
  <si>
    <t xml:space="preserve">TUBO, PPR, DN 110, CLASSE PN 25, INSTALADO EM PRUMADA DE ÁGUA FORNECIMENTO E INSTALAÇÃO. AF_08/2022</t>
  </si>
  <si>
    <t xml:space="preserve">TUBO, PPR, DN 20, CLASSE PN20, INSTALADO EM RAMAL OU SUB-RAMAL DE ÁGUA - FORNECIMENTO E INSTALAÇÃO. AF_08/2022</t>
  </si>
  <si>
    <t xml:space="preserve">TUBO, PPR, DN 20, CLASSE PN25, INSTALADO EM RAMAL OU SUB-RAMAL DE ÁGUA - FORNECIMENTO E INSTALAÇÃO. AF_08/2022</t>
  </si>
  <si>
    <t xml:space="preserve">TUBO, PPR, DN 25, CLASSE PN 20, INSTALADO EM PRUMADA DE ÁGUA FORNECIMENTO E INSTALAÇÃO. AF_08/2022</t>
  </si>
  <si>
    <t xml:space="preserve">TUBO, PPR, DN 25, CLASSE PN 20, INSTALADO EM RAMAL DE DISTRIBUIÇÃO DE ÁGUA FORNECIMENTO E INSTALAÇÃO. AF_08/2022</t>
  </si>
  <si>
    <t xml:space="preserve">TUBO, PPR, DN 25, CLASSE PN 20, INSTALADO EM RAMAL OU SUB-RAMAL DE ÁGUA FORNECIMENTO E INSTALAÇÃO. AF_08/2022</t>
  </si>
  <si>
    <t xml:space="preserve">TUBO, PPR, DN 25, CLASSE PN 25 INSTALADO EM RAMAL OU SUB-RAMAL DE ÁGUA FORNECIMENTO E INSTALAÇÃO. AF_08/2022</t>
  </si>
  <si>
    <t xml:space="preserve">TUBO, PPR, DN 25, CLASSE PN 25, INSTALADO EM PRUMADA DE ÁGUA FORNECIMENTO E INSTALAÇÃO. AF_08/2022</t>
  </si>
  <si>
    <t xml:space="preserve">TUBO, PPR, DN 25, CLASSE PN 25, INSTALADO EM RAMAL DE DISTRIBUIÇÃO DE ÁGUA FORNECIMENTO E INSTALAÇÃO. AF_08/2022</t>
  </si>
  <si>
    <t xml:space="preserve">TUBO, PPR, DN 32, CLASSE PN 12, INSTALADO EM PRUMADA DE ÁGUA FORNECIMENTO E INSTALAÇÃO. AF_08/2022</t>
  </si>
  <si>
    <t xml:space="preserve">TUBO, PPR, DN 32, CLASSE PN 12, INSTALADO EM RAMAL DE DISTRIBUIÇÃO DE ÁGUA FORNECIMENTO E INSTALAÇÃO. AF_08/2022</t>
  </si>
  <si>
    <t xml:space="preserve">TUBO, PPR, DN 32, CLASSE PN 25, INSTALADO EM PRUMADA DE ÁGUA FORNECIMENTO E INSTALAÇÃO. AF_08/2022</t>
  </si>
  <si>
    <t xml:space="preserve">TUBO, PPR, DN 32, CLASSE PN 25, INSTALADO EM RAMAL DE DISTRIBUIÇÃO DE ÁGUA FORNECIMENTO E INSTALAÇÃO. AF_08/2022</t>
  </si>
  <si>
    <t xml:space="preserve">TUBO, PPR, DN 40, CLASSE PN 12, INSTALADO EM PRUMADA DE ÁGUA FORNECIMENTO E INSTALAÇÃO. AF_08/2022</t>
  </si>
  <si>
    <t xml:space="preserve">TUBO, PPR, DN 40, CLASSE PN 12, INSTALADO EM RAMAL DE DISTRIBUIÇÃO DE ÁGUA FORNECIMENTO E INSTALAÇÃO. AF_08/2022</t>
  </si>
  <si>
    <t xml:space="preserve">TUBO, PPR, DN 40, CLASSE PN 25, INSTALADO EM PRUMADA DE ÁGUA FORNECIMENTO E INSTALAÇÃO. AF_08/2022</t>
  </si>
  <si>
    <t xml:space="preserve">TUBO, PPR, DN 40, CLASSE PN 25, INSTALADO EM RAMAL DE DISTRIBUIÇÃO DE ÁGUA FORNECIMENTO E INSTALAÇÃO. AF_08/2022</t>
  </si>
  <si>
    <t xml:space="preserve">TUBO, PPR, DN 50, CLASSE PN 12, INSTALADO EM PRUMADA DE ÁGUA FORNECIMENTO E INSTALAÇÃO. AF_08/2022</t>
  </si>
  <si>
    <t xml:space="preserve">TUBO, PPR, DN 50, CLASSE PN 25, INSTALADO EM PRUMADA DE ÁGUA FORNECIMENTO E INSTALAÇÃO. AF_08/2022</t>
  </si>
  <si>
    <t xml:space="preserve">TUBO, PPR, DN 63, CLASSE PN 12, INSTALADO EM PRUMADA DE ÁGUA FORNECIMENTO E INSTALAÇÃO. AF_08/2022</t>
  </si>
  <si>
    <t xml:space="preserve">TUBO, PPR, DN 63, CLASSE PN 25, INSTALADO EM PRUMADA DE ÁGUA FORNECIMENTO E INSTALAÇÃO. AF_08/2022</t>
  </si>
  <si>
    <t xml:space="preserve">TUBO, PPR, DN 75, CLASSE PN 12, INSTALADO EM PRUMADA DE ÁGUA FORNECIMENTO E INSTALAÇÃO. AF_08/2022</t>
  </si>
  <si>
    <t xml:space="preserve">TUBO, PPR, DN 75, CLASSE PN 25, INSTALADO EM PRUMADA DE ÁGUA FORNECIMENTO E INSTALAÇÃO. AF_08/2022</t>
  </si>
  <si>
    <t xml:space="preserve">TUBO, PPR, DN 90, CLASSE PN 12, INSTALADO EM PRUMADA DE ÁGUA FORNECIMENTO E INSTALAÇÃO. AF_08/2022</t>
  </si>
  <si>
    <t xml:space="preserve">TUBO, PPR, DN 90, CLASSE PN 25, INSTALADO EM PRUMADA DE ÁGUA FORNECIMENTO E INSTALAÇÃO. AF_08/2022</t>
  </si>
  <si>
    <t xml:space="preserve">TÊ MISTURADOR, PPR, 25 X 3/4, CLASSE PN 25, INSTALADO EM RAMAL OU SUB-RAMAL DE ÁGUA FORNECIMENTO E INSTALAÇÃO. AF_08/2022</t>
  </si>
  <si>
    <t xml:space="preserve">TÊ MISTURADOR, PPR, F M M, DN 20 X 20 MM, INSTALADO EM RAMAL OU SUB-RAMAL DE ÁGUA - FORNECIMENTO E INSTALAÇÃO. AF_08/2022</t>
  </si>
  <si>
    <t xml:space="preserve">TÊ MISTURADOR, PPR, F M M, DN 25 X 25 MM, INSTALADO EM RAMAL OU SUB-RAMAL DE ÁGUA - FORNECIMENTO E INSTALAÇÃO. AF_08/2022</t>
  </si>
  <si>
    <t xml:space="preserve">TÊ NORMAL, PPR, 90 GRAUS, DN 20 X 20 X 20 MM, INSTALADO EM RAMAL OU SUB-RAMAL DE ÁGUA - FORNECIMENTO E INSTALAÇÃO. AF_08/2022</t>
  </si>
  <si>
    <t xml:space="preserve">TÊ NORMAL, PPR, DN 110 MM, CLASSE PN 25, INSTALADO EM PRUMADA DE ÁGUA FORNECIMENTO E INSTALAÇÃO . AF_08/2022</t>
  </si>
  <si>
    <t xml:space="preserve">TÊ NORMAL, PPR, DN 25 MM, CLASSE PN 25, INSTALADO EM PRUMADA DE ÁGUA FORNECIMENTO E INSTALAÇÃO . AF_08/2022</t>
  </si>
  <si>
    <t xml:space="preserve">TÊ NORMAL, PPR, DN 25 MM, CLASSE PN 25, INSTALADO EM RAMAL DE DISTRIBUIÇÃO DE ÁGUA FORNECIMENTO E INSTALAÇÃO. AF_08/2022</t>
  </si>
  <si>
    <t xml:space="preserve">TÊ NORMAL, PPR, DN 25 MM, CLASSE PN 25, INSTALADO EM RAMAL OU SUB-RAMAL DE ÁGUA FORNECIMENTO E INSTALAÇÃO. AF_08/2022</t>
  </si>
  <si>
    <t xml:space="preserve">TÊ NORMAL, PPR, DN 32 MM, CLASSE PN 25, INSTALADO EM PRUMADA DE ÁGUA FORNECIMENTO E INSTALAÇÃO . AF_08/2022</t>
  </si>
  <si>
    <t xml:space="preserve">TÊ NORMAL, PPR, DN 32 MM, CLASSE PN 25, INSTALADO EM RAMAL DE DISTRIBUIÇÃO DE ÁGUA FORNECIMENTO E INSTALAÇÃO. AF_08/2022</t>
  </si>
  <si>
    <t xml:space="preserve">TÊ NORMAL, PPR, DN 40 MM, CLASSE PN 25, INSTALADO EM PRUMADA DE ÁGUA FORNECIMENTO E INSTALAÇÃO . AF_08/2022</t>
  </si>
  <si>
    <t xml:space="preserve">TÊ NORMAL, PPR, DN 40 MM, CLASSE PN 25, INSTALADO EM RAMAL DE DISTRIBUIÇÃO DE ÁGUA FORNECIMENTO E INSTALAÇÃO. AF_08/2022</t>
  </si>
  <si>
    <t xml:space="preserve">TÊ NORMAL, PPR, DN 50 MM, CLASSE PN 25, INSTALADO EM PRUMADA DE ÁGUA FORNECIMENTO E INSTALAÇÃO . AF_08/2022</t>
  </si>
  <si>
    <t xml:space="preserve">TÊ NORMAL, PPR, DN 63 MM, CLASSE PN 25, INSTALADO EM PRUMADA DE ÁGUA FORNECIMENTO E INSTALAÇÃO . AF_08/2022</t>
  </si>
  <si>
    <t xml:space="preserve">TÊ NORMAL, PPR, DN 75 MM, CLASSE PN 25, INSTALADO EM PRUMADA DE ÁGUA FORNECIMENTO E INSTALAÇÃO . AF_08/2022</t>
  </si>
  <si>
    <t xml:space="preserve">TÊ NORMAL, PPR, DN 90 MM, CLASSE PN 25, INSTALADO EM PRUMADA DE ÁGUA FORNECIMENTO E INSTALAÇÃO . AF_08/2022</t>
  </si>
  <si>
    <t xml:space="preserve">CAIXA SIFONADA, COM GRELHA QUADRADA, PVC, DN 150 X 150 X 50 MM, JUNTA SOLDÁVEL, FORNECIDA E INSTALADA EM RAMAL DE DESCARGA OU EM RAMAL DE ESGOTO SANITÁRIO. AF_08/2022</t>
  </si>
  <si>
    <t xml:space="preserve">CAIXA SIFONADA, COM GRELHA REDONDA, PVC, DN 150 X 150 X 50 MM, JUNTA SOLDÁVEL, FORNECIDA E INSTALADA EM RAMAL DE DESCARGA OU EM RAMAL DE ESGOTO SANITÁRIO. AF_08/2022</t>
  </si>
  <si>
    <t xml:space="preserve">CAIXA SIFONADA, PVC, DN 100 X 100 X 50 MM, JUNTA ELÁSTICA, FORNECIDA E INSTALADA EM RAMAL DE DESCARGA OU EM RAMAL DE ESGOTO SANITÁRIO. AF_08/2022</t>
  </si>
  <si>
    <t xml:space="preserve">CAIXA SIFONADA, PVC, DN 150 X 185 X 75 MM, JUNTA ELÁSTICA, FORNECIDA E INSTALADA EM RAMAL DE DESCARGA OU EM RAMAL DE ESGOTO SANITÁRIO. AF_08/2022</t>
  </si>
  <si>
    <t xml:space="preserve">RALO LINEAR, EM PVC COM GRELHA INOX, JUNTA SOLDÁVEL, FORNECIDO E INSTALADO EM RAMAL DE DESCARGA OU EM RAMAL DE ESGOTO SANITÁRIO. AF_08/2022</t>
  </si>
  <si>
    <t xml:space="preserve">RALO SECO CÔNICO, PVC, DN 100 X 40 MM, JUNTA SOLDÁVEL, FORNECIDO E INSTALADO EM RAMAL DE DESCARGA OU EM RAMAL DE ESGOTO SANITÁRIO. AF_08/2022</t>
  </si>
  <si>
    <t xml:space="preserve">RALO SECO, PVC, DN 100 X 40 MM, JUNTA SOLDÁVEL, FORNECIDO E INSTALADO EM RAMAL DE DESCARGA OU EM RAMAL DE ESGOTO SANITÁRIO. AF_08/2022</t>
  </si>
  <si>
    <t xml:space="preserve">RALO SIFONADO REDONDO, PVC, DN 100 X 40 MM, JUNTA SOLDÁVEL, FORNECIDO E INSTALADO EM RAMAL DE DESCARGA OU EM RAMAL DE ESGOTO SANITÁRIO. AF_08/2022</t>
  </si>
  <si>
    <t xml:space="preserve">RALO SIFONADO, PVC, DN 100 X 40 MM, JUNTA SOLDÁVEL, FORNECIDO E INSTALADO EM RAMAL DE DESCARGA OU EM RAMAL DE ESGOTO SANITÁRIO. AF_08/2022</t>
  </si>
  <si>
    <t xml:space="preserve">BUCHA DE REDUÇÃO LONGA, PVC, SÉRIE NORMAL, ESGOTO PREDIAL, DN 50 X 40 MM, JUNTA SOLDÁVEL E ELÁSTICA, FORNECIDO E INSTALADO EM RAMAL DE DESCARGA OU RAMAL DE ESGOTO SANITÁRIO. AF_08/2022</t>
  </si>
  <si>
    <t xml:space="preserve">CAP, PVC, SÉRIE NORMAL, ESGOTO PREDIAL, DN 100 MM, JUNTA ELÁSTICA, FORNECIDO E INSTALADO EM SUBCOLETOR AÉREO DE ESGOTO SANITÁRIO. AF_08/2022</t>
  </si>
  <si>
    <t xml:space="preserve">CURVA CURTA 90 GRAUS, PVC, SERIE NORMAL, ESGOTO PREDIAL, DN 100 MM, JUNTA ELÁSTICA, FORNECIDO E INSTALADO EM PRUMADA DE ESGOTO SANITÁRIO OU VENTILAÇÃO. AF_08/2022</t>
  </si>
  <si>
    <t xml:space="preserve">CURVA CURTA 90 GRAUS, PVC, SERIE NORMAL, ESGOTO PREDIAL, DN 100 MM, JUNTA ELÁSTICA, FORNECIDO E INSTALADO EM RAMAL DE DESCARGA OU RAMAL DE ESGOTO SANITÁRIO. AF_08/2022</t>
  </si>
  <si>
    <t xml:space="preserve">CURVA CURTA 90 GRAUS, PVC, SERIE NORMAL, ESGOTO PREDIAL, DN 100 MM, JUNTA ELÁSTICA, FORNECIDO E INSTALADO EM SUBCOLETOR AÉREO DE ESGOTO SANITÁRIO. AF_08/2022</t>
  </si>
  <si>
    <t xml:space="preserve">CURVA CURTA 90 GRAUS, PVC, SERIE NORMAL, ESGOTO PREDIAL, DN 40 MM, JUNTA SOLDÁVEL, FORNECIDO E INSTALADO EM RAMAL DE DESCARGA OU RAMAL DE ESGOTO SANITÁRIO. AF_08/2022</t>
  </si>
  <si>
    <t xml:space="preserve">CURVA CURTA 90 GRAUS, PVC, SERIE NORMAL, ESGOTO PREDIAL, DN 50 MM, JUNTA ELÁSTICA, FORNECIDO E INSTALADO EM PRUMADA DE ESGOTO SANITÁRIO OU VENTILAÇÃO. AF_08/2022</t>
  </si>
  <si>
    <t xml:space="preserve">CURVA CURTA 90 GRAUS, PVC, SERIE NORMAL, ESGOTO PREDIAL, DN 50 MM, JUNTA ELÁSTICA, FORNECIDO E INSTALADO EM RAMAL DE DESCARGA OU RAMAL DE ESGOTO SANITÁRIO. AF_08/2022</t>
  </si>
  <si>
    <t xml:space="preserve">CURVA CURTA 90 GRAUS, PVC, SERIE NORMAL, ESGOTO PREDIAL, DN 75 MM, JUNTA ELÁSTICA, FORNECIDO E INSTALADO EM PRUMADA DE ESGOTO SANITÁRIO OU VENTILAÇÃO. AF_08/2022</t>
  </si>
  <si>
    <t xml:space="preserve">CURVA CURTA 90 GRAUS, PVC, SERIE NORMAL, ESGOTO PREDIAL, DN 75 MM, JUNTA ELÁSTICA, FORNECIDO E INSTALADO EM RAMAL DE DESCARGA OU RAMAL DE ESGOTO SANITÁRIO. AF_08/2022</t>
  </si>
  <si>
    <t xml:space="preserve">CURVA LONGA 90 GRAUS, PVC, SERIE NORMAL, ESGOTO PREDIAL, DN 100 MM, JUNTA ELÁSTICA, FORNECIDO E INSTALADO EM PRUMADA DE ESGOTO SANITÁRIO OU VENTILAÇÃO. AF_08/2022</t>
  </si>
  <si>
    <t xml:space="preserve">CURVA LONGA 90 GRAUS, PVC, SERIE NORMAL, ESGOTO PREDIAL, DN 100 MM, JUNTA ELÁSTICA, FORNECIDO E INSTALADO EM RAMAL DE DESCARGA OU RAMAL DE ESGOTO SANITÁRIO. AF_08/2022</t>
  </si>
  <si>
    <t xml:space="preserve">CURVA LONGA 90 GRAUS, PVC, SERIE NORMAL, ESGOTO PREDIAL, DN 100 MM, JUNTA ELÁSTICA, FORNECIDO E INSTALADO EM SUBCOLETOR AÉREO DE ESGOTO SANITÁRIO. AF_08/2022</t>
  </si>
  <si>
    <t xml:space="preserve">CURVA LONGA 90 GRAUS, PVC, SERIE NORMAL, ESGOTO PREDIAL, DN 40 MM, JUNTA SOLDÁVEL, FORNECIDO E INSTALADO EM RAMAL DE DESCARGA OU RAMAL DE ESGOTO SANITÁRIO. AF_08/2022</t>
  </si>
  <si>
    <t xml:space="preserve">CURVA LONGA 90 GRAUS, PVC, SERIE NORMAL, ESGOTO PREDIAL, DN 50 MM, JUNTA ELÁSTICA, FORNECIDO E INSTALADO EM PRUMADA DE ESGOTO SANITÁRIO OU VENTILAÇÃO. AF_08/2022</t>
  </si>
  <si>
    <t xml:space="preserve">CURVA LONGA 90 GRAUS, PVC, SERIE NORMAL, ESGOTO PREDIAL, DN 50 MM, JUNTA ELÁSTICA, FORNECIDO E INSTALADO EM RAMAL DE DESCARGA OU RAMAL DE ESGOTO SANITÁRIO. AF_08/2022</t>
  </si>
  <si>
    <t xml:space="preserve">CURVA LONGA 90 GRAUS, PVC, SERIE NORMAL, ESGOTO PREDIAL, DN 75 MM, JUNTA ELÁSTICA, FORNECIDO E INSTALADO EM PRUMADA DE ESGOTO SANITÁRIO OU VENTILAÇÃO. AF_08/2022</t>
  </si>
  <si>
    <t xml:space="preserve">CURVA LONGA 90 GRAUS, PVC, SERIE NORMAL, ESGOTO PREDIAL, DN 75 MM, JUNTA ELÁSTICA, FORNECIDO E INSTALADO EM RAMAL DE DESCARGA OU RAMAL DE ESGOTO SANITÁRIO. AF_08/2022</t>
  </si>
  <si>
    <t xml:space="preserve">JOELHO 45 GRAUS, PVC, SERIE NORMAL, ESGOTO PREDIAL, DN 100 MM, JUNTA ELÁSTICA, FORNECIDO E INSTALADO EM PRUMADA DE ESGOTO SANITÁRIO OU VENTILAÇÃO. AF_08/2022</t>
  </si>
  <si>
    <t xml:space="preserve">JOELHO 45 GRAUS, PVC, SERIE NORMAL, ESGOTO PREDIAL, DN 100 MM, JUNTA ELÁSTICA, FORNECIDO E INSTALADO EM RAMAL DE DESCARGA OU RAMAL DE ESGOTO SANITÁRIO. AF_08/2022</t>
  </si>
  <si>
    <t xml:space="preserve">JOELHO 45 GRAUS, PVC, SERIE NORMAL, ESGOTO PREDIAL, DN 100 MM, JUNTA ELÁSTICA, FORNECIDO E INSTALADO EM SUBCOLETOR AÉREO DE ESGOTO SANITÁRIO. AF_08/2022</t>
  </si>
  <si>
    <t xml:space="preserve">JOELHO 45 GRAUS, PVC, SERIE NORMAL, ESGOTO PREDIAL, DN 150 MM, JUNTA ELÁSTICA, FORNECIDO E INSTALADO EM SUBCOLETOR AÉREO DE ESGOTO SANITÁRIO. AF_08/2022</t>
  </si>
  <si>
    <t xml:space="preserve">JOELHO 45 GRAUS, PVC, SERIE NORMAL, ESGOTO PREDIAL, DN 40 MM, JUNTA SOLDÁVEL, FORNECIDO E INSTALADO EM RAMAL DE DESCARGA OU RAMAL DE ESGOTO SANITÁRIO. AF_08/2022</t>
  </si>
  <si>
    <t xml:space="preserve">JOELHO 45 GRAUS, PVC, SERIE NORMAL, ESGOTO PREDIAL, DN 50 MM, JUNTA ELÁSTICA, FORNECIDO E INSTALADO EM PRUMADA DE ESGOTO SANITÁRIO OU VENTILAÇÃO. AF_08/2022</t>
  </si>
  <si>
    <t xml:space="preserve">JOELHO 45 GRAUS, PVC, SERIE NORMAL, ESGOTO PREDIAL, DN 50 MM, JUNTA ELÁSTICA, FORNECIDO E INSTALADO EM RAMAL DE DESCARGA OU RAMAL DE ESGOTO SANITÁRIO. AF_08/2022</t>
  </si>
  <si>
    <t xml:space="preserve">JOELHO 45 GRAUS, PVC, SERIE NORMAL, ESGOTO PREDIAL, DN 75 MM, JUNTA ELÁSTICA, FORNECIDO E INSTALADO EM PRUMADA DE ESGOTO SANITÁRIO OU VENTILAÇÃO. AF_08/2022</t>
  </si>
  <si>
    <t xml:space="preserve">JOELHO 45 GRAUS, PVC, SERIE NORMAL, ESGOTO PREDIAL, DN 75 MM, JUNTA ELÁSTICA, FORNECIDO E INSTALADO EM RAMAL DE DESCARGA OU RAMAL DE ESGOTO SANITÁRIO. AF_08/2022</t>
  </si>
  <si>
    <t xml:space="preserve">JOELHO 90 GRAUS, PVC, SERIE NORMAL, ESGOTO PREDIAL, DN 100 MM, JUNTA ELÁSTICA, FORNECIDO E INSTALADO EM PRUMADA DE ESGOTO SANITÁRIO OU VENTILAÇÃO. AF_08/2022</t>
  </si>
  <si>
    <t xml:space="preserve">JOELHO 90 GRAUS, PVC, SERIE NORMAL, ESGOTO PREDIAL, DN 100 MM, JUNTA ELÁSTICA, FORNECIDO E INSTALADO EM RAMAL DE DESCARGA OU RAMAL DE ESGOTO SANITÁRIO. AF_08/2022</t>
  </si>
  <si>
    <t xml:space="preserve">JOELHO 90 GRAUS, PVC, SERIE NORMAL, ESGOTO PREDIAL, DN 100 MM, JUNTA ELÁSTICA, FORNECIDO E INSTALADO EM SUBCOLETOR AÉREO DE ESGOTO SANITÁRIO. AF_08/2022</t>
  </si>
  <si>
    <t xml:space="preserve">JOELHO 90 GRAUS, PVC, SERIE NORMAL, ESGOTO PREDIAL, DN 150 MM, JUNTA ELÁSTICA, FORNECIDO E INSTALADO EM SUBCOLETOR AÉREO DE ESGOTO SANITÁRIO. AF_08/2022</t>
  </si>
  <si>
    <t xml:space="preserve">JOELHO 90 GRAUS, PVC, SERIE NORMAL, ESGOTO PREDIAL, DN 40 MM, JUNTA SOLDÁVEL, FORNECIDO E INSTALADO EM RAMAL DE DESCARGA OU RAMAL DE ESGOTO SANITÁRIO. AF_08/2022</t>
  </si>
  <si>
    <t xml:space="preserve">JOELHO 90 GRAUS, PVC, SERIE NORMAL, ESGOTO PREDIAL, DN 50 MM, JUNTA ELÁSTICA, FORNECIDO E INSTALADO EM PRUMADA DE ESGOTO SANITÁRIO OU VENTILAÇÃO. AF_08/2022</t>
  </si>
  <si>
    <t xml:space="preserve">JOELHO 90 GRAUS, PVC, SERIE NORMAL, ESGOTO PREDIAL, DN 50 MM, JUNTA ELÁSTICA, FORNECIDO E INSTALADO EM RAMAL DE DESCARGA OU RAMAL DE ESGOTO SANITÁRIO. AF_08/2022</t>
  </si>
  <si>
    <t xml:space="preserve">JOELHO 90 GRAUS, PVC, SERIE NORMAL, ESGOTO PREDIAL, DN 75 MM, JUNTA ELÁSTICA, FORNECIDO E INSTALADO EM PRUMADA DE ESGOTO SANITÁRIO OU VENTILAÇÃO. AF_08/2022</t>
  </si>
  <si>
    <t xml:space="preserve">JOELHO 90 GRAUS, PVC, SERIE NORMAL, ESGOTO PREDIAL, DN 75 MM, JUNTA ELÁSTICA, FORNECIDO E INSTALADO EM RAMAL DE DESCARGA OU RAMAL DE ESGOTO SANITÁRIO. AF_08/2022</t>
  </si>
  <si>
    <t xml:space="preserve">JUNÇÃO DE REDUCAO INVERTIDA, PVC, SÉRIE NORMAL, ESGOTO PREDIAL, DN 100 X 75 MM, JUNTA ELÁSTICA, FORNECIDO E INSTALADO EM PRUMADA DE ESGOTO SANITÁRIO OU VENTILAÇÃO. AF_08/2022</t>
  </si>
  <si>
    <t xml:space="preserve">JUNÇÃO DE REDUCAO INVERTIDA, PVC, SÉRIE NORMAL, ESGOTO PREDIAL, DN 100 X 75 MM, JUNTA ELÁSTICA, FORNECIDO E INSTALADO EM RAMAL DE DESCARGA OU RAMAL DE ESGOTO SANITÁRIO. AF_08/2022</t>
  </si>
  <si>
    <t xml:space="preserve">JUNÇÃO DE REDUÇÃO INVERTIDA, PVC, SÉRIE NORMAL, ESGOTO PREDIAL, DN 100 X 50 MM, JUNTA ELÁSTICA, FORNECIDO E INSTALADO EM PRUMADA DE ESGOTO SANITÁRIO OU VENTILAÇÃO. AF_08/2022</t>
  </si>
  <si>
    <t xml:space="preserve">JUNÇÃO DE REDUÇÃO INVERTIDA, PVC, SÉRIE NORMAL, ESGOTO PREDIAL, DN 100 X 50 MM, JUNTA ELÁSTICA, FORNECIDO E INSTALADO EM RAMAL DE DESCARGA OU RAMAL DE ESGOTO SANITÁRIO. AF_08/2022</t>
  </si>
  <si>
    <t xml:space="preserve">JUNÇÃO DE REDUÇÃO INVERTIDA, PVC, SÉRIE NORMAL, ESGOTO PREDIAL, DN 75 X 50 MM, JUNTA ELÁSTICA, FORNECIDO E INSTALADO EM PRUMADA DE ESGOTO SANITÁRIO OU VENTILAÇÃO. AF_08/2022</t>
  </si>
  <si>
    <t xml:space="preserve">JUNÇÃO DE REDUÇÃO INVERTIDA, PVC, SÉRIE NORMAL, ESGOTO PREDIAL, DN 75 X 50 MM, JUNTA ELÁSTICA, FORNECIDO E INSTALADO EM RAMAL DE DESCARGA OU RAMAL DE ESGOTO SANITÁRIO. AF_08/2022</t>
  </si>
  <si>
    <t xml:space="preserve">JUNÇÃO SIMPLES, PVC, SERIE NORMAL, ESGOTO PREDIAL, DN 100 X 100 MM, JUNTA ELÁSTICA, FORNECIDO E INSTALADO EM PRUMADA DE ESGOTO SANITÁRIO OU VENTILAÇÃO. AF_08/2022</t>
  </si>
  <si>
    <t xml:space="preserve">JUNÇÃO SIMPLES, PVC, SERIE NORMAL, ESGOTO PREDIAL, DN 100 X 100 MM, JUNTA ELÁSTICA, FORNECIDO E INSTALADO EM RAMAL DE DESCARGA OU RAMAL DE ESGOTO SANITÁRIO. AF_08/2022</t>
  </si>
  <si>
    <t xml:space="preserve">JUNÇÃO SIMPLES, PVC, SERIE NORMAL, ESGOTO PREDIAL, DN 100 X 100 MM, JUNTA ELÁSTICA, FORNECIDO E INSTALADO EM SUBCOLETOR AÉREO DE ESGOTO SANITÁRIO. AF_08/2022</t>
  </si>
  <si>
    <t xml:space="preserve">JUNÇÃO SIMPLES, PVC, SERIE NORMAL, ESGOTO PREDIAL, DN 40 MM, JUNTA SOLDÁVEL, FORNECIDO E INSTALADO EM RAMAL DE DESCARGA OU RAMAL DE ESGOTO SANITÁRIO. AF_08/2022</t>
  </si>
  <si>
    <t xml:space="preserve">JUNÇÃO SIMPLES, PVC, SERIE NORMAL, ESGOTO PREDIAL, DN 50 X 50 MM, JUNTA ELÁSTICA, FORNECIDO E INSTALADO EM PRUMADA DE ESGOTO SANITÁRIO OU VENTILAÇÃO. AF_08/2022</t>
  </si>
  <si>
    <t xml:space="preserve">JUNÇÃO SIMPLES, PVC, SERIE NORMAL, ESGOTO PREDIAL, DN 50 X 50 MM, JUNTA ELÁSTICA, FORNECIDO E INSTALADO EM RAMAL DE DESCARGA OU RAMAL DE ESGOTO SANITÁRIO. AF_08/2022</t>
  </si>
  <si>
    <t xml:space="preserve">JUNÇÃO SIMPLES, PVC, SERIE NORMAL, ESGOTO PREDIAL, DN 75 X 75 MM, JUNTA ELÁSTICA, FORNECIDO E INSTALADO EM PRUMADA DE ESGOTO SANITÁRIO OU VENTILAÇÃO. AF_08/2022</t>
  </si>
  <si>
    <t xml:space="preserve">JUNÇÃO SIMPLES, PVC, SERIE NORMAL, ESGOTO PREDIAL, DN 75 X 75 MM, JUNTA ELÁSTICA, FORNECIDO E INSTALADO EM RAMAL DE DESCARGA OU RAMAL DE ESGOTO SANITÁRIO. AF_08/2022</t>
  </si>
  <si>
    <t xml:space="preserve">LUVA DE CORRER, PVC, SERIE NORMAL, ESGOTO PREDIAL, DN 100 MM, JUNTA ELÁSTICA, FORNECIDO E INSTALADO EM PRUMADA DE ESGOTO SANITÁRIO OU VENTILAÇÃO. AF_08/2022</t>
  </si>
  <si>
    <t xml:space="preserve">LUVA DE CORRER, PVC, SERIE NORMAL, ESGOTO PREDIAL, DN 100 MM, JUNTA ELÁSTICA, FORNECIDO E INSTALADO EM RAMAL DE DESCARGA OU RAMAL DE ESGOTO SANITÁRIO. AF_08/2022</t>
  </si>
  <si>
    <t xml:space="preserve">LUVA DE CORRER, PVC, SERIE NORMAL, ESGOTO PREDIAL, DN 100 MM, JUNTA ELÁSTICA, FORNECIDO E INSTALADO EM SUBCOLETOR AÉREO DE ESGOTO SANITÁRIO. AF_08/2022</t>
  </si>
  <si>
    <t xml:space="preserve">LUVA DE CORRER, PVC, SERIE NORMAL, ESGOTO PREDIAL, DN 50 MM, JUNTA ELÁSTICA, FORNECIDO E INSTALADO EM PRUMADA DE ESGOTO SANITÁRIO OU VENTILAÇÃO. AF_08/2022</t>
  </si>
  <si>
    <t xml:space="preserve">LUVA DE CORRER, PVC, SERIE NORMAL, ESGOTO PREDIAL, DN 50 MM, JUNTA ELÁSTICA, FORNECIDO E INSTALADO EM RAMAL DE DESCARGA OU RAMAL DE ESGOTO SANITÁRIO. AF_08/2022</t>
  </si>
  <si>
    <t xml:space="preserve">LUVA DE CORRER, PVC, SERIE NORMAL, ESGOTO PREDIAL, DN 75 MM, JUNTA ELÁSTICA, FORNECIDO E INSTALADO EM PRUMADA DE ESGOTO SANITÁRIO OU VENTILAÇÃO. AF_08/2022</t>
  </si>
  <si>
    <t xml:space="preserve">LUVA DE CORRER, PVC, SERIE NORMAL, ESGOTO PREDIAL, DN 75 MM, JUNTA ELÁSTICA, FORNECIDO E INSTALADO EM RAMAL DE DESCARGA OU RAMAL DE ESGOTO SANITÁRIO. AF_08/2022</t>
  </si>
  <si>
    <t xml:space="preserve">LUVA SIMPLES, PVC, SERIE NORMAL, ESGOTO PREDIAL, DN 100 MM, JUNTA ELÁSTICA, FORNECIDO E INSTALADO EM PRUMADA DE ESGOTO SANITÁRIO OU VENTILAÇÃO. AF_08/2022</t>
  </si>
  <si>
    <t xml:space="preserve">LUVA SIMPLES, PVC, SERIE NORMAL, ESGOTO PREDIAL, DN 100 MM, JUNTA ELÁSTICA, FORNECIDO E INSTALADO EM RAMAL DE DESCARGA OU RAMAL DE ESGOTO SANITÁRIO. AF_08/2022</t>
  </si>
  <si>
    <t xml:space="preserve">LUVA SIMPLES, PVC, SERIE NORMAL, ESGOTO PREDIAL, DN 100 MM, JUNTA ELÁSTICA, FORNECIDO E INSTALADO EM SUBCOLETOR AÉREO DE ESGOTO SANITÁRIO. AF_08/2022</t>
  </si>
  <si>
    <t xml:space="preserve">LUVA SIMPLES, PVC, SERIE NORMAL, ESGOTO PREDIAL, DN 40 MM, JUNTA SOLDÁVEL, FORNECIDO E INSTALADO EM RAMAL DE DESCARGA OU RAMAL DE ESGOTO SANITÁRIO. AF_08/2022</t>
  </si>
  <si>
    <t xml:space="preserve">LUVA SIMPLES, PVC, SERIE NORMAL, ESGOTO PREDIAL, DN 50 MM, JUNTA ELÁSTICA, FORNECIDO E INSTALADO EM PRUMADA DE ESGOTO SANITÁRIO OU VENTILAÇÃO. AF_08/2022</t>
  </si>
  <si>
    <t xml:space="preserve">LUVA SIMPLES, PVC, SERIE NORMAL, ESGOTO PREDIAL, DN 50 MM, JUNTA ELÁSTICA, FORNECIDO E INSTALADO EM RAMAL DE DESCARGA OU RAMAL DE ESGOTO SANITÁRIO. AF_08/2022</t>
  </si>
  <si>
    <t xml:space="preserve">LUVA SIMPLES, PVC, SERIE NORMAL, ESGOTO PREDIAL, DN 75 MM, JUNTA ELÁSTICA, FORNECIDO E INSTALADO EM PRUMADA DE ESGOTO SANITÁRIO OU VENTILAÇÃO. AF_08/2022</t>
  </si>
  <si>
    <t xml:space="preserve">LUVA SIMPLES, PVC, SERIE NORMAL, ESGOTO PREDIAL, DN 75 MM, JUNTA ELÁSTICA, FORNECIDO E INSTALADO EM RAMAL DE DESCARGA OU RAMAL DE ESGOTO SANITÁRIO. AF_08/2022</t>
  </si>
  <si>
    <t xml:space="preserve">LUVA SIMPLES, PVC, SÉRIE NORMAL, ESGOTO PREDIAL, DN 150 MM, JUNTA ELÁSTICA, FORNECIDO E INSTALADO EM SUBCOLETOR AÉREO DE ESGOTO SANITÁRIO. AF_08/2022</t>
  </si>
  <si>
    <t xml:space="preserve">TE, PVC, SERIE NORMAL, ESGOTO PREDIAL, DN 100 X 100 MM, JUNTA ELÁSTICA, FORNECIDO E INSTALADO EM PRUMADA DE ESGOTO SANITÁRIO OU VENTILAÇÃO. AF_08/2022</t>
  </si>
  <si>
    <t xml:space="preserve">TE, PVC, SERIE NORMAL, ESGOTO PREDIAL, DN 100 X 100 MM, JUNTA ELÁSTICA, FORNECIDO E INSTALADO EM RAMAL DE DESCARGA OU RAMAL DE ESGOTO SANITÁRIO. AF_08/2022</t>
  </si>
  <si>
    <t xml:space="preserve">TE, PVC, SERIE NORMAL, ESGOTO PREDIAL, DN 100 X 100 MM, JUNTA ELÁSTICA, FORNECIDO E INSTALADO EM SUBCOLETOR AÉREO DE ESGOTO SANITÁRIO. AF_08/2022</t>
  </si>
  <si>
    <t xml:space="preserve">TE, PVC, SERIE NORMAL, ESGOTO PREDIAL, DN 40 X 40 MM, JUNTA SOLDÁVEL, FORNECIDO E INSTALADO EM RAMAL DE DESCARGA OU RAMAL DE ESGOTO SANITÁRIO. AF_08/2022</t>
  </si>
  <si>
    <t xml:space="preserve">TE, PVC, SERIE NORMAL, ESGOTO PREDIAL, DN 50 X 50 MM, JUNTA ELÁSTICA, FORNECIDO E INSTALADO EM PRUMADA DE ESGOTO SANITÁRIO OU VENTILAÇÃO. AF_08/2022</t>
  </si>
  <si>
    <t xml:space="preserve">TE, PVC, SERIE NORMAL, ESGOTO PREDIAL, DN 50 X 50 MM, JUNTA ELÁSTICA, FORNECIDO E INSTALADO EM RAMAL DE DESCARGA OU RAMAL DE ESGOTO SANITÁRIO. AF_08/2022</t>
  </si>
  <si>
    <t xml:space="preserve">TE, PVC, SERIE NORMAL, ESGOTO PREDIAL, DN 75 X 75 MM, JUNTA ELÁSTICA, FORNECIDO E INSTALADO EM PRUMADA DE ESGOTO SANITÁRIO OU VENTILAÇÃO. AF_08/2022</t>
  </si>
  <si>
    <t xml:space="preserve">TE, PVC, SERIE NORMAL, ESGOTO PREDIAL, DN 75 X 75 MM, JUNTA ELÁSTICA, FORNECIDO E INSTALADO EM RAMAL DE DESCARGA OU RAMAL DE ESGOTO SANITÁRIO. AF_08/2022</t>
  </si>
  <si>
    <t xml:space="preserve">TE, PVC, SÉRIE NORMAL, ESGOTO PREDIAL, DN 100 X 50 MM, JUNTA ELÁSTICA, FORNECIDO E INSTALADO EM PRUMADA DE ESGOTO SANITÁRIO OU VENTILAÇÃO. AF_08/2022</t>
  </si>
  <si>
    <t xml:space="preserve">TE, PVC, SÉRIE NORMAL, ESGOTO PREDIAL, DN 100 X 50 MM, JUNTA ELÁSTICA, FORNECIDO E INSTALADO EM RAMAL DE DESCARGA OU RAMAL DE ESGOTO SANITÁRIO. AF_08/2022</t>
  </si>
  <si>
    <t xml:space="preserve">TE, PVC, SÉRIE NORMAL, ESGOTO PREDIAL, DN 100 X 75 MM, JUNTA ELÁSTICA, FORNECIDO E INSTALADO EM PRUMADA DE ESGOTO SANITÁRIO OU VENTILAÇÃO. AF_08/2022</t>
  </si>
  <si>
    <t xml:space="preserve">TE, PVC, SÉRIE NORMAL, ESGOTO PREDIAL, DN 100 X 75 MM, JUNTA ELÁSTICA, FORNECIDO E INSTALADO EM RAMAL DE DESCARGA OU RAMAL DE ESGOTO SANITÁRIO. AF_08/2022</t>
  </si>
  <si>
    <t xml:space="preserve">TERMINAL DE VENTILAÇÃO, PVC, SÉRIE NORMAL, ESGOTO PREDIAL, DN 100 MM, JUNTA SOLDÁVEL, FORNECIDO E INSTALADO EM PRUMADA DE ESGOTO SANITÁRIO OU VENTILAÇÃO. AF_08/2022</t>
  </si>
  <si>
    <t xml:space="preserve">TERMINAL DE VENTILAÇÃO, PVC, SÉRIE NORMAL, ESGOTO PREDIAL, DN 50 MM, JUNTA SOLDÁVEL, FORNECIDO E INSTALADO EM PRUMADA DE ESGOTO SANITÁRIO OU VENTILAÇÃO. AF_08/2022</t>
  </si>
  <si>
    <t xml:space="preserve">TERMINAL DE VENTILAÇÃO, PVC, SÉRIE NORMAL, ESGOTO PREDIAL, DN 75 MM, JUNTA SOLDÁVEL, FORNECIDO E INSTALADO EM PRUMADA DE ESGOTO SANITÁRIO OU VENTILAÇÃO. AF_08/2022</t>
  </si>
  <si>
    <t xml:space="preserve">TUBO PVC, SERIE NORMAL, ESGOTO PREDIAL, DN 100 MM, FORNECIDO E INSTALADO EM PRUMADA DE ESGOTO SANITÁRIO OU VENTILAÇÃO. AF_08/2022</t>
  </si>
  <si>
    <t xml:space="preserve">TUBO PVC, SERIE NORMAL, ESGOTO PREDIAL, DN 100 MM, FORNECIDO E INSTALADO EM RAMAL DE DESCARGA OU RAMAL DE ESGOTO SANITÁRIO. AF_08/2022</t>
  </si>
  <si>
    <t xml:space="preserve">TUBO PVC, SERIE NORMAL, ESGOTO PREDIAL, DN 100 MM, FORNECIDO E INSTALADO EM SUBCOLETOR AÉREO DE ESGOTO SANITÁRIO. AF_08/2022</t>
  </si>
  <si>
    <t xml:space="preserve">TUBO PVC, SERIE NORMAL, ESGOTO PREDIAL, DN 150 MM, FORNECIDO E INSTALADO EM SUBCOLETOR AÉREO DE ESGOTO SANITÁRIO. AF_08/2022</t>
  </si>
  <si>
    <t xml:space="preserve">TUBO PVC, SERIE NORMAL, ESGOTO PREDIAL, DN 40 MM, FORNECIDO E INSTALADO EM RAMAL DE DESCARGA OU RAMAL DE ESGOTO SANITÁRIO. AF_08/2022</t>
  </si>
  <si>
    <t xml:space="preserve">TUBO PVC, SERIE NORMAL, ESGOTO PREDIAL, DN 50 MM, FORNECIDO E INSTALADO EM PRUMADA DE ESGOTO SANITÁRIO OU VENTILAÇÃO. AF_08/2022</t>
  </si>
  <si>
    <t xml:space="preserve">TUBO PVC, SERIE NORMAL, ESGOTO PREDIAL, DN 50 MM, FORNECIDO E INSTALADO EM RAMAL DE DESCARGA OU RAMAL DE ESGOTO SANITÁRIO. AF_08/2022</t>
  </si>
  <si>
    <t xml:space="preserve">TUBO PVC, SERIE NORMAL, ESGOTO PREDIAL, DN 75 MM, FORNECIDO E INSTALADO EM PRUMADA DE ESGOTO SANITÁRIO OU VENTILAÇÃO. AF_08/2022</t>
  </si>
  <si>
    <t xml:space="preserve">TUBO PVC, SERIE NORMAL, ESGOTO PREDIAL, DN 75 MM, FORNECIDO E INSTALADO EM RAMAL DE DESCARGA OU RAMAL DE ESGOTO SANITÁRIO. AF_08/2022</t>
  </si>
  <si>
    <t xml:space="preserve">ADAPTADOR CURTO COM BOLSA E ROSCA PARA REGISTRO, PVC, SOLDÁVEL, DN 20MM X 1/2, INSTALADO EM RAMAL OU SUB-RAMAL DE ÁGUA - FORNECIMENTO E INSTALAÇÃO. AF_06/2022</t>
  </si>
  <si>
    <t xml:space="preserve">ADAPTADOR CURTO COM BOLSA E ROSCA PARA REGISTRO, PVC, SOLDÁVEL, DN 25MM X 3/4, INSTALADO EM RAMAL DE DISTRIBUIÇÃO DE ÁGUA - FORNECIMENTO E INSTALAÇÃO. AF_06/2022</t>
  </si>
  <si>
    <t xml:space="preserve">ADAPTADOR CURTO COM BOLSA E ROSCA PARA REGISTRO, PVC, SOLDÁVEL, DN 25MM X 3/4, INSTALADO EM RAMAL OU SUB-RAMAL DE ÁGUA - FORNECIMENTO E INSTALAÇÃO. AF_06/2022</t>
  </si>
  <si>
    <t xml:space="preserve">ADAPTADOR CURTO COM BOLSA E ROSCA PARA REGISTRO, PVC, SOLDÁVEL, DN 32MM X 1, INSTALADO EM PRUMADA DE ÁGUA - FORNECIMENTO E INSTALAÇÃO. AF_06/2022</t>
  </si>
  <si>
    <t xml:space="preserve">ADAPTADOR CURTO COM BOLSA E ROSCA PARA REGISTRO, PVC, SOLDÁVEL, DN 32MM X 1, INSTALADO EM RAMAL DE DISTRIBUIÇÃO DE ÁGUA - FORNECIMENTO E INSTALAÇÃO. AF_06/2022</t>
  </si>
  <si>
    <t xml:space="preserve">ADAPTADOR CURTO COM BOLSA E ROSCA PARA REGISTRO, PVC, SOLDÁVEL, DN 32MM X 1, INSTALADO EM RAMAL OU SUB-RAMAL DE ÁGUA - FORNECIMENTO E INSTALAÇÃO. AF_06/2022</t>
  </si>
  <si>
    <t xml:space="preserve">ADAPTADOR CURTO COM BOLSA E ROSCA PARA REGISTRO, PVC, SOLDÁVEL, DN 40MM X 1.1/2", INSTALADO EM RAMAL DE DISTRIBUIÇÃO DE ÁGUA - FORNECIMENTO E INSTALAÇÃO. AF_06/2022</t>
  </si>
  <si>
    <t xml:space="preserve">ADAPTADOR CURTO COM BOLSA E ROSCA PARA REGISTRO, PVC, SOLDÁVEL, DN 40MM X 1.1/2, INSTALADO EM PRUMADA DE ÁGUA - FORNECIMENTO E INSTALAÇÃO. AF_06/2022</t>
  </si>
  <si>
    <t xml:space="preserve">ADAPTADOR CURTO COM BOLSA E ROSCA PARA REGISTRO, PVC, SOLDÁVEL, DN 40MM X 1.1/4", INSTALADO EM RAMAL DE DISTRIBUIÇÃO DE ÁGUA - FORNECIMENTO E INSTALAÇÃO. AF_06/2022</t>
  </si>
  <si>
    <t xml:space="preserve">ADAPTADOR CURTO COM BOLSA E ROSCA PARA REGISTRO, PVC, SOLDÁVEL, DN 40MM X 1.1/4, INSTALADO EM PRUMADA DE ÁGUA - FORNECIMENTO E INSTALAÇÃO. AF_06/2022</t>
  </si>
  <si>
    <t xml:space="preserve">ADAPTADOR CURTO COM BOLSA E ROSCA PARA REGISTRO, PVC, SOLDÁVEL, DN 50MM X 1.1/2", INSTALADO EM RAMAL DE DISTRIBUIÇÃO DE ÁGUA - FORNECIMENTO E INSTALAÇÃO. AF_06/2022</t>
  </si>
  <si>
    <t xml:space="preserve">ADAPTADOR CURTO COM BOLSA E ROSCA PARA REGISTRO, PVC, SOLDÁVEL, DN 50MM X 1.1/2, INSTALADO EM PRUMADA DE ÁGUA - FORNECIMENTO E INSTALAÇÃO. AF_06/2022</t>
  </si>
  <si>
    <t xml:space="preserve">ADAPTADOR CURTO COM BOLSA E ROSCA PARA REGISTRO, PVC, SOLDÁVEL, DN 50MM X 1.1/4", INSTALADO EM RAMAL DE DISTRIBUIÇÃO DE ÁGUA - FORNECIMENTO E INSTALAÇÃO. AF_06/2022</t>
  </si>
  <si>
    <t xml:space="preserve">ADAPTADOR CURTO COM BOLSA E ROSCA PARA REGISTRO, PVC, SOLDÁVEL, DN 50MM X 1.1/4, INSTALADO EM PRUMADA DE ÁGUA - FORNECIMENTO E INSTALAÇÃO. AF_06/2022</t>
  </si>
  <si>
    <t xml:space="preserve">ADAPTADOR CURTO COM BOLSA E ROSCA PARA REGISTRO, PVC, SOLDÁVEL, DN 60MM X 2, INSTALADO EM PRUMADA DE ÁGUA - FORNECIMENTO E INSTALAÇÃO. AF_06/2022</t>
  </si>
  <si>
    <t xml:space="preserve">ADAPTADOR CURTO COM BOLSA E ROSCA PARA REGISTRO, PVC, SOLDÁVEL, DN 75MM X 2.1/2", INSTALADO EM PRUMADA DE ÁGUA - FORNECIMENTO E INSTALAÇÃO. AF_12/2014</t>
  </si>
  <si>
    <t xml:space="preserve">ADAPTADOR CURTO COM BOLSA E ROSCA PARA REGISTRO, PVC, SOLDÁVEL, DN 85MM X 3, INSTALADO EM PRUMADA DE ÁGUA - FORNECIMENTO E INSTALAÇÃO. AF_06/2022</t>
  </si>
  <si>
    <t xml:space="preserve">BUCHA DE REDUÇÃO, CURTA, PVC, SOLDÁVEL, DN 25 X 20 MM, INSTALADO EM RAMAL DE DISTRIBUIÇÃO DE ÁGUA - FORNECIMENTO E INSTALAÇÃO. AF_06/2022</t>
  </si>
  <si>
    <t xml:space="preserve">BUCHA DE REDUÇÃO, CURTA, PVC, SOLDÁVEL, DN 25 X 20 MM, INSTALADO EM RAMAL OU SUB-RAMAL DE ÁGUA - FORNECIMENTO E INSTALAÇÃO. AF_06/2022</t>
  </si>
  <si>
    <t xml:space="preserve">BUCHA DE REDUÇÃO, CURTA, PVC, SOLDÁVEL, DN 32 X 25 MM, INSTALADO EM PRUMADA DE ÁGUA - FORNECIMENTO E INSTALAÇÃO. AF_06/2022</t>
  </si>
  <si>
    <t xml:space="preserve">BUCHA DE REDUÇÃO, CURTA, PVC, SOLDÁVEL, DN 32 X 25 MM, INSTALADO EM RAMAL DE DISTRIBUIÇÃO DE ÁGUA - FORNECIMENTO E INSTALAÇÃO. AF_06/2022</t>
  </si>
  <si>
    <t xml:space="preserve">BUCHA DE REDUÇÃO, CURTA, PVC, SOLDÁVEL, DN 32 X 25 MM, INSTALADO EM RAMAL OU SUB-RAMAL DE ÁGUA - FORNECIMENTO E INSTALAÇÃO. AF_06/2022</t>
  </si>
  <si>
    <t xml:space="preserve">BUCHA DE REDUÇÃO, CURTA, PVC, SOLDÁVEL, DN 50 X 40 MM, INSTALADO EM PRUMADA DE ÁGUA - FORNECIMENTO E INSTALAÇÃO. AF_06/2022</t>
  </si>
  <si>
    <t xml:space="preserve">BUCHA DE REDUÇÃO, CURTA, PVC, SOLDÁVEL, DN 50 X 40 MM, INSTALADO EM RAMAL DE DISTRIBUIÇÃO DE ÁGUA - FORNECIMENTO E INSTALAÇÃO. AF_06/2022</t>
  </si>
  <si>
    <t xml:space="preserve">BUCHA DE REDUÇÃO, CURTA, PVC, SOLDÁVEL, DN 60 X 50 MM, INSTALADO EM PRUMADA DE ÁGUA - FORNECIMENTO E INSTALAÇÃO. AF_06/2022</t>
  </si>
  <si>
    <t xml:space="preserve">BUCHA DE REDUÇÃO, LONGA, PVC, SOLDÁVEL, DN 32 X 20 MM, INSTALADO EM PRUMADA DE ÁGUA - FORNECIMENTO E INSTALAÇÃO. AF_06/2022</t>
  </si>
  <si>
    <t xml:space="preserve">BUCHA DE REDUÇÃO, LONGA, PVC, SOLDÁVEL, DN 32 X 20 MM, INSTALADO EM RAMAL DE DISTRIBUIÇÃO DE ÁGUA - FORNECIMENTO E INSTALAÇÃO. AF_06/2022</t>
  </si>
  <si>
    <t xml:space="preserve">BUCHA DE REDUÇÃO, LONGA, PVC, SOLDÁVEL, DN 32 X 20 MM, INSTALADO EM RAMAL OU SUB-RAMAL DE ÁGUA - FORNECIMENTO E INSTALAÇÃO. AF_06/2022</t>
  </si>
  <si>
    <t xml:space="preserve">BUCHA DE REDUÇÃO, LONGA, PVC, SOLDÁVEL, DN 40 X 25 MM, INSTALADO EM PRUMADA DE ÁGUA - FORNECIMENTO E INSTALAÇÃO. AF_06/2022</t>
  </si>
  <si>
    <t xml:space="preserve">BUCHA DE REDUÇÃO, LONGA, PVC, SOLDÁVEL, DN 40 X 25 MM, INSTALADO EM RAMAL DE DISTRIBUIÇÃO DE ÁGUA - FORNECIMENTO E INSTALAÇÃO. AF_06/2022</t>
  </si>
  <si>
    <t xml:space="preserve">BUCHA DE REDUÇÃO, LONGA, PVC, SOLDÁVEL, DN 50 X 25 MM, INSTALADO EM PRUMADA DE ÁGUA - FORNECIMENTO E INSTALAÇÃO. AF_06/2022</t>
  </si>
  <si>
    <t xml:space="preserve">BUCHA DE REDUÇÃO, LONGA, PVC, SOLDÁVEL, DN 50 X 25 MM, INSTALADO EM RAMAL DE DISTRIBUIÇÃO DE ÁGUA - FORNECIMENTO E INSTALAÇÃO. AF_06/2022</t>
  </si>
  <si>
    <t xml:space="preserve">BUCHA DE REDUÇÃO, LONGA, PVC, SOLDÁVEL, DN 50 X 32 MM, INSTALADO EM PRUMADA DE ÁGUA - FORNECIMENTO E INSTALAÇÃO. AF_06/2022</t>
  </si>
  <si>
    <t xml:space="preserve">BUCHA DE REDUÇÃO, LONGA, PVC, SOLDÁVEL, DN 50 X 32 MM, INSTALADO EM RAMAL DE DISTRIBUIÇÃO DE ÁGUA - FORNECIMENTO E INSTALAÇÃO. AF_06/2022</t>
  </si>
  <si>
    <t xml:space="preserve">BUCHA DE REDUÇÃO, LONGA, PVC, SOLDÁVEL, DN 60 X 25 MM, INSTALADO EM PRUMADA DE ÁGUA - FORNECIMENTO E INSTALAÇÃO. AF_06/2022</t>
  </si>
  <si>
    <t xml:space="preserve">BUCHA DE REDUÇÃO, LONGA, PVC, SOLDÁVEL, DN 60 X 32 MM, INSTALADO EM PRUMADA DE ÁGUA - FORNECIMENTO E INSTALAÇÃO. AF_06/2022</t>
  </si>
  <si>
    <t xml:space="preserve">BUCHA DE REDUÇÃO, LONGA, PVC, SOLDÁVEL, DN 60 X 50 MM, INSTALADO EM PRUMADA DE ÁGUA - FORNECIMENTO E INSTALAÇÃO. AF_06/2022</t>
  </si>
  <si>
    <t xml:space="preserve">BUCHA DE REDUÇÃO, LONGA, PVC, SOLDÁVEL, DN 75 X 50 MM, INSTALADO EM PRUMADA DE ÁGUA - FORNECIMENTO E INSTALAÇÃO. AF_06/2022</t>
  </si>
  <si>
    <t xml:space="preserve">BUCHA DE REDUÇÃO, PVC, SOLDÁVEL, DN 40MM X 32MM, INSTALADO EM RAMAL DE DISTRIBUIÇÃO DE ÁGUA - FORNECIMENTO E INSTALAÇÃO. AF_06/2022</t>
  </si>
  <si>
    <t xml:space="preserve">CURVA 45 GRAUS, PVC, SOLDÁVEL, DN 20MM, INSTALADO EM RAMAL DE DISTRIBUIÇÃO DE ÁGUA - FORNECIMENTO E INSTALAÇÃO. AF_06/2022</t>
  </si>
  <si>
    <t xml:space="preserve">CURVA 45 GRAUS, PVC, SOLDÁVEL, DN 20MM, INSTALADO EM RAMAL OU SUB-RAMAL DE ÁGUA - FORNECIMENTO E INSTALAÇÃO. AF_06/2022</t>
  </si>
  <si>
    <t xml:space="preserve">CURVA 45 GRAUS, PVC, SOLDÁVEL, DN 25MM, INSTALADO EM PRUMADA DE ÁGUA - FORNECIMENTO E INSTALAÇÃO. AF_06/2022</t>
  </si>
  <si>
    <t xml:space="preserve">CURVA 45 GRAUS, PVC, SOLDÁVEL, DN 25MM, INSTALADO EM RAMAL DE DISTRIBUIÇÃO DE ÁGUA - FORNECIMENTO E INSTALAÇÃO. AF_06/2022</t>
  </si>
  <si>
    <t xml:space="preserve">CURVA 45 GRAUS, PVC, SOLDÁVEL, DN 25MM, INSTALADO EM RAMAL OU SUB-RAMAL DE ÁGUA - FORNECIMENTO E INSTALAÇÃO. AF_06/2022</t>
  </si>
  <si>
    <t xml:space="preserve">CURVA 45 GRAUS, PVC, SOLDÁVEL, DN 32MM, INSTALADO EM PRUMADA DE ÁGUA - FORNECIMENTO E INSTALAÇÃO. AF_06/2022</t>
  </si>
  <si>
    <t xml:space="preserve">CURVA 45 GRAUS, PVC, SOLDÁVEL, DN 32MM, INSTALADO EM RAMAL DE DISTRIBUIÇÃO DE ÁGUA - FORNECIMENTO E INSTALAÇÃO. AF_06/2022</t>
  </si>
  <si>
    <t xml:space="preserve">CURVA 45 GRAUS, PVC, SOLDÁVEL, DN 32MM, INSTALADO EM RAMAL OU SUB-RAMAL DE ÁGUA - FORNECIMENTO E INSTALAÇÃO. AF_06/2022</t>
  </si>
  <si>
    <t xml:space="preserve">CURVA 45 GRAUS, PVC, SOLDÁVEL, DN 40MM, INSTALADO EM PRUMADA DE ÁGUA - FORNECIMENTO E INSTALAÇÃO. AF_06/2022</t>
  </si>
  <si>
    <t xml:space="preserve">CURVA 45 GRAUS, PVC, SOLDÁVEL, DN 40MM, INSTALADO EM RAMAL DE DISTRIBUIÇÃO DE ÁGUA - FORNECIMENTO E INSTALAÇÃO. AF_06/2022</t>
  </si>
  <si>
    <t xml:space="preserve">CURVA 45 GRAUS, PVC, SOLDÁVEL, DN 50MM, INSTALADO EM PRUMADA DE ÁGUA - FORNECIMENTO E INSTALAÇÃO. AF_06/2022</t>
  </si>
  <si>
    <t xml:space="preserve">CURVA 45 GRAUS, PVC, SOLDÁVEL, DN 50MM, INSTALADO EM RAMAL DE DISTRIBUIÇÃO DE ÁGUA - FORNECIMENTO E INSTALAÇÃO. AF_06/2022</t>
  </si>
  <si>
    <t xml:space="preserve">CURVA 45 GRAUS, PVC, SOLDÁVEL, DN 60MM, INSTALADO EM PRUMADA DE ÁGUA - FORNECIMENTO E INSTALAÇÃO. AF_06/2022</t>
  </si>
  <si>
    <t xml:space="preserve">CURVA 45 GRAUS, PVC, SOLDÁVEL, DN 75MM, INSTALADO EM PRUMADA DE ÁGUA - FORNECIMENTO E INSTALAÇÃO. AF_06/2022</t>
  </si>
  <si>
    <t xml:space="preserve">CURVA 45 GRAUS, PVC, SOLDÁVEL, DN 85MM, INSTALADO EM PRUMADA DE ÁGUA - FORNECIMENTO E INSTALAÇÃO. AF_06/2022</t>
  </si>
  <si>
    <t xml:space="preserve">CURVA 90 GRAUS, PVC, SOLDÁVEL, DN 20MM, INSTALADO EM RAMAL DE DISTRIBUIÇÃO DE ÁGUA - FORNECIMENTO E INSTALAÇÃO. AF_06/2022</t>
  </si>
  <si>
    <t xml:space="preserve">CURVA 90 GRAUS, PVC, SOLDÁVEL, DN 20MM, INSTALADO EM RAMAL OU SUB-RAMAL DE ÁGUA - FORNECIMENTO E INSTALAÇÃO. AF_06/2022</t>
  </si>
  <si>
    <t xml:space="preserve">CURVA 90 GRAUS, PVC, SOLDÁVEL, DN 25MM, INSTALADO EM PRUMADA DE ÁGUA - FORNECIMENTO E INSTALAÇÃO. AF_06/2022</t>
  </si>
  <si>
    <t xml:space="preserve">CURVA 90 GRAUS, PVC, SOLDÁVEL, DN 25MM, INSTALADO EM RAMAL DE DISTRIBUIÇÃO DE ÁGUA - FORNECIMENTO E INSTALAÇÃO. AF_06/2022</t>
  </si>
  <si>
    <t xml:space="preserve">CURVA 90 GRAUS, PVC, SOLDÁVEL, DN 25MM, INSTALADO EM RAMAL OU SUB-RAMAL DE ÁGUA - FORNECIMENTO E INSTALAÇÃO. AF_06/2022</t>
  </si>
  <si>
    <t xml:space="preserve">CURVA 90 GRAUS, PVC, SOLDÁVEL, DN 32MM, INSTALADO EM PRUMADA DE ÁGUA - FORNECIMENTO E INSTALAÇÃO. AF_06/2022</t>
  </si>
  <si>
    <t xml:space="preserve">CURVA 90 GRAUS, PVC, SOLDÁVEL, DN 32MM, INSTALADO EM RAMAL DE DISTRIBUIÇÃO DE ÁGUA - FORNECIMENTO E INSTALAÇÃO. AF_06/2022</t>
  </si>
  <si>
    <t xml:space="preserve">CURVA 90 GRAUS, PVC, SOLDÁVEL, DN 32MM, INSTALADO EM RAMAL OU SUB-RAMAL DE ÁGUA - FORNECIMENTO E INSTALAÇÃO. AF_06/2022</t>
  </si>
  <si>
    <t xml:space="preserve">CURVA 90 GRAUS, PVC, SOLDÁVEL, DN 40MM, INSTALADO EM PRUMADA DE ÁGUA - FORNECIMENTO E INSTALAÇÃO. AF_06/2022</t>
  </si>
  <si>
    <t xml:space="preserve">CURVA 90 GRAUS, PVC, SOLDÁVEL, DN 40MM, INSTALADO EM RAMAL DE DISTRIBUIÇÃO DE ÁGUA - FORNECIMENTO E INSTALAÇÃO. AF_06/2022</t>
  </si>
  <si>
    <t xml:space="preserve">CURVA 90 GRAUS, PVC, SOLDÁVEL, DN 50MM, INSTALADO EM PRUMADA DE ÁGUA - FORNECIMENTO E INSTALAÇÃO. AF_06/2022</t>
  </si>
  <si>
    <t xml:space="preserve">CURVA 90 GRAUS, PVC, SOLDÁVEL, DN 50MM, INSTALADO EM RAMAL DE DISTRIBUIÇÃO DE ÁGUA - FORNECIMENTO E INSTALAÇÃO. AF_06/2022</t>
  </si>
  <si>
    <t xml:space="preserve">CURVA 90 GRAUS, PVC, SOLDÁVEL, DN 60MM, INSTALADO EM PRUMADA DE ÁGUA - FORNECIMENTO E INSTALAÇÃO. AF_06/2022</t>
  </si>
  <si>
    <t xml:space="preserve">CURVA 90 GRAUS, PVC, SOLDÁVEL, DN 75MM, INSTALADO EM PRUMADA DE ÁGUA - FORNECIMENTO E INSTALAÇÃO. AF_06/2022</t>
  </si>
  <si>
    <t xml:space="preserve">CURVA 90 GRAUS, PVC, SOLDÁVEL, DN 85MM, INSTALADO EM PRUMADA DE ÁGUA - FORNECIMENTO E INSTALAÇÃO. AF_06/2022</t>
  </si>
  <si>
    <t xml:space="preserve">CURVA DE TRANSPOSIÇÃO, PVC, SOLDÁVEL, DN 20MM, INSTALADO EM RAMAL DE DISTRIBUIÇÃO DE ÁGUA FORNECIMENTO E INSTALAÇÃO. AF_06/2022</t>
  </si>
  <si>
    <t xml:space="preserve">CURVA DE TRANSPOSIÇÃO, PVC, SOLDÁVEL, DN 20MM, INSTALADO EM RAMAL OU SUB-RAMAL DE ÁGUA - FORNECIMENTO E INSTALAÇÃO. AF_06/2022</t>
  </si>
  <si>
    <t xml:space="preserve">CURVA DE TRANSPOSIÇÃO, PVC, SOLDÁVEL, DN 25MM, INSTALADO EM PRUMADA DE ÁGUA - FORNECIMENTO E INSTALAÇÃO. AF_06/2022</t>
  </si>
  <si>
    <t xml:space="preserve">CURVA DE TRANSPOSIÇÃO, PVC, SOLDÁVEL, DN 25MM, INSTALADO EM RAMAL DE DISTRIBUIÇÃO DE ÁGUA FORNECIMENTO E INSTALAÇÃO. AF_06/2022</t>
  </si>
  <si>
    <t xml:space="preserve">CURVA DE TRANSPOSIÇÃO, PVC, SOLDÁVEL, DN 25MM, INSTALADO EM RAMAL OU SUB-RAMAL DE ÁGUA FORNECIMENTO E INSTALAÇÃO. AF_06/2022</t>
  </si>
  <si>
    <t xml:space="preserve">CURVA DE TRANSPOSIÇÃO, PVC, SOLDÁVEL, DN 32MM, INSTALADO EM PRUMADA DE ÁGUA FORNECIMENTO E INSTALAÇÃO. AF_06/2022</t>
  </si>
  <si>
    <t xml:space="preserve">CURVA DE TRANSPOSIÇÃO, PVC, SOLDÁVEL, DN 32MM, INSTALADO EM RAMAL DE DISTRIBUIÇÃO DE ÁGUA FORNECIMENTO E INSTALAÇÃO. AF_06/2022</t>
  </si>
  <si>
    <t xml:space="preserve">CURVA DE TRANSPOSIÇÃO, PVC, SOLDÁVEL, DN 32MM, INSTALADO EM RAMAL OU SUB-RAMAL DE ÁGUA FORNECIMENTO E INSTALAÇÃO. AF_06/2022</t>
  </si>
  <si>
    <t xml:space="preserve">JOELHO 45 GRAUS, PVC, SOLDÁVEL, DN 20MM, INSTALADO EM RAMAL DE DISTRIBUIÇÃO DE ÁGUA - FORNECIMENTO E INSTALAÇÃO. AF_06/2022</t>
  </si>
  <si>
    <t xml:space="preserve">JOELHO 45 GRAUS, PVC, SOLDÁVEL, DN 20MM, INSTALADO EM RAMAL OU SUB-RAMAL DE ÁGUA - FORNECIMENTO E INSTALAÇÃO. AF_06/2022</t>
  </si>
  <si>
    <t xml:space="preserve">JOELHO 45 GRAUS, PVC, SOLDÁVEL, DN 25MM, INSTALADO EM PRUMADA DE ÁGUA - FORNECIMENTO E INSTALAÇÃO. AF_06/2022</t>
  </si>
  <si>
    <t xml:space="preserve">JOELHO 45 GRAUS, PVC, SOLDÁVEL, DN 25MM, INSTALADO EM RAMAL DE DISTRIBUIÇÃO DE ÁGUA - FORNECIMENTO E INSTALAÇÃO. AF_06/2022</t>
  </si>
  <si>
    <t xml:space="preserve">JOELHO 45 GRAUS, PVC, SOLDÁVEL, DN 25MM, INSTALADO EM RAMAL OU SUB-RAMAL DE ÁGUA - FORNECIMENTO E INSTALAÇÃO. AF_06/2022</t>
  </si>
  <si>
    <t xml:space="preserve">JOELHO 45 GRAUS, PVC, SOLDÁVEL, DN 32MM, INSTALADO EM PRUMADA DE ÁGUA - FORNECIMENTO E INSTALAÇÃO. AF_06/2022</t>
  </si>
  <si>
    <t xml:space="preserve">JOELHO 45 GRAUS, PVC, SOLDÁVEL, DN 32MM, INSTALADO EM RAMAL DE DISTRIBUIÇÃO DE ÁGUA - FORNECIMENTO E INSTALAÇÃO. AF_06/2022</t>
  </si>
  <si>
    <t xml:space="preserve">JOELHO 45 GRAUS, PVC, SOLDÁVEL, DN 32MM, INSTALADO EM RAMAL OU SUB-RAMAL DE ÁGUA - FORNECIMENTO E INSTALAÇÃO. AF_06/2022</t>
  </si>
  <si>
    <t xml:space="preserve">JOELHO 45 GRAUS, PVC, SOLDÁVEL, DN 40MM, INSTALADO EM PRUMADA DE ÁGUA - FORNECIMENTO E INSTALAÇÃO. AF_06/2022</t>
  </si>
  <si>
    <t xml:space="preserve">JOELHO 45 GRAUS, PVC, SOLDÁVEL, DN 40MM, INSTALADO EM RAMAL DE DISTRIBUIÇÃO DE ÁGUA - FORNECIMENTO E INSTALAÇÃO. AF_06/2022</t>
  </si>
  <si>
    <t xml:space="preserve">JOELHO 45 GRAUS, PVC, SOLDÁVEL, DN 50MM, INSTALADO EM PRUMADA DE ÁGUA - FORNECIMENTO E INSTALAÇÃO. AF_06/2022</t>
  </si>
  <si>
    <t xml:space="preserve">JOELHO 45 GRAUS, PVC, SOLDÁVEL, DN 50MM, INSTALADO EM RAMAL DE DISTRIBUIÇÃO DE ÁGUA - FORNECIMENTO E INSTALAÇÃO. AF_06/2022</t>
  </si>
  <si>
    <t xml:space="preserve">JOELHO 45 GRAUS, PVC, SOLDÁVEL, DN 60MM, INSTALADO EM PRUMADA DE ÁGUA - FORNECIMENTO E INSTALAÇÃO. AF_06/2022</t>
  </si>
  <si>
    <t xml:space="preserve">JOELHO 45 GRAUS, PVC, SOLDÁVEL, DN 75MM, INSTALADO EM PRUMADA DE ÁGUA - FORNECIMENTO E INSTALAÇÃO. AF_06/2022</t>
  </si>
  <si>
    <t xml:space="preserve">JOELHO 45 GRAUS, PVC, SOLDÁVEL, DN 85MM, INSTALADO EM PRUMADA DE ÁGUA - FORNECIMENTO E INSTALAÇÃO. AF_06/2022</t>
  </si>
  <si>
    <t xml:space="preserve">JOELHO 90 GRAUS COM BUCHA DE LATÃO, PVC, SOLDÁVEL, DN 25MM, X 1/2 INSTALADO EM RAMAL OU SUB-RAMAL DE ÁGUA - FORNECIMENTO E INSTALAÇÃO. AF_06/2022</t>
  </si>
  <si>
    <t xml:space="preserve">JOELHO 90 GRAUS COM BUCHA DE LATÃO, PVC, SOLDÁVEL, DN 25MM, X 3/4 INSTALADO EM RAMAL OU SUB-RAMAL DE ÁGUA - FORNECIMENTO E INSTALAÇÃO. AF_06/2022</t>
  </si>
  <si>
    <t xml:space="preserve">JOELHO 90 GRAUS, PVC, SOLDÁVEL, DN 20MM, INSTALADO EM RAMAL DE DISTRIBUIÇÃO DE ÁGUA - FORNECIMENTO E INSTALAÇÃO. AF_06/2022</t>
  </si>
  <si>
    <t xml:space="preserve">JOELHO 90 GRAUS, PVC, SOLDÁVEL, DN 20MM, INSTALADO EM RAMAL OU SUB-RAMAL DE ÁGUA - FORNECIMENTO E INSTALAÇÃO. AF_06/2022</t>
  </si>
  <si>
    <t xml:space="preserve">JOELHO 90 GRAUS, PVC, SOLDÁVEL, DN 25MM, INSTALADO EM PRUMADA DE ÁGUA - FORNECIMENTO E INSTALAÇÃO. AF_06/2022</t>
  </si>
  <si>
    <t xml:space="preserve">JOELHO 90 GRAUS, PVC, SOLDÁVEL, DN 25MM, INSTALADO EM RAMAL DE DISTRIBUIÇÃO DE ÁGUA - FORNECIMENTO E INSTALAÇÃO. AF_06/2022</t>
  </si>
  <si>
    <t xml:space="preserve">JOELHO 90 GRAUS, PVC, SOLDÁVEL, DN 25MM, INSTALADO EM RAMAL OU SUB-RAMAL DE ÁGUA - FORNECIMENTO E INSTALAÇÃO. AF_06/2022</t>
  </si>
  <si>
    <t xml:space="preserve">JOELHO 90 GRAUS, PVC, SOLDÁVEL, DN 25MM, X 3/4 INSTALADO EM RAMAL DE DISTRIBUIÇÃO DE ÁGUA - FORNECIMENTO E INSTALAÇÃO. AF_06/2022</t>
  </si>
  <si>
    <t xml:space="preserve">JOELHO 90 GRAUS, PVC, SOLDÁVEL, DN 32MM, INSTALADO EM PRUMADA DE ÁGUA - FORNECIMENTO E INSTALAÇÃO. AF_06/2022</t>
  </si>
  <si>
    <t xml:space="preserve">JOELHO 90 GRAUS, PVC, SOLDÁVEL, DN 32MM, INSTALADO EM RAMAL DE DISTRIBUIÇÃO DE ÁGUA - FORNECIMENTO E INSTALAÇÃO. AF_06/2022</t>
  </si>
  <si>
    <t xml:space="preserve">JOELHO 90 GRAUS, PVC, SOLDÁVEL, DN 32MM, INSTALADO EM RAMAL OU SUB-RAMAL DE ÁGUA - FORNECIMENTO E INSTALAÇÃO. AF_06/2022</t>
  </si>
  <si>
    <t xml:space="preserve">JOELHO 90 GRAUS, PVC, SOLDÁVEL, DN 40MM, INSTALADO EM PRUMADA DE ÁGUA - FORNECIMENTO E INSTALAÇÃO. AF_06/2022</t>
  </si>
  <si>
    <t xml:space="preserve">JOELHO 90 GRAUS, PVC, SOLDÁVEL, DN 40MM, INSTALADO EM RAMAL DE DISTRIBUIÇÃO DE ÁGUA - FORNECIMENTO E INSTALAÇÃO. AF_06/2022</t>
  </si>
  <si>
    <t xml:space="preserve">JOELHO 90 GRAUS, PVC, SOLDÁVEL, DN 50MM, INSTALADO EM PRUMADA DE ÁGUA - FORNECIMENTO E INSTALAÇÃO. AF_06/2022</t>
  </si>
  <si>
    <t xml:space="preserve">JOELHO 90 GRAUS, PVC, SOLDÁVEL, DN 50MM, INSTALADO EM RAMAL DE DISTRIBUIÇÃO DE ÁGUA - FORNECIMENTO E INSTALAÇÃO. AF_06/2022</t>
  </si>
  <si>
    <t xml:space="preserve">JOELHO 90 GRAUS, PVC, SOLDÁVEL, DN 60MM, INSTALADO EM PRUMADA DE ÁGUA - FORNECIMENTO E INSTALAÇÃO. AF_06/2022</t>
  </si>
  <si>
    <t xml:space="preserve">JOELHO 90 GRAUS, PVC, SOLDÁVEL, DN 75MM, INSTALADO EM PRUMADA DE ÁGUA - FORNECIMENTO E INSTALAÇÃO. AF_06/2022</t>
  </si>
  <si>
    <t xml:space="preserve">JOELHO 90 GRAUS, PVC, SOLDÁVEL, DN 85MM, INSTALADO EM PRUMADA DE ÁGUA - FORNECIMENTO E INSTALAÇÃO. AF_06/2022</t>
  </si>
  <si>
    <t xml:space="preserve">JOELHO DE REDUÇÃO, 90 GRAUS, PVC, SOLDÁVEL, DN 25 MM X 20 MM, INSTALADO EM RAMAL DE DISTRIBUIÇÃO DE ÁGUA - FORNECIMENTO E INSTALAÇÃO. AF_06/2022</t>
  </si>
  <si>
    <t xml:space="preserve">JOELHO DE REDUÇÃO, 90 GRAUS, PVC, SOLDÁVEL, DN 25 MM X 20 MM, INSTALADO EM RAMAL OU SUB-RAMAL DE ÁGUA - FORNECIMENTO E INSTALAÇÃO. AF_06/2022</t>
  </si>
  <si>
    <t xml:space="preserve">JOELHO DE REDUÇÃO, 90 GRAUS, PVC, SOLDÁVEL, DN 32 MM X 25 MM, INSTALADO EM PRUMADA DE ÁGUA - FORNECIMENTO E INSTALAÇÃO. AF_06/2022</t>
  </si>
  <si>
    <t xml:space="preserve">JOELHO DE REDUÇÃO, 90 GRAUS, PVC, SOLDÁVEL, DN 32 MM X 25 MM, INSTALADO EM RAMAL DE DISTRIBUIÇÃO DE ÁGUA - FORNECIMENTO E INSTALAÇÃO. AF_06/2022</t>
  </si>
  <si>
    <t xml:space="preserve">JOELHO DE REDUÇÃO, 90 GRAUS, PVC, SOLDÁVEL, DN 32 MM X 25 MM, INSTALADO EM RAMAL OU SUB-RAMAL DE ÁGUA - FORNECIMENTO E INSTALAÇÃO. AF_06/2022</t>
  </si>
  <si>
    <t xml:space="preserve">LUVA COM BUCHA DE LATÃO, PVC, SOLDÁVEL, DN 20MM X 1/2", INSTALADO EM RAMAL OU SUB-RAMAL DE ÁGUA - FORNECIMENTO E INSTALAÇÃO. AF_06/2022</t>
  </si>
  <si>
    <t xml:space="preserve">LUVA COM BUCHA DE LATÃO, PVC, SOLDÁVEL, DN 25MM X 3/4, INSTALADO EM RAMAL DE DISTRIBUIÇÃO DE ÁGUA - FORNECIMENTO E INSTALAÇÃO. AF_06/2022</t>
  </si>
  <si>
    <t xml:space="preserve">LUVA COM BUCHA DE LATÃO, PVC, SOLDÁVEL, DN 25MM X 3/4, INSTALADO EM RAMAL OU SUB-RAMAL DE ÁGUA - FORNECIMENTO E INSTALAÇÃO. AF_06/2022</t>
  </si>
  <si>
    <t xml:space="preserve">LUVA COM BUCHA DE LATÃO, PVC, SOLDÁVEL, DN 32MM X 1, INSTALADO EM RAMAL DE DISTRIBUIÇÃO DE ÁGUA FORNECIMENTO E INSTALAÇÃO. AF_06/2022</t>
  </si>
  <si>
    <t xml:space="preserve">LUVA COM BUCHA DE LATÃO, PVC, SOLDÁVEL, DN 32MM X 1, INSTALADO EM RAMAL OU SUB-RAMAL DE ÁGUA FORNECIMENTO E INSTALAÇÃO. AF_06/2022</t>
  </si>
  <si>
    <t xml:space="preserve">LUVA COM ROSCA, PVC, SOLDÁVEL, DN 40MM X 1.1/4", INSTALADO EM RAMAL DE DISTRIBUIÇÃO DE ÁGUA - FORNECIMENTO E INSTALAÇÃO. AF_06/2022</t>
  </si>
  <si>
    <t xml:space="preserve">LUVA COM ROSCA, PVC, SOLDÁVEL, DN 40MM X 1.1/4, INSTALADO EM PRUMADA DE ÁGUA - FORNECIMENTO E INSTALAÇÃO. AF_06/2022</t>
  </si>
  <si>
    <t xml:space="preserve">LUVA COM ROSCA, PVC, SOLDÁVEL, DN 50MM X 1.1/2", INSTALADO EM RAMAL DE DISTRIBUIÇÃO DE ÁGUA - FORNECIMENTO E INSTALAÇÃO. AF_06/2022</t>
  </si>
  <si>
    <t xml:space="preserve">LUVA COM ROSCA, PVC, SOLDÁVEL, DN 50MM X 1.1/2, INSTALADO EM PRUMADA DE ÁGUA - FORNECIMENTO E INSTALAÇÃO. AF_06/2022</t>
  </si>
  <si>
    <t xml:space="preserve">LUVA DE CORRER, PVC, SOLDÁVEL, DN 20MM, INSTALADO EM RAMAL DE DISTRIBUIÇÃO DE ÁGUA - FORNECIMENTO E INSTALAÇÃO. AF_06/2022</t>
  </si>
  <si>
    <t xml:space="preserve">LUVA DE CORRER, PVC, SOLDÁVEL, DN 20MM, INSTALADO EM RAMAL OU SUB-RAMAL DE ÁGUA - FORNECIMENTO E INSTALAÇÃO. AF_06/2022</t>
  </si>
  <si>
    <t xml:space="preserve">LUVA DE CORRER, PVC, SOLDÁVEL, DN 25MM, INSTALADO EM PRUMADA DE ÁGUA - FORNECIMENTO E INSTALAÇÃO. AF_06/2022</t>
  </si>
  <si>
    <t xml:space="preserve">LUVA DE CORRER, PVC, SOLDÁVEL, DN 25MM, INSTALADO EM RAMAL DE DISTRIBUIÇÃO DE ÁGUA - FORNECIMENTO E INSTALAÇÃO. AF_06/2022</t>
  </si>
  <si>
    <t xml:space="preserve">LUVA DE CORRER, PVC, SOLDÁVEL, DN 32MM, INSTALADO EM PRUMADA DE ÁGUA - FORNECIMENTO E INSTALAÇÃO. AF_06/2022</t>
  </si>
  <si>
    <t xml:space="preserve">LUVA DE CORRER, PVC, SOLDÁVEL, DN 32MM, INSTALADO EM RAMAL DE DISTRIBUIÇÃO DE ÁGUA FORNECIMENTO E INSTALAÇÃO. AF_06/2022</t>
  </si>
  <si>
    <t xml:space="preserve">LUVA DE CORRER, PVC, SOLDÁVEL, DN 32MM, INSTALADO EM RAMAL OU SUB-RAMAL DE ÁGUA FORNECIMENTO E INSTALAÇÃO. AF_06/2022</t>
  </si>
  <si>
    <t xml:space="preserve">LUVA DE CORRER, PVC, SOLDÁVEL, DN 40MM, INSTALADO EM PRUMADA DE ÁGUA FORNECIMENTO E INSTALAÇÃO. AF_06/2022</t>
  </si>
  <si>
    <t xml:space="preserve">LUVA DE CORRER, PVC, SOLDÁVEL, DN 40MM, INSTALADO EM RAMAL DE DISTRIBUIÇÃO DE ÁGUA - FORNECIMENTO E INSTALAÇÃO. AF_06/2022</t>
  </si>
  <si>
    <t xml:space="preserve">LUVA DE CORRER, PVC, SOLDÁVEL, DN 50MM, INSTALADO EM PRUMADA DE ÁGUA - FORNECIMENTO E INSTALAÇÃO. AF_06/2022</t>
  </si>
  <si>
    <t xml:space="preserve">LUVA DE CORRER, PVC, SOLDÁVEL, DN 50MM, INSTALADO EM RAMAL DE DISTRIBUIÇÃO DE ÁGUA - FORNECIMENTO E INSTALAÇÃO. AF_06/2022</t>
  </si>
  <si>
    <t xml:space="preserve">LUVA DE CORRER, PVC, SOLDÁVEL, DN 60MM, INSTALADO EM PRUMADA DE ÁGUA FORNECIMENTO E INSTALAÇÃO. AF_06/2022</t>
  </si>
  <si>
    <t xml:space="preserve">LUVA DE REDUÇÃO, PVC, SOLDÁVEL, DN 25MM X 20MM, INSTALADO EM RAMAL DE DISTRIBUIÇÃO DE ÁGUA - FORNECIMENTO E INSTALAÇÃO. AF_06/2022</t>
  </si>
  <si>
    <t xml:space="preserve">LUVA DE REDUÇÃO, PVC, SOLDÁVEL, DN 25MM X 20MM, INSTALADO EM RAMAL OU SUB-RAMAL DE ÁGUA - FORNECIMENTO E INSTALAÇÃO. AF_06/2022</t>
  </si>
  <si>
    <t xml:space="preserve">LUVA DE REDUÇÃO, PVC, SOLDÁVEL, DN 32MM X 25MM, INSTALADO EM PRUMADA DE ÁGUA - FORNECIMENTO E INSTALAÇÃO. AF_06/2022</t>
  </si>
  <si>
    <t xml:space="preserve">LUVA DE REDUÇÃO, PVC, SOLDÁVEL, DN 32MM X 25MM, INSTALADO EM RAMAL DE DISTRIBUIÇÃO DE ÁGUA - FORNECIMENTO E INSTALAÇÃO. AF_06/2022</t>
  </si>
  <si>
    <t xml:space="preserve">LUVA DE REDUÇÃO, PVC, SOLDÁVEL, DN 32MM X 25MM, INSTALADO EM RAMAL OU SUB-RAMAL DE ÁGUA - FORNECIMENTO E INSTALAÇÃO. AF_06/2022</t>
  </si>
  <si>
    <t xml:space="preserve">LUVA DE REDUÇÃO, PVC, SOLDÁVEL, DN 40MM X 32MM, INSTALADO EM PRUMADA DE ÁGUA - FORNECIMENTO E INSTALAÇÃO. AF_06/2022</t>
  </si>
  <si>
    <t xml:space="preserve">LUVA DE REDUÇÃO, PVC, SOLDÁVEL, DN 40MM X 32MM, INSTALADO EM RAMAL DE DISTRIBUIÇÃO DE ÁGUA - FORNECIMENTO E INSTALAÇÃO. AF_06/2022</t>
  </si>
  <si>
    <t xml:space="preserve">LUVA DE REDUÇÃO, PVC, SOLDÁVEL, DN 50MM X 25MM, INSTALADO EM PRUMADA DE ÁGUA FORNECIMENTO E INSTALAÇÃO. AF_06/2022</t>
  </si>
  <si>
    <t xml:space="preserve">LUVA DE REDUÇÃO, PVC, SOLDÁVEL, DN 50MM X 25MM, INSTALADO EM RAMAL DE DISTRIBUIÇÃO DE ÁGUA FORNECIMENTO E INSTALAÇÃO. AF_06/2022</t>
  </si>
  <si>
    <t xml:space="preserve">LUVA DE REDUÇÃO, PVC, SOLDÁVEL, DN 60MM X 50MM, INSTALADO EM PRUMADA DE ÁGUA - FORNECIMENTO E INSTALAÇÃO. AF_06/2022</t>
  </si>
  <si>
    <t xml:space="preserve">LUVA SOLDÁVEL E COM BUCHA DE LATÃO, PVC, SOLDÁVEL, DN 32MM X 1, INSTALADO EM PRUMADA DE ÁGUA FORNECIMENTO E INSTALAÇÃO. AF_06/2022</t>
  </si>
  <si>
    <t xml:space="preserve">LUVA SOLDÁVEL E COM ROSCA, PVC, SOLDÁVEL, DN 25MM X 3/4, INSTALADO EM RAMAL OU SUB-RAMAL DE ÁGUA - FORNECIMENTO E INSTALAÇÃO. AF_06/2022</t>
  </si>
  <si>
    <t xml:space="preserve">LUVA SOLDÁVEL E COM ROSCA, PVC, SOLDÁVEL, DN 32MM X 1, INSTALADO EM PRUMADA DE ÁGUA - FORNECIMENTO E INSTALAÇÃO. AF_06/2022</t>
  </si>
  <si>
    <t xml:space="preserve">LUVA SOLDÁVEL E COM ROSCA, PVC, SOLDÁVEL, DN 32MM X 1, INSTALADO EM RAMAL DE DISTRIBUIÇÃO DE ÁGUA - FORNECIMENTO E INSTALAÇÃO. AF_06/2022</t>
  </si>
  <si>
    <t xml:space="preserve">LUVA SOLDÁVEL E COM ROSCA, PVC, SOLDÁVEL, DN 32MM X 1, INSTALADO EM RAMAL OU SUB-RAMAL DE ÁGUA - FORNECIMENTO E INSTALAÇÃO. AF_06/2022</t>
  </si>
  <si>
    <t xml:space="preserve">LUVA, PVC, SOLDÁVEL, DN 20MM, INSTALADO EM RAMAL DE DISTRIBUIÇÃO DE ÁGUA - FORNECIMENTO E INSTALAÇÃO. AF_06/2022</t>
  </si>
  <si>
    <t xml:space="preserve">LUVA, PVC, SOLDÁVEL, DN 20MM, INSTALADO EM RAMAL OU SUB-RAMAL DE ÁGUA - FORNECIMENTO E INSTALAÇÃO. AF_06/2022</t>
  </si>
  <si>
    <t xml:space="preserve">LUVA, PVC, SOLDÁVEL, DN 25MM, INSTALADO EM PRUMADA DE ÁGUA - FORNECIMENTO E INSTALAÇÃO. AF_06/2022</t>
  </si>
  <si>
    <t xml:space="preserve">LUVA, PVC, SOLDÁVEL, DN 25MM, INSTALADO EM RAMAL DE DISTRIBUIÇÃO DE ÁGUA - FORNECIMENTO E INSTALAÇÃO. AF_06/2022</t>
  </si>
  <si>
    <t xml:space="preserve">LUVA, PVC, SOLDÁVEL, DN 25MM, INSTALADO EM RAMAL OU SUB-RAMAL DE ÁGUA - FORNECIMENTO E INSTALAÇÃO. AF_06/2022</t>
  </si>
  <si>
    <t xml:space="preserve">LUVA, PVC, SOLDÁVEL, DN 32MM, INSTALADO EM PRUMADA DE ÁGUA - FORNECIMENTO E INSTALAÇÃO. AF_06/2022</t>
  </si>
  <si>
    <t xml:space="preserve">LUVA, PVC, SOLDÁVEL, DN 32MM, INSTALADO EM RAMAL DE DISTRIBUIÇÃO DE ÁGUA - FORNECIMENTO E INSTALAÇÃO. AF_06/2022</t>
  </si>
  <si>
    <t xml:space="preserve">LUVA, PVC, SOLDÁVEL, DN 32MM, INSTALADO EM RAMAL OU SUB-RAMAL DE ÁGUA - FORNECIMENTO E INSTALAÇÃO. AF_06/2022</t>
  </si>
  <si>
    <t xml:space="preserve">LUVA, PVC, SOLDÁVEL, DN 40MM, INSTALADO EM PRUMADA DE ÁGUA - FORNECIMENTO E INSTALAÇÃO. AF_06/2022</t>
  </si>
  <si>
    <t xml:space="preserve">LUVA, PVC, SOLDÁVEL, DN 40MM, INSTALADO EM RAMAL DE DISTRIBUIÇÃO DE ÁGUA - FORNECIMENTO E INSTALAÇÃO. AF_06/2022</t>
  </si>
  <si>
    <t xml:space="preserve">LUVA, PVC, SOLDÁVEL, DN 50MM, INSTALADO EM PRUMADA DE ÁGUA - FORNECIMENTO E INSTALAÇÃO. AF_06/2022</t>
  </si>
  <si>
    <t xml:space="preserve">LUVA, PVC, SOLDÁVEL, DN 50MM, INSTALADO EM RAMAL DE DISTRIBUIÇÃO DE ÁGUA - FORNECIMENTO E INSTALAÇÃO. AF_06/2022</t>
  </si>
  <si>
    <t xml:space="preserve">LUVA, PVC, SOLDÁVEL, DN 60MM, INSTALADO EM PRUMADA DE ÁGUA - FORNECIMENTO E INSTALAÇÃO. AF_06/2022</t>
  </si>
  <si>
    <t xml:space="preserve">LUVA, PVC, SOLDÁVEL, DN 75MM, INSTALADO EM PRUMADA DE ÁGUA - FORNECIMENTO E INSTALAÇÃO. AF_06/2022</t>
  </si>
  <si>
    <t xml:space="preserve">LUVA, PVC, SOLDÁVEL, DN 85MM, INSTALADO EM PRUMADA DE ÁGUA - FORNECIMENTO E INSTALAÇÃO. AF_06/2022</t>
  </si>
  <si>
    <t xml:space="preserve">TE DE REDUÇÃO, 90 GRAUS, PVC, SOLDÁVEL, DN 50 MM X 20 MM, INSTALADO EM PRUMADA DE ÁGUA - FORNECIMENTO E INSTALAÇÃO. AF_06/2022</t>
  </si>
  <si>
    <t xml:space="preserve">TE DE REDUÇÃO, 90 GRAUS, PVC, SOLDÁVEL, DN 50 MM X 20 MM, INSTALADO EM RAMAL DE DISTRIBUIÇÃO DE ÁGUA - FORNECIMENTO E INSTALAÇÃO. AF_06/2022</t>
  </si>
  <si>
    <t xml:space="preserve">TE DE REDUÇÃO, 90 GRAUS, PVC, SOLDÁVEL, DN 50 MM X 32 MM, INSTALADO EM PRUMADA DE ÁGUA - FORNECIMENTO E INSTALAÇÃO. AF_06/2022</t>
  </si>
  <si>
    <t xml:space="preserve">TE DE REDUÇÃO, 90 GRAUS, PVC, SOLDÁVEL, DN 50 MM X 32 MM, INSTALADO EM RAMAL DE DISTRIBUIÇÃO DE ÁGUA - FORNECIMENTO E INSTALAÇÃO. AF_06/2022</t>
  </si>
  <si>
    <t xml:space="preserve">TE DE REDUÇÃO, PVC, SOLDÁVEL, DN 75MM X 50MM, INSTALADO EM PRUMADA DE ÁGUA - FORNECIMENTO E INSTALAÇÃO. AF_06/2022</t>
  </si>
  <si>
    <t xml:space="preserve">TE DE REDUÇÃO, PVC, SOLDÁVEL, DN 85MM X 60MM, INSTALADO EM PRUMADA DE ÁGUA - FORNECIMENTO E INSTALAÇÃO. AF_06/2022</t>
  </si>
  <si>
    <t xml:space="preserve">TE, PVC, SOLDÁVEL, DN 20MM, INSTALADO EM RAMAL DE DISTRIBUIÇÃO DE ÁGUA - FORNECIMENTO E INSTALAÇÃO. AF_06/2022</t>
  </si>
  <si>
    <t xml:space="preserve">TE, PVC, SOLDÁVEL, DN 20MM, INSTALADO EM RAMAL OU SUB-RAMAL DE ÁGUA - FORNECIMENTO E INSTALAÇÃO. AF_06/2022</t>
  </si>
  <si>
    <t xml:space="preserve">TE, PVC, SOLDÁVEL, DN 25MM, INSTALADO EM PRUMADA DE ÁGUA - FORNECIMENTO E INSTALAÇÃO. AF_06/2022</t>
  </si>
  <si>
    <t xml:space="preserve">TE, PVC, SOLDÁVEL, DN 25MM, INSTALADO EM RAMAL DE DISTRIBUIÇÃO DE ÁGUA - FORNECIMENTO E INSTALAÇÃO. AF_06/2022</t>
  </si>
  <si>
    <t xml:space="preserve">TE, PVC, SOLDÁVEL, DN 25MM, INSTALADO EM RAMAL OU SUB-RAMAL DE ÁGUA - FORNECIMENTO E INSTALAÇÃO. AF_06/2022</t>
  </si>
  <si>
    <t xml:space="preserve">TE, PVC, SOLDÁVEL, DN 32MM, INSTALADO EM PRUMADA DE ÁGUA - FORNECIMENTO E INSTALAÇÃO. AF_06/2022</t>
  </si>
  <si>
    <t xml:space="preserve">TE, PVC, SOLDÁVEL, DN 32MM, INSTALADO EM RAMAL DE DISTRIBUIÇÃO DE ÁGUA - FORNECIMENTO E INSTALAÇÃO. AF_06/2022</t>
  </si>
  <si>
    <t xml:space="preserve">TE, PVC, SOLDÁVEL, DN 32MM, INSTALADO EM RAMAL OU SUB-RAMAL DE ÁGUA - FORNECIMENTO E INSTALAÇÃO. AF_06/2022</t>
  </si>
  <si>
    <t xml:space="preserve">TE, PVC, SOLDÁVEL, DN 40MM, INSTALADO EM PRUMADA DE ÁGUA - FORNECIMENTO E INSTALAÇÃO. AF_06/2022</t>
  </si>
  <si>
    <t xml:space="preserve">TE, PVC, SOLDÁVEL, DN 40MM, INSTALADO EM RAMAL DE DISTRIBUIÇÃO DE ÁGUA - FORNECIMENTO E INSTALAÇÃO. AF_06/2022</t>
  </si>
  <si>
    <t xml:space="preserve">TE, PVC, SOLDÁVEL, DN 50MM, INSTALADO EM PRUMADA DE ÁGUA - FORNECIMENTO E INSTALAÇÃO. AF_06/2022</t>
  </si>
  <si>
    <t xml:space="preserve">TE, PVC, SOLDÁVEL, DN 50MM, INSTALADO EM RAMAL DE DISTRIBUIÇÃO DE ÁGUA - FORNECIMENTO E INSTALAÇÃO. AF_06/2022</t>
  </si>
  <si>
    <t xml:space="preserve">TE, PVC, SOLDÁVEL, DN 60MM, INSTALADO EM PRUMADA DE ÁGUA - FORNECIMENTO E INSTALAÇÃO. AF_06/2022</t>
  </si>
  <si>
    <t xml:space="preserve">TE, PVC, SOLDÁVEL, DN 75MM, INSTALADO EM PRUMADA DE ÁGUA - FORNECIMENTO E INSTALAÇÃO. AF_06/2022</t>
  </si>
  <si>
    <t xml:space="preserve">TE, PVC, SOLDÁVEL, DN 85MM, INSTALADO EM PRUMADA DE ÁGUA - FORNECIMENTO E INSTALAÇÃO. AF_06/2022</t>
  </si>
  <si>
    <t xml:space="preserve">TUBO, PVC, SOLDÁVEL, DE 20MM, INSTALADO EM RAMAL DE DISTRIBUIÇÃO DE ÁGUA - FORNECIMENTO E INSTALAÇÃO. AF_06/2022</t>
  </si>
  <si>
    <t xml:space="preserve">TUBO, PVC, SOLDÁVEL, DE 20MM, INSTALADO EM RAMAL OU SUB-RAMAL DE ÁGUA - FORNECIMENTO E INSTALAÇÃO. AF_06/2022</t>
  </si>
  <si>
    <t xml:space="preserve">TUBO, PVC, SOLDÁVEL, DE 25MM, INSTALADO EM PRUMADA DE ÁGUA - FORNECIMENTO E INSTALAÇÃO. AF_06/2022</t>
  </si>
  <si>
    <t xml:space="preserve">TUBO, PVC, SOLDÁVEL, DE 25MM, INSTALADO EM RAMAL DE DISTRIBUIÇÃO DE ÁGUA - FORNECIMENTO E INSTALAÇÃO. AF_06/2022</t>
  </si>
  <si>
    <t xml:space="preserve">TUBO, PVC, SOLDÁVEL, DE 25MM, INSTALADO EM RAMAL OU SUB-RAMAL DE ÁGUA - FORNECIMENTO E INSTALAÇÃO. AF_06/2022</t>
  </si>
  <si>
    <t xml:space="preserve">TUBO, PVC, SOLDÁVEL, DE 32MM, INSTALADO EM PRUMADA DE ÁGUA - FORNECIMENTO E INSTALAÇÃO. AF_06/2022</t>
  </si>
  <si>
    <t xml:space="preserve">TUBO, PVC, SOLDÁVEL, DE 32MM, INSTALADO EM RAMAL DE DISTRIBUIÇÃO DE ÁGUA - FORNECIMENTO E INSTALAÇÃO. AF_06/2022</t>
  </si>
  <si>
    <t xml:space="preserve">TUBO, PVC, SOLDÁVEL, DE 32MM, INSTALADO EM RAMAL OU SUB-RAMAL DE ÁGUA - FORNECIMENTO E INSTALAÇÃO. AF_06/2022</t>
  </si>
  <si>
    <t xml:space="preserve">TUBO, PVC, SOLDÁVEL, DE 40MM, INSTALADO EM PRUMADA DE ÁGUA - FORNECIMENTO E INSTALAÇÃO. AF_06/2022</t>
  </si>
  <si>
    <t xml:space="preserve">TUBO, PVC, SOLDÁVEL, DE 40MM, INSTALADO EM RAMAL DE DISTRIBUIÇÃO DE ÁGUA - FORNECIMENTO E INSTALAÇÃO. AF_06/2022</t>
  </si>
  <si>
    <t xml:space="preserve">TUBO, PVC, SOLDÁVEL, DE 50MM, INSTALADO EM PRUMADA DE ÁGUA - FORNECIMENTO E INSTALAÇÃO. AF_06/2022</t>
  </si>
  <si>
    <t xml:space="preserve">TUBO, PVC, SOLDÁVEL, DE 50MM, INSTALADO EM RAMAL DE DISTRIBUIÇÃO DE ÁGUA - FORNECIMENTO E INSTALAÇÃO. AF_06/2022</t>
  </si>
  <si>
    <t xml:space="preserve">TUBO, PVC, SOLDÁVEL, DE 60MM, INSTALADO EM PRUMADA DE ÁGUA - FORNECIMENTO E INSTALAÇÃO. AF_06/2022</t>
  </si>
  <si>
    <t xml:space="preserve">TUBO, PVC, SOLDÁVEL, DE 75MM, INSTALADO EM PRUMADA DE ÁGUA - FORNECIMENTO E INSTALAÇÃO. AF_06/2022</t>
  </si>
  <si>
    <t xml:space="preserve">TUBO, PVC, SOLDÁVEL, DE 85MM, INSTALADO EM PRUMADA DE ÁGUA - FORNECIMENTO E INSTALAÇÃO. AF_06/2022</t>
  </si>
  <si>
    <t xml:space="preserve">TÊ COM BUCHA DE LATÃO NA BOLSA CENTRAL, PVC, SOLDÁVEL, DN 20MM X 1/2, INSTALADO EM RAMAL OU SUB-RAMAL DE ÁGUA - FORNECIMENTO E INSTALAÇÃO. AF_06/2022</t>
  </si>
  <si>
    <t xml:space="preserve">TÊ COM BUCHA DE LATÃO NA BOLSA CENTRAL, PVC, SOLDÁVEL, DN 25MM X 1/2, INSTALADO EM RAMAL OU SUB-RAMAL DE ÁGUA - FORNECIMENTO E INSTALAÇÃO. AF_06/2022</t>
  </si>
  <si>
    <t xml:space="preserve">TÊ COM BUCHA DE LATÃO NA BOLSA CENTRAL, PVC, SOLDÁVEL, DN 25MM X 3/4, INSTALADO EM RAMAL OU SUB-RAMAL DE ÁGUA - FORNECIMENTO E INSTALAÇÃO. AF_06/2022</t>
  </si>
  <si>
    <t xml:space="preserve">TÊ COM BUCHA DE LATÃO NA BOLSA CENTRAL, PVC, SOLDÁVEL, DN 32MM X 3/4, INSTALADO EM RAMAL DE DISTRIBUIÇÃO DE ÁGUA - FORNECIMENTO E INSTALAÇÃO. AF_06/2022</t>
  </si>
  <si>
    <t xml:space="preserve">TÊ COM BUCHA DE LATÃO NA BOLSA CENTRAL, PVC, SOLDÁVEL, DN 32MM X 3/4, INSTALADO EM RAMAL OU SUB-RAMAL DE ÁGUA - FORNECIMENTO E INSTALAÇÃO. AF_06/2022</t>
  </si>
  <si>
    <t xml:space="preserve">TÊ DE REDUÇÃO, PVC, SOLDÁVEL, DN 25MM X 20MM, INSTALADO EM RAMAL DE DISTRIBUIÇÃO DE ÁGUA - FORNECIMENTO E INSTALAÇÃO. AF_06/2022</t>
  </si>
  <si>
    <t xml:space="preserve">TÊ DE REDUÇÃO, PVC, SOLDÁVEL, DN 25MM X 20MM, INSTALADO EM RAMAL OU SUB-RAMAL DE ÁGUA - FORNECIMENTO E INSTALAÇÃO. AF_06/2022</t>
  </si>
  <si>
    <t xml:space="preserve">TÊ DE REDUÇÃO, PVC, SOLDÁVEL, DN 32MM X 25MM, INSTALADO EM PRUMADA DE ÁGUA - FORNECIMENTO E INSTALAÇÃO. AF_06/2022</t>
  </si>
  <si>
    <t xml:space="preserve">TÊ DE REDUÇÃO, PVC, SOLDÁVEL, DN 32MM X 25MM, INSTALADO EM RAMAL DE DISTRIBUIÇÃO DE ÁGUA - FORNECIMENTO E INSTALAÇÃO. AF_06/2022</t>
  </si>
  <si>
    <t xml:space="preserve">TÊ DE REDUÇÃO, PVC, SOLDÁVEL, DN 32MM X 25MM, INSTALADO EM RAMAL OU SUB-RAMAL DE ÁGUA - FORNECIMENTO E INSTALAÇÃO. AF_06/2022</t>
  </si>
  <si>
    <t xml:space="preserve">TÊ DE REDUÇÃO, PVC, SOLDÁVEL, DN 40MM X 32MM, INSTALADO EM PRUMADA DE ÁGUA - FORNECIMENTO E INSTALAÇÃO. AF_06/2022</t>
  </si>
  <si>
    <t xml:space="preserve">TÊ DE REDUÇÃO, PVC, SOLDÁVEL, DN 40MM X 32MM, INSTALADO EM RAMAL DE DISTRIBUIÇÃO DE ÁGUA - FORNECIMENTO E INSTALAÇÃO. AF_06/2022</t>
  </si>
  <si>
    <t xml:space="preserve">TÊ DE REDUÇÃO, PVC, SOLDÁVEL, DN 50MM X 25MM, INSTALADO EM PRUMADA DE ÁGUA - FORNECIMENTO E INSTALAÇÃO. AF_06/2022</t>
  </si>
  <si>
    <t xml:space="preserve">TÊ DE REDUÇÃO, PVC, SOLDÁVEL, DN 50MM X 25MM, INSTALADO EM RAMAL DE DISTRIBUIÇÃO DE ÁGUA - FORNECIMENTO E INSTALAÇÃO. AF_06/2022</t>
  </si>
  <si>
    <t xml:space="preserve">TÊ DE REDUÇÃO, PVC, SOLDÁVEL, DN 50MM X 40MM, INSTALADO EM PRUMADA DE ÁGUA - FORNECIMENTO E INSTALAÇÃO. AF_06/2022</t>
  </si>
  <si>
    <t xml:space="preserve">TÊ DE REDUÇÃO, PVC, SOLDÁVEL, DN 50MM X 40MM, INSTALADO EM RAMAL DE DISTRIBUIÇÃO DE ÁGUA - FORNECIMENTO E INSTALAÇÃO. AF_06/2022</t>
  </si>
  <si>
    <t xml:space="preserve">TÊ SOLDÁVEL E COM ROSCA NA BOLSA CENTRAL, PVC, SOLDÁVEL, DN 20MM X 1/2, INSTALADO EM RAMAL DE DISTRIBUIÇÃO DE ÁGUA - FORNECIMENTO E INSTALAÇÃO. AF_06/2022</t>
  </si>
  <si>
    <t xml:space="preserve">UNIÃO, PVC, SOLDÁVEL, DN 20MM, INSTALADO EM RAMAL DE DISTRIBUIÇÃO DE ÁGUA - FORNECIMENTO E INSTALAÇÃO. AF_06/2022</t>
  </si>
  <si>
    <t xml:space="preserve">UNIÃO, PVC, SOLDÁVEL, DN 20MM, INSTALADO EM RAMAL OU SUB-RAMAL DE ÁGUA - FORNECIMENTO E INSTALAÇÃO. AF_06/2022</t>
  </si>
  <si>
    <t xml:space="preserve">UNIÃO, PVC, SOLDÁVEL, DN 25MM, INSTALADO EM PRUMADA DE ÁGUA - FORNECIMENTO E INSTALAÇÃO. AF_06/2022</t>
  </si>
  <si>
    <t xml:space="preserve">UNIÃO, PVC, SOLDÁVEL, DN 25MM, INSTALADO EM RAMAL DE DISTRIBUIÇÃO DE ÁGUA - FORNECIMENTO E INSTALAÇÃO. AF_06/2022</t>
  </si>
  <si>
    <t xml:space="preserve">UNIÃO, PVC, SOLDÁVEL, DN 25MM, INSTALADO EM RAMAL OU SUB-RAMAL DE ÁGUA - FORNECIMENTO E INSTALAÇÃO. AF_06/2022</t>
  </si>
  <si>
    <t xml:space="preserve">UNIÃO, PVC, SOLDÁVEL, DN 32MM, INSTALADO EM PRUMADA DE ÁGUA - FORNECIMENTO E INSTALAÇÃO. AF_06/2022</t>
  </si>
  <si>
    <t xml:space="preserve">UNIÃO, PVC, SOLDÁVEL, DN 32MM, INSTALADO EM RAMAL DE DISTRIBUIÇÃO DE ÁGUA - FORNECIMENTO E INSTALAÇÃO. AF_06/2022</t>
  </si>
  <si>
    <t xml:space="preserve">UNIÃO, PVC, SOLDÁVEL, DN 32MM, INSTALADO EM RAMAL OU SUB-RAMAL DE ÁGUA - FORNECIMENTO E INSTALAÇÃO. AF_06/2022</t>
  </si>
  <si>
    <t xml:space="preserve">UNIÃO, PVC, SOLDÁVEL, DN 40MM, INSTALADO EM PRUMADA DE ÁGUA - FORNECIMENTO E INSTALAÇÃO. AF_06/2022</t>
  </si>
  <si>
    <t xml:space="preserve">UNIÃO, PVC, SOLDÁVEL, DN 40MM, INSTALADO EM RAMAL DE DISTRIBUIÇÃO DE ÁGUA - FORNECIMENTO E INSTALAÇÃO. AF_06/2022</t>
  </si>
  <si>
    <t xml:space="preserve">UNIÃO, PVC, SOLDÁVEL, DN 50MM, INSTALADO EM PRUMADA DE ÁGUA - FORNECIMENTO E INSTALAÇÃO. AF_06/2022</t>
  </si>
  <si>
    <t xml:space="preserve">UNIÃO, PVC, SOLDÁVEL, DN 50MM, INSTALADO EM RAMAL DE DISTRIBUIÇÃO DE ÁGUA - FORNECIMENTO E INSTALAÇÃO. AF_06/2022</t>
  </si>
  <si>
    <t xml:space="preserve">UNIÃO, PVC, SOLDÁVEL, DN 60MM, INSTALADO EM PRUMADA DE ÁGUA - FORNECIMENTO E INSTALAÇÃO. AF_06/2022</t>
  </si>
  <si>
    <t xml:space="preserve">UNIÃO, PVC, SOLDÁVEL, DN 75MM, INSTALADO EM PRUMADA DE ÁGUA - FORNECIMENTO E INSTALAÇÃO. AF_06/2022</t>
  </si>
  <si>
    <t xml:space="preserve">UNIÃO, PVC, SOLDÁVEL, DN 85MM, INSTALADO EM PRUMADA DE ÁGUA - FORNECIMENTO E INSTALAÇÃO. AF_06/2022</t>
  </si>
  <si>
    <t xml:space="preserve">ADAPTADOR, CPVC, SOLDÁVEL, DN 22MM, INSTALADO EM RAMAL DE DISTRIBUIÇÃO DE ÁGUA FORNECIMENTO E INSTALAÇÃO. AF_06/2022</t>
  </si>
  <si>
    <t xml:space="preserve">ADAPTADOR, CPVC, SOLDÁVEL, DN15MM, INSTALADO EM RAMAL OU SUB-RAMAL DE ÁGUA FORNECIMENTO E INSTALAÇÃO. AF_06/2022</t>
  </si>
  <si>
    <t xml:space="preserve">ADAPTADOR, CPVC, SOLDÁVEL, DN22MM, INSTALADO EM RAMAL OU SUB-RAMAL DE ÁGUA FORNECIMENTO E INSTALAÇÃO. AF_06/2022</t>
  </si>
  <si>
    <t xml:space="preserve">BUCHA DE REDUÇÃO, CPVC, SOLDÁVEL, DN 28MM X 22MM, INSTALADO EM RAMAL DE DISTRIBUIÇÃO DE ÁGUA - FORNECIMENTO E INSTALAÇÃO. AF_06/2022</t>
  </si>
  <si>
    <t xml:space="preserve">BUCHA DE REDUÇÃO, CPVC, SOLDÁVEL, DN 42MM X 22MM, INSTALADO EM RAMAL DE DISTRIBUIÇÃO DE ÁGUA - FORNECIMENTO E INSTALAÇÃO. AF_06/2022</t>
  </si>
  <si>
    <t xml:space="preserve">BUCHA DE REDUÇÃO, CPVC, SOLDÁVEL, DN22MM X 15MM, INSTALADO EM RAMAL OU SUB-RAMAL DE ÁGUA FORNECIMENTO E INSTALAÇÃO. AF_06/2022</t>
  </si>
  <si>
    <t xml:space="preserve">BUCHA DE REDUÇÃO, CPVC, SOLDÁVEL, DN28MM X 22MM, INSTALADO EM RAMAL OU SUB-RAMAL DE ÁGUA FORNECIMENTO E INSTALAÇÃO. AF_06/2022</t>
  </si>
  <si>
    <t xml:space="preserve">BUCHA DE REDUÇÃO, CPVC, SOLDÁVEL, DN35MM X 28MM, INSTALADO EM RAMAL DE DISTRIBUIÇÃO DE ÁGUA - FORNECIMENTO E INSTALAÇÃO. AF_06/2022</t>
  </si>
  <si>
    <t xml:space="preserve">BUCHA DE REDUÇÃO, CPVC, SOLDÁVEL, DN35MM X 28MM, INSTALADO EM RAMAL OU SUB-RAMAL DE ÁGUA FORNECIMENTO E INSTALAÇÃO. AF_06/2022</t>
  </si>
  <si>
    <t xml:space="preserve">CONECTOR, CPVC, SOLDÁVEL, DN 15MM X 1/2, INSTALADO EM RAMAL OU SUB-RAMAL DE ÁGUA FORNECIMENTO E INSTALAÇÃO. AF_06/2022</t>
  </si>
  <si>
    <t xml:space="preserve">CONECTOR, CPVC, SOLDÁVEL, DN 22MM X 1/2, INSTALADO EM RAMAL OU SUB-RAMAL DE ÁGUA FORNECIMENTO E INSTALAÇÃO. AF_06/2022</t>
  </si>
  <si>
    <t xml:space="preserve">CONECTOR, CPVC, SOLDÁVEL, DN 28MM X 1, INSTALADO EM RAMAL DE DISTRIBUIÇÃO DE ÁGUA FORNECIMENTO E INSTALAÇÃO. AF_06/2022</t>
  </si>
  <si>
    <t xml:space="preserve">CONECTOR, CPVC, SOLDÁVEL, DN 28MM X 1, INSTALADO EM RAMAL OU SUB-RAMAL DE ÁGUA FORNECIMENTO E INSTALAÇÃO. AF_06/2022</t>
  </si>
  <si>
    <t xml:space="preserve">CONECTOR, CPVC, SOLDÁVEL, DN 35MM X 1 1/4, INSTALADO EM PRUMADA DE ÁGUA FORNECIMENTO E INSTALAÇÃO. AF_06/2022</t>
  </si>
  <si>
    <t xml:space="preserve">CONECTOR, CPVC, SOLDÁVEL, DN 35MM X 1 1/4, INSTALADO EM RAMAL DE DISTRIBUIÇÃO DE ÁGUA - FORNECIMENTO E INSTALAÇÃO. AF_06/2022</t>
  </si>
  <si>
    <t xml:space="preserve">CONECTOR, CPVC, SOLDÁVEL, DN 35MM X 1 1/4, INSTALADO EM RAMAL OU SUB-RAMAL DE ÁGUA FORNECIMENTO E INSTALAÇÃO. AF_06/2022</t>
  </si>
  <si>
    <t xml:space="preserve">CONECTOR, CPVC, SOLDÁVEL, DN 42MM X 1.1/2", INSTALADO EM RAMAL DE DISTRIBUIÇÃO DE ÁGUA - FORNECIMENTO E INSTALAÇÃO. AF_06/2022</t>
  </si>
  <si>
    <t xml:space="preserve">CONECTOR, CPVC, SOLDÁVEL, DN 42MM X 1.1/2, INSTALADO EM PRUMADA DE ÁGUA FORNECIMENTO E INSTALAÇÃO. AF_06/2022</t>
  </si>
  <si>
    <t xml:space="preserve">CONECTOR, CPVC, SOLDÁVEL, DN22MM X 3/4", INSTALADO EM RAMAL OU SUB-RAMAL DE ÁGUA - FORNECIMENTO E INSTALAÇÃO. AF_06/2022</t>
  </si>
  <si>
    <t xml:space="preserve">CURVA 90 GRAUS, CPVC, SOLDÁVEL, DN 15MM, INSTALADO EM RAMAL OU SUB-RAMAL DE ÁGUA - FORNECIMENTO E INSTALAÇÃO. AF_06/2022</t>
  </si>
  <si>
    <t xml:space="preserve">CURVA 90 GRAUS, CPVC, SOLDÁVEL, DN 22MM, INSTALADO EM RAMAL DE DISTRIBUIÇÃO DE ÁGUA - FORNECIMENTO E INSTALAÇÃO. AF_06/2022</t>
  </si>
  <si>
    <t xml:space="preserve">CURVA 90 GRAUS, CPVC, SOLDÁVEL, DN 22MM, INSTALADO EM RAMAL OU SUB-RAMAL DE ÁGUA - FORNECIMENTO E INSTALAÇÃO. AF_06/2022</t>
  </si>
  <si>
    <t xml:space="preserve">CURVA 90 GRAUS, CPVC, SOLDÁVEL, DN 28MM, INSTALADO EM RAMAL DE DISTRIBUIÇÃO DE ÁGUA FORNECIMENTO E INSTALAÇÃO. AF_06/2022</t>
  </si>
  <si>
    <t xml:space="preserve">CURVA 90 GRAUS, CPVC, SOLDÁVEL, DN 28MM, INSTALADO EM RAMAL OU SUB-RAMAL DE ÁGUA FORNECIMENTO E INSTALAÇÃO. AF_06/2022</t>
  </si>
  <si>
    <t xml:space="preserve">CURVA DE TRANSPOSIÇÃO, CPVC, SOLDÁVEL, DN 22MM, INSTALADO EM RAMAL DE DISTRIBUIÇÃO DE ÁGUA FORNECIMENTO E INSTALAÇÃO. AF_06/2022</t>
  </si>
  <si>
    <t xml:space="preserve">CURVA DE TRANSPOSIÇÃO, CPVC, SOLDÁVEL, DN15MM, INSTALADO EM RAMAL OU SUB-RAMAL DE ÁGUA FORNECIMENTO E INSTALAÇÃO. AF_06/2022</t>
  </si>
  <si>
    <t xml:space="preserve">CURVA DE TRANSPOSIÇÃO, CPVC, SOLDÁVEL, DN22MM, INSTALADO EM RAMAL OU SUB-RAMAL DE ÁGUA FORNECIMENTO E INSTALAÇÃO. AF_06/2022</t>
  </si>
  <si>
    <t xml:space="preserve">JOELHO 45 GRAUS, CPVC, SOLDÁVEL, DN 15MM, INSTALADO EM RAMAL OU SUB-RAMAL DE ÁGUA - FORNECIMENTO E INSTALAÇÃO. AF_06/2022</t>
  </si>
  <si>
    <t xml:space="preserve">JOELHO 45 GRAUS, CPVC, SOLDÁVEL, DN 22MM, INSTALADO EM RAMAL DE DISTRIBUIÇÃO DE ÁGUA FORNECIMENTO E INSTALAÇÃO. AF_06/2022</t>
  </si>
  <si>
    <t xml:space="preserve">JOELHO 45 GRAUS, CPVC, SOLDÁVEL, DN 22MM, INSTALADO EM RAMAL OU SUB-RAMAL DE ÁGUA - FORNECIMENTO E INSTALAÇÃO. AF_06/2022</t>
  </si>
  <si>
    <t xml:space="preserve">JOELHO 45 GRAUS, CPVC, SOLDÁVEL, DN 28MM, INSTALADO EM RAMAL DE DISTRIBUIÇÃO DE ÁGUA FORNECIMENTO E INSTALAÇÃO. AF_06/2022</t>
  </si>
  <si>
    <t xml:space="preserve">JOELHO 45 GRAUS, CPVC, SOLDÁVEL, DN 28MM, INSTALADO EM RAMAL OU SUB-RAMAL DE ÁGUA FORNECIMENTO E INSTALAÇÃO. AF_06/2022</t>
  </si>
  <si>
    <t xml:space="preserve">JOELHO 45 GRAUS, CPVC, SOLDÁVEL, DN 35MM, INSTALADO EM PRUMADA DE ÁGUA - FORNECIMENTO E INSTALAÇÃO. AF_06/2022</t>
  </si>
  <si>
    <t xml:space="preserve">JOELHO 45 GRAUS, CPVC, SOLDÁVEL, DN 35MM, INSTALADO EM RAMAL DE DISTRIBUIÇÃO DE ÁGUA FORNECIMENTO E INSTALAÇÃO. AF_06/2022</t>
  </si>
  <si>
    <t xml:space="preserve">JOELHO 45 GRAUS, CPVC, SOLDÁVEL, DN 35MM, INSTALADO EM RAMAL OU SUB-RAMAL DE ÁGUA FORNECIMENTO E INSTALAÇÃO. AF_06/2022</t>
  </si>
  <si>
    <t xml:space="preserve">JOELHO 45 GRAUS, CPVC, SOLDÁVEL, DN 42MM, INSTALADO EM PRUMADA DE ÁGUA FORNECIMENTO E INSTALAÇÃO. AF_06/2022</t>
  </si>
  <si>
    <t xml:space="preserve">JOELHO 45 GRAUS, CPVC, SOLDÁVEL, DN 42MM, INSTALADO EM RAMAL DE DISTRIBUIÇÃO DE ÁGUA - FORNECIMENTO E INSTALAÇÃO. AF_06/2022</t>
  </si>
  <si>
    <t xml:space="preserve">JOELHO 45 GRAUS, CPVC, SOLDÁVEL, DN 54MM, INSTALADO EM PRUMADA DE ÁGUA FORNECIMENTO E INSTALAÇÃO. AF_06/2022</t>
  </si>
  <si>
    <t xml:space="preserve">JOELHO 45 GRAUS, CPVC, SOLDÁVEL, DN 73MM, INSTALADO EM PRUMADA DE ÁGUA FORNECIMENTO E INSTALAÇÃO. AF_06/2022</t>
  </si>
  <si>
    <t xml:space="preserve">JOELHO 45 GRAUS, CPVC, SOLDÁVEL, DN 89MM, INSTALADO EM PRUMADA DE ÁGUA FORNECIMENTO E INSTALAÇÃO. AF_06/2022</t>
  </si>
  <si>
    <t xml:space="preserve">JOELHO 90 GRAUS, CPVC, SOLDÁVEL, DN 15MM, INSTALADO EM RAMAL OU SUB-RAMAL DE ÁGUA - FORNECIMENTO E INSTALAÇÃO. AF_06/2022</t>
  </si>
  <si>
    <t xml:space="preserve">JOELHO 90 GRAUS, CPVC, SOLDÁVEL, DN 22MM, INSTALADO EM RAMAL DE DISTRIBUIÇÃO DE ÁGUA FORNECIMENTO E INSTALAÇÃO. AF_06/2022</t>
  </si>
  <si>
    <t xml:space="preserve">JOELHO 90 GRAUS, CPVC, SOLDÁVEL, DN 22MM, INSTALADO EM RAMAL OU SUB-RAMAL DE ÁGUA - FORNECIMENTO E INSTALAÇÃO. AF_06/2022</t>
  </si>
  <si>
    <t xml:space="preserve">JOELHO 90 GRAUS, CPVC, SOLDÁVEL, DN 28MM, INSTALADO EM RAMAL DE DISTRIBUIÇÃO DE ÁGUA FORNECIMENTO E INSTALAÇÃO. AF_06/2022</t>
  </si>
  <si>
    <t xml:space="preserve">JOELHO 90 GRAUS, CPVC, SOLDÁVEL, DN 28MM, INSTALADO EM RAMAL OU SUB-RAMAL DE ÁGUA - FORNECIMENTO E INSTALAÇÃO. AF_06/2022</t>
  </si>
  <si>
    <t xml:space="preserve">JOELHO 90 GRAUS, CPVC, SOLDÁVEL, DN 35MM, INSTALADO EM PRUMADA DE ÁGUA FORNECIMENTO E INSTALAÇÃO. AF_06/2022</t>
  </si>
  <si>
    <t xml:space="preserve">JOELHO 90 GRAUS, CPVC, SOLDÁVEL, DN 35MM, INSTALADO EM RAMAL DE DISTRIBUIÇÃO DE ÁGUA FORNECIMENTO E INSTALAÇÃO. AF_06/2022</t>
  </si>
  <si>
    <t xml:space="preserve">JOELHO 90 GRAUS, CPVC, SOLDÁVEL, DN 35MM, INSTALADO EM RAMAL OU SUB-RAMAL DE ÁGUA FORNECIMENTO E INSTALAÇÃO. AF_06/2022</t>
  </si>
  <si>
    <t xml:space="preserve">JOELHO 90 GRAUS, CPVC, SOLDÁVEL, DN 42MM, INSTALADO EM PRUMADA DE ÁGUA FORNECIMENTO E INSTALAÇÃO. AF_06/2022</t>
  </si>
  <si>
    <t xml:space="preserve">JOELHO 90 GRAUS, CPVC, SOLDÁVEL, DN 42MM, INSTALADO EM RAMAL DE DISTRIBUIÇÃO DE ÁGUA - FORNECIMENTO E INSTALAÇÃO. AF_06/2022</t>
  </si>
  <si>
    <t xml:space="preserve">JOELHO 90 GRAUS, CPVC, SOLDÁVEL, DN 54MM, INSTALADO EM PRUMADA DE ÁGUA FORNECIMENTO E INSTALAÇÃO. AF_06/2022</t>
  </si>
  <si>
    <t xml:space="preserve">JOELHO 90 GRAUS, CPVC, SOLDÁVEL, DN 73MM, INSTALADO EM PRUMADA DE ÁGUA FORNECIMENTO E INSTALAÇÃO. AF_06/2022</t>
  </si>
  <si>
    <t xml:space="preserve">JOELHO 90 GRAUS, CPVC, SOLDÁVEL, DN 89MM, INSTALADO EM PRUMADA DE ÁGUA FORNECIMENTO E INSTALAÇÃO. AF_06/2022</t>
  </si>
  <si>
    <t xml:space="preserve">JOELHO DE TRANSIÇÃO, 90 GRAUS, CPVC, SOLDÁVEL, DN 15MM X 1/2", INSTALADO EM RAMAL OU SUB-RAMAL DE ÁGUA - FORNECIMENTO E INSTALAÇÃO. AF_06/2022</t>
  </si>
  <si>
    <t xml:space="preserve">JOELHO DE TRANSIÇÃO, 90 GRAUS, CPVC, SOLDÁVEL, DN 22MM X 1/2", INSTALADO EM RAMAL OU SUB-RAMAL DE ÁGUA - FORNECIMENTO E INSTALAÇÃO. AF_06/2022</t>
  </si>
  <si>
    <t xml:space="preserve">JOELHO DE TRANSIÇÃO, 90 GRAUS, CPVC, SOLDÁVEL, DN 22MM X 3/4", INSTALADO EM RAMAL OU SUB-RAMAL DE ÁGUA - FORNECIMENTO E INSTALAÇÃO. AF_06/2022</t>
  </si>
  <si>
    <t xml:space="preserve">LUVA DE CORRER, CPVC, SOLDÁVEL, DN 15MM, INSTALADO EM RAMAL OU SUB-RAMAL DE ÁGUA FORNECIMENTO E INSTALAÇÃO. AF_06/2022</t>
  </si>
  <si>
    <t xml:space="preserve">LUVA DE CORRER, CPVC, SOLDÁVEL, DN 22MM, INSTALADO EM RAMAL DE DISTRIBUIÇÃO DE ÁGUA FORNECIMENTO E INSTALAÇÃO. AF_12/2014</t>
  </si>
  <si>
    <t xml:space="preserve">LUVA DE CORRER, CPVC, SOLDÁVEL, DN 22MM, INSTALADO EM RAMAL OU SUB-RAMAL DE ÁGUA FORNECIMENTO E INSTALAÇÃO. AF_06/2022</t>
  </si>
  <si>
    <t xml:space="preserve">LUVA DE CORRER, CPVC, SOLDÁVEL, DN 28MM, INSTALADO EM RAMAL DE DISTRIBUIÇÃO DE ÁGUA FORNECIMENTO E INSTALAÇÃO. AF_06/2022</t>
  </si>
  <si>
    <t xml:space="preserve">LUVA DE CORRER, CPVC, SOLDÁVEL, DN 28MM, INSTALADO EM RAMAL OU SUB-RAMAL DE ÁGUA FORNECIMENTO E INSTALAÇÃO. AF_06/2022</t>
  </si>
  <si>
    <t xml:space="preserve">LUVA DE CORRER, CPVC, SOLDÁVEL, DN 35MM, INSTALADO EM PRUMADA DE ÁGUA FORNECIMENTO E INSTALAÇÃO. AF_06/2022</t>
  </si>
  <si>
    <t xml:space="preserve">LUVA DE CORRER, CPVC, SOLDÁVEL, DN 35MM, INSTALADO EM RAMAL DE DISTRIBUIÇÃO DE ÁGUA - FORNECIMENTO E INSTALAÇÃO. AF_06/2022</t>
  </si>
  <si>
    <t xml:space="preserve">LUVA DE CORRER, CPVC, SOLDÁVEL, DN 35MM, INSTALADO EM RAMAL OU SUB-RAMAL DE ÁGUA FORNECIMENTO E INSTALAÇÃO. AF_06/2022</t>
  </si>
  <si>
    <t xml:space="preserve">LUVA DE CORRER, CPVC, SOLDÁVEL, DN 42MM, INSTALADO EM PRUMADA DE ÁGUA FORNECIMENTO E INSTALAÇÃO. AF_06/2022</t>
  </si>
  <si>
    <t xml:space="preserve">LUVA DE CORRER, CPVC, SOLDÁVEL, DN 42MM, INSTALADO EM RAMAL DE DISTRIBUIÇÃO DE ÁGUA - FORNECIMENTO E INSTALAÇÃO. AF_06/2022</t>
  </si>
  <si>
    <t xml:space="preserve">LUVA DE TRANSIÇÃO, CPVC, SOLDÁVEL, DN 22MM X 25MM, INSTALADO EM RAMAL DE DISTRIBUIÇÃO DE ÁGUA FORNECIMENTO E INSTALAÇÃO. AF_06/2022</t>
  </si>
  <si>
    <t xml:space="preserve">LUVA DE TRANSIÇÃO, CPVC, SOLDÁVEL, DN 54MM X 2, INSTALADO EM PRUMADA DE ÁGUA FORNECIMENTO E INSTALAÇÃO. AF_06/2022</t>
  </si>
  <si>
    <t xml:space="preserve">LUVA DE TRANSIÇÃO, CPVC, SOLDÁVEL, DN15MM X 1/2", INSTALADO EM RAMAL OU SUB-RAMAL DE ÁGUA - FORNECIMENTO E INSTALAÇÃO. AF_06/2022</t>
  </si>
  <si>
    <t xml:space="preserve">LUVA DE TRANSIÇÃO, CPVC, SOLDÁVEL, DN22MM X 25MM, INSTALADO EM RAMAL OU SUB-RAMAL DE ÁGUA - FORNECIMENTO E INSTALAÇÃO. AF_06/2022</t>
  </si>
  <si>
    <t xml:space="preserve">LUVA DE TRANSIÇÃO, CPVC, SOLDÁVEL, DN42MM X 1.1/2", INSTALADO EM RAMAL DE DISTRIBUIÇÃO DE ÁGUA - FORNECIMENTO E INSTALAÇÃO. AF_06/2022</t>
  </si>
  <si>
    <t xml:space="preserve">LUVA DE TRANSIÇÃO, CPVC, SOLDÁVEL, DN42MM X 1.1/2, INSTALADO EM PRUMADA DE ÁGUA FORNECIMENTO E INSTALAÇÃO. AF_06/2022</t>
  </si>
  <si>
    <t xml:space="preserve">LUVA, CPVC, SOLDÁVEL, DN 15MM, INSTALADO EM RAMAL OU SUB-RAMAL DE ÁGUA - FORNECIMENTO E INSTALAÇÃO. AF_06/2022</t>
  </si>
  <si>
    <t xml:space="preserve">LUVA, CPVC, SOLDÁVEL, DN 22MM, INSTALADO EM RAMAL DE DISTRIBUIÇÃO DE ÁGUA FORNECIMENTO E INSTALAÇÃO. AF_06/2022</t>
  </si>
  <si>
    <t xml:space="preserve">LUVA, CPVC, SOLDÁVEL, DN 22MM, INSTALADO EM RAMAL OU SUB-RAMAL DE ÁGUA FORNECIMENTO E INSTALAÇÃO. AF_06/2022</t>
  </si>
  <si>
    <t xml:space="preserve">LUVA, CPVC, SOLDÁVEL, DN 28MM, INSTALADO EM RAMAL DE DISTRIBUIÇÃO DE ÁGUA FORNECIMENTO E INSTALAÇÃO. AF_06/2022</t>
  </si>
  <si>
    <t xml:space="preserve">LUVA, CPVC, SOLDÁVEL, DN 28MM, INSTALADO EM RAMAL OU SUB-RAMAL DE ÁGUA FORNECIMENTO E INSTALAÇÃO. AF_06/2022</t>
  </si>
  <si>
    <t xml:space="preserve">LUVA, CPVC, SOLDÁVEL, DN 35MM, INSTALADO EM PRUMADA DE ÁGUA FORNECIMENTO E INSTALAÇÃO. AF_06/2022</t>
  </si>
  <si>
    <t xml:space="preserve">LUVA, CPVC, SOLDÁVEL, DN 35MM, INSTALADO EM RAMAL DE DISTRIBUIÇÃO DE ÁGUA - FORNECIMENTO E INSTALAÇÃO. AF_06/2022</t>
  </si>
  <si>
    <t xml:space="preserve">LUVA, CPVC, SOLDÁVEL, DN 35MM, INSTALADO EM RAMAL OU SUB-RAMAL DE ÁGUA FORNECIMENTO E INSTALAÇÃO. AF_06/2022</t>
  </si>
  <si>
    <t xml:space="preserve">LUVA, CPVC, SOLDÁVEL, DN 42MM, INSTALADO EM PRUMADA DE ÁGUA FORNECIMENTO E INSTALAÇÃO. AF_06/2022</t>
  </si>
  <si>
    <t xml:space="preserve">LUVA, CPVC, SOLDÁVEL, DN 42MM, INSTALADO EM RAMAL DE DISTRIBUIÇÃO DE ÁGUA - FORNECIMENTO E INSTALAÇÃO. AF_06/2022</t>
  </si>
  <si>
    <t xml:space="preserve">LUVA, CPVC, SOLDÁVEL, DN 54MM, INSTALADO EM PRUMADA DE ÁGUA FORNECIMENTO E INSTALAÇÃO. AF_06/2022</t>
  </si>
  <si>
    <t xml:space="preserve">LUVA, CPVC, SOLDÁVEL, DN 73MM, INSTALADO EM PRUMADA DE ÁGUA FORNECIMENTO E INSTALAÇÃO. AF_06/2022</t>
  </si>
  <si>
    <t xml:space="preserve">LUVA, CPVC, SOLDÁVEL, DN 89MM, INSTALADO EM PRUMADA DE ÁGUA FORNECIMENTO E INSTALAÇÃO. AF_06/2022</t>
  </si>
  <si>
    <t xml:space="preserve">TE DE REDUÇÃO, CPVC, SOLDÁVEL, DN 22 X 15 MM, INSTALADO EM RAMAL OU SUB-RAMAL DE ÁGUA - FORNECIMENTO E INSTALAÇÃO. AF_06/2022</t>
  </si>
  <si>
    <t xml:space="preserve">TE DE REDUÇÃO, CPVC, SOLDÁVEL, DN 28 X 22 MM, INSTALADO EM RAMAL DE DISTRIBUIÇÃO DE ÁGUA - FORNECIMENTO E INSTALAÇÃO. AF_06/2022</t>
  </si>
  <si>
    <t xml:space="preserve">TE DE REDUÇÃO, CPVC, SOLDÁVEL, DN 28 X 22 MM, INSTALADO EM RAMAL OU SUB-RAMAL DE ÁGUA - FORNECIMENTO E INSTALAÇÃO. AF_06/2022</t>
  </si>
  <si>
    <t xml:space="preserve">TE DE REDUÇÃO, CPVC, SOLDÁVEL, DN 35 X 28 MM, INSTALADO EM RAMAL DE DISTRIBUIÇÃO DE ÁGUA - FORNECIMENTO E INSTALAÇÃO. AF_06/2022</t>
  </si>
  <si>
    <t xml:space="preserve">TE DE REDUÇÃO, CPVC, SOLDÁVEL, DN 35 X 28 MM, INSTALADO EM RAMAL OU SUB-RAMAL DE ÁGUA - FORNECIMENTO E INSTALAÇÃO. AF_06/2022</t>
  </si>
  <si>
    <t xml:space="preserve">TE DE REDUÇÃO, CPVC, SOLDÁVEL, DN 42 X 35 MM, INSTALADO EM PRUMADA DE ÁGUA - FORNECIMENTO E INSTALAÇÃO. AF_06/2022</t>
  </si>
  <si>
    <t xml:space="preserve">TE DE REDUÇÃO, CPVC, SOLDÁVEL, DN 42 X 35 MM, INSTALADO EM RAMAL DE DISTRIBUIÇÃO DE ÁGUA - FORNECIMENTO E INSTALAÇÃO. AF_06/2022</t>
  </si>
  <si>
    <t xml:space="preserve">TE DE TRANSIÇÃO, CPVC, SOLDÁVEL, DN 15MM X 1/2, INSTALADO EM RAMAL OU SUB-RAMAL DE ÁGUA FORNECIMENTO E INSTALAÇÃO. AF_06/2022</t>
  </si>
  <si>
    <t xml:space="preserve">TE DE TRANSIÇÃO, CPVC, SOLDÁVEL, DN 22MM X 1/2, INSTALADO EM RAMAL OU SUB-RAMAL DE ÁGUA FORNECIMENTO E INSTALAÇÃO. AF_06/2022</t>
  </si>
  <si>
    <t xml:space="preserve">TE MISTURADOR DE TRANSIÇÃO, CPVC, SOLDÁVEL, DN 22MM X 3/4", INSTALADO EM RAMAL OU SUB-RAMAL DE ÁGUA - FORNECIMENTO E INSTALAÇÃO. AF_06/2022</t>
  </si>
  <si>
    <t xml:space="preserve">TE, CPVC, SOLDÁVEL, DN 15MM, INSTALADO EM RAMAL OU SUB-RAMAL DE ÁGUA - FORNECIMENTO E INSTALAÇÃO. AF_06/2022</t>
  </si>
  <si>
    <t xml:space="preserve">TE, CPVC, SOLDÁVEL, DN 22MM, INSTALADO EM RAMAL DE DISTRIBUIÇÃO DE ÁGUA - FORNECIMENTO E INSTALAÇÃO. AF_06/2022</t>
  </si>
  <si>
    <t xml:space="preserve">TE, CPVC, SOLDÁVEL, DN 22MM, INSTALADO EM RAMAL OU SUB-RAMAL DE ÁGUA - FORNECIMENTO E INSTALAÇÃO. AF_06/2022</t>
  </si>
  <si>
    <t xml:space="preserve">TE, CPVC, SOLDÁVEL, DN 42MM, INSTALADO EM PRUMADA DE ÁGUA FORNECIMENTO E INSTALAÇÃO. AF_06/2022</t>
  </si>
  <si>
    <t xml:space="preserve">TE, CPVC, SOLDÁVEL, DN 42MM, INSTALADO EM RAMAL DE DISTRIBUIÇÃO DE ÁGUA - FORNECIMENTO E INSTALAÇÃO. AF_06/2022</t>
  </si>
  <si>
    <t xml:space="preserve">TUBO, CPVC, SOLDÁVEL, DN 15MM, INSTALADO EM RAMAL OU SUB-RAMAL DE ÁGUA - FORNECIMENTO E INSTALAÇÃO. AF_06/2022</t>
  </si>
  <si>
    <t xml:space="preserve">TUBO, CPVC, SOLDÁVEL, DN 22MM, INSTALADO EM RAMAL DE DISTRIBUIÇÃO DE ÁGUA - FORNECIMENTO E INSTALAÇÃO. AF_06/2022</t>
  </si>
  <si>
    <t xml:space="preserve">TUBO, CPVC, SOLDÁVEL, DN 22MM, INSTALADO EM RAMAL OU SUB-RAMAL DE ÁGUA - FORNECIMENTO E INSTALAÇÃO. AF_06/2022</t>
  </si>
  <si>
    <t xml:space="preserve">TUBO, CPVC, SOLDÁVEL, DN 28MM, INSTALADO EM RAMAL DE DISTRIBUIÇÃO DE ÁGUA - FORNECIMENTO E INSTALAÇÃO. AF_06/2022</t>
  </si>
  <si>
    <t xml:space="preserve">TUBO, CPVC, SOLDÁVEL, DN 28MM, INSTALADO EM RAMAL OU SUB-RAMAL DE ÁGUA - FORNECIMENTO E INSTALAÇÃO. AF_06/2022</t>
  </si>
  <si>
    <t xml:space="preserve">TUBO, CPVC, SOLDÁVEL, DN 35MM, INSTALADO EM PRUMADA DE ÁGUA FORNECIMENTO E INSTALAÇÃO. AF_06/2022</t>
  </si>
  <si>
    <t xml:space="preserve">TUBO, CPVC, SOLDÁVEL, DN 35MM, INSTALADO EM RAMAL DE DISTRIBUIÇÃO DE ÁGUA FORNECIMENTO E INSTALAÇÃO. AF_06/2022</t>
  </si>
  <si>
    <t xml:space="preserve">TUBO, CPVC, SOLDÁVEL, DN 35MM, INSTALADO EM RAMAL OU SUB-RAMAL DE ÁGUA FORNECIMENTO E INSTALAÇÃO. AF_06/2022</t>
  </si>
  <si>
    <t xml:space="preserve">TUBO, CPVC, SOLDÁVEL, DN 42MM, INSTALADO EM PRUMADA DE ÁGUA FORNECIMENTO E INSTALAÇÃO. AF_06/2022</t>
  </si>
  <si>
    <t xml:space="preserve">TUBO, CPVC, SOLDÁVEL, DN 42MM, INSTALADO EM RAMAL DE DISTRIBUIÇÃO DE ÁGUA - FORNECIMENTO E INSTALAÇÃO. AF_06/2022</t>
  </si>
  <si>
    <t xml:space="preserve">TUBO, CPVC, SOLDÁVEL, DN 54MM, INSTALADO EM PRUMADA DE ÁGUA FORNECIMENTO E INSTALAÇÃO. AF_06/2022</t>
  </si>
  <si>
    <t xml:space="preserve">TUBO, CPVC, SOLDÁVEL, DN 73MM, INSTALADO EM PRUMADA DE ÁGUA FORNECIMENTO E INSTALAÇÃO. AF_06/2022</t>
  </si>
  <si>
    <t xml:space="preserve">TUBO, CPVC, SOLDÁVEL, DN 89MM, INSTALADO EM PRUMADA DE ÁGUA FORNECIMENTO E INSTALAÇÃO. AF_06/2022</t>
  </si>
  <si>
    <t xml:space="preserve">TÊ MISTURADOR, CPVC, SOLDÁVEL, DN 22MM, INSTALADO EM RAMAL DE DISTRIBUIÇÃO DE ÁGUA - FORNECIMENTO E INSTALAÇÃO. AF_06/2022</t>
  </si>
  <si>
    <t xml:space="preserve">TÊ MISTURADOR, CPVC, SOLDÁVEL, DN15MM, INSTALADO EM RAMAL OU SUB-RAMAL DE ÁGUA FORNECIMENTO E INSTALAÇÃO. AF_06/2022</t>
  </si>
  <si>
    <t xml:space="preserve">TÊ MISTURADOR, CPVC, SOLDÁVEL, DN22MM, INSTALADO EM RAMAL OU SUB-RAMAL DE ÁGUA FORNECIMENTO E INSTALAÇÃO. AF_06/2022</t>
  </si>
  <si>
    <t xml:space="preserve">TÊ, CPVC, SOLDÁVEL, DN 28MM, INSTALADO EM RAMAL DE DISTRIBUIÇÃO DE ÁGUA - FORNECIMENTO E INSTALAÇÃO. AF_06/2022</t>
  </si>
  <si>
    <t xml:space="preserve">TÊ, CPVC, SOLDÁVEL, DN 35MM, INSTALADO EM PRUMADA DE ÁGUA FORNECIMENTO E INSTALAÇÃO. AF_06/2022</t>
  </si>
  <si>
    <t xml:space="preserve">TÊ, CPVC, SOLDÁVEL, DN 54 MM, INSTALADO EM PRUMADA DE ÁGUA FORNECIMENTO E INSTALAÇÃO. AF_06/2022</t>
  </si>
  <si>
    <t xml:space="preserve">TÊ, CPVC, SOLDÁVEL, DN 73MM, INSTALADO EM PRUMADA DE ÁGUA FORNECIMENTO E INSTALAÇÃO. AF_06/2022</t>
  </si>
  <si>
    <t xml:space="preserve">TÊ, CPVC, SOLDÁVEL, DN 89MM, INSTALADO EM PRUMADA DE ÁGUA FORNECIMENTO E INSTALAÇÃO. AF_06/2022</t>
  </si>
  <si>
    <t xml:space="preserve">TÊ, CPVC, SOLDÁVEL, DN28MM, INSTALADO EM RAMAL OU SUB-RAMAL DE ÁGUA FORNECIMENTO E INSTALAÇÃO. AF_06/2022</t>
  </si>
  <si>
    <t xml:space="preserve">TÊ, CPVC, SOLDÁVEL, DN35MM, INSTALADO EM RAMAL DE DISTRIBUIÇÃO DE ÁGUA - FORNECIMENTO E INSTALAÇÃO. AF_06/2022</t>
  </si>
  <si>
    <t xml:space="preserve">TÊ, CPVC, SOLDÁVEL, DN35MM, INSTALADO EM RAMAL OU SUB-RAMAL DE ÁGUA FORNECIMENTO E INSTALAÇÃO. AF_06/2022</t>
  </si>
  <si>
    <t xml:space="preserve">UNIÃO, CPVC, SOLDÁVEL, DN 22MM, INSTALADO EM RAMAL DE DISTRIBUIÇÃO DE ÁGUA FORNECIMENTO E INSTALAÇÃO. AF_06/2022</t>
  </si>
  <si>
    <t xml:space="preserve">UNIÃO, CPVC, SOLDÁVEL, DN 28MM, INSTALADO EM RAMAL DE DISTRIBUIÇÃO DE ÁGUA FORNECIMENTO E INSTALAÇÃO. AF_06/2022</t>
  </si>
  <si>
    <t xml:space="preserve">UNIÃO, CPVC, SOLDÁVEL, DN 42MM, INSTALADO EM RAMAL DE DISTRIBUIÇÃO DE ÁGUA FORNECIMENTO E INSTALAÇÃO. AF_06/2022</t>
  </si>
  <si>
    <t xml:space="preserve">UNIÃO, CPVC, SOLDÁVEL, DN 54MM, INSTALADO EM PRUMADA DE ÁGUA FORNECIMENTO E INSTALAÇÃO. AF_06/2022</t>
  </si>
  <si>
    <t xml:space="preserve">UNIÃO, CPVC, SOLDÁVEL, DN 73MM, INSTALADO EM PRUMADA DE ÁGUA FORNECIMENTO E INSTALAÇÃO. AF_06/2022</t>
  </si>
  <si>
    <t xml:space="preserve">UNIÃO, CPVC, SOLDÁVEL, DN 89MM, INSTALADO EM PRUMADA DE ÁGUA FORNECIMENTO E INSTALAÇÃO. AF_06/2022</t>
  </si>
  <si>
    <t xml:space="preserve">UNIÃO, CPVC, SOLDÁVEL, DN15MM, INSTALADO EM RAMAL OU SUB-RAMAL DE ÁGUA FORNECIMENTO E INSTALAÇÃO. AF_06/2022</t>
  </si>
  <si>
    <t xml:space="preserve">UNIÃO, CPVC, SOLDÁVEL, DN22MM, INSTALADO EM RAMAL OU SUB-RAMAL DE ÁGUA FORNECIMENTO E INSTALAÇÃO. AF_06/2022</t>
  </si>
  <si>
    <t xml:space="preserve">UNIÃO, CPVC, SOLDÁVEL, DN28MM, INSTALADO EM RAMAL OU SUB-RAMAL DE ÁGUA FORNECIMENTO E INSTALAÇÃO. AF_06/2022</t>
  </si>
  <si>
    <t xml:space="preserve">UNIÃO, CPVC, SOLDÁVEL, DN35MM, INSTALADO EM PRUMADA DE ÁGUA FORNECIMENTO E INSTALAÇÃO. AF_06/2022</t>
  </si>
  <si>
    <t xml:space="preserve">UNIÃO, CPVC, SOLDÁVEL, DN35MM, INSTALADO EM RAMAL DE DISTRIBUIÇÃO DE ÁGUA - FORNECIMENTO E INSTALAÇÃO. AF_06/2022</t>
  </si>
  <si>
    <t xml:space="preserve">UNIÃO, CPVC, SOLDÁVEL, DN35MM, INSTALADO EM RAMAL OU SUB-RAMAL DE ÁGUA FORNECIMENTO E INSTALAÇÃO. AF_06/2022</t>
  </si>
  <si>
    <t xml:space="preserve">UNIÃO, CPVC, SOLDÁVEL, DN42MM, INSTALADO EM PRUMADA DE ÁGUA FORNECIMENTO E INSTALAÇÃO. AF_06/2022</t>
  </si>
  <si>
    <t xml:space="preserve">BUCHA DE REDUÇÃO LONGA, PVC, SERIE R, ÁGUA PLUVIAL, DN 50 X 40 MM, JUNTA ELÁSTICA, FORNECIDO E INSTALADO EM RAMAL DE ENCAMINHAMENTO. AF_06/2022</t>
  </si>
  <si>
    <t xml:space="preserve">CAIXA SIFONADA, PVC, DN 100 X 100 X 50 MM, FORNECIDA E INSTALADA EM RAMAIS DE ENCAMINHAMENTO DE ÁGUA PLUVIAL. AF_06/2022</t>
  </si>
  <si>
    <t xml:space="preserve">CAIXA SIFONADA, PVC, DN 150 X 185 X 75 MM, FORNECIDA E INSTALADA EM RAMAIS DE ENCAMINHAMENTO DE ÁGUA PLUVIAL. AF_06/2022</t>
  </si>
  <si>
    <t xml:space="preserve">CAP, PVC, SERIE R, ÁGUA PLUVIAL, DN 100 MM, JUNTA ELÁSTICA, FORNECIDO E INSTALADO EM RAMAL DE ENCAMINHAMENTO. AF_06/2022</t>
  </si>
  <si>
    <t xml:space="preserve">CAP, PVC, SERIE R, ÁGUA PLUVIAL, DN 150 MM, JUNTA ELÁSTICA, FORNECIDO E INSTALADO EM RAMAL DE ENCAMINHAMENTO. AF_06/2022</t>
  </si>
  <si>
    <t xml:space="preserve">CURVA 87 GRAUS E 30 MINUTOS, PVC, SERIE R, ÁGUA PLUVIAL, DN 100 MM, JUNTA ELÁSTICA, FORNECIDO E INSTALADO EM CONDUTORES VERTICAIS DE ÁGUAS PLUVIAIS. AF_06/2022</t>
  </si>
  <si>
    <t xml:space="preserve">CURVA 87 GRAUS E 30 MINUTOS, PVC, SERIE R, ÁGUA PLUVIAL, DN 100 MM, JUNTA ELÁSTICA, FORNECIDO E INSTALADO EM RAMAL DE ENCAMINHAMENTO. AF_06/2022</t>
  </si>
  <si>
    <t xml:space="preserve">CURVA 87 GRAUS E 30 MINUTOS, PVC, SERIE R, ÁGUA PLUVIAL, DN 150 MM, JUNTA ELÁSTICA, FORNECIDO E INSTALADO EM CONDUTORES VERTICAIS DE ÁGUAS PLUVIAIS. AF_06/2022</t>
  </si>
  <si>
    <t xml:space="preserve">CURVA 87 GRAUS E 30 MINUTOS, PVC, SERIE R, ÁGUA PLUVIAL, DN 150 MM, JUNTA ELÁSTICA, FORNECIDO E INSTALADO EM RAMAL DE ENCAMINHAMENTO. AF_06/2022</t>
  </si>
  <si>
    <t xml:space="preserve">CURVA 87 GRAUS E 30 MINUTOS, PVC, SERIE R, ÁGUA PLUVIAL, DN 75 MM, JUNTA ELÁSTICA, FORNECIDO E INSTALADO EM CONDUTORES VERTICAIS DE ÁGUAS PLUVIAIS. AF_06/2022</t>
  </si>
  <si>
    <t xml:space="preserve">CURVA 87 GRAUS E 30 MINUTOS, PVC, SERIE R, ÁGUA PLUVIAL, DN 75 MM, JUNTA ELÁSTICA, FORNECIDO E INSTALADO EM RAMAL DE ENCAMINHAMENTO. AF_06/2022</t>
  </si>
  <si>
    <t xml:space="preserve">CURVA 90 GRAUS, PVC, SERIE R, ÁGUA PLUVIAL, DN 100 MM, JUNTA ELÁSTICA, FORNECIDO E INSTALADO EM CONDUTORES VERTICAIS DE ÁGUAS PLUVIAIS. AF_06/2022</t>
  </si>
  <si>
    <t xml:space="preserve">CURVA 90 GRAUS, PVC, SERIE R, ÁGUA PLUVIAL, DN 100 MM, JUNTA ELÁSTICA, FORNECIDO E INSTALADO EM RAMAL DE ENCAMINHAMENTO. AF_06/2022</t>
  </si>
  <si>
    <t xml:space="preserve">JOELHO 45 GRAUS, PVC, SERIE R, ÁGUA PLUVIAL, DN 100 MM, JUNTA ELÁSTICA, FORNECIDO E INSTALADO EM CONDUTORES VERTICAIS DE ÁGUAS PLUVIAIS. AF_06/2022</t>
  </si>
  <si>
    <t xml:space="preserve">JOELHO 45 GRAUS, PVC, SERIE R, ÁGUA PLUVIAL, DN 100 MM, JUNTA ELÁSTICA, FORNECIDO E INSTALADO EM RAMAL DE ENCAMINHAMENTO. AF_06/2022</t>
  </si>
  <si>
    <t xml:space="preserve">JOELHO 45 GRAUS, PVC, SERIE R, ÁGUA PLUVIAL, DN 150 MM, JUNTA ELÁSTICA, FORNECIDO E INSTALADO EM CONDUTORES VERTICAIS DE ÁGUAS PLUVIAIS. AF_06/2022</t>
  </si>
  <si>
    <t xml:space="preserve">JOELHO 45 GRAUS, PVC, SERIE R, ÁGUA PLUVIAL, DN 150 MM, JUNTA ELÁSTICA, FORNECIDO E INSTALADO EM RAMAL DE ENCAMINHAMENTO. AF_06/2022</t>
  </si>
  <si>
    <t xml:space="preserve">JOELHO 45 GRAUS, PVC, SERIE R, ÁGUA PLUVIAL, DN 40 MM, JUNTA SOLDÁVEL, FORNECIDO E INSTALADO EM RAMAL DE ENCAMINHAMENTO. AF_06/2022</t>
  </si>
  <si>
    <t xml:space="preserve">JOELHO 45 GRAUS, PVC, SERIE R, ÁGUA PLUVIAL, DN 50 MM, JUNTA ELÁSTICA, FORNECIDO E INSTALADO EM RAMAL DE ENCAMINHAMENTO. AF_06/2022</t>
  </si>
  <si>
    <t xml:space="preserve">JOELHO 45 GRAUS, PVC, SERIE R, ÁGUA PLUVIAL, DN 75 MM, JUNTA ELÁSTICA, FORNECIDO E INSTALADO EM CONDUTORES VERTICAIS DE ÁGUAS PLUVIAIS. AF_06/2022</t>
  </si>
  <si>
    <t xml:space="preserve">JOELHO 45 GRAUS, PVC, SERIE R, ÁGUA PLUVIAL, DN 75 MM, JUNTA ELÁSTICA, FORNECIDO E INSTALADO EM RAMAL DE ENCAMINHAMENTO. AF_06/2022</t>
  </si>
  <si>
    <t xml:space="preserve">JOELHO 90 GRAUS, PVC, SERIE R, ÁGUA PLUVIAL, DN 100 MM, JUNTA ELÁSTICA, FORNECIDO E INSTALADO EM CONDUTORES VERTICAIS DE ÁGUAS PLUVIAIS. AF_06/2022</t>
  </si>
  <si>
    <t xml:space="preserve">JOELHO 90 GRAUS, PVC, SERIE R, ÁGUA PLUVIAL, DN 100 MM, JUNTA ELÁSTICA, FORNECIDO E INSTALADO EM RAMAL DE ENCAMINHAMENTO. AF_06/2022</t>
  </si>
  <si>
    <t xml:space="preserve">JOELHO 90 GRAUS, PVC, SERIE R, ÁGUA PLUVIAL, DN 150 MM, JUNTA ELÁSTICA, FORNECIDO E INSTALADO EM CONDUTORES VERTICAIS DE ÁGUAS PLUVIAIS. AF_06/2022</t>
  </si>
  <si>
    <t xml:space="preserve">JOELHO 90 GRAUS, PVC, SERIE R, ÁGUA PLUVIAL, DN 150 MM, JUNTA ELÁSTICA, FORNECIDO E INSTALADO EM RAMAL DE ENCAMINHAMENTO. AF_06/2022</t>
  </si>
  <si>
    <t xml:space="preserve">JOELHO 90 GRAUS, PVC, SERIE R, ÁGUA PLUVIAL, DN 40 MM, JUNTA SOLDÁVEL, FORNECIDO E INSTALADO EM RAMAL DE ENCAMINHAMENTO. AF_06/2022</t>
  </si>
  <si>
    <t xml:space="preserve">JOELHO 90 GRAUS, PVC, SERIE R, ÁGUA PLUVIAL, DN 50 MM, JUNTA ELÁSTICA, FORNECIDO E INSTALADO EM RAMAL DE ENCAMINHAMENTO. AF_06/2022</t>
  </si>
  <si>
    <t xml:space="preserve">JOELHO 90 GRAUS, PVC, SERIE R, ÁGUA PLUVIAL, DN 75 MM, JUNTA ELÁSTICA, FORNECIDO E INSTALADO EM CONDUTORES VERTICAIS DE ÁGUAS PLUVIAIS. AF_06/2022</t>
  </si>
  <si>
    <t xml:space="preserve">JOELHO 90 GRAUS, PVC, SERIE R, ÁGUA PLUVIAL, DN 75 MM, JUNTA ELÁSTICA, FORNECIDO E INSTALADO EM RAMAL DE ENCAMINHAMENTO. AF_06/2022</t>
  </si>
  <si>
    <t xml:space="preserve">JUNÇÃO DUPLA, PVC, SERIE R, ÁGUA PLUVIAL, DN 100 X 100 X 100 MM, JUNTA ELÁSTICA, FORNECIDO E INSTALADO EM RAMAL DE ENCAMINHAMENTO. AF_06/2022</t>
  </si>
  <si>
    <t xml:space="preserve">JUNÇÃO SIMPLES, PVC, SERIE R, ÁGUA PLUVIAL, DN 100 X 100 MM, JUNTA ELÁSTICA, FORNECIDO E INSTALADO EM CONDUTORES VERTICAIS DE ÁGUAS PLUVIAIS. AF_06/2022</t>
  </si>
  <si>
    <t xml:space="preserve">JUNÇÃO SIMPLES, PVC, SERIE R, ÁGUA PLUVIAL, DN 100 X 100 MM, JUNTA ELÁSTICA, FORNECIDO E INSTALADO EM RAMAL DE ENCAMINHAMENTO. AF_06/2022</t>
  </si>
  <si>
    <t xml:space="preserve">JUNÇÃO SIMPLES, PVC, SERIE R, ÁGUA PLUVIAL, DN 100 X 75 MM, JUNTA ELÁSTICA, FORNECIDO E INSTALADO EM CONDUTORES VERTICAIS DE ÁGUAS PLUVIAIS. AF_06/2022</t>
  </si>
  <si>
    <t xml:space="preserve">JUNÇÃO SIMPLES, PVC, SERIE R, ÁGUA PLUVIAL, DN 100 X 75 MM, JUNTA ELÁSTICA, FORNECIDO E INSTALADO EM RAMAL DE ENCAMINHAMENTO. AF_06/2022</t>
  </si>
  <si>
    <t xml:space="preserve">JUNÇÃO SIMPLES, PVC, SERIE R, ÁGUA PLUVIAL, DN 150 X 100 MM, JUNTA ELÁSTICA, FORNECIDO E INSTALADO EM CONDUTORES VERTICAIS DE ÁGUAS PLUVIAIS. AF_06/2022</t>
  </si>
  <si>
    <t xml:space="preserve">JUNÇÃO SIMPLES, PVC, SERIE R, ÁGUA PLUVIAL, DN 150 X 100 MM, JUNTA ELÁSTICA, FORNECIDO E INSTALADO EM RAMAL DE ENCAMINHAMENTO. AF_06/2022</t>
  </si>
  <si>
    <t xml:space="preserve">JUNÇÃO SIMPLES, PVC, SERIE R, ÁGUA PLUVIAL, DN 150 X 150 MM, JUNTA ELÁSTICA, FORNECIDO E INSTALADO EM CONDUTORES VERTICAIS DE ÁGUAS PLUVIAIS. AF_06/2022</t>
  </si>
  <si>
    <t xml:space="preserve">JUNÇÃO SIMPLES, PVC, SERIE R, ÁGUA PLUVIAL, DN 150 X 150 MM, JUNTA ELÁSTICA, FORNECIDO E INSTALADO EM RAMAL DE ENCAMINHAMENTO. AF_06/2022</t>
  </si>
  <si>
    <t xml:space="preserve">JUNÇÃO SIMPLES, PVC, SERIE R, ÁGUA PLUVIAL, DN 40 MM, JUNTA SOLDÁVEL, FORNECIDO E INSTALADO EM RAMAL DE ENCAMINHAMENTO. AF_06/2022</t>
  </si>
  <si>
    <t xml:space="preserve">JUNÇÃO SIMPLES, PVC, SERIE R, ÁGUA PLUVIAL, DN 50 MM, JUNTA ELÁSTICA, FORNECIDO E INSTALADO EM RAMAL DE ENCAMINHAMENTO. AF_06/2022</t>
  </si>
  <si>
    <t xml:space="preserve">JUNÇÃO SIMPLES, PVC, SERIE R, ÁGUA PLUVIAL, DN 75 X 75 MM, JUNTA ELÁSTICA, FORNECIDO E INSTALADO EM CONDUTORES VERTICAIS DE ÁGUAS PLUVIAIS. AF_06/2022</t>
  </si>
  <si>
    <t xml:space="preserve">JUNÇÃO SIMPLES, PVC, SERIE R, ÁGUA PLUVIAL, DN 75 X 75 MM, JUNTA ELÁSTICA, FORNECIDO E INSTALADO EM RAMAL DE ENCAMINHAMENTO. AF_06/2022</t>
  </si>
  <si>
    <t xml:space="preserve">LUVA DE CORRER, PVC, SERIE R, ÁGUA PLUVIAL, DN 100 MM, JUNTA ELÁSTICA, FORNECIDO E INSTALADO EM CONDUTORES VERTICAIS DE ÁGUAS PLUVIAIS. AF_06/2022</t>
  </si>
  <si>
    <t xml:space="preserve">LUVA DE CORRER, PVC, SERIE R, ÁGUA PLUVIAL, DN 100 MM, JUNTA ELÁSTICA, FORNECIDO E INSTALADO EM RAMAL DE ENCAMINHAMENTO. AF_06/2022</t>
  </si>
  <si>
    <t xml:space="preserve">LUVA DE CORRER, PVC, SERIE R, ÁGUA PLUVIAL, DN 150 MM, JUNTA ELÁSTICA, FORNECIDO E INSTALADO EM CONDUTORES VERTICAIS DE ÁGUAS PLUVIAIS. AF_06/2022</t>
  </si>
  <si>
    <t xml:space="preserve">LUVA DE CORRER, PVC, SERIE R, ÁGUA PLUVIAL, DN 150 MM, JUNTA ELÁSTICA, FORNECIDO E INSTALADO EM RAMAL DE ENCAMINHAMENTO. AF_06/2022</t>
  </si>
  <si>
    <t xml:space="preserve">LUVA DE CORRER, PVC, SERIE R, ÁGUA PLUVIAL, DN 75 MM, JUNTA ELÁSTICA, FORNECIDO E INSTALADO EM CONDUTORES VERTICAIS DE ÁGUAS PLUVIAIS. AF_06/2022</t>
  </si>
  <si>
    <t xml:space="preserve">LUVA DE CORRER, PVC, SERIE R, ÁGUA PLUVIAL, DN 75 MM, JUNTA ELÁSTICA, FORNECIDO E INSTALADO EM RAMAL DE ENCAMINHAMENTO. AF_06/2022</t>
  </si>
  <si>
    <t xml:space="preserve">LUVA SIMPLES, PVC, SERIE R, ÁGUA PLUVIAL, DN 100 MM, JUNTA ELÁSTICA, FORNECIDO E INSTALADO EM CONDUTORES VERTICAIS DE ÁGUAS PLUVIAIS. AF_06/2022</t>
  </si>
  <si>
    <t xml:space="preserve">LUVA SIMPLES, PVC, SERIE R, ÁGUA PLUVIAL, DN 100 MM, JUNTA ELÁSTICA, FORNECIDO E INSTALADO EM RAMAL DE ENCAMINHAMENTO. AF_06/2022</t>
  </si>
  <si>
    <t xml:space="preserve">LUVA SIMPLES, PVC, SERIE R, ÁGUA PLUVIAL, DN 150 MM, JUNTA ELÁSTICA, FORNECIDO E INSTALADO EM CONDUTORES VERTICAIS DE ÁGUAS PLUVIAIS. AF_06/2022</t>
  </si>
  <si>
    <t xml:space="preserve">LUVA SIMPLES, PVC, SERIE R, ÁGUA PLUVIAL, DN 150 MM, JUNTA ELÁSTICA, FORNECIDO E INSTALADO EM RAMAL DE ENCAMINHAMENTO. AF_06/2022</t>
  </si>
  <si>
    <t xml:space="preserve">LUVA SIMPLES, PVC, SERIE R, ÁGUA PLUVIAL, DN 40 MM, JUNTA SOLDÁVEL, FORNECIDO E INSTALADO EM RAMAL DE ENCAMINHAMENTO. AF_06/2022</t>
  </si>
  <si>
    <t xml:space="preserve">LUVA SIMPLES, PVC, SERIE R, ÁGUA PLUVIAL, DN 50 MM, JUNTA ELÁSTICA, FORNECIDO E INSTALADO EM RAMAL DE ENCAMINHAMENTO. AF_06/2022</t>
  </si>
  <si>
    <t xml:space="preserve">LUVA SIMPLES, PVC, SERIE R, ÁGUA PLUVIAL, DN 75 MM, JUNTA ELÁSTICA, FORNECIDO E INSTALADO EM CONDUTORES VERTICAIS DE ÁGUAS PLUVIAIS. AF_06/2022</t>
  </si>
  <si>
    <t xml:space="preserve">LUVA SIMPLES, PVC, SERIE R, ÁGUA PLUVIAL, DN 75 MM, JUNTA ELÁSTICA, FORNECIDO E INSTALADO EM RAMAL DE ENCAMINHAMENTO. AF_06/2022</t>
  </si>
  <si>
    <t xml:space="preserve">RALO SIFONADO, PVC, DN 100 X 40 MM, JUNTA SOLDÁVEL, FORNECIDO E INSTALADO EM RAMAIS DE ENCAMINHAMENTO DE ÁGUA PLUVIAL. AF_06/2022</t>
  </si>
  <si>
    <t xml:space="preserve">REDUÇÃO EXCÊNTRICA, PVC, SERIE R, ÁGUA PLUVIAL, DN 100 X 75 MM, JUNTA ELÁSTICA, FORNECIDO E INSTALADO EM CONDUTORES VERTICAIS DE ÁGUAS PLUVIAIS. AF_06/2022</t>
  </si>
  <si>
    <t xml:space="preserve">REDUÇÃO EXCÊNTRICA, PVC, SERIE R, ÁGUA PLUVIAL, DN 100 X 75 MM, JUNTA ELÁSTICA, FORNECIDO E INSTALADO EM RAMAL DE ENCAMINHAMENTO. AF_06/2022</t>
  </si>
  <si>
    <t xml:space="preserve">REDUÇÃO EXCÊNTRICA, PVC, SERIE R, ÁGUA PLUVIAL, DN 150 X 100 MM, JUNTA ELÁSTICA, FORNECIDO E INSTALADO EM CONDUTORES VERTICAIS DE ÁGUAS PLUVIAIS. AF_06/2022</t>
  </si>
  <si>
    <t xml:space="preserve">REDUÇÃO EXCÊNTRICA, PVC, SERIE R, ÁGUA PLUVIAL, DN 150 X 100 MM, JUNTA ELÁSTICA, FORNECIDO E INSTALADO EM RAMAL DE ENCAMINHAMENTO. AF_06/2022</t>
  </si>
  <si>
    <t xml:space="preserve">REDUÇÃO EXCÊNTRICA, PVC, SERIE R, ÁGUA PLUVIAL, DN 75 X 50 MM, JUNTA ELÁSTICA, FORNECIDO E INSTALADO EM RAMAL DE ENCAMINHAMENTO. AF_06/2022</t>
  </si>
  <si>
    <t xml:space="preserve">TUBO PVC, SÉRIE R, ÁGUA PLUVIAL, DN 100 MM, FORNECIDO E INSTALADO EM CONDUTORES VERTICAIS DE ÁGUAS PLUVIAIS. AF_06/2022</t>
  </si>
  <si>
    <t xml:space="preserve">TUBO PVC, SÉRIE R, ÁGUA PLUVIAL, DN 100 MM, FORNECIDO E INSTALADO EM RAMAL DE ENCAMINHAMENTO. AF_06/2022</t>
  </si>
  <si>
    <t xml:space="preserve">TUBO PVC, SÉRIE R, ÁGUA PLUVIAL, DN 150 MM, FORNECIDO E INSTALADO EM CONDUTORES VERTICAIS DE ÁGUAS PLUVIAIS. AF_06/2022</t>
  </si>
  <si>
    <t xml:space="preserve">TUBO PVC, SÉRIE R, ÁGUA PLUVIAL, DN 150 MM, FORNECIDO E INSTALADO EM RAMAL DE ENCAMINHAMENTO. AF_06/2022</t>
  </si>
  <si>
    <t xml:space="preserve">TUBO PVC, SÉRIE R, ÁGUA PLUVIAL, DN 40 MM, FORNECIDO E INSTALADO EM RAMAL DE ENCAMINHAMENTO. AF_06/2022</t>
  </si>
  <si>
    <t xml:space="preserve">TUBO PVC, SÉRIE R, ÁGUA PLUVIAL, DN 50 MM, FORNECIDO E INSTALADO EM RAMAL DE ENCAMINHAMENTO. AF_06/2022</t>
  </si>
  <si>
    <t xml:space="preserve">TUBO PVC, SÉRIE R, ÁGUA PLUVIAL, DN 75 MM, FORNECIDO E INSTALADO EM CONDUTORES VERTICAIS DE ÁGUAS PLUVIAIS. AF_06/2022</t>
  </si>
  <si>
    <t xml:space="preserve">TUBO PVC, SÉRIE R, ÁGUA PLUVIAL, DN 75 MM, FORNECIDO E INSTALADO EM RAMAL DE ENCAMINHAMENTO. AF_06/2022</t>
  </si>
  <si>
    <t xml:space="preserve">TÊ DE INSPEÇÃO, PVC, SERIE R, ÁGUA PLUVIAL, DN 100 MM, JUNTA ELÁSTICA, FORNECIDO E INSTALADO EM CONDUTORES VERTICAIS DE ÁGUAS PLUVIAIS. AF_06/2022</t>
  </si>
  <si>
    <t xml:space="preserve">TÊ DE INSPEÇÃO, PVC, SERIE R, ÁGUA PLUVIAL, DN 100 MM, JUNTA ELÁSTICA, FORNECIDO E INSTALADO EM RAMAL DE ENCAMINHAMENTO. AF_06/2022</t>
  </si>
  <si>
    <t xml:space="preserve">TÊ DE INSPEÇÃO, PVC, SERIE R, ÁGUA PLUVIAL, DN 150 MM, JUNTA ELÁSTICA, FORNECIDO E INSTALADO EM RAMAL DE ENCAMINHAMENTO. AF_06/2022</t>
  </si>
  <si>
    <t xml:space="preserve">TÊ DE INSPEÇÃO, PVC, SERIE R, ÁGUA PLUVIAL, DN 150 X 100 MM, JUNTA ELÁSTICA, FORNECIDO E INSTALADO EM CONDUTORES VERTICAIS DE ÁGUAS PLUVIAIS. AF_06/2022</t>
  </si>
  <si>
    <t xml:space="preserve">TÊ DE INSPEÇÃO, PVC, SERIE R, ÁGUA PLUVIAL, DN 75 MM, JUNTA ELÁSTICA, FORNECIDO E INSTALADO EM CONDUTORES VERTICAIS DE ÁGUAS PLUVIAIS. AF_06/2022</t>
  </si>
  <si>
    <t xml:space="preserve">TÊ DE INSPEÇÃO, PVC, SERIE R, ÁGUA PLUVIAL, DN 75 MM, JUNTA ELÁSTICA, FORNECIDO E INSTALADO EM RAMAL DE ENCAMINHAMENTO. AF_06/2022</t>
  </si>
  <si>
    <t xml:space="preserve">TÊ, PVC, SERIE R, ÁGUA PLUVIAL, DN 100 X 100 MM, JUNTA ELÁSTICA, FORNECIDO E INSTALADO EM CONDUTORES VERTICAIS DE ÁGUAS PLUVIAIS. AF_06/2022</t>
  </si>
  <si>
    <t xml:space="preserve">TÊ, PVC, SERIE R, ÁGUA PLUVIAL, DN 100 X 100 MM, JUNTA ELÁSTICA, FORNECIDO E INSTALADO EM RAMAL DE ENCAMINHAMENTO. AF_06/2022</t>
  </si>
  <si>
    <t xml:space="preserve">TÊ, PVC, SERIE R, ÁGUA PLUVIAL, DN 100 X 75 MM, JUNTA ELÁSTICA, FORNECIDO E INSTALADO EM CONDUTORES VERTICAIS DE ÁGUAS PLUVIAIS. AF_06/2022</t>
  </si>
  <si>
    <t xml:space="preserve">TÊ, PVC, SERIE R, ÁGUA PLUVIAL, DN 100 X 75 MM, JUNTA ELÁSTICA, FORNECIDO E INSTALADO EM RAMAL DE ENCAMINHAMENTO. AF_06/2022</t>
  </si>
  <si>
    <t xml:space="preserve">TÊ, PVC, SERIE R, ÁGUA PLUVIAL, DN 150 X 100 MM, JUNTA ELÁSTICA, FORNECIDO E INSTALADO EM CONDUTORES VERTICAIS DE ÁGUAS PLUVIAIS. AF_06/2022</t>
  </si>
  <si>
    <t xml:space="preserve">TÊ, PVC, SERIE R, ÁGUA PLUVIAL, DN 150 X 100 MM, JUNTA ELÁSTICA, FORNECIDO E INSTALADO EM RAMAL DE ENCAMINHAMENTO. AF_06/2022</t>
  </si>
  <si>
    <t xml:space="preserve">TÊ, PVC, SERIE R, ÁGUA PLUVIAL, DN 150 X 150 MM, JUNTA ELÁSTICA, FORNECIDO E INSTALADO EM CONDUTORES VERTICAIS DE ÁGUAS PLUVIAIS. AF_06/2022</t>
  </si>
  <si>
    <t xml:space="preserve">TÊ, PVC, SERIE R, ÁGUA PLUVIAL, DN 150 X 150 MM, JUNTA ELÁSTICA, FORNECIDO E INSTALADO EM RAMAL DE ENCAMINHAMENTO. AF_06/2022</t>
  </si>
  <si>
    <t xml:space="preserve">TÊ, PVC, SERIE R, ÁGUA PLUVIAL, DN 75 MM, JUNTA ELÁSTICA, FORNECIDO E INSTALADO EM RAMAL DE ENCAMINHAMENTO. AF_06/2022</t>
  </si>
  <si>
    <t xml:space="preserve">TÊ, PVC, SERIE R, ÁGUA PLUVIAL, DN 75 X 75 MM, JUNTA ELÁSTICA, FORNECIDO E INSTALADO EM CONDUTORES VERTICAIS DE ÁGUAS PLUVIAIS. AF_06/2022</t>
  </si>
  <si>
    <t xml:space="preserve">DIVISORIA (N2) - PAINEL/VIDRO - PAINEL C/ MSO/COMEIA E=35MM - PERFIS SIMPLES ACO GALVANIZADO PINTADO. AF_04/2021</t>
  </si>
  <si>
    <t xml:space="preserve">DIVISORIA (N2) - PAINEL/VIDRO - PAINEL DE PVC E=35MM - PERFIS SIMPLES ACO GALVANIZADO PINTADO. AF_01/2021</t>
  </si>
  <si>
    <t xml:space="preserve">DIVISORIA (N2) - PAINEL/VIDRO - PAINEL MDF/VIDRO 6 MM, LINHA 90 MM - PERFIS DE ALUMÍNIO EXTRUDADO. AF_01/2021</t>
  </si>
  <si>
    <t xml:space="preserve">DIVISORIA (N3) - PAINEL/VIDRO/PAINEL MSO/COMEIA E=35MM - PERFIS SIMPLES ACO GALVANIZADO PINTADO. AF_04/2021</t>
  </si>
  <si>
    <t xml:space="preserve">DIVISORIA (N3) - PAINEL/VIDRO/PAINEL PVC E=35MM - PERFIS SIMPLES ACO GALVANIZADO PINTADO. AF_01/2021</t>
  </si>
  <si>
    <t xml:space="preserve">DIVISORIA CEGA (N1) - PAINEL MDF, LINHA 90 MM - PERFIS DE ALUMÍNIO EXTRUDADO. AF_01/2021</t>
  </si>
  <si>
    <t xml:space="preserve">DIVISORIA CEGA (N1) - PAINEL MSO/COMEIA E=35MM - PERFIS SIMPLES ACO GALVANIZADO PINTADO. AF_04/2021</t>
  </si>
  <si>
    <t xml:space="preserve">DIVISORIA CEGA (N1) - PAINEL PVC E=35MM - PERFIS SIMPLES ACO GALVANIZADO PINTADO. AF_01/2021</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</si>
  <si>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</si>
  <si>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</si>
  <si>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DIVISORIA SANITÁRIA, TIPO CABINE, EM PAINEL DE GRANILITE, ESP = 3CM, ASSENTADO COM ARGAMASSA COLANTE AC III-E, EXCLUSIVE FERRAGENS. AF_01/2021</t>
  </si>
  <si>
    <t xml:space="preserve">DIVISÓRIA (N3) - PAINEL/VIDRO/PAINEL MDF, LINHA 90 MM - PERFIS DE ALUMINIO EXTRUDADO. AF_01/2021</t>
  </si>
  <si>
    <t xml:space="preserve">DIVISÓRIA EM VIDRO TEMPERADO 10 MM COM PORTA DE CORRER, INCLUSIVE FERRAGENS. AF_01/2021</t>
  </si>
  <si>
    <t xml:space="preserve">DIVISÓRIA FIXA EM VIDRO TEMPERADO 10 MM, SEM ABERTURA. AF_01/2021_PS</t>
  </si>
  <si>
    <t xml:space="preserve">DIVISÓRIA SANITÁRIA, TIPO CABINE, EM PAINÉIS DE PVC, INCLUSIVE ESTRUTURA, PORTA E FERRAGENS. AF_01/2021</t>
  </si>
  <si>
    <t xml:space="preserve">DIVISÓRIA SANITÁRIA, TIPO CABINE, EM PAINÉIS ESTRUTURAIS TS, INCLUSIVE ESTRUTURA, PORTA E FERRAGENS. AF_01/2021</t>
  </si>
  <si>
    <t xml:space="preserve">PORTA DE CABINE SANITÁRIA EM VIDRO TEMPERADO 8MM, INCLUSIVE DOBRADIÇAS, BATENTE, TRINCO E CONTRA-TRINCO. AF_01/2021</t>
  </si>
  <si>
    <t xml:space="preserve">PORTA PARA DIVISÓRIA MDF/VIDRO 6 MM, LINHA 90 MM, 0,80 X 2,10 M - PERFIS DE ALUMINIO EXTRUDADO, INCLUSO PORTAL, BATENTES, DOBRADIÇAS E FECHADURA. AF_01/2021</t>
  </si>
  <si>
    <t xml:space="preserve">PORTA/PAINEL CEGO PARA DIVISÓRIA (N1) - PAINEL CEGO MSO/COMEIA E=35MM, S/ BONECA, INCLUSO BATENTE, TESTEIRO, DOBRADIÇAS E FECHADURA. AF_01/2021</t>
  </si>
  <si>
    <t xml:space="preserve">PORTA/PAINEL CEGO PARA DIVISÓRIA (N1) PVC E=35MM, S/ BONECA, INCLUSO BATENTE, TESTEIRO, DOBRADIÇAS E FECHADURA. AF_01/2021</t>
  </si>
  <si>
    <t xml:space="preserve">PORTA/PAINEL PARA DIVISÓRIA MDF, LINHA 90 MM, *0,80 X 2,10* M - PERFIS DE ALUMINIO EXTRUDADO, INCLUSO PORTAL, BATENTES, DOBRADIÇAS E FECHADURA. AF_01/2021</t>
  </si>
  <si>
    <t xml:space="preserve">PORTA/VIDRO PARA DIVISÓRIA (N2) - PAINEL C/ MSO/COMEIA E=35MM, S/ BONECA, INCLUSO BATENTE, TESTEIRO, DOBRADIÇAS E FECHADURA. AF_01/2021</t>
  </si>
  <si>
    <t xml:space="preserve">PORTA/VIDRO PARA DIVISÓRIA (N2) - PAINEL DE PVC E=35MM, S/ BONECA, INCLUSO BATENTE, TESTEIRO, DOBRADIÇAS E FECHADURA.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</si>
  <si>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</si>
  <si>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</si>
  <si>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TAPA VISTA DE MICTÓRIO EM PAINEL DE GRANILITE, ESP = 3CM, ASSENTADO COM ARGAMASSA COLANTE AC III-E . AF_01/2021</t>
  </si>
  <si>
    <t xml:space="preserve">ABRIGO PARA HIDRANTE, 75X45X17CM, COM REGISTRO GLOBO ANGULAR 45 GRAUS 2 1/2", ADAPTADOR STORZ 2 1/2", MANGUEIRA DE INCÊNDIO 15M 2 1/2" E ESGUICHO EM LATÃO 2 1/2" - FORNECIMENTO E INSTALAÇÃO. AF_10/2020</t>
  </si>
  <si>
    <t xml:space="preserve">ABRIGO PARA HIDRANTE, 90X60X17CM, COM REGISTRO GLOBO ANGULAR 45 GRAUS 2 1/2", ADAPTADOR STORZ 2 1/2", MANGUEIRA DE INCÊNDIO 20M, REDUÇÃO 2 1/2" X 1 1/2" E ESGUICHO EM LATÃO 1 1/2" - FORNECIMENTO E INSTALAÇÃO. AF_10/2020</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</si>
  <si>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</si>
  <si>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</si>
  <si>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</si>
  <si>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</si>
  <si>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</si>
  <si>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</si>
  <si>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CURVA 45 GRAUS, EM AÇO, CONEXÃO RANHURADA, DN 50 (2"), INSTALADO EM PRUMADAS - FORNECIMENTO E INSTALAÇÃO. AF_10/2020</t>
  </si>
  <si>
    <t xml:space="preserve">CURVA 45 GRAUS, EM AÇO, CONEXÃO RANHURADA, DN 65 (2 1/2"), INSTALADO EM PRUMADAS - FORNECIMENTO E INSTALAÇÃO. AF_10/2020</t>
  </si>
  <si>
    <t xml:space="preserve">CURVA 45 GRAUS, EM AÇO, CONEXÃO RANHURADA, DN 80 (3"), INSTALADO EM PRUMADAS - FORNECIMENTO E INSTALAÇÃO. AF_10/2020</t>
  </si>
  <si>
    <t xml:space="preserve">CURVA 45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</si>
  <si>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</si>
  <si>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</si>
  <si>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45 GRAUS, EM AÇO, CONEXÃO SOLDADA, DN 25 (1"), INSTALADO EM REDE DE ALIMENTAÇÃO PARA HIDRANTE - FORNECIMENTO E INSTALAÇÃO. AF_10/2020</t>
  </si>
  <si>
    <t xml:space="preserve">CURVA 45 GRAUS, EM AÇO, CONEXÃO SOLDADA, DN 25 (1"), INSTALADO EM REDE DE ALIMENTAÇÃO PARA SPRINKLER - FORNECIMENTO E INSTALAÇÃO. AF_10/2020</t>
  </si>
  <si>
    <t xml:space="preserve">CURVA 45 GRAUS, EM AÇO, CONEXÃO SOLDADA, DN 32 (1 1/4"), INSTALADO EM REDE DE ALIMENTAÇÃO PARA HIDRANTE - FORNECIMENTO E INSTALAÇÃO. AF_10/2020</t>
  </si>
  <si>
    <t xml:space="preserve">CURVA 45 GRAUS, EM AÇO, CONEXÃO SOLDADA, DN 32 (1 1/4"), INSTALADO EM REDE DE ALIMENTAÇÃO PARA SPRINKLER - FORNECIMENTO E INSTALAÇÃO. AF_10/2020</t>
  </si>
  <si>
    <t xml:space="preserve">CURVA 45 GRAUS, EM AÇO, CONEXÃO SOLDADA, DN 40 (1 1/2"), INSTALADO EM REDE DE ALIMENTAÇÃO PARA HIDRANTE - FORNECIMENTO E INSTALAÇÃO. AF_10/2020</t>
  </si>
  <si>
    <t xml:space="preserve">CURVA 45 GRAUS, EM AÇO, CONEXÃO SOLDADA, DN 40 (1 1/2"), INSTALADO EM REDE DE ALIMENTAÇÃO PARA SPRINKLER - FORNECIMENTO E INSTALAÇÃO. AF_10/2020</t>
  </si>
  <si>
    <t xml:space="preserve">CURVA 45 GRAUS, EM AÇO, CONEXÃO SOLDADA, DN 50 (2"), INSTALADO EM PRUMADAS - FORNECIMENTO E INSTALAÇÃO. AF_10/2020</t>
  </si>
  <si>
    <t xml:space="preserve">CURVA 45 GRAUS, EM AÇO, CONEXÃO SOLDADA, DN 50 (2"), INSTALADO EM REDE DE ALIMENTAÇÃO PARA HIDRANTE - FORNECIMENTO E INSTALAÇÃO. AF_10/2020</t>
  </si>
  <si>
    <t xml:space="preserve">CURVA 45 GRAUS, EM AÇO, CONEXÃO SOLDADA, DN 50 (2"), INSTALADO EM REDE DE ALIMENTAÇÃO PARA SPRINKLER - FORNECIMENTO E INSTALAÇÃO. AF_10/2020</t>
  </si>
  <si>
    <t xml:space="preserve">CURVA 45 GRAUS, EM AÇO, CONEXÃO SOLDADA, DN 65 (2 1/2"), INSTALADO EM PRUMADAS - FORNECIMENTO E INSTALAÇÃO. AF_10/2020</t>
  </si>
  <si>
    <t xml:space="preserve">CURVA 45 GRAUS, EM AÇO, CONEXÃO SOLDADA, DN 65 (2 1/2"), INSTALADO EM REDE DE ALIMENTAÇÃO PARA HIDRANTE - FORNECIMENTO E INSTALAÇÃO. AF_10/2020</t>
  </si>
  <si>
    <t xml:space="preserve">CURVA 45 GRAUS, EM AÇO, CONEXÃO SOLDADA, DN 65 (2 1/2"), INSTALADO EM REDE DE ALIMENTAÇÃO PARA SPRINKLER - FORNECIMENTO E INSTALAÇÃO. AF_10/2020</t>
  </si>
  <si>
    <t xml:space="preserve">CURVA 45 GRAUS, EM AÇO, CONEXÃO SOLDADA, DN 80 (3"), INSTALADO EM PRUMADAS - FORNECIMENTO E INSTALAÇÃO. AF_10/2020</t>
  </si>
  <si>
    <t xml:space="preserve">CURVA 45 GRAUS, EM AÇO, CONEXÃO SOLDADA, DN 80 (3"), INSTALADO EM REDE DE ALIMENTAÇÃO PARA HIDRANTE - FORNECIMENTO E INSTALAÇÃO. AF_10/2020</t>
  </si>
  <si>
    <t xml:space="preserve">CURVA 45 GRAUS, EM AÇO, CONEXÃO SOLDADA, DN 80 (3"), INSTALADO EM REDE DE ALIMENTAÇÃO PARA SPRINKLER - FORNECIMENTO E INSTALAÇÃO. AF_10/2020</t>
  </si>
  <si>
    <t xml:space="preserve">CURVA 90 GRAUS, EM AÇO, CONEXÃO RANHURADA, DN 50 (2"), INSTALADO EM PRUMADAS - FORNECIMENTO E INSTALAÇÃO. AF_10/2020</t>
  </si>
  <si>
    <t xml:space="preserve">CURVA 90 GRAUS, EM AÇO, CONEXÃO RANHURADA, DN 65 (2 1/2"), INSTALADO EM PRUMADAS - FORNECIMENTO E INSTALAÇÃO. AF_10/2020</t>
  </si>
  <si>
    <t xml:space="preserve">CURVA 90 GRAUS, EM AÇO, CONEXÃO RANHURADA, DN 80 (3"), INSTALADO EM PRUMADAS - FORNECIMENTO E INSTALAÇÃO. AF_10/2020</t>
  </si>
  <si>
    <t xml:space="preserve">CURVA 90 GRAUS, EM AÇO, CONEXÃO SOLDADA, DN 15 (1/2"), INSTALADO EM RAMAIS E SUB-RAMAIS DE GÁS - FORNECIMENTO E INSTALAÇÃO. AF_10/2020</t>
  </si>
  <si>
    <t xml:space="preserve">CURVA 90 GRAUS, EM AÇO, CONEXÃO SOLDADA, DN 20 (3/4"), INSTALADO EM RAMAIS E SUB-RAMAIS DE GÁS - FORNECIMENTO E INSTALAÇÃO. AF_10/2020</t>
  </si>
  <si>
    <t xml:space="preserve">CURVA 90 GRAUS, EM AÇO, CONEXÃO SOLDADA, DN 25 (1"), INSTALADO EM RAMAIS E SUB-RAMAIS DE GÁS - FORNECIMENTO E INSTALAÇÃO. AF_10/2020</t>
  </si>
  <si>
    <t xml:space="preserve">CURVA 90 GRAUS, EM AÇO, CONEXÃO SOLDADA, DN 25 (1"), INSTALADO EM REDE DE ALIMENTAÇÃO PARA HIDRANTE - FORNECIMENTO E INSTALAÇÃO. AF_10/2020</t>
  </si>
  <si>
    <t xml:space="preserve">CURVA 90 GRAUS, EM AÇO, CONEXÃO SOLDADA, DN 25 (1"), INSTALADO EM REDE DE ALIMENTAÇÃO PARA SPRINKLER - FORNECIMENTO E INSTALAÇÃO. AF_10/2020</t>
  </si>
  <si>
    <t xml:space="preserve">CURVA 90 GRAUS, EM AÇO, CONEXÃO SOLDADA, DN 32 (1 1/4"), INSTALADO EM REDE DE ALIMENTAÇÃO PARA HIDRANTE - FORNECIMENTO E INSTALAÇÃO. AF_10/2020</t>
  </si>
  <si>
    <t xml:space="preserve">CURVA 90 GRAUS, EM AÇO, CONEXÃO SOLDADA, DN 32 (1 1/4"), INSTALADO EM REDE DE ALIMENTAÇÃO PARA SPRINKLER - FORNECIMENTO E INSTALAÇÃO. AF_10/2020</t>
  </si>
  <si>
    <t xml:space="preserve">CURVA 90 GRAUS, EM AÇO, CONEXÃO SOLDADA, DN 40 (1 1/2"), INSTALADO EM REDE DE ALIMENTAÇÃO PARA HIDRANTE - FORNECIMENTO E INSTALAÇÃO. AF_10/2020</t>
  </si>
  <si>
    <t xml:space="preserve">CURVA 90 GRAUS, EM AÇO, CONEXÃO SOLDADA, DN 40 (1 1/2"), INSTALADO EM REDE DE ALIMENTAÇÃO PARA SPRINKLER - FORNECIMENTO E INSTALAÇÃO. AF_10/2020</t>
  </si>
  <si>
    <t xml:space="preserve">CURVA 90 GRAUS, EM AÇO, CONEXÃO SOLDADA, DN 50 (2"), INSTALADO EM PRUMADAS - FORNECIMENTO E INSTALAÇÃO. AF_10/2020</t>
  </si>
  <si>
    <t xml:space="preserve">CURVA 90 GRAUS, EM AÇO, CONEXÃO SOLDADA, DN 50 (2"), INSTALADO EM REDE DE ALIMENTAÇÃO PARA HIDRANTE - FORNECIMENTO E INSTALAÇÃO. AF_10/2020</t>
  </si>
  <si>
    <t xml:space="preserve">CURVA 90 GRAUS, EM AÇO, CONEXÃO SOLDADA, DN 50 (2"), INSTALADO EM REDE DE ALIMENTAÇÃO PARA SPRINKLER - FORNECIMENTO E INSTALAÇÃO. AF_10/2020</t>
  </si>
  <si>
    <t xml:space="preserve">CURVA 90 GRAUS, EM AÇO, CONEXÃO SOLDADA, DN 65 (2 1/2"), INSTALADO EM PRUMADAS - FORNECIMENTO E INSTALAÇÃO. AF_10/2020</t>
  </si>
  <si>
    <t xml:space="preserve">CURVA 90 GRAUS, EM AÇO, CONEXÃO SOLDADA, DN 65 (2 1/2"), INSTALADO EM REDE DE ALIMENTAÇÃO PARA HIDRANTE - FORNECIMENTO E INSTALAÇÃO. AF_10/2020</t>
  </si>
  <si>
    <t xml:space="preserve">CURVA 90 GRAUS, EM AÇO, CONEXÃO SOLDADA, DN 65 (2 1/2"), INSTALADO EM REDE DE ALIMENTAÇÃO PARA SPRINKLER - FORNECIMENTO E INSTALAÇÃO. AF_10/2020</t>
  </si>
  <si>
    <t xml:space="preserve">CURVA 90 GRAUS, EM AÇO, CONEXÃO SOLDADA, DN 80 (3"), INSTALADO EM PRUMADAS - FORNECIMENTO E INSTALAÇÃO. AF_10/2020</t>
  </si>
  <si>
    <t xml:space="preserve">CURVA 90 GRAUS, EM AÇO, CONEXÃO SOLDADA, DN 80 (3"), INSTALADO EM REDE DE ALIMENTAÇÃO PARA HIDRANTE - FORNECIMENTO E INSTALAÇÃO. AF_10/2020</t>
  </si>
  <si>
    <t xml:space="preserve">CURVA 90 GRAUS, EM AÇO, CONEXÃO SOLDADA, DN 80 (3"), INSTALADO EM REDE DE ALIMENTAÇÃO PARA SPRINKLER - FORNECIMENTO E INSTALAÇÃO. AF_10/2020</t>
  </si>
  <si>
    <t xml:space="preserve">EXTINTOR DE INCÊNDIO PORTÁTIL COM CARGA DE CO2 DE 4 KG, CLASSE BC - FORNECIMENTO E INSTALAÇÃO. AF_10/2020_PE</t>
  </si>
  <si>
    <t xml:space="preserve">EXTINTOR DE INCÊNDIO PORTÁTIL COM CARGA DE CO2 DE 6 KG, CLASSE BC - FORNECIMENTO E INSTALAÇÃO. AF_10/2020_PE</t>
  </si>
  <si>
    <t xml:space="preserve">EXTINTOR DE INCÊNDIO PORTÁTIL COM CARGA DE PQS DE 12 KG, CLASSE BC - FORNECIMENTO E INSTALAÇÃO. AF_10/2020_PE</t>
  </si>
  <si>
    <t xml:space="preserve">EXTINTOR DE INCÊNDIO PORTÁTIL COM CARGA DE PQS DE 4 KG, CLASSE BC - FORNECIMENTO E INSTALAÇÃO. AF_10/2020_PE</t>
  </si>
  <si>
    <t xml:space="preserve">EXTINTOR DE INCÊNDIO PORTÁTIL COM CARGA DE PQS DE 6 KG, CLASSE BC - FORNECIMENTO E INSTALAÇÃO. AF_10/2020_PE</t>
  </si>
  <si>
    <t xml:space="preserve">EXTINTOR DE INCÊNDIO PORTÁTIL COM CARGA DE PQS DE 8 KG, CLASSE BC - FORNECIMENTO E INSTALAÇÃO. AF_10/2020_PE</t>
  </si>
  <si>
    <t xml:space="preserve">EXTINTOR DE INCÊNDIO PORTÁTIL COM CARGA DE ÁGUA PRESSURIZADA DE 10 L, CLASSE A - FORNECIMENTO E INSTALAÇÃO. AF_10/2020_PE</t>
  </si>
  <si>
    <t xml:space="preserve">HIDRANTE SUBTERRÂNEO PREDIAL (COM CURVA LONGA E CAIXA), DN 75 MM - FORNECIMENTO E INSTALAÇÃO. AF_10/2020</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</si>
  <si>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</si>
  <si>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</si>
  <si>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JOELHO 45 GRAUS, EM FERRO GALVANIZADO, CONEXÃO ROSQUEADA, DN 15 (1/2"), INSTALADO EM RAMAIS E SUB-RAMAIS DE GÁS - FORNECIMENTO E INSTALAÇÃO. AF_10/2020</t>
  </si>
  <si>
    <t xml:space="preserve">JOELHO 45 GRAUS, EM FERRO GALVANIZADO, CONEXÃO ROSQUEADA, DN 20 (3/4"),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</si>
  <si>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</si>
  <si>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45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</si>
  <si>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</si>
  <si>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</si>
  <si>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</si>
  <si>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</si>
  <si>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45 GRAUS, EM FERRO GALVANIZADO, CONEXÃO ROSQUEADA, DN 80 (3"), INSTALADO EM REDE DE ALIMENTAÇÃO PARA HIDRANTE - FORNECIMENTO E INSTALAÇÃO. AF_10/2020</t>
  </si>
  <si>
    <t xml:space="preserve">JOELHO 45 GRAUS, EM FERRO GALVANIZADO, CONEXÃO ROSQUEADA, DN 80 (3"), INSTALADO EM REDE DE ALIMENTAÇÃO PARA SPRINKLER - FORNECIMENTO E INSTALAÇÃO. AF_10/2020</t>
  </si>
  <si>
    <t xml:space="preserve">JOELHO 45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</si>
  <si>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</si>
  <si>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</si>
  <si>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45 GRAUS, EM FERRO GALVANIZADO, DN 50 (2"), CONEXÃO ROSQUEADA, INSTALADO EM PRUMADAS - FORNECIMENTO E INSTALAÇÃO. AF_10/2020</t>
  </si>
  <si>
    <t xml:space="preserve">JOELHO 45 GRAUS, EM FERRO GALVANIZADO, DN 50 (2"), CONEXÃO ROSQUEADA, INSTALADO EM REDE DE ALIMENTAÇÃO PARA HIDRANTE - FORNECIMENTO E INSTALAÇÃO. AF_10/2020</t>
  </si>
  <si>
    <t xml:space="preserve">JOELHO 45 GRAUS, EM FERRO GALVANIZADO, DN 65 (2 1/2"), CONEXÃO ROSQUEADA, INSTALADO EM PRUMADAS - FORNECIMENTO E INSTALAÇÃO. AF_10/2020</t>
  </si>
  <si>
    <t xml:space="preserve">JOELHO 45 GRAUS, EM FERRO GALVANIZADO, DN 65 (2 1/2"), CONEXÃO ROSQUEADA, INSTALADO EM REDE DE ALIMENTAÇÃO PARA HIDRANTE - FORNECIMENTO E INSTALAÇÃO. AF_10/2020</t>
  </si>
  <si>
    <t xml:space="preserve">JOELHO 45 GRAUS, EM FERRO GALVANIZADO, DN 80 (3"), CONEXÃO ROSQUEADA, INSTALADO EM PRUMADAS - FORNECIMENTO E INSTALAÇÃO. AF_10/2020</t>
  </si>
  <si>
    <t xml:space="preserve">JOELHO 90 GRAUS, EM FERRO GALVANIZADO, CONEXÃO ROSQUEADA, DN 15 (1/2"), INSTALADO EM RAMAIS E SUB-RAMAIS DE GÁS - FORNECIMENTO E INSTALAÇÃO. AF_10/2020</t>
  </si>
  <si>
    <t xml:space="preserve">JOELHO 90 GRAUS, EM FERRO GALVANIZADO, CONEXÃO ROSQUEADA, DN 20 (3/4"), INSTALADO EM RAMAIS E SUB-RAMAIS DE GÁS - FORNECIMENTO E INSTALAÇÃO. AF_10/2020</t>
  </si>
  <si>
    <t xml:space="preserve">JOELHO 90 GRAUS, EM FERRO GALVANIZADO, CONEXÃO ROSQUEADA, DN 25 (1"), INSTALADO EM RAMAIS E SUB-RAMAIS DE GÁS - FORNECIMENTO E INSTALAÇÃO. AF_10/2020</t>
  </si>
  <si>
    <t xml:space="preserve">JOELHO 90 GRAUS, EM FERRO GALVANIZADO, CONEXÃO ROSQUEADA, DN 25 (1"),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</si>
  <si>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</si>
  <si>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</si>
  <si>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</si>
  <si>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</si>
  <si>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90 GRAUS, EM FERRO GALVANIZADO, CONEXÃO ROSQUEADA, DN 80 (3"), INSTALADO EM REDE DE ALIMENTAÇÃO PARA HIDRANTE - FORNECIMENTO E INSTALAÇÃO. AF_10/2020</t>
  </si>
  <si>
    <t xml:space="preserve">JOELHO 90 GRAUS, EM FERRO GALVANIZADO, CONEXÃO ROSQUEADA, DN 80 (3"), INSTALADO EM REDE DE ALIMENTAÇÃO PARA SPRINKLER - FORNECIMENTO E INSTALAÇÃO. AF_10/2020</t>
  </si>
  <si>
    <t xml:space="preserve">JOELHO 90 GRAUS, EM FERRO GALVANIZADO, DN 25 (1"),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</si>
  <si>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</si>
  <si>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90 GRAUS, EM FERRO GALVANIZADO, DN 40 (1 1/2"), CONEXÃO ROSQUEADA, INSTALADO EM REDE DE ALIMENTAÇÃO PARA HIDRANTE - FORNECIMENTO E INSTALAÇÃO. AF_10/2020</t>
  </si>
  <si>
    <t xml:space="preserve">JOELHO 90 GRAUS, EM FERRO GALVANIZADO, DN 50 (2"), CONEXÃO ROSQUEADA, INSTALADO EM PRUMADAS - FORNECIMENTO E INSTALAÇÃO. AF_10/2020</t>
  </si>
  <si>
    <t xml:space="preserve">JOELHO 90 GRAUS, EM FERRO GALVANIZADO, DN 50 (2"), CONEXÃO ROSQUEADA, INSTALADO EM REDE DE ALIMENTAÇÃO PARA HIDRANTE - FORNECIMENTO E INSTALAÇÃO. AF_10/2020</t>
  </si>
  <si>
    <t xml:space="preserve">JOELHO 90 GRAUS, EM FERRO GALVANIZADO, DN 65 (2 1/2"), CONEXÃO ROSQUEADA, INSTALADO EM PRUMADAS - FORNECIMENTO E INSTALAÇÃO. AF_10/2020</t>
  </si>
  <si>
    <t xml:space="preserve">JOELHO 90 GRAUS, EM FERRO GALVANIZADO, DN 65 (2 1/2"), CONEXÃO ROSQUEADA, INSTALADO EM REDE DE ALIMENTAÇÃO PARA HIDRANTE - FORNECIMENTO E INSTALAÇÃO. AF_10/2020</t>
  </si>
  <si>
    <t xml:space="preserve">JOELHO 90 GRAUS, EM FERRO GALVANIZADO, DN 80 (3"), CONEXÃO ROSQUEADA, INSTALADO EM PRUMADAS - FORNECIMENTO E INSTALAÇÃO. AF_10/2020</t>
  </si>
  <si>
    <t xml:space="preserve">JOELHO 90°, EM FERRO GALVANIZADO, 4", CONEXÃO ROSQUEADA, INSTALADO EM PRUMADAS - FORNECIMENTO E INSTALAÇÃO. AF_10/2020</t>
  </si>
  <si>
    <t xml:space="preserve">JOELHO 90°, EM FERRO GALVANIZADO, 4", CONEXÃO ROSQUEADA, INSTALADO EM REDE DE ALIMENTAÇÃO PARA HIDRANTE - FORNECIMENTO E INSTALAÇÃO. AF_10/2020</t>
  </si>
  <si>
    <t xml:space="preserve">LUVA COM REDUÇÃO, EM AÇO, CONEXÃO SOLDADA, DN 20 X 15 MM (3/4" X 1/2"), INSTALADO EM RAMAIS E SUB-RAMAIS DE GÁS - FORNECIMENTO E INSTALAÇÃO. AF_10/2020</t>
  </si>
  <si>
    <t xml:space="preserve">LUVA COM REDUÇÃO, EM AÇO, CONEXÃO SOLDADA, DN 25 X 20 MM (1 X 3/4"), INSTALADO EM REDE DE ALIMENTAÇÃO PARA HIDRANTE - FORNECIMENTO E INSTALAÇÃO. AF_10/2020</t>
  </si>
  <si>
    <t xml:space="preserve">LUVA COM REDUÇÃO, EM AÇO, CONEXÃO SOLDADA, DN 25 X 20 MM (1" X 3/4"), INSTALADO EM RAMAIS E SUB-RAMAIS DE GÁS - FORNECIMENTO E INSTALAÇÃO. AF_10/2020</t>
  </si>
  <si>
    <t xml:space="preserve">LUVA COM REDUÇÃO, EM AÇO, CONEXÃO SOLDADA, DN 25 X 20 MM (1" X 3/4"), INSTALADO EM REDE DE ALIMENTAÇÃO PARA SPRINKLER - FORNECIMENTO E INSTALAÇÃO. AF_10/2020</t>
  </si>
  <si>
    <t xml:space="preserve">LUVA COM REDUÇÃO, EM AÇO, CONEXÃO SOLDADA, DN 32 X 25 MM (1 1/4" X 1"), INSTALADO EM REDE DE ALIMENTAÇÃO PARA HIDRANTE - FORNECIMENTO E INSTALAÇÃO. AF_10/2020</t>
  </si>
  <si>
    <t xml:space="preserve">LUVA COM REDUÇÃO, EM AÇO, CONEXÃO SOLDADA, DN 32 X 25 MM (1 1/4" X 1"), INSTALADO EM REDE DE ALIMENTAÇÃO PARA SPRINKLER - FORNECIMENTO E INSTALAÇÃO. AF_10/2020</t>
  </si>
  <si>
    <t xml:space="preserve">LUVA COM REDUÇÃO, EM AÇO, CONEXÃO SOLDADA, DN 40 X 32 MM (1 1/2" X 1 1/4"), INSTALADO EM REDE DE ALIMENTAÇÃO PARA HIDRANTE - FORNECIMENTO E INSTALAÇÃO. AF_10/2020</t>
  </si>
  <si>
    <t xml:space="preserve">LUVA COM REDUÇÃO, EM AÇO, CONEXÃO SOLDADA, DN 40 X 32 MM (1 1/2" X 1 1/4"), INSTALADO EM REDE DE ALIMENTAÇÃO PARA SPRINKLER - FORNECIMENTO E INSTALAÇÃO. AF_10/2020</t>
  </si>
  <si>
    <t xml:space="preserve">LUVA COM REDUÇÃO, EM AÇO, CONEXÃO SOLDADA, DN 50 X 40 MM (2 X 1 1/2"), INSTALADO EM PRUMADAS - FORNECIMENTO E INSTALAÇÃO. AF_10/2020</t>
  </si>
  <si>
    <t xml:space="preserve">LUVA COM REDUÇÃO, EM AÇO, CONEXÃO SOLDADA, DN 50 X 40 MM (2" X 1 1/2"), INSTALADO EM REDE DE ALIMENTAÇÃO PARA HIDRANTE - FORNECIMENTO E INSTALAÇÃO. AF_10/2020</t>
  </si>
  <si>
    <t xml:space="preserve">LUVA COM REDUÇÃO, EM AÇO, CONEXÃO SOLDADA, DN 50 X 40 MM (2" X 1 1/2"), INSTALADO EM REDE DE ALIMENTAÇÃO PARA SPRINKLER - FORNECIMENTO E INSTALAÇÃO. AF_10/2020</t>
  </si>
  <si>
    <t xml:space="preserve">LUVA COM REDUÇÃO, EM AÇO, CONEXÃO SOLDADA, DN 65 X 50 MM (2 1/2" X 2"), INSTALADO EM PRUMADAS - FORNECIMENTO E INSTALAÇÃO. AF_10/2020</t>
  </si>
  <si>
    <t xml:space="preserve">LUVA COM REDUÇÃO, EM AÇO, CONEXÃO SOLDADA, DN 65 X 50 MM (2 1/2" X 2"), INSTALADO EM REDE DE ALIMENTAÇÃO PARA HIDRANTE - FORNECIMENTO E INSTALAÇÃO. AF_10/2020</t>
  </si>
  <si>
    <t xml:space="preserve">LUVA COM REDUÇÃO, EM AÇO, CONEXÃO SOLDADA, DN 65 X 50 MM (2 1/2" X 2"), INSTALADO EM REDE DE ALIMENTAÇÃO PARA SPRINKLER - FORNECIMENTO E INSTALAÇÃO. AF_10/2020</t>
  </si>
  <si>
    <t xml:space="preserve">LUVA COM REDUÇÃO, EM AÇO, CONEXÃO SOLDADA, DN 80 X 65 MM (3" X 2 1/2"), INSTALADO EM PRUMADAS - FORNECIMENTO E INSTALAÇÃO. AF_10/2020</t>
  </si>
  <si>
    <t xml:space="preserve">LUVA COM REDUÇÃO, EM AÇO, CONEXÃO SOLDADA, DN 80 X 65 MM (3" X 2 1/2"), INSTALADO EM REDE DE ALIMENTAÇÃO PARA HIDRANTE - FORNECIMENTO E INSTALAÇÃO. AF_10/2020</t>
  </si>
  <si>
    <t xml:space="preserve">LUVA COM REDUÇÃO, EM AÇO, CONEXÃO SOLDADA, DN 80 X 65 MM (3" X 2 1/2"), INSTALADO EM REDE DE ALIMENTAÇÃO PARA SPRINKLER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</si>
  <si>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</si>
  <si>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</si>
  <si>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</si>
  <si>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</si>
  <si>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</si>
  <si>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</si>
  <si>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</si>
  <si>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</si>
  <si>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</si>
  <si>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</si>
  <si>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HIDRANTE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</si>
  <si>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</si>
  <si>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</si>
  <si>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</si>
  <si>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HIDRANTE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</si>
  <si>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</si>
  <si>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2 1/2" X 1 1/2", CONEXÃO ROSQUEADA, INSTALADO EM PRUMADAS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</si>
  <si>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</si>
  <si>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</si>
  <si>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PRUMADAS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</si>
  <si>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</si>
  <si>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</si>
  <si>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2" X 1 1/2", CONEXÃO ROSQUEADA, INSTALADO EM PRUMADAS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</si>
  <si>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</si>
  <si>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</si>
  <si>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PRUMADAS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</si>
  <si>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</si>
  <si>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</si>
  <si>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PRUMADAS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</si>
  <si>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</si>
  <si>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</si>
  <si>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3" X 1 1/2", CONEXÃO ROSQUEADA, INSTALADO EM PRUMADAS - FORNECIMENTO E INSTALAÇÃO. AF_10/2020</t>
  </si>
  <si>
    <t xml:space="preserve">LUVA DE REDUÇÃO, EM FERRO GALVANIZADO, 3" X 2 1/2", CONEXÃO ROSQUEADA, INSTALADO EM PRUMADAS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</si>
  <si>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</si>
  <si>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</si>
  <si>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PRUMADAS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</si>
  <si>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</si>
  <si>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3" X 2", CONEXÃO ROSQUEADA, INSTALADO EM REDE DE ALIMENTAÇÃO PARA SPRINKLER - FORNECIMENTO E INSTALAÇÃO. AF_10/2020</t>
  </si>
  <si>
    <t xml:space="preserve">LUVA DE REDUÇÃO, EM FERRO GALVANIZADO, 3/4" X 1/2", CONEXÃO ROSQUEADA, INSTALADO EM RAMAIS E SUB-RAMAIS DE GÁS - FORNECIMENTO E INSTALAÇÃO. AF_10/2020</t>
  </si>
  <si>
    <t xml:space="preserve">LUVA DE REDUÇÃO, EM FERRO GALVANIZADO, 4" X 2 1/2", CONEXÃO ROSQUEADA, INSTALADO EM PRUMADAS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</si>
  <si>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</si>
  <si>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PRUMADAS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</si>
  <si>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</si>
  <si>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PRUMADAS - FORNECIMENTO E INSTALAÇÃO. AF_10/2020</t>
  </si>
  <si>
    <t xml:space="preserve">LUVA DE REDUÇÃO, EM FERRO GALVANIZADO, 4" X 3", CONEXÃO ROSQUEADA, INSTALADO EM REDE DE ALIMENTAÇÃO PARA HIDRANTE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</si>
  <si>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</si>
  <si>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</si>
  <si>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EM AÇO, CONEXÃO SOLDADA, DN 25 (1"), INSTALADO EM RAMAIS E SUB-RAMAIS DE GÁS - FORNECIMENTO E INSTALAÇÃO. AF_10/2020</t>
  </si>
  <si>
    <t xml:space="preserve">LUVA, EM AÇO, CONEXÃO SOLDADA, DN 25 (1"), INSTALADO EM REDE DE ALIMENTAÇÃO PARA HIDRANTE - FORNECIMENTO E INSTALAÇÃO. AF_10/2020</t>
  </si>
  <si>
    <t xml:space="preserve">LUVA, EM AÇO, CONEXÃO SOLDADA, DN 25 (1"), INSTALADO EM REDE DE ALIMENTAÇÃO PARA SPRINKLER - FORNECIMENTO E INSTALAÇÃO. AF_10/2020</t>
  </si>
  <si>
    <t xml:space="preserve">LUVA, EM AÇO, CONEXÃO SOLDADA, DN 32 (1 1/4"), INSTALADO EM REDE DE ALIMENTAÇÃO PARA HIDRANTE - FORNECIMENTO E INSTALAÇÃO. AF_10/2020</t>
  </si>
  <si>
    <t xml:space="preserve">LUVA, EM AÇO, CONEXÃO SOLDADA, DN 32 (1 1/4"), INSTALADO EM REDE DE ALIMENTAÇÃO PARA SPRINKLER - FORNECIMENTO E INSTALAÇÃO. AF_10/2020</t>
  </si>
  <si>
    <t xml:space="preserve">LUVA, EM AÇO, CONEXÃO SOLDADA, DN 40 (1 1/2"), INSTALADO EM REDE DE ALIMENTAÇÃO PARA HIDRANTE - FORNECIMENTO E INSTALAÇÃO. AF_10/2020</t>
  </si>
  <si>
    <t xml:space="preserve">LUVA, EM AÇO, CONEXÃO SOLDADA, DN 40 (1 1/2"), INSTALADO EM REDE DE ALIMENTAÇÃO PARA SPRINKLER - FORNECIMENTO E INSTALAÇÃO. AF_10/2020</t>
  </si>
  <si>
    <t xml:space="preserve">LUVA, EM AÇO, CONEXÃO SOLDADA, DN 50 (2"), INSTALADO EM PRUMADAS - FORNECIMENTO E INSTALAÇÃO. AF_10/2020</t>
  </si>
  <si>
    <t xml:space="preserve">LUVA, EM AÇO, CONEXÃO SOLDADA, DN 50 (2"), INSTALADO EM REDE DE ALIMENTAÇÃO PARA HIDRANTE - FORNECIMENTO E INSTALAÇÃO. AF_10/2020</t>
  </si>
  <si>
    <t xml:space="preserve">LUVA, EM AÇO, CONEXÃO SOLDADA, DN 50 (2"), INSTALADO EM REDE DE ALIMENTAÇÃO PARA SPRINKLER - FORNECIMENTO E INSTALAÇÃO. AF_10/2020</t>
  </si>
  <si>
    <t xml:space="preserve">LUVA, EM AÇO, CONEXÃO SOLDADA, DN 65 (2 1/2"), INSTALADO EM PRUMADAS - FORNECIMENTO E INSTALAÇÃO. AF_10/2020</t>
  </si>
  <si>
    <t xml:space="preserve">LUVA, EM AÇO, CONEXÃO SOLDADA, DN 65 (2 1/2"), INSTALADO EM REDE DE ALIMENTAÇÃO PARA HIDRANTE - FORNECIMENTO E INSTALAÇÃO. AF_10/2020</t>
  </si>
  <si>
    <t xml:space="preserve">LUVA, EM AÇO, CONEXÃO SOLDADA, DN 65 (2 1/2"), INSTALADO EM REDE DE ALIMENTAÇÃO PARA SPRINKLER - FORNECIMENTO E INSTALAÇÃO. AF_10/2020</t>
  </si>
  <si>
    <t xml:space="preserve">LUVA, EM AÇO, CONEXÃO SOLDADA, DN 80 (3"), INSTALADO EM PRUMADAS - FORNECIMENTO E INSTALAÇÃO. AF_10/2020</t>
  </si>
  <si>
    <t xml:space="preserve">LUVA, EM AÇO, CONEXÃO SOLDADA, DN 80 (3"), INSTALADO EM REDE DE ALIMENTAÇÃO PARA HIDRANTE - FORNECIMENTO E INSTALAÇÃO. AF_10/2020</t>
  </si>
  <si>
    <t xml:space="preserve">LUVA, EM AÇO, CONEXÃO SOLDADA, DN 80 (3"), INSTALADO EM REDE DE ALIMENTAÇÃO PARA SPRINKLER - FORNECIMENTO E INSTALAÇÃO. AF_10/2020</t>
  </si>
  <si>
    <t xml:space="preserve">LUVA, EM FERRO GALVANIZADO, 4", CONEXÃO ROSQUEADA, INSTALADO EM PRUMADAS - FORNECIMENTO E INSTALAÇÃO. AF_10/2020</t>
  </si>
  <si>
    <t xml:space="preserve">LUVA, EM FERRO GALVANIZADO, 4", CONEXÃO ROSQUEADA, INSTALADO EM REDE DE ALIMENTAÇÃO PARA HIDRANTE - FORNECIMENTO E INSTALAÇÃO. AF_10/2020</t>
  </si>
  <si>
    <t xml:space="preserve">LUVA, EM FERRO GALVANIZADO, CONEXÃO ROSQUEADA, DN 15 (1/2"), INSTALADO EM RAMAIS E SUB-RAMAIS DE GÁS - FORNECIMENTO E INSTALAÇÃO. AF_10/2020</t>
  </si>
  <si>
    <t xml:space="preserve">LUVA, EM FERRO GALVANIZADO, CONEXÃO ROSQUEADA, DN 20 (3/4"), INSTALADO EM RAMAIS E SUB-RAMAIS DE GÁS - FORNECIMENTO E INSTALAÇÃO. AF_10/2020</t>
  </si>
  <si>
    <t xml:space="preserve">LUVA, EM FERRO GALVANIZADO, CONEXÃO ROSQUEADA, DN 25 (1"), INSTALADO EM RAMAIS E SUB-RAMAIS DE GÁS - FORNECIMENTO E INSTALAÇÃO. AF_10/2020</t>
  </si>
  <si>
    <t xml:space="preserve">LUVA, EM FERRO GALVANIZADO, CONEXÃO ROSQUEADA, DN 25 (1"),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</si>
  <si>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</si>
  <si>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</si>
  <si>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</si>
  <si>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</si>
  <si>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</si>
  <si>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LUVA, EM FERRO GALVANIZADO, DN 25 (1"),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</si>
  <si>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</si>
  <si>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</si>
  <si>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LUVA, EM FERRO GALVANIZADO, DN 50 (2"), CONEXÃO ROSQUEADA, INSTALADO EM PRUMADAS - FORNECIMENTO E INSTALAÇÃO. AF_10/2020</t>
  </si>
  <si>
    <t xml:space="preserve">LUVA, EM FERRO GALVANIZADO, DN 50 (2"), CONEXÃO ROSQUEADA, INSTALADO EM REDE DE ALIMENTAÇÃO PARA HIDRANTE - FORNECIMENTO E INSTALAÇÃO. AF_10/2020</t>
  </si>
  <si>
    <t xml:space="preserve">LUVA, EM FERRO GALVANIZADO, DN 65 (2 1/2"), CONEXÃO ROSQUEADA, INSTALADO EM PRUMADAS - FORNECIMENTO E INSTALAÇÃO. AF_10/2020</t>
  </si>
  <si>
    <t xml:space="preserve">LUVA, EM FERRO GALVANIZADO, DN 65 (2 1/2"), CONEXÃO ROSQUEADA, INSTALADO EM REDE DE ALIMENTAÇÃO PARA HIDRANTE - FORNECIMENTO E INSTALAÇÃO. AF_10/2020</t>
  </si>
  <si>
    <t xml:space="preserve">LUVA, EM FERRO GALVANIZADO, DN 80 (3"), CONEXÃO ROSQUEADA, INSTALADO EM PRUMADAS - FORNECIMENTO E INSTALAÇÃO. AF_10/2020</t>
  </si>
  <si>
    <t xml:space="preserve">LUVA, EM FERRO GALVANIZADO, DN 80 (3"), CONEXÃO ROSQUEADA, INSTALADO EM REDE DE ALIMENTAÇÃO PARA HIDRANTE - FORNECIMENTO E INSTALAÇÃO. AF_10/2020</t>
  </si>
  <si>
    <t xml:space="preserve">MANÔMETRO 0 A 200 PSI (0 A 14 KGF/CM2), D = 50MM - FORNECIMENTO E INSTALAÇÃO. AF_10/2020</t>
  </si>
  <si>
    <t xml:space="preserve">NIPLE, EM FERRO GALVANIZADO, 4", CONEXÃO ROSQUEADA, INSTALADO EM PRUMADAS - FORNECIMENTO E INSTALAÇÃO. AF_10/2020</t>
  </si>
  <si>
    <t xml:space="preserve">NIPLE, EM FERRO GALVANIZADO, 4", CONEXÃO ROSQUEADA, INSTALADO EM REDE DE ALIMENTAÇÃO PARA HIDRANTE - FORNECIMENTO E INSTALAÇÃO. AF_10/2020</t>
  </si>
  <si>
    <t xml:space="preserve">NIPLE, EM FERRO GALVANIZADO, CONEXÃO ROSQUEADA, DN 15 (1/2"), INSTALADO EM RAMAIS E SUB-RAMAIS DE GÁS - FORNECIMENTO E INSTALAÇÃO. AF_10/2020</t>
  </si>
  <si>
    <t xml:space="preserve">NIPLE,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</si>
  <si>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</si>
  <si>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NIPLE,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</si>
  <si>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</si>
  <si>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</si>
  <si>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</si>
  <si>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</si>
  <si>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</si>
  <si>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NIPLE, EM FERRO GALVANIZADO, DN 25 (1"),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</si>
  <si>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</si>
  <si>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NIPLE, EM FERRO GALVANIZADO, DN 40 (1 1/2"), CONEXÃO ROSQUEADA, INSTALADO EM REDE DE ALIMENTAÇÃO PARA HIDRANTE - FORNECIMENTO E INSTALAÇÃO. AF_10/2020</t>
  </si>
  <si>
    <t xml:space="preserve">NIPLE, EM FERRO GALVANIZADO, DN 50 (2"), CONEXÃO ROSQUEADA, INSTALADO EM PRUMADAS - FORNECIMENTO E INSTALAÇÃO. AF_10/2020</t>
  </si>
  <si>
    <t xml:space="preserve">NIPLE, EM FERRO GALVANIZADO, DN 50 (2"), CONEXÃO ROSQUEADA, INSTALADO EM REDE DE ALIMENTAÇÃO PARA HIDRANTE - FORNECIMENTO E INSTALAÇÃO. AF_10/2020</t>
  </si>
  <si>
    <t xml:space="preserve">NIPLE, EM FERRO GALVANIZADO, DN 65 (2 1/2"), CONEXÃO ROSQUEADA, INSTALADO EM PRUMADAS - FORNECIMENTO E INSTALAÇÃO. AF_10/2020</t>
  </si>
  <si>
    <t xml:space="preserve">NIPLE, EM FERRO GALVANIZADO, DN 65 (2 1/2"), CONEXÃO ROSQUEADA, INSTALADO EM REDE DE ALIMENTAÇÃO PARA HIDRANTE - FORNECIMENTO E INSTALAÇÃO. AF_10/2020</t>
  </si>
  <si>
    <t xml:space="preserve">NIPLE, EM FERRO GALVANIZADO, DN 80 (3"), CONEXÃO ROSQUEADA, INSTALADO EM PRUMADAS - FORNECIMENTO E INSTALAÇÃO. AF_10/2020</t>
  </si>
  <si>
    <t xml:space="preserve">NIPLE, EM FERRO GALVANIZADO, DN 80 (3"), CONEXÃO ROSQUEADA, INSTALADO EM REDE DE ALIMENTAÇÃO PARA HIDRANTE - FORNECIMENTO E INSTALAÇÃO. AF_10/2020</t>
  </si>
  <si>
    <t xml:space="preserve">SPRINKLER TIPO PENDENTE, 68 °C, UNIÃO POR ROSCA DN 15 (1/2") - FORNECIMENTO E INSTALAÇÃO. AF_10/2020</t>
  </si>
  <si>
    <t xml:space="preserve">TUBO DE AÇO GALVANIZADO COM COSTURA, CLASSE MÉDIA, CONEXÃO RANHURADA, DN 50 (2"), INSTALADO EM PRUMADAS - FORNECIMENTO E INSTALAÇÃO. AF_10/2020</t>
  </si>
  <si>
    <t xml:space="preserve">TUBO DE AÇO GALVANIZADO COM COSTURA, CLASSE MÉDIA, CONEXÃO RANHURADA, DN 65 (2 1/2"), INSTALADO EM PRUMADAS - FORNECIMENTO E INSTALAÇÃO. AF_10/2020</t>
  </si>
  <si>
    <t xml:space="preserve">TUBO DE AÇO GALVANIZADO COM COSTURA, CLASSE MÉDIA, CONEXÃO RANHURADA, DN 80 (3"), INSTALADO EM PRUMADAS - FORNECIMENTO E INSTALAÇÃO. AF_10/2020</t>
  </si>
  <si>
    <t xml:space="preserve">TUBO DE AÇO GALVANIZADO COM COSTURA, CLASSE MÉDIA, CONEXÃO ROSQUEADA, DN 15 (1/2"), INSTALADO EM RAMAIS E SUB-RAMAIS DE GÁS - FORNECIMENTO E INSTALAÇÃO. AF_10/2020</t>
  </si>
  <si>
    <t xml:space="preserve">TUBO DE AÇO GALVANIZADO COM COSTURA, CLASSE MÉDIA, CONEXÃO ROSQUEADA, DN 20 (3/4"), INSTALADO EM RAMAIS E SUB-RAMAIS DE GÁS - FORNECIMENTO E INSTALAÇÃO. AF_10/2020</t>
  </si>
  <si>
    <t xml:space="preserve">TUBO DE AÇO GALVANIZADO COM COSTURA, CLASSE MÉDIA, CONEXÃO ROSQUEADA, DN 25 (1"), INSTALADO EM RAMAIS E SUB-RAMAIS DE GÁS - FORNECIMENTO E INSTALAÇÃO. AF_10/2020</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</si>
  <si>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</si>
  <si>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</si>
  <si>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</si>
  <si>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</si>
  <si>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</si>
  <si>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</si>
  <si>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DN 100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</si>
  <si>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</si>
  <si>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TUBO DE AÇO GALVANIZADO COM COSTURA, CLASSE MÉDIA, DN 25 (1"), CONEXÃO ROSQUEADA, INSTALADO EM REDE DE ALIMENTAÇÃO PARA HIDRANTE - FORNECIMENTO E INSTALAÇÃO. AF_10/2020</t>
  </si>
  <si>
    <t xml:space="preserve">TUBO DE AÇO GALVANIZADO COM COSTURA, CLASSE MÉDIA, DN 32 (1 1/4"),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</si>
  <si>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</si>
  <si>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TUBO DE AÇO GALVANIZADO COM COSTURA, CLASSE MÉDIA, DN 50 (2"), CONEXÃO ROSQUEADA, INSTALADO EM PRUMADAS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</si>
  <si>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</si>
  <si>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</si>
  <si>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</si>
  <si>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PRUMADAS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</si>
  <si>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</si>
  <si>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</si>
  <si>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</si>
  <si>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</si>
  <si>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</si>
  <si>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</si>
  <si>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</si>
  <si>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</si>
  <si>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HIDRANTE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</si>
  <si>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</si>
  <si>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PRUMADAS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</si>
  <si>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</si>
  <si>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</si>
  <si>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PRUMADAS - FORNECIMENTO E INSTALAÇÃO. AF_10/2020</t>
  </si>
  <si>
    <t xml:space="preserve">TUBO DE AÇO PRETO SEM COSTURA, CONEXÃO SOLDADA, DN 65 (2 1/2"), INSTALADO EM REDE DE ALIMENTAÇÃO PARA HIDRANTE - FORNECIMENTO E INSTALAÇÃO. AF_10/2020</t>
  </si>
  <si>
    <t xml:space="preserve">TUBO DE AÇO PRETO SEM COSTURA, CONEXÃO SOLDADA, DN 65 (2 1/2"), INSTALADO EM REDE DE ALIMENTAÇÃO PARA SPRINKLER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</si>
  <si>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</si>
  <si>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</si>
  <si>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</si>
  <si>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</si>
  <si>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</si>
  <si>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</si>
  <si>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TÊ, EM AÇO, CONEXÃO SOLDADA, DN 25 (1"), INSTALADO EM REDE DE ALIMENTAÇÃO PARA HIDRANTE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</si>
  <si>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</si>
  <si>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HIDRANTE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</si>
  <si>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</si>
  <si>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HIDRANTE - FORNECIMENTO E INSTALAÇÃO. AF_10/2020</t>
  </si>
  <si>
    <t xml:space="preserve">TÊ, EM AÇO, CONEXÃO SOLDADA, DN 40 (1 1/2"), INSTALADO EM REDE DE ALIMENTAÇÃO PARA SPRINKLER - FORNECIMENTO E INSTALAÇÃO. AF_10/2020</t>
  </si>
  <si>
    <t xml:space="preserve">TÊ, EM AÇO, CONEXÃO SOLDADA, DN 50 (2"), INSTALADO EM PRUMADAS - FORNECIMENTO E INSTALAÇÃO. AF_10/2020</t>
  </si>
  <si>
    <t xml:space="preserve">TÊ, EM AÇO, CONEXÃO SOLDADA, DN 50 (2"), INSTALADO EM REDE DE ALIMENTAÇÃO PARA HIDRANTE - FORNECIMENTO E INSTALAÇÃO. AF_10/2020</t>
  </si>
  <si>
    <t xml:space="preserve">TÊ, EM AÇO, CONEXÃO SOLDADA, DN 50 (2"), INSTALADO EM REDE DE ALIMENTAÇÃO PARA SPRINKLER - FORNECIMENTO E INSTALAÇÃO. AF_10/2020</t>
  </si>
  <si>
    <t xml:space="preserve">TÊ, EM AÇO, CONEXÃO SOLDADA, DN 65 (2 1/2"), INSTALADO EM PRUMADAS - FORNECIMENTO E INSTALAÇÃO. AF_10/2020</t>
  </si>
  <si>
    <t xml:space="preserve">TÊ, EM AÇO, CONEXÃO SOLDADA, DN 65 (2 1/2"), INSTALADO EM REDE DE ALIMENTAÇÃO PARA HIDRANTE - FORNECIMENTO E INSTALAÇÃO. AF_10/2020</t>
  </si>
  <si>
    <t xml:space="preserve">TÊ, EM AÇO, CONEXÃO SOLDADA, DN 65 (2 1/2"), INSTALADO EM REDE DE ALIMENTAÇÃO PARA SPRINKLER - FORNECIMENTO E INSTALAÇÃO. AF_10/2020</t>
  </si>
  <si>
    <t xml:space="preserve">TÊ, EM AÇO, CONEXÃO SOLDADA, DN 80 (3"), INSTALADO EM PRUMADAS - FORNECIMENTO E INSTALAÇÃO. AF_10/2020</t>
  </si>
  <si>
    <t xml:space="preserve">TÊ, EM AÇO, CONEXÃO SOLDADA, DN 80 (3"), INSTALADO EM REDE DE ALIMENTAÇÃO PARA HIDRANTE - FORNECIMENTO E INSTALAÇÃO. AF_10/2020</t>
  </si>
  <si>
    <t xml:space="preserve">TÊ, EM AÇO, CONEXÃO SOLDADA, DN 80 (3"), INSTALADO EM REDE DE ALIMENTAÇÃO PARA SPRINKLER - FORNECIMENTO E INSTALAÇÃO. AF_10/2020</t>
  </si>
  <si>
    <t xml:space="preserve">TÊ, EM FERRO GALVANIZADO, 4", CONEXÃO ROSQUEADA, INSTALADO EM PRUMADAS - FORNECIMENTO E INSTALAÇÃO. AF_10/2020</t>
  </si>
  <si>
    <t xml:space="preserve">TÊ, EM FERRO GALVANIZADO, 4", CONEXÃO ROSQUEADA, INSTALADO EM REDE DE ALIMENTAÇÃO PARA HIDRANTE - FORNECIMENTO E INSTALAÇÃO. AF_10/2020</t>
  </si>
  <si>
    <t xml:space="preserve">TÊ, EM FERRO GALVANIZADO, CONEXÃO ROSQUEADA, DN 15 (1/2"), INSTALADO EM RAMAIS E SUB-RAMAIS DE GÁS - FORNECIMENTO E INSTALAÇÃO. AF_10/2020</t>
  </si>
  <si>
    <t xml:space="preserve">TÊ, EM FERRO GALVANIZADO, CONEXÃO ROSQUEADA, DN 20 (3/4"), INSTALADO EM RAMAIS E SUB-RAMAIS DE GÁS - FORNECIMENTO E INSTALAÇÃO. AF_10/2020</t>
  </si>
  <si>
    <t xml:space="preserve">TÊ, EM FERRO GALVANIZADO, CONEXÃO ROSQUEADA, DN 25 (1"), INSTALADO EM RAMAIS E SUB-RAMAIS DE GÁS - FORNECIMENTO E INSTALAÇÃO. AF_10/2020</t>
  </si>
  <si>
    <t xml:space="preserve">TÊ, EM FERRO GALVANIZADO, CONEXÃO ROSQUEADA, DN 25 (1"), INSTALADO EM REDE DE ALIMENTAÇÃO PARA HIDRANTE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</si>
  <si>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</si>
  <si>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</si>
  <si>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</si>
  <si>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</si>
  <si>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</si>
  <si>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HIDRANTE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</si>
  <si>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</si>
  <si>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HIDRANTE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</si>
  <si>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</si>
  <si>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HIDRANTE - FORNECIMENTO E INSTALAÇÃO. AF_10/2020</t>
  </si>
  <si>
    <t xml:space="preserve">TÊ, EM FERRO GALVANIZADO, CONEXÃO ROSQUEADA, DN 80 (3"), INSTALADO EM REDE DE ALIMENTAÇÃO PARA SPRINKLER - FORNECIMENTO E INSTALAÇÃO. AF_10/2020</t>
  </si>
  <si>
    <t xml:space="preserve">TÊ, EM FERRO GALVANIZADO, DN 50 (2"), CONEXÃO ROSQUEADA, INSTALADO EM PRUMADAS - FORNECIMENTO E INSTALAÇÃO. AF_10/2020</t>
  </si>
  <si>
    <t xml:space="preserve">TÊ, EM FERRO GALVANIZADO, DN 65 (2 1/2"), CONEXÃO ROSQUEADA, INSTALADO EM PRUMADAS - FORNECIMENTO E INSTALAÇÃO. AF_10/2020</t>
  </si>
  <si>
    <t xml:space="preserve">TÊ, EM FERRO GALVANIZADO, DN 80 (3"), CONEXÃO ROSQUEADA, INSTALADO EM PRUMADAS - FORNECIMENTO E INSTALAÇÃO. AF_10/2020</t>
  </si>
  <si>
    <t xml:space="preserve">UNIÃO, EM FERRO GALVANIZADO, 4", CONEXÃO ROSQUEADA, INSTALADO EM PRUMADAS - FORNECIMENTO E INSTALAÇÃO. AF_10/2020</t>
  </si>
  <si>
    <t xml:space="preserve">UNIÃO, EM FERRO GALVANIZADO, 4", CONEXÃO ROSQUEADA, INSTALADO EM REDE DE ALIMENTAÇÃO PARA HIDRANTE - FORNECIMENTO E INSTALAÇÃO. AF_10/2020</t>
  </si>
  <si>
    <t xml:space="preserve">UNIÃO, EM FERRO GALVANIZADO, CONEXÃO ROSQUEADA, DN 15 (1/2"), INSTALADO EM RAMAIS E SUB-RAMAIS DE GÁS - FORNECIMENTO E INSTALAÇÃO. AF_10/2020</t>
  </si>
  <si>
    <t xml:space="preserve">UNIÃO, EM FERRO GALVANIZADO, CONEXÃO ROSQUEADA, DN 20 (3/4"), INSTALADO EM RAMAIS E SUB-RAMAIS DE GÁS - FORNECIMENTO E INSTALAÇÃO. AF_10/2020</t>
  </si>
  <si>
    <t xml:space="preserve">UNIÃO, EM FERRO GALVANIZADO, CONEXÃO ROSQUEADA, DN 25 (1"), INSTALADO EM RAMAIS E SUB-RAMAIS DE GÁS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</si>
  <si>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</si>
  <si>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</si>
  <si>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</si>
  <si>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</si>
  <si>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</si>
  <si>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</si>
  <si>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DN 25 (1"), CONEXÃO ROSQUEADA, INSTALADO EM REDE DE ALIMENTAÇÃO PARA HIDRANTE - FORNECIMENTO E INSTALAÇÃO. AF_10/2020</t>
  </si>
  <si>
    <t xml:space="preserve">UNIÃO, EM FERRO GALVANIZADO, DN 32 (1 1/4"), CONEXÃO ROSQUEADA, INSTALADO EM REDE DE ALIMENTAÇÃO PARA HIDRANTE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</si>
  <si>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</si>
  <si>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PRUMADAS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</si>
  <si>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</si>
  <si>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PRUMADAS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</si>
  <si>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</si>
  <si>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PRUMADAS - FORNECIMENTO E INSTALAÇÃO. AF_10/2020</t>
  </si>
  <si>
    <t xml:space="preserve">UNIÃO, EM FERRO GALVANIZADO, DN 80 (3"), CONEXÃO ROSQUEADA, INSTALADO EM REDE DE ALIMENTAÇÃO PARA HIDRANTE - FORNECIMENTO E INSTALAÇÃO. AF_10/2020</t>
  </si>
  <si>
    <t xml:space="preserve">CONEXÃO FIXA, ROSCA FÊMEA, METÁLICA, PARA INSTALAÇÕES EM PEX MULTICAMADA, DN 16MM X 1/2", CONEXÃO POR CRIMPAGEM - FORNECIMENTO E INSTALAÇÃO. AF_01/2020</t>
  </si>
  <si>
    <t xml:space="preserve">CONEXÃO FIXA, ROSCA FÊMEA, METÁLICA, PARA INSTALAÇÕES EM PEX MULTICAMADA, DN 20MM X 3/4", CONEXÃO POR CRIMPAGEM - FORNECIMENTO E INSTALAÇÃO. AF_01/2020</t>
  </si>
  <si>
    <t xml:space="preserve">CONEXÃO FIXA, ROSCA FÊMEA, METÁLICA, PARA INSTALAÇÕES EM PEX MULTICAMADA, DN 26MM X 1", CONEXÃO POR CRIMPAGEM - FORNECIMENTO E INSTALAÇÃO. AF_01/2020</t>
  </si>
  <si>
    <t xml:space="preserve">CONEXÃO FIXA, ROSCA FÊMEA, METÁLICA, PARA INSTALAÇÕES EM PEX MULTICAMADA, DN 32MM X 1 1/4", CONEXÃO POR CRIMPAGEM - FORNECIMENTO E INSTALAÇÃO. AF_01/2020</t>
  </si>
  <si>
    <t xml:space="preserve">CONEXÃO FIXA, ROSCA MACHO, METÁLICA, PARA INSTALAÇÕES EM PEX MULTICAMADA, DN 16MM X 1/2", CONEXÃO POR CRIMPAGEM - FORNECIMENTO E INSTALAÇÃO. AF_01/2020</t>
  </si>
  <si>
    <t xml:space="preserve">CONEXÃO FIXA, ROSCA MACHO, METÁLICA, PARA INSTALAÇÕES EM PEX MULTICAMADA, DN 20MM X 3/4", CONEXÃO POR CRIMPAGEM - FORNECIMENTO E INSTALAÇÃO. AF_01/2020</t>
  </si>
  <si>
    <t xml:space="preserve">CONEXÃO FIXA, ROSCA MACHO, METÁLICA, PARA INSTALAÇÕES EM PEX MULTICAMADA, DN 26MM X 1", CONEXÃO POR CRIMPAGEM - FORNECIMENTO E INSTALAÇÃO. AF_01/2020</t>
  </si>
  <si>
    <t xml:space="preserve">CONEXÃO FIXA, ROSCA MACHO, METÁLICA, PARA INSTALAÇÕES EM PEX MULTICAMADA, DN 32MM X 1 1/4", CONEXÃO POR CRIMPAGEM - FORNECIMENTO E INSTALAÇÃO. AF_01/2020</t>
  </si>
  <si>
    <t xml:space="preserve">FIXAÇÃO DE TUBOS VERTICAIS DE MULTICAMADA, DIÂMETROS MENORES OU IGUAIS A 32 MM, COM ABRAÇADEIRA TIPO SUPORTE MÚLTIPLO, FIXADA EM PAREDE EXTERNA - FORNECIMENTO E INSTALAÇÃO. AF_01/2020</t>
  </si>
  <si>
    <t xml:space="preserve">JOELHO 90 GRAUS, PARA INSTALAÇÕES EM PEX MULTICAMADA, DN 16 MM, CONEXÃO POR CRIMPAGEM - FORNECIMENTO E INSTALAÇÃO. AF_01/2020</t>
  </si>
  <si>
    <t xml:space="preserve">JOELHO 90 GRAUS, PARA INSTALAÇÕES EM PEX MULTICAMADA, DN 20 MM, CONEXÃO POR CRIMPAGEM - FORNECIMENTO E INSTALAÇÃO. AF_01/2020</t>
  </si>
  <si>
    <t xml:space="preserve">JOELHO 90 GRAUS, PARA INSTALAÇÕES EM PEX MULTICAMADA, DN 26 MM, CONEXÃO POR CRIMPAGEM - FORNECIMENTO E INSTALAÇÃO. AF_01/2020</t>
  </si>
  <si>
    <t xml:space="preserve">JOELHO 90 GRAUS, PARA INSTALAÇÕES EM PEX MULTICAMADA, DN 32 MM, CONEXÃO POR CRIMPAGEM - FORNECIMENTO E INSTALAÇÃO. AF_01/2020</t>
  </si>
  <si>
    <t xml:space="preserve">JOELHO 90 GRAUS, ROSCA FÊMEA, PARA INSTALAÇÕES EM PEX MULTICAMADA, DN 16 MM X 1/2'', CONEXÃO POR CRIMPAGEM - FORNECIMENTO E INSTALAÇÃO. AF_01/2020</t>
  </si>
  <si>
    <t xml:space="preserve">JOELHO 90 GRAUS, ROSCA FÊMEA, PARA INSTALAÇÕES EM PEX MULTICAMADA, DN 20 MM X 3/4", CONEXÃO POR CRIMPAGEM - FORNECIMENTO E INSTALAÇÃO. AF_01/2020</t>
  </si>
  <si>
    <t xml:space="preserve">JOELHO 90 GRAUS, ROSCA FÊMEA, PARA INSTALAÇÕES EM PEX MULTICAMADA, DN 25 MM X 1'', CONEXÃO POR CRIMPAGEM - FORNECIMENTO E INSTALAÇÃO. AF_01/2020</t>
  </si>
  <si>
    <t xml:space="preserve">JOELHO 90 GRAUS, ROSCA FÊMEA, PARA INSTALAÇÕES EM PEX MULTICAMADA, DN 32 MM X 1 1/4'', CONEXÃO POR CRIMPAGEM - FORNECIMENTO E INSTALAÇÃO. AF_01/2020</t>
  </si>
  <si>
    <t xml:space="preserve">JOELHO 90 GRAUS, ROSCA MACHO, PARA INSTALAÇÕES EM PEX MULTICAMADA, DN 16 MM X 1/2'', CONEXÃO POR CRIMPAGEM - FORNECIMENTO E INSTALAÇÃO. AF_01/2020</t>
  </si>
  <si>
    <t xml:space="preserve">JOELHO 90 GRAUS, ROSCA MACHO, PARA INSTALAÇÕES EM PEX MULTICAMADA, DN 20 MM X 3/4", CONEXÃO POR CRIMPAGEM - FORNECIMENTO E INSTALAÇÃO. AF_01/2020</t>
  </si>
  <si>
    <t xml:space="preserve">JOELHO 90 GRAUS, ROSCA MACHO, PARA INSTALAÇÕES EM PEX MULTICAMADA, DN 25 MM X 1'', CONEXÃO POR CRIMPAGEM - FORNECIMENTO E INSTALAÇÃO. AF_01/2020</t>
  </si>
  <si>
    <t xml:space="preserve">JOELHO 90 GRAUS, ROSCA MACHO, PARA INSTALAÇÕES EM PEX MULTICAMADA, DN 32 MM X 1 1/4'', CONEXÃO POR CRIMPAGEM - FORNECIMENTO E INSTALAÇÃO. AF_01/2020</t>
  </si>
  <si>
    <t xml:space="preserve">KIT CAVALETE PARA GÁS - COM MEDIDOR E REGULADOR - ENTRADA INDIVIDUAL PRINCIPAL, EM AÇO GALVANIZADO DN 15 E 25 MM (1/2" E 1") - FORNECIMENTO E INSTALAÇÃO. AF_01/2020</t>
  </si>
  <si>
    <t xml:space="preserve">KIT CAVALETE PARA GÁS - SEM MEDIDOR COM REGULADOR - ENTRADA INDIVIDUAL PRINCIPAL, EM AÇO GALVANIZADO DN 15 E 25 MM (1/2" E 1") - FORNECIMENTO E INSTALAÇÃO. AF_01/2020</t>
  </si>
  <si>
    <t xml:space="preserve">KIT CAVALETE PARA GÁS - SEM MEDIDOR OU REGULADOR - ENTRADA INDIVIDUAL PRINCIPAL, EM AÇO GALVANIZADO DN 15 E 25 MM (1/2" E 1") - FORNECIMENTO E INSTALAÇÃO. AF_01/2020</t>
  </si>
  <si>
    <t xml:space="preserve">LUVA DE REDUÇÃO PARA INSTALAÇÕES EM PEX MULTICAMADA, DN 20 X 16 MM, CONEXÃO POR CRIMPAGEM - FORNECIMENTO E INSTALAÇÃO. AF_01/2020</t>
  </si>
  <si>
    <t xml:space="preserve">LUVA DE REDUÇÃO PARA INSTALAÇÕES EM PEX MULTICAMADA, DN 26 X 20 MM, CONEXÃO POR CRIMPAGEM - FORNECIMENTO E INSTALAÇÃO. AF_01/2020</t>
  </si>
  <si>
    <t xml:space="preserve">LUVA DE REDUÇÃO PARA INSTALAÇÕES EM PEX MULTICAMADA, DN 32 X 26 MM, CONEXÃO POR CRIMPAGEM - FORNECIMENTO E INSTALAÇÃO. AF_01/2020</t>
  </si>
  <si>
    <t xml:space="preserve">LUVA PARA INSTALAÇÕES EM PEX MULTICAMADA, DN 16 MM, CONEXÃO POR CRIMPAGEM - FORNECIMENTO E INSTALAÇÃO. AF_01/2020</t>
  </si>
  <si>
    <t xml:space="preserve">LUVA PARA INSTALAÇÕES EM PEX MULTICAMADA, DN 20 MM, CONEXÃO POR CRIMPAGEM - FORNECIMENTO E INSTALAÇÃO. AF_01/2020</t>
  </si>
  <si>
    <t xml:space="preserve">LUVA PARA INSTALAÇÕES EM PEX MULTICAMADA, DN 26 MM, CONEXÃO POR CRIMPAGEM - FORNECIMENTO E INSTALAÇÃO. AF_01/2020</t>
  </si>
  <si>
    <t xml:space="preserve">LUVA PARA INSTALAÇÕES EM PEX MULTICAMADA, DN 32 MM, CONEXÃO POR CRIMPAGEM - FORNECIMENTO E INSTALAÇÃO. AF_01/2020</t>
  </si>
  <si>
    <t xml:space="preserve">TUBO, PEX, MULTICAMADA, COM PROTEÇÃO UV, DN 16, INSTALADO EM IMPLANTAÇÃO DE INSTALAÇÕES DE GÁS - FORNECIMENTO E INSTALAÇÃO. AF_01/2020</t>
  </si>
  <si>
    <t xml:space="preserve">TUBO, PEX, MULTICAMADA, COM PROTEÇÃO UV, DN 16, INSTALADO EM PRUMADA DE INSTALAÇÕES DE GÁS - FORNECIMENTO E INSTALAÇÃO. AF_01/2020</t>
  </si>
  <si>
    <t xml:space="preserve">TUBO, PEX, MULTICAMADA, COM PROTEÇÃO UV, DN 20, INSTALADO EM IMPLANTAÇÃO DE INSTALAÇÕES DE GÁS - FORNECIMENTO E INSTALAÇÃO. AF_01/2020</t>
  </si>
  <si>
    <t xml:space="preserve">TUBO, PEX, MULTICAMADA, COM PROTEÇÃO UV, DN 20, INSTALADO EM PRUMADA DE INSTALAÇÕES DE GÁS - FORNECIMENTO E INSTALAÇÃO. AF_01/2020</t>
  </si>
  <si>
    <t xml:space="preserve">TUBO, PEX, MULTICAMADA, COM PROTEÇÃO UV, DN 25, INSTALADO EM PRUMADA DE INSTALAÇÕES DE GÁS - FORNECIMENTO E INSTALAÇÃO. AF_01/2020</t>
  </si>
  <si>
    <t xml:space="preserve">TUBO, PEX, MULTICAMADA, COM PROTEÇÃO UV, DN 26, INSTALADO EM IMPLANTAÇÃO DE INSTALAÇÕES DE GÁS - FORNECIMENTO E INSTALAÇÃO. AF_01/2020</t>
  </si>
  <si>
    <t xml:space="preserve">TUBO, PEX, MULTICAMADA, COM PROTEÇÃO UV, DN 32, INSTALADO EM IMPLANTAÇÃO DE INSTALAÇÕES DE GÁS - FORNECIMENTO E INSTALAÇÃO. AF_01/2020</t>
  </si>
  <si>
    <t xml:space="preserve">TUBO, PEX, MULTICAMADA, COM PROTEÇÃO UV, DN 32, INSTALADO EM PRUMADA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</si>
  <si>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</si>
  <si>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</si>
  <si>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</si>
  <si>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</si>
  <si>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</si>
  <si>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</si>
  <si>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IMPLANTAÇÃO DE INSTALAÇÕES DE GÁS - FORNECIMENTO E INSTALAÇÃO. AF_01/2020</t>
  </si>
  <si>
    <t xml:space="preserve">TUBO, PEX, MULTICAMADA, COM TUBO LUVA, DN 32, INSTALADO EM RAMAL INTERNO DE INSTALAÇÕES DE GÁS - FORNECIMENTO E INSTALAÇÃO. AF_01/2020</t>
  </si>
  <si>
    <t xml:space="preserve">TUBO, PEX, MULTICAMADA, DN 16,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</si>
  <si>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</si>
  <si>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IMPLANTAÇÃO DE INSTALAÇÕES DE GÁS - FORNECIMENTO E INSTALAÇÃO. AF_01/2020</t>
  </si>
  <si>
    <t xml:space="preserve">TUBO, PEX, MULTICAMADA, DN 20, INSTALADO EM RAMAL INTERNO DE INSTALAÇÕES DE GÁS - FORNECIMENTO E INSTALAÇÃO. AF_01/2020</t>
  </si>
  <si>
    <t xml:space="preserve">TUBO, PEX, MULTICAMADA, DN 26, INSTALADO EM IMPLANTAÇÃO DE INSTALAÇÕES DE GÁS - FORNECIMENTO E INSTALAÇÃO. AF_01/2020</t>
  </si>
  <si>
    <t xml:space="preserve">TUBO, PEX, MULTICAMADA, DN 26, INSTALADO EM RAMAL INTERNO DE INSTALAÇÕES DE GÁS - FORNECIMENTO E INSTALAÇÃO. AF_01/2020</t>
  </si>
  <si>
    <t xml:space="preserve">TUBO, PEX, MULTICAMADA, DN 32, INSTALADO EM IMPLANTAÇÃO DE INSTALAÇÕES DE GÁS - FORNECIMENTO E INSTALAÇÃO. AF_01/2020</t>
  </si>
  <si>
    <t xml:space="preserve">TUBO, PEX, MULTICAMADA, DN 32, INSTALADO EM RAMAL INTERNO DE INSTALAÇÕES DE GÁS - FORNECIMENTO E INSTALAÇÃO. AF_01/2020</t>
  </si>
  <si>
    <t xml:space="preserve">TÊ, PARA INSTALAÇÕES EM PEX MULTICAMADA, DN 16 MM, CONEXÃO POR CRIMPAGEM - FORNECIMENTO E INSTALAÇÃO. AF_01/2020</t>
  </si>
  <si>
    <t xml:space="preserve">TÊ, PARA INSTALAÇÕES EM PEX MULTICAMADA, DN 20 MM, CONEXÃO POR CRIMPAGEM - FORNECIMENTO E INSTALAÇÃO. AF_01/2020</t>
  </si>
  <si>
    <t xml:space="preserve">TÊ, PARA INSTALAÇÕES EM PEX MULTICAMADA, DN 26 MM, CONEXÃO POR CRIMPAGEM - FORNECIMENTO E INSTALAÇÃO. AF_01/2020</t>
  </si>
  <si>
    <t xml:space="preserve">TÊ, PARA INSTALAÇÕES EM PEX MULTICAMADA, DN 32 MM, CONEXÃO POR CRIMPAGEM - FORNECIMENTO E INSTALAÇÃO. AF_01/2020</t>
  </si>
  <si>
    <t xml:space="preserve">AR CONDICIONADO JANELA, 10000 BTU/H, CICLO FRIO - FORNECIMENTO E INSTALAÇÃO. AF_11/2021</t>
  </si>
  <si>
    <t xml:space="preserve">AR CONDICIONADO JANELA, 12000 BTU/H, CICLO FRIO - FORNECIMENTO E INSTALAÇÃO. AF_11/2021</t>
  </si>
  <si>
    <t xml:space="preserve">AR CONDICIONADO JANELA, 7500 BTU/H, CICLO FRIO - FORNECIMENTO E INSTALAÇÃO. AF_11/2021</t>
  </si>
  <si>
    <t xml:space="preserve">AR CONDICIONADO SPLIT DUTO, 18000 BTU/H, CICLO QUENTE/FRIO - FORNECIMENTO E INSTALAÇÃO. AF_11/2021</t>
  </si>
  <si>
    <t xml:space="preserve">AR CONDICIONADO SPLIT DUTO, 24000 BTU/H, CICLO QUENTE/FRIO - FORNECIMENTO E INSTALAÇÃO. AF_11/2021</t>
  </si>
  <si>
    <t xml:space="preserve">AR CONDICIONADO SPLIT DUTO, 36000 BTU/H, CICLO QUENTE/FRIO - FORNECIMENTO E INSTALAÇÃO. AF_11/2021</t>
  </si>
  <si>
    <t xml:space="preserve">AR CONDICIONADO SPLIT INVERTER, HI-WALL (PAREDE), 12000 BTU/H, CICLO FRIO - FORNECIMENTO E INSTALAÇÃO. AF_11/2021_PE</t>
  </si>
  <si>
    <t xml:space="preserve">AR CONDICIONADO SPLIT INVERTER, HI-WALL (PAREDE), 18000 BTU/H, CICLO FRIO - FORNECIMENTO E INSTALAÇÃO. AF_11/2021_PE</t>
  </si>
  <si>
    <t xml:space="preserve">AR CONDICIONADO SPLIT INVERTER, HI-WALL (PAREDE), 24000 BTU/H, CICLO FRIO - FORNECIMENTO E INSTALAÇÃO. AF_11/2021_PE</t>
  </si>
  <si>
    <t xml:space="preserve">AR CONDICIONADO SPLIT INVERTER, HI-WALL (PAREDE), 9000 BTU/H, CICLO FRIO - FORNECIMENTO E INSTALAÇÃO. AF_11/2021_PE</t>
  </si>
  <si>
    <t xml:space="preserve">AR CONDICIONADO SPLIT INVERTER, PISO TETO, 18000 BTU/H, CICLO FRIO - FORNECIMENTO E INSTALAÇÃO. AF_11/2021_PSE</t>
  </si>
  <si>
    <t xml:space="preserve">AR CONDICIONADO SPLIT INVERTER, PISO TETO, 24000 BTU/H, CICLO FRIO - FORNECIMENTO E INSTALAÇÃO. AF_11/2021_PSE</t>
  </si>
  <si>
    <t xml:space="preserve">AR CONDICIONADO SPLIT INVERTER, PISO TETO, 24000 BTU/H, QUENTE/FRIO - FORNECIMENTO E INSTALAÇÃO. AF_11/2021_PSE</t>
  </si>
  <si>
    <t xml:space="preserve">AR CONDICIONADO SPLIT INVERTER, PISO TETO, 36000 BTU/H, CICLO FRIO - FORNECIMENTO E INSTALAÇÃO. AF_11/2021_PSE</t>
  </si>
  <si>
    <t xml:space="preserve">AR CONDICIONADO SPLIT INVERTER, PISO TETO, 48000 BTU/H, CICLO FRIO - FORNECIMENTO E INSTALAÇÃO. AF_11/2021_PE</t>
  </si>
  <si>
    <t xml:space="preserve">AR CONDICIONADO SPLIT INVERTER, PISO TETO, APRESENTANDO ENTRE 54000 E 58000 BTU/H, CICLO FRIO - FORNECIMENTO E INSTALAÇÃO. AF_11/2021_PE</t>
  </si>
  <si>
    <t xml:space="preserve">AR CONDICIONADO SPLIT ON/OFF, CASSETE (TETO), 18000 BTU/H, CICLO QUENTE/FRIO - FORNECIMENTO E INSTALAÇÃO. AF_11/2021_PE</t>
  </si>
  <si>
    <t xml:space="preserve">AR CONDICIONADO SPLIT ON/OFF, CASSETE (TETO), 24000 BTU/H, CICLO QUENTE/FRIO - FORNECIMENTO E INSTALAÇÃO. AF_11/2021_PE</t>
  </si>
  <si>
    <t xml:space="preserve">AR CONDICIONADO SPLIT ON/OFF, CASSETE (TETO), 36000 BTU/H, CICLO QUENTE/FRIO - FORNECIMENTO E INSTALAÇÃO. AF_11/2021_PE</t>
  </si>
  <si>
    <t xml:space="preserve">AR CONDICIONADO SPLIT ON/OFF, CASSETE (TETO), 48000 BTU/H, CICLO QUENTE/FRIO - FORNECIMENTO E INSTALAÇÃO. AF_11/2021_PE</t>
  </si>
  <si>
    <t xml:space="preserve">AR CONDICIONADO SPLIT ON/OFF, CASSETE (TETO), 60000 BTU/H, CICLO QUENTE/FRIO - FORNECIMENTO E INSTALAÇÃO. AF_11/2021_PE</t>
  </si>
  <si>
    <t xml:space="preserve">AR CONDICIONADO SPLIT ON/OFF, CASSETE (TETO), FRIO 4 VIAS 18000 BTU/H - FORNECIMENTO E INSTALAÇÃO. AF_11/2021_PE</t>
  </si>
  <si>
    <t xml:space="preserve">AR CONDICIONADO SPLIT ON/OFF, CASSETE (TETO), FRIO 4 VIAS 24000 BTU/H - FORNECIMENTO E INSTALAÇÃO. AF_11/2021_PE</t>
  </si>
  <si>
    <t xml:space="preserve">AR CONDICIONADO SPLIT ON/OFF, CASSETE (TETO), FRIO 4 VIAS 36000 BTU/H - FORNECIMENTO E INSTALAÇÃO. AF_11/2021_PE</t>
  </si>
  <si>
    <t xml:space="preserve">AR CONDICIONADO SPLIT ON/OFF, CASSETE (TETO), FRIO 4 VIAS 48000 BTU/H - FORNECIMENTO E INSTALAÇÃO. AF_11/2021_PE</t>
  </si>
  <si>
    <t xml:space="preserve">AR CONDICIONADO SPLIT ON/OFF, CASSETE (TETO), FRIO 4 VIAS 60000 BTU/H - FORNECIMENTO E INSTALAÇÃO. AF_11/2021_PE</t>
  </si>
  <si>
    <t xml:space="preserve">AR CONDICIONADO SPLIT ON/OFF, HI-WALL (PAREDE), 12000 BTUS/H, CICLO FRIO - FORNECIMENTO E INSTALAÇÃO. AF_11/2021_PE</t>
  </si>
  <si>
    <t xml:space="preserve">AR CONDICIONADO SPLIT ON/OFF, HI-WALL (PAREDE), 12000 BTUS/H, CICLO QUENTE/FRIO - FORNECIMENTO E INSTALAÇÃO. AF_11/2021_PE</t>
  </si>
  <si>
    <t xml:space="preserve">AR CONDICIONADO SPLIT ON/OFF, HI-WALL (PAREDE), 18000 BTUS/H, CICLO FRIO - FORNECIMENTO E INSTALAÇÃO. AF_11/2021_PE</t>
  </si>
  <si>
    <t xml:space="preserve">AR CONDICIONADO SPLIT ON/OFF, HI-WALL (PAREDE), 18000 BTUS/H, CICLO QUENTE/FRIO - FORNECIMENTO E INSTALAÇÃO. AF_11/2021_PE</t>
  </si>
  <si>
    <t xml:space="preserve">AR CONDICIONADO SPLIT ON/OFF, HI-WALL (PAREDE), 24000 BTUS/H, CICLO FRIO - FORNECIMENTO E INSTALAÇÃO. AF_11/2021_PE</t>
  </si>
  <si>
    <t xml:space="preserve">AR CONDICIONADO SPLIT ON/OFF, HI-WALL (PAREDE), 24000 BTUS/H, CICLO QUENTE/FRIO - FORNECIMENTO E INSTALAÇÃO. AF_11/2021_PE</t>
  </si>
  <si>
    <t xml:space="preserve">AR CONDICIONADO SPLIT ON/OFF, HI-WALL (PAREDE), 9000 BTUS/H, CICLO FRIO - FORNECIMENTO E INSTALAÇÃO. AF_11/2021_PE</t>
  </si>
  <si>
    <t xml:space="preserve">AR CONDICIONADO SPLIT ON/OFF, HI-WALL (PAREDE), 9000 BTUS/H, CICLO QUENTE/FRIO - FORNECIMENTO E INSTALAÇÃO. AF_11/2021_PE</t>
  </si>
  <si>
    <t xml:space="preserve">AR CONDICIONADO SPLIT ON/OFF, PISO TETO, 18.000 BTU/H, CICLO FRIO - FORNECIMENTO E INSTALAÇÃO. AF_11/2021_PSE</t>
  </si>
  <si>
    <t xml:space="preserve">AR CONDICIONADO SPLIT ON/OFF, PISO TETO, 24.000 BTU/H, CICLO FRIO - FORNECIMENTO E INSTALAÇÃO. AF_11/2021_PSE</t>
  </si>
  <si>
    <t xml:space="preserve">AR CONDICIONADO SPLIT ON/OFF, PISO TETO, 36.000 BTU/H, CICLO FRIO - FORNECIMENTO E INSTALAÇÃO. AF_11/2021_PSE</t>
  </si>
  <si>
    <t xml:space="preserve">AR CONDICIONADO SPLIT ON/OFF, PISO TETO, 48.000 BTU/H, CICLO FRIO - FORNECIMENTO E INSTALAÇÃO. AF_11/2021_PE</t>
  </si>
  <si>
    <t xml:space="preserve">AR CONDICIONADO SPLIT ON/OFF, PISO TETO, 60.000 BTU/H, CICLO FRIO - FORNECIMENTO E INSTALAÇÃO. AF_11/2021_PE</t>
  </si>
  <si>
    <t xml:space="preserve">AR CONDICIONADO SPLITÃO 10 TR - FORNECIMENTO E INSTALAÇÃO. AF_11/2021_PE</t>
  </si>
  <si>
    <t xml:space="preserve">AR CONDICIONADO SPLITÃO 15 TR - FORNECIMENTO E INSTALAÇÃO. AF_11/2021_PE</t>
  </si>
  <si>
    <t xml:space="preserve">DAMPER DE REGULAGEM PARA SISTEMA DE AR CONDICIONADO, 1000X500 MM - FORNECIMENTO E INSTALAÇÃO. AF_11/2021</t>
  </si>
  <si>
    <t xml:space="preserve">DIFUSOR PARA SISTEMA DE AR CONDICIONADO, 400X400 MM - FORNECIMENTO E INSTALAÇÃO. AF_11/2021</t>
  </si>
  <si>
    <t xml:space="preserve">GRELHA PARA SISTEMA DE AR CONDICIONADO, 400X400 MM - FORNECIMENTO E INSTALAÇÃO. AF_11/2021</t>
  </si>
  <si>
    <t xml:space="preserve">RASGO E CHUMBAMENTO EM ALVENARIA PARA TUBOS DE SPLIT PAREDE DE 9000 A 24000 BTUS/H. AF_11/2021</t>
  </si>
  <si>
    <t xml:space="preserve">TUBO EM COBRE FLEXÍVEL, DN 1/2", COM ISOLAMENTO, INSTALADO EM FORRO, PARA RAMAL DE ALIMENTAÇÃO DE AR CONDICIONADO, INCLUSO FIXADOR.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</si>
  <si>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</si>
  <si>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</si>
  <si>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</si>
  <si>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COTOVELO EM COBRE, 45 GRAUS, DN 1 1/8", INSTALADO EM RAMAL DE ALIMENTAÇÃO DE AR-CONDICIONADO COM CONDENSADORA CENTRAL - FORNECIMENTO E INSTALAÇÃO. AF_07/2025</t>
  </si>
  <si>
    <t xml:space="preserve">COTOVELO EM COBRE, 45 GRAUS, DN 1 5/8", INSTALADO EM RAMAL DE ALIMENTAÇÃO DE AR-CONDICIONADO COM CONDENSADORA CENTRAL - FORNECIMENTO E INSTALAÇÃO. AF_07/2025</t>
  </si>
  <si>
    <t xml:space="preserve">COTOVELO EM COBRE, 90 GRAUS, DN 1 1/8", INSTALADO EM RAMAL DE ALIMENTAÇÃO DE AR-CONDICIONADO COM CONDENSADORA CENTRAL - FORNECIMENTO E INSTALAÇÃO. AF_07/2025</t>
  </si>
  <si>
    <t xml:space="preserve">COTOVELO EM COBRE, 90 GRAUS, DN 1 5/8", INSTALADO EM RAMAL DE ALIMENTAÇÃO DE AR-CONDICIONADO COM CONDENSADORA CENTRAL - FORNECIMENTO E INSTALAÇÃO. AF_07/2025</t>
  </si>
  <si>
    <t xml:space="preserve">LUVA EM COBRE, DN 1 1/8", INSTALADO EM RAMAL DE ALIMENTAÇÃO DE AR-CONDICIONADO COM CONDENSADORA CENTRAL - FORNECIMENTO E INSTALAÇÃO. AF_07/2025</t>
  </si>
  <si>
    <t xml:space="preserve">LUVA EM COBRE, DN 1 5/8", INSTALADO EM RAMAL DE ALIMENTAÇÃO DE AR-CONDICIONADO COM CONDENSADORA CENTRAL - FORNECIMENTO E INSTALAÇÃO. AF_07/2025</t>
  </si>
  <si>
    <t xml:space="preserve">REFINETE EM COBRE, DN 1 1/8", INSTALADO EM RAMAL DE ALIMENTAÇÃO DE AR-CONDICIONADO COM CONDENSADORA CENTRAL - INSTALAÇÃO. AF_07/2025</t>
  </si>
  <si>
    <t xml:space="preserve">REFINETE EM COBRE, DN 1 5/8", INSTALADO EM RAMAL DE ALIMENTAÇÃO DE AR-CONDICIONADO COM CONDENSADORA CENTRAL - INSTALAÇÃO. AF_07/2025</t>
  </si>
  <si>
    <t xml:space="preserve">TE EM COBRE, DN 1 1/8", INSTALADO EM RAMAL DE ALIMENTAÇÃO DE AR-CONDICIONADO COM CONDENSADORA CENTRAL - FORNECIMENTO E INSTALAÇÃO. AF_07/2025</t>
  </si>
  <si>
    <t xml:space="preserve">TE EM COBRE, DN 1 5/8", INSTALADO EM RAMAL DE ALIMENTAÇÃO DE AR-CONDICIONADO COM CONDENSADORA CENTRAL - FORNECIMENTO E INSTALAÇÃO. AF_07/2025</t>
  </si>
  <si>
    <t xml:space="preserve">TUBO EM COBRE FLEXÍVEL, DN 1/2", COM ISOLAMENTO, INSTALADO EM RAMAL DE ALIMENTAÇÃO DE AR-CONDICIONADO - FORNECIMENTO E INSTALAÇÃO. AF_07/2025</t>
  </si>
  <si>
    <t xml:space="preserve">TUBO EM COBRE FLEXÍVEL, DN 1/4", COM ISOLAMENTO, INSTALADO EM RAMAL DE ALIMENTAÇÃO DE AR-CONDICIONADO - FORNECIMENTO E INSTALAÇÃO. AF_07/2025</t>
  </si>
  <si>
    <t xml:space="preserve">TUBO EM COBRE FLEXÍVEL, DN 3/4", COM ISOLAMENTO, INSTALADO EM RAMAL DE ALIMENTAÇÃO DE AR-CONDICIONADO - FORNECIMENTO E INSTALAÇÃO. AF_07/2025</t>
  </si>
  <si>
    <t xml:space="preserve">TUBO EM COBRE FLEXÍVEL, DN 3/8", COM ISOLAMENTO, INSTALADO EM RAMAL DE ALIMENTAÇÃO DE AR-CONDICIONADO - FORNECIMENTO E INSTALAÇÃO. AF_07/2025</t>
  </si>
  <si>
    <t xml:space="preserve">TUBO EM COBRE FLEXÍVEL, DN 5/8", COM ISOLAMENTO, INSTALADO EM RAMAL DE ALIMENTAÇÃO DE AR-CONDICIONADO - FORNECIMENTO E INSTALAÇÃO. AF_07/2025</t>
  </si>
  <si>
    <t xml:space="preserve">TUBO EM COBRE FLEXÍVEL, DN 7/8", COM ISOLAMENTO, INSTALADO EM RAMAL DE ALIMENTAÇÃO DE AR-CONDICIONADO - FORNECIMENTO E INSTALAÇÃO. AF_07/2025</t>
  </si>
  <si>
    <t xml:space="preserve">TUBO EM COBRE RÍGIDO, DN 1 1/8"", COM ISOLAMENTO, INSTALADO EM RAMAL DE ALIMENTAÇÃO DE AR-CONDICIONADO COM CONDENSADORA CENTRAL - FORNECIMENTO E INSTALAÇÃO. AF_07/2025</t>
  </si>
  <si>
    <t xml:space="preserve">TUBO EM COBRE RÍGIDO, DN 1 5/8"", COM ISOLAMENTO, INSTALADO EM RAMAL DE ALIMENTAÇÃO DE AR-CONDICIONADO COM CONDENSADORA CENTRAL - FORNECIMENTO E INSTALAÇÃO. AF_07/2025</t>
  </si>
  <si>
    <t xml:space="preserve">BUCHA DE REDUÇÃO EM COBRE, DN 22 MM X 15 MM, SEM ANEL DE SOLDA, PONTA X BOLSA, INSTALADO EM RAMAL DE DISTRIBUIÇÃO DE HIDRÁULICA PREDIAL - FORNECIMENTO E INSTALAÇÃO. AF_04/2022</t>
  </si>
  <si>
    <t xml:space="preserve">BUCHA DE REDUÇÃO EM COBRE, DN 22 MM X 15 MM, SEM ANEL DE SOLDA, PONTA X BOLSA, INSTALADO EM RAMAL E SUB-RAMAL DE AQUECIMENTO SOLAR - FORNECIMENTO E INSTALAÇÃO. AF_04/2022</t>
  </si>
  <si>
    <t xml:space="preserve">BUCHA DE REDUÇÃO EM COBRE, DN 22 MM X 15 MM, SEM ANEL DE SOLDA, PONTA X BOLSA, INSTALADO EM RAMAL E SUB-RAMAL DE GÁS COMBUSTÍVEL - FORNECIMENTO E INSTALAÇÃO. AF_04/2022</t>
  </si>
  <si>
    <t xml:space="preserve">BUCHA DE REDUÇÃO EM COBRE, DN 22 MM X 15 MM, SEM ANEL DE SOLDA, PONTA X BOLSA, INSTALADO EM RAMAL E SUB-RAMAL DE GÁS MEDICINAL - FORNECIMENTO E INSTALAÇÃO. AF_04/2022</t>
  </si>
  <si>
    <t xml:space="preserve">BUCHA DE REDUÇÃO EM COBRE, DN 22 MM X 15 MM, SEM ANEL DE SOLDA, PONTA X BOLSA, INSTALADO EM RAMAL E SUB-RAMAL DE HIDRÁULICA PREDIAL - FORNECIMENTO E INSTALAÇÃO. AF_04/2022</t>
  </si>
  <si>
    <t xml:space="preserve">BUCHA DE REDUÇÃO EM COBRE, DN 28 MM X 22 MM, SEM ANEL DE SOLDA, INSTALADO EM RAMAL DE DISTRIBUIÇÃO DE HIDRÁULICA PREDIAL - FORNECIMENTO E INSTALAÇÃO. AF_04/2022</t>
  </si>
  <si>
    <t xml:space="preserve">BUCHA DE REDUÇÃO EM COBRE, DN 28 MM X 22 MM, SEM ANEL DE SOLDA, INSTALADO EM RAMAL E SUB-RAMAL DE AQUECIMENTO SOLAR - FORNECIMENTO E INSTALAÇÃO. AF_04/2022</t>
  </si>
  <si>
    <t xml:space="preserve">BUCHA DE REDUÇÃO EM COBRE, DN 28 MM X 22 MM, SEM ANEL DE SOLDA, INSTALADO EM RAMAL E SUB-RAMAL DE GÁS COMBUSTÍVEL - FORNECIMENTO E INSTALAÇÃO. AF_04/2022</t>
  </si>
  <si>
    <t xml:space="preserve">BUCHA DE REDUÇÃO EM COBRE, DN 28 MM X 22 MM, SEM ANEL DE SOLDA, INSTALADO EM RAMAL E SUB-RAMAL DE GÁS MEDICINAL - FORNECIMENTO E INSTALAÇÃO. AF_04/2022</t>
  </si>
  <si>
    <t xml:space="preserve">BUCHA DE REDUÇÃO EM COBRE, DN 28 MM X 22 MM, SEM ANEL DE SOLDA, INSTALADO EM RAMAL E SUB-RAMAL DE HIDRÁULICA PREDIAL - FORNECIMENTO E INSTALAÇÃO. AF_04/2022</t>
  </si>
  <si>
    <t xml:space="preserve">BUCHA DE REDUÇÃO EM COBRE, DN 28 MM X 22 MM, SEM ANEL DE SOLDA, PONTA X BOLSA, INSTALADO EM PRUMADA DE HIDRÁULICA PREDIAL - FORNECIMENTO E INSTALAÇÃO. AF_04/2022</t>
  </si>
  <si>
    <t xml:space="preserve">BUCHA DE REDUÇÃO EM COBRE, DN 35 MM X 28 MM, SEM ANEL DE SOLDA, PONTA X BOLSA, INSTALADO EM PRUMADA DE HIDRÁULICA PREDIAL - FORNECIMENTO E INSTALAÇÃO. AF_04/2022</t>
  </si>
  <si>
    <t xml:space="preserve">BUCHA DE REDUÇÃO EM COBRE, DN 42 MM X 35 MM, SEM ANEL DE SOLDA, PONTA X BOLSA, INSTALADO EM PRUMADA DE HIDRÁULICA PREDIAL - FORNECIMENTO E INSTALAÇÃO. AF_04/2022</t>
  </si>
  <si>
    <t xml:space="preserve">BUCHA DE REDUÇÃO EM COBRE, DN 54 MM X 42 MM, SEM ANEL DE SOLDA, PONTA X BOLSA, INSTALADO EM PRUMADA DE HIDRÁULICA PREDIAL - FORNECIMENTO E INSTALAÇÃO. AF_04/2022</t>
  </si>
  <si>
    <t xml:space="preserve">BUCHA DE REDUÇÃO EM COBRE, DN 66 MM X 54 MM, SEM ANEL DE SOLDA, PONTA X BOLSA, INSTALADO EM PRUMADA DE HIDRÁULICA PREDIAL - FORNECIMENTO E INSTALAÇÃO. AF_04/2022</t>
  </si>
  <si>
    <t xml:space="preserve">CONECTOR EM BRONZE/LATÃO, DN 15 MM X 1/2", SEM ANEL DE SOLDA, BOLSA X ROSCA F, INSTALADO EM RAMAL DE DISTRIBUIÇÃO DE HIDRÁULICA PREDIAL - FORNECIMENTO E INSTALAÇÃO. AF_04/2022</t>
  </si>
  <si>
    <t xml:space="preserve">CONECTOR EM BRONZE/LATÃO, DN 15 MM X 1/2", SEM ANEL DE SOLDA, BOLSA X ROSCA F, INSTALADO EM RAMAL E SUB-RAMAL DE AQUECIMENTO SOLAR - FORNECIMENTO E INSTALAÇÃO. AF_04/2022</t>
  </si>
  <si>
    <t xml:space="preserve">CONECTOR EM BRONZE/LATÃO, DN 15 MM X 1/2", SEM ANEL DE SOLDA, BOLSA X ROSCA F, INSTALADO EM RAMAL E SUB-RAMAL DE GÁS COMBUSTÍVEL - FORNECIMENTO E INSTALAÇÃO. AF_04/2022</t>
  </si>
  <si>
    <t xml:space="preserve">CONECTOR EM BRONZE/LATÃO, DN 15 MM X 1/2", SEM ANEL DE SOLDA, BOLSA X ROSCA F, INSTALADO EM RAMAL E SUB-RAMAL DE GÁS MEDICINAL - FORNECIMENTO E INSTALAÇÃO. AF_04/2022</t>
  </si>
  <si>
    <t xml:space="preserve">CONECTOR EM BRONZE/LATÃO, DN 15 MM X 1/2", SEM ANEL DE SOLDA, BOLSA X ROSCA F, INSTALADO EM RAMAL E SUB-RAMAL DE HIDRÁULICA PREDIAL - FORNECIMENTO E INSTALAÇÃO. AF_04/2022</t>
  </si>
  <si>
    <t xml:space="preserve">CONECTOR EM BRONZE/LATÃO, DN 22 MM X 1/2", SEM ANEL DE SOLDA, BOLSA X ROSCA F, INSTALADO EM PRUMADA DE HIDRÁULICA PREDIAL - FORNECIMENTO E INSTALAÇÃO. AF_04/2022</t>
  </si>
  <si>
    <t xml:space="preserve">CONECTOR EM BRONZE/LATÃO, DN 22 MM X 1/2", SEM ANEL DE SOLDA, BOLSA X ROSCA F, INSTALADO EM RAMAL DE DISTRIBUIÇÃO DE HIDRÁULICA PREDIAL - FORNECIMENTO E INSTALAÇÃO. AF_04/2022</t>
  </si>
  <si>
    <t xml:space="preserve">CONECTOR EM BRONZE/LATÃO, DN 22 MM X 1/2", SEM ANEL DE SOLDA, BOLSA X ROSCA F, INSTALADO EM RAMAL E SUB-RAMAL DE AQUECIMENTO SOLAR - FORNECIMENTO E INSTALAÇÃO. AF_04/2022</t>
  </si>
  <si>
    <t xml:space="preserve">CONECTOR EM BRONZE/LATÃO, DN 22 MM X 1/2", SEM ANEL DE SOLDA, BOLSA X ROSCA F, INSTALADO EM RAMAL E SUB-RAMAL DE GÁS COMBUSTÍVEL - FORNECIMENTO E INSTALAÇÃO. AF_04/2022</t>
  </si>
  <si>
    <t xml:space="preserve">CONECTOR EM BRONZE/LATÃO, DN 22 MM X 1/2", SEM ANEL DE SOLDA, BOLSA X ROSCA F, INSTALADO EM RAMAL E SUB-RAMAL DE GÁS MEDICINAL - FORNECIMENTO E INSTALAÇÃO. AF_04/2022</t>
  </si>
  <si>
    <t xml:space="preserve">CONECTOR EM BRONZE/LATÃO, DN 22 MM X 1/2", SEM ANEL DE SOLDA, BOLSA X ROSCA F, INSTALADO EM RAMAL E SUB-RAMAL DE HIDRÁULICA PREDIAL - FORNECIMENTO E INSTALAÇÃO. AF_04/2022</t>
  </si>
  <si>
    <t xml:space="preserve">CONECTOR EM BRONZE/LATÃO, DN 22 MM X 3/4", SEM ANEL DE SOLDA, BOLSA X ROSCA F, INSTALADO EM PRUMADA DE HIDRÁULICA PREDIAL - FORNECIMENTO E INSTALAÇÃO. AF_04/2022</t>
  </si>
  <si>
    <t xml:space="preserve">CONECTOR EM BRONZE/LATÃO, DN 22 MM X 3/4", SEM ANEL DE SOLDA, BOLSA X ROSCA F, INSTALADO EM RAMAL DE DISTRIBUIÇÃO DE HIDRÁULICA PREDIAL - FORNECIMENTO E INSTALAÇÃO. AF_04/2022</t>
  </si>
  <si>
    <t xml:space="preserve">CONECTOR EM BRONZE/LATÃO, DN 22 MM X 3/4", SEM ANEL DE SOLDA, BOLSA X ROSCA F, INSTALADO EM RAMAL E SUB-RAMAL DE AQUECIMENTO SOLAR - FORNECIMENTO E INSTALAÇÃO. AF_04/2022</t>
  </si>
  <si>
    <t xml:space="preserve">CONECTOR EM BRONZE/LATÃO, DN 22 MM X 3/4", SEM ANEL DE SOLDA, BOLSA X ROSCA F, INSTALADO EM RAMAL E SUB-RAMAL DE GÁS COMBUSTÍVEL - FORNECIMENTO E INSTALAÇÃO. AF_04/2022</t>
  </si>
  <si>
    <t xml:space="preserve">CONECTOR EM BRONZE/LATÃO, DN 22 MM X 3/4", SEM ANEL DE SOLDA, BOLSA X ROSCA F, INSTALADO EM RAMAL E SUB-RAMAL DE GÁS MEDICINAL - FORNECIMENTO E INSTALAÇÃO. AF_04/2022</t>
  </si>
  <si>
    <t xml:space="preserve">CONECTOR EM BRONZE/LATÃO, DN 22 MM X 3/4", SEM ANEL DE SOLDA, BOLSA X ROSCA F, INSTALADO EM RAMAL E SUB-RAMAL DE HIDRÁULICA PREDIAL - FORNECIMENTO E INSTALAÇÃO. AF_04/2022</t>
  </si>
  <si>
    <t xml:space="preserve">CONECTOR EM BRONZE/LATÃO, DN 28 MM X 1/2", SEM ANEL DE SOLDA, BOLSA X ROSCA F, INSTALADO EM PRUMADA DE HIDRÁULICA PREDIAL - FORNECIMENTO E INSTALAÇÃO. AF_04/2022</t>
  </si>
  <si>
    <t xml:space="preserve">CONECTOR EM BRONZE/LATÃO, DN 28 MM X 1/2", SEM ANEL DE SOLDA, BOLSA X ROSCA F, INSTALADO EM RAMAL DE DISTRIBUIÇÃO DE HIDRÁULICA PREDIAL - FORNECIMENTO E INSTALAÇÃO. AF_04/2022</t>
  </si>
  <si>
    <t xml:space="preserve">CONECTOR EM BRONZE/LATÃO, DN 28 MM X 1/2", SEM ANEL DE SOLDA, BOLSA X ROSCA F, INSTALADO EM RAMAL E SUB-RAMAL DE AQUECIMENTO SOLAR - FORNECIMENTO E INSTALAÇÃO. AF_04/2022</t>
  </si>
  <si>
    <t xml:space="preserve">CONECTOR EM BRONZE/LATÃO, DN 28 MM X 1/2", SEM ANEL DE SOLDA, BOLSA X ROSCA F, INSTALADO EM RAMAL E SUB-RAMAL DE GÁS COMBUSTÍVEL - FORNECIMENTO E INSTALAÇÃO. AF_04/2022</t>
  </si>
  <si>
    <t xml:space="preserve">CONECTOR EM BRONZE/LATÃO, DN 28 MM X 1/2", SEM ANEL DE SOLDA, BOLSA X ROSCA F, INSTALADO EM RAMAL E SUB-RAMAL DE GÁS MEDICINAL - FORNECIMENTO E INSTALAÇÃO. AF_04/2022</t>
  </si>
  <si>
    <t xml:space="preserve">CONECTOR EM BRONZE/LATÃO, DN 28 MM X 1/2", SEM ANEL DE SOLDA, BOLSA X ROSCA F, INSTALADO EM RAMAL E SUB-RAMAL DE HIDRÁULICA PREDIAL - FORNECIMENTO E INSTALAÇÃO. AF_04/2022</t>
  </si>
  <si>
    <t xml:space="preserve">COTOVELO EM BRONZE/LATÃO, DN 15 MM X 1/2", 90 GRAUS, SEM ANEL DE SOLDA, BOLSA X ROSCA F, INSTALADO EM RAMAL DE DISTRIBUIÇÃO DE HIDRÁULICA PREDIAL - FORNECIMENTO E INSTALAÇÃO. AF_04/2022</t>
  </si>
  <si>
    <t xml:space="preserve">COTOVELO EM BRONZE/LATÃO, DN 15 MM X 1/2", 90 GRAUS, SEM ANEL DE SOLDA, BOLSA X ROSCA F, INSTALADO EM RAMAL E SUB-RAMAL DE AQUECIMENTO SOLAR - FORNECIMENTO E INSTALAÇÃO. AF_04/2022</t>
  </si>
  <si>
    <t xml:space="preserve">COTOVELO EM BRONZE/LATÃO, DN 15 MM X 1/2", 90 GRAUS, SEM ANEL DE SOLDA, BOLSA X ROSCA F, INSTALADO EM RAMAL E SUB-RAMAL DE GÁS COMBUSTÍVEL - FORNECIMENTO E INSTALAÇÃO. AF_04/2022</t>
  </si>
  <si>
    <t xml:space="preserve">COTOVELO EM BRONZE/LATÃO, DN 15 MM X 1/2", 90 GRAUS, SEM ANEL DE SOLDA, BOLSA X ROSCA F, INSTALADO EM RAMAL E SUB-RAMAL DE GÁS MEDICINAL - FORNECIMENTO E INSTALAÇÃO. AF_04/2022</t>
  </si>
  <si>
    <t xml:space="preserve">COTOVELO EM BRONZE/LATÃO, DN 15 MM X 1/2", 90 GRAUS, SEM ANEL DE SOLDA, BOLSA X ROSCA F, INSTALADO EM RAMAL E SUB-RAMAL DE HIDRÁULICA PREDIAL - FORNECIMENTO E INSTALAÇÃO. AF_04/2022</t>
  </si>
  <si>
    <t xml:space="preserve">COTOVELO EM BRONZE/LATÃO, DN 22 MM X 1/2", 90 GRAUS, SEM ANEL DE SOLDA, BOLSA X ROSCA F, INSTALADO EM PRUMADA DE HIDRÁULICA PREDIAL - FORNECIMENTO E INSTALAÇÃO. AF_04/2022</t>
  </si>
  <si>
    <t xml:space="preserve">COTOVELO EM BRONZE/LATÃO, DN 22 MM X 1/2", 90 GRAUS, SEM ANEL DE SOLDA, BOLSA X ROSCA F, INSTALADO EM RAMAL DE DISTRIBUIÇÃO DE HIDRÁULICA PREDIAL - FORNECIMENTO E INSTALAÇÃO. AF_04/2022</t>
  </si>
  <si>
    <t xml:space="preserve">COTOVELO EM BRONZE/LATÃO, DN 22 MM X 1/2", 90 GRAUS, SEM ANEL DE SOLDA, BOLSA X ROSCA F, INSTALADO EM RAMAL E SUB-RAMAL DE AQUECIMENTO SOLAR - FORNECIMENTO E INSTALAÇÃO. AF_04/2022</t>
  </si>
  <si>
    <t xml:space="preserve">COTOVELO EM BRONZE/LATÃO, DN 22 MM X 1/2", 90 GRAUS, SEM ANEL DE SOLDA, BOLSA X ROSCA F, INSTALADO EM RAMAL E SUB-RAMAL DE GÁS COMBUSTÍVEL - FORNECIMENTO E INSTALAÇÃO. AF_04/2022</t>
  </si>
  <si>
    <t xml:space="preserve">COTOVELO EM BRONZE/LATÃO, DN 22 MM X 1/2", 90 GRAUS, SEM ANEL DE SOLDA, BOLSA X ROSCA F, INSTALADO EM RAMAL E SUB-RAMAL DE GÁS MEDICINAL - FORNECIMENTO E INSTALAÇÃO. AF_04/2022</t>
  </si>
  <si>
    <t xml:space="preserve">COTOVELO EM BRONZE/LATÃO, DN 22 MM X 1/2", 90 GRAUS, SEM ANEL DE SOLDA, BOLSA X ROSCA F, INSTALADO EM RAMAL E SUB-RAMAL DE HIDRÁULICA PREDIAL - FORNECIMENTO E INSTALAÇÃO. AF_04/2022</t>
  </si>
  <si>
    <t xml:space="preserve">COTOVELO EM BRONZE/LATÃO, DN 22 MM X 3/4", 90 GRAUS, SEM ANEL DE SOLDA, BOLSA X ROSCA F, INSTALADO EM PRUMADA DE HIDRÁULICA PREDIAL - FORNECIMENTO E INSTALAÇÃO. AF_04/2022</t>
  </si>
  <si>
    <t xml:space="preserve">COTOVELO EM BRONZE/LATÃO, DN 22 MM X 3/4", 90 GRAUS, SEM ANEL DE SOLDA, BOLSA X ROSCA F, INSTALADO EM RAMAL DE DISTRIBUIÇÃO DE HIDRÁULICA PREDIAL - FORNECIMENTO E INSTALAÇÃO. AF_04/2022</t>
  </si>
  <si>
    <t xml:space="preserve">COTOVELO EM BRONZE/LATÃO, DN 22 MM X 3/4", 90 GRAUS, SEM ANEL DE SOLDA, BOLSA X ROSCA F, INSTALADO EM RAMAL E SUB-RAMAL DE AQUECIMENTO SOLAR - FORNECIMENTO E INSTALAÇÃO. AF_04/2022</t>
  </si>
  <si>
    <t xml:space="preserve">COTOVELO EM BRONZE/LATÃO, DN 22 MM X 3/4", 90 GRAUS, SEM ANEL DE SOLDA, BOLSA X ROSCA F, INSTALADO EM RAMAL E SUB-RAMAL DE GÁS COMBUSTÍVEL - FORNECIMENTO E INSTALAÇÃO. AF_04/2022</t>
  </si>
  <si>
    <t xml:space="preserve">COTOVELO EM BRONZE/LATÃO, DN 22 MM X 3/4", 90 GRAUS, SEM ANEL DE SOLDA, BOLSA X ROSCA F, INSTALADO EM RAMAL E SUB-RAMAL DE GÁS MEDICINAL - FORNECIMENTO E INSTALAÇÃO. AF_04/2022</t>
  </si>
  <si>
    <t xml:space="preserve">COTOVELO EM BRONZE/LATÃO, DN 22 MM X 3/4", 90 GRAUS, SEM ANEL DE SOLDA, BOLSA X ROSCA F, INSTALADO EM RAMAL E SUB-RAMAL DE HIDRÁULICA PREDIAL - FORNECIMENTO E INSTALAÇÃO. AF_04/2022</t>
  </si>
  <si>
    <t xml:space="preserve">COTOVELO EM COBRE, DN 15 MM, 90 GRAUS, SEM ANEL DE SOLDA, INSTALADO EM RAMAL DE DISTRIBUIÇÃO FORNECIMENTO E INSTALAÇÃO. AF_04/2022</t>
  </si>
  <si>
    <t xml:space="preserve">COTOVELO EM COBRE, DN 15 MM, 90 GRAUS, SEM ANEL DE SOLDA, INSTALADO EM RAMAL E SUB-RAMAL DE AQUECIMENTO SOLAR - FORNECIMENTO E INSTALAÇÃO. AF_04/2022</t>
  </si>
  <si>
    <t xml:space="preserve">COTOVELO EM COBRE, DN 15 MM, 90 GRAUS, SEM ANEL DE SOLDA, INSTALADO EM RAMAL E SUB-RAMAL DE GÁS COMBUSTÍVEL - FORNECIMENTO E INSTALAÇÃO. AF_04/2022</t>
  </si>
  <si>
    <t xml:space="preserve">COTOVELO EM COBRE, DN 15 MM, 90 GRAUS, SEM ANEL DE SOLDA, INSTALADO EM RAMAL E SUB-RAMAL DE GÁS MEDICINAL - FORNECIMENTO E INSTALAÇÃO. AF_04/2022</t>
  </si>
  <si>
    <t xml:space="preserve">COTOVELO EM COBRE, DN 15 MM, 90 GRAUS, SEM ANEL DE SOLDA, INSTALADO EM RAMAL E SUB-RAMAL DE HIDRÁULICA PREDIAL - FORNECIMENTO E INSTALAÇÃO. AF_04/2022</t>
  </si>
  <si>
    <t xml:space="preserve">COTOVELO EM COBRE, DN 22 MM, 90 GRAUS, SEM ANEL DE SOLDA, INSTALADO EM PRUMADA DE HIDRÁULICA PREDIAL - FORNECIMENTO E INSTALAÇÃO. AF_04/2022</t>
  </si>
  <si>
    <t xml:space="preserve">COTOVELO EM COBRE, DN 22 MM, 90 GRAUS, SEM ANEL DE SOLDA, INSTALADO EM RAMAL DE DISTRIBUIÇÃO DE HIDRÁULICA PREDIAL - FORNECIMENTO E INSTALAÇÃO. AF_04/2022</t>
  </si>
  <si>
    <t xml:space="preserve">COTOVELO EM COBRE, DN 22 MM, 90 GRAUS, SEM ANEL DE SOLDA, INSTALADO EM RAMAL E SUB-RAMAL DE AQUECIMENTO SOLAR - FORNECIMENTO E INSTALAÇÃO. AF_04/2022</t>
  </si>
  <si>
    <t xml:space="preserve">COTOVELO EM COBRE, DN 22 MM, 90 GRAUS, SEM ANEL DE SOLDA, INSTALADO EM RAMAL E SUB-RAMAL DE GÁS COMBUSTÍVEL - FORNECIMENTO E INSTALAÇÃO. AF_04/2022</t>
  </si>
  <si>
    <t xml:space="preserve">COTOVELO EM COBRE, DN 22 MM, 90 GRAUS, SEM ANEL DE SOLDA, INSTALADO EM RAMAL E SUB-RAMAL DE GÁS MEDICINAL - FORNECIMENTO E INSTALAÇÃO. AF_04/2022</t>
  </si>
  <si>
    <t xml:space="preserve">COTOVELO EM COBRE, DN 22 MM, 90 GRAUS, SEM ANEL DE SOLDA, INSTALADO EM RAMAL E SUB-RAMAL DE HIDRÁULICA PREDIAL - FORNECIMENTO E INSTALAÇÃO. AF_04/2022</t>
  </si>
  <si>
    <t xml:space="preserve">COTOVELO EM COBRE, DN 28 MM, 90 GRAUS, SEM ANEL DE SOLDA, INSTALADO EM PRUMADA DE HIDRÁULICA PREDIAL - FORNECIMENTO E INSTALAÇÃO. AF_04/2022</t>
  </si>
  <si>
    <t xml:space="preserve">COTOVELO EM COBRE, DN 28 MM, 90 GRAUS, SEM ANEL DE SOLDA, INSTALADO EM RAMAL DE DISTRIBUIÇÃO DE HIDRÁULICA PREDIAL - FORNECIMENTO E INSTALAÇÃO. AF_04/2022</t>
  </si>
  <si>
    <t xml:space="preserve">COTOVELO EM COBRE, DN 28 MM, 90 GRAUS, SEM ANEL DE SOLDA, INSTALADO EM RAMAL E SUB-RAMAL DE AQUECIMENTO SOLAR - FORNECIMENTO E INSTALAÇÃO. AF_04/2022</t>
  </si>
  <si>
    <t xml:space="preserve">COTOVELO EM COBRE, DN 28 MM, 90 GRAUS, SEM ANEL DE SOLDA, INSTALADO EM RAMAL E SUB-RAMAL DE GÁS COMBUSTÍVEL - FORNECIMENTO E INSTALAÇÃO. AF_04/2022</t>
  </si>
  <si>
    <t xml:space="preserve">COTOVELO EM COBRE, DN 28 MM, 90 GRAUS, SEM ANEL DE SOLDA, INSTALADO EM RAMAL E SUB-RAMAL DE GÁS MEDICINAL - FORNECIMENTO E INSTALAÇÃO. AF_04/2022</t>
  </si>
  <si>
    <t xml:space="preserve">COTOVELO EM COBRE, DN 28 MM, 90 GRAUS, SEM ANEL DE SOLDA, INSTALADO EM RAMAL E SUB-RAMAL DE HIDRÁULICA PREDIAL - FORNECIMENTO E INSTALAÇÃO. AF_04/2022</t>
  </si>
  <si>
    <t xml:space="preserve">COTOVELO EM COBRE, DN 35 MM, 90 GRAUS, SEM ANEL DE SOLDA, INSTALADO EM PRUMADA DE HIDRÁULICA PREDIAL - FORNECIMENTO E INSTALAÇÃO. AF_04/2022</t>
  </si>
  <si>
    <t xml:space="preserve">COTOVELO EM COBRE, DN 42 MM, 90 GRAUS, SEM ANEL DE SOLDA, INSTALADO EM PRUMADA DE HIDRÁULICA PREDIAL - FORNECIMENTO E INSTALAÇÃO. AF_04/2022</t>
  </si>
  <si>
    <t xml:space="preserve">COTOVELO EM COBRE, DN 54 MM, 90 GRAUS, SEM ANEL DE SOLDA, INSTALADO EM PRUMADA DE HIDRÁULICA PREDIAL - FORNECIMENTO E INSTALAÇÃO. AF_04/2022</t>
  </si>
  <si>
    <t xml:space="preserve">COTOVELO EM COBRE, DN 66 MM, 90 GRAUS, SEM ANEL DE SOLDA, INSTALADO EM PRUMADA DE HIDRÁULICA PREDIAL - FORNECIMENTO E INSTALAÇÃO. AF_04/2022</t>
  </si>
  <si>
    <t xml:space="preserve">CURVA DE TRANSPOSIÇÃO EM BRONZE/LATÃO, DN 15 MM, SEM ANEL DE SOLDA, BOLSA X BOLSA, INSTALADO EM RAMAL DE DISTRIBUIÇÃO DE HIDRÁULICA PREDIAL - FORNECIMENTO E INSTALAÇÃO. AF_04/2022</t>
  </si>
  <si>
    <t xml:space="preserve">CURVA DE TRANSPOSIÇÃO EM BRONZE/LATÃO, DN 15 MM, SEM ANEL DE SOLDA, BOLSA X BOLSA, INSTALADO EM RAMAL E SUB-RAMAL DE AQUECIMENTO SOLAR - FORNECIMENTO E INSTALAÇÃO. AF_04/2022</t>
  </si>
  <si>
    <t xml:space="preserve">CURVA DE TRANSPOSIÇÃO EM BRONZE/LATÃO, DN 15 MM, SEM ANEL DE SOLDA, BOLSA X BOLSA, INSTALADO EM RAMAL E SUB-RAMAL DE GÁS COMBUSTÍVEL - FORNECIMENTO E INSTALAÇÃO. AF_04/2022</t>
  </si>
  <si>
    <t xml:space="preserve">CURVA DE TRANSPOSIÇÃO EM BRONZE/LATÃO, DN 15 MM, SEM ANEL DE SOLDA, BOLSA X BOLSA, INSTALADO EM RAMAL E SUB-RAMAL DE GÁS MEDICINAL - FORNECIMENTO E INSTALAÇÃO. AF_04/2022</t>
  </si>
  <si>
    <t xml:space="preserve">CURVA DE TRANSPOSIÇÃO EM BRONZE/LATÃO, DN 15 MM, SEM ANEL DE SOLDA, BOLSA X BOLSA, INSTALADO EM RAMAL E SUB-RAMAL DE HIDRÁULICA PREDIAL - FORNECIMENTO E INSTALAÇÃO. AF_04/2022</t>
  </si>
  <si>
    <t xml:space="preserve">CURVA DE TRANSPOSIÇÃO EM BRONZE/LATÃO, DN 22 MM, SEM ANEL DE SOLDA, BOLSA X BOLSA, INSTALADO EM PRUMADA DE HIDRÁULICA PREDIAL - FORNECIMENTO E INSTALAÇÃO. AF_04/2022</t>
  </si>
  <si>
    <t xml:space="preserve">CURVA DE TRANSPOSIÇÃO EM BRONZE/LATÃO, DN 22 MM, SEM ANEL DE SOLDA, BOLSA X BOLSA, INSTALADO EM RAMAL DE DISTRIBUIÇÃO DE HIDRÁULICA PREDIAL - FORNECIMENTO E INSTALAÇÃO. AF_04/2022</t>
  </si>
  <si>
    <t xml:space="preserve">CURVA DE TRANSPOSIÇÃO EM BRONZE/LATÃO, DN 22 MM, SEM ANEL DE SOLDA, BOLSA X BOLSA, INSTALADO EM RAMAL E SUB-RAMAL DE AQUECIMENTO SOLAR - FORNECIMENTO E INSTALAÇÃO. AF_04/2022</t>
  </si>
  <si>
    <t xml:space="preserve">CURVA DE TRANSPOSIÇÃO EM BRONZE/LATÃO, DN 22 MM, SEM ANEL DE SOLDA, BOLSA X BOLSA, INSTALADO EM RAMAL E SUB-RAMAL DE GÁS COMBUSTÍVEL - FORNECIMENTO E INSTALAÇÃO. AF_04/2022</t>
  </si>
  <si>
    <t xml:space="preserve">CURVA DE TRANSPOSIÇÃO EM BRONZE/LATÃO, DN 22 MM, SEM ANEL DE SOLDA, BOLSA X BOLSA, INSTALADO EM RAMAL E SUB-RAMAL DE GÁS MEDICINAL - FORNECIMENTO E INSTALAÇÃO. AF_04/2022</t>
  </si>
  <si>
    <t xml:space="preserve">CURVA DE TRANSPOSIÇÃO EM BRONZE/LATÃO, DN 22 MM, SEM ANEL DE SOLDA, BOLSA X BOLSA, INSTALADO EM RAMAL E SUB-RAMAL DE HIDRÁULICA PREDIAL - FORNECIMENTO E INSTALAÇÃO. AF_04/2022</t>
  </si>
  <si>
    <t xml:space="preserve">CURVA DE TRANSPOSIÇÃO EM BRONZE/LATÃO, DN 28 MM, SEM ANEL DE SOLDA, BOLSA X BOLSA, INSTALADO EM PRUMADA DE HIDRÁULICA PREDIAL - FORNECIMENTO E INSTALAÇÃO. AF_04/2022</t>
  </si>
  <si>
    <t xml:space="preserve">CURVA DE TRANSPOSIÇÃO EM BRONZE/LATÃO, DN 28 MM, SEM ANEL DE SOLDA, BOLSA X BOLSA, INSTALADO EM RAMAL DE DISTRIBUIÇÃO DE HIDRÁULICA PREDIAL - FORNECIMENTO E INSTALAÇÃO. AF_04/2022</t>
  </si>
  <si>
    <t xml:space="preserve">CURVA DE TRANSPOSIÇÃO EM BRONZE/LATÃO, DN 28 MM, SEM ANEL DE SOLDA, BOLSA X BOLSA, INSTALADO EM RAMAL E SUB-RAMAL DE AQUECIMENTO SOLAR - FORNECIMENTO E INSTALAÇÃO. AF_04/2022</t>
  </si>
  <si>
    <t xml:space="preserve">CURVA DE TRANSPOSIÇÃO EM BRONZE/LATÃO, DN 28 MM, SEM ANEL DE SOLDA, BOLSA X BOLSA, INSTALADO EM RAMAL E SUB-RAMAL DE GÁS COMBUSTÍVEL - FORNECIMENTO E INSTALAÇÃO. AF_04/2022</t>
  </si>
  <si>
    <t xml:space="preserve">CURVA DE TRANSPOSIÇÃO EM BRONZE/LATÃO, DN 28 MM, SEM ANEL DE SOLDA, BOLSA X BOLSA, INSTALADO EM RAMAL E SUB-RAMAL DE GÁS MEDICINAL - FORNECIMENTO E INSTALAÇÃO. AF_04/2022</t>
  </si>
  <si>
    <t xml:space="preserve">CURVA DE TRANSPOSIÇÃO EM BRONZE/LATÃO, DN 28 MM, SEM ANEL DE SOLDA, BOLSA X BOLSA, INSTALADO EM RAMAL E SUB-RAMAL DE HIDRÁULICA PREDIAL - FORNECIMENTO E INSTALAÇÃO. AF_04/2022</t>
  </si>
  <si>
    <t xml:space="preserve">CURVA EM COBRE, DN 15 MM, 45 GRAUS, SEM ANEL DE SOLDA, BOLSA X BOLSA, INSTALADO EM RAMAL DE DISTRIBUIÇÃO DE HIDRÁULICA PREDIAL - FORNECIMENTO E INSTALAÇÃO. AF_04/2022</t>
  </si>
  <si>
    <t xml:space="preserve">CURVA EM COBRE, DN 15 MM, 45 GRAUS, SEM ANEL DE SOLDA, BOLSA X BOLSA, INSTALADO EM RAMAL E SUB-RAMAL DE AQUECIMENTO SOLAR - FORNECIMENTO E INSTALAÇÃO. AF_04/2022</t>
  </si>
  <si>
    <t xml:space="preserve">CURVA EM COBRE, DN 15 MM, 45 GRAUS, SEM ANEL DE SOLDA, BOLSA X BOLSA, INSTALADO EM RAMAL E SUB-RAMAL DE GÁS COMBUSTÍVEL - FORNECIMENTO E INSTALAÇÃO. AF_04/2022</t>
  </si>
  <si>
    <t xml:space="preserve">CURVA EM COBRE, DN 15 MM, 45 GRAUS, SEM ANEL DE SOLDA, BOLSA X BOLSA, INSTALADO EM RAMAL E SUB-RAMAL DE GÁS MEDICINAL - FORNECIMENTO E INSTALAÇÃO. AF_04/2022</t>
  </si>
  <si>
    <t xml:space="preserve">CURVA EM COBRE, DN 15 MM, 45 GRAUS, SEM ANEL DE SOLDA, BOLSA X BOLSA, INSTALADO EM RAMAL E SUB-RAMAL DE HIDRÁULICA PREDIAL - FORNECIMENTO E INSTALAÇÃO. AF_04/2022</t>
  </si>
  <si>
    <t xml:space="preserve">CURVA EM COBRE, DN 22 MM, 45 GRAUS, SEM ANEL DE SOLDA, BOLSA X BOLSA, INSTALADO EM PRUMADA DE HIDRÁULICA PREDIAL - FORNECIMENTO E INSTALAÇÃO. AF_04/2022</t>
  </si>
  <si>
    <t xml:space="preserve">CURVA EM COBRE, DN 22 MM, 45 GRAUS, SEM ANEL DE SOLDA, BOLSA X BOLSA, INSTALADO EM RAMAL DE DISTRIBUIÇÃO DE HIDRÁULICA PREDIAL - FORNECIMENTO E INSTALAÇÃO. AF_04/2022</t>
  </si>
  <si>
    <t xml:space="preserve">CURVA EM COBRE, DN 22 MM, 45 GRAUS, SEM ANEL DE SOLDA, BOLSA X BOLSA, INSTALADO EM RAMAL E SUB-RAMAL DE AQUECIMENTO SOLAR - FORNECIMENTO E INSTALAÇÃO. AF_04/2022</t>
  </si>
  <si>
    <t xml:space="preserve">CURVA EM COBRE, DN 22 MM, 45 GRAUS, SEM ANEL DE SOLDA, BOLSA X BOLSA, INSTALADO EM RAMAL E SUB-RAMAL DE GÁS COMBUSTÍVEL - FORNECIMENTO E INSTALAÇÃO. AF_04/2022</t>
  </si>
  <si>
    <t xml:space="preserve">CURVA EM COBRE, DN 22 MM, 45 GRAUS, SEM ANEL DE SOLDA, BOLSA X BOLSA, INSTALADO EM RAMAL E SUB-RAMAL DE GÁS MEDICINAL - FORNECIMENTO E INSTALAÇÃO. AF_04/2022</t>
  </si>
  <si>
    <t xml:space="preserve">CURVA EM COBRE, DN 22 MM, 45 GRAUS, SEM ANEL DE SOLDA, BOLSA X BOLSA, INSTALADO EM RAMAL E SUB-RAMAL DE HIDRÁULICA PREDIAL - FORNECIMENTO E INSTALAÇÃO. AF_04/2022</t>
  </si>
  <si>
    <t xml:space="preserve">CURVA EM COBRE, DN 28 MM, 45 GRAUS, SEM ANEL DE SOLDA, BOLSA X BOLSA, INSTALADO EM PRUMADA DE HIDRÁULICA PREDIAL - FORNECIMENTO E INSTALAÇÃO. AF_04/2022</t>
  </si>
  <si>
    <t xml:space="preserve">CURVA EM COBRE, DN 28 MM, 45 GRAUS, SEM ANEL DE SOLDA, BOLSA X BOLSA, INSTALADO EM RAMAL DE DISTRIBUIÇÃO DE HIDRÁULICA PREDIAL - FORNECIMENTO E INSTALAÇÃO. AF_04/2022</t>
  </si>
  <si>
    <t xml:space="preserve">CURVA EM COBRE, DN 28 MM, 45 GRAUS, SEM ANEL DE SOLDA, BOLSA X BOLSA, INSTALADO EM RAMAL E SUB-RAMAL DE AQUECIMENTO SOLAR - FORNECIMENTO E INSTALAÇÃO. AF_04/2022</t>
  </si>
  <si>
    <t xml:space="preserve">CURVA EM COBRE, DN 28 MM, 45 GRAUS, SEM ANEL DE SOLDA, BOLSA X BOLSA, INSTALADO EM RAMAL E SUB-RAMAL DE GÁS COMBUSTÍVEL - FORNECIMENTO E INSTALAÇÃO. AF_04/2022</t>
  </si>
  <si>
    <t xml:space="preserve">CURVA EM COBRE, DN 28 MM, 45 GRAUS, SEM ANEL DE SOLDA, BOLSA X BOLSA, INSTALADO EM RAMAL E SUB-RAMAL DE GÁS MEDICINAL - FORNECIMENTO E INSTALAÇÃO. AF_04/2022</t>
  </si>
  <si>
    <t xml:space="preserve">CURVA EM COBRE, DN 28 MM, 45 GRAUS, SEM ANEL DE SOLDA, BOLSA X BOLSA, INSTALADO EM RAMAL E SUB-RAMAL DE HIDRÁULICA PREDIAL - FORNECIMENTO E INSTALAÇÃO. AF_04/2022</t>
  </si>
  <si>
    <t xml:space="preserve">CURVA EM COBRE, DN 35 MM, 45 GRAUS, SEM ANEL DE SOLDA, BOLSA X BOLSA, INSTALADO EM PRUMADA DE HIDRÁULICA PREDIAL - FORNECIMENTO E INSTALAÇÃO. AF_04/2022</t>
  </si>
  <si>
    <t xml:space="preserve">CURVA EM COBRE, DN 42 MM, 45 GRAUS, SEM ANEL DE SOLDA, BOLSA X BOLSA, INSTALADO EM PRUMADA DE HIDRÁULICA PREDIAL - FORNECIMENTO E INSTALAÇÃO. AF_04/2022</t>
  </si>
  <si>
    <t xml:space="preserve">CURVA EM COBRE, DN 54 MM, 45 GRAUS, SEM ANEL DE SOLDA, BOLSA X BOLSA, INSTALADO EM PRUMADA DE HIDRÁULICA PREDIAL - FORNECIMENTO E INSTALAÇÃO. AF_04/2022</t>
  </si>
  <si>
    <t xml:space="preserve">CURVA EM COBRE, DN 66 MM, 45 GRAUS, SEM ANEL DE SOLDA, BOLSA X BOLSA, INSTALADO EM PRUMADA DE HIDRÁULICA PREDIAL - FORNECIMENTO E INSTALAÇÃO. AF_04/2022</t>
  </si>
  <si>
    <t xml:space="preserve">JUNTA DE EXPANSÃO EM BRONZE/LATÃO, DN 35 MM, PONTA X PONTA, INSTALADO EM PRUMADA DE HIDRÁULICA PREDIAL - FORNECIMENTO E INSTALAÇÃO. AF_04/2022</t>
  </si>
  <si>
    <t xml:space="preserve">JUNTA DE EXPANSÃO EM BRONZE/LATÃO, DN 42 MM, PONTA X PONTA, INSTALADO EM PRUMADA DE HIDRÁULICA PREDIAL - FORNECIMENTO E INSTALAÇÃO. AF_04/2022</t>
  </si>
  <si>
    <t xml:space="preserve">JUNTA DE EXPANSÃO EM BRONZE/LATÃO, DN 54 MM, PONTA X PONTA, INSTALADO EM PRUMADA DE HIDRÁULICA PREDIAL - FORNECIMENTO E INSTALAÇÃO. AF_04/2022</t>
  </si>
  <si>
    <t xml:space="preserve">JUNTA DE EXPANSÃO EM BRONZE/LATÃO, DN 66 MM, PONTA X PONTA, INSTALADO EM PRUMADA DE HIDRÁULICA PREDIAL - FORNECIMENTO E INSTALAÇÃO. AF_04/2022</t>
  </si>
  <si>
    <t xml:space="preserve">JUNTA DE EXPANSÃO EM COBRE, DN 15 MM, PONTA X PONTA, INSTALADO EM RAMAL DE DISTRIBUIÇÃO DE HIDRÁULICA PREDIAL - FORNECIMENTO E INSTALAÇÃO. AF_04/2022</t>
  </si>
  <si>
    <t xml:space="preserve">JUNTA DE EXPANSÃO EM COBRE, DN 15 MM, PONTA X PONTA, INSTALADO EM RAMAL E SUB-RAMAL DE AQUECIMENTO SOLAR - FORNECIMENTO E INSTALAÇÃO. AF_04/2022</t>
  </si>
  <si>
    <t xml:space="preserve">JUNTA DE EXPANSÃO EM COBRE, DN 15 MM, PONTA X PONTA, INSTALADO EM RAMAL E SUB-RAMAL DE GÁS COMBUSTÍVEL - FORNECIMENTO E INSTALAÇÃO. AF_04/2022</t>
  </si>
  <si>
    <t xml:space="preserve">JUNTA DE EXPANSÃO EM COBRE, DN 15 MM, PONTA X PONTA, INSTALADO EM RAMAL E SUB-RAMAL DE GÁS MEDICINAL - FORNECIMENTO E INSTALAÇÃO. AF_04/2022</t>
  </si>
  <si>
    <t xml:space="preserve">JUNTA DE EXPANSÃO EM COBRE, DN 15 MM, PONTA X PONTA, INSTALADO EM RAMAL E SUB-RAMAL DE HIDRÁULICA PREDIAL - FORNECIMENTO E INSTALAÇÃO. AF_04/2022</t>
  </si>
  <si>
    <t xml:space="preserve">JUNTA DE EXPANSÃO EM COBRE, DN 22 MM, PONTA X PONTA, INSTALADO EM PRUMADA DE HIDRÁULICA PREDIAL - FORNECIMENTO E INSTALAÇÃO. AF_04/2022</t>
  </si>
  <si>
    <t xml:space="preserve">JUNTA DE EXPANSÃO EM COBRE, DN 22 MM, PONTA X PONTA, INSTALADO EM RAMAL DE DISTRIBUIÇÃO DE HIDRÁULICA PREDIAL - FORNECIMENTO E INSTALAÇÃO. AF_04/2022</t>
  </si>
  <si>
    <t xml:space="preserve">JUNTA DE EXPANSÃO EM COBRE, DN 22 MM, PONTA X PONTA, INSTALADO EM RAMAL E SUB-RAMAL DE AQUECIMENTO SOLAR - FORNECIMENTO E INSTALAÇÃO. AF_04/2022</t>
  </si>
  <si>
    <t xml:space="preserve">JUNTA DE EXPANSÃO EM COBRE, DN 22 MM, PONTA X PONTA, INSTALADO EM RAMAL E SUB-RAMAL DE GÁS COMBUSTÍVEL - FORNECIMENTO E INSTALAÇÃO. AF_04/2022</t>
  </si>
  <si>
    <t xml:space="preserve">JUNTA DE EXPANSÃO EM COBRE, DN 22 MM, PONTA X PONTA, INSTALADO EM RAMAL E SUB-RAMAL DE GÁS MEDICINAL - FORNECIMENTO E INSTALAÇÃO. AF_04/2022</t>
  </si>
  <si>
    <t xml:space="preserve">JUNTA DE EXPANSÃO EM COBRE, DN 22 MM, PONTA X PONTA, INSTALADO EM RAMAL E SUB-RAMAL DE HIDRÁULICA PREDIAL - FORNECIMENTO E INSTALAÇÃO. AF_04/2022</t>
  </si>
  <si>
    <t xml:space="preserve">JUNTA DE EXPANSÃO EM COBRE, DN 28 MM, PONTA X PONTA, INSTALADO EM PRUMADA DE HIDRÁULICA PREDIAL - FORNECIMENTO E INSTALAÇÃO. AF_04/2022</t>
  </si>
  <si>
    <t xml:space="preserve">JUNTA DE EXPANSÃO EM COBRE, DN 28 MM, PONTA X PONTA, INSTALADO EM RAMAL DE DISTRIBUIÇÃO DE HIDRÁULICA PREDIAL - FORNECIMENTO E INSTALAÇÃO. AF_04/2022</t>
  </si>
  <si>
    <t xml:space="preserve">JUNTA DE EXPANSÃO EM COBRE, DN 28 MM, PONTA X PONTA, INSTALADO EM RAMAL E SUB-RAMAL DE AQUECIMENTO SOLAR - FORNECIMENTO E INSTALAÇÃO. AF_04/2022</t>
  </si>
  <si>
    <t xml:space="preserve">JUNTA DE EXPANSÃO EM COBRE, DN 28 MM, PONTA X PONTA, INSTALADO EM RAMAL E SUB-RAMAL DE GÁS COMBUSTÍVEL - FORNECIMENTO E INSTALAÇÃO. AF_04/2022</t>
  </si>
  <si>
    <t xml:space="preserve">JUNTA DE EXPANSÃO EM COBRE, DN 28 MM, PONTA X PONTA, INSTALADO EM RAMAL E SUB-RAMAL DE GÁS MEDICINAL - FORNECIMENTO E INSTALAÇÃO. AF_04/2022</t>
  </si>
  <si>
    <t xml:space="preserve">JUNTA DE EXPANSÃO EM COBRE, DN 28 MM, PONTA X PONTA, INSTALADO EM RAMAL E SUB-RAMAL DE HIDRÁULICA PREDIAL - FORNECIMENTO E INSTALAÇÃO. AF_04/2022</t>
  </si>
  <si>
    <t xml:space="preserve">LUVA EM COBRE, DN 15 MM, SEM ANEL DE SOLDA, INSTALADO EM RAMAL DE DISTRIBUIÇÃO DE HIDRÁULICA PREDIAL - FORNECIMENTO E INSTALAÇÃO. AF_04/2022</t>
  </si>
  <si>
    <t xml:space="preserve">LUVA EM COBRE, DN 15 MM, SEM ANEL DE SOLDA, INSTALADO EM RAMAL E SUB-RAMAL DE AQUECIMENTO SOLAR - FORNECIMENTO E INSTALAÇÃO. AF_04/2022</t>
  </si>
  <si>
    <t xml:space="preserve">LUVA EM COBRE, DN 15 MM, SEM ANEL DE SOLDA, INSTALADO EM RAMAL E SUB-RAMAL DE GÁS COMBUSTÍVEL - FORNECIMENTO E INSTALAÇÃO. AF_04/2022</t>
  </si>
  <si>
    <t xml:space="preserve">LUVA EM COBRE, DN 15 MM, SEM ANEL DE SOLDA, INSTALADO EM RAMAL E SUB-RAMAL DE GÁS MEDICINAL - FORNECIMENTO E INSTALAÇÃO. AF_04/2022</t>
  </si>
  <si>
    <t xml:space="preserve">LUVA EM COBRE, DN 15 MM, SEM ANEL DE SOLDA, INSTALADO EM RAMAL E SUB-RAMAL DE HIDRÁULICA PREDIAL - FORNECIMENTO E INSTALAÇÃO. AF_04/2022</t>
  </si>
  <si>
    <t xml:space="preserve">LUVA EM COBRE, DN 22 MM, SEM ANEL DE SOLDA, INSTALADO EM PRUMADA DE HIDRÁULICA PREDIAL - FORNECIMENTO E INSTALAÇÃO. AF_04/2022</t>
  </si>
  <si>
    <t xml:space="preserve">LUVA EM COBRE, DN 22 MM, SEM ANEL DE SOLDA, INSTALADO EM RAMAL DE DISTRIBUIÇÃO DE HIDRÁULICA PREDIAL - FORNECIMENTO E INSTALAÇÃO. AF_04/2022</t>
  </si>
  <si>
    <t xml:space="preserve">LUVA EM COBRE, DN 22 MM, SEM ANEL DE SOLDA, INSTALADO EM RAMAL E SUB-RAMAL DE AQUECIMENTO SOLAR - FORNECIMENTO E INSTALAÇÃO. AF_04/2022</t>
  </si>
  <si>
    <t xml:space="preserve">LUVA EM COBRE, DN 22 MM, SEM ANEL DE SOLDA, INSTALADO EM RAMAL E SUB-RAMAL DE GÁS COMBUSTÍVEL - FORNECIMENTO E INSTALAÇÃO. AF_04/2022</t>
  </si>
  <si>
    <t xml:space="preserve">LUVA EM COBRE, DN 22 MM, SEM ANEL DE SOLDA, INSTALADO EM RAMAL E SUB-RAMAL DE GÁS MEDICINAL - FORNECIMENTO E INSTALAÇÃO. AF_04/2022</t>
  </si>
  <si>
    <t xml:space="preserve">LUVA EM COBRE, DN 22 MM, SEM ANEL DE SOLDA, INSTALADO EM RAMAL E SUB-RAMAL DE HIDRÁULICA PREDIAL - FORNECIMENTO E INSTALAÇÃO. AF_04/2022</t>
  </si>
  <si>
    <t xml:space="preserve">LUVA EM COBRE, DN 28 MM, SEM ANEL DE SOLDA, INSTALADO EM PRUMADA DE HIDRÁULICA PREDIAL - FORNECIMENTO E INSTALAÇÃO. AF_04/2022</t>
  </si>
  <si>
    <t xml:space="preserve">LUVA EM COBRE, DN 28 MM, SEM ANEL DE SOLDA, INSTALADO EM RAMAL DE DISTRIBUIÇÃO DE HIDRÁULICA PREDIAL - FORNECIMENTO E INSTALAÇÃO. AF_04/2022</t>
  </si>
  <si>
    <t xml:space="preserve">LUVA EM COBRE, DN 28 MM, SEM ANEL DE SOLDA, INSTALADO EM RAMAL E SUB-RAMAL DE AQUECIMENTO SOLAR - FORNECIMENTO E INSTALAÇÃO. AF_04/2022</t>
  </si>
  <si>
    <t xml:space="preserve">LUVA EM COBRE, DN 28 MM, SEM ANEL DE SOLDA, INSTALADO EM RAMAL E SUB-RAMAL DE GÁS COMBUSTÍVEL - FORNECIMENTO E INSTALAÇÃO. AF_04/2022</t>
  </si>
  <si>
    <t xml:space="preserve">LUVA EM COBRE, DN 28 MM, SEM ANEL DE SOLDA, INSTALADO EM RAMAL E SUB-RAMAL DE GÁS MEDICINAL - FORNECIMENTO E INSTALAÇÃO. AF_04/2022</t>
  </si>
  <si>
    <t xml:space="preserve">LUVA EM COBRE, DN 28 MM, SEM ANEL DE SOLDA, INSTALADO EM RAMAL E SUB-RAMAL DE HIDRÁULICA PREDIAL - FORNECIMENTO E INSTALAÇÃO. AF_04/2022</t>
  </si>
  <si>
    <t xml:space="preserve">LUVA EM COBRE, DN 35 MM, SEM ANEL DE SOLDA, INSTALADO EM PRUMADA DE HIDRÁULICA PREDIAL - FORNECIMENTO E INSTALAÇÃO. AF_04/2022</t>
  </si>
  <si>
    <t xml:space="preserve">LUVA EM COBRE, DN 42 MM, SEM ANEL DE SOLDA, INSTALADO EM PRUMADA DE HIDRÁULICA PREDIAL - FORNECIMENTO E INSTALAÇÃO. AF_04/2022</t>
  </si>
  <si>
    <t xml:space="preserve">LUVA EM COBRE, DN 54 MM, SEM ANEL DE SOLDA, INSTALADO EM PRUMADA DE HIDRÁULICA PREDIAL - FORNECIMENTO E INSTALAÇÃO. AF_04/2022</t>
  </si>
  <si>
    <t xml:space="preserve">LUVA EM COBRE, DN 66 MM, SEM ANEL DE SOLDA, INSTALADO EM PRUMADA DE HIDRÁULICA PREDIAL - FORNECIMENTO E INSTALAÇÃO. AF_04/2022</t>
  </si>
  <si>
    <t xml:space="preserve">LUVA PASSANTE EM COBRE, DN 15 MM, SEM ANEL DE SOLDA, INSTALADO EM RAMAL DE DISTRIBUIÇÃO DE HIDRÁULICA PREDIAL - FORNECIMENTO E INSTALAÇÃO. AF_04/2022</t>
  </si>
  <si>
    <t xml:space="preserve">LUVA PASSANTE EM COBRE, DN 15 MM, SEM ANEL DE SOLDA, INSTALADO EM RAMAL E SUB-RAMAL DE AQUECIMENTO SOLAR - FORNECIMENTO E INSTALAÇÃO. AF_04/2022</t>
  </si>
  <si>
    <t xml:space="preserve">LUVA PASSANTE EM COBRE, DN 15 MM, SEM ANEL DE SOLDA, INSTALADO EM RAMAL E SUB-RAMAL DE GÁS COMBUSTÍVEL - FORNECIMENTO E INSTALAÇÃO. AF_04/2022</t>
  </si>
  <si>
    <t xml:space="preserve">LUVA PASSANTE EM COBRE, DN 15 MM, SEM ANEL DE SOLDA, INSTALADO EM RAMAL E SUB-RAMAL DE GÁS MEDICINAL - FORNECIMENTO E INSTALAÇÃO. AF_04/2022</t>
  </si>
  <si>
    <t xml:space="preserve">LUVA PASSANTE EM COBRE, DN 15 MM, SEM ANEL DE SOLDA, INSTALADO EM RAMAL E SUB-RAMAL DE HIDRÁULICA PREDIAL - FORNECIMENTO E INSTALAÇÃO. AF_04/2022</t>
  </si>
  <si>
    <t xml:space="preserve">LUVA PASSANTE EM COBRE, DN 22 MM, SEM ANEL DE SOLDA, INSTALADO EM PRUMADA DE HIDRÁULICA PREDIAL - FORNECIMENTO E INSTALAÇÃO. AF_04/2022</t>
  </si>
  <si>
    <t xml:space="preserve">LUVA PASSANTE EM COBRE, DN 22 MM, SEM ANEL DE SOLDA, INSTALADO EM RAMAL DE DISTRIBUIÇÃO DE HIDRÁULICA PREDIAL - FORNECIMENTO E INSTALAÇÃO. AF_04/2022</t>
  </si>
  <si>
    <t xml:space="preserve">LUVA PASSANTE EM COBRE, DN 22 MM, SEM ANEL DE SOLDA, INSTALADO EM RAMAL E SUB-RAMAL DE AQUECIMENTO SOLAR - FORNECIMENTO E INSTALAÇÃO. AF_04/2022</t>
  </si>
  <si>
    <t xml:space="preserve">LUVA PASSANTE EM COBRE, DN 22 MM, SEM ANEL DE SOLDA, INSTALADO EM RAMAL E SUB-RAMAL DE GÁS COMBUSTÍVEL - FORNECIMENTO E INSTALAÇÃO. AF_04/2022</t>
  </si>
  <si>
    <t xml:space="preserve">LUVA PASSANTE EM COBRE, DN 22 MM, SEM ANEL DE SOLDA, INSTALADO EM RAMAL E SUB-RAMAL DE GÁS MEDICINAL - FORNECIMENTO E INSTALAÇÃO. AF_04/2022</t>
  </si>
  <si>
    <t xml:space="preserve">LUVA PASSANTE EM COBRE, DN 22 MM, SEM ANEL DE SOLDA, INSTALADO EM RAMAL E SUB-RAMAL DE HIDRÁULICA PREDIAL - FORNECIMENTO E INSTALAÇÃO. AF_04/2022</t>
  </si>
  <si>
    <t xml:space="preserve">LUVA PASSANTE EM COBRE, DN 28 MM, SEM ANEL DE SOLDA, INSTALADO EM PRUMADA DE HIDRÁULICA PREDIAL - FORNECIMENTO E INSTALAÇÃO. AF_04/2022</t>
  </si>
  <si>
    <t xml:space="preserve">LUVA PASSANTE EM COBRE, DN 28 MM, SEM ANEL DE SOLDA, INSTALADO EM RAMAL DE DISTRIBUIÇÃO DE HIDRÁULICA PREDIAL - FORNECIMENTO E INSTALAÇÃO. AF_04/2022</t>
  </si>
  <si>
    <t xml:space="preserve">LUVA PASSANTE EM COBRE, DN 28 MM, SEM ANEL DE SOLDA, INSTALADO EM RAMAL E SUB-RAMAL DE AQUECIMENTO SOLAR - FORNECIMENTO E INSTALAÇÃO. AF_04/2022</t>
  </si>
  <si>
    <t xml:space="preserve">LUVA PASSANTE EM COBRE, DN 28 MM, SEM ANEL DE SOLDA, INSTALADO EM RAMAL E SUB-RAMAL DE GÁS COMBUSTÍVEL - FORNECIMENTO E INSTALAÇÃO. AF_04/2022</t>
  </si>
  <si>
    <t xml:space="preserve">LUVA PASSANTE EM COBRE, DN 28 MM, SEM ANEL DE SOLDA, INSTALADO EM RAMAL E SUB-RAMAL DE GÁS MEDICINAL - FORNECIMENTO E INSTALAÇÃO. AF_04/2022</t>
  </si>
  <si>
    <t xml:space="preserve">LUVA PASSANTE EM COBRE, DN 28 MM, SEM ANEL DE SOLDA, INSTALADO EM RAMAL E SUB-RAMAL DE HIDRÁULICA PREDIAL - FORNECIMENTO E INSTALAÇÃO. AF_04/2022</t>
  </si>
  <si>
    <t xml:space="preserve">LUVA PASSANTE EM COBRE, DN 35 MM, SEM ANEL DE SOLDA, INSTALADO EM PRUMADA DE HIDRÁULICA PREDIAL - FORNECIMENTO E INSTALAÇÃO. AF_04/2022</t>
  </si>
  <si>
    <t xml:space="preserve">LUVA PASSANTE EM COBRE, DN 42 MM, SEM ANEL DE SOLDA, INSTALADO EM PRUMADA DE HIDRÁULICA PREDIAL - FORNECIMENTO E INSTALAÇÃO. AF_04/2022</t>
  </si>
  <si>
    <t xml:space="preserve">LUVA PASSANTE EM COBRE, DN 54 MM, SEM ANEL DE SOLDA, INSTALADO EM PRUMADA DE HIDRÁULICA PREDIAL - FORNECIMENTO E INSTALAÇÃO. AF_04/2022</t>
  </si>
  <si>
    <t xml:space="preserve">LUVA PASSANTE EM COBRE, DN 66 MM, SEM ANEL DE SOLDA, INSTALADO EM PRUMADA DE HIDRÁULICA PREDIAL - FORNECIMENTO E INSTALAÇÃO. AF_04/2022</t>
  </si>
  <si>
    <t xml:space="preserve">TE DUPLA CURVA EM BRONZE/LATÃO, DN 1/2" X 15 MM X 1/2", SEM ANEL DE SOLDA, ROSCA F X BOLSA X ROSCA F, INSTALADO EM RAMAL E SUB-RAMAL DE HIDRÁULICA PREDIAL - FORNECIMENTO E INSTALAÇÃO. AF_04/2022</t>
  </si>
  <si>
    <t xml:space="preserve">TE DUPLA CURVA EM BRONZE/LATÃO, DN 3/4" X 22 MM X 3/4", SEM ANEL DE SOLDA, ROSCA F X BOLSA X ROSCA F, INSTALADO EM RAMAL E SUB-RAMAL DE HIDRÁULICA PREDIAL - FORNECIMENTO E INSTALAÇÃO. AF_04/2022</t>
  </si>
  <si>
    <t xml:space="preserve">TE EM COBRE, DN 15 MM, SEM ANEL DE SOLDA, INSTALADO EM RAMAL DE DISTRIBUIÇÃO DE HIDRÁULICA PREDIAL - FORNECIMENTO E INSTALAÇÃO. AF_04/2022</t>
  </si>
  <si>
    <t xml:space="preserve">TE EM COBRE, DN 15 MM, SEM ANEL DE SOLDA, INSTALADO EM RAMAL E SUB-RAMAL DE HIDRÁULICA PREDIAL - FORNECIMENTO E INSTALAÇÃO. AF_04/2022</t>
  </si>
  <si>
    <t xml:space="preserve">TE EM COBRE, DN 22 MM, SEM ANEL DE SOLDA, INSTALADO EM PRUMADA DE HIDRÁULICA PREDIAL - FORNECIMENTO E INSTALAÇÃO. AF_04/2022</t>
  </si>
  <si>
    <t xml:space="preserve">TE EM COBRE, DN 22 MM, SEM ANEL DE SOLDA, INSTALADO EM RAMAL DE DISTRIBUIÇÃO DE HIDRÁULICA PREDIAL - FORNECIMENTO E INSTALAÇÃO. AF_04/2022</t>
  </si>
  <si>
    <t xml:space="preserve">TE EM COBRE, DN 22 MM, SEM ANEL DE SOLDA, INSTALADO EM RAMAL E SUB-RAMAL DE GÁS COMBUSTÍVEL - FORNECIMENTO E INSTALAÇÃO. AF_04/2022</t>
  </si>
  <si>
    <t xml:space="preserve">TE EM COBRE, DN 22 MM, SEM ANEL DE SOLDA, INSTALADO EM RAMAL E SUB-RAMAL DE HIDRÁULICA PREDIAL - FORNECIMENTO E INSTALAÇÃO. AF_04/2022</t>
  </si>
  <si>
    <t xml:space="preserve">TE EM COBRE, DN 28 MM, SEM ANEL DE SOLDA, INSTALADO EM PRUMADA DE HIDRÁULICA PREDIAL - FORNECIMENTO E INSTALAÇÃO. AF_04/2022</t>
  </si>
  <si>
    <t xml:space="preserve">TE EM COBRE, DN 28 MM, SEM ANEL DE SOLDA, INSTALADO EM RAMAL DE DISTRIBUIÇÃO DE HIDRÁULICA PREDIAL - FORNECIMENTO E INSTALAÇÃO. AF_04/2022</t>
  </si>
  <si>
    <t xml:space="preserve">TE EM COBRE, DN 28 MM, SEM ANEL DE SOLDA, INSTALADO EM RAMAL E SUB-RAMAL DE HIDRÁULICA PREDIAL - FORNECIMENTO E INSTALAÇÃO. AF_04/2022</t>
  </si>
  <si>
    <t xml:space="preserve">TE EM COBRE, DN 35 MM, SEM ANEL DE SOLDA, INSTALADO EM PRUMADA DE HIDRÁULICA PREDIAL - FORNECIMENTO E INSTALAÇÃO. AF_04/2022</t>
  </si>
  <si>
    <t xml:space="preserve">TE EM COBRE, DN 42 MM, SEM ANEL DE SOLDA, INSTALADO EM PRUMADA DE HIDRÁULICA PREDIAL - FORNECIMENTO E INSTALAÇÃO. AF_04/2022</t>
  </si>
  <si>
    <t xml:space="preserve">TE EM COBRE, DN 54 MM, SEM ANEL DE SOLDA, INSTALADO EM PRUMADA DE HIDRÁULICA PREDIAL - FORNECIMENTO E INSTALAÇÃO. AF_04/2022</t>
  </si>
  <si>
    <t xml:space="preserve">TE EM COBRE, DN 66 MM, SEM ANEL DE SOLDA, INSTALADO EM PRUMADA DE HIDRÁULICA PREDIAL - FORNECIMENTO E INSTALAÇÃO. AF_04/2022</t>
  </si>
  <si>
    <t xml:space="preserve">TUBO EM COBRE RÍGIDO, DN 15 MM, CLASSE A, SEM ISOLAMENTO, INSTALADO EM RAMAL E SUB-RAMAL DE GÁS MEDICINAL - FORNECIMENTO E INSTALAÇÃO. AF_04/2022</t>
  </si>
  <si>
    <t xml:space="preserve">TUBO EM COBRE RÍGIDO, DN 15 MM, CLASSE E, COM ISOLAMENTO, INSTALADO EM RAMAL DE DISTRIBUIÇÃO DE HIDRÁULICA PREDIAL - FORNECIMENTO E INSTALAÇÃO. AF_04/2022</t>
  </si>
  <si>
    <t xml:space="preserve">TUBO EM COBRE RÍGIDO, DN 15 MM, CLASSE E, COM ISOLAMENTO, INSTALADO EM RAMAL E SUB-RAMAL DE AQUECIMENTO SOLAR - FORNECIMENTO E INSTALAÇÃO. AF_04/2022</t>
  </si>
  <si>
    <t xml:space="preserve">TUBO EM COBRE RÍGIDO, DN 15 MM, CLASSE E, COM ISOLAMENTO, INSTALADO EM RAMAL E SUB-RAMAL DE HIDRÁULICA PREDIAL - FORNECIMENTO E INSTALAÇÃO. AF_04/2022</t>
  </si>
  <si>
    <t xml:space="preserve">TUBO EM COBRE RÍGIDO, DN 15 MM, CLASSE E, SEM ISOLAMENTO, INSTALADO EM RAMAL DE DISTRIBUIÇÃO DE HIDRÁULICA PREDIAL - FORNECIMENTO E INSTALAÇÃO. AF_04/2022</t>
  </si>
  <si>
    <t xml:space="preserve">TUBO EM COBRE RÍGIDO, DN 15 MM, CLASSE E, SEM ISOLAMENTO, INSTALADO EM RAMAL E SUB-RAMAL DE AQUECIMENTO SOLAR - FORNECIMENTO E INSTALAÇÃO. AF_04/2022</t>
  </si>
  <si>
    <t xml:space="preserve">TUBO EM COBRE RÍGIDO, DN 15 MM, CLASSE E, SEM ISOLAMENTO, INSTALADO EM RAMAL E SUB-RAMAL DE GÁS COMBUSTÍVEL - FORNECIMENTO E INSTALAÇÃO. AF_04/2022</t>
  </si>
  <si>
    <t xml:space="preserve">TUBO EM COBRE RÍGIDO, DN 15 MM, CLASSE E, SEM ISOLAMENTO, INSTALADO EM RAMAL E SUB-RAMAL DE HIDRÁULICA PREDIAL - FORNECIMENTO E INSTALAÇÃO. AF_04/2022</t>
  </si>
  <si>
    <t xml:space="preserve">TUBO EM COBRE RÍGIDO, DN 22 MM, CLASSE A, SEM ISOLAMENTO, INSTALADO EM PRUMADA DE GÁS COMBUSTÍVEL - FORNECIMENTO E INSTALAÇÃO. AF_04/2022</t>
  </si>
  <si>
    <t xml:space="preserve">TUBO EM COBRE RÍGIDO, DN 22 MM, CLASSE A, SEM ISOLAMENTO, INSTALADO EM RAMAL E SUB-RAMAL DE GÁS MEDICINAL - FORNECIMENTO E INSTALAÇÃO. AF_04/2022</t>
  </si>
  <si>
    <t xml:space="preserve">TUBO EM COBRE RÍGIDO, DN 22 MM, CLASSE E, COM ISOLAMENTO, INSTALADO EM PRUMADA DE HIDRÁULICA PREDIAL - FORNECIMENTO E INSTALAÇÃO. AF_04/2022</t>
  </si>
  <si>
    <t xml:space="preserve">TUBO EM COBRE RÍGIDO, DN 22 MM, CLASSE E, COM ISOLAMENTO, INSTALADO EM RAMAL DE DISTRIBUIÇÃO DE HIDRÁULICA PREDIAL - FORNECIMENTO E INSTALAÇÃO. AF_04/2022</t>
  </si>
  <si>
    <t xml:space="preserve">TUBO EM COBRE RÍGIDO, DN 22 MM, CLASSE E, COM ISOLAMENTO, INSTALADO EM RAMAL E SUB-RAMAL DE AQUECIMENTO SOLAR - FORNECIMENTO E INSTALAÇÃO. AF_04/2022</t>
  </si>
  <si>
    <t xml:space="preserve">TUBO EM COBRE RÍGIDO, DN 22 MM, CLASSE E, COM ISOLAMENTO, INSTALADO EM RAMAL E SUB-RAMAL DE HIDRÁULICA PREDIAL - FORNECIMENTO E INSTALAÇÃO. AF_04/2022</t>
  </si>
  <si>
    <t xml:space="preserve">TUBO EM COBRE RÍGIDO, DN 22 MM, CLASSE E, SEM ISOLAMENTO, INSTALADO EM PRUMADA DE HIDRÁULICA PREDIAL - FORNECIMENTO E INSTALAÇÃO. AF_04/2022</t>
  </si>
  <si>
    <t xml:space="preserve">TUBO EM COBRE RÍGIDO, DN 22 MM, CLASSE E, SEM ISOLAMENTO, INSTALADO EM RAMAL DE DISTRIBUIÇÃO DE HIDRÁULICA PREDIAL - FORNECIMENTO E INSTALAÇÃO. AF_04/2022</t>
  </si>
  <si>
    <t xml:space="preserve">TUBO EM COBRE RÍGIDO, DN 22 MM, CLASSE E, SEM ISOLAMENTO, INSTALADO EM RAMAL E SUB-RAMAL DE AQUECIMENTO SOLAR - FORNECIMENTO E INSTALAÇÃO. AF_04/2022</t>
  </si>
  <si>
    <t xml:space="preserve">TUBO EM COBRE RÍGIDO, DN 22 MM, CLASSE E, SEM ISOLAMENTO, INSTALADO EM RAMAL E SUB-RAMAL DE GÁS COMBUSTÍVEL - FORNECIMENTO E INSTALAÇÃO. AF_04/2022</t>
  </si>
  <si>
    <t xml:space="preserve">TUBO EM COBRE RÍGIDO, DN 22 MM, CLASSE E, SEM ISOLAMENTO, INSTALADO EM RAMAL E SUB-RAMAL DE HIDRÁULICA PREDIAL - FORNECIMENTO E INSTALAÇÃO. AF_04/2022</t>
  </si>
  <si>
    <t xml:space="preserve">TUBO EM COBRE RÍGIDO, DN 28 MM, CLASSE A, SEM ISOLAMENTO, INSTALADO EM PRUMADA DE GÁS COMBUSTÍVEL - FORNECIMENTO E INSTALAÇÃO. AF_04/2022</t>
  </si>
  <si>
    <t xml:space="preserve">TUBO EM COBRE RÍGIDO, DN 28 MM, CLASSE A, SEM ISOLAMENTO, INSTALADO EM RAMAL E SUB-RAMAL DE GÁS MEDICINAL - FORNECIMENTO E INSTALAÇÃO. AF_04/2022</t>
  </si>
  <si>
    <t xml:space="preserve">TUBO EM COBRE RÍGIDO, DN 28 MM, CLASSE E, COM ISOLAMENTO, INSTALADO EM PRUMADA DE HIDRÁULICA PREDIAL - FORNECIMENTO E INSTALAÇÃO. AF_04/2022</t>
  </si>
  <si>
    <t xml:space="preserve">TUBO EM COBRE RÍGIDO, DN 28 MM, CLASSE E, COM ISOLAMENTO, INSTALADO EM RAMAL DE DISTRIBUIÇÃO DE HIDRÁULICA PREDIAL - FORNECIMENTO E INSTALAÇÃO. AF_04/2022</t>
  </si>
  <si>
    <t xml:space="preserve">TUBO EM COBRE RÍGIDO, DN 28 MM, CLASSE E, COM ISOLAMENTO, INSTALADO EM RAMAL E SUB-RAMAL DE AQUECIMENTO SOLAR - FORNECIMENTO E INSTALAÇÃO. AF_04/2022</t>
  </si>
  <si>
    <t xml:space="preserve">TUBO EM COBRE RÍGIDO, DN 28 MM, CLASSE E, COM ISOLAMENTO, INSTALADO EM RAMAL E SUB-RAMAL DE HIDRÁULICA PREDIAL - FORNECIMENTO E INSTALAÇÃO. AF_04/2022</t>
  </si>
  <si>
    <t xml:space="preserve">TUBO EM COBRE RÍGIDO, DN 28 MM, CLASSE E, SEM ISOLAMENTO, INSTALADO EM PRUMADA DE HIDRÁULICA PREDIAL - FORNECIMENTO E INSTALAÇÃO. AF_04/2022</t>
  </si>
  <si>
    <t xml:space="preserve">TUBO EM COBRE RÍGIDO, DN 28 MM, CLASSE E, SEM ISOLAMENTO, INSTALADO EM RAMAL DE DISTRIBUIÇÃO DE HIDRÁULICA PREDIAL - FORNECIMENTO E INSTALAÇÃO. AF_04/2022</t>
  </si>
  <si>
    <t xml:space="preserve">TUBO EM COBRE RÍGIDO, DN 28 MM, CLASSE E, SEM ISOLAMENTO, INSTALADO EM RAMAL E SUB-RAMAL DE AQUECIMENTO SOLAR - FORNECIMENTO E INSTALAÇÃO. AF_04/2022</t>
  </si>
  <si>
    <t xml:space="preserve">TUBO EM COBRE RÍGIDO, DN 28 MM, CLASSE E, SEM ISOLAMENTO, INSTALADO EM RAMAL E SUB-RAMAL DE GÁS COMBUSTÍVEL - FORNECIMENTO E INSTALAÇÃO. AF_04/2022</t>
  </si>
  <si>
    <t xml:space="preserve">TUBO EM COBRE RÍGIDO, DN 28 MM, CLASSE E, SEM ISOLAMENTO, INSTALADO EM RAMAL E SUB-RAMAL DE HIDRÁULICA PREDIAL - FORNECIMENTO E INSTALAÇÃO. AF_04/2022</t>
  </si>
  <si>
    <t xml:space="preserve">TUBO EM COBRE RÍGIDO, DN 35 MM, CLASSE A, SEM ISOLAMENTO, INSTALADO EM PRUMADA DE GÁS COMBUSTÍVEL - FORNECIMENTO E INSTALAÇÃO. AF_04/2022</t>
  </si>
  <si>
    <t xml:space="preserve">TUBO EM COBRE RÍGIDO, DN 35 MM, CLASSE E, COM ISOLAMENTO, INSTALADO EM PRUMADA DE HIDRÁULICA PREDIAL - FORNECIMENTO E INSTALAÇÃO. AF_04/2022</t>
  </si>
  <si>
    <t xml:space="preserve">TUBO EM COBRE RÍGIDO, DN 35 MM, CLASSE E, SEM ISOLAMENTO, INSTALADO EM PRUMADA DE HIDRÁULICA PREDIAL - FORNECIMENTO E INSTALAÇÃO. AF_04/2022</t>
  </si>
  <si>
    <t xml:space="preserve">TUBO EM COBRE RÍGIDO, DN 42 MM, CLASSE A, SEM ISOLAMENTO, INSTALADO EM PRUMADA DE GÁS COMBUSTÍVEL - FORNECIMENTO E INSTALAÇÃO. AF_04/2022</t>
  </si>
  <si>
    <t xml:space="preserve">TUBO EM COBRE RÍGIDO, DN 42 MM, CLASSE E, COM ISOLAMENTO, INSTALADO EM PRUMADA DE HIDRÁULICA PREDIAL - FORNECIMENTO E INSTALAÇÃO. AF_04/2022</t>
  </si>
  <si>
    <t xml:space="preserve">TUBO EM COBRE RÍGIDO, DN 42 MM, CLASSE E, SEM ISOLAMENTO, INSTALADO EM PRUMADA DE HIDRÁULICA PREDIAL - FORNECIMENTO E INSTALAÇÃO. AF_04/2022</t>
  </si>
  <si>
    <t xml:space="preserve">TUBO EM COBRE RÍGIDO, DN 54 MM, CLASSE A, SEM ISOLAMENTO, INSTALADO EM PRUMADA DE GÁS COMBUSTÍVEL - FORNECIMENTO E INSTALAÇÃO. AF_04/2022</t>
  </si>
  <si>
    <t xml:space="preserve">TUBO EM COBRE RÍGIDO, DN 54 MM, CLASSE E, COM ISOLAMENTO, INSTALADO EM PRUMADA DE HIDRÁULICA PREDIAL - FORNECIMENTO E INSTALAÇÃO. AF_04/2022</t>
  </si>
  <si>
    <t xml:space="preserve">TUBO EM COBRE RÍGIDO, DN 54 MM, CLASSE E, SEM ISOLAMENTO, INSTALADO EM PRUMADA DE HIDRÁULICA PREDIAL - FORNECIMENTO E INSTALAÇÃO. AF_04/2022</t>
  </si>
  <si>
    <t xml:space="preserve">TUBO EM COBRE RÍGIDO, DN 66 MM, CLASSE A, SEM ISOLAMENTO, INSTALADO EM PRUMADA DE GÁS COMBUSTÍVEL - FORNECIMENTO E INSTALAÇÃO. AF_04/2022</t>
  </si>
  <si>
    <t xml:space="preserve">TUBO EM COBRE RÍGIDO, DN 66 MM, CLASSE E, COM ISOLAMENTO, INSTALADO EM PRUMADA DE HIDRÁULICA PREDIAL - FORNECIMENTO E INSTALAÇÃO. AF_04/2022</t>
  </si>
  <si>
    <t xml:space="preserve">TUBO EM COBRE RÍGIDO, DN 66 MM, CLASSE E, SEM ISOLAMENTO, INSTALADO EM PRUMADA DE HIDRÁULICA PREDIAL - FORNECIMENTO E INSTALAÇÃO. AF_04/2022</t>
  </si>
  <si>
    <t xml:space="preserve">TÊ EM COBRE, DN 15 MM, SEM ANEL DE SOLDA, INSTALADO EM RAMAL E SUB-RAMAL DE AQUECIMENTO SOLAR - FORNECIMENTO E INSTALAÇÃO. AF_04/2022</t>
  </si>
  <si>
    <t xml:space="preserve">TÊ EM COBRE, DN 15 MM, SEM ANEL DE SOLDA, INSTALADO EM RAMAL E SUB-RAMAL DE GÁS COMBUSTÍVEL - FORNECIMENTO E INSTALAÇÃO. AF_04/2022</t>
  </si>
  <si>
    <t xml:space="preserve">TÊ EM COBRE, DN 15 MM, SEM ANEL DE SOLDA, INSTALADO EM RAMAL E SUB-RAMAL DE GÁS MEDICINAL - FORNECIMENTO E INSTALAÇÃO. AF_04/2022</t>
  </si>
  <si>
    <t xml:space="preserve">TÊ EM COBRE, DN 22 MM, SEM ANEL DE SOLDA, INSTALADO EM RAMAL E SUB-RAMAL DE AQUECIMENTO SOLAR - FORNECIMENTO E INSTALAÇÃO. AF_04/2022</t>
  </si>
  <si>
    <t xml:space="preserve">TÊ EM COBRE, DN 22 MM, SEM ANEL DE SOLDA, INSTALADO EM RAMAL E SUB-RAMAL DE GÁS MEDICINAL - FORNECIMENTO E INSTALAÇÃO. AF_04/2022</t>
  </si>
  <si>
    <t xml:space="preserve">TÊ EM COBRE, DN 28 MM, SEM ANEL DE SOLDA, INSTALADO EM RAMAL E SUB-RAMAL DE AQUECIMENTO SOLAR - FORNECIMENTO E INSTALAÇÃO. AF_04/2022</t>
  </si>
  <si>
    <t xml:space="preserve">TÊ EM COBRE, DN 28 MM, SEM ANEL DE SOLDA, INSTALADO EM RAMAL E SUB-RAMAL DE GÁS COMBUSTÍVEL - FORNECIMENTO E INSTALAÇÃO. AF_04/2022</t>
  </si>
  <si>
    <t xml:space="preserve">TÊ EM COBRE, DN 28 MM, SEM ANEL DE SOLDA, INSTALADO EM RAMAL E SUB-RAMAL DE GÁS MEDICINAL - FORNECIMENTO E INSTALAÇÃO. AF_04/2022</t>
  </si>
  <si>
    <t xml:space="preserve">ESTRUTURA DE MADEIRA PROVISÓRIA PARA SUPORTE DE CAIXA D'ÁGUA ELEVADA DE 2000 LITROS. AF_03/2024</t>
  </si>
  <si>
    <t xml:space="preserve">ESTRUTURA DE MADEIRA PROVISÓRIA PARA SUPORTE DE CAIXA DÁGUA ELEVADA DE 1000 LITROS. AF_03/2024</t>
  </si>
  <si>
    <t xml:space="preserve">ESTRUTURA DE MADEIRA PROVISÓRIA PARA SUPORTE DE CAIXA DÁGUA ELEVADA DE 3000 LITROS. AF_03/2024</t>
  </si>
  <si>
    <t xml:space="preserve">EXECUÇÃO DE PILARETES PARA TAPUMES E CONSTRUÇÕES TEMPORÁRIAS. AF_03/2024</t>
  </si>
  <si>
    <t xml:space="preserve">EXECUÇÃO DOS APOIOS PARA CONTÊINER OU MÓDULO HABITÁVEL. AF_03/2024</t>
  </si>
  <si>
    <t xml:space="preserve">INSTALAÇÃO DE CATRACA ELETRÔNICA. AF_03/2024</t>
  </si>
  <si>
    <t xml:space="preserve">INSTALAÇÃO DE CONCERTINA DUPLA CLIPADA, ESPIRAL DE 300 MM. AF_03/2024</t>
  </si>
  <si>
    <t xml:space="preserve">INSTALAÇÃO DE CONCERTINA FLAT, ESPIRAL DE 300 MM. AF_03/2024</t>
  </si>
  <si>
    <t xml:space="preserve">INSTALAÇÃO DE CONCERTINA SIMPLES, ESPIRAL DE 300 MM. AF_03/2024</t>
  </si>
  <si>
    <t xml:space="preserve">INSTALAÇÃO E DESINSTALAÇÃO MANUAL DE CONTÊINER OU MÓDULO HABITÁVEL PEQUENO. AF_03/2024</t>
  </si>
  <si>
    <t xml:space="preserve">INSTALAÇÃO E DESINSTALAÇÃO MECANIZADA DE CONTÊINER OU MÓDULO HABITÁVEL DE USOS DIVERSOS. AF_03/2024</t>
  </si>
  <si>
    <t xml:space="preserve">PAREDE DE MADEIRA COMPENSADA PARA CONSTRUÇÃO TEMPORÁRIA EM CHAPA DUPLA, EXTERNA, COM ÁREA LÍQUIDA MAIOR OU IGUAL A QUE 6 M², COM VÃO. AF_03/2024</t>
  </si>
  <si>
    <t xml:space="preserve">PAREDE DE MADEIRA COMPENSADA PARA CONSTRUÇÃO TEMPORÁRIA EM CHAPA DUPLA, EXTERNA, COM ÁREA LÍQUIDA MENOR QUE 6 M², COM VÃO. AF_03/2024</t>
  </si>
  <si>
    <t xml:space="preserve">PAREDE DE MADEIRA COMPENSADA PARA CONSTRUÇÃO TEMPORÁRIA EM CHAPA DUPLA, EXTERNA, SEM VÃO. AF_03/2024</t>
  </si>
  <si>
    <t xml:space="preserve">PAREDE DE MADEIRA COMPENSADA PARA CONSTRUÇÃO TEMPORÁRIA EM CHAPA DUPLA, INTERNA, COM ÁREA LÍQUIDA MAIOR OU IGUAL A 6 M², COM VÃO. AF_03/2024</t>
  </si>
  <si>
    <t xml:space="preserve">PAREDE DE MADEIRA COMPENSADA PARA CONSTRUÇÃO TEMPORÁRIA EM CHAPA DUPLA, INTERNA, COM ÁREA LÍQUIDA MENOR QUE 6 M², COM VÃO. AF_03/2024</t>
  </si>
  <si>
    <t xml:space="preserve">PAREDE DE MADEIRA COMPENSADA PARA CONSTRUÇÃO TEMPORÁRIA EM CHAPA DUPLA, INTERNA, SEM VÃO. AF_03/2024</t>
  </si>
  <si>
    <t xml:space="preserve">PAREDE DE MADEIRA COMPENSADA PARA CONSTRUÇÃO TEMPORÁRIA EM CHAPA SIMPLES, EXTERNA, COM ÁREA LÍQUIDA MAIOR OU IGUAL A 6 M², COM VÃO. AF_03/2024</t>
  </si>
  <si>
    <t xml:space="preserve">PAREDE DE MADEIRA COMPENSADA PARA CONSTRUÇÃO TEMPORÁRIA EM CHAPA SIMPLES, EXTERNA, COM ÁREA LÍQUIDA MENOR QUE 6 M², COM VÃO. AF_03/2024</t>
  </si>
  <si>
    <t xml:space="preserve">PAREDE DE MADEIRA COMPENSADA PARA CONSTRUÇÃO TEMPORÁRIA EM CHAPA SIMPLES, EXTERNA, SEM VÃO. AF_03/2024</t>
  </si>
  <si>
    <t xml:space="preserve">PAREDE DE MADEIRA COMPENSADA PARA CONSTRUÇÃO TEMPORÁRIA EM CHAPA SIMPLES, INTERNA, COM ÁREA LÍQUIDA MAIOR OU IGUAL A 6 M², COM VÃO. AF_03/2024</t>
  </si>
  <si>
    <t xml:space="preserve">PAREDE DE MADEIRA COMPENSADA PARA CONSTRUÇÃO TEMPORÁRIA EM CHAPA SIMPLES, INTERNA, COM ÁREA LÍQUIDA MENOR QUE 6 M², COM VÃO. AF_03/2024</t>
  </si>
  <si>
    <t xml:space="preserve">PAREDE DE MADEIRA COMPENSADA PARA CONSTRUÇÃO TEMPORÁRIA EM CHAPA SIMPLES, INTERNA, SEM VÃO. AF_03/2024</t>
  </si>
  <si>
    <t xml:space="preserve">PAREDE DE MADEIRA OSB PARA CONSTRUÇÃO TEMPORÁRIA EM CHAPA DUPLA, EXTERNA, COM ÁREA LÍQUIDA MAIOR OU IGUAL A QUE 6 M², COM VÃO. AF_03/2024</t>
  </si>
  <si>
    <t xml:space="preserve">PAREDE DE MADEIRA OSB PARA CONSTRUÇÃO TEMPORÁRIA EM CHAPA DUPLA, EXTERNA, COM ÁREA LÍQUIDA MENOR QUE 6 M², COM VÃO. AF_03/2024</t>
  </si>
  <si>
    <t xml:space="preserve">PAREDE DE MADEIRA OSB PARA CONSTRUÇÃO TEMPORÁRIA EM CHAPA DUPLA, EXTERNA, SEM VÃO. AF_03/2024</t>
  </si>
  <si>
    <t xml:space="preserve">PAREDE DE MADEIRA OSB PARA CONSTRUÇÃO TEMPORÁRIA EM CHAPA DUPLA, INTERNA, COM ÁREA LÍQUIDA MAIOR OU IGUAL A 6 M², COM VÃO. AF_03/2024</t>
  </si>
  <si>
    <t xml:space="preserve">PAREDE DE MADEIRA OSB PARA CONSTRUÇÃO TEMPORÁRIA EM CHAPA DUPLA, INTERNA, COM ÁREA LÍQUIDA MENOR QUE 6 M², COM VÃO. AF_03/2024</t>
  </si>
  <si>
    <t xml:space="preserve">PAREDE DE MADEIRA OSB PARA CONSTRUÇÃO TEMPORÁRIA EM CHAPA DUPLA, INTERNA, SEM VÃO. AF_03/2024</t>
  </si>
  <si>
    <t xml:space="preserve">PAREDE DE MADEIRA OSB PARA CONSTRUÇÃO TEMPORÁRIA EM CHAPA SIMPLES, EXTERNA, COM ÁREA LÍQUIDA MAIOR OU IGUAL A 6 M², COM VÃO. AF_03/2024</t>
  </si>
  <si>
    <t xml:space="preserve">PAREDE DE MADEIRA OSB PARA CONSTRUÇÃO TEMPORÁRIA EM CHAPA SIMPLES, EXTERNA, COM ÁREA LÍQUIDA MENOR QUE 6 M², COM VÃO. AF_03/2024</t>
  </si>
  <si>
    <t xml:space="preserve">PAREDE DE MADEIRA OSB PARA CONSTRUÇÃO TEMPORÁRIA EM CHAPA SIMPLES, EXTERNA, SEM VÃO. AF_03/2024</t>
  </si>
  <si>
    <t xml:space="preserve">PAREDE DE MADEIRA OSB PARA CONSTRUÇÃO TEMPORÁRIA EM CHAPA SIMPLES, INTERNA, COM ÁREA LÍQUIDA MAIOR OU IGUAL A 6 M², COM VÃO. AF_03/2024</t>
  </si>
  <si>
    <t xml:space="preserve">PAREDE DE MADEIRA OSB PARA CONSTRUÇÃO TEMPORÁRIA EM CHAPA SIMPLES, INTERNA, COM ÁREA LÍQUIDA MENOR QUE 6 M², COM VÃO. AF_03/2024</t>
  </si>
  <si>
    <t xml:space="preserve">PAREDE DE MADEIRA OSB PARA CONSTRUÇÃO TEMPORÁRIA EM CHAPA SIMPLES, INTERNA, SEM VÃO. AF_03/2024</t>
  </si>
  <si>
    <t xml:space="preserve">PISO PARA CONSTRUÇÃO TEMPORÁRIA EM MADEIRA, SEM REAPROVEITAMENTO. AF_03/2024</t>
  </si>
  <si>
    <t xml:space="preserve">TAPUME COM CHAPA METÁLICA. AF_03/2024</t>
  </si>
  <si>
    <t xml:space="preserve">TAPUME COM COMPENSADO DE MADEIRA. AF_03/2024</t>
  </si>
  <si>
    <t xml:space="preserve">TAPUME COM TELHA METÁLICA. AF_03/2024</t>
  </si>
  <si>
    <t xml:space="preserve">TAPUME EM CHAPA DE MADEIRA OSB. AF_03/2024</t>
  </si>
  <si>
    <t xml:space="preserve">LAJE PRÉ-MOLDADA UNIDIRECIONAL COM VÃOS MAIORES QUE 3,0 M, BIAPOIADA, PARA PISO, ENCHIMENTO EM CERÂMICA, VIGOTA PROTENDIDA, ALTURA TOTAL DA LAJE "LT" = 12 CM (ENCHIMENTO+CAPA) = (8+4). AF_08/2025</t>
  </si>
  <si>
    <t xml:space="preserve">LAJE PRÉ-MOLDADA UNIDIRECIONAL COM VÃOS MAIORES QUE 3,0 M, BIAPOIADA, PARA PISO, ENCHIMENTO EM CERÂMICA, VIGOTA PROTENDIDA, ALTURA TOTAL DA LAJE "LT" = 16 CM (ENCHIMENTO+CAPA) = (12+4). AF_08/2025</t>
  </si>
  <si>
    <t xml:space="preserve">LAJE PRÉ-MOLDADA UNIDIRECIONAL COM VÃOS MAIORES QUE 3,0 M, BIAPOIADA, PARA PISO, ENCHIMENTO EM CERÂMICA, VIGOTA PROTENDIDA, ALTURA TOTAL DA LAJE "LT" = 20 CM (ENCHIMENTO+CAPA) = (16+4). AF_08/2025</t>
  </si>
  <si>
    <t xml:space="preserve">LAJE PRÉ-MOLDADA UNIDIRECIONAL COM VÃOS MAIORES QUE 3,0 M, BIAPOIADA, PARA PISO, ENCHIMENTO EM CERÂMICA, VIGOTA PROTENDIDA, ALTURA TOTAL DA LAJE "LT" = 25 CM (ENCHIMENTO+CAPA) = (20+5). AF_08/2025</t>
  </si>
  <si>
    <t xml:space="preserve">LAJE PRÉ-MOLDADA UNIDIRECIONAL COM VÃOS MAIORES QUE 3,0 M, BIAPOIADA, PARA PISO, ENCHIMENTO EM CERÂMICA, VIGOTA PROTENDIDA, ALTURA TOTAL DA LAJE "LT" = 30 CM (ENCHIMENTO+CAPA) = (25+5). AF_08/2025</t>
  </si>
  <si>
    <t xml:space="preserve">LAJE PRÉ-MOLDADA UNIDIRECIONAL COM VÃOS MAIORES QUE 3,0 M, BIAPOIADA, PARA PISO, ENCHIMENTO EM EPS, VIGOTA PROTENDIDA, ALTURA TOTAL DA LAJE "LT" = 12 CM (ENCHIMENTO+CAPA) = (8+4). AF_08/2025</t>
  </si>
  <si>
    <t xml:space="preserve">LAJE PRÉ-MOLDADA UNIDIRECIONAL COM VÃOS MAIORES QUE 3,0 M, BIAPOIADA, PARA PISO, ENCHIMENTO EM EPS, VIGOTA PROTENDIDA, ALTURA TOTAL DA LAJE "LT" = 16 CM (ENCHIMENTO+CAPA) = (12+4). AF_08/2025</t>
  </si>
  <si>
    <t xml:space="preserve">LAJE PRÉ-MOLDADA UNIDIRECIONAL COM VÃOS MAIORES QUE 3,0 M, BIAPOIADA, PARA PISO, ENCHIMENTO EM EPS, VIGOTA PROTENDIDA, ALTURA TOTAL DA LAJE "LT" = 20 CM (ENCHIMENTO+CAPA) = (16+4). AF_08/2025</t>
  </si>
  <si>
    <t xml:space="preserve">LAJE PRÉ-MOLDADA UNIDIRECIONAL COM VÃOS MAIORES QUE 3,0 M, BIAPOIADA, PARA PISO, ENCHIMENTO EM EPS, VIGOTA PROTENDIDA, ALTURA TOTAL DA LAJE "LT" = 25 CM (ENCHIMENTO+CAPA) = (20+5). AF_08/2025</t>
  </si>
  <si>
    <t xml:space="preserve">LAJE PRÉ-MOLDADA UNIDIRECIONAL COM VÃOS MAIORES QUE 3,0 M, BIAPOIADA, PARA PISO, ENCHIMENTO EM EPS, VIGOTA PROTENDIDA, ALTURA TOTAL DA LAJE "LT" = 30 CM (ENCHIMENTO+CAPA) = (25+5). AF_08/2025</t>
  </si>
  <si>
    <t xml:space="preserve">LAJE PRÉ-MOLDADA UNIDIRECIONAL COM VÃOS MENORES OU IGUAIS A 3,0 M, BIAPOIADA, PARA PISO, ENCHIMENTO EM CERÂMICA, VIGOTA PROTENDIDA, ALTURA TOTAL DA LAJE "LT" = 12 CM (ENCHIMENTO+CAPA) = (8+4). AF_08/2025</t>
  </si>
  <si>
    <t xml:space="preserve">LAJE PRÉ-MOLDADA UNIDIRECIONAL COM VÃOS MENORES OU IGUAIS A 3,0 M, BIAPOIADA, PARA PISO, ENCHIMENTO EM CERÂMICA, VIGOTA PROTENDIDA, ALTURA TOTAL DA LAJE "LT" = 16 CM (ENCHIMENTO+CAPA) = (12+4). AF_08/2025</t>
  </si>
  <si>
    <t xml:space="preserve">LAJE PRÉ-MOLDADA UNIDIRECIONAL COM VÃOS MENORES OU IGUAIS A 3,0 M, BIAPOIADA, PARA PISO, ENCHIMENTO EM CERÂMICA, VIGOTA PROTENDIDA, ALTURA TOTAL DA LAJE "LT" = 20 CM (ENCHIMENTO+CAPA) = (16+4). AF_08/2025</t>
  </si>
  <si>
    <t xml:space="preserve">LAJE PRÉ-MOLDADA UNIDIRECIONAL COM VÃOS MENORES OU IGUAIS A 3,0 M, BIAPOIADA, PARA PISO, ENCHIMENTO EM CERÂMICA, VIGOTA PROTENDIDA, ALTURA TOTAL DA LAJE "LT" = 25 CM (ENCHIMENTO+CAPA) = (20+5). AF_08/2025</t>
  </si>
  <si>
    <t xml:space="preserve">LAJE PRÉ-MOLDADA UNIDIRECIONAL COM VÃOS MENORES OU IGUAIS A 3,0 M, BIAPOIADA, PARA PISO, ENCHIMENTO EM CERÂMICA, VIGOTA PROTENDIDA, ALTURA TOTAL DA LAJE "LT" = 30 CM (ENCHIMENTO+CAPA) = (25+5). AF_08/2025</t>
  </si>
  <si>
    <t xml:space="preserve">LAJE PRÉ-MOLDADA UNIDIRECIONAL COM VÃOS MENORES OU IGUAIS A 3,0 M, BIAPOIADA, PARA PISO, ENCHIMENTO EM EPS, VIGOTA PROTENDIDA, ALTURA TOTAL DA LAJE "LT" = 12 CM (ENCHIMENTO+CAPA) = (8+4). AF_08/2025</t>
  </si>
  <si>
    <t xml:space="preserve">LAJE PRÉ-MOLDADA UNIDIRECIONAL COM VÃOS MENORES OU IGUAIS A 3,0 M, BIAPOIADA, PARA PISO, ENCHIMENTO EM EPS, VIGOTA PROTENDIDA, ALTURA TOTAL DA LAJE "LT" = 16 CM (ENCHIMENTO+CAPA) = (12+4). AF_08/2025</t>
  </si>
  <si>
    <t xml:space="preserve">LAJE PRÉ-MOLDADA UNIDIRECIONAL COM VÃOS MENORES OU IGUAIS A 3,0 M, BIAPOIADA, PARA PISO, ENCHIMENTO EM EPS, VIGOTA PROTENDIDA, ALTURA TOTAL DA LAJE "LT" = 20 CM (ENCHIMENTO+CAPA) = (16+4). AF_08/2025</t>
  </si>
  <si>
    <t xml:space="preserve">LAJE PRÉ-MOLDADA UNIDIRECIONAL COM VÃOS MENORES OU IGUAIS A 3,0 M, BIAPOIADA, PARA PISO, ENCHIMENTO EM EPS, VIGOTA PROTENDIDA, ALTURA TOTAL DA LAJE "LT" = 25 CM (ENCHIMENTO+CAPA) = (20+5). AF_08/2025</t>
  </si>
  <si>
    <t xml:space="preserve">LAJE PRÉ-MOLDADA UNIDIRECIONAL COM VÃOS MENORES OU IGUAIS A 3,0 M, BIAPOIADA, PARA PISO, ENCHIMENTO EM EPS, VIGOTA PROTENDIDA, ALTURA TOTAL DA LAJE "LT" = 30 CM (ENCHIMENTO+CAPA) = (25+5). AF_08/2025</t>
  </si>
  <si>
    <t xml:space="preserve">LAJE PRÉ-MOLDADA UNIDIRECIONAL, BIAPOIADA TIPO LAJE PAINEL TRELIÇADO MACIÇO (SEM ENCHIMENTO), PARA PISO, ALTURA TOTAL DA LAJE "LT" = 12 CM (PAINEL+CAPA) = (3+9). AF_08/2025</t>
  </si>
  <si>
    <t xml:space="preserve">LAJE PRÉ-MOLDADA UNIDIRECIONAL, BIAPOIADA TIPO LAJE PAINEL TRELIÇADO MACIÇO (SEM ENCHIMENTO), PARA PISO, ALTURA TOTAL DA LAJE "LT" = 16 CM (PAINEL+CAPA) = (3+13). AF_08/2025</t>
  </si>
  <si>
    <t xml:space="preserve">LAJE PRÉ-MOLDADA UNIDIRECIONAL, BIAPOIADA TIPO LAJE PAINEL TRELIÇADO MACIÇO (SEM ENCHIMENTO), PARA PISO, ALTURA TOTAL DA LAJE "LT" = 20 CM (PAINEL+CAPA) = (3+17). AF_08/2025</t>
  </si>
  <si>
    <t xml:space="preserve">LAJE PRÉ-MOLDADA UNIDIRECIONAL, BIAPOIADA TIPO LAJE PAINEL TRELIÇADO MACIÇO (SEM ENCHIMENTO), PARA PISO, ALTURA TOTAL DA LAJE "LT" = 25 CM (PAINEL+CAPA) = (3+22). AF_08/2025</t>
  </si>
  <si>
    <t xml:space="preserve">LAJE PRÉ-MOLDADA UNIDIRECIONAL, BIAPOIADA TIPO LAJE PAINEL TRELIÇADO MACIÇO (SEM ENCHIMENTO), PARA PISO, ALTURA TOTAL DA LAJE "LT" = 30 CM (PAINEL+CAPA) = (3+27). AF_08/2025</t>
  </si>
  <si>
    <t xml:space="preserve">LAJE PRÉ-MOLDADA UNIDIRECIONAL, BIAPOIADA TIPO LAJE PAINEL TRELIÇADO NERVURADO (COM ENCHIMENTO EM EPS), PARA PISO, ALTURA TOTAL DA LAJE "LT" = 12 CM (PAINEL+ENCHIMENTO+CAPA) = (3+5+4). AF_08/2025</t>
  </si>
  <si>
    <t xml:space="preserve">LAJE PRÉ-MOLDADA UNIDIRECIONAL, BIAPOIADA TIPO LAJE PAINEL TRELIÇADO NERVURADO (COM ENCHIMENTO EM EPS), PARA PISO, ALTURA TOTAL DA LAJE "LT" = 16 CM (PAINEL+ENCHIMENTO+CAPA) = (3+9+4). AF_08/2025</t>
  </si>
  <si>
    <t xml:space="preserve">LAJE PRÉ-MOLDADA UNIDIRECIONAL, BIAPOIADA TIPO LAJE PAINEL TRELIÇADO NERVURADO (COM ENCHIMENTO EM EPS), PARA PISO, ALTURA TOTAL DA LAJE "LT" = 20 CM (PAINEL+ENCHIMENTO+CAPA) = (3+13+4). AF_08/2025</t>
  </si>
  <si>
    <t xml:space="preserve">LAJE PRÉ-MOLDADA UNIDIRECIONAL, BIAPOIADA TIPO LAJE PAINEL TRELIÇADO NERVURADO (COM ENCHIMENTO EM EPS), PARA PISO, ALTURA TOTAL DA LAJE "LT" = 25 CM (PAINEL+ENCHIMENTO+CAPA) = (3+17+5). AF_08/2025</t>
  </si>
  <si>
    <t xml:space="preserve">LAJE PRÉ-MOLDADA UNIDIRECIONAL, BIAPOIADA TIPO LAJE PAINEL TRELIÇADO NERVURADO (COM ENCHIMENTO EM EPS), PARA PISO, ALTURA TOTAL DA LAJE "LT" = 30 CM (PAINEL+ENCHIMENTO+CAPA) = (3+22+5). AF_08/2025</t>
  </si>
  <si>
    <t xml:space="preserve">LAJE PRÉ-MOLDADA UNIDIRECIONAL, BIAPOIADA, PARA FORRO, ENCHIMENTO EM CERÂMICA, VIGOTA CONVENCIONAL, ALTURA TOTAL DA LAJE "LT" = 12 CM (ENCHIMENTO+CAPA) = (8+4). AF_08/2025</t>
  </si>
  <si>
    <t xml:space="preserve">LAJE PRÉ-MOLDADA UNIDIRECIONAL, BIAPOIADA, PARA FORRO, ENCHIMENTO EM CERÂMICA, VIGOTA TRELIÇADA, ALTURA TOTAL DA LAJE "LT" = 12 CM (ENCHIMENTO+CAPA) = (8+4). AF_08/2025</t>
  </si>
  <si>
    <t xml:space="preserve">LAJE PRÉ-MOLDADA UNIDIRECIONAL, BIAPOIADA, PARA FORRO, ENCHIMENTO EM EPS, VIGOTA TRELIÇADA, ALTURA TOTAL DA LAJE "LT" = 12 CM (ENCHIMENTO+CAPA) = (8+4). AF_08/2025</t>
  </si>
  <si>
    <t xml:space="preserve">LAJE PRÉ-MOLDADA UNIDIRECIONAL, BIAPOIADA, PARA PISO, ENCHIMENTO EM CERÂMICA, VIGOTA CONVENCIONAL, ALTURA TOTAL DA LAJE "LT" = 12 CM (ENCHIMENTO+CAPA) = (8+4). AF_08/2025</t>
  </si>
  <si>
    <t xml:space="preserve">LAJE PRÉ-MOLDADA UNIDIRECIONAL, BIAPOIADA, PARA PISO, ENCHIMENTO EM CERÂMICA, VIGOTA TRELIÇADA, ALTURA TOTAL DA LAJE "LT" = 12 CM (ENCHIMENTO+CAPA) = (8+4). AF_08/2025</t>
  </si>
  <si>
    <t xml:space="preserve">LAJE PRÉ-MOLDADA UNIDIRECIONAL, BIAPOIADA, PARA PISO, ENCHIMENTO EM CERÂMICA, VIGOTA TRELIÇADA, ALTURA TOTAL DA LAJE "LT" = 16 CM (ENCHIMENTO+CAPA) = (12+4). AF_08/2025</t>
  </si>
  <si>
    <t xml:space="preserve">LAJE PRÉ-MOLDADA UNIDIRECIONAL, BIAPOIADA, PARA PISO, ENCHIMENTO EM CERÂMICA, VIGOTA TRELIÇADA, ALTURA TOTAL DA LAJE "LT" = 20 CM (ENCHIMENTO+CAPA) = (16+4). AF_08/2025</t>
  </si>
  <si>
    <t xml:space="preserve">LAJE PRÉ-MOLDADA UNIDIRECIONAL, BIAPOIADA, PARA PISO, ENCHIMENTO EM CERÂMICA, VIGOTA TRELIÇADA, ALTURA TOTAL DA LAJE "LT" = 25 CM (ENCHIMENTO+CAPA) = (20+5). AF_08/2025</t>
  </si>
  <si>
    <t xml:space="preserve">LAJE PRÉ-MOLDADA UNIDIRECIONAL, BIAPOIADA, PARA PISO, ENCHIMENTO EM CERÂMICA, VIGOTA TRELIÇADA, ALTURA TOTAL DA LAJE "LT" = 30 CM (ENCHIMENTO+CAPA) = (25+5). AF_08/2025</t>
  </si>
  <si>
    <t xml:space="preserve">LAJE PRÉ-MOLDADA UNIDIRECIONAL, BIAPOIADA, PARA PISO, ENCHIMENTO EM EPS, VIGOTA TRELIÇADA, ALTURA TOTAL DA LAJE "LT" = 12 CM (ENCHIMENTO+CAPA) = (8+4). AF_08/2025</t>
  </si>
  <si>
    <t xml:space="preserve">LAJE PRÉ-MOLDADA UNIDIRECIONAL, BIAPOIADA, PARA PISO, ENCHIMENTO EM EPS, VIGOTA TRELIÇADA, ALTURA TOTAL DA LAJE "LT" = 16 CM (ENCHIMENTO+CAPA) = (12+4). AF_08/2025</t>
  </si>
  <si>
    <t xml:space="preserve">LAJE PRÉ-MOLDADA UNIDIRECIONAL, BIAPOIADA, PARA PISO, ENCHIMENTO EM EPS, VIGOTA TRELIÇADA, ALTURA TOTAL DA LAJE "LT" = 20 CM (ENCHIMENTO+CAPA) = (16+4). AF_08/2025</t>
  </si>
  <si>
    <t xml:space="preserve">LAJE PRÉ-MOLDADA UNIDIRECIONAL, BIAPOIADA, PARA PISO, ENCHIMENTO EM EPS, VIGOTA TRELIÇADA, ALTURA TOTAL DA LAJE "LT" = 25 CM (ENCHIMENTO+CAPA) = (20+5). AF_08/2025</t>
  </si>
  <si>
    <t xml:space="preserve">LAJE PRÉ-MOLDADA UNIDIRECIONAL, BIAPOIADA, PARA PISO, ENCHIMENTO EM EPS, VIGOTA TRELIÇADA, ALTURA TOTAL DA LAJE "LT" = 30 CM (ENCHIMENTO+CAPA) = (25+5). AF_08/2025</t>
  </si>
  <si>
    <t xml:space="preserve">LASTRO COM MATERIAL GRANULAR (AREIA MÉDIA), APLICADO EM PISOS OU LAJES SOBRE SOLO, ESPESSURA DE *10 CM*. AF_01/2024</t>
  </si>
  <si>
    <t xml:space="preserve">LASTRO COM MATERIAL GRANULAR (PEDRA BRITADA N.1 E PEDRA BRITADA N.2), APLICADO EM PISOS OU LAJES SOBRE SOLO, ESPESSURA DE *10 CM*. AF_01/2024</t>
  </si>
  <si>
    <t xml:space="preserve">LASTRO COM MATERIAL GRANULAR (PEDRA BRITADA N.2), APLICADO EM PISOS OU LAJES SOBRE SOLO, ESPESSURA DE *10 CM*. AF_01/2024</t>
  </si>
  <si>
    <t xml:space="preserve">LASTRO COM MATERIAL GRANULAR (PEDRA BRITADA N.3), APLICADO EM PISOS OU LAJES SOBRE SOLO, ESPESSURA DE *10 CM*. AF_01/2024</t>
  </si>
  <si>
    <t xml:space="preserve">LASTRO COM MATERIAL GRANULAR, APLICADO EM BLOCOS DE COROAMENTO, ESPESSURA DE *10 CM*. AF_01/2024</t>
  </si>
  <si>
    <t xml:space="preserve">LASTRO COM MATERIAL GRANULAR, APLICADO EM PISOS OU LAJES SOBRE SOLO, ESPESSURA DE *5 CM*. AF_01/2024</t>
  </si>
  <si>
    <t xml:space="preserve">LASTRO COM MATERIAL GRANULAR, APLICAÇÃO EM BLOCOS DE COROAMENTO, ESPESSURA DE *5 CM*. AF_01/2024</t>
  </si>
  <si>
    <t xml:space="preserve">LASTRO DE CONCRETO MAGRO, APLICADO EM BLOCOS DE COROAMENTO OU SAPATAS, ESPESSURA DE 3 CM. AF_01/2024</t>
  </si>
  <si>
    <t xml:space="preserve">LASTRO DE CONCRETO MAGRO, APLICADO EM BLOCOS DE COROAMENTO OU SAPATAS, ESPESSURA DE 5 CM. AF_01/2024</t>
  </si>
  <si>
    <t xml:space="preserve">LASTRO DE CONCRETO MAGRO, APLICADO EM BLOCOS DE COROAMENTO OU SAPATAS. AF_01/2024</t>
  </si>
  <si>
    <t xml:space="preserve">LASTRO DE CONCRETO MAGRO, APLICADO EM PISOS, LAJES SOBRE SOLO OU RADIERS, ESPESSURA DE 3 CM. AF_01/2024</t>
  </si>
  <si>
    <t xml:space="preserve">LASTRO DE CONCRETO MAGRO, APLICADO EM PISOS, LAJES SOBRE SOLO OU RADIERS, ESPESSURA DE 5 CM. AF_01/2024</t>
  </si>
  <si>
    <t xml:space="preserve">LASTRO DE CONCRETO MAGRO, APLICADO EM PISOS, LAJES SOBRE SOLO OU RADIERS. AF_01/2024</t>
  </si>
  <si>
    <t xml:space="preserve">ADAPTADOR, POLIPROPILENO, PARA TUBOS EM PEAD, 20 MM X 1/2", PARA LIGAÇÃO PREDIAL DE ÁGUA. AF_06/2022</t>
  </si>
  <si>
    <t xml:space="preserve">ADAPTADOR, POLIPROPILENO, PARA TUBOS EM PEAD, 20 MM X 3/4", PARA LIGAÇÃO PREDIAL DE ÁGUA. AF_06/2022</t>
  </si>
  <si>
    <t xml:space="preserve">ADAPTADOR, POLIPROPILENO, PARA TUBOS EM PEAD, 32 MM X 1", PARA LIGAÇÃO PREDIAL DE ÁGUA. AF_06/2022</t>
  </si>
  <si>
    <t xml:space="preserve">ADAPTADOR, PVC, CURTO COM BOLSA E ROSCA, 20 MM X 1/2", PARA LIGAÇÃO PREDIAL DE ÁGUA. AF_06/2022</t>
  </si>
  <si>
    <t xml:space="preserve">ADAPTADOR, PVC, CURTO COM BOLSA E ROSCA, 32 MM X 1", PARA LIGAÇÃO PREDIAL DE ÁGUA. AF_06/2022</t>
  </si>
  <si>
    <t xml:space="preserve">CAP, PVC OCRE, JUNTA ELÁSTICA, DN 150 MM, PARA COLETOR PREDIAL DE ESGOTO. AF_06/2022</t>
  </si>
  <si>
    <t xml:space="preserve">COLAR DE TOMADA, FERRO FUNDIDO, COM PARAFUSOS, DN 50 MM X 3/4", PARA LIGAÇÃO PREDIAL DE ÁGUA. AF_06/2022</t>
  </si>
  <si>
    <t xml:space="preserve">COLAR DE TOMADA, POLIPROPILENO, COM PARAFUSOS, 63 MM X 1/2", PARA LIGAÇÃO PREDIAL DE ÁGUA. AF_06/2022</t>
  </si>
  <si>
    <t xml:space="preserve">COLAR DE TOMADA, POLIPROPILENO, COM PARAFUSOS, 63 MM X 3/4", PARA LIGAÇÃO PREDIAL DE ÁGUA. AF_06/2022</t>
  </si>
  <si>
    <t xml:space="preserve">COLAR DE TOMADA, PVC, COM TRAVAS, DE 110 MM X 1/2" OU 110 MM X 3/4", PARA LIGAÇÃO PREDIAL DE ÁGUA. AF_06/2022</t>
  </si>
  <si>
    <t xml:space="preserve">COLAR DE TOMADA, PVC, COM TRAVAS, DE 60 MM X 1/2" OU 60 MM X 3/4", PARA LIGAÇÃO PREDIAL DE ÁGUA. AF_06/2022</t>
  </si>
  <si>
    <t xml:space="preserve">COLAR DE TOMADA, PVC, COM TRAVAS, DE 75 MM X 1/2" OU 75 MM X 3/4", PARA LIGAÇÃO PREDIAL DE ÁGUA. AF_06/2022</t>
  </si>
  <si>
    <t xml:space="preserve">COLAR DE TOMADA, PVC, COM TRAVAS, DE 85 MM X 1/2" OU 85 MM X 3/4", PARA LIGAÇÃO PREDIAL DE ÁGUA. AF_06/2022</t>
  </si>
  <si>
    <t xml:space="preserve">COLAR TOMADA EM FERRO FUNDIDO, COM PARAFUSOS, SAIDA COM ROSCA, DN 75 MM X 3/4", PARA LIGACAO PREDIAL DE AGUA. AF_06/2022</t>
  </si>
  <si>
    <t xml:space="preserve">COTOVELO/JOELHO 90°, POLIPROPILENO, PARA TUBOS EM PEAD, 20 X 20 MM, PARA LIGAÇÃO PREDIAL DE ÁGUA. AF_06/2022</t>
  </si>
  <si>
    <t xml:space="preserve">COTOVELO/JOELHO 90°, POLIPROPILENO, PARA TUBOS EM PEAD, 32 X 32 MM, PARA LIGAÇÃO PREDIAL DE ÁGUA. AF_06/2022</t>
  </si>
  <si>
    <t xml:space="preserve">COTOVELO/JOELHO COM ADAPTADOR, POLIPROPILENO, PARA TUBOS EM PEAD, 20 MM X 1/2", PARA LIGAÇÃO PREDIAL DE ÁGUA. AF_06/2022</t>
  </si>
  <si>
    <t xml:space="preserve">COTOVELO/JOELHO COM ADAPTADOR, POLIPROPILENO, PARA TUBOS EM PEAD, 20 MM X 3/4", PARA LIGAÇÃO PREDIAL DE ÁGUA. AF_06/2022</t>
  </si>
  <si>
    <t xml:space="preserve">COTOVELO/JOELHO COM ADAPTADOR, POLIPROPILENO, PARA TUBOS EM PEAD, 32 MM X 1", PARA LIGAÇÃO PREDIAL DE ÁGUA. AF_06/2022</t>
  </si>
  <si>
    <t xml:space="preserve">CURVA LONGA, 45 GRAUS, PVC OCRE, JUNTA ELÁSTICA, DN 100 MM, PARA COLETOR PREDIAL DE ESGOTO. AF_06/2022</t>
  </si>
  <si>
    <t xml:space="preserve">CURVA LONGA, 45 GRAUS, PVC OCRE, JUNTA ELÁSTICA, DN 150 MM, PARA COLETOR PREDIAL DE ESGOTO. AF_06/2022</t>
  </si>
  <si>
    <t xml:space="preserve">CURVA LONGA, 90 GRAUS, PVC OCRE, JUNTA ELÁSTICA, DN 100 MM, PARA COLETOR PREDIAL DE ESGOTO. AF_06/2022</t>
  </si>
  <si>
    <t xml:space="preserve">CURVA LONGA, 90 GRAUS, PVC OCRE, JUNTA ELÁSTICA, DN 150 MM, PARA COLETOR PREDIAL DE ESGOTO. AF_06/2022</t>
  </si>
  <si>
    <t xml:space="preserve">LUVA, PVC, ROSCÁVEL, 1", PARA LIGAÇÃO PREDIAL DE ÁGUA. AF_06/2022</t>
  </si>
  <si>
    <t xml:space="preserve">LUVA, PVC, ROSCÁVEL, 1/2", PARA LIGAÇÃO PREDIAL DE ÁGUA. AF_06/2022</t>
  </si>
  <si>
    <t xml:space="preserve">PLUG, PVC OCRE, JUNTA ELÁSTICA, DN 100 MM, PARA COLETOR PREDIAL DE ESGOTO. AF_06/2022</t>
  </si>
  <si>
    <t xml:space="preserve">PLUG, PVC OCRE, JUNTA ELÁSTICA, DN 150 MM, PARA COLETOR PREDIAL DE ESGOTO. AF_06/2022</t>
  </si>
  <si>
    <t xml:space="preserve">REGISTRO ESFERA, LATÃO NIQUELADO, COM ROSCA, 3/4", PARA LIGAÇÃO PREDIAL DE ÁGUA. AF_06/2022</t>
  </si>
  <si>
    <t xml:space="preserve">REGISTRO ESFERA, PVC, COM ROSCA, 1/2", PARA LIGAÇÃO PREDIAL DE ÁGUA. AF_06/2022</t>
  </si>
  <si>
    <t xml:space="preserve">REGISTRO ESFERA, PVC, DE PASSEIO, PARA POLIETILENO, 20 MM, PARA LIGAÇÃO PREDIAL DE ÁGUA. AF_06/2022</t>
  </si>
  <si>
    <t xml:space="preserve">SELIM, PVC OCRE, COM TRAVA, DN 125 X 100 MM OU 150 X 100 MM, PARA COLETOR PREDIAL DE ESGOTO. AF_06/2022</t>
  </si>
  <si>
    <t xml:space="preserve">TUBO, PEAD, PE-80, DE = 20 MM X 2,3 MM, PARA LIGAÇÃO PREDIAL DE ÁGUA. AF_06/2022</t>
  </si>
  <si>
    <t xml:space="preserve">TUBO, PEAD, PE-80, DE = 32 MM X 3,0 MM, PARA LIGAÇÃO PREDIAL DE ÁGUA. AF_06/2022</t>
  </si>
  <si>
    <t xml:space="preserve">TUBO, PVC OCRE, JUNTA ELÁSTICA, DN 100 MM, PARA COLETOR PREDIAL DE ESGOTO. AF_06/2022</t>
  </si>
  <si>
    <t xml:space="preserve">TUBO, PVC OCRE, JUNTA ELÁSTICA, DN 150 MM, PARA COLETOR PREDIAL DE ESGOTO. AF_06/2022</t>
  </si>
  <si>
    <t xml:space="preserve">TÊ DE REDUÇÃO, PVC OCRE, JUNTA ELÁSTICA, DN 150 X 100 MM, PARA COLETOR PREDIAL DE ESGOTO. AF_06/2022</t>
  </si>
  <si>
    <t xml:space="preserve">TÊ DE REDUÇÃO, PVC OCRE, JUNTA ELÁSTICA, DN 300 X 100 MM, PARA COLETOR PREDIAL DE ESGOTO. AF_06/2022</t>
  </si>
  <si>
    <t xml:space="preserve">TÊ DE REDUÇÃO, PVC OCRE, JUNTA ELÁSTICA, DN 300 X 150 MM, PARA COLETOR PREDIAL DE ESGOTO. AF_06/2022</t>
  </si>
  <si>
    <t xml:space="preserve">TÊ DE SERVIÇO INTEGRADO, POLIPROPILENO, PARA TUBOS EM PEAD, 63 MM X 20 MM, PARA LIGAÇÃO PREDIAL DE ÁGUA. AF_06/2022</t>
  </si>
  <si>
    <t xml:space="preserve">TÊ DE SERVIÇO INTEGRADO, POLIPROPILENO, PARA TUBOS EM PEAD, 63 MM X 32 MM, PARA LIGAÇÃO PREDIAL DE ÁGUA. AF_06/2022</t>
  </si>
  <si>
    <t xml:space="preserve">TÊ DE SERVIÇO INTEGRADO, POLIPROPILENO, PARA TUBOS EM PEAD, 90 MM X 20 MM, PARA LIGAÇÃO PREDIAL DE ÁGUA. AF_06/2022</t>
  </si>
  <si>
    <t xml:space="preserve">TÊ DE SERVIÇO INTEGRADO, POLIPROPILENO, PARA TUBOS EM PEAD, 90 MM X 32 MM, PARA LIGAÇÃO PREDIAL DE ÁGUA. AF_06/2022</t>
  </si>
  <si>
    <t xml:space="preserve">TÊ, PVC OCRE, JUNTA ELÁSTICA, DN 200 MM, PARA COLETOR PREDIAL DE ESGOTO. AF_06/2022</t>
  </si>
  <si>
    <t xml:space="preserve">UNIÃO, POLIPROPILENO, PARA TUBOS EM PEAD, 20 MM, PARA LIGAÇÃO PREDIAL DE ÁGUA. AF_06/2022</t>
  </si>
  <si>
    <t xml:space="preserve">UNIÃO, POLIPROPILENO, PARA TUBOS EM PEAD, 32 MM, PARA LIGAÇÃO PREDIAL DE ÁGUA. AF_06/2022</t>
  </si>
  <si>
    <t xml:space="preserve">LIMPEZA DE BACIA SANITÁRIA, BIDÊ OU MICTÓRIO EM LOUÇA, INCLUSIVE METAIS CORRESPONDENTES. AF_04/2019</t>
  </si>
  <si>
    <t xml:space="preserve">LIMPEZA DE BANCADA DE PEDRA (MÁRMORE OU GRANITO). AF_04/2019</t>
  </si>
  <si>
    <t xml:space="preserve">LIMPEZA DE CONTRAPISO COM VASSOURA A SECO. AF_04/2019</t>
  </si>
  <si>
    <t xml:space="preserve">LIMPEZA DE FORRO REMOVÍVEL COM PANO ÚMIDO. AF_04/2019</t>
  </si>
  <si>
    <t xml:space="preserve">LIMPEZA DE JANELA DE VIDRO COM CAIXILHO EM AÇO/ALUMÍNIO/PVC. AF_04/2019</t>
  </si>
  <si>
    <t xml:space="preserve">LIMPEZA DE JANELA INTEIRAMENTE DE VIDRO. AF_04/2019</t>
  </si>
  <si>
    <t xml:space="preserve">LIMPEZA DE LADRILHO HIDRÁULICO EM PAREDE COM PANO ÚMIDO. AF_04/2019</t>
  </si>
  <si>
    <t xml:space="preserve">LIMPEZA DE LAVATÓRIO DE LOUÇA COM BANCADA DE PEDRA, INCLUSIVE METAIS CORRESPONDENTES. AF_04/2019</t>
  </si>
  <si>
    <t xml:space="preserve">LIMPEZA DE MÁRMORE/GRANITO EM PAREDE UTILIZANDO DETERGENTE NEUTRO E ESCOVAÇÃO MANUAL. AF_04/2019</t>
  </si>
  <si>
    <t xml:space="preserve">LIMPEZA DE PIA INOX COM BANCADA DE PEDRA, INCLUSIVE METAIS CORRESPONDENTES. AF_04/2019</t>
  </si>
  <si>
    <t xml:space="preserve">LIMPEZA DE PISO CERÂMICO OU COM PEDRAS RÚSTICAS UTILIZANDO ÁCIDO MURIÁTICO. AF_04/2019</t>
  </si>
  <si>
    <t xml:space="preserve">LIMPEZA DE PISO CERÂMICO OU PORCELANATO COM PANO ÚMIDO. AF_04/2019</t>
  </si>
  <si>
    <t xml:space="preserve">LIMPEZA DE PISO CERÂMICO OU PORCELANATO COM VASSOURA A SECO. AF_04/2019</t>
  </si>
  <si>
    <t xml:space="preserve">LIMPEZA DE PISO CERÂMICO OU PORCELANATO UTILIZANDO DETERGENTE NEUTRO E ESCOVAÇÃO MANUAL. AF_04/2019</t>
  </si>
  <si>
    <t xml:space="preserve">LIMPEZA DE PISO DE LADRILHO HIDRÁULICO COM PANO ÚMIDO. AF_04/2019</t>
  </si>
  <si>
    <t xml:space="preserve">LIMPEZA DE PISO DE MÁRMORE/GRANITO UTILIZANDO DETERGENTE NEUTRO E ESCOVAÇÃO MANUAL. AF_04/2019</t>
  </si>
  <si>
    <t xml:space="preserve">LIMPEZA DE PISO UTILIZANDO DETERGENTE NEUTRO E ESCOVAÇÃO . AF_04/2019</t>
  </si>
  <si>
    <t xml:space="preserve">LIMPEZA DE PORTA DE MADEIRA. AF_04/2019</t>
  </si>
  <si>
    <t xml:space="preserve">LIMPEZA DE PORTA DE VIDRO COM CAIXILHO EM AÇO/ ALUMÍNIO/ PVC. AF_04/2019</t>
  </si>
  <si>
    <t xml:space="preserve">LIMPEZA DE PORTA EM AÇO/ALUMÍNIO. AF_04/2019</t>
  </si>
  <si>
    <t xml:space="preserve">LIMPEZA DE PORTA INTEIRAMENTE DE VIDRO.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</si>
  <si>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</si>
  <si>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</si>
  <si>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</si>
  <si>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SUPERFÍCIE COM JATO DE ALTA PRESSÃO. AF_04/2019</t>
  </si>
  <si>
    <t xml:space="preserve">LIMPEZA DE TANQUE OU LAVATÓRIO DE LOUÇA ISOLADO, INCLUSIVE METAIS CORRESPONDENTES. AF_04/2019</t>
  </si>
  <si>
    <t xml:space="preserve">AJUDANTE DE ELETRICISTA COM ENCARGOS COMPLEMENTARES</t>
  </si>
  <si>
    <t xml:space="preserve">AJUDANTE DE ESTRUTURAS METÁLICAS COM ENCARGOS COMPLEMENTARES</t>
  </si>
  <si>
    <t xml:space="preserve">AJUDANTE DE PINTOR COM ENCARGOS COMPLEMENTARES</t>
  </si>
  <si>
    <t xml:space="preserve">AJUDANTE DE SERRALHEIRO COM ENCARGOS COMPLEMENTARES</t>
  </si>
  <si>
    <t xml:space="preserve">ASSENTADOR DE MANILHAS COM ENCARGOS COMPLEMENTARES</t>
  </si>
  <si>
    <t xml:space="preserve">AUXILIAR DE AZULEJISTA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</si>
  <si>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</si>
  <si>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</si>
  <si>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</si>
  <si>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</si>
  <si>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</si>
  <si>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</si>
  <si>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</si>
  <si>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</si>
  <si>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</si>
  <si>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</si>
  <si>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</si>
  <si>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</si>
  <si>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HORISTA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</si>
  <si>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</si>
  <si>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</si>
  <si>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</si>
  <si>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</si>
  <si>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</si>
  <si>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HORISTA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</si>
  <si>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</si>
  <si>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</si>
  <si>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LABORATORIO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</si>
  <si>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</si>
  <si>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</si>
  <si>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</si>
  <si>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</si>
  <si>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</si>
  <si>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AZULEJISTA OU LADRILHEIRO (ENCARGOS COMPLEMENTARES) - HORISTA</t>
  </si>
  <si>
    <t xml:space="preserve">CURSO DE CAPACITAÇÃO PARA AZULEJISTA OU LADRILHEIRO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</si>
  <si>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</si>
  <si>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</si>
  <si>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</si>
  <si>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</si>
  <si>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</si>
  <si>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</si>
  <si>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</si>
  <si>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</si>
  <si>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</si>
  <si>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</si>
  <si>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</si>
  <si>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INSTALADOR DE PISO ELEVADO (ENCARGOS COMPLEMENTARES) - HORISTA</t>
  </si>
  <si>
    <t xml:space="preserve">CURSO DE CAPACITAÇÃO PARA INSTALADOR DE TUBULAÇÕES (ENCARGOS COMPLEMENTARES) - MENSALISTA</t>
  </si>
  <si>
    <t xml:space="preserve">CURSO DE CAPACITAÇÃO PARA JARDINEIRO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</si>
  <si>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</si>
  <si>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</si>
  <si>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MAÇARIQUEIRO (ENCARGOS COMPLEMENTARES) - MENSALISTA</t>
  </si>
  <si>
    <t xml:space="preserve">CURSO DE CAPACITAÇÃO PARA MECÂNICO DE EQUIPAMENTOS PESADOS (ENCARGOS COMPLEMENTARES) - MENSALISTA</t>
  </si>
  <si>
    <t xml:space="preserve">CURSO DE CAPACITAÇÃO PARA MECÂNICO DE REFRIGERAÇÃO (ENCARGOS COMPLEMENTARES) - HORISTA</t>
  </si>
  <si>
    <t xml:space="preserve">CURSO DE CAPACITAÇÃO PARA MECÂNICO DE REFRIGERAÇÃO (ENCARGOS COMPLEMENTARES) - MENSALISTA</t>
  </si>
  <si>
    <t xml:space="preserve">CURSO DE CAPACITAÇÃO PARA MONTADOR DE ELETROELETRONICOS (ENCARGOS COMPLEMENTARES) - HORISTA</t>
  </si>
  <si>
    <t xml:space="preserve">CURSO DE CAPACITAÇÃO PARA MONTADOR DE ELETROELETRONICOS(ENCARGOS COMPLEMENTARES) - MENSALISTA</t>
  </si>
  <si>
    <t xml:space="preserve">CURSO DE CAPACITAÇÃO PARA MONTADOR DE ESTRUTURAS METALICAS (ENCARGOS COMPLEMENTARES) - MENSALISTA</t>
  </si>
  <si>
    <t xml:space="preserve">CURSO DE CAPACITAÇÃO PARA MONTADOR DE FÔRMAS DO SISTEMA DE PAREDES DE CONCRETO (ENCARGOS COMPLEMENTARES) - HORISTA</t>
  </si>
  <si>
    <t xml:space="preserve">CURSO DE CAPACITAÇÃO PARA MONTADOR DE MAQUINAS (ENCARGOS COMPLEMENTARES) - MENSALISTA</t>
  </si>
  <si>
    <t xml:space="preserve">CURSO DE CAPACITAÇÃO PARA MONTADOR DE TUBO AÇO/EQUIPAMENTOS (ENCARGOS COMPLEMENTARES) - HORISTA</t>
  </si>
  <si>
    <t xml:space="preserve">CURSO DE CAPACITAÇÃO PARA MOTORISTA DE CAMINHAO-BASCULANTE (ENCARGOS COMPLEMENTARES) - MENSALISTA</t>
  </si>
  <si>
    <t xml:space="preserve">CURSO DE CAPACITAÇÃO PARA MOTORISTA DE CAMINHAO-CARRETA (ENCARGOS COMPLEMENTARES) - MENSALISTA</t>
  </si>
  <si>
    <t xml:space="preserve">CURSO DE CAPACITAÇÃO PARA MOTORISTA DE CAMINHÃO (ENCARGOS COMPLEMENTARES) - MENSALISTA</t>
  </si>
  <si>
    <t xml:space="preserve">CURSO DE CAPACITAÇÃO PARA MOTORISTA DE CARRO DE PASSEIO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</si>
  <si>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</si>
  <si>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</si>
  <si>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</si>
  <si>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</si>
  <si>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</si>
  <si>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</si>
  <si>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</si>
  <si>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</si>
  <si>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</si>
  <si>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</si>
  <si>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</si>
  <si>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</si>
  <si>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</si>
  <si>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</si>
  <si>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</si>
  <si>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</si>
  <si>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</si>
  <si>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</si>
  <si>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</si>
  <si>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</si>
  <si>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</si>
  <si>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</si>
  <si>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</si>
  <si>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</si>
  <si>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</si>
  <si>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</si>
  <si>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</si>
  <si>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</si>
  <si>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A (PARA SOLDA A SER TESTADA COM RAIOS X) (ENCARGOS COMPLEMENTARES) - HORISTA</t>
  </si>
  <si>
    <t xml:space="preserve">CURSO DE CAPACITAÇÃO PARA SOLDADOR ELETRICO (ENCARGOS COMPLEMENTARES) - MENSALISTA</t>
  </si>
  <si>
    <t xml:space="preserve">CURSO DE CAPACITAÇÃO PARA TECNICO DE EDIFICACOES (ENCARGOS COMPLEMENTARES) - HORISTA</t>
  </si>
  <si>
    <t xml:space="preserve">CURSO DE CAPACITAÇÃO PARA TECNICO DE EDIFICACOES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</si>
  <si>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</si>
  <si>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</si>
  <si>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</si>
  <si>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TÉCNICO EM SEGURANÇA DO TRABALHO (ENCARGOS COMPLEMENTARES) - HORISTA</t>
  </si>
  <si>
    <t xml:space="preserve">CURSO DE CAPACITAÇÃO PARA TÉCNICO EM SEGURANÇA DO TRABALHO (ENCARGOS COMPLEMENTARES) - MENSALISTA</t>
  </si>
  <si>
    <t xml:space="preserve">CURSO DE CAPACITAÇÃO PARA VIDRACEIRO (ENCARGOS COMPLEMENTARES) - MENSALISTA</t>
  </si>
  <si>
    <t xml:space="preserve">CURSO DE CAPACITAÇÃO PARA VIGIA DIURNO (ENCARGOS COMPLEMENTARES) - HORISTA</t>
  </si>
  <si>
    <t xml:space="preserve">CURSO DE CAPACITAÇÃO PARA VIGIA DIURNO (ENCARGOS COMPLEMENTARES) - MENSALISTA</t>
  </si>
  <si>
    <t xml:space="preserve">INSTALADOR DE PISO ELEVADO COM ENCARGOS COMPLEMENTARES</t>
  </si>
  <si>
    <t xml:space="preserve">INSTALADOR DE TUBULAÇÕES COM ENCARGOS COMPLEMENTARES</t>
  </si>
  <si>
    <t xml:space="preserve">MARMORISTA / GRANITEIRO COM ENCARGOS COMPLEMENTARES</t>
  </si>
  <si>
    <t xml:space="preserve">MAÇARIQUEIRO COM ENCARGOS COMPLEMENTARES</t>
  </si>
  <si>
    <t xml:space="preserve">MECÂNICO DE EQUIPAMENTOS PESADOS COM ENCARGOS COMPLEMENTARES</t>
  </si>
  <si>
    <t xml:space="preserve">MECÂNICO DE REFRIGERAÇÃO COM ENCARGOS COMPLEMENTARES</t>
  </si>
  <si>
    <t xml:space="preserve">MONTADOR DE ELETROELETRÔNICOS COM ENCARGOS COMPLEMENTARES</t>
  </si>
  <si>
    <t xml:space="preserve">MONTADOR DE ESTRUTURAS METÁLICAS COM ENCARGOS COMPLEMENTARES</t>
  </si>
  <si>
    <t xml:space="preserve">MONTADOR DE FÔRMAS DO SISTEMA DE PAREDES DE CONCRETO COM ENCARGOS COMPLEMENTARES</t>
  </si>
  <si>
    <t xml:space="preserve">MONTADOR DE MÁQUINAS COM ENCARGOS COMPLEMENTARES</t>
  </si>
  <si>
    <t xml:space="preserve">MONTADOR ELETROMECÂNICO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</si>
  <si>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</si>
  <si>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</si>
  <si>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</si>
  <si>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DE VEÍCULO LEVE COM ENCARGOS COMPLEMENTARES</t>
  </si>
  <si>
    <t xml:space="preserve">MOTORISTA OPERADOR DE CAMINHÃO COM MUNCK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</si>
  <si>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</si>
  <si>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</si>
  <si>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</si>
  <si>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</si>
  <si>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</si>
  <si>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</si>
  <si>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MOTO SCRAPER COM ENCARGOS COMPLEMENTARES</t>
  </si>
  <si>
    <t xml:space="preserve">OPERADOR DE MÁQUINAS E TRATORES DIVERSOS COM ENCARGOS COMPLEMENTARES</t>
  </si>
  <si>
    <t xml:space="preserve">OPERADOR DE PAVIMENTADORA / MESA VIBROACABADORA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</si>
  <si>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</si>
  <si>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</si>
  <si>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</si>
  <si>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TECNICO DE EDIFICACOES COM ENCARGOS COMPLEMENTARES</t>
  </si>
  <si>
    <t xml:space="preserve">TELHADOR COM ENCARGOS COMPLEMENTARES</t>
  </si>
  <si>
    <t xml:space="preserve">TÉCNICO DE LABORATÓRIO E CAMPO DE CONSTRUÇÃO COM ENCARGOS COMPLEMENTARES</t>
  </si>
  <si>
    <t xml:space="preserve">TÉCNICO EM SEGURANÇA DO TRABALHO COM ENCARGOS COMPLEMENTARES</t>
  </si>
  <si>
    <t xml:space="preserve">TÉCNICO EM SONDAGEM COM ENCARGOS COMPLEMENTARES</t>
  </si>
  <si>
    <t xml:space="preserve">VIGIA DIURNO COM ENCARGOS COMPLEMENTARES</t>
  </si>
  <si>
    <t xml:space="preserve">EXECUÇÃO DE LINHAS DE REFERÊNCIA EM GABARITO OU CAVALETE. AF_03/2024</t>
  </si>
  <si>
    <t xml:space="preserve">LOCAÇÃO COM CAVALETE COM ALTURA DE 0,50 M - 2 UTILIZAÇÕES. AF_03/2024</t>
  </si>
  <si>
    <t xml:space="preserve">LOCAÇÃO COM CAVALETE COM ALTURA DE 1,00 M - 2 UTILIZAÇÕES. AF_03/2024</t>
  </si>
  <si>
    <t xml:space="preserve">LOCAÇÃO COM USO EXCLUSIVO DE EQUIPAMENTO TOPOGRÁFICO. AF_03/2024</t>
  </si>
  <si>
    <t xml:space="preserve">LOCAÇÃO CONVENCIONAL DE OBRA, UTILIZANDO GABARITO DE TÁBUAS CORRIDAS PONTALETADAS A CADA 1,50M - 2 UTILIZAÇÕES. AF_03/2024</t>
  </si>
  <si>
    <t xml:space="preserve">LOCAÇÃO CONVENCIONAL DE OBRA, UTILIZANDO GABARITO DE TÁBUAS CORRIDAS PONTALETADAS A CADA 2,00M - 2 UTILIZAÇÕES. AF_03/2024</t>
  </si>
  <si>
    <t xml:space="preserve">LOCAÇÃO DE PAVIMENTAÇÃO. AF_03/2024</t>
  </si>
  <si>
    <t xml:space="preserve">LOCAÇÃO DE PONTO PARA REFERÊNCIA TOPOGRÁFICA. AF_03/2024</t>
  </si>
  <si>
    <t xml:space="preserve">LOCAÇÃO DE PRAÇAS EM PONTALETEAMENTO. AF_03/2024</t>
  </si>
  <si>
    <t xml:space="preserve">LOCAÇÃO DE REDE DE ÁGUA OU ESGOTO. AF_03/2024</t>
  </si>
  <si>
    <t xml:space="preserve">MARCAÇÃO DE PONTOS EM GABARITO OU CAVALETE, COM USO DE ESTAÇÃO TOTAL. AF_03/2024</t>
  </si>
  <si>
    <t xml:space="preserve">MARCAÇÃO DE PONTOS EM GABARITO OU CAVALETE. AF_03/2024</t>
  </si>
  <si>
    <t xml:space="preserve">ACABAMENTO MONOCOMANDO PARA CHUVEIRO - FORNECIMENTO E INSTALAÇÃO. AF_01/2020</t>
  </si>
  <si>
    <t xml:space="preserve">APARELHO MISTURADOR DE MESA PARA LAVATÓRIO, PADRÃO MÉDIO - FORNECIMENTO E INSTALAÇÃO. AF_01/2020</t>
  </si>
  <si>
    <t xml:space="preserve">APARELHO MISTURADOR DE MESA PARA PIA DE COZINHA, PADRÃO MÉDIO - FORNECIMENTO E INSTALAÇÃO. AF_01/2020</t>
  </si>
  <si>
    <t xml:space="preserve">ASSENTO SANITÁRIO CONVENCIONAL - FORNECIMENTO E INSTALACAO. AF_01/2020</t>
  </si>
  <si>
    <t xml:space="preserve">ASSENTO SANITÁRIO INFANTIL - FORNECIMENTO E INSTALACAO. AF_01/2020</t>
  </si>
  <si>
    <t xml:space="preserve">ASSENTO SANITÁRIO PARA PCD - FORNECIMENTO E INSTALACAO. AF_01/2020</t>
  </si>
  <si>
    <t xml:space="preserve">BANCADA DE GRANITO CINZA POLIDO, DE 0,50 X 0,60 M, PARA LAVATÓRIO - FORNECIMENTO E INSTALAÇÃO. AF_01/2020</t>
  </si>
  <si>
    <t xml:space="preserve">BANCADA DE GRANITO CINZA POLIDO, DE 1,50 X 0,60 M, PARA PIA DE COZINHA - FORNECIMENTO E INSTALAÇÃO. AF_01/2020</t>
  </si>
  <si>
    <t xml:space="preserve">BANCADA DE MÁRMORE BRANCO POLIDO, DE 0,50 X 0,60 M, PARA LAVATÓRIO - FORNECIMENTO E INSTALAÇÃO. AF_01/2020</t>
  </si>
  <si>
    <t xml:space="preserve">BANCADA DE MÁRMORE BRANCO POLIDO, DE 1,50 X 0,60 M, PARA PIA DE COZINHA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</si>
  <si>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</si>
  <si>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</si>
  <si>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DE 120 X 60CM, COM CUBA INTEGRADA - FORNECIMENTO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</si>
  <si>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</si>
  <si>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</si>
  <si>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MÁRMORE BRANCO 150 X 60 CM, COM CUBA DE EMBUTIR DE AÇO, VÁLVULA AMERICANA E SIFÃO TIPO GARRAFA EM METAL, ENGATE FLEXÍVEL 30 CM, TORNEIRA CROMADA, DE MESA, 1/2" OU 3/4", PARA PIA COZINHA, PADRÃO ALTO - FORNEC.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</si>
  <si>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</si>
  <si>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BANCO ARTICULADO, EM ACO INOX, PARA PCD, FIXADO NA PAREDE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</si>
  <si>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</si>
  <si>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</si>
  <si>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</si>
  <si>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</si>
  <si>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70 CM, FIXADA NA PAREDE - FORNECIMENTO E INSTALAÇÃO. AF_01/2020</t>
  </si>
  <si>
    <t xml:space="preserve">BARRA DE APOIO RETA, EM ACO INOX POLIDO, COMPRIMENTO 80 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</si>
  <si>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</si>
  <si>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</si>
  <si>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</si>
  <si>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</si>
  <si>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</si>
  <si>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CHUVEIRO ELÉTRICO COMUM CORPO PLÁSTICO, TIPO DUCHA - FORNECIMENTO E INSTALAÇÃO. AF_01/2020</t>
  </si>
  <si>
    <t xml:space="preserve">CUBA DE EMBUTIR DE AÇO INOXIDÁVEL MÉDIA, INCLUSO VÁLVULA TIPO AMERICANA E SIFÃO TIPO GARRAFA EM METAL CROMADO - FORNECIMENTO E INSTALAÇÃO. AF_01/2020</t>
  </si>
  <si>
    <t xml:space="preserve">CUBA DE EMBUTIR DE AÇO INOXIDÁVEL MÉDIA, INCLUSO VÁLVULA TIPO AMERICANA EM METAL CROMADO E SIFÃO FLEXÍVEL EM PVC - FORNECIMENTO E INSTALAÇÃO. AF_01/2020</t>
  </si>
  <si>
    <t xml:space="preserve">CUBA DE EMBUTIR OVAL EM LOUÇA BRANCA, 35 X 50CM OU EQUIVALENTE - FORNECIMENTO E INSTALAÇÃO. AF_01/2020</t>
  </si>
  <si>
    <t xml:space="preserve">CUBA DE EMBUTIR OVAL EM LOUÇA BRANCA, 35 X 50CM OU EQUIVALENTE, INCLUSO VÁLVULA E SIFÃO TIPO GARRAFA EM METAL CROMADO - FORNECIMENTO E INSTALAÇÃO. AF_01/2020</t>
  </si>
  <si>
    <t xml:space="preserve">CUBA DE EMBUTIR OVAL EM LOUÇA BRANCA, 35 X 50CM OU EQUIVALENTE, INCLUSO VÁLVULA EM METAL CROMADO E SIFÃO FLEXÍVEL EM PVC - FORNECIMENTO E INSTALAÇÃO. AF_01/2020</t>
  </si>
  <si>
    <t xml:space="preserve">CUBA DE EMBUTIR RETANGULAR DE AÇO INOXIDÁVEL, 46 X 30 X 12 CM - FORNECIMENTO E INSTALAÇÃO. AF_01/2020</t>
  </si>
  <si>
    <t xml:space="preserve">CUBA DE EMBUTIR RETANGULAR DE AÇO INOXIDÁVEL, 56 X 33 X 12 CM - FORNECIMENTO E INSTALAÇÃO. AF_01/2020</t>
  </si>
  <si>
    <t xml:space="preserve">ENGATE FLEXÍVEL EM INOX, 1/2 X 30CM - FORNECIMENTO E INSTALAÇÃO. AF_01/2020</t>
  </si>
  <si>
    <t xml:space="preserve">ENGATE FLEXÍVEL EM INOX, 1/2 X 40CM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</si>
  <si>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</si>
  <si>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</si>
  <si>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KIT DE ACESSORIOS PARA BANHEIRO EM METAL CROMADO, 5 PECAS, INCLUSO FIXAÇÃO. AF_01/2020</t>
  </si>
  <si>
    <t xml:space="preserve">LAVATÓRIO LOUÇA BRANCA COM COLUNA, *44 X 35,5* CM, PADRÃO POPULAR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</si>
  <si>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</si>
  <si>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</si>
  <si>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</si>
  <si>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</si>
  <si>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</si>
  <si>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</si>
  <si>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</si>
  <si>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MANOPLA E CANOPLA CROMADA - FORNECIMENTO E INSTALAÇÃO. AF_01/2020</t>
  </si>
  <si>
    <t xml:space="preserve">MICTÓRIO SIFONADO LOUÇA BRANCA - PADRÃO MÉDIO - FORNECIMENTO E INSTALAÇÃO. AF_01/2020</t>
  </si>
  <si>
    <t xml:space="preserve">MICTÓRIO SIFONADO LOUÇA BRANCA PARA ENTRADA DE ÁGUA EMBUTIDA - PADRÃO ALTO - FORNECIMENTO E INSTALAÇÃO. AF_01/2020</t>
  </si>
  <si>
    <t xml:space="preserve">PAPELEIRA DE PAREDE EM METAL CROMADO SEM TAMPA, INCLUSO FIXAÇÃO. AF_01/2020</t>
  </si>
  <si>
    <t xml:space="preserve">PORTA TOALHA BANHO EM METAL CROMADO, TIPO BARRA, INCLUSO FIXAÇÃO. AF_01/2020</t>
  </si>
  <si>
    <t xml:space="preserve">PORTA TOALHA ROSTO EM METAL CROMADO, TIPO ARGOLA, INCLUSO FIXAÇÃO. AF_01/2020</t>
  </si>
  <si>
    <t xml:space="preserve">PUXADOR PARA PCD, FIXADO NA PORTA - FORNECIMENTO E INSTALAÇÃO. AF_01/2020</t>
  </si>
  <si>
    <t xml:space="preserve">SABONETEIRA DE PAREDE EM METAL CROMADO, INCLUSO FIXAÇÃO. AF_01/2020</t>
  </si>
  <si>
    <t xml:space="preserve">SABONETEIRA PLASTICA TIPO DISPENSER PARA SABONETE LIQUIDO COM RESERVATORIO 800 A 1500 ML, INCLUSO FIXAÇÃO. AF_01/2020</t>
  </si>
  <si>
    <t xml:space="preserve">SIFÃO DO TIPO FLEXÍVEL EM PVC 1 X 1.1/2 -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</si>
  <si>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</si>
  <si>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</si>
  <si>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SUPORTE MÃO FRANCESA EM ACO, ABAS IGUAIS 40 CM, CAPACIDADE MINIMA 70 KG, BRANCO - FORNECIMENTO E INSTALAÇÃO. AF_01/2020</t>
  </si>
  <si>
    <t xml:space="preserve">SUPORTE MÃO FRANCESA EM AÇO, ABAS IGUAIS 30 CM, CAPACIDADE MINIMA 60 KG, BRANCO - FORNECIMENTO E INSTALAÇÃO. AF_01/2020</t>
  </si>
  <si>
    <t xml:space="preserve">TANQUE DE LOUÇA BRANCA COM COLUNA, 30L OU EQUIVALENTE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</si>
  <si>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</si>
  <si>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METAL CROMADO PADRÃO POPULAR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</si>
  <si>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</si>
  <si>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</si>
  <si>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</si>
  <si>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</si>
  <si>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</si>
  <si>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</si>
  <si>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</si>
  <si>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</si>
  <si>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</si>
  <si>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</si>
  <si>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</si>
  <si>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</si>
  <si>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</si>
  <si>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TORNEIRA CROMADA 1/2" OU 3/4" PARA TANQUE, PADRÃO MÉDIO - FORNECIMENTO E INSTALAÇÃO. AF_01/2020</t>
  </si>
  <si>
    <t xml:space="preserve">TORNEIRA CROMADA 1/2" OU 3/4" PARA TANQUE, PADRÃO POPULAR - FORNECIMENTO E INSTALAÇÃO. AF_01/2020</t>
  </si>
  <si>
    <t xml:space="preserve">TORNEIRA CROMADA DE MESA PARA LAVATORIO, TIPO MONOCOMANDO. AF_01/2020</t>
  </si>
  <si>
    <t xml:space="preserve">TORNEIRA CROMADA DE MESA PARA LAVATÓRIO COM SENSOR DE PRESENCA. AF_01/2020</t>
  </si>
  <si>
    <t xml:space="preserve">TORNEIRA CROMADA DE MESA, 1/2" OU 3/4", PARA LAVATÓRIO, PADRÃO MÉDIO - FORNECIMENTO E INSTALAÇÃO. AF_01/2020</t>
  </si>
  <si>
    <t xml:space="preserve">TORNEIRA CROMADA DE MESA, 1/2" OU 3/4", PARA LAVATÓRIO, PADRÃO POPULAR - FORNECIMENTO E INSTALAÇÃO. AF_01/2020</t>
  </si>
  <si>
    <t xml:space="preserve">TORNEIRA CROMADA LONGA, DE PAREDE, 1/2" OU 3/4", PARA PIA DE COZINHA, PADRÃO POPULAR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</si>
  <si>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</si>
  <si>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</si>
  <si>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PLÁSTICA 3/4" PARA TANQUE - FORNECIMENTO E INSTALAÇÃO. AF_01/2020</t>
  </si>
  <si>
    <t xml:space="preserve">VASO SANITARIO SIFONADO CONVENCIONAL COM LOUÇA BRANCA - FORNECIMENTO E INSTALAÇÃO. AF_01/2020</t>
  </si>
  <si>
    <t xml:space="preserve">VASO SANITARIO SIFONADO CONVENCIONAL COM LOUÇA BRANCA, INCLUSO CONJUNTO DE LIGAÇÃO PARA BACIA SANITÁRIA AJUSTÁVEL - FORNECIMENTO E INSTALAÇÃO. AF_01/2020</t>
  </si>
  <si>
    <t xml:space="preserve">VASO SANITARIO SIFONADO CONVENCIONAL PARA PCD SEM FURO FRONTAL COM LOUÇA BRANCA SEM ASSENTO - FORNECIMENTO E INSTALAÇÃO. AF_01/2020</t>
  </si>
  <si>
    <t xml:space="preserve">VASO SANITARIO SIFONADO CONVENCIONAL PARA PCD SEM FURO FRONTAL COM LOUÇA BRANCA SEM ASSENTO, INCLUSO CONJUNTO DE LIGAÇÃO PARA BACIA SANITÁRIA AJUSTÁVEL - FORNECIMENTO E INSTALAÇÃO. AF_01/2020</t>
  </si>
  <si>
    <t xml:space="preserve">VASO SANITÁRIO INFANTIL LOUÇA BRANCA - FORNECIMENTO E INSTALACAO. AF_01/2020</t>
  </si>
  <si>
    <t xml:space="preserve">VASO SANITÁRIO SIFONADO COM CAIXA ACOPLADA LOUÇA BRANCA - FORNECIMENTO E INSTALAÇÃO. AF_01/2020</t>
  </si>
  <si>
    <t xml:space="preserve">VASO SANITÁRIO SIFONADO COM CAIXA ACOPLADA LOUÇA BRANCA - PADRÃO MÉDIO, INCLUSO ENGATE FLEXÍVEL EM METAL CROMADO, 1/2 X 40CM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</si>
  <si>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</si>
  <si>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ALTO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</si>
  <si>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</si>
  <si>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</si>
  <si>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</si>
  <si>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</si>
  <si>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ABRAÇADEIRA DE FIXAÇÃO DE BRAÇOS DE LUMINÁRIAS DE 2" - FORNECIMENTO E INSTALAÇÃO. AF_02/2025</t>
  </si>
  <si>
    <t xml:space="preserve">ABRAÇADEIRA DE FIXAÇÃO DE BRAÇOS DE LUMINÁRIAS DE 3" - FORNECIMENTO E INSTALAÇÃO. AF_02/2025</t>
  </si>
  <si>
    <t xml:space="preserve">ABRAÇADEIRA DE FIXAÇÃO DE BRAÇOS DE LUMINÁRIAS DE 4" - FORNECIMENTO E INSTALAÇÃO. AF_02/2025</t>
  </si>
  <si>
    <t xml:space="preserve">BRAÇO PARA ILUMINAÇÃO PÚBLICA, EM TUBO DE AÇO GALVANIZADO, COMPRIMENTO DE 1,20 M, PARA FIXAÇÃO EM POSTE DE CONCRETO - FORNECIMENTO E INSTALAÇÃO. AF_02/2025</t>
  </si>
  <si>
    <t xml:space="preserve">BRAÇO PARA ILUMINAÇÃO PÚBLICA, EM TUBO DE AÇO GALVANIZADO, COMPRIMENTO DE 1,20 M, PARA FIXAÇÃO EM POSTE METÁLICO - FORNECIMENTO E INSTALAÇÃO. AF_02/2025</t>
  </si>
  <si>
    <t xml:space="preserve">BRAÇO PARA ILUMINAÇÃO PÚBLICA, EM TUBO DE AÇO GALVANIZADO, COMPRIMENTO DE 1,50 M, PARA FIXAÇÃO EM POSTE DE CONCRETO - FORNECIMENTO E INSTALAÇÃO. AF_02/2025_PS</t>
  </si>
  <si>
    <t xml:space="preserve">BRAÇO PARA ILUMINAÇÃO PÚBLICA, EM TUBO DE AÇO GALVANIZADO, COMPRIMENTO DE 1,50 M, PARA FIXAÇÃO EM POSTE METÁLICO - FORNECIMENTO E INSTALAÇÃO. AF_02/2025_PS</t>
  </si>
  <si>
    <t xml:space="preserve">BRAÇO PARA ILUMINAÇÃO PÚBLICA, EM TUBO DE AÇO GALVANIZADO, COMPRIMENTO DE 3,50 M, PARA FIXAÇÃO EM POSTE DE CONCRETO - FORNECIMENTO E INSTALAÇÃO. AF_02/2025</t>
  </si>
  <si>
    <t xml:space="preserve">BRAÇO PARA ILUMINAÇÃO PÚBLICA, EM TUBO DE AÇO GALVANIZADO, COMPRIMENTO DE 3,50 M, PARA FIXAÇÃO EM POSTE METÁLICO - FORNECIMENTO E INSTALAÇÃO. AF_02/2025</t>
  </si>
  <si>
    <t xml:space="preserve">LUMINÁRIA DE LED PARA ILUMINAÇÃO PÚBLICA, 1000 W - FORNECIMENTO E INSTALAÇÃO. AF_02/2025</t>
  </si>
  <si>
    <t xml:space="preserve">LUMINÁRIA DE LED PARA ILUMINAÇÃO PÚBLICA, DE 138 W ATÉ 180 W - FORNECIMENTO E INSTALAÇÃO. AF_02/2025_PS</t>
  </si>
  <si>
    <t xml:space="preserve">LUMINÁRIA DE LED PARA ILUMINAÇÃO PÚBLICA, DE 181 W ATÉ 239 W - FORNECIMENTO E INSTALAÇÃO. AF_02/2025_PS</t>
  </si>
  <si>
    <t xml:space="preserve">LUMINÁRIA DE LED PARA ILUMINAÇÃO PÚBLICA, DE 240 W ATÉ 350 W - FORNECIMENTO E INSTALAÇÃO. AF_02/2025_PS</t>
  </si>
  <si>
    <t xml:space="preserve">LUMINÁRIA DE LED PARA ILUMINAÇÃO PÚBLICA, DE 33 W ATÉ 50 W - FORNECIMENTO E INSTALAÇÃO. AF_02/2025_PS</t>
  </si>
  <si>
    <t xml:space="preserve">LUMINÁRIA DE LED PARA ILUMINAÇÃO PÚBLICA, DE 51 W ATÉ 67 W - FORNECIMENTO E INSTALAÇÃO. AF_02/2025_PS</t>
  </si>
  <si>
    <t xml:space="preserve">LUMINÁRIA DE LED PARA ILUMINAÇÃO PÚBLICA, DE 68 W ATÉ 97 W - FORNECIMENTO E INSTALAÇÃO. AF_02/2025_PS</t>
  </si>
  <si>
    <t xml:space="preserve">LUMINÁRIA DE LED PARA ILUMINAÇÃO PÚBLICA, DE 98 W ATÉ 137 W - FORNECIMENTO E INSTALAÇÃO. AF_02/2025_PS</t>
  </si>
  <si>
    <t xml:space="preserve">LUMINÁRIA REFLETOR LED PARA ILUMINAÇÃO PÚBLICA, 1000 W - FORNECIMENTO E INSTALAÇÃO. AF_02/2025</t>
  </si>
  <si>
    <t xml:space="preserve">LUMINÁRIA REFLETOR LED PARA ILUMINAÇÃO PÚBLICA, 200 W - FORNECIMENTO E INSTALAÇÃO. AF_02/2025</t>
  </si>
  <si>
    <t xml:space="preserve">LUMINÁRIA REFLETOR LED PARA ILUMINAÇÃO PÚBLICA, 50 W - FORNECIMENTO E INSTALAÇÃO. AF_02/2025</t>
  </si>
  <si>
    <t xml:space="preserve">LUMINÁRIA REFLETOR LED PARA ILUMINAÇÃO PÚBLICA, 600 W - FORNECIMENTO E INSTALAÇÃO. AF_02/2025</t>
  </si>
  <si>
    <t xml:space="preserve">RELÉ FOTOELÉTRICO PARA COMANDO DE ILUMINAÇÃO EXTERNA 1000 W - FORNECIMENTO E INSTALAÇÃO. AF_02/2025</t>
  </si>
  <si>
    <t xml:space="preserve">SUBSTITUIÇÃO DE LUMINÁRIA DE VAPOR DE MERCÚRIO/VAPOR DE SÓDIO POR LUMINÁRIA DE LED PARA ILUMINAÇÃO PÚBLICA (NÃO INCLUI FORNECIMENTO). AF_02/2025_PS</t>
  </si>
  <si>
    <t xml:space="preserve">SUBSTITUIÇÃO DE LUMINÁRIA REFLETOR LED PARA ILUMINAÇÃO PÚBLICA (NÃO INCLUI FORNECIMENTO). AF_02/2025</t>
  </si>
  <si>
    <t xml:space="preserve">SUBSTITUIÇÃO DE LÂMPADA PARA ILUMINAÇÃO PÚBLICA (NÃO INCLUI FORNECIMENTO). AF_02/2025_PS</t>
  </si>
  <si>
    <t xml:space="preserve">SUBSTITUIÇÃO DE REATOR PARA ILUMINAÇÃO PÚBLICA (NÃO INCLUI FORNECIMENTO). AF_02/2025_PS</t>
  </si>
  <si>
    <t xml:space="preserve">SUBSTITUIÇÃO DE RELÉ FOTOELÉTRICO PARA COMANDO DE ILUMINAÇÃO EXTERNA 1000 W - FORNECIMENTO E INSTALAÇÃO. AF_02/2025_PS</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</si>
  <si>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</si>
  <si>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</si>
  <si>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</si>
  <si>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</si>
  <si>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</si>
  <si>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</si>
  <si>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</si>
  <si>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</si>
  <si>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EMBOÇO OU MASSA ÚNICA EM ARGAMASSA INDUSTRIALIZADA, PREPARO MECÂNICO E APLICAÇÃO COM EQUIPAMENTO DE MISTURA E PROJEÇÃO DE 1,5 M3/H DE ARGAMASSA EM PANOS CEGOS DE FACHADA (SEM PRESENÇA DE VÃOS), ESPESSURA DE 25 MM. AF_08/2022</t>
  </si>
  <si>
    <t xml:space="preserve">EMBOÇO OU MASSA ÚNICA EM ARGAMASSA INDUSTRIALIZADA, PREPARO MECÂNICO E APLICAÇÃO COM EQUIPAMENTO DE MISTURA E PROJEÇÃO DE 1,5 M3/H DE ARGAMASSA EM PANOS CEGOS DE FACHADA (SEM PRESENÇA DE VÃOS), ESPESSURA DE 35 MM. AF_08/2022</t>
  </si>
  <si>
    <t xml:space="preserve">EMBOÇO OU MASSA ÚNICA EM ARGAMASSA INDUSTRIALIZADA, PREPARO MECÂNICO E APLICAÇÃO COM EQUIPAMENTO DE MISTURA E PROJEÇÃO DE 1,5 M3/H DE ARGAMASSA EM PANOS CEGOS DE FACHADA (SEM PRESENÇA DE VÃOS), ESPESSURA DE 45 MM. AF_08/2022</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</si>
  <si>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</si>
  <si>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EMBOÇO OU MASSA ÚNICA EM ARGAMASSA INDUSTRIALIZADA, PREPARO MECÂNICO E APLICAÇÃO COM EQUIPAMENTO DE MISTURA E PROJEÇÃO DE 1,5 M3/H DE ARGAMASSA EM PANOS DE FACHADA COM PRESENÇA DE VÃOS, ESPESSURA DE 25 MM. AF_08/2022</t>
  </si>
  <si>
    <t xml:space="preserve">EMBOÇO OU MASSA ÚNICA EM ARGAMASSA INDUSTRIALIZADA, PREPARO MECÂNICO E APLICAÇÃO COM EQUIPAMENTO DE MISTURA E PROJEÇÃO DE 1,5 M3/H DE ARGAMASSA EM PANOS DE FACHADA COM PRESENÇA DE VÃOS, ESPESSURA DE 35 MM. AF_08/2022</t>
  </si>
  <si>
    <t xml:space="preserve">EMBOÇO OU MASSA ÚNICA EM ARGAMASSA INDUSTRIALIZADA, PREPARO MECÂNICO E APLICAÇÃO COM EQUIPAMENTO DE MISTURA E PROJEÇÃO DE 1,5 M3/H DE ARGAMASSA EM PANOS DE FACHADA COM PRESENÇA DE VÃOS, ESPESSURA DE 45 MM. AF_08/2022</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</si>
  <si>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</si>
  <si>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</si>
  <si>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EMBOÇO OU MASSA ÚNICA EM ARGAMASSA INDUSTRIALIZADA, PREPARO MECÂNICO E APLICAÇÃO COM EQUIPAMENTO DE MISTURA E PROJEÇÃO DE 1,5 M3/H EM SUPERFÍCIES EXTERNAS DA SACADA, ESPESSURA 25 MM, SEM USO DE TELA METÁLICA. AF_08/2022</t>
  </si>
  <si>
    <t xml:space="preserve">EMBOÇO OU MASSA ÚNICA EM ARGAMASSA INDUSTRIALIZADA, PREPARO MECÂNICO E APLICAÇÃO COM EQUIPAMENTO DE MISTURA E PROJEÇÃO DE 1,5 M3/H EM SUPERFÍCIES EXTERNAS DA SACADA, ESPESSURA 35 MM, SEM USO DE TELA METÁLICA. AF_08/2022</t>
  </si>
  <si>
    <t xml:space="preserve">EMBOÇO OU MASSA ÚNICA EM ARGAMASSA INDUSTRIALIZADA, PREPARO MECÂNICO E APLICAÇÃO COM EQUIPAMENTO DE MISTURA E PROJEÇÃO DE 1,5 M3/H EM SUPERFÍCIES EXTERNAS DA SACADA, ESPESSURA 45 MM, SEM USO DE TELA METÁLICA. AF_08/2022</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</si>
  <si>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</si>
  <si>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EMBOÇO OU MASSA ÚNICA EM ARGAMASSA INDUSTRIALIZADA, PREPARO MECÂNICO E APLICAÇÃO COM EQUIPAMENTO DE MISTURA E PROJEÇÃO DE 1,5 M3/H NAS PAREDES INTERNAS DA SACADA, ESPESSURA 25 MM, SEM USO DE TELA METÁLICA. AF_08/2022</t>
  </si>
  <si>
    <t xml:space="preserve">EMBOÇO OU MASSA ÚNICA EM ARGAMASSA INDUSTRIALIZADA, PREPARO MECÂNICO E APLICAÇÃO COM EQUIPAMENTO DE MISTURA E PROJEÇÃO DE 1,5 M3/H, NAS SUPERFÍCIES EXTERNAS DA SACADA, ESPESSURA DE 25 MM, ACESSO POR ANDAIME, SEM USO DE TELA METÁLICA. AF_08/2022</t>
  </si>
  <si>
    <t xml:space="preserve">EMBOÇO OU MASSA ÚNICA EM ARGAMASSA INDUSTRIALIZADA, PREPARO MECÂNICO E APLICAÇÃO COM EQUIPAMENTO DE MISTURA E PROJEÇÃO DE 1,5 M3/H, NAS SUPERFÍCIES EXTERNAS DA SACADA, ESPESSURA DE 35 MM, ACESSO POR ANDAIME, SEM USO DE TELA METÁLICA. AF_08/2022</t>
  </si>
  <si>
    <t xml:space="preserve">EMBOÇO OU MASSA ÚNICA EM ARGAMASSA INDUSTRIALIZADA, PREPARO MECÂNICO E APLICAÇÃO COM EQUIPAMENTO DE MISTURA E PROJEÇÃO DE 1,5 M3/H, NAS SUPERFÍCIES EXTERNAS DA SACADA, ESPESSURA DE 45 MM, ACESSO POR ANDAIME, SEM USO DE TELA METÁLICA. AF_08/2022</t>
  </si>
  <si>
    <t xml:space="preserve">EMBOÇO OU MASSA ÚNICA EM ARGAMASSA INDUSTRIALIZADA, PREPARO MECÂNICO E APLICAÇÃO COM EQUIPAMENTO DE MISTURA E PROJEÇÃO DE 1,5 M3/H, NAS SUPERFÍCIES EXTERNAS DA SACADA, ESPESSURA DE 50 MM, ACESSO POR ANDAIME, SEM USO DE TELA METÁLICA. AF_08/2022</t>
  </si>
  <si>
    <t xml:space="preserve">EMBOÇO OU MASSA ÚNICA EM ARGAMASSA TRAÇO 1:2:8, PREPARO MANUAL, APLICADA MANUALMENTE EM PANOS CEGOS DE FACHADA (SEM PRESENÇA DE VÃOS), ESPESSURA DE 25 MM. AF_09/2022</t>
  </si>
  <si>
    <t xml:space="preserve">EMBOÇO OU MASSA ÚNICA EM ARGAMASSA TRAÇO 1:2:8, PREPARO MANUAL, APLICADA MANUALMENTE EM PANOS CEGOS DE FACHADA (SEM PRESENÇA DE VÃOS), ESPESSURA DE 35 MM. AF_08/2022</t>
  </si>
  <si>
    <t xml:space="preserve">EMBOÇO OU MASSA ÚNICA EM ARGAMASSA TRAÇO 1:2:8, PREPARO MANUAL, APLICADA MANUALMENTE EM PANOS CEGOS DE FACHADA (SEM PRESENÇA DE VÃOS), ESPESSURA DE 45 MM. AF_08/2022</t>
  </si>
  <si>
    <t xml:space="preserve">EMBOÇO OU MASSA ÚNICA EM ARGAMASSA TRAÇO 1:2:8, PREPARO MANUAL, APLICADA MANUALMENTE EM PANOS CEGOS DE FACHADA (SEM PRESENÇA DE VÃOS), ESPESSURA MAIOR OU IGUAL A 50 MM. AF_08/2022</t>
  </si>
  <si>
    <t xml:space="preserve">EMBOÇO OU MASSA ÚNICA EM ARGAMASSA TRAÇO 1:2:8, PREPARO MANUAL, APLICADA MANUALMENTE EM PANOS DE FACHADA COM PRESENÇA DE VÃOS, ESPESSURA DE 25 MM, ACESSO POR ANDAIME. AF_08/2022</t>
  </si>
  <si>
    <t xml:space="preserve">EMBOÇO OU MASSA ÚNICA EM ARGAMASSA TRAÇO 1:2:8, PREPARO MANUAL, APLICADA MANUALMENTE EM PANOS DE FACHADA COM PRESENÇA DE VÃOS, ESPESSURA DE 25 MM. AF_08/2022</t>
  </si>
  <si>
    <t xml:space="preserve">EMBOÇO OU MASSA ÚNICA EM ARGAMASSA TRAÇO 1:2:8, PREPARO MANUAL, APLICADA MANUALMENTE EM PANOS DE FACHADA COM PRESENÇA DE VÃOS, ESPESSURA DE 35 MM, ACESSO POR ANDAIME. AF_08/2022</t>
  </si>
  <si>
    <t xml:space="preserve">EMBOÇO OU MASSA ÚNICA EM ARGAMASSA TRAÇO 1:2:8, PREPARO MANUAL, APLICADA MANUALMENTE EM PANOS DE FACHADA COM PRESENÇA DE VÃOS, ESPESSURA DE 35 MM. AF_08/2022</t>
  </si>
  <si>
    <t xml:space="preserve">EMBOÇO OU MASSA ÚNICA EM ARGAMASSA TRAÇO 1:2:8, PREPARO MANUAL, APLICADA MANUALMENTE EM PANOS DE FACHADA COM PRESENÇA DE VÃOS, ESPESSURA DE 45 MM, ACESSO POR ANDAIME. AF_08/2022</t>
  </si>
  <si>
    <t xml:space="preserve">EMBOÇO OU MASSA ÚNICA EM ARGAMASSA TRAÇO 1:2:8, PREPARO MANUAL, APLICADA MANUALMENTE EM PANOS DE FACHADA COM PRESENÇA DE VÃOS, ESPESSURA DE 45 MM. AF_08/2022</t>
  </si>
  <si>
    <t xml:space="preserve">EMBOÇO OU MASSA ÚNICA EM ARGAMASSA TRAÇO 1:2:8, PREPARO MANUAL, APLICADA MANUALMENTE EM PANOS DE FACHADA COM PRESENÇA DE VÃOS, ESPESSURA DE 50 MM, ACESSO POR ANDAIME. AF_08/2022</t>
  </si>
  <si>
    <t xml:space="preserve">EMBOÇO OU MASSA ÚNICA EM ARGAMASSA TRAÇO 1:2:8, PREPARO MANUAL, APLICADA MANUALMENTE EM PANOS DE FACHADA SEM PRESENÇA DE VÃOS, ESPESSURA DE 25 MM, ACESSO POR ANDAIME. AF_08/2022</t>
  </si>
  <si>
    <t xml:space="preserve">EMBOÇO OU MASSA ÚNICA EM ARGAMASSA TRAÇO 1:2:8, PREPARO MANUAL, APLICADA MANUALMENTE EM PANOS DE FACHADA SEM PRESENÇA DE VÃOS, ESPESSURA DE 35 MM, ACESSO POR ANDAIME. AF_08/2022</t>
  </si>
  <si>
    <t xml:space="preserve">EMBOÇO OU MASSA ÚNICA EM ARGAMASSA TRAÇO 1:2:8, PREPARO MANUAL, APLICADA MANUALMENTE EM PANOS DE FACHADA SEM PRESENÇA DE VÃOS, ESPESSURA DE 45 MM, ACESSO POR ANDAIME. AF_08/2022</t>
  </si>
  <si>
    <t xml:space="preserve">EMBOÇO OU MASSA ÚNICA EM ARGAMASSA TRAÇO 1:2:8, PREPARO MANUAL, APLICADA MANUALMENTE EM PANOS DE FACHADA SEM PRESENÇA DE VÃOS, ESPESSURA DE 50 MM, ACESSO POR ANDAIME. AF_08/2022</t>
  </si>
  <si>
    <t xml:space="preserve">EMBOÇO OU MASSA ÚNICA EM ARGAMASSA TRAÇO 1:2:8, PREPARO MANUAL, APLICADA MANUALMENTE EM SUPERFÍCIES EXTERNAS DA SACADA, ESPESSURA DE 25 MM, ACESSO POR ANDAIME, SEM USO DE TELA METÁLICA. AF_08/2022</t>
  </si>
  <si>
    <t xml:space="preserve">EMBOÇO OU MASSA ÚNICA EM ARGAMASSA TRAÇO 1:2:8, PREPARO MANUAL, APLICADA MANUALMENTE EM SUPERFÍCIES EXTERNAS DA SACADA, ESPESSURA DE 25 MM, SEM USO DE TELA METÁLICA DE REFORÇO CONTRA FISSURAÇÃO. AF_08/2022</t>
  </si>
  <si>
    <t xml:space="preserve">EMBOÇO OU MASSA ÚNICA EM ARGAMASSA TRAÇO 1:2:8, PREPARO MANUAL, APLICADA MANUALMENTE EM SUPERFÍCIES EXTERNAS DA SACADA, ESPESSURA DE 35 MM, ACESSO POR ANDAIME, SEM USO DE TELA METÁLICA. AF_08/2022</t>
  </si>
  <si>
    <t xml:space="preserve">EMBOÇO OU MASSA ÚNICA EM ARGAMASSA TRAÇO 1:2:8, PREPARO MANUAL, APLICADA MANUALMENTE EM SUPERFÍCIES EXTERNAS DA SACADA, ESPESSURA DE 35 MM, SEM USO DE TELA METÁLICA DE REFORÇO CONTRA FISSURAÇÃO. AF_08/2022</t>
  </si>
  <si>
    <t xml:space="preserve">EMBOÇO OU MASSA ÚNICA EM ARGAMASSA TRAÇO 1:2:8, PREPARO MANUAL, APLICADA MANUALMENTE EM SUPERFÍCIES EXTERNAS DA SACADA, ESPESSURA DE 45 MM, ACESSO POR ANDAIME, SEM USO DE TELA METÁLICA. AF_08/2022</t>
  </si>
  <si>
    <t xml:space="preserve">EMBOÇO OU MASSA ÚNICA EM ARGAMASSA TRAÇO 1:2:8, PREPARO MANUAL, APLICADA MANUALMENTE EM SUPERFÍCIES EXTERNAS DA SACADA, ESPESSURA DE 45 MM, SEM USO DE TELA METÁLICA DE REFORÇO CONTRA FISSURAÇÃO. AF_08/2022</t>
  </si>
  <si>
    <t xml:space="preserve">EMBOÇO OU MASSA ÚNICA EM ARGAMASSA TRAÇO 1:2:8, PREPARO MANUAL, APLICADA MANUALMENTE EM SUPERFÍCIES EXTERNAS DA SACADA, ESPESSURA DE 50 MM, ACESSO POR ANDAIME, SEM USO DE TELA METÁLICA. AF_08/2022</t>
  </si>
  <si>
    <t xml:space="preserve">EMBOÇO OU MASSA ÚNICA EM ARGAMASSA TRAÇO 1:2:8, PREPARO MANUAL, APLICADA MANUALMENTE EM SUPERFÍCIES EXTERNAS DA SACADA, ESPESSURA MAIOR OU IGUAL A 50 MM, SEM USO DE TELA METÁLICA DE REFORÇO CONTRA FISSURAÇÃO. AF_08/2022</t>
  </si>
  <si>
    <t xml:space="preserve">EMBOÇO OU MASSA ÚNICA EM ARGAMASSA TRAÇO 1:2:8, PREPARO MANUAL, APLICADA MANUALMENTE NAS PAREDES INTERNAS DA SACADA, ESPESSURA DE 25 MM, SEM USO DE TELA METÁLICA DE REFORÇO CONTRA FISSURAÇÃO. AF_08/2022</t>
  </si>
  <si>
    <t xml:space="preserve">EMBOÇO OU MASSA ÚNICA EM ARGAMASSA TRAÇO 1:2:8, PREPARO MANUAL, APLICADA MANUALMENTE NAS PAREDES INTERNAS DA SACADA, ESPESSURA DE 35 MM, SEM USO DE TELA METÁLICA DE REFORÇO CONTRA FISSURAÇÃO. AF_08/2022</t>
  </si>
  <si>
    <t xml:space="preserve">EMBOÇO OU MASSA ÚNICA EM ARGAMASSA TRAÇO 1:2:8, PREPARO MECÂNICA COM BETONEIRA 400 L, APLICADA COM PROJETOR TIPO CANEQUINHA EM PANOS DE FACHADA COM PRESENÇA DE VÃOS, ESPESSURA DE 25 MM, ACESSO POR ANDAIME. AF_08/2022</t>
  </si>
  <si>
    <t xml:space="preserve">EMBOÇO OU MASSA ÚNICA EM ARGAMASSA TRAÇO 1:2:8, PREPARO MECÂNICA COM BETONEIRA 400 L, APLICADA COM PROJETOR TIPO CANEQUINHA EM PANOS DE FACHADA COM PRESENÇA DE VÃOS, ESPESSURA DE 25 MM, ACESSO POR BALANCIM MANUAL. AF_08/2022</t>
  </si>
  <si>
    <t xml:space="preserve">EMBOÇO OU MASSA ÚNICA EM ARGAMASSA TRAÇO 1:2:8, PREPARO MECÂNICA COM BETONEIRA 400 L, APLICADA COM PROJETOR TIPO CANEQUINHA EM PANOS DE FACHADA COM PRESENÇA DE VÃOS, ESPESSURA DE 35 MM, ACESSO POR ANDAIME. AF_08/2022</t>
  </si>
  <si>
    <t xml:space="preserve">EMBOÇO OU MASSA ÚNICA EM ARGAMASSA TRAÇO 1:2:8, PREPARO MECÂNICA COM BETONEIRA 400 L, APLICADA COM PROJETOR TIPO CANEQUINHA EM PANOS DE FACHADA COM PRESENÇA DE VÃOS, ESPESSURA DE 35 MM, ACESSO POR BALANCIM MANUAL. AF_08/2022</t>
  </si>
  <si>
    <t xml:space="preserve">EMBOÇO OU MASSA ÚNICA EM ARGAMASSA TRAÇO 1:2:8, PREPARO MECÂNICA COM BETONEIRA 400 L, APLICADA COM PROJETOR TIPO CANEQUINHA EM PANOS DE FACHADA COM PRESENÇA DE VÃOS, ESPESSURA DE 45 MM, ACESSO POR ANDAIME. AF_08/2022</t>
  </si>
  <si>
    <t xml:space="preserve">EMBOÇO OU MASSA ÚNICA EM ARGAMASSA TRAÇO 1:2:8, PREPARO MECÂNICA COM BETONEIRA 400 L, APLICADA COM PROJETOR TIPO CANEQUINHA EM PANOS DE FACHADA COM PRESENÇA DE VÃOS, ESPESSURA DE 45 MM, ACESSO POR BALANCIM MANUAL. AF_08/2022</t>
  </si>
  <si>
    <t xml:space="preserve">EMBOÇO OU MASSA ÚNICA EM ARGAMASSA TRAÇO 1:2:8, PREPARO MECÂNICA COM BETONEIRA 400 L, APLICADA COM PROJETOR TIPO CANEQUINHA EM PANOS DE FACHADA COM PRESENÇA DE VÃOS, ESPESSURA DE 50 MM, ACESSO POR ANDAIME. AF_08/2022</t>
  </si>
  <si>
    <t xml:space="preserve">EMBOÇO OU MASSA ÚNICA EM ARGAMASSA TRAÇO 1:2:8, PREPARO MECÂNICA COM BETONEIRA 400 L, APLICADA COM PROJETOR TIPO CANEQUINHA EM PANOS DE FACHADA COM PRESENÇA DE VÃOS, ESPESSURA DE 50 MM, ACESSO POR BALANCIM MANUAL. AF_08/2022</t>
  </si>
  <si>
    <t xml:space="preserve">EMBOÇO OU MASSA ÚNICA EM ARGAMASSA TRAÇO 1:2:8, PREPARO MECÂNICA COM BETONEIRA 400 L, APLICADA COM PROJETOR TIPO CANEQUINHA EM PANOS DE FACHADA SEM PRESENÇA DE VÃOS, ESPESSURA DE 25 MM, ACESSO POR ANDAIME. AF_08/2022</t>
  </si>
  <si>
    <t xml:space="preserve">EMBOÇO OU MASSA ÚNICA EM ARGAMASSA TRAÇO 1:2:8, PREPARO MECÂNICA COM BETONEIRA 400 L, APLICADA COM PROJETOR TIPO CANEQUINHA EM PANOS DE FACHADA SEM PRESENÇA DE VÃOS, ESPESSURA DE 25 MM, ACESSO POR BALANCIM MANUAL. AF_08/2022</t>
  </si>
  <si>
    <t xml:space="preserve">EMBOÇO OU MASSA ÚNICA EM ARGAMASSA TRAÇO 1:2:8, PREPARO MECÂNICA COM BETONEIRA 400 L, APLICADA COM PROJETOR TIPO CANEQUINHA EM PANOS DE FACHADA SEM PRESENÇA DE VÃOS, ESPESSURA DE 35 MM, ACESSO POR ANDAIME. AF_08/2022</t>
  </si>
  <si>
    <t xml:space="preserve">EMBOÇO OU MASSA ÚNICA EM ARGAMASSA TRAÇO 1:2:8, PREPARO MECÂNICA COM BETONEIRA 400 L, APLICADA COM PROJETOR TIPO CANEQUINHA EM PANOS DE FACHADA SEM PRESENÇA DE VÃOS, ESPESSURA DE 35 MM, ACESSO POR BALANCIM MANUAL. AF_08/2022</t>
  </si>
  <si>
    <t xml:space="preserve">EMBOÇO OU MASSA ÚNICA EM ARGAMASSA TRAÇO 1:2:8, PREPARO MECÂNICA COM BETONEIRA 400 L, APLICADA COM PROJETOR TIPO CANEQUINHA EM PANOS DE FACHADA SEM PRESENÇA DE VÃOS, ESPESSURA DE 45 MM, ACESSO POR ANDAIME. AF_08/2022</t>
  </si>
  <si>
    <t xml:space="preserve">EMBOÇO OU MASSA ÚNICA EM ARGAMASSA TRAÇO 1:2:8, PREPARO MECÂNICA COM BETONEIRA 400 L, APLICADA COM PROJETOR TIPO CANEQUINHA EM PANOS DE FACHADA SEM PRESENÇA DE VÃOS, ESPESSURA DE 45 MM, ACESSO POR BALANCIM MANUAL. AF_08/2022</t>
  </si>
  <si>
    <t xml:space="preserve">EMBOÇO OU MASSA ÚNICA EM ARGAMASSA TRAÇO 1:2:8, PREPARO MECÂNICA COM BETONEIRA 400 L, APLICADA COM PROJETOR TIPO CANEQUINHA EM PANOS DE FACHADA SEM PRESENÇA DE VÃOS, ESPESSURA DE 50 MM, ACESSO POR ANDAIME. AF_08/2022</t>
  </si>
  <si>
    <t xml:space="preserve">EMBOÇO OU MASSA ÚNICA EM ARGAMASSA TRAÇO 1:2:8, PREPARO MECÂNICA COM BETONEIRA 400 L, APLICADA COM PROJETOR TIPO CANEQUINHA EM PANOS DE FACHADA SEM PRESENÇA DE VÃOS, ESPESSURA DE 50 MM, ACESSO POR BALANCIM MANUAL. AF_08/2022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</si>
  <si>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</si>
  <si>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</si>
  <si>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</si>
  <si>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</si>
  <si>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</si>
  <si>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EMBOÇO OU MASSA ÚNICA EM ARGAMASSA TRAÇO 1:2:8, PREPARO MECÂNICA COM BETONEIRA 400 L, APLICADA COM PROJETOR TIPO CANEQUINHA EM SUPERFÍCIES INTERNAS DA SACADA, ESPESSURA DE 25 MM, SEM USO DE TELA METÁLICA. AF_08/2022</t>
  </si>
  <si>
    <t xml:space="preserve">EMBOÇO OU MASSA ÚNICA EM ARGAMASSA TRAÇO 1:2:8, PREPARO MECÂNICA COM BETONEIRA 400 L, APLICADA COM PROJETOR TIPO CANEQUINHA EM SUPERFÍCIES INTERNAS DA SACADA, ESPESSURA DE 35 MM, SEM USO DE TELA METÁLICA. AF_08/2022</t>
  </si>
  <si>
    <t xml:space="preserve">EMBOÇO OU MASSA ÚNICA EM ARGAMASSA TRAÇO 1:2:8, PREPARO MECÂNICA COM BETONEIRA 400 L, APLICADA MANUALMENTE EM PANOS DE FACHADA COM PRESENÇA DE VÃOS, ESPESSURA DE 25 MM, ACESSO POR ANDAIME. AF_08/2022</t>
  </si>
  <si>
    <t xml:space="preserve">EMBOÇO OU MASSA ÚNICA EM ARGAMASSA TRAÇO 1:2:8, PREPARO MECÂNICA COM BETONEIRA 400 L, APLICADA MANUALMENTE EM PANOS DE FACHADA COM PRESENÇA DE VÃOS, ESPESSURA DE 35 MM, ACESSO POR ANDAIME. AF_08/2022</t>
  </si>
  <si>
    <t xml:space="preserve">EMBOÇO OU MASSA ÚNICA EM ARGAMASSA TRAÇO 1:2:8, PREPARO MECÂNICA COM BETONEIRA 400 L, APLICADA MANUALMENTE EM PANOS DE FACHADA COM PRESENÇA DE VÃOS, ESPESSURA DE 45 MM, ACESSO POR ANDAIME. AF_08/2022</t>
  </si>
  <si>
    <t xml:space="preserve">EMBOÇO OU MASSA ÚNICA EM ARGAMASSA TRAÇO 1:2:8, PREPARO MECÂNICA COM BETONEIRA 400 L, APLICADA MANUALMENTE EM PANOS DE FACHADA COM PRESENÇA DE VÃOS, ESPESSURA DE 50 MM, ACESSO POR ANDAIME. AF_08/2022</t>
  </si>
  <si>
    <t xml:space="preserve">EMBOÇO OU MASSA ÚNICA EM ARGAMASSA TRAÇO 1:2:8, PREPARO MECÂNICA COM BETONEIRA 400 L, APLICADA MANUALMENTE EM PANOS DE FACHADA SEM PRESENÇA DE VÃOS, ESPESSURA DE 25 MM, ACESSO POR ANDAIME. AF_08/2022</t>
  </si>
  <si>
    <t xml:space="preserve">EMBOÇO OU MASSA ÚNICA EM ARGAMASSA TRAÇO 1:2:8, PREPARO MECÂNICA COM BETONEIRA 400 L, APLICADA MANUALMENTE EM PANOS DE FACHADA SEM PRESENÇA DE VÃOS, ESPESSURA DE 35 MM, ACESSO POR ANDAIME. AF_08/2022</t>
  </si>
  <si>
    <t xml:space="preserve">EMBOÇO OU MASSA ÚNICA EM ARGAMASSA TRAÇO 1:2:8, PREPARO MECÂNICA COM BETONEIRA 400 L, APLICADA MANUALMENTE EM PANOS DE FACHADA SEM PRESENÇA DE VÃOS, ESPESSURA DE 45 MM, ACESSO POR ANDAIME. AF_08/2022</t>
  </si>
  <si>
    <t xml:space="preserve">EMBOÇO OU MASSA ÚNICA EM ARGAMASSA TRAÇO 1:2:8, PREPARO MECÂNICA COM BETONEIRA 400 L, APLICADA MANUALMENTE EM PANOS DE FACHADA SEM PRESENÇA DE VÃOS, ESPESSURA DE 50 MM, ACESSO POR ANDAIME. AF_08/2022</t>
  </si>
  <si>
    <t xml:space="preserve">EMBOÇO OU MASSA ÚNICA EM ARGAMASSA TRAÇO 1:2:8, PREPARO MECÂNICA COM BETONEIRA 400 L, APLICADA MANUALMENTE EM SUPERFÍCIES EXTERNAS DA SACADA, ESPESSURA DE 25 MM, ACESSO POR ANDAIME, SEM USO DE TELA METÁLICA. AF_08/2022</t>
  </si>
  <si>
    <t xml:space="preserve">EMBOÇO OU MASSA ÚNICA EM ARGAMASSA TRAÇO 1:2:8, PREPARO MECÂNICA COM BETONEIRA 400 L, APLICADA MANUALMENTE EM SUPERFÍCIES EXTERNAS DA SACADA, ESPESSURA DE 35 MM, ACESSO POR ANDAIME, SEM USO DE TELA METÁLICA. AF_08/2022</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</si>
  <si>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</si>
  <si>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</si>
  <si>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</si>
  <si>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EMBOÇO OU MASSA ÚNICA EM ARGAMASSA TRAÇO 1:2:8, PREPARO MECÂNICO COM BETONEIRA 400 L, APLICADA MANUALMENTE EM PANOS CEGOS DE FACHADA (SEM PRESENÇA DE VÃOS), ESPESSURA DE 25 MM. AF_08/2022</t>
  </si>
  <si>
    <t xml:space="preserve">EMBOÇO OU MASSA ÚNICA EM ARGAMASSA TRAÇO 1:2:8, PREPARO MECÂNICO COM BETONEIRA 400 L, APLICADA MANUALMENTE EM PANOS CEGOS DE FACHADA (SEM PRESENÇA DE VÃOS), ESPESSURA DE 35 MM. AF_08/2022</t>
  </si>
  <si>
    <t xml:space="preserve">EMBOÇO OU MASSA ÚNICA EM ARGAMASSA TRAÇO 1:2:8, PREPARO MECÂNICO COM BETONEIRA 400 L, APLICADA MANUALMENTE EM PANOS CEGOS DE FACHADA (SEM PRESENÇA DE VÃOS), ESPESSURA DE 45 MM. AF_08/2022</t>
  </si>
  <si>
    <t xml:space="preserve">EMBOÇO OU MASSA ÚNICA EM ARGAMASSA TRAÇO 1:2:8, PREPARO MECÂNICO COM BETONEIRA 400 L, APLICADA MANUALMENTE EM PANOS CEGOS DE FACHADA (SEM PRESENÇA DE VÃOS), ESPESSURA MAIOR OU IGUAL A 50 MM. AF_08/2022</t>
  </si>
  <si>
    <t xml:space="preserve">EMBOÇO OU MASSA ÚNICA EM ARGAMASSA TRAÇO 1:2:8, PREPARO MECÂNICO COM BETONEIRA 400 L, APLICADA MANUALMENTE EM PANOS DE FACHADA COM PRESENÇA DE VÃOS, ESPESSURA DE 25 MM. AF_08/2022</t>
  </si>
  <si>
    <t xml:space="preserve">EMBOÇO OU MASSA ÚNICA EM ARGAMASSA TRAÇO 1:2:8, PREPARO MECÂNICO COM BETONEIRA 400 L, APLICADA MANUALMENTE EM PANOS DE FACHADA COM PRESENÇA DE VÃOS, ESPESSURA DE 35 MM. AF_08/2022</t>
  </si>
  <si>
    <t xml:space="preserve">EMBOÇO OU MASSA ÚNICA EM ARGAMASSA TRAÇO 1:2:8, PREPARO MECÂNICO COM BETONEIRA 400 L, APLICADA MANUALMENTE EM PANOS DE FACHADA COM PRESENÇA DE VÃOS, ESPESSURA DE 45 MM. AF_08/2022</t>
  </si>
  <si>
    <t xml:space="preserve">EMBOÇO OU MASSA ÚNICA EM ARGAMASSA TRAÇO 1:2:8, PREPARO MECÂNICO COM BETONEIRA 400 L, APLICADA MANUALMENTE EM PANOS DE FACHADA COM PRESENÇA DE VÃOS, ESPESSURA MAIOR OU IGUAL A 50 MM. AF_08/2022</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</si>
  <si>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</si>
  <si>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</si>
  <si>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EMBOÇO OU MASSA ÚNICA EM ARGAMASSA TRAÇO 1:2:8, PREPARO MECÂNICO COM BETONEIRA 400 L, APLICADA MANUALMENTE EM SUPERFÍCIES EXTERNAS DA SACADA, ESPESSURA DE 45 MM, ACESSO POR ANDAIME, SEM USO DE TELA METÁLICA. AF_08/2022</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</si>
  <si>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</si>
  <si>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EMBOÇO OU MASSA ÚNICA EM ARGAMASSA TRAÇO 1:2:8, PREPARO MECÂNICO COM BETONEIRA 400 L, APLICADA MANUALMENTE EM SUPERFÍCIES EXTERNAS DA SACADA, ESPESSURA DE 50 MM, ACESSO POR ANDAIME, SEM USO DE TELA METÁLICA. AF_08/2022</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</si>
  <si>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</si>
  <si>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EMBOÇO OU MASSA ÚNICA EM ARGAMASSA TRAÇO 1:2:8, PREPARO MECÂNICO COM BETONEIRA 400 L, APLICADA MANUALMENTE NAS PAREDES INTERNAS DA SACADA, ESPESSURA DE 25 MM, SEM USO DE TELA METÁLICA DE REFORÇO CONTRA FISSURAÇÃO. AF_08/2022</t>
  </si>
  <si>
    <t xml:space="preserve">EMBOÇO OU MASSA ÚNICA EM ARGAMASSA TRAÇO 1:2:8, PREPARO MECÂNICO COM BETONEIRA 400 L, APLICADA MANUALMENTE NAS PAREDES INTERNAS DA SACADA, ESPESSURA DE 35 MM, SEM USO DE TELA METÁLICA DE REFORÇO CONTRA FISSURAÇÃO. AF_08/2022</t>
  </si>
  <si>
    <t xml:space="preserve">EMBOÇO, EM ARGAMASSA INDUSTRIALIZADA, PREPARO MECÂNICO, APLICADO COM EQUIPAMENTO DE MISTURA E PROJEÇÃO DE ARGAMASSA EM PAREDES INTERNAS, E = 10MM, COM TALISCAS. AF_03/2024</t>
  </si>
  <si>
    <t xml:space="preserve">EMBOÇO, EM ARGAMASSA INDUSTRIALIZADA, PREPARO MECÂNICO, APLICADO COM EQUIPAMENTO DE MISTURA E PROJEÇÃO DE ARGAMASSA EM PAREDES INTERNAS, E = 17,5MM, COM TALISCAS. AF_03/2024</t>
  </si>
  <si>
    <t xml:space="preserve">EMBOÇO, EM ARGAMASSA TRAÇO 1:2:8, PREPARO MANUAL, APLICADO MANUALMENTE EM PAREDES INTERNAS DE AMBIENTES COM PÉ-DIREITO DUPLO E ÁREA ENTRE 5M² E 10M², E = 10MM, COM TALISCAS. AF_03/2024</t>
  </si>
  <si>
    <t xml:space="preserve">EMBOÇO, EM ARGAMASSA TRAÇO 1:2:8, PREPARO MANUAL, APLICADO MANUALMENTE EM PAREDES INTERNAS DE AMBIENTES COM PÉ-DIREITO DUPLO E ÁREA ENTRE 5M² E 10M², E = 17,5MM, COM TALISCAS. AF_03/2024</t>
  </si>
  <si>
    <t xml:space="preserve">EMBOÇO, EM ARGAMASSA TRAÇO 1:2:8, PREPARO MANUAL, APLICADO MANUALMENTE EM PAREDES INTERNAS DE AMBIENTES COM PÉ-DIREITO DUPLO E ÁREA MAIOR QUE 10M², E = 10MM, COM TALISCAS. AF_03/2024</t>
  </si>
  <si>
    <t xml:space="preserve">EMBOÇO, EM ARGAMASSA TRAÇO 1:2:8, PREPARO MANUAL, APLICADO MANUALMENTE EM PAREDES INTERNAS DE AMBIENTES COM PÉ-DIREITO DUPLO E ÁREA MAIOR QUE 10M², E = 17,5MM, COM TALISCAS. AF_03/2024</t>
  </si>
  <si>
    <t xml:space="preserve">EMBOÇO, EM ARGAMASSA TRAÇO 1:2:8, PREPARO MANUAL, APLICADO MANUALMENTE EM PAREDES INTERNAS DE AMBIENTES COM PÉ-DIREITO DUPLO E ÁREA MENOR QUE 5M², E = 10MM, COM TALISCAS. AF_03/2024</t>
  </si>
  <si>
    <t xml:space="preserve">EMBOÇO, EM ARGAMASSA TRAÇO 1:2:8, PREPARO MANUAL, APLICADO MANUALMENTE EM PAREDES INTERNAS DE AMBIENTES COM PÉ-DIREITO DUPLO E ÁREA MENOR QUE 5M², E = 17,5MM, COM TALISCAS. AF_03/2024</t>
  </si>
  <si>
    <t xml:space="preserve">EMBOÇO, EM ARGAMASSA TRAÇO 1:2:8, PREPARO MANUAL, APLICADO MANUALMENTE EM PAREDES INTERNAS DE AMBIENTES COM ÁREA ENTRE 5M² E 10M², E = 10MM, COM TALISCAS. AF_03/2024</t>
  </si>
  <si>
    <t xml:space="preserve">EMBOÇO, EM ARGAMASSA TRAÇO 1:2:8, PREPARO MANUAL, APLICADO MANUALMENTE EM PAREDES INTERNAS DE AMBIENTES COM ÁREA ENTRE 5M² E 10M², E = 17,5MM, COM TALISCAS. AF_03/2024</t>
  </si>
  <si>
    <t xml:space="preserve">EMBOÇO, EM ARGAMASSA TRAÇO 1:2:8, PREPARO MANUAL, APLICADO MANUALMENTE EM PAREDES INTERNAS DE AMBIENTES COM ÁREA MAIOR QUE 10M², E = 10MM, COM TALISCAS. AF_03/2024</t>
  </si>
  <si>
    <t xml:space="preserve">EMBOÇO, EM ARGAMASSA TRAÇO 1:2:8, PREPARO MANUAL, APLICADO MANUALMENTE EM PAREDES INTERNAS DE AMBIENTES COM ÁREA MAIOR QUE 10M², E = 17,5MM, COM TALISCAS. AF_03/2024</t>
  </si>
  <si>
    <t xml:space="preserve">EMBOÇO, EM ARGAMASSA TRAÇO 1:2:8, PREPARO MANUAL, APLICADO MANUALMENTE EM PAREDES INTERNAS DE AMBIENTES COM ÁREA MENOR QUE 5M², E = 17,5MM, COM TALISCAS. AF_03/2024</t>
  </si>
  <si>
    <t xml:space="preserve">EMBOÇO, EM ARGAMASSA TRAÇO 1:2:8, PREPARO MANUAL, APLICADO MANUALMENTE EM PAREDES INTERNAS, PARA AMBIENTES COM ÁREA MENOR QUE 5M², E = 10MM, COM TALISCAS. AF_03/2024</t>
  </si>
  <si>
    <t xml:space="preserve">EMBOÇO, EM ARGAMASSA TRAÇO 1:2:8, PREPARO MECÂNICO, APLICADO MANUALMENTE EM PAREDES INTERNAS DE AMBIENTES COM PÉ-DIREITO DUPLO E ÁREA ENTRE 5M² E 10M², E = 10MM, COM TALISCAS. AF_03/2024</t>
  </si>
  <si>
    <t xml:space="preserve">EMBOÇO, EM ARGAMASSA TRAÇO 1:2:8, PREPARO MECÂNICO, APLICADO MANUALMENTE EM PAREDES INTERNAS DE AMBIENTES COM PÉ-DIREITO DUPLO E ÁREA ENTRE 5M² E 10M², E = 17,5MM, COM TALISCAS. AF_03/2024</t>
  </si>
  <si>
    <t xml:space="preserve">EMBOÇO, EM ARGAMASSA TRAÇO 1:2:8, PREPARO MECÂNICO, APLICADO MANUALMENTE EM PAREDES INTERNAS DE AMBIENTES COM PÉ-DIREITO DUPLO E ÁREA MAIOR QUE 10M², E = 10MM, COM TALISCAS. AF_03/2024</t>
  </si>
  <si>
    <t xml:space="preserve">EMBOÇO, EM ARGAMASSA TRAÇO 1:2:8, PREPARO MECÂNICO, APLICADO MANUALMENTE EM PAREDES INTERNAS DE AMBIENTES COM PÉ-DIREITO DUPLO E ÁREA MAIOR QUE 10M², E = 17,5MM, COM TALISCAS. AF_03/2024</t>
  </si>
  <si>
    <t xml:space="preserve">EMBOÇO, EM ARGAMASSA TRAÇO 1:2:8, PREPARO MECÂNICO, APLICADO MANUALMENTE EM PAREDES INTERNAS DE AMBIENTES COM PÉ-DIREITO DUPLO E ÁREA MENOR QUE 5M², E = 10MM, COM TALISCAS. AF_03/2024</t>
  </si>
  <si>
    <t xml:space="preserve">EMBOÇO, EM ARGAMASSA TRAÇO 1:2:8, PREPARO MECÂNICO, APLICADO MANUALMENTE EM PAREDES INTERNAS DE AMBIENTES COM PÉ-DIREITO DUPLO E ÁREA MENOR QUE 5M², E = 17,5MM, COM TALISCAS. AF_03/2024</t>
  </si>
  <si>
    <t xml:space="preserve">EMBOÇO, EM ARGAMASSA TRAÇO 1:2:8, PREPARO MECÂNICO, APLICADO MANUALMENTE EM PAREDES INTERNAS DE AMBIENTES COM ÁREA ENTRE 5M² E 10M², E = 10MM, COM TALISCAS. AF_03/2024</t>
  </si>
  <si>
    <t xml:space="preserve">EMBOÇO, EM ARGAMASSA TRAÇO 1:2:8, PREPARO MECÂNICO, APLICADO MANUALMENTE EM PAREDES INTERNAS DE AMBIENTES COM ÁREA ENTRE 5M² E 10M², E = 17,5MM, COM TALISCAS. AF_03/2024</t>
  </si>
  <si>
    <t xml:space="preserve">EMBOÇO, EM ARGAMASSA TRAÇO 1:2:8, PREPARO MECÂNICO, APLICADO MANUALMENTE EM PAREDES INTERNAS DE AMBIENTES COM ÁREA MAIOR QUE 10M², E = 10MM, COM TALISCAS. AF_03/2024</t>
  </si>
  <si>
    <t xml:space="preserve">EMBOÇO, EM ARGAMASSA TRAÇO 1:2:8, PREPARO MECÂNICO, APLICADO MANUALMENTE EM PAREDES INTERNAS DE AMBIENTES COM ÁREA MAIOR QUE 10M², E = 17,5MM, COM TALISCAS. AF_03/2024</t>
  </si>
  <si>
    <t xml:space="preserve">EMBOÇO, EM ARGAMASSA TRAÇO 1:2:8, PREPARO MECÂNICO, APLICADO MANUALMENTE EM PAREDES INTERNAS DE AMBIENTES COM ÁREA MENOR QUE 5M², E =17,5MM, COM TALISCAS. AF_03/2024</t>
  </si>
  <si>
    <t xml:space="preserve">EMBOÇO, EM ARGAMASSA TRAÇO 1:2:8, PREPARO MECÂNICO, APLICADO MANUALMENTE EM PAREDES INTERNAS, PARA AMBIENTES COM ÁREA MENOR QUE 5M², E = 10MM, COM TALISCAS. AF_03/2024</t>
  </si>
  <si>
    <t xml:space="preserve">MASSA ÚNICA, EM ARGAMASSA INDUSTRIALIZADA, PREPARO MECÂNICO, APLICADA COM EQUIPAMENTO DE MISTURA E PROJEÇÃO DE ARGAMASSA EM PAREDES INTERNAS, E = 10MM, COM TALISCAS. AF_03/2024</t>
  </si>
  <si>
    <t xml:space="preserve">MASSA ÚNICA, EM ARGAMASSA INDUSTRIALIZADA, PREPARO MECÂNICO, APLICADA COM EQUIPAMENTO DE MISTURA E PROJEÇÃO DE ARGAMASSA EM PAREDES INTERNAS, E = 10MM, SEM TALISCAS. AF_03/2024</t>
  </si>
  <si>
    <t xml:space="preserve">MASSA ÚNICA, EM ARGAMASSA INDUSTRIALIZADA, PREPARO MECÂNICO, APLICADA COM EQUIPAMENTO DE MISTURA E PROJEÇÃO DE ARGAMASSA EM PAREDES INTERNAS, E = 17,5MM, COM TALISCAS. AF_03/2024</t>
  </si>
  <si>
    <t xml:space="preserve">MASSA ÚNICA, EM ARGAMASSA INDUSTRIALIZADA, PREPARO MECÂNICO, APLICADA COM EQUIPAMENTO DE MISTURA E PROJEÇÃO DE ARGAMASSA EM PAREDES INTERNAS, E = 5MM, SEM TALISCAS. AF_03/2024</t>
  </si>
  <si>
    <t xml:space="preserve">MASSA ÚNICA, EM ARGAMASSA TRAÇO 1:2:8 PREPARO MANUAL, APLICADA MANUALMENTE EM PAREDES INTERNAS DE AMBIENTES COM ÁREA MAIOR QUE 10M², E = 10MM, COM TALISCAS. AF_03/2024</t>
  </si>
  <si>
    <t xml:space="preserve">MASSA ÚNICA, EM ARGAMASSA TRAÇO 1:2:8 PREPARO MECÂNICO, APLICADA MANUALMENTE EM PAREDES INTERNAS DE AMBIENTES COM ÁREA MAIOR QUE 10M², E = 10MM, COM TALISCAS. AF_03/2024</t>
  </si>
  <si>
    <t xml:space="preserve">MASSA ÚNICA, EM ARGAMASSA TRAÇO 1:2:8, PREPARO MANUAL, APLICADA MANUALMENTE EM PAREDES INTERNAS DE AMBIENTES COM PÉ-DIREITO DUPLO E ÁREA ENTRE 5M² E 10M², E = 10MM, COM TALISCAS. AF_03/2024</t>
  </si>
  <si>
    <t xml:space="preserve">MASSA ÚNICA, EM ARGAMASSA TRAÇO 1:2:8, PREPARO MANUAL, APLICADA MANUALMENTE EM PAREDES INTERNAS DE AMBIENTES COM PÉ-DIREITO DUPLO E ÁREA ENTRE 5M² E 10M², E = 17,5MM, COM TALISCAS. AF_03/2024</t>
  </si>
  <si>
    <t xml:space="preserve">MASSA ÚNICA, EM ARGAMASSA TRAÇO 1:2:8, PREPARO MANUAL, APLICADA MANUALMENTE EM PAREDES INTERNAS DE AMBIENTES COM PÉ-DIREITO DUPLO E ÁREA MAIOR QUE 10M², E = 17,5MM, COM TALISCAS. AF_03/2024</t>
  </si>
  <si>
    <t xml:space="preserve">MASSA ÚNICA, EM ARGAMASSA TRAÇO 1:2:8, PREPARO MANUAL, APLICADA MANUALMENTE EM PAREDES INTERNAS DE AMBIENTES COM PÉ-DIREITO DUPLO ÁREA MAIOR QUE 10M², E = 10MM, COM TALISCAS. AF_03/2024</t>
  </si>
  <si>
    <t xml:space="preserve">MASSA ÚNICA, EM ARGAMASSA TRAÇO 1:2:8, PREPARO MANUAL, APLICADA MANUALMENTE EM PAREDES INTERNAS DE AMBIENTES COM ÁREA ENTRE 5M² E 10M², E = 10MM, COM TALISCAS. AF_03/2024</t>
  </si>
  <si>
    <t xml:space="preserve">MASSA ÚNICA, EM ARGAMASSA TRAÇO 1:2:8, PREPARO MANUAL, APLICADA MANUALMENTE EM PAREDES INTERNAS DE AMBIENTES COM ÁREA ENTRE 5M² E 10M², E = 17,5MM, COM TALISCAS. AF_03/2024</t>
  </si>
  <si>
    <t xml:space="preserve">MASSA ÚNICA, EM ARGAMASSA TRAÇO 1:2:8, PREPARO MANUAL, APLICADA MANUALMENTE EM PAREDES INTERNAS DE AMBIENTES COM ÁREA MAIOR QUE 10M², E = 17,5MM, COM TALISCAS. AF_03/2024</t>
  </si>
  <si>
    <t xml:space="preserve">MASSA ÚNICA, EM ARGAMASSA TRAÇO 1:2:8, PREPARO MECÂNICO, APLICADA MANUALMENTE EM PAREDES INTERNAS DE AMBIENTES COM PÉ-DIREITO DUPLO E ÁREA ENTRE 5M² E 10M², E = 10MM, COM TALISCAS. AF_03/2024</t>
  </si>
  <si>
    <t xml:space="preserve">MASSA ÚNICA, EM ARGAMASSA TRAÇO 1:2:8, PREPARO MECÂNICO, APLICADA MANUALMENTE EM PAREDES INTERNAS DE AMBIENTES COM PÉ-DIREITO DUPLO E ÁREA ENTRE 5M² E 10M², E = 17,5MM, COM TALISCAS. AF_03/2024</t>
  </si>
  <si>
    <t xml:space="preserve">MASSA ÚNICA, EM ARGAMASSA TRAÇO 1:2:8, PREPARO MECÂNICO, APLICADA MANUALMENTE EM PAREDES INTERNAS DE AMBIENTES COM PÉ-DIREITO DUPLO E ÁREA MAIOR QUE 10M², E = 17,5MM, COM TALISCAS. AF_03/2024</t>
  </si>
  <si>
    <t xml:space="preserve">MASSA ÚNICA, EM ARGAMASSA TRAÇO 1:2:8, PREPARO MECÂNICO, APLICADA MANUALMENTE EM PAREDES INTERNAS DE AMBIENTES COM PÉ-DIREITO DUPLO ÁREA MAIOR QUE 10M², E = 10MM, COM TALISCAS. AF_03/2024</t>
  </si>
  <si>
    <t xml:space="preserve">MASSA ÚNICA, EM ARGAMASSA TRAÇO 1:2:8, PREPARO MECÂNICO, APLICADA MANUALMENTE EM PAREDES INTERNAS DE AMBIENTES COM ÁREA ENTRE 5M² E 10M², E = 10MM, COM TALISCAS. AF_03/2024</t>
  </si>
  <si>
    <t xml:space="preserve">MASSA ÚNICA, EM ARGAMASSA TRAÇO 1:2:8, PREPARO MECÂNICO, APLICADA MANUALMENTE EM PAREDES INTERNAS DE AMBIENTES COM ÁREA ENTRE 5M² E 10M², E = 17,5MM, COM TALISCAS. AF_03/2024</t>
  </si>
  <si>
    <t xml:space="preserve">MASSA ÚNICA, EM ARGAMASSA TRAÇO 1:2:8, PREPARO MECÂNICO, APLICADA MANUALMENTE EM PAREDES INTERNAS DE AMBIENTES COM ÁREA MAIOR QUE 10M², E = 17,5MM, COM TALISCAS. AF_03/2024</t>
  </si>
  <si>
    <t xml:space="preserve">MASSA ÚNICA, EM ARGAMASSA TRAÇO 1:2:8, PREPARO MECÂNICO, APLICADA MANUALMENTE EM TETO DE AMBIENTES COM PAREDES EM PÉ-DIREITO DUPLO, E = 10MM, COM TALISCAS. AF_03/2024</t>
  </si>
  <si>
    <t xml:space="preserve">MASSA ÚNICA, EM ARGAMASSA TRAÇO 1:2:8, PREPARO MECÂNICO, APLICADA MANUALMENTE EM TETO DE AMBIENTES COM PAREDES EM PÉ-DIREITO DUPLO, E = 17,5MM, COM TALISCAS. AF_03/2024</t>
  </si>
  <si>
    <t xml:space="preserve">MASSA ÚNICA, EM ARGAMASSA TRAÇO 1:2:8, PREPARO MECÂNICO, APLICADA MANUALMENTE EM TETO, E = 10MM, COM TALISCAS. AF_03/2024</t>
  </si>
  <si>
    <t xml:space="preserve">MASSA ÚNICA, EM ARGAMASSA TRAÇO 1:2:8, PREPARO MECÂNICO, APLICADA MANUALMENTE EM TETO, E = 17,5MM, COM TALISCAS. AF_03/2024</t>
  </si>
  <si>
    <t xml:space="preserve">INSTALAÇÃO DE BALIZADOR METÁLICO COM LED, EM ALUMÍNIO COM DIFUSOR EM POLICARBONATO E DIMENSÕES 6,2 CM X30 CM, COM PINTURA ELETROSTÁTICA, SOBRE PISO DE CONCRETO EXISTENTE. AF_11/2021</t>
  </si>
  <si>
    <t xml:space="preserve">INSTALAÇÃO DE BALIZADOR METÁLICO, MODELO OLEGÁRIO, EM TUBO DE AÇO GALVANIZADO ESPESSURA 3" E DIMENSÕES 9 CM X 78,5 CM, COM PINTURA ELETROSTÁTICA, SOBRE PISO DE CONCRETO EXISTENTE. AF_11/2021</t>
  </si>
  <si>
    <t xml:space="preserve">INSTALAÇÃO DE BALIZADOR METÁLICO, MODELO OLEGÁRIO, EM TUBO DE AÇO GALVANIZADO ESPESSURA 3" E DIMENSÕES 9 CM X 78,5 CM, COM PINTURA ELETROSTÁTICA, SOBRE SOLO. AF_11/2021</t>
  </si>
  <si>
    <t xml:space="preserve">INSTALAÇÃO DE BALIZADOR PRÉ-FABRICADO DE CONCRETO, DIMENSÕES 30 CM X 60 CM, SOBRE PISO DE CONCRETO EXISTENTE. AF_11/2021</t>
  </si>
  <si>
    <t xml:space="preserve">INSTALAÇÃO DE BALIZADOR PRÉ-FABRICADO DE CONCRETO, DIMENSÕES 30 CM X 60 CM, SOBRE SOLO. AF_11/2021</t>
  </si>
  <si>
    <t xml:space="preserve">INSTALAÇÃO DE BANCO CIRCULAR PRÉ-FABRICADO DE CONCRETO, DIMENSÕES 60 CM X 40 CM. AF_11/2021</t>
  </si>
  <si>
    <t xml:space="preserve">INSTALAÇÃO DE BANCO METÁLICO COM ENCOSTO, 1,60 M DE COMPRIMENTO, EM TUBO DE AÇO CARBONO COM PINTURA ELETROSTÁTICA, SOBRE PISO DE CONCRETO EXISTENTE. AF_11/2021</t>
  </si>
  <si>
    <t xml:space="preserve">INSTALAÇÃO DE BANCO METÁLICO SEM ENCOSTO, EM TUBOS E CHAPAS DE AÇO CARBONO, PINTURA POR PROCESSO ELETROSTÁTICO, DIMENSÕES 49 CM X 157 CM X 34 CM, SOBRE PISO DE CONCRETO EXISTENTE. AF_11/2021</t>
  </si>
  <si>
    <t xml:space="preserve">INSTALAÇÃO DE BANCO PRÉ-FABRICADO DE CONCRETO COM ENCOSTO, DIMENSÕES 180 CM X 64 CM X 89 CM, SOBRE PISO DE CONCRETO EXISTENTE. AF_11/2021</t>
  </si>
  <si>
    <t xml:space="preserve">INSTALAÇÃO DE BANCO PRÉ-FABRICADO DE CONCRETO COM ENCOSTO, DIMENSÕES 180 CM X 64 CM X 89 CM, SOBRE SOLO. AF_11/2021</t>
  </si>
  <si>
    <t xml:space="preserve">INSTALAÇÃO DE BANCO PRÉ-FABRICADO DE CONCRETO SEM ENCOSTO, DIMENSÕES 115 CM X 50 CM X 45 CM, SOBRE PISO DE CONCRETO EXISTENTE. AF_11/2021</t>
  </si>
  <si>
    <t xml:space="preserve">INSTALAÇÃO DE BANCO PRÉ-FABRICADO DE CONCRETO SEM ENCOSTO, DIMENSÕES 115 CM X 50 CM X 45 CM, SOBRE SOLO. AF_11/2021</t>
  </si>
  <si>
    <t xml:space="preserve">INSTALAÇÃO DE BICICLETÁRIO MODELO U INVERTIDO, DIMENSÕES 110 CM X 78 CM EM TUBO CIRCULAR DE AÇO Ø 2'' COM PINTURA ELETROSTÁTICA, FIXADO COM CONCRETO, SOBRE SOLO. AF_11/2021</t>
  </si>
  <si>
    <t xml:space="preserve">INSTALAÇÃO DE BICICLETÁRIO MODELO U INVERTIDO, DIMENSÕES 82 CM X 78 CM EM TUBO CIRCULAR DE AÇO Ø 2'' COM PINTURA ELETROSTÁTICA, FIXADO COM CHUMBADOR MECÂNICO, SOBRE PISO DE CONCRETO EXISTENTE. AF_11/2021</t>
  </si>
  <si>
    <t xml:space="preserve">INSTALAÇÃO DE BICICLETÁRIO MODELO U INVERTIDO, DIMENSÕES 82 CM X 78 CM EM TUBO CIRCULAR DE AÇO Ø 2'' COM PINTURA ELETROSTÁTICA, FIXADO COM CONCRETO, SOBRE PISO DE CONCRETO EXISTENTE. AF_11/2021</t>
  </si>
  <si>
    <t xml:space="preserve">INSTALAÇÃO DE CONJUNTO COM MESA E QUATRO BANCOS PRÉ-FABRICADO DE CONCRETO, DIMENSÕES 90 CM X 95 CM (MESA) E 20 CM X 60 CM (BANCO), SOBRE PISO DE CONCRETO EXISTENTE. AF_11/2021</t>
  </si>
  <si>
    <t xml:space="preserve">INSTALAÇÃO DE CONJUNTO COM MESA E QUATRO BANCOS PRÉ-FABRICADO DE CONCRETO, DIMENSÕES 90 CM X 95 CM (MESA) E 20 CM X 60 CM (BANCO), SOBRE SOLO. AF_11/2021</t>
  </si>
  <si>
    <t xml:space="preserve">INSTALAÇÃO DE FLOREIRA CIRCULAR PRÉ-FABRICADO DE CONCRETO, DIMENSÕES 60 CM X 40 CM.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</si>
  <si>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</si>
  <si>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</si>
  <si>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LIXEIRA PRÉ-FABRICADA DE CONCRETO, VOLUME MÍNIMO DE 120 L.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</si>
  <si>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</si>
  <si>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</si>
  <si>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REVESTIMENTO DECORATIVO MONOCAMADA EXECUTADO COM EQUIPAMENTO DE PROJEÇÃO EM FACHADA DE UM EDIFÍCIO DE ALVENARIA ESTRUTURAL E ACABAMENTO CHAPISCADO/FLOCADO. AF_03/2024</t>
  </si>
  <si>
    <t xml:space="preserve">REVESTIMENTO DECORATIVO MONOCAMADA EXECUTADO COM EQUIPAMENTO DE PROJEÇÃO EM FACHADA DE UM EDIFÍCIO DE ALVENARIA ESTRUTURAL E ACABAMENTO RASPADO. AF_03/2024</t>
  </si>
  <si>
    <t xml:space="preserve">REVESTIMENTO DECORATIVO MONOCAMADA EXECUTADO COM EQUIPAMENTO DE PROJEÇÃO EM FACHADA DE UM EDIFÍCIO DE ALVENARIA ESTRUTURAL E ACABAMENTO TRAVERTINO. AF_03/2024</t>
  </si>
  <si>
    <t xml:space="preserve">REVESTIMENTO DECORATIVO MONOCAMADA EXECUTADO COM EQUIPAMENTO DE PROJEÇÃO EM FACHADA DE UM EDIFÍCIO DE ESTRUTURA CONVENCIONAL E ACABAMENTO CHAPISCADO/FLOCADO. AF_03/2024</t>
  </si>
  <si>
    <t xml:space="preserve">REVESTIMENTO DECORATIVO MONOCAMADA EXECUTADO COM EQUIPAMENTO DE PROJEÇÃO EM FACHADA DE UM EDIFÍCIO DE ESTRUTURA CONVENCIONAL E ACABAMENTO RASPADO. AF_03/2024</t>
  </si>
  <si>
    <t xml:space="preserve">REVESTIMENTO DECORATIVO MONOCAMADA EXECUTADO COM EQUIPAMENTO DE PROJEÇÃO EM FACHADA DE UM EDIFÍCIO DE ESTRUTURA CONVENCIONAL E ACABAMENTO TRAVERTINO. AF_03/2024</t>
  </si>
  <si>
    <t xml:space="preserve">REVESTIMENTO DECORATIVO MONOCAMADA EXECUTADO MANUALMENTE EM FACHADA DE UM EDIFÍCIO DE ALVENARIA ESTRUTURAL E ACABAMENTO CHAPISCADO/FLOCADO. AF_03/2024</t>
  </si>
  <si>
    <t xml:space="preserve">REVESTIMENTO DECORATIVO MONOCAMADA EXECUTADO MANUALMENTE EM FACHADA DE UM EDIFÍCIO DE ALVENARIA ESTRUTURAL E ACABAMENTO RASPADO. AF_03/2024</t>
  </si>
  <si>
    <t xml:space="preserve">REVESTIMENTO DECORATIVO MONOCAMADA EXECUTADO MANUALMENTE EM FACHADA DE UM EDIFÍCIO DE ALVENARIA ESTRUTURAL E ACABAMENTO TRAVERTINO. AF_03/2024</t>
  </si>
  <si>
    <t xml:space="preserve">REVESTIMENTO DECORATIVO MONOCAMADA EXECUTADO MANUALMENTE EM FACHADA DE UM EDIFÍCIO DE ESTRUTURA CONVENCIONAL E ACABAMENTO CHAPISCADO/FLOCADO. AF_03/2024</t>
  </si>
  <si>
    <t xml:space="preserve">REVESTIMENTO DECORATIVO MONOCAMADA EXECUTADO MANUALMENTE EM FACHADA DE UM EDIFÍCIO DE ESTRUTURA CONVENCIONAL E ACABAMENTO RASPADO. AF_03/2024</t>
  </si>
  <si>
    <t xml:space="preserve">REVESTIMENTO DECORATIVO MONOCAMADA EXECUTADO MANUALMENTE EM FACHADA DE UM EDIFÍCIO DE ESTRUTURA CONVENCIONAL E ACABAMENTO TRAVERTINO. AF_03/2024</t>
  </si>
  <si>
    <t xml:space="preserve">ASCENSÃO DE GRUA ASCENSIONAL. AF_03/2024</t>
  </si>
  <si>
    <t xml:space="preserve">ASCENSÃO DE MINI GRUA. AF_03/2024</t>
  </si>
  <si>
    <t xml:space="preserve">ASCENSÃO E DESCIDA DE ELEVADOR DE CREMALHEIRA. AF_03/2024</t>
  </si>
  <si>
    <t xml:space="preserve">ASCENSÃO E DESCIDA DE GRUA FIXA. AF_03/2024</t>
  </si>
  <si>
    <t xml:space="preserve">MONTAGEM E DESMONTAGEM DE GRUA ASCENSIONAL, UTILIZAÇÃO DE GUINDASTE AUTOPROPELIDO 90T. AF_03/2024</t>
  </si>
  <si>
    <t xml:space="preserve">MONTAGEM E DESMONTAGEM DE GRUA ASCENSIONAL, UTILIZAÇÃO DE GUINDASTE DERRICK. AF_03/2024</t>
  </si>
  <si>
    <t xml:space="preserve">MONTAGEM E DESMONTAGEM DE MINI GRUA. AF_03/2024</t>
  </si>
  <si>
    <t xml:space="preserve">MONTAGEM E DESMONTAGEM DE TRECHO INICIAL DE ELEVADOR DE CREMALHEIRA, CABINE DUPLA - EXCLUSO FUNDAÇÕES. AF_03/2024</t>
  </si>
  <si>
    <t xml:space="preserve">MONTAGEM E DESMONTAGEM DE TRECHO INICIAL DE ELEVADOR DE CREMALHEIRA, CABINE SIMPLES - EXCLUSO FUNDAÇÕES. AF_03/2024</t>
  </si>
  <si>
    <t xml:space="preserve">MONTAGEM E DESMONTAGEM DO TRECHO INICIAL DE GRUA FIXA (ALTURA LIVRE) - EXCLUSO FUNDAÇÕES. AF_03/2024</t>
  </si>
  <si>
    <t xml:space="preserve">APLICAÇÃO DE ADUBO EM SOLO. AF_07/2024</t>
  </si>
  <si>
    <t xml:space="preserve">APLICAÇÃO DE CALCÁRIO PARA CORREÇÃO DO PH DO SOLO. AF_07/2024</t>
  </si>
  <si>
    <t xml:space="preserve">ESPALHAMENTO DE TERRA VEGETAL PARA O PLANTIO. AF_07/2024</t>
  </si>
  <si>
    <t xml:space="preserve">PLANTIO DE ARBUSTO OU CERCA VIVA. AF_07/2024</t>
  </si>
  <si>
    <t xml:space="preserve">PLANTIO DE ESPÉCIE VEGETAL, TIPO COMIGO-NINGUÉM-PODE OU EQUIVALENTE, COM ALTURA DE MUDA MAIOR QUE 0,50 M E MENOR OU IGUAL A 1,00 M. AF_07/2024</t>
  </si>
  <si>
    <t xml:space="preserve">PLANTIO DE ESPÉCIE VEGETAL, TIPO COMIGO-NINGUÉM-PODE OU EQUIVALENTE, COM ALTURA DE MUDA MAIOR QUE 1,00 M. AF_07/2024</t>
  </si>
  <si>
    <t xml:space="preserve">PLANTIO DE ESPÉCIE VEGETAL, TIPO COMIGO-NINGUÉM-PODE OU EQUIVALENTE, COM ALTURA DE MUDA MENOR OU IGUAL A 0,50 M. AF_07/2024</t>
  </si>
  <si>
    <t xml:space="preserve">PLANTIO DE FORRAÇÃO. AF_07/2024</t>
  </si>
  <si>
    <t xml:space="preserve">PLANTIO DE GRAMA BATATAIS EM PLACAS. AF_07/2024</t>
  </si>
  <si>
    <t xml:space="preserve">PLANTIO DE GRAMA EM PAVIMENTO CONCREGRAMA. AF_07/2024</t>
  </si>
  <si>
    <t xml:space="preserve">PLANTIO DE GRAMA ESMERALDA OU SÃO CARLOS OU CURITIBANA, EM PLACAS. AF_07/2024</t>
  </si>
  <si>
    <t xml:space="preserve">PLANTIO DE PALMEIRA COM ALTURA DE MUDA MAIOR QUE 2,00 M E MENOR OU IGUAL A 4,00 M. AF_07/2024</t>
  </si>
  <si>
    <t xml:space="preserve">PLANTIO DE PALMEIRA COM ALTURA DE MUDA MAIOR QUE 4,00 M . AF_07/2024</t>
  </si>
  <si>
    <t xml:space="preserve">PLANTIO DE PALMEIRA COM ALTURA DE MUDA MENOR OU IGUAL A 2,00 M . AF_07/2024</t>
  </si>
  <si>
    <t xml:space="preserve">PLANTIO DE ÁRVORE FRUTÍFERA COM ALTURA DE MUDA MAIOR QUE 2,00 M E MENOR OU IGUAL A 4,00 M. AF_07/2024</t>
  </si>
  <si>
    <t xml:space="preserve">PLANTIO DE ÁRVORE FRUTÍFERA COM ALTURA DE MUDA MAIOR QUE 4,00 M. AF_07/2024</t>
  </si>
  <si>
    <t xml:space="preserve">PLANTIO DE ÁRVORE FRUTÍFERA COM ALTURA DE MUDA MENOR OU IGUAL A 2,00 M. AF_07/2024</t>
  </si>
  <si>
    <t xml:space="preserve">PLANTIO DE ÁRVORE ORNAMENTAL COM ALTURA DE MUDA MAIOR QUE 2,00 M E MENOR OU IGUAL A 4,00 M . AF_07/2024</t>
  </si>
  <si>
    <t xml:space="preserve">PLANTIO DE ÁRVORE ORNAMENTAL COM ALTURA DE MUDA MAIOR QUE 4,00 M. AF_07/2024</t>
  </si>
  <si>
    <t xml:space="preserve">PLANTIO DE ÁRVORE ORNAMENTAL COM ALTURA DE MUDA MENOR OU IGUAL A 2,00 M . AF_07/2024</t>
  </si>
  <si>
    <t xml:space="preserve">REVOLVIMENTO E LIMPEZA MANUAL DE SOLO. AF_07/2024</t>
  </si>
  <si>
    <t xml:space="preserve">ARMAÇÃO DO SISTEMA DE PAREDES DE CONCRETO, EXECUTADA COMO ARMADURA NEGATIVA DE LAJES, TELA L-159. AF_12/2024</t>
  </si>
  <si>
    <t xml:space="preserve">ARMAÇÃO DO SISTEMA DE PAREDES DE CONCRETO, EXECUTADA COMO ARMADURA NEGATIVA DE LAJES, TELA L-196. AF_12/2024</t>
  </si>
  <si>
    <t xml:space="preserve">ARMAÇÃO DO SISTEMA DE PAREDES DE CONCRETO, EXECUTADA COMO ARMADURA NEGATIVA DE LAJES, TELA T-138. AF_12/2024</t>
  </si>
  <si>
    <t xml:space="preserve">ARMAÇÃO DO SISTEMA DE PAREDES DE CONCRETO, EXECUTADA COMO ARMADURA NEGATIVA DE LAJES, TELA T-159. AF_12/2024</t>
  </si>
  <si>
    <t xml:space="preserve">ARMAÇÃO DO SISTEMA DE PAREDES DE CONCRETO, EXECUTADA COMO ARMADURA NEGATIVA DE LAJES, TELA T-196. AF_12/2024</t>
  </si>
  <si>
    <t xml:space="preserve">ARMAÇÃO DO SISTEMA DE PAREDES DE CONCRETO, EXECUTADA COMO ARMADURA POSITIVA DE LAJES, TELA Q-113. AF_12/2024</t>
  </si>
  <si>
    <t xml:space="preserve">ARMAÇÃO DO SISTEMA DE PAREDES DE CONCRETO, EXECUTADA COMO ARMADURA POSITIVA DE LAJES, TELA Q-138. AF_12/2024</t>
  </si>
  <si>
    <t xml:space="preserve">ARMAÇÃO DO SISTEMA DE PAREDES DE CONCRETO, EXECUTADA COMO ARMADURA POSITIVA DE LAJES, TELA Q-159. AF_12/2024</t>
  </si>
  <si>
    <t xml:space="preserve">ARMAÇÃO DO SISTEMA DE PAREDES DE CONCRETO, EXECUTADA COMO ARMADURA POSITIVA DE LAJES, TELA Q-196. AF_12/2024</t>
  </si>
  <si>
    <t xml:space="preserve">ARMAÇÃO DO SISTEMA DE PAREDES DE CONCRETO, EXECUTADA COMO REFORÇO, VERGALHÃO DE 10,0 MM DE DIÂMETRO. AF_12/2024</t>
  </si>
  <si>
    <t xml:space="preserve">ARMAÇÃO DO SISTEMA DE PAREDES DE CONCRETO, EXECUTADA COMO REFORÇO, VERGALHÃO DE 12,5 MM DE DIÂMETRO. AF_12/2024</t>
  </si>
  <si>
    <t xml:space="preserve">ARMAÇÃO DO SISTEMA DE PAREDES DE CONCRETO, EXECUTADA COMO REFORÇO, VERGALHÃO DE 5,0 MM DE DIÂMETRO. AF_12/2024</t>
  </si>
  <si>
    <t xml:space="preserve">ARMAÇÃO DO SISTEMA DE PAREDES DE CONCRETO, EXECUTADA COMO REFORÇO, VERGALHÃO DE 6,3 MM DE DIÂMETRO. AF_12/2024</t>
  </si>
  <si>
    <t xml:space="preserve">ARMAÇÃO DO SISTEMA DE PAREDES DE CONCRETO, EXECUTADA COMO REFORÇO, VERGALHÃO DE 8,0 MM DE DIÂMETRO. AF_12/2024</t>
  </si>
  <si>
    <t xml:space="preserve">ARMAÇÃO DO SISTEMA DE PAREDES DE CONCRETO, EXECUTADA EM PAREDES DE EDIFICAÇÕES MULTIFAMILIARES, TELA Q-138. AF_12/2024_PS</t>
  </si>
  <si>
    <t xml:space="preserve">ARMAÇÃO DO SISTEMA DE PAREDES DE CONCRETO, EXECUTADA EM PAREDES DE EDIFICAÇÕES MULTIFAMILIARES, TELA Q-283. AF_12/2024_PS</t>
  </si>
  <si>
    <t xml:space="preserve">ARMAÇÃO DO SISTEMA DE PAREDES DE CONCRETO, EXECUTADA EM PAREDES DE EDIFICAÇÕES UNIFAMILIARES OU MULTIFAMILIARES, TELA Q-92. AF_12/2024_PS</t>
  </si>
  <si>
    <t xml:space="preserve">ARMAÇÃO DO SISTEMA DE PAREDES DE CONCRETO, EXECUTADA EM PAREDES DE EDIFICAÇÕES UNIFAMILIARES, TELA Q-61. AF_12/2024_PS</t>
  </si>
  <si>
    <t xml:space="preserve">ARMAÇÃO DO SISTEMA DE PAREDES DE CONCRETO, EXECUTADA EM PAREDES DE EDIFICAÇÕES UNIFAMILIARES, TELA Q-75. AF_12/2024</t>
  </si>
  <si>
    <t xml:space="preserve">ARMAÇÃO DO SISTEMA DE PAREDES DE CONCRETO, EXECUTADA EM PLATIBANDAS, TELA Q-92. AF_12/2024_PS</t>
  </si>
  <si>
    <t xml:space="preserve">CONCRETAGEM DE EDIFICAÇÕES (PAREDES E LAJES) FEITAS COM SISTEMA DE FÔRMAS MANUSEÁVEIS, COM CONCRETO USINADO AUTOADENSÁVEL FCK 25 MPA - LANÇAMENTO E ACABAMENTO. AF_09/2024</t>
  </si>
  <si>
    <t xml:space="preserve">CONCRETAGEM DE EDIFICAÇÕES (PAREDES E LAJES) FEITAS COM SISTEMA DE FÔRMAS MANUSEÁVEIS, COM CONCRETO USINADO AUTOADENSÁVEL REFORÇADO COM FIBRAS DE POLIPROPILENO, FCK 25 MPA - LANÇAMENTO E ACABAMENTO. AF_09/2024</t>
  </si>
  <si>
    <t xml:space="preserve">CONCRETAGEM DE EDIFICAÇÕES (PAREDES E LAJES) FEITAS COM SISTEMA DE FÔRMAS MANUSEÁVEIS, COM CONCRETO USINADO BOMBEÁVEL FCK 25 MPA - LANÇAMENTO, ADENSAMENTO E ACABAMENTO. AF_09/2024</t>
  </si>
  <si>
    <t xml:space="preserve">CONCRETAGEM DE ESCADAS EM EDIFICAÇÕES MULTIFAMILIARES FEITAS COM SISTEMA DE FÔRMAS MANUSEÁVEIS COM CONCRETO USINADO AUTOADENSÁVEL REFORÇADO COM FIBRAS DE POLIPROPILENO, FCK 25 MPA - LANÇAMENTO E ACABAMENTO. AF_09/2024</t>
  </si>
  <si>
    <t xml:space="preserve">CONCRETAGEM DE ESCADAS EM EDIFICAÇÕES MULTIFAMILIARES FEITAS COM SISTEMA DE FÔRMAS MANUSEÁVEIS COM CONCRETO USINADO AUTOADENSÁVEL, FCK 25 MPA - LANÇAMENTO E ACABAMENTO. AF_09/2024</t>
  </si>
  <si>
    <t xml:space="preserve">CONCRETAGEM DE ESCADAS EM EDIFICAÇÕES MULTIFAMILIARES FEITAS COM SISTEMA DE FÔRMAS MANUSEÁVEIS COM CONCRETO USINADO BOMBEÁVEL, FCK 25 MPA - LANÇAMENTO, ADENSAMENTO E ACABAMENTO. AF_09/2024</t>
  </si>
  <si>
    <t xml:space="preserve">CONCRETAGEM DE LAJES EM EDIFICAÇÕES MULTIFAMILIARES FEITAS COM SISTEMA DE FÔRMAS MANUSEÁVEIS, COM CONCRETO USINADO BOMBEÁVEL FCK 25 MPA - LANÇAMENTO, ADENSAMENTO E ACABAMENTO. AF_09/2024</t>
  </si>
  <si>
    <t xml:space="preserve">CONCRETAGEM DE LAJES EM EDIFICAÇÕES UNIFAMILIARES FEITAS COM SISTEMA DE FÔRMAS MANUSEÁVEIS, COM CONCRETO USINADO BOMBEÁVEL FCK 25 MPA - LANÇAMENTO, ADENSAMENTO E ACABAMENTO. AF_09/2024</t>
  </si>
  <si>
    <t xml:space="preserve">CONCRETAGEM DE PAREDES EM EDIFICAÇÕES MULTIFAMILIARES FEITAS COM SISTEMA DE FÔRMAS MANUSEÁVEIS, COM CONCRETO USINADO BOMBEÁVEL FCK 25 MPA - LANÇAMENTO, ADENSAMENTO E ACABAMENTO. AF_09/2024</t>
  </si>
  <si>
    <t xml:space="preserve">CONCRETAGEM DE PAREDES EM EDIFICAÇÕES UNIFAMILIARES FEITAS COM SISTEMA DE FÔRMAS MANUSEÁVEIS, COM CONCRETO USINADO BOMBEÁVEL FCK 25 MPA - LANÇAMENTO, ADENSAMENTO E ACABAMENTO. AF_09/2024</t>
  </si>
  <si>
    <t xml:space="preserve">CONCRETAGEM DE PLATIBANDA EM EDIFICAÇÕES MULTIFAMILIARES FEITAS COM SISTEMA DE FÔRMAS MANUSEÁVEIS, COM CONCRETO USINADO AUTOADENSÁVEL FCK 25 MPA - LANÇAMENTO E ACABAMENTO. AF_09/2024</t>
  </si>
  <si>
    <t xml:space="preserve">CONCRETAGEM DE PLATIBANDA EM EDIFICAÇÕES MULTIFAMILIARES FEITAS COM SISTEMA DE FÔRMAS MANUSEÁVEIS, COM CONCRETO USINADO AUTOADENSÁVEL REFORÇADO COM FIBRAS DE POLIPROPILENO, FCK 25 MPA - LANÇAMENTO E ACABAMENTO. AF_09/2024</t>
  </si>
  <si>
    <t xml:space="preserve">CONCRETAGEM DE PLATIBANDA EM EDIFICAÇÕES MULTIFAMILIARES FEITAS COM SISTEMA DE FÔRMAS MANUSEÁVEIS, COM CONCRETO USINADO BOMBEÁVEL FCK 25 MPA - LANÇAMENTO, ADENSAMENTO E ACABAMENTO. AF_09/2024</t>
  </si>
  <si>
    <t xml:space="preserve">CONCRETAGEM DE PLATIBANDA EM EDIFICAÇÕES UNIFAMILIARES FEITAS COM SISTEMA DE FÔRMAS MANUSEÁVEIS, COM CONCRETO USINADO AUTOADENSÁVEL FCK 25 MPA - LANÇAMENTO E ACABAMENTO. AF_09/2024</t>
  </si>
  <si>
    <t xml:space="preserve">CONCRETAGEM DE PLATIBANDA EM EDIFICAÇÕES UNIFAMILIARES FEITAS COM SISTEMA DE FÔRMAS MANUSEÁVEIS, COM CONCRETO USINADO AUTOADENSÁVEL REFORÇADO COM FIBRAS DE POLIPROPILENO, FCK 25 MPA - LANÇAMENTO E ACABAMENTO. AF_09/2024</t>
  </si>
  <si>
    <t xml:space="preserve">CONCRETAGEM DE PLATIBANDA EM EDIFICAÇÕES UNIFAMILIARES FEITAS COM SISTEMA DE FÔRMAS MANUSEÁVEIS, COM CONCRETO USINADO BOMBEÁVEL FCK 25 MPA - LANÇAMENTO, ADENSAMENTO E ACABAMENTO. AF_09/2024</t>
  </si>
  <si>
    <t xml:space="preserve">ESTUCAMENTO DE DENSIDADE ALTA DE PANOS DE FACHADA DO SISTEMA DE PAREDES DE CONCRETO EM EDIFICAÇÕES DE MÚLTIPLOS PAVIMENTOS, PAVIMENTO TÉRREO, UTILIZAÇÃO DE ARGAMASSA COLANTE. AF_12/2024</t>
  </si>
  <si>
    <t xml:space="preserve">ESTUCAMENTO DE DENSIDADE ALTA DE PANOS DE FACHADA DO SISTEMA DE PAREDES DE CONCRETO EM EDIFICAÇÕES DE MÚLTIPLOS PAVIMENTOS, PAVIMENTO TÉRREO, UTILIZAÇÃO DE ARGAMASSA POLIMÉRICA. AF_12/2024</t>
  </si>
  <si>
    <t xml:space="preserve">ESTUCAMENTO DE DENSIDADE ALTA DE PANOS DE FACHADA DO SISTEMA DE PAREDES DE CONCRETO EM EDIFICAÇÕES DE MÚLTIPLOS PAVIMENTOS, PAVIMENTO TÉRREO, UTILIZAÇÃO DE ARGAMASSA TRAÇO 1:0,5:4,5 (CIM:CAL:AREIA). AF_12/2024</t>
  </si>
  <si>
    <t xml:space="preserve">ESTUCAMENTO DE DENSIDADE ALTA DE PANOS DE FACHADA DO SISTEMA DE PAREDES DE CONCRETO EM EDIFICAÇÕES DE MÚLTIPLOS PAVIMENTOS, PAVIMENTOS SUPERIORES, UTILIZAÇÃO DE ARGAMASSA COLANTE. AF_12/2024</t>
  </si>
  <si>
    <t xml:space="preserve">ESTUCAMENTO DE DENSIDADE ALTA DE PANOS DE FACHADA DO SISTEMA DE PAREDES DE CONCRETO EM EDIFICAÇÕES DE MÚLTIPLOS PAVIMENTOS, PAVIMENTOS SUPERIORES, UTILIZAÇÃO DE ARGAMASSA POLIMÉRICA. AF_12/2024</t>
  </si>
  <si>
    <t xml:space="preserve">ESTUCAMENTO DE DENSIDADE ALTA DE PANOS DE FACHADA DO SISTEMA DE PAREDES DE CONCRETO EM EDIFICAÇÕES DE MÚLTIPLOS PAVIMENTOS, PAVIMENTOS SUPERIORES, UTILIZAÇÃO DE ARGAMASSA TRAÇO 1:0,5:4,5 (CIM:CAL:AREIA). AF_12/2024</t>
  </si>
  <si>
    <t xml:space="preserve">ESTUCAMENTO DE DENSIDADE ALTA DE PANOS DE FACHADA DO SISTEMA DE PAREDES DE CONCRETO EM UNIDADES HABITACIONAIS DE DOIS PAVIMENTOS (SOBRADO), ACESSO COM ANDAIME FACHADEIRO, UTILIZAÇÃO DE ARGAMASSA COLANTE. AF_12/2024</t>
  </si>
  <si>
    <t xml:space="preserve">ESTUCAMENTO DE DENSIDADE ALTA DE PANOS DE FACHADA DO SISTEMA DE PAREDES DE CONCRETO EM UNIDADES HABITACIONAIS DE DOIS PAVIMENTOS (SOBRADO), ACESSO COM ANDAIME FACHADEIRO, UTILIZAÇÃO DE ARGAMASSA POLIMÉRICA. AF_12/2024</t>
  </si>
  <si>
    <t xml:space="preserve">ESTUCAMENTO DE DENSIDADE ALTA DE PANOS DE FACHADA DO SISTEMA DE PAREDES DE CONCRETO EM UNIDADES HABITACIONAIS DE DOIS PAVIMENTOS (SOBRADO), ACESSO COM ANDAIME FACHADEIRO, UTILIZAÇÃO DE ARGAMASSA TRAÇO 1:0,5:4,5 (CIM:CAL:AREIA). AF_12/2024</t>
  </si>
  <si>
    <t xml:space="preserve">ESTUCAMENTO DE DENSIDADE ALTA DE PANOS DE FACHADA DO SISTEMA DE PAREDES DE CONCRETO EM UNIDADES HABITACIONAIS DE PAVIMENTO ÚNICO, UTILIZAÇÃO DE ARGAMASSA COLANTE. AF_12/2024</t>
  </si>
  <si>
    <t xml:space="preserve">ESTUCAMENTO DE DENSIDADE ALTA DE PANOS DE FACHADA DO SISTEMA DE PAREDES DE CONCRETO EM UNIDADES HABITACIONAIS DE PAVIMENTO ÚNICO, UTILIZAÇÃO DE ARGAMASSA POLIMÉRICA. AF_12/2024</t>
  </si>
  <si>
    <t xml:space="preserve">ESTUCAMENTO DE DENSIDADE ALTA DE PANOS DE FACHADA DO SISTEMA DE PAREDES DE CONCRETO EM UNIDADES HABITACIONAIS DE PAVIMENTO ÚNICO, UTILIZAÇÃO DE ARGAMASSA TRAÇO 1:0,5:4,5 (CIM:CAL:AREIA). AF_12/2024</t>
  </si>
  <si>
    <t xml:space="preserve">ESTUCAMENTO DE DENSIDADE ALTA NAS FACES INTERNAS DE PAREDES DO SISTEMA DE PAREDES DE CONCRETO, EM AMBIENTES COM ÁREA ENTRE 5 M² E 10 M², UTILIZAÇÃO DE ARGAMASSA COLANTE. AF_12/2024</t>
  </si>
  <si>
    <t xml:space="preserve">ESTUCAMENTO DE DENSIDADE ALTA NAS FACES INTERNAS DE PAREDES DO SISTEMA DE PAREDES DE CONCRETO, EM AMBIENTES COM ÁREA ENTRE 5 M² E 10 M², UTILIZAÇÃO DE ARGAMASSA POLIMÉRICA. AF_12/2024</t>
  </si>
  <si>
    <t xml:space="preserve">ESTUCAMENTO DE DENSIDADE ALTA NAS FACES INTERNAS DE PAREDES DO SISTEMA DE PAREDES DE CONCRETO, EM AMBIENTES COM ÁREA ENTRE 5 M² E 10 M², UTILIZAÇÃO DE ARGAMASSA TRAÇO 1:1:6 (CIM:CAL:AREIA). AF_12/2024</t>
  </si>
  <si>
    <t xml:space="preserve">ESTUCAMENTO DE DENSIDADE ALTA NAS FACES INTERNAS DE PAREDES DO SISTEMA DE PAREDES DE CONCRETO, EM AMBIENTES COM ÁREA MAIOR OU IGUAL A 10 M², UTILIZAÇÃO DE ARGAMASSA COLANTE. AF_12/2024</t>
  </si>
  <si>
    <t xml:space="preserve">ESTUCAMENTO DE DENSIDADE ALTA NAS FACES INTERNAS DE PAREDES DO SISTEMA DE PAREDES DE CONCRETO, EM AMBIENTES COM ÁREA MAIOR OU IGUAL A 10 M², UTILIZAÇÃO DE ARGAMASSA POLIMÉRICA. AF_12/2024</t>
  </si>
  <si>
    <t xml:space="preserve">ESTUCAMENTO DE DENSIDADE ALTA NAS FACES INTERNAS DE PAREDES DO SISTEMA DE PAREDES DE CONCRETO, EM AMBIENTES COM ÁREA MAIOR OU IGUAL A 10 M², UTILIZAÇÃO DE ARGAMASSA TRAÇO 1:1:6 (CIM:CAL:AREIA). AF_12/2024</t>
  </si>
  <si>
    <t xml:space="preserve">ESTUCAMENTO DE DENSIDADE ALTA NAS FACES INTERNAS DE PAREDES DO SISTEMA DE PAREDES DE CONCRETO, EM AMBIENTES COM ÁREA MENOR OU IGUAL A 5 M², UTILIZAÇÃO DE ARGAMASSA COLANTE. AF_12/2024</t>
  </si>
  <si>
    <t xml:space="preserve">ESTUCAMENTO DE DENSIDADE ALTA NAS FACES INTERNAS DE PAREDES DO SISTEMA DE PAREDES DE CONCRETO, EM AMBIENTES COM ÁREA MENOR OU IGUAL A 5 M², UTILIZAÇÃO DE ARGAMASSA POLIMÉRICA. AF_12/2024</t>
  </si>
  <si>
    <t xml:space="preserve">ESTUCAMENTO DE DENSIDADE ALTA NAS FACES INTERNAS DE PAREDES DO SISTEMA DE PAREDES DE CONCRETO, EM AMBIENTES COM ÁREA MENOR OU IGUAL A 5 M², UTILIZAÇÃO DE ARGAMASSA TRAÇO 1:1:6 (CIM:CAL:AREIA). AF_12/2024</t>
  </si>
  <si>
    <t xml:space="preserve">ESTUCAMENTO DE DENSIDADE BAIXA DE PANOS DE FACHADA DO SISTEMA DE PAREDES DE CONCRETO EM EDIFICAÇÕES DE MÚLTIPLOS PAVIMENTOS, PAVIMENTO TÉRREO, UTILIZAÇÃO DE ARGAMASSA COLANTE. AF_12/2024</t>
  </si>
  <si>
    <t xml:space="preserve">ESTUCAMENTO DE DENSIDADE BAIXA DE PANOS DE FACHADA DO SISTEMA DE PAREDES DE CONCRETO EM EDIFICAÇÕES DE MÚLTIPLOS PAVIMENTOS, PAVIMENTOS SUPERIORES, UTILIZAÇÃO DE ARGAMASSA COLANTE. AF_12/2024</t>
  </si>
  <si>
    <t xml:space="preserve">ESTUCAMENTO DE DENSIDADE BAIXA DE PANOS DE FACHADA DO SISTEMA DE PAREDES DE CONCRETO EM UNIDADES HABITACIONAIS DE DOIS PAVIMENTOS (SOBRADO), ACESSO COM ANDAIME FACHADEIRO, UTILIZAÇÃO DE ARGAMASSA COLANTE. AF_12/2024</t>
  </si>
  <si>
    <t xml:space="preserve">ESTUCAMENTO DE DENSIDADE BAIXA DE PANOS DE FACHADA DO SISTEMA DE PAREDES DE CONCRETO EM UNIDADES HABITACIONAIS DE PAVIMENTO ÚNICO, UTILIZAÇÃO DE ARGAMASSA COLANTE. AF_12/2024</t>
  </si>
  <si>
    <t xml:space="preserve">ESTUCAMENTO DE DENSIDADE BAIXA NAS FACES INTERNAS DE PAREDES DO SISTEMA DE PAREDES DE CONCRETO, EM AMBIENTES COM ÁREA ENTRE 5 M² E 10 M², UTILIZAÇÃO DE ARGAMASSA COLANTE. AF_12/2024</t>
  </si>
  <si>
    <t xml:space="preserve">ESTUCAMENTO DE DENSIDADE BAIXA NAS FACES INTERNAS DE PAREDES DO SISTEMA DE PAREDES DE CONCRETO, EM AMBIENTES COM ÁREA MAIOR OU IGUAL A 10 M², UTILIZAÇÃO DE ARGAMASSA COLANTE. AF_12/2024</t>
  </si>
  <si>
    <t xml:space="preserve">ESTUCAMENTO DE DENSIDADE BAIXA NAS FACES INTERNAS DE PAREDES DO SISTEMA DE PAREDES DE CONCRETO, EM AMBIENTES COM ÁREA MENOR OU IGUAL A 5 M², UTILIZAÇÃO DE ARGAMASSA COLANTE. AF_12/2024</t>
  </si>
  <si>
    <t xml:space="preserve">ESTUCAMENTO PARA QUALQUER REVESTIMENTO, EM TETO DO SISTEMA DE PAREDES DE CONCRETO, EM AMBIENTES COM ÁREA ENTRE 5 M² E 10 M², UTILIZAÇÃO DE ARGAMASSA COLANTE. AF_12/2024</t>
  </si>
  <si>
    <t xml:space="preserve">ESTUCAMENTO PARA QUALQUER REVESTIMENTO, EM TETO DO SISTEMA DE PAREDES DE CONCRETO, EM AMBIENTES COM ÁREA MAIOR OU IGUAL A 10 M², UTILIZAÇÃO DE ARGAMASSA COLANTE. AF_12/2024</t>
  </si>
  <si>
    <t xml:space="preserve">ESTUCAMENTO PARA QUALQUER REVESTIMENTO, EM TETO DO SISTEMA DE PAREDES DE CONCRETO, EM AMBIENTES COM ÁREA MENOR OU IGUAL A 5 M², UTILIZAÇÃO DE ARGAMASSA COLANTE. AF_12/2024</t>
  </si>
  <si>
    <t xml:space="preserve">FÔRMAS MANUSEÁVEIS DA ALUMÍNIO PARA PAREDES DE CONCRETO MOLDADAS IN LOCO, EM PLATIBANDA. AF_11/2024</t>
  </si>
  <si>
    <t xml:space="preserve">FÔRMAS MANUSEÁVEIS DE ALUMÍNIO PARA PAREDES DE CONCRETO MOLDADAS IN LOCO, DE EDIFICAÇÕES DE MÚLTIPLOS PAVIMENTOS, EM LAJES. AF_11/2024</t>
  </si>
  <si>
    <t xml:space="preserve">FÔRMAS MANUSEÁVEIS DE ALUMÍNIO PARA PAREDES DE CONCRETO MOLDADAS IN LOCO, DE EDIFICAÇÕES DE MÚLTIPLOS PAVIMENTOS, EM PAREDES. AF_11/2024</t>
  </si>
  <si>
    <t xml:space="preserve">FÔRMAS MANUSEÁVEIS DE ALUMÍNIO PARA PAREDES DE CONCRETO MOLDADAS IN LOCO, DE EDIFICAÇÕES UNIFAMILIARES, EM LAJES. AF_11/2024</t>
  </si>
  <si>
    <t xml:space="preserve">FÔRMAS MANUSEÁVEIS DE ALUMÍNIO PARA PAREDES DE CONCRETO MOLDADAS IN LOCO, DE EDIFICAÇÕES UNIFAMILIARES, EM PAREDES. AF_11/2024</t>
  </si>
  <si>
    <t xml:space="preserve">FÔRMAS MANUSEÁVEIS DE PLÁSTICO ESTRUTURADO EM AÇO PARA PAREDES DE CONCRETO MOLDADAS IN LOCO, DE EDIFICAÇÕES DE MÚLTIPLOS PAVIMENTOS, EM LAJES. AF_11/2024</t>
  </si>
  <si>
    <t xml:space="preserve">FÔRMAS MANUSEÁVEIS DE PLÁSTICO ESTRUTURADO EM AÇO PARA PAREDES DE CONCRETO MOLDADAS IN LOCO, DE EDIFICAÇÕES DE MÚLTIPLOS PAVIMENTOS, EM PLATIBANDA. AF_11/2024</t>
  </si>
  <si>
    <t xml:space="preserve">FÔRMAS MANUSEÁVEIS DE PLÁSTICO ESTRUTURADO EM AÇO PARA PAREDES DE CONCRETO MOLDADAS IN LOCO, DE EDIFICAÇÕES MÚLTIPLOS PAVIMENTOS, EM PAREDES. AF_11/2024</t>
  </si>
  <si>
    <t xml:space="preserve">FÔRMAS MANUSEÁVEIS DE PLÁSTICO ESTRUTURADO EM AÇO PARA PAREDES DE CONCRETO MOLDADAS IN LOCO, DE EDIFICAÇÕES UNIFAMILIARES, EM LAJES. AF_11/2024</t>
  </si>
  <si>
    <t xml:space="preserve">FÔRMAS MANUSEÁVEIS DE PLÁSTICO ESTRUTURADO EM AÇO PARA PAREDES DE CONCRETO MOLDADAS IN LOCO, DE EDIFICAÇÕES UNIFAMILIARES, EM PAREDES. AF_11/2024</t>
  </si>
  <si>
    <t xml:space="preserve">INSTALAÇÃO DE ISOLAMENTO COM LÃ DE PET EM PAREDE DRYWALL. AF_07/2023</t>
  </si>
  <si>
    <t xml:space="preserve">INSTALAÇÃO DE ISOLAMENTO COM LÃ DE VIDRO EM PAREDE DRYWALL. AF_07/2023</t>
  </si>
  <si>
    <t xml:space="preserve">INSTALAÇÃO DE REFORÇO DE MADEIRA EM PAREDE DRYWALL. AF_07/2023</t>
  </si>
  <si>
    <t xml:space="preserve">INSTALAÇÃO DE REFORÇO METÁLICO EM PAREDE DRYWALL. AF_07/2023</t>
  </si>
  <si>
    <t xml:space="preserve">PAREDE COM SISTEMA EM CHAPAS DE GESSO PARA DRYWALL, USO INTERNO COM DUAS FACES DUPLAS E ESTRUTURA METÁLICA COM GUIAS DUPLAS, SEM VÃOS. AF_07/2023_PS</t>
  </si>
  <si>
    <t xml:space="preserve">PAREDE COM SISTEMA EM CHAPAS DE GESSO PARA DRYWALL, USO INTERNO COM UMA FACE SIMPLES E OUTRA FACE DUPLA E ESTRUTURA METÁLICA COM GUIAS DUPLAS, SEM VÃOS. AF_07/2023_PS</t>
  </si>
  <si>
    <t xml:space="preserve">PAREDE COM SISTEMA EM CHAPAS DE GESSO PARA DRYWALL, USO INTERNO, COM DUAS FACES DUPLAS E ESTRUTURA METÁLICA COM GUIAS DUPLAS PARA PAREDES COM ÁREA LÍQUIDA MAIOR OU IGUAL A 6 M2, COM VÃOS. AF_07/2023_PS</t>
  </si>
  <si>
    <t xml:space="preserve">PAREDE COM SISTEMA EM CHAPAS DE GESSO PARA DRYWALL, USO INTERNO, COM DUAS FACES DUPLAS E ESTRUTURA METÁLICA COM GUIAS DUPLAS PARA PAREDES COM ÁREA LÍQUIDA MENOR QUE 6 M2, COM VÃOS. AF_07/2023_PS</t>
  </si>
  <si>
    <t xml:space="preserve">PAREDE COM SISTEMA EM CHAPAS DE GESSO PARA DRYWALL, USO INTERNO, COM DUAS FACES DUPLAS E ESTRUTURA METÁLICA COM GUIAS SIMPLES PARA PAREDES COM ÁREA LÍQUIDA MAIOR OU IGUAL A 6 M2, COM VÃOS. AF_07/2023_PS</t>
  </si>
  <si>
    <t xml:space="preserve">PAREDE COM SISTEMA EM CHAPAS DE GESSO PARA DRYWALL, USO INTERNO, COM DUAS FACES DUPLAS E ESTRUTURA METÁLICA COM GUIAS SIMPLES PARA PAREDES COM ÁREA LÍQUIDA MENOR QUE 6 M2, COM VÃOS. AF_07/2023_PS</t>
  </si>
  <si>
    <t xml:space="preserve">PAREDE COM SISTEMA EM CHAPAS DE GESSO PARA DRYWALL, USO INTERNO, COM DUAS FACES DUPLAS E ESTRUTURA METÁLICA COM GUIAS SIMPLES, SEM VÃOS. AF_07/2023_PS</t>
  </si>
  <si>
    <t xml:space="preserve">PAREDE COM SISTEMA EM CHAPAS DE GESSO PARA DRYWALL, USO INTERNO, COM DUAS FACES SIMPLES E ESTRUTURA METÁLICA COM GUIAS DUPLAS PARA PAREDES COM ÁREA LÍQUIDA MAIOR OU IGUAL A 6 M2, COM VÃOS. AF_07/2023_PS</t>
  </si>
  <si>
    <t xml:space="preserve">PAREDE COM SISTEMA EM CHAPAS DE GESSO PARA DRYWALL, USO INTERNO, COM DUAS FACES SIMPLES E ESTRUTURA METÁLICA COM GUIAS DUPLAS PARA PAREDES COM ÁREA LÍQUIDA MENOR QUE 6 M2, COM VÃOS. AF_07/2023_PS</t>
  </si>
  <si>
    <t xml:space="preserve">PAREDE COM SISTEMA EM CHAPAS DE GESSO PARA DRYWALL, USO INTERNO, COM DUAS FACES SIMPLES E ESTRUTURA METÁLICA COM GUIAS DUPLAS, SEM VÃOS. AF_07/2023_PS</t>
  </si>
  <si>
    <t xml:space="preserve">PAREDE COM SISTEMA EM CHAPAS DE GESSO PARA DRYWALL, USO INTERNO, COM DUAS FACES SIMPLES E ESTRUTURA METÁLICA COM GUIAS SIMPLES PARA PAREDES COM ÁREA LÍQUIDA MAIOR OU IGUAL A 6 M2, COM VÃOS. AF_07/2023_PS</t>
  </si>
  <si>
    <t xml:space="preserve">PAREDE COM SISTEMA EM CHAPAS DE GESSO PARA DRYWALL, USO INTERNO, COM DUAS FACES SIMPLES E ESTRUTURA METÁLICA COM GUIAS SIMPLES PARA PAREDES COM ÁREA LÍQUIDA MENOR QUE 6 M2, COM VÃOS. AF_07/2023_PS</t>
  </si>
  <si>
    <t xml:space="preserve">PAREDE COM SISTEMA EM CHAPAS DE GESSO PARA DRYWALL, USO INTERNO, COM DUAS FACES SIMPLES E ESTRUTURA METÁLICA COM GUIAS SIMPLES, SEM VÃOS. AF_07/2023_PS</t>
  </si>
  <si>
    <t xml:space="preserve">PAREDE COM SISTEMA EM CHAPAS DE GESSO PARA DRYWALL, USO INTERNO, COM UMA FACE SIMPLES E ESTRUTURA METÁLICA COM GUIAS SIMPLES PARA PAREDES COM ÁREA LÍQUIDA MAIOR OU IGUAL A 6 M2, COM VÃOS. AF_07/2023_PS</t>
  </si>
  <si>
    <t xml:space="preserve">PAREDE COM SISTEMA EM CHAPAS DE GESSO PARA DRYWALL, USO INTERNO, COM UMA FACE SIMPLES E ESTRUTURA METÁLICA COM GUIAS SIMPLES PARA PAREDES COM ÁREA LÍQUIDA MENOR QUE 6 M2, COM VÃOS. AF_07/2023_PS</t>
  </si>
  <si>
    <t xml:space="preserve">PAREDE COM SISTEMA EM CHAPAS DE GESSO PARA DRYWALL, USO INTERNO, COM UMA FACE SIMPLES E ESTRUTURA METÁLICA COM GUIAS SIMPLES, SEM VÃOS. AF_07/2023_PS</t>
  </si>
  <si>
    <t xml:space="preserve">PAREDE COM SISTEMA EM CHAPAS DE GESSO PARA DRYWALL, USO INTERNO, COM UMA FACE SIMPLES E OUTRA FACE DUPLA E ESTRUTURA METÁLICA COM GUIAS DUPLAS PARA PAREDES COM ÁREA LÍQUIDA MAIOR OU IGUAL A 6 M2, COM VÃOS. AF_07/2023_PS</t>
  </si>
  <si>
    <t xml:space="preserve">PAREDE COM SISTEMA EM CHAPAS DE GESSO PARA DRYWALL, USO INTERNO, COM UMA FACE SIMPLES E OUTRA FACE DUPLA E ESTRUTURA METÁLICA COM GUIAS DUPLAS PARA PAREDES COM ÁREA LÍQUIDA MENOR QUE 6 M2, COM VÃOS. AF_07/2023_PS</t>
  </si>
  <si>
    <t xml:space="preserve">PAREDE COM SISTEMA EM CHAPAS DE GESSO PARA DRYWALL, USO INTERNO, COM UMA FACE SIMPLES E OUTRA FACE DUPLA E ESTRUTURA METÁLICA COM GUIAS SIMPLES PARA PAREDES COM ÁREA LÍQUIDA MAIOR OU IGUAL A 6 M2, COM VÃOS. AF_07/2023_PS</t>
  </si>
  <si>
    <t xml:space="preserve">PAREDE COM SISTEMA EM CHAPAS DE GESSO PARA DRYWALL, USO INTERNO, COM UMA FACE SIMPLES E OUTRA FACE DUPLA E ESTRUTURA METÁLICA COM GUIAS SIMPLES PARA PAREDES COM ÁREA LÍQUIDA MENOR QUE 6 M2, COM VÃOS. AF_07/2023_PS</t>
  </si>
  <si>
    <t xml:space="preserve">PAREDE COM SISTEMA EM CHAPAS DE GESSO PARA DRYWALL, USO INTERNO, COM UMA FACE SIMPLES E OUTRA FACE DUPLA E ESTRUTURA METÁLICA COM GUIAS SIMPLES, SEM VÃOS. AF_07/2023_PS</t>
  </si>
  <si>
    <t xml:space="preserve">INSTALAÇÃO DE ALONGADOR COM TRÊS ALTURAS, EM TUBO DE AÇO CARBONO - EQUIPAMENTO DE GINASTICA PARA ACADEMIA AO AR LIVRE / ACADEMIA DA TERCEIRA IDADE - ATI, INSTALADO SOBRE SOLO.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</si>
  <si>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</si>
  <si>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BALANÇO DE 2 LUGARES COM ESTRUTURA DE MADEIRA TRATADA, INSTALADO SOBRE PISO DE CONCRETO EXISTENTE. AF_10/2021</t>
  </si>
  <si>
    <t xml:space="preserve">INSTALAÇÃO DE BALANÇO DE 2 LUGARES COM ESTRUTURA DE MADEIRA TRATADA, INSTALADO SOBRE SOLO. AF_10/2021</t>
  </si>
  <si>
    <t xml:space="preserve">INSTALAÇÃO DE BALANÇO DE 2 LUGARES COM ESTRUTURA METÁLICA EM TUBOS DE AÇO CARBONO, INSTALADO SOBRE PISO DE CONCRETO EXISTENTE. AF_10/2021</t>
  </si>
  <si>
    <t xml:space="preserve">INSTALAÇÃO DE BALANÇO DE 2 LUGARES COM ESTRUTURA METÁLICA EM TUBOS DE AÇO CARBONO, INSTALADO SOBRE SOLO. AF_10/2021</t>
  </si>
  <si>
    <t xml:space="preserve">INSTALAÇÃO DE CASINHA DE MADEIRA TRATADA COM RAMPA ESCALADA, ESCORREGADOR E ESCADA MARINHEIRO, INSTALADO SOBRE PISO DE CONCRETO EXISTENTE. AF_10/2021</t>
  </si>
  <si>
    <t xml:space="preserve">INSTALAÇÃO DE CASINHA DE MADEIRA TRATADA COM RAMPA ESCALADA, ESCORREGADOR E ESCADA MARINHEIRO, INSTALADO SOBRE SOLO. AF_10/2021</t>
  </si>
  <si>
    <t xml:space="preserve">INSTALAÇÃO DE ESCORREGADOR DE MADEIRA TRATADA, INSTALADO SOBRE PISO DE CONCRETO EXISTENTE. AF_10/2021</t>
  </si>
  <si>
    <t xml:space="preserve">INSTALAÇÃO DE ESCORREGADOR DE MADEIRA TRATADA, INSTALADO SOBRE SOLO. AF_10/2021</t>
  </si>
  <si>
    <t xml:space="preserve">INSTALAÇÃO DE ESCORREGADOR METÁLICO EM TUBOS E CHAPAS DE AÇO CARBONO, INSTALADO SOBRE PISO DE CONCRETO EXISTENTE. AF_10/2021</t>
  </si>
  <si>
    <t xml:space="preserve">INSTALAÇÃO DE ESCORREGADOR METÁLICO EM TUBOS E CHAPAS DE AÇO CARBONO, INSTALADO SOBRE SOLO. AF_10/2021</t>
  </si>
  <si>
    <t xml:space="preserve">INSTALAÇÃO DE ESQUI TRIPLO, EM TUBO DE AÇO CARBONO - EQUIPAMENTO DE GINÁSTICA PARA ACADEMIA AO AR LIVRE / ACADEMIA DA TERCEIRA IDADE - ATI, INSTALADO SOBRE PISO DE CONCRETO EXISTENTE. AF_10/2021</t>
  </si>
  <si>
    <t xml:space="preserve">INSTALAÇÃO DE GAIOLA LABIRINTO METÁLICA EM TUBOS DE AÇO CARBONO, INSTALADA SOBRE PISO DE CONCRETO EXISTENTE. AF_10/2021</t>
  </si>
  <si>
    <t xml:space="preserve">INSTALAÇÃO DE GAIOLA LABIRINTO METÁLICA EM TUBOS DE AÇO CARBONO, INSTALADO SOBRE SOLO. AF_10/2021</t>
  </si>
  <si>
    <t xml:space="preserve">INSTALAÇÃO DE GANGORRA SIMPLES DE MADEIRA TRATADA, INSTALADA SOBRE PISO DE CONCRETO EXISTENTE. AF_10/2021</t>
  </si>
  <si>
    <t xml:space="preserve">INSTALAÇÃO DE GANGORRA SIMPLES DE MADEIRA TRATADA, INSTALADA SOBRE SOLO. AF_10/2021</t>
  </si>
  <si>
    <t xml:space="preserve">INSTALAÇÃO DE GANGORRA SIMPLES METÁLICA EM TUBOS DE AÇO CARBONO, INSTALADA SOBRE PISO DE CONCRETO EXISTENTE. AF_10/2021</t>
  </si>
  <si>
    <t xml:space="preserve">INSTALAÇÃO DE GANGORRA SIMPLES METÁLICA EM TUBOS DE AÇO CARBONO, INSTALADA SOBRE SOLO. AF_10/2021</t>
  </si>
  <si>
    <t xml:space="preserve">INSTALAÇÃO DE GIRA-GIRA METÁLICO EM TUBOS DE AÇO CARBONO, INSTALADO SOBRE PISO DE CONCRETO EXISTENTE. AF_10/2021</t>
  </si>
  <si>
    <t xml:space="preserve">INSTALAÇÃO DE GIRA-GIRA METÁLICO EM TUBOS DE AÇO CARBONO, INSTALADO SOBRE SOLO.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</si>
  <si>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</si>
  <si>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</si>
  <si>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</si>
  <si>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</si>
  <si>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</si>
  <si>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</si>
  <si>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</si>
  <si>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ACO CARBONO - EQUIPAMENTO DE GINASTICA PARA ACADEMIA AO AR LIVRE / ACADEMIA DA TERCEIRA IDADE - ATI, INSTALADO SOBRE PISO DE CONCRETO EXISTENTE. AF_10/2021</t>
  </si>
  <si>
    <t xml:space="preserve">INSTALAÇÃO DE ROTAÇÃO VERTICAL DUPLO, EM TUBO DE AÇO CARBONO - EQUIPAMENTO DE GINÁSTICA PARA ACADEMIA AO AR LIVRE / ACADEMIA DA TERCEIRA IDADE - ATI, INSTALADO SOBRE SOLO.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</si>
  <si>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</si>
  <si>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</si>
  <si>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</si>
  <si>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</si>
  <si>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SOLO. AF_10/2021</t>
  </si>
  <si>
    <t xml:space="preserve">EXECUÇÃO DE PASSEIO (CALÇADA) COM CONCRETO MOLDADO IN LOCO, FEITO EM OBRA, ACABAMENTO ESTAMPADO, ESPESSURA 6 CM, ARMADO. AF_08/2022</t>
  </si>
  <si>
    <t xml:space="preserve">EXECUÇÃO DE PASSEIO (CALÇADA) COM CONCRETO MOLDADO IN LOCO, FEITO EM OBRA, ACABAMENTO ESTAMPADO, ESPESSURA 6 CM, NÃO ARMADO. AF_08/2022</t>
  </si>
  <si>
    <t xml:space="preserve">EXECUÇÃO DE PASSEIO (CALÇADA) COM CONCRETO MOLDADO IN LOCO, FEITO EM OBRA, ACABAMENTO ESTAMPADO, ESPESSURA 8 CM, ARMADO. AF_08/2022</t>
  </si>
  <si>
    <t xml:space="preserve">EXECUÇÃO DE PASSEIO (CALÇADA) COM CONCRETO MOLDADO IN LOCO, FEITO EM OBRA, ACABAMENTO ESTAMPADO, ESPESSURA 8 CM, NÃO ARMADO. AF_08/2022</t>
  </si>
  <si>
    <t xml:space="preserve">EXECUÇÃO DE PASSEIO (CALÇADA) COM CONCRETO MOLDADO IN LOCO, USINADO, ACABAMENTO ESTAMPADO, ESPESSURA 6 CM, ARMADO. AF_08/2022</t>
  </si>
  <si>
    <t xml:space="preserve">EXECUÇÃO DE PASSEIO (CALÇADA) COM CONCRETO MOLDADO IN LOCO, USINADO, ACABAMENTO ESTAMPADO, ESPESSURA 6 CM, NÃO ARMADO. AF_08/2022</t>
  </si>
  <si>
    <t xml:space="preserve">EXECUÇÃO DE PASSEIO (CALÇADA) COM CONCRETO MOLDADO IN LOCO, USINADO, ACABAMENTO ESTAMPADO, ESPESSURA 8 CM, ARMADO. AF_08/2022</t>
  </si>
  <si>
    <t xml:space="preserve">EXECUÇÃO DE PASSEIO (CALÇADA) COM CONCRETO MOLDADO IN LOCO, USINADO, ACABAMENTO ESTAMPADO, ESPESSURA 8 CM, NÃO ARMADO. AF_08/2022</t>
  </si>
  <si>
    <t xml:space="preserve">EXECUÇÃO DE PASSEIO (CALÇADA) COM PLACAS DE CONCRETO PRÉ-FABRICADAS, ASSENTADAS COM ARGAMASSA, PLACAS DE 100 X 100 CM, NÃO ARMADO. AF_08/2022</t>
  </si>
  <si>
    <t xml:space="preserve">EXECUÇÃO DE PASSEIO (CALÇADA) COM PLACAS DE CONCRETO PRÉ-FABRICADAS, ASSENTADAS COM ARGAMASSA, PLACAS DE 40 X 40 CM, NÃO ARMADO. AF_08/2022</t>
  </si>
  <si>
    <t xml:space="preserve">EXECUÇÃO DE PASSEIO (CALÇADA) OU PISO DE CONCRETO COM CONCRETO MOLDADO IN LOCO, FEITO EM OBRA, ACABAMENTO CONVENCIONAL, ESPESSURA 6 CM, ARMADO. AF_08/2022</t>
  </si>
  <si>
    <t xml:space="preserve">EXECUÇÃO DE PASSEIO (CALÇADA) OU PISO DE CONCRETO COM CONCRETO MOLDADO IN LOCO, FEITO EM OBRA, ACABAMENTO CONVENCIONAL, ESPESSURA 8 CM, ARMADO. AF_08/2022</t>
  </si>
  <si>
    <t xml:space="preserve">EXECUÇÃO DE PASSEIO (CALÇADA) OU PISO DE CONCRETO COM CONCRETO MOLDADO IN LOCO, FEITO EM OBRA, ACABAMENTO CONVENCIONAL, NÃO ARMADO. AF_08/2022</t>
  </si>
  <si>
    <t xml:space="preserve">EXECUÇÃO DE PASSEIO (CALÇADA) OU PISO DE CONCRETO COM CONCRETO MOLDADO IN LOCO, USINADO C20, ACABAMENTO CONVENCIONAL, NÃO ARMADO. AF_08/2022</t>
  </si>
  <si>
    <t xml:space="preserve">EXECUÇÃO DE PASSEIO (CALÇADA) OU PISO DE CONCRETO COM CONCRETO MOLDADO IN LOCO, USINADO C25, ACABAMENTO CONVENCIONAL, NÃO ARMADO. AF_03/2023</t>
  </si>
  <si>
    <t xml:space="preserve">EXECUÇÃO DE PASSEIO (CALÇADA) OU PISO DE CONCRETO COM CONCRETO MOLDADO IN LOCO, USINADO, ACABAMENTO CONVENCIONAL, ESPESSURA 6 CM, ARMADO. AF_08/2022</t>
  </si>
  <si>
    <t xml:space="preserve">EXECUÇÃO DE PASSEIO (CALÇADA) OU PISO DE CONCRETO COM CONCRETO MOLDADO IN LOCO, USINADO, ACABAMENTO CONVENCIONAL, ESPESSURA 8 CM, ARMADO. AF_08/2022</t>
  </si>
  <si>
    <t xml:space="preserve">EXECUÇÃO DE PAVIMENTO EM PARALELEPÍPEDOS, REJUNTAMENTO COM ARGAMASSA TRAÇO 1:3 (CIMENTO E AREIA). AF_05/2020</t>
  </si>
  <si>
    <t xml:space="preserve">EXECUÇÃO DE PAVIMENTO EM PARALELEPÍPEDOS, REJUNTAMENTO COM PEDRISCO E EMULSÃO ASFÁLTICA. AF_05/2020</t>
  </si>
  <si>
    <t xml:space="preserve">EXECUÇÃO DE PAVIMENTO EM PARALELEPÍPEDOS, REJUNTAMENTO COM PÓ DE PEDRA. AF_05/2020</t>
  </si>
  <si>
    <t xml:space="preserve">EXECUÇÃO DE PAVIMENTO EM PEDRAS POLIÉDRICAS, REJUNTAMENTO COM ARGAMASSA TRAÇO 1:3 (CIMENTO E AREIA). AF_05/2020</t>
  </si>
  <si>
    <t xml:space="preserve">EXECUÇÃO DE PAVIMENTO EM PEDRAS POLIÉDRICAS, REJUNTAMENTO COM PEDRISCO E EMULSÃO ASFÁLTICA. AF_05/2020</t>
  </si>
  <si>
    <t xml:space="preserve">EXECUÇÃO DE PAVIMENTO EM PEDRAS POLIÉDRICAS, REJUNTAMENTO COM PÓ DE PEDRA. AF_05/2020</t>
  </si>
  <si>
    <t xml:space="preserve">EXECUÇÃO DE PASSEIO COM PLACAS DE CONCRETO PERMEÁVEL (DRENANTE), PRÉ-FABRICADAS, DE 40 X 40 CM, ESPESSURA 6 CM. AF_10/2022</t>
  </si>
  <si>
    <t xml:space="preserve">EXECUÇÃO DE PASSEIO EM PISO INTERTRAVADO, COM BLOCO 16 FACES DE 22 X 11 CM, ESPESSURA 6 CM. AF_10/2022</t>
  </si>
  <si>
    <t xml:space="preserve">EXECUÇÃO DE PASSEIO EM PISO INTERTRAVADO, COM BLOCO DE CONCRETO PERMEÁVEL (DRENANTE) 16 FACES DE 22 X 11 CM, ESPESSURA 6 CM. AF_10/2022</t>
  </si>
  <si>
    <t xml:space="preserve">EXECUÇÃO DE PASSEIO EM PISO INTERTRAVADO, COM BLOCO DE CONCRETO PERMEÁVEL RETANGULAR DE 20 X 10 CM, ESPESSURA 6 CM. AF_10/2022</t>
  </si>
  <si>
    <t xml:space="preserve">EXECUÇÃO DE PASSEIO EM PISO INTERTRAVADO, COM BLOCO PODOTÁTIL (ALERTA OU DIRECIONAL) QUADRADO DE 20 X 20 CM, ESPESSURA 6 CM. AF_10/2022</t>
  </si>
  <si>
    <t xml:space="preserve">EXECUÇÃO DE PASSEIO EM PISO INTERTRAVADO, COM BLOCO PODOTÁTIL (ALERTA OU DIRECIONAL) RETANGULAR DE 20 X 10 CM, ESPESSURA 6 CM. AF_10/2022</t>
  </si>
  <si>
    <t xml:space="preserve">EXECUÇÃO DE PASSEIO EM PISO INTERTRAVADO, COM BLOCO RAQUETE 22 X 13,5 CM, ESPESSURA 6 CM. AF_10/2022</t>
  </si>
  <si>
    <t xml:space="preserve">EXECUÇÃO DE PASSEIO EM PISO INTERTRAVADO, COM BLOCO RETANGULAR COLORIDO DE 20 X 10 CM, ESPESSURA 6 CM. AF_10/2022</t>
  </si>
  <si>
    <t xml:space="preserve">EXECUÇÃO DE PASSEIO EM PISO INTERTRAVADO, COM BLOCO RETANGULAR COR NATURAL DE 20 X 10 CM, ESPESSURA 6 CM. AF_10/2022</t>
  </si>
  <si>
    <t xml:space="preserve">EXECUÇÃO DE PAVIMENTO COM PLACAS DE CONCRETO PERMEÁVEL (DRENANTE), PRÉ-FABRICADAS, DE 40 X 40 CM, ESPESSURA 6 CM. AF_10/2022</t>
  </si>
  <si>
    <t xml:space="preserve">EXECUÇÃO DE PAVIMENTO COM PLACAS DE CONCRETO PERMEÁVEL (DRENANTE), PRÉ-FABRICADAS, DE 40 X 40 CM, ESPESSURA 8 CM. AF_10/2022</t>
  </si>
  <si>
    <t xml:space="preserve">EXECUÇÃO DE PAVIMENTO EM PISO INTERTRAVADO, COM BLOCO 16 FACES DE 22 X 11 CM, ESPESSURA 10 CM. AF_10/2022</t>
  </si>
  <si>
    <t xml:space="preserve">EXECUÇÃO DE PAVIMENTO EM PISO INTERTRAVADO, COM BLOCO 16 FACES DE 22 X 11 CM, ESPESSURA 6 CM. AF_10/2022</t>
  </si>
  <si>
    <t xml:space="preserve">EXECUÇÃO DE PAVIMENTO EM PISO INTERTRAVADO, COM BLOCO 16 FACES DE 22 X 11 CM, ESPESSURA 8 CM. AF_10/2022</t>
  </si>
  <si>
    <t xml:space="preserve">EXECUÇÃO DE PAVIMENTO EM PISO INTERTRAVADO, COM BLOCO DE CONCRETO PERMEÁVEL (DRENANTE) 16 FACES DE 22 X 11 CM, ESPESSURA 6 CM. AF_10/2022</t>
  </si>
  <si>
    <t xml:space="preserve">EXECUÇÃO DE PAVIMENTO EM PISO INTERTRAVADO, COM BLOCO DE CONCRETO PERMEÁVEL (DRENANTE) 16 FACES DE 22 X 11 CM, ESPESSURA 8 CM. AF_10/2022</t>
  </si>
  <si>
    <t xml:space="preserve">EXECUÇÃO DE PAVIMENTO EM PISO INTERTRAVADO, COM BLOCO DE CONCRETO PERMEÁVEL (DRENANTE) RETANGULAR DE 20 X 10 CM, ESPESSURA 6 CM. AF_10/2022</t>
  </si>
  <si>
    <t xml:space="preserve">EXECUÇÃO DE PAVIMENTO EM PISO INTERTRAVADO, COM BLOCO DE CONCRETO PERMEÁVEL (DRENANTE) RETANGULAR DE 20 X 10 CM, ESPESSURA 8 CM. AF_10/2022</t>
  </si>
  <si>
    <t xml:space="preserve">EXECUÇÃO DE PAVIMENTO EM PISO INTERTRAVADO, COM BLOCO PISOGRAMA DE 35 X 15 CM, ESPESSURA 6 CM. AF_10/2022</t>
  </si>
  <si>
    <t xml:space="preserve">EXECUÇÃO DE PAVIMENTO EM PISO INTERTRAVADO, COM BLOCO PISOGRAMA DE 35 X 15 CM, ESPESSURA 8 CM. AF_10/2022</t>
  </si>
  <si>
    <t xml:space="preserve">EXECUÇÃO DE PAVIMENTO EM PISO INTERTRAVADO, COM BLOCO PODOTÁTIL (ALERTA OU DIRECIONAL) QUADRADO DE 20 X 20 CM, ESPESSURA 6 CM. AF_10/2022</t>
  </si>
  <si>
    <t xml:space="preserve">EXECUÇÃO DE PAVIMENTO EM PISO INTERTRAVADO, COM BLOCO PODOTÁTIL (ALERTA OU DIRECIONAL) RETANGULAR DE 20 X 10 CM, ESPESSURA 6 CM. AF_10/2022</t>
  </si>
  <si>
    <t xml:space="preserve">EXECUÇÃO DE PAVIMENTO EM PISO INTERTRAVADO, COM BLOCO RAQUETE 22 X 13,5 CM, ESPESSURA 6 CM. AF_10/2022</t>
  </si>
  <si>
    <t xml:space="preserve">EXECUÇÃO DE PAVIMENTO EM PISO INTERTRAVADO, COM BLOCO RETANGULAR COLORIDO DE 20 X 10 CM, ESPESSURA 6 CM. AF_10/2022</t>
  </si>
  <si>
    <t xml:space="preserve">EXECUÇÃO DE PAVIMENTO EM PISO INTERTRAVADO, COM BLOCO RETANGULAR COLORIDO DE 20 X 10 CM, ESPESSURA 8 CM. AF_10/2022</t>
  </si>
  <si>
    <t xml:space="preserve">EXECUÇÃO DE PAVIMENTO EM PISO INTERTRAVADO, COM BLOCO RETANGULAR COR NATURAL DE 20 X 10 CM, ESPESSURA 6 CM. AF_10/2022</t>
  </si>
  <si>
    <t xml:space="preserve">EXECUÇÃO DE PAVIMENTO EM PISO INTERTRAVADO, COM BLOCO RETANGULAR COR NATURAL DE 20 X 10 CM, ESPESSURA 8 CM. AF_10/2022</t>
  </si>
  <si>
    <t xml:space="preserve">EXECUÇÃO DE PAVIMENTO EM PISO INTERTRAVADO, COM BLOCO RETANGULAR DE 20 X 10 CM, ESPESSURA 10 CM. AF_10/2022</t>
  </si>
  <si>
    <t xml:space="preserve">EXECUÇÃO DE PAVIMENTO EM PISO INTERTRAVADO, COM BLOCO SEXTAVADO DE 25 X 25 CM, ESPESSURA 10 CM. AF_10/2022</t>
  </si>
  <si>
    <t xml:space="preserve">EXECUÇÃO DE PAVIMENTO EM PISO INTERTRAVADO, COM BLOCO SEXTAVADO DE 25 X 25 CM, ESPESSURA 6 CM. AF_10/2022</t>
  </si>
  <si>
    <t xml:space="preserve">EXECUÇÃO DE PAVIMENTO EM PISO INTERTRAVADO, COM BLOCO SEXTAVADO DE 25 X 25 CM, ESPESSURA 8 CM. AF_10/2022</t>
  </si>
  <si>
    <t xml:space="preserve">APLICAÇÃO DE GRAXA EM BARRAS DE TRANSFERÊNCIA PARA EXECUÇÃO DE PAVIMENTO DE CONCRETO. AF_04/2022</t>
  </si>
  <si>
    <t xml:space="preserve">APLICAÇÃO DE LONA PLÁSTICA PARA EXECUÇÃO DE PAVIMENTOS DE CONCRETO. AF_04/2022</t>
  </si>
  <si>
    <t xml:space="preserve">BARRAS DE LIGAÇÃO, AÇO CA-50 DE 10 MM, PARA EXECUÇÃO DE PAVIMENTO DE CONCRETO - FORNECIMENTO E INSTALAÇÃO. AF_04/2022</t>
  </si>
  <si>
    <t xml:space="preserve">BARRAS DE TRANSFERÊNCIA, AÇO CA-25 DE 16,0 MM, PARA EXECUÇÃO DE PAVIMENTO DE CONCRETO - FORNECIMENTO E INSTALAÇÃO. AF_04/2022</t>
  </si>
  <si>
    <t xml:space="preserve">BARRAS DE TRANSFERÊNCIA, AÇO CA-25 DE 20,0 MM, PARA EXECUÇÃO DE PAVIMENTO DE CONCRETO - FORNECIMENTO E INSTALAÇÃO. AF_04/2022</t>
  </si>
  <si>
    <t xml:space="preserve">BARRAS DE TRANSFERÊNCIA, AÇO CA-25 DE 25,0 MM, PARA EXECUÇÃO DE PAVIMENTO DE CONCRETO - FORNECIMENTO E INSTALAÇÃO. AF_04/2022</t>
  </si>
  <si>
    <t xml:space="preserve">BARRAS DE TRANSFERÊNCIA, AÇO CA-25 DE 32,0 MM, PARA EXECUÇÃO DE PAVIMENTO DE CONCRETO - FORNECIMENTO E INSTALAÇÃO. AF_04/2022</t>
  </si>
  <si>
    <t xml:space="preserve">EXECUÇÃO DE JUNTAS DE CONTRAÇÃO PARA PAVIMENTOS DE CONCRETO. AF_04/2022</t>
  </si>
  <si>
    <t xml:space="preserve">EXECUÇÃO DE PAVIMENTO DE CONCRETO ARMADO (PCA), FCK = 30 MPA, ESPESSURA DE 15,0 CM. AF_04/2022</t>
  </si>
  <si>
    <t xml:space="preserve">EXECUÇÃO DE PAVIMENTO DE CONCRETO ARMADO (PCA), FCK = 30 MPA, ESPESSURA DE 17,5 CM. AF_04/2022</t>
  </si>
  <si>
    <t xml:space="preserve">EXECUÇÃO DE PAVIMENTO DE CONCRETO SIMPLES (PCS), FCK = 35 MPA, ESPESSURA DE 15,0 CM. AF_04/2022</t>
  </si>
  <si>
    <t xml:space="preserve">EXECUÇÃO DE PAVIMENTO DE CONCRETO SIMPLES (PCS), FCK = 35 MPA, ESPESSURA DE 16,0 CM. AF_04/2022</t>
  </si>
  <si>
    <t xml:space="preserve">EXECUÇÃO DE PAVIMENTO DE CONCRETO SIMPLES (PCS), FCK = 35 MPA, ESPESSURA DE 17,5 CM. AF_04/2022</t>
  </si>
  <si>
    <t xml:space="preserve">EXECUÇÃO DE PAVIMENTO DE CONCRETO SIMPLES (PCS), FCK = 35 MPA, ESPESSURA DE 25,0 CM. AF_04/2022</t>
  </si>
  <si>
    <t xml:space="preserve">EXECUÇÃO DE PAVIMENTO DE CONCRETO SIMPLES (PCS), FCK = 40 MPA, ESPESSURA DE 15,0 CM. AF_04/2022</t>
  </si>
  <si>
    <t xml:space="preserve">EXECUÇÃO DE PAVIMENTO DE CONCRETO SIMPLES (PCS), FCK = 40 MPA, ESPESSURA DE 16,0 CM. AF_04/2022</t>
  </si>
  <si>
    <t xml:space="preserve">EXECUÇÃO DE PAVIMENTO DE CONCRETO SIMPLES (PCS), FCK = 40 MPA, ESPESSURA DE 17,5 CM. AF_04/2022</t>
  </si>
  <si>
    <t xml:space="preserve">EXECUÇÃO DE PAVIMENTO DE CONCRETO SIMPLES (PCS), FCK = 40 MPA, ESPESSURA DE 20,0 CM. AF_04/2022</t>
  </si>
  <si>
    <t xml:space="preserve">EXECUÇÃO DE PAVIMENTO DE CONCRETO SIMPLES (PCS), FCK = 40 MPA, ESPESSURA DE 22,5 CM. AF_04/2022</t>
  </si>
  <si>
    <t xml:space="preserve">EXECUÇÃO DE PAVIMENTO DE CONCRETO SIMPLES (PCS), FCK = 40 MPA, ESPESSURA DE 25,0 CM. AF_04/2022</t>
  </si>
  <si>
    <t xml:space="preserve">EXECUÇÃO DE PAVIMENTO DE CONCRETO SIMPLES (PCS), FCK = 40 MPA, ESPESSURA DE 27,5 CM. AF_04/2022</t>
  </si>
  <si>
    <t xml:space="preserve">EXECUÇÃO DE PISO INDUSTRIAL DE CONCRETO ARMADO, FCK = 20 MPA, ESPESSURA DE 12,0 CM. AF_04/2022</t>
  </si>
  <si>
    <t xml:space="preserve">EXECUÇÃO DE PISO INDUSTRIAL DE CONCRETO ARMADO, FCK = 20 MPA, ESPESSURA DE 14,0 CM. AF_04/2022</t>
  </si>
  <si>
    <t xml:space="preserve">EXECUÇÃO DE PISO INDUSTRIAL DE CONCRETO ARMADO, FCK = 20 MPA, ESPESSURA DE 15,0 CM. AF_04/2022</t>
  </si>
  <si>
    <t xml:space="preserve">EXECUÇÃO DE PISO INDUSTRIAL DE CONCRETO ARMADO, FCK = 20 MPA, ESPESSURA DE 18,0 CM. AF_04/2022</t>
  </si>
  <si>
    <t xml:space="preserve">EXECUÇÃO DE PISO INDUSTRIAL DE CONCRETO ARMADO, FCK = 20 MPA, ESPESSURA DE 20,0 CM. AF_04/2022</t>
  </si>
  <si>
    <t xml:space="preserve">EXECUÇÃO DE PISO INDUSTRIAL DE CONCRETO ARMADO, FCK = 20 MPA, ESPESSURA DE 22,0 CM. AF_04/2022</t>
  </si>
  <si>
    <t xml:space="preserve">EXECUÇÃO DE PISO INDUSTRIAL REFORÇADO COM FIBRAS, FCK = 30 MPA, ESPESSURA DE 12,0 CM. AF_04/2022</t>
  </si>
  <si>
    <t xml:space="preserve">EXECUÇÃO DE PISO INDUSTRIAL REFORÇADO COM FIBRAS, FCK = 30 MPA, ESPESSURA DE 14,0 CM. AF_04/2022</t>
  </si>
  <si>
    <t xml:space="preserve">EXECUÇÃO DE PISO INDUSTRIAL REFORÇADO COM FIBRAS, FCK = 30 MPA, ESPESSURA DE 16,0 CM. AF_04/2022</t>
  </si>
  <si>
    <t xml:space="preserve">EXECUÇÃO DE PISO INDUSTRIAL REFORÇADO COM FIBRAS, FCK = 30 MPA, ESPESSURA DE 18,0 CM. AF_04/2022</t>
  </si>
  <si>
    <t xml:space="preserve">EXECUÇÃO DE PISO INDUSTRIAL REFORÇADO COM FIBRAS, FCK = 30 MPA, ESPESSURA DE 20,0 CM. AF_04/2022</t>
  </si>
  <si>
    <t xml:space="preserve">EXECUÇÃO PAVIMENTO DE CONCRETO SIMPLES (PCS), FCK = 35 MPA, ESPESSURA DE 20,0 CM. AF_04/2022</t>
  </si>
  <si>
    <t xml:space="preserve">EXECUÇÃO PAVIMENTO DE CONCRETO SIMPLES (PCS), FCK = 35 MPA, ESPESSURA DE 22,5 CM. AF_04/2022</t>
  </si>
  <si>
    <t xml:space="preserve">EXECUÇÃO PAVIMENTO DE CONCRETO SIMPLES (PCS), FCK = 35 MPA, ESPESSURA DE 27,5 CM. AF_04/2022</t>
  </si>
  <si>
    <t xml:space="preserve">CHAPIM (RUFO CAPA) EM AÇO GALVANIZADO, CORTE 33. AF_11/2020</t>
  </si>
  <si>
    <t xml:space="preserve">CHAPIM SOBRE MUROS LINEARES, EM CONCRETO PRÉ-MOLDADO, COMPRIMENTO DE ATÉ 6 M, ASSENTADO COM ARGAMASSA 1:6 COM ADITIVO. AF_11/2020</t>
  </si>
  <si>
    <t xml:space="preserve">CHAPIM SOBRE MUROS LINEARES, EM CONCRETO PRÉ-MOLDADO, COMPRIMENTO MAIOR QUE 6 M, ASSENTADO COM ARGAMASSA 1:6 COM ADITIVO. AF_11/2020</t>
  </si>
  <si>
    <t xml:space="preserve">CHAPIM SOBRE MUROS LINEARES, EM GRANITO OU MÁRMORE, L = 25 CM, ASSENTADO COM ARGAMASSA 1:6 COM ADITIVO. AF_11/2020</t>
  </si>
  <si>
    <t xml:space="preserve">CHAPIM SOBRE MUROS NÃO LINEARES, EM CONCRETO PRÉ-MOLDADO, COMPRIMENTO DE ATÉ 6 M, ASSENTADO COM ARGAMASSA 1:6 COM ADITIVO. AF_11/2020</t>
  </si>
  <si>
    <t xml:space="preserve">CHAPIM SOBRE MUROS NÃO LINEARES, EM CONCRETO PRÉ-MOLDADO, COMPRIMENTO MAIOR QUE 6 M, ASSENTADO COM ARGAMASSA 1:6 COM ADITIVO. AF_11/2020</t>
  </si>
  <si>
    <t xml:space="preserve">PEITORIL LINEAR EM CONCRETO PRÉ-MOLDADO, COMPRIMENTO DE ATÉ 2 M, ASSENTADO COM ARGAMASSA 1:6 COM ADITIVO. AF_11/2020</t>
  </si>
  <si>
    <t xml:space="preserve">PEITORIL LINEAR EM CONCRETO PRÉ-MOLDADO, COMPRIMENTO MAIOR QUE 2 M, ASSENTADO COM ARGAMASSA 1:6 COM ADITIVO. AF_11/2020</t>
  </si>
  <si>
    <t xml:space="preserve">PEITORIL LINEAR EM GRANITO OU MÁRMORE, L = 15CM, ASSENTADO COM ARGAMASSA 1:6 COM ADITIVO. AF_11/2020</t>
  </si>
  <si>
    <t xml:space="preserve">FACHADA CORTINA EM VIDRO NO SISTEMA STICK, CONSIDERANDO MODULAÇÃO DE 1,25 X 3,20 M, COM ABERTURA, ACABAMENTO ANODIZADO OU PINTADO - FORNECIMENTO E INSTALAÇÃO. AF_06/2022</t>
  </si>
  <si>
    <t xml:space="preserve">FACHADA CORTINA EM VIDRO NO SISTEMA STICK, CONSIDERANDO MODULAÇÃO DE 1,25 X 3,20 M, SEM ABERTURA, ACABAMENTO ANODIZADO OU PINTADO - FORNECIMENTO E INSTALAÇÃO. AF_06/2022</t>
  </si>
  <si>
    <t xml:space="preserve">FACHADA CORTINA EM VIDRO NO SISTEMA UNITIZADO, CONSIDERANDO MODULAÇÃO DE 1,25 X 3,20 M, COM ABERTURA, ACABAMENTO ANODIZADO OU PINTADO - FORNECIMENTO E INSTALAÇÃO. AF_06/2022</t>
  </si>
  <si>
    <t xml:space="preserve">FACHADA CORTINA EM VIDRO NO SISTEMA UNITIZADO, CONSIDERANDO MODULAÇÃO DE 1,25 X 3,20 M, SEM ABERTURA, ACABAMENTO ANODIZADO OU PINTADO - FORNECIMENTO E INSTALAÇÃO. AF_06/2022</t>
  </si>
  <si>
    <t xml:space="preserve">FACHADA EM VIDRO NO SISTEMA SPIDER GLASS, CONSIDERANDO MÓDULOS DE 2,00 X 2,50 M, FIXADO EM ESTRUTURA METÁLICA FORNECIMENTO E INSTALAÇÃO. AF_06/2022</t>
  </si>
  <si>
    <t xml:space="preserve">PERFURAÇÃO HORIZONTAL DIRECIONAL E INSTALAÇÃO DE TUBULAÇÃO PEAD 110 MM, EM SOLO DE 1ª CATEGORIA. AF_01/2022</t>
  </si>
  <si>
    <t xml:space="preserve">PERFURAÇÃO HORIZONTAL DIRECIONAL E INSTALAÇÃO DE TUBULAÇÃO PEAD 110 MM, EM SOLO DE 2ª CATEGORIA. AF_01/2022</t>
  </si>
  <si>
    <t xml:space="preserve">PERFURAÇÃO HORIZONTAL DIRECIONAL E INSTALAÇÃO DE TUBULAÇÃO PEAD 110 MM, EM SOLO MOLE. AF_01/2022</t>
  </si>
  <si>
    <t xml:space="preserve">PERFURAÇÃO HORIZONTAL DIRECIONAL E INSTALAÇÃO DE TUBULAÇÃO PEAD 160 MM, EM SOLO DE 1ª CATEGORIA. AF_01/2022</t>
  </si>
  <si>
    <t xml:space="preserve">PERFURAÇÃO HORIZONTAL DIRECIONAL E INSTALAÇÃO DE TUBULAÇÃO PEAD 160 MM, EM SOLO DE 2ª CATEGORIA. AF_01/2022</t>
  </si>
  <si>
    <t xml:space="preserve">PERFURAÇÃO HORIZONTAL DIRECIONAL E INSTALAÇÃO DE TUBULAÇÃO PEAD 160 MM, EM SOLO MOLE. AF_01/2022</t>
  </si>
  <si>
    <t xml:space="preserve">PERFURAÇÃO HORIZONTAL DIRECIONAL E INSTALAÇÃO DE TUBULAÇÃO PEAD 180 MM, EM SOLO DE 1ª CATEGORIA. AF_01/2022</t>
  </si>
  <si>
    <t xml:space="preserve">PERFURAÇÃO HORIZONTAL DIRECIONAL E INSTALAÇÃO DE TUBULAÇÃO PEAD 180 MM, EM SOLO DE 2ª CATEGORIA. AF_01/2022</t>
  </si>
  <si>
    <t xml:space="preserve">PERFURAÇÃO HORIZONTAL DIRECIONAL E INSTALAÇÃO DE TUBULAÇÃO PEAD 180 MM, EM SOLO MOLE. AF_01/2022</t>
  </si>
  <si>
    <t xml:space="preserve">PERFURAÇÃO HORIZONTAL DIRECIONAL E INSTALAÇÃO DE TUBULAÇÃO PEAD 20 MM, EM SOLO DE 1ª CATEGORIA. AF_01/2022</t>
  </si>
  <si>
    <t xml:space="preserve">PERFURAÇÃO HORIZONTAL DIRECIONAL E INSTALAÇÃO DE TUBULAÇÃO PEAD 20 MM, EM SOLO DE 2ª CATEGORIA. AF_01/2022</t>
  </si>
  <si>
    <t xml:space="preserve">PERFURAÇÃO HORIZONTAL DIRECIONAL E INSTALAÇÃO DE TUBULAÇÃO PEAD 20 MM, EM SOLO MOLE. AF_01/2022</t>
  </si>
  <si>
    <t xml:space="preserve">PERFURAÇÃO HORIZONTAL DIRECIONAL E INSTALAÇÃO DE TUBULAÇÃO PEAD 200 MM, EM SOLO DE 1ª CATEGORIA. AF_01/2022</t>
  </si>
  <si>
    <t xml:space="preserve">PERFURAÇÃO HORIZONTAL DIRECIONAL E INSTALAÇÃO DE TUBULAÇÃO PEAD 200 MM, EM SOLO DE 2ª CATEGORIA. AF_01/2022</t>
  </si>
  <si>
    <t xml:space="preserve">PERFURAÇÃO HORIZONTAL DIRECIONAL E INSTALAÇÃO DE TUBULAÇÃO PEAD 200 MM, EM SOLO MOLE. AF_01/2022</t>
  </si>
  <si>
    <t xml:space="preserve">PERFURAÇÃO HORIZONTAL DIRECIONAL E INSTALAÇÃO DE TUBULAÇÃO PEAD 225 MM, EM SOLO DE 1ª CATEGORIA. AF_01/2022</t>
  </si>
  <si>
    <t xml:space="preserve">PERFURAÇÃO HORIZONTAL DIRECIONAL E INSTALAÇÃO DE TUBULAÇÃO PEAD 225 MM, EM SOLO DE 2ª CATEGORIA. AF_01/2022</t>
  </si>
  <si>
    <t xml:space="preserve">PERFURAÇÃO HORIZONTAL DIRECIONAL E INSTALAÇÃO DE TUBULAÇÃO PEAD 225 MM, EM SOLO MOLE. AF_01/2022</t>
  </si>
  <si>
    <t xml:space="preserve">PERFURAÇÃO HORIZONTAL DIRECIONAL E INSTALAÇÃO DE TUBULAÇÃO PEAD 250 MM, EM SOLO DE 1ª CATEGORIA. AF_01/2022</t>
  </si>
  <si>
    <t xml:space="preserve">PERFURAÇÃO HORIZONTAL DIRECIONAL E INSTALAÇÃO DE TUBULAÇÃO PEAD 250 MM, EM SOLO DE 2ª CATEGORIA. AF_01/2022</t>
  </si>
  <si>
    <t xml:space="preserve">PERFURAÇÃO HORIZONTAL DIRECIONAL E INSTALAÇÃO DE TUBULAÇÃO PEAD 250 MM, EM SOLO MOLE. AF_01/2022</t>
  </si>
  <si>
    <t xml:space="preserve">PERFURAÇÃO HORIZONTAL DIRECIONAL E INSTALAÇÃO DE TUBULAÇÃO PEAD 280 MM, EM SOLO DE 1ª CATEGORIA. AF_01/2022</t>
  </si>
  <si>
    <t xml:space="preserve">PERFURAÇÃO HORIZONTAL DIRECIONAL E INSTALAÇÃO DE TUBULAÇÃO PEAD 280 MM, EM SOLO DE 2ª CATEGORIA. AF_01/2022</t>
  </si>
  <si>
    <t xml:space="preserve">PERFURAÇÃO HORIZONTAL DIRECIONAL E INSTALAÇÃO DE TUBULAÇÃO PEAD 280 MM, EM SOLO MOLE. AF_01/2022</t>
  </si>
  <si>
    <t xml:space="preserve">PERFURAÇÃO HORIZONTAL DIRECIONAL E INSTALAÇÃO DE TUBULAÇÃO PEAD 315 MM, EM SOLO DE 1ª CATEGORIA. AF_01/2022</t>
  </si>
  <si>
    <t xml:space="preserve">PERFURAÇÃO HORIZONTAL DIRECIONAL E INSTALAÇÃO DE TUBULAÇÃO PEAD 315 MM, EM SOLO DE 2ª CATEGORIA. AF_01/2022</t>
  </si>
  <si>
    <t xml:space="preserve">PERFURAÇÃO HORIZONTAL DIRECIONAL E INSTALAÇÃO DE TUBULAÇÃO PEAD 315 MM, EM SOLO MOLE. AF_01/2022</t>
  </si>
  <si>
    <t xml:space="preserve">PERFURAÇÃO HORIZONTAL DIRECIONAL E INSTALAÇÃO DE TUBULAÇÃO PEAD 32 MM, EM SOLO DE 1ª CATEGORIA. AF_01/2022</t>
  </si>
  <si>
    <t xml:space="preserve">PERFURAÇÃO HORIZONTAL DIRECIONAL E INSTALAÇÃO DE TUBULAÇÃO PEAD 32 MM, EM SOLO DE 2ª CATEGORIA. AF_01/2022</t>
  </si>
  <si>
    <t xml:space="preserve">PERFURAÇÃO HORIZONTAL DIRECIONAL E INSTALAÇÃO DE TUBULAÇÃO PEAD 32 MM, EM SOLO MOLE. AF_01/2022</t>
  </si>
  <si>
    <t xml:space="preserve">PERFURAÇÃO HORIZONTAL DIRECIONAL E INSTALAÇÃO DE TUBULAÇÃO PEAD 355 MM, EM SOLO DE 1ª CATEGORIA. AF_01/2022</t>
  </si>
  <si>
    <t xml:space="preserve">PERFURAÇÃO HORIZONTAL DIRECIONAL E INSTALAÇÃO DE TUBULAÇÃO PEAD 355 MM, EM SOLO DE 2ª CATEGORIA. AF_01/2022</t>
  </si>
  <si>
    <t xml:space="preserve">PERFURAÇÃO HORIZONTAL DIRECIONAL E INSTALAÇÃO DE TUBULAÇÃO PEAD 355 MM, EM SOLO MOLE. AF_01/2022</t>
  </si>
  <si>
    <t xml:space="preserve">PERFURAÇÃO HORIZONTAL DIRECIONAL E INSTALAÇÃO DE TUBULAÇÃO PEAD 400 MM, EM SOLO DE 1ª CATEGORIA. AF_01/2022</t>
  </si>
  <si>
    <t xml:space="preserve">PERFURAÇÃO HORIZONTAL DIRECIONAL E INSTALAÇÃO DE TUBULAÇÃO PEAD 400 MM, EM SOLO DE 2ª CATEGORIA. AF_01/2022</t>
  </si>
  <si>
    <t xml:space="preserve">PERFURAÇÃO HORIZONTAL DIRECIONAL E INSTALAÇÃO DE TUBULAÇÃO PEAD 400 MM, EM SOLO MOLE. AF_01/2022</t>
  </si>
  <si>
    <t xml:space="preserve">PERFURAÇÃO HORIZONTAL DIRECIONAL E INSTALAÇÃO DE TUBULAÇÃO PEAD 450 MM, EM SOLO DE 1ª CATEGORIA. AF_01/2022</t>
  </si>
  <si>
    <t xml:space="preserve">PERFURAÇÃO HORIZONTAL DIRECIONAL E INSTALAÇÃO DE TUBULAÇÃO PEAD 450 MM, EM SOLO DE 2ª CATEGORIA. AF_01/2022</t>
  </si>
  <si>
    <t xml:space="preserve">PERFURAÇÃO HORIZONTAL DIRECIONAL E INSTALAÇÃO DE TUBULAÇÃO PEAD 450 MM, EM SOLO MOLE. AF_01/2022</t>
  </si>
  <si>
    <t xml:space="preserve">PERFURAÇÃO HORIZONTAL DIRECIONAL E INSTALAÇÃO DE TUBULAÇÃO PEAD 50 MM, EM SOLO DE 1ª CATEGORIA. AF_01/2022</t>
  </si>
  <si>
    <t xml:space="preserve">PERFURAÇÃO HORIZONTAL DIRECIONAL E INSTALAÇÃO DE TUBULAÇÃO PEAD 50 MM, EM SOLO DE 2ª CATEGORIA. AF_01/2022</t>
  </si>
  <si>
    <t xml:space="preserve">PERFURAÇÃO HORIZONTAL DIRECIONAL E INSTALAÇÃO DE TUBULAÇÃO PEAD 50 MM, EM SOLO MOLE. AF_01/2022</t>
  </si>
  <si>
    <t xml:space="preserve">PERFURAÇÃO HORIZONTAL DIRECIONAL E INSTALAÇÃO DE TUBULAÇÃO PEAD 500 MM, EM SOLO DE 1ª CATEGORIA. AF_01/2022</t>
  </si>
  <si>
    <t xml:space="preserve">PERFURAÇÃO HORIZONTAL DIRECIONAL E INSTALAÇÃO DE TUBULAÇÃO PEAD 500 MM, EM SOLO DE 2ª CATEGORIA. AF_01/2022</t>
  </si>
  <si>
    <t xml:space="preserve">PERFURAÇÃO HORIZONTAL DIRECIONAL E INSTALAÇÃO DE TUBULAÇÃO PEAD 500 MM, EM SOLO MOLE. AF_01/2022</t>
  </si>
  <si>
    <t xml:space="preserve">PERFURAÇÃO HORIZONTAL DIRECIONAL E INSTALAÇÃO DE TUBULAÇÃO PEAD 560 MM, EM SOLO DE 1ª CATEGORIA. AF_01/2022</t>
  </si>
  <si>
    <t xml:space="preserve">PERFURAÇÃO HORIZONTAL DIRECIONAL E INSTALAÇÃO DE TUBULAÇÃO PEAD 560 MM, EM SOLO DE 2ª CATEGORIA. AF_01/2022</t>
  </si>
  <si>
    <t xml:space="preserve">PERFURAÇÃO HORIZONTAL DIRECIONAL E INSTALAÇÃO DE TUBULAÇÃO PEAD 560 MM, EM SOLO MOLE. AF_01/2022</t>
  </si>
  <si>
    <t xml:space="preserve">PERFURAÇÃO HORIZONTAL DIRECIONAL E INSTALAÇÃO DE TUBULAÇÃO PEAD 63 MM, EM SOLO DE 1ª CATEGORIA. AF_01/2022</t>
  </si>
  <si>
    <t xml:space="preserve">PERFURAÇÃO HORIZONTAL DIRECIONAL E INSTALAÇÃO DE TUBULAÇÃO PEAD 63 MM, EM SOLO DE 2ª CATEGORIA. AF_01/2022</t>
  </si>
  <si>
    <t xml:space="preserve">PERFURAÇÃO HORIZONTAL DIRECIONAL E INSTALAÇÃO DE TUBULAÇÃO PEAD 63 MM, EM SOLO MOLE. AF_01/2022</t>
  </si>
  <si>
    <t xml:space="preserve">PERFURAÇÃO HORIZONTAL DIRECIONAL E INSTALAÇÃO DE TUBULAÇÃO PEAD 630 MM, EM SOLO DE 1ª CATEGORIA. AF_01/2022</t>
  </si>
  <si>
    <t xml:space="preserve">PERFURAÇÃO HORIZONTAL DIRECIONAL E INSTALAÇÃO DE TUBULAÇÃO PEAD 630 MM, EM SOLO DE 2ª CATEGORIA. AF_01/2022</t>
  </si>
  <si>
    <t xml:space="preserve">PERFURAÇÃO HORIZONTAL DIRECIONAL E INSTALAÇÃO DE TUBULAÇÃO PEAD 630 MM, EM SOLO MOLE. AF_01/2022</t>
  </si>
  <si>
    <t xml:space="preserve">PERFURAÇÃO HORIZONTAL DIRECIONAL E INSTALAÇÃO DE TUBULAÇÃO PEAD 710 MM, EM SOLO DE 1ª CATEGORIA. AF_01/2022</t>
  </si>
  <si>
    <t xml:space="preserve">PERFURAÇÃO HORIZONTAL DIRECIONAL E INSTALAÇÃO DE TUBULAÇÃO PEAD 710 MM, EM SOLO DE 2ª CATEGORIA. AF_01/2022</t>
  </si>
  <si>
    <t xml:space="preserve">PERFURAÇÃO HORIZONTAL DIRECIONAL E INSTALAÇÃO DE TUBULAÇÃO PEAD 710 MM, EM SOLO MOLE. AF_01/2022</t>
  </si>
  <si>
    <t xml:space="preserve">PERFURAÇÃO HORIZONTAL DIRECIONAL E INSTALAÇÃO DE TUBULAÇÃO PEAD 75 MM, EM SOLO DE 1ª CATEGORIA. AF_01/2022</t>
  </si>
  <si>
    <t xml:space="preserve">PERFURAÇÃO HORIZONTAL DIRECIONAL E INSTALAÇÃO DE TUBULAÇÃO PEAD 75 MM, EM SOLO DE 2ª CATEGORIA. AF_01/2022</t>
  </si>
  <si>
    <t xml:space="preserve">PERFURAÇÃO HORIZONTAL DIRECIONAL E INSTALAÇÃO DE TUBULAÇÃO PEAD 75 MM, EM SOLO MOLE. AF_01/2022</t>
  </si>
  <si>
    <t xml:space="preserve">PERFURAÇÃO HORIZONTAL DIRECIONAL E INSTALAÇÃO DE TUBULAÇÃO PEAD 800 MM, EM SOLO DE 1ª CATEGORIA. AF_01/2022</t>
  </si>
  <si>
    <t xml:space="preserve">PERFURAÇÃO HORIZONTAL DIRECIONAL E INSTALAÇÃO DE TUBULAÇÃO PEAD 800 MM, EM SOLO DE 2ª CATEGORIA. AF_01/2022</t>
  </si>
  <si>
    <t xml:space="preserve">PERFURAÇÃO HORIZONTAL DIRECIONAL E INSTALAÇÃO DE TUBULAÇÃO PEAD 800 MM, EM SOLO MOLE. AF_01/2022</t>
  </si>
  <si>
    <t xml:space="preserve">PERFURAÇÃO HORIZONTAL DIRECIONAL E INSTALAÇÃO DE TUBULAÇÃO PEAD 90 MM, EM SOLO DE 1ª CATEGORIA. AF_01/2022</t>
  </si>
  <si>
    <t xml:space="preserve">PERFURAÇÃO HORIZONTAL DIRECIONAL E INSTALAÇÃO DE TUBULAÇÃO PEAD 90 MM, EM SOLO DE 2ª CATEGORIA. AF_01/2022</t>
  </si>
  <si>
    <t xml:space="preserve">PERFURAÇÃO HORIZONTAL DIRECIONAL E INSTALAÇÃO DE TUBULAÇÃO PEAD 90 MM, EM SOLO MOLE. AF_01/2022</t>
  </si>
  <si>
    <t xml:space="preserve">APLICAÇÃO MANUAL DE FUNDO SELADOR ACRÍLICO EM PANOS CEGOS DE FACHADA (SEM PRESENÇA DE VÃOS) DE EDIFÍCIOS DE MÚLTIPLOS PAVIMENTOS. AF_03/2024</t>
  </si>
  <si>
    <t xml:space="preserve">APLICAÇÃO MANUAL DE FUNDO SELADOR ACRÍLICO EM PANOS COM PRESENÇA DE VÃOS DE EDIFÍCIOS DE MÚLTIPLOS PAVIMENTOS. AF_03/2024</t>
  </si>
  <si>
    <t xml:space="preserve">APLICAÇÃO MANUAL DE FUNDO SELADOR ACRÍLICO EM PAREDES EXTERNAS DE CASAS. AF_03/2024</t>
  </si>
  <si>
    <t xml:space="preserve">APLICAÇÃO MANUAL DE FUNDO SELADOR ACRÍLICO EM SUPERFÍCIES EXTERNAS DE SACADA DE EDIFÍCIOS DE MÚLTIPLOS PAVIMENTOS. AF_03/2024</t>
  </si>
  <si>
    <t xml:space="preserve">APLICAÇÃO MANUAL DE FUNDO SELADOR ACRÍLICO EM SUPERFÍCIES INTERNAS DA SACADA DE EDIFÍCIOS DE MÚLTIPLOS PAVIMENTOS. AF_03/2024</t>
  </si>
  <si>
    <t xml:space="preserve">APLICAÇÃO MANUAL DE MASSA ACRÍLICA EM PANOS DE FACHADA COM PRESENÇA DE VÃOS, DE EDIFÍCIOS DE MÚLTIPLOS PAVIMENTOS, DUAS DEMÃOS. AF_03/2024</t>
  </si>
  <si>
    <t xml:space="preserve">APLICAÇÃO MANUAL DE MASSA ACRÍLICA EM PANOS DE FACHADA COM PRESENÇA DE VÃOS, DE EDIFÍCIOS DE MÚLTIPLOS PAVIMENTOS, UMA DEMÃO. AF_03/2024</t>
  </si>
  <si>
    <t xml:space="preserve">APLICAÇÃO MANUAL DE MASSA ACRÍLICA EM PANOS DE FACHADA SEM PRESENÇA DE VÃOS, DE EDIFÍCIOS DE MÚLTIPLOS PAVIMENTOS, DUAS DEMÃOS. AF_03/2024</t>
  </si>
  <si>
    <t xml:space="preserve">APLICAÇÃO MANUAL DE MASSA ACRÍLICA EM PANOS DE FACHADA SEM PRESENÇA DE VÃOS, DE EDIFÍCIOS DE MÚLTIPLOS PAVIMENTOS, UMA DEMÃO. AF_03/2024</t>
  </si>
  <si>
    <t xml:space="preserve">APLICAÇÃO MANUAL DE MASSA ACRÍLICA EM PAREDES EXTERNAS DE CASAS, DUAS DEMÃOS. AF_03/2024</t>
  </si>
  <si>
    <t xml:space="preserve">APLICAÇÃO MANUAL DE MASSA ACRÍLICA EM PAREDES EXTERNAS DE CASAS, UMA DEMÃO. AF_03/2024</t>
  </si>
  <si>
    <t xml:space="preserve">APLICAÇÃO MANUAL DE MASSA ACRÍLICA EM SUPERFÍCIES EXTERNAS DE SACADA DE EDIFÍCIOS DE MÚLTIPLOS PAVIMENTOS, DUAS DEMÃOS. AF_03/2024</t>
  </si>
  <si>
    <t xml:space="preserve">APLICAÇÃO MANUAL DE MASSA ACRÍLICA EM SUPERFÍCIES EXTERNAS DE SACADA DE EDIFÍCIOS DE MÚLTIPLOS PAVIMENTOS, UMA DEMÃO. AF_03/2024</t>
  </si>
  <si>
    <t xml:space="preserve">APLICAÇÃO MANUAL DE MASSA ACRÍLICA EM SUPERFÍCIES INTERNAS DE SACADA DE EDIFÍCIOS DE MÚLTIPLOS PAVIMENTOS, DUAS DEMÃOS. AF_03/2024</t>
  </si>
  <si>
    <t xml:space="preserve">APLICAÇÃO MANUAL DE MASSA ACRÍLICA EM SUPERFÍCIES INTERNAS DE SACADA DE EDIFÍCIOS DE MÚLTIPLOS PAVIMENTOS, UMA DEMÃO. AF_03/2024</t>
  </si>
  <si>
    <t xml:space="preserve">APLICAÇÃO MANUAL DE PINTURA COM TINTA TEXTURIZADA ACRÍLICA EM MOLDURAS DE EPS. AF_03/2024</t>
  </si>
  <si>
    <t xml:space="preserve">APLICAÇÃO MANUAL DE PINTURA COM TINTA TEXTURIZADA ACRÍLICA EM PANOS CEGOS DE FACHADA (SEM PRESENÇA DE VÃOS) DE EDIFÍCIOS DE MÚLTIPLOS PAVIMENTOS, DUAS CORES. AF_03/2024</t>
  </si>
  <si>
    <t xml:space="preserve">APLICAÇÃO MANUAL DE PINTURA COM TINTA TEXTURIZADA ACRÍLICA EM PANOS CEGOS DE FACHADA (SEM PRESENÇA DE VÃOS) DE EDIFÍCIOS DE MÚLTIPLOS PAVIMENTOS, UMA COR. AF_03/2024</t>
  </si>
  <si>
    <t xml:space="preserve">APLICAÇÃO MANUAL DE PINTURA COM TINTA TEXTURIZADA ACRÍLICA EM PANOS COM PRESENÇA DE VÃOS DE EDIFÍCIOS DE MÚLTIPLOS PAVIMENTOS, DUAS CORES. AF_03/2024</t>
  </si>
  <si>
    <t xml:space="preserve">APLICAÇÃO MANUAL DE PINTURA COM TINTA TEXTURIZADA ACRÍLICA EM PANOS COM PRESENÇA DE VÃOS DE EDIFÍCIOS DE MÚLTIPLOS PAVIMENTOS, UMA COR. AF_03/2024</t>
  </si>
  <si>
    <t xml:space="preserve">APLICAÇÃO MANUAL DE PINTURA COM TINTA TEXTURIZADA ACRÍLICA EM PAREDES EXTERNAS DE CASAS, DUAS CORES. AF_03/2024</t>
  </si>
  <si>
    <t xml:space="preserve">APLICAÇÃO MANUAL DE PINTURA COM TINTA TEXTURIZADA ACRÍLICA EM PAREDES EXTERNAS DE CASAS, UMA COR. AF_03/2024</t>
  </si>
  <si>
    <t xml:space="preserve">APLICAÇÃO MANUAL DE PINTURA COM TINTA TEXTURIZADA ACRÍLICA EM SUPERFÍCIES EXTERNAS DE SACADA DE EDIFÍCIOS DE MÚLTIPLOS PAVIMENTOS, DUAS CORES. AF_03/2024</t>
  </si>
  <si>
    <t xml:space="preserve">APLICAÇÃO MANUAL DE PINTURA COM TINTA TEXTURIZADA ACRÍLICA EM SUPERFÍCIES EXTERNAS DE SACADA DE EDIFÍCIOS DE MÚLTIPLOS PAVIMENTOS, UMA COR. AF_03/2024</t>
  </si>
  <si>
    <t xml:space="preserve">APLICAÇÃO MANUAL DE PINTURA COM TINTA TEXTURIZADA ACRÍLICA EM SUPERFÍCIES INTERNAS DA SACADA DE EDIFÍCIOS DE MÚLTIPLOS PAVIMENTOS, DUAS CORES. AF_03/2024</t>
  </si>
  <si>
    <t xml:space="preserve">APLICAÇÃO MANUAL DE PINTURA COM TINTA TEXTURIZADA ACRÍLICA EM SUPERFÍCIES INTERNAS DA SACADA DE EDIFÍCIOS DE MÚLTIPLOS PAVIMENTOS, UMA COR. AF_03/2024</t>
  </si>
  <si>
    <t xml:space="preserve">APLICAÇÃO MANUAL DE TINTA LÁTEX ACRÍLICA EM PANOS COM PRESENÇA DE VÃOS DE EDIFÍCIOS DE MÚLTIPLOS PAVIMENTOS, DUAS DEMÃOS. AF_03/2024</t>
  </si>
  <si>
    <t xml:space="preserve">APLICAÇÃO MANUAL DE TINTA LÁTEX ACRÍLICA EM PANOS SEM PRESENÇA DE VÃOS DE EDIFÍCIOS DE MÚLTIPLOS PAVIMENTOS, DUAS DEMÃOS. AF_03/2024</t>
  </si>
  <si>
    <t xml:space="preserve">APLICAÇÃO MANUAL DE TINTA LÁTEX ACRÍLICA EM PAREDE EXTERNAS DE CASAS, DUAS DEMÃOS. AF_03/2024</t>
  </si>
  <si>
    <t xml:space="preserve">APLICAÇÃO MANUAL DE TINTA LÁTEX ACRÍLICA EM SUPERFÍCIES EXTERNAS DE SACADA DE EDIFÍCIOS DE MÚLTIPLOS PAVIMENTOS, DUAS DEMÃOS. AF_03/2024</t>
  </si>
  <si>
    <t xml:space="preserve">APLICAÇÃO MANUAL DE TINTA LÁTEX ACRÍLICA EM SUPERFÍCIES INTERNAS DE SACADA DE EDIFÍCIOS DE MÚLTIPLOS PAVIMENTOS, DUAS DEMÃOS. AF_03/2024</t>
  </si>
  <si>
    <t xml:space="preserve">EMASSAMENTO COM MASSA LÁTEX, APLICAÇÃO EM PAREDE, DUAS DEMÃOS, LIXAMENTO MANUAL. AF_04/2023</t>
  </si>
  <si>
    <t xml:space="preserve">EMASSAMENTO COM MASSA LÁTEX, APLICAÇÃO EM PAREDE, DUAS DEMÃOS, LIXAMENTO MECANIZADO. AF_04/2023</t>
  </si>
  <si>
    <t xml:space="preserve">EMASSAMENTO COM MASSA LÁTEX, APLICAÇÃO EM PAREDE, UMA DEMÃO, LIXAMENTO MANUAL. AF_04/2023</t>
  </si>
  <si>
    <t xml:space="preserve">EMASSAMENTO COM MASSA LÁTEX, APLICAÇÃO EM PAREDE, UMA DEMÃO, LIXAMENTO MECANIZADO. AF_04/2023</t>
  </si>
  <si>
    <t xml:space="preserve">EMASSAMENTO COM MASSA LÁTEX, APLICAÇÃO EM TETO, DUAS DEMÃOS, LIXAMENTO MANUAL. AF_04/2023</t>
  </si>
  <si>
    <t xml:space="preserve">EMASSAMENTO COM MASSA LÁTEX, APLICAÇÃO EM TETO, DUAS DEMÃOS, LIXAMENTO MECANIZADO. AF_04/2023</t>
  </si>
  <si>
    <t xml:space="preserve">EMASSAMENTO COM MASSA LÁTEX, APLICAÇÃO EM TETO, UMA DEMÃO, LIXAMENTO MANUAL. AF_04/2023</t>
  </si>
  <si>
    <t xml:space="preserve">EMASSAMENTO COM MASSA LÁTEX, APLICAÇÃO EM TETO, UMA DEMÃO, LIXAMENTO MECANIZADO. AF_04/2023</t>
  </si>
  <si>
    <t xml:space="preserve">FUNDO SELADOR ACRÍLICO, APLICAÇÃO MANUAL EM PAREDE, UMA DEMÃO. AF_04/2023</t>
  </si>
  <si>
    <t xml:space="preserve">FUNDO SELADOR ACRÍLICO, APLICAÇÃO MANUAL EM TETO, UMA DEMÃO. AF_04/2023</t>
  </si>
  <si>
    <t xml:space="preserve">FUNDO SELADOR ACRÍLICO, APLICAÇÃO MECÂNICA EM PAREDE, UMA DEMÃO. AF_04/2023</t>
  </si>
  <si>
    <t xml:space="preserve">FUNDO SELADOR ACRÍLICO, APLICAÇÃO MECÂNICA EM TETO, UMA DEMÃO. AF_04/2023</t>
  </si>
  <si>
    <t xml:space="preserve">PINTURA LÁTEX ACRÍLICA ECONÔMICA, APLICAÇÃO MANUAL EM PAREDES, DUAS DEMÃOS. AF_04/2023</t>
  </si>
  <si>
    <t xml:space="preserve">PINTURA LÁTEX ACRÍLICA ECONÔMICA, APLICAÇÃO MANUAL EM TETO, DUAS DEMÃOS. AF_04/2023</t>
  </si>
  <si>
    <t xml:space="preserve">PINTURA LÁTEX ACRÍLICA ECONÔMICA, APLICAÇÃO MECÂNICA EM PAREDES, DUAS DEMÃOS. AF_04/2023</t>
  </si>
  <si>
    <t xml:space="preserve">PINTURA LÁTEX ACRÍLICA ECONÔMICA, APLICAÇÃO MECÂNICA EM TETO, DUAS DEMÃOS. AF_04/2023</t>
  </si>
  <si>
    <t xml:space="preserve">PINTURA LÁTEX ACRÍLICA PREMIUM, APLICAÇÃO MANUAL EM PAREDES, DUAS DEMÃOS. AF_04/2023</t>
  </si>
  <si>
    <t xml:space="preserve">PINTURA LÁTEX ACRÍLICA PREMIUM, APLICAÇÃO MANUAL EM TETO, DUAS DEMÃOS. AF_04/2023</t>
  </si>
  <si>
    <t xml:space="preserve">PINTURA LÁTEX ACRÍLICA STANDARD, APLICAÇÃO MANUAL EM PAREDES, DUAS DEMÃOS. AF_04/2023</t>
  </si>
  <si>
    <t xml:space="preserve">PINTURA LÁTEX ACRÍLICA STANDARD, APLICAÇÃO MANUAL EM TETO, DUAS DEMÃOS. AF_04/2023</t>
  </si>
  <si>
    <t xml:space="preserve">TEXTURA ACRÍLICA, APLICAÇÃO MANUAL EM PAREDE, UMA DEMÃO. AF_04/2023</t>
  </si>
  <si>
    <t xml:space="preserve">TEXTURA ACRÍLICA, APLICAÇÃO MANUAL EM TETO, UMA DEMÃO. AF_04/2023</t>
  </si>
  <si>
    <t xml:space="preserve">APLICAÇÃO MASSA ACRÍLICA PARA MADEIRA, PARA PINTURA COM TINTA DE ACABAMENTO (PIGMENTADA). AF_01/2021</t>
  </si>
  <si>
    <t xml:space="preserve">APLICAÇÃO MASSA ALQUÍDICA PARA MADEIRA, PARA PINTURA COM TINTA DE ACABAMENTO (PIGMENTADA). AF_01/2021</t>
  </si>
  <si>
    <t xml:space="preserve">APLICAÇÃO MASSA EPÓXI PARA MADEIRA, PARA PINTURA COM TINTA PU DE ACABAMENTO (PIGMENTADA). AF_01/2021</t>
  </si>
  <si>
    <t xml:space="preserve">LIXAMENTO DE MADEIRA PARA APLICAÇÃO DE FUNDO OU PINTURA. AF_01/2021</t>
  </si>
  <si>
    <t xml:space="preserve">LIXAMENTO DE MASSA PARA MADEIRA. AF_01/2021</t>
  </si>
  <si>
    <t xml:space="preserve">PINTURA FUNDO NIVELADOR ACRÍLICO BRANCO EM MADEIRA. AF_01/2021</t>
  </si>
  <si>
    <t xml:space="preserve">PINTURA FUNDO NIVELADOR ALQUÍDICO BRANCO EM MADEIRA. AF_01/2021</t>
  </si>
  <si>
    <t xml:space="preserve">PINTURA FUNDO NIVELADOR ALQUÍDICO INCOLOR EM MADEIRA. AF_01/2021</t>
  </si>
  <si>
    <t xml:space="preserve">PINTURA FUNDO NIVELADOR POLIURETÂNICO BRANCO EM MADEIRA. AF_01/2021</t>
  </si>
  <si>
    <t xml:space="preserve">PINTURA FUNDO NIVELADOR POLIURETÂNICO INCOLOR EM MADEIRA. AF_01/2021</t>
  </si>
  <si>
    <t xml:space="preserve">PINTURA IMUNIZANTE PARA MADEIRA, 1 DEMÃO. AF_01/2021</t>
  </si>
  <si>
    <t xml:space="preserve">PINTURA IMUNIZANTE PARA MADEIRA, 2 DEMÃOS. AF_01/2021</t>
  </si>
  <si>
    <t xml:space="preserve">PINTURA TINTA DE ACABAMENTO (PIGMENTADA) A ÓLEO EM MADEIRA, 1 DEMÃO. AF_01/2021</t>
  </si>
  <si>
    <t xml:space="preserve">PINTURA TINTA DE ACABAMENTO (PIGMENTADA) A ÓLEO EM MADEIRA, 2 DEMÃOS. AF_01/2021</t>
  </si>
  <si>
    <t xml:space="preserve">PINTURA TINTA DE ACABAMENTO (PIGMENTADA) A ÓLEO EM MADEIRA, 3 DEMÃOS. AF_01/2021</t>
  </si>
  <si>
    <t xml:space="preserve">PINTURA TINTA DE ACABAMENTO (PIGMENTADA) ESMALTE BASE ÁGUA EM MADEIRA, 1 DEMÃO. AF_01/2021</t>
  </si>
  <si>
    <t xml:space="preserve">PINTURA TINTA DE ACABAMENTO (PIGMENTADA) ESMALTE BASE ÁGUA EM MADEIRA, 2 DEMÃOS. AF_01/2021</t>
  </si>
  <si>
    <t xml:space="preserve">PINTURA TINTA DE ACABAMENTO (PIGMENTADA) ESMALTE BASE ÁGUA EM MADEIRA, 3 DEMÃOS. AF_01/2021</t>
  </si>
  <si>
    <t xml:space="preserve">PINTURA TINTA DE ACABAMENTO (PIGMENTADA) ESMALTE SINTÉTICO ACETINADO EM MADEIRA, 1 DEMÃO. AF_01/2021</t>
  </si>
  <si>
    <t xml:space="preserve">PINTURA TINTA DE ACABAMENTO (PIGMENTADA) ESMALTE SINTÉTICO ACETINADO EM MADEIRA, 2 DEMÃOS. AF_01/2021</t>
  </si>
  <si>
    <t xml:space="preserve">PINTURA TINTA DE ACABAMENTO (PIGMENTADA) ESMALTE SINTÉTICO ACETINADO EM MADEIRA, 3 DEMÃOS. AF_01/2021</t>
  </si>
  <si>
    <t xml:space="preserve">PINTURA TINTA DE ACABAMENTO (PIGMENTADA) ESMALTE SINTÉTICO BRILHANTE EM MADEIRA, 1 DEMÃO. AF_01/2021</t>
  </si>
  <si>
    <t xml:space="preserve">PINTURA TINTA DE ACABAMENTO (PIGMENTADA) ESMALTE SINTÉTICO BRILHANTE EM MADEIRA, 2 DEMÃOS. AF_01/2021</t>
  </si>
  <si>
    <t xml:space="preserve">PINTURA TINTA DE ACABAMENTO (PIGMENTADA) ESMALTE SINTÉTICO BRILHANTE EM MADEIRA, 3 DEMÃOS. AF_01/2021</t>
  </si>
  <si>
    <t xml:space="preserve">PINTURA TINTA DE ACABAMENTO (PIGMENTADA) ESMALTE SINTÉTICO FOSCO EM MADEIRA, 1 DEMÃO. AF_01/2021</t>
  </si>
  <si>
    <t xml:space="preserve">PINTURA TINTA DE ACABAMENTO (PIGMENTADA) ESMALTE SINTÉTICO FOSCO EM MADEIRA, 2 DEMÃOS. AF_01/2021</t>
  </si>
  <si>
    <t xml:space="preserve">PINTURA TINTA DE ACABAMENTO (PIGMENTADA) ESMALTE SINTÉTICO FOSCO EM MADEIRA, 3 DEMÃOS. AF_01/2021</t>
  </si>
  <si>
    <t xml:space="preserve">PINTURA TINTA DE ACABAMENTO (PIGMENTADA) POLIURETÂNICA EM MADEIRA, 1 DEMÃO. AF_01/2021</t>
  </si>
  <si>
    <t xml:space="preserve">PINTURA TINTA DE ACABAMENTO (PIGMENTADA) POLIURETÂNICA EM MADEIRA, 2 DEMÃOS. AF_01/2021</t>
  </si>
  <si>
    <t xml:space="preserve">PINTURA TINTA DE ACABAMENTO (PIGMENTADA) POLIURETÂNICA EM MADEIRA, 3 DEMÃOS. AF_01/2021</t>
  </si>
  <si>
    <t xml:space="preserve">PINTURA VERNIZ (INCOLOR) ALQUÍDICO EM MADEIRA, USO INTERNO E EXTERNO, 1 DEMÃO. AF_01/2021</t>
  </si>
  <si>
    <t xml:space="preserve">PINTURA VERNIZ (INCOLOR) ALQUÍDICO EM MADEIRA, USO INTERNO E EXTERNO, 2 DEMÃOS. AF_01/2021</t>
  </si>
  <si>
    <t xml:space="preserve">PINTURA VERNIZ (INCOLOR) ALQUÍDICO EM MADEIRA, USO INTERNO E EXTERNO, 3 DEMÃOS. AF_01/2021</t>
  </si>
  <si>
    <t xml:space="preserve">PINTURA VERNIZ (INCOLOR) ALQUÍDICO EM MADEIRA, USO INTERNO, 1 DEMÃO. AF_01/2021</t>
  </si>
  <si>
    <t xml:space="preserve">PINTURA VERNIZ (INCOLOR) ALQUÍDICO EM MADEIRA, USO INTERNO, 2 DEMÃOS. AF_01/2021</t>
  </si>
  <si>
    <t xml:space="preserve">PINTURA VERNIZ (INCOLOR) ALQUÍDICO EM MADEIRA, USO INTERNO, 3 DEMÃOS. AF_01/2021</t>
  </si>
  <si>
    <t xml:space="preserve">PINTURA VERNIZ (INCOLOR) POLIURETÂNICO (RESINA ALQUÍDICA MODIFICADA) EM MADEIRA, 1 DEMÃO. AF_01/2021</t>
  </si>
  <si>
    <t xml:space="preserve">PINTURA VERNIZ (INCOLOR) POLIURETÂNICO (RESINA ALQUÍDICA MODIFICADA) EM MADEIRA, 2 DEMÃOS. AF_01/2021</t>
  </si>
  <si>
    <t xml:space="preserve">PINTURA VERNIZ (INCOLOR) POLIURETÂNICO (RESINA ALQUÍDICA MODIFICADA) EM MADEIRA, 3 DEMÃOS. AF_01/2021</t>
  </si>
  <si>
    <t xml:space="preserve">PINTURA VERNIZ (INCOLOR) POLIURETÂNICO (RESINA POLIURETÂNICA) EM MADEIRA, 1 DEMÃO. AF_01/2021</t>
  </si>
  <si>
    <t xml:space="preserve">PINTURA VERNIZ (INCOLOR) POLIURETÂNICO (RESINA POLIURETÂNICA) EM MADEIRA, 2 DEMÃOS. AF_01/2021</t>
  </si>
  <si>
    <t xml:space="preserve">PINTURA VERNIZ (INCOLOR) POLIURETÂNICO (RESINA POLIURETÂNICA) EM MADEIRA, 3 DEMÃOS. AF_01/2021</t>
  </si>
  <si>
    <t xml:space="preserve">COLOCAÇÃO DE FITA PROTETORA PARA PINTURA. AF_01/2020</t>
  </si>
  <si>
    <t xml:space="preserve">JATEAMENTO ABRASIVO COM GRANALHA DE AÇO EM PERFIL METÁLICO EM FÁBRICA. AF_01/2020</t>
  </si>
  <si>
    <t xml:space="preserve">LIXAMENTO MANUAL EM SUPERFÍCIES METÁLICAS EM OBRA. AF_01/2020</t>
  </si>
  <si>
    <t xml:space="preserve">PINTURA COM TINTA ACRÍLICA DE ACABAMENTO APLICADA A ROLO OU PINCEL SOBRE SUPERFÍCIES METÁLICAS (EXCETO PERFIL) EXECUTADO EM OBRA (02 DEMÃOS). AF_01/2020</t>
  </si>
  <si>
    <t xml:space="preserve">PINTURA COM TINTA ACRÍLICA DE ACABAMENTO APLICADA A ROLO OU PINCEL SOBRE SUPERFÍCIES METÁLICAS (EXCETO PERFIL) EXECUTADO EM OBRA (POR DEMÃO). AF_01/2020</t>
  </si>
  <si>
    <t xml:space="preserve">PINTURA COM TINTA ACRÍLICA DE ACABAMENTO PULVERIZADA SOBRE SUPERFÍCIES METÁLICAS (EXCETO PERFIL) EXECUTADO EM OBRA (02 DEMÃOS). AF_01/2020_PE</t>
  </si>
  <si>
    <t xml:space="preserve">PINTURA COM TINTA ACRÍLICA DE ACABAMENTO PULVERIZADA SOBRE SUPERFÍCIES METÁLICAS (EXCETO PERFIL) EXECUTADO EM OBRA (POR DEMÃO). AF_01/2020_PE</t>
  </si>
  <si>
    <t xml:space="preserve">PINTURA COM TINTA ACRÍLICA DE FUNDO APLICADA A ROLO OU PINCEL SOBRE SUPERFÍCIES METÁLICAS (EXCETO PERFIL) EXECUTADO EM OBRA (POR DEMÃO). AF_01/2020</t>
  </si>
  <si>
    <t xml:space="preserve">PINTURA COM TINTA ACRÍLICA DE FUNDO PULVERIZADA SOBRE SUPERFÍCIES METÁLICAS (EXCETO PERFIL) EXECUTADO EM OBRA (POR DEMÃO). AF_01/2020_PE</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</si>
  <si>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</si>
  <si>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</si>
  <si>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</si>
  <si>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AF_01/2020_PE</t>
  </si>
  <si>
    <t xml:space="preserve">PINTURA COM TINTA ALQUÍDICA DE ACABAMENTO (ESMALTE SINTÉTICO ACETINADO) PULVERIZADA SOBRE SUPERFÍCIES METÁLICAS (EXCETO PERFIL) EXECUTADO EM OBRA (02 DEMÃOS). AF_01/2020_PE</t>
  </si>
  <si>
    <t xml:space="preserve">PINTURA COM TINTA ALQUÍDICA DE ACABAMENTO (ESMALTE SINTÉTICO ACETINADO) PULVERIZADA SOBRE SUPERFÍCIES METÁLICAS (EXCETO PERFIL) EXECUTADO EM OBRA (POR DEMÃO). AF_01/2020_PE</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</si>
  <si>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</si>
  <si>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</si>
  <si>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</si>
  <si>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AF_01/2020_PE</t>
  </si>
  <si>
    <t xml:space="preserve">PINTURA COM TINTA ALQUÍDICA DE ACABAMENTO (ESMALTE SINTÉTICO BRILHANTE) PULVERIZADA SOBRE SUPERFÍCIES METÁLICAS (EXCETO PERFIL) EXECUTADO EM OBRA (02 DEMÃOS). AF_01/2020_PE</t>
  </si>
  <si>
    <t xml:space="preserve">PINTURA COM TINTA ALQUÍDICA DE ACABAMENTO (ESMALTE SINTÉTICO BRILHANTE) PULVERIZADA SOBRE SUPERFÍCIES METÁLICAS (EXCETO PERFIL) EXECUTADO EM OBRA (POR DEMÃO). AF_01/2020_PE</t>
  </si>
  <si>
    <t xml:space="preserve">PINTURA COM TINTA ALQUÍDICA DE ACABAMENTO (ESMALTE SINTÉTICO FOSCO) APLICADA A ROLO OU PINCEL SOBRE PERFIL METÁLICO EXECUTADO EM FÁBRICA (POR DEMÃO). AF_01/2020</t>
  </si>
  <si>
    <t xml:space="preserve">PINTURA COM TINTA ALQUÍDICA DE ACABAMENTO (ESMALTE SINTÉTICO FOSCO) APLICADA A ROLO OU PINCEL SOBRE SUPERFÍCIES METÁLICAS (EXCETO PERFIL) EXECUTADO EM OBRA (02 DEMÃOS). AF_01/2020</t>
  </si>
  <si>
    <t xml:space="preserve">PINTURA COM TINTA ALQUÍDICA DE ACABAMENTO (ESMALTE SINTÉTICO FOSCO)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</si>
  <si>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AF_01/2020_PE</t>
  </si>
  <si>
    <t xml:space="preserve">PINTURA COM TINTA ALQUÍDICA DE ACABAMENTO (ESMALTE SINTÉTICO FOSCO) PULVERIZADA SOBRE SUPERFÍCIES METÁLICAS (EXCETO PERFIL) EXECUTADO EM OBRA (02 DEMÃOS). AF_01/2020_PE</t>
  </si>
  <si>
    <t xml:space="preserve">PINTURA COM TINTA ALQUÍDICA DE ACABAMENTO (ESMALTE SINTÉTICO FOSCO) PULVERIZADA SOBRE SUPERFÍCIES METÁLICAS (EXCETO PERFIL) EXECUTADO EM OBRA (POR DEMÃO). AF_01/2020_PE</t>
  </si>
  <si>
    <t xml:space="preserve">PINTURA COM TINTA ALQUÍDICA DE FUNDO (TIPO ZARCÃO) APLICADA A ROLO OU PINCEL SOBRE PERFIL METÁLICO EXECUTADO EM FÁBRICA (POR DEMÃO). AF_01/2020</t>
  </si>
  <si>
    <t xml:space="preserve">PINTURA COM TINTA ALQUÍDICA DE FUNDO (TIPO ZARCÃO) APLICADA A ROLO OU PINCEL SOBRE SUPERFÍCIES METÁLICAS (EXCETO PERFIL) EXECUTADO EM OBRA (POR DEMÃO). AF_01/2020</t>
  </si>
  <si>
    <t xml:space="preserve">PINTURA COM TINTA ALQUÍDICA DE FUNDO (TIPO ZARCÃO) PULVERIZADA SOBRE PERFIL METÁLICO EXECUTADO EM FÁBRICA (POR DEMÃO). AF_01/2020_PE</t>
  </si>
  <si>
    <t xml:space="preserve">PINTURA COM TINTA ALQUÍDICA DE FUNDO (TIPO ZARCÃO) PULVERIZADA SOBRE SUPERFÍCIES METÁLICAS (EXCETO PERFIL) EXECUTADO EM OBRA (POR DEMÃO). AF_01/2020_PE</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</si>
  <si>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</si>
  <si>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</si>
  <si>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AF_01/2020_PE</t>
  </si>
  <si>
    <t xml:space="preserve">PINTURA COM TINTA ALQUÍDICA DE FUNDO E ACABAMENTO (ESMALTE SINTÉTICO GRAFITE) PULVERIZADA SOBRE SUPERFÍCIES METÁLICAS (EXCETO PERFIL) EXECUTADO EM OBRA (POR DEMÃO). AF_01/2020_PE</t>
  </si>
  <si>
    <t xml:space="preserve">PINTURA COM TINTA EPOXÍDICA DE ACABAMENTO APLICADA A ROLO OU PINCEL SOBRE PERFIL METÁLICO EXECUTADO EM FÁBRICA (02 DEMÃOS). AF_01/2020</t>
  </si>
  <si>
    <t xml:space="preserve">PINTURA COM TINTA EPOXÍDICA DE ACABAMENTO APLICADA A ROLO OU PINCEL SOBRE PERFIL METÁLICO EXECUTADO EM FÁBRICA (POR DEMÃO). AF_01/2020</t>
  </si>
  <si>
    <t xml:space="preserve">PINTURA COM TINTA EPOXÍDICA DE ACABAMENTO PULVERIZADA SOBRE PERFIL METÁLICO EXECUTADO EM FÁBRICA (02 DEMÃOS). AF_01/2020_PE</t>
  </si>
  <si>
    <t xml:space="preserve">PINTURA COM TINTA EPOXÍDICA DE ACABAMENTO PULVERIZADA SOBRE PERFIL METÁLICO EXECUTADO EM FÁBRICA (POR DEMÃO). AF_01/2020_PE</t>
  </si>
  <si>
    <t xml:space="preserve">PINTURA COM TINTA EPOXÍDICA DE FUNDO APLICADA A ROLO OU PINCEL SOBRE PERFIL METÁLICO EXECUTADO EM FÁBRICA (POR DEMÃO). AF_01/2020</t>
  </si>
  <si>
    <t xml:space="preserve">PINTURA COM TINTA EPOXÍDICA DE FUNDO E ACABAMENTO APLICADA A ROLO OU PINCEL SOBRE PERFIL METÁLICO EXECUTADO EM FÁBRICA (POR DEMÃO). AF_01/2020</t>
  </si>
  <si>
    <t xml:space="preserve">PINTURA COM TINTA EPOXÍDICA DE FUNDO E ACABAMENTO PULVERIZADA SOBRE PERFIL METÁLICO EXECUTADO EM FÁBRICA (POR DEMÃO). AF_01/2020</t>
  </si>
  <si>
    <t xml:space="preserve">PINTURA COM TINTA EPOXÍDICA DE FUNDO PULVERIZADA SOBRE PERFIL METÁLICO EXECUTADO EM FÁBRICA (POR DEMÃO). AF_01/2020_PE</t>
  </si>
  <si>
    <t xml:space="preserve">PINTURA COM TINTA POLIURETÂNICA DE ACABAMENTO APLICADA A ROLO OU PINCEL SOBRE PERFIL METÁLICO EXECUTADO EM FÁBRICA (02 DEMÃOS). AF_01/2020</t>
  </si>
  <si>
    <t xml:space="preserve">PINTURA COM TINTA POLIURETÂNICA DE ACABAMENTO APLICADA A ROLO OU PINCEL SOBRE PERFIL METÁLICO EXECUTADO EM FÁBRICA (POR DEMÃO). AF_01/2020</t>
  </si>
  <si>
    <t xml:space="preserve">PINTURA COM TINTA POLIURETÂNICA DE ACABAMENTO PULVERIZADA SOBRE PERFIL METÁLICO EXECUTADO EM FÁBRICA (02 DEMÃOS). AF_01/2020</t>
  </si>
  <si>
    <t xml:space="preserve">PINTURA COM TINTA POLIURETÂNICA DE ACABAMENTO PULVERIZADA SOBRE PERFIL METÁLICO EXECUTADO EM FÁBRICA (POR DEMÃO). AF_01/2020</t>
  </si>
  <si>
    <t xml:space="preserve">ENCERAMENTO DE PISO EM MADEIRA. AF_05/2021</t>
  </si>
  <si>
    <t xml:space="preserve">PINTURA DE DEMARCAÇÃO DE QUADRA POLIESPORTIVA COM BORRACHA CLORADA, E = 5 CM, APLICAÇÃO MANUAL. AF_05/2021</t>
  </si>
  <si>
    <t xml:space="preserve">PINTURA DE DEMARCAÇÃO DE QUADRA POLIESPORTIVA COM TINTA ACRÍLICA, E = 5 CM, APLICAÇÃO MANUAL. AF_05/2021</t>
  </si>
  <si>
    <t xml:space="preserve">PINTURA DE DEMARCAÇÃO DE QUADRA POLIESPORTIVA COM TINTA EPÓXI, E = 5 CM, APLICAÇÃO MANUAL. AF_05/2021</t>
  </si>
  <si>
    <t xml:space="preserve">PINTURA DE DEMARCAÇÃO DE VAGA COM TINTA ACRÍLICA, E = 10 CM, APLICAÇÃO MANUAL. AF_05/2021</t>
  </si>
  <si>
    <t xml:space="preserve">PINTURA DE DEMARCAÇÃO DE VAGA COM TINTA ACRÍLICA, E = 10 CM, APLICAÇÃO MECÂNICA COM DEMARCADORA A TRAÇÃO MANUAL. AF_05/2021</t>
  </si>
  <si>
    <t xml:space="preserve">PINTURA DE DEMARCAÇÃO DE VAGA COM TINTA EPÓXI, E = 10 CM, APLICAÇÃO MANUAL. AF_05/2021</t>
  </si>
  <si>
    <t xml:space="preserve">PINTURA DE EIXO VIÁRIO COM TINTA RETRORREFLETIVA A BASE DE RESINA ACRÍLICA COM MICROESFERAS DE VIDRO, E = 10 CM, APLICAÇÃO MECÂNICA COM DEMARCADORA A TRAÇÃO MANUAL. AF_05/2021</t>
  </si>
  <si>
    <t xml:space="preserve">PINTURA DE EIXO VIÁRIO SOBRE ASFALTO COM TINTA RETRORREFLETIVA A BASE DE RESINA ACRÍLICA COM MICROESFERAS DE VIDRO, E = 10 CM, APLICAÇÃO MECÂNICA COM DEMARCADORA AUTOPROPELIDA. AF_05/2021</t>
  </si>
  <si>
    <t xml:space="preserve">PINTURA DE FAIXA DE PEDESTRE OU ZEBRADA COM TINTA ACRÍLICA, E = 30 CM, APLICAÇÃO MANUAL. AF_05/2021</t>
  </si>
  <si>
    <t xml:space="preserve">PINTURA DE FAIXA DE PEDESTRE OU ZEBRADA COM TINTA ACRÍLICA, E = 30 CM, APLICAÇÃO MECÂNICA COM DEMARCADORA A TRAÇÃO MANUAL. AF_05/2021</t>
  </si>
  <si>
    <t xml:space="preserve">PINTURA DE FAIXA DE PEDESTRE OU ZEBRADA COM TINTA EPÓXI, E = 30 CM, APLICAÇÃO MANUAL. AF_05/2021</t>
  </si>
  <si>
    <t xml:space="preserve">PINTURA DE FAIXA DE PEDESTRE OU ZEBRADA COM TINTA RETRORREFLETIVA A BASE DE RESINA ACRÍLICA COM MICROESFERAS DE VIDRO, E = 30 CM, APLICAÇÃO MECÂNICA COM DEMARCADORA A TRAÇÃO MANUAL. AF_05/2021</t>
  </si>
  <si>
    <t xml:space="preserve">PINTURA DE FAIXA DE PEDESTRE OU ZEBRADA TINTA RETRORREFLETIVA A BASE DE RESINA ACRÍLICA COM MICROESFERAS DE VIDRO, E = 30 CM, APLICAÇÃO MANUAL. AF_05/2021</t>
  </si>
  <si>
    <t xml:space="preserve">PINTURA DE MEIO-FIO COM TINTA BRANCA A BASE DE CAL (CAIAÇÃO). AF_05/2021</t>
  </si>
  <si>
    <t xml:space="preserve">PINTURA DE NÚMEROS E LETRAS PARA SINALIZAÇÃO HORIZONTAL, ALTURA 100 MM, APLICADOR SPRAY E MOLDE PLÁSTICO.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</si>
  <si>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</si>
  <si>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</si>
  <si>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ACRÍLICA, APLICAÇÃO MECÂNICA, 2 DEMÃOS, INCLUSO FUNDO PREPARADOR. AF_05/2021</t>
  </si>
  <si>
    <t xml:space="preserve">PINTURA DE PISO COM TINTA EPÓXI, APLICAÇÃO MANUAL, 2 DEMÃOS, INCLUSO PRIMER EPÓXI. AF_05/2021</t>
  </si>
  <si>
    <t xml:space="preserve">PINTURA DE PISO COM TINTA EPÓXI, APLICAÇÃO MECÂNICA, 2 DEMÃOS. AF_05/2021</t>
  </si>
  <si>
    <t xml:space="preserve">PINTURA DE PISO DE PEDRAS DECORATIVAS COM VERNIZ DE POLIURETANO FOSCO, APLICAÇÃO MANUAL, 3 DEMÃOS.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</si>
  <si>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</si>
  <si>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</si>
  <si>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SINALIZAÇÃO VERTICAL DE SEGURANÇA, FAIXAS AMARELA E PRETA, APLICAÇÃO MANUAL, 2 DEMÃOS. AF_05/2021</t>
  </si>
  <si>
    <t xml:space="preserve">PINTURA DE SÍMBOLO "BICICLETA" COM TINTA ACRÍLICA, UTILIZAÇÃO DE MOLDE PLÁSTICO E APLICAÇÃO MECÂNICA, 150X60 CM. AF_05/2021</t>
  </si>
  <si>
    <t xml:space="preserve">PINTURA DE SÍMBOLO "DEFICIENTE FÍSICO" COM TINTA ACRÍLICA, UTILIZAÇÃO DE MOLDE PLÁSTICO E APLICAÇÃO MECÂNICA, 120X120 CM. AF_05/2021</t>
  </si>
  <si>
    <t xml:space="preserve">PINTURA DE SÍMBOLO "GESTANTE" COM TINTA ACRÍLICA, UTILIZAÇÃO DE MOLDE PLÁSTICO E APLICAÇÃO MECÂNICA, 120X120 CM. AF_05/2021</t>
  </si>
  <si>
    <t xml:space="preserve">PINTURA DE SÍMBOLO "IDOSO" COM TINTA ACRÍLICA, UTILIZAÇÃO DE MOLDE PLÁSTICO E APLICAÇÃO MECÂNICA, 120X120 CM. AF_05/2021</t>
  </si>
  <si>
    <t xml:space="preserve">PINTURA DE SÍMBOLO "PEDESTRE" COM TINTA ACRÍLICA, UTILIZAÇÃO DE MOLDE PLÁSTICO E APLICAÇÃO MECÂNICA, 130X90 CM. AF_05/2021</t>
  </si>
  <si>
    <t xml:space="preserve">PINTURA DE SÍMBOLOS E TEXTOS COM TINTA ACRÍLICA, DEMARCAÇÃO COM FITA ADESIVA E APLICAÇÃO COM ROLO. AF_05/2021</t>
  </si>
  <si>
    <t xml:space="preserve">PINTURA HIDROFUGANTE COM SILICONE, APLICAÇÃO MANUAL, 2 DEMÃOS. AF_05/2021</t>
  </si>
  <si>
    <t xml:space="preserve">PREPARO DO PISO CIMENTADO PARA PINTURA - LIXAMENTO E LIMPEZA. AF_05/2021</t>
  </si>
  <si>
    <t xml:space="preserve">ACABAMENTO PARA PISO EM TACO DE MADEIRA. AF_09/2020</t>
  </si>
  <si>
    <t xml:space="preserve">ASSOALHO DE MADEIRA. AF_09/2020</t>
  </si>
  <si>
    <t xml:space="preserve">PISO CIMENTADO, TRAÇO 1:3 (CIMENTO E AREIA), ACABAMENTO LISO, ESPESSURA 2,0 CM, PREPARO MECÂNICO DA ARGAMASSA. AF_09/2020</t>
  </si>
  <si>
    <t xml:space="preserve">PISO CIMENTADO, TRAÇO 1:3 (CIMENTO E AREIA), ACABAMENTO LISO, ESPESSURA 3,0 CM, PREPARO MECÂNICO DA ARGAMASSA. AF_09/2020</t>
  </si>
  <si>
    <t xml:space="preserve">PISO CIMENTADO, TRAÇO 1:3 (CIMENTO E AREIA), ACABAMENTO LISO, ESPESSURA 4,0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</si>
  <si>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</si>
  <si>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</si>
  <si>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PISO CIMENTADO, TRAÇO 1:3 (CIMENTO E AREIA), ACABAMENTO RÚSTICO, ESPESSURA 4,0 CM, PREPARO MECÂNICO DA ARGAMASSA. AF_09/2020</t>
  </si>
  <si>
    <t xml:space="preserve">PISO DE BORRACHA CANELADO, ESPESSURA 3,5MM, FIXADO COM ADESIVO ACRÍLICO. AF_09/2020</t>
  </si>
  <si>
    <t xml:space="preserve">PISO DE BORRACHA ESPORTIVO, ESPESSURA 15MM, ASSENTADO COM ARGAMASSA. AF_09/2020</t>
  </si>
  <si>
    <t xml:space="preserve">PISO DE BORRACHA PASTILHADO, ESPESSURA 15MM, ASSENTADO COM ARGAMASSA. AF_09/2020</t>
  </si>
  <si>
    <t xml:space="preserve">PISO DE BORRACHA PASTILHADO, ESPESSURA 3,5MM, FIXADO COM ADESIVO ACRÍLICO. AF_09/2020</t>
  </si>
  <si>
    <t xml:space="preserve">PISO DE BORRACHA PASTILHADO/FRISADO, ESPESSURA 7MM, ASSENTADO COM ARGAMASSA. AF_09/2020</t>
  </si>
  <si>
    <t xml:space="preserve">PISO ELEVADO COM ESTRUTURA EM AÇO, COMPOSTO POR PEDESTAIS E LONGARINAS. AF_09/2020</t>
  </si>
  <si>
    <t xml:space="preserve">PISO ELEVADO COM ESTRUTURA EM AÇO, COMPOSTO SOMENTE POR PEDESTAIS. AF_09/2020</t>
  </si>
  <si>
    <t xml:space="preserve">PISO ELEVADO COM ESTRUTURA EM PLÁSTICO, COM REVESTIMENTO EM PORCELANATO. AF_09/2020</t>
  </si>
  <si>
    <t xml:space="preserve">PISO ELEVADO COM ESTRUTURA EM PLÁSTICO, PARA RECEBER REVESTIMENTO TEXTIL. AF_09/2020</t>
  </si>
  <si>
    <t xml:space="preserve">PISO EM CONCRETO 20 MPA PREPARO MECÂNICO, ESPESSURA 7CM. AF_09/2020</t>
  </si>
  <si>
    <t xml:space="preserve">PISO EM GRANILITE, MARMORITE OU GRANITINA EM AMBIENTES INTERNOS, COM ESPESSURA DE 8 MM, INCLUSO MISTURA EM BETONEIRA, COLOCAÇÃO DAS JUNTAS, APLICAÇÃO DO PISO, 4 POLIMENTOS COM POLITRIZ, ESTUCAMENTO, SELADOR E CERA. AF_06/2022</t>
  </si>
  <si>
    <t xml:space="preserve">PISO EM GRANITO APLICADO EM AMBIENTES INTERNOS. AF_09/2020</t>
  </si>
  <si>
    <t xml:space="preserve">PISO EM GRANITO APLICADO EM CALÇADAS OU PISOS EXTERNOS. AF_05/2020</t>
  </si>
  <si>
    <t xml:space="preserve">PISO EM LADRILHO HIDRÁULICO APLICADO EM AMBIENTES EXTERNOS. AF_05/2020</t>
  </si>
  <si>
    <t xml:space="preserve">PISO EM LADRILHO HIDRÁULICO APLICADO EM AMBIENTES INTERNOS DE ÁREA ENTRE 5 E 15 M², INCLUSO APLICAÇÃO DE RESINA. AF_09/2020</t>
  </si>
  <si>
    <t xml:space="preserve">PISO EM LADRILHO HIDRÁULICO APLICADO EM AMBIENTES INTERNOS DE ÁREA MENOR QUE 5 M², INCLUSO APLICAÇÃO DE RESINA. AF_09/2020</t>
  </si>
  <si>
    <t xml:space="preserve">PISO EM MÁRMORE APLICADO EM AMBIENTES INTERNOS. AF_09/2020</t>
  </si>
  <si>
    <t xml:space="preserve">PISO EM MÁRMORE APLICADO EM CALÇADAS OU PISOS EXTERNOS. AF_05/2020</t>
  </si>
  <si>
    <t xml:space="preserve">PISO EM PEDRA ARDÓSIA ASSENTADO SOBRE ARGAMASSA 1:3 (CIMENTO E AREIA). AF_09/2020</t>
  </si>
  <si>
    <t xml:space="preserve">PISO EM PEDRA ASSENTADO SOBRE ARGAMASSA 1:3 (CIMENTO E AREIA). AF_09/2020</t>
  </si>
  <si>
    <t xml:space="preserve">PISO EM PEDRA PORTUGUESA ASSENTADO SOBRE ARGAMASSA SECA DE CIMENTO E AREIA, TRAÇO 1:3, REJUNTADO COM CIMENTO COMUM. AF_05/2020</t>
  </si>
  <si>
    <t xml:space="preserve">PISO EM TACO DE MADEIRA 7X21CM, FIXADO COM COLA BASE DE PVA. AF_09/2020</t>
  </si>
  <si>
    <t xml:space="preserve">PISO EM TACO DE MADEIRA 7X42CM, FIXADO COM COLA BASE DE PVA. AF_09/2020</t>
  </si>
  <si>
    <t xml:space="preserve">PISO LAMINADO EM AMBIENTES INTERNOS. AF_09/2020</t>
  </si>
  <si>
    <t xml:space="preserve">PISO PODOTÁTIL DE ALERTA OU DIRECIONAL, DE BORRACHA, ASSENTADO SOBRE ARGAMASSA. AF_05/2020</t>
  </si>
  <si>
    <t xml:space="preserve">PISO PODOTÁTIL, DIRECIONAL OU ALERTA, SOLIDARIZADO AO PISO EXISTENTE (ELEMENTOS DISCRETOS). AF_05/2020</t>
  </si>
  <si>
    <t xml:space="preserve">PISO VINÍLICO FLEXÍVEL EM MANTA, PADRÃO LISO, ESPESSURA 2 MM, FIXADO COM COLA. AF_09/2020</t>
  </si>
  <si>
    <t xml:space="preserve">PISO VINÍLICO SEMI-FLEXÍVEL EM PLACAS, PADRÃO LISO, ESPESSURA 3,2 MM, FIXADO COM COLA. AF_09/2020</t>
  </si>
  <si>
    <t xml:space="preserve">PREPARO DE CONTRAPISO COM POLITRIZ. AF_09/2020</t>
  </si>
  <si>
    <t xml:space="preserve">RODAPÉ BORRACHA LISO, ALTURA = 7CM, ESPESSURA = 2 MM, PARA ARGAMASSA. AF_09/2020</t>
  </si>
  <si>
    <t xml:space="preserve">RODAPÉ EM ARDÓSIA ALTURA 10CM. AF_09/2020</t>
  </si>
  <si>
    <t xml:space="preserve">RODAPÉ EM GRANITO, ALTURA 10 CM. AF_09/2020</t>
  </si>
  <si>
    <t xml:space="preserve">RODAPÉ EM LADRILHO HIDRÁULICO, ALTURA 7 CM. AF_09/2020</t>
  </si>
  <si>
    <t xml:space="preserve">RODAPÉ EM MADEIRA, ALTURA 7CM, FIXADO COM COLA E PARAFUSOS. AF_09/2020</t>
  </si>
  <si>
    <t xml:space="preserve">RODAPÉ EM MADEIRA, ALTURA 7CM, FIXADO COM COLA. AF_09/2020</t>
  </si>
  <si>
    <t xml:space="preserve">RODAPÉ EM MARMORITE, ALTURA 10CM. AF_09/2020</t>
  </si>
  <si>
    <t xml:space="preserve">RODAPÉ EM MÁRMORE, ALTURA 7 CM. AF_09/2020</t>
  </si>
  <si>
    <t xml:space="preserve">RODAPÉ EM POLIESTIRENO, ALTURA 5 CM. AF_09/2020</t>
  </si>
  <si>
    <t xml:space="preserve">RODAPÉ VINÍLICO FLEXÍVEL EM MANTA, ALTURA 10 CM. AF_09/2020</t>
  </si>
  <si>
    <t xml:space="preserve">SOLEIRA EM GRANITO, LARGURA 15 CM, ESPESSURA 2,0 CM. AF_09/2020</t>
  </si>
  <si>
    <t xml:space="preserve">SOLEIRA EM MÁRMORE, LARGURA 15 CM, ESPESSURA 2,0 CM. AF_09/2020</t>
  </si>
  <si>
    <t xml:space="preserve">ASSENTAMENTO DE POSTE DE CONCRETO COM COMPRIMENTO NOMINAL DE 10 M, CARGA NOMINAL DE 1000 DAN, ENGASTAMENTO BASE CONCRETADA COM 1 M DE CONCRETO E 0,6 M DE SOLO (NÃO INCLUI FORNECIMENTO). AF_04/2025</t>
  </si>
  <si>
    <t xml:space="preserve">ASSENTAMENTO DE POSTE DE CONCRETO COM COMPRIMENTO NOMINAL DE 10 M, CARGA NOMINAL DE 300 DAN, ENGASTAMENTO BASE CONCRETADA COM 1 M DE CONCRETO E 0,6 M DE SOLO (NÃO INCLUI FORNECIMENTO). AF_04/2025</t>
  </si>
  <si>
    <t xml:space="preserve">ASSENTAMENTO DE POSTE DE CONCRETO COM COMPRIMENTO NOMINAL DE 10 M, CARGA NOMINAL DE 600 DAN, ENGASTAMENTO BASE CONCRETADA COM 1 M DE CONCRETO E 0,6 M DE SOLO (NÃO INCLUI FORNECIMENTO). AF_04/2025</t>
  </si>
  <si>
    <t xml:space="preserve">ASSENTAMENTO DE POSTE DE CONCRETO COM COMPRIMENTO NOMINAL DE 10 M, CARGA NOMINAL MAIOR QUE 1000 DAN, ENGASTAMENTO SIMPLES COM 1,6 M DE SOLO (NÃO INCLUI FORNECIMENTO). AF_04/2025</t>
  </si>
  <si>
    <t xml:space="preserve">ASSENTAMENTO DE POSTE DE CONCRETO COM COMPRIMENTO NOMINAL DE 10 M, CARGA NOMINAL MENOR OU IGUAL A 1000 DAN, ENGASTAMENTO SIMPLES COM 1,6 M DE SOLO (NÃO INCLUI FORNECIMENTO). AF_04/2025</t>
  </si>
  <si>
    <t xml:space="preserve">ASSENTAMENTO DE POSTE DE CONCRETO COM COMPRIMENTO NOMINAL DE 10,5 M, CARGA NOMINAL DE 1000 DAN, ENGASTAMENTO BASE CONCRETADA COM 1 M DE CONCRETO E 0,65 M DE SOLO (NÃO INCLUI FORNECIMENTO). AF_04/2025</t>
  </si>
  <si>
    <t xml:space="preserve">ASSENTAMENTO DE POSTE DE CONCRETO COM COMPRIMENTO NOMINAL DE 10,5 M, CARGA NOMINAL DE 300 DAN, ENGASTAMENTO BASE CONCRETADA COM 1 M DE CONCRETO E 0,65 M DE SOLO (NÃO INCLUI FORNECIMENTO). AF_04/2025</t>
  </si>
  <si>
    <t xml:space="preserve">ASSENTAMENTO DE POSTE DE CONCRETO COM COMPRIMENTO NOMINAL DE 10,5 M, CARGA NOMINAL DE 600 DAN, ENGASTAMENTO BASE CONCRETADA COM 1 M DE CONCRETO E 0,65 M DE SOLO (NÃO INCLUI FORNECIMENTO). AF_04/2025</t>
  </si>
  <si>
    <t xml:space="preserve">ASSENTAMENTO DE POSTE DE CONCRETO COM COMPRIMENTO NOMINAL DE 10,5 M, CARGA NOMINAL MAIOR QUE 1000 DAN, ENGASTAMENTO SIMPLES COM 1,65 M DE SOLO (NÃO INCLUI FORNECIMENTO). AF_04/2025</t>
  </si>
  <si>
    <t xml:space="preserve">ASSENTAMENTO DE POSTE DE CONCRETO COM COMPRIMENTO NOMINAL DE 10,5 M, CARGA NOMINAL MENOR OU IGUAL A 1000 DAN, ENGASTAMENTO SIMPLES COM 1,65 M DE SOLO (NÃO INCLUI FORNECIMENTO). AF_04/2025</t>
  </si>
  <si>
    <t xml:space="preserve">ASSENTAMENTO DE POSTE DE CONCRETO COM COMPRIMENTO NOMINAL DE 11 M, CARGA NOMINAL DE 1000 DAN, ENGASTAMENTO BASE CONCRETADA COM 1 M DE CONCRETO E 0,7 M DE SOLO (NÃO INCLUI FORNECIMENTO). AF_04/2025</t>
  </si>
  <si>
    <t xml:space="preserve">ASSENTAMENTO DE POSTE DE CONCRETO COM COMPRIMENTO NOMINAL DE 11 M, CARGA NOMINAL DE 300 DAN, ENGASTAMENTO BASE CONCRETADA COM 1 M DE CONCRETO E 0,7 M DE SOLO (NÃO INCLUI FORNECIMENTO). AF_04/2025</t>
  </si>
  <si>
    <t xml:space="preserve">ASSENTAMENTO DE POSTE DE CONCRETO COM COMPRIMENTO NOMINAL DE 11 M, CARGA NOMINAL DE 400 DAN, ENGASTAMENTO BASE CONCRETADA COM 1 M DE CONCRETO E 0,7 M DE SOLO (NÃO INCLUI FORNECIMENTO). AF_04/2025</t>
  </si>
  <si>
    <t xml:space="preserve">ASSENTAMENTO DE POSTE DE CONCRETO COM COMPRIMENTO NOMINAL DE 11 M, CARGA NOMINAL DE 600 DAN, ENGASTAMENTO BASE CONCRETADA COM 1 M DE CONCRETO E 0,7 M DE SOLO (NÃO INCLUI FORNECIMENTO). AF_04/2025</t>
  </si>
  <si>
    <t xml:space="preserve">ASSENTAMENTO DE POSTE DE CONCRETO COM COMPRIMENTO NOMINAL DE 11 M, CARGA NOMINAL MAIOR QUE 1000 DAN, ENGASTAMENTO SIMPLES COM 1,7 M DE SOLO (NÃO INCLUI FORNECIMENTO). AF_04/2025</t>
  </si>
  <si>
    <t xml:space="preserve">ASSENTAMENTO DE POSTE DE CONCRETO COM COMPRIMENTO NOMINAL DE 11 M, CARGA NOMINAL MENOR OU IGUAL A 1000 DAN, ENGASTAMENTO SIMPLES COM 1,7 M DE SOLO (NÃO INCLUI FORNECIMENTO). AF_04/2025</t>
  </si>
  <si>
    <t xml:space="preserve">ASSENTAMENTO DE POSTE DE CONCRETO COM COMPRIMENTO NOMINAL DE 12 M, CARGA NOMINAL DE 1000 DAN, ENGASTAMENTO BASE CONCRETADA COM 1 M DE CONCRETO E 0,8 M DE SOLO (NÃO INCLUI FORNECIMENTO). AF_04/2025</t>
  </si>
  <si>
    <t xml:space="preserve">ASSENTAMENTO DE POSTE DE CONCRETO COM COMPRIMENTO NOMINAL DE 12 M, CARGA NOMINAL DE 400 DAN, ENGASTAMENTO BASE CONCRETADA COM 1 M DE CONCRETO E 0,8 M DE SOLO (NÃO INCLUI FORNECIMENTO). AF_04/2025</t>
  </si>
  <si>
    <t xml:space="preserve">ASSENTAMENTO DE POSTE DE CONCRETO COM COMPRIMENTO NOMINAL DE 12 M, CARGA NOMINAL DE 600 DAN, ENGASTAMENTO BASE CONCRETADA COM 1 M DE CONCRETO E 0,8 M DE SOLO (NÃO INCLUI FORNECIMENTO). AF_04/2025</t>
  </si>
  <si>
    <t xml:space="preserve">ASSENTAMENTO DE POSTE DE CONCRETO COM COMPRIMENTO NOMINAL DE 12 M, CARGA NOMINAL MAIOR QUE 1000 DAN, ENGASTAMENTO SIMPLES COM 1,8 M DE SOLO (NÃO INCLUI FORNECIMENTO). AF_04/2025</t>
  </si>
  <si>
    <t xml:space="preserve">ASSENTAMENTO DE POSTE DE CONCRETO COM COMPRIMENTO NOMINAL DE 12 M, CARGA NOMINAL MENOR OU IGUAL A 1000 DAN, ENGASTAMENTO SIMPLES COM 1,8 M DE SOLO (NÃO INCLUI FORNECIMENTO). AF_04/2025</t>
  </si>
  <si>
    <t xml:space="preserve">ASSENTAMENTO DE POSTE DE CONCRETO COM COMPRIMENTO NOMINAL DE 13 M, CARGA NOMINAL DE 1000 DAN, ENGASTAMENTO BASE CONCRETADA COM 1 M DE CONCRETO E 0,9 M DE SOLO - SOMENTE INSTALAÇÃO, SEM FORNECIMENTO. AF_04/2025</t>
  </si>
  <si>
    <t xml:space="preserve">ASSENTAMENTO DE POSTE DE CONCRETO COM COMPRIMENTO NOMINAL DE 13 M, CARGA NOMINAL DE 600 DAN, ENGASTAMENTO BASE CONCRETADA COM 1 M DE CONCRETO E 0,9 M DE SOLO (NÃO INCLUI FORNECIMENTO). AF_04/2025</t>
  </si>
  <si>
    <t xml:space="preserve">ASSENTAMENTO DE POSTE DE CONCRETO COM COMPRIMENTO NOMINAL DE 13 M, CARGA NOMINAL MAIOR QUE 1000 DAN, ENGASTAMENTO SIMPLES COM 1,9 M DE SOLO (NÃO INCLUI FORNECIMENTO). AF_04/2025</t>
  </si>
  <si>
    <t xml:space="preserve">ASSENTAMENTO DE POSTE DE CONCRETO COM COMPRIMENTO NOMINAL DE 13 M, CARGA NOMINAL MENOR OU IGUAL A 1000 DAN, ENGASTAMENTO SIMPLES COM 1,9 M DE SOLO (NÃO INCLUI FORNECIMENTO). AF_04/2025</t>
  </si>
  <si>
    <t xml:space="preserve">ASSENTAMENTO DE POSTE DE CONCRETO COM COMPRIMENTO NOMINAL DE 13,5 M, CARGA NOMINAL MAIOR QUE 1000 DAN, ENGASTAMENTO SIMPLES COM 1,95 M DE SOLO (NÃO INCLUI FORNECIMENTO). AF_04/2025</t>
  </si>
  <si>
    <t xml:space="preserve">ASSENTAMENTO DE POSTE DE CONCRETO COM COMPRIMENTO NOMINAL DE 13,5 M, CARGA NOMINAL MENOR OU IGUAL A 1000 DAN, ENGASTAMENTO SIMPLES COM 1,95 M DE SOLO (NÃO INCLUI FORNECIMENTO). AF_04/2025</t>
  </si>
  <si>
    <t xml:space="preserve">ASSENTAMENTO DE POSTE DE CONCRETO COM COMPRIMENTO NOMINAL DE 14 M, CARGA NOMINAL MAIOR QUE 1000 DAN, ENGASTAMENTO SIMPLES COM 2 M DE SOLO (NÃO INCLUI FORNECIMENTO). AF_04/2025</t>
  </si>
  <si>
    <t xml:space="preserve">ASSENTAMENTO DE POSTE DE CONCRETO COM COMPRIMENTO NOMINAL DE 14 M, CARGA NOMINAL MENOR OU IGUAL A 1000 DAN, ENGASTAMENTO SIMPLES COM 2 M DE SOLO (NÃO INCLUI FORNECIMENTO). AF_04/2025</t>
  </si>
  <si>
    <t xml:space="preserve">ASSENTAMENTO DE POSTE DE CONCRETO COM COMPRIMENTO NOMINAL DE 15 M, CARGA NOMINAL MAIOR QUE 1000 DAN, ENGASTAMENTO SIMPLES COM 2,1 M DE SOLO (NÃO INCLUI FORNECIMENTO). AF_04/2025</t>
  </si>
  <si>
    <t xml:space="preserve">ASSENTAMENTO DE POSTE DE CONCRETO COM COMPRIMENTO NOMINAL DE 15 M, CARGA NOMINAL MENOR OU IGUAL A 1000 DAN, ENGASTAMENTO SIMPLES COM 2,1 M DE SOLO (NÃO INCLUI FORNECIMENTO). AF_04/2025</t>
  </si>
  <si>
    <t xml:space="preserve">ASSENTAMENTO DE POSTE DE CONCRETO COM COMPRIMENTO NOMINAL DE 18 M, CARGA NOMINAL MAIOR QUE 1000 DAN, ENGASTAMENTO SIMPLES COM 2,4 M DE SOLO (NÃO INCLUI FORNECIMENTO). AF_04/2025</t>
  </si>
  <si>
    <t xml:space="preserve">ASSENTAMENTO DE POSTE DE CONCRETO COM COMPRIMENTO NOMINAL DE 18 M, CARGA NOMINAL MENOR OU IGUAL A 1000 DAN, ENGASTAMENTO SIMPLES COM 2,4 M DE SOLO (NÃO INCLUI FORNECIMENTO). AF_04/2025</t>
  </si>
  <si>
    <t xml:space="preserve">ASSENTAMENTO DE POSTE DE CONCRETO COM COMPRIMENTO NOMINAL DE 20 M, CARGA NOMINAL MAIOR QUE 1000, ENGASTAMENTO SIMPLES COM 2,6 M DE SOLO (NÃO INCLUI FORNECIMENTO). AF_04/2025</t>
  </si>
  <si>
    <t xml:space="preserve">ASSENTAMENTO DE POSTE DE CONCRETO COM COMPRIMENTO NOMINAL DE 20 M, CARGA NOMINAL MENOR OU IGUAL A 1000 DAN, ENGASTAMENTO SIMPLES COM 2,6 M DE SOLO (NÃO INCLUI FORNECIMENTO). AF_04/2025</t>
  </si>
  <si>
    <t xml:space="preserve">ASSENTAMENTO DE POSTE DE CONCRETO COM COMPRIMENTO NOMINAL DE 9 M, CARGA NOMINAL DE 1000 DAN, ENGASTAMENTO BASE CONCRETADA COM 1 M DE CONCRETO E 0,5 M DE SOLO (NÃO INCLUI FORNECIMENTO). AF_04/2025</t>
  </si>
  <si>
    <t xml:space="preserve">ASSENTAMENTO DE POSTE DE CONCRETO COM COMPRIMENTO NOMINAL DE 9 M, CARGA NOMINAL DE 150 DAN, ENGASTAMENTO BASE CONCRETADA COM 1 M DE CONCRETO E 0,5 M DE SOLO (NÃO INCLUI FORNECIMENTO). AF_04/2025</t>
  </si>
  <si>
    <t xml:space="preserve">ASSENTAMENTO DE POSTE DE CONCRETO COM COMPRIMENTO NOMINAL DE 9 M, CARGA NOMINAL DE 300 DAN, ENGASTAMENTO BASE CONCRETADA COM 1 M DE CONCRETO E 0,5 M DE SOLO (NÃO INCLUI FORNECIMENTO). AF_04/2025</t>
  </si>
  <si>
    <t xml:space="preserve">ASSENTAMENTO DE POSTE DE CONCRETO COM COMPRIMENTO NOMINAL DE 9 M, CARGA NOMINAL DE 400 DAN, ENGASTAMENTO BASE CONCRETADA COM 1 M DE CONCRETO E 0,5 M DE SOLO (NÃO INCLUI FORNECIMENTO). AF_04/2025</t>
  </si>
  <si>
    <t xml:space="preserve">ASSENTAMENTO DE POSTE DE CONCRETO COM COMPRIMENTO NOMINAL DE 9 M, CARGA NOMINAL DE 600 DAN, ENGASTAMENTO BASE CONCRETADA COM 1 M DE CONCRETO E 0,5 M DE SOLO (NÃO INCLUI FORNECIMENTO). AF_04/2025</t>
  </si>
  <si>
    <t xml:space="preserve">ASSENTAMENTO DE POSTE DE CONCRETO COM COMPRIMENTO NOMINAL DE 9 M, CARGA NOMINAL MENOR OU IGUAL A 1000 DAN, ENGASTAMENTO SIMPLES COM 1,5 M DE SOLO (NÃO INCLUI FORNECIMENTO). AF_04/2025</t>
  </si>
  <si>
    <t xml:space="preserve">CORDOALHA DE ACO 7,9 (5/16) 7*2,64MM ZINCAGEM TIPO A E 13% DE IACS - FORNECIMENTO E INSTALAÇÃO. AF_04/2025</t>
  </si>
  <si>
    <t xml:space="preserve">CORDOALHA DE ACO 7,9 (5/16) 7*2,64MM ZINCAGEM TIPO B E 13% DE IACS - FORNECIMENTO E INSTALAÇÃO. AF_04/2025</t>
  </si>
  <si>
    <t xml:space="preserve">CORDOALHA DE ACO 9,5 (3/8) 7*3,05MM ZINCAGEM TIPO A E 13% DE IACS - FORNECIMENTO E INSTALAÇÃO. AF_04/2025</t>
  </si>
  <si>
    <t xml:space="preserve">CORDOALHA DE ACO 9,5(3/8) 7*3,05MM ZINCAGEM TIPO B E 13% DE IACS - FORNECIMENTO E INSTALAÇÃO. AF_04/2025</t>
  </si>
  <si>
    <t xml:space="preserve">ESTRUTURA DE ESTAIAMENTO PARA POSTES DE CONCRETO ANCORA CONCRETO - FORNECIMENTO E INSTALAÇÃO. AF_04/2025</t>
  </si>
  <si>
    <t xml:space="preserve">ESTRUTURA DE ESTAIAMENTO PARA POSTES DE CONCRETO CRUZETA A POSTE M3 E B3 - FORNECIMENTO E INSTALAÇÃO. AF_04/2025</t>
  </si>
  <si>
    <t xml:space="preserve">ESTRUTURA DE ESTAIAMENTO PARA POSTES DE CONCRETO CRUZETA A POSTE N3 - FORNECIMENTO E INSTALAÇÃO. AF_04/2025</t>
  </si>
  <si>
    <t xml:space="preserve">ESTRUTURA DE ESTAIAMENTO PARA POSTES DE CONCRETO HTE - FORNECIMENTO E INSTALAÇÃO. AF_04/2025</t>
  </si>
  <si>
    <t xml:space="preserve">ESTRUTURA DE ESTAIAMENTO PARA POSTES DE CONCRETO POSTE A POSTE - FORNECIMENTO E INSTALAÇÃO. AF_04/2025</t>
  </si>
  <si>
    <t xml:space="preserve">POSTE DE AÇO CÔNICO CONTÍNUO CURVO DUPLO, ENGASTAMENTO SIMPLES COM 1 M DE SOLO, H=6M - FORNECIMENTO E INSTALAÇÃO. AF_04/2025</t>
  </si>
  <si>
    <t xml:space="preserve">POSTE DE AÇO CÔNICO CONTÍNUO CURVO DUPLO, ENGASTAMENTO SIMPLES COM 1 M DE SOLO, H=7M - FORNECIMENTO E INSTALAÇÃO. AF_04/2025</t>
  </si>
  <si>
    <t xml:space="preserve">POSTE DE AÇO CÔNICO CONTÍNUO CURVO DUPLO, ENGASTAMENTO SIMPLES COM 1 M DE SOLO, H=8M - FORNECIMENTO E INSTALAÇÃO. AF_04/2025</t>
  </si>
  <si>
    <t xml:space="preserve">POSTE DE AÇO CÔNICO CONTÍNUO CURVO DUPLO, ENGASTAMENTO SIMPLES COM 1 M DE SOLO, H=9M - FORNECIMENTO E INSTALAÇÃO. AF_04/2025</t>
  </si>
  <si>
    <t xml:space="preserve">POSTE DE AÇO CÔNICO CONTÍNUO CURVO DUPLO, FLANGEADO, H=6M - FORNECIMENTO E INSTALAÇÃO. AF_04/2025</t>
  </si>
  <si>
    <t xml:space="preserve">POSTE DE AÇO CÔNICO CONTÍNUO CURVO DUPLO, FLANGEADO, H=7M - FORNECIMENTO E INSTALAÇÃO. AF_04/2025</t>
  </si>
  <si>
    <t xml:space="preserve">POSTE DE AÇO CÔNICO CONTÍNUO CURVO DUPLO, FLANGEADO, H=8M - FORNECIMENTO E INSTALAÇÃO. AF_04/2025</t>
  </si>
  <si>
    <t xml:space="preserve">POSTE DE AÇO CÔNICO CONTÍNUO CURVO DUPLO, FLANGEADO, H=9M - FORNECIMENTO E INSTALAÇÃO. AF_04/2025</t>
  </si>
  <si>
    <t xml:space="preserve">POSTE DE AÇO CÔNICO CONTÍNUO CURVO SIMPLES, ENGASTAMENTO SIMPLES COM 0,5 M DE SOLO, H=5M - FORNECIMENTO E INSTALAÇÃO. AF_04/2025</t>
  </si>
  <si>
    <t xml:space="preserve">POSTE DE AÇO CÔNICO CONTÍNUO CURVO SIMPLES, ENGASTAMENTO SIMPLES COM 1 M DE SOLO, H=6M - FORNECIMENTO E INSTALAÇÃO. AF_04/2025</t>
  </si>
  <si>
    <t xml:space="preserve">POSTE DE AÇO CÔNICO CONTÍNUO CURVO SIMPLES, ENGASTAMENTO SIMPLES COM 1 M DE SOLO, H=7M - FORNECIMENTO E INSTALAÇÃO. AF_04/2025</t>
  </si>
  <si>
    <t xml:space="preserve">POSTE DE AÇO CÔNICO CONTÍNUO CURVO SIMPLES, ENGASTAMENTO SIMPLES COM 1 M DE SOLO, H=8M - FORNECIMENTO E INSTALAÇÃO. AF_04/2025</t>
  </si>
  <si>
    <t xml:space="preserve">POSTE DE AÇO CÔNICO CONTÍNUO CURVO SIMPLES, ENGASTAMENTO SIMPLES COM 1 M DE SOLO, H=9M - FORNECIMENTO E INSTALAÇÃO. AF_04/2025</t>
  </si>
  <si>
    <t xml:space="preserve">POSTE DE AÇO CÔNICO CONTÍNUO CURVO SIMPLES, FLANGEADO, H=5M - FORNECIMENTO E INSTALAÇÃO. AF_04/2025</t>
  </si>
  <si>
    <t xml:space="preserve">POSTE DE AÇO CÔNICO CONTÍNUO CURVO SIMPLES, FLANGEADO, H=6M - FORNECIMENTO E INSTALAÇÃO. AF_04/2025</t>
  </si>
  <si>
    <t xml:space="preserve">POSTE DE AÇO CÔNICO CONTÍNUO CURVO SIMPLES, FLANGEADO, H=7M - FORNECIMENTO E INSTALAÇÃO. AF_04/2025</t>
  </si>
  <si>
    <t xml:space="preserve">POSTE DE AÇO CÔNICO CONTÍNUO CURVO SIMPLES, FLANGEADO, H=8M - FORNECIMENTO E INSTALAÇÃO. AF_04/2025</t>
  </si>
  <si>
    <t xml:space="preserve">POSTE DE AÇO CÔNICO CONTÍNUO CURVO SIMPLES, FLANGEADO, H=9M - FORNECIMENTO E INSTALAÇÃO. AF_04/2025</t>
  </si>
  <si>
    <t xml:space="preserve">POSTE DE AÇO CÔNICO CONTÍNUO RETO, ENGASTAMENTO SIMPLES COM 0,5 M DE SOLO, H=5M - FORNECIMENTO E INSTALAÇÃO. AF_04/2025</t>
  </si>
  <si>
    <t xml:space="preserve">POSTE DE AÇO CÔNICO CONTÍNUO RETO, ENGASTAMENTO SIMPLES COM 1 M DE SOLO, H=6M - FORNECIMENTO E INSTALAÇÃO. AF_04/2025</t>
  </si>
  <si>
    <t xml:space="preserve">POSTE DE AÇO CÔNICO CONTÍNUO RETO, ENGASTAMENTO SIMPLES COM 1 M DE SOLO, H=7M - FORNECIMENTO E INSTALAÇÃO. AF_04/2025</t>
  </si>
  <si>
    <t xml:space="preserve">POSTE DE AÇO CÔNICO CONTÍNUO RETO, ENGASTAMENTO SIMPLES COM 1 M DE SOLO, H=8M - FORNECIMENTO E INSTALAÇÃO. AF_04/2025</t>
  </si>
  <si>
    <t xml:space="preserve">POSTE DE AÇO CÔNICO CONTÍNUO RETO, ENGASTAMENTO SIMPLES COM 1 M DE SOLO, H=9M - FORNECIMENTO E INSTALAÇÃO. AF_04/2025</t>
  </si>
  <si>
    <t xml:space="preserve">POSTE DE AÇO CÔNICO CONTÍNUO RETO, FLANGEADO, H=5M - FORNECIMENTO E INSTALAÇÃO. AF_04/2025</t>
  </si>
  <si>
    <t xml:space="preserve">POSTE DE AÇO CÔNICO CONTÍNUO RETO, FLANGEADO, H=6M - FORNECIMENTO E INSTALAÇÃO. AF_04/2025</t>
  </si>
  <si>
    <t xml:space="preserve">POSTE DE AÇO CÔNICO CONTÍNUO RETO, FLANGEADO, H=7M - FORNECIMENTO E INSTALAÇÃO. AF_04/2025</t>
  </si>
  <si>
    <t xml:space="preserve">POSTE DE AÇO CÔNICO CONTÍNUO RETO, FLANGEADO, H=8M - FORNECIMENTO E INSTALAÇÃO. AF_04/2025</t>
  </si>
  <si>
    <t xml:space="preserve">POSTE DE AÇO CÔNICO CONTÍNUO RETO, FLANGEADO, H=9M - FORNECIMENTO E INSTALAÇÃO. AF_04/2025</t>
  </si>
  <si>
    <t xml:space="preserve">POSTE DECORATIVO PARA JARDIM EM AÇO TUBULAR, H = *2,5* M, SEM LUMINÁRIA - FORNECIMENTO E INSTALAÇÃO. AF_04/2025</t>
  </si>
  <si>
    <t xml:space="preserve">ACRÉSCIMO PARA POÇO DE VISITA CIRCULAR PARA DRENAGEM, EM ALVENARIA COM TIJOLOS CERÂMICOS MACIÇOS, DIÂMETRO INTERNO = 0,8 M. AF_12/2020</t>
  </si>
  <si>
    <t xml:space="preserve">ACRÉSCIMO PARA POÇO DE VISITA CIRCULAR PARA DRENAGEM, EM ALVENARIA COM TIJOLOS CERÂMICOS MACIÇOS, DIÂMETRO INTERNO = 1 M. AF_12/2020</t>
  </si>
  <si>
    <t xml:space="preserve">ACRÉSCIMO PARA POÇO DE VISITA CIRCULAR PARA DRENAGEM, EM ALVENARIA COM TIJOLOS CERÂMICOS MACIÇOS, DIÂMETRO INTERNO = 1,2 M. AF_12/2020</t>
  </si>
  <si>
    <t xml:space="preserve">ACRÉSCIMO PARA POÇO DE VISITA CIRCULAR PARA DRENAGEM, EM ALVENARIA COM TIJOLOS CERÂMICOS MACIÇOS, DIÂMETRO INTERNO = 1,5 M. AF_12/2020</t>
  </si>
  <si>
    <t xml:space="preserve">ACRÉSCIMO PARA POÇO DE VISITA CIRCULAR PARA DRENAGEM, EM CONCRETO PRÉ-MOLDADO, DIÂMETRO INTERNO = 0,8 M. AF_12/2020</t>
  </si>
  <si>
    <t xml:space="preserve">ACRÉSCIMO PARA POÇO DE VISITA CIRCULAR PARA DRENAGEM, EM CONCRETO PRÉ-MOLDADO, DIÂMETRO INTERNO = 1 M. AF_12/2020</t>
  </si>
  <si>
    <t xml:space="preserve">ACRÉSCIMO PARA POÇO DE VISITA CIRCULAR PARA DRENAGEM, EM CONCRETO PRÉ-MOLDADO, DIÂMETRO INTERNO = 1,2 M. AF_12/2020</t>
  </si>
  <si>
    <t xml:space="preserve">ACRÉSCIMO PARA POÇO DE VISITA CIRCULAR PARA DRENAGEM, EM CONCRETO PRÉ-MOLDADO, DIÂMETRO INTERNO = 1,5 M. AF_12/2020</t>
  </si>
  <si>
    <t xml:space="preserve">ACRÉSCIMO PARA POÇO DE VISITA CIRCULAR PARA ESGOTO, EM ALVENARIA COM TIJOLOS CERÂMICOS MACIÇOS, DIÂMETRO INTERNO = 0,8 M. AF_12/2020</t>
  </si>
  <si>
    <t xml:space="preserve">ACRÉSCIMO PARA POÇO DE VISITA CIRCULAR PARA ESGOTO, EM ALVENARIA COM TIJOLOS CERÂMICOS MACIÇOS, DIÂMETRO INTERNO = 1 M. AF_12/2020</t>
  </si>
  <si>
    <t xml:space="preserve">ACRÉSCIMO PARA POÇO DE VISITA CIRCULAR PARA ESGOTO, EM ALVENARIA COM TIJOLOS CERÂMICOS MACIÇOS, DIÂMETRO INTERNO = 1,2 M. AF_12/2020</t>
  </si>
  <si>
    <t xml:space="preserve">ACRÉSCIMO PARA POÇO DE VISITA CIRCULAR PARA ESGOTO, EM ALVENARIA COM TIJOLOS CERÂMICOS MACIÇOS, DIÂMETRO INTERNO = 1,5 M. AF_12/2020</t>
  </si>
  <si>
    <t xml:space="preserve">ACRÉSCIMO PARA POÇO DE VISITA CIRCULAR PARA ESGOTO, EM CONCRETO PRÉ-MOLDADO, DIÂMETRO INTERNO = 0,8 M. AF_12/2020</t>
  </si>
  <si>
    <t xml:space="preserve">ACRÉSCIMO PARA POÇO DE VISITA CIRCULAR PARA ESGOTO, EM CONCRETO PRÉ-MOLDADO, DIÂMETRO INTERNO = 1 M. AF_12/2020</t>
  </si>
  <si>
    <t xml:space="preserve">ACRÉSCIMO PARA POÇO DE VISITA CIRCULAR PARA ESGOTO, EM CONCRETO PRÉ-MOLDADO, DIÂMETRO INTERNO = 1,2 M. AF_12/2020</t>
  </si>
  <si>
    <t xml:space="preserve">ACRÉSCIMO PARA POÇO DE VISITA CIRCULAR PARA ESGOTO, EM CONCRETO PRÉ-MOLDADO, DIÂMETRO INTERNO = 1,5 M. AF_12/2020</t>
  </si>
  <si>
    <t xml:space="preserve">ACRÉSCIMO PARA POÇO DE VISITA RETANGULAR PARA DRENAGEM, EM ALVENARIA COM BLOCOS DE CONCRETO, DIMENSÕES INTERNAS = 1,5X1,5 M. AF_12/2020</t>
  </si>
  <si>
    <t xml:space="preserve">ACRÉSCIMO PARA POÇO DE VISITA RETANGULAR PARA DRENAGEM, EM ALVENARIA COM BLOCOS DE CONCRETO, DIMENSÕES INTERNAS = 1,5X2 M. AF_12/2020</t>
  </si>
  <si>
    <t xml:space="preserve">ACRÉSCIMO PARA POÇO DE VISITA RETANGULAR PARA DRENAGEM, EM ALVENARIA COM BLOCOS DE CONCRETO, DIMENSÕES INTERNAS = 1,5X2,5 M. AF_12/2020</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</si>
  <si>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</si>
  <si>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1,5X3,5 M. AF_12/2020</t>
  </si>
  <si>
    <t xml:space="preserve">ACRÉSCIMO PARA POÇO DE VISITA RETANGULAR PARA DRENAGEM, EM ALVENARIA COM BLOCOS DE CONCRETO, DIMENSÕES INTERNAS = 1,5X4 M. AF_12/2020</t>
  </si>
  <si>
    <t xml:space="preserve">ACRÉSCIMO PARA POÇO DE VISITA RETANGULAR PARA DRENAGEM, EM ALVENARIA COM BLOCOS DE CONCRETO, DIMENSÕES INTERNAS = 1X1 M. AF_12/2020</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</si>
  <si>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</si>
  <si>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1X2 M. AF_12/2020</t>
  </si>
  <si>
    <t xml:space="preserve">ACRÉSCIMO PARA POÇO DE VISITA RETANGULAR PARA DRENAGEM, EM ALVENARIA COM BLOCOS DE CONCRETO, DIMENSÕES INTERNAS = 1X2,5 M. AF_12/2020</t>
  </si>
  <si>
    <t xml:space="preserve">ACRÉSCIMO PARA POÇO DE VISITA RETANGULAR PARA DRENAGEM, EM ALVENARIA COM BLOCOS DE CONCRETO, DIMENSÕES INTERNAS = 1X3 M. AF_12/2020</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</si>
  <si>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</si>
  <si>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1X4 M. AF_12/2020</t>
  </si>
  <si>
    <t xml:space="preserve">ACRÉSCIMO PARA POÇO DE VISITA RETANGULAR PARA DRENAGEM, EM ALVENARIA COM BLOCOS DE CONCRETO, DIMENSÕES INTERNAS = 2,5X2,5 M. AF_12/2020</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</si>
  <si>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</si>
  <si>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2,5X3,5 M. AF_12/2020</t>
  </si>
  <si>
    <t xml:space="preserve">ACRÉSCIMO PARA POÇO DE VISITA RETANGULAR PARA DRENAGEM, EM ALVENARIA COM BLOCOS DE CONCRETO, DIMENSÕES INTERNAS = 2,5X4 M. AF_12/2020</t>
  </si>
  <si>
    <t xml:space="preserve">ACRÉSCIMO PARA POÇO DE VISITA RETANGULAR PARA DRENAGEM, EM ALVENARIA COM BLOCOS DE CONCRETO, DIMENSÕES INTERNAS = 2X2 M. AF_12/2020</t>
  </si>
  <si>
    <t xml:space="preserve">ACRÉSCIMO PARA POÇO DE VISITA RETANGULAR PARA DRENAGEM, EM ALVENARIA COM BLOCOS DE CONCRETO, DIMENSÕES INTERNAS = 2X2,5 M. AF_12/2020</t>
  </si>
  <si>
    <t xml:space="preserve">ACRÉSCIMO PARA POÇO DE VISITA RETANGULAR PARA DRENAGEM, EM ALVENARIA COM BLOCOS DE CONCRETO, DIMENSÕES INTERNAS = 2X3 M. AF_12/2020</t>
  </si>
  <si>
    <t xml:space="preserve">ACRÉSCIMO PARA POÇO DE VISITA RETANGULAR PARA DRENAGEM, EM ALVENARIA COM BLOCOS DE CONCRETO, DIMENSÕES INTERNAS = 2X3,5 M. AF_12/2020</t>
  </si>
  <si>
    <t xml:space="preserve">ACRÉSCIMO PARA POÇO DE VISITA RETANGULAR PARA DRENAGEM, EM ALVENARIA COM BLOCOS DE CONCRETO, DIMENSÕES INTERNAS = 2X4 M. AF_12/2020</t>
  </si>
  <si>
    <t xml:space="preserve">ACRÉSCIMO PARA POÇO DE VISITA RETANGULAR PARA DRENAGEM, EM ALVENARIA COM BLOCOS DE CONCRETO, DIMENSÕES INTERNAS = 3,5X3,5 M. AF_12/2020</t>
  </si>
  <si>
    <t xml:space="preserve">ACRÉSCIMO PARA POÇO DE VISITA RETANGULAR PARA DRENAGEM, EM ALVENARIA COM BLOCOS DE CONCRETO, DIMENSÕES INTERNAS = 3,5X4 M. AF_12/2020</t>
  </si>
  <si>
    <t xml:space="preserve">ACRÉSCIMO PARA POÇO DE VISITA RETANGULAR PARA DRENAGEM, EM ALVENARIA COM BLOCOS DE CONCRETO, DIMENSÕES INTERNAS = 3X3 M. AF_12/2020</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</si>
  <si>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</si>
  <si>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3X4 M. AF_12/2020</t>
  </si>
  <si>
    <t xml:space="preserve">ACRÉSCIMO PARA POÇO DE VISITA RETANGULAR PARA DRENAGEM, EM ALVENARIA COM BLOCOS DE CONCRETO, DIMENSÕES INTERNAS = 4X4 M. AF_12/2020</t>
  </si>
  <si>
    <t xml:space="preserve">ACRÉSCIMO PARA POÇO DE VISITA RETANGULAR PARA ESGOTO, EM ALVENARIA COM BLOCOS DE CONCRETO, DIMENSÕES INTERNAS = 1,5X1,5 M. AF_12/2020</t>
  </si>
  <si>
    <t xml:space="preserve">ACRÉSCIMO PARA POÇO DE VISITA RETANGULAR PARA ESGOTO, EM ALVENARIA COM BLOCOS DE CONCRETO, DIMENSÕES INTERNAS = 1,5X2 M. AF_12/2020</t>
  </si>
  <si>
    <t xml:space="preserve">ACRÉSCIMO PARA POÇO DE VISITA RETANGULAR PARA ESGOTO, EM ALVENARIA COM BLOCOS DE CONCRETO, DIMENSÕES INTERNAS = 1,5X2,5 M. AF_12/2020</t>
  </si>
  <si>
    <t xml:space="preserve">ACRÉSCIMO PARA POÇO DE VISITA RETANGULAR PARA ESGOTO, EM ALVENARIA COM BLOCOS DE CONCRETO, DIMENSÕES INTERNAS = 1,5X3 M. AF_12/2020</t>
  </si>
  <si>
    <t xml:space="preserve">ACRÉSCIMO PARA POÇO DE VISITA RETANGULAR PARA ESGOTO, EM ALVENARIA COM BLOCOS DE CONCRETO, DIMENSÕES INTERNAS = 1,5X3,5 M. AF_12/2020</t>
  </si>
  <si>
    <t xml:space="preserve">ACRÉSCIMO PARA POÇO DE VISITA RETANGULAR PARA ESGOTO, EM ALVENARIA COM BLOCOS DE CONCRETO, DIMENSÕES INTERNAS = 1,5X4 M. AF_12/2020</t>
  </si>
  <si>
    <t xml:space="preserve">ACRÉSCIMO PARA POÇO DE VISITA RETANGULAR PARA ESGOTO, EM ALVENARIA COM BLOCOS DE CONCRETO, DIMENSÕES INTERNAS = 1X1 M. AF_12/2020</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</si>
  <si>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</si>
  <si>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</si>
  <si>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</si>
  <si>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</si>
  <si>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</si>
  <si>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ACRÉSCIMO PARA POÇO DE VISITA RETANGULAR PARA ESGOTO, EM ALVENARIA COM BLOCOS DE CONCRETO, DIMENSÕES INTERNAS = 1X4 M. AF_12/2020</t>
  </si>
  <si>
    <t xml:space="preserve">ACRÉSCIMO PARA POÇO DE VISITA RETANGULAR PARA ESGOTO, EM ALVENARIA COM BLOCOS DE CONCRETO, DIMENSÕES INTERNAS = 2,5X2,5 M. AF_12/2020</t>
  </si>
  <si>
    <t xml:space="preserve">ACRÉSCIMO PARA POÇO DE VISITA RETANGULAR PARA ESGOTO, EM ALVENARIA COM BLOCOS DE CONCRETO, DIMENSÕES INTERNAS = 2,5X3 M. AF_12/2020</t>
  </si>
  <si>
    <t xml:space="preserve">ACRÉSCIMO PARA POÇO DE VISITA RETANGULAR PARA ESGOTO, EM ALVENARIA COM BLOCOS DE CONCRETO, DIMENSÕES INTERNAS = 2,5X3,5 M. AF_12/2020</t>
  </si>
  <si>
    <t xml:space="preserve">ACRÉSCIMO PARA POÇO DE VISITA RETANGULAR PARA ESGOTO, EM ALVENARIA COM BLOCOS DE CONCRETO, DIMENSÕES INTERNAS = 2,5X4 M. AF_12/2020</t>
  </si>
  <si>
    <t xml:space="preserve">ACRÉSCIMO PARA POÇO DE VISITA RETANGULAR PARA ESGOTO, EM ALVENARIA COM BLOCOS DE CONCRETO, DIMENSÕES INTERNAS = 2X2 M. AF_12/2020</t>
  </si>
  <si>
    <t xml:space="preserve">ACRÉSCIMO PARA POÇO DE VISITA RETANGULAR PARA ESGOTO, EM ALVENARIA COM BLOCOS DE CONCRETO, DIMENSÕES INTERNAS = 2X2,5 M. AF_12/2020</t>
  </si>
  <si>
    <t xml:space="preserve">ACRÉSCIMO PARA POÇO DE VISITA RETANGULAR PARA ESGOTO, EM ALVENARIA COM BLOCOS DE CONCRETO, DIMENSÕES INTERNAS = 2X3 M. AF_12/2020</t>
  </si>
  <si>
    <t xml:space="preserve">ACRÉSCIMO PARA POÇO DE VISITA RETANGULAR PARA ESGOTO, EM ALVENARIA COM BLOCOS DE CONCRETO, DIMENSÕES INTERNAS = 2X3,5 M. AF_12/2020</t>
  </si>
  <si>
    <t xml:space="preserve">ACRÉSCIMO PARA POÇO DE VISITA RETANGULAR PARA ESGOTO, EM ALVENARIA COM BLOCOS DE CONCRETO, DIMENSÕES INTERNAS = 2X4 M. AF_12/2020</t>
  </si>
  <si>
    <t xml:space="preserve">ACRÉSCIMO PARA POÇO DE VISITA RETANGULAR PARA ESGOTO, EM ALVENARIA COM BLOCOS DE CONCRETO, DIMENSÕES INTERNAS = 3,5X3,5 M. AF_12/2020</t>
  </si>
  <si>
    <t xml:space="preserve">ACRÉSCIMO PARA POÇO DE VISITA RETANGULAR PARA ESGOTO, EM ALVENARIA COM BLOCOS DE CONCRETO, DIMENSÕES INTERNAS = 3,5X4 M. AF_12/2020</t>
  </si>
  <si>
    <t xml:space="preserve">ACRÉSCIMO PARA POÇO DE VISITA RETANGULAR PARA ESGOTO, EM ALVENARIA COM BLOCOS DE CONCRETO, DIMENSÕES INTERNAS = 3X3 M. AF_12/2020</t>
  </si>
  <si>
    <t xml:space="preserve">ACRÉSCIMO PARA POÇO DE VISITA RETANGULAR PARA ESGOTO, EM ALVENARIA COM BLOCOS DE CONCRETO, DIMENSÕES INTERNAS = 3X3,5 M. AF_12/2020</t>
  </si>
  <si>
    <t xml:space="preserve">ACRÉSCIMO PARA POÇO DE VISITA RETANGULAR PARA ESGOTO, EM ALVENARIA COM BLOCOS DE CONCRETO, DIMENSÕES INTERNAS = 3X4 M. AF_12/2020</t>
  </si>
  <si>
    <t xml:space="preserve">ACRÉSCIMO PARA POÇO DE VISITA RETANGULAR PARA ESGOTO, EM ALVENARIA COM BLOCOS DE CONCRETO, DIMENSÕES INTERNAS = 4X4 M. AF_12/2020</t>
  </si>
  <si>
    <t xml:space="preserve">BASE PARA POCO DE VISITA RETANGULAR PARA ESGOTO E DRENAGEM, EM CONCRETO ESTRUTURAL, DIMENSÕES INTERNAS DE 90X150 M, PROFUNDIDADE DE 1,25 M, EXCLUINDO TAMPÃO. AF_12/2020</t>
  </si>
  <si>
    <t xml:space="preserve">BASE PARA POÇO DE VISITA CIRCULAR PARA DRENAGEM, EM ALVENARIA COM TIJOLOS CERÂMICOS MACIÇOS, DIÂMETRO INTERNO = 0,80 M, PROFUNDIDADE = 1,40 M, EXCLUINDO TAMPÃO. AF_12/2020</t>
  </si>
  <si>
    <t xml:space="preserve">BASE PARA POÇO DE VISITA CIRCULAR PARA DRENAGEM, EM ALVENARIA COM TIJOLOS CERÂMICOS MACIÇOS, DIÂMETRO INTERNO = 1,0 M, PROFUNDIDADE = 1,40 M, EXCLUINDO TAMPÃO. AF_12/2020</t>
  </si>
  <si>
    <t xml:space="preserve">BASE PARA POÇO DE VISITA CIRCULAR PARA DRENAGEM, EM ALVENARIA COM TIJOLOS CERÂMICOS MACIÇOS, DIÂMETRO INTERNO = 1,2 M, PROFUNDIDADE = 1,40 M, EXCLUINDO TAMPÃO. AF_12/2020</t>
  </si>
  <si>
    <t xml:space="preserve">BASE PARA POÇO DE VISITA CIRCULAR PARA DRENAGEM, EM ALVENARIA COM TIJOLOS CERÂMICOS MACIÇOS, DIÂMETRO INTERNO = 1,50 M, PROFUNDIDADE = 1,40 M, EXCLUINDO TAMPÃO. AF_12/2020</t>
  </si>
  <si>
    <t xml:space="preserve">BASE PARA POÇO DE VISITA CIRCULAR PARA DRENAGEM, EM CONCRETO PRÉ-MOLDADO, DIÂMETRO INTERNO = 0,80 M, PROFUNDIDADE = 1,35 M, EXCLUINDO TAMPÃO. AF_12/2020</t>
  </si>
  <si>
    <t xml:space="preserve">BASE PARA POÇO DE VISITA CIRCULAR PARA DRENAGEM, EM CONCRETO PRÉ-MOLDADO, DIÂMETRO INTERNO = 1,0 M, PROFUNDIDADE = 1,35 M, EXCLUINDO TAMPÃO. AF_05/2018</t>
  </si>
  <si>
    <t xml:space="preserve">BASE PARA POÇO DE VISITA CIRCULAR PARA DRENAGEM, EM CONCRETO PRÉ-MOLDADO, DIÂMETRO INTERNO = 1,20 M, PROFUNDIDADE = 1,60 M, EXCLUINDO TAMPÃO. AF_05/2021</t>
  </si>
  <si>
    <t xml:space="preserve">BASE PARA POÇO DE VISITA CIRCULAR PARA DRENAGEM, EM CONCRETO PRÉ-MOLDADO, DIÂMETRO INTERNO = 1,50 M, PROFUNDIDADE = 1,35 M, EXCLUINDO TAMPÃO. AF_12/2020</t>
  </si>
  <si>
    <t xml:space="preserve">BASE PARA POÇO DE VISITA CIRCULAR PARA ESGOTO, EM ALVENARIA COM TIJOLOS CERÂMICOS MACIÇOS, DIÂMETRO INTERNO = 0,80 M, PROFUNDIDADE = 1,40 M, EXCLUINDO TAMPÃO. AF_12/2020</t>
  </si>
  <si>
    <t xml:space="preserve">BASE PARA POÇO DE VISITA CIRCULAR PARA ESGOTO, EM ALVENARIA COM TIJOLOS CERÂMICOS MACIÇOS, DIÂMETRO INTERNO = 1,0 M, PROFUNDIDADE = 1,40 M, EXCLUINDO TAMPÃO. AF_12/2020</t>
  </si>
  <si>
    <t xml:space="preserve">BASE PARA POÇO DE VISITA CIRCULAR PARA ESGOTO, EM ALVENARIA COM TIJOLOS CERÂMICOS MACIÇOS, DIÂMETRO INTERNO = 1,20 M, PROFUNDIDADE = 1,40 M, EXCLUINDO TAMPÃO. AF_12/2020</t>
  </si>
  <si>
    <t xml:space="preserve">BASE PARA POÇO DE VISITA CIRCULAR PARA ESGOTO, EM ALVENARIA COM TIJOLOS CERÂMICOS MACIÇOS, DIÂMETRO INTERNO = 1,50 M, PROFUNDIDADE = 1,40 M, EXCLUINDO TAMPÃO. AF_12/2020</t>
  </si>
  <si>
    <t xml:space="preserve">BASE PARA POÇO DE VISITA CIRCULAR PARA ESGOTO, EM CONCRETO PRÉ-MOLDADO, DIÂMETRO INTERNO = 0,80 M, PROFUNDIDADE = 1,35 M, EXCLUINDO TAMPÃO. AF_12/2020</t>
  </si>
  <si>
    <t xml:space="preserve">BASE PARA POÇO DE VISITA CIRCULAR PARA ESGOTO, EM CONCRETO PRÉ-MOLDADO, DIÂMETRO INTERNO = 1,0 M, PROFUNDIDADE = 1,35 M, EXCLUINDO TAMPÃO. AF_12/2020</t>
  </si>
  <si>
    <t xml:space="preserve">BASE PARA POÇO DE VISITA CIRCULAR PARA ESGOTO, EM CONCRETO PRÉ-MOLDADO, DIÂMETRO INTERNO = 1,20 M, PROFUNDIDADE = 1,60 M, EXCLUINDO TAMPÃO. AF_12/2020</t>
  </si>
  <si>
    <t xml:space="preserve">BASE PARA POÇO DE VISITA CIRCULAR PARA ESGOTO, EM CONCRETO PRÉ-MOLDADO, DIÂMETRO INTERNO = 1,50 M, PROFUNDIDADE = 1,35 M, EXCLUINDO TAMPÃO. AF_12/2020</t>
  </si>
  <si>
    <t xml:space="preserve">BASE PARA POÇO DE VISITA RETANGULAR PARA DRENAGEM, EM ALVENARIA COM BLOCOS DE CONCRETO, DIMENSÕES INTERNAS = 1,5X1,5 M, PROFUNDIDADE = 1,40 M, EXCLUINDO TAMPÃO. AF_12/2020</t>
  </si>
  <si>
    <t xml:space="preserve">BASE PARA POÇO DE VISITA RETANGULAR PARA DRENAGEM, EM ALVENARIA COM BLOCOS DE CONCRETO, DIMENSÕES INTERNAS = 1,5X2 M, PROFUNDIDADE = 1,40 M, EXCLUINDO TAMPÃO. AF_12/2020</t>
  </si>
  <si>
    <t xml:space="preserve">BASE PARA POÇO DE VISITA RETANGULAR PARA DRENAGEM, EM ALVENARIA COM BLOCOS DE CONCRETO, DIMENSÕES INTERNAS = 1,5X2,5 M, PROFUNDIDADE = 1,40 M, EXCLUINDO TAMPÃO. AF_12/2020</t>
  </si>
  <si>
    <t xml:space="preserve">BASE PARA POÇO DE VISITA RETANGULAR PARA DRENAGEM, EM ALVENARIA COM BLOCOS DE CONCRETO, DIMENSÕES INTERNAS = 1,5X3 M, PROFUNDIDADE = 1,40 M, EXCLUINDO TAMPÃO. AF_12/2020</t>
  </si>
  <si>
    <t xml:space="preserve">BASE PARA POÇO DE VISITA RETANGULAR PARA DRENAGEM, EM ALVENARIA COM BLOCOS DE CONCRETO, DIMENSÕES INTERNAS = 1,5X3,5 M, PROFUNDIDADE = 1,40 M, EXCLUINDO TAMPÃO. AF_12/2020</t>
  </si>
  <si>
    <t xml:space="preserve">BASE PARA POÇO DE VISITA RETANGULAR PARA DRENAGEM, EM ALVENARIA COM BLOCOS DE CONCRETO, DIMENSÕES INTERNAS = 1,5X4 M, PROFUNDIDADE = 1,40 M, EXCLUINDO TAMPÃO. AF_12/2020</t>
  </si>
  <si>
    <t xml:space="preserve">BASE PARA POÇO DE VISITA RETANGULAR PARA DRENAGEM, EM ALVENARIA COM BLOCOS DE CONCRETO, DIMENSÕES INTERNAS = 1X1 M, PROFUNDIDADE = 1,40 M, EXCLUINDO TAMPÃO. AF_12/2020</t>
  </si>
  <si>
    <t xml:space="preserve">BASE PARA POÇO DE VISITA RETANGULAR PARA DRENAGEM, EM ALVENARIA COM BLOCOS DE CONCRETO, DIMENSÕES INTERNAS = 1X1,5 M, PROFUNDIDADE = 1,40 M, EXCLUINDO TAMPÃO. AF_12/2020</t>
  </si>
  <si>
    <t xml:space="preserve">BASE PARA POÇO DE VISITA RETANGULAR PARA DRENAGEM, EM ALVENARIA COM BLOCOS DE CONCRETO, DIMENSÕES INTERNAS = 1X2 M, PROFUNDIDADE = 1,40 M, EXCLUINDO TAMPÃO. AF_12/2020</t>
  </si>
  <si>
    <t xml:space="preserve">BASE PARA POÇO DE VISITA RETANGULAR PARA DRENAGEM, EM ALVENARIA COM BLOCOS DE CONCRETO, DIMENSÕES INTERNAS = 1X2,5 M, PROFUNDIDADE = 1,40 M, EXCLUINDO TAMPÃO. AF_12/2020</t>
  </si>
  <si>
    <t xml:space="preserve">BASE PARA POÇO DE VISITA RETANGULAR PARA DRENAGEM, EM ALVENARIA COM BLOCOS DE CONCRETO, DIMENSÕES INTERNAS = 1X3 M, PROFUNDIDADE = 1,40 M, EXCLUINDO TAMPÃO. AF_12/2020</t>
  </si>
  <si>
    <t xml:space="preserve">BASE PARA POÇO DE VISITA RETANGULAR PARA DRENAGEM, EM ALVENARIA COM BLOCOS DE CONCRETO, DIMENSÕES INTERNAS = 1X3,5 M, PROFUNDIDADE = 1,40 M, EXCLUINDO TAMPÃO. AF_12/2020</t>
  </si>
  <si>
    <t xml:space="preserve">BASE PARA POÇO DE VISITA RETANGULAR PARA DRENAGEM, EM ALVENARIA COM BLOCOS DE CONCRETO, DIMENSÕES INTERNAS = 1X4 M, PROFUNDIDADE = 1,40 M, EXCLUINDO TAMPÃO. AF_12/2020</t>
  </si>
  <si>
    <t xml:space="preserve">BASE PARA POÇO DE VISITA RETANGULAR PARA DRENAGEM, EM ALVENARIA COM BLOCOS DE CONCRETO, DIMENSÕES INTERNAS = 2,5X2,5 M, PROFUNDIDADE = 1,40 M, EXCLUINDO TAMPÃO. AF_12/2020</t>
  </si>
  <si>
    <t xml:space="preserve">BASE PARA POÇO DE VISITA RETANGULAR PARA DRENAGEM, EM ALVENARIA COM BLOCOS DE CONCRETO, DIMENSÕES INTERNAS = 2,5X3 M, PROFUNDIDADE = 1,40 M, EXCLUINDO TAMPÃO. AF_12/2020</t>
  </si>
  <si>
    <t xml:space="preserve">BASE PARA POÇO DE VISITA RETANGULAR PARA DRENAGEM, EM ALVENARIA COM BLOCOS DE CONCRETO, DIMENSÕES INTERNAS = 2,5X3,5 M, PROFUNDIDADE = 1,40 M, EXCLUINDO TAMPÃO. AF_12/2020</t>
  </si>
  <si>
    <t xml:space="preserve">BASE PARA POÇO DE VISITA RETANGULAR PARA DRENAGEM, EM ALVENARIA COM BLOCOS DE CONCRETO, DIMENSÕES INTERNAS = 2,5X4 M, PROFUNDIDADE = 1,40 M, EXCLUINDO TAMPÃO. AF_12/2020</t>
  </si>
  <si>
    <t xml:space="preserve">BASE PARA POÇO DE VISITA RETANGULAR PARA DRENAGEM, EM ALVENARIA COM BLOCOS DE CONCRETO, DIMENSÕES INTERNAS = 2X2 M, PROFUNDIDADE = 1,40 M, EXCLUINDO TAMPÃO. AF_12/2020</t>
  </si>
  <si>
    <t xml:space="preserve">BASE PARA POÇO DE VISITA RETANGULAR PARA DRENAGEM, EM ALVENARIA COM BLOCOS DE CONCRETO, DIMENSÕES INTERNAS = 2X2,5 M, PROFUNDIDADE = 1,40 M, EXCLUINDO TAMPÃO. AF_12/2020</t>
  </si>
  <si>
    <t xml:space="preserve">BASE PARA POÇO DE VISITA RETANGULAR PARA DRENAGEM, EM ALVENARIA COM BLOCOS DE CONCRETO, DIMENSÕES INTERNAS = 2X3 M, PROFUNDIDADE = 1,40 M, EXCLUINDO TAMPÃO. AF_12/2020</t>
  </si>
  <si>
    <t xml:space="preserve">BASE PARA POÇO DE VISITA RETANGULAR PARA DRENAGEM, EM ALVENARIA COM BLOCOS DE CONCRETO, DIMENSÕES INTERNAS = 2X3,5 M, PROFUNDIDADE = 1,40 M, EXCLUINDO TAMPÃO. AF_12/2020</t>
  </si>
  <si>
    <t xml:space="preserve">BASE PARA POÇO DE VISITA RETANGULAR PARA DRENAGEM, EM ALVENARIA COM BLOCOS DE CONCRETO, DIMENSÕES INTERNAS = 2X4 M, PROFUNDIDADE = 1,40 M, EXCLUINDO TAMPÃO. AF_12/2020</t>
  </si>
  <si>
    <t xml:space="preserve">BASE PARA POÇO DE VISITA RETANGULAR PARA DRENAGEM, EM ALVENARIA COM BLOCOS DE CONCRETO, DIMENSÕES INTERNAS = 3,5X3,5 M, PROFUNDIDADE = 1,40 M, EXCLUINDO TAMPÃO. AF_12/2020</t>
  </si>
  <si>
    <t xml:space="preserve">BASE PARA POÇO DE VISITA RETANGULAR PARA DRENAGEM, EM ALVENARIA COM BLOCOS DE CONCRETO, DIMENSÕES INTERNAS = 3,5X4 M, PROFUNDIDADE = 1,40 M, EXCLUINDO TAMPÃO. AF_12/2020</t>
  </si>
  <si>
    <t xml:space="preserve">BASE PARA POÇO DE VISITA RETANGULAR PARA DRENAGEM, EM ALVENARIA COM BLOCOS DE CONCRETO, DIMENSÕES INTERNAS = 3X3 M, PROFUNDIDADE = 1,40 M, EXCLUINDO TAMPÃO. AF_12/2020</t>
  </si>
  <si>
    <t xml:space="preserve">BASE PARA POÇO DE VISITA RETANGULAR PARA DRENAGEM, EM ALVENARIA COM BLOCOS DE CONCRETO, DIMENSÕES INTERNAS = 3X3,5 M, PROFUNDIDADE = 1,40 M, EXCLUINDO TAMPÃO. AF_12/2020</t>
  </si>
  <si>
    <t xml:space="preserve">BASE PARA POÇO DE VISITA RETANGULAR PARA DRENAGEM, EM ALVENARIA COM BLOCOS DE CONCRETO, DIMENSÕES INTERNAS = 3X4 M, PROFUNDIDADE = 1,40 M, EXCLUINDO TAMPÃO. AF_12/2020</t>
  </si>
  <si>
    <t xml:space="preserve">BASE PARA POÇO DE VISITA RETANGULAR PARA DRENAGEM, EM ALVENARIA COM BLOCOS DE CONCRETO, DIMENSÕES INTERNAS = 4X4 M, PROFUNDIDADE = 1,40 M, EXCLUINDO TAMPÃO. AF_12/2020</t>
  </si>
  <si>
    <t xml:space="preserve">BASE PARA POÇO DE VISITA RETANGULAR PARA ESGOTO, EM ALVENARIA COM BLOCOS DE CONCRETO, DIMENSÕES INTERNAS = 1,5X1,5 M, PROFUNDIDADE = 1,45 M, EXCLUINDO TAMPÃO . AF_12/2020</t>
  </si>
  <si>
    <t xml:space="preserve">BASE PARA POÇO DE VISITA RETANGULAR PARA ESGOTO, EM ALVENARIA COM BLOCOS DE CONCRETO, DIMENSÕES INTERNAS = 1,5X2 M, PROFUNDIDADE = 1,40 M, EXCLUINDO TAMPÃO. AF_12/2020</t>
  </si>
  <si>
    <t xml:space="preserve">BASE PARA POÇO DE VISITA RETANGULAR PARA ESGOTO, EM ALVENARIA COM BLOCOS DE CONCRETO, DIMENSÕES INTERNAS = 1,5X2,5 M, PROFUNDIDADE = 1,40 M, EXCLUINDO TAMPÃO. AF_12/2020</t>
  </si>
  <si>
    <t xml:space="preserve">BASE PARA POÇO DE VISITA RETANGULAR PARA ESGOTO, EM ALVENARIA COM BLOCOS DE CONCRETO, DIMENSÕES INTERNAS = 1,5X3 M, PROFUNDIDADE = 1,40 M, EXCLUINDO TAMPÃO. AF_12/2020</t>
  </si>
  <si>
    <t xml:space="preserve">BASE PARA POÇO DE VISITA RETANGULAR PARA ESGOTO, EM ALVENARIA COM BLOCOS DE CONCRETO, DIMENSÕES INTERNAS = 1,5X3,5 M, PROFUNDIDADE = 1,40 M, EXCLUINDO TAMPÃO. AF_12/2020</t>
  </si>
  <si>
    <t xml:space="preserve">BASE PARA POÇO DE VISITA RETANGULAR PARA ESGOTO, EM ALVENARIA COM BLOCOS DE CONCRETO, DIMENSÕES INTERNAS = 1,5X4 M, PROFUNDIDADE = 1,40 M, EXCLUINDO TAMPÃO. AF_12/2020</t>
  </si>
  <si>
    <t xml:space="preserve">BASE PARA POÇO DE VISITA RETANGULAR PARA ESGOTO, EM ALVENARIA COM BLOCOS DE CONCRETO, DIMENSÕES INTERNAS = 1X1 M, PROFUNDIDADE = 1,40 M, EXCLUINDO TAMPÃO. AF_12/2020</t>
  </si>
  <si>
    <t xml:space="preserve">BASE PARA POÇO DE VISITA RETANGULAR PARA ESGOTO, EM ALVENARIA COM BLOCOS DE CONCRETO, DIMENSÕES INTERNAS = 1X1,5 M, PROFUNDIDADE = 1,40 M, EXCLUINDO TAMPÃO. AF_12/2020</t>
  </si>
  <si>
    <t xml:space="preserve">BASE PARA POÇO DE VISITA RETANGULAR PARA ESGOTO, EM ALVENARIA COM BLOCOS DE CONCRETO, DIMENSÕES INTERNAS = 1X2 M, PROFUNDIDADE = 1,40 M, EXCLUINDO TAMPÃO. AF_12/2020</t>
  </si>
  <si>
    <t xml:space="preserve">BASE PARA POÇO DE VISITA RETANGULAR PARA ESGOTO, EM ALVENARIA COM BLOCOS DE CONCRETO, DIMENSÕES INTERNAS = 1X2,5 M, PROFUNDIDADE = 1,40 M, EXCLUINDO TAMPÃO. AF_12/2020</t>
  </si>
  <si>
    <t xml:space="preserve">BASE PARA POÇO DE VISITA RETANGULAR PARA ESGOTO, EM ALVENARIA COM BLOCOS DE CONCRETO, DIMENSÕES INTERNAS = 1X3 M, PROFUNDIDADE = 1,40 M, EXCLUINDO TAMPÃO. AF_12/2020</t>
  </si>
  <si>
    <t xml:space="preserve">BASE PARA POÇO DE VISITA RETANGULAR PARA ESGOTO, EM ALVENARIA COM BLOCOS DE CONCRETO, DIMENSÕES INTERNAS = 1X3,5 M, PROFUNDIDADE = 1,40 M, EXCLUINDO TAMPÃO. AF_12/2020</t>
  </si>
  <si>
    <t xml:space="preserve">BASE PARA POÇO DE VISITA RETANGULAR PARA ESGOTO, EM ALVENARIA COM BLOCOS DE CONCRETO, DIMENSÕES INTERNAS = 1X4 M, PROFUNDIDADE = 1,40 M, EXCLUINDO TAMPÃO. AF_12/2020</t>
  </si>
  <si>
    <t xml:space="preserve">BASE PARA POÇO DE VISITA RETANGULAR PARA ESGOTO, EM ALVENARIA COM BLOCOS DE CONCRETO, DIMENSÕES INTERNAS = 2,5X2,5 M, PROFUNDIDADE = 1,40 M, EXCLUINDO TAMPÃO. AF_12/2020</t>
  </si>
  <si>
    <t xml:space="preserve">BASE PARA POÇO DE VISITA RETANGULAR PARA ESGOTO, EM ALVENARIA COM BLOCOS DE CONCRETO, DIMENSÕES INTERNAS = 2,5X3 M, PROFUNDIDADE = 1,40 M, EXCLUINDO TAMPÃO. AF_12/2020</t>
  </si>
  <si>
    <t xml:space="preserve">BASE PARA POÇO DE VISITA RETANGULAR PARA ESGOTO, EM ALVENARIA COM BLOCOS DE CONCRETO, DIMENSÕES INTERNAS = 2,5X3,5 M, PROFUNDIDADE = 1,40 M, EXCLUINDO TAMPÃO. AF_12/2020</t>
  </si>
  <si>
    <t xml:space="preserve">BASE PARA POÇO DE VISITA RETANGULAR PARA ESGOTO, EM ALVENARIA COM BLOCOS DE CONCRETO, DIMENSÕES INTERNAS = 2,5X4 M, PROFUNDIDADE = 1,40 M, EXCLUINDO TAMPÃO. AF_12/2020</t>
  </si>
  <si>
    <t xml:space="preserve">BASE PARA POÇO DE VISITA RETANGULAR PARA ESGOTO, EM ALVENARIA COM BLOCOS DE CONCRETO, DIMENSÕES INTERNAS = 2X2 M, PROFUNDIDADE = 1,40 M, EXCLUINDO TAMPÃO. AF_12/2020</t>
  </si>
  <si>
    <t xml:space="preserve">BASE PARA POÇO DE VISITA RETANGULAR PARA ESGOTO, EM ALVENARIA COM BLOCOS DE CONCRETO, DIMENSÕES INTERNAS = 2X2,5 M, PROFUNDIDADE = 1,40 M, EXCLUINDO TAMPÃO. AF_12/2020</t>
  </si>
  <si>
    <t xml:space="preserve">BASE PARA POÇO DE VISITA RETANGULAR PARA ESGOTO, EM ALVENARIA COM BLOCOS DE CONCRETO, DIMENSÕES INTERNAS = 2X3 M, PROFUNDIDADE = 1,40 M, EXCLUINDO TAMPÃO. AF_12/2020</t>
  </si>
  <si>
    <t xml:space="preserve">BASE PARA POÇO DE VISITA RETANGULAR PARA ESGOTO, EM ALVENARIA COM BLOCOS DE CONCRETO, DIMENSÕES INTERNAS = 2X3,5 M, PROFUNDIDADE = 1,40 M, EXCLUINDO TAMPÃO. AF_12/2020</t>
  </si>
  <si>
    <t xml:space="preserve">BASE PARA POÇO DE VISITA RETANGULAR PARA ESGOTO, EM ALVENARIA COM BLOCOS DE CONCRETO, DIMENSÕES INTERNAS = 2X4 M, PROFUNDIDADE = 1,40 M, EXCLUINDO TAMPÃO. AF_12/2020</t>
  </si>
  <si>
    <t xml:space="preserve">BASE PARA POÇO DE VISITA RETANGULAR PARA ESGOTO, EM ALVENARIA COM BLOCOS DE CONCRETO, DIMENSÕES INTERNAS = 3,5X3,5 M, PROFUNDIDADE = 1,40 M, EXCLUINDO TAMPÃO. AF_12/2020</t>
  </si>
  <si>
    <t xml:space="preserve">BASE PARA POÇO DE VISITA RETANGULAR PARA ESGOTO, EM ALVENARIA COM BLOCOS DE CONCRETO, DIMENSÕES INTERNAS = 3,5X4 M, PROFUNDIDADE = 1,40 M, EXCLUINDO TAMPÃO. AF_12/2020</t>
  </si>
  <si>
    <t xml:space="preserve">BASE PARA POÇO DE VISITA RETANGULAR PARA ESGOTO, EM ALVENARIA COM BLOCOS DE CONCRETO, DIMENSÕES INTERNAS = 3X3 M, PROFUNDIDADE = 1,40 M, EXCLUINDO TAMPÃO. AF_12/2020</t>
  </si>
  <si>
    <t xml:space="preserve">BASE PARA POÇO DE VISITA RETANGULAR PARA ESGOTO, EM ALVENARIA COM BLOCOS DE CONCRETO, DIMENSÕES INTERNAS = 3X3,5 M, PROFUNDIDADE = 1,40 M, EXCLUINDO TAMPÃO. AF_12/2020</t>
  </si>
  <si>
    <t xml:space="preserve">BASE PARA POÇO DE VISITA RETANGULAR PARA ESGOTO, EM ALVENARIA COM BLOCOS DE CONCRETO, DIMENSÕES INTERNAS = 3X4 M, PROFUNDIDADE = 1,40 M, EXCLUINDO TAMPÃO. AF_12/2020</t>
  </si>
  <si>
    <t xml:space="preserve">BASE PARA POÇO DE VISITA RETANGULAR PARA ESGOTO, EM ALVENARIA COM BLOCOS DE CONCRETO, DIMENSÕES INTERNAS = 4X4 M, PROFUNDIDADE = 1,45 M, EXCLUINDO TAMPÃO. AF_12/2020</t>
  </si>
  <si>
    <t xml:space="preserve">CAIXA COM GRELHA DUPLA RETANGULAR, EM ALVENARIA COM BLOCOS DE CONCRETO, DIMENSÕES INTERNAS: 0,5X2,2X1 M. AF_12/2020</t>
  </si>
  <si>
    <t xml:space="preserve">CAIXA COM GRELHA DUPLA RETANGULAR, EM ALVENARIA COM TIJOLOS CERÂMICOS MACIÇOS, DIMENSÕES INTERNAS: 0,5X2,2X1 M. AF_12/2020</t>
  </si>
  <si>
    <t xml:space="preserve">CAIXA COM GRELHA DUPLA RETANGULAR, EM CONCRETO PRÉ-MOLDADO, DIMENSÕES INTERNAS: 0,5X2,2X1,0 M. AF_12/2020</t>
  </si>
  <si>
    <t xml:space="preserve">CAIXA COM GRELHA SIMPLES RETANGULAR, EM ALVENARIA COM BLOCOS DE CONCRETO, DIMENSÕES INTERNAS: 0,5X1X1 M. AF_12/2020</t>
  </si>
  <si>
    <t xml:space="preserve">CAIXA COM GRELHA SIMPLES RETANGULAR, EM ALVENARIA COM TIJOLOS CERÂMICOS MACIÇOS, DIMENSÕES INTERNAS: 0,5X1X1 M. AF_12/2020</t>
  </si>
  <si>
    <t xml:space="preserve">CAIXA COM GRELHA SIMPLES RETANGULAR, EM CONCRETO PRÉ-MOLDADO, DIMENSÕES INTERNAS: 0,6X1,0X1,0 M. AF_12/2020</t>
  </si>
  <si>
    <t xml:space="preserve">CAIXA PARA BOCA DE LOBO COMBINADA COM GRELHA RETANGULAR, EM ALVENARIA COM BLOCOS DE CONCRETO, DIMENSÕES INTERNAS: 1,3X1X1,2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</si>
  <si>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</si>
  <si>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BLOCOS DE CONCRETO, DIMENSÕES INTERNAS: 1,3X2,2X1,2 M. AF_12/2020</t>
  </si>
  <si>
    <t xml:space="preserve">CAIXA PARA BOCA DE LOBO DUPLA COMBINADA COM GRELHA RETANGULAR, EM ALVENARIA COM TIJOLOS CERÂMICOS MACIÇOS, DIMENSÕES INTERNAS: 1,3X2,2X1,2 M. AF_12/2020</t>
  </si>
  <si>
    <t xml:space="preserve">CAIXA PARA BOCA DE LOBO DUPLA RETANGULAR, EM ALVENARIA COM BLOCOS DE CONCRETO, DIMENSÕES INTERNAS: 0,6X2,2X1,2 M. AF_12/2020</t>
  </si>
  <si>
    <t xml:space="preserve">CAIXA PARA BOCA DE LOBO DUPLA RETANGULAR, EM ALVENARIA COM TIJOLOS CERÂMICOS MACIÇOS, DIMENSÕES INTERNAS: 0,6X2,2X1,2 M. AF_12/2020</t>
  </si>
  <si>
    <t xml:space="preserve">CAIXA PARA BOCA DE LOBO DUPLA RETANGULAR, EM CONCRETO PRÉ-MOLDADO, DIMENSÕES INTERNAS: 0,6X2,2X1,2 M. AF_12/2020</t>
  </si>
  <si>
    <t xml:space="preserve">CAIXA PARA BOCA DE LOBO SIMPLES RETANGULAR, EM ALVENARIA COM BLOCOS DE CONCRETO, DIMENSÕES INTERNAS: 0,6X1X1,2 M. AF_12/2020</t>
  </si>
  <si>
    <t xml:space="preserve">CAIXA PARA BOCA DE LOBO SIMPLES RETANGULAR, EM ALVENARIA COM TIJOLOS CERÂMICOS MACIÇOS, DIMENSÕES INTERNAS: 0,6X1X1,2 M. AF_12/2020</t>
  </si>
  <si>
    <t xml:space="preserve">CAIXA PARA BOCA DE LOBO SIMPLES RETANGULAR, EM CONCRETO PRÉ-MOLDADO, DIMENSÕES INTERNAS: 0,6X1,0X1,2 M. AF_12/2020</t>
  </si>
  <si>
    <t xml:space="preserve">CHAMINÉ CIRCULAR PARA POÇO DE VISITA PARA DRENAGEM, EM ALVENARIA COM TIJOLOS CERÂMICOS MACIÇOS, DIÂMETRO INTERNO = 0,6 M. AF_12/2020</t>
  </si>
  <si>
    <t xml:space="preserve">CHAMINÉ CIRCULAR PARA POÇO DE VISITA PARA DRENAGEM, EM CONCRETO PRÉ-MOLDADO, DIÂMETRO INTERNO = 0,6 M. AF_12/2020</t>
  </si>
  <si>
    <t xml:space="preserve">CHAMINÉ CIRCULAR PARA POÇO DE VISITA PARA ESGOTO, EM ALVENARIA COM TIJOLOS CERÂMICOS MACIÇOS, DIÂMETRO INTERNO = 0,6 M. AF_12/2020</t>
  </si>
  <si>
    <t xml:space="preserve">CHAMINÉ CIRCULAR PARA POÇO DE VISITA PARA ESGOTO, EM CONCRETO PRÉ-MOLDADO, DIÂMETRO INTERNO = 0,6 M. AF_12/2020</t>
  </si>
  <si>
    <t xml:space="preserve">POÇO DE INSPEÇÃO CIRCULAR PARA DRENAGEM, EM ALVENARIA COM TIJOLOS CERÂMICOS MACIÇOS, DIÂMETRO INTERNO = 0,60 M, PROFUNDIDADE = 0,95 M, EXCLUINDO TAMPÃO. AF_12/2020</t>
  </si>
  <si>
    <t xml:space="preserve">POÇO DE INSPEÇÃO CIRCULAR PARA DRENAGEM, EM ALVENARIA COM TIJOLOS CERÂMICOS MACIÇOS, DIÂMETRO INTERNO = 0,60 M, PROFUNDIDADE = 1,45 M, EXCLUINDO TAMPÃO. AF_12/2020</t>
  </si>
  <si>
    <t xml:space="preserve">POÇO DE INSPEÇÃO CIRCULAR PARA DRENAGEM, EM CONCRETO PRÉ-MOLDADO, DIÂMETRO INTERNO = 0,60 M, PROFUNDIDADE = 0,90 M, EXCLUINDO TAMPÃO. AF_12/2020</t>
  </si>
  <si>
    <t xml:space="preserve">POÇO DE INSPEÇÃO CIRCULAR PARA DRENAGEM, EM CONCRETO PRÉ-MOLDADO, DIÂMETRO INTERNO = 0,60 M, PROFUNDIDADE = 1,40 M, EXCLUINDO TAMPÃO. AF_12/2020</t>
  </si>
  <si>
    <t xml:space="preserve">POÇO DE INSPEÇÃO CIRCULAR PARA ESGOTO, EM ALVENARIA COM TIJOLOS CERÂMICOS MACIÇOS, DIÂMETRO INTERNO = 0,60 M, PROFUNDIDADE = 0,95 M, EXCLUINDO TAMPÃO. AF_12/2020</t>
  </si>
  <si>
    <t xml:space="preserve">POÇO DE INSPEÇÃO CIRCULAR PARA ESGOTO, EM ALVENARIA COM TIJOLOS CERÂMICOS MACIÇOS, DIÂMETRO INTERNO = 0,60 M, PROFUNDIDADE = 1,45 M, EXCLUINDO TAMPÃO. AF_12/2020</t>
  </si>
  <si>
    <t xml:space="preserve">POÇO DE INSPEÇÃO CIRCULAR PARA ESGOTO, EM CONCRETO PRÉ-MOLDADO, DIÂMETRO INTERNO = 0,60 M, PROFUNDIDADE = 0,90 M, EXCLUINDO TAMPÃO. AF_12/2020</t>
  </si>
  <si>
    <t xml:space="preserve">POÇO DE INSPEÇÃO CIRCULAR PARA ESGOTO, EM CONCRETO PRÉ-MOLDADO, DIÂMETRO INTERNO = 0,60 M, PROFUNDIDADE = 1,40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</si>
  <si>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</si>
  <si>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</si>
  <si>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CONCRETO CICLÓPICO FCK = 15MPA, 30% PEDRA DE MÃO EM VOLUME REAL, INCLUSIVE LANÇAMENTO. AF_05/2021</t>
  </si>
  <si>
    <t xml:space="preserve">CONCRETO FCK = 15MPA, TRAÇO 1:3,4:3,4 (EM MASSA SECA DE CIMENTO/ AREIA MÉDIA/ SEIXO ROLADO) - PREPARO MANUAL. AF_05/2021</t>
  </si>
  <si>
    <t xml:space="preserve">CONCRETO FCK = 15MPA, TRAÇO 1:3,4:3,4 (EM MASSA SECA DE CIMENTO/ AREIA MÉDIA/ SEIXO ROLADO) - PREPARO MECÂNICO COM BETONEIRA 400 L. AF_05/2021</t>
  </si>
  <si>
    <t xml:space="preserve">CONCRETO FCK = 15MPA, TRAÇO 1:3,4:3,4 (EM MASSA SECA DE CIMENTO/ AREIA MÉDIA/ SEIXO ROLADO) - PREPARO MECÂNICO COM BETONEIRA 600 L. AF_05/2021</t>
  </si>
  <si>
    <t xml:space="preserve">CONCRETO FCK = 15MPA, TRAÇO 1:3,4:3,5 (EM MASSA SECA DE CIMENTO/ AREIA MÉDIA/ BRITA 1) - PREPARO MANUAL. AF_05/2021</t>
  </si>
  <si>
    <t xml:space="preserve">CONCRETO FCK = 15MPA, TRAÇO 1:3,4:3,5 (EM MASSA SECA DE CIMENTO/ AREIA MÉDIA/ BRITA 1) - PREPARO MECÂNICO COM BETONEIRA 400 L. AF_05/2021</t>
  </si>
  <si>
    <t xml:space="preserve">CONCRETO FCK = 15MPA, TRAÇO 1:3,4:3,5 (EM MASSA SECA DE CIMENTO/ AREIA MÉDIA/ BRITA 1) - PREPARO MECÂNICO COM BETONEIRA 600 L. AF_05/2021</t>
  </si>
  <si>
    <t xml:space="preserve">CONCRETO FCK = 20MPA, TRAÇO 1:2,6:2,9 (EM MASSA SECA DE CIMENTO/ AREIA MÉDIA/ SEIXO ROLADO) - PREPARO MECÂNICO COM BETONEIRA 400 L. AF_05/2021</t>
  </si>
  <si>
    <t xml:space="preserve">CONCRETO FCK = 20MPA, TRAÇO 1:2,6:2,9 (EM MASSA SECA DE CIMENTO/ AREIA MÉDIA/ SEIXO ROLADO) - PREPARO MECÂNICO COM BETONEIRA 600 L. AF_05/2021</t>
  </si>
  <si>
    <t xml:space="preserve">CONCRETO FCK = 20MPA, TRAÇO 1:2,7:3 (EM MASSA SECA DE CIMENTO/ AREIA MÉDIA/ BRITA 1) - PREPARO MECÂNICO COM BETONEIRA 400 L. AF_05/2021</t>
  </si>
  <si>
    <t xml:space="preserve">CONCRETO FCK = 20MPA, TRAÇO 1:2,7:3 (EM MASSA SECA DE CIMENTO/ AREIA MÉDIA/ BRITA 1) - PREPARO MECÂNICO COM BETONEIRA 600 L. AF_05/2021</t>
  </si>
  <si>
    <t xml:space="preserve">CONCRETO FCK = 25MPA, TRAÇO 1:2,2:2,5 (EM MASSA SECA DE CIMENTO/ AREIA MÉDIA/ SEIXO ROLADO) - PREPARO MECÂNICO COM BETONEIRA 400 L. AF_05/2021</t>
  </si>
  <si>
    <t xml:space="preserve">CONCRETO FCK = 25MPA, TRAÇO 1:2,2:2,5 (EM MASSA SECA DE CIMENTO/ AREIA MÉDIA/ SEIXO ROLADO) - PREPARO MECÂNICO COM BETONEIRA 600 L. AF_05/2021</t>
  </si>
  <si>
    <t xml:space="preserve">CONCRETO FCK = 25MPA, TRAÇO 1:2,3:2,7 (EM MASSA SECA DE CIMENTO/ AREIA MÉDIA/ BRITA 1) - PREPARO MECÂNICO COM BETONEIRA 400 L. AF_05/2021</t>
  </si>
  <si>
    <t xml:space="preserve">CONCRETO FCK = 25MPA, TRAÇO 1:2,3:2,7 (EM MASSA SECA DE CIMENTO/ AREIA MÉDIA/ BRITA 1) - PREPARO MECÂNICO COM BETONEIRA 600 L. AF_05/2021</t>
  </si>
  <si>
    <t xml:space="preserve">CONCRETO FCK = 30MPA, TRAÇO 1:1,9:2,3 (EM MASSA SECA DE CIMENTO/ AREIA MÉDIA/ SEIXO ROLADO) - PREPARO MECÂNICO COM BETONEIRA 400 L. AF_05/2021</t>
  </si>
  <si>
    <t xml:space="preserve">CONCRETO FCK = 30MPA, TRAÇO 1:1,9:2,3 (EM MASSA SECA DE CIMENTO/ AREIA MÉDIA/ SEIXO ROLADO) - PREPARO MECÂNICO COM BETONEIRA 600 L. AF_05/2021</t>
  </si>
  <si>
    <t xml:space="preserve">CONCRETO FCK = 30MPA, TRAÇO 1:2,1:2,5 (EM MASSA SECA DE CIMENTO/ AREIA MÉDIA/ BRITA 1) - PREPARO MECÂNICO COM BETONEIRA 400 L. AF_05/2021</t>
  </si>
  <si>
    <t xml:space="preserve">CONCRETO FCK = 30MPA, TRAÇO 1:2,1:2,5 (EM MASSA SECA DE CIMENTO/ AREIA MÉDIA/ BRITA 1) - PREPARO MECÂNICO COM BETONEIRA 600 L. AF_05/2021</t>
  </si>
  <si>
    <t xml:space="preserve">CONCRETO FCK = 40MPA, TRAÇO 1:1,4:1,8 (EM MASSA SECA DE CIMENTO/ AREIA MÉDIA/ SEIXO ROLADO) - PREPARO MECÂNICO COM BETONEIRA 400 L. AF_05/2021</t>
  </si>
  <si>
    <t xml:space="preserve">CONCRETO FCK = 40MPA, TRAÇO 1:1,4:1,8 (EM MASSA SECA DE CIMENTO/ AREIA MÉDIA/ SEIXO ROLADO) - PREPARO MECÂNICO COM BETONEIRA 600 L. AF_05/2021</t>
  </si>
  <si>
    <t xml:space="preserve">CONCRETO FCK = 40MPA, TRAÇO 1:1,6:1,9 (EM MASSA SECA DE CIMENTO/ AREIA MÉDIA/ BRITA 1) - PREPARO MECÂNICO COM BETONEIRA 400 L. AF_05/2021</t>
  </si>
  <si>
    <t xml:space="preserve">CONCRETO FCK = 40MPA, TRAÇO 1:1,6:1,9 (EM MASSA SECA DE CIMENTO/ AREIA MÉDIA/ BRITA 1) - PREPARO MECÂNICO COM BETONEIRA 600 L. AF_05/2021</t>
  </si>
  <si>
    <t xml:space="preserve">CONCRETO MAGRO PARA LASTRO, TRAÇO 1:4,5:4,5 (EM MASSA SECA DE CIMENTO/ AREIA MÉDIA/ BRITA 1) - PREPARO MANUAL. AF_05/2021</t>
  </si>
  <si>
    <t xml:space="preserve">CONCRETO MAGRO PARA LASTRO, TRAÇO 1:4,5:4,5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</si>
  <si>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</si>
  <si>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MAGRO PARA LASTRO, TRAÇO 1:4,5:4,5 (EM MASSA SECA DE CIMENTO/ AREIA MÉDIA/ SEIXO ROLADO) - PREPARO MANUAL. AF_05/2021</t>
  </si>
  <si>
    <t xml:space="preserve">CONCRETO MAGRO PARA LASTRO, TRAÇO 1:4,5:4,5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</si>
  <si>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</si>
  <si>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ARGAMASSA DE ASSENTAMENTO DE ALVENARIA DE VEDAÇÃO E REVESTIMENTO INTERNO, TRAÇO EM VOLUME SECO 1:1:3:3,8 (CIMENTO:CAL:AREIA NATURAL MÉDIA:AREIA RECICLADA), COM USO DE AGREGADO RECICLADO MISTO (ARM) - PREPARO MANUAL. AF_11/2023</t>
  </si>
  <si>
    <t xml:space="preserve">ARGAMASSA DE ASSENTAMENTO DE ALVENARIA DE VEDAÇÃO E REVESTIMENTO INTERNO, TRAÇO EM VOLUME SECO 1:1:3:3,8 (CIMENTO:CAL:AREIAS NATURAL MÉDIA: RECICLADA), COM USO DE AGREGADO RECICLADO CIMENTÍCIO OU DE CONCRETO (ARCI/ARCO) - PREPARO MANUAL. AF_11/2023</t>
  </si>
  <si>
    <t xml:space="preserve">ARGAMASSA PARA ALVENARIA DE VEDAÇÃO E REVESTIMENTO INTERNO, TRAÇO EM VOLUME SECO 1:1:3:3,8 (CIMENTO:CAL:AREIA MÉDIA:AREIA RECICLADA), COM AGREGADO RECICLADO CIMENTÍCIO OU DE CONCRETO - PREPARO MECÂNICO COM MISTURADOR HORIZONTAL DE 600 KG. AF_11/2023</t>
  </si>
  <si>
    <t xml:space="preserve">ARGAMASSA PARA ALVENARIA DE VEDAÇÃO E REVESTIMENTO INTERNO, TRAÇO EM VOLUME SECO 1:1:3:3,8 (CIMENTO:CAL:AREIA MÉDIA:AREIA RECICLADA), COM USO DE AGREGADO RECICLADO MISTO - PREPARO MECÂNICO COM MISTURADOR HORIZONTAL DE 600 KG. AF_11/2023</t>
  </si>
  <si>
    <t xml:space="preserve">ARGAMASSA PARA CONTRAPISO, TRAÇO EM VOLUME SECO 1:2:2,5 (CIMENTO:AREIA NATURAL MÉDIA:AREIA RECICLADA), COM USO DE AGREGADO RECICLADO CIMENTÍCIO OU DE CONCRETO (ARCI/ARCO) - PREPARO MANUAL. AF_11/2023</t>
  </si>
  <si>
    <t xml:space="preserve">ARGAMASSA PARA CONTRAPISO, TRAÇO EM VOLUME SECO 1:2:2,5 (CIMENTO:AREIA NATURAL MÉDIA:AREIA RECICLADA), COM USO DE AGREGADO RECICLADO CIMENTÍCIO OU DE CONCRETO (ARCI/ARCO) - PREPARO MECÂNICO COM MISTURADOR DE EIXO HORIZONTAL DE 600 KG. AF_11/2023</t>
  </si>
  <si>
    <t xml:space="preserve">ARGAMASSA PARA CONTRAPISO, TRAÇO EM VOLUME SECO 1:2:2,5 (CIMENTO:AREIA NATURAL MÉDIA:AREIA RECICLADA), COM USO DE AGREGADO RECICLADO MISTO (ARM) - PREPARO MANUAL. AF_11/2023</t>
  </si>
  <si>
    <t xml:space="preserve">ARGAMASSA PARA CONTRAPISO, TRAÇO EM VOLUME SECO 1:2:2,5 (CIMENTO:AREIA NATURAL MÉDIA:AREIA RECICLADA), COM USO DE AGREGADO RECICLADO MISTO (ARM) - PREPARO MECÂNICO COM MISTURADOR DE EIXO HORIZONTAL DE 600 KG. AF_11/2023</t>
  </si>
  <si>
    <t xml:space="preserve">CONCRETO MAGRO PARA LASTRO, TRAÇO EM MASSA SECA 1:3,4:3,5 (CIMENTO:AREIA RECICLADA:BRITA 1 RECICLADA), COM USO DE AGREGADO RECICLADO CIMENTÍCIO OU DE CONCRETO (ARCI/ARCO) - PREPARO MANUAL. AF_11/2023</t>
  </si>
  <si>
    <t xml:space="preserve">CONCRETO MAGRO PARA LASTRO, TRAÇO EM MASSA SECA 1:3,4:3,5 (CIMENTO:AREIA RECICLADA:BRITA 1 RECICLADA), COM USO DE AGREGADO RECICLADO CIMENTÍCIO OU DE CONCRETO (ARCI/ARCO) - PREPARO MECÂNICO COM BETONEIRA 600 L. AF_11/2023</t>
  </si>
  <si>
    <t xml:space="preserve">CONCRETO MAGRO PARA LASTRO, TRAÇO EM MASSA SECA 1:3,4:3,5 (CIMENTO:AREIA RECICLADA:BRITA 1 RECICLADA), COM USO DE AGREGADO RECICLADO MISTO (ARM) - PREPARO MANUAL. AF_11/2023</t>
  </si>
  <si>
    <t xml:space="preserve">CONCRETO MAGRO PARA LASTRO, TRAÇO EM MASSA SECA 1:3,4:3,5 (CIMENTO:AREIA RECICLADA:BRITA 1 RECICLADA), COM USO DE AGREGADO RECICLADO MISTO (ARM) - PREPARO MECÂNICO COM BETONEIRA 600 L. AF_11/2023</t>
  </si>
  <si>
    <t xml:space="preserve">ASSENTO COM ENCOSTO PARA ARQUIBANCADA - FORNECIMENTO E INSTALAÇÃO. AF_03/2022</t>
  </si>
  <si>
    <t xml:space="preserve">ASSENTO SEM ENCOSTO PARA ARQUIBANCADA - FORNECIMENTO E INSTALAÇÃO. AF_03/2022</t>
  </si>
  <si>
    <t xml:space="preserve">PAR DE ESTRUTURAS PARA TABELA DE BASQUETE EM TRELIÇA METÁLICA AÉREA, EXCETO TABELA, ARO E REDE - FORNECIMENTO E INSTALAÇÃO. AF_03/2022</t>
  </si>
  <si>
    <t xml:space="preserve">PAR DE ESTRUTURAS PARA TABELA DE BASQUETE EM TRELIÇA METÁLICA FIXADA NO PISO, EXCETO TABELA, ARO E REDE - FORNECIMENTO E INSTALAÇÃO. AF_03/2022</t>
  </si>
  <si>
    <t xml:space="preserve">PAR DE ESTRUTURAS PARA TABELA DE BASQUETE METÁLICA TUBULAR CHUMBADA COM CONCRETO NO PISO, EXCETO TABELA, ARO E REDE - FORNECIMENTO E INSTALAÇÃO. AF_03/2022</t>
  </si>
  <si>
    <t xml:space="preserve">PAR DE POSTES E REDE DE VÔLEI - FORNECIMENTO E INSTALAÇÃO. AF_03/2022</t>
  </si>
  <si>
    <t xml:space="preserve">PAR DE TABELAS DE BASQUETE DE ACRÍLICO, COM AROS E REDES - FORNECIMENTO E INSTALAÇÃO. AF_03/2022</t>
  </si>
  <si>
    <t xml:space="preserve">PAR DE TABELAS DE BASQUETE DE COMPENSADO NAVAL, COM AROS E REDES - FORNECIMENTO E INSTALAÇÃO. AF_03/2022</t>
  </si>
  <si>
    <t xml:space="preserve">PAR DE TABELAS DE BASQUETE DE VIDRO TEMPERADO, COM AROS E REDES - FORNECIMENTO E INSTALAÇÃO. AF_03/2022</t>
  </si>
  <si>
    <t xml:space="preserve">PAR DE TRAVES E REDES DE FUTSAL - FORNECIMENTO E INSTALAÇÃO. AF_03/2022</t>
  </si>
  <si>
    <t xml:space="preserve">PISO ASFÁLTICO PARA QUADRA POLIESPORTIVA - FORNECIMENTO E INSTALAÇÃO. AF_03/2022</t>
  </si>
  <si>
    <t xml:space="preserve">PISO DE GRAMA SINTÉTICA PARA QUADRA POLIESPORTIVA - FORNECIMENTO E INSTALAÇÃO. AF_03/2022</t>
  </si>
  <si>
    <t xml:space="preserve">PISO DE MADEIRA COM AMORTECEDORES DE BORRACHA PARA QUADRA POLIESPORTIVA - FORNECIMENTO E INSTALAÇÃO. AF_03/2022</t>
  </si>
  <si>
    <t xml:space="preserve">PISO DE POLIURETANO PARA QUADRA POLIESPORTIVA - FORNECIMENTO E INSTALAÇÃO. AF_03/2022</t>
  </si>
  <si>
    <t xml:space="preserve">PISO MODULAR DE POLIPROPILENO PARA QUADRA POLIESPORTIVA - FORNECIMENTO E INSTALAÇÃO. AF_03/2022</t>
  </si>
  <si>
    <t xml:space="preserve">PISO MODULAR INTERNO DE POLIPROPILENO PARA QUADRA POLIESPORTIVA - FORNECIMENTO E INSTALAÇÃO. AF_03/2022</t>
  </si>
  <si>
    <t xml:space="preserve">REDE DE PROTEÇÃO HORIZONTAL PARA QUADRA POLIESPORTIVA - FORNECIMENTO E INSTALAÇÃO. AF_03/2022</t>
  </si>
  <si>
    <t xml:space="preserve">REDE DE PROTEÇÃO VERTICAL PARA QUADRA POLIESPORTIVA - FORNECIMENTO E INSTALAÇÃO. AF_03/2022</t>
  </si>
  <si>
    <t xml:space="preserve">ACABAMENTO POLIDO PARA PISO DE CONCRETO ARMADO OU LAJE SOBRE SOLO DE ALTA RESISTÊNCIA.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</si>
  <si>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</si>
  <si>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</si>
  <si>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</si>
  <si>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</si>
  <si>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Q-246. AF_09/2021</t>
  </si>
  <si>
    <t xml:space="preserve">ARMAÇÃO PARA EXECUÇÃO DE RADIER, PISO DE CONCRETO OU LAJE SOBRE SOLO, COM USO DE TELA Q-283. AF_09/2021</t>
  </si>
  <si>
    <t xml:space="preserve">ARMAÇÃO PARA EXECUÇÃO DE RADIER, PISO DE CONCRETO OU LAJE SOBRE SOLO, COM USO DE TELA Q-396. AF_09/2021</t>
  </si>
  <si>
    <t xml:space="preserve">ARMAÇÃO PARA EXECUÇÃO DE RADIER, PISO DE CONCRETO OU LAJE SOBRE SOLO, COM USO DE TELA Q-92. AF_09/2021</t>
  </si>
  <si>
    <t xml:space="preserve">CAMADA SEPARADORA PARA EXECUÇÃO DE RADIER, PISO DE CONCRETO OU LAJE SOBRE SOLO, EM LONA PLÁSTICA. AF_09/2021</t>
  </si>
  <si>
    <t xml:space="preserve">COMPACTAÇÃO MECÂNICA DE SOLO PARA EXECUÇÃO DE RADIER, PISO DE CONCRETO OU LAJE SOBRE SOLO, COM COMPACTADOR DE SOLOS A PERCUSSÃO. AF_09/2021</t>
  </si>
  <si>
    <t xml:space="preserve">COMPACTAÇÃO MECÂNICA DE SOLO PARA EXECUÇÃO DE RADIER, PISO DE CONCRETO OU LAJE SOBRE SOLO, COM COMPACTADOR DE SOLOS TIPO PLACA VIBRATÓRIA. AF_09/2021</t>
  </si>
  <si>
    <t xml:space="preserve">CONCRETAGEM DE RADIER, PISO DE CONCRETO OU LAJE SOBRE SOLO, FCK 30 MPA - LANÇAMENTO, ADENSAMENTO E ACABAMENTO. AF_09/2021</t>
  </si>
  <si>
    <t xml:space="preserve">ESCAVAÇÃO MANUAL DE VIGA DE BORDA PARA RADIER. AF_09/2021</t>
  </si>
  <si>
    <t xml:space="preserve">EXECUÇÃO DE LAJE SOBRE SOLO, ESPESSURA DE 10 CM, FCK = 30 MPA, COM USO DE FORMAS EM MADEIRA SERRADA. AF_09/2021</t>
  </si>
  <si>
    <t xml:space="preserve">EXECUÇÃO DE LAJE SOBRE SOLO, ESPESSURA DE 10 CM, FCK = 30 MPA, COM USO DE FORMAS METÁLICAS. AF_09/2021</t>
  </si>
  <si>
    <t xml:space="preserve">EXECUÇÃO DE LAJE SOBRE SOLO, ESPESSURA DE 15 CM, FCK = 30 MPA, COM USO DE FORMAS EM MADEIRA SERRADA. AF_09/2021</t>
  </si>
  <si>
    <t xml:space="preserve">EXECUÇÃO DE LAJE SOBRE SOLO, ESPESSURA DE 15 CM, FCK = 30 MPA, COM USO DE FORMAS METÁLICAS. AF_09/2021</t>
  </si>
  <si>
    <t xml:space="preserve">EXECUÇÃO DE LAJE SOBRE SOLO, ESPESSURA DE 20 CM, FCK = 30 MPA, COM USO DE FORMAS EM MADEIRA SERRADA. AF_09/2021</t>
  </si>
  <si>
    <t xml:space="preserve">EXECUÇÃO DE LAJE SOBRE SOLO, ESPESSURA DE 20 CM, FCK = 30 MPA, COM USO DE FORMAS METÁLICAS. AF_09/2021</t>
  </si>
  <si>
    <t xml:space="preserve">EXECUÇÃO DE LAJE SOBRE SOLO, ESPESSURA DE 25 CM, FCK = 30 MPA, COM USO DE FORMAS EM MADEIRA SERRADA. AF_09/2021</t>
  </si>
  <si>
    <t xml:space="preserve">EXECUÇÃO DE LAJE SOBRE SOLO, ESPESSURA DE 25 CM, FCK = 30 MPA, COM USO DE FORMAS METÁLICAS. AF_09/2021</t>
  </si>
  <si>
    <t xml:space="preserve">EXECUÇÃO DE LAJE SOBRE SOLO, ESPESSURA DE 30 CM, FCK = 30 MPA, COM USO DE FORMAS EM MADEIRA SERRADA. AF_09/2021</t>
  </si>
  <si>
    <t xml:space="preserve">EXECUÇÃO DE LAJE SOBRE SOLO, ESPESSURA DE 30 CM, FCK = 30 MPA, COM USO DE FORMAS METÁLICAS. AF_09/2021</t>
  </si>
  <si>
    <t xml:space="preserve">EXECUÇÃO DE PISO DE CONCRETO, COM ACABAMENTO SUPERFICIAL, ESPESSURA DE 15 CM, FCK = 30 MPA, COM USO DE FORMAS EM MADEIRA SERRADA. AF_09/2021</t>
  </si>
  <si>
    <t xml:space="preserve">EXECUÇÃO DE PISO DE CONCRETO, COM ACABAMENTO SUPERFICIAL, ESPESSURA DE 15 CM, FCK = 30 MPA, COM USO DE FORMAS METÁLICAS. AF_09/2021</t>
  </si>
  <si>
    <t xml:space="preserve">EXECUÇÃO DE PISO DE CONCRETO, COM ACABAMENTO SUPERFICIAL, ESPESSURA DE 20 CM, FCK = 30 MPA, COM USO DE FORMAS EM MADEIRA SERRADA. AF_09/2021</t>
  </si>
  <si>
    <t xml:space="preserve">EXECUÇÃO DE PISO DE CONCRETO, COM ACABAMENTO SUPERFICIAL, ESPESSURA DE 20 CM, FCK = 30 MPA, COM USO DE FORMAS METÁLICAS. AF_09/2021</t>
  </si>
  <si>
    <t xml:space="preserve">EXECUÇÃO DE PISO DE CONCRETO, COM ACABAMENTO SUPERFICIAL, ESPESSURA DE 25 CM, FCK = 30 MPA, COM USO DE FORMAS EM MADEIRA SERRADA. AF_09/2021</t>
  </si>
  <si>
    <t xml:space="preserve">EXECUÇÃO DE PISO DE CONCRETO, COM ACABAMENTO SUPERFICIAL, ESPESSURA DE 25 CM, FCK = 30 MPA, COM USO DE FORMAS METÁLICAS. AF_09/2021</t>
  </si>
  <si>
    <t xml:space="preserve">EXECUÇÃO DE PISO DE CONCRETO, SEM ACABAMENTO SUPERFICIAL, ESPESSURA DE 15 CM, FCK = 30 MPA, COM USO DE FORMAS EM MADEIRA SERRADA. AF_09/2021</t>
  </si>
  <si>
    <t xml:space="preserve">EXECUÇÃO DE PISO DE CONCRETO, SEM ACABAMENTO SUPERFICIAL, ESPESSURA DE 15 CM, FCK = 30 MPA, COM USO DE FORMAS METÁLICAS. AF_09/2021</t>
  </si>
  <si>
    <t xml:space="preserve">EXECUÇÃO DE PISO DE CONCRETO, SEM ACABAMENTO SUPERFICIAL, ESPESSURA DE 20 CM, FCK = 30 MPA, COM USO DE FORMAS EM MADEIRA SERRADA. AF_09/2021</t>
  </si>
  <si>
    <t xml:space="preserve">EXECUÇÃO DE PISO DE CONCRETO, SEM ACABAMENTO SUPERFICIAL, ESPESSURA DE 20 CM, FCK = 30 MPA, COM USO DE FORMAS METÁLICAS. AF_09/2021</t>
  </si>
  <si>
    <t xml:space="preserve">EXECUÇÃO DE PISO DE CONCRETO, SEM ACABAMENTO SUPERFICIAL, ESPESSURA DE 25 CM, FCK = 30 MPA, COM USO DE FORMAS EM MADEIRA SERRADA. AF_09/2021</t>
  </si>
  <si>
    <t xml:space="preserve">EXECUÇÃO DE PISO DE CONCRETO, SEM ACABAMENTO SUPERFICIAL, ESPESSURA DE 25 CM, FCK = 30 MPA, COM USO DE FORMAS METÁLICAS. AF_09/2021</t>
  </si>
  <si>
    <t xml:space="preserve">EXECUÇÃO DE RADIER, ESPESSURA DE 10 CM, FCK = 30 MPA, COM USO DE FORMAS EM MADEIRA SERRADA. AF_09/2021</t>
  </si>
  <si>
    <t xml:space="preserve">EXECUÇÃO DE RADIER, ESPESSURA DE 10 CM, FCK = 30 MPA, COM USO DE FORMAS METÁLICAS. AF_09/2021</t>
  </si>
  <si>
    <t xml:space="preserve">EXECUÇÃO DE RADIER, ESPESSURA DE 15 CM, FCK = 30 MPA, COM USO DE FORMAS EM MADEIRA SERRADA. AF_09/2021</t>
  </si>
  <si>
    <t xml:space="preserve">EXECUÇÃO DE RADIER, ESPESSURA DE 15 CM, FCK = 30 MPA, COM USO DE FORMAS METÁLICAS. AF_09/2021</t>
  </si>
  <si>
    <t xml:space="preserve">EXECUÇÃO DE RADIER, ESPESSURA DE 20 CM, FCK = 30 MPA, COM USO DE FORMAS EM MADEIRA SERRADA. AF_09/2021</t>
  </si>
  <si>
    <t xml:space="preserve">EXECUÇÃO DE RADIER, ESPESSURA DE 20 CM, FCK = 30 MPA, COM USO DE FORMAS METÁLICAS. AF_09/2021</t>
  </si>
  <si>
    <t xml:space="preserve">EXECUÇÃO DE RADIER, ESPESSURA DE 25 CM, FCK = 30 MPA, COM USO DE FORMAS EM MADEIRA SERRADA. AF_09/2021</t>
  </si>
  <si>
    <t xml:space="preserve">EXECUÇÃO DE RADIER, ESPESSURA DE 25 CM, FCK = 30 MPA, COM USO DE FORMAS METÁLICAS. AF_09/2021</t>
  </si>
  <si>
    <t xml:space="preserve">EXECUÇÃO DE RADIER, ESPESSURA DE 30 CM, FCK = 30 MPA, COM USO DE FORMAS EM MADEIRA SERRADA. AF_09/2021</t>
  </si>
  <si>
    <t xml:space="preserve">EXECUÇÃO DE RADIER, ESPESSURA DE 30 CM, FCK = 30 MPA, COM USO DE FORMAS METÁLICAS. AF_09/2021</t>
  </si>
  <si>
    <t xml:space="preserve">FABRICAÇÃO, MONTAGEM E DESMONTAGEM DE FORMA PARA RADIER, PISO DE CONCRETO OU LAJE SOBRE SOLO, EM MADEIRA SERRADA, 4 UTILIZAÇÕES. AF_09/2021</t>
  </si>
  <si>
    <t xml:space="preserve">MONTAGEM E DESMONTAGEM DE FORMA PARA RADIER, PISO DE CONCRETO OU LAJE SOBRE SOLO, COM SISTEMA DE FORMAS MANUSEÁVEIS METÁLICAS. AF_09/2021</t>
  </si>
  <si>
    <t xml:space="preserve">CHUMBAMENTO LINEAR EM ALVENARIA PARA ELETRODUTOS COM DIÂMETROS MENORES OU IGUAIS A 40 MM. AF_09/2023</t>
  </si>
  <si>
    <t xml:space="preserve">CHUMBAMENTO LINEAR EM ALVENARIA PARA RAMAIS/DISTRIBUIÇÃO DE INSTALAÇÕES HIDRÁULICAS COM DIÂMETROS MAIORES QUE 40 MM E MENORES OU IGUAIS A 75 MM. AF_09/2023</t>
  </si>
  <si>
    <t xml:space="preserve">CHUMBAMENTO LINEAR EM ALVENARIA PARA RAMAIS/DISTRIBUIÇÃO DE INSTALAÇÕES HIDRÁULICAS COM DIÂMETROS MENORES OU IGUAIS A 40 MM. AF_09/2023</t>
  </si>
  <si>
    <t xml:space="preserve">CHUMBAMENTO LINEAR EM CONTRAPISO PARA RAMAIS/DISTRIBUIÇÃO DE INSTALAÇÕES HIDRÁULICAS COM DIÂMETROS MAIORES QUE 40 MM E MENORES OU IGUAIS A 75 MM. AF_09/2023</t>
  </si>
  <si>
    <t xml:space="preserve">CHUMBAMENTO LINEAR EM CONTRAPISO PARA RAMAIS/DISTRIBUIÇÃO DE INSTALAÇÕES HIDRÁULICAS COM DIÂMETROS MAIORES QUE 75 MM E MENORES OU IGUAIS A 100 MM. AF_09/2023</t>
  </si>
  <si>
    <t xml:space="preserve">CHUMBAMENTO LINEAR EM CONTRAPISO PARA RAMAIS/DISTRIBUIÇÃO DE INSTALAÇÕES HIDRÁULICAS COM DIÂMETROS MENORES OU IGUAIS A 40 MM. AF_09/2023</t>
  </si>
  <si>
    <t xml:space="preserve">CHUMBAMENTO PONTUAL DE ABERTURA EM LAJE COM PASSAGEM DE 1 TUBO COM DIÂMETRO DE 50 MM. AF_09/2023</t>
  </si>
  <si>
    <t xml:space="preserve">CHUMBAMENTO PONTUAL DE ABERTURA EM LAJE COM PASSAGEM DE 5 TUBOS COM DIÂMETROS DE 50 MM. AF_09/2023</t>
  </si>
  <si>
    <t xml:space="preserve">CHUMBAMENTO PONTUAL EM PASSAGEM DE TUBO COM DIÂMETRO MAIOR QUE 75 MM E MENORES OU IGUAIS A 150 MM. AF_09/2023</t>
  </si>
  <si>
    <t xml:space="preserve">CHUMBAMENTO PONTUAL EM PASSAGEM DE TUBO COM DIÂMETRO MENOR OU IGUAL A 40 MM. AF_09/2023</t>
  </si>
  <si>
    <t xml:space="preserve">CHUMBAMENTO PONTUAL EM PASSAGEM DE TUBO COM DIÂMETROS ENTRE 40 MM E 75 MM. AF_09/2023</t>
  </si>
  <si>
    <t xml:space="preserve">FIXAÇÃO DE DUTOS FLEXÍVEIS CIRCULARES, DIÂMETRO 109 MM OU 4", COM ABRAÇADEIRA METÁLICA FLEXÍVEL FIXADA DIRETAMENTE NA LAJE, SOMENTE MÃO DE OBRA. AF_09/2023</t>
  </si>
  <si>
    <t xml:space="preserve">FIXAÇÃO DE DUTOS FLEXÍVEIS CIRCULARES, DIÂMETRO 109 MM OU 4", COM ABRAÇADEIRA METÁLICA FLEXÍVEL FIXADA DIRETAMENTE NA LAJE. AF_09/2023</t>
  </si>
  <si>
    <t xml:space="preserve">FIXAÇÃO DE ELETRODUTOS, DIÂMETROS MENORES OU IGUAIS A 40 MM, COM ABRAÇADEIRA METÁLICA RÍGIDA TIPO D COM PARAFUSO DE FIXAÇÃO 1 1/4", FIXADA DIRETAMENTE NA LAJE OU PAREDE. AF_09/2023</t>
  </si>
  <si>
    <t xml:space="preserve">FIXAÇÃO DE TUBOS HORIZONTAIS DE PEX OU MULTICAMADAS, DIÂMETROS IGUAIS OU INFERIORES A 40 MM, COM ABRAÇADEIRA PLÁSTICA FIXADA EM LAJE. AF_09/2023_PE</t>
  </si>
  <si>
    <t xml:space="preserve">FIXAÇÃO DE TUBOS HORIZONTAIS DE PPR DIÂMETROS MENORES OU IGUAIS A 40 MM COM ABRAÇADEIRA METÁLICA RÍGIDA TIPO U PERFIL 1 1/4", FIXADA EM PERFILADO EM LAJE. AF_09/2023_PS</t>
  </si>
  <si>
    <t xml:space="preserve">FIXAÇÃO DE TUBOS HORIZONTAIS DE PPR DIÂMETROS MENORES OU IGUAIS A 40 MM, COM ABRAÇADEIRA METÁLICA RÍGIDA TIPO D COM PARAFUSO DE FIXAÇÃO 1 1/4", FIXADA DIRETAMENTE NA LAJE OU PAREDE. AF_09/2023</t>
  </si>
  <si>
    <t xml:space="preserve">FIXAÇÃO DE TUBOS HORIZONTAIS DE PPR, DIÂMETROS MENORES OU IGUAIS A 40 MM, COM ABRAÇADEIRA METÁLICA FLEXÍVEL 18 MM, FIXADA DIRETAMENTE NA LAJE. AF_09/2023</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</si>
  <si>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</si>
  <si>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</si>
  <si>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</si>
  <si>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</si>
  <si>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FIXAÇÃO DE TUBOS HORIZONTAIS DE PVC ÁGUA, PVC ESGOTO, PVC ÁGUA PLUVIAL, CPVC, PPR, COBRE OU AÇO, DIÂMETROS MENORES OU IGUAIS A 40 MM, COM ABRAÇADEIRA METÁLICA FLEXÍVEL 18 MM, FIXADA DIRETAMENTE NA LAJE. AF_09/2023</t>
  </si>
  <si>
    <t xml:space="preserve">FIXAÇÃO DE TUBOS HORIZONTAIS DE PVC ÁGUA, PVC ESGOTO, PVC ÁGUA PLUVIAL, CPVC, PPR, COBRE OU AÇO, DIÂMETROS MENORES OU IGUAIS A 40 MM, COM ABRAÇADEIRA METÁLICA RÍGIDA TIPO U PERFIL 1 1/4", FIXADA EM PERFILADO EM LAJE. AF_09/2023_PS</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</si>
  <si>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</si>
  <si>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</si>
  <si>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</si>
  <si>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</si>
  <si>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</si>
  <si>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FIXAÇÃO DE TUBOS VERTICAIS DE PVC ÁGUA, PVC ESGOTO, PVC ÁGUA PLUVIAL, CPVC, PPR, COBRE OU AÇO, DIÂMETROS MENORES OU IGUAIS A 40 MM, COM ABRAÇADEIRA METÁLICA RÍGIDA TIPO U PERFIL 1 1/4", FIXADA EM PERFILADO EM PAREDE. AF_09/2023_PS</t>
  </si>
  <si>
    <t xml:space="preserve">FURO MANUAL EM ALVENARIA, PARA INSTALAÇÕES ELÉTRICAS, DIÂMETROS MAIORES QUE 40 MM E MENORES OU IGUAIS A 75 MM. AF_09/2023</t>
  </si>
  <si>
    <t xml:space="preserve">FURO MANUAL EM ALVENARIA, PARA INSTALAÇÕES ELÉTRICAS, DIÂMETROS MAIORES QUE 75 MM E MENORES OU IGUAIS A 100 MM. AF_09/2023</t>
  </si>
  <si>
    <t xml:space="preserve">FURO MANUAL EM ALVENARIA, PARA INSTALAÇÕES ELÉTRICAS, DIÂMETROS MENORES OU IGUAIS A 40 MM. AF_09/2023</t>
  </si>
  <si>
    <t xml:space="preserve">FURO MANUAL EM ALVENARIA, PARA INSTALAÇÕES HIDRÁULICAS, DIÂMETROS MAIORES QUE 40 MM E MENORES OU IGUAIS A 75 MM. AF_09/2023</t>
  </si>
  <si>
    <t xml:space="preserve">FURO MANUAL EM ALVENARIA, PARA INSTALAÇÕES HIDRÁULICAS, DIÂMETROS MAIORES QUE 75 MM E MENORES OU IGUAIS A 100 MM. AF_09/2023</t>
  </si>
  <si>
    <t xml:space="preserve">FURO MANUAL EM ALVENARIA, PARA INSTALAÇÕES HIDRÁULICAS, DIÂMETROS MENORES OU IGUAIS A 40 MM. AF_09/2023</t>
  </si>
  <si>
    <t xml:space="preserve">FURO MECANIZADO EM ALVENARIA, PARA INSTALAÇÕES ELÉTRICAS, DIÂMETROS MAIORES QUE 40 MM E MENORES OU IGUAIS A 75 MM. AF_09/2023</t>
  </si>
  <si>
    <t xml:space="preserve">FURO MECANIZADO EM ALVENARIA, PARA INSTALAÇÕES ELÉTRICAS, DIÂMETROS MAIORES QUE 75 MM E MENORES OU IGUAIS A 100 MM. AF_09/2023</t>
  </si>
  <si>
    <t xml:space="preserve">FURO MECANIZADO EM ALVENARIA, PARA INSTALAÇÕES ELÉTRICAS, DIÂMETROS MENORES OU IGUAIS A 40 MM. AF_09/2023</t>
  </si>
  <si>
    <t xml:space="preserve">FURO MECANIZADO EM ALVENARIA, PARA INSTALAÇÕES HIDRÁULICAS, DIÂMETROS MAIORES QUE 40 MM E MENORES OU IGUAIS A 75 MM. AF_09/2023</t>
  </si>
  <si>
    <t xml:space="preserve">FURO MECANIZADO EM ALVENARIA, PARA INSTALAÇÕES HIDRÁULICAS, DIÂMETROS MAIORES QUE 75 MM E MENORES OU IGUAIS A 100 MM. AF_09/2023</t>
  </si>
  <si>
    <t xml:space="preserve">FURO MECANIZADO EM ALVENARIA, PARA INSTALAÇÕES HIDRÁULICAS, DIÂMETROS MENORES OU IGUAIS A 40 MM. AF_09/2023</t>
  </si>
  <si>
    <t xml:space="preserve">FURO MECANIZADO EM CONCRETO, COM MARTELO DEMOLIDOR, PARA INSTALAÇÕES ELÉTRICAS, DIÂMETROS MAIORES QUE 40 MM E MENORES OU IGUAIS A 75 MM. AF_09/2023</t>
  </si>
  <si>
    <t xml:space="preserve">FURO MECANIZADO EM CONCRETO, COM MARTELO DEMOLIDOR, PARA INSTALAÇÕES ELÉTRICAS, DIÂMETROS MAIORES QUE 75 MM E MENORES OU IGUAIS A 150 MM. AF_09/2023</t>
  </si>
  <si>
    <t xml:space="preserve">FURO MECANIZADO EM CONCRETO, COM MARTELO DEMOLIDOR, PARA INSTALAÇÕES ELÉTRICAS, DIÂMETROS MENORES OU IGUAIS A 40 MM. AF_09/2023</t>
  </si>
  <si>
    <t xml:space="preserve">FURO MECANIZADO EM CONCRETO, COM MARTELO DEMOLIDOR, PARA INSTALAÇÕES HIDRÁULICAS, DIÂMETROS MAIORES QUE 40 MM E MENORES OU IGUAIS A 75 MM. AF_09/2023</t>
  </si>
  <si>
    <t xml:space="preserve">FURO MECANIZADO EM CONCRETO, COM MARTELO DEMOLIDOR, PARA INSTALAÇÕES HIDRÁULICAS, DIÂMETROS MAIORES QUE 75 MM E MENORES OU IGUAIS A 150 MM. AF_09/2023</t>
  </si>
  <si>
    <t xml:space="preserve">FURO MECANIZADO EM CONCRETO, COM MARTELO DEMOLIDOR, PARA INSTALAÇÕES HIDRÁULICAS, DIÂMETROS MENORES OU IGUAIS A 40 MM. AF_09/2023</t>
  </si>
  <si>
    <t xml:space="preserve">FURO MECANIZADO EM CONCRETO, COM PERFURATRIZ, PARA INSTALAÇÕES ELÉTRICAS, DIÂMETROS MAIORES QUE 40 MM E MENORES OU IGUAIS A 75 MM. AF_09/2023</t>
  </si>
  <si>
    <t xml:space="preserve">FURO MECANIZADO EM CONCRETO, COM PERFURATRIZ, PARA INSTALAÇÕES ELÉTRICAS, DIÂMETROS MAIORES QUE 75 MM E MENORES OU IGUAIS A 150 MM. AF_09/2023</t>
  </si>
  <si>
    <t xml:space="preserve">FURO MECANIZADO EM CONCRETO, COM PERFURATRIZ, PARA INSTALAÇÕES ELÉTRICAS, DIÂMETROS MENORES OU IGUAIS A 40 MM. AF_09/2023</t>
  </si>
  <si>
    <t xml:space="preserve">FURO MECANIZADO EM CONCRETO, COM PERFURATRIZ, PARA INSTALAÇÕES HIDRÁULICAS, DIÂMETROS MAIORES QUE 40 MM E MENORES OU IGUAIS A 75 MM. AF_09/2023</t>
  </si>
  <si>
    <t xml:space="preserve">FURO MECANIZADO EM CONCRETO, COM PERFURATRIZ, PARA INSTALAÇÕES HIDRÁULICAS, DIÂMETROS MAIORES QUE 75 MM E MENORES OU IGUAIS A 150 MM. AF_09/2023</t>
  </si>
  <si>
    <t xml:space="preserve">FURO MECANIZADO EM CONCRETO, COM PERFURATRIZ, PARA INSTALAÇÕES HIDRÁULICAS, DIÂMETROS MENORES OU IGUAIS A 40 MM. AF_09/2023</t>
  </si>
  <si>
    <t xml:space="preserve">PASSANTE TIPO PEÇA EM FÔRMA DE MADEIRA, FIXADO EM LAJE, PARA PASSAGEM DE NO MÁXIMO 5 TUBOS DE 50 MM DE DIÂMETRO. AF_09/2023</t>
  </si>
  <si>
    <t xml:space="preserve">PASSANTE TIPO PEÇA EM POLIESTIRENO (ISOPOR), FIXADO EM LAJE, PARA ABERTURA PARA PASSAGEM DE 1 TUBO DE ATÉ 50 MM DE DIÂMETRO. AF_09/2023</t>
  </si>
  <si>
    <t xml:space="preserve">PASSANTE TIPO PEÇA EM POLIESTIRENO (ISOPOR), FIXADO EM LAJE, PARA PASSAGEM DE NO MÁXIMO 5 TUBOS DE 50 MM DE DIÂMETRO. AF_09/2023</t>
  </si>
  <si>
    <t xml:space="preserve">PASSANTE TIPO TUBO COM DIÂMETRO DE 100 MM, FIXADO EM LAJE, PARA PASSAGEM DE TUBULAÇÕES COM NO MÁXIMO 75 MM DE DIÂMETRO. AF_09/2023</t>
  </si>
  <si>
    <t xml:space="preserve">PASSANTE TIPO TUBO COM DIÂMETRO DE 150 MM, FIXADO EM LAJE, PARA PASSAGEM DE TUBULAÇÕES COM NO MÁXIMO 100 MM DE DIÂMETRO. AF_09/2023</t>
  </si>
  <si>
    <t xml:space="preserve">PASSANTE TIPO TUBO COM DIÂMETRO DE 40 MM, FIXADO EM LAJE, PARA PASSAGEM DE TUBULAÇÕES COM NO MÁXIMO 32 MM DE DIÂMETRO. AF_09/2023</t>
  </si>
  <si>
    <t xml:space="preserve">PASSANTE TIPO TUBO COM DIÂMETRO DE 50 MM, FIXADO EM LAJE, PARA PASSAGEM DE TUBULAÇÕES COM NO MÁXIMO 40 MM DE DIÂMETRO. AF_09/2023</t>
  </si>
  <si>
    <t xml:space="preserve">PASSANTE TIPO TUBO COM DIÂMETRO DE 75 MM, FIXADO EM LAJE, PARA PASSAGEM DE TUBULAÇÕES COM NO MÁXIMO 50 MM DE DIÂMETRO. AF_09/2023</t>
  </si>
  <si>
    <t xml:space="preserve">QUEBRA EM ALVENARIA PARA INSTALAÇÃO DE ABRIGO PARA MANGUEIRAS (90X60 CM). AF_09/2023</t>
  </si>
  <si>
    <t xml:space="preserve">QUEBRA EM ALVENARIA PARA INSTALAÇÃO DE CAIXA DE TOMADA (4X4 OU 4X2). AF_09/2023</t>
  </si>
  <si>
    <t xml:space="preserve">QUEBRA EM ALVENARIA PARA INSTALAÇÃO DE QUADRO DISTRIBUIÇÃO GRANDE (76X40 CM). AF_09/2023</t>
  </si>
  <si>
    <t xml:space="preserve">QUEBRA EM ALVENARIA PARA INSTALAÇÃO DE QUADRO DISTRIBUIÇÃO PEQUENO (19X25 CM). AF_09/2023</t>
  </si>
  <si>
    <t xml:space="preserve">RASGO LINEAR MANUAL EM ALVENARIA, PARA ELETRODUTOS, DIÂMETROS MENORES OU IGUAIS A 40 MM. AF_09/2023</t>
  </si>
  <si>
    <t xml:space="preserve">RASGO LINEAR MANUAL EM ALVENARIA, PARA RAMAIS/ DISTRIBUIÇÃO DE INSTALAÇÕES HIDRÁULICAS, DIÂMETROS MAIORES QUE 40 MM E MENORES OU IGUAIS A 75 MM. AF_09/2023</t>
  </si>
  <si>
    <t xml:space="preserve">RASGO LINEAR MANUAL EM ALVENARIA, PARA RAMAIS/ DISTRIBUIÇÃO DE INSTALAÇÕES HIDRÁULICAS, DIÂMETROS MENORES OU IGUAIS A 40 MM. AF_09/2023</t>
  </si>
  <si>
    <t xml:space="preserve">RASGO LINEAR MECANIZADO EM ALVENARIA, PARA ELETRODUTOS, DIÂMETROS MENORES OU IGUAIS A 40 MM. AF_09/2023</t>
  </si>
  <si>
    <t xml:space="preserve">RASGO LINEAR MECANIZADO EM ALVENARIA, PARA RAMAIS/ DISTRIBUIÇÃO DE INSTALAÇÕES HIDRÁULICAS, DIÂMETROS MAIORES QUE 40 MM E MENORES OU IGUAIS A 75 MM. AF_09/2023</t>
  </si>
  <si>
    <t xml:space="preserve">RASGO LINEAR MECANIZADO EM ALVENARIA, PARA RAMAIS/ DISTRIBUIÇÃO DE INSTALAÇÕES HIDRÁULICAS, DIÂMETROS MENORES OU IGUAIS A 40 MM. AF_09/2023</t>
  </si>
  <si>
    <t xml:space="preserve">RASGO LINEAR MECANIZADO EM CONCRETO, PARA RAMAIS/ DISTRIBUIÇÃO DE INSTALAÇÕES HIDRÁULICAS, DIÂMETROS MAIORES QUE 40 MM E MENORES OU IGUAIS A 75 MM. AF_09/2023</t>
  </si>
  <si>
    <t xml:space="preserve">RASGO LINEAR MECANIZADO EM CONCRETO, PARA RAMAIS/ DISTRIBUIÇÃO DE INSTALAÇÕES HIDRÁULICAS, DIÂMETROS MAIORES QUE 75 MM E MENORES OU IGUAIS A 100 MM. AF_09/2023</t>
  </si>
  <si>
    <t xml:space="preserve">RASGO LINEAR MECANIZADO EM CONCRETO, PARA RAMAIS/ DISTRIBUIÇÃO DE INSTALAÇÕES HIDRÁULICAS, DIÂMETROS MENORES OU IGUAIS A 40 MM. AF_09/2023</t>
  </si>
  <si>
    <t xml:space="preserve">RASGO LINEAR MECANIZADO EM CONTRAPISO, PARA RAMAIS/ DISTRIBUIÇÃO DE INSTALAÇÕES HIDRÁULICAS, DIÂMETROS MAIORES QUE 40 MM E MENORES OU IGUAIS A 75 MM. AF_09/2023_PS</t>
  </si>
  <si>
    <t xml:space="preserve">RASGO LINEAR MECANIZADO EM CONTRAPISO, PARA RAMAIS/ DISTRIBUIÇÃO DE INSTALAÇÕES HIDRÁULICAS, DIÂMETROS MAIORES QUE 75 MM E MENORES OU IGUAIS A 100 MM. AF_09/2023_PS</t>
  </si>
  <si>
    <t xml:space="preserve">RASGO LINEAR MECANIZADO EM CONTRAPISO, PARA RAMAIS/ DISTRIBUIÇÃO DE INSTALAÇÕES HIDRÁULICAS, DIÂMETROS MENORES OU IGUAIS A 40 MM. AF_09/2023_PS</t>
  </si>
  <si>
    <t xml:space="preserve">SUPORTE PARA 2 ELETRODUTOS, ESPAÇADO A CADA 80 CM, EM PERFILADO COM COMPRIMENTO DE 25 CM FIXADO EM LAJE, POR METRO DE ELETRODUTO FIXADO. AF_09/2023</t>
  </si>
  <si>
    <t xml:space="preserve">SUPORTE PARA 2 TUBOS HORIZONTAIS, ESPAÇADO A CADA 56 CM, EM PERFILADO COM COMPRIMENTO DE 25 CM FIXADO EM LAJE, POR METRO DE TUBULAÇÃO FIXADA. AF_09/2023</t>
  </si>
  <si>
    <t xml:space="preserve">SUPORTE PARA 2 TUBOS VERTICAIS, ESPAÇADO A CADA 150 CM, EM PERFILADO COM COMPRIMENTO DE 25 CM FIXADO EM PAREDE, POR METRO DE TUBULAÇÃO FIXADA. AF_09/2023</t>
  </si>
  <si>
    <t xml:space="preserve">SUPORTE PARA 4 ELETRODUTOS, ESPAÇADO A CADA 80 CM, EM PERFILADO COM COMPRIMENTO DE 42 CM FIXADO EM LAJE, POR METRO DE ELETRODUTO FIXADO. AF_09/2023</t>
  </si>
  <si>
    <t xml:space="preserve">SUPORTE PARA 4 TUBOS HORIZONTAIS, ESPAÇADO A CADA 56 CM, EM PERFILADO COM COMPRIMENTO DE 42 CM FIXADO EM LAJE, POR METRO DE TUBULAÇÃO FIXADA. AF_09/2023</t>
  </si>
  <si>
    <t xml:space="preserve">SUPORTE PARA 4 TUBOS VERTICAIS, ESPAÇADO A CADA 150 CM, EM PERFILADO COM COMPRIMENTO DE 42 CM FIXADO EM PAREDE, POR METRO DE TUBULAÇÃO FIXADA. AF_09/2023</t>
  </si>
  <si>
    <t xml:space="preserve">SUPORTE PARA DUTO EM CHAPA GALVANIZADA BITOLA 24, EM PERFILADO COM COMPRIMENTO DE 55 CM FIXADO EM LAJE, POR METRO DE DUTO FIXADO. AF_09/2023</t>
  </si>
  <si>
    <t xml:space="preserve">SUPORTE PARA DUTO EM CHAPA GALVANIZADA BITOLA 26, EM PERFILADO COM COMPRIMENTO DE 35 CM FIXADO EM LAJE, POR METRO DE DUTO FIXADO. AF_09/2023</t>
  </si>
  <si>
    <t xml:space="preserve">SUPORTE PARA ELETROCALHA LISA OU PERFURADA EM AÇO GALVANIZADO, LARGURA 400 MM, EM PERFILADO COM COMPRIMENTO DE 45 CM FIXADO EM LAJE, POR METRO DE ELETROCALHA FIXADA. AF_09/2023</t>
  </si>
  <si>
    <t xml:space="preserve">SUPORTE PARA ELETROCALHA LISA OU PERFURADA EM AÇO GALVANIZADO, LARGURA 800 MM, EM PERFILADO COM COMPRIMENTO DE 85 CM FIXADO EM LAJE, POR METRO DE ELETROCALHA FIXADA. AF_09/2023</t>
  </si>
  <si>
    <t xml:space="preserve">EXECUÇÃO DE IMPRIMAÇÃO IMPERMEABILIZANTE COM ASFALTO DILUÍDO CM-30, PARA O FECHAMENTO DE VALAS. AF_05/2021</t>
  </si>
  <si>
    <t xml:space="preserve">EXECUÇÃO DE PINTURA DE LIGAÇÃO COM EMULSÃO ASFÁLTICA RR-2C, PARA O FECHAMENTO DE VALAS. AF_12/2020</t>
  </si>
  <si>
    <t xml:space="preserve">EXECUÇÃO DE TAPA BURACO COM APLICAÇÃO DE CONCRETO ASFÁLTICO (AQUISIÇÃO EM USINA) E PINTURA DE LIGAÇÃO. AF_12/2020</t>
  </si>
  <si>
    <t xml:space="preserve">EXECUÇÃO DE TAPA BURACO COM APLICAÇÃO DE CONCRETO ASFÁLTICO (USINAGEM PRÓPRIA) E PINTURA DE LIGAÇÃO. AF_12/2020</t>
  </si>
  <si>
    <t xml:space="preserve">EXECUÇÃO DE TAPA BURACO COM APLICAÇÃO DE PRÉ MISTURADO A FRIO (AQUISIÇÃO EM USINA) E PINTURA DE LIGAÇÃO. AF_12/2020</t>
  </si>
  <si>
    <t xml:space="preserve">EXECUÇÃO DE TAPA BURACO COM APLICAÇÃO DE PRÉ MISTURADO A FRIO (USINAGEM PRÓPRIA) E PINTURA DE LIGAÇÃO. AF_12/2020</t>
  </si>
  <si>
    <t xml:space="preserve">REASSENTAMENTO DE BLOCOS 16 FACES PARA PISO INTERTRAVADO, ESPESSURA DE 10 CM, EM VIA/ESTACIONAMENTO, COM REAPROVEITAMENTO DOS BLOCOS 16 FACES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</si>
  <si>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</si>
  <si>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</si>
  <si>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</si>
  <si>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</si>
  <si>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</si>
  <si>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</si>
  <si>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</si>
  <si>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</si>
  <si>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</si>
  <si>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</si>
  <si>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</si>
  <si>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</si>
  <si>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</si>
  <si>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</si>
  <si>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PARALELEPÍPEDOS, REJUNTAMENTO COM ARGAMASSA, COM REAPROVEITAMENTO DOS PARALELEPÍPEDOS - INCLUSO RETIRADA E COLOCAÇÃO DO MATERIAL. AF_12/2020</t>
  </si>
  <si>
    <t xml:space="preserve">REASSENTAMENTO DE PARALELEPÍPEDOS, REJUNTAMENTO COM PEDRISCO E EMULSÃO ASFÁLTICA, COM REAPROVEITAMENTO DOS PARALELEPÍPEDOS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</si>
  <si>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</si>
  <si>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PEDRAS POLIÉDRICAS, REJUNTAMENTO COM ARGAMASSA, COM REAPROVEITAMENTO DAS PEDRAS POLIÉDRICAS - INCLUSO RETIRADA E COLOCAÇÃO DO MATERIAL. AF_12/2020</t>
  </si>
  <si>
    <t xml:space="preserve">REASSENTAMENTO DE PEDRAS POLIÉDRICAS, REJUNTAMENTO COM PEDRISCO E EMULSÃO ASFÁLTICA, COM REAPROVEITAMENTO DAS PEDRAS POLIÉDRICAS - INCLUSO RETIRADA E COLOCAÇÃO DO MATERIAL. AF_12/2020</t>
  </si>
  <si>
    <t xml:space="preserve">REASSENTAMENTO DE PEDRAS POLIÉDRICAS, REJUNTAMENTO COM PÓ DE PEDRA, COM REAPROVEITAMENTO DAS PEDRAS POLIÉDRICAS - INCLUSO RETIRADA E COLOCAÇÃO DO MATERIAL. AF_12/2020</t>
  </si>
  <si>
    <t xml:space="preserve">RECOMPOSIÇÃO DE BASE E OU SUB-BASE PARA FECHAMENTO DE VALAS DE BRITA GRADUADA SIMPLES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</si>
  <si>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</si>
  <si>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</si>
  <si>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</si>
  <si>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</si>
  <si>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</si>
  <si>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</si>
  <si>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</si>
  <si>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</si>
  <si>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</si>
  <si>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</si>
  <si>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</si>
  <si>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</si>
  <si>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</si>
  <si>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</si>
  <si>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</si>
  <si>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</si>
  <si>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</si>
  <si>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</si>
  <si>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</si>
  <si>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</si>
  <si>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</si>
  <si>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</si>
  <si>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</si>
  <si>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</si>
  <si>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</si>
  <si>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</si>
  <si>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</si>
  <si>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</si>
  <si>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PARALELEPÍPEDOS, REJUNTAMENTO COM PEDRISCO E EMULSÃO ASFÁLTICA, COM REAPROVEITAMENTO DOS PARALELEPÍPEDOS,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</si>
  <si>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</si>
  <si>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</si>
  <si>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PEDRAS POLIÉDRICAS, REJUNTAMENTO COM PEDRISCO E EMULSÃO ASFÁLTICA COM REAPROVEITAMENTO DAS PEDRAS POLIÉDRICAS,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</si>
  <si>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</si>
  <si>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PAVIMENTO EM PISO INTERTRAVADO, COM REAPROVEITAMENTO DOS BLOCOS INTERTRAVADOS, PARA FECHAMENTO DE VALAS - INCLUSO RETIRADA E COLOCAÇÃO DO MATERIAL. AF_12/2020</t>
  </si>
  <si>
    <t xml:space="preserve">RECOMPOSIÇÃO DE PAVIMENTOS EM PEDRA POLIÉDRICA, REJUNTAMENTO COM PÓ DE PEDRA, COM REAPROVEITAMENTO DAS PEDRAS POLIÉDRICAS PARA O FECHAMENTO DE VALAS - INCLUSO RETIRADA E COLOCAÇÃO DO MATERIAL. AF_12/2020</t>
  </si>
  <si>
    <t xml:space="preserve">RECOMPOSIÇÃO DE REVESTIMENTO EM CONCRETO ASFÁLTICO (AQUISIÇÃO EM USINA), PARA O FECHAMENTO DE VALAS - INCLUSO DEMOLIÇÃO DO PAVIMENTO. AF_12/2020</t>
  </si>
  <si>
    <t xml:space="preserve">RECOMPOSIÇÃO DE REVESTIMENTO EM CONCRETO ASFÁLTICO (USINAGEM PRÓPRIA), PARA O FECHAMENTO DE VALAS - INCLUSO DEMOLIÇÃO DO PAVIMENTO. AF_12/2020</t>
  </si>
  <si>
    <t xml:space="preserve">RECOMPOSIÇÃO DE REVESTIMENTO EM PRÉ MISTURADO A FRIO (AQUISIÇÃO EM USINA), PARA FECHAMENTO DE VALAS - INCLUSO DEMOLIÇÃO DO PAVIMENTO. AF_12/2020</t>
  </si>
  <si>
    <t xml:space="preserve">RECOMPOSIÇÃO DE REVESTIMENTO EM PRÉ MISTURADO A FRIO (USINAGEM PRÓPRIA), PARA FECHAMENTO DE VALAS - INCLUSO DEMOLIÇÃO DO PAVIMENTO. AF_12/2020</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</si>
  <si>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</si>
  <si>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</si>
  <si>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</si>
  <si>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</si>
  <si>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25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</si>
  <si>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</si>
  <si>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FLEXÍVEL ISOLADO, 35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</si>
  <si>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</si>
  <si>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70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</si>
  <si>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</si>
  <si>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</si>
  <si>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</si>
  <si>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</si>
  <si>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</si>
  <si>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</si>
  <si>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</si>
  <si>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ELETRODUTO FLEXÍVEL CORRUGADO, PEAD, DN 100 (4"), PARA REDE ENTERRADA DE DISTRIBUIÇÃO DE ENERGIA ELÉTRICA - FORNECIMENTO E INSTALAÇÃO. AF_12/2021</t>
  </si>
  <si>
    <t xml:space="preserve">ELETRODUTO FLEXÍVEL CORRUGADO, PEAD, DN 125 (5"), PARA REDE ENTERRADA DE DISTRIBUIÇÃO DE ENERGIA ELÉTRICA - FORNECIMENTO E INSTALAÇÃO. AF_12/2021</t>
  </si>
  <si>
    <t xml:space="preserve">ELETRODUTO FLEXÍVEL CORRUGADO, PEAD, DN 150 (6"), PARA REDE ENTERRADA DE DISTRIBUIÇÃO DE ENERGIA ELÉTRICA - FORNECIMENTO E INSTALAÇÃO. AF_12/2021</t>
  </si>
  <si>
    <t xml:space="preserve">ELETRODUTO FLEXÍVEL CORRUGADO, PEAD, DN 175 (7"), PARA REDE ENTERRADA DE DISTRIBUIÇÃO DE ENERGIA ELÉTRICA - FORNECIMENTO E INSTALAÇÃO. AF_12/2021</t>
  </si>
  <si>
    <t xml:space="preserve">ELETRODUTO FLEXÍVEL CORRUGADO, PEAD, DN 200 (8"), PARA REDE ENTERRADA DE DISTRIBUIÇÃO DE ENERGIA ELÉTRICA - FORNECIMENTO E INSTALAÇÃO. AF_12/2021</t>
  </si>
  <si>
    <t xml:space="preserve">ELETRODUTO FLEXÍVEL CORRUGADO, PEAD, DN 50 (1 1/2"), PARA REDE ENTERRADA DE DISTRIBUIÇÃO DE ENERGIA ELÉTRICA - FORNECIMENTO E INSTALAÇÃO. AF_12/2021</t>
  </si>
  <si>
    <t xml:space="preserve">ELETRODUTO FLEXÍVEL CORRUGADO, PEAD, DN 63 (2"), PARA REDE ENTERRADA DE DISTRIBUIÇÃO DE ENERGIA ELÉTRICA - FORNECIMENTO E INSTALAÇÃO. AF_12/2021</t>
  </si>
  <si>
    <t xml:space="preserve">ELETRODUTO FLEXÍVEL CORRUGADO, PEAD, DN 90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</si>
  <si>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</si>
  <si>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</si>
  <si>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</si>
  <si>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</si>
  <si>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</si>
  <si>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FITA DE SINALIZAÇÃO SUBTERRÂNEA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</si>
  <si>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</si>
  <si>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</si>
  <si>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</si>
  <si>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</si>
  <si>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</si>
  <si>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PLACA DE CONCRETO PRÉ-MOLDADO COMO PROTEÇÃO MECÂNICA ADICIONAL NO REATERRO PARA REDE ENTERRADA DE DISTRIBUIÇÃO DE ENERGIA ELÉTRICA - FORNECIMENTO E INSTALAÇÃO. AF_12/2021</t>
  </si>
  <si>
    <t xml:space="preserve">BASTIDOR PARA BLOCO M10 - FORNECIMENTO E INSTALAÇÃO. AF_08/2025</t>
  </si>
  <si>
    <t xml:space="preserve">BLOCO DE ENGATE RÁPIDO PARA BASTIDOR TIPO M10 - FORNECIMENTO E INSTALAÇÃO. AF_08/2025</t>
  </si>
  <si>
    <t xml:space="preserve">CABO COAXIAL RG11 95% - FORNECIMENTO E INSTALAÇÃO. AF_08/2025</t>
  </si>
  <si>
    <t xml:space="preserve">CABO COAXIAL RG59 95% - FORNECIMENTO E INSTALAÇÃO. AF_08/2025</t>
  </si>
  <si>
    <t xml:space="preserve">CABO COAXIAL RG6 95% - FORNECIMENTO E INSTALAÇÃO. AF_08/2025</t>
  </si>
  <si>
    <t xml:space="preserve">CABO ELETRÔNICO CATEGORIA 5E, INSTALADO EM EDIFICAÇÃO INSTITUCIONAL - FORNECIMENTO E INSTALAÇÃO. AF_08/2025</t>
  </si>
  <si>
    <t xml:space="preserve">CABO ELETRÔNICO CATEGORIA 5E, INSTALADO EM EDIFICAÇÃO RESIDENCIAL - FORNECIMENTO E INSTALAÇÃO. AF_08/2025</t>
  </si>
  <si>
    <t xml:space="preserve">CABO ELETRÔNICO CATEGORIA 6, INSTALADO EM EDIFICAÇÃO INSTITUCIONAL - FORNECIMENTO E INSTALAÇÃO. AF_08/2025</t>
  </si>
  <si>
    <t xml:space="preserve">CABO ELETRÔNICO CATEGORIA 6, INSTALADO EM EDIFICAÇÃO RESIDENCIAL - FORNECIMENTO E INSTALAÇÃO. AF_08/2025</t>
  </si>
  <si>
    <t xml:space="preserve">CABO ELETRÔNICO CATEGORIA 6A, INSTALADO EM EDIFICAÇÃO INSTITUCIONAL - FORNECIMENTO E INSTALAÇÃO. AF_08/2025</t>
  </si>
  <si>
    <t xml:space="preserve">CABO ELETRÔNICO CATEGORIA 6A, INSTALADO EM EDIFICAÇÃO RESIDENCIAL - FORNECIMENTO E INSTALAÇÃO. AF_08/2025</t>
  </si>
  <si>
    <t xml:space="preserve">CABO TELEFÔNICO CCI-50 1 PAR, INSTALADO EM ENTRADA DE EDIFICAÇÃO - FORNECIMENTO E INSTALAÇÃO. AF_08/2025</t>
  </si>
  <si>
    <t xml:space="preserve">CABO TELEFÔNICO CCI-50 1 PAR, SEM BLINDAGEM, INSTALADO EM DISTRIBUIÇÃO DE EDIFICAÇÃO INSTITUCIONAL - FORNECIMENTO E INSTALAÇÃO. AF_08/2025</t>
  </si>
  <si>
    <t xml:space="preserve">CABO TELEFÔNICO CCI-50 1 PAR, SEM BLINDAGEM, INSTALADO EM DISTRIBUIÇÃO DE EDIFICAÇÃO RESIDENCIAL - FORNECIMENTO E INSTALAÇÃO. AF_08/2025</t>
  </si>
  <si>
    <t xml:space="preserve">CABO TELEFÔNICO CCI-50 2 PARES, SEM BLINDAGEM, INSTALADO EM DISTRIBUIÇÃO DE EDIFICAÇÃO INSTITUCIONAL - FORNECIMENTO E INSTALAÇÃO. AF_08/2025</t>
  </si>
  <si>
    <t xml:space="preserve">CABO TELEFÔNICO CCI-50 2 PARES, SEM BLINDAGEM, INSTALADO EM DISTRIBUIÇÃO DE EDIFICAÇÃO RESIDENCIAL - FORNECIMENTO E INSTALAÇÃO. AF_08/2025</t>
  </si>
  <si>
    <t xml:space="preserve">CABO TELEFÔNICO CCI-50 2 PARES, SEM BLINDAGEM, INSTALADO EM ENTRADA DE EDIFICAÇÃO - FORNECIMENTO E INSTALAÇÃO. AF_08/2025</t>
  </si>
  <si>
    <t xml:space="preserve">CABO TELEFÔNICO CCI-50 3 PARES, SEM BLINDAGEM, INSTALADO EM DISTRIBUIÇÃO DE EDIFICAÇÃO INSTITUCIONAL - FORNECIMENTO E INSTALAÇÃO. AF_08/2025</t>
  </si>
  <si>
    <t xml:space="preserve">CABO TELEFÔNICO CCI-50 3 PARES, SEM BLINDAGEM, INSTALADO EM DISTRIBUIÇÃO DE EDIFICAÇÃO RESIDENCIAL - FORNECIMENTO E INSTALAÇÃO. AF_08/2025</t>
  </si>
  <si>
    <t xml:space="preserve">CABO TELEFÔNICO CCI-50 3 PARES, SEM BLINDAGEM, INSTALADO EM ENTRADA DE EDIFICAÇÃO - FORNECIMENTO E INSTALAÇÃO. AF_08/2025</t>
  </si>
  <si>
    <t xml:space="preserve">CABO TELEFÔNICO CCI-50 4 PARES, SEM BLINDAGEM, INSTALADO EM DISTRIBUIÇÃO DE EDIFICAÇÃO INSTITUCIONAL - FORNECIMENTO E INSTALAÇÃO. AF_08/2025</t>
  </si>
  <si>
    <t xml:space="preserve">CABO TELEFÔNICO CCI-50 4 PARES, SEM BLINDAGEM, INSTALADO EM DISTRIBUIÇÃO DE EDIFICAÇÃO RESIDENCIAL - FORNECIMENTO E INSTALAÇÃO. AF_08/2025</t>
  </si>
  <si>
    <t xml:space="preserve">CABO TELEFÔNICO CCI-50 4 PARES, SEM BLINDAGEM, INSTALADO EM ENTRADA DE EDIFICAÇÃO - FORNECIMENTO E INSTALAÇÃO. AF_08/2025</t>
  </si>
  <si>
    <t xml:space="preserve">CABO TELEFÔNICO CCI-50 4 PARES, SEM BLINDAGEM, INSTALADO EM PRUMADA - FORNECIMENTO E INSTALAÇÃO. AF_08/2025</t>
  </si>
  <si>
    <t xml:space="preserve">CABO TELEFÔNICO CCI-50 5 PARES, SEM BLINDAGEM, INSTALADO EM DISTRIBUIÇÃO DE EDIFICAÇÃO INSTITUCIONAL - FORNECIMENTO E INSTALAÇÃO. AF_08/2025</t>
  </si>
  <si>
    <t xml:space="preserve">CABO TELEFÔNICO CCI-50 5 PARES, SEM BLINDAGEM, INSTALADO EM DISTRIBUIÇÃO DE EDIFICAÇÃO RESIDENCIAL - FORNECIMENTO E INSTALAÇÃO. AF_08/2025</t>
  </si>
  <si>
    <t xml:space="preserve">CABO TELEFÔNICO CCI-50 5 PARES, SEM BLINDAGEM, INSTALADO EM ENTRADA DE EDIFICAÇÃO - FORNECIMENTO E INSTALAÇÃO. AF_08/2025</t>
  </si>
  <si>
    <t xml:space="preserve">CABO TELEFÔNICO CCI-50 5 PARES, SEM BLINDAGEM, INSTALADO EM PRUMADA - FORNECIMENTO E INSTALAÇÃO. AF_08/2025</t>
  </si>
  <si>
    <t xml:space="preserve">CABO TELEFÔNICO CCI-50 6 PARES, SEM BLINDAGEM, INSTALADO EM DISTRIBUIÇÃO DE EDIFICAÇÃO INSTITUCIONAL - FORNECIMENTO E INSTALAÇÃO. AF_08/2025</t>
  </si>
  <si>
    <t xml:space="preserve">CABO TELEFÔNICO CCI-50 6 PARES, SEM BLINDAGEM, INSTALADO EM DISTRIBUIÇÃO DE EDIFICAÇÃO RESIDENCIAL - FORNECIMENTO E INSTALAÇÃO. AF_08/2025</t>
  </si>
  <si>
    <t xml:space="preserve">CABO TELEFÔNICO CCI-50 6 PARES, SEM BLINDAGEM, INSTALADO EM ENTRADA DE EDIFICAÇÃO - FORNECIMENTO E INSTALAÇÃO. AF_08/2025</t>
  </si>
  <si>
    <t xml:space="preserve">CABO TELEFÔNICO CCI-50 6 PARES, SEM BLINDAGEM, INSTALADO EM PRUMADA - FORNECIMENTO E INSTALAÇÃO. AF_08/2025</t>
  </si>
  <si>
    <t xml:space="preserve">CABO TELEFÔNICO CI-50 10 PARES INSTALADO EM DISTRIBUIÇÃO DE EDIFICAÇÃO INSTITUCIONAL - FORNECIMENTO E INSTALAÇÃO. AF_08/2025</t>
  </si>
  <si>
    <t xml:space="preserve">CABO TELEFÔNICO CI-50 10 PARES INSTALADO EM DISTRIBUIÇÃO DE EDIFICAÇÃO RESIDENCIAL - FORNECIMENTO E INSTALAÇÃO. AF_08/2025</t>
  </si>
  <si>
    <t xml:space="preserve">CABO TELEFÔNICO CI-50 10 PARES INSTALADO EM ENTRADA DE EDIFICAÇÃO - FORNECIMENTO E INSTALAÇÃO. AF_08/2025</t>
  </si>
  <si>
    <t xml:space="preserve">CABO TELEFÔNICO CI-50 10 PARES INSTALADO EM PRUMADA - FORNECIMENTO E INSTALAÇÃO. AF_08/2025</t>
  </si>
  <si>
    <t xml:space="preserve">CABO TELEFÔNICO CI-50 20 PARES INSTALADO EM ENTRADA DE EDIFICAÇÃO - FORNECIMENTO E INSTALAÇÃO. AF_08/2025</t>
  </si>
  <si>
    <t xml:space="preserve">CABO TELEFÔNICO CI-50 20 PARES INSTALADO EM PRUMADA - FORNECIMENTO E INSTALAÇÃO. AF_08/2025</t>
  </si>
  <si>
    <t xml:space="preserve">CABO TELEFÔNICO CI-50 200 PARES INSTALADO EM ENTRADA DE EDIFICAÇÃO - FORNECIMENTO E INSTALAÇÃO. AF_08/2025</t>
  </si>
  <si>
    <t xml:space="preserve">CABO TELEFÔNICO CI-50 30 PARES INSTALADO EM ENTRADA DE EDIFICAÇÃO - FORNECIMENTO E INSTALAÇÃO. AF_08/2025</t>
  </si>
  <si>
    <t xml:space="preserve">CABO TELEFÔNICO CI-50 30 PARES INSTALADO EM PRUMADA - FORNECIMENTO E INSTALAÇÃO. AF_08/2025</t>
  </si>
  <si>
    <t xml:space="preserve">CABO TELEFÔNICO CI-50 50 PARES INSTALADO EM ENTRADA DE EDIFICAÇÃO - FORNECIMENTO E INSTALAÇÃO. AF_08/2025</t>
  </si>
  <si>
    <t xml:space="preserve">CABO TELEFÔNICO CI-50 50 PARES INSTALADO EM PRUMADA - FORNECIMENTO E INSTALAÇÃO. AF_08/2025</t>
  </si>
  <si>
    <t xml:space="preserve">CABO TELEFÔNICO CI-50 75 PARES INSTALADO EM ENTRADA DE EDIFICAÇÃO - FORNECIMENTO E INSTALAÇÃO. AF_08/2025</t>
  </si>
  <si>
    <t xml:space="preserve">CABO TELEFÔNICO CTP-APL-50 10 PARES INSTALADO EM ENTRADA DE EDIFICAÇÃO - FORNECIMENTO E INSTALAÇÃO. AF_08/2025</t>
  </si>
  <si>
    <t xml:space="preserve">CABO TELEFÔNICO CTP-APL-50 20 PARES INSTALADO EM ENTRADA DE EDIFICAÇÃO - FORNECIMENTO E INSTALAÇÃO. AF_08/2025</t>
  </si>
  <si>
    <t xml:space="preserve">CABO TELEFÔNICO CTP-APL-50 30 PARES INSTALADO EM ENTRADA DE EDIFICAÇÃO - FORNECIMENTO E INSTALAÇÃO. AF_08/2025</t>
  </si>
  <si>
    <t xml:space="preserve">CAIXA DE PASSAGEM PARA TELEFONE 15X15X10CM (SOBREPOR) - FORNECIMENTO E INSTALAÇÃO. AF_08/2025</t>
  </si>
  <si>
    <t xml:space="preserve">CAIXA DE PASSAGEM PARA TELEFONE 20X20X10CM (SOBREPOR) - FORNECIMENTO E INSTALAÇÃO. AF_08/2025</t>
  </si>
  <si>
    <t xml:space="preserve">CAIXA DE PASSAGEM PARA TELEFONE 80X80X15CM (SOBREPOR) - FORNECIMENTO E INSTALAÇÃO. AF_08/2025</t>
  </si>
  <si>
    <t xml:space="preserve">CAIXA DE PISO DUPLA PARA 2 TOMADAS RJ45 E 2 TOMADAS ELÉTRICAS - FORNECIMENTO E INSTALAÇÃO. AF_08/2025</t>
  </si>
  <si>
    <t xml:space="preserve">INTERFONE COLETIVO COM 16 MONOFONES, BIVOLT(INCLUI TAG'S) - FORNECIMENTO E INSTALAÇÃO. AF_08/2025</t>
  </si>
  <si>
    <t xml:space="preserve">INTERFONE COLETIVO COM 16 MONOFONES, BIVOLT(NÃO INCLUI TAG'S) - FORNECIMENTO E INSTALAÇÃO. AF_08/2025</t>
  </si>
  <si>
    <t xml:space="preserve">PATCH PANEL 24 PORTAS, CATEGORIA 5E - FORNECIMENTO E INSTALAÇÃO. AF_08/2025</t>
  </si>
  <si>
    <t xml:space="preserve">PATCH PANEL 24 PORTAS, CATEGORIA 6 - FORNECIMENTO E INSTALAÇÃO. AF_08/2025</t>
  </si>
  <si>
    <t xml:space="preserve">PATCH PANEL 48 PORTAS, CATEGORIA 5E - FORNECIMENTO E INSTALAÇÃO. AF_08/2025</t>
  </si>
  <si>
    <t xml:space="preserve">PATCH PANEL 48 PORTAS, CATEGORIA 6 - FORNECIMENTO E INSTALAÇÃO. AF_08/2025</t>
  </si>
  <si>
    <t xml:space="preserve">PORTEIRO ELETRÔNICO/INTERFONE DE SOBREPOR, COM MONOFONE, BIVOLT - FORNECIMENTO E INSTALAÇÃO. AF_08/2025</t>
  </si>
  <si>
    <t xml:space="preserve">QUADRO DE DISTRIBUICÃO PARA TELEFONE N.3, 40X40X12CM EM CHAPA METÁLICA, DE EMBUTIR, SEM ACESSÓRIOS, PADRÃO TELEBRAS - FORNECIMENTO E INSTALAÇÃO. AF_08/2025</t>
  </si>
  <si>
    <t xml:space="preserve">QUADRO DE DISTRIBUICÃO PARA TELEFONE N.4, 60X60X12CM EM CHAPA METÁLICA, DE EMBUTIR, SEM ACESSÓRIOS, PADRÃO TELEBRAS - FORNECIMENTO E INSTALAÇÃO. AF_08/2025</t>
  </si>
  <si>
    <t xml:space="preserve">QUADRO DE DISTRIBUIÇÃO PARA TELEFONE N.2, 20X20X12CM EM CHAPA METÁLICA, DE EMBUTIR, SEM ACESSÓRIOS, PADRÃO TELEBRAS - FORNECIMENTO E INSTALAÇÃO. AF_08/2025</t>
  </si>
  <si>
    <t xml:space="preserve">QUADRO DE DISTRIBUIÇÃO PARA TELEFONE N.5, 80X80X12CM EM CHAPA METÁLICA, DE EMBUTIR, SEM ACESSÓRIOS, PADRÃO TELEBRAS - FORNECIMENTO E INSTALAÇÃO. AF_08/2025</t>
  </si>
  <si>
    <t xml:space="preserve">RACK ABERTO EM COLUNA 44U PARA SERVIDOR - FORNECIMENTO E INSTALAÇÃO. AF_08/2025</t>
  </si>
  <si>
    <t xml:space="preserve">RACK DE PAREDE FECHADO DE 12 U EM CHAPA DE AÇO, 19", *570*MM - FORNECIMENTO E INSTALAÇÃO. AF_08/2025</t>
  </si>
  <si>
    <t xml:space="preserve">RACK DE PISO FECHADO DE 20U EM CHAPA DE AÇO, 19", *670*MM - FORNECIMENTO E INSTALAÇÃO. AF_08/2025</t>
  </si>
  <si>
    <t xml:space="preserve">RACK DE PISO FECHADO DE 24 U EM CHAPA DE AÇO, 19", *570*MM - FORNECIMENTO E INSTALAÇÃO. AF_08/2025</t>
  </si>
  <si>
    <t xml:space="preserve">RACK DE PISO FECHADO DE 36 U EM CHAPA DE AÇO, 19", *570*MM - FORNECIMENTO E INSTALAÇÃO. AF_08/2025</t>
  </si>
  <si>
    <t xml:space="preserve">RACK FECHADO 44U PARA SERVIDOR - FORNECIMENTO E INSTALAÇÃO. AF_08/2025</t>
  </si>
  <si>
    <t xml:space="preserve">TOMADA DE REDE RJ45 - FORNECIMENTO E INSTALAÇÃO. AF_08/2025</t>
  </si>
  <si>
    <t xml:space="preserve">TOMADA PARA TELEFONE RJ11 - FORNECIMENTO E INSTALAÇÃO. AF_08/2025</t>
  </si>
  <si>
    <t xml:space="preserve">TOMADA RJ45 CAT 6E (COMPLETA) - FORNECIMENTO E INSTALAÇÃO. AF_08/2025</t>
  </si>
  <si>
    <t xml:space="preserve">TOMADA RJ45 CAT 6E (MÓDULO) - FORNECIMENTO E INSTALAÇÃO. AF_08/2025</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</si>
  <si>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</si>
  <si>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</si>
  <si>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</si>
  <si>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</si>
  <si>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</si>
  <si>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</si>
  <si>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</si>
  <si>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</si>
  <si>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</si>
  <si>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</si>
  <si>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</si>
  <si>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</si>
  <si>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</si>
  <si>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</si>
  <si>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</si>
  <si>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</si>
  <si>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</si>
  <si>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</si>
  <si>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</si>
  <si>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</si>
  <si>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</si>
  <si>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</si>
  <si>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</si>
  <si>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</si>
  <si>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</si>
  <si>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</si>
  <si>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</si>
  <si>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</si>
  <si>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COTOVELO 45 GRAUS, EM PEAD LISO PARA REDE DE ÁGUA OU ESGOTO, DIÂMETRO DE 200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</si>
  <si>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</si>
  <si>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</si>
  <si>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</si>
  <si>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</si>
  <si>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</si>
  <si>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</si>
  <si>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EXECUÇÃO DE JUNTA SOLDADA POR ELETROFUSÃO, DE TUBO OU CONEXÃO EM PEAD LISO PARA REDE DE ÁGUA OU ESGOTO, DIÂMETRO DE 1000 MM (NÃO INCLUI O FORNECIMENTO DE TUBO E CONEXÃO). AF_12/2021</t>
  </si>
  <si>
    <t xml:space="preserve">EXECUÇÃO DE JUNTA SOLDADA POR ELETROFUSÃO, DE TUBO OU CONEXÃO EM PEAD LISO PARA REDE DE ÁGUA OU ESGOTO, DIÂMETRO DE 110 MM (NÃO INCLUI O FORNECIMENTO DE TUBO E CONEXÃO). AF_12/2021</t>
  </si>
  <si>
    <t xml:space="preserve">EXECUÇÃO DE JUNTA SOLDADA POR ELETROFUSÃO, DE TUBO OU CONEXÃO EM PEAD LISO PARA REDE DE ÁGUA OU ESGOTO, DIÂMETRO DE 1200 MM (NÃO INCLUI O FORNECIMENTO DE TUBO E CONEXÃO). AF_12/2021</t>
  </si>
  <si>
    <t xml:space="preserve">EXECUÇÃO DE JUNTA SOLDADA POR ELETROFUSÃO, DE TUBO OU CONEXÃO EM PEAD LISO PARA REDE DE ÁGUA OU ESGOTO, DIÂMETRO DE 1400 MM (NÃO INCLUI O FORNECIMENTO DE TUBO E CONEXÃO). AF_12/2021</t>
  </si>
  <si>
    <t xml:space="preserve">EXECUÇÃO DE JUNTA SOLDADA POR ELETROFUSÃO, DE TUBO OU CONEXÃO EM PEAD LISO PARA REDE DE ÁGUA OU ESGOTO, DIÂMETRO DE 160 MM (NÃO INCLUI O FORNECIMENTO DE TUBO E CONEXÃO). AF_12/2021</t>
  </si>
  <si>
    <t xml:space="preserve">EXECUÇÃO DE JUNTA SOLDADA POR ELETROFUSÃO, DE TUBO OU CONEXÃO EM PEAD LISO PARA REDE DE ÁGUA OU ESGOTO, DIÂMETRO DE 1600 MM (NÃO INCLUI O FORNECIMENTO DE TUBO E CONEXÃO). AF_12/2021</t>
  </si>
  <si>
    <t xml:space="preserve">EXECUÇÃO DE JUNTA SOLDADA POR ELETROFUSÃO, DE TUBO OU CONEXÃO EM PEAD LISO PARA REDE DE ÁGUA OU ESGOTO, DIÂMETRO DE 180 MM (NÃO INCLUI O FORNECIMENTO DE TUBO E CONEXÃO). AF_12/2021</t>
  </si>
  <si>
    <t xml:space="preserve">EXECUÇÃO DE JUNTA SOLDADA POR ELETROFUSÃO, DE TUBO OU CONEXÃO EM PEAD LISO PARA REDE DE ÁGUA OU ESGOTO, DIÂMETRO DE 20 MM (NÃO INCLUI O FORNECIMENTO DE TUBO E CONEXÃO). AF_12/2021</t>
  </si>
  <si>
    <t xml:space="preserve">EXECUÇÃO DE JUNTA SOLDADA POR ELETROFUSÃO, DE TUBO OU CONEXÃO EM PEAD LISO PARA REDE DE ÁGUA OU ESGOTO, DIÂMETRO DE 200 MM (NÃO INCLUI O FORNECIMENTO DE TUBO E CONEXÃO). AF_12/2021</t>
  </si>
  <si>
    <t xml:space="preserve">EXECUÇÃO DE JUNTA SOLDADA POR ELETROFUSÃO, DE TUBO OU CONEXÃO EM PEAD LISO PARA REDE DE ÁGUA OU ESGOTO, DIÂMETRO DE 225 MM (NÃO INCLUI O FORNECIMENTO DE TUBO E CONEXÃO). AF_12/2021</t>
  </si>
  <si>
    <t xml:space="preserve">EXECUÇÃO DE JUNTA SOLDADA POR ELETROFUSÃO, DE TUBO OU CONEXÃO EM PEAD LISO PARA REDE DE ÁGUA OU ESGOTO, DIÂMETRO DE 250 MM (NÃO INCLUI O FORNECIMENTO DE TUBO E CONEXÃO). AF_12/2021</t>
  </si>
  <si>
    <t xml:space="preserve">EXECUÇÃO DE JUNTA SOLDADA POR ELETROFUSÃO, DE TUBO OU CONEXÃO EM PEAD LISO PARA REDE DE ÁGUA OU ESGOTO, DIÂMETRO DE 280 MM (NÃO INCLUI O FORNECIMENTO DE TUBO E CONEXÃO). AF_12/2021</t>
  </si>
  <si>
    <t xml:space="preserve">EXECUÇÃO DE JUNTA SOLDADA POR ELETROFUSÃO, DE TUBO OU CONEXÃO EM PEAD LISO PARA REDE DE ÁGUA OU ESGOTO, DIÂMETRO DE 315 MM (NÃO INCLUI O FORNECIMENTO DE TUBO E CONEXÃO). AF_12/2021</t>
  </si>
  <si>
    <t xml:space="preserve">EXECUÇÃO DE JUNTA SOLDADA POR ELETROFUSÃO, DE TUBO OU CONEXÃO EM PEAD LISO PARA REDE DE ÁGUA OU ESGOTO, DIÂMETRO DE 32 MM (NÃO INCLUI O FORNECIMENTO DE TUBO E CONEXÃO). AF_12/2021</t>
  </si>
  <si>
    <t xml:space="preserve">EXECUÇÃO DE JUNTA SOLDADA POR ELETROFUSÃO, DE TUBO OU CONEXÃO EM PEAD LISO PARA REDE DE ÁGUA OU ESGOTO, DIÂMETRO DE 355 MM (NÃO INCLUI O FORNECIMENTO DE TUBO E CONEXÃO). AF_12/2021</t>
  </si>
  <si>
    <t xml:space="preserve">EXECUÇÃO DE JUNTA SOLDADA POR ELETROFUSÃO, DE TUBO OU CONEXÃO EM PEAD LISO PARA REDE DE ÁGUA OU ESGOTO, DIÂMETRO DE 400 MM (NÃO INCLUI O FORNECIMENTO DE TUBO E CONEXÃO). AF_12/2021</t>
  </si>
  <si>
    <t xml:space="preserve">EXECUÇÃO DE JUNTA SOLDADA POR ELETROFUSÃO, DE TUBO OU CONEXÃO EM PEAD LISO PARA REDE DE ÁGUA OU ESGOTO, DIÂMETRO DE 450 MM (NÃO INCLUI O FORNECIMENTO DE TUBO E CONEXÃO). AF_12/2021</t>
  </si>
  <si>
    <t xml:space="preserve">EXECUÇÃO DE JUNTA SOLDADA POR ELETROFUSÃO, DE TUBO OU CONEXÃO EM PEAD LISO PARA REDE DE ÁGUA OU ESGOTO, DIÂMETRO DE 500 MM (NÃO INCLUI O FORNECIMENTO DE TUBO E CONEXÃO). AF_12/2021</t>
  </si>
  <si>
    <t xml:space="preserve">EXECUÇÃO DE JUNTA SOLDADA POR ELETROFUSÃO, DE TUBO OU CONEXÃO EM PEAD LISO PARA REDE DE ÁGUA OU ESGOTO, DIÂMETRO DE 560 MM (NÃO INCLUI O FORNECIMENTO DE TUBO E CONEXÃO). AF_12/2021</t>
  </si>
  <si>
    <t xml:space="preserve">EXECUÇÃO DE JUNTA SOLDADA POR ELETROFUSÃO, DE TUBO OU CONEXÃO EM PEAD LISO PARA REDE DE ÁGUA OU ESGOTO, DIÂMETRO DE 63 MM (NÃO INCLUI O FORNECIMENTO DE TUBO E CONEXÃO). AF_12/2021</t>
  </si>
  <si>
    <t xml:space="preserve">EXECUÇÃO DE JUNTA SOLDADA POR ELETROFUSÃO, DE TUBO OU CONEXÃO EM PEAD LISO PARA REDE DE ÁGUA OU ESGOTO, DIÂMETRO DE 630 MM (NÃO INCLUI O FORNECIMENTO DE TUBO E CONEXÃO). AF_12/2021</t>
  </si>
  <si>
    <t xml:space="preserve">EXECUÇÃO DE JUNTA SOLDADA POR ELETROFUSÃO, DE TUBO OU CONEXÃO EM PEAD LISO PARA REDE DE ÁGUA OU ESGOTO, DIÂMETRO DE 710 MM (NÃO INCLUI O FORNECIMENTO DE TUBO E CONEXÃO). AF_12/2021</t>
  </si>
  <si>
    <t xml:space="preserve">EXECUÇÃO DE JUNTA SOLDADA POR ELETROFUSÃO, DE TUBO OU CONEXÃO EM PEAD LISO PARA REDE DE ÁGUA OU ESGOTO, DIÂMETRO DE 800 MM (NÃO INCLUI O FORNECIMENTO DE TUBO E CONEXÃO). AF_12/2021</t>
  </si>
  <si>
    <t xml:space="preserve">EXECUÇÃO DE JUNTA SOLDADA POR ELETROFUSÃO, DE TUBO OU CONEXÃO EM PEAD LISO PARA REDE DE ÁGUA OU ESGOTO, DIÂMETRO DE 90 MM (NÃO INCLUI O FORNECIMENTO DE TUBO E CONEXÃO). AF_12/2021</t>
  </si>
  <si>
    <t xml:space="preserve">EXECUÇÃO DE JUNTA SOLDADA POR ELETROFUSÃO, DE TUBO OU CONEXÃO EM PEAD LISO PARA REDE DE ÁGUA OU ESGOTO, DIÂMETRO DE 900 MM (NÃO INCLUI O FORNECIMENTO DE TUBO E CONEXÃO). AF_12/2021</t>
  </si>
  <si>
    <t xml:space="preserve">EXECUÇÃO DE JUNTA SOLDADA POR TERMOFUSÃO, DE TUBO OU CONEXÃO EM PEAD LISO PARA REDE DE ÁGUA OU ESGOTO, DIÂMETRO DE 1000 MM (NÃO INCLUI O FORNECIMENTO DE TUBO E CONEXÃO). AF_12/2021</t>
  </si>
  <si>
    <t xml:space="preserve">EXECUÇÃO DE JUNTA SOLDADA POR TERMOFUSÃO, DE TUBO OU CONEXÃO EM PEAD LISO PARA REDE DE ÁGUA OU ESGOTO, DIÂMETRO DE 1200 MM (NÃO INCLUI O FORNECIMENTO DE TUBO E CONEXÃO). AF_12/2021</t>
  </si>
  <si>
    <t xml:space="preserve">EXECUÇÃO DE JUNTA SOLDADA POR TERMOFUSÃO, DE TUBO OU CONEXÃO EM PEAD LISO PARA REDE DE ÁGUA OU ESGOTO, DIÂMETRO DE 160 MM (NÃO INCLUI O FORNECIMENTO DE TUBO E CONEXÃO). AF_12/2021</t>
  </si>
  <si>
    <t xml:space="preserve">EXECUÇÃO DE JUNTA SOLDADA POR TERMOFUSÃO, DE TUBO OU CONEXÃO EM PEAD LISO PARA REDE DE ÁGUA OU ESGOTO, DIÂMETRO DE 180 MM (NÃO INCLUI O FORNECIMENTO DE TUBO E CONEXÃO). AF_12/2021</t>
  </si>
  <si>
    <t xml:space="preserve">EXECUÇÃO DE JUNTA SOLDADA POR TERMOFUSÃO, DE TUBO OU CONEXÃO EM PEAD LISO PARA REDE DE ÁGUA OU ESGOTO, DIÂMETRO DE 200 MM (NÃO INCLUI O FORNECIMENTO DE TUBO E CONEXÃO). AF_12/2021</t>
  </si>
  <si>
    <t xml:space="preserve">EXECUÇÃO DE JUNTA SOLDADA POR TERMOFUSÃO, DE TUBO OU CONEXÃO EM PEAD LISO PARA REDE DE ÁGUA OU ESGOTO, DIÂMETRO DE 225 MM (NÃO INCLUI O FORNECIMENTO DE TUBO E CONEXÃO). AF_12/2021</t>
  </si>
  <si>
    <t xml:space="preserve">EXECUÇÃO DE JUNTA SOLDADA POR TERMOFUSÃO, DE TUBO OU CONEXÃO EM PEAD LISO PARA REDE DE ÁGUA OU ESGOTO, DIÂMETRO DE 250 MM (NÃO INCLUI O FORNECIMENTO DE TUBO E CONEXÃO). AF_12/2021</t>
  </si>
  <si>
    <t xml:space="preserve">EXECUÇÃO DE JUNTA SOLDADA POR TERMOFUSÃO, DE TUBO OU CONEXÃO EM PEAD LISO PARA REDE DE ÁGUA OU ESGOTO, DIÂMETRO DE 280 MM (NÃO INCLUI O FORNECIMENTO DE TUBO E CONEXÃO). AF_12/2021</t>
  </si>
  <si>
    <t xml:space="preserve">EXECUÇÃO DE JUNTA SOLDADA POR TERMOFUSÃO, DE TUBO OU CONEXÃO EM PEAD LISO PARA REDE DE ÁGUA OU ESGOTO, DIÂMETRO DE 315 MM (NÃO INCLUI O FORNECIMENTO DE TUBO E CONEXÃO). AF_12/2021</t>
  </si>
  <si>
    <t xml:space="preserve">EXECUÇÃO DE JUNTA SOLDADA POR TERMOFUSÃO, DE TUBO OU CONEXÃO EM PEAD LISO PARA REDE DE ÁGUA OU ESGOTO, DIÂMETRO DE 355 MM (NÃO INCLUI O FORNECIMENTO DE TUBO E CONEXÃO). AF_12/2021</t>
  </si>
  <si>
    <t xml:space="preserve">EXECUÇÃO DE JUNTA SOLDADA POR TERMOFUSÃO, DE TUBO OU CONEXÃO EM PEAD LISO PARA REDE DE ÁGUA OU ESGOTO, DIÂMETRO DE 400 MM (NÃO INCLUI O FORNECIMENTO DE TUBO E CONEXÃO). AF_12/2021</t>
  </si>
  <si>
    <t xml:space="preserve">EXECUÇÃO DE JUNTA SOLDADA POR TERMOFUSÃO, DE TUBO OU CONEXÃO EM PEAD LISO PARA REDE DE ÁGUA OU ESGOTO, DIÂMETRO DE 450 MM (NÃO INCLUI O FORNECIMENTO DE TUBO E CONEXÃO). AF_12/2021</t>
  </si>
  <si>
    <t xml:space="preserve">EXECUÇÃO DE JUNTA SOLDADA POR TERMOFUSÃO, DE TUBO OU CONEXÃO EM PEAD LISO PARA REDE DE ÁGUA OU ESGOTO, DIÂMETRO DE 500 MM (NÃO INCLUI O FORNECIMENTO DE TUBO E CONEXÃO). AF_12/2021</t>
  </si>
  <si>
    <t xml:space="preserve">EXECUÇÃO DE JUNTA SOLDADA POR TERMOFUSÃO, DE TUBO OU CONEXÃO EM PEAD LISO PARA REDE DE ÁGUA OU ESGOTO, DIÂMETRO DE 560 MM (NÃO INCLUI O FORNECIMENTO DE TUBO E CONEXÃO). AF_12/2021</t>
  </si>
  <si>
    <t xml:space="preserve">EXECUÇÃO DE JUNTA SOLDADA POR TERMOFUSÃO, DE TUBO OU CONEXÃO EM PEAD LISO PARA REDE DE ÁGUA OU ESGOTO, DIÂMETRO DE 630 MM (NÃO INCLUI O FORNECIMENTO DE TUBO E CONEXÃO). AF_12/2021</t>
  </si>
  <si>
    <t xml:space="preserve">EXECUÇÃO DE JUNTA SOLDADA POR TERMOFUSÃO, DE TUBO OU CONEXÃO EM PEAD LISO PARA REDE DE ÁGUA OU ESGOTO, DIÂMETRO DE 710 MM (NÃO INCLUI O FORNECIMENTO DE TUBO E CONEXÃO). AF_12/2021</t>
  </si>
  <si>
    <t xml:space="preserve">EXECUÇÃO DE JUNTA SOLDADA POR TERMOFUSÃO, DE TUBO OU CONEXÃO EM PEAD LISO PARA REDE DE ÁGUA OU ESGOTO, DIÂMETRO DE 800 MM (NÃO INCLUI O FORNECIMENTO DE TUBO E CONEXÃO). AF_12/2021</t>
  </si>
  <si>
    <t xml:space="preserve">EXECUÇÃO DE JUNTA SOLDADA POR TERMOFUSÃO, DE TUBO OU CONEXÃO EM PEAD LISO PARA REDE DE ÁGUA OU ESGOTO, DIÂMETRO DE 900 MM (NÃO INCLUI O FORNECIMENTO DE TUBO E CONEXÃO). AF_12/2021</t>
  </si>
  <si>
    <t xml:space="preserve">LUVA, EM PEAD LISO PARA REDE DE ÁGUA OU ESGOTO, DIÂMETRO DE 20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</si>
  <si>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</si>
  <si>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</si>
  <si>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400 MM, JUNTA SOLDADA POR ELETROFUSÃO (NÃO INCLUI A EXECUÇÃO DE SOLDA). AF_12/2021</t>
  </si>
  <si>
    <t xml:space="preserve">LUVA, EM PEAD LISO PARA REDE DE ÁGUA OU ESGOTO, DIÂMETRO DE 63 MM, JUNTA SOLDADA POR ELETROFUSÃO (NÃO INCLUI A EXECUÇÃO DE SOLDA). AF_12/2021</t>
  </si>
  <si>
    <t xml:space="preserve">TUBO PEAD LISO PARA REDE DE ÁGUA OU ESGOTO, DIÂMETRO DE 1000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</si>
  <si>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</si>
  <si>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1200 MM, JUNTA SOLDADA (NÃO INCLUI A EXECUÇÃO DE SOLDA) - FORNECIMENTO E ASSENTAMENTO. AF_12/2021</t>
  </si>
  <si>
    <t xml:space="preserve">TUBO PEAD LISO PARA REDE DE ÁGUA OU ESGOTO, DIÂMETRO DE 1400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</si>
  <si>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</si>
  <si>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1600 MM, JUNTA SOLDADA (NÃO INCLUI A EXECUÇÃO DE SOLDA) - FORNECIMENTO E ASSENTAMENTO. AF_12/2021</t>
  </si>
  <si>
    <t xml:space="preserve">TUBO PEAD LISO PARA REDE DE ÁGUA OU ESGOTO, DIÂMETRO DE 180 MM, JUNTA SOLDADA (NÃO INCLUI A EXECUÇÃO DE SOLDA) - FORNECIMENTO E ASSENTAMENTO. AF_12/2021</t>
  </si>
  <si>
    <t xml:space="preserve">TUBO PEAD LISO PARA REDE DE ÁGUA OU ESGOTO, DIÂMETRO DE 20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</si>
  <si>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</si>
  <si>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225 MM, JUNTA SOLDADA (NÃO INCLUI A EXECUÇÃO DE SOLDA) - FORNECIMENTO E ASSENTAMENTO. AF_12/2021</t>
  </si>
  <si>
    <t xml:space="preserve">TUBO PEAD LISO PARA REDE DE ÁGUA OU ESGOTO, DIÂMETRO DE 250 MM, JUNTA SOLDADA (NÃO INCLUI A EXECUÇÃO DE SOLDA) - FORNECIMENTO E ASSENTAMENTO. AF_12/2021</t>
  </si>
  <si>
    <t xml:space="preserve">TUBO PEAD LISO PARA REDE DE ÁGUA OU ESGOTO, DIÂMETRO DE 280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</si>
  <si>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</si>
  <si>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</si>
  <si>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355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</si>
  <si>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</si>
  <si>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450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</si>
  <si>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</si>
  <si>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560 MM, JUNTA SOLDADA (NÃO INCLUI A EXECUÇÃO DE SOLDA) - FORNECIMENTO E ASSENTAMENTO. AF_12/2021</t>
  </si>
  <si>
    <t xml:space="preserve">TUBO PEAD LISO PARA REDE DE ÁGUA OU ESGOTO, DIÂMETRO DE 63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</si>
  <si>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</si>
  <si>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710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</si>
  <si>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</si>
  <si>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</si>
  <si>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</si>
  <si>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</si>
  <si>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</si>
  <si>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</si>
  <si>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</si>
  <si>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</si>
  <si>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</si>
  <si>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REVESTIMENTO CERÂMICO PARA PAREDES EXTERNAS EM PASTILHAS DE PORCELANA 2,5 X 2,5 CM (PLACAS DE 30 X 30 CM), ALINHADAS A PRUMO, APLICADO EM SUPERFÍCIES INTERNAS DE SACADA. AF_02/2023</t>
  </si>
  <si>
    <t xml:space="preserve">REVESTIMENTO CERÂMICO PARA PAREDES EXTERNAS EM PASTILHAS DE PORCELANA 2,5 X 2,5 CM (PLACAS DE 30 X 30 CM), ALINHADAS A PRUMO. AF_02/2023</t>
  </si>
  <si>
    <t xml:space="preserve">REVESTIMENTO CERÂMICO PARA PAREDES EXTERNAS EM PASTILHAS DE PORCELANA 5 X 5 CM (PLACAS DE 30 X 30 CM), ALINHADAS A PRUMO, APLICADO EM SUPERFÍCIES INTERNAS DE SACADA. AF_02/2023</t>
  </si>
  <si>
    <t xml:space="preserve">REVESTIMENTO CERÂMICO PARA PAREDES EXTERNAS EM PASTILHAS DE PORCELANA 5 X 5 CM (PLACAS DE 30 X 30 CM), ALINHADAS A PRUMO. AF_02/2023</t>
  </si>
  <si>
    <t xml:space="preserve">REVESTIMENTO CERÂMICO PARA PAREDES EXTERNAS, COM PLACAS TIPO GRÊS OU SEMIGRÊS, FORMATO MENOR OU IGUAL A 200 CM2, ALINHADAS A PRUMO, APLICADO EM SUPERFÍCIES INTERNAS DE SACADA. AF_02/2023</t>
  </si>
  <si>
    <t xml:space="preserve">REVESTIMENTO CERÂMICO PARA PAREDES EXTERNAS, COM PLACAS TIPO GRÊS OU SEMIGRÊS, FORMATO MENOR OU IGUAL A 200 CM2, ALINHADAS A PRUMO. AF_02/2023</t>
  </si>
  <si>
    <t xml:space="preserve">REVESTIMENTO CERÂMICO PARA PAREDES EXTERNAS, COM PLACAS TIPO GRÊS OU SEMIGRÊS, FORMATO MENOR OU IGUAL A 200 CM2, DISPOSTAS EM AMARRAÇÃO, APLICADO EM SUPERFÍCIES INTERNAS DE SACADA. AF_02/2023</t>
  </si>
  <si>
    <t xml:space="preserve">REVESTIMENTO CERÂMICO PARA PAREDES EXTERNAS, COM PLACAS TIPO GRÊS OU SEMIGRÊS, FORMATO MENOR OU IGUAL A 200 CM2, DISPOSTAS EM AMARRAÇÃO. AF_02/2023</t>
  </si>
  <si>
    <t xml:space="preserve">REVESTIMENTO CERÂMICO PARA PAREDES INTERNAS COM PLACAS TIPO ESMALTADA DE DIMENSÕES 20X20 CM APLICADAS A MEIA ALTURA DAS PAREDES. AF_02/2023_PE</t>
  </si>
  <si>
    <t xml:space="preserve">REVESTIMENTO CERÂMICO PARA PAREDES INTERNAS COM PLACAS TIPO ESMALTADA DE DIMENSÕES 20X20 CM APLICADAS EM DIAGONAL, A MEIA ALTURA DAS PAREDES. AF_02/2023_PE</t>
  </si>
  <si>
    <t xml:space="preserve">REVESTIMENTO CERÂMICO PARA PAREDES INTERNAS COM PLACAS TIPO ESMALTADA DE DIMENSÕES 20X20 CM APLICADAS EM DIAGONAL, NA ALTURA INTEIRA DAS PAREDES. AF_02/2023_PE</t>
  </si>
  <si>
    <t xml:space="preserve">REVESTIMENTO CERÂMICO PARA PAREDES INTERNAS COM PLACAS TIPO ESMALTADA DE DIMENSÕES 20X20 CM APLICADAS NA ALTURA INTEIRA DAS PAREDES. AF_02/2023_PE</t>
  </si>
  <si>
    <t xml:space="preserve">REVESTIMENTO CERÂMICO PARA PAREDES INTERNAS COM PLACAS TIPO ESMALTADA DE DIMENSÕES 25X35 CM APLICADAS A MEIA ALTURA DAS PAREDES. AF_02/2023_PE</t>
  </si>
  <si>
    <t xml:space="preserve">REVESTIMENTO CERÂMICO PARA PAREDES INTERNAS COM PLACAS TIPO ESMALTADA DE DIMENSÕES 25X35 CM APLICADAS NA ALTURA INTEIRA DAS PAREDES. AF_02/2023_PE</t>
  </si>
  <si>
    <t xml:space="preserve">REVESTIMENTO CERÂMICO PARA PAREDES INTERNAS COM PLACAS TIPO ESMALTADA DE DIMENSÕES 33X45 CM APLICADAS A MEIA ALTURA DAS PAREDES. AF_02/2023_PE</t>
  </si>
  <si>
    <t xml:space="preserve">REVESTIMENTO CERÂMICO PARA PAREDES INTERNAS COM PLACAS TIPO ESMALTADA DE DIMENSÕES 33X45 CM APLICADAS NA ALTURA INTEIRA DAS PAREDES. AF_02/2023_PE</t>
  </si>
  <si>
    <t xml:space="preserve">REVESTIMENTO CERÂMICO PARA PAREDES INTERNAS COM PLACAS TIPO ESMALTADA DE DIMENSÕES 60X60 CM APLICADAS A MEIA ALTURA DAS PAREDES. AF_02/2023_PE</t>
  </si>
  <si>
    <t xml:space="preserve">REVESTIMENTO CERÂMICO PARA PAREDES INTERNAS COM PLACAS TIPO ESMALTADA DE DIMENSÕES 60X60 CM APLICADAS NA ALTURA INTEIRA DAS PAREDES. AF_02/2023_PE</t>
  </si>
  <si>
    <t xml:space="preserve">REVESTIMENTO CERÂMICO PARA PAREDES INTERNAS COM PLACAS TIPO PASTILHA DE DIMENSÕES 2,5 X 2,5 CM (PLACAS DE 30 X 30 CM) CM APLICADAS A MEIA ALTURA DAS PAREDES. AF_02/2023</t>
  </si>
  <si>
    <t xml:space="preserve">REVESTIMENTO CERÂMICO PARA PAREDES INTERNAS COM PLACAS TIPO PASTILHA DE DIMENSÕES 2,5 X 2,5 CM (PLACAS DE 30 X 30 CM) CM APLICADAS NA ALTURA INTEIRA DAS PAREDES. AF_02/2023</t>
  </si>
  <si>
    <t xml:space="preserve">REVESTIMENTO CERÂMICO PARA PAREDES INTERNAS COM PLACAS TIPO PASTILHA DE DIMENSÕES 5 X 5 CM (PLACAS DE 30 X 30 CM) CM APLICADAS A MEIA ALTURA DAS PAREDES. AF_02/2023</t>
  </si>
  <si>
    <t xml:space="preserve">REVESTIMENTO CERÂMICO PARA PAREDES INTERNAS COM PLACAS TIPO PASTILHA DE DIMENSÕES 5 X 5 CM (PLACAS DE 30 X 30 CM) CM APLICADAS NA ALTURA INTEIRA DAS PAREDES. AF_02/2023</t>
  </si>
  <si>
    <t xml:space="preserve">REVESTIMENTO CERÂMICO PARA PISO COM PLACAS TIPO ESMALTADA DE DIMENSÕES 35X35 CM APLICADA EM AMBIENTES DE ÁREA ENTRE 5 M2 E 10 M2. AF_02/2023_PE</t>
  </si>
  <si>
    <t xml:space="preserve">REVESTIMENTO CERÂMICO PARA PISO COM PLACAS TIPO ESMALTADA DE DIMENSÕES 35X35 CM APLICADA EM AMBIENTES DE ÁREA MAIOR QUE 10 M2. AF_02/2023_PE</t>
  </si>
  <si>
    <t xml:space="preserve">REVESTIMENTO CERÂMICO PARA PISO COM PLACAS TIPO ESMALTADA DE DIMENSÕES 35X35 CM APLICADA EM AMBIENTES DE ÁREA MENOR QUE 5 M2. AF_02/2023_PE</t>
  </si>
  <si>
    <t xml:space="preserve">REVESTIMENTO CERÂMICO PARA PISO COM PLACAS TIPO ESMALTADA DE DIMENSÕES 35X35 CM APLICADA EM DIAGONAL EM AMBIENTES DE ÁREA ENTRE 5 M² E 10 M². AF_02/2023_PE</t>
  </si>
  <si>
    <t xml:space="preserve">REVESTIMENTO CERÂMICO PARA PISO COM PLACAS TIPO ESMALTADA DE DIMENSÕES 35X35 CM APLICADA EM DIAGONAL EM AMBIENTES DE ÁREA MAIOR QUE 10 M². AF_02/2023_PE</t>
  </si>
  <si>
    <t xml:space="preserve">REVESTIMENTO CERÂMICO PARA PISO COM PLACAS TIPO ESMALTADA DE DIMENSÕES 35X35 CM APLICADA EM DIAGONAL EM AMBIENTES DE ÁREA MENOR QUE 5 M². AF_02/2023_PE</t>
  </si>
  <si>
    <t xml:space="preserve">REVESTIMENTO CERÂMICO PARA PISO COM PLACAS TIPO ESMALTADA DE DIMENSÕES 45X45 CM APLICADA EM AMBIENTES DE ÁREA ENTRE 5 M2 E 10 M2. AF_02/2023_PE</t>
  </si>
  <si>
    <t xml:space="preserve">REVESTIMENTO CERÂMICO PARA PISO COM PLACAS TIPO ESMALTADA DE DIMENSÕES 45X45 CM APLICADA EM AMBIENTES DE ÁREA MAIOR QUE 10 M2. AF_02/2023_PE</t>
  </si>
  <si>
    <t xml:space="preserve">REVESTIMENTO CERÂMICO PARA PISO COM PLACAS TIPO ESMALTADA DE DIMENSÕES 45X45 CM APLICADA EM AMBIENTES DE ÁREA MENOR QUE 5 M2. AF_02/2023_PE</t>
  </si>
  <si>
    <t xml:space="preserve">REVESTIMENTO CERÂMICO PARA PISO COM PLACAS TIPO ESMALTADA DE DIMENSÕES 45X45 CM APLICADA EM DIAGONAL EM AMBIENTES DE ÁREA ENTRE 5 M² E 10 M². AF_02/2023_PE</t>
  </si>
  <si>
    <t xml:space="preserve">REVESTIMENTO CERÂMICO PARA PISO COM PLACAS TIPO ESMALTADA DE DIMENSÕES 45X45 CM APLICADA EM DIAGONAL EM AMBIENTES DE ÁREA MAIOR QUE 10 M². AF_02/2023_PE</t>
  </si>
  <si>
    <t xml:space="preserve">REVESTIMENTO CERÂMICO PARA PISO COM PLACAS TIPO ESMALTADA DE DIMENSÕES 45X45 CM APLICADA EM DIAGONAL EM AMBIENTES DE ÁREA MENOR QUE 5 M². AF_02/2023_PE</t>
  </si>
  <si>
    <t xml:space="preserve">REVESTIMENTO CERÂMICO PARA PISO COM PLACAS TIPO ESMALTADA DE DIMENSÕES 60X60 CM APLICADA EM AMBIENTES DE ÁREA ENTRE 5 M2 E 10 M2. AF_02/2023_PE</t>
  </si>
  <si>
    <t xml:space="preserve">REVESTIMENTO CERÂMICO PARA PISO COM PLACAS TIPO ESMALTADA DE DIMENSÕES 60X60 CM APLICADA EM AMBIENTES DE ÁREA MAIOR QUE 10 M2. AF_02/2023_PE</t>
  </si>
  <si>
    <t xml:space="preserve">REVESTIMENTO CERÂMICO PARA PISO COM PLACAS TIPO ESMALTADA DE DIMENSÕES 60X60 CM APLICADA EM AMBIENTES DE ÁREA MENOR QUE 5 M2. AF_02/2023_PE</t>
  </si>
  <si>
    <t xml:space="preserve">REVESTIMENTO CERÂMICO PARA PISO COM PLACAS TIPO ESMALTADA DE DIMENSÕES 80X80 CM APLICADA EM AMBIENTES DE ÁREA ENTRE 5 M² E 10 M². AF_02/2023_PE</t>
  </si>
  <si>
    <t xml:space="preserve">REVESTIMENTO CERÂMICO PARA PISO COM PLACAS TIPO ESMALTADA DE DIMENSÕES 80X80 CM APLICADA EM AMBIENTES DE ÁREA MAIOR QUE 10 M². AF_02/2023_PE</t>
  </si>
  <si>
    <t xml:space="preserve">REVESTIMENTO CERÂMICO PARA PISO COM PLACAS TIPO ESMALTADA DE DIMENSÕES 80X80 CM APLICADA EM AMBIENTES DE ÁREA MENOR QUE 5 M². AF_02/2023_PE</t>
  </si>
  <si>
    <t xml:space="preserve">REVESTIMENTO CERÂMICO PARA PISO COM PLACAS TIPO PORCELANATO DE DIMENSÕES 60X60 CM APLICADA EM AMBIENTES DE ÁREA ENTRE 5 M² E 10 M². AF_02/2023_PE</t>
  </si>
  <si>
    <t xml:space="preserve">REVESTIMENTO CERÂMICO PARA PISO COM PLACAS TIPO PORCELANATO DE DIMENSÕES 60X60 CM APLICADA EM AMBIENTES DE ÁREA MAIOR QUE 10 M². AF_02/2023_PE</t>
  </si>
  <si>
    <t xml:space="preserve">REVESTIMENTO CERÂMICO PARA PISO COM PLACAS TIPO PORCELANATO DE DIMENSÕES 60X60 CM APLICADA EM AMBIENTES DE ÁREA MENOR QUE 5 M². AF_02/2023_PE</t>
  </si>
  <si>
    <t xml:space="preserve">REVESTIMENTO CERÂMICO PARA PISO COM PLACAS TIPO PORCELANATO DE DIMENSÕES 80X80 CM APLICADA EM AMBIENTES DE ÁREA ENTRE 5 M² E 10 M². AF_02/2023_PE</t>
  </si>
  <si>
    <t xml:space="preserve">REVESTIMENTO CERÂMICO PARA PISO COM PLACAS TIPO PORCELANATO DE DIMENSÕES 80X80 CM APLICADA EM AMBIENTES DE ÁREA MAIOR QUE 10 M². AF_02/2023_PE</t>
  </si>
  <si>
    <t xml:space="preserve">REVESTIMENTO CERÂMICO PARA PISO COM PLACAS TIPO PORCELANATO DE DIMENSÕES 80X80 CM APLICADA EM AMBIENTES DE ÁREA MENOR QUE 5 M². AF_02/2023_PE</t>
  </si>
  <si>
    <t xml:space="preserve">RODAPÉ CERÂMICO DE 7CM DE ALTURA COM PLACAS TIPO ESMALTADA DE DIMENSÕES 35X35CM. AF_02/2023</t>
  </si>
  <si>
    <t xml:space="preserve">RODAPÉ CERÂMICO DE 7CM DE ALTURA COM PLACAS TIPO ESMALTADA DE DIMENSÕES 45X45CM. AF_02/2023</t>
  </si>
  <si>
    <t xml:space="preserve">RODAPÉ CERÂMICO DE 7CM DE ALTURA COM PLACAS TIPO ESMALTADA DE DIMENSÕES 60X60CM. AF_02/2023</t>
  </si>
  <si>
    <t xml:space="preserve">RODAPÉ CERÂMICO DE 7CM DE ALTURA COM PLACAS TIPO ESMALTADA DE DIMENSÕES 80X80CM. AF_02/2023</t>
  </si>
  <si>
    <t xml:space="preserve">FORNECIMENTO E INSTALAÇÃO DE BALIZADOR SOBRE ASFALTO. AF_03/2022</t>
  </si>
  <si>
    <t xml:space="preserve">FORNECIMENTO E INSTALAÇÃO DE BARREIRA DE CONCRETO PERFIL NEW JERSEY DUPLA - 1070 MM. AF_03/2022</t>
  </si>
  <si>
    <t xml:space="preserve">FORNECIMENTO E INSTALAÇÃO DE BARREIRA DE CONCRETO PERFIL NEW JERSEY DUPLA - 810 MM. AF_03/2022</t>
  </si>
  <si>
    <t xml:space="preserve">FORNECIMENTO E INSTALAÇÃO DE BARREIRA DE CONCRETO PERFIL NEW JERSEY SIMPLES - 1070 MM. AF_03/2022</t>
  </si>
  <si>
    <t xml:space="preserve">FORNECIMENTO E INSTALAÇÃO DE BARREIRA DE CONCRETO PERFIL NEW JERSEY SIMPLES - 810 MM. AF_03/2022</t>
  </si>
  <si>
    <t xml:space="preserve">FORNECIMENTO E INSTALAÇÃO DE BARREIRA DE CONCRETO PERFIL TIPO F DUPLA - 1070 MM. AF_03/2022</t>
  </si>
  <si>
    <t xml:space="preserve">FORNECIMENTO E INSTALAÇÃO DE BARREIRA DE CONCRETO PERFIL TIPO F DUPLA - 810 MM. AF_03/2022</t>
  </si>
  <si>
    <t xml:space="preserve">FORNECIMENTO E INSTALAÇÃO DE BARREIRA DE CONCRETO PERFIL TIPO F SIMPLES - 1070 MM. AF_03/2022</t>
  </si>
  <si>
    <t xml:space="preserve">FORNECIMENTO E INSTALAÇÃO DE BARREIRA DE CONCRETO PERFIL TIPO F SIMPLES - 810 MM. AF_03/2022</t>
  </si>
  <si>
    <t xml:space="preserve">FORNECIMENTO E INSTALAÇÃO DE BATE RODAS SOBRE ASFALTO. AF_03/2022</t>
  </si>
  <si>
    <t xml:space="preserve">FORNECIMENTO E INSTALAÇÃO DE CALOTA SOBRE ASFALTO. AF_03/2022</t>
  </si>
  <si>
    <t xml:space="preserve">FORNECIMENTO E INSTALAÇÃO DE DEFENSA METÁLICA MALEÁVEL DUPLA, SOBRE SOLO. AF_03/2022</t>
  </si>
  <si>
    <t xml:space="preserve">FORNECIMENTO E INSTALAÇÃO DE DEFENSA METÁLICA MALEÁVEL SIMPLES, SOBRE SOLO. AF_03/2022</t>
  </si>
  <si>
    <t xml:space="preserve">FORNECIMENTO E INSTALAÇÃO DE DEFENSA METÁLICA SEMI MALEÁVEL DUPLA, SOBRE SOLO. AF_03/2022</t>
  </si>
  <si>
    <t xml:space="preserve">FORNECIMENTO E INSTALAÇÃO DE DEFENSA METÁLICA SEMI MALEÁVEL SIMPLES (ANCORAGEM), SOBRE SOLO. AF_03/2022</t>
  </si>
  <si>
    <t xml:space="preserve">FORNECIMENTO E INSTALAÇÃO DE DEFENSA METÁLICA SEMI MALEÁVEL SIMPLES, SOBRE SOLO. AF_03/2022</t>
  </si>
  <si>
    <t xml:space="preserve">FORNECIMENTO E INSTALAÇÃO DE DEFENSA METÁLICA SEMI-MALEAVEL DUPLA (ANCORAGEM), SOBRE SOLO. AF_03/2022</t>
  </si>
  <si>
    <t xml:space="preserve">FORNECIMENTO E INSTALAÇÃO DE DEFENSA METÁLICA TRIPLA ONDA DUPLA, SOBRE SOLO. AF_03/2022</t>
  </si>
  <si>
    <t xml:space="preserve">FORNECIMENTO E INSTALAÇÃO DE DEFENSA METÁLICA TRIPLA ONDA SIMPLES, SOBRE SOLO. AF_03/2022</t>
  </si>
  <si>
    <t xml:space="preserve">FORNECIMENTO E INSTALAÇÃO DE LOMBADA SOBRE ASFALTO. AF_03/2022</t>
  </si>
  <si>
    <t xml:space="preserve">FORNECIMENTO E INSTALAÇÃO DE PRISMA SOBRE ASFALTO. AF_03/2022</t>
  </si>
  <si>
    <t xml:space="preserve">FORNECIMENTO E INSTALAÇÃO DE SEGREGADOR SOBRE ASFALTO. AF_03/2022</t>
  </si>
  <si>
    <t xml:space="preserve">FORNECIMENTO E INSTALAÇÃO DE TACHA SOBRE ASFALTO. AF_03/2022</t>
  </si>
  <si>
    <t xml:space="preserve">FORNECIMENTO E INSTALAÇÃO DE TACHÃO SOBRE ASFALTO. AF_03/2022</t>
  </si>
  <si>
    <t xml:space="preserve">FORNECIMENTO E INSTALAÇÃO DE TERMINAL DE ANCORAGEM DE DEFENSA METÁLICA, EM BARREIRA DE CONCRETO. AF_03/2022</t>
  </si>
  <si>
    <t xml:space="preserve">FORNECIMENTO E INSTALAÇÃO DE PLACA DE OBRA COM CHAPA GALVANIZADA E ESTRUTURA DE MADEIRA. AF_03/2022_PS</t>
  </si>
  <si>
    <t xml:space="preserve">FORNECIMENTO E INSTALAÇÃO DE PLACA DE SINALIZAÇÃO EM CHAPA DE ALUMÍNIO EM SUPORTE DE CONCRETO. AF_03/2022</t>
  </si>
  <si>
    <t xml:space="preserve">FORNECIMENTO E INSTALAÇÃO DE PLACA DE SINALIZAÇÃO EM CHAPA DE ALUMÍNIO EM SUPORTE DE MADEIRA. AF_03/2022</t>
  </si>
  <si>
    <t xml:space="preserve">FORNECIMENTO E INSTALAÇÃO DE PLACA DE SINALIZAÇÃO EM CHAPA DE ALUMÍNIO EM SUPORTE METÁLICO. AF_03/2022</t>
  </si>
  <si>
    <t xml:space="preserve">FORNECIMENTO E INSTALAÇÃO DE PLACA DE SINALIZAÇÃO EM CHAPA DE AÇO EM SUPORTE DE CONCRETO. AF_03/2022</t>
  </si>
  <si>
    <t xml:space="preserve">FORNECIMENTO E INSTALAÇÃO DE PLACA DE SINALIZAÇÃO EM CHAPA DE AÇO EM SUPORTE DE MADEIRA. AF_03/2022</t>
  </si>
  <si>
    <t xml:space="preserve">FORNECIMENTO E INSTALAÇÃO DE PLACA DE SINALIZAÇÃO EM CHAPA DE AÇO EM SUPORTE METÁLICO. AF_03/2022</t>
  </si>
  <si>
    <t xml:space="preserve">FORNECIMENTO E INSTALAÇÃO DE PLACA DE SINALIZAÇÃO EM PÓRTICO E SEMI-PÓRTICO. AF_03/2022</t>
  </si>
  <si>
    <t xml:space="preserve">FORNECIMENTO E INSTALAÇÃO DE PÓRTICO METÁLICO COM VÃO DE 10,3 M. AF_03/2022</t>
  </si>
  <si>
    <t xml:space="preserve">FORNECIMENTO E INSTALAÇÃO DE PÓRTICO METÁLICO COM VÃO DE 11,4 M. AF_03/2022</t>
  </si>
  <si>
    <t xml:space="preserve">FORNECIMENTO E INSTALAÇÃO DE PÓRTICO METÁLICO COM VÃO DE 12,5 M. AF_03/2022</t>
  </si>
  <si>
    <t xml:space="preserve">FORNECIMENTO E INSTALAÇÃO DE PÓRTICO METÁLICO COM VÃO DE 13,6 M. AF_03/2022</t>
  </si>
  <si>
    <t xml:space="preserve">FORNECIMENTO E INSTALAÇÃO DE PÓRTICO METÁLICO COM VÃO DE 14,8 M. AF_03/2022</t>
  </si>
  <si>
    <t xml:space="preserve">FORNECIMENTO E INSTALAÇÃO DE PÓRTICO METÁLICO COM VÃO DE 15,9 M. AF_03/2022</t>
  </si>
  <si>
    <t xml:space="preserve">FORNECIMENTO E INSTALAÇÃO DE PÓRTICO METÁLICO COM VÃO DE 17 M. AF_03/2022</t>
  </si>
  <si>
    <t xml:space="preserve">FORNECIMENTO E INSTALAÇÃO DE PÓRTICO METÁLICO COM VÃO DE 18,1 M. AF_03/2022</t>
  </si>
  <si>
    <t xml:space="preserve">FORNECIMENTO E INSTALAÇÃO DE PÓRTICO METÁLICO COM VÃO DE 19,2 M. AF_03/2022</t>
  </si>
  <si>
    <t xml:space="preserve">FORNECIMENTO E INSTALAÇÃO DE PÓRTICO METÁLICO COM VÃO DE 20,3 M. AF_03/2022</t>
  </si>
  <si>
    <t xml:space="preserve">FORNECIMENTO E INSTALAÇÃO DE PÓRTICO METÁLICO COM VÃO DE 21,5 M. AF_03/2022</t>
  </si>
  <si>
    <t xml:space="preserve">FORNECIMENTO E INSTALAÇÃO DE PÓRTICO METÁLICO COM VÃO DE 22,6 M. AF_03/2022</t>
  </si>
  <si>
    <t xml:space="preserve">FORNECIMENTO E INSTALAÇÃO DE PÓRTICO METÁLICO COM VÃO DE 23,7 M. AF_03/2022</t>
  </si>
  <si>
    <t xml:space="preserve">FORNECIMENTO E INSTALAÇÃO DE PÓRTICO METÁLICO COM VÃO DE 24,8 M. AF_03/2022</t>
  </si>
  <si>
    <t xml:space="preserve">FORNECIMENTO E INSTALAÇÃO DE PÓRTICO METÁLICO COM VÃO DE 26 M. AF_03/2022</t>
  </si>
  <si>
    <t xml:space="preserve">FORNECIMENTO E INSTALAÇÃO DE PÓRTICO METÁLICO COM VÃO DE 27,1 M. AF_03/2022</t>
  </si>
  <si>
    <t xml:space="preserve">FORNECIMENTO E INSTALAÇÃO DE PÓRTICO METÁLICO COM VÃO DE 9,2 M. AF_03/2022</t>
  </si>
  <si>
    <t xml:space="preserve">FORNECIMENTO E INSTALAÇÃO DE SEMI PÓRTICO DUPLO METÁLICO COM VÃO DE 2,7 M. AF_03/2022</t>
  </si>
  <si>
    <t xml:space="preserve">FORNECIMENTO E INSTALAÇÃO DE SEMI PÓRTICO DUPLO METÁLICO COM VÃO DE 3,8 M. AF_03/2022</t>
  </si>
  <si>
    <t xml:space="preserve">FORNECIMENTO E INSTALAÇÃO DE SEMI PÓRTICO DUPLO METÁLICO COM VÃO DE 4,9 M. AF_03/2022</t>
  </si>
  <si>
    <t xml:space="preserve">FORNECIMENTO E INSTALAÇÃO DE SEMI PÓRTICO DUPLO METÁLICO COM VÃO DE 6 M. AF_03/2022</t>
  </si>
  <si>
    <t xml:space="preserve">FORNECIMENTO E INSTALAÇÃO DE SEMI PÓRTICO DUPLO METÁLICO COM VÃO DE 7,2 M. AF_03/2022</t>
  </si>
  <si>
    <t xml:space="preserve">FORNECIMENTO E INSTALAÇÃO DE SEMI PÓRTICO DUPLO METÁLICO COM VÃO DE 8,3 M. AF_03/2022</t>
  </si>
  <si>
    <t xml:space="preserve">FORNECIMENTO E INSTALAÇÃO DE SEMI PÓRTICO METÁLICO COM VÃO DE 2,7 M. AF_03/2022</t>
  </si>
  <si>
    <t xml:space="preserve">FORNECIMENTO E INSTALAÇÃO DE SEMI PÓRTICO METÁLICO COM VÃO DE 3,8 M. AF_03/2022</t>
  </si>
  <si>
    <t xml:space="preserve">FORNECIMENTO E INSTALAÇÃO DE SEMI PÓRTICO METÁLICO COM VÃO DE 4,9 M. AF_03/2022</t>
  </si>
  <si>
    <t xml:space="preserve">FORNECIMENTO E INSTALAÇÃO DE SEMI PÓRTICO METÁLICO COM VÃO DE 6 M. AF_03/2022</t>
  </si>
  <si>
    <t xml:space="preserve">FORNECIMENTO E INSTALAÇÃO DE SEMI PÓRTICO METÁLICO COM VÃO DE 7,2 M. AF_03/2022</t>
  </si>
  <si>
    <t xml:space="preserve">FORNECIMENTO E INSTALAÇÃO DE SEMI PÓRTICO METÁLICO COM VÃO DE 8,3 M. AF_03/2022</t>
  </si>
  <si>
    <t xml:space="preserve">FORNECIMENTO E INSTALAÇÃO DE SUPORTE DE MADEIRA PARA PLACAS DE SINALIZAÇÃO EM CONCRETO, COM H= DE 2,5 M E SEÇÃO DE 7,5 X 7,5 CM. AF_03/2022</t>
  </si>
  <si>
    <t xml:space="preserve">FORNECIMENTO E INSTALAÇÃO DE SUPORTE DE MADEIRA PARA PLACAS DE SINALIZAÇÃO, EM BASE DE CONCRETO, COM H= DE 2,0 M E SEÇÃO DE 7,5 X 7,5 CM. AF_03/2022</t>
  </si>
  <si>
    <t xml:space="preserve">FORNECIMENTO E INSTALAÇÃO DE SUPORTE DE MADEIRA PARA PLACAS DE SINALIZAÇÃO, EM SOLO, COM H= DE 2,0 M E SEÇÃO DE 7,5 X 7,5 CM. AF_03/2022</t>
  </si>
  <si>
    <t xml:space="preserve">FORNECIMENTO E INSTALAÇÃO DE SUPORTE DE MADEIRA PARA PLACAS DE SINALIZAÇÃO, EM SOLO, COM H= DE 2,5 M E SEÇÃO DE 7,5 X 7,5 CM. AF_03/2022</t>
  </si>
  <si>
    <t xml:space="preserve">FORNECIMENTO E INSTALAÇÃO DE SUPORTE METÁLICO GALVANIZADO PARA PLACAS DE SINALIZAÇÃO EM SOLO, COM H= DE 2,5 M E DIÂMETRO DE 2''. AF_03/2022</t>
  </si>
  <si>
    <t xml:space="preserve">FORNECIMENTO E INSTALAÇÃO DE SUPORTE METÁLICO GALVANIZADO PARA PLACAS DE SINALIZAÇÃO, EM BASE DE CONCRETO, COM H= DE 2,0 M E DIÂMETRO DE 2''. AF_03/2022</t>
  </si>
  <si>
    <t xml:space="preserve">FORNECIMENTO E INSTALAÇÃO DE SUPORTE METÁLICO GALVANIZADO PARA PLACAS DE SINALIZAÇÃO, EM BASE DE CONCRETO, COM H= DE 2,5 M E DIÂMETRO DE 2''. AF_03/2022</t>
  </si>
  <si>
    <t xml:space="preserve">FORNECIMENTO E INSTALAÇÃO DE SUPORTE METÁLICO GALVANIZADO PARA PLACAS DE SINALIZAÇÃO, EM SOLO, COM H= DE 2,0 M E DIÂMETRO DE 2''. AF_03/2022</t>
  </si>
  <si>
    <t xml:space="preserve">BASE METÁLICA PARA MASTRO 1 ½" PARA SPDA - FORNECIMENTO E INSTALAÇÃO. AF_08/2023</t>
  </si>
  <si>
    <t xml:space="preserve">CAPTOR TIPO FRANKLIN PARA SPDA - FORNECIMENTO E INSTALAÇÃO. AF_08/2023</t>
  </si>
  <si>
    <t xml:space="preserve">CONECTOR GRAMPO METÁLICO TIPO OLHAL, PARA SPDA, PARA HASTE DE ATERRAMENTO DE 3/4'' E CABOS DE 10 A 50 MM2 - FORNECIMENTO E INSTALAÇÃO. AF_08/2023</t>
  </si>
  <si>
    <t xml:space="preserve">CONECTOR GRAMPO METÁLICO TIPO OLHAL, PARA SPDA, PARA HASTE DE ATERRAMENTO DE 5/8'' E CABOS DE 10 A 50 MM2 - FORNECIMENTO E INSTALAÇÃO. AF_08/2023</t>
  </si>
  <si>
    <t xml:space="preserve">CONECTOR GRAMPO PARALELO METÁLICO, PARA SPDA, PARA CABOS DE 6 A 50 MM2 - FORNECIMENTO E INSTALAÇÃO. AF_08/2023</t>
  </si>
  <si>
    <t xml:space="preserve">CONECTOR SPLIT-BOLT, PARA SPDA, PARA CABOS ATÉ 35 MM2 - FORNECIMENTO E INSTALAÇÃO. AF_08/2023</t>
  </si>
  <si>
    <t xml:space="preserve">CONECTOR SPLIT-BOLT, PARA SPDA, PARA CABOS ATÉ 50 MM2 - FORNECIMENTO E INSTALAÇÃO. AF_08/2023</t>
  </si>
  <si>
    <t xml:space="preserve">CONECTOR SPLIT-BOLT, PARA SPDA, PARA CABOS ATÉ 70 MM2 - FORNECIMENTO E INSTALAÇÃO. AF_08/2023</t>
  </si>
  <si>
    <t xml:space="preserve">CONECTOR SPLIT-BOLT, PARA SPDA, PARA CABOS ATÉ 95 MM2 - FORNECIMENTO E INSTALAÇÃO. AF_08/2023</t>
  </si>
  <si>
    <t xml:space="preserve">CONECTOR SPLIT-BOLT, PARA SPDA, PARA CABOS DE 16 A 70 MM2 - FORNECIMENTO E INSTALAÇÃO. AF_08/2023</t>
  </si>
  <si>
    <t xml:space="preserve">CONJUNTO DE ESTAIAMENTO PARA MASTRO DE SPDA (COMPRIMENTO DOS ESTAIS = 12 M) - FORNECIMENTO E INSTALAÇÃO. AF_08/2023</t>
  </si>
  <si>
    <t xml:space="preserve">CONJUNTO DE ESTAIAMENTO PARA MASTRO DE SPDA (COMPRIMENTO DOS ESTAIS = 2 M) - FORNECIMENTO E INSTALAÇÃO. AF_08/2023</t>
  </si>
  <si>
    <t xml:space="preserve">CONJUNTO DE ESTAIAMENTO PARA MASTRO DE SPDA (COMPRIMENTO DOS ESTAIS = 4 M) - FORNECIMENTO E INSTALAÇÃO. AF_08/2023</t>
  </si>
  <si>
    <t xml:space="preserve">CONJUNTO DE ESTAIAMENTO PARA MASTRO DE SPDA (COMPRIMENTO DOS ESTAIS = 8 M) - FORNECIMENTO E INSTALAÇÃO. AF_08/2023</t>
  </si>
  <si>
    <t xml:space="preserve">CONJUNTO PARA-RAIOS TIPO FRANKLIN PARA SPDA (INCLUSO BASE METÁLICA, MASTRO COM 6 M, CAPTOR FRANKLIN E CONJUNTO DE ESTAIAMENTO COM 3 ESTAIS FLEXÍVEIS DE 4 M) - FORNECIMENTO E INSTALAÇÃO. AF_08/2023</t>
  </si>
  <si>
    <t xml:space="preserve">CORDOALHA DE COBRE NU 35 MM², NÃO ENTERRADA, COM ISOLADOR - FORNECIMENTO E INSTALAÇÃO. AF_08/2023</t>
  </si>
  <si>
    <t xml:space="preserve">CORDOALHA DE COBRE NU 35 MM², NÃO ENTERRADA, COM PRESILHA - FORNECIMENTO E INSTALAÇÃO. AF_08/2023</t>
  </si>
  <si>
    <t xml:space="preserve">CORDOALHA DE COBRE NU 50 MM², ENTERRADA - FORNECIMENTO E INSTALAÇÃO. AF_08/2023</t>
  </si>
  <si>
    <t xml:space="preserve">CORDOALHA DE COBRE NU 50 MM², NÃO ENTERRADA, COM ISOLADOR - FORNECIMENTO E INSTALAÇÃO. AF_08/2023</t>
  </si>
  <si>
    <t xml:space="preserve">CORDOALHA DE COBRE NU 50 MM², NÃO ENTERRADA, COM PRESILHA - FORNECIMENTO E INSTALAÇÃO. AF_08/2023</t>
  </si>
  <si>
    <t xml:space="preserve">CORDOALHA DE COBRE NU 70 MM², ENTERRADA - FORNECIMENTO E INSTALAÇÃO. AF_08/2023</t>
  </si>
  <si>
    <t xml:space="preserve">CORDOALHA DE COBRE NU 70 MM², NÃO ENTERRADA, COM ISOLADOR - FORNECIMENTO E INSTALAÇÃO. AF_08/2023</t>
  </si>
  <si>
    <t xml:space="preserve">CORDOALHA DE COBRE NU 70 MM², NÃO ENTERRADA, COM PRESILHA - FORNECIMENTO E INSTALAÇÃO. AF_08/2023</t>
  </si>
  <si>
    <t xml:space="preserve">CORDOALHA DE COBRE NU 95 MM², ENTERRADA - FORNECIMENTO E INSTALAÇÃO. AF_08/2023</t>
  </si>
  <si>
    <t xml:space="preserve">CORDOALHA DE COBRE NU 95 MM², NÃO ENTERRADA, COM ISOLADOR - FORNECIMENTO E INSTALAÇÃO. AF_08/2023</t>
  </si>
  <si>
    <t xml:space="preserve">ELETRODUTO PVC RÍGIDO, DIÂMETRO 40MM, COM 3 METROS, PARA SPDA - FORNECIMENTO E INSTALAÇÃO. AF_08/2023</t>
  </si>
  <si>
    <t xml:space="preserve">FITA DE ALUMÍNIO 70 MM² PARA SPDA - FORNECIMENTO E INSTALAÇÃO. AF_08/2023</t>
  </si>
  <si>
    <t xml:space="preserve">HASTE DE ATERRAMENTO, DIÂMETRO 3/4", COM 3 METROS - FORNECIMENTO E INSTALAÇÃO. AF_08/2023</t>
  </si>
  <si>
    <t xml:space="preserve">HASTE DE ATERRAMENTO, DIÂMETRO 5/8", COM 3 METROS - FORNECIMENTO E INSTALAÇÃO. AF_08/2023</t>
  </si>
  <si>
    <t xml:space="preserve">MASTRO 1 ½", COM 3 METROS, PARA SPDA - FORNECIMENTO E INSTALAÇÃO. AF_08/2023</t>
  </si>
  <si>
    <t xml:space="preserve">MINI CAPTOR PARA SPDA - FORNECIMENTO E INSTALAÇÃO. AF_08/2023</t>
  </si>
  <si>
    <t xml:space="preserve">PRESILHA PARA FIXAÇÃO DE CORDOALHA NÃO ENTERRADA PARA SPDA - FORNECIMENTO E INSTALAÇÃO. AF_08/2023</t>
  </si>
  <si>
    <t xml:space="preserve">SOLDA EXOTÉRMICA PARA SPDA - FORNECIMENTO E INSTALAÇÃO. AF_08/2023</t>
  </si>
  <si>
    <t xml:space="preserve">SUPORTE ISOLADOR 2 DESCIDAS PARA FIXAÇÃO DA CORDOALHA DE COBRE EM MASTRO 1 1/2" DE SPDA - FORNECIMENTO E INSTALAÇÃO. AF_08/2023</t>
  </si>
  <si>
    <t xml:space="preserve">SUPORTE ISOLADOR PARA FIXAÇÃO DA CORDOALHA DE COBRE EM ALVENARIA OU CONCRETO - FORNECIMENTO E INSTALAÇÃO. AF_08/2023</t>
  </si>
  <si>
    <t xml:space="preserve">INSTALAÇÃO E FORNECIMENTO DE PAINEL FIXO NA PAREDE COM TOMADAS E SAÍDAS PARA GASES MEDICINAIS. AF_11/2023</t>
  </si>
  <si>
    <t xml:space="preserve">INSTALAÇÃO E FORNECIMENTO DE PAINEL SUSPENSO COM TOMADAS E SAÍDAS PARA GASES MEDICINAIS. AF_11/2023</t>
  </si>
  <si>
    <t xml:space="preserve">INSTALAÇÃO E FORNECIMENTO DE POSTO PAREDE, INTERNO OU EXTERNO, PARA REDE DE GASES HOSPITALARES, COM VÁLVULA DE IMPACTO P/ESTANQUEIDADE, PRESSÃO MÁX. TRAB. 8,0 KGF/CM2, CONEXÕES, COM CANOPLA PLÁSTICA COM INDICAÇÃO DO TIPO DE GÁS, COMPLETO. AF_11/2023</t>
  </si>
  <si>
    <t xml:space="preserve">INSTALAÇÃO E FORNECIMENTO DE RÉGUA DE INALOTERAPIA DE PAREDE PARA REDE DE GÁS COMPRIMIDO, COM 3 PONTOS DE CONSUMO DE GASES IDENTIFICADOS, EM PERFIL DE ALUMÍNIO, APROX. 40 CM, INCLUI VÁLVULA DE IMPACTO E CONEXÕES EM LATÃO, COMPLETO. AF_11/2023</t>
  </si>
  <si>
    <t xml:space="preserve">INSTALAÇÃO E FORNECIMENTO DE RÉGUA DE INALOTERAPIA DE PAREDE PARA REDE DE GÁS OXIGÊNIO, COM 3 PONTOS DE CONSUMO DE GASES IDENTIFICADOS, EM PERFIL DE ALUMÍNIO ANODIZ., APROX. 40 CM, INCLUI VÁLVULA DE IMPACTO E CONEXÕES EM LATÃO, COMPLETO. AF_11/2023</t>
  </si>
  <si>
    <t xml:space="preserve">CAIXA DE EMBUTIR EM AÇO GALVANIZADO PARA ABRIGO DE HIDRÔMETRO - FORNECIMENTO E INSTALAÇÃO (EXCLUSIVE HIDRÔMETRO). AF_03/2024</t>
  </si>
  <si>
    <t xml:space="preserve">CAIXA DE EMBUTIR EM POLICARBONATO PARA ABRIGO DE HIDRÔMETRO - FORNECIMENTO E INSTALAÇÃO (EXCLUSIVE HIDRÔMETRO). AF_03/2024</t>
  </si>
  <si>
    <t xml:space="preserve">CAIXA DE EMBUTIR EM POLIPROPILENO PARA ABRIGO DE HIDRÔMETRO - FORNECIMENTO E INSTALAÇÃO (EXCLUSIVE HIDRÔMETRO). AF_03/2024</t>
  </si>
  <si>
    <t xml:space="preserve">CAIXA DE SOBREPOR EM AÇO GALVANIZADO PARA ABRIGO DE HIDRÔMETRO - FORNECIMENTO E INSTALAÇÃO (EXCLUSIVE HIDRÔMETRO). AF_03/2024</t>
  </si>
  <si>
    <t xml:space="preserve">CAIXA EM CONCRETO PRÉ-MOLDADO PARA ABRIGO DE HIDRÔMETRO COM DN 20 MM - FORNECIMENTO E INSTALAÇÃO. AF_03/2024</t>
  </si>
  <si>
    <t xml:space="preserve">CAIXA EM CONCRETO PRÉ-MOLDADO PARA ABRIGO DE HIDRÔMETRO COM DN 25 MM - FORNECIMENTO E INSTALAÇÃO (EXCLUSIVE HIDRÔMETRO). AF_03/2024</t>
  </si>
  <si>
    <t xml:space="preserve">HIDRÔMETRO DN 1 1/2", 20 M³/H - FORNECIMENTO E INSTALAÇÃO. AF_03/2024</t>
  </si>
  <si>
    <t xml:space="preserve">HIDRÔMETRO DN 1", 10 M³/H - FORNECIMENTO E INSTALAÇÃO. AF_03/2024</t>
  </si>
  <si>
    <t xml:space="preserve">HIDRÔMETRO DN 1", 7 M³/H - FORNECIMENTO E INSTALAÇÃO. AF_03/2024</t>
  </si>
  <si>
    <t xml:space="preserve">HIDRÔMETRO DN 1/2", 1,5 M3/H - FORNECIMENTO E INSTALAÇÃO. AF_03/2024</t>
  </si>
  <si>
    <t xml:space="preserve">HIDRÔMETRO DN 1/2", 3,0 M3/H - FORNECIMENTO E INSTALAÇÃO. AF_03/2024</t>
  </si>
  <si>
    <t xml:space="preserve">HIDRÔMETRO DN 2", 30 M³/H - FORNECIMENTO E INSTALAÇÃO. AF_03/2024</t>
  </si>
  <si>
    <t xml:space="preserve">HIDRÔMETRO DN 3/4", 5,0 M3/H - FORNECIMENTO E INSTALAÇÃO. AF_03/2024</t>
  </si>
  <si>
    <t xml:space="preserve">KIT CAVALETE PARA MEDIÇÃO DE ÁGUA - ENTRADA INDIVIDUALIZADA, EM CPVC DN 28 MM (1"), PARA 1 MEDIDOR - FORNECIMENTO E INSTALAÇÃO (EXCLUSIVE HIDRÔMETRO). AF_03/2024</t>
  </si>
  <si>
    <t xml:space="preserve">KIT CAVALETE PARA MEDIÇÃO DE ÁGUA - ENTRADA INDIVIDUALIZADA, EM CPVC DN 28 MM (1"), PARA 2 MEDIDORES - FORNECIMENTO E INSTALAÇÃO (EXCLUSIVE HIDRÔMETRO). AF_03/2024</t>
  </si>
  <si>
    <t xml:space="preserve">KIT CAVALETE PARA MEDIÇÃO DE ÁGUA - ENTRADA INDIVIDUALIZADA, EM CPVC DN 28 MM (1"), PARA 3 MEDIDORES - FORNECIMENTO E INSTALAÇÃO (EXCLUSIVE HIDRÔMETRO). AF_03/2024</t>
  </si>
  <si>
    <t xml:space="preserve">KIT CAVALETE PARA MEDIÇÃO DE ÁGUA - ENTRADA INDIVIDUALIZADA, EM CPVC DN 28 MM (1"), PARA 4 MEDIDORES - FORNECIMENTO E INSTALAÇÃO (EXCLUSIVE HIDRÔMETRO). AF_03/2024</t>
  </si>
  <si>
    <t xml:space="preserve">KIT CAVALETE PARA MEDIÇÃO DE ÁGUA - ENTRADA INDIVIDUALIZADA, EM CPVC DN 35 MM (1 1/4"), PARA 1 MEDIDOR - FORNECIMENTO E INSTALAÇÃO (EXCLUSIVE HIDRÔMETRO). AF_03/2024</t>
  </si>
  <si>
    <t xml:space="preserve">KIT CAVALETE PARA MEDIÇÃO DE ÁGUA - ENTRADA INDIVIDUALIZADA, EM CPVC DN 35 MM (1 1/4"), PARA 2 MEDIDORES - FORNECIMENTO E INSTALAÇÃO (EXCLUSIVE HIDRÔMETRO). AF_03/2024</t>
  </si>
  <si>
    <t xml:space="preserve">KIT CAVALETE PARA MEDIÇÃO DE ÁGUA - ENTRADA INDIVIDUALIZADA, EM CPVC DN 35 MM (1 1/4"), PARA 3 MEDIDORES - FORNECIMENTO E INSTALAÇÃO (EXCLUSIVE HIDRÔMETRO). AF_03/2024</t>
  </si>
  <si>
    <t xml:space="preserve">KIT CAVALETE PARA MEDIÇÃO DE ÁGUA - ENTRADA INDIVIDUALIZADA, EM CPVC DN 35 MM (1 1/4"), PARA 4 MEDIDORES - FORNECIMENTO E INSTALAÇÃO (EXCLUSIVE HIDRÔMETRO). AF_03/2024</t>
  </si>
  <si>
    <t xml:space="preserve">KIT CAVALETE PARA MEDIÇÃO DE ÁGUA - ENTRADA INDIVIDUALIZADA, EM PPR PN20 DN 25 MM (3/4") PARA 1 MEDIDOR - FORNECIMENTO E INSTALAÇÃO (EXCLUSIVE HIDRÔMETRO). AF_03/2024</t>
  </si>
  <si>
    <t xml:space="preserve">KIT CAVALETE PARA MEDIÇÃO DE ÁGUA - ENTRADA INDIVIDUALIZADA, EM PPR PN20 DN 25 MM (3/4") PARA 2 MEDIDORES - FORNECIMENTO E INSTALAÇÃO (EXCLUSIVE HIDRÔMETRO). AF_03/2024</t>
  </si>
  <si>
    <t xml:space="preserve">KIT CAVALETE PARA MEDIÇÃO DE ÁGUA - ENTRADA INDIVIDUALIZADA, EM PPR PN20 DN 25 MM (3/4") PARA 3 MEDIDORES - FORNECIMENTO E INSTALAÇÃO (EXCLUSIVE HIDRÔMETRO). AF_03/2024</t>
  </si>
  <si>
    <t xml:space="preserve">KIT CAVALETE PARA MEDIÇÃO DE ÁGUA - ENTRADA INDIVIDUALIZADA, EM PPR PN20 DN 25 MM (3/4") PARA 4 MEDIDORES - FORNECIMENTO E INSTALAÇÃO (EXCLUSIVE HIDRÔMETRO). AF_03/2024</t>
  </si>
  <si>
    <t xml:space="preserve">KIT CAVALETE PARA MEDIÇÃO DE ÁGUA - ENTRADA INDIVIDUALIZADA, EM PPR PN20 DN 32 MM (1") PARA 1 MEDIDOR - FORNECIMENTO E INSTALAÇÃO (EXCLUSIVE HIDRÔMETRO). AF_03/2024</t>
  </si>
  <si>
    <t xml:space="preserve">KIT CAVALETE PARA MEDIÇÃO DE ÁGUA - ENTRADA INDIVIDUALIZADA, EM PPR PN20 DN 32 MM (1") PARA 2 MEDIDORES - FORNECIMENTO E INSTALAÇÃO (EXCLUSIVE HIDRÔMETRO). AF_03/2024</t>
  </si>
  <si>
    <t xml:space="preserve">KIT CAVALETE PARA MEDIÇÃO DE ÁGUA - ENTRADA INDIVIDUALIZADA, EM PPR PN20 DN 32 MM (1") PARA 3 MEDIDORES - FORNECIMENTO E INSTALAÇÃO (EXCLUSIVE HIDRÔMETRO). AF_03/2024</t>
  </si>
  <si>
    <t xml:space="preserve">KIT CAVALETE PARA MEDIÇÃO DE ÁGUA - ENTRADA INDIVIDUALIZADA, EM PPR PN20 DN 32 MM (1") PARA 4 MEDIDORES - FORNECIMENTO E INSTALAÇÃO (EXCLUSIVE HIDRÔMETRO). AF_03/2024</t>
  </si>
  <si>
    <t xml:space="preserve">KIT CAVALETE PARA MEDIÇÃO DE ÁGUA - ENTRADA INDIVIDUALIZADA, EM PPR PN25 DN 25 MM (3/4") PARA 1 MEDIDOR - FORNECIMENTO E INSTALAÇÃO (EXCLUSIVE HIDRÔMETRO). AF_03/2024</t>
  </si>
  <si>
    <t xml:space="preserve">KIT CAVALETE PARA MEDIÇÃO DE ÁGUA - ENTRADA INDIVIDUALIZADA, EM PPR PN25 DN 25 MM (3/4") PARA 2 MEDIDORES - FORNECIMENTO E INSTALAÇÃO (EXCLUSIVE HIDRÔMETRO). AF_03/2024</t>
  </si>
  <si>
    <t xml:space="preserve">KIT CAVALETE PARA MEDIÇÃO DE ÁGUA - ENTRADA INDIVIDUALIZADA, EM PPR PN25 DN 25 MM (3/4") PARA 3 MEDIDORES - FORNECIMENTO E INSTALAÇÃO (EXCLUSIVE HIDRÔMETRO). AF_03/2024</t>
  </si>
  <si>
    <t xml:space="preserve">KIT CAVALETE PARA MEDIÇÃO DE ÁGUA - ENTRADA INDIVIDUALIZADA, EM PPR PN25 DN 25 MM (3/4") PARA 4 MEDIDORES - FORNECIMENTO E INSTALAÇÃO (EXCLUSIVE HIDRÔMETRO). AF_03/2024</t>
  </si>
  <si>
    <t xml:space="preserve">KIT CAVALETE PARA MEDIÇÃO DE ÁGUA - ENTRADA INDIVIDUALIZADA, EM PPR PN25 DN 32 MM (1") PARA 1 MEDIDOR - FORNECIMENTO E INSTALAÇÃO (EXCLUSIVE HIDRÔMETRO). AF_03/2024</t>
  </si>
  <si>
    <t xml:space="preserve">KIT CAVALETE PARA MEDIÇÃO DE ÁGUA - ENTRADA INDIVIDUALIZADA, EM PPR PN25 DN 32 MM (1") PARA 2 MEDIDORES - FORNECIMENTO E INSTALAÇÃO (EXCLUSIVE HIDRÔMETRO). AF_03/2024</t>
  </si>
  <si>
    <t xml:space="preserve">KIT CAVALETE PARA MEDIÇÃO DE ÁGUA - ENTRADA INDIVIDUALIZADA, EM PPR PN25 DN 32 MM (1") PARA 3 MEDIDORES - FORNECIMENTO E INSTALAÇÃO (EXCLUSIVE HIDRÔMETRO). AF_03/2024</t>
  </si>
  <si>
    <t xml:space="preserve">KIT CAVALETE PARA MEDIÇÃO DE ÁGUA - ENTRADA INDIVIDUALIZADA, EM PPR PN25 DN 32 MM (1") PARA 4 MEDIDORES - FORNECIMENTO E INSTALAÇÃO (EXCLUSIVE HIDRÔMETRO). AF_03/2024</t>
  </si>
  <si>
    <t xml:space="preserve">KIT CAVALETE PARA MEDIÇÃO DE ÁGUA - ENTRADA INDIVIDUALIZADA, EM PVC 25 MM (3/4"), PARA 1 MEDIDOR - FORNECIMENTO E INSTALAÇÃO (EXCLUSIVE HIDRÔMETRO). AF_03/2024</t>
  </si>
  <si>
    <t xml:space="preserve">KIT CAVALETE PARA MEDIÇÃO DE ÁGUA - ENTRADA INDIVIDUALIZADA, EM PVC 25 MM (3/4"), PARA 2 MEDIDORES - FORNECIMENTO E INSTALAÇÃO (EXCLUSIVE HIDRÔMETRO). AF_03/2024</t>
  </si>
  <si>
    <t xml:space="preserve">KIT CAVALETE PARA MEDIÇÃO DE ÁGUA - ENTRADA INDIVIDUALIZADA, EM PVC 25 MM (3/4"), PARA 3 MEDIDORES - FORNECIMENTO E INSTALAÇÃO (EXCLUSIVE HIDRÔMETRO). AF_03/2024</t>
  </si>
  <si>
    <t xml:space="preserve">KIT CAVALETE PARA MEDIÇÃO DE ÁGUA - ENTRADA INDIVIDUALIZADA, EM PVC 25 MM (3/4"), PARA 4 MEDIDORES - FORNECIMENTO E INSTALAÇÃO (EXCLUSIVE HIDRÔMETRO). AF_03/2024</t>
  </si>
  <si>
    <t xml:space="preserve">KIT CAVALETE PARA MEDIÇÃO DE ÁGUA - ENTRADA INDIVIDUALIZADA, EM PVC 32 MM (1"), PARA 1 MEDIDOR - FORNECIMENTO E INSTALAÇÃO (EXCLUSIVE HIDRÔMETRO). AF_03/2024</t>
  </si>
  <si>
    <t xml:space="preserve">KIT CAVALETE PARA MEDIÇÃO DE ÁGUA - ENTRADA INDIVIDUALIZADA, EM PVC 32 MM (1"), PARA 2 MEDIDORES - FORNECIMENTO E INSTALAÇÃO (EXCLUSIVE HIDRÔMETRO). AF_03/2024</t>
  </si>
  <si>
    <t xml:space="preserve">KIT CAVALETE PARA MEDIÇÃO DE ÁGUA - ENTRADA INDIVIDUALIZADA, EM PVC 32 MM (1"), PARA 3 MEDIDORES - FORNECIMENTO E INSTALAÇÃO (EXCLUSIVE HIDRÔMETRO). AF_03/2024</t>
  </si>
  <si>
    <t xml:space="preserve">KIT CAVALETE PARA MEDIÇÃO DE ÁGUA - ENTRADA INDIVIDUALIZADA, EM PVC 32 MM (1"), PARA 4 MEDIDORES - FORNECIMENTO E INSTALAÇÃO (EXCLUSIVE HIDRÔMETRO). AF_03/2024</t>
  </si>
  <si>
    <t xml:space="preserve">KIT CAVALETE PARA MEDIÇÃO DE ÁGUA - ENTRADA PRINCIPAL, EM AÇO GALVANIZADO DN 25 MM (1") - FORNECIMENTO E INSTALAÇÃO (EXCLUSIVE HIDRÔMETRO). AF_03/2024</t>
  </si>
  <si>
    <t xml:space="preserve">KIT CAVALETE PARA MEDIÇÃO DE ÁGUA - ENTRADA PRINCIPAL, EM AÇO GALVANIZADO DN 32 MM (1 1/4") - FORNECIMENTO E INSTALAÇÃO (EXCLUSIVE HIDRÔMETRO). AF_03/2024</t>
  </si>
  <si>
    <t xml:space="preserve">KIT CAVALETE PARA MEDIÇÃO DE ÁGUA - ENTRADA PRINCIPAL, EM AÇO GALVANIZADO DN 40 MM (1 1/2") - FORNECIMENTO E INSTALAÇÃO (EXCLUSIVE HIDRÔMETRO). AF_03/2024</t>
  </si>
  <si>
    <t xml:space="preserve">KIT CAVALETE PARA MEDIÇÃO DE ÁGUA - ENTRADA PRINCIPAL, EM AÇO GALVANIZADO DN 50 MM (2") - FORNECIMENTO E INSTALAÇÃO (EXCLUSIVE HIDRÔMETRO). AF_03/2024</t>
  </si>
  <si>
    <t xml:space="preserve">KIT CAVALETE PARA MEDIÇÃO DE ÁGUA - ENTRADA PRINCIPAL, EM PVC 20 MM (1/2") - FORNECIMENTO E INSTALAÇÃO (EXCLUSIVE HIDRÔMETRO). AF_03/2024</t>
  </si>
  <si>
    <t xml:space="preserve">KIT CAVALETE PARA MEDIÇÃO DE ÁGUA - ENTRADA PRINCIPAL, EM PVC 25 MM (3/4") - FORNECIMENTO E INSTALAÇÃO (EXCLUSIVE HIDRÔMETRO). AF_03/2024</t>
  </si>
  <si>
    <t xml:space="preserve">CORTE RASO E RECORTE DE ÁRVORE COM DIÂMETRO DE TRONCO MAIOR OU IGUAL A 0,20 M E MENOR QUE 0,40 M. AF_03/2024</t>
  </si>
  <si>
    <t xml:space="preserve">CORTE RASO E RECORTE DE ÁRVORE COM DIÂMETRO DE TRONCO MAIOR OU IGUAL A 0,40 M E MENOR QUE 0,60 M. AF_03/2024</t>
  </si>
  <si>
    <t xml:space="preserve">CORTE RASO E RECORTE DE ÁRVORE COM DIÂMETRO DE TRONCO MAIOR OU IGUAL A 0,60 M. AF_03/2024</t>
  </si>
  <si>
    <t xml:space="preserve">LIMPEZA MANUAL DE VEGETAÇÃO EM TERRENO COM ENXADA. AF_03/2024</t>
  </si>
  <si>
    <t xml:space="preserve">LIMPEZA MECANIZADA DE CAMADA VEGETAL, VEGETAÇÃO E PEQUENAS ÁRVORES (DIÂMETRO DE TRONCO MENOR QUE 0,20 M), COM TRATOR DE ESTEIRAS. AF_03/2024</t>
  </si>
  <si>
    <t xml:space="preserve">PODA EM ALTURA DE ÁRVORE COM DIÂMETRO DE TRONCO MAIOR OU IGUAL A 0,20 M E MENOR QUE 0,40 M. AF_03/2024</t>
  </si>
  <si>
    <t xml:space="preserve">PODA EM ALTURA DE ÁRVORE COM DIÂMETRO DE TRONCO MAIOR OU IGUAL A 0,40 M E MENOR QUE 0,60 M. AF_03/2024</t>
  </si>
  <si>
    <t xml:space="preserve">PODA EM ALTURA DE ÁRVORE COM DIÂMETRO DE TRONCO MAIOR OU IGUAL A 0,60 M. AF_03/2024</t>
  </si>
  <si>
    <t xml:space="preserve">PODA EM ALTURA DE ÁRVORE COM DIÂMETRO DE TRONCO MENOR QUE 0,20 M. AF_03/2024</t>
  </si>
  <si>
    <t xml:space="preserve">REMOÇÃO DE RAÍZES REMANESCENTES DE TRONCO DE ÁRVORE COM DIÂMETRO MAIOR OU IGUAL A 0,20 M E MENOR QUE 0,40 M. AF_03/2024</t>
  </si>
  <si>
    <t xml:space="preserve">REMOÇÃO DE RAÍZES REMANESCENTES DE TRONCO DE ÁRVORE COM DIÂMETRO MAIOR OU IGUAL A 0,40 M E MENOR QUE 0,60 M. AF_03/2024</t>
  </si>
  <si>
    <t xml:space="preserve">REMOÇÃO DE RAÍZES REMANESCENTES DE TRONCO DE ÁRVORE COM DIÂMETRO MAIOR OU IGUAL A 0,60 M. AF_03/2024</t>
  </si>
  <si>
    <t xml:space="preserve">AMARRAÇÃO DE TELHAS CERÂMICAS OU DE CONCRETO. AF_07/2019</t>
  </si>
  <si>
    <t xml:space="preserve">CALHA DE BEIRAL, SEMICIRCULAR DE PVC, DIAMETRO 125 MM, INCLUINDO CABECEIRAS, EMENDAS, BOCAIS, SUPORTES E VEDAÇÕES, EXCLUINDO CONDUTORES, INCLUSO TRANSPORTE VERTICAL. AF_07/2019</t>
  </si>
  <si>
    <t xml:space="preserve">CALHA EM CHAPA DE AÇO GALVANIZADO NÚMERO 24, DESENVOLVIMENTO DE 100 CM, INCLUSO TRANSPORTE VERTICAL. AF_07/2019</t>
  </si>
  <si>
    <t xml:space="preserve">CALHA EM CHAPA DE AÇO GALVANIZADO NÚMERO 24, DESENVOLVIMENTO DE 33 CM, INCLUSO TRANSPORTE VERTICAL. AF_07/2019</t>
  </si>
  <si>
    <t xml:space="preserve">CALHA EM CHAPA DE AÇO GALVANIZADO NÚMERO 24, DESENVOLVIMENTO DE 50 CM, INCLUSO TRANSPORTE VERTICAL. AF_07/2019</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</si>
  <si>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</si>
  <si>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</si>
  <si>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NORMAL PARA TELHA TRAPEZOIDAL DE AÇO, E = 0,5 MM, INCLUSO ACESSÓRIOS DE FIXAÇÃO E IÇAMENTO.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</si>
  <si>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</si>
  <si>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</si>
  <si>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ESTRUTURAL E = 6 MM, INCLUSO ACESSÓRIOS DE FIXAÇÃO E IÇAMENTO. AF_07/2019</t>
  </si>
  <si>
    <t xml:space="preserve">CUMEEIRA PARA TELHA DE FIBROCIMENTO ONDULADA E = 6 MM, INCLUSO ACESSÓRIOS DE FIXAÇÃO E IÇAMENTO. AF_07/2019</t>
  </si>
  <si>
    <t xml:space="preserve">CUMEEIRA SHED PARA TELHA ONDULADA DE FIBROCIMENTO, E = 6 MM, INCLUSO ACESSÓRIOS DE FIXAÇÃO E IÇAMENTO. AF_07/2019</t>
  </si>
  <si>
    <t xml:space="preserve">EMBOÇAMENTO COM ARGAMASSA TRAÇO 1:2:9 (CIMENTO, CAL E AREIA). AF_07/2019</t>
  </si>
  <si>
    <t xml:space="preserve">ISOLAMENTO TERMOACÚSTICO COM LÃ MINERAL NA SUBCOBERTURA, INCLUSO TRANSPORTE VERTICAL.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</si>
  <si>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</si>
  <si>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</si>
  <si>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</si>
  <si>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</si>
  <si>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RUFO EM CHAPA DE AÇO GALVANIZADO NÚMERO 24, CORTE DE 25 CM, INCLUSO TRANSPORTE VERTICAL. AF_07/2019</t>
  </si>
  <si>
    <t xml:space="preserve">RUFO EM FIBROCIMENTO PARA TELHA ONDULADA E = 6 MM, ABA DE 26 CM, INCLUSO TRANSPORTE VERTICAL, EXCETO CONTRARRUFO. AF_07/2019</t>
  </si>
  <si>
    <t xml:space="preserve">RUFO EXTERNO/INTERNO EM CHAPA DE AÇO GALVANIZADO NÚMERO 26, CORTE DE 33 CM, INCLUSO IÇAMENTO. AF_07/2019</t>
  </si>
  <si>
    <t xml:space="preserve">SUBCOBERTURA COM MANTA PLÁSTICA REVESTIDA POR PELÍCULA DE ALUMÍNO,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</si>
  <si>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</si>
  <si>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</si>
  <si>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</si>
  <si>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</si>
  <si>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</si>
  <si>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</si>
  <si>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</si>
  <si>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</si>
  <si>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</si>
  <si>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</si>
  <si>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</si>
  <si>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</si>
  <si>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DE AÇO/ALUMÍNIO E = 0,5 MM, COM ATÉ 2 ÁGUAS, INCLUSO IÇAMENTO.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</si>
  <si>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</si>
  <si>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</si>
  <si>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DE ENCAIXE, TIPO FRANCESA DE VIDRO, COM ATÉ 2 ÁGUAS, INCLUSO TRANSPORTE VERTICAL. AF_07/2019</t>
  </si>
  <si>
    <t xml:space="preserve">TELHAMENTO COM TELHA ESTRUTURAL DE FIBROCIMENTO E= 8 MM, COM ATÉ 2 ÁGUAS, INCLUSO IÇAMENTO. AF_07/2019_PS</t>
  </si>
  <si>
    <t xml:space="preserve">TELHAMENTO COM TELHA METÁLICA TERMOACÚSTICA E = 30 MM, COM ATÉ 2 ÁGUAS, INCLUSO IÇAMENTO. AF_07/2019</t>
  </si>
  <si>
    <t xml:space="preserve">TELHAMENTO COM TELHA ONDULADA DE FIBRA DE VIDRO E = 0,6 MM,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</si>
  <si>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</si>
  <si>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ONDULADA DE FIBROCIMENTO E = 6 MM, COM RECOBRIMENTO LATERAL DE 1/4 DE ONDA PARA TELHADO COM INCLINAÇÃO MAIOR QUE 10°, COM ATÉ 2 ÁGUAS, INCLUSO IÇAMENTO. AF_07/2019</t>
  </si>
  <si>
    <t xml:space="preserve">SUPORTE PARA TRANSFORMADOR EM POSTE DE CONCRETO CIRCULAR - FORNECIMENTO E INSTALAÇÃO. AF_12/2020</t>
  </si>
  <si>
    <t xml:space="preserve">SUPORTE PARA TRANSFORMADOR EM POSTE DE CONCRETO DUPLO T - FORNECIMENTO E INSTALAÇÃO. AF_12/2020</t>
  </si>
  <si>
    <t xml:space="preserve">TRANSFORMADOR DE DISTRIBUIÇÃO, 1000 KVA, TRIFÁSICO, 60 HZ, CLASSE 15 KV, IMERSO EM ÓLEO MINERAL, INSTALAÇÃO EM SOLO (NÃO INCLUSO ABRIGO) - FORNECIMENTO E INSTALAÇÃO. AF_02/2022</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</si>
  <si>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</si>
  <si>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</si>
  <si>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</si>
  <si>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</si>
  <si>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</si>
  <si>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</si>
  <si>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500KVA, TRIFÁSICO, 60 HZ, CLASSE 15 KV, IMERSO EM ÓLEO MINERAL, INSTALAÇÃO EM SOLO (NÃO INCLUSO ABRIGO) - FORNECIMENTO E INSTALAÇÃO. AF_02/2022</t>
  </si>
  <si>
    <t xml:space="preserve">TRANSFORMADOR DE DISTRIBUIÇÃO, 75 KVA, TRIFÁSICO, 60 HZ, CLASSE 15 KV, IMERSO EM ÓLEO MINERAL, INSTALAÇÃO EM POSTE (NÃO INCLUSO SUPORTE) - FORNECIMENTO E INSTALAÇÃO. AF_12/2020</t>
  </si>
  <si>
    <t xml:space="preserve">TRANSFORMADOR DE DISTRIBUIÇÃO, 750 KVA, TRIFÁSICO, 60 HZ, CLASSE 15 KV, IMERSO EM ÓLEO MINERAL, INSTALAÇÃO EM SOLO (NÃO INCLUSO ABRIGO) - FORNECIMENTO E INSTALAÇÃO. AF_02/2022</t>
  </si>
  <si>
    <t xml:space="preserve">CARGA E DESCARGA COM CARRINHO PLATAFORMA, DE BANCADA DE MÁRMORE OU GRANITO PARA COZINHA/LAVATÓRIO OU MÁRMORE SINTÉTICO COM CUBA INTEGRADA, EM BALSA DE 1000 TONELADAS. AF_05/2024</t>
  </si>
  <si>
    <t xml:space="preserve">CARGA E DESCARGA COM CARRINHO PLATAFORMA, DE BANCADA DE MÁRMORE OU GRANITO PARA COZINHA/LAVATÓRIO OU MÁRMORE SINTÉTICO COM CUBA INTEGRADA, EM BALSA DE 1500 TONELADAS. AF_05/2024</t>
  </si>
  <si>
    <t xml:space="preserve">CARGA E DESCARGA COM CARRINHO PLATAFORMA, DE BANCADA DE MÁRMORE OU GRANITO PARA COZINHA/LAVATÓRIO OU MÁRMORE SINTÉTICO COM CUBA INTEGRADA, EM BALSA DE 2000 TONELADAS. AF_05/2024</t>
  </si>
  <si>
    <t xml:space="preserve">CARGA E DESCARGA COM CARRINHO PLATAFORMA, DE BANCADA DE MÁRMORE OU GRANITO PARA COZINHA/LAVATÓRIO OU MÁRMORE SINTÉTICO COM CUBA INTEGRADA, EM BALSA DE 600 TONELADAS. AF_05/2024</t>
  </si>
  <si>
    <t xml:space="preserve">CARGA E DESCARGA COM MANIPULADOR TELESCÓPICO, DE PÁLETE DE BACIA SANITÁRIA, CAIXA ACOPLADA, TANQUE OU PIA, EM BALSA DE 1000 TONELADAS. AF_05/2024</t>
  </si>
  <si>
    <t xml:space="preserve">CARGA E DESCARGA COM MANIPULADOR TELESCÓPICO, DE PÁLETE DE BACIA SANITÁRIA, CAIXA ACOPLADA, TANQUE OU PIA, EM BALSA DE 1500 TONELADAS. AF_05/2024</t>
  </si>
  <si>
    <t xml:space="preserve">CARGA E DESCARGA COM MANIPULADOR TELESCÓPICO, DE PÁLETE DE BACIA SANITÁRIA, CAIXA ACOPLADA, TANQUE OU PIA, EM BALSA DE 2000 TONELADAS. AF_05/2024</t>
  </si>
  <si>
    <t xml:space="preserve">CARGA E DESCARGA COM MANIPULADOR TELESCÓPICO, DE PÁLETE DE BACIA SANITÁRIA, CAIXA ACOPLADA, TANQUE OU PIA, EM BALSA DE 600 TONELADAS. AF_05/2024</t>
  </si>
  <si>
    <t xml:space="preserve">CARGA E DESCARGA COM MANIPULADOR TELESCÓPICO, DE PÁLETE DE BLOCOS VAZADOS DE CONCRETO OU CERÂMICO, EM BALSA DE 1000 TONELADAS. AF_05/2024</t>
  </si>
  <si>
    <t xml:space="preserve">CARGA E DESCARGA COM MANIPULADOR TELESCÓPICO, DE PÁLETE DE BLOCOS VAZADOS DE CONCRETO OU CERÂMICO, EM BALSA DE 1500 TONELADAS. AF_05/2024</t>
  </si>
  <si>
    <t xml:space="preserve">CARGA E DESCARGA COM MANIPULADOR TELESCÓPICO, DE PÁLETE DE BLOCOS VAZADOS DE CONCRETO OU CERÂMICO, EM BALSA DE 2000 TONELADAS. AF_05/2024</t>
  </si>
  <si>
    <t xml:space="preserve">CARGA E DESCARGA COM MANIPULADOR TELESCÓPICO, DE PÁLETE DE BLOCOS VAZADOS DE CONCRETO OU CERÂMICO, EM BALSA DE 600 TONELADAS. AF_05/2024</t>
  </si>
  <si>
    <t xml:space="preserve">CARGA E DESCARGA COM MANIPULADOR TELESCÓPICO, DE PÁLETE DE CAIXAS COM REVESTIMENTO CERÂMICO, EM BALSA DE 1000 TONELADAS. AF_05/2024</t>
  </si>
  <si>
    <t xml:space="preserve">CARGA E DESCARGA COM MANIPULADOR TELESCÓPICO, DE PÁLETE DE CAIXAS COM REVESTIMENTO CERÂMICO, EM BALSA DE 1500 TONELADAS. AF_05/2024</t>
  </si>
  <si>
    <t xml:space="preserve">CARGA E DESCARGA COM MANIPULADOR TELESCÓPICO, DE PÁLETE DE CAIXAS COM REVESTIMENTO CERÂMICO, EM BALSA DE 2000 TONELADAS. AF_05/2024</t>
  </si>
  <si>
    <t xml:space="preserve">CARGA E DESCARGA COM MANIPULADOR TELESCÓPICO, DE PÁLETE DE CAIXAS COM REVESTIMENTO CERÂMICO, EM BALSA DE 600 TONELADAS. AF_05/2024</t>
  </si>
  <si>
    <t xml:space="preserve">CARGA E DESCARGA COM MANIPULADOR TELESCÓPICO, DE PÁLETE DE LATAS 18 LITROS, EM BALSA DE 1000 TONELADAS. AF_05/2024</t>
  </si>
  <si>
    <t xml:space="preserve">CARGA E DESCARGA COM MANIPULADOR TELESCÓPICO, DE PÁLETE DE LATAS 18 LITROS, EM BALSA DE 1500 TONELADAS. AF_05/2024</t>
  </si>
  <si>
    <t xml:space="preserve">CARGA E DESCARGA COM MANIPULADOR TELESCÓPICO, DE PÁLETE DE LATAS 18 LITROS, EM BALSA DE 2000 TONELADAS. AF_05/2024</t>
  </si>
  <si>
    <t xml:space="preserve">CARGA E DESCARGA COM MANIPULADOR TELESCÓPICO, DE PÁLETE DE LATAS 18 LITROS, EM BALSA DE 600 TONELADAS. AF_05/2024</t>
  </si>
  <si>
    <t xml:space="preserve">CARGA E DESCARGA COM MANIPULADOR TELESCÓPICO, DE PÁLETE DE SACOS, EM BALSA DE 1000 TONELADAS. AF_05/2024</t>
  </si>
  <si>
    <t xml:space="preserve">CARGA E DESCARGA COM MANIPULADOR TELESCÓPICO, DE PÁLETE DE SACOS, EM BALSA DE 1500 TONELADAS. AF_05/2024</t>
  </si>
  <si>
    <t xml:space="preserve">CARGA E DESCARGA COM MANIPULADOR TELESCÓPICO, DE PÁLETE DE SACOS, EM BALSA DE 2000 TONELADAS. AF_05/2024</t>
  </si>
  <si>
    <t xml:space="preserve">CARGA E DESCARGA COM MANIPULADOR TELESCÓPICO, DE PÁLETE DE SACOS, EM BALSA DE 600 TONELADAS. AF_05/2024</t>
  </si>
  <si>
    <t xml:space="preserve">CARGA E DESCARGA COM MANIPULADOR TELESCÓPICO, DE PÁLETE DE TELHA DE CONCRETO OU CERÂMICA, EM BALSA DE 1000 TONELADAS. AF_05/2024</t>
  </si>
  <si>
    <t xml:space="preserve">CARGA E DESCARGA COM MANIPULADOR TELESCÓPICO, DE PÁLETE DE TELHA DE CONCRETO OU CERÂMICA, EM BALSA DE 1500 TONELADAS. AF_05/2024</t>
  </si>
  <si>
    <t xml:space="preserve">CARGA E DESCARGA COM MANIPULADOR TELESCÓPICO, DE PÁLETE DE TELHA DE CONCRETO OU CERÂMICA, EM BALSA DE 2000 TONELADAS. AF_05/2024</t>
  </si>
  <si>
    <t xml:space="preserve">CARGA E DESCARGA COM MANIPULADOR TELESCÓPICO, DE PÁLETE DE TELHA DE CONCRETO OU CERÂMICA, EM BALSA DE 600 TONELADAS. AF_05/2024</t>
  </si>
  <si>
    <t xml:space="preserve">CARGA E DESCARGA COM MANIPULADOR TELESCÓPICO, DE TELHAS TERMOACÚSTICAS, FIBROCIMENTO, AÇO ZINCADO, FIBROCIMENTO ESTRUTURAL, CANALETE 90 OU KALHETÃO, EM BALSA DE 1000 TONELADAS. AF_05/2024</t>
  </si>
  <si>
    <t xml:space="preserve">CARGA E DESCARGA COM MANIPULADOR TELESCÓPICO, DE TELHAS TERMOACÚSTICAS, FIBROCIMENTO, AÇO ZINCADO, FIBROCIMENTO ESTRUTURAL, CANALETE 90 OU KALHETÃO, EM BALSA DE 1500 TONELADAS. AF_05/2024</t>
  </si>
  <si>
    <t xml:space="preserve">CARGA E DESCARGA COM MANIPULADOR TELESCÓPICO, DE TELHAS TERMOACÚSTICAS, FIBROCIMENTO, AÇO ZINCADO, FIBROCIMENTO ESTRUTURAL, CANALETE 90 OU KALHETÃO, EM BALSA DE 2000 TONELADAS. AF_05/2024</t>
  </si>
  <si>
    <t xml:space="preserve">CARGA E DESCARGA COM MANIPULADOR TELESCÓPICO, DE TELHAS TERMOACÚSTICAS, FIBROCIMENTO, AÇO ZINCADO, FIBROCIMENTO ESTRUTURAL, CANALETE 90 OU KALHETÃO, EM BALSA DE 600 TONELADAS. AF_05/2024</t>
  </si>
  <si>
    <t xml:space="preserve">CARGA E DESCARGA DE BETONEIRA, COM CAMINHÃO CARROCERIA COM GUINDAUTO (MUNCK) 11,7 TM, EM BALSA DE 1000 TONELADAS. AF_05/2024</t>
  </si>
  <si>
    <t xml:space="preserve">CARGA E DESCARGA DE BETONEIRA, COM CAMINHÃO CARROCERIA COM GUINDAUTO (MUNCK) 11,7 TM, EM BALSA DE 1500 TONELADAS. AF_05/2024</t>
  </si>
  <si>
    <t xml:space="preserve">CARGA E DESCARGA DE BETONEIRA, COM CAMINHÃO CARROCERIA COM GUINDAUTO (MUNCK) 11,7 TM, EM BALSA DE 2000 TONELADAS. AF_05/2024</t>
  </si>
  <si>
    <t xml:space="preserve">CARGA E DESCARGA DE BETONEIRA, COM CAMINHÃO CARROCERIA COM GUINDAUTO (MUNCK) 11,7 TM, EM BALSA DE 600 TONELADAS. AF_05/2024</t>
  </si>
  <si>
    <t xml:space="preserve">CARGA E DESCARGA DE CAMINHÃO DE 10 M³, EM BALSA DE 1000 TONELADAS. AF_05/2024</t>
  </si>
  <si>
    <t xml:space="preserve">CARGA E DESCARGA DE CAMINHÃO DE 10 M³, EM BALSA DE 1500 TONELADAS. AF_05/2024</t>
  </si>
  <si>
    <t xml:space="preserve">CARGA E DESCARGA DE CAMINHÃO DE 10 M³, EM BALSA DE 2000 TONELADAS. AF_05/2024</t>
  </si>
  <si>
    <t xml:space="preserve">CARGA E DESCARGA DE CAMINHÃO DE 10 M³, EM BALSA DE 600 TONELADAS. AF_05/2024</t>
  </si>
  <si>
    <t xml:space="preserve">CARGA E DESCARGA DE CAMINHÃO DE 14 M³, EM BALSA DE 1000 TONELADAS. AF_05/2024</t>
  </si>
  <si>
    <t xml:space="preserve">CARGA E DESCARGA DE CAMINHÃO DE 14 M³, EM BALSA DE 1500 TONELADAS. AF_05/2024</t>
  </si>
  <si>
    <t xml:space="preserve">CARGA E DESCARGA DE CAMINHÃO DE 14 M³, EM BALSA DE 2000 TONELADAS. AF_05/2024</t>
  </si>
  <si>
    <t xml:space="preserve">CARGA E DESCARGA DE CAMINHÃO DE 14 M³, EM BALSA DE 600 TONELADAS. AF_05/2024</t>
  </si>
  <si>
    <t xml:space="preserve">CARGA E DESCARGA DE CAMINHÃO DE 6 M³, EM BALSA DE 1000 TONELADAS. AF_05/2024</t>
  </si>
  <si>
    <t xml:space="preserve">CARGA E DESCARGA DE CAMINHÃO DE 6 M³, EM BALSA DE 1500 TONELADAS. AF_05/2024</t>
  </si>
  <si>
    <t xml:space="preserve">CARGA E DESCARGA DE CAMINHÃO DE 6 M³, EM BALSA DE 2000 TONELADAS. AF_05/2024</t>
  </si>
  <si>
    <t xml:space="preserve">CARGA E DESCARGA DE CAMINHÃO DE 6 M³, EM BALSA DE 600 TONELADAS. AF_05/2024</t>
  </si>
  <si>
    <t xml:space="preserve">CARGA E DESCARGA DE PERFIL METÁLICO E VERGALHÕES DE AÇO E VERGALHÕES DE AÇO, COM CAMINHÃO CARROCERIA COM GUINDAUTO (MUNCK) 11,7 TM, EM BALSA DE 1500 TONELADAS. AF_05/2024</t>
  </si>
  <si>
    <t xml:space="preserve">CARGA E DESCARGA DE PERFIL METÁLICO E VERGALHÕES DE AÇO, COM CAMINHÃO CARROCERIA COM GUINDAUTO (MUNCK) 11,7 TM, EM BALSA DE 1000 TONELADAS. AF_05/2024</t>
  </si>
  <si>
    <t xml:space="preserve">CARGA E DESCARGA DE PERFIL METÁLICO E VERGALHÕES DE AÇO, COM CAMINHÃO CARROCERIA COM GUINDAUTO (MUNCK) 11,7 TM, EM BALSA DE 2000 TONELADAS. AF_05/2024</t>
  </si>
  <si>
    <t xml:space="preserve">CARGA E DESCARGA DE PERFIL METÁLICO E VERGALHÕES DE AÇO, COM CAMINHÃO CARROCERIA COM GUINDAUTO (MUNCK) 11,7 TM, EM BALSA DE 600 TONELADAS. AF_05/2024</t>
  </si>
  <si>
    <t xml:space="preserve">CARGA E DESCARGA DE POSTES DE CONCRETO, COM CAMINHÃO CARROCERIA COM GUINDAUTO (MUNCK) 11,7 TM, EM BALSA DE 1000 TONELADAS. AF_05/2024</t>
  </si>
  <si>
    <t xml:space="preserve">CARGA E DESCARGA DE POSTES DE CONCRETO, COM CAMINHÃO CARROCERIA COM GUINDAUTO (MUNCK) 11,7 TM, EM BALSA DE 1500 TONELADAS. AF_05/2024</t>
  </si>
  <si>
    <t xml:space="preserve">CARGA E DESCARGA DE POSTES DE CONCRETO, COM CAMINHÃO CARROCERIA COM GUINDAUTO (MUNCK) 11,7 TM, EM BALSA DE 2000 TONELADAS. AF_05/2024</t>
  </si>
  <si>
    <t xml:space="preserve">CARGA E DESCARGA DE POSTES DE CONCRETO, COM CAMINHÃO CARROCERIA COM GUINDAUTO (MUNCK) 11,7 TM, EM BALSA DE 600 TONELADAS. AF_05/2024</t>
  </si>
  <si>
    <t xml:space="preserve">CARGA E DESCARGA DE RETROESCAVADEIRA, EM BALSA DE 1000 TONELADAS. AF_05/2024</t>
  </si>
  <si>
    <t xml:space="preserve">CARGA E DESCARGA DE RETROESCAVADEIRA, EM BALSA DE 1500 TONELADAS. AF_05/2024</t>
  </si>
  <si>
    <t xml:space="preserve">CARGA E DESCARGA DE RETROESCAVADEIRA, EM BALSA DE 2000 TONELADAS. AF_05/2024</t>
  </si>
  <si>
    <t xml:space="preserve">CARGA E DESCARGA DE RETROESCAVADEIRA, EM BALSA DE 600 TONELADAS. AF_05/2024</t>
  </si>
  <si>
    <t xml:space="preserve">CARGA E DESCARGA DE SOLOS E MATERIAIS GRANULARES, COM CAMINHÃO DE 10 M³ E ESCAVADEIRA HIDRÁULICA, EM BALSA DE 1000 TONELADAS. AF_05/2024</t>
  </si>
  <si>
    <t xml:space="preserve">CARGA E DESCARGA DE SOLOS E MATERIAIS GRANULARES, COM CAMINHÃO DE 10 M³ E ESCAVADEIRA HIDRÁULICA, EM BALSA DE 1500 TONELADAS. AF_05/2024</t>
  </si>
  <si>
    <t xml:space="preserve">CARGA E DESCARGA DE SOLOS E MATERIAIS GRANULARES, COM CAMINHÃO DE 10 M³ E ESCAVADEIRA HIDRÁULICA, EM BALSA DE 2000 TONELADAS. AF_05/2024</t>
  </si>
  <si>
    <t xml:space="preserve">CARGA E DESCARGA DE SOLOS E MATERIAIS GRANULARES, COM CAMINHÃO DE 10 M³ E ESCAVADEIRA HIDRÁULICA, EM BALSA DE 600 TONELADAS. AF_05/2024</t>
  </si>
  <si>
    <t xml:space="preserve">CARGA E DESCARGA DE SOLOS E MATERIAIS GRANULARES, COM CAMINHÃO DE 14 M³ E ESCAVADEIRA HIDRÁULICA, EM BALSA DE 1000 TONELADAS. AF_05/2024</t>
  </si>
  <si>
    <t xml:space="preserve">CARGA E DESCARGA DE SOLOS E MATERIAIS GRANULARES, COM CAMINHÃO DE 14 M³ E ESCAVADEIRA HIDRÁULICA, EM BALSA DE 1500 TONELADAS. AF_05/2024</t>
  </si>
  <si>
    <t xml:space="preserve">CARGA E DESCARGA DE SOLOS E MATERIAIS GRANULARES, COM CAMINHÃO DE 14 M³ E ESCAVADEIRA HIDRÁULICA, EM BALSA DE 2000 TONELADAS. AF_05/2024</t>
  </si>
  <si>
    <t xml:space="preserve">CARGA E DESCARGA DE SOLOS E MATERIAIS GRANULARES, COM CAMINHÃO DE 14 M³ E ESCAVADEIRA HIDRÁULICA, EM BALSA DE 600 TONELADAS. AF_05/2024</t>
  </si>
  <si>
    <t xml:space="preserve">CARGA E DESCARGA DE SOLOS E MATERIAIS GRANULARES, COM CAMINHÃO DE 6 M³ E ESCAVADEIRA HIDRÁULICA, EM BALSA DE 1000 TONELADAS. AF_05/2024</t>
  </si>
  <si>
    <t xml:space="preserve">CARGA E DESCARGA DE SOLOS E MATERIAIS GRANULARES, COM CAMINHÃO DE 6 M³ E ESCAVADEIRA HIDRÁULICA, EM BALSA DE 1500 TONELADAS. AF_05/2024</t>
  </si>
  <si>
    <t xml:space="preserve">CARGA E DESCARGA DE SOLOS E MATERIAIS GRANULARES, COM CAMINHÃO DE 6 M³ E ESCAVADEIRA HIDRÁULICA, EM BALSA DE 2000 TONELADAS. AF_05/2024</t>
  </si>
  <si>
    <t xml:space="preserve">CARGA E DESCARGA DE SOLOS E MATERIAIS GRANULARES, COM CAMINHÃO DE 6 M³ E ESCAVADEIRA HIDRÁULICA, EM BALSA DE 600 TONELADAS. AF_05/2024</t>
  </si>
  <si>
    <t xml:space="preserve">CARGA E DESCARGA DE TELA DE AÇO, COM CAMINHÃO CARROCERIA COM GUINDAUTO (MUNCK) 11,7 TM, EM BALSA DE 1000 TONELADAS. AF_05/2024</t>
  </si>
  <si>
    <t xml:space="preserve">CARGA E DESCARGA DE TELA DE AÇO, COM CAMINHÃO CARROCERIA COM GUINDAUTO (MUNCK) 11,7 TM, EM BALSA DE 1500 TONELADAS. AF_05/2024</t>
  </si>
  <si>
    <t xml:space="preserve">CARGA E DESCARGA DE TELA DE AÇO, COM CAMINHÃO CARROCERIA COM GUINDAUTO (MUNCK) 11,7 TM, EM BALSA DE 2000 TONELADAS. AF_05/2024</t>
  </si>
  <si>
    <t xml:space="preserve">CARGA E DESCARGA DE TELA DE AÇO, COM CAMINHÃO CARROCERIA COM GUINDAUTO (MUNCK) 11,7 TM, EM BALSA DE 600 TONELADAS. AF_05/2024</t>
  </si>
  <si>
    <t xml:space="preserve">CARGA E DESCARGA DE TUBOS DE CONCRETO, COM CAMINHÃO CARROCERIA COM GUINDAUTO (MUNCK) 11,7 TM, EM BALSA DE 1000 TONELADAS. AF_05/2024</t>
  </si>
  <si>
    <t xml:space="preserve">CARGA E DESCARGA DE TUBOS DE CONCRETO, COM CAMINHÃO CARROCERIA COM GUINDAUTO (MUNCK) 11,7 TM, EM BALSA DE 1500 TONELADAS. AF_05/2024</t>
  </si>
  <si>
    <t xml:space="preserve">CARGA E DESCARGA DE TUBOS DE CONCRETO, COM CAMINHÃO CARROCERIA COM GUINDAUTO (MUNCK) 11,7 TM, EM BALSA DE 2000 TONELADAS. AF_05/2024</t>
  </si>
  <si>
    <t xml:space="preserve">CARGA E DESCARGA DE TUBOS DE CONCRETO, COM CAMINHÃO CARROCERIA COM GUINDAUTO (MUNCK) 11,7 TM, EM BALSA DE 600 TONELADAS. AF_05/2024</t>
  </si>
  <si>
    <t xml:space="preserve">CARGA E DESCARGA DE TUBOS METÁLICOS, COM CAMINHÃO CARROCERIA COM GUINDAUTO (MUNCK) 11,7 TM, EM BALSA DE 1000 TONELADAS. AF_05/2024</t>
  </si>
  <si>
    <t xml:space="preserve">CARGA E DESCARGA DE TUBOS METÁLICOS, COM CAMINHÃO CARROCERIA COM GUINDAUTO (MUNCK) 11,7 TM, EM BALSA DE 1500 TONELADAS. AF_05/2024</t>
  </si>
  <si>
    <t xml:space="preserve">CARGA E DESCARGA DE TUBOS METÁLICOS, COM CAMINHÃO CARROCERIA COM GUINDAUTO (MUNCK) 11,7 TM, EM BALSA DE 2000 TONELADAS. AF_05/2024</t>
  </si>
  <si>
    <t xml:space="preserve">CARGA E DESCARGA DE TUBOS METÁLICOS, COM CAMINHÃO CARROCERIA COM GUINDAUTO (MUNCK) 11,7 TM, EM BALSA DE 600 TONELADAS. AF_05/2024</t>
  </si>
  <si>
    <t xml:space="preserve">CARGA E DESCARGA DE TUBOS PLÁSTICOS, COM CAMINHÃO CARROCERIA COM GUINDAUTO (MUNCK) 11,7 TM, EM BALSA DE 1000 TONELADAS. AF_05/2024</t>
  </si>
  <si>
    <t xml:space="preserve">CARGA E DESCARGA DE TUBOS PLÁSTICOS, COM CAMINHÃO CARROCERIA COM GUINDAUTO (MUNCK) 11,7 TM, EM BALSA DE 1500 TONELADAS. AF_05/2024</t>
  </si>
  <si>
    <t xml:space="preserve">CARGA E DESCARGA DE TUBOS PLÁSTICOS, COM CAMINHÃO CARROCERIA COM GUINDAUTO (MUNCK) 11,7 TM, EM BALSA DE 2000 TONELADAS. AF_05/2024</t>
  </si>
  <si>
    <t xml:space="preserve">CARGA E DESCARGA DE TUBOS PLÁSTICOS, COM CAMINHÃO CARROCERIA COM GUINDAUTO (MUNCK) 11,7 TM, EM BALSA DE 600 TONELADAS. AF_05/2024</t>
  </si>
  <si>
    <t xml:space="preserve">CARGA E DESCARGA MANUAL, DE JANELA, KIT PORTA-PRONTA OU PORTA DE MADEIRA, PORTA DE AÇO E PORTA DE ALUMÍNIO, EM BALSA DE 1000 TONELADAS. AF_05/2024</t>
  </si>
  <si>
    <t xml:space="preserve">CARGA E DESCARGA MANUAL, DE JANELA, KIT PORTA-PRONTA OU PORTA DE MADEIRA, PORTA DE AÇO E PORTA DE ALUMÍNIO, EM BALSA DE 1500 TONELADAS. AF_05/2024</t>
  </si>
  <si>
    <t xml:space="preserve">CARGA E DESCARGA MANUAL, DE JANELA, KIT PORTA-PRONTA OU PORTA DE MADEIRA, PORTA DE AÇO E PORTA DE ALUMÍNIO, EM BALSA DE 2000 TONELADAS. AF_05/2024</t>
  </si>
  <si>
    <t xml:space="preserve">CARGA E DESCARGA MANUAL, DE JANELA, KIT PORTA-PRONTA OU PORTA DE MADEIRA, PORTA DE AÇO E PORTA DE ALUMÍNIO, EM BALSA DE 600 TONELADAS. AF_05/2024</t>
  </si>
  <si>
    <t xml:space="preserve">CARGA E DESCARGA MANUAL, DE PEÇAS DE MADEIRA (CAIBROS, TÁBUAS, RIPAS, VIGAS E COMPENSADOS), EM BALSA DE 1000 TONELADAS. AF_05/2024</t>
  </si>
  <si>
    <t xml:space="preserve">CARGA E DESCARGA MANUAL, DE PEÇAS DE MADEIRA (CAIBROS, TÁBUAS, RIPAS, VIGAS E COMPENSADOS), EM BALSA DE 1500 TONELADAS. AF_05/2024</t>
  </si>
  <si>
    <t xml:space="preserve">CARGA E DESCARGA MANUAL, DE PEÇAS DE MADEIRA (CAIBROS, TÁBUAS, RIPAS, VIGAS E COMPENSADOS), EM BALSA DE 2000 TONELADAS. AF_05/2024</t>
  </si>
  <si>
    <t xml:space="preserve">CARGA E DESCARGA MANUAL, DE PEÇAS DE MADEIRA (CAIBROS, TÁBUAS, RIPAS, VIGAS E COMPENSADOS), EM BALSA DE 600 TONELADAS. AF_05/2024</t>
  </si>
  <si>
    <t xml:space="preserve">CARGA E DESCARGA MANUAL, DE VIDRO, EM BALSA DE 1000 TONELADAS. AF_05/2024</t>
  </si>
  <si>
    <t xml:space="preserve">CARGA E DESCARGA MANUAL, DE VIDRO, EM BALSA DE 1500 TONELADAS. AF_05/2024</t>
  </si>
  <si>
    <t xml:space="preserve">CARGA E DESCARGA MANUAL, DE VIDRO, EM BALSA DE 2000 TONELADAS. AF_05/2024</t>
  </si>
  <si>
    <t xml:space="preserve">CARGA E DESCARGA MANUAL, DE VIDRO, EM BALSA DE 600 TONELADAS. AF_05/2024</t>
  </si>
  <si>
    <t xml:space="preserve">TRANSPORTE FLUVIAL COM CONJUNTO EMPURRADOR DE 250 HP E BALSA DE 200 A 600 TONELADAS, EM VIA NAVEGÁVEL NO SENTIDO A JUSANTE (DESCENDO O RIO). AF_05/2024</t>
  </si>
  <si>
    <t xml:space="preserve">TRANSPORTE FLUVIAL COM CONJUNTO EMPURRADOR DE 250 HP E BALSA DE 200 A 600 TONELADAS, EM VIA NAVEGÁVEL NO SENTIDO A MONTANTE (SUBINDO O RIO). AF_05/2024</t>
  </si>
  <si>
    <t xml:space="preserve">TRANSPORTE FLUVIAL COM CONJUNTO EMPURRADOR DE 315 HP E BALSA 600 A 1000 TONELADAS, EM VIA NAVEGÁVEL NO SENTIDO A JUSANTE (DESCENDO O RIO). AF_05/2024</t>
  </si>
  <si>
    <t xml:space="preserve">TRANSPORTE FLUVIAL COM CONJUNTO EMPURRADOR DE 315 HP E BALSA 600 A 1000 TONELADAS, EM VIA NAVEGÁVEL NO SENTIDO A MONTANTE (SUBINDO O RIO). AF_05/2024</t>
  </si>
  <si>
    <t xml:space="preserve">TRANSPORTE FLUVIAL COM CONJUNTO EMPURRADOR DE 475 HP E BALSA DE 1.000 A 1.500 TONELADAS, EM VIA NAVEGÁVEL NO SENTIDO A JUSANTE (DESCENDO O RIO). AF_05/2024</t>
  </si>
  <si>
    <t xml:space="preserve">TRANSPORTE FLUVIAL COM CONJUNTO EMPURRADOR DE 475 HP E BALSA DE 1.000 A 1.500 TONELADAS, EM VIA NAVEGÁVEL NO SENTIDO A MONTANTE (SUBINDO O RIO). AF_05/2024</t>
  </si>
  <si>
    <t xml:space="preserve">TRANSPORTE FLUVIAL COM CONJUNTO EMPURRADOR DE 600 HP E BALSA DE 1.500 A 2.000 TONELADAS, EM VIA NAVEGÁVEL NO SENTIDO A JUSANTE (DESCENDO O RIO). AF_05/2024</t>
  </si>
  <si>
    <t xml:space="preserve">TRANSPORTE FLUVIAL COM CONJUNTO EMPURRADOR DE 600 HP E BALSA DE 1.500 A 2.000 TONELADAS, EM VIA NAVEGÁVEL NO SENTIDO A MONTANTE (SUBINDO O RIO). AF_05/2024</t>
  </si>
  <si>
    <t xml:space="preserve">TRANSPORTE HORIZONTAL COM CARREGADEIRA, DE MASSA/ GRANEL (UNIDADE: M3XKM). AF_07/2019</t>
  </si>
  <si>
    <t xml:space="preserve">TRANSPORTE HORIZONTAL COM CARRINHO DE MÃO,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</si>
  <si>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</si>
  <si>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CAIXA COM REVESTIMENTO CERÂMICO (UNIDADE: M2XKM). AF_07/2019</t>
  </si>
  <si>
    <t xml:space="preserve">TRANSPORTE HORIZONTAL COM CARRINHO DE MÃO, DE SACOS DE 20 KG (UNIDADE: KGXKM). AF_07/2019</t>
  </si>
  <si>
    <t xml:space="preserve">TRANSPORTE HORIZONTAL COM CARRINHO DE MÃO, DE SACOS DE 30 KG (UNIDADE: KGXKM). AF_07/2019</t>
  </si>
  <si>
    <t xml:space="preserve">TRANSPORTE HORIZONTAL COM CARRINHO DE MÃO, DE SACOS DE 50 KG (UNIDADE: KGXKM). AF_07/2019</t>
  </si>
  <si>
    <t xml:space="preserve">TRANSPORTE HORIZONTAL COM CARRINHO MINI PÁLETES, DE BLOCOS CERÂMICOS FURADOS NA HORIZONTAL DE 9X19X19CM (UNIDADE: BLOCOXKM). AF_07/2019</t>
  </si>
  <si>
    <t xml:space="preserve">TRANSPORTE HORIZONTAL COM CARRINHO MINI PÁLETES, DE BLOCOS CERÂMICOS FURADOS NA VERTICAL DE 19X19X39CM (UNIDADE: BLOCOXKM). AF_07/2019</t>
  </si>
  <si>
    <t xml:space="preserve">TRANSPORTE HORIZONTAL COM CARRINHO MINI PÁLETES, DE BLOCOS VAZADOS DE CONCRETO DE 19X19X39CM (UNIDADE: BLOCOXKM). AF_07/2019</t>
  </si>
  <si>
    <t xml:space="preserve">TRANSPORTE HORIZONTAL COM CARRINHO MINI PÁLETES, DE CAIXA COM REVESTIMENTO CERÂMICO (UNIDADE: M2XKM). AF_07/2019</t>
  </si>
  <si>
    <t xml:space="preserve">TRANSPORTE HORIZONTAL COM CARRINHO PLATAFORMA, DE BACIA SANITÁRIA, CAIXA ACOPLADA, TANQUE OU PIA (UNIDADE: UNIDXKM). AF_07/2019</t>
  </si>
  <si>
    <t xml:space="preserve">TRANSPORTE HORIZONTAL COM CARRINHO PLATAFORMA, DE BANCADA DE MÁRMORE OU GRANITO PARA COZINHA/LAVATÓRIO OU MÁRMORE SINTÉTICO COM CUBA INTEGRADA (UNIDADE: UNIDXKM). AF_07/2019</t>
  </si>
  <si>
    <t xml:space="preserve">TRANSPORTE HORIZONTAL COM CARRINHO PLATAFORMA, DE BARRAMENTO BLINDADO (UNIDADE: MXKM). AF_07/2019</t>
  </si>
  <si>
    <t xml:space="preserve">TRANSPORTE HORIZONTAL COM CARRINHO PLATAFORMA,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</si>
  <si>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</si>
  <si>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CAIXA COM REVESTIMENTO CERÂMICO (UNIDADE: M2XKM). AF_07/2019</t>
  </si>
  <si>
    <t xml:space="preserve">TRANSPORTE HORIZONTAL COM CARRINHO PLATAFORMA, DE LATA DE 18 LITROS (UNIDADE: LXKM). AF_07/2019</t>
  </si>
  <si>
    <t xml:space="preserve">TRANSPORTE HORIZONTAL COM CARRINHO PLATAFORMA, DE SACOS DE 20 KG (UNIDADE: KGXKM). AF_07/2019</t>
  </si>
  <si>
    <t xml:space="preserve">TRANSPORTE HORIZONTAL COM CARRINHO PLATAFORMA, DE SACOS DE 30 KG (UNIDADE: KGXKM). AF_07/2019</t>
  </si>
  <si>
    <t xml:space="preserve">TRANSPORTE HORIZONTAL COM CARRINHO PLATAFORMA, DE SACOS DE 50 KG (UNIDADE: KGXKM). AF_07/2019</t>
  </si>
  <si>
    <t xml:space="preserve">TRANSPORTE HORIZONTAL COM CARRINHO PLATAFORMA, DE TELHA DE CONCRETO OU CERÂMICA (UNIDADE: M2XKM). AF_07/2019</t>
  </si>
  <si>
    <t xml:space="preserve">TRANSPORTE HORIZONTAL COM CARRINHO RACIONAL, DE LATA DE 18 LITROS (UNIDADE: LXKM). AF_07/2019</t>
  </si>
  <si>
    <t xml:space="preserve">TRANSPORTE HORIZONTAL COM JERICA DE 60 L, DE MASSA/ GRANEL (UNIDADE: M3XKM). AF_07/2019</t>
  </si>
  <si>
    <t xml:space="preserve">TRANSPORTE HORIZONTAL COM JERICA DE 90 L, DE MASSA/ GRANEL (UNIDADE: M3XKM). AF_07/2019</t>
  </si>
  <si>
    <t xml:space="preserve">TRANSPORTE HORIZONTAL COM MANIPULADOR TELESCÓPICO, DE BACIA SANITÁRIA, CAIXA ACOPLADA, TANQUE OU PIA (UNIDADE: UNIDXKM). AF_07/2019</t>
  </si>
  <si>
    <t xml:space="preserve">TRANSPORTE HORIZONTAL COM MANIPULADOR TELESCÓPICO, DE BLOCOS CERÂMICOS FURADOS NA HORIZONTAL DE 9X19X19CM (UNIDADE: BLOCOXKM). AF_07/2019</t>
  </si>
  <si>
    <t xml:space="preserve">TRANSPORTE HORIZONTAL COM MANIPULADOR TELESCÓPICO, DE BLOCOS CERÂMICOS FURADOS NA VERTICAL DE 19X19X39CM (UNIDADE: BLOCOXKM). AF_07/2019</t>
  </si>
  <si>
    <t xml:space="preserve">TRANSPORTE HORIZONTAL COM MANIPULADOR TELESCÓPICO, DE BLOCOS VAZADOS DE CONCRETO DE 19X19X39CM (UNIDADE: BLOCOXKM). AF_07/2019</t>
  </si>
  <si>
    <t xml:space="preserve">TRANSPORTE HORIZONTAL COM MANIPULADOR TELESCÓPICO, DE CAIXA COM REVESTIMENTO CERÂMICO (UNIDADE: M2XKM). AF_07/2019</t>
  </si>
  <si>
    <t xml:space="preserve">TRANSPORTE HORIZONTAL COM MANIPULADOR TELESCÓPICO, DE LATA DE 18 LITROS (UNIDADE: LXKM). AF_07/2019</t>
  </si>
  <si>
    <t xml:space="preserve">TRANSPORTE HORIZONTAL COM MANIPULADOR TELESCÓPICO, DE PÁLETE DE SACOS (UNIDADE: KGXKM). AF_07/2019</t>
  </si>
  <si>
    <t xml:space="preserve">TRANSPORTE HORIZONTAL COM MANIPULADOR TELESCÓPICO, DE TELHA DE CONCRETO OU CERÂMICA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</si>
  <si>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</si>
  <si>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</si>
  <si>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HORIZONTAL MANUAL, DE BANCADA DE MÁRMORE OU GRANITO PARA COZINHA/LAVATÓRIO OU MÁRMORE SINTÉTICO COM CUBA INTEGRADA (UNIDADE: UNIDXKM). AF_07/2019</t>
  </si>
  <si>
    <t xml:space="preserve">TRANSPORTE HORIZONTAL MANUAL, DE BARRAMENTO BLINDADO (UNIDADE: MXKM). AF_07/2019</t>
  </si>
  <si>
    <t xml:space="preserve">TRANSPORTE HORIZONTAL MANUAL, DE BLOCOS CERÂMICOS FURADOS NA HORIZONTAL DE 9X19X19CM (UNIDADE: BLOCOXKM). AF_07/2019</t>
  </si>
  <si>
    <t xml:space="preserve">TRANSPORTE HORIZONTAL MANUAL, DE BLOCOS VAZADOS DE CONCRETO OU CERÂMICO DE 19X19X39CM (UNIDADE: BLOCOXKM). AF_07/2019</t>
  </si>
  <si>
    <t xml:space="preserve">TRANSPORTE HORIZONTAL MANUAL, DE CAIBROS DE MADEIRA COM SEÇÃO TRANSVERSAL DE 7,5 X 6 CM E 6 X 8 CM (UNIDADE: MXKM). AF_07/2019</t>
  </si>
  <si>
    <t xml:space="preserve">TRANSPORTE HORIZONTAL MANUAL, DE CAIXA COM REVESTIMENTO CERÂMICO (UNIDADE: M2XKM). AF_07/2019</t>
  </si>
  <si>
    <t xml:space="preserve">TRANSPORTE HORIZONTAL MANUAL, DE CALHA QUADRADA NÚMERO 24 - CORTE 33 (UNIDADE: MXKM). AF_07/2019</t>
  </si>
  <si>
    <t xml:space="preserve">TRANSPORTE HORIZONTAL MANUAL, DE COMPENSADO DE MADEIRA (UNIDADE: M2XKM). AF_07/2019</t>
  </si>
  <si>
    <t xml:space="preserve">TRANSPORTE HORIZONTAL MANUAL, DE JANELA (UNIDADE: M2XKM). AF_07/2019</t>
  </si>
  <si>
    <t xml:space="preserve">TRANSPORTE HORIZONTAL MANUAL, DE LATA DE 18 LITROS (UNIDADE: LXKM). AF_07/2019</t>
  </si>
  <si>
    <t xml:space="preserve">TRANSPORTE HORIZONTAL MANUAL, DE PORTA (UNIDADE: UNIDXKM). AF_07/2019</t>
  </si>
  <si>
    <t xml:space="preserve">TRANSPORTE HORIZONTAL MANUAL, DE RIPAS DE MADEIRA COM SEÇÃO TRANSVERSAL DE 1 X 5 CM E 2 X 5 CM (UNIDADE: MXKM). AF_07/2019</t>
  </si>
  <si>
    <t xml:space="preserve">TRANSPORTE HORIZONTAL MANUAL, DE SACOS DE 20 KG (UNIDADE: KGXKM). AF_07/2019</t>
  </si>
  <si>
    <t xml:space="preserve">TRANSPORTE HORIZONTAL MANUAL, DE SACOS DE 30 KG (UNIDADE: KGXKM). AF_07/2019</t>
  </si>
  <si>
    <t xml:space="preserve">TRANSPORTE HORIZONTAL MANUAL, DE SACOS DE 50 KG (UNIDADE: KGXKM). AF_07/2019</t>
  </si>
  <si>
    <t xml:space="preserve">TRANSPORTE HORIZONTAL MANUAL, DE TELA DE AÇO (UNIDADE: KGXKM). AF_07/2019</t>
  </si>
  <si>
    <t xml:space="preserve">TRANSPORTE HORIZONTAL MANUAL, DE TELHA DE CONCRETO OU CERÂMICA (UNIDADE: M2XKM). AF_07/2019</t>
  </si>
  <si>
    <t xml:space="preserve">TRANSPORTE HORIZONTAL MANUAL, DE TELHA DE FIBROCIMENTO OU TELHA ESTRUTURAL DE FIBROCIMENTO, CANALETE 90 OU KALHETÃO (UNIDADE: M2XKM). AF_07/2019</t>
  </si>
  <si>
    <t xml:space="preserve">TRANSPORTE HORIZONTAL MANUAL, DE TELHA TERMOACÚSTICA OU TELHA DE AÇO ZINCADO (UNIDADE: M2XKM). AF_07/2019</t>
  </si>
  <si>
    <t xml:space="preserve">TRANSPORTE HORIZONTAL MANUAL, DE TUBO DE AÇO CARBONO LEVE OU MÉDIO, PRETO OU GALVANIZADO, COM DIÂMETRO MAIOR QUE 125 MM E MENOR OU IGUAL A 150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</si>
  <si>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</si>
  <si>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</si>
  <si>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</si>
  <si>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</si>
  <si>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MENOR OU IGUAL A 20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</si>
  <si>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</si>
  <si>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</si>
  <si>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COBRE - CLASSE E - COM DIÂMETRO MENOR OU IGUAL A 54 MM (UNIDADE: MXKM). AF_07/2019</t>
  </si>
  <si>
    <t xml:space="preserve">TRANSPORTE HORIZONTAL MANUAL, DE TUBO DE CPVC COM DIÂMETRO MAIOR QUE 73 MM E MENOR OU IGUAL A 89 MM (UNIDADE: MXKM). AF_07/2019</t>
  </si>
  <si>
    <t xml:space="preserve">TRANSPORTE HORIZONTAL MANUAL, DE TUBO DE CPVC COM DIÂMETRO MENOR OU IGUAL A 73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</si>
  <si>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</si>
  <si>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</si>
  <si>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PPR - PN12 OU PN25 - COM DIÂMETRO MENOR OU IGUAL A 50 MM (UNIDADE: MXKM). AF_07/2019</t>
  </si>
  <si>
    <t xml:space="preserve">TRANSPORTE HORIZONTAL MANUAL, DE TUBO DE PVC SOLDÁVEL COM DIÂMETRO MAIOR QUE 60 MM E MENOR OU IGUAL A 85 MM (UNIDADE: MXKM). AF_07/2019</t>
  </si>
  <si>
    <t xml:space="preserve">TRANSPORTE HORIZONTAL MANUAL, DE TUBO DE PVC SOLDÁVEL COM DIÂMETRO MENOR OU IGUAL A 60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</si>
  <si>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</si>
  <si>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</si>
  <si>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</si>
  <si>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TÁBUAS DE MADEIRA COM SEÇÃO TRANSVERSAL DE 2,5 X 25 CM E 2,5 X 30 CM (UNIDADE: MXKM). AF_07/2019</t>
  </si>
  <si>
    <t xml:space="preserve">TRANSPORTE HORIZONTAL MANUAL, DE VERGALHÕES DE AÇO COM DIÂMETRO DE 10 MM; 12,5 MM; 16 MM; 20 MM; 25 MM OU 32 MM (UNIDADE: KGXKM).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</si>
  <si>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</si>
  <si>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</si>
  <si>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</si>
  <si>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VIDRO (UNIDADE: M2XKM).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</si>
  <si>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</si>
  <si>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</si>
  <si>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VERTICAL MANUAL, 1 PAVIMENTO, DE BACIA SANITÁRIA, CAIXA ACOPLADA, TANQUE OU PIA (UNIDADE: UNID). AF_07/2019</t>
  </si>
  <si>
    <t xml:space="preserve">TRANSPORTE VERTICAL MANUAL, 1 PAVIMENTO, DE BLOCOS CERÂMICOS FURADOS NA HORIZONTAL DE 9X19X19CM (UNIDADE: BLOCO). AF_07/2019</t>
  </si>
  <si>
    <t xml:space="preserve">TRANSPORTE VERTICAL MANUAL, 1 PAVIMENTO, DE BLOCOS VAZADOS DE CONCRETO OU CERÂMICO DE 19X19X39CM (UNIDADE: BLOCO). AF_07/2019</t>
  </si>
  <si>
    <t xml:space="preserve">TRANSPORTE VERTICAL MANUAL, 1 PAVIMENTO, DE CAIXA COM REVESTIMENTO CERÂMICO (UNIDADE: M2). AF_07/2019</t>
  </si>
  <si>
    <t xml:space="preserve">TRANSPORTE VERTICAL MANUAL, 1 PAVIMENTO, DE JANELA (UNIDADE: M2). AF_07/2019</t>
  </si>
  <si>
    <t xml:space="preserve">TRANSPORTE VERTICAL MANUAL, 1 PAVIMENTO, DE LATA DE 18 LITROS (UNIDADE: L). AF_07/2019</t>
  </si>
  <si>
    <t xml:space="preserve">TRANSPORTE VERTICAL MANUAL, 1 PAVIMENTO, DE PORTA (UNIDADE: UNID). AF_07/2019</t>
  </si>
  <si>
    <t xml:space="preserve">TRANSPORTE VERTICAL MANUAL, 1 PAVIMENTO, DE SACOS DE 20 KG (UNIDADE: KG). AF_07/2019</t>
  </si>
  <si>
    <t xml:space="preserve">TRANSPORTE VERTICAL MANUAL, 1 PAVIMENTO, DE SACOS DE 30 KG (UNIDADE: KG). AF_07/2019</t>
  </si>
  <si>
    <t xml:space="preserve">TRANSPORTE VERTICAL MANUAL, 1 PAVIMENTO, DE SACOS DE 50 KG (UNIDADE: KG). AF_07/2019</t>
  </si>
  <si>
    <t xml:space="preserve">TRANSPORTE VERTICAL MANUAL, 1 PAVIMENTO, DE VIDRO (UNIDADE: M2). AF_07/2019</t>
  </si>
  <si>
    <t xml:space="preserve">TRANSPORTE VERTICAL, BANCADA DE MÁRMORE OU GRANITO PARA COZINHA/LAVATÓRIO OU MÁRMORE SINTÉTICO COM CUBA INTEGRADA, MANUAL, 1 PAVIMENTO, (UNIDADE: UNID). AF_07/2019</t>
  </si>
  <si>
    <t xml:space="preserve">CARGA DE MISTURA ASFÁLTICA EM CAMINHÃO BASCULANTE 10 M³ (UNIDADE: M3). AF_07/2020</t>
  </si>
  <si>
    <t xml:space="preserve">CARGA DE MISTURA ASFÁLTICA EM CAMINHÃO BASCULANTE 10 M³ (UNIDADE: T). AF_07/2020</t>
  </si>
  <si>
    <t xml:space="preserve">CARGA DE MISTURA ASFÁLTICA EM CAMINHÃO BASCULANTE 14 M³ (UNIDADE: M3). AF_07/2020</t>
  </si>
  <si>
    <t xml:space="preserve">CARGA DE MISTURA ASFÁLTICA EM CAMINHÃO BASCULANTE 14 M³ (UNIDADE: T). AF_07/2020</t>
  </si>
  <si>
    <t xml:space="preserve">CARGA DE MISTURA ASFÁLTICA EM CAMINHÃO BASCULANTE 18 M³ (UNIDADE: M3). AF_07/2020</t>
  </si>
  <si>
    <t xml:space="preserve">CARGA DE MISTURA ASFÁLTICA EM CAMINHÃO BASCULANTE 18 M³ (UNIDADE: T). AF_07/2020</t>
  </si>
  <si>
    <t xml:space="preserve">CARGA DE MISTURA ASFÁLTICA EM CAMINHÃO BASCULANTE 6 M³ (UNIDADE: M3). AF_07/2020</t>
  </si>
  <si>
    <t xml:space="preserve">CARGA DE MISTURA ASFÁLTICA EM CAMINHÃO BASCULANTE 6 M³ (UNIDADE: T). AF_07/2020</t>
  </si>
  <si>
    <t xml:space="preserve">CARGA DE ÁGUA EM CAMINHÃO PIPA 10 M³. AF_07/2020</t>
  </si>
  <si>
    <t xml:space="preserve">CARGA DE ÁGUA EM CAMINHÃO PIPA 6 M³.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</si>
  <si>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</si>
  <si>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</si>
  <si>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</si>
  <si>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</si>
  <si>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</si>
  <si>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T).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</si>
  <si>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</si>
  <si>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6 M³ - CARGA COM ESCAVADEIRA HIDRÁULICA (CAÇAMBA DE 0,80 M³ / 111 HP) E DESCARGA LIVRE (UNIDADE: T). AF_07/2020</t>
  </si>
  <si>
    <t xml:space="preserve">CARGA, MANOBRA E DESCARGA DE PERFIL METÁLICO EM CAMINHÃO CARROCERIA COM GUINDAUTO (MUNCK) 11,7 TM. AF_07/2020</t>
  </si>
  <si>
    <t xml:space="preserve">CARGA, MANOBRA E DESCARGA DE POSTE DE CONCRETO EM CAMINHÃO CARROCERIA COM GUINDAUTO (MUNCK) 11,7 TM.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</si>
  <si>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</si>
  <si>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</si>
  <si>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10 M³ - CARGA COM PÁ CARREGADEIRA (CAÇAMBA DE 1,7 A 2,8 M³ / 128 HP) E DESCARGA LIVRE (UNIDADE: M3).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</si>
  <si>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</si>
  <si>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</si>
  <si>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</si>
  <si>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14 M³ - CARGA COM PÁ CARREGADEIRA (CAÇAMBA DE 1,7 A 2,8 M³ / 128 HP) E DESCARGA LIVRE (UNIDADE: M3).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</si>
  <si>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</si>
  <si>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</si>
  <si>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T). AF_07/2020</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</si>
  <si>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</si>
  <si>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</si>
  <si>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</si>
  <si>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</si>
  <si>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6 M³ - CARGA COM PÁ CARREGADEIRA (CAÇAMBA DE 1,7 A 2,8 M³ / 128 HP) E DESCARGA LIVRE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</si>
  <si>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</si>
  <si>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</si>
  <si>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</si>
  <si>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</si>
  <si>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</si>
  <si>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</si>
  <si>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</si>
  <si>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</si>
  <si>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</si>
  <si>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</si>
  <si>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</si>
  <si>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</si>
  <si>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</si>
  <si>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</si>
  <si>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</si>
  <si>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</si>
  <si>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</si>
  <si>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</si>
  <si>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</si>
  <si>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</si>
  <si>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</si>
  <si>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</si>
  <si>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</si>
  <si>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</si>
  <si>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</si>
  <si>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</si>
  <si>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</si>
  <si>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</si>
  <si>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</si>
  <si>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</si>
  <si>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</si>
  <si>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</si>
  <si>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ÁGUA EM CAMINHÃO PIPA 10 M³. AF_07/2020</t>
  </si>
  <si>
    <t xml:space="preserve">CARGA, MANOBRA E DESCARGA DE ÁGUA EM CAMINHÃO PIPA 6 M³. AF_07/2020</t>
  </si>
  <si>
    <t xml:space="preserve">CARGA, MANOBRA E DESCARGA MANUAL DE TUBOS PLÁSTICOS, DN 150 MM, EM CAMINHÃO CARROCERIA 9T. AF_06/2021</t>
  </si>
  <si>
    <t xml:space="preserve">CARGA, MANOBRA E DESCARGA MANUAL DE TUBOS PLÁSTICOS, DN 200 MM, EM CAMINHÃO CARROCERIA 9T. AF_07/2020</t>
  </si>
  <si>
    <t xml:space="preserve">CARGA, MANOBRA E DESCARGA MANUAL DE TUBOS PLÁSTICOS, DN MENOR OU IGUAL A 100 MM, EM CAMINHÃO CARROCERIA 9T. AF_07/2020</t>
  </si>
  <si>
    <t xml:space="preserve">TRANSPORTE COM CAMINHÃO BASCULANTE DE 10 M³, EM VIA INTERNA (DENTRO DO CANTEIRO - UNIDADE: M3XKM). AF_07/2020</t>
  </si>
  <si>
    <t xml:space="preserve">TRANSPORTE COM CAMINHÃO BASCULANTE DE 10 M³, EM VIA INTERNA A OBRA (UNIDADE: TXKM). AF_07/2020</t>
  </si>
  <si>
    <t xml:space="preserve">TRANSPORTE COM CAMINHÃO BASCULANTE DE 10 M³, EM VIA URBANA EM LEITO NATURAL (UNIDADE: M3XKM). AF_07/2020</t>
  </si>
  <si>
    <t xml:space="preserve">TRANSPORTE COM CAMINHÃO BASCULANTE DE 10 M³, EM VIA URBANA EM LEITO NATURAL (UNIDADE: TXKM). AF_07/2020</t>
  </si>
  <si>
    <t xml:space="preserve">TRANSPORTE COM CAMINHÃO BASCULANTE DE 10 M³, EM VIA URBANA EM REVESTIMENTO PRIMÁRIO (UNIDADE: M3XKM).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</si>
  <si>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</si>
  <si>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M3XKM). AF_07/2020</t>
  </si>
  <si>
    <t xml:space="preserve">TRANSPORTE COM CAMINHÃO BASCULANTE DE 10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</si>
  <si>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</si>
  <si>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10 M³, EM VIA URBANA PAVIMENTADA, DMT ATÉ 30 KM (UNIDADE: TXKM). AF_07/2020</t>
  </si>
  <si>
    <t xml:space="preserve">TRANSPORTE COM CAMINHÃO BASCULANTE DE 14 M³, EM VIA INTERNA (DENTRO DO CANTEIRO - UNIDADE: TXKM). AF_07/2020</t>
  </si>
  <si>
    <t xml:space="preserve">TRANSPORTE COM CAMINHÃO BASCULANTE DE 14 M³, EM VIA INTERNA (DENTRO DO CANTEIRO - UNIDADE:M3XKM). AF_07/2020</t>
  </si>
  <si>
    <t xml:space="preserve">TRANSPORTE COM CAMINHÃO BASCULANTE DE 14 M³, EM VIA URBANA EM LEITO NATURAL (UNIDADE: M3XKM). AF_07/2020</t>
  </si>
  <si>
    <t xml:space="preserve">TRANSPORTE COM CAMINHÃO BASCULANTE DE 14 M³, EM VIA URBANA EM LEITO NATURAL (UNIDADE: TXKM). AF_07/2020</t>
  </si>
  <si>
    <t xml:space="preserve">TRANSPORTE COM CAMINHÃO BASCULANTE DE 14 M³, EM VIA URBANA EM REVESTIMENTO PRIMÁRIO (UNIDADE: M3XKM).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</si>
  <si>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</si>
  <si>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M3XKM). AF_07/2020</t>
  </si>
  <si>
    <t xml:space="preserve">TRANSPORTE COM CAMINHÃO BASCULANTE DE 14 M³, EM VIA URBANA PAVIMENTADA, ADICIONAL PARA DMT EXCEDENTE A 30 KM (UNIDADE: TXKM). AF_07/2020</t>
  </si>
  <si>
    <t xml:space="preserve">TRANSPORTE COM CAMINHÃO BASCULANTE DE 14 M³, EM VIA URBANA PAVIMENTADA, DMT ATÉ 30 KM (UNIDADE: M3XKM). AF_07/2020</t>
  </si>
  <si>
    <t xml:space="preserve">TRANSPORTE COM CAMINHÃO BASCULANTE DE 14 M³, EM VIA URBANA PAVIMENTADA, DMT ATÉ 30 KM (UNIDADE: TXKM). AF_07/2020</t>
  </si>
  <si>
    <t xml:space="preserve">TRANSPORTE COM CAMINHÃO BASCULANTE DE 18 M³, EM VIA INTERNA (DENTRO DO CANTEIRO - UNIDADE: M3XKM). AF_07/2020</t>
  </si>
  <si>
    <t xml:space="preserve">TRANSPORTE COM CAMINHÃO BASCULANTE DE 18 M³, EM VIA INTERNA (DENTRO DO CANTEIRO - UNIDADE: TXKM). AF_07/2020</t>
  </si>
  <si>
    <t xml:space="preserve">TRANSPORTE COM CAMINHÃO BASCULANTE DE 18 M³, EM VIA URBANA EM LEITO NATURAL (UNIDADE: M3XKM). AF_07/2020</t>
  </si>
  <si>
    <t xml:space="preserve">TRANSPORTE COM CAMINHÃO BASCULANTE DE 18 M³, EM VIA URBANA EM LEITO NATURAL (UNIDADE: TXKM). AF_07/2020</t>
  </si>
  <si>
    <t xml:space="preserve">TRANSPORTE COM CAMINHÃO BASCULANTE DE 18 M³, EM VIA URBANA EM REVESTIMENTO PRIMÁRIO (UNIDADE: M3XKM).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</si>
  <si>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</si>
  <si>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M3XKM). AF_07/2020</t>
  </si>
  <si>
    <t xml:space="preserve">TRANSPORTE COM CAMINHÃO BASCULANTE DE 18 M³, EM VIA URBANA PAVIMENTADA, ADICIONAL PARA DMT EXCEDENTE A 30 KM (UNIDADE: TXKM). AF_07/2020</t>
  </si>
  <si>
    <t xml:space="preserve">TRANSPORTE COM CAMINHÃO BASCULANTE DE 18 M³, EM VIA URBANA PAVIMENTADA, DMT ATÉ 30 KM (UNIDADE: M3XKM). AF_07/2020</t>
  </si>
  <si>
    <t xml:space="preserve">TRANSPORTE COM CAMINHÃO BASCULANTE DE 18 M³, EM VIA URBANA PAVIMENTADA, DMT ATÉ 30 KM (UNIDADE: TXKM). AF_07/2020</t>
  </si>
  <si>
    <t xml:space="preserve">TRANSPORTE COM CAMINHÃO BASCULANTE DE 6 M³, EM VIA INTERNA (DENTRO DO CANTEIRO - UNIDADE: M3XKM). AF_07/2020</t>
  </si>
  <si>
    <t xml:space="preserve">TRANSPORTE COM CAMINHÃO BASCULANTE DE 6 M³, EM VIA INTERNA (DENTRO DO CANTEIRO - UNIDADE: TXKM). AF_07/2020</t>
  </si>
  <si>
    <t xml:space="preserve">TRANSPORTE COM CAMINHÃO BASCULANTE DE 6 M³, EM VIA URBANA EM LEITO NATURAL (UNIDADE: M3XKM). AF_07/2020</t>
  </si>
  <si>
    <t xml:space="preserve">TRANSPORTE COM CAMINHÃO BASCULANTE DE 6 M³, EM VIA URBANA EM LEITO NATURAL (UNIDADE: TXKM). AF_07/2020</t>
  </si>
  <si>
    <t xml:space="preserve">TRANSPORTE COM CAMINHÃO BASCULANTE DE 6 M³, EM VIA URBANA EM REVESTIMENTO PRIMÁRIO (UNIDADE: M3XKM). AF_07/2020</t>
  </si>
  <si>
    <t xml:space="preserve">TRANSPORTE COM CAMINHÃO BASCULANTE DE 6 M³, EM VIA URBANA EM REVESTIMENTO PRIMÁRIO (UNIDADE: TXKM). AF_07/2020</t>
  </si>
  <si>
    <t xml:space="preserve">TRANSPORTE COM CAMINHÃO BASCULANTE DE 6 M³, EM VIA URBANA PAVIMENTADA, ADICIONAL PARA DMT EXCEDENTE A 30 KM (UNIDADE: M3XKM). AF_07/2020</t>
  </si>
  <si>
    <t xml:space="preserve">TRANSPORTE COM CAMINHÃO BASCULANTE DE 6 M³, EM VIA URBANA PAVIMENTADA, ADICIONAL PARA DMT EXCEDENTE A 30 KM (UNIDADE: TXKM). AF_07/2020</t>
  </si>
  <si>
    <t xml:space="preserve">TRANSPORTE COM CAMINHÃO BASCULANTE DE 6 M³, EM VIA URBANA PAVIMENTADA, DMT ATÉ 30 KM (UNIDADE: M3XKM). AF_07/2020</t>
  </si>
  <si>
    <t xml:space="preserve">TRANSPORTE COM CAMINHÃO BASCULANTE DE 6 M³, EM VIA URBANA PAVIMENTADA, DMT ATÉ 30 KM (UNIDADE: TXKM). AF_07/2020</t>
  </si>
  <si>
    <t xml:space="preserve">TRANSPORTE COM CAMINHÃO CARROCERIA 9T,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</si>
  <si>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</si>
  <si>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</si>
  <si>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ADICIONAL PARA DMT EXCEDENTE A 30 KM (UNIDADE: TXKM). AF_07/2020</t>
  </si>
  <si>
    <t xml:space="preserve">TRANSPORTE COM CAMINHÃO CARROCERIA 9T, EM VIA URBANA PAVIMENTADA, DMT ATÉ 30KM (UNIDADE: TXKM). AF_07/2020</t>
  </si>
  <si>
    <t xml:space="preserve">TRANSPORTE COM CAMINHÃO CARROCERIA COM GUINDAUTO (MUNCK), MOMENTO MÁXIMO DE CARGA 11,7 TM,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</si>
  <si>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</si>
  <si>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</si>
  <si>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</si>
  <si>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URBANA PAVIMENTADA, DMT ATÉ 30KM (UNIDADE: TXKM). AF_07/2020</t>
  </si>
  <si>
    <t xml:space="preserve">TRANSPORTE COM CAMINHÃO PIPA DE 10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</si>
  <si>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</si>
  <si>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</si>
  <si>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ADICIONAL PARA DMT EXCEDENTE A 30 KM (UNIDADE: M3XKM). AF_07/2020</t>
  </si>
  <si>
    <t xml:space="preserve">TRANSPORTE COM CAMINHÃO PIPA DE 10 M³, EM VIA URBANA PAVIMENTADA, DMT ATÉ 30KM (UNIDADE: M3XKM). AF_07/2020</t>
  </si>
  <si>
    <t xml:space="preserve">TRANSPORTE COM CAMINHÃO PIPA DE 6 M³, EM VIA INTERNA (DENTRO DO CANTEIRO - UNIDADE: M3XKM).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</si>
  <si>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</si>
  <si>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</si>
  <si>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ADICIONAL PARA DMT EXCEDENTE A 30 KM (UNIDADE: M3XKM). AF_07/2020</t>
  </si>
  <si>
    <t xml:space="preserve">TRANSPORTE COM CAMINHÃO PIPA DE 6 M³, EM VIA URBANA PAVIMENTADA, DMT ATÉ 30KM (UNIDADE: M3XKM).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</si>
  <si>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</si>
  <si>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</si>
  <si>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20000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</si>
  <si>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</si>
  <si>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</si>
  <si>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</si>
  <si>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</si>
  <si>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30000 L, EM VIA URBANA PAVIMENTADA, DMT ATÉ 30KM (UNIDADE: TXKM). AF_07/2020</t>
  </si>
  <si>
    <t xml:space="preserve">PAVIMENTO COM TRATAMENTO SUPERFICIAL DUPLO, COM CAP 150/200. AF_01/2020</t>
  </si>
  <si>
    <t xml:space="preserve">PAVIMENTO COM TRATAMENTO SUPERFICIAL DUPLO, COM EMULSÃO ASFÁLTICA RR-2C, COM BANHO DILUÍDO. AF_01/2020</t>
  </si>
  <si>
    <t xml:space="preserve">PAVIMENTO COM TRATAMENTO SUPERFICIAL DUPLO, COM EMULSÃO ASFÁLTICA RR-2C, COM CAPA SELANTE. AF_01/2020</t>
  </si>
  <si>
    <t xml:space="preserve">PAVIMENTO COM TRATAMENTO SUPERFICIAL DUPLO, COM EMULSÃO ASFÁLTICA RR-2C. AF_01/2020</t>
  </si>
  <si>
    <t xml:space="preserve">PAVIMENTO COM TRATAMENTO SUPERFICIAL SIMPLES, COM CAP 150/200. AF_01/2020</t>
  </si>
  <si>
    <t xml:space="preserve">PAVIMENTO COM TRATAMENTO SUPERFICIAL SIMPLES, COM EMULSÃO ASFÁLTICA RR-2C, COM BANHO DILUÍDO. AF_01/2020</t>
  </si>
  <si>
    <t xml:space="preserve">PAVIMENTO COM TRATAMENTO SUPERFICIAL SIMPLES, COM EMULSÃO ASFÁLTICA RR-2C. AF_01/2020</t>
  </si>
  <si>
    <t xml:space="preserve">PAVIMENTO COM TRATAMENTO SUPERFICIAL TRIPLO, COM CAP 150/200. AF_01/2020</t>
  </si>
  <si>
    <t xml:space="preserve">PAVIMENTO COM TRATAMENTO SUPERFICIAL TRIPLO, COM EMULSÃO ASFÁLTICA RR-2C, COM BANHO DILUÍDO. AF_01/2020</t>
  </si>
  <si>
    <t xml:space="preserve">PAVIMENTO COM TRATAMENTO SUPERFICIAL TRIPLO, COM EMULSÃO ASFÁLTICA RR-2C, COM CAPA SELANTE. AF_01/2020</t>
  </si>
  <si>
    <t xml:space="preserve">PAVIMENTO COM TRATAMENTO SUPERFICIAL TRIPLO, COM EMULSÃO ASFÁLTICA RR-2C. AF_01/2020</t>
  </si>
  <si>
    <t xml:space="preserve">ASSENTAMENTO DE CONEXÃO COM 1 ACESSO, FERRO FUNDIDO PARA REDE DE ÁGUA, DN 100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</si>
  <si>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</si>
  <si>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</si>
  <si>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</si>
  <si>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</si>
  <si>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</si>
  <si>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</si>
  <si>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</si>
  <si>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</si>
  <si>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</si>
  <si>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</si>
  <si>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</si>
  <si>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</si>
  <si>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</si>
  <si>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</si>
  <si>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</si>
  <si>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</si>
  <si>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</si>
  <si>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</si>
  <si>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</si>
  <si>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</si>
  <si>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</si>
  <si>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</si>
  <si>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</si>
  <si>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</si>
  <si>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</si>
  <si>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</si>
  <si>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</si>
  <si>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</si>
  <si>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</si>
  <si>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</si>
  <si>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</si>
  <si>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</si>
  <si>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</si>
  <si>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</si>
  <si>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</si>
  <si>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</si>
  <si>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</si>
  <si>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</si>
  <si>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</si>
  <si>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</si>
  <si>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</si>
  <si>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</si>
  <si>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</si>
  <si>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</si>
  <si>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</si>
  <si>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</si>
  <si>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</si>
  <si>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</si>
  <si>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</si>
  <si>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</si>
  <si>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</si>
  <si>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</si>
  <si>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</si>
  <si>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</si>
  <si>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</si>
  <si>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</si>
  <si>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</si>
  <si>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</si>
  <si>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</si>
  <si>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</si>
  <si>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</si>
  <si>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</si>
  <si>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</si>
  <si>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</si>
  <si>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(EXCLUSIVE BOMBEAMENTO). AF_05/2020</t>
  </si>
  <si>
    <t xml:space="preserve">TUBULÃO A CÉU ABERTO, DIÂMETRO DO FUSTE DE 100CM, ESCAVAÇÃO MANUAL, SEM ALARGAMENTO DE BASE, CONCRETO FEITO EM OBRA E LANÇADO COM JERICA. AF_05/2020</t>
  </si>
  <si>
    <t xml:space="preserve">TUBULÃO A CÉU ABERTO, DIÂMETRO DO FUSTE DE 100CM, ESCAVAÇÃO MANUAL, SEM ALARGAMENTO DE BASE, CONCRETO USINADO E LANÇADO COM BOMBA OU DIRETAMENTE DO CAMINHÃO (EXCLUSIVE BOMBEAMENTO). AF_05/2020</t>
  </si>
  <si>
    <t xml:space="preserve">TUBULÃO A CÉU ABERTO, DIÂMETRO DO FUSTE DE 100CM, ESCAVAÇÃO MECÂNICA, SEM ALARGAMENTO DE BASE, CONCRETO FEITO EM OBRA E LANÇADO COM JERICA (EXCLUSIVE MOBILIZAÇÃO E DESMOBILIZAÇÃO). AF_05/2020</t>
  </si>
  <si>
    <t xml:space="preserve">TUBULÃO A CÉU ABERTO, DIÂMETRO DO FUSTE DE 100CM, ESCAVAÇÃO MECÂNICA, SEM ALARGAMENTO DE BASE, CONCRETO USINADO E LANÇADO COM BOMBA OU DIRETAMENTE DO CAMINHÃO (EXCLUSIVE BOMBEAMENTO, MOBILIZAÇÃO E DESMOBILIZAÇÃO). AF_05/2020</t>
  </si>
  <si>
    <t xml:space="preserve">TUBULÃO A CÉU ABERTO, DIÂMETRO DO FUSTE DE 120CM, ESCAVAÇÃO MANUAL, SEM ALARGAMENTO DE BASE, CONCRETO FEITO EM OBRA E LANÇADO COM JERICA. AF_05/2020</t>
  </si>
  <si>
    <t xml:space="preserve">TUBULÃO A CÉU ABERTO, DIÂMETRO DO FUSTE DE 120CM, ESCAVAÇÃO MANUAL, SEM ALARGAMENTO DE BASE, CONCRETO USINADO E LANÇADO COM BOMBA OU DIRETAMENTE DO CAMINHÃO (EXCLUSIVE BOMBEAMENTO). AF_05/2020</t>
  </si>
  <si>
    <t xml:space="preserve">TUBULÃO A CÉU ABERTO, DIÂMETRO DO FUSTE DE 120CM, ESCAVAÇÃO MECÂNICA, SEM ALARGAMENTO DE BASE, CONCRETO FEITO EM OBRA E LANÇADO COM JERICA (EXCLUSIVE MOBILIZAÇÃO E DESMOBILIZAÇÃO). AF_05/2020</t>
  </si>
  <si>
    <t xml:space="preserve">TUBULÃO A CÉU ABERTO, DIÂMETRO DO FUSTE DE 120CM, ESCAVAÇÃO MECÂNICA, SEM ALARGAMENTO DE BASE, CONCRETO USINADO E LANÇADO COM BOMBA OU DIRETAMENTE DO CAMINHÃO (EXCLUSIVE BOMBEAMENTO, MOBILIZAÇÃO E DESMOBILIZAÇÃO). AF_05/2020</t>
  </si>
  <si>
    <t xml:space="preserve">TUBULÃO A CÉU ABERTO, DIÂMETRO DO FUSTE DE 70CM, ESCAVAÇÃO MANUAL, SEM ALARGAMENTO DE BASE, CONCRETO FEITO EM OBRA E LANÇADO COM JERICA. AF_05/2020</t>
  </si>
  <si>
    <t xml:space="preserve">TUBULÃO A CÉU ABERTO, DIÂMETRO DO FUSTE DE 70CM, ESCAVAÇÃO MANUAL, SEM ALARGAMENTO DE BASE, CONCRETO USINADO E LANÇADO COM BOMBA OU DIRETAMENTE DO CAMINHÃO (EXCLUSIVE BOMBEAMENTO). AF_05/2020</t>
  </si>
  <si>
    <t xml:space="preserve">TUBULÃO A CÉU ABERTO, DIÂMETRO DO FUSTE DE 70CM, ESCAVAÇÃO MECÂNICA, SEM ALARGAMENTO DE BASE, CONCRETO FEITO EM OBRA E LANÇADO COM JERICA. AF_05/2020</t>
  </si>
  <si>
    <t xml:space="preserve">TUBULÃO A CÉU ABERTO, DIÂMETRO DO FUSTE DE 70CM, ESCAVAÇÃO MECÂNICA, SEM ALARGAMENTO DE BASE, CONCRETO USINADO E LANÇADO COM BOMBA OU DIRETAMENTE DO CAMINHÃO (EXCLUSIVE BOMBEAMENTO, MOBILIZAÇÃO E DESMOBILIZAÇÃO). AF_05/2020</t>
  </si>
  <si>
    <t xml:space="preserve">TUBULÃO A CÉU ABERTO, DIÂMETRO DO FUSTE DE 80CM, ESCAVAÇÃO MANUAL, SEM ALARGAMENTO DE BASE, CONCRETO FEITO EM OBRA E LANÇADO COM JERICA. AF_05/2020</t>
  </si>
  <si>
    <t xml:space="preserve">TUBULÃO A CÉU ABERTO, DIÂMETRO DO FUSTE DE 80CM, ESCAVAÇÃO MANUAL, SEM ALARGAMENTO DE BASE, CONCRETO USINADO E LANÇADO COM BOMBA OU DIRETAMENTE DO CAMINHÃO (EXCLUSIVE BOMBEAMENTO). AF_05/2020</t>
  </si>
  <si>
    <t xml:space="preserve">TUBULÃO A CÉU ABERTO, DIÂMETRO DO FUSTE DE 80CM, ESCAVAÇÃO MECÂNICA, SEM ALARGAMENTO DE BASE, CONCRETO FEITO EM OBRA E LANÇADO COM JERICA (EXCLUSIVE MOBILIZAÇÃO E DESMOBILIZAÇÃO). AF_05/2020</t>
  </si>
  <si>
    <t xml:space="preserve">TUBULÃO A CÉU ABERTO, DIÂMETRO DO FUSTE DE 80CM, ESCAVAÇÃO MECÂNICA, SEM ALARGAMENTO DE BASE, CONCRETO USINADO E LANÇADO COM BOMBA OU DIRETAMENTE DO CAMINHÃO (EXCLUSIVE BOMBEAMENTO, MOBILIZAÇÃO E DESMOBILIZAÇÃO). AF_05/2020</t>
  </si>
  <si>
    <t xml:space="preserve">USINAGEM DE BRITA GRADUADA SIMPLES. AF_09/2025</t>
  </si>
  <si>
    <t xml:space="preserve">USINAGEM DE BRITA GRADUADA TRATADA COM CIMENTO. AF_09/2025</t>
  </si>
  <si>
    <t xml:space="preserve">USINAGEM DE CONCRETO ASFÁLTICO COM CAP 50/70 PARA CAMADA DE ROLAMENTO, PADRÃO DNIT FAIXA C, EM USINA DE ASFALTO GRAVIMÉTRICA DE 150 TON/H. AF_09/2025</t>
  </si>
  <si>
    <t xml:space="preserve">USINAGEM DE CONCRETO ASFÁLTICO COM CAP 50/70, PARA CAMADA DE BINDER, PADRÃO DNIT FAIXA B, EM USINA DE ASFALTO CONTÍNUA DE 140 TON/H. AF_09/2025</t>
  </si>
  <si>
    <t xml:space="preserve">USINAGEM DE CONCRETO ASFÁLTICO COM CAP 50/70, PARA CAMADA DE BINDER, PADRÃO DNIT FAIXA B, EM USINA DE ASFALTO CONTÍNUA DE 80 TON/H. AF_09/2025</t>
  </si>
  <si>
    <t xml:space="preserve">USINAGEM DE CONCRETO ASFÁLTICO COM CAP 50/70, PARA CAMADA DE BINDER, PADRÃO DNIT FAIXA B, EM USINA DE ASFALTO GRAVIMÉTRICA DE 150 TON/H. AF_09/2025</t>
  </si>
  <si>
    <t xml:space="preserve">USINAGEM DE CONCRETO ASFÁLTICO COM CAP 50/70, PARA CAMADA DE ROLAMENTO, PADRÃO DNIT FAIXA C, EM USINA DE ASFALTO CONTÍNUA DE 140 TON/H. AF_09/2025</t>
  </si>
  <si>
    <t xml:space="preserve">USINAGEM DE CONCRETO ASFÁLTICO COM CAP 50/70, PARA CAMADA DE ROLAMENTO, PADRÃO DNIT FAIXA C, EM USINA DE ASFALTO CONTÍNUA DE 80 TON/H. AF_09/2025</t>
  </si>
  <si>
    <t xml:space="preserve">USINAGEM DE CONCRETO PARA COMPACTAÇÃO COM ROLO. AF_09/2025</t>
  </si>
  <si>
    <t xml:space="preserve">USINAGEM DE MICRORREVESTIMENTO, PADRÃO DNIT FAIXA 2. AF_09/2025</t>
  </si>
  <si>
    <t xml:space="preserve">USINAGEM DE MICRORREVESTIMENTO, PADRÃO DNIT FAIXA 3. AF_09/2025</t>
  </si>
  <si>
    <t xml:space="preserve">USINAGEM DE PRÉ MISTURADO A FRIO, PARA CAMADA DE BINDER, PADRÃO DNIT FAIXA B. AF_09/2025</t>
  </si>
  <si>
    <t xml:space="preserve">USINAGEM DE PRÉ MISTURADO A FRIO, PARA CAMADA DE ROLAMENTO, PADRÃO DNIT FAIXA C. AF_09/2025</t>
  </si>
  <si>
    <t xml:space="preserve">USINAGEM DE SOLO BRITA 40%-60% COM 4% DE CIMENTO, UTILIZANDO BRITA COMERCIAL. AF_09/2025</t>
  </si>
  <si>
    <t xml:space="preserve">USINAGEM DE SOLO BRITA 40%-60% COM 6% DE CIMENTO, UTILIZANDO BRITA COMERCIAL. AF_09/2025</t>
  </si>
  <si>
    <t xml:space="preserve">USINAGEM DE SOLO BRITA 40%-60% COM 8% DE CIMENTO, UTILIZANDO BRITA COMERCIAL. AF_09/2025</t>
  </si>
  <si>
    <t xml:space="preserve">USINAGEM DE SOLO BRITA 40%-60%, UTILIZANDO BRITA COMERCIAL. AF_09/2025</t>
  </si>
  <si>
    <t xml:space="preserve">USINAGEM DE SOLO BRITA 50%-50% COM 4% DE CIMENTO, UTILIZANDO BRITA COMERCIAL. AF_09/2025</t>
  </si>
  <si>
    <t xml:space="preserve">USINAGEM DE SOLO BRITA 50%-50% COM 6% DE CIMENTO, UTILIZANDO BRITA COMERCIAL. AF_09/2025</t>
  </si>
  <si>
    <t xml:space="preserve">USINAGEM DE SOLO BRITA 50%-50% COM 8% DE CIMENTO, UTILIZANDO BRITA COMERCIAL. AF_09/2025</t>
  </si>
  <si>
    <t xml:space="preserve">USINAGEM DE SOLO BRITA 50%-50%, UTILIZANDO BRITA COMERCIAL. AF_09/2025</t>
  </si>
  <si>
    <t xml:space="preserve">USINAGEM DE SOLO JAZIDA MELHORADO COM CIMENTO 2%. AF_09/2025</t>
  </si>
  <si>
    <t xml:space="preserve">USINAGEM DE SOLO JAZIDA MELHORADO COM CIMENTO 3%. AF_09/2025</t>
  </si>
  <si>
    <t xml:space="preserve">USINAGEM DE SOLO JAZIDA MELHORADO COM CIMENTO 4%. AF_09/2025</t>
  </si>
  <si>
    <t xml:space="preserve">USINAGEM DE SOLO JAZIDA MELHORADO COM CIMENTO 6%. AF_09/2025</t>
  </si>
  <si>
    <t xml:space="preserve">USINAGEM DE SOLO  JAZIDA MELHORADO COM CIMENTO 8%. AF_09/2025</t>
  </si>
  <si>
    <t xml:space="preserve">CINTA DE AMARRAÇÃO DE ALVENARIA MOLDADA IN LOCO COM UTILIZAÇÃO DE BLOCOS CANALETA, ESPESSURA DE *10* CM. AF_03/2024</t>
  </si>
  <si>
    <t xml:space="preserve">CINTA DE AMARRAÇÃO DE ALVENARIA MOLDADA IN LOCO COM UTILIZAÇÃO DE BLOCOS CANALETA, ESPESSURA DE *15* CM. AF_03/2024</t>
  </si>
  <si>
    <t xml:space="preserve">CINTA DE AMARRAÇÃO DE ALVENARIA MOLDADA IN LOCO COM UTILIZAÇÃO DE BLOCOS CANALETA, ESPESSURA DE *20* CM. AF_03/2024</t>
  </si>
  <si>
    <t xml:space="preserve">CONTRAVERGA MOLDADA IN LOCO COM UTILIZAÇÃO DE BLOCOS CANALETA, ESPESSURA DE *10* CM. AF_03/2024</t>
  </si>
  <si>
    <t xml:space="preserve">CONTRAVERGA MOLDADA IN LOCO COM UTILIZAÇÃO DE BLOCOS CANALETA, ESPESSURA DE *15* CM. AF_03/2024</t>
  </si>
  <si>
    <t xml:space="preserve">CONTRAVERGA MOLDADA IN LOCO COM UTILIZAÇÃO DE BLOCOS CANALETA, ESPESSURA DE *20* CM. AF_03/2024</t>
  </si>
  <si>
    <t xml:space="preserve">CONTRAVERGA MOLDADA IN LOCO EM CONCRETO, ESPESSURA DE *10* CM. AF_03/2024</t>
  </si>
  <si>
    <t xml:space="preserve">CONTRAVERGA MOLDADA IN LOCO EM CONCRETO, ESPESSURA DE *15* CM. AF_03/2024</t>
  </si>
  <si>
    <t xml:space="preserve">CONTRAVERGA MOLDADA IN LOCO EM CONCRETO, ESPESSURA DE *20* CM. AF_03/2024</t>
  </si>
  <si>
    <t xml:space="preserve">CONTRAVERGA PRÉ-FABRICADA, ESPESSURA DE *10* CM. AF_03/2024</t>
  </si>
  <si>
    <t xml:space="preserve">CONTRAVERGA PRÉ-FABRICADA, ESPESSURA DE *15* CM. AF_03/2024</t>
  </si>
  <si>
    <t xml:space="preserve">CONTRAVERGA PRÉ-FABRICADA, ESPESSURA DE *20* CM. AF_03/2024</t>
  </si>
  <si>
    <t xml:space="preserve">CONTRAVERGA PRÉ-MOLDADA, ESPESSURA DE *10* CM. AF_03/2024</t>
  </si>
  <si>
    <t xml:space="preserve">CONTRAVERGA PRÉ-MOLDADA, ESPESSURA DE *15* CM. AF_03/2024</t>
  </si>
  <si>
    <t xml:space="preserve">CONTRAVERGA PRÉ-MOLDADA, ESPESSURA DE *20* CM. AF_03/2024</t>
  </si>
  <si>
    <t xml:space="preserve">FIXAÇÃO (ENCUNHAMENTO) DE ALVENARIA DE VEDAÇÃO COM ARGAMASSA APLICADA COM BISNAGA. AF_03/2024</t>
  </si>
  <si>
    <t xml:space="preserve">FIXAÇÃO (ENCUNHAMENTO) DE ALVENARIA DE VEDAÇÃO COM ESPUMA DE POLIURETANO EXPANSIVA. AF_03/2024</t>
  </si>
  <si>
    <t xml:space="preserve">FIXAÇÃO (ENCUNHAMENTO) DE ALVENARIA DE VEDAÇÃO COM TIJOLO MACIÇO. AF_03/2024</t>
  </si>
  <si>
    <t xml:space="preserve">VERGA MOLDADA IN LOCO COM UTILIZAÇÃO DE BLOCOS CANALETA, ESPESSURA DE *10* CM. AF_03/2024</t>
  </si>
  <si>
    <t xml:space="preserve">VERGA MOLDADA IN LOCO COM UTILIZAÇÃO DE BLOCOS CANALETA, ESPESSURA DE *15* CM. AF_03/2024</t>
  </si>
  <si>
    <t xml:space="preserve">VERGA MOLDADA IN LOCO COM UTILIZAÇÃO DE BLOCOS CANALETA, ESPESSURA DE *20* CM. AF_03/2024</t>
  </si>
  <si>
    <t xml:space="preserve">VERGA MOLDADA IN LOCO EM CONCRETO, ESPESSURA DE *10* CM. AF_03/2024</t>
  </si>
  <si>
    <t xml:space="preserve">VERGA MOLDADA IN LOCO EM CONCRETO, ESPESSURA DE *15* CM. AF_03/2024</t>
  </si>
  <si>
    <t xml:space="preserve">VERGA MOLDADA IN LOCO EM CONCRETO, ESPESSURA DE *20* CM. AF_03/2024</t>
  </si>
  <si>
    <t xml:space="preserve">VERGA PRÉ-FABRICADA COM ATÉ 1,5 M DE VÃO, ESPESSURA DE *10* CM. AF_03/2024</t>
  </si>
  <si>
    <t xml:space="preserve">VERGA PRÉ-FABRICADA COM ATÉ 1,5 M DE VÃO, ESPESSURA DE *15* CM. AF_03/2024</t>
  </si>
  <si>
    <t xml:space="preserve">VERGA PRÉ-FABRICADA COM ATÉ 1,5 M DE VÃO, ESPESSURA DE *20* CM. AF_03/2024</t>
  </si>
  <si>
    <t xml:space="preserve">VERGA PRÉ-MOLDADA COM ATÉ 1,5 M DE VÃO, ESPESSURA DE *10* CM. AF_03/2024</t>
  </si>
  <si>
    <t xml:space="preserve">VERGA PRÉ-MOLDADA COM ATÉ 1,5 M DE VÃO, ESPESSURA DE *15* CM. AF_03/2024</t>
  </si>
  <si>
    <t xml:space="preserve">VERGA PRÉ-MOLDADA COM ATÉ 1,5 M DE VÃO, ESPESSURA DE *20* CM. AF_03/2024</t>
  </si>
  <si>
    <t xml:space="preserve">BOX FRONTAL DE CORRER, COM VIDRO TEMPERADO 8 MM, 190X100CM, 1 FOLHA FIXA, 1 FOLHA MÓVEL, PERFIS E FERRAGENS EM ALUMÍNIO. AF_01/2021</t>
  </si>
  <si>
    <t xml:space="preserve">ESPELHO CRISTAL, ESPESSURA 4 MM, ADERIDO COM ADESIVO FIXA-ESPELHO E FITA DUPLA-FACE, COM MOLDURA DE MADEIRA APARAFUSADA NA PAREDE, COM ÁREA MAIOR QUE 1,0 M2. AF_01/2021</t>
  </si>
  <si>
    <t xml:space="preserve">ESPELHO CRISTAL, ESPESSURA 4 MM, ADERIDO COM ADESIVO FIXA-ESPELHO, COM MOLDURA DE MADEIRA APARAFUSADA NA PAREDE, COM ÁREA MAIOR QUE 1,0 M2. AF_01/2021</t>
  </si>
  <si>
    <t xml:space="preserve">ESPELHO CRISTAL, ESPESSURA 4 MM, ADERIDO COM ADESIVO FIXA-ESPELHO, COM MOLDURA DE MADEIRA APARAFUSADA NA PAREDE, COM ÁREA MENOR OU IGUAL A 1,0 M2. AF_01/2021</t>
  </si>
  <si>
    <t xml:space="preserve">ESPELHO CRISTAL, ESPESSURA 4 MM, SEM MOLDURA, ADERIDO COM ADESIVO FIXA-ESPELHO E FITA DUPLA-FACE. AF_01/2021</t>
  </si>
  <si>
    <t xml:space="preserve">ESPELHO CRISTAL, ESPESSURA 4 MM, SEM MOLDURA, ADERIDO COM ADESIVO FIXA-ESPELHO. AF_01/2021</t>
  </si>
  <si>
    <t xml:space="preserve">ESPELHO CRISTAL, ESPESSURA 4 MM, SEM MOLDURA, APARAFUSADO COM BOTÃO DE ROSCA INTERNA, COM ÁREA MAIOR QUE 1,0 M2. AF_01/2021</t>
  </si>
  <si>
    <t xml:space="preserve">ESPELHO CRISTAL, ESPESSURA 4 MM, SEM MOLDURA, APARAFUSADO COM BOTÃO DE ROSCA INTERNA, COM ÁREA MENOR OU IGUAL A 1,0 M2. AF_01/2021</t>
  </si>
  <si>
    <t xml:space="preserve">ESPELHO CRISTAL, ESPESSURA 4MM, ADERIDO COM ADESIVO FIXA ESPELHO FITA DUPLA-FACE, COM MOLDURA DE MADEIRA APARAFUSADA NA PAREDE, COM ÁREA MENOR OU IGUAL A 1,0 M2. AF_01/2021</t>
  </si>
  <si>
    <t xml:space="preserve">INSTALAÇÃO DE VIDRO ARAMADO, E = 6 MM, EM ESQUADRIA DE ALUMÍNIO OU PVC, FIXADO COM BAGUETE. AF_01/2021_PS</t>
  </si>
  <si>
    <t xml:space="preserve">INSTALAÇÃO DE VIDRO ARAMADO, E = 7 MM, EM ESQUADRIA DE ALUMÍNIO OU PVC, FIXADO COM BAGUETE. AF_01/2021_PS</t>
  </si>
  <si>
    <t xml:space="preserve">INSTALAÇÃO DE VIDRO IMPRESSO, E = 4 MM, EM ESQUADRIA DE ALUMÍNIO OU PVC, FIXADO COM BAGUETE. AF_01/2021_PS</t>
  </si>
  <si>
    <t xml:space="preserve">INSTALAÇÃO DE VIDRO IMPRESSO, E = 4 MM, EM ESQUADRIA DE MADEIRA, FIXADO COM BAGUETE. AF_01/2021</t>
  </si>
  <si>
    <t xml:space="preserve">INSTALAÇÃO DE VIDRO LAMINADO, E = 12 MM (4+4+4), ENCAIXADO EM PERFIL U. AF_01/2021_PS</t>
  </si>
  <si>
    <t xml:space="preserve">INSTALAÇÃO DE VIDRO LAMINADO, E = 12 MM (4+4+4), FIXADO COM SILICONE ESTRUTURAL. AF_01/2021</t>
  </si>
  <si>
    <t xml:space="preserve">INSTALAÇÃO DE VIDRO LAMINADO, E = 15 MM (5+5+5), ENCAIXADO EM PERFIL U. AF_01/2021_PS</t>
  </si>
  <si>
    <t xml:space="preserve">INSTALAÇÃO DE VIDRO LAMINADO, E = 15 MM (5+5+5), FIXADO COM SILICONE ESTRUTURAL. AF_01/2021</t>
  </si>
  <si>
    <t xml:space="preserve">INSTALAÇÃO DE VIDRO LAMINADO, E = 8 MM (4+4), ENCAIXADO EM PERFIL U. AF_01/2021_PS</t>
  </si>
  <si>
    <t xml:space="preserve">INSTALAÇÃO DE VIDRO LAMINADO, E = 8 MM (4+4), FIXADO COM SILICONE ESTRUTURAL. AF_01/2021</t>
  </si>
  <si>
    <t xml:space="preserve">INSTALAÇÃO DE VIDRO LISO FUME, E = 4 MM, EM ESQUADRIA DE ALUMÍNIO OU PVC, FIXADO COM BAGUETE. AF_01/2021_PS</t>
  </si>
  <si>
    <t xml:space="preserve">INSTALAÇÃO DE VIDRO LISO FUME, E = 4 MM, EM ESQUADRIA DE MADEIRA, FIXADO COM BAGUETE. AF_01/2021</t>
  </si>
  <si>
    <t xml:space="preserve">INSTALAÇÃO DE VIDRO LISO FUME, E = 5 MM, EM ESQUADRIA DE ALUMÍNIO OU PVC, FIXADO COM BAGUETE. AF_01/2021_PS</t>
  </si>
  <si>
    <t xml:space="preserve">INSTALAÇÃO DE VIDRO LISO FUME, E = 5 MM, EM ESQUADRIA DE MADEIRA, FIXADO COM BAGUETE. AF_01/2021</t>
  </si>
  <si>
    <t xml:space="preserve">INSTALAÇÃO DE VIDRO LISO FUME, E = 6 MM, EM ESQUADRIA DE ALUMÍNIO OU PVC, FIXADO COM BAGUETE. AF_01/2021_PS</t>
  </si>
  <si>
    <t xml:space="preserve">INSTALAÇÃO DE VIDRO LISO FUME, E = 6 MM, EM ESQUADRIA DE MADEIRA, FIXADO COM BAGUETE. AF_01/2021</t>
  </si>
  <si>
    <t xml:space="preserve">INSTALAÇÃO DE VIDRO LISO INCOLOR, E = 10 MM, EM ESQUADRIA DE ALUMÍNIO OU PVC, FIXADO COM BAGUETE. AF_01/2021_PS</t>
  </si>
  <si>
    <t xml:space="preserve">INSTALAÇÃO DE VIDRO LISO INCOLOR, E = 10 MM, EM ESQUADRIA DE MADEIRA, FIXADO COM BAGUETE. AF_01/2021</t>
  </si>
  <si>
    <t xml:space="preserve">INSTALAÇÃO DE VIDRO LISO INCOLOR, E = 3 MM, EM ESQUADRIA DE ALUMÍNIO OU PVC, FIXADO COM BAGUETE. AF_01/2021_PS</t>
  </si>
  <si>
    <t xml:space="preserve">INSTALAÇÃO DE VIDRO LISO INCOLOR, E = 3 MM, EM ESQUADRIA DE MADEIRA, FIXADO COM BAGUETE. AF_01/2021</t>
  </si>
  <si>
    <t xml:space="preserve">INSTALAÇÃO DE VIDRO LISO INCOLOR, E = 4 MM, EM ESQUADRIA DE ALUMÍNIO OU PVC, FIXADO COM BAGUETE. AF_01/2021_PS</t>
  </si>
  <si>
    <t xml:space="preserve">INSTALAÇÃO DE VIDRO LISO INCOLOR, E = 5 MM, EM ESQUADRIA DE ALUMÍNIO OU PVC, FIXADO COM BAGUETE. AF_01/2021_PS</t>
  </si>
  <si>
    <t xml:space="preserve">INSTALAÇÃO DE VIDRO LISO INCOLOR, E = 5 MM, EM ESQUADRIA DE MADEIRA, FIXADO COM BAGUETE. AF_01/2021</t>
  </si>
  <si>
    <t xml:space="preserve">INSTALAÇÃO DE VIDRO LISO INCOLOR, E = 6 MM, EM ESQUADRIA DE ALUMÍNIO OU PVC, FIXADO COM BAGUETE. AF_01/2021_PS</t>
  </si>
  <si>
    <t xml:space="preserve">INSTALAÇÃO DE VIDRO LISO INCOLOR, E = 6 MM, EM ESQUADRIA DE MADEIRA, FIXADO COM BAGUETE. AF_01/2021</t>
  </si>
  <si>
    <t xml:space="preserve">INSTALAÇÃO DE VIDRO LISO INCOLOR, E = 8 MM, EM ESQUADRIA DE ALUMÍNIO OU PVC, FIXADO COM BAGUETE. AF_01/2021_PS</t>
  </si>
  <si>
    <t xml:space="preserve">INSTALAÇÃO DE VIDRO LISO INCOLOR, E = 8 MM, EM ESQUADRIA DE MADEIRA, FIXADO COM BAGUETE. AF_01/2021</t>
  </si>
  <si>
    <t xml:space="preserve">INSTALAÇÃO DE VIDRO LISO, E = 4 MM, EM ESQUADRIA DE MADEIRA, FIXADO COM BAGUETE. AF_01/2021</t>
  </si>
  <si>
    <t xml:space="preserve">INSTALAÇÃO DE VIDRO TEMPERADO, E = 10 MM, ENCAIXADO EM PERFIL U. AF_01/2021_PS</t>
  </si>
  <si>
    <t xml:space="preserve">INSTALAÇÃO DE VIDRO TEMPERADO, E = 6 MM, ENCAIXADO EM PERFIL U. AF_01/2021_PS</t>
  </si>
  <si>
    <t xml:space="preserve">INSTALAÇÃO DE VIDRO TEMPERADO, E = 8 MM, ENCAIXADO EM PERFIL U. AF_01/2021_PS</t>
  </si>
  <si>
    <t xml:space="preserve">JOGO DE FERRAGENS CROMADAS PARA PORTA DE VIDRO TEMPERADO, UMA FOLHA COMPOSTO DE DOBRADICAS SUPERIOR E INFERIOR, TRINCO, FECHADURA, CONTRA FECHADURA COM CAPUCHINHO SEM MOLA E PUXADOR. AF_01/2021</t>
  </si>
  <si>
    <t xml:space="preserve">MOLA HIDRAULICA DE PISO PARA PORTA DE VIDRO TEMPERADO. AF_01/2021</t>
  </si>
  <si>
    <t xml:space="preserve">PORTA DE ABRIR COM MOLA HIDRÁULICA, EM VIDRO TEMPERADO, 2 FOLHAS DE 90X210 CM, ESPESSURA DD 10MM, INCLUSIVE ACESSÓRIOS. AF_01/2021</t>
  </si>
  <si>
    <t xml:space="preserve">PORTA DE ABRIR COM MOLA HIDRÁULICA, EM VIDRO TEMPERADO, 90X210 CM, ESPESSURA 10 MM, INCLUSIVE ACESSÓRIOS. AF_01/2021</t>
  </si>
  <si>
    <t xml:space="preserve">PORTA DE CORRER EM VIDRO TEMPERADO, 2 FOLHAS DE 90X210 CM, ESPESSURA 10 MM, INCLUSIVE ACESSÓRIOS. AF_01/2021</t>
  </si>
  <si>
    <t xml:space="preserve">PORTA DE CORRER EM VIDRO TEMPERADO, 90X210 CM, ESPESSURA 10MM, INCLUSIVE ACESSÓRIOS. AF_01/2021</t>
  </si>
  <si>
    <t xml:space="preserve">PORTA PIVOTANTE DE VIDRO TEMPERADO, 2 FOLHAS DE 90X210 CM, ESPESSURA DE 10MM, INCLUSIVE ACESSÓRIOS. AF_01/2021</t>
  </si>
  <si>
    <t xml:space="preserve">PORTA PIVOTANTE DE VIDRO TEMPERADO, 90X210 CM, ESPESSURA 10 MM, INCLUSIVE ACESSÓRIOS. AF_01/2021</t>
  </si>
  <si>
    <t xml:space="preserve">REMOÇÃO DE VIDRO LISO COMUM DE ESQUADRIA COM BAGUETE DE ALUMÍNIO OU PVC. AF_01/2021</t>
  </si>
  <si>
    <t xml:space="preserve">REMOÇÃO DE VIDRO LISO COMUM DE ESQUADRIA COM BAGUETE DE MADEIRA. AF_01/2021</t>
  </si>
  <si>
    <t xml:space="preserve">REMOÇÃO DE VIDRO TEMPERADO FIXADO EM PERFIL U. AF_01/2021</t>
  </si>
  <si>
    <t xml:space="preserve">MISTURADOR MONOCOMANDO PARA CHUVEIRO, BASE BRUTA E ACABAMENTO CROMADO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</si>
  <si>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</si>
  <si>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</si>
  <si>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</si>
  <si>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</si>
  <si>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ESFERA, PVC, ROSCÁVEL, COM VOLANTE, 1 1/2" - FORNECIMENTO E INSTALAÇÃO. AF_08/2021</t>
  </si>
  <si>
    <t xml:space="preserve">REGISTRO DE ESFERA, PVC, ROSCÁVEL, COM VOLANTE, 1 1/4" - FORNECIMENTO E INSTALAÇÃO. AF_08/2021</t>
  </si>
  <si>
    <t xml:space="preserve">REGISTRO DE ESFERA, PVC, ROSCÁVEL, COM VOLANTE, 1" - FORNECIMENTO E INSTALAÇÃO. AF_08/2021</t>
  </si>
  <si>
    <t xml:space="preserve">REGISTRO DE ESFERA, PVC, ROSCÁVEL, COM VOLANTE, 1/2" - FORNECIMENTO E INSTALAÇÃO. AF_08/2021</t>
  </si>
  <si>
    <t xml:space="preserve">REGISTRO DE ESFERA, PVC, ROSCÁVEL, COM VOLANTE, 2" - FORNECIMENTO E INSTALAÇÃO. AF_08/2021</t>
  </si>
  <si>
    <t xml:space="preserve">REGISTRO DE ESFERA, PVC, ROSCÁVEL, COM VOLANTE, 3/4" - FORNECIMENTO E INSTALAÇÃO. AF_08/2021</t>
  </si>
  <si>
    <t xml:space="preserve">REGISTRO DE ESFERA, PVC, SOLDÁVEL, COM VOLANTE, DN 20 MM - FORNECIMENTO E INSTALAÇÃO. AF_08/2021</t>
  </si>
  <si>
    <t xml:space="preserve">REGISTRO DE ESFERA, PVC, SOLDÁVEL, COM VOLANTE, DN 25 MM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</si>
  <si>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</si>
  <si>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</si>
  <si>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</si>
  <si>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</si>
  <si>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1 1/2" - FORNECIMENTO E INSTALAÇÃO. AF_08/2021</t>
  </si>
  <si>
    <t xml:space="preserve">REGISTRO DE GAVETA BRUTO, LATÃO, ROSCÁVEL, 1 1/2", COM ACABAMENTO E CANOPLA CROMADOS - FORNECIMENTO E INSTALAÇÃO. AF_08/2021</t>
  </si>
  <si>
    <t xml:space="preserve">REGISTRO DE GAVETA BRUTO, LATÃO, ROSCÁVEL, 1 1/4" - FORNECIMENTO E INSTALAÇÃO. AF_08/2021</t>
  </si>
  <si>
    <t xml:space="preserve">REGISTRO DE GAVETA BRUTO, LATÃO, ROSCÁVEL, 1 1/4", COM ACABAMENTO E CANOPLA CROMADOS - FORNECIMENTO E INSTALAÇÃO. AF_08/2021</t>
  </si>
  <si>
    <t xml:space="preserve">REGISTRO DE GAVETA BRUTO, LATÃO, ROSCÁVEL, 1" - FORNECIMENTO E INSTALAÇÃO. AF_08/2021</t>
  </si>
  <si>
    <t xml:space="preserve">REGISTRO DE GAVETA BRUTO, LATÃO, ROSCÁVEL, 1", COM ACABAMENTO E CANOPLA CROMADOS - FORNECIMENTO E INSTALAÇÃO. AF_08/2021</t>
  </si>
  <si>
    <t xml:space="preserve">REGISTRO DE GAVETA BRUTO, LATÃO, ROSCÁVEL, 1/2" - FORNECIMENTO E INSTALAÇÃO. AF_08/2021</t>
  </si>
  <si>
    <t xml:space="preserve">REGISTRO DE GAVETA BRUTO, LATÃO, ROSCÁVEL, 1/2", COM ACABAMENTO E CANOPLA CROMADOS - FORNECIMENTO E INSTALAÇÃO. AF_08/2021</t>
  </si>
  <si>
    <t xml:space="preserve">REGISTRO DE GAVETA BRUTO, LATÃO, ROSCÁVEL, 2 1/2" - FORNECIMENTO E INSTALAÇÃO. AF_08/2021</t>
  </si>
  <si>
    <t xml:space="preserve">REGISTRO DE GAVETA BRUTO, LATÃO, ROSCÁVEL, 2" - FORNECIMENTO E INSTALAÇÃO. AF_08/2021</t>
  </si>
  <si>
    <t xml:space="preserve">REGISTRO DE GAVETA BRUTO, LATÃO, ROSCÁVEL, 3" - FORNECIMENTO E INSTALAÇÃO. AF_08/2021</t>
  </si>
  <si>
    <t xml:space="preserve">REGISTRO DE GAVETA BRUTO, LATÃO, ROSCÁVEL, 3/4" - FORNECIMENTO E INSTALAÇÃO. AF_08/2021</t>
  </si>
  <si>
    <t xml:space="preserve">REGISTRO DE GAVETA BRUTO, LATÃO, ROSCÁVEL, 3/4", COM ACABAMENTO E CANOPLA CROMADOS - FORNECIMENTO E INSTALAÇÃO. AF_08/2021</t>
  </si>
  <si>
    <t xml:space="preserve">REGISTRO DE GAVETA BRUTO, LATÃO, ROSCÁVEL, 4" - FORNECIMENTO E INSTALAÇÃO. AF_08/2021</t>
  </si>
  <si>
    <t xml:space="preserve">REGISTRO DE PRESSÃO BRUTO, LATÃO, ROSCÁVEL, 1/2" - FORNECIMENTO E INSTALAÇÃO. AF_08/2021</t>
  </si>
  <si>
    <t xml:space="preserve">REGISTRO DE PRESSÃO BRUTO, LATÃO, ROSCÁVEL, 1/2", COM ACABAMENTO E CANOPLA CROMADOS - FORNECIMENTO E INSTALAÇÃO. AF_08/2021</t>
  </si>
  <si>
    <t xml:space="preserve">REGISTRO DE PRESSÃO BRUTO, LATÃO, ROSCÁVEL, 3/4", COM ACABAMENTO E CANOPLA CROMADOS - FORNECIMENTO E INSTALAÇÃO. AF_08/2021</t>
  </si>
  <si>
    <t xml:space="preserve">REGISTRO DE PRESSÃO BRUTO, LATÃO, ROSCÁVEL,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</si>
  <si>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</si>
  <si>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</si>
  <si>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</si>
  <si>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</si>
  <si>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REGISTRO OU REGULADOR DE GÁS DE COZINHA - FORNECIMENTO E INSTALAÇÃO. AF_08/2021</t>
  </si>
  <si>
    <t xml:space="preserve">REGISTRO OU VÁLVULA GLOBO ANGULAR EM LATÃO, PARA HIDRANTES EM INSTALAÇÃO PREDIAL DE INCÊNDIO, 45 GRAUS, 2 1/2"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</si>
  <si>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</si>
  <si>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</si>
  <si>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</si>
  <si>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TORNEIRA DE BOIA PARA CAIXA D'ÁGUA, ROSCÁVEL, 1 1/2" - FORNECIMENTO E INSTALAÇÃO. AF_08/2021</t>
  </si>
  <si>
    <t xml:space="preserve">TORNEIRA DE BOIA PARA CAIXA D'ÁGUA, ROSCÁVEL, 1 1/4" - FORNECIMENTO E INSTALAÇÃO. AF_08/2021</t>
  </si>
  <si>
    <t xml:space="preserve">TORNEIRA DE BOIA PARA CAIXA D'ÁGUA, ROSCÁVEL, 1" - FORNECIMENTO E INSTALAÇÃO. AF_08/2021</t>
  </si>
  <si>
    <t xml:space="preserve">TORNEIRA DE BOIA PARA CAIXA D'ÁGUA, ROSCÁVEL, 1/2" - FORNECIMENTO E INSTALAÇÃO. AF_08/2021</t>
  </si>
  <si>
    <t xml:space="preserve">TORNEIRA DE BOIA PARA CAIXA D'ÁGUA, ROSCÁVEL, 2" - FORNECIMENTO E INSTALAÇÃO. AF_08/2021</t>
  </si>
  <si>
    <t xml:space="preserve">TORNEIRA DE BOIA PARA CAIXA D'ÁGUA, ROSCÁVEL, 3/4" - FORNECIMENTO E INSTALAÇÃO. AF_08/2021</t>
  </si>
  <si>
    <t xml:space="preserve">VÁLVULA DE DESCARGA METÁLICA, BASE 1 1/2", ACABAMENTO METALICO CROMADO - FORNECIMENTO E INSTALAÇÃO. AF_08/2021</t>
  </si>
  <si>
    <t xml:space="preserve">VÁLVULA DE DESCARGA METÁLICA, BASE 1 1/4", ACABAMENTO METALICO CROMADO - FORNECIMENTO E INSTALAÇÃO. AF_08/2021</t>
  </si>
  <si>
    <t xml:space="preserve">VÁLVULA DE ESFERA BRUTA, BRONZE, ROSCÁVEL, 1 1/2'' - FORNECIMENTO E INSTALAÇÃO. AF_08/2021</t>
  </si>
  <si>
    <t xml:space="preserve">VÁLVULA DE ESFERA BRUTA, BRONZE, ROSCÁVEL, 1 1/4'' - FORNECIMENTO E INSTALAÇÃO. AF_08/2021</t>
  </si>
  <si>
    <t xml:space="preserve">VÁLVULA DE ESFERA BRUTA, BRONZE, ROSCÁVEL, 1'' - FORNECIMENTO E INSTALAÇÃO. AF_08/2021</t>
  </si>
  <si>
    <t xml:space="preserve">VÁLVULA DE ESFERA BRUTA, BRONZE, ROSCÁVEL, 1/2" - FORNECIMENTO E INSTALAÇÃO. AF_08/2021</t>
  </si>
  <si>
    <t xml:space="preserve">VÁLVULA DE ESFERA BRUTA, BRONZE, ROSCÁVEL, 2'' - FORNECIMENTO E INSTALAÇÃO. AF_08/2021</t>
  </si>
  <si>
    <t xml:space="preserve">VÁLVULA DE ESFERA BRUTA, BRONZE, ROSCÁVEL, 3/4'' - FORNECIMENTO E INSTALAÇÃO. AF_08/2021</t>
  </si>
  <si>
    <t xml:space="preserve">VÁLVULA DE RETENÇÃO HORIZONTAL, DE BRONZE, ROSCÁVEL, 1 1/2" - FORNECIMENTO E INSTALAÇÃO. AF_08/2021</t>
  </si>
  <si>
    <t xml:space="preserve">VÁLVULA DE RETENÇÃO HORIZONTAL, DE BRONZE, ROSCÁVEL, 1 1/4" - FORNECIMENTO E INSTALAÇÃO. AF_08/2021</t>
  </si>
  <si>
    <t xml:space="preserve">VÁLVULA DE RETENÇÃO HORIZONTAL, DE BRONZE, ROSCÁVEL, 1" - FORNECIMENTO E INSTALAÇÃO. AF_08/2021</t>
  </si>
  <si>
    <t xml:space="preserve">VÁLVULA DE RETENÇÃO HORIZONTAL, DE BRONZE, ROSCÁVEL, 1/2" - FORNECIMENTO E INSTALAÇÃO. AF_08/2021</t>
  </si>
  <si>
    <t xml:space="preserve">VÁLVULA DE RETENÇÃO HORIZONTAL, DE BRONZE, ROSCÁVEL, 2 1/2" - FORNECIMENTO E INSTALAÇÃO. AF_08/2021</t>
  </si>
  <si>
    <t xml:space="preserve">VÁLVULA DE RETENÇÃO HORIZONTAL, DE BRONZE, ROSCÁVEL, 2" - FORNECIMENTO E INSTALAÇÃO. AF_08/2021</t>
  </si>
  <si>
    <t xml:space="preserve">VÁLVULA DE RETENÇÃO HORIZONTAL, DE BRONZE, ROSCÁVEL, 3" - FORNECIMENTO E INSTALAÇÃO. AF_08/2021</t>
  </si>
  <si>
    <t xml:space="preserve">VÁLVULA DE RETENÇÃO HORIZONTAL, DE BRONZE, ROSCÁVEL, 3/4" - FORNECIMENTO E INSTALAÇÃO. AF_08/2021</t>
  </si>
  <si>
    <t xml:space="preserve">VÁLVULA DE RETENÇÃO HORIZONTAL, DE BRONZE, ROSCÁVEL, 4" - FORNECIMENTO E INSTALAÇÃO. AF_08/2021</t>
  </si>
  <si>
    <t xml:space="preserve">VÁLVULA DE RETENÇÃO VERTICAL, DE BRONZE, ROSCÁVEL, 1 1/2" - FORNECIMENTO E INSTALAÇÃO. AF_08/2021</t>
  </si>
  <si>
    <t xml:space="preserve">VÁLVULA DE RETENÇÃO VERTICAL, DE BRONZE, ROSCÁVEL, 1 1/4" - FORNECIMENTO E INSTALAÇÃO. AF_08/2021</t>
  </si>
  <si>
    <t xml:space="preserve">VÁLVULA DE RETENÇÃO VERTICAL, DE BRONZE, ROSCÁVEL, 1" - FORNECIMENTO E INSTALAÇÃO. AF_08/2021</t>
  </si>
  <si>
    <t xml:space="preserve">VÁLVULA DE RETENÇÃO VERTICAL, DE BRONZE, ROSCÁVEL, 1/2" - FORNECIMENTO E INSTALAÇÃO. AF_08/2021</t>
  </si>
  <si>
    <t xml:space="preserve">VÁLVULA DE RETENÇÃO VERTICAL, DE BRONZE, ROSCÁVEL, 2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</si>
  <si>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</si>
  <si>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</si>
  <si>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3/4" - FORNECIMENTO E INSTALAÇÃO. AF_08/2021</t>
  </si>
  <si>
    <t xml:space="preserve">VÁLVULA DE RETENÇÃO VERTICAL, DE BRONZE, ROSCÁVEL, 4" - FORNECIMENTO E INSTALAÇÃO. AF_08/2021</t>
  </si>
  <si>
    <t xml:space="preserve">VÁLVULA DE RETENÇÃO, DE BRONZE, PÉ COM CRIVOS, ROSCÁVEL, 1 1/2" - FORNECIMENTO E INSTALAÇÃO. AF_08/2021</t>
  </si>
  <si>
    <t xml:space="preserve">VÁLVULA DE RETENÇÃO, DE BRONZE, PÉ COM CRIVOS, ROSCÁVEL, 1 1/4" - FORNECIMENTO E INSTALAÇÃO. AF_08/2021</t>
  </si>
  <si>
    <t xml:space="preserve">VÁLVULA DE RETENÇÃO, DE BRONZE, PÉ COM CRIVOS, ROSCÁVEL, 1" - FORNECIMENTO E INSTALAÇÃO. AF_08/2021</t>
  </si>
  <si>
    <t xml:space="preserve">VÁLVULA DE RETENÇÃO, DE BRONZE, PÉ COM CRIVOS, ROSCÁVEL, 2 1/2" - FORNECIMENTO E INSTALAÇÃO. AF_08/2021</t>
  </si>
  <si>
    <t xml:space="preserve">VÁLVULA DE RETENÇÃO, DE BRONZE, PÉ COM CRIVOS, ROSCÁVEL, 2" - FORNECIMENTO E INSTALAÇÃO. AF_08/2021</t>
  </si>
  <si>
    <t xml:space="preserve">VÁLVULA DE RETENÇÃO, DE BRONZE, PÉ COM CRIVOS, ROSCÁVEL, 3" - FORNECIMENTO E INSTALAÇÃO. AF_08/2021</t>
  </si>
  <si>
    <t xml:space="preserve">VÁLVULA DE RETENÇÃO, DE BRONZE, PÉ COM CRIVOS, ROSCÁVEL, 3/4" - FORNECIMENTO E INSTALAÇÃO. AF_08/2021</t>
  </si>
  <si>
    <t xml:space="preserve">VÁLVULA DE RETENÇÃO, DE BRONZE, PÉ COM CRIVOS, ROSCÁVEL, 4" - FORNECIMENTO E INSTALAÇÃO. AF_08/2021</t>
  </si>
  <si>
    <t xml:space="preserve">VÁLVULA DE SEGURANÇA À TEMPERATURA, 1/2" - FORNECIMENTO E INSTALAÇÃO. AF_08/2021</t>
  </si>
  <si>
    <t xml:space="preserve">VÁLVULA ESFERA PARA GÁS, 1" - FORNECIMENTO E INSTALAÇÃO. AF_08/2021</t>
  </si>
  <si>
    <t xml:space="preserve">VÁLVULA ESFERA PARA GÁS, 1/2" - FORNECIMENTO E INSTALAÇÃO. AF_08/2021</t>
  </si>
  <si>
    <t xml:space="preserve">VÁLVULA ESFERA PARA GÁS, 3/4" - FORNECIMENTO E INSTALAÇÃO. AF_08/2021</t>
  </si>
  <si>
    <t xml:space="preserve">VÁLVULA ESTABILIZADORA DE VAZÃO/ AUTOFLOW, 1" - FORNECIMENTO E INSTALAÇÃO. AF_08/2021</t>
  </si>
  <si>
    <t xml:space="preserve">VÁLVULA ESTABILIZADORA DE VAZÃO/ AUTOFLOW, 3/4" - FORNECIMENTO E INSTALAÇÃO. AF_08/2021</t>
  </si>
  <si>
    <t xml:space="preserve">VÁLVULA REDUTORA DE PRESSÃO PARA SISTEMAS PREDIAIS, 1 1/2" - FORNECIMENTO E INSTALAÇÃO. AF_08/2021</t>
  </si>
  <si>
    <t xml:space="preserve">VÁLVULA REDUTORA DE PRESSÃO PARA SISTEMAS PREDIAIS, 1 1/4" - FORNECIMENTO E INSTALAÇÃO. AF_08/2021</t>
  </si>
  <si>
    <t xml:space="preserve">VÁLVULA REDUTORA DE PRESSÃO PARA SISTEMAS PREDIAIS, 1" - FORNECIMENTO E INSTALAÇÃO. AF_08/2021</t>
  </si>
  <si>
    <t xml:space="preserve">VÁLVULA REDUTORA DE PRESSÃO PARA SISTEMAS PREDIAIS, 1/2" - FORNECIMENTO E INSTALAÇÃO. AF_08/2021</t>
  </si>
  <si>
    <t xml:space="preserve">VÁLVULA REDUTORA DE PRESSÃO PARA SISTEMAS PREDIAIS, 2 1/2" - FORNECIMENTO E INSTALAÇÃO. AF_08/2021</t>
  </si>
  <si>
    <t xml:space="preserve">VÁLVULA REDUTORA DE PRESSÃO PARA SISTEMAS PREDIAIS, 2" - FORNECIMENTO E INSTALAÇÃO. AF_08/2021</t>
  </si>
  <si>
    <t xml:space="preserve">VÁLVULA REDUTORA DE PRESSÃO PARA SISTEMAS PREDIAIS, 3/4" - FORNECIMENTO E INSTALAÇÃO. AF_08/2021</t>
  </si>
  <si>
    <t xml:space="preserve">VÁLVULA VENTOSA ELIMINADORA DE AR, PARA SISTEMAS PREDIAIS, 1/2" - FORNECIMENTO E INSTALAÇÃO. AF_08/2021</t>
  </si>
  <si>
    <t xml:space="preserve">VÁLVULA VENTOSA ELIMINADORA DE AR, PARA SISTEMAS PREDIAIS, 3/4" - FORNECIMENTO E INSTALAÇÃO. AF_08/2021</t>
  </si>
  <si>
    <t xml:space="preserve">JUNTA DE DESMONTAGEM TRAVADA AXIALMENTE DE FERRO FUNDIDO PARA REDE DE ÁGUA OU ESGOTO, DN 100 MM. AF_12/2021</t>
  </si>
  <si>
    <t xml:space="preserve">JUNTA DE DESMONTAGEM TRAVADA AXIALMENTE DE FERRO FUNDIDO PARA REDE DE ÁGUA OU ESGOTO, DN 150 MM. AF_12/2021</t>
  </si>
  <si>
    <t xml:space="preserve">JUNTA DE DESMONTAGEM TRAVADA AXIALMENTE DE FERRO FUNDIDO PARA REDE DE ÁGUA OU ESGOTO, DN 200 MM. AF_12/2021</t>
  </si>
  <si>
    <t xml:space="preserve">JUNTA DE DESMONTAGEM TRAVADA AXIALMENTE DE FERRO FUNDIDO PARA REDE DE ÁGUA OU ESGOTO, DN 250 MM. AF_12/2021</t>
  </si>
  <si>
    <t xml:space="preserve">JUNTA DE DESMONTAGEM TRAVADA AXIALMENTE DE FERRO FUNDIDO PARA REDE DE ÁGUA OU ESGOTO, DN 300 MM. AF_12/2021</t>
  </si>
  <si>
    <t xml:space="preserve">JUNTA DE DESMONTAGEM TRAVADA AXIALMENTE DE FERRO FUNDIDO PARA REDE DE ÁGUA OU ESGOTO, DN 350 MM. AF_12/2021</t>
  </si>
  <si>
    <t xml:space="preserve">JUNTA DE DESMONTAGEM TRAVADA AXIALMENTE DE FERRO FUNDIDO PARA REDE DE ÁGUA OU ESGOTO, DN 400 MM. AF_12/2021</t>
  </si>
  <si>
    <t xml:space="preserve">JUNTA DE DESMONTAGEM TRAVADA AXIALMENTE DE FERRO FUNDIDO PARA REDE DE ÁGUA OU ESGOTO, DN 500 MM. AF_12/2021</t>
  </si>
  <si>
    <t xml:space="preserve">JUNTA DE DESMONTAGEM TRAVADA AXIALMENTE DE FERRO FUNDIDO PARA REDE DE ÁGUA OU ESGOTO, DN 600 MM. AF_12/2021</t>
  </si>
  <si>
    <t xml:space="preserve">JUNTA DE DESMONTAGEM TRAVADA AXIALMENTE DE FERRO FUNDIDO PARA REDE DE ÁGUA OU ESGOTO, DN 80 MM. AF_12/2021</t>
  </si>
  <si>
    <t xml:space="preserve">JUNTA MECÂNICA (LUVA DE CORRER COM BOLSA JUNTA MECÂNICA) DE FERRO FUNDIDO PARA REDE DE ÁGUA OU ESGOTO, DN 100 MM. AF_12/2021</t>
  </si>
  <si>
    <t xml:space="preserve">JUNTA MECÂNICA (LUVA DE CORRER COM BOLSA JUNTA MECÂNICA) DE FERRO FUNDIDO PARA REDE DE ÁGUA OU ESGOTO, DN 1000 MM. AF_12/2021</t>
  </si>
  <si>
    <t xml:space="preserve">JUNTA MECÂNICA (LUVA DE CORRER COM BOLSA JUNTA MECÂNICA) DE FERRO FUNDIDO PARA REDE DE ÁGUA OU ESGOTO, DN 1200 MM. AF_12/2021</t>
  </si>
  <si>
    <t xml:space="preserve">JUNTA MECÂNICA (LUVA DE CORRER COM BOLSA JUNTA MECÂNICA) DE FERRO FUNDIDO PARA REDE DE ÁGUA OU ESGOTO, DN 150 MM. AF_12/2021</t>
  </si>
  <si>
    <t xml:space="preserve">JUNTA MECÂNICA (LUVA DE CORRER COM BOLSA JUNTA MECÂNICA) DE FERRO FUNDIDO PARA REDE DE ÁGUA OU ESGOTO, DN 200 MM. AF_12/2021</t>
  </si>
  <si>
    <t xml:space="preserve">JUNTA MECÂNICA (LUVA DE CORRER COM BOLSA JUNTA MECÂNICA) DE FERRO FUNDIDO PARA REDE DE ÁGUA OU ESGOTO, DN 250 MM. AF_12/2021</t>
  </si>
  <si>
    <t xml:space="preserve">JUNTA MECÂNICA (LUVA DE CORRER COM BOLSA JUNTA MECÂNICA) DE FERRO FUNDIDO PARA REDE DE ÁGUA OU ESGOTO, DN 300 MM. AF_12/2021</t>
  </si>
  <si>
    <t xml:space="preserve">JUNTA MECÂNICA (LUVA DE CORRER COM BOLSA JUNTA MECÂNICA) DE FERRO FUNDIDO PARA REDE DE ÁGUA OU ESGOTO, DN 350 MM. AF_12/2021</t>
  </si>
  <si>
    <t xml:space="preserve">JUNTA MECÂNICA (LUVA DE CORRER COM BOLSA JUNTA MECÂNICA) DE FERRO FUNDIDO PARA REDE DE ÁGUA OU ESGOTO, DN 400 MM. AF_12/2021</t>
  </si>
  <si>
    <t xml:space="preserve">JUNTA MECÂNICA (LUVA DE CORRER COM BOLSA JUNTA MECÂNICA) DE FERRO FUNDIDO PARA REDE DE ÁGUA OU ESGOTO, DN 500 MM. AF_12/2021</t>
  </si>
  <si>
    <t xml:space="preserve">JUNTA MECÂNICA (LUVA DE CORRER COM BOLSA JUNTA MECÂNICA) DE FERRO FUNDIDO PARA REDE DE ÁGUA OU ESGOTO, DN 600 MM. AF_12/2021</t>
  </si>
  <si>
    <t xml:space="preserve">JUNTA MECÂNICA (LUVA DE CORRER COM BOLSA JUNTA MECÂNICA) DE FERRO FUNDIDO PARA REDE DE ÁGUA OU ESGOTO, DN 700 MM. AF_12/2021</t>
  </si>
  <si>
    <t xml:space="preserve">JUNTA MECÂNICA (LUVA DE CORRER COM BOLSA JUNTA MECÂNICA) DE FERRO FUNDIDO PARA REDE DE ÁGUA OU ESGOTO, DN 80 MM. AF_12/2021</t>
  </si>
  <si>
    <t xml:space="preserve">JUNTA MECÂNICA (LUVA DE CORRER COM BOLSA JUNTA MECÂNICA) DE FERRO FUNDIDO PARA REDE DE ÁGUA OU ESGOTO, DN 800 MM. AF_12/2021</t>
  </si>
  <si>
    <t xml:space="preserve">JUNTA MECÂNICA (LUVA DE CORRER COM BOLSA JUNTA MECÂNICA) DE FERRO FUNDIDO PARA REDE DE ÁGUA OU ESGOTO, DN 900 MM. AF_12/2021</t>
  </si>
  <si>
    <t xml:space="preserve">MEDIDOR DE VAZÃO ELETROMAGNÉTICO DE AÇO CARBONO PARA REDE DE ÁGUA OU ESGOTO, DN 100 MM, JUNTA FLANGEADA. AF_12/2021</t>
  </si>
  <si>
    <t xml:space="preserve">MEDIDOR DE VAZÃO ELETROMAGNÉTICO DE AÇO CARBONO PARA REDE DE ÁGUA OU ESGOTO, DN 200 MM, JUNTA FLANGEADA. AF_12/2021</t>
  </si>
  <si>
    <t xml:space="preserve">MEDIDOR DE VAZÃO ELETROMAGNÉTICO DE AÇO CARBONO PARA REDE DE ÁGUA OU ESGOTO, DN 300 MM, JUNTA FLANGEADA. AF_12/2021</t>
  </si>
  <si>
    <t xml:space="preserve">MEDIDOR DE VAZÃO ELETROMAGNÉTICO DE AÇO CARBONO PARA REDE DE ÁGUA OU ESGOTO, DN 400 MM, JUNTA FLANGEADA. AF_12/2021</t>
  </si>
  <si>
    <t xml:space="preserve">MEDIDOR DE VAZÃO ELETROMAGNÉTICO DE AÇO CARBONO PARA REDE DE ÁGUA OU ESGOTO, DN 500 MM, JUNTA FLANGEADA. AF_12/2021</t>
  </si>
  <si>
    <t xml:space="preserve">REGISTRO DE GAVETA DE FERRO FUNDIDO PARA REDE DE ÁGUA OU ESGOTO, DN 100 MM, JUNTA FLANGEADA. AF_12/2021</t>
  </si>
  <si>
    <t xml:space="preserve">REGISTRO DE GAVETA DE FERRO FUNDIDO PARA REDE DE ÁGUA OU ESGOTO, DN 150 MM, JUNTA FLANGEADA. AF_01/2021</t>
  </si>
  <si>
    <t xml:space="preserve">REGISTRO DE GAVETA DE FERRO FUNDIDO PARA REDE DE ÁGUA OU ESGOTO, DN 200 MM, JUNTA FLANGEADA. AF_12/2021</t>
  </si>
  <si>
    <t xml:space="preserve">REGISTRO DE GAVETA DE FERRO FUNDIDO PARA REDE DE ÁGUA OU ESGOTO, DN 250 MM, JUNTA FLANGEADA. AF_12/2021</t>
  </si>
  <si>
    <t xml:space="preserve">REGISTRO DE GAVETA DE FERRO FUNDIDO PARA REDE DE ÁGUA OU ESGOTO, DN 300 MM, JUNTA FLANGEADA. AF_12/2021</t>
  </si>
  <si>
    <t xml:space="preserve">REGISTRO DE GAVETA DE FERRO FUNDIDO PARA REDE DE ÁGUA OU ESGOTO, DN 350 MM, JUNTA FLANGEADA. AF_12/2021</t>
  </si>
  <si>
    <t xml:space="preserve">REGISTRO DE GAVETA DE FERRO FUNDIDO PARA REDE DE ÁGUA OU ESGOTO, DN 400 MM, JUNTA FLANGEADA. AF_12/2021</t>
  </si>
  <si>
    <t xml:space="preserve">REGISTRO DE GAVETA DE FERRO FUNDIDO PARA REDE DE ÁGUA OU ESGOTO, DN 50 MM, JUNTA FLANGEADA. AF_12/2021</t>
  </si>
  <si>
    <t xml:space="preserve">REGISTRO DE GAVETA DE FERRO FUNDIDO PARA REDE DE ÁGUA OU ESGOTO, DN 500 MM, JUNTA FLANGEADA. AF_12/2021</t>
  </si>
  <si>
    <t xml:space="preserve">REGISTRO DE GAVETA DE FERRO FUNDIDO PARA REDE DE ÁGUA OU ESGOTO, DN 80 MM, JUNTA FLANGEADA. AF_12/2021</t>
  </si>
  <si>
    <t xml:space="preserve">VÁLVULA DE RETENÇÃO DE FERRO FUNDIDO PARA REDE DE ÁGUA OU ESGOTO, COM FLANGES, DN 200 MM, JUNTA FLANGEADA. AF_12/2021</t>
  </si>
  <si>
    <t xml:space="preserve">VÁLVULA DE RETENÇÃO DE FERRO FUNDIDO PARA REDE DE ÁGUA OU ESGOTO, DN 100 MM, JUNTA FLANGEADA. AF_12/2021</t>
  </si>
  <si>
    <t xml:space="preserve">VÁLVULA DE RETENÇÃO DE FERRO FUNDIDO PARA REDE DE ÁGUA OU ESGOTO, DN 150 MM, JUNTA FLANGEADA. AF_12/2021</t>
  </si>
  <si>
    <t xml:space="preserve">VÁLVULA DE RETENÇÃO DE FERRO FUNDIDO PARA REDE DE ÁGUA OU ESGOTO, DN 250 MM, JUNTA FLANGEADA. AF_12/2021</t>
  </si>
  <si>
    <t xml:space="preserve">VÁLVULA DE RETENÇÃO DE FERRO FUNDIDO PARA REDE DE ÁGUA OU ESGOTO, DN 300 MM, JUNTA FLANGEADA. AF_12/2021</t>
  </si>
  <si>
    <t xml:space="preserve">VÁLVULA DE RETENÇÃO DE FERRO FUNDIDO PARA REDE DE ÁGUA OU ESGOTO, DN 350 MM, JUNTA FLANGEADA. AF_12/2021</t>
  </si>
  <si>
    <t xml:space="preserve">VÁLVULA DE RETENÇÃO DE FERRO FUNDIDO PARA REDE DE ÁGUA OU ESGOTO, DN 400 MM, JUNTA FLANGEADA. AF_12/2021</t>
  </si>
  <si>
    <t xml:space="preserve">VÁLVULA DE RETENÇÃO DE FERRO FUNDIDO PARA REDE DE ÁGUA OU ESGOTO, DN 50 MM, JUNTA FLANGEADA. AF_12/2021</t>
  </si>
  <si>
    <t xml:space="preserve">VÁLVULA DE RETENÇÃO DE FERRO FUNDIDO PARA REDE DE ÁGUA OU ESGOTO, DN 500 MM, JUNTA FLANGEADA. AF_12/2021</t>
  </si>
  <si>
    <t xml:space="preserve">VÁLVULA DE RETENÇÃO DE FERRO FUNDIDO PARA REDE DE ÁGUA OU ESGOTO, DN 80 MM, JUNTA FLANGEADA. AF_12/2021</t>
  </si>
  <si>
    <t xml:space="preserve">VÁLVULA REDUTORA DE PRESSÃO DE FERRO FUNDIDO PARA REDE DE ÁGUA, DN 100 MM, JUNTA FLANGEADA. AF_12/2021</t>
  </si>
  <si>
    <t xml:space="preserve">VÁLVULA REDUTORA DE PRESSÃO DE FERRO FUNDIDO PARA REDE DE ÁGUA, DN 150 MM, JUNTA FLANGEADA. AF_12/2021</t>
  </si>
  <si>
    <t xml:space="preserve">VÁLVULA REDUTORA DE PRESSÃO DE FERRO FUNDIDO PARA REDE DE ÁGUA, DN 200 MM, JUNTA FLANGEADA. AF_12/2021</t>
  </si>
  <si>
    <t xml:space="preserve">VÁLVULA REDUTORA DE PRESSÃO DE FERRO FUNDIDO PARA REDE DE ÁGUA, DN 250 MM, JUNTA FLANGEADA. AF_12/2021</t>
  </si>
  <si>
    <t xml:space="preserve">VÁLVULA REDUTORA DE PRESSÃO DE FERRO FUNDIDO PARA REDE DE ÁGUA, DN 300 MM, JUNTA FLANGEADA. AF_12/2021</t>
  </si>
  <si>
    <t xml:space="preserve">VÁLVULA REDUTORA DE PRESSÃO DE FERRO FUNDIDO PARA REDE DE ÁGUA, DN 350 MM, JUNTA FLANGEADA. AF_12/2021</t>
  </si>
  <si>
    <t xml:space="preserve">VÁLVULA REDUTORA DE PRESSÃO DE FERRO FUNDIDO PARA REDE DE ÁGUA, DN 400 MM, JUNTA FLANGEADA. AF_12/2021</t>
  </si>
  <si>
    <t xml:space="preserve">VÁLVULA REDUTORA DE PRESSÃO DE FERRO FUNDIDO PARA REDE DE ÁGUA, DN 50 MM, JUNTA FLANGEADA. AF_12/2021</t>
  </si>
  <si>
    <t xml:space="preserve">VÁLVULA REDUTORA DE PRESSÃO DE FERRO FUNDIDO PARA REDE DE ÁGUA, DN 500 MM, JUNTA FLANGEADA. AF_12/2021</t>
  </si>
  <si>
    <t xml:space="preserve">VÁLVULA REDUTORA DE PRESSÃO DE FERRO FUNDIDO PARA REDE DE ÁGUA, DN 80 MM, JUNTA FLANGEADA. AF_12/2021</t>
  </si>
  <si>
    <t>CPU02</t>
  </si>
  <si>
    <t>M2</t>
  </si>
  <si>
    <t>M3</t>
  </si>
  <si>
    <t>M3XKM</t>
  </si>
  <si>
    <t>UNXKM</t>
  </si>
  <si>
    <t>M2XKM</t>
  </si>
  <si>
    <t>KGXKM</t>
  </si>
  <si>
    <t>MXKM</t>
  </si>
  <si>
    <t>LXKM</t>
  </si>
  <si>
    <t xml:space="preserve">ABRACADEIRA PVC, PARA CALHA PLUVIAL, DIAMETRO ENTRE *80 E 100* MM, PARA DRENAGEM PLUVIAL PREDIAL</t>
  </si>
  <si>
    <t xml:space="preserve">ABRACADEIRA, GALVANIZADA/ZINCADA, ROSCA SEM FIM, PARAFUSO INOX, LARGURA FITA *12,6 A *14 MM, D = 2" A 2 1/2"</t>
  </si>
  <si>
    <t xml:space="preserve">ABRACADEIRA, GALVANIZADA/ZINCADA, ROSCA SEM FIM, PARAFUSO INOX, LARGURA FITA *12,6 A *14 MM, D = 3" A 3 3/4"</t>
  </si>
  <si>
    <t xml:space="preserve">ABRACADEIRA, GALVANIZADA/ZINCADA, ROSCA SEM FIM, PARAFUSO INOX, LARGURA FITA *12,6 A *14 MM, D = 4" A 4 3/4"</t>
  </si>
  <si>
    <t xml:space="preserve">ACABAMENTO DE METAL CROMADO PARA REGISTRO PEQUENO, DE PAREDE, 1/2" OU 3/4"</t>
  </si>
  <si>
    <t xml:space="preserve">ACETILENO - RECARGA DE GAS PARA CILINDRO (NAO INCLUI TROCA/MANUTENCAO DO CILINDRO)</t>
  </si>
  <si>
    <t xml:space="preserve">ACIDO CLORIDRICO / ACIDO MURIATICO, DILUICAO 10% A 12% PARA USO EM LIMPEZA</t>
  </si>
  <si>
    <t xml:space="preserve">ACO CA-25, 10,0 MM, OU 12,5 MM, OU 16,0 MM, OU 20,0 MM, OU 25,0 MM, VERGALHAO</t>
  </si>
  <si>
    <t xml:space="preserve">ACO CA-25, 16,0 MM, BARRA DE TRANSFERENCIA</t>
  </si>
  <si>
    <t xml:space="preserve">ACO CA-25, 20,0 MM, BARRA DE TRANSFERENCIA</t>
  </si>
  <si>
    <t xml:space="preserve">ACO CA-25, 25,0 MM, BARRA DE TRANSFERENCIA</t>
  </si>
  <si>
    <t xml:space="preserve">ACO CA-25, 32,0 MM, BARRA DE TRANSFERENCIA</t>
  </si>
  <si>
    <t xml:space="preserve">ACO CA-25, 6,3 MM OU 8,0 MM, VERGALHAO</t>
  </si>
  <si>
    <t xml:space="preserve">ACO CA-50, 10,0 MM, OU 12,5 MM, OU 16,0 MM, OU 20,0 MM, DOBRADO E CORTADO</t>
  </si>
  <si>
    <t xml:space="preserve">ACO CA-50, 12,5 MM OU 16,0 MM, VERGALHAO</t>
  </si>
  <si>
    <t xml:space="preserve">ACO CA-50, 20,0 MM OU 25,0 MM, VERGALHAO</t>
  </si>
  <si>
    <t xml:space="preserve">ACO CA-50, 32,0 MM, VERGALHAO</t>
  </si>
  <si>
    <t xml:space="preserve">ACO CA-60, 4,2 MM OU 5,0 MM, DOBRADO E CORTADO</t>
  </si>
  <si>
    <t xml:space="preserve">ACO CA-60, 4,2 MM, OU 5,0 MM, OU 6,0 MM, OU 7,0 MM, VERGALHAO</t>
  </si>
  <si>
    <t xml:space="preserve">ACO CA-60, 6,0 MM OU 7,0 MM, DOBRADO E CORTADO</t>
  </si>
  <si>
    <t xml:space="preserve">ACO CA-60, 8,0 MM OU 9,5 MM, VERGALHAO</t>
  </si>
  <si>
    <t xml:space="preserve">ADAPTADOR CPVC, ROSCAVEL, COM FLANGES E ANEL DE VEDACAO, 15 MM, CAIXA D'AGUA PARA AGUA QUENTE</t>
  </si>
  <si>
    <t xml:space="preserve">ADAPTADOR CPVC, ROSCAVEL, COM FLANGES E ANEL DE VEDACAO, 22 MM, CAIXA D'AGUA PARA AGUA QUENTE</t>
  </si>
  <si>
    <t xml:space="preserve">ADAPTADOR CPVC, ROSCAVEL, COM FLANGES E ANEL DE VEDACAO, 28 MM, CAIXA D'AGUA PARA AGUA QUENTE</t>
  </si>
  <si>
    <t xml:space="preserve">ADAPTADOR CPVC, ROSCAVEL, COM FLANGES E ANEL DE VEDACAO, 35 MM, CAIXA D'AGUA PARA AGUA QUENTE</t>
  </si>
  <si>
    <t xml:space="preserve">ADAPTADOR CPVC, ROSCAVEL, COM FLANGES E ANEL DE VEDACAO, 42 MM, CAIXA D'AGUA PARA AGUA QUENTE</t>
  </si>
  <si>
    <t xml:space="preserve">ADAPTADOR CPVC, ROSCAVEL, COM FLANGES E ANEL DE VEDACAO, 54 MM, CAIXA D'AGUA PARA AGUA QUENTE</t>
  </si>
  <si>
    <t xml:space="preserve">ADAPTADOR CPVC, SOLDAVEL, 15 MM, PARA AGUA QUENTE</t>
  </si>
  <si>
    <t xml:space="preserve">ADAPTADOR CPVC, SOLDAVEL, 22 MM, PARA AGUA QUENTE</t>
  </si>
  <si>
    <t xml:space="preserve">ADAPTADOR EM LATAO, ENGATE RAPIDO 2 1/2" X ROSCA INTERNA 5 FIOS 2 1/2", PARA INSTALACAO PREDIAL DE COMBATE A INCENDIO</t>
  </si>
  <si>
    <t xml:space="preserve">ADAPTADOR EM LATAO, ENGATE RAPIDO1 1/2" X ROSCA INTERNA 5 FIOS 2 1/2", PARA INSTALACAO PREDIAL DE COMBATE A INCENDIO</t>
  </si>
  <si>
    <t xml:space="preserve">ADAPTADOR PVC PBA, BOLSA/ROSCA, JE, DN 100 / DE 110 MM</t>
  </si>
  <si>
    <t xml:space="preserve">ADAPTADOR PVC PBA, BOLSA/ROSCA, JE, DN 50 / DE 60 MM</t>
  </si>
  <si>
    <t xml:space="preserve">ADAPTADOR PVC PBA, BOLSA/ROSCA, JE, DN 75 / DE 85 MM</t>
  </si>
  <si>
    <t xml:space="preserve">ADAPTADOR PVC PBA, PONTA/ROSCA, JE, DN 50 / DE 60 MM</t>
  </si>
  <si>
    <t xml:space="preserve">ADAPTADOR PVC PBA, PONTA/ROSCA, JE, DN 75 / DE 85 MM</t>
  </si>
  <si>
    <t xml:space="preserve">ADAPTADOR PVC, ROSCAVEL, COM FLANGES E ANEL DE VEDACAO, 1", PARA CAIXA D'AGUA</t>
  </si>
  <si>
    <t xml:space="preserve">ADAPTADOR PVC, ROSCAVEL, COM FLANGES E ANEL DE VEDACAO, 1/2", PARA CAIXA D'AGUA</t>
  </si>
  <si>
    <t xml:space="preserve">ADAPTADOR PVC, ROSCAVEL, COM FLANGES E ANEL DE VEDACAO, 3/4", PARA CAIXA D'AGUA</t>
  </si>
  <si>
    <t xml:space="preserve">ADAPTADOR PVC, SOLDAVEL, COM FLANGES E ANEL DE VEDACAO, 60 MM X 2", PARA CAIXA D'AGUA</t>
  </si>
  <si>
    <t xml:space="preserve">ADAPTADOR PVC, SOLDAVEL, COM FLANGES LIVRES, 110 MM X 4", PARA CAIXA D'AGUA</t>
  </si>
  <si>
    <t xml:space="preserve">ADAPTADOR PVC, SOLDAVEL, COM FLANGES LIVRES, 75 MM X 2 1/2", PARA CAIXA D'AGUA</t>
  </si>
  <si>
    <t xml:space="preserve">ADAPTADOR PVC, SOLDAVEL, COM FLANGES LIVRES, 85 MM X 3", PARA CAIXA D'AGUA</t>
  </si>
  <si>
    <t xml:space="preserve">ADAPTADOR PVC, SOLDAVEL, LONGO, COM FLANGE LIVRE, 110 MM X 4", PARA CAIXA D'AGUA</t>
  </si>
  <si>
    <t xml:space="preserve">ADAPTADOR PVC, SOLDAVEL, LONGO, COM FLANGE LIVRE, 32 MM X 1", PARA CAIXA D'AGUA</t>
  </si>
  <si>
    <t xml:space="preserve">ADAPTADOR PVC, SOLDAVEL, LONGO, COM FLANGE LIVRE, 75 MM X 2 1/2", PARA CAIXA D'AGUA</t>
  </si>
  <si>
    <t xml:space="preserve">ADAPTADOR PVC, SOLDAVEL, LONGO, COM FLANGE LIVRE, 85 MM X 3", PARA CAIXA D'AGUA</t>
  </si>
  <si>
    <t xml:space="preserve">ADESIVO / COLA DE CONTATO LIQUIDO, A BASE DE RESINAS, PARA COLAGEM DE ESPUMA PARA ISOLAMENTO TERMICO FLEXIVEL</t>
  </si>
  <si>
    <t xml:space="preserve">ADESIVO / COLA PARA EPS (ISOPOR) E OUTROS MATERIAIS</t>
  </si>
  <si>
    <t xml:space="preserve">ADESIVO ACRILICO DE BASE AQUOSA / COLA DE CONTATO</t>
  </si>
  <si>
    <t xml:space="preserve">ADESIVO PLASTICO PARA PVC, FRASCO COM *850* GR</t>
  </si>
  <si>
    <t xml:space="preserve">ADITIVO ACELERADOR DE PEGA E ENDURECIMENTO PARA ARGAMASSAS E CONCRETOS, LIQUIDO E ISENTO DE CLORETOS</t>
  </si>
  <si>
    <t xml:space="preserve">ADITIVO IMPERMEABILIZANTE CRISTALIZANTE PARA CONCRETO</t>
  </si>
  <si>
    <t xml:space="preserve">ADITIVO IMPERMEABILIZANTE DE PEGA NORMAL PARA ARGAMASSAS E CONCRETOS SEM ARMACAO, LIQUIDO E ISENTO DE CLORETOS</t>
  </si>
  <si>
    <t xml:space="preserve">ADITIVO IMPERMEABILIZANTE DE PEGA ULTRARRAPIDA, LIQUIDO E ISENTO DE CLORETOS</t>
  </si>
  <si>
    <t xml:space="preserve">ADITIVO LIQUIDO INCORPORADOR DE AR PARA CONCRETO E ARGAMASSA, LIQUIDO E ISENTO DE CLORETOS</t>
  </si>
  <si>
    <t xml:space="preserve">ADITIVO PLASTIFICANTE E ESTABILIZADOR PARA ARGAMASSAS DE ASSENTAMENTO E REBOCO, LIQUIDO E ISENTO DE CLORETOS</t>
  </si>
  <si>
    <t xml:space="preserve">ADITIVO PLASTIFICANTE RETARDADOR DE PEGA E REDUTOR DE AGUA PARA CONCRETO, LIQUIDO E ISENTO DE CLORETOS</t>
  </si>
  <si>
    <t xml:space="preserve">ADITIVO SUPERPLASTIFICANTE DE PEGA NORMAL PARA CONCRETO, LIQUIDO E ISENTO DE CLORETOS</t>
  </si>
  <si>
    <t xml:space="preserve">ADUELA/ GALERIA PRE-MOLDADA DE CONCRETO ARMADO, SECAO QUADRADA INTERNA DE 1,50 X 1,50 M (L X A), MISULA DE 20 X 20 CM, C = 1,00 M, ESPESSURA MIN = 15 CM, TB-45 E FCK DO CONCRETO = 30 MPA</t>
  </si>
  <si>
    <t xml:space="preserve">ADUELA/ GALERIA PRE-MOLDADA DE CONCRETO ARMADO, SECAO RETANGULAR INTERNA DE 2,00 X 2,00 M (L X A), MISULA DE 20 X 20 CM, C = 1,00 M, ESPESSURA MIN = 15 CM, TB-45 E FCK DO CONCRETO = 30 MPA</t>
  </si>
  <si>
    <t xml:space="preserve">ADUELA/ GALERIA PRE-MOLDADA DE CONCRETO ARMADO, SECAO RETANGULAR INTERNA DE 2,50 X 2,50 M (L X A), MISULA DE 20 X 20 CM, C = 1,00 M, ESPESSURA MIN = 15 CM, TB-45 E FCK DO CONCRETO = 30 MPA</t>
  </si>
  <si>
    <t xml:space="preserve">ADUELA/ GALERIA PRE-MOLDADA DE CONCRETO ARMADO, SECAO RETANGULAR INTERNA DE 3,00 X 3,00 M (L X A), MISULA DE 20 X 20 CM, C = 1.00 M, ESPESSURA MIN = 20 CM, TB-45 E FCK DO CONCRETO = 30 MPA</t>
  </si>
  <si>
    <t xml:space="preserve">AGENTE DE CURA, PROTETOR DA EVAPORACAO DA AGUA DE HIDRATACAO DO CONCRETO</t>
  </si>
  <si>
    <t xml:space="preserve">AJUDANTE DE ARMADOR (HORISTA)</t>
  </si>
  <si>
    <t xml:space="preserve">AJUDANTE DE ELETRICISTA (HORISTA)</t>
  </si>
  <si>
    <t xml:space="preserve">AJUDANTE DE ESTRUTURAS METALICAS (HORISTA)</t>
  </si>
  <si>
    <t xml:space="preserve">AJUDANTE DE OPERACAO EM GERAL (HORISTA)</t>
  </si>
  <si>
    <t xml:space="preserve">AJUDANTE DE PINTOR (HORISTA)</t>
  </si>
  <si>
    <t xml:space="preserve">AJUDANTE DE SERRALHEIRO (HORISTA)</t>
  </si>
  <si>
    <t xml:space="preserve">AJUDANTE ESPECIALIZADO (HORISTA)</t>
  </si>
  <si>
    <t xml:space="preserve">ALICATE AMPERIMETRO, TENSAO AC/DC, CAPACIDADE MAXIMA 1000 A</t>
  </si>
  <si>
    <t xml:space="preserve">ALICATE BICO LONGO (MEIA CANA) 6", COM ISOLAMENTO ATE 1000 V</t>
  </si>
  <si>
    <t xml:space="preserve">ALICATE DE CORTE DIAGONAL 6" COM ISOLAMENTO</t>
  </si>
  <si>
    <t xml:space="preserve">ALICATE DE CRIMPAR RJ11, RJ12 E RJ45, COM CATRACA</t>
  </si>
  <si>
    <t xml:space="preserve">ALICATE DE PRESSAO 11" PARA SOLDA, TIPO C</t>
  </si>
  <si>
    <t xml:space="preserve">ALICATE DE PRESSAO 11" PARA SOLDA, TIPO U</t>
  </si>
  <si>
    <t xml:space="preserve">ALICATE DE PRESSAO PARA SOLDA DE CHAPA 18"</t>
  </si>
  <si>
    <t xml:space="preserve">ALICATE DESENCAPADOR AUTOMATICO 8"</t>
  </si>
  <si>
    <t xml:space="preserve">ALICATE PARA ANEIS DE PISTAO, CAPACIDADE *50* A 100 MM</t>
  </si>
  <si>
    <t xml:space="preserve">ALICATE PROFISSIONAL 8", UNIVERSAL, COM ISOLAMENTO ATE 1000 V</t>
  </si>
  <si>
    <t xml:space="preserve">ALIMENTACAO - HORISTA (COLETADO CAIXA - ENCARGOS COMPLEMENTARES)</t>
  </si>
  <si>
    <t xml:space="preserve">ALIMENTACAO - MENSALISTA (COLETADO CAIXA - ENCARGOS COMPLEMENTARES)</t>
  </si>
  <si>
    <t xml:space="preserve">ALMOXARIFE (HORISTA)</t>
  </si>
  <si>
    <t xml:space="preserve">ANEL BORRACHA PARA TUBO ESGOTO PREDIAL, DN 50 MM (NBR 5688)</t>
  </si>
  <si>
    <t xml:space="preserve">ANEL BORRACHA PARA TUBO ESGOTO PREDIAL, DN 75 MM (NBR 5688)</t>
  </si>
  <si>
    <t xml:space="preserve">ANEL BORRACHA, DN 100 MM, PARA TUBO SERIE REFORCADA ESGOTO PREDIAL</t>
  </si>
  <si>
    <t xml:space="preserve">ANEL BORRACHA, DN 75 MM, PARA TUBO SERIE REFORCADA ESGOTO PREDIAL</t>
  </si>
  <si>
    <t xml:space="preserve">ANEL DE BORRACHA PARA VEDACAO DE DUTO PEAD CORRUGADO PARA ELETRICA, DN 1 1/2" (NBR 15715)</t>
  </si>
  <si>
    <t xml:space="preserve">ANEL DE BORRACHA PARA VEDACAO DE DUTO PEAD CORRUGADO PARA ELETRICA, DN 1 1/4" (NBR 15715)</t>
  </si>
  <si>
    <t xml:space="preserve">ANEL DE BORRACHA PARA VEDACAO DE DUTO PEAD CORRUGADO PARA ELETRICA, DN 2" (NBR 15715)</t>
  </si>
  <si>
    <t xml:space="preserve">ANEL DE BORRACHA PARA VEDACAO DE DUTO PEAD CORRUGADO PARA ELETRICA, DN 3" (NBR 15715)</t>
  </si>
  <si>
    <t xml:space="preserve">ANEL DE BORRACHA PARA VEDACAO DE DUTO PEAD CORRUGADO PARA ELETRICA, DN 4" (NBR 15715)</t>
  </si>
  <si>
    <t xml:space="preserve">ANEL DE CONCRETO ARMADO COM FUNDO, PARA FOSSA E POCO 1,50 X *0,50* M</t>
  </si>
  <si>
    <t xml:space="preserve">ANEL DE CONCRETO ARMADO COM FUNDO, PARA FOSSA E POCO 2,00 X *0,50* M</t>
  </si>
  <si>
    <t xml:space="preserve">ANEL DE CONCRETO ARMADO COM FUNDO, PARA FOSSA E POCO 2,50 X *0,50* M</t>
  </si>
  <si>
    <t xml:space="preserve">ANEL DE CONCRETO ARMADO, COM FUROS/DRENO PARA SUMIDOURO, D = 0,80 M, H = 0,50 M</t>
  </si>
  <si>
    <t xml:space="preserve">ANEL DE CONCRETO ARMADO, COM FUROS/DRENO PARA SUMIDOURO, D = 1,00 M, H = 0,50M</t>
  </si>
  <si>
    <t xml:space="preserve">ANEL DE CONCRETO ARMADO, COM FUROS/DRENO PARA SUMIDOURO, D = 1,50 M, H = 0,50 M</t>
  </si>
  <si>
    <t xml:space="preserve">ANEL DE VEDACAO, PVC FLEXIVEL, 100 MM, PARA SAIDA DE BACIA / VASO SANITARIO</t>
  </si>
  <si>
    <t xml:space="preserve">ANEL DE VEDACAO/JUNTA ELASTICA, H = *16* MM, PARA TUBO DE CONCRETO, DN 300 MM</t>
  </si>
  <si>
    <t xml:space="preserve">ANEL DE VEDACAO/JUNTA ELASTICA, H = *16* MM, PARA TUBO DE CONCRETO, DN 400 MM</t>
  </si>
  <si>
    <t xml:space="preserve">ANEL DE VEDACAO/JUNTA ELASTICA, H = *16* MM, PARA TUBO DE CONCRETO, DN 500 MM</t>
  </si>
  <si>
    <t xml:space="preserve">ANEL DE VEDACAO/JUNTA ELASTICA, H = *16* MM, PARA TUBO DE CONCRETO, DN 600 MM</t>
  </si>
  <si>
    <t xml:space="preserve">ANEL DE VEDACAO/JUNTA ELASTICA, H = *18* MM, PARA TUBO DE CONCRETO, DN 700 MM</t>
  </si>
  <si>
    <t xml:space="preserve">ANEL DE VEDACAO/JUNTA ELASTICA, H = *19* MM, PARA TUBO DE CONCRETO, DN 800 MM</t>
  </si>
  <si>
    <t xml:space="preserve">ANEL DE VEDACAO/JUNTA ELASTICA, H = *19* MM, PARA TUBO DE CONCRETO, DN 900 MM</t>
  </si>
  <si>
    <t xml:space="preserve">ANEL DE VEDACAO/JUNTA ELASTICA, H = *21* MM, PARA TUBO DE CONCRETO, DN 1000 MM</t>
  </si>
  <si>
    <t xml:space="preserve">ANEL EM CONCRETO ARMADO, LISO, PARA FOSSAS SEPTICAS E SUMIDOUROS, COM FUNDO, DIAMETRO INTERNO DE 1,20 M E ALTURA DE 0,50 M</t>
  </si>
  <si>
    <t xml:space="preserve">ANEL EM CONCRETO ARMADO, LISO, PARA FOSSAS SEPTICAS E SUMIDOUROS, COM FUNDO, DIAMETRO INTERNO DE 3,00 M E ALTURA DE 0,50 M</t>
  </si>
  <si>
    <t xml:space="preserve">ANEL EM CONCRETO ARMADO, LISO, PARA FOSSAS SEPTICAS E SUMIDOUROS, SEM FUNDO, DIAMETRO INTERNO DE 2,00 M E ALTURA DE 0,50 M</t>
  </si>
  <si>
    <t xml:space="preserve">ANEL EM CONCRETO ARMADO, LISO, PARA FOSSAS SEPTICAS E SUMIDOUROS, SEM FUNDO, DIAMETRO INTERNO DE 2,50 M E ALTURA DE 0,50 M</t>
  </si>
  <si>
    <t xml:space="preserve">ANEL EM CONCRETO ARMADO, LISO, PARA FOSSAS SEPTICAS E SUMIDOUROS, SEM FUNDO, DIAMETRO INTERNO DE 3,00 M E ALTURA DE 0,50 M</t>
  </si>
  <si>
    <t xml:space="preserve">ANEL EM CONCRETO ARMADO, LISO, PARA POCOS DE INSPECAO, COM FUNDO, DIAMETRO INTERNO DE 0,60 M E ALTURA DE 0,50 M</t>
  </si>
  <si>
    <t xml:space="preserve">ANEL EM CONCRETO ARMADO, LISO, PARA POCOS DE INSPECAO, SEM FUNDO, DIAMETRO INTERNO DE 0,60 M E ALTURA DE 0,20 M</t>
  </si>
  <si>
    <t xml:space="preserve">ANEL EM CONCRETO ARMADO, LISO, PARA POCOS DE INSPECAO, SEM FUNDO, DIAMETRO INTERNO DE 0,60 M E ALTURA DE 0,50 M</t>
  </si>
  <si>
    <t xml:space="preserve">ANEL EM CONCRETO ARMADO, LISO, PARA POCOS DE VISITA, POCOS DE INSPECAO, FOSSAS SEPTICAS E SUMIDOUROS, COM FUNDO, DIAMETRO INTERNO DE 1,20 M E ALTURA DE 0,75 M</t>
  </si>
  <si>
    <t xml:space="preserve">ANEL EM CONCRETO ARMADO, LISO, PARA POCOS DE VISITA, POCOS DE INSPECAO, FOSSAS SEPTICAS E SUMIDOUROS, SEM FUNDO, DIAMETRO INTERNO DE 1,20 M E ALTURA DE 0,50 M</t>
  </si>
  <si>
    <t xml:space="preserve">ANEL EM CONCRETO ARMADO, LISO, PARA POCOS DE VISITAS, POCOS DE INSPECAO, FOSSAS SEPTICAS E SUMIDOUROS, COM FUNDO, DIAMETRO INTERNO DE 0,80 M E ALTURA DE 0,50 M</t>
  </si>
  <si>
    <t xml:space="preserve">ANEL EM CONCRETO ARMADO, LISO, PARA POCOS DE VISITAS, POCOS DE INSPECAO, FOSSAS SEPTICAS E SUMIDOUROS, COM FUNDO, DIAMETRO INTERNO DE 1,00 M E ALTURA DE 0,50 M</t>
  </si>
  <si>
    <t xml:space="preserve">ANEL EM CONCRETO ARMADO, LISO, PARA POCOS DE VISITAS, POCOS DE INSPECAO, FOSSAS SEPTICAS E SUMIDOUROS, SEM FUNDO, DIAMETRO INTERNO DE 0,80 M E ALTURA DE 0,50 M</t>
  </si>
  <si>
    <t xml:space="preserve">ANEL EM CONCRETO ARMADO, LISO, PARA POCOS DE VISITAS, POCOS DE INSPECAO, FOSSAS SEPTICAS E SUMIDOUROS, SEM FUNDO, DIAMETRO INTERNO DE 1,00 M E ALTURA DE 0,50 M</t>
  </si>
  <si>
    <t xml:space="preserve">ANEL EM CONCRETO ARMADO, LISO, PARA, POCOS DE VISITA, POCOS DE INSPECAO, FOSSAS SEPTICAS E SUMIDOUROS, COM FUNDO, DIAMETRO INTERNO DE 1,50 M E ALTURA DE 1,00 M</t>
  </si>
  <si>
    <t xml:space="preserve">ANEL EM CONCRETO ARMADO, LISO, PARA, POCOS DE VISITA, POCOS DE INSPECAO, FOSSAS SEPTICAS E SUMIDOUROS, SEM FUNDO, DIAMETRO INTERNO DE 1,50 M E ALTURA DE 0,50 M</t>
  </si>
  <si>
    <t xml:space="preserve">ANEL EM CONCRETO ARMADO, PERFURADO, PARA FOSSAS SEPTICAS E SUMIDOUROS, SEM FUNDO, DIAMETRO INTERNO DE 1,20 M E ALTURA DE 0,50 M</t>
  </si>
  <si>
    <t xml:space="preserve">ANEL EM CONCRETO ARMADO, PERFURADO, PARA FOSSAS SEPTICAS E SUMIDOUROS, SEM FUNDO, DIAMETRO INTERNO DE 2,00 M E ALTURA DE 0,50 M</t>
  </si>
  <si>
    <t xml:space="preserve">ANEL EM CONCRETO ARMADO, PERFURADO, PARA FOSSAS SEPTICAS E SUMIDOUROS, SEM FUNDO, DIAMETRO INTERNO DE 2,50 M E ALTURA DE 0,50 M</t>
  </si>
  <si>
    <t xml:space="preserve">ANEL EM CONCRETO ARMADO, PERFURADO, PARA FOSSAS SEPTICAS E SUMIDOUROS, SEM FUNDO, DIAMETRO INTERNO DE 3,00 M E ALTURA DE 0,50 M</t>
  </si>
  <si>
    <t xml:space="preserve">APONTADOR OU APROPRIADOR DE MAO DE OBRA (HORISTA)</t>
  </si>
  <si>
    <t xml:space="preserve">AQUECEDOR DE AGUA ELETRICO RESERVATORIO DE 100 L CILINDRICO EM COBRE, REFORCADO COM ACO CARBONO, MONOFASICO, TENSAO NOMINAL 220 V</t>
  </si>
  <si>
    <t xml:space="preserve">AQUECEDOR DE AGUA ELETRICO RESERVATORIO DE 500 L CILINDRICO EM COBRE, REFORCADO COM ACO CARBONO, MONOFASICO, TENSAO NOMINAL 220 V</t>
  </si>
  <si>
    <t xml:space="preserve">AQUECEDOR DE AGUA ELETRICO RESERVATORIO DE 500 L CILINDRICO EM COBRE, REFORCADO COM ACO CARBONO, TRIFASICO, TENSAO NOMINAL 220/380/400 V, POTENCIA 24 KW</t>
  </si>
  <si>
    <t xml:space="preserve">AQUECEDOR DE AGUA ELETRICO RESERVATORIO DE 700 L CILINDRICO EM COBRE, REFORCADO COM ACO CARBONO, MONOFASICO, TENSAO NOMINAL 220 V</t>
  </si>
  <si>
    <t xml:space="preserve">AQUECEDOR SOLAR COM RESERVATORIO TERMICO DE 1000 L E *5* PLACAS COLETORAS DE *2,0* M2 (NAO INCLUI ACESSORIOS) (SEM INSTALACAO)</t>
  </si>
  <si>
    <t xml:space="preserve">AQUECEDOR SOLAR COM RESERVATORIO TERMICO DE 400 L E *2* PLACAS COLETORAS DE *2,0* M2 (NAO INCLUI ACESSORIOS) (SEM INSTALACAO)</t>
  </si>
  <si>
    <t xml:space="preserve">AQUECEDOR SOLAR COM RESERVATORIO TERMICO DE 600 L E *3* PLACAS COLETORAS DE *2,0* M2 (NAO INCLUI ACESSORIOS) (SEM INSTALACAO)</t>
  </si>
  <si>
    <t xml:space="preserve">AQUECEDOR SOLAR COM RESERVATORIO TERMICO DE 800 L E *4* PLACAS COLETORAS DE *2,0* M2 (NAO INCLUI ACESSORIOS) (SEM INSTALACAO)</t>
  </si>
  <si>
    <t xml:space="preserve">AQUECEDOR SOLAR DE INSTALACAO EXTERNA, KIT COMPACTO, CONJUNTO COM RESERVATORIO TERMICO DE 200 L, PLACA COLETORA DE *2,0* M2 E INCLUSO ACESSORIOS (RESIDENCIAS ATE 120,00 M2 E DE 4 A 5 BANHOS POR DIA) (SEM INSTALACAO)</t>
  </si>
  <si>
    <t xml:space="preserve">AR CONDICIONADO SPLIT INVERTER, HI-WALL (PAREDE), 12000 BTU/H, CICLO FRIO, 60HZ, CLASSIFICACAO A (SELO PROCEL), GAS HFC, CONTROLE S/FIO</t>
  </si>
  <si>
    <t xml:space="preserve">AR CONDICIONADO SPLIT INVERTER, HI-WALL (PAREDE), 18000 BTU/H, CICLO FRIO, 60HZ, CLASSIFICACAO A (SELO PROCEL), GAS HFC, CONTROLE S/FIO</t>
  </si>
  <si>
    <t xml:space="preserve">AR CONDICIONADO SPLIT INVERTER, HI-WALL (PAREDE), 24000 BTU/H, CICLO FRIO, 60HZ, CLASSIFICACAO A (SELO PROCEL), GAS HFC, CONTROLE S/FIO</t>
  </si>
  <si>
    <t xml:space="preserve">AR CONDICIONADO SPLIT INVERTER, HI-WALL (PAREDE), 9000 BTU/H, CICLO FRIO, 60HZ, CLASSIFICACAO A (SELO PROCEL), GAS HFC, CONTROLE S/FIO</t>
  </si>
  <si>
    <t xml:space="preserve">AR CONDICIONADO SPLIT INVERTER, PISO TETO, 18000 BTU/H, CICLO FRIO, 60HZ, CLASSIFICACAO ENERGETICA A OU B (SELO PROCEL), GAS HFC, CONTROLE S/FIO</t>
  </si>
  <si>
    <t xml:space="preserve">AR CONDICIONADO SPLIT INVERTER, PISO TETO, 24000 BTU/H, CICLO FRIO, 60HZ, CLASSIFICACAO ENERGETICA A OU B (SELO PROCEL), GAS HFC, CONTROLE S/FIO</t>
  </si>
  <si>
    <t xml:space="preserve">AR CONDICIONADO SPLIT INVERTER, PISO TETO, 36000 BTU/H, CICLO FRIO, 60HZ, CLASSIFICACAO ENERGETICA A OU B (SELO PROCEL), GAS HFC, CONTROLE S/FIO</t>
  </si>
  <si>
    <t xml:space="preserve">AR CONDICIONADO SPLIT INVERTER, PISO TETO, 48000 BTU/H, CICLO FRIO, 60HZ, CLASSIFICACAO ENERGETICA A OU B (SELO PROCEL), GAS HFC, CONTROLE S/FIO</t>
  </si>
  <si>
    <t xml:space="preserve">AR CONDICIONADO SPLIT INVERTER, PISO TETO, APRESENTANDO ENTRE 54000 E 58000 BTU/H, CICLO FRIO, 60HZ, CLASSIFICACAO ENERGETICA A OU B (SELO PROCEL), GAS HFC, CONTROLE S/FIO</t>
  </si>
  <si>
    <t xml:space="preserve">AR CONDICIONADO SPLIT ON/OFF, CASSETE (TETO), 18000 BTUS/H, CICLO QUENTE/FRIO, 60 HZ, CLASSIFICACAO ENERGETICA C - SELO PROCEL, GAS HFC, CONTROLE S/ FIO</t>
  </si>
  <si>
    <t xml:space="preserve">AR CONDICIONADO SPLIT ON/OFF, CASSETE (TETO), 24000 BTUS/H, CICLO QUENTE/FRIO, 60 HZ, CLASSIFICACAO ENERGETICA C - SELO PROCEL, GAS HFC, CONTROLE S/ FIO</t>
  </si>
  <si>
    <t xml:space="preserve">AR CONDICIONADO SPLIT ON/OFF, CASSETE (TETO), 36000 BTUS/H, CICLO QUENTE/FRIO, 60 HZ, CLASSIFICACAO ENERGETICA A - SELO PROCEL, GAS HFC, CONTROLE S/ FIO</t>
  </si>
  <si>
    <t xml:space="preserve">AR CONDICIONADO SPLIT ON/OFF, CASSETE (TETO), 48000 BTUS/H, CICLO QUENTE/FRIO, 60 HZ, CLASSIFICACAO ENERGETICA A - SELO PROCEL, GAS HFC, CONTROLE S/ FIO</t>
  </si>
  <si>
    <t xml:space="preserve">AR CONDICIONADO SPLIT ON/OFF, CASSETE (TETO), 60000 BTUS/H, CICLO QUENTE/FRIO, 60 HZ, CLASSIFICACAO ENERGETICA A - SELO PROCEL, GAS HFC, CONTROLE S/ FIO</t>
  </si>
  <si>
    <t xml:space="preserve">AR CONDICIONADO SPLIT ON/OFF, CASSETE (TETO), FRIO 4 VIAS 18000 BTUS/H, CLASSIFICACAO ENERGETICA C - SELO PROCEL, GAS HFC, CONTROLE S/ FIO</t>
  </si>
  <si>
    <t xml:space="preserve">AR CONDICIONADO SPLIT ON/OFF, CASSETE (TETO), FRIO 4 VIAS 24000 BTUS/H, CLASSIFICACAO ENERGETICA C - SELO PROCEL, GAS HFC, CONTROLE S/ FIO</t>
  </si>
  <si>
    <t xml:space="preserve">AR CONDICIONADO SPLIT ON/OFF, CASSETE (TETO), FRIO 4 VIAS 36000 BTUS/H, CLASSIFICACAO ENERGETICA C - SELO PROCEL, GAS HFC, CONTROLE S/ FIO</t>
  </si>
  <si>
    <t xml:space="preserve">AR CONDICIONADO SPLIT ON/OFF, CASSETE (TETO), FRIO 4 VIAS 48000 BTUS/H, CLASSIFICACAO ENERGETICA C - SELO PROCEL, GAS HFC, CONTROLE S/ FIO</t>
  </si>
  <si>
    <t xml:space="preserve">AR CONDICIONADO SPLIT ON/OFF, CASSETE (TETO), FRIO 4 VIAS 60000 BTUS/H, CLASSIFICACAO ENERGETICA C - SELO PROCEL, GAS HFC, CONTROLE S/ FIO</t>
  </si>
  <si>
    <t xml:space="preserve">AR CONDICIONADO SPLIT ON/OFF, HI-WALL (PAREDE), 12000 BTUS/H, CICLO FRIO, 60 HZ, CLASSIFICACAO ENERGETICA A - SELO PROCEL, GAS HFC, CONTROLE S/ FIO</t>
  </si>
  <si>
    <t xml:space="preserve">AR CONDICIONADO SPLIT ON/OFF, HI-WALL (PAREDE), 12000 BTUS/H, CICLO QUENTE/FRIO, 60 HZ, CLASSIFICACAO ENERGETICA A - SELO PROCEL, GAS HFC, CONTROLE S/ FIO</t>
  </si>
  <si>
    <t xml:space="preserve">AR CONDICIONADO SPLIT ON/OFF, HI-WALL (PAREDE), 18000 BTUS/H, CICLO FRIO, 60 HZ, CLASSIFICACAO ENERGETICA A - SELO PROCEL, GAS HFC, CONTROLE S/ FIO</t>
  </si>
  <si>
    <t xml:space="preserve">AR CONDICIONADO SPLIT ON/OFF, HI-WALL (PAREDE), 18000 BTUS/H, CICLO QUENTE/FRIO, 60 HZ, CLASSIFICACAO ENERGETICA A - SELO PROCEL, GAS HFC, CONTROLE S/ FIO</t>
  </si>
  <si>
    <t xml:space="preserve">AR CONDICIONADO SPLIT ON/OFF, HI-WALL (PAREDE), 24000 BTUS/H, CICLO FRIO, 60 HZ, CLASSIFICACAO ENERGETICA A - SELO PROCEL, GAS HFC, CONTROLE S/ FIO</t>
  </si>
  <si>
    <t xml:space="preserve">AR CONDICIONADO SPLIT ON/OFF, HI-WALL (PAREDE), 24000 BTUS/H, CICLO QUENTE/FRIO, 60 HZ, CLASSIFICACAO ENERGETICA A - SELO PROCEL, GAS HFC, CONTROLE S/ FIO</t>
  </si>
  <si>
    <t xml:space="preserve">AR CONDICIONADO SPLIT ON/OFF, HI-WALL (PAREDE), 9000 BTUS/H, CICLO FRIO, 60 HZ, CLASSIFICACAO ENERGETICA A - SELO PROCEL, GAS HFC, CONTROLE S/ FIO</t>
  </si>
  <si>
    <t xml:space="preserve">AR CONDICIONADO SPLIT ON/OFF, HI-WALL (PAREDE), 9000 BTUS/H, CICLO QUENTE/FRIO, 60 HZ, CLASSIFICACAO ENERGETICA A - SELO PROCEL, GAS HFC, CONTROLE S/ FIO</t>
  </si>
  <si>
    <t xml:space="preserve">AR CONDICIONADO SPLIT ON/OFF, PISO TETO, 18.000 BTU/H, CICLO FRIO, 60HZ, CLASSIFICACAO ENERGETICA C - SELO PROCEL, GAS HFC, CONTROLE S/FIO</t>
  </si>
  <si>
    <t xml:space="preserve">AR CONDICIONADO SPLIT ON/OFF, PISO TETO, 24.000 BTU/H, CICLO FRIO, 60HZ, CLASSIFICACAO ENERGETICA C - SELO PROCEL, GAS HFC, CONTROLE S/FIO</t>
  </si>
  <si>
    <t xml:space="preserve">AR CONDICIONADO SPLIT ON/OFF, PISO TETO, 36.000 BTU/H, CICLO FRIO, 60HZ, CLASSIFICACAO ENERGETICA C - SELO PROCEL, GAS HFC, CONTROLE S/FIO</t>
  </si>
  <si>
    <t xml:space="preserve">AR CONDICIONADO SPLIT ON/OFF, PISO TETO, 48.000 BTU/H, CICLO FRIO, 60HZ, CLASSIFICACAO ENERGETICA C - SELO PROCEL, GAS HFC, CONTROLE S/FIO</t>
  </si>
  <si>
    <t xml:space="preserve">AR CONDICIONADO SPLIT ON/OFF, PISO TETO, 60.000 BTU/H, CICLO FRIO, 60HZ, CLASSIFICACAO ENERGETICA C - SELO PROCEL, GAS HFC, CONTROLE S/FIO</t>
  </si>
  <si>
    <t xml:space="preserve">AR-CONDICIONADO SPLIT INVERTER, PISO TETO, 24000 BTU/H, QUENTE/FRIO, 60HZ, CLASSIFICACAO ENERGETICA A - SELO PROCEL, GAS HFC, CONTROLE S/FIO</t>
  </si>
  <si>
    <t xml:space="preserve">ARAME DE ACO OVALADO 15 X 17 (45,7 KG, 700 KGF), ROLO 1000 M</t>
  </si>
  <si>
    <t xml:space="preserve">ARAME FARPADO GALVANIZADO, 14 BWG (2,11 MM), CLASSE 250</t>
  </si>
  <si>
    <t xml:space="preserve">ARAME GALVANIZADO 12 BWG, D = 2,76 MM (0,048 KG/M) OU 14 BWG, D = 2,11 MM (0,026 KG/M)</t>
  </si>
  <si>
    <t xml:space="preserve">ARAME GALVANIZADO 16 BWG, D = 1,65MM (0,0166 KG/M)</t>
  </si>
  <si>
    <t xml:space="preserve">ARAME GALVANIZADO 18 BWG, D = 1,24MM (0,009 KG/M)</t>
  </si>
  <si>
    <t xml:space="preserve">ARAME GALVANIZADO 6 BWG, D = 5,16 MM (0,157 KG/M), OU 8 BWG, D = 4,19 MM (0,101 KG/M), OU 10 BWG, D = 3,40 MM (0,0713 KG/M)</t>
  </si>
  <si>
    <t xml:space="preserve">ARAME RECOZIDO 16 BWG, D = 1,65 MM (0,016 KG/M) OU 18 BWG, D = 1,25 MM (0,01 KG/M)</t>
  </si>
  <si>
    <t xml:space="preserve">ARCO DE SERRA REGULAVEL PARA LAMINAS DE 8" A 12"</t>
  </si>
  <si>
    <t xml:space="preserve">ARGAMASSA COLANTE AC II</t>
  </si>
  <si>
    <t xml:space="preserve">ARGAMASSA COLANTE TIPO AC III</t>
  </si>
  <si>
    <t xml:space="preserve">ARGAMASSA COLANTE TIPO AC III E</t>
  </si>
  <si>
    <t xml:space="preserve">ARGAMASSA PARA REVESTIMENTO DECORATIVO MONOCAMADA</t>
  </si>
  <si>
    <t xml:space="preserve">ARGAMASSA POLIMERICA IMPERMEABILIZANTE SEMIFLEXIVEL, BICOMPONENTE, A BASE DE CIMENTO E ADITIVOS</t>
  </si>
  <si>
    <t xml:space="preserve">ARGAMASSA USINADA AUTOADENSAVEL E AUTONIVELANTE PARA CONTRAPISO, COM BOMBEAMENTO (DISPONIBILIZACAO DE BOMBA), SEM O LANCAMENTO</t>
  </si>
  <si>
    <t xml:space="preserve">ARMADOR (HORISTA)</t>
  </si>
  <si>
    <t xml:space="preserve">ARQUITETO JUNIOR (HORISTA)</t>
  </si>
  <si>
    <t xml:space="preserve">ARQUITETO PLENO (HORISTA)</t>
  </si>
  <si>
    <t xml:space="preserve">ARQUITETO SENIOR (HORISTA)</t>
  </si>
  <si>
    <t xml:space="preserve">ARRUELA EM ACO GALVANIZADO, DIAMETRO EXTERNO = 35MM, ESPESSURA = 3MM, DIAMETRO DO FURO= 18MM</t>
  </si>
  <si>
    <t xml:space="preserve">ARRUELA EM ALUMINIO, COM ROSCA, DE 1 1/4", PARA ELETRODUTO</t>
  </si>
  <si>
    <t xml:space="preserve">ARRUELA LISA, REDONDA, DE LATAO POLIDO, DIAMETRO NOMINAL 5/8", DIAMETRO EXTERNO = 34 MM, DIAMETRO DO FURO = 17 MM, ESPESSURA = *2,5* MM</t>
  </si>
  <si>
    <t xml:space="preserve">ASSENTADOR DE MANILHAS (HORISTA)</t>
  </si>
  <si>
    <t xml:space="preserve">ASSENTO VASO SANITARIO INFANTIL EM PLASTICO BRANCO</t>
  </si>
  <si>
    <t xml:space="preserve">AUXILIAR DE AZULEJISTA (HORISTA)</t>
  </si>
  <si>
    <t xml:space="preserve">AUXILIAR DE ENCANADOR OU BOMBEIRO HIDRAULICO (HORISTA)</t>
  </si>
  <si>
    <t xml:space="preserve">AUXILIAR DE ESCRITORIO (HORISTA)</t>
  </si>
  <si>
    <t xml:space="preserve">AUXILIAR DE LABORATORISTA DE SOLOS E DE CONCRETO (HORISTA)</t>
  </si>
  <si>
    <t xml:space="preserve">AUXILIAR DE MECANICO (HORISTA)</t>
  </si>
  <si>
    <t xml:space="preserve">AUXILIAR DE PEDREIRO (HORISTA)</t>
  </si>
  <si>
    <t xml:space="preserve">AUXILIAR DE SERVICOS GERAIS (HORISTA)</t>
  </si>
  <si>
    <t xml:space="preserve">AUXILIAR DE TOPOGRAFO (HORISTA)</t>
  </si>
  <si>
    <t xml:space="preserve">AUXILIAR TECNICO / ASSISTENTE DE ENGENHARIA (HORISTA)</t>
  </si>
  <si>
    <t xml:space="preserve">AVENTAL EM PVC, FORRADO, *0,3* MM DE ESPESSURA, *1,15 X 0,70* M (COMPRIMENTO X LARGURA), 100% IMPERMEAVEL</t>
  </si>
  <si>
    <t xml:space="preserve">AZULEJISTA OU LADRILHEIRO (HORISTA)</t>
  </si>
  <si>
    <t xml:space="preserve">BACIA SANITARIA (VASO) COM CAIXA ACOPLADA, SIFAO APARENTE, DE LOUCA BRANCA (SEM ASSENTO)</t>
  </si>
  <si>
    <t xml:space="preserve">BACIA SANITARIA (VASO) COM CAIXA ACOPLADA, SIFAO OCULTO / CARENADO, DE LOUCA BRANCA (SEM ASSENTO) - PADRAO ALTO</t>
  </si>
  <si>
    <t xml:space="preserve">BACIA SANITARIA (VASO) CONVENCIONAL PARA PCD, SEM FURO FRONTAL, DE LOUCA BRANCA (SEM ASSENTO)</t>
  </si>
  <si>
    <t xml:space="preserve">BACIA SANITARIA (VASO) CONVENCIONAL PARA USO ESPECIFICO (HOSPITAIS, CLINICAS), COM FURO FRONTAL, DE LOUCA BRANCA, SEM ASSENTO</t>
  </si>
  <si>
    <t xml:space="preserve">BACIA SANITARIA (VASO) CONVENCIONAL, DE LOUCA BRANCA, SIFAO APARENTE, SAIDA VERTICAL (SEM ASSENTO)</t>
  </si>
  <si>
    <t xml:space="preserve">BACIA SANITARIA (VASO) CONVENCIONAL, DE LOUCA COLORIDA, SIFAO APARENTE, SAIDA VERTICAL (SEM ASSENTO)</t>
  </si>
  <si>
    <t xml:space="preserve">BACIA SANITARIA (VASO) INFANTIL, SIFONADO, DE LOUCA BRANCA, (SEM ASSENTO)</t>
  </si>
  <si>
    <t xml:space="preserve">BALANCIM INDIVIDUAL, TIPO CADEIRA SUSPENSA SOBE E DESCE</t>
  </si>
  <si>
    <t xml:space="preserve">BALDE DE PLASTICO CAPACIDADE 12 L</t>
  </si>
  <si>
    <t xml:space="preserve">BANCADA/ BANCA EM GRANITO, POLIDO, TIPO ANDORINHA/ QUARTZ/ CASTELO/ CORUMBA OU OUTROS EQUIVALENTES DA REGIAO, COM CUBA INOX, FORMATO *120 X 60* CM, E= *2* CM</t>
  </si>
  <si>
    <t xml:space="preserve">BANCADA/ BANCA/ BALCAO/ TAMPO EM MARMORE BRANCO COMUM, POLIDO, LISO, ACABAMENTO RETO, E= *3* CM (SEM FUROS)</t>
  </si>
  <si>
    <t xml:space="preserve">BARRA ANTIPANICO DUPLA, CEGA EM LADO OPOSTO, COR CINZA</t>
  </si>
  <si>
    <t xml:space="preserve">BARRA ANTIPANICO SIMPLES, CEGA EM LADO OPOSTO, COR CINZA</t>
  </si>
  <si>
    <t xml:space="preserve">BARRA DE ACO CHATA, RETANGULAR (QUALQUER BITOLA)</t>
  </si>
  <si>
    <t xml:space="preserve">BARRA DE ACO CHATO, RETANGULAR, 19,05 MM X 3,17 MM (L X E), 0,47 KG/M</t>
  </si>
  <si>
    <t xml:space="preserve">BARRA DE ACO CHATO, RETANGULAR, 25,4 MM X 4,76 MM (L X E), 0,94 KG/M</t>
  </si>
  <si>
    <t xml:space="preserve">BARRA DE ACO CHATO, RETANGULAR, 25,4 MM X 6,35 MM (L X E), 1,2265 KG/M</t>
  </si>
  <si>
    <t xml:space="preserve">BARRA DE ACO CHATO, RETANGULAR, 38,1 MM X 12,7 MM (L X E), 3,79 KG/M</t>
  </si>
  <si>
    <t xml:space="preserve">BARRA DE ACO CHATO, RETANGULAR, 38,1 MM X 6,35 MM (L X E), 1,89 KG/M</t>
  </si>
  <si>
    <t xml:space="preserve">BARRA DE ACO CHATO, RETANGULAR, 38,1 MM X 9,53 MM (L X E), 2,84 KG/M</t>
  </si>
  <si>
    <t xml:space="preserve">BARRA DE ACO CHATO, RETANGULAR, 50,8 MM X 12,7 MM (L X E), 5,06 KG/M</t>
  </si>
  <si>
    <t xml:space="preserve">BARRA DE ACO CHATO, RETANGULAR, 50,8 MM X 25,4 MM (L X E), 10,12 KG/M</t>
  </si>
  <si>
    <t xml:space="preserve">BARRA DE ACO CHATO, RETANGULAR, 50,8 MM X 6,35 MM (L X E), 2,53 KG/M</t>
  </si>
  <si>
    <t xml:space="preserve">BARRA DE ACO CHATO, RETANGULAR, 50,8 MM X 7,94 MM (L X E), 3,162 KG/M</t>
  </si>
  <si>
    <t xml:space="preserve">BARRA DE ACO CHATO, RETANGULAR, 50,8 MM X 9,53 MM (L X E), 3,79KG/M</t>
  </si>
  <si>
    <t xml:space="preserve">BASE DE MISTURADOR MONOCOMANDO PARA CHUVEIRO, DE PAREDE (NAO INCLUI ACABAMENTOS)</t>
  </si>
  <si>
    <t xml:space="preserve">BASTIDOR PARA BLOCO M10</t>
  </si>
  <si>
    <t xml:space="preserve">BATENTE / PORTAL / ADUELA / MARCO EM MADEIRA MACICA COM REBAIXO, E = *3* CM, L = *14* CM, PARA PORTAS DE GIRO DE *60 CM A 120* CM X *210* CM, CEDRINHO / ANGELIM COMERCIAL / TAURI / CURUPIXA / PEROBA / CUMARU OU EQUIVALENTE DA REGIAO (NAO INCLUI ALIZARES)</t>
  </si>
  <si>
    <t xml:space="preserve">BATENTE / PORTAL / ADUELA / MARCO EM MADEIRA MACICA COM REBAIXO, E = *3* CM, L = *14* CM, PARA PORTAS DE GIRO DE *60 CM A 120* CM X *210* CM, PINUS / EUCALIPTO / VIROLA OU EQUIVALENTE DA REGIAO (NAO INCLUI ALIZARES)</t>
  </si>
  <si>
    <t xml:space="preserve">BATENTE / PORTAL / ADUELA / MARCO EM MADEIRA MACICA COM REBAIXO, E = *3* CM, L = *16* CM, PARA PORTAS DE GIRO DE *60 CM A 120* CM X *210* CM, CEDRINHO / ANGELIM COMERCIAL / TAURI / CURUPIXA / PEROBA / CUMARU OU EQUIVALENTE DA REGIAO (NAO INCLUI ALIZARES)</t>
  </si>
  <si>
    <t xml:space="preserve">BATENTE / PORTAL / ADUELA / MARCO EM MADEIRA MACICA COM REBAIXO, E = *3* CM, L = *16* CM, PARA PORTAS DE GIRO DE *60 CM A 120* CM X *210* CM, PINUS / EUCALIPTO / VIROLA OU EQUIVALENTE DA REGIAO (NAO INCLUI ALIZARES)</t>
  </si>
  <si>
    <t xml:space="preserve">BENTONITA, ARGILA CONSTITUIDA POR MONTMORILONITA</t>
  </si>
  <si>
    <t xml:space="preserve">BETONEIRA, CAPACIDADE NOMINAL 400 L, CAPACIDADE DE MISTURA 280 L, MOTOR ELETRICO TRIFASICO 220/380 V, POTENCIA 2 CV, SEM CARREGADOR</t>
  </si>
  <si>
    <t xml:space="preserve">BETONEIRA, CAPACIDADE NOMINAL 400 L, CAPACIDADE DE MISTURA 310 L, MOTOR A DIESEL, POTENCIA 5 CV, SEM CARREGADOR</t>
  </si>
  <si>
    <t xml:space="preserve">BETONEIRA, CAPACIDADE NOMINAL 400 L, CAPACIDADE DE MISTURA 310 L, MOTOR A GASOLINA, POTENCIA 5,5 CV, SEM CARREGADOR</t>
  </si>
  <si>
    <t xml:space="preserve">BETONEIRA, CAPACIDADE NOMINAL 400 L, CAPACIDADE DE MISTURA 310 L, MOTOR ELETRICO TRIFASICO 220/380V, POTENCIA 2 CV, SEM CARREGADOR</t>
  </si>
  <si>
    <t xml:space="preserve">BETONEIRA, CAPACIDADE NOMINAL 600 L, CAPACIDADE DE MISTURA 360 L, MOTOR ELETRICO TRIFASICO 220/380V, POTENCIA 4CV, SEM CARREGADOR</t>
  </si>
  <si>
    <t xml:space="preserve">BETONEIRA, CAPACIDADE NOMINAL 600 L, CAPACIDADE DE MISTURA 440 L, MOTOR A DIESEL, POTENCIA 10 CV, COM CARREGADOR</t>
  </si>
  <si>
    <t xml:space="preserve">BETONEIRA, CAPACIDADE NOMINAL 600 L, CAPACIDADE DE MISTURA 440 L, MOTOR A GASOLINA, POTENCIA 10 HP, COM CARREGADOR</t>
  </si>
  <si>
    <t xml:space="preserve">BLASTER, DINAMITADOR OU CABO DE FOGO (HORISTA)</t>
  </si>
  <si>
    <t xml:space="preserve">BLOCO / TIJOLO DE VIDRO INCOLOR, CANELADO / ONDULADO, *19 X 19 X 8* CM (A X L X E)</t>
  </si>
  <si>
    <t xml:space="preserve">BLOCO / TIJOLO DE VIDRO INCOLOR, XADREZ, *20 X 20 X 10* CM (A X L X E)</t>
  </si>
  <si>
    <t xml:space="preserve">BLOCO CERAMICO / TIJOLO VAZADO PARA ALVENARIA DE VEDACAO, 4 FUROS NA HORIZONTAL DE 9 X 9 X 19 CM (L X A X C)</t>
  </si>
  <si>
    <t xml:space="preserve">BLOCO CERAMICO / TIJOLO VAZADO PARA ALVENARIA DE VEDACAO, 6 FUROS NA HORIZONTAL DE 11,5 X 19 X 29 CM (L X A X C)</t>
  </si>
  <si>
    <t xml:space="preserve">BLOCO CERAMICO / TIJOLO VAZADO PARA ALVENARIA DE VEDACAO, 6 FUROS NA HORIZONTAL DE 11,5 X 19 X 39 CM (L X A X C)</t>
  </si>
  <si>
    <t xml:space="preserve">BLOCO CERAMICO / TIJOLO VAZADO PARA ALVENARIA DE VEDACAO, 6 FUROS NA HORIZONTAL DE 9 X 14 X 19 CM (L X A X C)</t>
  </si>
  <si>
    <t xml:space="preserve">BLOCO CERAMICO / TIJOLO VAZADO PARA ALVENARIA DE VEDACAO, 6 FUROS NA HORIZONTAL DE 9 X 14 X 24 CM (L X A X C)</t>
  </si>
  <si>
    <t xml:space="preserve">BLOCO CERAMICO / TIJOLO VAZADO PARA ALVENARIA DE VEDACAO, 6 FUROS NA HORIZONTAL DE 9 X 19 X 39 CM (L X A X C)</t>
  </si>
  <si>
    <t xml:space="preserve">BLOCO CERAMICO / TIJOLO VAZADO PARA ALVENARIA DE VEDACAO, 8 FUROS NA HORIZONTAL DE 9 X 19 X 19 CM (L X A X C)</t>
  </si>
  <si>
    <t xml:space="preserve">BLOCO CERAMICO / TIJOLO VAZADO PARA ALVENARIA DE VEDACAO, 8 FUROS NA HORIZONTAL DE 9 X 19 X 29 CM (L X A X C)</t>
  </si>
  <si>
    <t xml:space="preserve">BLOCO CERAMICO / TIJOLO VAZADO PARA ALVENARIA DE VEDACAO, 9 FUROS NA HORIZONTAL DE 11,5 X 14 X 24 CM (L X A X C)</t>
  </si>
  <si>
    <t xml:space="preserve">BLOCO CERAMICO / TIJOLO VAZADO PARA ALVENARIA DE VEDACAO, 9 FUROS NA HORIZONTAL DE 14 X 19 X 29 CM (L X A X C)</t>
  </si>
  <si>
    <t xml:space="preserve">BLOCO CERAMICO / TIJOLO VAZADO PARA ALVENARIA DE VEDACAO, 9 FUROS NA HORIZONTAL DE 14 X 19 X 39 CM (L X A X C)</t>
  </si>
  <si>
    <t xml:space="preserve">BLOCO CERAMICO / TIJOLO VAZADO PARA ALVENARIA DE VEDACAO, 9 FUROS NA HORIZONTAL DE 19 X 19 X 29 CM (L X A X C)</t>
  </si>
  <si>
    <t xml:space="preserve">BLOCO CERAMICO / TIJOLO VAZADO PARA ALVENARIA DE VEDACAO, 9 FUROS NA HORIZONTAL DE 19 X 19 X 39 CM (L X A X C)</t>
  </si>
  <si>
    <t xml:space="preserve">BLOCO CERAMICO / TIJOLO VAZADO PARA ALVENARIA DE VEDACAO, FUROS NA HORIZONTAL DE 11,5 X 19 X 19 CM (L X A X C)</t>
  </si>
  <si>
    <t xml:space="preserve">BLOCO CERAMICO / TIJOLO VAZADO PARA ALVENARIA DE VEDACAO, FUROS NA VERTICAL DE 11,5 X 19 X 29 CM (L X A X C)</t>
  </si>
  <si>
    <t xml:space="preserve">BLOCO CERAMICO / TIJOLO VAZADO PARA ALVENARIA DE VEDACAO, FUROS NA VERTICAL DE 11,5 X 19 X 39 CM (L X A X C)</t>
  </si>
  <si>
    <t xml:space="preserve">BLOCO CERAMICO / TIJOLO VAZADO PARA ALVENARIA DE VEDACAO, FUROS NA VERTICAL DE 14 X 19 X 29 CM (L X A X C)</t>
  </si>
  <si>
    <t xml:space="preserve">BLOCO CERAMICO / TIJOLO VAZADO PARA ALVENARIA DE VEDACAO, FUROS NA VERTICAL DE 14 X 19 X 39 CM (L X A X C)</t>
  </si>
  <si>
    <t xml:space="preserve">BLOCO CERAMICO / TIJOLO VAZADO PARA ALVENARIA DE VEDACAO, FUROS NA VERTICAL DE 19 X 19 X 39 CM (L X A X C)</t>
  </si>
  <si>
    <t xml:space="preserve">BLOCO CERAMICO / TIJOLO VAZADO PARA ALVENARIA DE VEDACAO, FUROS NA VERTICAL DE 9 X 19 X 39 CM (L X A X C)</t>
  </si>
  <si>
    <t xml:space="preserve">BLOCO CONCRETO CELULAR AUTOCLAVADO 12,5 X 30 X 60 CM (E X A X C)</t>
  </si>
  <si>
    <t xml:space="preserve">BLOCO CONCRETO CELULAR AUTOCLAVADO 7,5 X 30 X 60 CM (E X A X C)</t>
  </si>
  <si>
    <t xml:space="preserve">BLOCO DE CONCRETO ESTRUTURAL 14 X 19 X 29 CM, FBK 10 MPA (NBR 6136)</t>
  </si>
  <si>
    <t xml:space="preserve">BLOCO DE CONCRETO ESTRUTURAL 14 X 19 X 29 CM, FBK 12 MPA (NBR 6136)</t>
  </si>
  <si>
    <t xml:space="preserve">BLOCO DE CONCRETO ESTRUTURAL 14 X 19 X 29 CM, FBK 14 MPA (NBR 6136)</t>
  </si>
  <si>
    <t xml:space="preserve">BLOCO DE CONCRETO ESTRUTURAL 14 X 19 X 29 CM, FBK 16 MPA (NBR 6136)</t>
  </si>
  <si>
    <t xml:space="preserve">BLOCO DE CONCRETO ESTRUTURAL 14 X 19 X 29 CM, FBK 4,5 MPA (NBR 6136)</t>
  </si>
  <si>
    <t xml:space="preserve">BLOCO DE CONCRETO ESTRUTURAL 14 X 19 X 29 CM, FBK 6 MPA (NBR 6136)</t>
  </si>
  <si>
    <t xml:space="preserve">BLOCO DE CONCRETO ESTRUTURAL 14 X 19 X 29 CM, FBK 8 MPA (NBR 6136)</t>
  </si>
  <si>
    <t xml:space="preserve">BLOCO DE CONCRETO ESTRUTURAL 14 X 19 X 34 CM, FBK 4,5 MPA (NBR 6136)</t>
  </si>
  <si>
    <t xml:space="preserve">BLOCO DE CONCRETO ESTRUTURAL 14 X 19 X 39 CM, FBK 10 MPA (NBR 6136)</t>
  </si>
  <si>
    <t xml:space="preserve">BLOCO DE CONCRETO ESTRUTURAL 14 X 19 X 39 CM, FBK 12 MPA (NBR 6136)</t>
  </si>
  <si>
    <t xml:space="preserve">BLOCO DE CONCRETO ESTRUTURAL 14 X 19 X 39 CM, FBK 14 MPA (NBR 6136)</t>
  </si>
  <si>
    <t xml:space="preserve">BLOCO DE CONCRETO ESTRUTURAL 14 X 19 X 39 CM, FBK 4,5 MPA (NBR 6136)</t>
  </si>
  <si>
    <t xml:space="preserve">BLOCO DE CONCRETO ESTRUTURAL 14 X 19 X 39 CM, FBK 6 MPA (NBR 6136)</t>
  </si>
  <si>
    <t xml:space="preserve">BLOCO DE CONCRETO ESTRUTURAL 14 X 19 X 39 CM, FBK 8 MPA (NBR 6136)</t>
  </si>
  <si>
    <t xml:space="preserve">BLOCO DE CONCRETO ESTRUTURAL 14 X 19 X 39, FCK 16 MPA (NBR 6136)</t>
  </si>
  <si>
    <t xml:space="preserve">BLOCO DE CONCRETO ESTRUTURAL 19 X 19 X 39 CM, FBK 10 MPA (NBR 6136)</t>
  </si>
  <si>
    <t xml:space="preserve">BLOCO DE CONCRETO ESTRUTURAL 19 X 19 X 39 CM, FBK 12 MPA (NBR 6136)</t>
  </si>
  <si>
    <t xml:space="preserve">BLOCO DE CONCRETO ESTRUTURAL 19 X 19 X 39 CM, FBK 14 MPA (NBR 6136)</t>
  </si>
  <si>
    <t xml:space="preserve">BLOCO DE CONCRETO ESTRUTURAL 19 X 19 X 39 CM, FBK 16 MPA (NBR 6136)</t>
  </si>
  <si>
    <t xml:space="preserve">BLOCO DE CONCRETO ESTRUTURAL 19 X 19 X 39 CM, FBK 4,5 MPA (NBR 6136)</t>
  </si>
  <si>
    <t xml:space="preserve">BLOCO DE CONCRETO ESTRUTURAL 19 X 19 X 39 CM, FBK 8 MPA (NBR 6136)</t>
  </si>
  <si>
    <t xml:space="preserve">BLOCO DE CONCRETO ESTRUTURAL 9 X 19 X 39 CM, FBK 4,5 MPA (NBR 6136)</t>
  </si>
  <si>
    <t xml:space="preserve">BLOCO DE ENGATE RAPIDO PARA BASTIDOR TIPO M10</t>
  </si>
  <si>
    <t xml:space="preserve">BLOCO DE ESPUMA MULTIUSO *23X 13 X 8* CM</t>
  </si>
  <si>
    <t xml:space="preserve">BLOCO DE GESSO COMPACTO / MACICO, BRANCO, E = 10 CM, DIMENSOES *67 X 50* CM</t>
  </si>
  <si>
    <t xml:space="preserve">BLOCO DE GESSO VAZADO, BRANCO, E = *7* CM, DIMENSOES *67 X 50* CM</t>
  </si>
  <si>
    <t xml:space="preserve">BLOCO DE POLIETILENO ALTA DENSIDADE, *27* X *30* X *100* CM, ACOMPANHADOS PLACAS TERMINAIS E LONGARINAS, PARA FUNDO DE FILTRO</t>
  </si>
  <si>
    <t xml:space="preserve">BLOCO DE VEDACAO CONCRETO 14 X 19 X 29 CM (CLASSE C - NBR 6136)</t>
  </si>
  <si>
    <t xml:space="preserve">BLOCO DE VEDACAO CONCRETO APARENTE 9 X 19 X 39 CM (CLASSE C - NBR 6136)</t>
  </si>
  <si>
    <t xml:space="preserve">BLOCO DE VEDACAO DE CONCRETO 14 X 19 X 39 CM (CLASSE C - NBR 6136)</t>
  </si>
  <si>
    <t xml:space="preserve">BLOCO DE VEDACAO DE CONCRETO 19 X 19 X 39 CM (CLASSE C - NBR 6136)</t>
  </si>
  <si>
    <t xml:space="preserve">BLOCO DE VEDACAO DE CONCRETO APARENTE 14 X 19 X 39 CM (CLASSE C - NBR 6136)</t>
  </si>
  <si>
    <t xml:space="preserve">BLOCO DE VEDACAO DE CONCRETO APARENTE 19 X 19 X 39 CM (CLASSE C - NBR 6136)</t>
  </si>
  <si>
    <t xml:space="preserve">BLOCO DE VEDACAO DE CONCRETO CELULAR AUTOCLAVADO 10 X 30 X 60 CM (E X A X C)</t>
  </si>
  <si>
    <t xml:space="preserve">BLOCO DE VEDACAO DE CONCRETO CELULAR AUTOCLAVADO 15 X 30 X 60 CM (E X A X C)</t>
  </si>
  <si>
    <t xml:space="preserve">BLOCO DE VEDACAO DE CONCRETO CELULAR AUTOCLAVADO 20 X 30 X 60 CM (E X A X C)</t>
  </si>
  <si>
    <t xml:space="preserve">BLOCO DE VEDACAO DE CONCRETO, 9 X 19 X 39 CM (CLASSE C - NBR 6136)</t>
  </si>
  <si>
    <t xml:space="preserve">BLOCO DE VIDRO / ELEMENTO VAZADO, INCOLOR, VENEZIANA, *20 X 20 X 6* CM (A X L X E)</t>
  </si>
  <si>
    <t xml:space="preserve">BLOCO DE VIDRO / ELEMENTO VAZADO, INCOLOR, VENEZIANA, DE *20 X 10 X 8* CM (A X L X E)</t>
  </si>
  <si>
    <t xml:space="preserve">BLOCO ESTRUTURAL CERAMICO DE 14 X 19 X 29 CM (L X A X C) E 6,0 MPA</t>
  </si>
  <si>
    <t xml:space="preserve">BLOCO ESTRUTURAL CERAMICO DE 14 X 19 X 34 CM (L X A X C) E 6,0 MPA</t>
  </si>
  <si>
    <t xml:space="preserve">BLOCO ESTRUTURAL CERAMICO DE 14 X 19 X 39 CM (L X A X C) E 6,0 MPA</t>
  </si>
  <si>
    <t xml:space="preserve">BLOCO ESTRUTURAL CERAMICO DE 19 X 19 X 29 CM (L X A X C) E 6,0 MPA</t>
  </si>
  <si>
    <t xml:space="preserve">BLOCO ESTRUTURAL CERAMICO DE 19 X 19 X 39 CM (L X A X C) E 6,0 MPA</t>
  </si>
  <si>
    <t xml:space="preserve">BLOQUETE/PISO DE CONCRETO - MODELO PISOGRAMA/CONCREGRAMA 2 FUROS, DIMENSOES APROX. DE *35 X 15* CM E ESPESSURA DE 7 CM (+/- 1 CM), COR NATURAL</t>
  </si>
  <si>
    <t xml:space="preserve">BLOQUETE/PISO DE CONCRETO - MODELO PISOGRAMA/CONCREGRAMA/PAVI-GRADE/GRAMEIRO, DIMENSOES APROXIMADAS DE *60 X 45* CM E ESPESSURA DE 8 CM (+/- 1 CM), COR NATURAL</t>
  </si>
  <si>
    <t xml:space="preserve">BLOQUETE/PISO INTERTRAVADO DE CONCRETO - MODELO ONDA/16 FACES/RETANGULAR/TIJOLINHO/PAVER/HOLANDES/PARALELEPIPEDO, *20 X 10* CM, E = 10 CM, RESISTENCIA DE 35 MPA, COR NATURAL</t>
  </si>
  <si>
    <t xml:space="preserve">BLOQUETE/PISO INTERTRAVADO DE CONCRETO - MODELO ONDA/16 FACES/RETANGULAR/TIJOLINHO/PAVER/HOLANDES/PARALELEPIPEDO, *20 X 10* CM, E = 10 CM, RESISTENCIA DE 50 MPA, COR NATURAL</t>
  </si>
  <si>
    <t xml:space="preserve">BLOQUETE/PISO INTERTRAVADO DE CONCRETO - MODELO ONDA/16 FACES/RETANGULAR/TIJOLINHO/PAVER/HOLANDES/PARALELEPIPEDO, *20 X 10* CM, E = 6 CM, RESISTENCIA DE 35 MPA, COLORIDO</t>
  </si>
  <si>
    <t xml:space="preserve">BLOQUETE/PISO INTERTRAVADO DE CONCRETO - MODELO ONDA/16 FACES/RETANGULAR/TIJOLINHO/PAVER/HOLANDES/PARALELEPIPEDO, *20 X 10* CM, E = 6 CM, RESISTENCIA DE 35 MPA, COR NATURAL</t>
  </si>
  <si>
    <t xml:space="preserve">BLOQUETE/PISO INTERTRAVADO DE CONCRETO - MODELO ONDA/16 FACES/RETANGULAR/TIJOLINHO/PAVER/HOLANDES/PARALELEPIPEDO, *20 X 10* CM, E = 8 CM, RESISTENCIA DE 35 MPA, COLORIDO</t>
  </si>
  <si>
    <t xml:space="preserve">BLOQUETE/PISO INTERTRAVADO DE CONCRETO - MODELO ONDA/16 FACES/RETANGULAR/TIJOLINHO/PAVER/HOLANDES/PARALELEPIPEDO, *20 X 10* CM, E = 8 CM, RESISTENCIA DE 35 MPA, COR NATURAL</t>
  </si>
  <si>
    <t xml:space="preserve">BLOQUETE/PISO INTERTRAVADO DE CONCRETO - MODELO RAQUETE, *22 X 13,5* CM, E = 6 CM, RESISTENCIA DE 35 MPA, COR NATURAL</t>
  </si>
  <si>
    <t xml:space="preserve">BLOQUETE/PISO INTERTRAVADO DE CONCRETO - MODELO SEXTAVADO / HEXAGONAL, *25 X 25* CM, E = 10 CM, RESISTENCIA DE 35 MPA, COR NATURAL</t>
  </si>
  <si>
    <t xml:space="preserve">BLOQUETE/PISO INTERTRAVADO DE CONCRETO - MODELO SEXTAVADO / HEXAGONAL, *25 X 25* CM, E = 6 CM, RESISTENCIA DE 35 MPA, COR NATURAL</t>
  </si>
  <si>
    <t xml:space="preserve">BLOQUETE/PISO INTERTRAVADO DE CONCRETO - MODELO SEXTAVADO / HEXAGONAL, *25 X 25* CM, E = 8 CM, RESISTENCIA DE 35 MPA, COR NATURAL</t>
  </si>
  <si>
    <t xml:space="preserve">BOCAL PVC, PARA CALHA PLUVIAL, DIAMETRO DA SAIDA ENTRE *75 E 120* MM, PARA DRENAGEM PLUVIAL PREDIAL</t>
  </si>
  <si>
    <t xml:space="preserve">BOLSA DE LIGACAO EM PVC FLEXIVEL PARA VASO SANITARIO 40 MM (1 1/2")</t>
  </si>
  <si>
    <t xml:space="preserve">BOMBA CENTRIFUGA COM MOTOR ELETRICO MONOFASICO, POTENCIA 0,33 HP, BOCAIS 1" X 3/4", DIAMETRO DO ROTOR 99 MM, HM/Q = 4 MCA / 8,5 M3/H A 18 MCA / 0,90 M3/H</t>
  </si>
  <si>
    <t xml:space="preserve">BOMBA CENTRIFUGA MONOESTAGIO COM MOTOR ELETRICO MONOFASICO, POTENCIA 15 HP, DIAMETRO DO ROTOR *173* MM, HM/Q = *30* MCA / *90* M3/H A *45* MCA / *55* M3/H</t>
  </si>
  <si>
    <t xml:space="preserve">BOMBA CENTRIFUGA MOTOR ELETRICO MONOFASICO 0,49 HP BOCAIS 1" X 3/4", DIAMETRO DO ROTOR 110 MM, HM/Q: 6 M / 8,3 M3/H A 20 M / 1,2 M3/H</t>
  </si>
  <si>
    <t xml:space="preserve">BOMBA CENTRIFUGA MOTOR ELETRICO MONOFASICO 0,74HP DIAMETRO DE SUCCAO X ELEVACAO 1 1/4" X 1", DIAMETRO DO ROTOR 120 MM, HM/Q: 8 M / 7,70 M3/H A 24 M / 2,80 M3/H</t>
  </si>
  <si>
    <t xml:space="preserve">BOMBA CENTRIFUGA MOTOR ELETRICO TRIFASICO 0,99HP DIAMETRO DE SUCCAO X ELEVACAO 1" X 1", DIAMETRO DO ROTOR 145 MM, HM/Q: 14 M / 8,4 M3/H A 40 M / 0,60 M3/H</t>
  </si>
  <si>
    <t xml:space="preserve">BOMBA CENTRIFUGA MOTOR ELETRICO TRIFASICO 1,48HP DIAMETRO DE SUCCAO X ELEVACAO 1" X 1", 4 ESTAGIOS, DIAMETRO DOS ROTORES 3 X 107 MM + 1 X 100 MM, HM/Q: 10 M / 5,3 M3/H A 70 M / 1,8 M3/H</t>
  </si>
  <si>
    <t xml:space="preserve">BOMBA CENTRIFUGA MOTOR ELETRICO TRIFASICO 2,96HP, DIAMETRO DE SUCCAO X ELEVACAO 1 1/2" X 1 1/4", DIAMETRO DO ROTOR 148 MM, HM/Q: 34 M / 14,80 M3/H A 40 M / 8,60 M3/H</t>
  </si>
  <si>
    <t xml:space="preserve">BOMBA CENTRIFUGA, MOTOR ELETRICO TRIFASICO 1,48HP DIAMETRO DE SUCCAO X ELEVACAO 1 1/2" X 1", DIAMETRO DO ROTOR 117 MM, HM/Q: 10 M / 21,9 M3/H A 24 M / 6,1 M3/H</t>
  </si>
  <si>
    <t xml:space="preserve">BOMBA SUBMERSIVEL, ELETRICA, TRIFASICA, POTENCIA 6 HP, DIAMETRO DO ROTOR 127 MM, BOCAL DE SAIDA DIAMETRO DE 3 POLEGADAS, HM/Q = 7 M / 66,90 M3/H A 26 M / 2,88 M3/H</t>
  </si>
  <si>
    <t xml:space="preserve">BOMBA TRIPLEX COM MOTOR A DIESEL, NACIONAL, DIAMETRO DE SUCCAO DE 2 1/2"</t>
  </si>
  <si>
    <t xml:space="preserve">BORBOLETA PARA JANELA TIPO GUILHOTINA, EM ZAMAC CROMADO</t>
  </si>
  <si>
    <t xml:space="preserve">BRACO / CANO PARA CHUVEIRO ELETRICO, EM ALUMINIO, 30 CM X 1/2"</t>
  </si>
  <si>
    <t xml:space="preserve">BRACO OU HASTE COM CANOPLA PLASTICA, 1/2", PARA CHUVEIRO SIMPLES</t>
  </si>
  <si>
    <t xml:space="preserve">BRACO OU HASTE RETA COM CANOPLA PLASTICA, 1/2", PARA CHUVEIRO ELETRICO</t>
  </si>
  <si>
    <t xml:space="preserve">BROCHA RETANGULAR, *15 X 5* CM</t>
  </si>
  <si>
    <t xml:space="preserve">BUCHA DE REDUCAO CPVC, SOLDAVEL, 54 X 28 MM, PARA AGUA QUENTE</t>
  </si>
  <si>
    <t xml:space="preserve">BUCHA DE REDUCAO DE COBRE SEM ANEL DE SOLDA, PONTA X BOLSA, 22 X 15 MM</t>
  </si>
  <si>
    <t xml:space="preserve">BUCHA DE REDUCAO DE COBRE SEM ANEL DE SOLDA, PONTA X BOLSA, 28 X 22 MM</t>
  </si>
  <si>
    <t xml:space="preserve">BUCHA DE REDUCAO DE COBRE SEM ANEL DE SOLDA, PONTA X BOLSA, 35 X 28 MM</t>
  </si>
  <si>
    <t xml:space="preserve">BUCHA DE REDUCAO DE COBRE SEM ANEL DE SOLDA, PONTA X BOLSA, 42 X 35 MM</t>
  </si>
  <si>
    <t xml:space="preserve">BUCHA DE REDUCAO DE COBRE SEM ANEL DE SOLDA, PONTA X BOLSA, 54 X 42 MM</t>
  </si>
  <si>
    <t xml:space="preserve">BUCHA DE REDUCAO DE COBRE SEM ANEL DE SOLDA, PONTA X BOLSA, 66 X 54 MM</t>
  </si>
  <si>
    <t xml:space="preserve">BUCHA DE REDUCAO EM ALUMINIO, COM ROSCA, DE 3/4" X 1/2", PARA ELETRODUTO</t>
  </si>
  <si>
    <t xml:space="preserve">BUCHA DE REDUCAO PVC, ROSCAVEL 1 1/2" X 1"</t>
  </si>
  <si>
    <t xml:space="preserve">BUCHA DE REDUCAO PVC, ROSCAVEL, 1 1/2" X 3/4"</t>
  </si>
  <si>
    <t xml:space="preserve">BUCHA DE REDUCAO PVC, ROSCAVEL, 1" X 1/2"</t>
  </si>
  <si>
    <t xml:space="preserve">BUCHA DE REDUCAO PVC, ROSCAVEL, 1" X 3/4"</t>
  </si>
  <si>
    <t xml:space="preserve">BUCHA DE REDUCAO, CPVC, SOLDAVEL, 54 X 35 MM, PARA AGUA QUENTE</t>
  </si>
  <si>
    <t xml:space="preserve">BUCHA DE REDUCAO, PPR, DN 50 X 25 MM, PARA AGUA QUENTE E FRIA PREDIAL</t>
  </si>
  <si>
    <t xml:space="preserve">BUCHA DE REDUCAO, PPR, DN 50 X 32 MM, PARA AGUA QUENTE E FRIA PREDIAL</t>
  </si>
  <si>
    <t xml:space="preserve">BUCHA EM ALUMINIO, COM ROSCA, DE 1 1/2", PARA ELETRODUTO</t>
  </si>
  <si>
    <t xml:space="preserve">CABECEIRA DIREITA OU ESQUERDA, PVC, PARA CALHA PLUVIAL, DIAMETRO ENTRE *119 E 170* MM, PARA DRENAGEM PLUVIAL PREDIAL</t>
  </si>
  <si>
    <t xml:space="preserve">CABO COAXIAL RG11 95% DE MALHA</t>
  </si>
  <si>
    <t xml:space="preserve">CABO COAXIAL RG59 95% DE MALHA</t>
  </si>
  <si>
    <t xml:space="preserve">CABO COAXIAL RG6 95% DE MALHA</t>
  </si>
  <si>
    <t xml:space="preserve">CABO DE ACO GALVANIZADO, DIAMETRO 12,7 MM (1/2"), COM ALMA DE ACO CABO INDEPENDENTE 6 X 25 F</t>
  </si>
  <si>
    <t xml:space="preserve">CABO DE ACO GALVANIZADO, DIAMETRO 12,7 MM (1/2"), COM ALMA DE FIBRA 6 X 25 F</t>
  </si>
  <si>
    <t xml:space="preserve">CABO DE ACO GALVANIZADO, DIAMETRO 9,53 MM (3/8"), COM ALMA DE FIBRA 6 X 25 F</t>
  </si>
  <si>
    <t xml:space="preserve">CABO DE COBRE FLEXIVEL NAO HALOGENADO, SEM EMISSAO DE FUMACA, 750V, SECAO NOMINAL 120 MM</t>
  </si>
  <si>
    <t xml:space="preserve">CABO DE COBRE FLEXIVEL NAO HALOGENADO, SEM EMISSAO DE FUMACA, 750V, SECAO NOMINAL 2,5 MM</t>
  </si>
  <si>
    <t xml:space="preserve">CABO DE COBRE FLEXIVEL NAO HALOGENADO, SEM EMISSAO DE FUMACA, 750V, SECAO NOMINAL 240 MM</t>
  </si>
  <si>
    <t xml:space="preserve">CABO DE COBRE FLEXIVEL NAO HALOGENADO, SEM EMISSAO DE FUMACA, 750V, SECAO NOMINAL 50 MM</t>
  </si>
  <si>
    <t xml:space="preserve">CABO DE COBRE FLEXIVEL NAO HALOGENADO, SEM EMISSAO DE FUMACA, 750V, SECAO NOMINAL 6,0 MM</t>
  </si>
  <si>
    <t xml:space="preserve">CABO DE COBRE, RIGIDO, CLASSE 2, ISOLACAO EM PVC, ANTI-CHAMA BWF-B, 1 CONDUTOR, 450/750 V, DIAMETRO 120 MM2</t>
  </si>
  <si>
    <t xml:space="preserve">CABO DE REDE, PAR TRANCADO U/UTP, 4 PARES, CATEGORIA 5E (CAT 5E), ISOLAMENTO PVC (CM)</t>
  </si>
  <si>
    <t xml:space="preserve">CABO DE REDE, PAR TRANCADO U/UTP, 4 PARES, CATEGORIA 5E (CAT 5E), ISOLAMENTO PVC (CMX)</t>
  </si>
  <si>
    <t xml:space="preserve">CABO DE REDE, PAR TRANCADO U/UTP, 4 PARES, CATEGORIA 5E (CAT 5E), ISOLAMENTO PVC (LSZH)</t>
  </si>
  <si>
    <t xml:space="preserve">CABO DE REDE, PAR TRANCADO U/UTP, 4 PARES, CATEGORIA 6 (CAT 6), ISOLAMENTO PVC (CM)</t>
  </si>
  <si>
    <t xml:space="preserve">CABO DE REDE, PAR TRANCADO UTP, 4 PARES, CATEGORIA 6 (CAT 6), ISOLAMENTO PVC (LSZH)</t>
  </si>
  <si>
    <t xml:space="preserve">CABO ELETRONICO CATEGORIA 6A U/UTP 23AWG X 4P</t>
  </si>
  <si>
    <t xml:space="preserve">CADEADO SIMPLES, CORPO EM LATAO MACICO, COM LARGURA DE 25 MM E ALTURA DE APROX 25 MM, HASTE CEMENTADA (NAO LONGA), EM ACO TEMPERADO COM DIAMETRO DE APROX 5,0 MM, INCLUINDO 2 CHAVES</t>
  </si>
  <si>
    <t xml:space="preserve">CADEADO SIMPLES, CORPO EM LATAO MACICO, COM LARGURA DE 35 MM E ALTURA DE APROX 30 MM, HASTE CEMENTADA (NAO LONGA), EM ACO TEMPERADO COM DIAMETRO DE APROX 6,0 MM, INCLUINDO 2 CHAVES</t>
  </si>
  <si>
    <t xml:space="preserve">CADEADO SIMPLES, CORPO EM LATAO MACICO, COM LARGURA DE 50 MM E ALTURA DE APROX 40 MM, HASTE CEMENTADA EM ACO TEMPERADO COM DIAMETRO DE APROX 8,0 MM, INCLUINDO 2 CHAVES</t>
  </si>
  <si>
    <t xml:space="preserve">CAIBRO 5 X 5 CM EM PINUS, MISTA OU EQUIVALENTE DA REGIAO - BRUTA</t>
  </si>
  <si>
    <t xml:space="preserve">CAIBRO APARELHADO *6 X 8* CM, EM MACARANDUBA/MASSARANDUBA, ANGELIM OU EQUIVALENTE DA REGIAO</t>
  </si>
  <si>
    <t xml:space="preserve">CAIBRO APARELHADO *7,5 X 7,5* CM, EM MACARANDUBA/MASSARANDUBA, ANGELIM OU EQUIVALENTE DA REGIAO</t>
  </si>
  <si>
    <t xml:space="preserve">CAIBRO NAO APARELHADO *5 X 6* CM, EM MACARANDUBA/MASSARANDUBA, ANGELIM OU EQUIVALENTE DA REGIAO - BRUTA</t>
  </si>
  <si>
    <t xml:space="preserve">CAIBRO NAO APARELHADO *6 X 6* CM, EM MACARANDUBA/MASSARANDUBA, ANGELIM OU EQUIVALENTE DA REGIAO - BRUTA</t>
  </si>
  <si>
    <t xml:space="preserve">CAIBRO NAO APARELHADO, *6 X 8* CM, EM MACARANDUBA/MASSARANDUBA, ANGELIM OU EQUIVALENTE DA REGIAO - BRUTA</t>
  </si>
  <si>
    <t xml:space="preserve">CAIBRO ROLICO DE MADEIRA TRATADA, D = 4 A 7 CM, H = 3,00 M, EM EUCALIPTO OU EQUIVALENTE DA REGIAO</t>
  </si>
  <si>
    <t xml:space="preserve">CAIXA D'AGUA / RESERVATORIO EM POLIESTER REFORCADO COM FIBRA DE VIDRO, 10000 LITROS, COM TAMPA</t>
  </si>
  <si>
    <t xml:space="preserve">CAIXA D'AGUA / RESERVATORIO EM POLIESTER REFORCADO COM FIBRA DE VIDRO, 1500 LITROS, COM TAMPA</t>
  </si>
  <si>
    <t xml:space="preserve">CAIXA D'AGUA / RESERVATORIO EM POLIESTER REFORCADO COM FIBRA DE VIDRO, 15000 LITROS, COM TAMPA</t>
  </si>
  <si>
    <t xml:space="preserve">CAIXA D'AGUA / RESERVATORIO EM POLIESTER REFORCADO COM FIBRA DE VIDRO, 2000 LITROS, COM TAMPA</t>
  </si>
  <si>
    <t xml:space="preserve">CAIXA D'AGUA / RESERVATORIO EM POLIESTER REFORCADO COM FIBRA DE VIDRO, 20000 LITROS, COM TAMPA</t>
  </si>
  <si>
    <t xml:space="preserve">CAIXA D'AGUA / RESERVATORIO EM POLIESTER REFORCADO COM FIBRA DE VIDRO, 3000 LITROS, COM TAMPA</t>
  </si>
  <si>
    <t xml:space="preserve">CAIXA D'AGUA / RESERVATORIO EM POLIESTER REFORCADO COM FIBRA DE VIDRO, 500 LITROS, COM TAMPA</t>
  </si>
  <si>
    <t xml:space="preserve">CAIXA D'AGUA / RESERVATORIO EM POLIESTER REFORCADO COM FIBRA DE VIDRO, 5000 LITROS, COM TAMPA</t>
  </si>
  <si>
    <t xml:space="preserve">CAIXA D'AGUA / RESERVATORIO EM POLIESTER REFORCADO COM FIBRA DE VIDRO, 7000 LITROS, COM TAMPA</t>
  </si>
  <si>
    <t xml:space="preserve">CAIXA D'AGUA / RESERVATORIO EM POLIESTER REFORCADO COM FIBRA DE VIDRO, 750 LITROS, COM TAMPA</t>
  </si>
  <si>
    <t xml:space="preserve">CAIXA D'AGUA / RESERVATORIO EM POLIESTER REFORCADO COM FIBRA DE VIDRO,1000 LITROS, COM TAMPA</t>
  </si>
  <si>
    <t xml:space="preserve">CAIXA D'AGUA / RESERVATORIO EM POLIETILENO, 1000 LITROS, COM TAMPA</t>
  </si>
  <si>
    <t xml:space="preserve">CAIXA D'AGUA / RESERVATORIO EM POLIETILENO, 1500 LITROS, COM TAMPA</t>
  </si>
  <si>
    <t xml:space="preserve">CAIXA D'AGUA / RESERVATORIO EM POLIETILENO, 2000 LITROS, COM TAMPA</t>
  </si>
  <si>
    <t xml:space="preserve">CAIXA D'AGUA / RESERVATORIO EM POLIETILENO, 3000 LITROS, COM TAMPA</t>
  </si>
  <si>
    <t xml:space="preserve">CAIXA D'AGUA / RESERVATORIO EM POLIETILENO, 500 LITROS, COM TAMPA</t>
  </si>
  <si>
    <t xml:space="preserve">CAIXA D'AGUA / RESERVATORIO EM POLIETILENO, 750 LITROS, COM TAMPA</t>
  </si>
  <si>
    <t xml:space="preserve">CAIXA DE ATERRAMENTO EM CONCRETO PRE-MOLDADO, DIAMETRO DE 0,30 M E ALTURA DE 0,35 M, SEM FUNDO E COM TAMPA</t>
  </si>
  <si>
    <t xml:space="preserve">CAIXA DE CONCRETO ARMADO PRE-MOLDADO, COM FUNDO E SEM TAMPA, DIMENSOES DE 0,30 X 0,30 X 0,30 M</t>
  </si>
  <si>
    <t xml:space="preserve">CAIXA DE CONCRETO ARMADO PRE-MOLDADO, COM FUNDO E SEM TAMPA, DIMENSOES DE 0,40 X 0,40 X 0,40 M</t>
  </si>
  <si>
    <t xml:space="preserve">CAIXA DE CONCRETO ARMADO PRE-MOLDADO, COM FUNDO E SEM TAMPA, DIMENSOES DE 0,60 X 0,60 X 0,50 M</t>
  </si>
  <si>
    <t xml:space="preserve">CAIXA DE CONCRETO ARMADO PRE-MOLDADO, COM FUNDO E SEM TAMPA, DIMENSOES DE 0,80 X 0,80 X 0,50 M</t>
  </si>
  <si>
    <t xml:space="preserve">CAIXA DE CONCRETO ARMADO PRE-MOLDADO, COM FUNDO E SEM TAMPA, DIMENSOES DE 1,00 X 1,00 X 0,50 M</t>
  </si>
  <si>
    <t xml:space="preserve">CAIXA DE CONCRETO ARMADO PRE-MOLDADO, COM FUNDO E TAMPA, DIMENSOES DE 0,30 X 0,30 X 0,30 M</t>
  </si>
  <si>
    <t xml:space="preserve">CAIXA DE CONCRETO ARMADO PRE-MOLDADO, COM FUNDO E TAMPA, DIMENSOES DE 0,40 X 0,40 X 0,40 M</t>
  </si>
  <si>
    <t xml:space="preserve">CAIXA DE CONCRETO ARMADO PRE-MOLDADO, COM FUNDO E TAMPA, DIMENSOES DE 0,60 X 0,60 X 0,50 M</t>
  </si>
  <si>
    <t xml:space="preserve">CAIXA DE CONCRETO ARMADO PRE-MOLDADO, SEM FUNDO, QUADRADA, DIMENSOES DE 0,30 X 0,30 X 0,30 M</t>
  </si>
  <si>
    <t xml:space="preserve">CAIXA DE CONCRETO ARMADO PRE-MOLDADO, SEM FUNDO, QUADRADA, DIMENSOES DE 0,40 X 0,40 X 0,40 M</t>
  </si>
  <si>
    <t xml:space="preserve">CAIXA DE CONCRETO ARMADO PRE-MOLDADO, SEM FUNDO, QUADRADA, DIMENSOES DE 0,60 X 0,60 X 0,50 M</t>
  </si>
  <si>
    <t xml:space="preserve">CAIXA DE CONCRETO ARMADO PRE-MOLDADO, SEM FUNDO, QUADRADA, DIMENSOES DE 0,80 X 0,80 X 0,50 M</t>
  </si>
  <si>
    <t xml:space="preserve">CAIXA DE CONCRETO ARMADO PRE-MOLDADO, SEM FUNDO, QUADRADA, DIMENSOES DE 1,00 X 1,00 X 0,50 M</t>
  </si>
  <si>
    <t xml:space="preserve">CAIXA DE DERIVACAO PARA MEDIDOR DE ENERGIA, COM BARRAMENTO MONOFASICO, EM POLICARBONATO / TERMOPLASTICO - MODULO (PADRAO CONCESSIONARIA LOCAL)</t>
  </si>
  <si>
    <t xml:space="preserve">CAIXA DE DERIVACAO PARA MEDIDOR DE ENERGIA, COM BARRAMENTO POLIFASICO, EM POLICARBONATO / TERMOPLASTICO - MODULO (PADRAO CONCESSIONARIA LOCAL)</t>
  </si>
  <si>
    <t xml:space="preserve">CAIXA DE DESCARGA PLASTICA PARA BACIA / VASO SANITARIO DE EMBUTIR, COM ESPELHO ACIONADOR EM PLASTICO, CAPACIDADE 6 A 10 LITROS, (COMPLETA - ACESSORIOS INCLUSOS)</t>
  </si>
  <si>
    <t xml:space="preserve">CAIXA DE DESCARGA PLASTICA PARA BACIA / VASO SANITARIO, EXTERNA, CAPACIDADE 9 LITROS, PUXADOR FIO DE NYLON, NAO INCLUSO CANO, BOLSA, ENGATE</t>
  </si>
  <si>
    <t xml:space="preserve">CAIXA DE GORDURA CILINDRICA EM CONCRETO SIMPLES, PRE-MOLDADA, COM DIAMETRO DE 40 CM E ALTURA DE 45 CM, COM TAMPA</t>
  </si>
  <si>
    <t xml:space="preserve">CAIXA DE GORDURA EM PVC, DIAMETRO MINIMO 300 MM, DIAMETRO DE SAIDA 100 MM, CAPACIDADE APROXIMADA 18 LITROS, COM TAMPA E CESTO</t>
  </si>
  <si>
    <t xml:space="preserve">CAIXA DE INSPECAO PARA ATERRAMENTO E PARA RAIOS, EM POLIPROPILENO, DIAMETRO = 300 MM X ALTURA = 400 MM (INCLUIDA TAMPA SEM ESCOTILHA)</t>
  </si>
  <si>
    <t xml:space="preserve">CAIXA DE INSPECAO PARA ATERRAMENTO OU OUTRO USO, EM PVC, DN = 250 X 250 MM (INCLUIDA TAMPA EM FERRO FUNDIDO SEM ESCOTILHA)</t>
  </si>
  <si>
    <t xml:space="preserve">CAIXA DE INSPECAO PARA ATERRAMENTO OU OUTRO USO, EM PVC, DN = 300 X *300* MM (INCLUIDA TAMPA EM FERRO FUNDIDO SEM ESCOTILHA)</t>
  </si>
  <si>
    <t xml:space="preserve">CAIXA DE INSPECAO PARA ATERRAMENTO OU OUTRO USO, EM PVC, DN = 300 X 250 MM (INCLUIDA TAMPA EM FERRO FUNDIDO SEM ESCOTILHA)</t>
  </si>
  <si>
    <t xml:space="preserve">CAIXA DE INSPECAO PARA ATERRAMENTO OU OUTRO USO, EM PVC, DN = 300 X 600 MM (INCLUIDA TAMPA EM FERRO FUNDIDO SEM ESCOTILHA)</t>
  </si>
  <si>
    <t xml:space="preserve">CAIXA DE PASSAGEM / DERIVACAO / LUZ, OCTOGONAL 4 X4, EM ACO ESMALTADA, COM FUNDO MOVEL SIMPLES (FMS)</t>
  </si>
  <si>
    <t xml:space="preserve">CAIXA DE PASSAGEM ELETRICA DE PAREDE, DE EMBUTIR, EM PVC, COM TAMPA APARAFUSADA, DIMENSOES 120 X 120 X *75* MM</t>
  </si>
  <si>
    <t xml:space="preserve">CAIXA DE PASSAGEM ELETRICA DE PAREDE, DE EMBUTIR, EM PVC, COM TAMPA APARAFUSADA, DIMENSOES 150 X 150 X *75* MM</t>
  </si>
  <si>
    <t xml:space="preserve">CAIXA DE PASSAGEM ELETRICA DE PAREDE, DE EMBUTIR, EM PVC, COM TAMPA APARAFUSADA, DIMENSOES 200 X 200 X *90* MM</t>
  </si>
  <si>
    <t xml:space="preserve">CAIXA DE PASSAGEM ELETRICA DE PAREDE, DE EMBUTIR, EM TERMOPLASTICO / PVC, COM TAMPA APARAFUSADA, DIMENSOES 400 X 400 X *120* MM</t>
  </si>
  <si>
    <t xml:space="preserve">CAIXA DE PASSAGEM ELETRICA DE PAREDE, DE SOBREPOR, EM PVC, COM TAMPA APARAFUSADA, DIMENSOES 300 X 300 X *100* MM</t>
  </si>
  <si>
    <t xml:space="preserve">CAIXA DE PASSAGEM ELETRICA DE PAREDE, DE SOBREPOR, EM PVC, COM TAMPA APARAFUSADA, DIMENSOES, 400 X 400 X *120* MM</t>
  </si>
  <si>
    <t xml:space="preserve">CAIXA DE PASSAGEM ELETRICA DE PAREDE, DE SOBREPOR, EM TERMOPLASTICO / PVC, COM TAMPA APARAFUSADA, DIMENSOES 200 X 200 X *100* MM</t>
  </si>
  <si>
    <t xml:space="preserve">CAIXA DE PASSAGEM ELETRICA DE PAREDE, DE SOBREPOR, EM TERMOPLASTICO / PVC, COM TAMPA APARAFUSADA, DIMENSOES, 150 X 150 X *100* MM</t>
  </si>
  <si>
    <t xml:space="preserve">CAIXA DE PASSAGEM ELETRICA, PARA PISO, EM PVC, DIMENSOES DE 3/4" A 4"</t>
  </si>
  <si>
    <t xml:space="preserve">CAIXA DE PASSAGEM METALICA, DE SOBREPOR, COM TAMPA APARAFUSADA, DIMENSOES 15 X 15 X *10* CM</t>
  </si>
  <si>
    <t xml:space="preserve">CAIXA DE PASSAGEM METALICA, DE SOBREPOR, COM TAMPA APARAFUSADA, DIMENSOES 35 X 35 X *12* CM</t>
  </si>
  <si>
    <t xml:space="preserve">CAIXA DE PASSAGEM/ LUZ / TELEFONIA, DE EMBUTIR, EM CHAPA DE ACO GALVANIZADO, DIMENSOES 120 X 120 X *12* CM (PADRAO CONCESSIONARIA LOCAL)</t>
  </si>
  <si>
    <t xml:space="preserve">CAIXA DE PASSAGEM/ LUZ / TELEFONIA, DE EMBUTIR, EM CHAPA DE ACO GALVANIZADO, DIMENSOES 150 X 150 X 15 CM (PADRAO CONCESSIONARIA LOCAL)</t>
  </si>
  <si>
    <t xml:space="preserve">CAIXA DE PASSAGEM/ LUZ / TELEFONIA, DE EMBUTIR, EM CHAPA DE ACO GALVANIZADO, DIMENSOES 20 X 20 X *12* CM (PADRAO CONCESSIONARIA LOCAL)</t>
  </si>
  <si>
    <t xml:space="preserve">CAIXA DE PASSAGEM/ LUZ / TELEFONIA, DE EMBUTIR, EM CHAPA DE ACO GALVANIZADO, DIMENSOES 200 X 200 X 20 CM (PADRAO CONCESSIONARIA LOCAL)</t>
  </si>
  <si>
    <t xml:space="preserve">CAIXA DE PASSAGEM/ LUZ / TELEFONIA, DE EMBUTIR, EM CHAPA DE ACO GALVANIZADO, DIMENSOES 40 X 40 X *12* CM (PADRAO CONCESSIONARIA LOCAL)</t>
  </si>
  <si>
    <t xml:space="preserve">CAIXA DE PASSAGEM/ LUZ / TELEFONIA, DE EMBUTIR, EM CHAPA DE ACO GALVANIZADO, DIMENSOES 60 X 60 X *12* CM (PADRAO CONCESSIONARIA LOCAL)</t>
  </si>
  <si>
    <t xml:space="preserve">CAIXA DE PASSAGEM/ LUZ / TELEFONIA, DE EMBUTIR, EM CHAPA DE ACO GALVANIZADO, DIMENSOES 80 X 80 X *12* CM (PADRAO CONCESSIONARIA LOCAL)</t>
  </si>
  <si>
    <t xml:space="preserve">CAIXA DE PASSAGEM/ LUZ / TELEFONIA, DE SOBREPOR, EM CHAPA DE ACO GALVANIZADO, DIMENSOES 80 X 80 X *12* CM (PADRAO CONCESSIONARIA LOCAL)</t>
  </si>
  <si>
    <t xml:space="preserve">CAIXA INTERNA/EXTERNA DE MEDICAO PARA 1 MEDIDOR TRIFASICO, COM VISOR, EM CHAPA DE ACO 18 USG (PADRAO DA CONCESSIONARIA LOCAL)</t>
  </si>
  <si>
    <t xml:space="preserve">CAIXA INTERNA/EXTERNA DE MEDICAO PARA 4 MEDIDORES MONOFASICOS, COM VISOR, EM CHAPA DE ACO 18 USG (PADRAO DA CONCESSIONARIA LOCAL)</t>
  </si>
  <si>
    <t xml:space="preserve">CAIXA MODULAR PARA MEDIDOR DE ENERGIA AGRUPADA, EM POLICARBONATO / TERMOPLASTICO, COM SUPORTE PARA DISJUNTOR (PADRAO DA CONCESSIONARIA LOCAL)</t>
  </si>
  <si>
    <t xml:space="preserve">CAIXA PARA HIDROMETRO CONCRETO PRE MOLDADO, *0,24 M X 0,45 M X 0,30* M (L X C X A)</t>
  </si>
  <si>
    <t xml:space="preserve">CAIXA PARA MEDICAO COLETIVA TIPO L, PADRAO BIFASICO OU TRIFASICO, PARA ATE 4 MEDIDORES, SEM BARRAMENTO E COM PORTAS INFERIOR E SUPERIOR</t>
  </si>
  <si>
    <t xml:space="preserve">CAIXA PARA MEDICAO COLETIVA TIPO M, PADRAO BIFASICO OU TRIFASICO, PARA ATE 8 MEDIDORES, SEM BARRAMENTO E COM PORTAS INFERIOR E SUPERIOR</t>
  </si>
  <si>
    <t xml:space="preserve">CAIXA PARA MEDICAO COLETIVA TIPO N, PADRAO BIFASICO OU TRIFASICO, PARA ATE 12 MEDIDORES, SEM BARRAMENTO E COM PORTAS INFERIOR E SUPERIOR</t>
  </si>
  <si>
    <t xml:space="preserve">CAIXA PARA MEDIDOR MONOFASICO, EM POLICARBONATO / TERMOPLASTICO, PARA ALOJAR 1 DISJUNTOR (PADRAO DA CONCESSIONARIA LOCAL)</t>
  </si>
  <si>
    <t xml:space="preserve">CAIXA PARA MEDIDOR POLIFASICO, EM POLICARBONATO / TERMOPLASTICO, PARA ALOJAR 1 DISJUNTOR (PADRAO DA CONCESSIONARIA LOCAL)</t>
  </si>
  <si>
    <t xml:space="preserve">CAIXA PRE-MOLDADA PARA BOCA DE LOBO, EM CONCRETO ARMADO, COM FCK DE 25 MPA, COM DIMENSOES 1,10 X 0,65 X 1,00 M (COMPRIMENTO X LARGURA X ALTURA)</t>
  </si>
  <si>
    <t xml:space="preserve">CAIXA SIFONADA PVC, 100 X 100 X 50 MM, COM GRELHA REDONDA, BRANCA</t>
  </si>
  <si>
    <t xml:space="preserve">CAIXA SIFONADA PVC, 250 X 230 X 75 MM, COM TAMPA CEGA QUADRADA, BRANCA</t>
  </si>
  <si>
    <t xml:space="preserve">CAIXA SIFONADA, PVC, 150 X *185* X 75 MM, COM GRELHA QUADRADA, BRANCA</t>
  </si>
  <si>
    <t xml:space="preserve">CAIXA SIFONADA, PVC, 150 X 150 X 50 MM, COM GRELHA QUADRADA, BRANCA (NBR 5688)</t>
  </si>
  <si>
    <t xml:space="preserve">CAIXA SIFONADA, PVC, 150 X 150 X 50 MM, COM GRELHA REDONDA, BRANCA</t>
  </si>
  <si>
    <t xml:space="preserve">CALCETEIRO / RASTELEIRO (HORISTA)</t>
  </si>
  <si>
    <t xml:space="preserve">CALCETEIRO / RASTELEIRO (MENSALISTA)</t>
  </si>
  <si>
    <t xml:space="preserve">CALHA / PERFIL PLUVIAL DE PVC, DIAMETRO ENTRE *119 E 170* MM, COMPRIMENTO DE 3 M, PARA DRENAGEM PLUVIAL PREDIAL</t>
  </si>
  <si>
    <t xml:space="preserve">CALHA QUADRADA DE CHAPA DE ACO GALVANIZADA NUM 24, CORTE 100 CM</t>
  </si>
  <si>
    <t xml:space="preserve">CALHA QUADRADA DE CHAPA DE ACO GALVANIZADA NUM 24, CORTE 33 CM</t>
  </si>
  <si>
    <t xml:space="preserve">CALHA QUADRADA DE CHAPA DE ACO GALVANIZADA NUM 24, CORTE 50 CM</t>
  </si>
  <si>
    <t xml:space="preserve">CALHA/CANALETA DE CONCRETO SIMPLES, TIPO MEIA CANA, DIAMETRO DE 20 CM, PARA AGUA PLUVIAL</t>
  </si>
  <si>
    <t xml:space="preserve">CALHA/CANALETA DE CONCRETO SIMPLES, TIPO MEIA CANA, DIAMETRO DE 30 CM, PARA AGUA PLUVIAL</t>
  </si>
  <si>
    <t xml:space="preserve">CALHA/CANALETA DE CONCRETO SIMPLES, TIPO MEIA CANA, DIAMETRO DE 40 CM, PARA AGUA PLUVIAL</t>
  </si>
  <si>
    <t xml:space="preserve">CALHA/CANALETA DE CONCRETO SIMPLES, TIPO MEIA CANA, DIAMETRO DE 50 CM, PARA AGUA PLUVIAL</t>
  </si>
  <si>
    <t xml:space="preserve">CALHA/CANALETA DE CONCRETO SIMPLES, TIPO MEIA CANA, DIAMETRO DE 60 CM, PARA AGUA PLUVIAL</t>
  </si>
  <si>
    <t xml:space="preserve">CALHA/CANALETA DE CONCRETO SIMPLES, TIPO MEIA CANA, DIAMETRO DE 80 CM, PARA AGUA PLUVIAL</t>
  </si>
  <si>
    <t xml:space="preserve">CAMINHAO TOCO, PESO BRUTO TOTAL 10700 KG, CARGA UTIL MAXIMA 7400 KG, DISTANCIA ENTRE EIXOS 4,00 M, POTENCIA 175 CV (INCLUI CABINE E CHASSI, NAO INCLUI CARROCERIA)</t>
  </si>
  <si>
    <t xml:space="preserve">CAMINHAO TOCO, PESO BRUTO TOTAL 13200 KG, CARGA UTIL MAXIMA 9200 KG, DISTANCIA ENTRE EIXOS 3,31 M, POTENCIA 175 CV (INCLUI CABINE E CHASSI, NAO INCLUI CARROCERIA)</t>
  </si>
  <si>
    <t xml:space="preserve">CAMINHAO TOCO, PESO BRUTO TOTAL 14300 KG, CARGA UTIL MAXIMA 9480 KG, DISTANCIA ENTRE EIXOS 4,80 M, POTENCIA 185 CV (INCLUI CABINE E CHASSI, NAO INCLUI CARROCERIA)</t>
  </si>
  <si>
    <t xml:space="preserve">CAMINHAO TOCO, PESO BRUTO TOTAL 16000 KG, CARGA UTIL MAXIMA 10600 KG, DISTANCIA ENTRE EIXOS 4,80 M, POTENCIA 277 CV (INCLUI CABINE E CHASSI, NAO INCLUI CARROCERIA)</t>
  </si>
  <si>
    <t xml:space="preserve">CAMINHAO TOCO, PESO BRUTO TOTAL 16000 KG, CARGA UTIL MAXIMA 10830 KG, DISTANCIA ENTRE EIXOS 3,56 M, POTENCIA 226 CV (INCLUI CABINE E CHASSI, NAO INCLUI CARROCERIA)</t>
  </si>
  <si>
    <t xml:space="preserve">CAMINHAO TOCO, PESO BRUTO TOTAL 16000 KG, CARGA UTIL MAXIMA 11030 KG, DISTANCIA ENTRE EIXOS 5,41 M, POTENCIA 185 CV (INCLUI CABINE E CHASSI, NAO INCLUI CARROCERIA)</t>
  </si>
  <si>
    <t xml:space="preserve">CAMINHAO TOCO, PESO BRUTO TOTAL 8500 KG, CARGA UTIL MAXIMA 5600 KG, DISTANCIA ENTRE EIXOS 3,40 M, POTENCIA 167 CV (INCLUI CABINE E CHASSI, NAO INCLUI CARROCERIA)</t>
  </si>
  <si>
    <t xml:space="preserve">CAMINHAO TOCO, PESO BRUTO TOTAL 9600 KG, CARGA UTIL MAXIMA 6190 KG, DISTANCIA ENTRE EIXOS 3,70 M, POTENCIA 156 CV (INCLUI CABINE E CHASSI, NAO INCLUI CARROCERIA)</t>
  </si>
  <si>
    <t xml:space="preserve">CAMINHAO TRUCADO, PESO BRUTO TOTAL 23000 KG, CARGA UTIL MAXIMA 15285 KG, DISTANCIA ENTRE EIXOS 4,80 M, POTENCIA 326 CV (INCLUI CABINE E CHASSI, NAO INCLUI CARROCERIA)</t>
  </si>
  <si>
    <t xml:space="preserve">CAMINHAO TRUCADO, PESO BRUTO TOTAL 23000 KG, CARGA UTIL MAXIMA 15460 KG, DISTANCIA ENTRE EIXOS 4,80 M, POTENCIA 286 CV (INCLUI CABINE E CHASSI, NAO INCLUI CARROCERIA)</t>
  </si>
  <si>
    <t xml:space="preserve">CAMINHAO TRUCADO, PESO BRUTO TOTAL 23000 KG, CARGA UTIL MAXIMA 16360 KG, CABINE ESTENDIDA, DISTANCIA ENTRE EIXOS 3,56 M, POTENCIA 277 CV (INCLUI CABINE E CHASSI, NAO INCLUI CARROCERIA)</t>
  </si>
  <si>
    <t xml:space="preserve">CAMINHAO TRUCADO, PESO BRUTO TOTAL 23000 KG, CARGA UTIL MAXIMA 16540 KG, DISTANCIA ENTRE EIXOS 4,80 M, POTENCIA 256 CV (INCLUI CABINE E CHASSI, NAO INCLUI CARROCERIA)</t>
  </si>
  <si>
    <t xml:space="preserve">CAMINHONETE COM MOTOR A DIESEL, POTENCIA *160* CV, CABINE DUPLA, 4X4</t>
  </si>
  <si>
    <t xml:space="preserve">CANALETA DE CONCRETO 14 X 19 X 19 CM (CLASSE C - NBR 6136)</t>
  </si>
  <si>
    <t xml:space="preserve">CANALETA DE CONCRETO 19 X 19 X 19 CM (CLASSE C - NBR 6136)</t>
  </si>
  <si>
    <t xml:space="preserve">CANALETA DE CONCRETO 9 X 19 X 19 CM (CLASSE C - NBR 6136)</t>
  </si>
  <si>
    <t xml:space="preserve">CANALETA DE CONCRETO ESTRUTURAL 14 X 19 X 29 CM, FBK 14 MPA (NBR 6136)</t>
  </si>
  <si>
    <t xml:space="preserve">CANALETA DE CONCRETO ESTRUTURAL 14 X 19 X 29 CM, FBK 4,5 MPA (NBR 6136)</t>
  </si>
  <si>
    <t xml:space="preserve">CANALETA DE CONCRETO ESTRUTURAL 14 X 19 X 39 CM, FBK 14 MPA (NBR 6136)</t>
  </si>
  <si>
    <t xml:space="preserve">CANALETA DE CONCRETO ESTRUTURAL 14 X 19 X 39 CM, FBK 4,5 MPA (NBR 6136)</t>
  </si>
  <si>
    <t xml:space="preserve">CANALETA ESTRUTURAL CERAMICA DE 14 X 19 X 19 CM (L X A X C) E 6,0 MPA</t>
  </si>
  <si>
    <t xml:space="preserve">CANALETA ESTRUTURAL CERAMICA DE 14 X 19 X 29 CM (L X A X C) E 6,0 MPA</t>
  </si>
  <si>
    <t xml:space="preserve">CANALETA ESTRUTURAL CERAMICA DE 14 X 19 X 39 CM (L X A X C) E 6,0 MPA</t>
  </si>
  <si>
    <t xml:space="preserve">CANTONEIRA (ABAS IGUAIS) EM ACO CARBONO, 25,4 MM X 3,17 MM (L X E), 1,27KG/M</t>
  </si>
  <si>
    <t xml:space="preserve">CANTONEIRA (ABAS IGUAIS) EM ACO CARBONO, 38,1 MM X 3,17 MM (L X E), 3,48 KG/M</t>
  </si>
  <si>
    <t xml:space="preserve">CANTONEIRA (ABAS IGUAIS) EM ACO CARBONO, 50,8 MM X 9,53 MM (L X E), 6,99 KG/M</t>
  </si>
  <si>
    <t xml:space="preserve">CANTONEIRA EM ALUMINIO, ABAS IGUAIS, LARGURA DE 25,40 MM (1"), ESPESSURA DE 3,17 MM (1/8") E PESO LINEAR DE APROXIMADAMENTE 0,408 KG/M</t>
  </si>
  <si>
    <t xml:space="preserve">CANTONEIRA EM ALUMINIO, ABAS IGUAIS, LARGURA DE 25,40 MM (1"), ESPESSURA DE 4,76 MM (3/16") E PESO LINEAR DE APROXIMADAMENTE 0,593 KG/M</t>
  </si>
  <si>
    <t xml:space="preserve">CANTONEIRA EM ALUMINIO, ABAS IGUAIS, LARGURA DE 31,75 MM (1 1/4"), ESPESSURA DE 4,76 MM (3/16") E PESO LINEAR DE APROXIMADAMENTE 0,755 KG/M</t>
  </si>
  <si>
    <t xml:space="preserve">CANTONEIRA EM ALUMINIO, ABAS IGUAIS, LARGURA DE 38,10 MM (1 1/2"), ESPESSURA DE 4,76 MM (3/16") E PESO LINEAR DE APROXIMADAMENTE 0,915 KG/M</t>
  </si>
  <si>
    <t xml:space="preserve">CANTONEIRA EM ALUMINIO, ABAS IGUAIS, LARGURA DE 50,80 MM (2"), ESPESSURA DE 3,17 MM (1/8") E PESO LINEAR DE APROXIMADAMENTE 0,842 KG/M</t>
  </si>
  <si>
    <t xml:space="preserve">CANTONEIRA EM ALUMINIO, ABAS IGUAIS, LARGURA DE 50,80 MM (2"), ESPESSURA DE 6,35 MM (1/4") E PESO LINEAR DE APROXIMADAMENTE 1,630 KG/M</t>
  </si>
  <si>
    <t xml:space="preserve">CAP PVC, ROSCAVEL, 1", PARA AGUA FRIA PREDIAL</t>
  </si>
  <si>
    <t xml:space="preserve">CAP PVC, ROSCAVEL, 3/4", PARA AGUA FRIA PREDIAL</t>
  </si>
  <si>
    <t xml:space="preserve">CAP, PVC PBA, JE, DN 100 / DE 110 MM, PARA REDE DE AGUA (NBR 10351)</t>
  </si>
  <si>
    <t xml:space="preserve">CAP, PVC PBA, JE, DN 50 / DE 60 MM, PARA REDE DE AGUA (NBR 10351)</t>
  </si>
  <si>
    <t xml:space="preserve">CAP, PVC PBA, JE, DN 75 / DE 85 MM, PARA REDE DE AGUA (NBR 10351)</t>
  </si>
  <si>
    <t xml:space="preserve">CAPTOR FRANKLIN (4 PONTAS), EM LATAO CROMADO, H = 300 MM, DUAS DESCIDAS</t>
  </si>
  <si>
    <t xml:space="preserve">CAPTOR FRANKLIN (4 PONTAS), EM LATAO CROMADO, H = 300 MM, UMA DESCIDA</t>
  </si>
  <si>
    <t xml:space="preserve">CAPTOR FRANKLIN (4 PONTAS), EM LATAO CROMADO, H = 350 MM, DUAS DESCIDAS</t>
  </si>
  <si>
    <t xml:space="preserve">CAPTOR FRANKLIN (4 PONTAS), EM LATAO CROMADO, H=350 MM, UMA DESCIDA</t>
  </si>
  <si>
    <t xml:space="preserve">CARENAGEM /TAMPA, EM PLASTICO, COR BRANCA, UTILIZADO EM KIT CHASSI METALICO PARA INSTAL. HIDRAULICA DE CUBA SIMPLES SEM MAQUINA DE LAVAR ROUPA, *355* X *670* MM (L X H) (COM FUROS E DEMAIS ENCAIXES)</t>
  </si>
  <si>
    <t xml:space="preserve">CARENAGEM /TAMPA, EM PLASTICO, COR BRANCA, UTILIZADO EM KIT CHASSI METALICO PARA INSTAL. HIDRAULICA DE TANQUE COM MAQUINA DE LAVAR ROUPA, *360* X *470* MM (L X H) (COM FUROS E DEMAIS ENCAIXES)</t>
  </si>
  <si>
    <t xml:space="preserve">CARPINTEIRO AUXILIAR (HORISTA)</t>
  </si>
  <si>
    <t xml:space="preserve">CARPINTEIRO DE ESQUADRIAS (HORISTA)</t>
  </si>
  <si>
    <t xml:space="preserve">CARPINTEIRO DE FORMAS OU OFICIAL (MENSALISTA)</t>
  </si>
  <si>
    <t xml:space="preserve">CARPINTEIRO DE FORMAS PARA CONCRETO (HORISTA)</t>
  </si>
  <si>
    <t xml:space="preserve">CARRINHO DE MAO, EM ACO, COM CAPACIDADE DE *45 A 65* L / *100* KG, PNEU COM CAMARA</t>
  </si>
  <si>
    <t xml:space="preserve">CARRINHO PLATAFORMA EM MADEIRA COM ESTRUTURA EM ACO, 1500 X 800 MM, COM CAPACIDADE DE 600 KG, 4 RODAS/PNEUS/CAMARAS</t>
  </si>
  <si>
    <t xml:space="preserve">CAVALETE DE FERRO DOBRAVEL, ALTURA 80 CM</t>
  </si>
  <si>
    <t xml:space="preserve">CAVOUQUEIRO OU OPERADOR DE PERFURATRIZ / ROMPEDOR (HORISTA)</t>
  </si>
  <si>
    <t xml:space="preserve">CENTRO DE MEDICAO AGRUPADA, EM POLICARBONATO / PVC, COM 12 MEDIDORES E PROTECAO GERAL (INCLUI BARRAMENTO, DISJUNTORES E ACESSORIOS DE FIXACAO) (PADRAO CONCESSIONARIA LOCAL)</t>
  </si>
  <si>
    <t xml:space="preserve">CENTRO DE MEDICAO AGRUPADA, EM POLICARBONATO / PVC, COM 16 MEDIDORES E PROTECAO GERAL (INCLUI BARRAMENTO, DISJUNTORES E ACESSORIOS DE FIXACAO) (PADRAO CONCESSIONARIA LOCAL)</t>
  </si>
  <si>
    <t xml:space="preserve">CENTRO DE MEDICAO AGRUPADA, EM POLICARBONATO / PVC, COM 4 MEDIDORES E PROTECAO GERAL (INCLUI BARRAMENTO, DISJUNTORES E ACESSORIOS DE FIXACAO) (PADRAO CONCESSIONARIA LOCAL)</t>
  </si>
  <si>
    <t xml:space="preserve">CENTRO DE MEDICAO AGRUPADA, EM POLICARBONATO / PVC, COM 8 MEDIDORES E PROTECAO GERAL (INCLUI BARRAMENTO, DISJUNTORES E ACESSORIOS DE FIXACAO) (PADRAO CONCESSIONARIA LOCAL)</t>
  </si>
  <si>
    <t xml:space="preserve">CERA LIQUIDA INCOLOR MULTIPISO</t>
  </si>
  <si>
    <t xml:space="preserve">CHAPA DE ACO CARBONO GALVANIZADA, PERFURADA (GRADE FUROS) E = 1,5 MM, DIAMETRO DO FURO = 9,52 MM (FUROS ALTERNADOS HORIZ.)</t>
  </si>
  <si>
    <t xml:space="preserve">CHAPA DE ACO FINA A QUENTE BITOLA MSG 3/16", E = 4,75 MM (38,00 KG/M2)</t>
  </si>
  <si>
    <t xml:space="preserve">CHAPA DE ACO GALVANIZADA BITOLA GSG 24, E = 0,64 (5,12 KG/M2)</t>
  </si>
  <si>
    <t xml:space="preserve">CHAPA DE ACO GROSSA, ASTM A36, E = 1" (25,40 MM) 199,18 KG/M2</t>
  </si>
  <si>
    <t xml:space="preserve">CHAPA DE ACO GROSSA, ASTM A36, E = 1/2" (12,70 MM) 99,59 KG/M2</t>
  </si>
  <si>
    <t xml:space="preserve">CHAPA DE ACO GROSSA, ASTM A36, E = 1/4" (6,35 MM) 49,79 KG/M2</t>
  </si>
  <si>
    <t xml:space="preserve">CHAPA DE ACO GROSSA, ASTM A36, E = 3/4" (19,05 MM) 149,39 KG/M2</t>
  </si>
  <si>
    <t xml:space="preserve">CHAPA DE ACO GROSSA, ASTM A36, E = 3/8" (9,53 MM) 74,69 KG/M2</t>
  </si>
  <si>
    <t xml:space="preserve">CHAPA DE ACO GROSSA, ASTM A36, E = 5/8" (15,88 MM) 124,49 KG/M2</t>
  </si>
  <si>
    <t xml:space="preserve">CHAPA DE ACO GROSSA, ASTM A36, E = 7/8" (22,23 MM) 174,28 KG/M2</t>
  </si>
  <si>
    <t xml:space="preserve">CHAPA DE ACO XADREZ PARA PISOS, E = 1/4" (6,30 MM) 54,53 KG/M2</t>
  </si>
  <si>
    <t xml:space="preserve">CHAPA DE LAMINADO MELAMINICO, LISO BRILHANTE, DE 1,25 X 3,08 METROS, ESPESSURA = 0,8 MILIMETROS</t>
  </si>
  <si>
    <t xml:space="preserve">CHAPA DE LAMINADO MELAMINICO, LISO FOSCO, DE 1,25 X 3,08 METROS, ESPESSURA = 0,8 MILIMETROS</t>
  </si>
  <si>
    <t xml:space="preserve">CHAPA DE LAMINADO MELAMINICO, TEXTURIZADO, DE 1,25 X 3,08 METROS, ESPESSURA = 0,8 MILIMETROS</t>
  </si>
  <si>
    <t xml:space="preserve">CHAPA EM ACO GALVANIZADO PARA STEEL DECK, COM NERVURAS TRAPEZOIDAIS, LARGURA UTIL DE 915 MM E ESPESSURA DE 0,80 MM</t>
  </si>
  <si>
    <t xml:space="preserve">CHAPA EM ACO GALVANIZADO PARA STEEL DECK, COM NERVURAS TRAPEZOIDAIS, LARGURA UTIL DE 915 MM E ESPESSURA DE 0,95 MM</t>
  </si>
  <si>
    <t xml:space="preserve">CHAPA EM ACO GALVANIZADO PARA STEEL DECK, COM NERVURAS TRAPEZOIDAIS, LARGURA UTIL DE 915 MM E ESPESSURA DE 1,25 MM</t>
  </si>
  <si>
    <t xml:space="preserve">CHAPA PARA EMENDA DE VIGA, EM ACO GROSSO, QUALIDADE ESTRUTURAL, BITOLA 3/16", E= 4,75 MM, 4 FUROS, LARGURA 45 MM, COMPRIMENTO 500 MM</t>
  </si>
  <si>
    <t xml:space="preserve">CHAPA/BOBINA LISA EM ALUMINIO, LIGA 1.200 - H14, QUALQUER ESPESSURA, QUALQUER LARGURA</t>
  </si>
  <si>
    <t xml:space="preserve">CHAPA/PAINEL DE MADEIRA COMPENSADA PLASTIFICADA (MADEIRITE PLASTIFICADO) PARA FORMA DE CONCRETO, DE 2200 X 1100 MM, E = *17* MM</t>
  </si>
  <si>
    <t xml:space="preserve">CHAPA/PAINEL DE MADEIRA COMPENSADA PLASTIFICADA (MADEIRITE PLASTIFICADO) PARA FORMA DE CONCRETO, DE 2200 X 1100 MM, E = 10 MM</t>
  </si>
  <si>
    <t xml:space="preserve">CHAPA/PAINEL DE MADEIRA COMPENSADA PLASTIFICADA (MADEIRITE PLASTIFICADO) PARA FORMA DE CONCRETO, DE 2200 X 1100 MM, E = 12 MM</t>
  </si>
  <si>
    <t xml:space="preserve">CHAPA/PAINEL DE MADEIRA COMPENSADA PLASTIFICADA (MADEIRITE PLASTIFICADO) PARA FORMA DE CONCRETO, DE 2200 X 1100 MM, E = 14 MM</t>
  </si>
  <si>
    <t xml:space="preserve">CHAPA/PAINEL DE MADEIRA COMPENSADA PLASTIFICADA (MADEIRITE PLASTIFICADO) PARA FORMA DE CONCRETO, DE 2200 X 1100 MM, E = 20 MM</t>
  </si>
  <si>
    <t xml:space="preserve">CHAPA/PAINEL DE MADEIRA COMPENSADA PLASTIFICADA (MADEIRITE PLASTIFICADO) PARA FORMA DE CONCRETO, DE 2200 X 1100 MM, E = 6 MM</t>
  </si>
  <si>
    <t xml:space="preserve">CHAPA/PAINEL DE MADEIRA COMPENSADA RESINADA (MADEIRITE RESINADO ROSA) PARA FORMA DE CONCRETO, DE 2200 X 1100 MM, E = 14 MM</t>
  </si>
  <si>
    <t xml:space="preserve">CHAPA/PAINEL DE MADEIRA COMPENSADA RESINADA (MADEIRITE RESINADO ROSA) PARA FORMA DE CONCRETO, DE 2200 X 1100 MM, E = 17 MM</t>
  </si>
  <si>
    <t xml:space="preserve">CHAPA/PAINEL DE MADEIRA COMPENSADA RESINADA (MADEIRITE RESINADO ROSA) PARA FORMA DE CONCRETO, DE 2200 X 1100 MM, E = 20 MM</t>
  </si>
  <si>
    <t xml:space="preserve">CHAPA/PAINEL DE MADEIRA COMPENSADA RESINADA (MADEIRITE RESINADO ROSA) PARA FORMA DE CONCRETO, DE 2200 X 1100 MM, E = 6 MM</t>
  </si>
  <si>
    <t xml:space="preserve">CHAPA/PAINEL DE MADEIRA COMPENSADA RESINADA (MADEIRITE RESINADO ROSA) PARA FORMA DE CONCRETO, DE 2200 X 1100 MM, E = 8 A 12 MM</t>
  </si>
  <si>
    <t xml:space="preserve">CHAVE AJUSTAVEL (INGLESA) 10"</t>
  </si>
  <si>
    <t xml:space="preserve">CHAVE AJUSTAVEL (INGLESA) 15"</t>
  </si>
  <si>
    <t xml:space="preserve">CHAVE AJUSTAVEL (INGLESA) 6"</t>
  </si>
  <si>
    <t xml:space="preserve">CHAVE DE GRIFO DE 24"</t>
  </si>
  <si>
    <t xml:space="preserve">CHAVE FIXA 19 X 22 MM</t>
  </si>
  <si>
    <t xml:space="preserve">CHUMBADOR DE ACO GALVANIZADO, 1" X 600 MM, PARA POSTES DE ACO COM BASE, INCLUSO PORCA E ARRUELA</t>
  </si>
  <si>
    <t xml:space="preserve">CHUMBADOR DE ACO TIPO PARABOLT, * 5/8" X 200* MM, COM PORCA E ARRUELA</t>
  </si>
  <si>
    <t xml:space="preserve">CHUMBADOR DE ACO ZINCADO, DIAMETRO 1/2", COMPRIMENTO 75 MM</t>
  </si>
  <si>
    <t xml:space="preserve">CHUMBADOR DE ACO ZINCADO, DIAMETRO 1/4" COM PARAFUSO 1/4" X 40 MM</t>
  </si>
  <si>
    <t xml:space="preserve">CHUMBADOR DE ACO ZINCADO, DIAMETRO 5/8", COMPRIMENTO 6", COM PORCA</t>
  </si>
  <si>
    <t xml:space="preserve">CIMENTO BRANCO NAO ESTRUTURAL (CPB - NAO ESTRUTURAL)</t>
  </si>
  <si>
    <t xml:space="preserve">CIMENTO PORTLAND DE ALTO FORNO (AF) CP III-40</t>
  </si>
  <si>
    <t xml:space="preserve">CIMENTO PORTLAND ESTRUTURAL BRANCO CPB - 32 OU CPB - 40</t>
  </si>
  <si>
    <t xml:space="preserve">CINTURAO DE SEGURANCA TIPO PARAQUEDISTA, FIVELA EM ACO, AJUSTE NO SUSPENSORIO, CINTURA E PERNAS</t>
  </si>
  <si>
    <t xml:space="preserve">COLA A BASE DE RESINA SINTETICA PARA CHAPA DE LAMINADO MELAMINICO E OUTROS</t>
  </si>
  <si>
    <t xml:space="preserve">COLA PARA TUBOS E MANTAS ELASTOMERICAS, A BASE DE SOLVENTE</t>
  </si>
  <si>
    <t xml:space="preserve">COLHER DE PEDREIRO 9", EM ACO, COM CANTOS REDONDOS E CABO DE MADEIRA OU PLASTICO</t>
  </si>
  <si>
    <t xml:space="preserve">COMPACTADOR DE SOLO A PERCUSSAO (SOQUETE), A GASOLINA 4 TEMPOS, PESO 55 A 65 KG, FORCA DE IMPACTO 1.000 A 1.500 KGF, FREQ. 600 A 700 GOLPES P/ MINUTO, VELOCIDADE TRABALHO DE 10 A 15 M/MIN, POT. DE 2,00 A 3,00 HP</t>
  </si>
  <si>
    <t xml:space="preserve">COMPACTADOR DE SOLO TIPO PLACA VIBRATORIA REVERSIVEL, A GASOLINA 4 TEMPOS, PESO 125 A 150 KG, FORCA CENTRIF. 2500 A 2800 KGF, LARG. TRABALHO 400 A 450 MM, FREQ. VIBRACAO 4300 A 4500 RPM, VELOC. TRABALHO 15 A 20 M/MIN, POT. 5,5 A 6,0 HP</t>
  </si>
  <si>
    <t xml:space="preserve">COMPACTADOR DE SOLO TIPO PLACA VIBRATORIA REVERSIVEL, A GASOLINA 4 TEMPOS, PESO 150 A 175 KG, FORCA CENTRIF. 2800 A 3100 KGF, LARG. TRABALHO DE 450 A 520 MM, FREQ. VIBRACAO 4000 A 4300 RPM, VELOC. TRABALHO DE 15 A 20 M/MIN, POT. DE 6,0 A 7,0 HP</t>
  </si>
  <si>
    <t xml:space="preserve">COMPACTADOR DE SOLO, TIPO PLACA VIBRATORIA NAO REVERSIVEL, A GASOLINA 4 TEMPOS, PESO 80 A 120 KG, FORCA CENTRIF. DE 1300 A 2000 KGF, LARG. TRABALHO DE 400 A 500 MM, FREQ. VIBRACAO DE 4800 A 6000 RPM, VELOCIDADE TRABALHO DE 20 A 30 M/MIN, POT. DE 5,0 A 6,0 HP</t>
  </si>
  <si>
    <t xml:space="preserve">COMPACTADOR DE SOLO, TIPO PLACA VIBRATORIA REVERSIVEL, A DIESEL, PESO 700 A 820 KG, FORCA CENTRIF. DE 6.200 A 10.000 KGF, LARG. TRABALHO DE 650 A 720 MM, FREQ. VIBRACAO DE 3.000 A 3.500 RPM, VELOCIDADE TRABALHO DE 25 A 30 M/MIN, POT. DE 13,0 A 15,0 HP</t>
  </si>
  <si>
    <t xml:space="preserve">COMPACTADOR DE SOLO, TIPO PLACA VIBRATORIA REVERSIVEL, A GASOLINA 4 TEMPOS, PESO 160 A 265 KG, FORCA CENTRIF. DE 2750 A 4000 KGF, LARG. TRABALHO DE 430 A 550 MM, FREQ. VIBRACAO DE 4000 A 5500 RPM, VELOCIDADE TRABALHO DE 20 A 25 M/MIN, POT. DE 7,5 A 9,0 HP</t>
  </si>
  <si>
    <t xml:space="preserve">COMPENSADO NAVAL - CHAPA/PAINEL EM MADEIRA COMPENSADA PRENSADA, DE 2200 X 1600 MM, E = 10 MM</t>
  </si>
  <si>
    <t xml:space="preserve">COMPENSADO NAVAL - CHAPA/PAINEL EM MADEIRA COMPENSADA PRENSADA, DE 2200 X 1600 MM, E = 12 MM</t>
  </si>
  <si>
    <t xml:space="preserve">COMPENSADO NAVAL - CHAPA/PAINEL EM MADEIRA COMPENSADA PRENSADA, DE 2200 X 1600 MM, E = 15 MM</t>
  </si>
  <si>
    <t xml:space="preserve">COMPENSADO NAVAL - CHAPA/PAINEL EM MADEIRA COMPENSADA PRENSADA, DE 2200 X 1600 MM, E = 18 MM</t>
  </si>
  <si>
    <t xml:space="preserve">COMPENSADO NAVAL - CHAPA/PAINEL EM MADEIRA COMPENSADA PRENSADA, DE 2200 X 1600 MM, E = 20 MM</t>
  </si>
  <si>
    <t xml:space="preserve">COMPENSADO NAVAL - CHAPA/PAINEL EM MADEIRA COMPENSADA PRENSADA, DE 2200 X 1600 MM, E = 25 MM</t>
  </si>
  <si>
    <t xml:space="preserve">COMPENSADO NAVAL - CHAPA/PAINEL EM MADEIRA COMPENSADA PRENSADA, DE 2200 X 1600 MM, E = 4 MM</t>
  </si>
  <si>
    <t xml:space="preserve">COMPENSADO NAVAL - CHAPA/PAINEL EM MADEIRA COMPENSADA PRENSADA, DE 2200 X 1600 MM, E = 6 MM</t>
  </si>
  <si>
    <t xml:space="preserve">COMPRESSOR DE AR PROFISSIONAL 10 PCM, *110* L, 140 PSI, 110/220 VOLTS, MONOFASICO</t>
  </si>
  <si>
    <t xml:space="preserve">COMPRESSOR DE AR REBOCAVEL, VAZAO 89 PCM, PRESSAO EFETIVA DE TRABALHO *102* PSI, MOTOR DIESEL, POTENCIA *20* CV</t>
  </si>
  <si>
    <t xml:space="preserve">CONCRETO AUTOADENSAVEL (CAA) CLASSE DE RESISTENCIA C15, ESPALHAMENTO SF2, COM BOMBEAMENTO (DISPONIBILIZACAO DE BOMBA), SEM O LANCAMENTO (NBR 15823)</t>
  </si>
  <si>
    <t xml:space="preserve">CONCRETO AUTOADENSAVEL (CAA) CLASSE DE RESISTENCIA C20, ESPALHAMENTO SF2, COM BOMBEAMENTO (DISPONIBILIZACAO DE BOMBA), SEM O LANCAMENTO (NBR 15823)</t>
  </si>
  <si>
    <t xml:space="preserve">CONCRETO AUTOADENSAVEL (CAA) CLASSE DE RESISTENCIA C25, ESPALHAMENTO SF2, COM BOMBEAMENTO (DISPONIBILIZACAO DE BOMBA), SEM O LANCAMENTO (NBR 15823)</t>
  </si>
  <si>
    <t xml:space="preserve">CONCRETO AUTOADENSAVEL (CAA) CLASSE DE RESISTENCIA C30, ESPALHAMENTO SF2, COM BOMBEAMENTO (DISPONIBILIZACAO DE BOMBA), SEM O LANCAMENTO (NBR 15823)</t>
  </si>
  <si>
    <t xml:space="preserve">CONCRETO USINADO BOMBEAVEL, CLASSE DE RESISTENCIA C20, BRITA 0 E 1, SLUMP = 100 +/- 20 MM, COM BOMBEAMENTO (DISPONIBILIZACAO DE BOMBA), SEM O LANCAMENTO (NBR 8953)</t>
  </si>
  <si>
    <t xml:space="preserve">CONCRETO USINADO BOMBEAVEL, CLASSE DE RESISTENCIA C20, COM BRITA 0 E 1, SLUMP = 190 +/- 20 MM, COM BOMBEAMENTO (DISPONIBILIZACAO DE BOMBA), SEM O LANCAMENTO (NBR 8953)</t>
  </si>
  <si>
    <t xml:space="preserve">CONCRETO USINADO BOMBEAVEL, CLASSE DE RESISTENCIA C20, COM BRITA 0, SLUMP = 220 +/- 20 MM, COM BOMBEAMENTO (DISPONIBILIZACAO DE BOMBA), SEM O LANCAMENTO (NBR 8953)</t>
  </si>
  <si>
    <t xml:space="preserve">CONCRETO USINADO BOMBEAVEL, CLASSE DE RESISTENCIA C25, BRITA 0 E 1, SLUMP = 100 +/- 20 MM, COM BOMBEAMENTO (DISPONIBILIZACAO DE BOMBA), SEM O LANCAMENTO (NBR 8953)</t>
  </si>
  <si>
    <t xml:space="preserve">CONCRETO USINADO BOMBEAVEL, CLASSE DE RESISTENCIA C30, BRITA 0 E 1, SLUMP = 100 +/- 20 MM, COM BOMBEAMENTO (DISPONIBILIZACAO DE BOMBA), SEM O LANCAMENTO (NBR 8953)</t>
  </si>
  <si>
    <t xml:space="preserve">CONCRETO USINADO BOMBEAVEL, CLASSE DE RESISTENCIA C30, COM BRITA 0 E 1, SLUMP = 220 +/- 30 MM, EXCLUI SERVICO DE BOMBEAMENTO (NBR 8953)</t>
  </si>
  <si>
    <t xml:space="preserve">CONCRETO USINADO BOMBEAVEL, CLASSE DE RESISTENCIA C35, BRITA 0 E 1, SLUMP = 100 +/- 20 MM, COM BOMBEAMENTO (DISPONIBILIZACAO DE BOMBA), SEM O LANCAMENTO (NBR 8953)</t>
  </si>
  <si>
    <t xml:space="preserve">CONCRETO USINADO BOMBEAVEL, CLASSE DE RESISTENCIA C40, BRITA 0 E 1, SLUMP = 100 +/- 20 MM, COM BOMBEAMENTO (DISPONIBILIZACAO DE BOMBA), SEM O LANCAMENTO (NBR 8953)</t>
  </si>
  <si>
    <t xml:space="preserve">CONCRETO USINADO BOMBEAVEL, CLASSE DE RESISTENCIA C45, BRITA 0 E 1, SLUMP = 100 +/- 20 MM, COM BOMBEAMENTO (DISPONIBILIZACAO DE BOMBA), SEM O LANCAMENTO (NBR 8953)</t>
  </si>
  <si>
    <t xml:space="preserve">CONCRETO USINADO BOMBEAVEL, CLASSE DE RESISTENCIA C50, BRITA 0 E 1, SLUMP = 100 +/- 20 MM, COM BOMBEAMENTO (DISPONIBILIZACAO DE BOMBA), SEM O LANCAMENTO (NBR 8953)</t>
  </si>
  <si>
    <t xml:space="preserve">CONCRETO USINADO BOMBEAVEL, CLASSE DE RESISTENCIA C60, COM BRITA 0 E 1, SLUMP = 100 +/- 20 MM, COM BOMBEAMENTO (DISPONIBILIZACAO DE BOMBA), SEM O LANCAMENTO (NBR 8953)</t>
  </si>
  <si>
    <t xml:space="preserve">CONDULETE DE ALUMINIO TIPO E, PARA ELETRODUTO ROSCAVEL DE 1 1/4", COM TAMPA CEGA</t>
  </si>
  <si>
    <t xml:space="preserve">CONDUTOR PLUVIAL, PVC, CIRCULAR, DIAMETRO ENTRE 80 E 100 MM, PARA DRENAGEM PLUVIAL PREDIAL</t>
  </si>
  <si>
    <t xml:space="preserve">CONECTOR / ADAPTADOR F/F, COM INSERTO METALICO, PPR, DN 25 MM X 1/2", PARA AGUA QUENTE E FRIA PREDIAL</t>
  </si>
  <si>
    <t xml:space="preserve">CONECTOR / ADAPTADOR F/F, COM INSERTO METALICO, PPR, DN 32 MM X 3/4", PARA AGUA QUENTE E FRIA PREDIAL</t>
  </si>
  <si>
    <t xml:space="preserve">CONECTOR / ADAPTADOR F/M, COM INSERTO METALICO, PPR, DN 25 MM X 1/2", PARA AGUA QUENTE E FRIA PREDIAL</t>
  </si>
  <si>
    <t xml:space="preserve">CONECTOR / ADAPTADOR F/M, COM INSERTO METALICO, PPR, DN 25 MM X 3/4", PARA AGUA QUENTE E FRIA PREDIAL</t>
  </si>
  <si>
    <t xml:space="preserve">CONECTOR / ADAPTADOR F/M, COM INSERTO METALICO, PPR, DN 32 MM X 1", PARA AGUA QUENTE E FRIA PREDIAL</t>
  </si>
  <si>
    <t xml:space="preserve">CONECTOR / ADAPTADOR F/M, COM INSERTO METALICO, PPR, DN 32 MM X 3/4", PARA AGUA QUENTE E FRIA PREDIAL</t>
  </si>
  <si>
    <t xml:space="preserve">CONECTOR / TOMADA FEMEA RJ 45, CATEGORIA 5 E (CAT 5E) PARA CABOS</t>
  </si>
  <si>
    <t xml:space="preserve">CONECTOR / TOMADA FEMEA RJ 45, CATEGORIA 6 (CAT 6) PARA CABOS</t>
  </si>
  <si>
    <t xml:space="preserve">CONECTOR BRONZE/LATAO SEM ANEL DE SOLDA, BOLSA X ROSCA F, 15 MM X 1/2"</t>
  </si>
  <si>
    <t xml:space="preserve">CONECTOR BRONZE/LATAO SEM ANEL DE SOLDA, BOLSA X ROSCA F, 22 MM X 1/2"</t>
  </si>
  <si>
    <t xml:space="preserve">CONECTOR BRONZE/LATAO SEM ANEL DE SOLDA, BOLSA X ROSCA F, 22 MM X 3/4"</t>
  </si>
  <si>
    <t xml:space="preserve">CONECTOR BRONZE/LATAO SEM ANEL DE SOLDA, BOLSA X ROSCA F, 28 MM X 1/2"</t>
  </si>
  <si>
    <t xml:space="preserve">CONECTOR MACHO RJ 45, CATEGORIA 5 E (CAT 5E) PARA CABOS</t>
  </si>
  <si>
    <t xml:space="preserve">CONECTOR MACHO RJ 45, CATEGORIA 6 (CAT 6) PARA CABOS</t>
  </si>
  <si>
    <t xml:space="preserve">CONECTOR, CPVC, SOLDAVEL, 114 MM X 4", PARA AGUA QUENTE</t>
  </si>
  <si>
    <t xml:space="preserve">CONECTOR, CPVC, SOLDAVEL, 54 MM X 2", PARA AGUA QUENTE</t>
  </si>
  <si>
    <t xml:space="preserve">CONECTOR, CPVC, SOLDAVEL, 73 MM X 2 1/2", PARA AGUA QUENTE</t>
  </si>
  <si>
    <t xml:space="preserve">CONECTOR, CPVC, SOLDAVEL, 89 MM X 3", PARA AGUA QUENTE</t>
  </si>
  <si>
    <t xml:space="preserve">CONECTOR/ADAPTADOR FIXO, ROSCA FEMEA, EM PLASTICO, DN 16 MM X 1/2", PARA CONEXAO COM CRIMPAGEM, EM TUBO PEX PARA INST. AGUA QUENTE/FRIA</t>
  </si>
  <si>
    <t xml:space="preserve">CONECTOR/ADAPTADOR FIXO, ROSCA FEMEA, EM PLASTICO, DN 20 MM X 1/2", PARA CONEXAO COM CRIMPAGEM, EM TUBO PEX PARA INST. AGUA QUENTE/FRIA</t>
  </si>
  <si>
    <t xml:space="preserve">CONECTOR/ADAPTADOR FIXO, ROSCA FEMEA, EM PLASTICO, DN 20 MM X 3/4", PARA CONEXAO COM CRIMPAGEM, EM TUBO PEX PARA INST. AGUA QUENTE/FRIA</t>
  </si>
  <si>
    <t xml:space="preserve">CONECTOR/ADAPTADOR FIXO, ROSCA FEMEA, EM PLASTICO, DN 25 MM X 3/4", PARA CONEXAO COM CRIMPAGEM, EM TUBO PEX PARA INST. AGUA QUENTE/FRIA</t>
  </si>
  <si>
    <t xml:space="preserve">CONECTOR/ADAPTADOR FIXO, ROSCA FEMEA, METALICA, COM ANEL DESLIZANTE, DN 16 MM X 1/2", PARA TUBO PEX PARA INST. AGUA QUENTE/FRIA</t>
  </si>
  <si>
    <t xml:space="preserve">CONECTOR/ADAPTADOR FIXO, ROSCA FEMEA, METALICA, COM ANEL DESLIZANTE, DN 20 MM X 1/2", PARA TUBO PEX PARA INST. AGUA QUENTE/FRIA</t>
  </si>
  <si>
    <t xml:space="preserve">CONECTOR/ADAPTADOR FIXO, ROSCA FEMEA, METALICA, COM ANEL DESLIZANTE, DN 20 MM X 3/4", PARA TUBO PEX PARA INST. AGUA QUENTE/FRIA</t>
  </si>
  <si>
    <t xml:space="preserve">CONECTOR/ADAPTADOR FIXO, ROSCA FEMEA, METALICA, COM ANEL DESLIZANTE, DN 25 MM X 1", PARA TUBO PEX PARA INST. AGUA QUENTE/FRIA</t>
  </si>
  <si>
    <t xml:space="preserve">CONECTOR/ADAPTADOR FIXO, ROSCA FEMEA, METALICA, COM ANEL DESLIZANTE, DN 25 MM X 3/4", PARA TUBO PEX PARA INST. AGUA QUENTE/FRIA</t>
  </si>
  <si>
    <t xml:space="preserve">CONECTOR/ADAPTADOR FIXO, ROSCA FEMEA, METALICA, COM ANEL DESLIZANTE, DN 32 MM X 1", PARA TUBO PEX PARA INST. AGUA QUENTE/FRIA</t>
  </si>
  <si>
    <t xml:space="preserve">CONECTOR/ADAPTADOR MOVEL, ROSCA FEMEA, METALICA, COM ANEL DESLIZANTE, DN 16 MM X 3/4", PARA TUBO PEX PARA INST. AGUA QUENTE/FRIA</t>
  </si>
  <si>
    <t xml:space="preserve">CONJ. DE FERRAGENS PARA PORTA DE VIDRO TEMPERADO, EM ZAMAC CROMADO, CONTEMPLANDO DOBRADICA INF., DOBRADICA SUP., PIVO PARA DOBRADICA INF., PIVO PARA DOBRADICA SUP., FECHADURA CENTRAL EM ZAMC. CROMADO, CONTRA FECHADURA DE PRESSAO</t>
  </si>
  <si>
    <t xml:space="preserve">CONJUNTO DE FERRAGENS PIVO, PARA PORTA PIVOTANTE DE ATE 100 KG, REGULAVEL COM ESFERA, CROMADO - SUPERIOR E INFERIOR - COMPLETO</t>
  </si>
  <si>
    <t xml:space="preserve">CONJUNTO DE LIGACAO AJUSTAVEL, PARA VASO / BACIA SANITARIA, EM PLASTICO BRANCO, COM TUBO, CANOPLA E ESPUDE</t>
  </si>
  <si>
    <t xml:space="preserve">CONJUNTO DE LIGACAO PARA VASO / BACIA SANITARIA, EM PLASTICO BRANCO, COM TUBO, CANOPLA E ANEL DE EXPANSAO (TUBO 1.1/2" X 20 CM)</t>
  </si>
  <si>
    <t xml:space="preserve">CONJUNTO PARA FUTSAL COM PAR DE TRAVES OFICIAIS DE 3,00 X 2,00 M EM TUBO DE ACO GALVANIZADO 3" COM REQUADROS EM TUBO DE 1", PINTURA EM PRIMER COM TINTA ESMALTE SINTETICO E REDES DE POLIETILENO FIO 4 MM</t>
  </si>
  <si>
    <t xml:space="preserve">CONJUNTO PARA QUADRA DE VOLEI COM POSTES EM TUBO DE ACO GALVANIZADO 3", H = *255* CM, PINTURA EM TINTA ESMALTE SINTETICO, REDE DE NYLON COM 2 MM, MALHA 10 X 10 CM E ANTENAS OFICIAIS EM FIBRA DE VIDRO</t>
  </si>
  <si>
    <t xml:space="preserve">CONJUNTO PRE-MOLDADO COMPOSTO POR GRELHA (0,99 X 0,45 M), QUADRO (1,10 X 0,52 M) E CANTONEIRA (1,10 X 0,35 M), EM CONCRETO ARMADO, COM FCK DE 21 MPA</t>
  </si>
  <si>
    <t xml:space="preserve">CONTRAMARCO DE ALUMINIO (PERFIL 25) PARA ESQUADRIAS, TIPO CONVENCIONAL / CADEIRINHA, 60 MM (CM-060), INCLUSO CONEXOES, GRAPAS E TRAVAMENTOS</t>
  </si>
  <si>
    <t xml:space="preserve">COROA PARA PERFURATRIZ T38, D = 2 1/2", 6 X 4 BOTOES BALISTICOS, FACE PLANA</t>
  </si>
  <si>
    <t xml:space="preserve">CORTA-TUBOS COM CAPACIDADE DE 6 A 42 MM</t>
  </si>
  <si>
    <t xml:space="preserve">CORTADEIRA DE PISO DE CONCRETO E ASFALTO, PARA DISCO PADRAO DE DIAMETRO 350 MM (14") OU 450 MM (18"), MOTOR A GASOLINA, POTENCIA 13 HP, SEM DISCO</t>
  </si>
  <si>
    <t xml:space="preserve">COTOVELO BRONZE/LATAO SEM ANEL DE SOLDA, BOLSA X ROSCA F, 15MM X 1/2"</t>
  </si>
  <si>
    <t xml:space="preserve">COTOVELO BRONZE/LATAO SEM ANEL DE SOLDA, BOLSA X ROSCA F, 22MM X 1/2"</t>
  </si>
  <si>
    <t xml:space="preserve">COTOVELO BRONZE/LATAO SEM ANEL DE SOLDA, BOLSA X ROSCA F, 22MM X 3/4"</t>
  </si>
  <si>
    <t xml:space="preserve">COTOVELO DE COBRE 90 GRAUS SEM ANEL DE SOLDA, BOLSA X BOLSA, 104 MM</t>
  </si>
  <si>
    <t xml:space="preserve">COTOVELO DE COBRE 90 GRAUS SEM ANEL DE SOLDA, BOLSA X BOLSA, 15 MM</t>
  </si>
  <si>
    <t xml:space="preserve">COTOVELO DE COBRE 90 GRAUS SEM ANEL DE SOLDA, BOLSA X BOLSA, 22 MM</t>
  </si>
  <si>
    <t xml:space="preserve">COTOVELO DE COBRE 90 GRAUS SEM ANEL DE SOLDA, BOLSA X BOLSA, 28 MM</t>
  </si>
  <si>
    <t xml:space="preserve">COTOVELO DE COBRE 90 GRAUS SEM ANEL DE SOLDA, BOLSA X BOLSA, 35 MM</t>
  </si>
  <si>
    <t xml:space="preserve">COTOVELO DE COBRE 90 GRAUS SEM ANEL DE SOLDA, BOLSA X BOLSA, 42 MM</t>
  </si>
  <si>
    <t xml:space="preserve">COTOVELO DE COBRE 90 GRAUS SEM ANEL DE SOLDA, BOLSA X BOLSA, 54 MM</t>
  </si>
  <si>
    <t xml:space="preserve">COTOVELO DE COBRE 90 GRAUS SEM ANEL DE SOLDA, BOLSA X BOLSA, 66 MM</t>
  </si>
  <si>
    <t xml:space="preserve">COTOVELO DE COBRE 90 GRAUS SEM ANEL DE SOLDA, BOLSA X BOLSA, 79 MM</t>
  </si>
  <si>
    <t xml:space="preserve">CREMONA RETANGULAR INJETADA LISA COM CHAVE, COM CASTANHA / ALCA, EM LATAO, COM ACABAMENTO CROMADO, DE SOBREPOR / EMBUTIR</t>
  </si>
  <si>
    <t xml:space="preserve">CREMONA RETANGULAR INJETADA LISA, COM CASTANHA / ALCA, EM LATAO, COM ACABAMENTO CROMADO, DE SOBREPOR / EMBUTIR</t>
  </si>
  <si>
    <t xml:space="preserve">CRUZETA DE MADEIRA TRATADA, *90 X 115 X 2400* MM, EM EUCALIPTO OU EQUIVALENTE DA REGIAO</t>
  </si>
  <si>
    <t xml:space="preserve">CUBA ACO INOX (AISI 304) DE EMBUTIR COM VALVULA 3 1/2", DE *40 X 34 X 12* CM</t>
  </si>
  <si>
    <t xml:space="preserve">CUBA ACO INOX (AISI 304) DE EMBUTIR COM VALVULA 3 1/2", DE *46 X 30 X 12* CM</t>
  </si>
  <si>
    <t xml:space="preserve">CUBA ACO INOX (AISI 304) DE EMBUTIR COM VALVULA DE 3 1/2", DE *56 X 33 X 12* CM</t>
  </si>
  <si>
    <t xml:space="preserve">CUMEEIRA PARA TELHA DE CONCRETO, PARA 2 AGUAS DE TELHADO, COR CINZA, RENDIMENTO DE *3* TELHAS/M</t>
  </si>
  <si>
    <t xml:space="preserve">CURVA 135 GRAUS PARA ELETRODUTO, EM ACO GALVANIZADO ELETROLITICO, COM ROSCA, DIAMETRO DE 100 MM (4")</t>
  </si>
  <si>
    <t xml:space="preserve">CURVA 135 GRAUS PARA ELETRODUTO, EM ACO GALVANIZADO ELETROLITICO, COM ROSCA, DIAMETRO DE 15 MM (1/2"), ESPESSURA DE 1,50 MM</t>
  </si>
  <si>
    <t xml:space="preserve">CURVA 135 GRAUS PARA ELETRODUTO, EM ACO GALVANIZADO ELETROLITICO, COM ROSCA, DIAMETRO DE 20 MM (3/4"), ESPESSURA DE 1,50 MM</t>
  </si>
  <si>
    <t xml:space="preserve">CURVA 135 GRAUS PARA ELETRODUTO, EM ACO GALVANIZADO ELETROLITICO, COM ROSCA, DIAMETRO DE 25 MM (1"), ESPESSURA DE 1,50 MM</t>
  </si>
  <si>
    <t xml:space="preserve">CURVA 135 GRAUS PARA ELETRODUTO, EM ACO GALVANIZADO ELETROLITICO, COM ROSCA, DIAMETRO DE 32 MM (1 1/4"), ESPESSURA DE 1,50 MM</t>
  </si>
  <si>
    <t xml:space="preserve">CURVA 135 GRAUS PARA ELETRODUTO, EM ACO GALVANIZADO ELETROLITICO, COM ROSCA, DIAMETRO DE 40 MM (1 1/2"), ESPESSURA DE 1,50 MM</t>
  </si>
  <si>
    <t xml:space="preserve">CURVA 135 GRAUS PARA ELETRODUTO, EM ACO GALVANIZADO ELETROLITICO, COM ROSCA, DIAMETRO DE 50 MM (2")</t>
  </si>
  <si>
    <t xml:space="preserve">CURVA 135 GRAUS PARA ELETRODUTO, EM ACO GALVANIZADO ELETROLITICO, COM ROSCA, DIAMETRO DE 65 MM (2 1/2")</t>
  </si>
  <si>
    <t xml:space="preserve">CURVA 135 GRAUS PARA ELETRODUTO, EM ACO GALVANIZADO ELETROLITICO, COM ROSCA, DIAMETRO DE 80 MM (3")</t>
  </si>
  <si>
    <t xml:space="preserve">CURVA 45 GRAUS DE COBRE SEM ANEL DE SOLDA, BOLSA X BOLSA, 15 MM</t>
  </si>
  <si>
    <t xml:space="preserve">CURVA 45 GRAUS DE COBRE SEM ANEL DE SOLDA, BOLSA X BOLSA, 22 MM</t>
  </si>
  <si>
    <t xml:space="preserve">CURVA 45 GRAUS DE COBRE SEM ANEL DE SOLDA, BOLSA X BOLSA, 28 MM</t>
  </si>
  <si>
    <t xml:space="preserve">CURVA 45 GRAUS DE COBRE SEM ANEL DE SOLDA, BOLSA X BOLSA, 35 MM</t>
  </si>
  <si>
    <t xml:space="preserve">CURVA 45 GRAUS DE COBRE SEM ANEL DE SOLDA, BOLSA X BOLSA, 42 MM</t>
  </si>
  <si>
    <t xml:space="preserve">CURVA 45 GRAUS DE COBRE SEM ANEL DE SOLDA, BOLSA X BOLSA, 54 MM</t>
  </si>
  <si>
    <t xml:space="preserve">CURVA 45 GRAUS DE COBRE SEM ANEL DE SOLDA, BOLSA X BOLSA, 66 MM</t>
  </si>
  <si>
    <t xml:space="preserve">CURVA 45 GRAUS PARA ELETRODUTO, EM ACO GALVANIZADO ELETROLITICO, COM ROSCA, DIAMETRO DE 20 MM (3/4"), ESPESSURA DE 1,50 MM</t>
  </si>
  <si>
    <t xml:space="preserve">CURVA 45 GRAUS PARA ELETRODUTO, EM ACO GALVANIZADO ELETROLITICO, COM ROSCA, DIAMETRO DE 25 MM (1"), ESPESSURA DE 1,50 MM</t>
  </si>
  <si>
    <t xml:space="preserve">CURVA 45 GRAUS PARA ELETRODUTO, EM ACO GALVANIZADO ELETROLITICO, COM ROSCA, DIAMETRO DE 40 MM (1 1/2"), ESPESSURA DE 1,50 MM</t>
  </si>
  <si>
    <t xml:space="preserve">CURVA 90 GRAUS DE BARRA CHATA EM ALUMINIO 3/4" X 1/4" X 300 MM</t>
  </si>
  <si>
    <t xml:space="preserve">CURVA 90 GRAUS PARA ELETRODUTO, EM ACO GALVANIZADO ELETROLITICO, COM ROSCA, DIAMETRO DE 100 MM (4")</t>
  </si>
  <si>
    <t xml:space="preserve">CURVA 90 GRAUS PARA ELETRODUTO, EM ACO GALVANIZADO ELETROLITICO, COM ROSCA, DIAMETRO DE 15 MM (1/2"), ESPESSURA DE 1,50 MM</t>
  </si>
  <si>
    <t xml:space="preserve">CURVA 90 GRAUS PARA ELETRODUTO, EM ACO GALVANIZADO ELETROLITICO, COM ROSCA, DIAMETRO DE 20 MM (3/4"), ESPESSURA DE 1,50 MM</t>
  </si>
  <si>
    <t xml:space="preserve">CURVA 90 GRAUS PARA ELETRODUTO, EM ACO GALVANIZADO ELETROLITICO, COM ROSCA, DIAMETRO DE 25 MM (1"), ESPESSURA DE 1,50 MM</t>
  </si>
  <si>
    <t xml:space="preserve">CURVA 90 GRAUS PARA ELETRODUTO, EM ACO GALVANIZADO ELETROLITICO, COM ROSCA, DIAMETRO DE 32 MM (1 1/4"), ESPESSURA DE 1,50 MM</t>
  </si>
  <si>
    <t xml:space="preserve">CURVA 90 GRAUS PARA ELETRODUTO, EM ACO GALVANIZADO ELETROLITICO, COM ROSCA, DIAMETRO DE 40 MM (1 1/2"), ESPESSURA DE 1,50 MM</t>
  </si>
  <si>
    <t xml:space="preserve">CURVA 90 GRAUS PARA ELETRODUTO, EM ACO GALVANIZADO ELETROLITICO, COM ROSCA, DIAMETRO DE 50 MM (2")</t>
  </si>
  <si>
    <t xml:space="preserve">CURVA 90 GRAUS PARA ELETRODUTO, EM ACO GALVANIZADO ELETROLITICO, COM ROSCA, DIAMETRO DE 65 MM (2 1/2")</t>
  </si>
  <si>
    <t xml:space="preserve">CURVA 90 GRAUS PARA ELETRODUTO, EM ACO GALVANIZADO ELETROLITICO, COM ROSCA, DIAMETRO DE 80 MM (3")</t>
  </si>
  <si>
    <t xml:space="preserve">CURVA CPVC, 90 GRAUS, SOLDAVEL, 15 MM, PARA AGUA QUENTE</t>
  </si>
  <si>
    <t xml:space="preserve">CURVA DE PVC 45 GRAUS, SOLDAVEL, 20 MM, COR MARROM, PARA AGUA FRIA PREDIAL</t>
  </si>
  <si>
    <t xml:space="preserve">CURVA DE PVC 45 GRAUS, SOLDAVEL, 25 MM, COR MARROM, PARA AGUA FRIA PREDIAL</t>
  </si>
  <si>
    <t xml:space="preserve">CURVA DE PVC 45 GRAUS, SOLDAVEL, 32 MM, COR MARROM, PARA AGUA FRIA PREDIAL</t>
  </si>
  <si>
    <t xml:space="preserve">CURVA DE PVC 45 GRAUS, SOLDAVEL, 40 MM, COR MARROM, PARA AGUA FRIA PREDIAL</t>
  </si>
  <si>
    <t xml:space="preserve">CURVA DE PVC 45 GRAUS, SOLDAVEL, 50 MM, COR MARROM, PARA AGUA FRIA PREDIAL</t>
  </si>
  <si>
    <t xml:space="preserve">CURVA DE PVC 45 GRAUS, SOLDAVEL, 60 MM, COR MARROM, PARA AGUA FRIA PREDIAL</t>
  </si>
  <si>
    <t xml:space="preserve">CURVA DE PVC 45 GRAUS, SOLDAVEL, 75 MM, COR MARROM, PARA AGUA FRIA PREDIAL</t>
  </si>
  <si>
    <t xml:space="preserve">CURVA DE PVC 45 GRAUS, SOLDAVEL, 85 MM, COR MARROM, PARA AGUA FRIA PREDIAL</t>
  </si>
  <si>
    <t xml:space="preserve">CURVA DE PVC 90 GRAUS, SOLDAVEL, 110 MM, COR MARROM, PARA AGUA FRIA PREDIAL</t>
  </si>
  <si>
    <t xml:space="preserve">CURVA DE PVC 90 GRAUS, SOLDAVEL, 20 MM, COR MARROM, PARA AGUA FRIA PREDIAL</t>
  </si>
  <si>
    <t xml:space="preserve">CURVA DE PVC 90 GRAUS, SOLDAVEL, 25 MM, COR MARROM, PARA AGUA FRIA PREDIAL</t>
  </si>
  <si>
    <t xml:space="preserve">CURVA DE PVC 90 GRAUS, SOLDAVEL, 32 MM, COR MARROM, PARA AGUA FRIA PREDIAL</t>
  </si>
  <si>
    <t xml:space="preserve">CURVA DE PVC 90 GRAUS, SOLDAVEL, 40 MM, COR MARROM, PARA AGUA FRIA PREDIAL</t>
  </si>
  <si>
    <t xml:space="preserve">CURVA DE PVC 90 GRAUS, SOLDAVEL, 50 MM, COR MARROM, PARA AGUA FRIA PREDIAL</t>
  </si>
  <si>
    <t xml:space="preserve">CURVA DE PVC 90 GRAUS, SOLDAVEL, 60 MM, COR MARROM, PARA AGUA FRIA PREDIAL</t>
  </si>
  <si>
    <t xml:space="preserve">CURVA DE PVC 90 GRAUS, SOLDAVEL, 75 MM, COR MARROM, PARA AGUA FRIA PREDIAL</t>
  </si>
  <si>
    <t xml:space="preserve">CURVA DE PVC 90 GRAUS, SOLDAVEL, 85 MM, COR MARROM, PARA AGUA FRIA PREDIAL</t>
  </si>
  <si>
    <t xml:space="preserve">CURVA DE TRANSPOSICAO BRONZE/LATAO SEM ANEL DE SOLDA, BOLSA X BOLSA, 15 MM</t>
  </si>
  <si>
    <t xml:space="preserve">CURVA DE TRANSPOSICAO BRONZE/LATAO SEM ANEL DE SOLDA, BOLSA X BOLSA, 22 MM</t>
  </si>
  <si>
    <t xml:space="preserve">CURVA DE TRANSPOSICAO BRONZE/LATAO SEM ANEL DE SOLDA, BOLSA X BOLSA, 28 MM</t>
  </si>
  <si>
    <t xml:space="preserve">CURVA DE TRANSPOSICAO, PVC SOLDAVEL, 20 MM, COR MARROM, PARA AGUA FRIA PREDIAL</t>
  </si>
  <si>
    <t xml:space="preserve">CURVA DE TRANSPOSICAO, PVC, SOLDAVEL, 25 MM, COR MARROM, PARA AGUA FRIA PREDIAL</t>
  </si>
  <si>
    <t xml:space="preserve">CURVA DE TRANSPOSICAO, PVC, SOLDAVEL, 32 MM, COR MARROM, PARA AGUA FRIA PREDIAL</t>
  </si>
  <si>
    <t xml:space="preserve">CURVA LONGA PVC, PB, JE, 45 GRAUS, DN 100 MM, PARA REDE COLETORA ESGOTO</t>
  </si>
  <si>
    <t xml:space="preserve">CURVA LONGA PVC, PB, JE, 45 GRAUS, DN 150 MM, PARA REDE COLETORA ESGOTO</t>
  </si>
  <si>
    <t xml:space="preserve">CURVA LONGA PVC, PB, JE, 90 GRAUS, DN 100 MM, PARA REDE COLETORA ESGOTO</t>
  </si>
  <si>
    <t xml:space="preserve">CURVA LONGA PVC, PB, JE, 90 GRAUS, DN 150 MM, PARA REDE COLETORA ESGOTO</t>
  </si>
  <si>
    <t xml:space="preserve">CURVA PPR 90 GRAUS, F/F, DN 20 MM, PARA AGUA QUENTE PREDIAL</t>
  </si>
  <si>
    <t xml:space="preserve">CURVA PPR 90 GRAUS, F/F, DN 25 MM, PARA AGUA QUENTE PREDIAL</t>
  </si>
  <si>
    <t xml:space="preserve">CURVA PVC 90 GRAUS, ROSCAVEL, 1 1/4", COR BRANCA, AGUA FRIA PREDIAL</t>
  </si>
  <si>
    <t xml:space="preserve">CURVA PVC 90 GRAUS, ROSCAVEL, 1", COR BRANCA, AGUA FRIA PREDIAL</t>
  </si>
  <si>
    <t xml:space="preserve">CURVA PVC 90 GRAUS, ROSCAVEL, 1/2", COR BRANCA, AGUA FRIA PREDIAL</t>
  </si>
  <si>
    <t xml:space="preserve">CURVA PVC 90 GRAUS, ROSCAVEL, 3/4", COR BRANCA, AGUA FRIA PREDIAL</t>
  </si>
  <si>
    <t xml:space="preserve">CURVA PVC CURTA 90 GRAUS, DN 100 MM, PARA ESGOTO PREDIAL</t>
  </si>
  <si>
    <t xml:space="preserve">CURVA PVC CURTA 90 GRAUS, DN 50 MM, PARA ESGOTO PREDIAL</t>
  </si>
  <si>
    <t xml:space="preserve">CURVA PVC LONGA 90 GRAUS, DN 100 MM, PARA ESGOTO PREDIAL</t>
  </si>
  <si>
    <t xml:space="preserve">CURVA PVC LONGA 90 GRAUS, DN 40 MM, PARA ESGOTO PREDIAL</t>
  </si>
  <si>
    <t xml:space="preserve">CURVA PVC LONGA 90 GRAUS, DN 50 MM, PARA ESGOTO PREDIAL</t>
  </si>
  <si>
    <t xml:space="preserve">CURVA PVC LONGA 90 GRAUS, DN 75 MM, PARA ESGOTO PREDIAL</t>
  </si>
  <si>
    <t xml:space="preserve">CURVA PVC PBA, JE, PB, 45 GRAUS, DN 100 / DE 110 MM, PARA REDE DE AGUA</t>
  </si>
  <si>
    <t xml:space="preserve">CURVA PVC PBA, JE, PB, 45 GRAUS, DN 50 / DE 60 MM, PARA REDE DE AGUA</t>
  </si>
  <si>
    <t xml:space="preserve">CURVA PVC PBA, JE, PB, 45 GRAUS, DN 75 / DE 85 MM, PARA REDE DE AGUA</t>
  </si>
  <si>
    <t xml:space="preserve">CURVA PVC PBA, JE, PB, 90 GRAUS, DN 100 / DE 110 MM, PARA REDE DE AGUA</t>
  </si>
  <si>
    <t xml:space="preserve">CURVA PVC PBA, JE, PB, 90 GRAUS, DN 50 / DE 60 MM, PARA REDE DE AGUA</t>
  </si>
  <si>
    <t xml:space="preserve">CURVA PVC PBA, JE, PB, 90 GRAUS, DN 75 / DE 85 MM, PARA REDE DE AGUA</t>
  </si>
  <si>
    <t xml:space="preserve">CURVA PVC, BB, JE, 45 GRAUS, DN 250 MM, PARA TUBO CORRUGADO E/OU LISO, REDE COLETORA ESGOTO</t>
  </si>
  <si>
    <t xml:space="preserve">CURVA PVC, BB, JE, 90 GRAUS, DN 200 MM, PARA TUBO CORRUGADO E/OU LISO, REDE COLETORA ESGOTO</t>
  </si>
  <si>
    <t xml:space="preserve">CURVA PVC, BB, JE, 90 GRAUS, DN 250 MM, PARA TUBO CORRUGADO E/OU LISO, REDE COLETORA ESGOTO</t>
  </si>
  <si>
    <t xml:space="preserve">CURVA PVC, SERIE R, 87.30 GRAUS, CURTA, PARA PE-DE-COLUNA, DN 100 MM, PARA ESGOTO PREDIAL</t>
  </si>
  <si>
    <t xml:space="preserve">CURVA PVC, SERIE R, 87.30 GRAUS, CURTA, PARA PE-DE-COLUNA, DN 150 MM, PARA ESGOTO PREDIAL</t>
  </si>
  <si>
    <t xml:space="preserve">CURVA PVC, SERIE R, 87.30 GRAUS, CURTA, PARA PE-DE-COLUNA, DN 75 MM, PARA ESGOTO PREDIAL</t>
  </si>
  <si>
    <t xml:space="preserve">DESEMPENADEIRA DE MADEIRA *16 X 27* CM</t>
  </si>
  <si>
    <t xml:space="preserve">DESENHISTA PROJETISTA (HORISTA)</t>
  </si>
  <si>
    <t xml:space="preserve">DESINFETANTE PRONTO USO</t>
  </si>
  <si>
    <t xml:space="preserve">DESMOLDANTE PARA CONCRETO ESTAMPADO</t>
  </si>
  <si>
    <t xml:space="preserve">DETECTOR DE TENSAO 90 V A 1000 V (CAT IV)</t>
  </si>
  <si>
    <t xml:space="preserve">DETERGENTE NEUTRO USO GERAL, CONCENTRADO</t>
  </si>
  <si>
    <t xml:space="preserve">DILUENTE AGUARRAS</t>
  </si>
  <si>
    <t xml:space="preserve">DISCO DE BORRACHA PARA LIXADEIRA RIGIDO 7" COM ARRUELA CENTRAL</t>
  </si>
  <si>
    <t xml:space="preserve">DISCO DE CORTE DIAMANTADO SEGMENTADO DIAMETRO DE 180 MM PARA ESMERILHADEIRA 7"</t>
  </si>
  <si>
    <t xml:space="preserve">DISCO DE CORTE DIAMANTADO SEGMENTADO PARA CONCRETO/ASFALTO, DIAMETRO DE *350* MM, FURO DE 25,40 MM</t>
  </si>
  <si>
    <t xml:space="preserve">DISCO DE CORTE DIAMANTADO SEGMENTADO, DIAMETRO DE *110* MM, FURO DE 20 MM</t>
  </si>
  <si>
    <t xml:space="preserve">DISCO DE CORTE PARA METAL COM DUAS TELAS 12 X 1/8 X 3/4" (300 X 3,2 X 19,05 MM)</t>
  </si>
  <si>
    <t xml:space="preserve">DISCO DE DESBASTE PARA METAL FERROSO EM GERAL, COM TRES TELAS, 9 X 1/4 X 7/8" (228,6 X 6,4 X 22,2 MM)</t>
  </si>
  <si>
    <t xml:space="preserve">DISJUNTOR TERMOMAGNETICO AJUSTAVEL, TRIPOLAR DE 100 ATE 250A, CAPACIDADE DE INTERRUPCAO DE 35KA</t>
  </si>
  <si>
    <t xml:space="preserve">DISJUNTOR TERMOMAGNETICO AJUSTAVEL, TRIPOLAR DE 300 ATE 400A, CAPACIDADE DE INTERRUPCAO DE 35KA</t>
  </si>
  <si>
    <t xml:space="preserve">DISJUNTOR TERMOMAGNETICO AJUSTAVEL, TRIPOLAR DE 450 ATE 600A, CAPACIDADE DE INTERRUPCAO DE 35KA</t>
  </si>
  <si>
    <t xml:space="preserve">DISJUNTOR TERMOMAGNETICO PARA TRILHO DIN (IEC), BIPOLAR, 40 - 50 A</t>
  </si>
  <si>
    <t xml:space="preserve">DISJUNTOR TERMOMAGNETICO PARA TRILHO DIN (IEC), BIPOLAR, 6 - 32 A</t>
  </si>
  <si>
    <t xml:space="preserve">DISJUNTOR TERMOMAGNETICO PARA TRILHO DIN (IEC), BIPOLAR, 63 A</t>
  </si>
  <si>
    <t xml:space="preserve">DISJUNTOR TERMOMAGNETICO PARA TRILHO DIN (IEC), MONOPOLAR, 40 - 50 A</t>
  </si>
  <si>
    <t xml:space="preserve">DISJUNTOR TERMOMAGNETICO PARA TRILHO DIN (IEC), MONOPOLAR, 6 - 32 A</t>
  </si>
  <si>
    <t xml:space="preserve">DISJUNTOR TERMOMAGNETICO PARA TRILHO DIN (IEC), MONOPOLAR, 63 A</t>
  </si>
  <si>
    <t xml:space="preserve">DISJUNTOR TERMOMAGNETICO PARA TRILHO DIN (IEC), TRIPOLAR, 10 - 50 A</t>
  </si>
  <si>
    <t xml:space="preserve">DISJUNTOR TERMOMAGNETICO PARA TRILHO DIN (IEC), TRIPOLAR, 63 A</t>
  </si>
  <si>
    <t xml:space="preserve">DISJUNTOR TERMOMAGNETICO TRIPOLAR 125 A / 425 V / ICC - 25 KA</t>
  </si>
  <si>
    <t xml:space="preserve">DISJUNTOR TERMOMAGNETICO TRIPOLAR 3 X 250 A/ICC - 25 KA</t>
  </si>
  <si>
    <t xml:space="preserve">DISJUNTOR TERMOMAGNETICO TRIPOLAR 3 X 400 A / ICC - 25 KA</t>
  </si>
  <si>
    <t xml:space="preserve">DISJUNTOR TIPO NEMA, BIPOLAR 10 ATE 50 A, TENSAO MAXIMA 415 V</t>
  </si>
  <si>
    <t xml:space="preserve">DISJUNTOR TIPO NEMA, MONOPOLAR 35 ATE 50 A, TENSAO MAXIMA DE 240 V</t>
  </si>
  <si>
    <t xml:space="preserve">DISJUNTOR TIPO NEMA, TRIPOLAR 10 ATE 50A, TENSAO MAXIMA DE 415 V</t>
  </si>
  <si>
    <t xml:space="preserve">DISPOSITIVO DR, 2 POLOS, SENSIBILIDADE DE 300 MA, CORRENTE DE 80 A, TIPO AC</t>
  </si>
  <si>
    <t xml:space="preserve">DISTRIBUIDOR METALICO, COM ROSCA, 2 SAIDAS, DN 1" X 1/2", PARA CONEXAO COM ANEL DESLIZANTE EM TUBO PEX PARA INST. AGUA QUENTE/FRIA</t>
  </si>
  <si>
    <t xml:space="preserve">DISTRIBUIDOR METALICO, COM ROSCA, 2 SAIDAS, DN 3/4" X 1/2", PARA CONEXAO COM ANEL DESLIZANTE EM TUBO PEX PARA INST. AGUA QUENTE/FRIA</t>
  </si>
  <si>
    <t xml:space="preserve">DISTRIBUIDOR METALICO, COM ROSCA, 3 SAIDAS, DN 1" X 1/2", PARA CONEXAO COM ANEL DESLIZANTE EM TUBO PEX PARA INST. AGUA QUENTE/FRIA</t>
  </si>
  <si>
    <t xml:space="preserve">DISTRIBUIDOR METALICO, COM ROSCA, 3 SAIDAS, DN 3/4" X 1/2", PARA CONEXAO COM ANEL DESLIZANTE EM TUBO PEX PARA INST. AGUA QUENTE/FRIA</t>
  </si>
  <si>
    <t xml:space="preserve">DISTRIBUIDOR, PLASTICO, 2 SAIDAS, DN 32 X 16 MM, PARA CONEXAO COM CRIMPAGEM, EM TUBO PEX PARA INST. AGUA QUENTE/FRIA</t>
  </si>
  <si>
    <t xml:space="preserve">DISTRIBUIDOR, PLASTICO, 2 SAIDAS, DN 32 X 25 MM, PARA CONEXAO COM CRIMPAGEM, EM TUBO PEX PARA INST. AGUA QUENTE/FRIA</t>
  </si>
  <si>
    <t xml:space="preserve">DISTRIBUIDOR, PLASTICO, 3 SAIDAS, DN 32 X 16 MM, PARA CONEXAO COM CRIMPAGEM, EM TUBO PEX PARA INST. AGUA QUENTE/FRIA</t>
  </si>
  <si>
    <t xml:space="preserve">DISTRIBUIDOR, PLASTICO, 3 SAIDAS, DN 32 X 25 MM, PARA CONEXAO COM CRIMPAGEM, EM TUBO PEX PARA INST. AGUA QUENTE/FRIA</t>
  </si>
  <si>
    <t xml:space="preserve">DIVISORIA EM GRANITO, COM DUAS FACES POLIDAS, TIPO ANDORINHA/ QUARTZ/ CASTELO/ CORUMBA OU OUTROS EQUIVALENTES DA REGIAO, E= *3,0* CM</t>
  </si>
  <si>
    <t xml:space="preserve">DIVISORIA EM MARMORE, COM DUAS FACES POLIDAS, BRANCO COMUM, E= *3,0* CM</t>
  </si>
  <si>
    <t xml:space="preserve">DIVISORIA, PLACA PRE-MOLDADA EM GRANILITE, MARMORITE OU GRANITINA, E = *3 CM</t>
  </si>
  <si>
    <t xml:space="preserve">DOBRADEIRA ELETROMECANICA DE VERGALHAO, PARA ACO DE DIAMETRO ATE 1 1/2", MOTOR ELETRICO TRIFASICO, POTENCIA DE 3 HP ATE 5 HP</t>
  </si>
  <si>
    <t xml:space="preserve">DOBRADICA EM ACO/FERRO, 3 1/2" X 3", E= 1,9 A 2 MM, COM ANEL, CROMADO OU ZINCADO, TAMPA BOLA, COM PARAFUSOS</t>
  </si>
  <si>
    <t xml:space="preserve">DOBRADICA EM ACO/FERRO, 3" X 2 1/2", E= 1,2 A 1,8 MM, SEM ANEL, CROMADO OU ZINCADO, TAMPA BOLA, COM PARAFUSOS</t>
  </si>
  <si>
    <t xml:space="preserve">DOBRADICA EM ACO/FERRO, 3" X 2 1/2", E= 1,2 A 1,8 MM, SEM ANEL, CROMADO OU ZINCADO, TAMPA CHATA, COM PARAFUSOS</t>
  </si>
  <si>
    <t xml:space="preserve">DOBRADICA EM ACO/FERRO, 3" X 2 1/2", E= 1,9 A 2 MM, SEM ANEL, CROMADO OU ZINCADO, TAMPA BOLA, COM PARAFUSOS</t>
  </si>
  <si>
    <t xml:space="preserve">DOBRADICA EM LATAO, 3" X 2 1/2", E= 1,9 A 2 MM, COM ANEL, CROMADO, TAMPA BOLA, COM PARAFUSOS</t>
  </si>
  <si>
    <t xml:space="preserve">DOBRADICA TIPO VAI-E-VEM EM ACO/FERRO, TAMANHO 3", GALVANIZADO, COM PARAFUSOS</t>
  </si>
  <si>
    <t xml:space="preserve">DOMOS / CLARABOIA INDIVIDUAL, EM ACRILICO BRANCO/LEITOSO, *95 X 95* CM, INCLUI ACESSORIOS DE FIXACAO, SEM INSTALACAO</t>
  </si>
  <si>
    <t xml:space="preserve">DUCHA / CHUVEIRO METALICO, DE PAREDE, ARTICULAVEL, COM BRACO/CANO, SEM DESVIADOR</t>
  </si>
  <si>
    <t xml:space="preserve">DUCHA / CHUVEIRO METALICO, DE PAREDE, ARTICULAVEL, COM DESVIADOR E DUCHA MANUAL</t>
  </si>
  <si>
    <t xml:space="preserve">DUCHA / CHUVEIRO PLASTICO SIMPLES, 5", BRANCO, PARA ACOPLAR EM HASTE 1/2", AGUA FRIA</t>
  </si>
  <si>
    <t xml:space="preserve">DUCHA HIGIENICA PLASTICA COM REGISTRO METALICO 1/2"</t>
  </si>
  <si>
    <t xml:space="preserve">ELEMENTO PRE-MOLDADO PARA TRANSICAO EXCENTRICA EM CONCRETO ARMADO, DN *1200* MM, FURO CIRCULAR DN 600 MM, ESPESSURA *12* CM</t>
  </si>
  <si>
    <t xml:space="preserve">ELEMENTO PRE-MOLDADO PARA TRANSICAO EXCENTRICA EM CONCRETO ARMADO, DN *1500* MM, FURO CIRCULAR DN 600 MM, ESPESSURA 15 CM</t>
  </si>
  <si>
    <t xml:space="preserve">ELEMENTO VAZADO CERAMICO DIAGONAL (TIPO FLOR/QUADRADO/XIS) DE *7 X 18 X 25* CM (L X A X C)</t>
  </si>
  <si>
    <t xml:space="preserve">ELEMENTO VAZADO CERAMICO QUADRADO (TIPO RETO OU REDONDO) DE *7 A 9 X 20 X 20* CM (L X A X C)</t>
  </si>
  <si>
    <t xml:space="preserve">ELETRICISTA (HORISTA)</t>
  </si>
  <si>
    <t xml:space="preserve">ELETRODUTO DE PVC RIGIDO ROSCAVEL DE 1 1/2", SEM LUVA</t>
  </si>
  <si>
    <t xml:space="preserve">ELETRODUTO DE PVC RIGIDO ROSCAVEL DE 1 1/4", SEM LUVA</t>
  </si>
  <si>
    <t xml:space="preserve">ELETRODUTO DE PVC RIGIDO ROSCAVEL DE 1", SEM LUVA</t>
  </si>
  <si>
    <t xml:space="preserve">ELETRODUTO DE PVC RIGIDO ROSCAVEL DE 1/2", SEM LUVA</t>
  </si>
  <si>
    <t xml:space="preserve">ELETRODUTO DE PVC RIGIDO ROSCAVEL DE 2 1/2", SEM LUVA</t>
  </si>
  <si>
    <t xml:space="preserve">ELETRODUTO DE PVC RIGIDO ROSCAVEL DE 2", SEM LUVA</t>
  </si>
  <si>
    <t xml:space="preserve">ELETRODUTO DE PVC RIGIDO ROSCAVEL DE 3", SEM LUVA</t>
  </si>
  <si>
    <t xml:space="preserve">ELETRODUTO DE PVC RIGIDO ROSCAVEL DE 3/4", SEM LUVA</t>
  </si>
  <si>
    <t xml:space="preserve">ELETRODUTO DE PVC RIGIDO ROSCAVEL DE 4", SEM LUVA</t>
  </si>
  <si>
    <t xml:space="preserve">ELETRODUTO EM ACO GALVANIZADO ELETROLITICO, LEVE, DIAMETRO 3/4", PAREDE DE 0,90 MM</t>
  </si>
  <si>
    <t xml:space="preserve">ELETRODUTO FLEXIVEL PLANO EM PEAD, COR PRETA E LARANJA, DIAMETRO 32 MM</t>
  </si>
  <si>
    <t xml:space="preserve">ELETRODUTO FLEXIVEL PLANO EM PEAD, COR PRETA E LARANJA, DIAMETRO 40 MM</t>
  </si>
  <si>
    <t xml:space="preserve">ELETRODUTO FLEXIVEL, EM FITA DE ACO GALVANIZADO, REVESTIDO COM PVC PRETO, DIAMETRO EXTERNO DE 15 MM, DN = 3/8", TIPO SEALTUBO</t>
  </si>
  <si>
    <t xml:space="preserve">ELETRODUTO FLEXIVEL, EM FITA DE ACO GALVANIZADO, REVESTIDO COM PVC PRETO, DIAMETRO EXTERNO DE 25 MM, DN = 3/4", TIPO SEALTUBO</t>
  </si>
  <si>
    <t xml:space="preserve">ELETRODUTO FLEXIVEL, EM FITA DE ACO GALVANIZADO, REVESTIDO COM PVC PRETO, DIAMETRO EXTERNO DE 32 MM, DN = 1", TIPO SEALTUBO</t>
  </si>
  <si>
    <t xml:space="preserve">ELETRODUTO FLEXIVEL, EM FITA DE ACO GALVANIZADO, REVESTIDO COM PVC PRETO, DIAMETRO EXTERNO DE 40 MM, DN = 1 1/4", TIPO SEALTUBO</t>
  </si>
  <si>
    <t xml:space="preserve">ELETRODUTO FLEXIVEL, EM FITA DE ACO GALVANIZADO, REVESTIDO COM PVC PRETO, DIAMETRO EXTERNO DE 50 MM, DN = 1 1/2", TIPO SEALTUBO</t>
  </si>
  <si>
    <t xml:space="preserve">ELETRODUTO FLEXIVEL, EM FITA DE ACO GALVANIZADO, REVESTIDO COM PVC PRETO, DIAMETRO EXTERNO DE 60 MM, DN = 2", TIPO SEALTUBO</t>
  </si>
  <si>
    <t xml:space="preserve">ELETRODUTO FLEXIVEL, EM FITA DE ACO GALVANIZADO, REVESTIDO COM PVC PRETO, DIAMETRO EXTERNO DE 75 MM, DN = 2 1/2", TIPO SEALTUBO</t>
  </si>
  <si>
    <t xml:space="preserve">ELETRODUTO FLEXIVEL, EM FITA DE ACO GALVANIZADO, SEM REVESTIMENTO, DIAMETRO NOMINAL 1 1/2"</t>
  </si>
  <si>
    <t xml:space="preserve">ELETRODUTO FLEXIVEL, EM FITA DE ACO GALVANIZADO, SEM REVESTIMENTO, DIAMETRO NOMINAL 1 1/4"</t>
  </si>
  <si>
    <t xml:space="preserve">ELETRODUTO FLEXIVEL, EM FITA DE ACO GALVANIZADO, SEM REVESTIMENTO, DIAMETRO NOMINAL 1"</t>
  </si>
  <si>
    <t xml:space="preserve">ELETRODUTO FLEXIVEL, EM FITA DE ACO GALVANIZADO, SEM REVESTIMENTO, DIAMETRO NOMINAL 1/2"</t>
  </si>
  <si>
    <t xml:space="preserve">ELETRODUTO FLEXIVEL, EM FITA DE ACO GALVANIZADO, SEM REVESTIMENTO, DIAMETRO NOMINAL 2 1/2"</t>
  </si>
  <si>
    <t xml:space="preserve">ELETRODUTO FLEXIVEL, EM FITA DE ACO GALVANIZADO, SEM REVESTIMENTO, DIAMETRO NOMINAL 2"</t>
  </si>
  <si>
    <t xml:space="preserve">ELETRODUTO FLEXIVEL, EM FITA DE ACO GALVANIZADO, SEM REVESTIMENTO, DIAMETRO NOMINAL 3"</t>
  </si>
  <si>
    <t xml:space="preserve">ELETRODUTO/DUTO PEAD FLEXIVEL PAREDE SIMPLES, CORRUGACAO HELICOIDAL, COR PRETA, SEM ROSCA, DE 1 1/2", CRC 680 N, PARA CABEAMENTO SUBTERRANEO (NBR 15715)</t>
  </si>
  <si>
    <t xml:space="preserve">ELETRODUTO/DUTO PEAD FLEXIVEL PAREDE SIMPLES, CORRUGACAO HELICOIDAL, COR PRETA, SEM ROSCA, DE 1 1/4", CRC 680 N, PARA CABEAMENTO SUBTERRANEO (NBR 15715)</t>
  </si>
  <si>
    <t xml:space="preserve">ELETRODUTO/DUTO PEAD FLEXIVEL PAREDE SIMPLES, CORRUGACAO HELICOIDAL, COR PRETA, SEM ROSCA, DE 2", CRC 680 N, PARA CABEAMENTO SUBTERRANEO (NBR 15715)</t>
  </si>
  <si>
    <t xml:space="preserve">ELETRODUTO/DUTO PEAD FLEXIVEL PAREDE SIMPLES, CORRUGACAO HELICOIDAL, COR PRETA, SEM ROSCA, DE 3", CRC 680 N, PARA CABEAMENTO SUBTERRANEO (NBR 15715)</t>
  </si>
  <si>
    <t xml:space="preserve">ELETRODUTO/DUTO PEAD FLEXIVEL PAREDE SIMPLES, CORRUGACAO HELICOIDAL, COR PRETA, SEM ROSCA, DE 4", CRC 680 N, PARA CABEAMENTO SUBTERRANEO (NBR 15715)</t>
  </si>
  <si>
    <t xml:space="preserve">ELETROTECNICO (HORISTA)</t>
  </si>
  <si>
    <t xml:space="preserve">ELEVADOR DE CARGA A CABO, CABINE SEMI FECHADA 2,0 X 1,5 X 2,0 M, CAPACIDADE DE CARGA 1000 KG, TORRE 2,38 X 2,21 X 15 M, GUINCHO DE EMBREAGEM, FREIO DE SEGURANCA, LIMITADOR DE VELOCIDADE E CANCELA</t>
  </si>
  <si>
    <t xml:space="preserve">ELEVADOR DE CREMALHEIRA CABINE FECHADA 1,5 X 2,5 X 2,35 M (UMA POR TORRE), CAPACIDADE DE CARGA 1200 KG (15 PESSOAS), TORRE 24 M (16 MODULOS), FREIO DE SEGURANCA, LIMITADOR DE CARGA</t>
  </si>
  <si>
    <t xml:space="preserve">EMENDA PARA CALHA PLUVIAL, PVC, DIAMETRO ENTRE 119 E 170 MM, PARA DRENAGEM PLUVIAL PREDIAL</t>
  </si>
  <si>
    <t xml:space="preserve">ENCANADOR OU BOMBEIRO HIDRAULICO (HORISTA)</t>
  </si>
  <si>
    <t xml:space="preserve">ENCARREGADO GERAL DE OBRAS (HORISTA)</t>
  </si>
  <si>
    <t xml:space="preserve">ENDURECEDOR MINERAL DE BASE CIMENTICIA PARA PISO DE CONCRETO</t>
  </si>
  <si>
    <t xml:space="preserve">ENGATE / RABICHO FLEXIVEL INOX 1/2" X 30 CM</t>
  </si>
  <si>
    <t xml:space="preserve">ENGATE / RABICHO FLEXIVEL INOX 1/2" X 40 CM</t>
  </si>
  <si>
    <t xml:space="preserve">ENGATE/RABICHO FLEXIVEL PLASTICO (PVC OU ABS) BRANCO 1/2" X 30 CM</t>
  </si>
  <si>
    <t xml:space="preserve">ENGATE/RABICHO FLEXIVEL PLASTICO (PVC OU ABS) BRANCO 1/2" X 40 CM</t>
  </si>
  <si>
    <t xml:space="preserve">ENGENHEIRO CIVIL DE OBRA JUNIOR (HORISTA)</t>
  </si>
  <si>
    <t xml:space="preserve">ENGENHEIRO CIVIL DE OBRA PLENO (HORISTA)</t>
  </si>
  <si>
    <t xml:space="preserve">ENGENHEIRO CIVIL DE OBRA SENIOR (HORISTA)</t>
  </si>
  <si>
    <t xml:space="preserve">ENXADA ESTREITA, EM ACO, *25 X 23* CM, COM CABO DE MADEIRA DE *150* CM</t>
  </si>
  <si>
    <t xml:space="preserve">EPI - FAMILIA ALMOXARIFE - HORISTA (ENCARGOS COMPLEMENTARES - COLETADO CAIXA)</t>
  </si>
  <si>
    <t xml:space="preserve">EPI - FAMILIA ALMOXARIFE - MENSALISTA (ENCARGOS COMPLEMENTARES - COLETADO CAIXA)</t>
  </si>
  <si>
    <t xml:space="preserve">EPI - FAMILIA CARPINTEIRO DE FORMAS - HORISTA (ENCARGOS COMPLEMENTARES - COLETADO CAIXA)</t>
  </si>
  <si>
    <t xml:space="preserve">EPI - FAMILIA CARPINTEIRO DE FORMAS - MENSALISTA (ENCARGOS COMPLEMENTARES - COLETADO CAIXA)</t>
  </si>
  <si>
    <t xml:space="preserve">EPI - FAMILIA ELETRICISTA - HORISTA (ENCARGOS COMPLEMENTARES - COLETADO CAIXA)</t>
  </si>
  <si>
    <t xml:space="preserve">EPI - FAMILIA ELETRICISTA - MENSALISTA (ENCARGOS COMPLEMENTARES - COLETADO CAIXA)</t>
  </si>
  <si>
    <t xml:space="preserve">EPI - FAMILIA ENCANADOR - HORISTA (ENCARGOS COMPLEMENTARES - COLETADO CAIXA)</t>
  </si>
  <si>
    <t xml:space="preserve">EPI - FAMILIA ENCANADOR - MENSALISTA (ENCARGOS COMPLEMENTARES - COLETADO CAIXA)</t>
  </si>
  <si>
    <t xml:space="preserve">EPI - FAMILIA ENCARREGADO GERAL - HORISTA (ENCARGOS COMPLEMENTARES - COLETADO CAIXA)</t>
  </si>
  <si>
    <t xml:space="preserve">EPI - FAMILIA ENCARREGADO GERAL - MENSALISTA (ENCARGOS COMPLEMENTARES - COLETADO CAIXA)</t>
  </si>
  <si>
    <t xml:space="preserve">EPI - FAMILIA ENGENHEIRO CIVIL - HORISTA (ENCARGOS COMPLEMENTARES - COLETADO CAIXA)</t>
  </si>
  <si>
    <t xml:space="preserve">EPI - FAMILIA ENGENHEIRO CIVIL - MENSALISTA (ENCARGOS COMPLEMENTARES - COLETADO CAIXA)</t>
  </si>
  <si>
    <t xml:space="preserve">EPI - FAMILIA OPERADOR ESCAVADEIRA - HORISTA (ENCARGOS COMPLEMENTARES - COLETADO CAIXA)</t>
  </si>
  <si>
    <t xml:space="preserve">EPI - FAMILIA OPERADOR ESCAVADEIRA - MENSALISTA (ENCARGOS COMPLEMENTARES - COLETADO CAIXA)</t>
  </si>
  <si>
    <t xml:space="preserve">EPI - FAMILIA PEDREIRO - HORISTA (ENCARGOS COMPLEMENTARES - COLETADO CAIXA)</t>
  </si>
  <si>
    <t xml:space="preserve">EPI - FAMILIA PEDREIRO - MENSALISTA (ENCARGOS COMPLEMENTARES - COLETADO CAIXA)</t>
  </si>
  <si>
    <t xml:space="preserve">EPI - FAMILIA PINTOR - HORISTA (ENCARGOS COMPLEMENTARES - COLETADO CAIXA)</t>
  </si>
  <si>
    <t xml:space="preserve">EPI - FAMILIA PINTOR - MENSALISTA (ENCARGOS COMPLEMENTARES - COLETADO CAIXA)</t>
  </si>
  <si>
    <t xml:space="preserve">EPI - FAMILIA SERVENTE - HORISTA (ENCARGOS COMPLEMENTARES - COLETADO CAIXA)</t>
  </si>
  <si>
    <t xml:space="preserve">EPI - FAMILIA SERVENTE - MENSALISTA (ENCARGOS COMPLEMENTARES - COLETADO CAIXA)</t>
  </si>
  <si>
    <t xml:space="preserve">EPI - FAMILIA SOLDADOR - HORISTA (ENCARGOS COMPLEMENTARES - COLETADO CAIXA)</t>
  </si>
  <si>
    <t xml:space="preserve">EPI - FAMILIA SOLDADOR - MENSALISTA (ENCARGOS COMPLEMENTARES - COLETADO CAIXA)</t>
  </si>
  <si>
    <t xml:space="preserve">EPI - FAMILIA TOPOGRAFO - HORISTA (ENCARGOS COMPLEMENTARES - COLETADO CAIXA)</t>
  </si>
  <si>
    <t xml:space="preserve">EPI - FAMILIA TOPOGRAFO - MENSALISTA (ENCARGOS COMPLEMENTARES - COLETADO CAIXA)</t>
  </si>
  <si>
    <t xml:space="preserve">EQUIPAMENTO P/ DEMARCACAO DE FAIXAS DE TRAFEGO A QUENTE, A SER MONTADO SOBRE CAMINHAO DE PBT MIN. DE 17 T, DIST. MIN. ENTRE EIXOS 5,2 M, CAPACIDADE PARA 1.000 KG DE MATERIAL TERMOPLASTICO (INCLUI MONTAGEM, NAO INCLUI CAMINHAO, NEM COMPRESSOR DE AR)</t>
  </si>
  <si>
    <t xml:space="preserve">ESCADA DUPLA DE ABRIR EM ALUMINIO, COM SAPATAS DE BORRACHA, *2,30* X *0,57* M (ALTURA UTIL X LARGURA MINIMA), MODELO PINTOR, 8 DEGRAUS, CAPACIDADE *100* KG</t>
  </si>
  <si>
    <t xml:space="preserve">ESCADA EXTENSIVEL EM ALUMINIO, COM SAPATAS DE BORRACHA, ALTURA FECHADA 3,60 M, ALTURA ESTENDIDA DE 6,0 A 6,30 M, LARGURA MINIMA DE 35 CM, CACIDADE *120* KG</t>
  </si>
  <si>
    <t xml:space="preserve">ESCAVADEIRA HIDRAULICA DE BRACO LONGO (LONGO ALCANCE) SOBRE ESTEIRAS, CACAMBA 0,52 M3, PESO OPERACIONAL 24 T, POTENCIA LIQUIDA 155 HP</t>
  </si>
  <si>
    <t xml:space="preserve">ESCOVA CIRCULAR EM ACO LATONADO, 6 X 1" (DIAMETRO X ESPESSURA), FURO DE 1 1/4", FIO ONDULADO *0,30* MM</t>
  </si>
  <si>
    <t xml:space="preserve">ESCOVA DE ACO, COM CABO, *4 X 15* FILEIRAS DE CERDAS</t>
  </si>
  <si>
    <t xml:space="preserve">ESMERILHADEIRA ANGULAR ELETRICA, DIAMETRO DO DISCO 7" (180 MM), ROTACAO 8500 RPM, POTENCIA 2400 W</t>
  </si>
  <si>
    <t xml:space="preserve">ESPACADOR/SEPARADOR /CENTRALIZADOR DE BARRA DE ACO, PLASTICO, (CHUMBADOR TIPO CARAMBOLA - CB), DIAMETRO INTERNO ATE 20 MM</t>
  </si>
  <si>
    <t xml:space="preserve">ESPACADOR/SEPARADOR /CENTRALIZADOR DE BARRA DE ACO, PLASTICO, (CHUMBADOR TIPO CARAMBOLA - CB), DIAMETRO INTERNO ENTRE 25 A 32 MM</t>
  </si>
  <si>
    <t xml:space="preserve">ESPARGIDOR DE ASFALTO PRESSURIZADO, REBOCAVEL, TANQUE DE 2500 L, PNEUMATICO, COM MOTOR A GASOLINA 3,4HP</t>
  </si>
  <si>
    <t xml:space="preserve">ESPATULA DE PLASTICO LISA, LARGURA *10* CM</t>
  </si>
  <si>
    <t xml:space="preserve">ESPATULA EM ACO INOX COM CABO DE MADEIRA E LARGURA DE *8* CM</t>
  </si>
  <si>
    <t xml:space="preserve">ESQUADRO DE ACO 12" (300 MM), CABO DE ALUMINIO</t>
  </si>
  <si>
    <t xml:space="preserve">ESQUADRO PARA SOLDA, EM ALUMINIO, 65 MM, COM DUAS MORSAS (GRAMPO SARGENTO)</t>
  </si>
  <si>
    <t xml:space="preserve">ESTABILIZADOR BIVOLT AUTOMATICO, 1000 VA</t>
  </si>
  <si>
    <t xml:space="preserve">ESTABILIZADOR BIVOLT AUTOMATICO, 1500 VA</t>
  </si>
  <si>
    <t xml:space="preserve">ESTABILIZADOR BIVOLT AUTOMATICO, 2000 VA</t>
  </si>
  <si>
    <t xml:space="preserve">ESTABILIZADOR BIVOLT AUTOMATICO, 300 VA</t>
  </si>
  <si>
    <t xml:space="preserve">ESTABILIZADOR BIVOLT AUTOMATICO, 500 VA</t>
  </si>
  <si>
    <t xml:space="preserve">EXAMES - HORISTA (COLETADO CAIXA - ENCARGOS COMPLEMENTARES)</t>
  </si>
  <si>
    <t xml:space="preserve">EXAMES - MENSALISTA (COLETADO CAIXA - ENCARGOS COMPLEMENTARES)</t>
  </si>
  <si>
    <t xml:space="preserve">EXTENSAO DE SOLDA 201 ACETILENO, E = *1,5 A 2,5* MM (N2)</t>
  </si>
  <si>
    <t xml:space="preserve">EXTENSAO DE SOLDA 201 GLP, E = *2,5 A 4,0* MM (N4)</t>
  </si>
  <si>
    <t xml:space="preserve">EXTREMIDADE PVC PBA, BF, JE, DN 100/ DE 110 MM</t>
  </si>
  <si>
    <t xml:space="preserve">EXTREMIDADE PVC PBA, BF, JE, DN 75/ DE 85 MM</t>
  </si>
  <si>
    <t xml:space="preserve">EXTREMIDADE PVC PBA, PF, JE, DN 100 / DE 110 MM</t>
  </si>
  <si>
    <t xml:space="preserve">EXTREMIDADE PVC PBA, PF, JE, DN 75 / DE 85 MM</t>
  </si>
  <si>
    <t xml:space="preserve">EXTREMIDADE/TUBETE PARA HIDROMETRO PVC, COM ROSCA, CURTA, COM BUCHA LATAO, 3/4" OU 1/2"</t>
  </si>
  <si>
    <t xml:space="preserve">FECHADURA AUXILIAR DE SEGURANCA PARA PORTA EXTERNA, EM ACO INOX, BROCA DE 45 A 55 MM, LINGUETA COM 3 AVANCOS, INCLUINDO 2 CHAVES TIPO CILINDRO</t>
  </si>
  <si>
    <t xml:space="preserve">FECHADURA BICO DE PAPAGAIO PARA PORTA DE CORRER EXTERNA, EM ACO INOX COM ACABAMENTO CROMADO, MAQUINA COM 45 MM, INCLUINDO CHAVE TIPO CILINDRO</t>
  </si>
  <si>
    <t xml:space="preserve">FECHADURA BICO DE PAPAGAIO PARA PORTA DE CORRER INTERNA, EM ACO INOX COM ACABAMENTO CROMADO, MAQUINA COM 45 MM, INCLUINDO CHAVE TIPO BIPARTIDA</t>
  </si>
  <si>
    <t xml:space="preserve">FECHADURA DE EMBUTIR PARA GAVETA E MOVEIS DE MADEIRA, EM ACO INOX COM ACABAMENTO CROMADO, COM ABAS LATERAIS, CILINDRO COM 22 MM DE DIAMETRO, INCLUINDO CHAVE COM PERFIL METALICO E CAPA ESCAMOTEAVEL</t>
  </si>
  <si>
    <t xml:space="preserve">FECHADURA DE SOBREPOR PARA GAVETAS E ARMARIOS, EM ACO INOX COM ACABAMENTO CROMADO, COM CILINDRO DE APROX 20 MM</t>
  </si>
  <si>
    <t xml:space="preserve">FECHADURA DE SOBREPOR PARA PORTAO, EM ACO INOX COM ACABAMENTO CROMADO, CAIXA DE 100 MM, INCLUINDO CHAVE TIPO CILINDRO</t>
  </si>
  <si>
    <t xml:space="preserve">FECHADURA DE SOBREPOR PARA PORTAO, EM ACO INOX COM ACABAMENTO CROMADO, CAIXA DE 100 MM, INCLUINDO CHAVE TIPO TETRA</t>
  </si>
  <si>
    <t xml:space="preserve">FECHADURA DE SOBREPOR TIPO CAIXAO, EM FERRO COM ACABAMENTO RESINADO, SEM MACANETA, SEM CILINDRO, INCLUINDO CHAVE TIPO SIMPLES</t>
  </si>
  <si>
    <t xml:space="preserve">FECHADURA ESPELHO PARA PORTA DE BANHEIRO, EM ACO INOX (MAQUINA, TESTA E CONTRA-TESTA) E EM ZAMAC (MACANETA, LINGUETA E TRINCOS) COM ACABAMENTO CROMADO, MAQUINA DE 40 MM, INCLUINDO CHAVE TIPO TRANQUETA</t>
  </si>
  <si>
    <t xml:space="preserve">FECHADURA ESPELHO PARA PORTA DE BANHEIRO, EM ACO INOX (MAQUINA, TESTA E CONTRA-TESTA) E EM ZAMAC (MACANETA, LINGUETA E TRINCOS) COM ACABAMENTO CROMADO, MAQUINA DE 55 MM, INCLUINDO CHAVE TIPO TRANQUETA (CONJUNTO DE FECHADURAS)</t>
  </si>
  <si>
    <t xml:space="preserve">FECHADURA ESPELHO PARA PORTA EXTERNA, EM ACO INOX (MAQUINA, TESTA E CONTRA-TESTA) E EM ZAMAC (MACANETA, LINGUETA E TRINCOS) COM ACABAMENTO CROMADO, MAQUINA DE 40 MM, INCLUINDO CHAVE TIPO CILINDRO</t>
  </si>
  <si>
    <t xml:space="preserve">FECHADURA ESPELHO PARA PORTA EXTERNA, EM ACO INOX (MAQUINA, TESTA E CONTRA-TESTA) E EM ZAMAC (MACANETA, LINGUETA E TRINCOS) COM ACABAMENTO CROMADO, MAQUINA DE 55 MM, INCLUINDO CHAVE TIPO CILINDRO</t>
  </si>
  <si>
    <t xml:space="preserve">FECHADURA ESPELHO PARA PORTA INTERNA, EM ACO INOX (MAQUINA, TESTA E CONTRA-TESTA) E EM ZAMAC (MACANETA, LINGUETA E TRINCOS) COM ACABAMENTO CROMADO, MAQUINA DE 40 MM, INCLUINDO CHAVE TIPO INTERNA</t>
  </si>
  <si>
    <t xml:space="preserve">FECHADURA ESPELHO PARA PORTA INTERNA, EM ACO INOX (MAQUINA, TESTA E CONTRA-TESTA) E EM ZAMAC (MACANETA, LINGUETA E TRINCOS) COM ACABAMENTO CROMADO, MAQUINA DE 55 MM, INCLUINDO CHAVE TIPO INTERNA</t>
  </si>
  <si>
    <t xml:space="preserve">FECHADURA PARA PORTA PIVOTANTE DE VIDRO TEMPERADO, EM ACO INOX COM ACABAMENTO CROMADO, RECORTE PADRAO SANTA MARINA, COM CILINDRO EM LATAO, INCLUINDO CHAVE TIPO CILINDRO</t>
  </si>
  <si>
    <t xml:space="preserve">FECHADURA ROSETA REDONDA PARA PORTA DE BANHEIRO, EM ACO INOX (MAQUINA, TESTA E CONTRA-TESTA) E EM ZAMAC (MACANETA, LINGUETA E TRINCOS) COM ACABAMENTO CROMADO, MAQUINA DE 40 MM, INCLUINDO CHAVE TIPO TRANQUETA</t>
  </si>
  <si>
    <t xml:space="preserve">FECHADURA ROSETA REDONDA PARA PORTA DE BANHEIRO, EM ACO INOX (MAQUINA, TESTA E CONTRA-TESTA) E EM ZAMAC (MACANETA, LINGUETA E TRINCOS) COM ACABAMENTO CROMADO, MAQUINA DE 55 MM, INCLUINDO CHAVE TIPO TRANQUETA</t>
  </si>
  <si>
    <t xml:space="preserve">FECHADURA ROSETA REDONDA PARA PORTA EXTERNA, EM ACO INOX (MAQUINA, TESTA E CONTRA-TESTA) E EM ZAMAC (MACANETA, LINGUETA E TRINCOS) COM ACABAMENTO CROMADO, MAQUINA DE 40 MM, INCLUINDO CHAVE TIPO CILINDRO</t>
  </si>
  <si>
    <t xml:space="preserve">FECHADURA ROSETA REDONDA PARA PORTA EXTERNA, EM ACO INOX (MAQUINA, TESTA E CONTRA-TESTA) E EM ZAMAC (MACANETA, LINGUETA E TRINCOS) COM ACABAMENTO CROMADO, MAQUINA DE 55 MM, INCLUINDO CHAVE TIPO CILINDRO</t>
  </si>
  <si>
    <t xml:space="preserve">FECHADURA ROSETA REDONDA PARA PORTA INTERNA, EM ACO INOX (MAQUINA, TESTA E CONTRA-TESTA) E EM ZAMAC (MACANETA, LINGUETA E TRINCOS) COM ACABAMENTO CROMADO, MAQUINA DE 40 MM, INCLUINDO CHAVE TIPO INTERNA (CONJUNTO DE FECHADURAS)</t>
  </si>
  <si>
    <t xml:space="preserve">FECHADURA ROSETA REDONDA PARA PORTA INTERNA, EM ACO INOX (MAQUINA, TESTA E CONTRA-TESTA) E EM ZAMAC (MACANETA, LINGUETA E TRINCOS) COM ACABAMENTO CROMADO, MAQUINA DE 55 MM, INCLUINDO CHAVE TIPO INTERNA</t>
  </si>
  <si>
    <t xml:space="preserve">FECHO / TRINCO TIPO AVIAO, EM ZAMAC CROMADO, *60* MM, PARA JANELAS - INCLUI PARAFUSOS</t>
  </si>
  <si>
    <t xml:space="preserve">FECHO QUEBRA UNHA, EM LATAO COM ACABAMENTO CROMADO, DE EMBUTIR, COM COMANDO ALAVANCA, ALTURA DE DE 22 CM, LARGURA MINIMA DE 1,90 CM E ESPESSURA MINIMA DE 1,90 MM, PARA PORTAS E JANELAS (INCLUI PARAFUSOS)</t>
  </si>
  <si>
    <t xml:space="preserve">FECHO QUEBRA UNHA, EM LATAO COM ACABAMENTO CROMADO, DE EMBUTIR, COM COMANDO ALAVANCA, ALTURA DE DE 40 CM, LARGURA MINIMA DE 1,90 CM E ESPESSURA MINIMA DE 1,90 MM, PARA PORTAS E JANELAS (INCLUI PARAFUSOS)</t>
  </si>
  <si>
    <t xml:space="preserve">FECHO QUEBRA UNHA, EM LATAO COM ACABAMENTO CROMADO, DE EMBUTIR, COM COMANDO DESLIZANTE, ALTURA DE 12 CM, LARGURA MINIMA DE 1,90 CM E ESPESSURA MINIMA DE 1,90 MM</t>
  </si>
  <si>
    <t xml:space="preserve">FECHO QUEBRA UNHA, EM LATAO COM ACABAMENTO CROMADO, DE EMBUTIR, COM COMANDO DESLIZANTE, ALTURA DE 22 CM, LARGURA MINIMA DE 1,90 CM E ESPESSURA MINIMA DE 1,90 MM</t>
  </si>
  <si>
    <t xml:space="preserve">FECHO QUEBRA UNHA, EM LATAO COM ACABAMENTO CROMADO, DE EMBUTIR, COM COMANDO DESLIZANTE, ALTURA DE 40 CM, LARGURA MINIMA DE 1,90 CM E ESPESSURA MINIMA DE 1,90 MM</t>
  </si>
  <si>
    <t xml:space="preserve">FERRAMENTAS - FAMILIA ALMOXARIFE - HORISTA (ENCARGOS COMPLEMENTARES - COLETADO CAIXA)</t>
  </si>
  <si>
    <t xml:space="preserve">FERRAMENTAS - FAMILIA ALMOXARIFE - MENSALISTA (ENCARGOS COMPLEMENTARES - COLETADO CAIXA)</t>
  </si>
  <si>
    <t xml:space="preserve">FERRAMENTAS - FAMILIA CARPINTEIRO DE FORMAS - HORISTA (ENCARGOS COMPLEMENTARES - COLETADO CAIXA)</t>
  </si>
  <si>
    <t xml:space="preserve">FERRAMENTAS - FAMILIA CARPINTEIRO DE FORMAS - MENSALISTA (ENCARGOS COMPLEMENTARES - COLETADO CAIXA)</t>
  </si>
  <si>
    <t xml:space="preserve">FERRAMENTAS - FAMILIA ELETRICISTA - HORISTA (ENCARGOS COMPLEMENTARES - COLETADO CAIXA)</t>
  </si>
  <si>
    <t xml:space="preserve">FERRAMENTAS - FAMILIA ELETRICISTA - MENSALISTA (ENCARGOS COMPLEMENTARES - COLETADO CAIXA)</t>
  </si>
  <si>
    <t xml:space="preserve">FERRAMENTAS - FAMILIA ENCANADOR - HORISTA (ENCARGOS COMPLEMENTARES - COLETADO CAIXA)</t>
  </si>
  <si>
    <t xml:space="preserve">FERRAMENTAS - FAMILIA ENCANADOR - MENSALISTA (ENCARGOS COMPLEMENTARES - COLETADO CAIXA)</t>
  </si>
  <si>
    <t xml:space="preserve">FERRAMENTAS - FAMILIA ENCARREGADO GERAL - HORISTA (ENCARGOS COMPLEMENTARES - COLETADO CAIXA)</t>
  </si>
  <si>
    <t xml:space="preserve">FERRAMENTAS - FAMILIA ENCARREGADO GERAL - MENSALISTA (ENCARGOS COMPLEMENTARES - COLETADO CAIXA)</t>
  </si>
  <si>
    <t xml:space="preserve">FERRAMENTAS - FAMILIA ENGENHEIRO CIVIL - HORISTA (ENCARGOS COMPLEMENTARES - COLETADO CAIXA)</t>
  </si>
  <si>
    <t xml:space="preserve">FERRAMENTAS - FAMILIA ENGENHEIRO CIVIL - MENSALISTA (ENCARGOS COMPLEMENTARES - COLETADO CAIXA)</t>
  </si>
  <si>
    <t xml:space="preserve">FERRAMENTAS - FAMILIA OPERADOR ESCAVADEIRA - HORISTA (ENCARGOS COMPLEMENTARES - COLETADO CAIXA)</t>
  </si>
  <si>
    <t xml:space="preserve">FERRAMENTAS - FAMILIA OPERADOR ESCAVADEIRA - MENSALISTA (ENCARGOS COMPLEMENTARES - COLETADO CAIXA)</t>
  </si>
  <si>
    <t xml:space="preserve">FERRAMENTAS - FAMILIA PEDREIRO - HORISTA (ENCARGOS COMPLEMENTARES - COLETADO CAIXA)</t>
  </si>
  <si>
    <t xml:space="preserve">FERRAMENTAS - FAMILIA PEDREIRO - MENSALISTA (ENCARGOS COMPLEMENTARES - COLETADO CAIXA)</t>
  </si>
  <si>
    <t xml:space="preserve">FERRAMENTAS - FAMILIA PINTOR - HORISTA (ENCARGOS COMPLEMENTARES - COLETADO CAIXA)</t>
  </si>
  <si>
    <t xml:space="preserve">FERRAMENTAS - FAMILIA PINTOR - MENSALISTA (ENCARGOS COMPLEMENTARES - COLETADO CAIXA)</t>
  </si>
  <si>
    <t xml:space="preserve">FERRAMENTAS - FAMILIA SERVENTE - HORISTA (ENCARGOS COMPLEMENTARES - COLETADO CAIXA)</t>
  </si>
  <si>
    <t xml:space="preserve">FERRAMENTAS - FAMILIA SERVENTE - MENSALISTA (ENCARGOS COMPLEMENTARES - COLETADO CAIXA)</t>
  </si>
  <si>
    <t xml:space="preserve">FERRAMENTAS - FAMILIA SOLDADOR - HORISTA (ENCARGOS COMPLEMENTARES - COLETADO CAIXA)</t>
  </si>
  <si>
    <t xml:space="preserve">FERRAMENTAS - FAMILIA SOLDADOR - MENSALISTA (ENCARGOS COMPLEMENTARES - COLETADO CAIXA)</t>
  </si>
  <si>
    <t xml:space="preserve">FERRAMENTAS - FAMILIA TOPOGRAFO - HORISTA (ENCARGOS COMPLEMENTARES - COLETADO CAIXA)</t>
  </si>
  <si>
    <t xml:space="preserve">FERRAMENTAS - FAMILIA TOPOGRAFO - MENSALISTA (ENCARGOS COMPLEMENTARES - COLETADO CAIXA)</t>
  </si>
  <si>
    <t xml:space="preserve">FERRO DE SOLDA, POTENCIA 40 W</t>
  </si>
  <si>
    <t xml:space="preserve">FERROLHO COM FECHO / TRINCO REDONDO, EM ACO GALVANIZADO / ZINCADO, DE SOBREPOR, COM COMPRIMENTO DE 2" E ESPESSURA MINIMA DA CHAPA DE 0,90 MM, PARA PORTAS E JANELAS</t>
  </si>
  <si>
    <t xml:space="preserve">FERROLHO COM FECHO / TRINCO REDONDO, EM ACO GALVANIZADO / ZINCADO, DE SOBREPOR, COM COMPRIMENTO DE 3" A 4" E ESPESSURA MINIMA DA CHAPA DE 0,90 MM</t>
  </si>
  <si>
    <t xml:space="preserve">FERROLHO COM FECHO / TRINCO REDONDO, EM ACO GALVANIZADO / ZINCADO, DE SOBREPOR, COM COMPRIMENTO DE 5" E ESPESSURA MINIMA DA CHAPA DE 0,90 MM</t>
  </si>
  <si>
    <t xml:space="preserve">FERROLHO COM FECHO / TRINCO REDONDO, EM ACO GALVANIZADO / ZINCADO, DE SOBREPOR, COM COMPRIMENTO DE 6" E ESPESSURA MINIMA DA CHAPA DE 1,50 MM</t>
  </si>
  <si>
    <t xml:space="preserve">FERROLHO COM FECHO / TRINCO REDONDO, EM ACO GALVANIZADO / ZINCADO, DE SOBREPOR, COM COMPRIMENTO DE 8" E ESPESSURA MINIMA DA CHAPA DE 1,50 MM</t>
  </si>
  <si>
    <t xml:space="preserve">FERROLHO COM FECHO /TRINCO REDONDO, EM ACO GALVANIZADO / ZINCADO, DE SOBREPOR, COM COMPRIMENTO DE 10" A 12" E ESPESSURA MINIMA DA CHAPA DE 1,50 MM</t>
  </si>
  <si>
    <t xml:space="preserve">FERROLHO COM FECHO CHATO E PORTA CADEADO, EM ACO GALVANIZADO / ZINCADO, DE SOBREPOR, COM COMPRIMENTO DE 3" A 4", CHAPA COM ESPESSURA MINIMA DE 0,90 MM E LARGURA MINIMA DE 3,20 CM (FECHO SIMPLES / LEVE) (INCLUI PARAFUSOS)</t>
  </si>
  <si>
    <t xml:space="preserve">FERROLHO COM FECHO CHATO E PORTA CADEADO, EM ACO GALVANIZADO / ZINCADO, DE SOBREPOR, COM COMPRIMENTO DE 3" A 4", CHAPA COM ESPESSURA MINIMA DE 1,70 MM E LARGURA MINIMA DE 5,00 CM (FECHO REFORCADO)</t>
  </si>
  <si>
    <t xml:space="preserve">FERROLHO COM FECHO CHATO E PORTA CADEADO, EM ACO GALVANIZADO / ZINCADO, DE SOBREPOR, COM COMPRIMENTO DE 5", CHAPA COM ESPESSURA MINIMA DE 0,90 MM E LARGURA MINIMA DE 3,20 CM (FECHO SIMPLES)</t>
  </si>
  <si>
    <t xml:space="preserve">FERROLHO COM FECHO CHATO E PORTA CADEADO, EM ACO GALVANIZADO / ZINCADO, DE SOBREPOR, COM COMPRIMENTO DE 5", CHAPA COM ESPESSURA MINIMA DE 1,70 MM E LARGURA MINIMA DE 5,00 CM (FECHO REFORCADO)</t>
  </si>
  <si>
    <t xml:space="preserve">FERROLHO COM FECHO CHATO E PORTA CADEADO, EM ACO GALVANIZADO / ZINCADO, DE SOBREPOR, COM COMPRIMENTO DE 6", CHAPA COM ESPESSURA MINIMA DE 0,90 MM E LARGURA MINIMA DE 3,80 CM (FECHO SIMPLES)</t>
  </si>
  <si>
    <t xml:space="preserve">FERROLHO COM FECHO CHATO E PORTA CADEADO, EM ACO GALVANIZADO / ZINCADO, DE SOBREPOR, COM COMPRIMENTO DE 6", CHAPA COM ESPESSURA MINIMA DE 1,70 MM E LARGURA /MINIMA DE 5,00 CM (FECHO REFORCADO) (INCLUI PARAFUSOS)</t>
  </si>
  <si>
    <t xml:space="preserve">FILTRO QUIMICO PARA RESPIRADOR SEMI FACIAL, PROTECAO CONTRA VAPORES ORGANICOS E GASES ACIDOS</t>
  </si>
  <si>
    <t xml:space="preserve">FINCAPINO CURTO CALIBRE 22, CARGA MEDIA POTENCIA 5 (PARA FERRAMENTA DE ACAO DIRETA) COR VERMELHA</t>
  </si>
  <si>
    <t xml:space="preserve">FINCAPINO LONGO CALIBRE 22, CARGA FORTE POTENCIA 7 (PARA FERRAMENTA DE ACAO DIRETA), COR AMARELA</t>
  </si>
  <si>
    <t xml:space="preserve">FITA / CINTA AUTOADESIVA ELASTOMERICA PARA VEDACAO, L= 50 MM, E = 3 MM</t>
  </si>
  <si>
    <t xml:space="preserve">FITA ADESIVA ALUMINIZADA, PARA INSTALACAO DE MANTAS DE SUBCOBERTURA, L = *5* CM</t>
  </si>
  <si>
    <t xml:space="preserve">FITA CREPE ROLO DE *25* MM X 50 M</t>
  </si>
  <si>
    <t xml:space="preserve">FITA ISOLANTE DE BORRACHA AUTOFUSAO, USO ATE 69 KV (ALTA TENSAO), LARGURA DE 19 MM</t>
  </si>
  <si>
    <t xml:space="preserve">FITA VEDA ROSCA, EM PTFE, ROLO DE 18 MM X 10 M (L X C)</t>
  </si>
  <si>
    <t xml:space="preserve">FITA VEDA ROSCA, EM PTFE, ROLO DE 18 MM X 25 M (L X C)</t>
  </si>
  <si>
    <t xml:space="preserve">FITA VEDA ROSCA, EM PTFE, ROLO DE 18 MM X 50 M (L X C)</t>
  </si>
  <si>
    <t xml:space="preserve">FORMAO CHANFRADO 1", CABO DE MADEIRA</t>
  </si>
  <si>
    <t xml:space="preserve">FORRO DE PVC LISO, BRANCO, REGUA DE 10 CM, ESPESSURA APROXIMADA DE 8 MM (COM COLOCACAO / SEM ESTRUTURA METALICA)</t>
  </si>
  <si>
    <t xml:space="preserve">FORRO DE PVC LISO, BRANCO, REGUA DE 20 CM, ESPESSURA APROXIMADA DE 8 MM, COMPRIMENTO 6 M (SEM COLOCACAO)</t>
  </si>
  <si>
    <t xml:space="preserve">FORRO DE PVC, FRISADO, BRANCO, REGUA DE 10 CM, ESPESSURA APROXIMADA DE 8 MM E COMPRIMENTO 6 M (SEM COLOCACAO)</t>
  </si>
  <si>
    <t xml:space="preserve">FORRO DE PVC, FRISADO, BRANCO, REGUA DE 20 CM, ESPESSURA APROXIMADA DE 8 MM E COMPRIMENTO 6 M (SEM COLOCACAO)</t>
  </si>
  <si>
    <t xml:space="preserve">FOSSA SEPTICA, SEM FILTRO, EM POLIETILENO DE ALTA DENSIDADE (PEAD), PARA 15 A 30 CONTRIBUINTES, CILINDRICA, COM TAMPA, CAPACIDADE APROXIMADA DE *5500* LITROS (NBR 7229)</t>
  </si>
  <si>
    <t xml:space="preserve">FOSSA SEPTICA, SEM FILTRO, EM POLIETILENO DE ALTA DENSIDADE (PEAD), PARA 4 A 7 CONTRIBUINTES, CILINDRICA, COM TAMPA, CAPACIDADE APROXIMADA DE *1100* LITROS (NBR 7229)</t>
  </si>
  <si>
    <t xml:space="preserve">FOSSA SEPTICA, SEM FILTRO, EM POLIETILENO DE ALTA DENSIDADE (PEAD), PARA 8 A 14 CONTRIBUINTES, CILINDRICA, COM TAMPA, CAPACIDADE APROXIMADA DE *3000* LITROS (NBR 7229)</t>
  </si>
  <si>
    <t xml:space="preserve">FOSSA SEPTICA,SEM FILTRO, EM POLIETILENO DE ALTA DENSIDADE (PEAD), PARA 40 A 52 CONTRIBUINTES, CILINDRICA, COM TAMPA, CAPACIDADE APROXIMADA DE *10000* LITROS (NBR 7229)</t>
  </si>
  <si>
    <t xml:space="preserve">FURADEIRA ELETRICA DE IMPACTO 1/2", 600 W</t>
  </si>
  <si>
    <t xml:space="preserve">FURO PARA TORNEIRA OU OUTROS ACESSORIOS EM BANCADA DE MARMORE/ GRANITO OU OUTRO TIPO DE PEDRA NATURAL</t>
  </si>
  <si>
    <t xml:space="preserve">FUSIVEL DIAZED 20 A TAMANHO DII, CAPACIDADE DE INTERRUPCAO DE 50 KA EM VCA E 8 KA EM VCC, TENSAO NOMINAL DE 500 V</t>
  </si>
  <si>
    <t xml:space="preserve">FUSIVEL DIAZED 35 A TAMANHO DIII, CAPACIDADE DE INTERRUPCAO DE 50 KA EM VCA E 8 KA EM VCC, TENSAO NOMINAL DE 500 V</t>
  </si>
  <si>
    <t xml:space="preserve">FUSIVEL NH *36* A 80 AMPERES, TAMANHO 00, CAPACIDADE DE INTERRUPCAO DE 120 KA, TENSAO NOMINAL DE 500 V</t>
  </si>
  <si>
    <t xml:space="preserve">FUSIVEL NH 100 A TAMANHO 00, CAPACIDADE DE INTERRUPCAO DE 120 KA, TENSAO NOMINAL DE 500 V</t>
  </si>
  <si>
    <t xml:space="preserve">FUSIVEL NH 125 A TAMANHO 00, CAPACIDADE DE INTERRUPCAO DE 120 KA, TENSAO NOMINAL DE 500 V</t>
  </si>
  <si>
    <t xml:space="preserve">FUSIVEL NH 160 A TAMANHO 00, CAPACIDADE DE INTERRUPCAO DE 120 KA, TENSAO NOMINAL DE 500 V</t>
  </si>
  <si>
    <t xml:space="preserve">FUSIVEL NH 20 A TAMANHO 000, CAPACIDADE DE INTERRUPCAO DE 120 KA, TENSAO NOMINAL DE 500 V</t>
  </si>
  <si>
    <t xml:space="preserve">FUSIVEL NH 200 A 250 AMPERES, TAMANHO 1, CAPACIDADE DE INTERRUPCAO DE 120 KA, TENSAO NOMINAL DE 500 V</t>
  </si>
  <si>
    <t xml:space="preserve">GABIAO SACO MALHA HEXAGONAL 8 X 10 CM (ZN/AL REVESTIDO COM POLIMERO), FIO 2,4 MM, DIMENSOES 3,0 X 0,65 M</t>
  </si>
  <si>
    <t xml:space="preserve">GABIAO TIPO CAIXA MALHA HEXAGONAL 8 X 10 CM (ZN/AL REVESTIDO COM POLIMERO), FIO 2,4 MM, DIMENSOES 2,0 X 1,0 X 1,0 M (C X L X A)</t>
  </si>
  <si>
    <t xml:space="preserve">GABIAO TIPO CAIXA MALHA HEXAGONAL 8 X 10 CM (ZN/AL REVESTIDO COM POLIMERO), FIO 2,4 MM, H = 0,50 M</t>
  </si>
  <si>
    <t xml:space="preserve">GABIAO TIPO CAIXA, MALHA HEXAGONAL 8 X 10 CM (ZN/AL REVESTIDO COM POLIMERO), FIO DE 2,4 MM, DIMENSOES 2,0 X 1,0 X 1,0 M (C X L X A)</t>
  </si>
  <si>
    <t xml:space="preserve">GABIAO TIPO CAIXA, MALHA HEXAGONAL 8 X 10 CM (ZN/AL), FIO 2,7 MM, DIMENSOES 2,0 X 1,0 X 0,5 M (C X L X A)</t>
  </si>
  <si>
    <t xml:space="preserve">GANCHO CHATO EM ACO GALVANIZADO, L = 110 MM, RECOBRIMENTO = 100MM, SECAO 1/8 X 1/2" (3 MM X 12 MM), PARA FIXAR TELHA DE FIBROCIMENTO ONDULADA</t>
  </si>
  <si>
    <t xml:space="preserve">GESSEIRO (HORISTA)</t>
  </si>
  <si>
    <t xml:space="preserve">GESSO COLA, EM PO, PARA FIXACAO DE MOLDURAS, SANCAS E BLOCOS DE GESSO</t>
  </si>
  <si>
    <t xml:space="preserve">GESSO EM PO PARA REVESTIMENTOS/MOLDURAS/SANCAS E USO GERAL</t>
  </si>
  <si>
    <t xml:space="preserve">GONZO DE EMBUTIR, EM LATAO / ZAMAC, *20 X 48* MM, PARA JANELA BASCULANTE / PIVOTANTE, JOGO COM 4 PECAS (PAR) - INCLUI PARAFUSOS</t>
  </si>
  <si>
    <t xml:space="preserve">GRADE DE DISCOS MECANICA 20X24" COM 20 DISCOS 24" X 6MM COM PNEUS PARA TRANSPORTE</t>
  </si>
  <si>
    <t xml:space="preserve">GRAMPO DE ACO POLIDO 1" X 9</t>
  </si>
  <si>
    <t xml:space="preserve">GRAMPO DE ACO POLIDO 7/8" X 9</t>
  </si>
  <si>
    <t xml:space="preserve">GRAMPO DE APERTO RAPIDO 18"</t>
  </si>
  <si>
    <t xml:space="preserve">GRAMPO METALICO TIPO OLHAL PARA HASTE DE ATERRAMENTO DE 1", CONDUTOR DE *10* A 50 MM2</t>
  </si>
  <si>
    <t xml:space="preserve">GRAMPO METALICO TIPO OLHAL PARA HASTE DE ATERRAMENTO DE 1/2", CONDUTOR DE *10* A 50 MM2</t>
  </si>
  <si>
    <t xml:space="preserve">GRAMPO METALICO TIPO OLHAL PARA HASTE DE ATERRAMENTO DE 3/4", CONDUTOR DE *10* A 50 MM2</t>
  </si>
  <si>
    <t xml:space="preserve">GRAMPO METALICO TIPO OLHAL PARA HASTE DE ATERRAMENTO DE 5/8", CONDUTOR DE *10* A 50 MM2</t>
  </si>
  <si>
    <t xml:space="preserve">GRAMPO METALICO TIPO U PARA HASTE DE ATERRAMENTO DE ATE 3/4", CONDUTOR DE 10 A 25 MM2</t>
  </si>
  <si>
    <t xml:space="preserve">GRAMPO METALICO TIPO U PARA HASTE DE ATERRAMENTO DE ATE 5/8", CONDUTOR DE 10 A 25 MM2</t>
  </si>
  <si>
    <t xml:space="preserve">GRAMPO U DE 5/8" N8 EM ACO GALVANIZADO</t>
  </si>
  <si>
    <t xml:space="preserve">GRANITO PARA BANCADA, POLIDO, TIPO ANDORINHA/ QUARTZ/ CASTELO/ CORUMBA OU OUTROS EQUIVALENTES DA REGIAO, E= *2,5* CM</t>
  </si>
  <si>
    <t xml:space="preserve">GRAXA LUBRIFICANTE A BASE DE LITIO, DE MULTIPLAS APLICACOES E CONTENDO ADITIVOS DE EXTREMA PRESSAO (GRAU DE VISCOSIDADE NLGI 2)</t>
  </si>
  <si>
    <t xml:space="preserve">GRELHA FIXA, EM PVC BRANCA, QUADRADA, 150 X 150 MM, PARA RALOS E CAIXAS</t>
  </si>
  <si>
    <t xml:space="preserve">GRELHA FIXA, PVC CROMADA, REDONDA, 150 MM, PARA RALOS E CAIXAS</t>
  </si>
  <si>
    <t xml:space="preserve">GRELHA FOFO SIMPLES COM REQUADRO, CARGA MAXIMA 12,5 T, *300 X 1000* MM, E= *15* MM, AREA ESTACIONAMENTO CARRO PASSEIO</t>
  </si>
  <si>
    <t xml:space="preserve">GRUPO GERADOR DE SOLDA ELETRICA, COM MAQUINA DE SOLDA, ATE 400 AMPERES E GERADOR A DIESEL 30 CV, MOTOR 4 CILINDROS, TANQUE COMBUST., CARENAGEM DE PROTECAO SOBRE RODAS</t>
  </si>
  <si>
    <t xml:space="preserve">GRUPO GERADOR DE SOLDA ELETRICA, COM MAQUINA DE SOLDA, ATE 400 AMPERES E GERADOR A DIESEL 60 CV, MOTOR 4 CILINDROS, TANQUE COMBUST., CARENAGEM DE PROTECAO SOBRE RODAS</t>
  </si>
  <si>
    <t xml:space="preserve">GUARNICAO / ALIZAR / VISTA LISA EM MADEIRA MACICA, PARA PORTA, E = *1* CM, L = *5* CM, CEDRINHO / ANGELIM COMERCIAL / TAURI/ CURUPIXA / PEROBA / CUMARU OU EQUIVALENTE DA REGIAO</t>
  </si>
  <si>
    <t xml:space="preserve">GUARNICAO / ALIZAR / VISTA LISA EM MADEIRA MACICA, PARA PORTA, E = *1* CM, L = *5* CM, PINUS /EUCALIPTO / VIROLA OU EQUIVALENTE DA REGIAO</t>
  </si>
  <si>
    <t xml:space="preserve">GUARNICAO / ALIZAR / VISTA, E = *1,5* CM, L = *5,0* CM, EM POLIESTIRENO, BRANCO (JOGO PARA 1 FACE)</t>
  </si>
  <si>
    <t xml:space="preserve">GUARNICAO / MOLDURA / ARREMATE DE ACABAMENTO PARA ESQUADRIA, EM ALUMINIO PERFIL 25, ACABAMENTO ANODIZADO BRANCO OU BRILHANTE, PARA 1 FACE</t>
  </si>
  <si>
    <t xml:space="preserve">GUARNICAO/ALIZAR/VISTA, E = *1,3* CM, L = *5,0* CM HASTE REGULAVEL = *35* MM, EM MDF/PVC WOOD/ POLIESTIRENO OU MADEIRA LAMINADA, PRIMER BRANCO (JOGO PARA 1 FACE)</t>
  </si>
  <si>
    <t xml:space="preserve">GUARNICAO/ALIZAR/VISTA, E = *1,3* CM, L = *7,0* CM, EM POLIESTIRENO, BRANCO (JOGO PARA 1 FACE)</t>
  </si>
  <si>
    <t xml:space="preserve">GUINDAUTO HIDRAULICO, CAPACIDADE MAXIMA DE CARGA 10000 KG, MOMENTO MAXIMO DE CARGA 23 TM, ALCANCE MAXIMO HORIZONTAL 11,80 M, PARA MONTAGEM SOBRE CHASSI DE CAMINHAO PBT MINIMO 15000 KG (INCLUI MONTAGEM, NAO INCLUI CAMINHAO)</t>
  </si>
  <si>
    <t xml:space="preserve">GUINDAUTO HIDRAULICO, CAPACIDADE MAXIMA DE CARGA 30000 KG, MOMENTO MAXIMO DE CARGA 92,2 TM, ALCANCE MAXIMO HORIZONTAL 22,00 M, PARA MONTAGEM SOBRE CHASSI DE CAMINHAO PBT MINIMO 30000 KG (INCLUI MONTAGEM, NAO INCLUI CAMINHAO)</t>
  </si>
  <si>
    <t xml:space="preserve">GUINDAUTO HIDRAULICO, CAPACIDADE MAXIMA DE CARGA 3300 KG, MOMENTO MAXIMO DE CARGA 5,8 TM, ALCANCE MAXIMO HORIZONTAL 7,60 M, PARA MONTAGEM SOBRE CHASSI DE CAMINHAO PBT MINIMO 8000 KG (INCLUI MONTAGEM, NAO INCLUI CAMINHAO)</t>
  </si>
  <si>
    <t xml:space="preserve">GUINDAUTO HIDRAULICO, CAPACIDADE MAXIMA DE CARGA 6200 KG, MOMENTO MAXIMO DE CARGA 11,7 TM, ALCANCE MAXIMO HORIZONTAL 9,70 M, PARA MONTAGEM SOBRE CHASSI DE CAMINHAO PBT MINIMO 13000 KG (INCLUI MONTAGEM, NAO INCLUI CAMINHAO)</t>
  </si>
  <si>
    <t xml:space="preserve">GUINDAUTO HIDRAULICO, CAPACIDADE MAXIMA DE CARGA 8500 KG, MOMENTO MAXIMO DE CARGA 30,4 TM, ALCANCE MAXIMO HORIZONTAL 14,30 M, PARA MONTAGEM SOBRE CHASSI DE CAMINHAO PBT MINIMO 23000 KG (INCLUI MONTAGEM, NAO INCLUI CAMINHAO)</t>
  </si>
  <si>
    <t xml:space="preserve">HASTE DE ATERRAMENTO EM ACO COM 3,00 M DE COMPRIMENTO E DN = 3/4", REVESTIDA COM BAIXA CAMADA DE COBRE, SEM CONECTOR</t>
  </si>
  <si>
    <t xml:space="preserve">HASTE DE ATERRAMENTO EM ACO COM 3,00 M DE COMPRIMENTO E DN = 5/8", REVESTIDA COM BAIXA CAMADA DE COBRE, COM CONECTOR TIPO GRAMPO</t>
  </si>
  <si>
    <t xml:space="preserve">HASTE DE ATERRAMENTO EM ACO COM 3,00 M DE COMPRIMENTO E DN = 5/8", REVESTIDA COM BAIXA CAMADA DE COBRE, SEM CONECTOR</t>
  </si>
  <si>
    <t xml:space="preserve">HASTE PARA PERFURATRIZ DE ESTEIRA T38, D= 1 1/2" X *3 M*, PARA PROLONGAR BROCA</t>
  </si>
  <si>
    <t xml:space="preserve">HASTE RETA DE ACO GALVANIZADO, H = *30* CM, BASE RETANGULAR, PARA FIXACAO DE CONCERTINA SIMPLES DE 30 CM (NAO INCLUI OS FIXADORES)</t>
  </si>
  <si>
    <t xml:space="preserve">HASTE RETA PARA GANCHO DE FERRO GALVANIZADO, COM ROSCA 1/4" X 30 CM PARA FIXACAO DE TELHA METALICA, INCLUI PORCA E ARRUELAS DE VEDACAO</t>
  </si>
  <si>
    <t xml:space="preserve">HASTE RETA PARA GANCHO DE FERRO GALVANIZADO, COM ROSCA 1/4" X 40 CM PARA FIXACAO DE TELHA DE FIBROCIMENTO, INCLUI PORCA SEXTAVADA DE ZINCO</t>
  </si>
  <si>
    <t xml:space="preserve">HASTE RETA PARA GANCHO DE FERRO GALVANIZADO, COM ROSCA 5/16" X 40 CM PARA FIXACAO DE TELHA DE FIBROCIMENTO, INCLUI PORCA SEXTAVADA DE ZINCO</t>
  </si>
  <si>
    <t xml:space="preserve">HIDROMETRO MULTIJATO / MEDIDOR DE AGUA, DN 1 1/2", VAZAO MAXIMA DE 20 M3/H, PARA AGUA POTAVEL FRIA, RELOJOARIA PLANA, CLASSE B, HORIZONTAL (SEM CONEXOES)</t>
  </si>
  <si>
    <t xml:space="preserve">HIDROMETRO MULTIJATO / MEDIDOR DE AGUA, DN 1", VAZAO MAXIMA DE 10 M3/H, PARA AGUA POTAVEL FRIA, RELOJOARIA PLANA, CLASSE B, HORIZONTAL (SEM CONEXOES)</t>
  </si>
  <si>
    <t xml:space="preserve">HIDROMETRO MULTIJATO / MEDIDOR DE AGUA, DN 1", VAZAO MAXIMA DE 7 M3/H, PARA AGUA POTAVEL FRIA, RELOJOARIA PLANA, CLASSE B, HORIZONTAL (SEM CONEXOES)</t>
  </si>
  <si>
    <t xml:space="preserve">HIDROMETRO MULTIJATO / MEDIDOR DE AGUA, DN 2", VAZAO MAXIMA DE 30 M3/H, PARA AGUA POTAVEL FRIA, RELOJOARIA PLANA, CLASSE B, HORIZONTAL (SEM CONEXOES)</t>
  </si>
  <si>
    <t xml:space="preserve">HIDROMETRO UNIJATO / MEDIDOR DE AGUA, DN 1/2", VAZAO MAXIMA DE 1,5 M3/H, PARA AGUA POTAVEL FRIA, RELOJOARIA PLANA, CLASSE B, HORIZONTAL (SEM CONEXOES)</t>
  </si>
  <si>
    <t xml:space="preserve">HIDROMETRO UNIJATO / MEDIDOR DE AGUA, DN 1/2", VAZAO MAXIMA DE 3 M3/H, PARA AGUA POTAVEL FRIA, RELOJOARIA PLANA, CLASSE B, HORIZONTAL (SEM CONEXOES)</t>
  </si>
  <si>
    <t xml:space="preserve">HIDROMETRO UNIJATO / MEDIDOR DE AGUA, DN 3/4", VAZAO MAXIMA DE 5 M3/H, PARA AGUA POTAVEL FRIA, RELOJOARIA PLANA, CLASSE B, HORIZONTAL (SEM CONEXOES)0,</t>
  </si>
  <si>
    <t xml:space="preserve">HIDROMETRO WOLTMANN, DN 2", VAZAO MAXIMA DE 50 M3/H, PARA AGUA POTAVEL FRIA, RELOJOARIA PLANA, TURBINA HORIZONTAL, EQUIPADO COM TELEMETRIA (SEM CONEXOES)</t>
  </si>
  <si>
    <t xml:space="preserve">HIDROMETRO WOLTMANN, DN 3", VAZAO MAXIMA DE 80 M3/H, PARA AGUA POTAVEL FRIA, RELOJOARIA PLANA, TURBINA HORIZONTAL, EQUIPADO COM TELEMETRIA (SEM CONEXOES)</t>
  </si>
  <si>
    <t xml:space="preserve">IMPERMEABILIZADOR (HORISTA)</t>
  </si>
  <si>
    <t xml:space="preserve">IMPERMEABILIZANTE INCOLOR, BASE SILICONE, PARA TRATAMENTO DE FACHADAS, TELHAS, PEDRAS E OUTRAS SUPERFICIES</t>
  </si>
  <si>
    <t xml:space="preserve">INSTALADOR DE TUBULACOES - TUBOS/EQUIPAMENTOS (HORISTA)</t>
  </si>
  <si>
    <t xml:space="preserve">INVERSOR DE SOLDA MONOFASICO DE 160 A, POTENCIA DE *7000* W, TENSAO DE 220 V, TURBO VENTILADO, PROTECAO POR TERMOSTATO, PARA ELETRODOS DE *2,0 A 4,0* MM</t>
  </si>
  <si>
    <t xml:space="preserve">INVERSOR DE SOLDA MONOFASICO DE 200 A, POTENCIA DE *9600* W, TENSAO DE 220 V, TURBO VENTILADO, PROTECAO POR DISSIPADORES DE CALOR, PARA ELETRODOS DE *2,5 A 4,0* MM</t>
  </si>
  <si>
    <t xml:space="preserve">JANELA BASCULANTE, EM ALUMINIO PERFIL 20, 80 X 60 CM (A X L), 4 FLS (1 FIXA E 3 MOVEIS), ACABAMENTO BRANCO OU BRILHANTE, BATENTE DE 3 A 4 CM, COM VIDRO 4 MM, SEM GUARNICAO</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</si>
  <si>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t>
  </si>
  <si>
    <t xml:space="preserve">JANELA DE ABRIR EM MADEIRA PINUS/EUCALIPTO/TAUARI/VIROLA OU EQUIVALENTE DA REGIAO, CAIXA DO BATENTE/MARCO *10* CM, 2 FOLHAS DE ABRIR TIPO VENEZIANA E 2 FOLHAS GUILHOTINA PARA VIDRO, COM FERRAGENS (SEM VIDRO, SEM GUARNICAO/ALIZAR E SEM ACABAMENTO)</t>
  </si>
  <si>
    <t xml:space="preserve">JANELA DE CORRER, ACO, BATENTE/REQUADRO DE 6 A 14 CM, COM DIVISAO HORIZ, PINT ANTICORROSIVA, SEM VIDRO, BANDEIRA COM BASCULA, 4 FLS, 120 X 150 CM (A X L)</t>
  </si>
  <si>
    <t xml:space="preserve">JANELA DE CORRER, EM ALUMINIO PERFIL 25, 100 X 120 CM (A X L), 2 FLS MOVEIS, SEM BANDEIRA, ACABAMENTO BRANCO OU BRILHANTE, BATENTE DE 6 A 7 CM, COM VIDRO 4 MM, SEM GUARNICAO</t>
  </si>
  <si>
    <t xml:space="preserve">JANELA DE CORRER, EM ALUMINIO PERFIL 25, 100 X 150 CM (A X L), 2 FLS MOVEIS, SEM BANDEIRA, ACABAMENTO BRANCO OU BRILHANTE, BATENTE DE 6 A 7 CM, COM VIDRO 4 MM, SEM GUARNICAO</t>
  </si>
  <si>
    <t xml:space="preserve">JANELA DE CORRER, EM ALUMINIO PERFIL 25, 100 X 150 CM (A X L), 4 FLS MOVEIS, SEM BANDEIRA, ACABAMENTO BRANCO OU BRILHANTE, BATENTE DE 6 A 7 CM, COM VIDRO 4 MM, SEM GUARNICAO/ALIZAR</t>
  </si>
  <si>
    <t xml:space="preserve">JANELA DE CORRER, EM ALUMINIO PERFIL 25, 100 X 200 CM (A X L), 4 FLS, SEM BANDEIRA, ACABAMENTO BRANCO OU BRILHANTE, BATENTE DE 6 A 7 CM, COM VIDRO 4 MM, SEM GUARNICAO/ALIZAR</t>
  </si>
  <si>
    <t xml:space="preserve">JANELA DE CORRER, EM ALUMINIO PERFIL 25, 120 X 150 CM (A X L), 4 FLS, BANDEIRA COM BASCULA, ACABAMENTO BRANCO OU BRILHANTE, BATENTE/REQUADRO DE 6 A 14 CM, COM VIDRO 4 MM, SEM GUARNICAO/ALIZAR</t>
  </si>
  <si>
    <t xml:space="preserve">JANELA FIXA, EM ALUMINIO PERFIL 20, 60 X 80 CM (A X L), BATENTE/REQUADRO DE 3 A 14 CM, COM VIDRO 4 MM, SEM GUARNICAO/ALIZAR, ACABAMENTO ALUM BRANCO OU BRILHANTE</t>
  </si>
  <si>
    <t xml:space="preserve">JANELA INTEGRADA VENEZIANA EM ALUMINIO PERFIL 25, 120 X 120 CM (A X L), 2 FLS (2 VIDROS) E VENEZIANA COM ACIONAMENTO MANUAL, SEM BANDEIRA, ACABAMENTO BRILHANTE, BATENTE DE 11,50 A 12,50 CM, COM VIDRO 4 MM, INCLUSO GUARNICAO</t>
  </si>
  <si>
    <t xml:space="preserve">JANELA MAXIM-AR EM MADEIRA CEDRINHO/ ANGELIM COMERCIAL/ CURUPIXA/ CUMARU OU EQUIVALENTE DA REGIAO, CAIXA DO BATENTE/MARCO *10* CM, 1 FOLHA PARA VIDRO, COM GUARNICAO/ALIZAR, COM FERRAGENS, (SEM VIDRO E SEM ACABAMENTO)</t>
  </si>
  <si>
    <t xml:space="preserve">JANELA MAXIM-AR, ACO GALVANIZADO PINT. ANTICORROSIVA, COM BATENTE/REQUADRO DE 6 A 14 CM, SEM VIDRO, COM GRADE, 1 FL, 60 X 80 CM (A X L)</t>
  </si>
  <si>
    <t xml:space="preserve">JANELA MAXIM-AR, EM ALUMINIO PERFIL 25, 60 X 80 CM (A X L), ACABAMENTO BRANCO OU BRILHANTE, BATENTE DE 4 A 5 CM, COM VIDRO 4 MM, SEM GUARNICAO/ALIZAR</t>
  </si>
  <si>
    <t xml:space="preserve">JANELA VENEZIANA DE CORRER, EM ALUMINIO PERFIL 25, 100 X 120 CM (A X L), 3 FLS (2 VENEZIANAS E 1 VIDRO), SEM BANDEIRA, ACABAMENTO BRANCO OU BRILHANTE, BATENTE DE 8 A 9 CM, COM VIDRO 4 MM, SEM GUARNICAO/ALIZAR</t>
  </si>
  <si>
    <t xml:space="preserve">JANELA VENEZIANA DE CORRER, EM ALUMINIO PERFIL 25, 100 X 150 CM (A X L), 6 FLS (4 VENEZIANAS E 2 VIDROS), SEM BANDEIRA, ACABAMENTO BRANCO OU BRILHANTE, BATENTE DE 8 A 9 CM, COM VIDRO 4 MM, SEM GUARNICAO / ALIZAR</t>
  </si>
  <si>
    <t xml:space="preserve">JARDINEIRO (HORISTA)</t>
  </si>
  <si>
    <t xml:space="preserve">JOELHO CPVC, SOLDAVEL, 90 GRAUS, 114 MM, PARA AGUA QUENTE</t>
  </si>
  <si>
    <t xml:space="preserve">JOELHO DE REDUCAO, PVC SOLDAVEL, 90 GRAUS, 25 MM X 20 MM, COR MARROM, PARA AGUA FRIA PREDIAL</t>
  </si>
  <si>
    <t xml:space="preserve">JOELHO DE REDUCAO, PVC SOLDAVEL, 90 GRAUS, 32 MM X 25 MM, COR MARROM, PARA AGUA FRIA PREDIAL</t>
  </si>
  <si>
    <t xml:space="preserve">JOELHO DE REDUCAO, PVC, ROSCAVEL, 90 GRAUS, 1" X 3/4", COR BRANCA, PARA AGUA FRIA PREDIAL</t>
  </si>
  <si>
    <t xml:space="preserve">JOELHO DE REDUCAO, PVC, ROSCAVEL, 90 GRAUS, 3/4" X 1/2", COR BRANCA, PARA AGUA FRIA PREDIAL</t>
  </si>
  <si>
    <t xml:space="preserve">JOELHO PPR 45 GRAUS, SOLDAVEL, F/F, DN 20 MM, PARA AGUA QUENTE PREDIAL</t>
  </si>
  <si>
    <t xml:space="preserve">JOELHO PPR 45 GRAUS, SOLDAVEL, F/F, DN 25 MM, PARA AGUA QUENTE PREDIAL</t>
  </si>
  <si>
    <t xml:space="preserve">JOELHO PPR 45 GRAUS, SOLDAVEL, F/F, DN 40 MM, PARA AQUA QUENTE E FRIA PREDIAL</t>
  </si>
  <si>
    <t xml:space="preserve">JOELHO PPR 45 GRAUS, SOLDAVEL, F/F, DN 50 MM, PARA AQUA QUENTE E FRIA PREDIAL</t>
  </si>
  <si>
    <t xml:space="preserve">JOELHO PPR 45 GRAUS, SOLDAVEL, F/F, DN 63 MM, PARA AQUA QUENTE E FRIA PREDIAL</t>
  </si>
  <si>
    <t xml:space="preserve">JOELHO PPR 45 GRAUS, SOLDAVEL, F/F, DN 75 MM, PARA AQUA QUENTE E FRIA PREDIAL</t>
  </si>
  <si>
    <t xml:space="preserve">JOELHO PPR 45 GRAUS, SOLDAVEL, F/F, DN 90 MM, PARA AQUA QUENTE E FRIA PREDIAL</t>
  </si>
  <si>
    <t xml:space="preserve">JOELHO PPR, 45 GRAUS, SOLDAVEL, F/F, DN 32 MM, PARA AGUA QUENTE PREDIAL</t>
  </si>
  <si>
    <t xml:space="preserve">JOELHO PPR, 90 GRAUS, SOLDAVEL, F/F, DN 110 MM, PARA AGUA QUENTE PREDIAL</t>
  </si>
  <si>
    <t xml:space="preserve">JOELHO PPR, 90 GRAUS, SOLDAVEL, F/F, DN 20 MM, PARA AGUA QUENTE PREDIAL</t>
  </si>
  <si>
    <t xml:space="preserve">JOELHO PPR, 90 GRAUS, SOLDAVEL, F/F, DN 25 MM, PARA AGUA QUENTE PREDIAL</t>
  </si>
  <si>
    <t xml:space="preserve">JOELHO PPR, 90 GRAUS, SOLDAVEL, F/F, DN 32 MM, PARA AGUA QUENTE PREDIAL</t>
  </si>
  <si>
    <t xml:space="preserve">JOELHO PPR, 90 GRAUS, SOLDAVEL, F/F, DN 40 MM, PARA AGUA QUENTE PREDIAL</t>
  </si>
  <si>
    <t xml:space="preserve">JOELHO PPR, 90 GRAUS, SOLDAVEL, F/F, DN 50 MM, PARA AGUA QUENTE PREDIAL</t>
  </si>
  <si>
    <t xml:space="preserve">JOELHO PPR, 90 GRAUS, SOLDAVEL, F/F, DN 63 MM, PARA AGUA QUENTE PREDIAL</t>
  </si>
  <si>
    <t xml:space="preserve">JOELHO PPR, 90 GRAUS, SOLDAVEL, F/F, DN 75 MM, PARA AGUA QUENTE PREDIAL</t>
  </si>
  <si>
    <t xml:space="preserve">JOELHO PPR, 90 GRAUS, SOLDAVEL, F/F, DN 90 MM, PARA AGUA QUENTE PREDIAL</t>
  </si>
  <si>
    <t xml:space="preserve">JOELHO PVC, 90 GRAUS, ROSCAVEL, 1 1/4", COR BRANCA, AGUA FRIA PREDIAL</t>
  </si>
  <si>
    <t xml:space="preserve">JOELHO PVC, ROSCAVEL, 45 GRAUS, 1", COR BRANCA, PARA AGUA FRIA PREDIAL</t>
  </si>
  <si>
    <t xml:space="preserve">JOELHO PVC, ROSCAVEL, 45 GRAUS, 1/2", COR BRANCA, PARA AGUA FRIA PREDIAL</t>
  </si>
  <si>
    <t xml:space="preserve">JOELHO PVC, ROSCAVEL, 45 GRAUS, 3/4", COR BRANCA, PARA AGUA FRIA PREDIAL</t>
  </si>
  <si>
    <t xml:space="preserve">JOELHO PVC, ROSCAVEL, 90 GRAUS, 1", COR BRANCA, PARA AGUA FRIA PREDIAL</t>
  </si>
  <si>
    <t xml:space="preserve">JOELHO PVC, ROSCAVEL, 90 GRAUS, 1/2", COR BRANCA, PARA AGUA FRIA PREDIAL</t>
  </si>
  <si>
    <t xml:space="preserve">JOELHO PVC, ROSCAVEL, 90 GRAUS, 3/4", COR BRANCA, PARA AGUA FRIA PREDIAL</t>
  </si>
  <si>
    <t xml:space="preserve">JOELHO PVC, SOLDAVEL COM ROSCA, 90 GRAUS, 20 MM X 1/2", COR MARROM, PARA AGUA FRIA PREDIAL</t>
  </si>
  <si>
    <t xml:space="preserve">JOELHO PVC, SOLDAVEL COM ROSCA, 90 GRAUS, 25 MM X 1/2", COR MARROM, PARA AGUA FRIA PREDIAL</t>
  </si>
  <si>
    <t xml:space="preserve">JOELHO PVC, SOLDAVEL COM ROSCA, 90 GRAUS, 25 MM X 3/4", COR MARROM, PARA AGUA FRIA PREDIAL</t>
  </si>
  <si>
    <t xml:space="preserve">JOELHO PVC, SOLDAVEL COM ROSCA, 90 GRAUS, 32 MM X 3/4", COR MARROM, PARA AGUA FRIA PREDIAL</t>
  </si>
  <si>
    <t xml:space="preserve">JOELHO PVC, SOLDAVEL, 90 GRAUS, 110 MM, COR MARROM, PARA AGUA FRIA PREDIAL</t>
  </si>
  <si>
    <t xml:space="preserve">JOELHO PVC, SOLDAVEL, 90 GRAUS, 20 MM, COR MARROM, PARA AGUA FRIA PREDIAL</t>
  </si>
  <si>
    <t xml:space="preserve">JOELHO PVC, SOLDAVEL, 90 GRAUS, 25 MM, COR MARROM, PARA AGUA FRIA PREDIAL</t>
  </si>
  <si>
    <t xml:space="preserve">JOELHO PVC, SOLDAVEL, 90 GRAUS, 32 MM, COR MARROM, PARA AGUA FRIA PREDIAL</t>
  </si>
  <si>
    <t xml:space="preserve">JOELHO PVC, SOLDAVEL, 90 GRAUS, 40 MM, COR MARROM, PARA AGUA FRIA PREDIAL</t>
  </si>
  <si>
    <t xml:space="preserve">JOELHO PVC, SOLDAVEL, 90 GRAUS, 50 MM, COR MARROM, PARA AGUA FRIA PREDIAL</t>
  </si>
  <si>
    <t xml:space="preserve">JOELHO PVC, SOLDAVEL, 90 GRAUS, 60 MM, COR MARROM, PARA AGUA FRIA PREDIAL</t>
  </si>
  <si>
    <t xml:space="preserve">JOELHO PVC, SOLDAVEL, 90 GRAUS, 85 MM, COR MARROM, PARA AGUA FRIA PREDIAL</t>
  </si>
  <si>
    <t xml:space="preserve">JOELHO PVC, SOLDAVEL, BB, 90 GRAUS, SEM ANEL, DN 40 MM, PARA ESGOTO PREDIAL SECUNDARIO</t>
  </si>
  <si>
    <t xml:space="preserve">JOELHO, PVC SOLDAVEL, 45 GRAUS, 20 MM, COR MARROM, PARA AGUA FRIA PREDIAL</t>
  </si>
  <si>
    <t xml:space="preserve">JOELHO, PVC SOLDAVEL, 45 GRAUS, 25 MM, COR MARROM, PARA AGUA FRIA PREDIAL</t>
  </si>
  <si>
    <t xml:space="preserve">JOELHO, PVC SOLDAVEL, 45 GRAUS, 32 MM, COR MARROM, PARA AGUA FRIA PREDIAL</t>
  </si>
  <si>
    <t xml:space="preserve">JOELHO, PVC SOLDAVEL, 45 GRAUS, 40 MM, COR MARROM, PARA AGUA FRIA PREDIAL</t>
  </si>
  <si>
    <t xml:space="preserve">JOELHO, PVC SOLDAVEL, 45 GRAUS, 50 MM, COR MARROM, PARA AGUA FRIA PREDIAL</t>
  </si>
  <si>
    <t xml:space="preserve">JOELHO, PVC SOLDAVEL, 45 GRAUS, 60 MM, COR MARROM, PARA AGUA FRIA PREDIAL</t>
  </si>
  <si>
    <t xml:space="preserve">JOELHO, PVC SOLDAVEL, 45 GRAUS, 75 MM, COR MARROM, PARA AGUA FRIA PREDIAL</t>
  </si>
  <si>
    <t xml:space="preserve">JOELHO, PVC SOLDAVEL, 45 GRAUS, 85 MM, COR MARROM, PARA AGUA FRIA PREDIAL</t>
  </si>
  <si>
    <t xml:space="preserve">JOELHO, PVC SOLDAVEL, 90 GRAUS, 75 MM, COR MARROM, PARA AGUA FRIA PREDIAL</t>
  </si>
  <si>
    <t xml:space="preserve">JOELHO/COTOVELO 90 GRAUS, METALICO, PARA CONEXAO COM ANEL DESLIZANTE, DN 16 MM, EM TUBO PEX PARA INST. AGUA QUENTE/FRIA</t>
  </si>
  <si>
    <t xml:space="preserve">JOELHO/COTOVELO 90 GRAUS, METALICO, PARA CONEXAO COM ANEL DESLIZANTE, DN 20 MM, EM TUBO PEX PARA INST. AGUA QUENTE/FRIA</t>
  </si>
  <si>
    <t xml:space="preserve">JOELHO/COTOVELO 90 GRAUS, METALICO, PARA CONEXAO COM ANEL DESLIZANTE, DN 25 MM, EM TUBO PEX PARA INST. AGUA QUENTE/FRIA</t>
  </si>
  <si>
    <t xml:space="preserve">JOELHO/COTOVELO 90 GRAUS, METALICO, PARA CONEXAO COM ANEL DESLIZANTE, DN 32 MM, EM TUBO PEX PARA INST. AGUA QUENTE/FRIA</t>
  </si>
  <si>
    <t xml:space="preserve">JOELHO/COTOVELO 90 GRAUS, PLASTICO, PARA CONEXAO COM CRIMPAGEM, DN 16 MM, EM TUBO PEX PARA INST. AGUA QUENTE/FRIA</t>
  </si>
  <si>
    <t xml:space="preserve">JOELHO/COTOVELO 90 GRAUS, PLASTICO, PARA CONEXAO COM CRIMPAGEM, DN 20 MM, EM TUBO PEX PARA INST. AGUA QUENTE/FRIA</t>
  </si>
  <si>
    <t xml:space="preserve">JOELHO/COTOVELO 90 GRAUS, PLASTICO, PARA CONEXAO COM CRIMPAGEM, DN 25 MM, EM TUBO PEX PARA INST. AGUA QUENTE/FRIA</t>
  </si>
  <si>
    <t xml:space="preserve">JOELHO/COTOVELO 90 GRAUS, ROSCA FEMEA MOVEL, METALICO, PARA CONEXAO COM ANEL DESLIZANTE, DN 20 MM X 3/4", EM TUBO PEX PARA INST. AGUA QUENTE/FRIA</t>
  </si>
  <si>
    <t xml:space="preserve">JOELHO/COTOVELO 90 GRAUS, ROSCA FEMEA TERMINAL, METALICO, PARA CONEXAO COM ANEL DESLIZANTE, DN 16 MM X 1/2", EM TUBO PEX PARA INST. AGUA QUENTE/FRIA</t>
  </si>
  <si>
    <t xml:space="preserve">JOELHO/COTOVELO 90 GRAUS, ROSCA FEMEA TERMINAL, METALICO, PARA CONEXAO COM ANEL DESLIZANTE, DN 20 MM X 1/2", EM TUBO PEX PARA INST. AGUA QUENTE/FRIA</t>
  </si>
  <si>
    <t xml:space="preserve">JOELHO/COTOVELO 90 GRAUS, ROSCA FEMEA TERMINAL, METALICO, PARA CONEXAO COM ANEL DESLIZANTE, DN 20 MM X 3/4", EM TUBO PEX PARA INST. AGUA QUENTE/FRIA</t>
  </si>
  <si>
    <t xml:space="preserve">JOELHO/COTOVELO 90 GRAUS, ROSCA FEMEA TERMINAL, METALICO, PARA CONEXAO COM ANEL DESLIZANTE, DN 25 MM X 3/4", EM TUBO PEX PARA INST. AGUA QUENTE/FRIA</t>
  </si>
  <si>
    <t xml:space="preserve">JOELHO/COTOVELO 90 GRAUS, ROSCA FEMEA TERMINAL, PLASTICO, PARA CONEXAO COM CRIMPAGEM, DN 16 MM X 1/2", EM TUBO PEX PARA INST. AGUA QUENTE/FRIA</t>
  </si>
  <si>
    <t xml:space="preserve">JOELHO/COTOVELO 90 GRAUS, ROSCA FEMEA TERMINAL, PLASTICO, PARA CONEXAO COM CRIMPAGEM, DN 20 MM X 1/2", EM TUBO PEX PARA INST. AGUA QUENTE/FRIA</t>
  </si>
  <si>
    <t xml:space="preserve">JOELHO/COTOVELO 90 GRAUS, ROSCA FEMEA TERMINAL, PLASTICO, PARA CONEXAO COM CRIMPAGEM, DN 20 MM X 3/4", EM TUBO PEX PARA INST. AGUA QUENTE/FRIA</t>
  </si>
  <si>
    <t xml:space="preserve">JOELHO/COTOVELO 90 GRAUS, ROSCA FEMEA TERMINAL, PLASTICO, PARA CONEXAO COM CRIMPAGEM, DN 25 MM X 1/2", EM TUBO PEX PARA INST. AGUA QUENTE/FRIA</t>
  </si>
  <si>
    <t xml:space="preserve">JOELHO/COTOVELO 90 GRAUS, ROSCA FEMEA, COM BASE FIXA, METALICO, PARA CONEXAO COM ANEL DESLIZANTE, DN 16 MM X 1/2", EM TUBO PEX PARA INST. AGUA QUENTE/FRIA</t>
  </si>
  <si>
    <t xml:space="preserve">JOELHO/COTOVELO 90 GRAUS, ROSCA FEMEA, COM BASE FIXA, METALICO, PARA CONEXAO COM ANEL DESLIZANTE, DN 20 MM X 1/2", EM TUBO PEX PARA INST. AGUA QUENTE/FRIA</t>
  </si>
  <si>
    <t xml:space="preserve">JOELHO/COTOVELO 90 GRAUS, ROSCA FEMEA, COM BASE FIXA, METALICO, PARA CONEXAO COM ANEL DESLIZANTE, DN 25 MM X 3/4", EM TUBO PEX PARA INST. AGUA QUENTE/FRIA</t>
  </si>
  <si>
    <t xml:space="preserve">JOGO DE CHAVES ALLEN LONGAS HEXAGONAIS DE 1,5 MM A 10 MM - 9 PECAS</t>
  </si>
  <si>
    <t xml:space="preserve">JOGO DE CHAVES DE FENDA E PHILLIPS ISOLADAS, 1000 V - *6* PECAS</t>
  </si>
  <si>
    <t xml:space="preserve">JOGO SERRA COPO COM 6 SERRAS, DIAMETRO VARIANDO DE 15 MM A 60 MM</t>
  </si>
  <si>
    <t xml:space="preserve">JUNCAO DUPLA, PVC SOLDAVEL, DN 100 X 100 X 100 MM, SERIE NORMAL PARA ESGOTO PREDIAL</t>
  </si>
  <si>
    <t xml:space="preserve">JUNCAO SIMPLES DE REDUCAO, PVC, DN 100 X 50 MM, SERIE NORMAL PARA ESGOTO PREDIAL</t>
  </si>
  <si>
    <t xml:space="preserve">JUNCAO SIMPLES DE REDUCAO, PVC, DN 100 X 75 MM, SERIE NORMAL PARA ESGOTO PREDIAL</t>
  </si>
  <si>
    <t xml:space="preserve">JUNCAO SIMPLES, PVC, 45 GRAUS, DN 50 X 50 MM, SERIE NORMAL PARA ESGOTO PREDIAL</t>
  </si>
  <si>
    <t xml:space="preserve">JUNCAO SIMPLES, PVC, 45 GRAUS, DN 75 X 75 MM, SERIE NORMAL PARA ESGOTO PREDIAL</t>
  </si>
  <si>
    <t xml:space="preserve">JUNCAO, PVC, 45 GRAUS, JE, BBB, DN 150 MM, PARA TUBO CORRUGADO E/OU LISO, REDE COLETORA DE ESGOTO</t>
  </si>
  <si>
    <t xml:space="preserve">JUNTA DE EXPANSAO BRONZE/LATAO, PONTA X PONTA, 35 MM</t>
  </si>
  <si>
    <t xml:space="preserve">JUNTA DE EXPANSAO BRONZE/LATAO, PONTA X PONTA, 42 MM</t>
  </si>
  <si>
    <t xml:space="preserve">JUNTA DE EXPANSAO BRONZE/LATAO, PONTA X PONTA, 54 MM</t>
  </si>
  <si>
    <t xml:space="preserve">JUNTA DE EXPANSAO BRONZE/LATAO, PONTA X PONTA, 66 MM</t>
  </si>
  <si>
    <t xml:space="preserve">JUNTA DE EXPANSAO DE COBRE, PONTA X PONTA, 15 MM</t>
  </si>
  <si>
    <t xml:space="preserve">JUNTA DE EXPANSAO DE COBRE, PONTA X PONTA, 22 MM</t>
  </si>
  <si>
    <t xml:space="preserve">JUNTA DE EXPANSAO DE COBRE, PONTA X PONTA, 28 MM</t>
  </si>
  <si>
    <t xml:space="preserve">KIT CHASSI COZINHA, CUBA SIMPLES SEM MAQUINA LAVAR LOUCA, INSTAL. PEX, QUADRO METALICO C/ TRAVESSA C/ FURO P/ESGOTO DN 50 MM E FUROS SUPERIORES P/AGUA, *340* X *650* MM (L X H), P/ CONEXAO COM ANEL DESLIZANTE (CONJUNTO COMPLETO)</t>
  </si>
  <si>
    <t xml:space="preserve">KIT CHASSI COZINHA, CUBA SIMPLES SEM MAQUINA LAVAR LOUCA, INSTAL. PEX, QUADRO METALICO C/ TRAVESSA COM FURO P/ESGOTO DN 50 MM E FUROS SUPERIORES P/AGUA, *340* X *650* MM (L X H), P/ CONEXAO COM CRIMPAGEM (CONJUNTO COMPLETO)</t>
  </si>
  <si>
    <t xml:space="preserve">KIT CHASSI TANQUE E MAQUINA LAVAR ROUPA, INSTAL. PEX, QUADRO METALICO C/ TRAVESSA C/ FURO P/ ESGOTO DN 50 MM, FURO LATERAL P/ MAQUINA E FUROS SUPERIORES P/ AGUA, *344* X *442* MM (L X H), P/ CONEXAO COM ANEL DESLIZANTE (CONJUNTO COMPLETO)</t>
  </si>
  <si>
    <t xml:space="preserve">KIT CHASSI TANQUE E MAQUINA LAVAR ROUPA, INSTAL. PEX, QUADRO METALICO C/ TRAVESSA C/ FURO P/ ESGOTO DN 50 MM, FURO LATERAL P/MAQUINA E FUROS SUPERIORES P/AGUA, *344* X *442* MM (L X H), P/ CONEXAO COM CRIMPAGEM (CONJUNTO COMPLETO)</t>
  </si>
  <si>
    <t xml:space="preserve">KIT CHUVEIRO, INSTAL. PEX, QUADRO METALICO C/ 2 TRAVESSAS, SUPERIOR C/ ESPERA P/ CHUVEIRO, INFERIOR C/ 2 REGISTROS DE PRESSAO 1/2", *390* X *900* MM (L X H), CONEXAO COM ANEL DESLIZANTE (CONJUNTO COMPLETO)</t>
  </si>
  <si>
    <t xml:space="preserve">KIT CHUVEIRO, INSTAL. PEX, QUADRO METALICO C/2 TRAVESSAS, SUPERIOR C/ ESPERA P/ CHUVEIRO E INFERIOR C/2 REGISTROS DE PRESSAO 1/2", *390* X *900* MM (L X H), CONEXAO COM CRIMPAGEM (CONJUNTO COMPLETO)</t>
  </si>
  <si>
    <t xml:space="preserve">KIT PORTA PRONTA DE MADEIRA, FOLHA LEVE (NBR 15930) DE 600 X 2100 MM OU 700 X 2100 MM, DE 35 MM A 40 MM DE ESPESSURA, COM MARCO EM ACO, NUCLEO COLMEIA, CAPA LISA EM HDF, ACABAMENTO MELAMINICO BRANCO (INCLUI MARCO, ALIZARES, DOBRADICAS E FECHADURA)</t>
  </si>
  <si>
    <t xml:space="preserve">KIT PORTA PRONTA DE MADEIRA, FOLHA LEVE (NBR 15930) DE 600 X 2100 MM OU 700 X 2100 MM, DE 35 MM A 40 MM DE ESPESSURA, NUCLEO COLMEIA, ESTRUTURA USINADA PARA FECHADURA, CAPA LISA EM HDF, ACABAMENTO EM PRIMER PARA PINTURA (INCLUI MARCO, ALIZARES E DOBRADICAS)</t>
  </si>
  <si>
    <t xml:space="preserve">KIT PORTA PRONTA DE MADEIRA, FOLHA LEVE (NBR 15930) DE 800 X 2100 MM, DE 35 MM A 40 MM DE ESPESSURA, COM MARCO EM ACO, NUCLEO COLMEIA, CAPA LISA EM HDF, ACABAMENTO MELAMINICO BRANCO (INCLUI MARCO, ALIZARES, DOBRADICAS E FECHADURA)</t>
  </si>
  <si>
    <t xml:space="preserve">KIT PORTA PRONTA DE MADEIRA, FOLHA LEVE (NBR 15930) DE 800 X 2100 MM, DE 35 MM A 40 MM DE ESPESSURA, NUCLEO COLMEIA, ESTRUTURA USINADA PARA FECHADURA, CAPA LISA EM HDF, ACABAMENTO EM PRIMER PARA PINTURA (INCLUI MARCO, ALIZARES E DOBRADICAS)</t>
  </si>
  <si>
    <t xml:space="preserve">KIT PORTA PRONTA DE MADEIRA, FOLHA LEVE (NBR 15930) DE 900 X 2100 MM, DE 35 MM A 40 MM DE ESPESSURA, COM MARCO EM ACO, NUCLEO COLMEIA, CAPA LISA EM HDF, ACABAMENTO MELAMINICO BRANCO (INCLUI MARCO, ALIZARES, DOBRADICAS E FECHADURA)</t>
  </si>
  <si>
    <t xml:space="preserve">KIT PORTA PRONTA DE MADEIRA, FOLHA LEVE (NBR 15930) DE 900 X 2100 MM, DE 35 MM A 40 MM DE ESPESSURA, NUCLEO COLMEIA, ESTRUTURA USINADA PARA FECHADURA, CAPA LISA EM HDF, ACABAMENTO EM PRIMER PARA PINTURA (INCLUI MARCO, ALIZARES E DOBRADICAS)</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</si>
  <si>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t>
  </si>
  <si>
    <t xml:space="preserve">KIT PORTA PRONTA DE MADEIRA, FOLHA MEDIA (NBR 15930) DE 600 X 2100 MM, DE 35 MM A 40 MM DE ESPESSURA, NUCLEO SEMI-SOLIDO (SARRAFEADO), ESTRUTURA USINADA PARA FECHADURA, CAPA LISA EM HDF, ACABAMENTO EM PRIMER PARA PINTURA (INCLUI MARCO, ALIZARES E DOBRADICAS)</t>
  </si>
  <si>
    <t xml:space="preserve">KIT PORTA PRONTA DE MADEIRA, FOLHA MEDIA (NBR 15930) DE 700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</si>
  <si>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EM PRIMER PARA PINTURA (INCLUI MARCO, ALIZARES E DOBRADICAS)</t>
  </si>
  <si>
    <t xml:space="preserve">KIT PORTA PRONTA DE MADEIRA, FOLHA MEDIA (NBR 15930) DE 800 X 2100 MM, DE 35 MM A 40 MM DE ESPESSURA, NUCLEO SEMI-SOLIDO (SARRAFEADO), ESTRUTURA USINADA PARA FECHADURA, CAPA LISA EM HDF, ACABAMENTO MELAMINICO BRANCO (INCLUI MARCO, ALIZARES E DOBRADICAS)</t>
  </si>
  <si>
    <t xml:space="preserve">KIT PORTA PRONTA DE MADEIRA, FOLHA MEDIA (NBR 15930) DE 900 X 2100 MM, DE 35 MM A 40 MM DE ESPESSURA, NUCLEO SEMI-SOLIDO (SARRAFEADO), ESTRUTURA USINADA PARA FECHADURA, CAPA LISA EM HDF, ACABAMENTO EM PRIMER PARA PINTURA (INCLUI MARCO, ALIZARES E DOBRADICAS)</t>
  </si>
  <si>
    <t xml:space="preserve">KIT PORTA PRONTA DE MADEIRA, FOLHA MEDIA (NBR 15930) DE 900 X 2100 MM, DE 35 MM A 40 MM DE ESPESSURA, NUCLEO SEMI-SOLIDO (SARRAFEADO), ESTRUTURA USINADA PARA FECHADURA, CAPA LISA EM HDF, ACABAMENTO MELAMINICO BRANCO (INCLUI MARCO, ALIZARES E DOBRADICAS)</t>
  </si>
  <si>
    <t xml:space="preserve">KIT PORTA PRONTA DE MADEIRA, FOLHA PESADA (NBR 15930) DE 800 X 2100 MM, DE 40 MM A 45 MM DE ESPESSURA, COM MARCO EM ACO, NUCLEO SOLIDO, CAPA LISA EM HDF, ACABAMENTO MELAMINICO BRANCO (INCLUI MARCO, ALIZARES, DOBRADICAS E FECHADURA)</t>
  </si>
  <si>
    <t xml:space="preserve">KIT PORTA PRONTA DE MADEIRA, FOLHA PESADA (NBR 15930) DE 800 X 2100 MM, DE 40 MM A 45 MM DE ESPESSURA, NUCLEO SOLIDO, CAPA LISA EM HDF, ACABAMENTO MELAMINICO BRANCO (INCLUI MARCO, ALIZARES, DOBRADICAS E FECHADURA EXTERNA)</t>
  </si>
  <si>
    <t xml:space="preserve">KIT PORTA PRONTA DE MADEIRA, FOLHA PESADA (NBR 15930) DE 800 X 2100 MM, DE 40 MM A 45 MM DE ESPESSURA, NUCLEO SOLIDO, ESTRUTURA USINADA PARA FECHADURA, CAPA LISA EM HDF, ACABAMENTO EM LAMINADO NATURAL COM VERNIZ (INCLUI MARCO, ALIZARES E DOBRADICAS)</t>
  </si>
  <si>
    <t xml:space="preserve">KIT PORTA PRONTA DE MADEIRA, FOLHA PESADA (NBR 15930) DE 900 X 2100 MM, DE 40 MM A 45 MM DE ESPESSURA, COM MARCO EM ACO, NUCLEO SOLIDO, CAPA LISA EM HDF, ACABAMENTO MELAMINICO BRANCO (INCLUI MARCO, ALIZARES, DOBRADICAS E FECHADURA)</t>
  </si>
  <si>
    <t xml:space="preserve">KIT PORTA PRONTA DE MADEIRA, FOLHA PESADA (NBR 15930) DE 900 X 2100 MM, DE 40 MM A 45 MM DE ESPESSURA, NUCLEO SOLIDO, CAPA LISA EM HDF, ACABAMENTO MELAMINICO BRANCO (INCLUI MARCO, ALIZARES, DOBRADICAS E FECHADURA EXTERNA)</t>
  </si>
  <si>
    <t xml:space="preserve">KIT PORTA PRONTA DE MADEIRA, FOLHA PESADA (NBR 15930) DE 900 X 2100 MM, DE 40 MM A 45 MM DE ESPESSURA, NUCLEO SOLIDO, ESTRUTURA USINADA PARA FECHADURA, CAPA LISA EM HDF, ACABAMENTO EM LAMINADO NATURAL COM VERNIZ (INCLUI MARCO, ALIZARES E DOBRADICAS)</t>
  </si>
  <si>
    <t xml:space="preserve">LADRILHO HIDRAULICO, *20 X 20* CM, E= 2 CM, PADRAO COPACABANA, 2 CORES (PRETO E BRANCO)</t>
  </si>
  <si>
    <t xml:space="preserve">LADRILHO HIDRAULICO, *20 X 20* CM, E= 2 CM, PADRAO DADOS, COR NATURAL</t>
  </si>
  <si>
    <t xml:space="preserve">LADRILHO HIDRAULICO, *25 X 25* CM, E= 2 CM, PADRAO RAMPA, COR NATURAL</t>
  </si>
  <si>
    <t xml:space="preserve">LADRILHO HIDRAULICO, *30 X 30* CM, E= 2 CM, PADRAO MILANO, COR NATURAL</t>
  </si>
  <si>
    <t xml:space="preserve">LAJE PRE-MOLDADA CONVENCIONAL (LAJOTAS + VIGOTAS) PARA FORRO, UNIDIRECIONAL, SOBRECARGA DE 100 KG/M2, VAO ATE 4 M (SEM COLOCACAO)</t>
  </si>
  <si>
    <t xml:space="preserve">LAJE PRE-MOLDADA CONVENCIONAL (LAJOTAS + VIGOTAS) PARA FORRO, UNIDIRECIONAL, SOBRECARGA DE 100 KG/M2, VAO ATE 4,5 M (SEM COLOCACAO)</t>
  </si>
  <si>
    <t xml:space="preserve">LAJE PRE-MOLDADA CONVENCIONAL (LAJOTAS + VIGOTAS) PARA PISO, UNIDIRECIONAL, SOBRECARGA DE 200 KG/M2, VAO ATE 3,5 M (SEM COLOCACAO)</t>
  </si>
  <si>
    <t xml:space="preserve">LAJE PRE-MOLDADA CONVENCIONAL (LAJOTAS + VIGOTAS) PARA PISO, UNIDIRECIONAL, SOBRECARGA DE 350 KG/M2, VAO ATE 4,5 M (SEM COLOCACAO)</t>
  </si>
  <si>
    <t xml:space="preserve">LAMBRI EM ALUMINIO, DE APROXIMADAMENTE 0,6 KG/M, COM APROXIMADAMENTE 168,0 MM DE LARGURA, 6,0 MM DE ALTURA E 6,0 M DE EXTENSAO</t>
  </si>
  <si>
    <t xml:space="preserve">LAPIS PARA CARPINTEIRO</t>
  </si>
  <si>
    <t xml:space="preserve">LAVADORA DE ALTA PRESSAO (LAVA - JATO) PARA AGUA FRIA, PRESSAO DE OPERACAO ENTRE 1400 E 1900 LIB/POL2, VAZAO MAXIMA ENTRE 400 E 700 L/H, POTENCIA DE OPERACAO ENTRE 2,50 E 3,00 CV</t>
  </si>
  <si>
    <t xml:space="preserve">LAVATORIO / CUBA DE EMBUTIR, OVAL, DE LOUCA BRANCA, SEM LADRAO, DIMENSOES *50 X 35* CM (L X C)</t>
  </si>
  <si>
    <t xml:space="preserve">LAVATORIO / CUBA DE EMBUTIR, OVAL, DE LOUCA COLORIDA, SEM LADRAO, DIMENSOES *50 X 35* CM (L X C)</t>
  </si>
  <si>
    <t xml:space="preserve">LAVATORIO / CUBA DE SOBREPOR, OVAL PEQUENA, DE LOUCA BRANCA, SEM LADRAO, DIMENSOES *44 X 31* CM (L X C)</t>
  </si>
  <si>
    <t xml:space="preserve">LAVATORIO / CUBA DE SOBREPOR, RETANGULAR, DE LOUCA BRANCA, COM LADRAO, DIMENSOES *52 X 45* CM (L X C)</t>
  </si>
  <si>
    <t xml:space="preserve">LAVATORIO / CUBA DE SOBREPOR, RETANGULAR, DE LOUCA COLORIDA, COM LADRAO, DIMENSOES *52 X 45* CM (L X C)</t>
  </si>
  <si>
    <t xml:space="preserve">LAVATORIO DE CANTO DE LOUCA BRANCA, SUSPENSO (SEM COLUNA), DIMENSOES *40 X 30* CM (L X C)</t>
  </si>
  <si>
    <t xml:space="preserve">LAVATORIO DE LOUCA BRANCA, COM COLUNA, DIMENSOES *44 X 35* CM (L X C)</t>
  </si>
  <si>
    <t xml:space="preserve">LAVATORIO DE LOUCA BRANCA, COM COLUNA, DIMENSOES *54 X 44* CM (L X C)</t>
  </si>
  <si>
    <t xml:space="preserve">LAVATORIO DE LOUCA BRANCA, SUSPENSO (SEM COLUNA), DIMENSOES *40 X 30* CM</t>
  </si>
  <si>
    <t xml:space="preserve">LAVATORIO DE LOUCA COLORIDA, COM COLUNA, DIMENSOES *54 X 44* CM (L X C)</t>
  </si>
  <si>
    <t xml:space="preserve">LAVATORIO DE LOUCA COLORIDA, SUSPENSO (SEM COLUNA), DIMENSOES *40 X 30* CM (L X C)</t>
  </si>
  <si>
    <t xml:space="preserve">LIMA QUADRADA BASTARDA 8", COM CABO</t>
  </si>
  <si>
    <t xml:space="preserve">LIMA REDONDA BASTARDA 8", COM CABO</t>
  </si>
  <si>
    <t xml:space="preserve">LIMPA VIDROS COM PULVERIZADOR</t>
  </si>
  <si>
    <t xml:space="preserve">LINHA PARA PEDREIRO LISA, 0,8 MM X 100 M</t>
  </si>
  <si>
    <t xml:space="preserve">LIXA D'AGUA EM FOLHA, COR PRETA, GRAO 100</t>
  </si>
  <si>
    <t xml:space="preserve">LIXA EM FOLHA PARA PAREDE OU MADEIRA, NUMERO 120, COR VERMELHA</t>
  </si>
  <si>
    <t xml:space="preserve">LIXADEIRA ELETRICA ANGULAR PARA CONCRETO, POTENCIA 1.400 W, PRATO DIAMANTADO DE 5"</t>
  </si>
  <si>
    <t xml:space="preserve">LIXADEIRA ELETRICA ANGULAR, PARA DISCO DE 7" (180 MM), POTENCIA DE 2.200 W, *5.000* RPM, 220 V</t>
  </si>
  <si>
    <t xml:space="preserve">LOCACAO DE ANDAIME METALICO TIPO FACHADEIRO, PECAS COM APROXIMADAMENTE 1,20 M DE LARGURA E 2,0 M DE ALTURA, INCLUINDO DIAGONAIS EM X, BARRAS DE LIGACAO, SAPATAS E DEMAIS ITENS NECESSARIOS A MONTAGEM (NAO INCLUI INSTALACAO)</t>
  </si>
  <si>
    <t xml:space="preserve">LOCACAO DE ANDAIME METALICO TUBULAR DE ENCAIXE, TIPO DE TORRE, CADA PAINEL COM LARGURA DE 1 ATE 1,5 M E ALTURA DE *1,00* M, INCLUINDO DIAGONAL, BARRAS DE LIGACAO, SAPATAS OU RODIZIOS E DEMAIS ITENS NECESSARIOS A MONTAGEM (NAO INCLUI INSTALACAO)</t>
  </si>
  <si>
    <t xml:space="preserve">LOCACAO DE BOMBA SUBMERSIVEL PARA DRENAGEM E ESGOTAMENTO, MOTOR ELETRICO TRIFASICO, POTENCIA DE 1 CV, DIAMETRO DE RECALQUE DE 2". FAIXA DE OPERACAO Q=25 M3/H (+ OU - 1 M3/H) E AMT=2 M, Q=12 M3/H (+ OU - 2 M3/H) E AMT = 12 M (+ OU - 2 M)</t>
  </si>
  <si>
    <t xml:space="preserve">LOCACAO DE BOMBA SUBMERSIVEL PARA DRENAGEM E ESGOTAMENTO, MOTOR ELETRICO TRIFASICO, POTENCIA DE 2 CV, DIAMETRO DE RECALQUE DE 2", FAIXA DE OPERACAO Q=35 M3/H (+ OU - 3 M3/H) E AMT=2 M, Q=13 M3/H (+ OU - 3 M3/H) E AMT = 17 M (+ OU - 3 M)</t>
  </si>
  <si>
    <t xml:space="preserve">LOCACAO DE BOMBA SUBMERSIVEL PARA DRENAGEM E ESGOTAMENTO, MOTOR ELETRICO TRIFASICO, POTENCIA DE 2 CV, DIAMETRO DE RECALQUE DE 3". FAIXA DE OPERACAO Q=70 M3/H (+ OU - 2 M3/H) E AMT=2 M, Q=9,5 M3/H (+ OU - 3,5 M3/H) E AMT = 10 M (+ OU - 2 M)</t>
  </si>
  <si>
    <t xml:space="preserve">LOCACAO DE BOMBA SUBMERSIVEL PARA DRENAGEM E ESGOTAMENTO, MOTOR ELETRICO TRIFASICO, POTENCIA DE 3 CV, DIAMETRO DE RECALQUE DE 2", FAIXA DE OPERACAO Q=84 M3/H (+ OU - 2,5 M3/H) E AMT=2 M, Q=9,1 M3/H (+ OU - 2 M3/H) E AMT = 12 M (+ OU - 2 M)</t>
  </si>
  <si>
    <t xml:space="preserve">LOCACAO DE BOMBA SUBMERSIVEL PARA DRENAGEM E ESGOTAMENTO, MOTOR ELETRICO TRIFASICO, POTENCIA DE 4 CV, DIAMETRO DE RECALQUE DE 3". FAIXA DE OPERACAO Q=60 M3/H (+ OU - 1 M3/H) E AMT=2 M, Q=11 M3/H (+ OU - 1 M3/H) E AMT = 23 M (+ OU - 1 M)</t>
  </si>
  <si>
    <t xml:space="preserve">LOCACAO DE CONTAINER 2,30 X 4,30 M, ALT. 2,50 M, P/ SANITARIO, C/ 5 BACIAS, 1 LAVATORIO E 4 MICTORIOS (NAO INCLUI MOBILIZACAO/DESMOBILIZACAO)</t>
  </si>
  <si>
    <t xml:space="preserve">LOCACAO DE CONTAINER 2,30 X 4,30 M, ALT. 2,50 M, PARA SANITARIO, COM 3 BACIAS, 4 CHUVEIROS, 1 LAVATORIO E 1 MICTORIO (NAO INCLUI MOBILIZACAO/DESMOBILIZACAO)</t>
  </si>
  <si>
    <t xml:space="preserve">LOCACAO DE CONTAINER 2,30 X 6,00 M, ALT. 2,50 M, COM 1 SANITARIO, PARA ESCRITORIO, COMPLETO, SEM DIVISORIAS INTERNAS (NAO INCLUI MOBILIZACAO/DESMOBILIZACAO)</t>
  </si>
  <si>
    <t xml:space="preserve">LOCACAO DE CONTAINER 2,30 X 6,00 M, ALT. 2,50 M, PARA ESCRITORIO, SEM DIVISORIAS INTERNAS E SEM SANITARIO (NAO INCLUI MOBILIZACAO/DESMOBILIZACAO)</t>
  </si>
  <si>
    <t xml:space="preserve">LOCACAO DE CONTAINER 2,30 X 6,00 M, ALT. 2,50 M, PARA SANITARIO, COM 4 BACIAS, 8 CHUVEIROS,1 LAVATORIO E 1 MICTORIO (NAO INCLUI MOBILIZACAO/DESMOBILIZACAO)</t>
  </si>
  <si>
    <t xml:space="preserve">LOCACAO DE CRUZETA, SIMPLES, PARA ESCORA METALICA, COMPRIMENTO ENTRE 50 A 60 CM, PARA ESCORA DE 1,80 A 3,20 METROS E TUBO EXTERNO ATE 48 MM DE DIAMETRO</t>
  </si>
  <si>
    <t xml:space="preserve">LOCACAO DE TORRE METALICA COMPLETA PARA UMA CARGA DE 8 TF (80 KN) E PE DIREITO DE 6 M, INCLUINDO MODULOS, DIAGONAIS, SAPATAS E FORCADOS</t>
  </si>
  <si>
    <t xml:space="preserve">LONA PLASTICA EXTRA FORTE PRETA, E = 200 MICRA</t>
  </si>
  <si>
    <t xml:space="preserve">LONA PLASTICA PESADA PRETA, E = 150 MICRA</t>
  </si>
  <si>
    <t xml:space="preserve">LUBRIFICANTE REDUTOR DE TORQUE E ARRASTO DE ALTO DESEMPENHO, PARA PERFURACAO HORIZONTAL DIRECIONAL, HDD</t>
  </si>
  <si>
    <t xml:space="preserve">LUMINARIA DE LED PARA ILUMINACAO PUBLICA, DE 138 W ATE 180 W, INVOLUCRO EM ALUMINIO OU ACO INOX</t>
  </si>
  <si>
    <t xml:space="preserve">LUMINARIA DE LED PARA ILUMINACAO PUBLICA, DE 181 W ATE 239 W, INVOLUCRO EM ALUMINIO OU ACO INOX</t>
  </si>
  <si>
    <t xml:space="preserve">LUMINARIA DE LED PARA ILUMINACAO PUBLICA, DE 240 W ATE 350 W, INVOLUCRO EM ALUMINIO OU ACO INOX</t>
  </si>
  <si>
    <t xml:space="preserve">LUMINARIA DE LED PARA ILUMINACAO PUBLICA, DE 33 W ATE 50 W, INVOLUCRO EM ALUMINIO OU ACO INOX</t>
  </si>
  <si>
    <t xml:space="preserve">LUMINARIA DE LED PARA ILUMINACAO PUBLICA, DE 51 W ATE 67 W, INVOLUCRO EM ALUMINIO OU ACO INOX</t>
  </si>
  <si>
    <t xml:space="preserve">LUMINARIA DE LED PARA ILUMINACAO PUBLICA, DE 68 W ATE 97 W, INVOLUCRO EM ALUMINIO OU ACO INOX</t>
  </si>
  <si>
    <t xml:space="preserve">LUMINARIA DE LED PARA ILUMINACAO PUBLICA, DE 98 W ATE 137 W, INVOLUCRO EM ALUMINIO OU ACO INOX</t>
  </si>
  <si>
    <t xml:space="preserve">LUMINARIA LED PLAFON REDONDO DE SOBREPOR BIVOLT 12/13 W, D = *17* CM</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</si>
  <si>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</si>
  <si>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 xml:space="preserve">LUMINARIA TIPO TARTARUGA A PROVA DE TEMPO, GASES, VAPOR E PO, EM ALUMINIO, COM GRADE, BASE E27, POTENCIA MAXIMA 100 W (NAO INCLUI LAMPADA)</t>
  </si>
  <si>
    <t xml:space="preserve">LUVA CPVC, SOLDAVEL, 114 MM, PARA AGUA QUENTE PREDIAL</t>
  </si>
  <si>
    <t xml:space="preserve">LUVA DE COBRE SEM ANEL DE SOLDA, BOLSA X BOLSA, 104 MM</t>
  </si>
  <si>
    <t xml:space="preserve">LUVA DE COBRE SEM ANEL DE SOLDA, BOLSA X BOLSA, 15 MM</t>
  </si>
  <si>
    <t xml:space="preserve">LUVA DE COBRE SEM ANEL DE SOLDA, BOLSA X BOLSA, 22 MM</t>
  </si>
  <si>
    <t xml:space="preserve">LUVA DE COBRE SEM ANEL DE SOLDA, BOLSA X BOLSA, 28 MM</t>
  </si>
  <si>
    <t xml:space="preserve">LUVA DE COBRE SEM ANEL DE SOLDA, BOLSA X BOLSA, 35 MM</t>
  </si>
  <si>
    <t xml:space="preserve">LUVA DE COBRE SEM ANEL DE SOLDA, BOLSA X BOLSA, 42 MM</t>
  </si>
  <si>
    <t xml:space="preserve">LUVA DE COBRE SEM ANEL DE SOLDA, BOLSA X BOLSA, 54 MM</t>
  </si>
  <si>
    <t xml:space="preserve">LUVA DE COBRE SEM ANEL DE SOLDA, BOLSA X BOLSA, 66 MM</t>
  </si>
  <si>
    <t xml:space="preserve">LUVA DE COBRE SEM ANEL DE SOLDA, BOLSA X BOLSA, 79 MM</t>
  </si>
  <si>
    <t xml:space="preserve">LUVA DE CORRER COM TRAVAS DEFOFO, PVC, JE, DN 100 MM</t>
  </si>
  <si>
    <t xml:space="preserve">LUVA DE CORRER COM TRAVAS DEFOFO, PVC, JE, DN 150 MM</t>
  </si>
  <si>
    <t xml:space="preserve">LUVA DE CORRER COM TRAVAS DEFOFO, PVC, JE, DN 200 MM</t>
  </si>
  <si>
    <t xml:space="preserve">LUVA DE CORRER COM TRAVAS DEFOFO, PVC, JE, DN 250 MM</t>
  </si>
  <si>
    <t xml:space="preserve">LUVA DE CORRER COM TRAVAS DEFOFO, PVC, JE, DN 300 MM</t>
  </si>
  <si>
    <t xml:space="preserve">LUVA DE CORRER PARA TUBO SOLDAVEL, PVC, 40 MM, PARA AGUA FRIA PREDIAL</t>
  </si>
  <si>
    <t xml:space="preserve">LUVA DE CORRER PVC PBA, JE, DN 100 / DE 110 MM, PARA REDE DE AGUA</t>
  </si>
  <si>
    <t xml:space="preserve">LUVA DE CORRER PVC PBA, JE, DN 50 / DE 60 MM, PARA REDE DE AGUA</t>
  </si>
  <si>
    <t xml:space="preserve">LUVA DE CORRER PVC PBA, JE, DN 75 / DE 85 MM, PARA REDE DE AGUA</t>
  </si>
  <si>
    <t xml:space="preserve">LUVA DE CORRER PVC, JE, DN 250 MM, PARA REDE COLETORA DE ESGOTO</t>
  </si>
  <si>
    <t xml:space="preserve">LUVA DE CORRER, PVC SERIE R, 100 MM, PARA ESGOTO PREDIAL</t>
  </si>
  <si>
    <t xml:space="preserve">LUVA DE CORRER, PVC SERIE R, 150 MM, PARA ESGOTO PREDIAL</t>
  </si>
  <si>
    <t xml:space="preserve">LUVA DE CORRER, PVC SERIE R, 75 MM, PARA ESGOTO PREDIAL</t>
  </si>
  <si>
    <t xml:space="preserve">LUVA DE LATEX MULTIUSO AMARELA FORRADA</t>
  </si>
  <si>
    <t xml:space="preserve">LUVA DE REDUCAO EM ACO CARBONO, COM ENCAIXE PARA SOLDA DN SW, PRESSAO 3.000 LBS, 3/4" X 1/2"</t>
  </si>
  <si>
    <t xml:space="preserve">LUVA DE REDUCAO EM ACO CARBONO, COM ENCAIXE PARA SOLDA DN SW, PRESSAO 3.000 LBS, DN 1 1/4" X 1"</t>
  </si>
  <si>
    <t xml:space="preserve">LUVA DE REDUCAO, SOLDAVEL, PVC, 50 X 25 MM, PARA AGUA FRIA PREDIAL</t>
  </si>
  <si>
    <t xml:space="preserve">LUVA PARA ELETRODUTO, EM ACO GALVANIZADO ELETROLITICO, COM ROSCA, DIAMETRO DE 100 MM (4")</t>
  </si>
  <si>
    <t xml:space="preserve">LUVA PARA ELETRODUTO, EM ACO GALVANIZADO ELETROLITICO, COM ROSCA, DIAMETRO DE 15 MM (1/2")</t>
  </si>
  <si>
    <t xml:space="preserve">LUVA PARA ELETRODUTO, EM ACO GALVANIZADO ELETROLITICO, COM ROSCA, DIAMETRO DE 20 MM (3/4")</t>
  </si>
  <si>
    <t xml:space="preserve">LUVA PARA ELETRODUTO, EM ACO GALVANIZADO ELETROLITICO, COM ROSCA, DIAMETRO DE 25 MM (1")</t>
  </si>
  <si>
    <t xml:space="preserve">LUVA PARA ELETRODUTO, EM ACO GALVANIZADO ELETROLITICO, COM ROSCA, DIAMETRO DE 32 MM (1 1/4")</t>
  </si>
  <si>
    <t xml:space="preserve">LUVA PARA ELETRODUTO, EM ACO GALVANIZADO ELETROLITICO, COM ROSCA, DIAMETRO DE 40 MM (1 1/2")</t>
  </si>
  <si>
    <t xml:space="preserve">LUVA PARA ELETRODUTO, EM ACO GALVANIZADO ELETROLITICO, COM ROSCA, DIAMETRO DE 65 MM (2 1/2")</t>
  </si>
  <si>
    <t xml:space="preserve">LUVA PARA ELETRODUTO, EM ACO GALVANIZADO ELETROLITICO, COM ROSCA, DIAMETRO DE 80 MM (3")</t>
  </si>
  <si>
    <t xml:space="preserve">LUVA PARA ELETRODUTO, EM ACO GALVANIZADO ELETROLITICO, COM ROSCA,DIAMETRO DE 50 MM (2")</t>
  </si>
  <si>
    <t xml:space="preserve">LUVA PARA PERFURATRIZ DE ESTEIRA T38, D = 1 1/2"</t>
  </si>
  <si>
    <t xml:space="preserve">LUVA PASSANTE DE COBRE SEM ANEL DE SOLDA, BOLSA 15 MM</t>
  </si>
  <si>
    <t xml:space="preserve">LUVA PASSANTE DE COBRE SEM ANEL DE SOLDA, BOLSA 22 MM</t>
  </si>
  <si>
    <t xml:space="preserve">LUVA PASSANTE DE COBRE SEM ANEL DE SOLDA, BOLSA 28 MM</t>
  </si>
  <si>
    <t xml:space="preserve">LUVA PASSANTE DE COBRE SEM ANEL DE SOLDA, BOLSA 35 MM</t>
  </si>
  <si>
    <t xml:space="preserve">LUVA PASSANTE DE COBRE SEM ANEL DE SOLDA, BOLSA 42 MM</t>
  </si>
  <si>
    <t xml:space="preserve">LUVA PASSANTE DE COBRE SEM ANEL DE SOLDA, BOLSA 54 MM</t>
  </si>
  <si>
    <t xml:space="preserve">LUVA PASSANTE DE COBRE SEM ANEL DE SOLDA, BOLSA 66 MM</t>
  </si>
  <si>
    <t xml:space="preserve">LUVA PVC, ROSCAVEL, 1 1/2", AGUA FRIA PREDIAL</t>
  </si>
  <si>
    <t xml:space="preserve">LUVA PVC, ROSCAVEL, 1", AGUA FRIA PREDIAL</t>
  </si>
  <si>
    <t xml:space="preserve">LUVA PVC, ROSCAVEL, 1/2", AGUA FRIA PREDIAL</t>
  </si>
  <si>
    <t xml:space="preserve">LUVA PVC, ROSCAVEL, 3/4", AGUA FRIA PREDIAL</t>
  </si>
  <si>
    <t xml:space="preserve">LUVA SIMPLES PPR, F/F, SOLDAVEL, DN 110 MM, PARA AGUA QUENTE PREDIAL</t>
  </si>
  <si>
    <t xml:space="preserve">LUVA SIMPLES PPR, F/F, SOLDAVEL, DN 20 MM, PARA AGUA QUENTE PREDIAL</t>
  </si>
  <si>
    <t xml:space="preserve">LUVA SIMPLES PPR, F/F, SOLDAVEL, DN 25 MM, PARA AGUA QUENTE PREDIAL</t>
  </si>
  <si>
    <t xml:space="preserve">LUVA SIMPLES PPR, F/F, SOLDAVEL, DN 32 MM, PARA AGUA QUENTE PREDIAL</t>
  </si>
  <si>
    <t xml:space="preserve">LUVA SIMPLES PPR, F/F, SOLDAVEL, DN 40 MM, PARA AGUA QUENTE PREDIAL</t>
  </si>
  <si>
    <t xml:space="preserve">LUVA SIMPLES PPR, F/F, SOLDAVEL, DN 50 MM, PARA AGUA QUENTE PREDIAL</t>
  </si>
  <si>
    <t xml:space="preserve">LUVA SIMPLES PPR, F/F, SOLDAVEL, DN 63 MM, PARA AGUA QUENTE PREDIAL</t>
  </si>
  <si>
    <t xml:space="preserve">LUVA SIMPLES PPR, F/F, SOLDAVEL, DN 75 MM, PARA AGUA QUENTE PREDIAL</t>
  </si>
  <si>
    <t xml:space="preserve">LUVA SIMPLES PPR, F/F, SOLDAVEL, DN 90 MM, PARA AGUA QUENTE PREDIAL</t>
  </si>
  <si>
    <t xml:space="preserve">LUVA SIMPLES PVC PBA, JE, DN 100 / DE 110 MM, PARA REDE DE AGUA</t>
  </si>
  <si>
    <t xml:space="preserve">LUVA SIMPLES PVC PBA, JE, DN 50 / DE 60 MM, PARA REDE DE AGUA</t>
  </si>
  <si>
    <t xml:space="preserve">LUVA SIMPLES PVC PBA, JE, DN 75 / DE 85 MM, PARA REDE DE AGUA</t>
  </si>
  <si>
    <t xml:space="preserve">LUVA SIMPLES, PVC SERIE R, 100 MM, PARA ESGOTO PREDIAL</t>
  </si>
  <si>
    <t xml:space="preserve">LUVA SIMPLES, PVC SERIE R, 150 MM, PARA ESGOTO PREDIAL</t>
  </si>
  <si>
    <t xml:space="preserve">LUVA SIMPLES, PVC SERIE R, 40 MM, PARA ESGOTO PREDIAL</t>
  </si>
  <si>
    <t xml:space="preserve">LUVA SIMPLES, PVC SERIE R, 50 MM, PARA ESGOTO PREDIAL</t>
  </si>
  <si>
    <t xml:space="preserve">LUVA SIMPLES, PVC SERIE R, 75 MM, PARA ESGOTO PREDIAL</t>
  </si>
  <si>
    <t xml:space="preserve">LUVA, PEAD PE 100, DE 400 MM, PARA ELETROFUSAO</t>
  </si>
  <si>
    <t xml:space="preserve">LUVA, PEAD PE 100, DE 63 MM, PARA ELETROFUSAO</t>
  </si>
  <si>
    <t xml:space="preserve">LUVA/UNIAO DE REDUCAO METALICA, PARA CONEXAO COM ANEL DESLIZANTE, DN 20 X 16 MM, EM TUBO PEX PARA INST. AGUA QUENTE/FRIA</t>
  </si>
  <si>
    <t xml:space="preserve">LUVA/UNIAO DE REDUCAO METALICA, PARA CONEXAO COM ANEL DESLIZANTE, DN 25 X 16 MM, EM TUBO PEX PARA INST. AGUA QUENTE/FRIA</t>
  </si>
  <si>
    <t xml:space="preserve">LUVA/UNIAO DE REDUCAO METALICA, PARA CONEXAO COM ANEL DESLIZANTE, DN 25 X 20 MM, EM TUBO PEX PARA INST. AGUA QUENTE/FRIA</t>
  </si>
  <si>
    <t xml:space="preserve">LUVA/UNIAO DE REDUCAO METALICA, PARA CONEXAO COM ANEL DESLIZANTE, DN 32 X 25 MM, EM TUBO PEX PARA INST. AGUA QUENTE/FRIA</t>
  </si>
  <si>
    <t xml:space="preserve">LUVA/UNIAO DE REDUCAO, PLASTICA, PARA CONEXAO COM CRIMPAGEM, DN 20 X 16 MM, EM TUBO PEX PARA INST. AGUA QUENTE/FRIA</t>
  </si>
  <si>
    <t xml:space="preserve">LUVA/UNIAO DE REDUCAO, PLASTICA, PARA CONEXAO COM CRIMPAGEM, DN 25 X 16 MM, EM TUBO PEX PARA INST. AGUA QUENTE/FRIA</t>
  </si>
  <si>
    <t xml:space="preserve">LUVA/UNIAO DE REDUCAO, PLASTICA, PARA CONEXAO COM CRIMPAGEM, DN 32 X 25 MM, EM TUBO PEX PARA INST. AGUA QUENTE/FRIA</t>
  </si>
  <si>
    <t xml:space="preserve">LUVA/UNIAO METALICA, PARA CONEXAO COM ANEL DESLIZANTE, DN 16 MM, EM TUBO PEX PARA INST. AGUA QUENTE/FRIA</t>
  </si>
  <si>
    <t xml:space="preserve">LUVA/UNIAO METALICA, PARA CONEXAO COM ANEL DESLIZANTE, DN 20 MM, EM TUBO PEX PARA INST. AGUA QUENTE/FRIA</t>
  </si>
  <si>
    <t xml:space="preserve">LUVA/UNIAO METALICA, PARA CONEXAO COM ANEL DESLIZANTE, DN 25 MM, EM TUBO PEX PARA INST. AGUA QUENTE/FRIA</t>
  </si>
  <si>
    <t xml:space="preserve">LUVA/UNIAO METALICA, PARA CONEXAO COM ANEL DESLIZANTE, DN 32 MM, EM TUBO PEX PARA INST. AGUA QUENTE/FRIA</t>
  </si>
  <si>
    <t xml:space="preserve">LUVA/UNIAO, PLASTICA, PARA CONEXAO COM CRIMPAGEM, DN 16 MM, EM TUBO PEX PARA INST. AGUA QUENTE/FRIA</t>
  </si>
  <si>
    <t xml:space="preserve">LUVA/UNIAO, PLASTICA, PARA CONEXAO COM CRIMPAGEM, DN 20 MM, EM TUBO PEX PARA INST. AGUA QUENTE/FRIA</t>
  </si>
  <si>
    <t xml:space="preserve">LUVA/UNIAO, PLASTICA, PARA CONEXAO COM CRIMPAGEM, DN 25 MM, EM TUBO PEX PARA INST. AGUA QUENTE/FRIA</t>
  </si>
  <si>
    <t xml:space="preserve">LUVA/UNIAO, PLASTICA, PARA CONEXAO COM CRIMPAGEM, DN 32 MM, EM TUBO PEX PARA INST. AGUA QUENTE/FRIA</t>
  </si>
  <si>
    <t xml:space="preserve">LUVAS DE PVC, COM COMPRIMENTO DE *35* CM, FORRADAS, ACABAMENTO ASPERO ANTIDERRAPANTE NA FACE PALMAR</t>
  </si>
  <si>
    <t xml:space="preserve">MACANETA ALAVANCA RETA OCA, EM ZAMAC COM ACABAMENTO CROMADO, COMPRIMENTO APROX DE 15 CM</t>
  </si>
  <si>
    <t xml:space="preserve">MACANETA BOLA, EM ZAMAC COM ACABAMENTO CROMADO, DIAMETRO DE APROX 2 1/2"</t>
  </si>
  <si>
    <t xml:space="preserve">MACARIQUEIRO (HORISTA)</t>
  </si>
  <si>
    <t xml:space="preserve">MADEIRA ROLICA TRATADA, D = 12 A 15 CM, H = 3,00 M, EM EUCALIPTO OU EQUIVALENTE DA REGIAO</t>
  </si>
  <si>
    <t xml:space="preserve">MADEIRA ROLICA TRATADA, D = 16 A 20 CM, H = 6,00 M, EM EUCALIPTO OU EQUIVALENTE DA REGIAO</t>
  </si>
  <si>
    <t xml:space="preserve">MADEIRA ROLICA TRATADA, D = 25 A 29 CM, H = 6,50 M, EM EUCALIPTO OU EQUIVALENTE DA REGIAO</t>
  </si>
  <si>
    <t xml:space="preserve">MADEIRA ROLICA TRATADA, D = 30 A 34 CM, H = 6,50 M, EM EUCALIPTO OU EQUIVALENTE DA REGIAO</t>
  </si>
  <si>
    <t xml:space="preserve">MADEIRA SERRADA EM PINUS, MISTA OU EQUIVALENTE DA REGIAO - BRUTA</t>
  </si>
  <si>
    <t xml:space="preserve">MANGUEIRA CRISTAL TRANCADA, PVC COM REFORCO, PRESSAO DE TRABALHO (PT) 250 LBS/POL2, DE 1" X *3,1* MM</t>
  </si>
  <si>
    <t xml:space="preserve">MANGUEIRA CRISTAL, LISA, PVC TRANSPARENTE, 3/8" X 1,5 MM</t>
  </si>
  <si>
    <t xml:space="preserve">MANGUEIRA CRISTAL, LISA, PVC TRANSPARENTE, 5/16" X 1 MM</t>
  </si>
  <si>
    <t xml:space="preserve">MANGUEIRA DE PVC FLEXIVEL, TIPO FLAT/ACHATADA, D = 1 1/2" (40 MM), PARA CONDUCAO DE AGUA, SERVICOS LEVES E MEDIOS</t>
  </si>
  <si>
    <t xml:space="preserve">MANGUEIRA FLEXIVEL TRANSPARENTE COM ESPIRAL AZUL, EM PVC, DIAM. 1" (25 MM), PARA SERVICOS LEVES DE SUCCAO E DESCARGA</t>
  </si>
  <si>
    <t xml:space="preserve">MANGUEIRA FLEXIVEL TRANSPARENTE COM ESPIRAL AZUL, EM PVC, DIAM. 2" (50 MM), PARA SERVICOS LEVES DE SUCCAO E DESCARGA</t>
  </si>
  <si>
    <t xml:space="preserve">MANGUEIRA FLEXIVEL TRANSPARENTE COM ESPIRAL AZUL, EM PVC, DIAM. 4" (100 MM), PARA SERVICOS LEVES DE SUCCAO E DESCARGA</t>
  </si>
  <si>
    <t xml:space="preserve">MANGUEIRA PARA AR E AGUA DE PVC/BORRACHA, PRESSAO 300 PSI, DIAMETRO DE 1 POLEGADA</t>
  </si>
  <si>
    <t xml:space="preserve">MANGUEIRA PARA GAS - GLP, PVC, TRANCADA, DIAMETRO DE 3/8", COMPRIMENTO DE 1M (NORMATIZADA)</t>
  </si>
  <si>
    <t xml:space="preserve">MANTA / LENCOL DE BORRACHA, SBR, ANTIRRUIDO, E = 5 MM</t>
  </si>
  <si>
    <t xml:space="preserve">MANTA ALUMINIZADA NAS DUAS FACES, PARA SUBCOBERTURA, E = *2* MM</t>
  </si>
  <si>
    <t xml:space="preserve">MANTA DE POLIETILENO EXPANDIDO, COM 1 FACE METALIZADA PARA SUBCOBERTURA, E = *5* MM</t>
  </si>
  <si>
    <t xml:space="preserve">MANTA LIQUIDA DE BASE ASFALTICA MODIFICADA COM A ADICAO DE ELASTOMEROS DILUIDOS EM SOLVENTE ORGANICO, APLICACAO A FRIO (MEMBRANA DE EMULSAO ASFALTICA PARA IMPERMEABILIZACAO FLEXIVEL)</t>
  </si>
  <si>
    <t xml:space="preserve">MANTA TERMOPLASTICA, PEAD, GEOMEMBRANA LISA, E = 0,50 MM (NBR 15352)</t>
  </si>
  <si>
    <t xml:space="preserve">MANTA TERMOPLASTICA, PEAD, GEOMEMBRANA LISA, E = 0,75 MM (NBR 15352)</t>
  </si>
  <si>
    <t xml:space="preserve">MANTA TERMOPLASTICA, PEAD, GEOMEMBRANA LISA, E = 0,80 MM (NBR 15352)</t>
  </si>
  <si>
    <t xml:space="preserve">MANTA TERMOPLASTICA, PEAD, GEOMEMBRANA LISA, E = 1,00 MM (NBR 15352)</t>
  </si>
  <si>
    <t xml:space="preserve">MANTA TERMOPLASTICA, PEAD, GEOMEMBRANA LISA, E = 1,50 MM (NBR 15352)</t>
  </si>
  <si>
    <t xml:space="preserve">MANTA TERMOPLASTICA, PEAD, GEOMEMBRANA LISA, E = 2,00 MM (NBR 15352)</t>
  </si>
  <si>
    <t xml:space="preserve">MANTA TERMOPLASTICA, PEAD, GEOMEMBRANA LISA, E = 2,50 MM (NBR 15352)</t>
  </si>
  <si>
    <t xml:space="preserve">MAQUINA DE 40 MM PARA FECHADURA DE EMBUTIR EXTERNA, EM ACO INOX</t>
  </si>
  <si>
    <t xml:space="preserve">MAQUINA DE 40 MM PARA FECHADURA, PARA PORTA DE BANHEIRO, EM ACO INOX</t>
  </si>
  <si>
    <t xml:space="preserve">MAQUINA DE 40 MM PARA FECHADURA, PARA PORTA INTERNA, EM ACO INOX</t>
  </si>
  <si>
    <t xml:space="preserve">MAQUINA DE 55 MM PARA FECHADURA DE EMBUTIR EXTERNA, EM ACO INOX</t>
  </si>
  <si>
    <t xml:space="preserve">MAQUINA DE 55 MM PARA FECHADURA, PARA PORTA DE BANHEIRO, EM ACO INOX</t>
  </si>
  <si>
    <t xml:space="preserve">MAQUINA DE 55 MM PARA FECHADURA, PARA PORTA INTERNA, EM ACO INOX</t>
  </si>
  <si>
    <t xml:space="preserve">MAQUINA EXTRUSORA DE CONCRETO PARA GUIAS E SARJETAS, COM MOTOR A DIESEL E POTENCIA DE 14 CV</t>
  </si>
  <si>
    <t xml:space="preserve">MAQUINA TIPO PRENSA HIDRAULICA, PARA FABRICACAO DE TUBOS DE CONCRETO PARA AGUAS PLUVIAIS, DN 200 A DN 600 MM X 1000 MM DE COMPRIMENTO, COM MOTOR PRINCIPAL COM POTENCIA DE 20 CV</t>
  </si>
  <si>
    <t xml:space="preserve">MAQUINA TIPO VASO/TANQUE/JATO DE PRESSAO PORTATIL P/ JATEAMENTO, CONTROLE AUTOMATICO E REMOTO, CAMARA DE 1 SAIDA, 280 L, DIAM. *670* MM, BICO JATO CURTO VENTURI 5/16", MANGUEIRA 1" DE 10 M, COMPLETA (VALVULAS POP UP E DOSADORA, FUNDO CONICO ETC)</t>
  </si>
  <si>
    <t xml:space="preserve">MARCENEIRO (HORISTA)</t>
  </si>
  <si>
    <t xml:space="preserve">MARMORISTA / GRANITEIRO (HORISTA)</t>
  </si>
  <si>
    <t xml:space="preserve">MARRETA DE ACO, OITAVADA, 500 G, COM CABO DE MADEIRA</t>
  </si>
  <si>
    <t xml:space="preserve">MARTELO DE BORRACHA PRETO 450 G, CABO DE MADEIRA *60* MM DE DIAMETRO</t>
  </si>
  <si>
    <t xml:space="preserve">MARTELO DE PEDREIRO, 1 CORTE, EM ACO, *500* G, COMPRIMENTO TOTAL DE *28* CM, COM CABO DE MADEIRA</t>
  </si>
  <si>
    <t xml:space="preserve">MARTELO DEMOLIDOR ELETRICO, COM POTENCIA DE 2.000 W, FREQUENCIA DE 1.000 IMPACTOS POR MINUTO, FORCA DE IMPACTO ENTRE 60 E 65 J, PESO DE 30 KG</t>
  </si>
  <si>
    <t xml:space="preserve">MARTELO DEMOLIDOR PNEUMATICO MANUAL, PESO DE 28 KG, COM SILENCIADOR</t>
  </si>
  <si>
    <t xml:space="preserve">MARTELO PERFURADOR PNEUMATICO MANUAL, DE SUPERFICIE, COM AVANCO DE COLUNA, PESO DE *28* KG</t>
  </si>
  <si>
    <t xml:space="preserve">MARTELO PERFURADOR PNEUMATICO MANUAL, HASTE 19 X 108 MM, *11* KG</t>
  </si>
  <si>
    <t xml:space="preserve">MARTELO ROMPEDOR PNEUMATICO MANUAL, HASTE 22 X 82,5 MM, 10 KG</t>
  </si>
  <si>
    <t xml:space="preserve">MASCARA DE SOLDA AUTOMATICA, COM GRAU DE ESCURECIMENTO DIN 9 A 13</t>
  </si>
  <si>
    <t xml:space="preserve">MASSA ACRILICA PARA SUPERFICIES INTERNAS E EXTERNAS</t>
  </si>
  <si>
    <t xml:space="preserve">MASSA CORRIDA PARA SUPERFICIES DE AMBIENTES INTERNOS</t>
  </si>
  <si>
    <t xml:space="preserve">MASSA DE REJUNTE EM PO PARA DRYWALL, A BASE DE GESSO, SECAGEM RAPIDA, PARA TRATAMENTO DE JUNTAS DE CHAPA DE GESSO (NECESSITA ADICAO DE AGUA)</t>
  </si>
  <si>
    <t xml:space="preserve">MASSA EPOXI BICOMPONENTE (MASSA + CATALISADOR)</t>
  </si>
  <si>
    <t xml:space="preserve">MASSA PARA MADEIRA - INTERIOR E EXTERIOR</t>
  </si>
  <si>
    <t xml:space="preserve">MASSA PREMIUM PARA TEXTURA LISA DE BASE ACRILICA, USO INTERNO E EXTERNO</t>
  </si>
  <si>
    <t xml:space="preserve">MASSA PREMIUM PARA TEXTURA RUSTICA DE BASE ACRILICA, COR BRANCA, USO INTERNO E EXTERNO</t>
  </si>
  <si>
    <t xml:space="preserve">MASTRO SIMPLES GALVANIZADO DIAMETRO NOMINAL 1 1/2"</t>
  </si>
  <si>
    <t xml:space="preserve">MASTRO SIMPLES GALVANIZADO DIAMETRO NOMINAL 2"</t>
  </si>
  <si>
    <t xml:space="preserve">MASTRO TELESCOPICO DE 4 METROS (3 M X DN= 2" + 1 M X DN= 1 1/2")</t>
  </si>
  <si>
    <t xml:space="preserve">MASTRO TELESCOPICO GALVANIZADO 5 METROS (3 M X DN= 2" + 2 M X DN= 1 1/2")</t>
  </si>
  <si>
    <t xml:space="preserve">MASTRO TELESCOPICO GALVANIZADO 6 METROS (3 M X DN= 2" + 3 M X DN= 1 1/2")</t>
  </si>
  <si>
    <t xml:space="preserve">MASTRO TELESCOPICO GALVANIZADO 7 METROS (6 M X DN= 2" + 1 M X DN= 1 1/2")</t>
  </si>
  <si>
    <t xml:space="preserve">MASTRO TELESCOPICO GALVANIZADO 9 METROS (6 M X DN= 2" + 3 M X DN= 1 1/2")</t>
  </si>
  <si>
    <t xml:space="preserve">MECANICO DE EQUIPAMENTOS PESADOS (HORISTA)</t>
  </si>
  <si>
    <t xml:space="preserve">MECANICO DE REFRIGERACAO (HORISTA)</t>
  </si>
  <si>
    <t xml:space="preserve">MEIA CANALETA DE CONCRETO ESTRUTURAL 14 X 19 X 19 CM, FBK 14 MPA (NBR 6136)</t>
  </si>
  <si>
    <t xml:space="preserve">MEIA CANALETA DE CONCRETO ESTRUTURAL 14 X 19 X 19 CM, FBK 4,5 MPA (NBR 6136)</t>
  </si>
  <si>
    <t xml:space="preserve">MEIO BLOCO DE CONCRETO ESTRUTURAL 14 X 19 X 14 CM, FBK 14 MPA (NBR 6136)</t>
  </si>
  <si>
    <t xml:space="preserve">MEIO BLOCO DE CONCRETO ESTRUTURAL 14 X 19 X 14 CM, FBK 4,5 MPA (NBR 6136)</t>
  </si>
  <si>
    <t xml:space="preserve">MEIO BLOCO DE CONCRETO ESTRUTURAL 14 X 19 X 19 CM, FBK 14 MPA (NBR 6136)</t>
  </si>
  <si>
    <t xml:space="preserve">MEIO BLOCO DE CONCRETO ESTRUTURAL 14 X 19 X 19 CM, FBK 4,5 MPA (NBR 6136)</t>
  </si>
  <si>
    <t xml:space="preserve">MEIO BLOCO DE CONCRETO ESTRUTURAL 14 X 19 X 34 CM, FBK 14 MPA (NBR 6136)</t>
  </si>
  <si>
    <t xml:space="preserve">MEIO BLOCO DE VEDACAO DE CONCRETO 14 X 19 X 19 CM (CLASSE C - NBR 6136)</t>
  </si>
  <si>
    <t xml:space="preserve">MEIO BLOCO DE VEDACAO DE CONCRETO 19 X 19 X 19 CM (CLASSE C - NBR 6136)</t>
  </si>
  <si>
    <t xml:space="preserve">MEIO BLOCO DE VEDACAO DE CONCRETO 9 X 19 X 19 CM (CLASSE C - NBR 6136)</t>
  </si>
  <si>
    <t xml:space="preserve">MEIO BLOCO DE VEDACAO DE CONCRETO APARENTE 14 X 19 X 19 CM (CLASSE C - NBR 6136)</t>
  </si>
  <si>
    <t xml:space="preserve">MEIO BLOCO DE VEDACAO DE CONCRETO APARENTE 19 X 19 X 19 CM (CLASSE C - NBR 6136)</t>
  </si>
  <si>
    <t xml:space="preserve">MEIO BLOCO DE VEDACAO DE CONCRETO APARENTE 9 X 19 X 19 CM (CLASSE C - NBR 6136)</t>
  </si>
  <si>
    <t xml:space="preserve">MEIO BLOCO ESTRUTURAL CERAMICO DE 14 X 19 X 14 CM (L X A X C) E 6,0 MPA</t>
  </si>
  <si>
    <t xml:space="preserve">MEIO BLOCO ESTRUTURAL CERAMICO DE 14 X 19 X 19 CM (L X A X C) E 6,0 MPA</t>
  </si>
  <si>
    <t xml:space="preserve">MEIO-FIO OU GUIA DE CONCRETO PRE MOLDADO, COMP 1 M, *30 X 10/12* CM (H X L1/L2)</t>
  </si>
  <si>
    <t xml:space="preserve">MEIO-FIO OU GUIA DE CONCRETO PRE MOLDADO, COMP 80 CM, *30 X 10/10* (H X L1/L2)</t>
  </si>
  <si>
    <t xml:space="preserve">MEIO-FIO OU GUIA DE CONCRETO PRE-MOLDADO, COMP *39* CM, *19 X 6,5/6,5* CM (H X L1/L2)</t>
  </si>
  <si>
    <t xml:space="preserve">MEIO-FIO OU GUIA DE CONCRETO PRE-MOLDADO, COMP 1 M, *20 X 12/15* CM (H X L1/L2)</t>
  </si>
  <si>
    <t xml:space="preserve">MEIO-FIO OU GUIA DE CONCRETO PRE-MOLDADO, COMP 80 CM, *25 X 08/08* CM (H X L1/L2)</t>
  </si>
  <si>
    <t xml:space="preserve">MEIO-FIO OU GUIA DE CONCRETO PRE-MOLDADO, TIPO CHAPEU PARA BOCA DE LOBO, DIMENSOES *1,20* X 0,15 X 0,30 M</t>
  </si>
  <si>
    <t xml:space="preserve">MEIO-FIO OU GUIA DE CONCRETO, PRE-MOLDADO, COMP 1 M, *30 X 12/15* CM (H X L1/L2)</t>
  </si>
  <si>
    <t xml:space="preserve">MEIO-FIO OU GUIA DE CONCRETO, PRE-MOLDADO, COMP 80 CM, *45 X 12/18* CM (H X L1/L2)</t>
  </si>
  <si>
    <t xml:space="preserve">MEMBRANA IMPERMEABILIZANTE A BASE DE POLIUREIA, BICOMPONENTE, APLICACAO A FRIO</t>
  </si>
  <si>
    <t xml:space="preserve">MEMBRANA IMPERMEABILIZANTE A BASE DE POLIURETANO</t>
  </si>
  <si>
    <t xml:space="preserve">MEMBRANA IMPERMEABILIZANTE ACRILICA MONOCOMPONENTE</t>
  </si>
  <si>
    <t xml:space="preserve">MESTRE DE OBRAS (HORISTA)</t>
  </si>
  <si>
    <t xml:space="preserve">MICRO-TRATOR CORTADOR DE GRAMA COM LARGURA DO CORTE DE 107 CM, COM 2 LAMINAS E DESCARTE LATERAL</t>
  </si>
  <si>
    <t xml:space="preserve">MICTORIO INDIVIDUAL ACO INOX (AISI 304), E = 0,8 MM, DE *50 X 45 X 35* (C X A X P)</t>
  </si>
  <si>
    <t xml:space="preserve">MICTORIO INDIVIDUAL, SIFONADO, DE LOUCA BRANCA, SEM COMPLEMENTOS</t>
  </si>
  <si>
    <t xml:space="preserve">MICTORIO INDIVIDUAL, SIFONADO, VALVULA EMBUTIDA, DE LOUCA BRANCA, SEM COMPLEMENTOS - PADRAO ALTO</t>
  </si>
  <si>
    <t xml:space="preserve">MINICAPTOR, EM ACO GALVANIZADO A FOGO, FIXACAO COM ROSCA SOBERBA OU MECANICA, H=300 MM X DN=10 MM</t>
  </si>
  <si>
    <t xml:space="preserve">MINICAPTOR, EM ACO GALVANIZADO A FOGO, FIXACAO COM ROSCA SOBERBA OU MECANICA, H=600 MM X DN=10 MM</t>
  </si>
  <si>
    <t xml:space="preserve">MINICAPTOR, EM ACO GALVANIZADO A FOGO, FIXACAO HORIZONTAL COM BANDEIRA A 20 CM, H=300 MM E X DN=10 MM</t>
  </si>
  <si>
    <t xml:space="preserve">MINICAPTOR, EM ACO GALVANIZADO A FOGO, FIXACAO HORIZONTAL COM BANDEIRA A 20 CM, H=600 MM E X DN=10 MM</t>
  </si>
  <si>
    <t xml:space="preserve">MINICAPTOR, EM ACO GALVANIZADO A FOGO, FIXACAO HORIZONTAL DE 1 FUROS, SEM BANDEIRA, H=300 MM X DN=10 MM</t>
  </si>
  <si>
    <t xml:space="preserve">MINICAPTOR, EM ACO GALVANIZADO A FOGO, FIXACAO HORIZONTAL DE 2 FUROS, SEM BANDEIRA, H=600 MM X DN=10 MM</t>
  </si>
  <si>
    <t xml:space="preserve">MINICAPTORES DE INSERCAO, EM ACO GALVANIZADO A FOGO, H=300 MM X DN=10 MM</t>
  </si>
  <si>
    <t xml:space="preserve">MINICAPTORES DE INSERCAO, EM ACO GALVANIZADO A FOGO, H=600,MM X DN=10,MM</t>
  </si>
  <si>
    <t xml:space="preserve">MISTURADOR DE METAL CROMADO DE PAREDE PARA LAVATORIO</t>
  </si>
  <si>
    <t xml:space="preserve">MISTURADOR DE METAL CROMADO, DE MESA/BANCADA, COM BICA BAIXA, PARA LAVATORIO</t>
  </si>
  <si>
    <t xml:space="preserve">MISTURADOR DE PAREDE, DE METAL CROMADO, PARA COZINHA, BICA ALTA MOVEL, COM AREJADOR ARTICULADO</t>
  </si>
  <si>
    <t xml:space="preserve">MISTURADOR DUPLO HORIZONTAL DE ALTA TURBULENCIA, CAPACIDADE / VOLUME 2 X 500 LITROS, MOTORES ELETRICOS MINIMO 5 CV CADA, PARA NATA CIMENTO, ARGAMASSA E OUTROS</t>
  </si>
  <si>
    <t xml:space="preserve">MISTURADOR MANUAL DE TINTAS PARA FURADEIRA, HASTE METALICA *60* CM, COM HELICE (MEXEDOR DE TINTA)</t>
  </si>
  <si>
    <t xml:space="preserve">MISTURADOR METALICO, BASE PARA CHUVEIRO/BANHEIRA, 1/2" OU 3/4", SOLDAVEL OU ROSCAVEL (NAO INCLUI ACABAMENTOS)</t>
  </si>
  <si>
    <t xml:space="preserve">MISTURADOR MONOCOMANDO PARA CHUVEIRO, BASE BRUTA, METALICO COM ACABAMENTO CROMADO</t>
  </si>
  <si>
    <t xml:space="preserve">MOLA HIDRAULICA AEREA, PARA PORTAS DE ATE 1.100 MM E PESO DE ATE 85 KG, COM CORPO EM ALUMINIO E BRACO EM ACO, SEM BRACO DE PARADA</t>
  </si>
  <si>
    <t xml:space="preserve">MOLA HIDRAULICA AEREA, PARA PORTAS DE ATE 850 MM E PESO DE ATE 50 KG, COM CORPO EM ALUMINIO E BRACO EM ACO, SEM BRACO DE PARADA</t>
  </si>
  <si>
    <t xml:space="preserve">MOLA HIDRAULICA AEREA, PARA PORTAS DE ATE 950 MM E PESO DE ATE 65 KG, COM CORPO EM ALUMINIO E BRACO EM ACO, SEM BRACO DE PARADA</t>
  </si>
  <si>
    <t xml:space="preserve">MOLA HIDRAULICA DE PISO, PARA PORTAS DE ATE 1100 MM E PESO DE ATE 120 KG, COM CORPO EM ACO INOX</t>
  </si>
  <si>
    <t xml:space="preserve">MONTADOR DE ELETROELETRONICOS (HORISTA)</t>
  </si>
  <si>
    <t xml:space="preserve">MONTADOR DE ESTRUTURAS METALICAS HORISTA</t>
  </si>
  <si>
    <t xml:space="preserve">MONTADOR DE MAQUINAS (HORISTA)</t>
  </si>
  <si>
    <t xml:space="preserve">MOTONIVELADORA POTENCIA BASICA LIQUIDA (PRIMEIRA MARCHA) 125 HP, PESO BRUTO 13843 KG, LARGURA DA LAMINA DE 3,7 M</t>
  </si>
  <si>
    <t xml:space="preserve">MOTORISTA DE CAMINHAO (HORISTA)</t>
  </si>
  <si>
    <t xml:space="preserve">MOTORISTA DE CAMINHAO BETONEIRA (HORISTA)</t>
  </si>
  <si>
    <t xml:space="preserve">MOTORISTA DE CAMINHAO-BASCULANTE (HORISTA)</t>
  </si>
  <si>
    <t xml:space="preserve">MOTORISTA DE CAMINHAO-CARRETA (HORISTA)</t>
  </si>
  <si>
    <t xml:space="preserve">MOTORISTA DE CARRO DE PASSEIO (HORISTA)</t>
  </si>
  <si>
    <t xml:space="preserve">MOTORISTA OPERADOR DE CAMINHAO COM MUNCK (HORISTA)</t>
  </si>
  <si>
    <t xml:space="preserve">MOURAO DE CONCRETO CURVO, *10 X 10* CM, H= *2,60* M + CURVA DE 0,40 M</t>
  </si>
  <si>
    <t xml:space="preserve">MOURAO DE CONCRETO RETO, SECAO QUADRADA *10 X 10* CM, H= *2,30* M</t>
  </si>
  <si>
    <t xml:space="preserve">MOURAO DE CONCRETO RETO, SECAO QUADRADA, *10 X 10* CM, H= 3,00 M</t>
  </si>
  <si>
    <t xml:space="preserve">MOURAO ROLICO DE MADEIRA TRATADA, D = 16 A 20 CM, H = 2,20 M, EM EUCALIPTO OU EQUIVALENTE DA REGIAO (PARA CERCA)</t>
  </si>
  <si>
    <t xml:space="preserve">MOURAO ROLICO DE MADEIRA TRATADA, D = 8 A 11 CM, H = 2,20 M, EM EUCALIPTO OU EQUIVALENTE DA REGIAO (PARA CERCA)</t>
  </si>
  <si>
    <t xml:space="preserve">MUDA DE ARBUSTO, BUXINHO, H= *50* CM</t>
  </si>
  <si>
    <t xml:space="preserve">MUDA DE ARVORE ORNAMENTAL, OITI/AROEIRA SALSA/ANGICO/IPE/JACARANDA OU EQUIVALENTE DA REGIAO, H= *1* M</t>
  </si>
  <si>
    <t xml:space="preserve">MUDA DE ARVORE ORNAMENTAL, OITI/AROEIRA SALSA/ANGICO/IPE/JACARANDA OU EQUIVALENTE DA REGIAO, H= *2* M</t>
  </si>
  <si>
    <t xml:space="preserve">MUDA DE PALMEIRA ARECA, H= *1,50* M</t>
  </si>
  <si>
    <t xml:space="preserve">NIVEL DE ALUMINIO 350 MM (14"), COM 3 BOLHAS</t>
  </si>
  <si>
    <t xml:space="preserve">NIVELADOR (HORISTA)</t>
  </si>
  <si>
    <t xml:space="preserve">NOBREAK TRIFASICO, DE 10 KVA FATOR DE POTENCIA DE 0,8, AUTONOMIA MINIMA DE 30 MINUTOS A PLENA CARGA</t>
  </si>
  <si>
    <t xml:space="preserve">NOBREAK TRIFASICO, DE 15 KVA FATOR DE POTENCIA DE 0,8, AUTONOMIA MINIMA DE 30 MINUTOS A PLENA CARGA</t>
  </si>
  <si>
    <t xml:space="preserve">NOBREAK TRIFASICO, DE 20 KVA FATOR DE POTENCIA DE 0,8, AUTONOMIA MINIMA DE 30 MINUTOS A PLENA CARGA</t>
  </si>
  <si>
    <t xml:space="preserve">NOBREAK TRIFASICO, DE 25 KVA FATOR DE POTENCIA DE 0,8, AUTONOMIA MINIMA DE 30 MINUTOS A PLENA CARGA</t>
  </si>
  <si>
    <t xml:space="preserve">NOBREAK TRIFASICO, DE 5 KVA FATOR DE POTENCIA DE 0,8, AUTONOMIA MINIMA DE 30 MINUTOS A PLENA CARGA</t>
  </si>
  <si>
    <t xml:space="preserve">NUMERO / ALGARISMO PARA RESIDENCIA (FACHADA), EM ZAMAC, COM ALTURA DE APROX *45* MM, INCLUSIVE PARAFUSOS</t>
  </si>
  <si>
    <t xml:space="preserve">NUMERO / ALGARISMO PARA RESIDENCIA (FACHADA), EM ZAMAC, COM ALTURA DE APROX 125 MM, INCLUSIVE PARAFUSOS</t>
  </si>
  <si>
    <t xml:space="preserve">OCULOS DE SOLDA COM ESCURECIMENTO AUTOMATICO</t>
  </si>
  <si>
    <t xml:space="preserve">OLEO DIESEL COMBUSTIVEL COMUM METROPOLITANO S-10 OU S-500</t>
  </si>
  <si>
    <t xml:space="preserve">OLEO LUBRIFICANTE MINERAL MONOVISCOSO, SAE 40, PARA MOTORES DE EQUIPAMENTOS PESADOS (CAMINHOES, TRATORES, RETROS E ETC)</t>
  </si>
  <si>
    <t xml:space="preserve">OLHO MAGICO PARA PORTAS, EM LATAO, COM LENTE DE POLICARBONATO, ANGULO DE *200* GRAUS, ESPESSURA ENTRE *25 E 46* MM, INCLUINDO FECHO JANELA</t>
  </si>
  <si>
    <t xml:space="preserve">OPERADOR DE BATE-ESTACAS (HORISTA)</t>
  </si>
  <si>
    <t xml:space="preserve">OPERADOR DE BETONEIRA ESTACIONARIA / MISTURADOR (HORISTA)</t>
  </si>
  <si>
    <t xml:space="preserve">OPERADOR DE COMPRESSOR DE AR OU COMPRESSORISTA (HORISTA)</t>
  </si>
  <si>
    <t xml:space="preserve">OPERADOR DE DEMARCADORA DE FAIXAS DE TRAFEGO (HORISTA)</t>
  </si>
  <si>
    <t xml:space="preserve">OPERADOR DE ESCAVADEIRA (HORISTA)</t>
  </si>
  <si>
    <t xml:space="preserve">OPERADOR DE GUINCHO OU GUINCHEIRO (HORISTA)</t>
  </si>
  <si>
    <t xml:space="preserve">OPERADOR DE GUINDASTE (HORISTA)</t>
  </si>
  <si>
    <t xml:space="preserve">OPERADOR DE JATO ABRASIVO OU JATISTA (HORISTA)</t>
  </si>
  <si>
    <t xml:space="preserve">OPERADOR DE MAQUINAS E TRATORES DIVERSOS - TERRAPLANAGEM (HORISTA)</t>
  </si>
  <si>
    <t xml:space="preserve">OPERADOR DE MAQUINAS E TRATORES DIVERSOS - TERRAPLANAGEM (MENSALISTA)</t>
  </si>
  <si>
    <t xml:space="preserve">OPERADOR DE MARTELETE OU MARTELETEIRO (HORISTA)</t>
  </si>
  <si>
    <t xml:space="preserve">OPERADOR DE MOTO SCRAPER (HORISTA)</t>
  </si>
  <si>
    <t xml:space="preserve">OPERADOR DE MOTONIVELADORA (HORISTA)</t>
  </si>
  <si>
    <t xml:space="preserve">OPERADOR DE PA CARREGADEIRA (HORISTA)</t>
  </si>
  <si>
    <t xml:space="preserve">OPERADOR DE PAVIMENTADORA / MESA VIBROACABADORA (HORISTA)</t>
  </si>
  <si>
    <t xml:space="preserve">OPERADOR DE PAVIMENTADORA / MESA VIBROACABADORA (MENSALISTA)</t>
  </si>
  <si>
    <t xml:space="preserve">OPERADOR DE ROLO COMPACTADOR (HORISTA)</t>
  </si>
  <si>
    <t xml:space="preserve">OPERADOR DE USINA DE ASFALTO, DE SOLOS OU DE CONCRETO (HORISTA)</t>
  </si>
  <si>
    <t xml:space="preserve">OXIGENIO - RECARGA DE GAS PARA CILINDRO (NAO INCLUI TROCA/MANUTENCAO DO CILINDRO)</t>
  </si>
  <si>
    <t xml:space="preserve">PA CARREGADEIRA SOBRE RODAS, POTENCIA 152 HP, CAPACIDADE DA CACAMBA DE 1,53 A 2,30 M3, PESO OPERACIONAL MAXIMO DE 10216 KG</t>
  </si>
  <si>
    <t xml:space="preserve">PA CARREGADEIRA SOBRE RODAS, POTENCIA BRUTA *127* CV, CAPACIDADE DA CACAMBA DE 2,0 A 2,4 M3, PESO OPERACIONAL MAXIMO DE 10330 KG</t>
  </si>
  <si>
    <t xml:space="preserve">PA CARREGADEIRA SOBRE RODAS, POTENCIA LIQUIDA 128 HP, CAPACIDADE DA CACAMBA DE 1,7 A 2,8 M3, PESO OPERACIONAL MAXIMO DE 11632 KG</t>
  </si>
  <si>
    <t xml:space="preserve">PA CARREGADEIRA SOBRE RODAS, POTENCIA LIQUIDA 197 HP, CAPACIDADE DA CACAMBA DE 2,5 A 3,5 M3, PESO OPERACIONAL MAXIMO DE 18338 KG</t>
  </si>
  <si>
    <t xml:space="preserve">PA CARREGADEIRA SOBRE RODAS, POTENCIA LIQUIDA 213 HP, CAPACIDADE DA CACAMBA DE 1,9 A 3,5 M3, PESO OPERACIONAL MAXIMO DE 19234 KG</t>
  </si>
  <si>
    <t xml:space="preserve">PA QUADRADA COM CABO DE MADEIRA EM Y DE 71 CM</t>
  </si>
  <si>
    <t xml:space="preserve">PAINEL ESTRUTURAL PARA LAJE SECA REVESTIDO EM PLACA CIMENTICIA, DE *1,20 X 2,50* M, E = 55 MM</t>
  </si>
  <si>
    <t xml:space="preserve">PAINEL TERMOISOLANTE PARA FECHAMENTOS VERTICAIS (INCLUI PARAFUSOS DE FIXACAO) REVESTIDO EM ACO GALVALUME, LARGURA UTIL DE 1100 MM, REVESTIMENTO COM ESPESSURA DE 0,50 MM, COM PRE-PINTURA NAS DUAS FACES, NUCLEO EM POLIURETANO (PUR) COM ESPESSURA 40/50 MM</t>
  </si>
  <si>
    <t xml:space="preserve">PAINEL TERMOISOLANTE PARA FECHAMENTOS VERTICAIS (INCLUI PARAFUSOS DE FIXACAO) REVESTIDO EM ACO GALVALUME, LARGURA UTIL DE 1100 MM, REVESTIMENTO COM ESPESSURA DE 0,50 MM, COM PRE-PINTURA NAS DUAS FACES, NUCLEO EM POLIURETANO (PUR) COM ESPESSURA 70/80 MM</t>
  </si>
  <si>
    <t xml:space="preserve">PAR DE TABELAS DE BASQUETE EM COMPENSADO NAVAL, OFICIAL, 1800 X 1200 MM, INCLUINDO ARO DE METAL E REDE EM POLIPROPILENO 100% (SEM SUPORTE DE FIXACAO)</t>
  </si>
  <si>
    <t xml:space="preserve">PARAFUSO DE ACO ZINCADO, SEXTAVADO, COM ROSCA INTEIRA, DIAMETRO 5/16", COMPRIMENTO 3/4", COM PORCA E ARRUELA LISA LEVE</t>
  </si>
  <si>
    <t xml:space="preserve">PARAFUSO DE ACO ZINCADO, SEXTAVADO, COM ROSCA SOBERBA, DIAMETRO 3/8", COMPRIMENTO 80 MM</t>
  </si>
  <si>
    <t xml:space="preserve">PARAFUSO DE ACO ZINCADO, TIPO CHUMBADOR PARABOLT, DIAMETRO 1/2", COMPRIMENTO 75 MM</t>
  </si>
  <si>
    <t xml:space="preserve">PARAFUSO DE ACO ZINCADO, TIPO CHUMBADOR PARABOLT, DIAMETRO 3/8", COMPRIMENTO 75 MM</t>
  </si>
  <si>
    <t xml:space="preserve">PARAFUSO FRANCES ZINCADO, DIAMETRO 1/2", COMPRIMENTO 2", COM PORCA E ARRUELA</t>
  </si>
  <si>
    <t xml:space="preserve">PARAFUSO ROSCA SOBERBA ZINCADO CABECA CHATA FENDA SIMPLES 3,2 X 20 MM (3/4")</t>
  </si>
  <si>
    <t xml:space="preserve">PARAFUSO ROSCA SOBERBA ZINCADO CABECA CHATA FENDA SIMPLES 3,5 X 25 MM (1")</t>
  </si>
  <si>
    <t xml:space="preserve">PARAFUSO ROSCA SOBERBA ZINCADO CABECA CHATA FENDA SIMPLES 3,8 X 30 MM (1.1/4")</t>
  </si>
  <si>
    <t xml:space="preserve">PARAFUSO ROSCA SOBERBA ZINCADO CABECA CHATA FENDA SIMPLES 4,8 X 40 MM (1.1/2")</t>
  </si>
  <si>
    <t xml:space="preserve">PARAFUSO ROSCA SOBERBA ZINCADO CABECA CHATA FENDA SIMPLES 5,5 X 50 MM (2")</t>
  </si>
  <si>
    <t xml:space="preserve">PARAFUSO ROSCA SOBERBA ZINCADO CABECA CHATA FENDA SIMPLES 5,5 X 65 MM (2.1/2")</t>
  </si>
  <si>
    <t xml:space="preserve">PARAFUSO ZINCADO 5/16" X 250 MM PARA FIXACAO DE TELHA DE FIBROCIMENTO CANALETE 49, INCLUI BUCHA NYLON S-10</t>
  </si>
  <si>
    <t xml:space="preserve">PARAFUSO ZINCADO 5/16" X 85 MM PARA FIXACAO DE TELHA DE FIBROCIMENTO CANALETE 90, INCLUI BUCHA NYLON S-10</t>
  </si>
  <si>
    <t xml:space="preserve">PARAFUSO ZINCADO ROSCA SOBERBA 5/16" X 120 MM PARA TELHA FIBROCIMENTO</t>
  </si>
  <si>
    <t xml:space="preserve">PARAFUSO ZINCADO ROSCA SOBERBA, CABECA SEXTAVADA, 5/16" X 110 MM, PARA FIXACAO DE TELHA EM MADEIRA</t>
  </si>
  <si>
    <t xml:space="preserve">PARAFUSO ZINCADO ROSCA SOBERBA, CABECA SEXTAVADA, 5/16" X 150 MM, PARA FIXACAO DE TELHA EM MADEIRA</t>
  </si>
  <si>
    <t xml:space="preserve">PARAFUSO ZINCADO ROSCA SOBERBA, CABECA SEXTAVADA, 5/16" X 180 MM, PARA FIXACAO DE TELHA EM MADEIRA</t>
  </si>
  <si>
    <t xml:space="preserve">PARAFUSO ZINCADO ROSCA SOBERBA, CABECA SEXTAVADA, 5/16" X 200 MM, PARA FIXACAO DE TELHA EM MADEIRA</t>
  </si>
  <si>
    <t xml:space="preserve">PARAFUSO ZINCADO ROSCA SOBERBA, CABECA SEXTAVADA, 5/16" X 230 MM, PARA FIXACAO DE TELHA EM MADEIRA</t>
  </si>
  <si>
    <t xml:space="preserve">PARAFUSO ZINCADO ROSCA SOBERBA, CABECA SEXTAVADA, 5/16" X 250 MM, PARA FIXACAO DE TELHA EM MADEIRA</t>
  </si>
  <si>
    <t xml:space="preserve">PARAFUSO ZINCADO ROSCA SOBERBA, CABECA SEXTAVADA, 5/16" X 50 MM, PARA FIXACAO DE TELHA EM MADEIRA</t>
  </si>
  <si>
    <t xml:space="preserve">PARAFUSO ZINCADO ROSCA SOBERBA, CABECA SEXTAVADA, 5/16" X 85 MM, PARA FIXACAO DE TELHA EM MADEIRA</t>
  </si>
  <si>
    <t xml:space="preserve">PARAFUSO ZINCADO, AUTOBROCANTE, FLANGEADO, 4,2 MM X 19 MM</t>
  </si>
  <si>
    <t xml:space="preserve">PARAFUSO, ASTM A307 - GRAU A, SEXTAVADO, ZINCADO, DIAMETRO 3/8" (9,52 MM), COMPRIMENTO 1" (25,4 MM)</t>
  </si>
  <si>
    <t xml:space="preserve">PARAFUSO, AUTOATARRAXANTE, CABECA CHATA, FENDA SIMPLES, EM ACO ZINCADO, 1/4" (6,35 MM) X 25 MM</t>
  </si>
  <si>
    <t xml:space="preserve">PARALELEPIPEDO GRANITICO OU BASALTICO, PARA PAVIMENTACAO, SEM FRETE (VARIACAO REGIONAL DE PECAS POR M2)</t>
  </si>
  <si>
    <t xml:space="preserve">PASTA ABRASIVA PARA LIMPEZA DE MAOS</t>
  </si>
  <si>
    <t xml:space="preserve">PASTA LUBRIFICANTE PARA TUBOS E CONEXOES COM JUNTA ELASTICA, EMBALAGEM DE *400* GR (USO EM PVC, ACO, POLIETILENO E OUTROS)</t>
  </si>
  <si>
    <t xml:space="preserve">PASTA VEDA JUNTAS/ROSCA, EMBALAGEM DE *500* G, PARA INSTALACOES DE AGUA, GAS E OUTROS</t>
  </si>
  <si>
    <t xml:space="preserve">PASTILHA CERAMICA/PORCELANA, REVEST INT/EXT E PISCINA, CORES BRANCA OU FRIAS, SOLIDAS, SEM MESCLAGEM/MISTURA, ACABAMENTO LISO *2,5 X 2,5* CM</t>
  </si>
  <si>
    <t xml:space="preserve">PASTILHA CERAMICA/PORCELANA, REVEST INT/EXT E PISCINA, CORES BRANCA OU FRIAS, SOLIDAS, SEM MESCLAGEM/MISTURA, ACABAMENTO LISO *5 X 5* CM</t>
  </si>
  <si>
    <t xml:space="preserve">PASTILHA CERAMICA/PORCELANA, REVEST INT/EXT E PISCINA, CORES LISAS/SOLIDAS, QUENTES, SEM MESCLAGEM/MISTURA, *2,5 X 2,5* CM</t>
  </si>
  <si>
    <t xml:space="preserve">PASTILHA CERAMICA/PORCELANA, REVEST INT/EXT E PISCINA, CORES LISAS/SOLIDAS, QUENTES, SEM MESCLAGEM/MISTURA, *5 X 5* CM</t>
  </si>
  <si>
    <t xml:space="preserve">PASTILHEIRO (HORISTA)</t>
  </si>
  <si>
    <t xml:space="preserve">PATCH CORD (CABO DE REDE), CATEGORIA 5 E (CAT 5E) UTP, 24 AWG, 4 PARES, EXTENSAO DE 1,50 M</t>
  </si>
  <si>
    <t xml:space="preserve">PATCH CORD (CABO DE REDE), CATEGORIA 5 E (CAT 5E) UTP, 24 AWG, 4 PARES, EXTENSAO DE 2,50 M</t>
  </si>
  <si>
    <t xml:space="preserve">PATCH CORD (CABO DE REDE), CATEGORIA 6 (CAT 6) UTP, 23 AWG, 4 PARES, EXTENSAO DE 1,50 M</t>
  </si>
  <si>
    <t xml:space="preserve">PATCH CORD (CABO DE REDE), CATEGORIA 6 (CAT 6) UTP, 23 AWG, 4 PARES, EXTENSAO DE 2,50 M</t>
  </si>
  <si>
    <t xml:space="preserve">PATCH PANEL, 24 PORTAS, CATEGORIA 5E, COM RACKS DE 19" DE LARGURA E 1 U DE ALTURA</t>
  </si>
  <si>
    <t xml:space="preserve">PATCH PANEL, 24 PORTAS, CATEGORIA 6, COM RACKS DE 19" DE LARGURA E 1 U DE ALTURA</t>
  </si>
  <si>
    <t xml:space="preserve">PATCH PANEL, 48 PORTAS, CATEGORIA 5E, COM RACKS DE 19" DE LARGURA E 2 U DE ALTURA</t>
  </si>
  <si>
    <t xml:space="preserve">PATCH PANEL, 48 PORTAS, CATEGORIA 6, COM RACKS DE 19" DE LARGURA E 2 U DE ALTURA</t>
  </si>
  <si>
    <t xml:space="preserve">PEDRA ARDOSIA, CINZA, 20 X 40 CM, E= *1 CM</t>
  </si>
  <si>
    <t xml:space="preserve">PEDRA ARDOSIA, CINZA, 30 X 30, E= *1 CM</t>
  </si>
  <si>
    <t xml:space="preserve">PEDRA BRITADA N. 1 (9,5 A 19 MM) POSTO PEDREIRA/FORNECEDOR, SEM FRETE</t>
  </si>
  <si>
    <t xml:space="preserve">PEDRA GRANITICA OU BASALTO, CACO, RETALHO, CAVACO, TIPO MIRACEMA, MADEIRA, PADUANA, RACHINHA, SANTA ISABEL OU OUTRAS SIMILARES, E= *1,0 A *2,0 CM</t>
  </si>
  <si>
    <t xml:space="preserve">PEDRA GRANITICA, SERRADA, TIPO MIRACEMA, MADEIRA, PADUANA, RACHINHA, SANTA ISABEL OU OUTRAS SIMILARES, *11,5 X *23 CM, E= *1,0 A *2,0 CM</t>
  </si>
  <si>
    <t xml:space="preserve">PEDRA PORTUGUESA OU PETIT PAVE, BRANCA OU PRETA</t>
  </si>
  <si>
    <t xml:space="preserve">PEDRA QUARTZITO OU CALCARIO LAMINADO, CACO, TIPO CARIRI, ITACOLOMI, LAGOA SANTA, LUMINARIA, PIRENOPOLIS, SAO TOME OU OUTRAS SIMILARES DA REGIAO, E= *1,5 A *2,5 CM</t>
  </si>
  <si>
    <t xml:space="preserve">PEDRA QUARTZITO OU CALCARIO LAMINADO, SERRADA, TIPO CARIRI, ITACOLOMI, LAGOA SANTA, LUMINARIA, PIRENOPOLIS, SAO TOME OU OUTRAS SIMILARES DA REGIAO, *20 X *40 CM, E= *1,5 A *2,5 CM</t>
  </si>
  <si>
    <t xml:space="preserve">PEDREIRO (HORISTA)</t>
  </si>
  <si>
    <t xml:space="preserve">PEITORIL EM MARMORE, POLIDO, BRANCO COMUM, L= *15* CM, E= *2,0* CM, COM PINGADEIRA</t>
  </si>
  <si>
    <t xml:space="preserve">PEITORIL EM MARMORE, POLIDO, BRANCO COMUM, L= *15* CM, E= *3* CM, CORTE RETO</t>
  </si>
  <si>
    <t xml:space="preserve">PEITORIL/ SOLEIRA EM MARMORE, POLIDO, BRANCO COMUM, L= *25* CM, E= *3* CM, CORTE RETO</t>
  </si>
  <si>
    <t xml:space="preserve">PERFIL "I" OU "W" EM ACO LAMINADO, QUAISQUER DIMENSOES</t>
  </si>
  <si>
    <t xml:space="preserve">PERFIL "U" ENRIJECIDO, EM CHAPA DOBRADA DE ACO LAMINADO, E = 3,75 MM, H = 200 MM, L = 75 MM (9,94 KG/M)</t>
  </si>
  <si>
    <t xml:space="preserve">PERFIL "U" SIMPLES, EM CHAPA DOBRADA DE ACO LAMINADO, E = 2,65 MM, H = 75 MM, L = 40 MM (3,04 KG/M)</t>
  </si>
  <si>
    <t xml:space="preserve">PERFIL "U" SIMPLES, EM CHAPA DOBRADA DE ACO LAMINADO, E = 3 MM, H = 125 MM, L = 50 MM (5,07 KG/M)</t>
  </si>
  <si>
    <t xml:space="preserve">PERFIL "U" SIMPLES, EM CHAPA DOBRADA DE ACO LAMINADO, E = 3 MM, H = 200 MM, L = 50 MM (6,83 KG/M)</t>
  </si>
  <si>
    <t xml:space="preserve">PERFIL "U" SIMPLES, EM CHAPA DOBRADA DE ACO LAMINADO, E = 4,75 MM, H = 100 MM, L = 75 MM (8,74 KG/M)</t>
  </si>
  <si>
    <t xml:space="preserve">PERFIL "U" SIMPLES, EM CHAPA DOBRADA DE ACO LAMINADO, E = 8 MM, H = 150 MM, L = 75 MM (16,97 KG/M)</t>
  </si>
  <si>
    <t xml:space="preserve">PERFIL CARTOLA DE ACO GALVANIZADO, *20 X 30 X 10* MM, E = 0,8 MM</t>
  </si>
  <si>
    <t xml:space="preserve">PERFIL EM ALUMINIO, FORMATO U, ABAS IGUAIS, LARGURA DE 12,70 MM (1/2 POL), ESPESSURA 1,58 MM (1/16 POL) E PESO LINEAR DE APROXIMADAMENTE 0,149 KG/M</t>
  </si>
  <si>
    <t xml:space="preserve">PERFIL EM ALUMINIO, FORMATO U, ABAS IGUAIS, LARGURA DE 25,4 MM (1"), ESPESSURA DE 2,38 MM (3/32") E PESO LINEAR DE APROXIMADAMENTE 0,460 KG/M</t>
  </si>
  <si>
    <t xml:space="preserve">PERFIL GUIA, FORMATO U, EM ACO ZINCADO, PARA ESTRUTURA PAREDE DRYWALL, E = 0,5 MM, 48 X 3000 MM (L X C)</t>
  </si>
  <si>
    <t xml:space="preserve">PERFIL LONGARINA (PRINCIPAL), T CLICADO, EM ACO, BRANCO NAS FACES APARENTES, PARA FORRO REMOVIVEL, 24 X 32 X 3750 MM (L X H X C</t>
  </si>
  <si>
    <t xml:space="preserve">PERFIL TRAVESSA (SECUNDARIO), T CLICADO, EM ACO GALVANIZADO, BRANCO, PARA FORRO REMOVIVEL, 24 X 1250 MM (L X C)</t>
  </si>
  <si>
    <t xml:space="preserve">PERFURATRIZ DE COROA DIAMANTADA PARA CONCRETO, DIAMETRO ATE 250 MM, MOTOR ELETRICO 220 V, POTENCIA 2.500W</t>
  </si>
  <si>
    <t xml:space="preserve">PERFURATRIZ HIDRAULICA SOBRE ESTEIRA, TORQUE MAXIMO 161 KNM, PROFUNDIDADE MAXIMA 54 M, DIAMETRO MAXIMO 1500 MM, POTENCIA MOTOR 268 HP</t>
  </si>
  <si>
    <t xml:space="preserve">PERFURATRIZ HIDRAULICA SOBRE ESTEIRA, TORQUE MAXIMO 98 KNM, PROFUNDIDADE MAXIMA 25 M, DIAMETRO MAXIMO 115 MM, POTENCIA MOTOR 190 HP</t>
  </si>
  <si>
    <t xml:space="preserve">PERFURATRIZ PARA EXECUCAO DE ESTACAS SECANTES, TIPO HELICE CONTINUA COM CABECOTE DUPLO E TUBO METALICO 300 KW</t>
  </si>
  <si>
    <t xml:space="preserve">PERFURATRIZ PARA FURO DIRECIONAL HORIZONTAL (HDD) COM CAPACIDADE ATE 89 KN, POTENCIA 24,8 HP A 80 HP (INCLUSO FERRAMENTAS E LOCALIZADOR), PARA REDE SUBTERRANEA</t>
  </si>
  <si>
    <t xml:space="preserve">PERFURATRIZ PARA FURO DIRECIONAL HORIZONTAL (HDD) COM CAPACIDADE DE 201 KN A 560 KN, POTENCIA 200 HP A 260 HP (INCLUSO FERRAMENTAS E LOCALIZADOR), PARA REDE SUBTERRANEA</t>
  </si>
  <si>
    <t xml:space="preserve">PERFURATRIZ PARA FURO DIRECIONAL HORIZONTAL (HDD) COM CAPACIDADE DE 90 KN A 200 KN, POTENCIA 100 HP A 160 HP (INCLUSO FERRAMENTAS E LOCALIZADOR), PARA REDE SUBTERRANEA</t>
  </si>
  <si>
    <t xml:space="preserve">PERFURATRIZ ROTATIVA SOBRE ESTEIRA, TORQUE MAXIMO 2500 KGM, POTENCIA 110 HP, MOTOR DIESEL</t>
  </si>
  <si>
    <t xml:space="preserve">PERNEIRA DE RASPA COM VELCRO</t>
  </si>
  <si>
    <t xml:space="preserve">PICAPE CABINE SIMPLES COM MOTOR 1.6 FLEX, CAMBIO MANUAL, POTENCIA 101/104 CV, 2 PORTAS</t>
  </si>
  <si>
    <t xml:space="preserve">PILAR QUADRADO NAO APARELHADO *10 X 10* CM, EM MACARANDUBA/MASSARANDUBA, ANGELIM OU EQUIVALENTE DA REGIAO - BRUTA</t>
  </si>
  <si>
    <t xml:space="preserve">PILAR QUADRADO NAO APARELHADO *15 X 15* CM, EM MACARANDUBA/MASSARANDUBA, ANGELIM OU EQUIVALENTE DA REGIAO - BRUTA</t>
  </si>
  <si>
    <t xml:space="preserve">PILAR QUADRADO NAO APARELHADO *20 X 20* CM, EM MACARANDUBA/MASSARANDUBA, ANGELIM OU EQUIVALENTE DA REGIAO - BRUTA</t>
  </si>
  <si>
    <t xml:space="preserve">PINO DE ACO COM ROSCA 1/4", COMPRIMENTO DA HASTE = 30 MM E ROSCA = 20 MM (ACAO DIRETA)</t>
  </si>
  <si>
    <t xml:space="preserve">PINO DE ACO LISO 1/4", HASTE = *36,5* MM (ACAO DIRETA)</t>
  </si>
  <si>
    <t xml:space="preserve">PINO DE ACO LISO 1/4", HASTE = *53* MM (ACAO DIRETA)</t>
  </si>
  <si>
    <t xml:space="preserve">PINO GUIA RETO, EM LATAO, CHAPA COM 3 MM DE ESPESSURA E GUIA COM ROLETE DE 9 MM</t>
  </si>
  <si>
    <t xml:space="preserve">PINTOR (HORISTA)</t>
  </si>
  <si>
    <t xml:space="preserve">PINTOR DE LETREIROS (HORISTA)</t>
  </si>
  <si>
    <t xml:space="preserve">PINTOR PARA TINTA EPOXI (HORISTA)</t>
  </si>
  <si>
    <t xml:space="preserve">PISO EM CERAMICA ESMALTADA, COR LISA, PEI MAIOR OU IGUAL A 4, FORMATO MAIOR QUE 2025 CM2</t>
  </si>
  <si>
    <t xml:space="preserve">PISO EM CERAMICA ESMALTADA, COR LISA, PEI MAIOR OU IGUAL A 4, FORMATO MENOR OU IGUAL A 2025 CM2</t>
  </si>
  <si>
    <t xml:space="preserve">PISO EM GRANILITE, MARMORITE OU GRANITINA, AGREGADO COR PRETO, CINZA, PALHA OU BRANCO, E= *8* MM (INCLUSO EXECUCAO)</t>
  </si>
  <si>
    <t xml:space="preserve">PISO EM GRANITO, POLIDO, TIPO AMENDOA/ AMARELO CAPRI/ AMARELO DOURADO CARIOCA OU OUTROS EQUIVALENTES DA REGIAO, FORMATO MENOR OU IGUAL A 3025 CM2, E= *2* CM</t>
  </si>
  <si>
    <t xml:space="preserve">PISO EM GRANITO, POLIDO, TIPO ANDORINHA/ QUARTZ/ CASTELO/ CORUMBA OU OUTROS EQUIVALENTES DA REGIAO, FORMATO MENOR OU IGUAL A 3025 CM2, E= *2* CM</t>
  </si>
  <si>
    <t xml:space="preserve">PISO EM GRANITO, POLIDO, TIPO MARFIM, DALLAS, CARAVELAS OU OUTROS EQUIVALENTES DA REGIAO, FORMATO MENOR OU IGUAL A 3025 CM2, E= *2*CM</t>
  </si>
  <si>
    <t xml:space="preserve">PISO EM GRANITO, POLIDO, TIPO PRETO SAO GABRIEL/ TIJUCA OU OUTROS EQUIVALENTES DA REGIAO, FORMATO MENOR OU IGUAL A 3025 CM2, E= *2* CM</t>
  </si>
  <si>
    <t xml:space="preserve">PISO EM PORCELANATO, RETIFICADO, LISO, MONOCOLOR, ACETINADO OU POLIDO, FORMATO MAIOR QUE 2500 ATE 6400 CM2</t>
  </si>
  <si>
    <t xml:space="preserve">PISO EM PORCELANATO,RETIFICADO, LISO, MONOCOLOR, ACETINADO OU POLIDO, FORMATO MAIOR QUE 6400 CM2</t>
  </si>
  <si>
    <t xml:space="preserve">PISO FULGET (GRANITO LAVADO) EM PLACAS DE *40 X 40* CM, E = 2,0 CM (SEM COLOCACAO)</t>
  </si>
  <si>
    <t xml:space="preserve">PISO FULGET (GRANITO LAVADO) EM PLACAS DE *75 X 75* CM, E = 2,0 CM (SEM COLOCACAO)</t>
  </si>
  <si>
    <t xml:space="preserve">PISO TATIL / PODOTATIL, LADRILHO HIDRAULICO / CONCRETO, *25 X 25* CM, E= *2,5* CM, PADRAO TATIL ALERTA OU DIRECIONAL, COR AMARELA</t>
  </si>
  <si>
    <t xml:space="preserve">PISO TATIL / PODOTATIL, LADRILHO HIDRAULICO/CONCRETO, *40 X 40* CM, E= 2,5* CM, PADRAO TATIL ALERTA OU DIRECIONAL, COR NATURAL</t>
  </si>
  <si>
    <t xml:space="preserve">PISO URETANO, VERSAO REVESTIMENTO AUTONIVELANTE, ESPESSURA VARIAVEL DE 3 A 4 MM (INCLUSO EXECUCAO)</t>
  </si>
  <si>
    <t xml:space="preserve">PISO/ REVESTIMENTO EM GRANITO, POLIDO, TIPO ANDORINHA/ QUARTZ/ CASTELO/ CORUMBA OU OUTROS EQUIVALENTES DA REGIAO, FORMATO MAIOR OU IGUAL A 3025 CM2, E = *2*CM</t>
  </si>
  <si>
    <t xml:space="preserve">PLACA / CHAPA DE GESSO ACARTONADO, ACABAMENTO VINILICO LISO EM UMA DAS FACES, COR BRANCA, BORDA QUADRADA, E = 9,5 MM, *625 X 1250* MM (L X C), PARA FORRO REMOVIVEL</t>
  </si>
  <si>
    <t xml:space="preserve">PLACA / CHAPA DE GESSO ACARTONADO, ACABAMENTO VINILICO LISO EM UMA DAS FACES, COR BRANCA, BORDA QUADRADA, E = 9,5 MM, *625 X 625* MM (L X C), PARA FORRO REMOVIVEL</t>
  </si>
  <si>
    <t xml:space="preserve">PLACA / CHAPA DE GESSO ACARTONADO, RESISTENTE A UMIDADE (RU), COR VERDE, E = 12,5 MM, 1200 X 1800 MM (L X C)</t>
  </si>
  <si>
    <t xml:space="preserve">PLACA / CHAPA DE GESSO ACARTONADO, RESISTENTE A UMIDADE (RU), COR VERDE, E = 12,5 MM, 1200 X 2400 MM (L X C)</t>
  </si>
  <si>
    <t xml:space="preserve">PLACA / CHAPA DE GESSO ACARTONADO, RESISTENTE A UMIDADE (RU), COR VERDE, E = 15 MM, 1200 X 2400 MM (L X C)</t>
  </si>
  <si>
    <t xml:space="preserve">PLACA / CHAPA DE GESSO ACARTONADO, RESISTENTE AO FOGO (RF), COR ROSA, E = 12,5 MM, 1200 X 1800 MM (L X C)</t>
  </si>
  <si>
    <t xml:space="preserve">PLACA / CHAPA DE GESSO ACARTONADO, RESISTENTE AO FOGO (RF), COR ROSA, E = 12,5 MM, 1200 X 2400 MM (L X C)</t>
  </si>
  <si>
    <t xml:space="preserve">PLACA / CHAPA DE GESSO ACARTONADO, RESISTENTE AO FOGO (RF), COR ROSA, E = 15 MM, 1200 X 2400 MM (L X C)</t>
  </si>
  <si>
    <t xml:space="preserve">PLACA / CHAPA DE GESSO ACARTONADO, STANDARD (ST), COR BRANCA, E = 12,5 MM, 1200 X 1800 MM (L X C)</t>
  </si>
  <si>
    <t xml:space="preserve">PLACA / CHAPA DE GESSO ACARTONADO, STANDARD (ST), COR BRANCA, E = 12,5 MM, 1200 X 2400 MM (L X C)</t>
  </si>
  <si>
    <t xml:space="preserve">PLACA / CHAPA DE GESSO ACARTONADO, STANDARD (ST), COR BRANCA, E = 15 MM, 1200 X 2400 MM (L X C)</t>
  </si>
  <si>
    <t xml:space="preserve">PLACA CIMENTICIA LISA E = 10 MM, DE 1,20 X *2,50* M (SEM AMIANTO)</t>
  </si>
  <si>
    <t xml:space="preserve">PLACA CIMENTICIA LISA E = 6 MM, DE 1,20 X *2,50* M (SEM AMIANTO)</t>
  </si>
  <si>
    <t xml:space="preserve">PLACA DE ACO ESMALTADA PARA IDENTIFICACAO DE RUA, *45 CM X 20* CM</t>
  </si>
  <si>
    <t xml:space="preserve">PLACA DE GESSO PARA FORRO, *60 X 60* CM, ESPESSURA DE 12 MM (SEM COLOCACAO)</t>
  </si>
  <si>
    <t xml:space="preserve">PLACA DE OBRA (PARA CONSTRUCAO CIVIL) EM CHAPA GALVANIZADA *N. 22*, ADESIVADA, DE *2,4 X 1,2* M (SEM POSTES PARA FIXACAO)</t>
  </si>
  <si>
    <t xml:space="preserve">PLACA DE SINALIZACAO DE SEGURANCA CONTRA INCENDIO - ALERTA, TRIANGULAR, BASE DE *30* CM, EM PVC *2* MM ANTI-CHAMAS (SIMBOLOS, CORES E PICTOGRAMAS CONFORME NBR 16820)</t>
  </si>
  <si>
    <t xml:space="preserve">PLACA DE SINALIZACAO DE SEGURANCA CONTRA INCENDIO, FOTOLUMINESCENTE, QUADRADA, *14 X 14* CM, EM PVC *2* MM ANTI-CHAMAS (SIMBOLOS, CORES E PICTOGRAMAS CONFORME NBR 16820)</t>
  </si>
  <si>
    <t xml:space="preserve">PLACA DE SINALIZACAO DE SEGURANCA CONTRA INCENDIO, FOTOLUMINESCENTE, QUADRADA, *20 X 20* CM, EM PVC *2* MM ANTI-CHAMAS (SIMBOLOS, CORES E PICTOGRAMAS CONFORME NBR 16820)</t>
  </si>
  <si>
    <t xml:space="preserve">PLACA DE SINALIZACAO DE SEGURANCA CONTRA INCENDIO, FOTOLUMINESCENTE, RETANGULAR, *12 X 40* CM, EM PVC *2* MM ANTI-CHAMAS (SIMBOLOS, CORES E PICTOGRAMAS CONFORME NBR 16820)</t>
  </si>
  <si>
    <t xml:space="preserve">PLACA DE SINALIZACAO DE SEGURANCA CONTRA INCENDIO, FOTOLUMINESCENTE, RETANGULAR, *13 X 26* CM, EM PVC *2* MM ANTI-CHAMAS (SIMBOLOS, CORES E PICTOGRAMAS CONFORME NBR 16820)</t>
  </si>
  <si>
    <t xml:space="preserve">PLACA DE SINALIZACAO DE SEGURANCA CONTRA INCENDIO, FOTOLUMINESCENTE, RETANGULAR, *20 X 40* CM, EM PVC *2* MM ANTI-CHAMAS (SIMBOLOS, CORES E PICTOGRAMAS CONFORME NBR 16820)</t>
  </si>
  <si>
    <t xml:space="preserve">PLACA ORIENTATIVA SOBRE EXERCICIOS, 2,00 M X 1,00 M (CHAPA GALVANIZADA #20), ESTRUTURA EM TUBOS REDONDOS DE ACO CARBONO, PINTURA NO PROCESSO ELETROSTATICO, ADESIVO FRENTE E VERSO - PARA ACADEMIA AO AR LIVRE / ACADEMIA DA TERCEIRA IDADE - ATI</t>
  </si>
  <si>
    <t xml:space="preserve">PLACA/PISO DE CONCRETO POROSO/ PAVIMENTO PERMEAVEL/BLOCO DRENANTE DE CONCRETO, *40 X 40* CM, E = 6 CM, COR NATURAL</t>
  </si>
  <si>
    <t xml:space="preserve">PLUG PVC, JE, DN 100 MM, PARA REDE COLETORA ESGOTO</t>
  </si>
  <si>
    <t xml:space="preserve">PLUG PVC, JE, DN 150 MM, PARA REDE COLETORA ESGOTO</t>
  </si>
  <si>
    <t xml:space="preserve">POCEIRO / ESCAVADOR DE VALAS E TUBULOES (HORISTA)</t>
  </si>
  <si>
    <t xml:space="preserve">PONTALETE *7,5 X 7,5* CM EM PINUS, MISTA OU EQUIVALENTE DA REGIAO - BRUTA</t>
  </si>
  <si>
    <t xml:space="preserve">PONTALETE ROLICO SEM TRATAMENTO, D = 8 A 11 CM, H = 3 M, EM EUCALIPTO OU EQUIVALENTE DA REGIAO - BRUTA (PARA ESCORAMENTO)</t>
  </si>
  <si>
    <t xml:space="preserve">PONTALETE ROLICO SEM TRATAMENTO, D = 8 A 11 CM, H = 6 M, EM EUCALIPTO OU EQUIVALENTE DA REGIAO - BRUTA (PARA ESCORAMENTO)</t>
  </si>
  <si>
    <t xml:space="preserve">PONTEIRO DE ACO, LISO, REDONDO, 3/4" X 10"</t>
  </si>
  <si>
    <t xml:space="preserve">PORCA OLHAL M 16, EM ACO GALVANIZADO, DIAMETRO = 16 MM</t>
  </si>
  <si>
    <t xml:space="preserve">PORCA UNIAO/JUNCAO ZINCADA SEXTAVADA 1/4", CHAVE 7/16", COMPRIMENTO = 25 MM</t>
  </si>
  <si>
    <t xml:space="preserve">PORTA CADEADO EM ACO GALVANIZADO, COMPRIMENTO DE 3 1/2"</t>
  </si>
  <si>
    <t xml:space="preserve">PORTA CORTA-FOGO SIMPLES PARA SAIDA DE EMERGENCIA, 1 FOLHA DE ABRIR, 5 CM, ACABAMENTO NATURAL / SEM PINTURA, COM FECHADURA TIPO TRINCO, DOBRADICAS E BATENTE, VAO LUZ DE 90 X 210 CM, CLASSE P-90 (NBR 11742)</t>
  </si>
  <si>
    <t xml:space="preserve">PORTA DE ABRIR / GIRO, DE MADEIRA FOLHA MEDIA (NBR 15930) DE 1000 X 2100 MM, DE 35 MM A 40 MM DE ESPESSURA, NUCLEO SEMI-SOLIDO (SARRAFEADO), CAPA LISA EM HDF, ACABAMENTO EM LAMINADO NATURAL PARA VERNIZ</t>
  </si>
  <si>
    <t xml:space="preserve">PORTA DE ABRIR / GIRO, DE MADEIRA FOLHA MEDIA (NBR 15930) DE 1000 X 2100 MM, DE 35 MM A 40 MM DE ESPESSURA, NUCLEO SEMI-SOLIDO (SARRAFEADO), CAPA LISA EM HDF, ACABAMENTO EM PRIMER PARA PINTURA</t>
  </si>
  <si>
    <t xml:space="preserve">PORTA DE ABRIR / GIRO, DE MADEIRA FOLHA MEDIA (NBR 15930) DE 700 X 2100 MM, DE 35 MM A 40 MM DE ESPESSURA, NUCLEO SEMI-SOLIDO (SARRAFEADO), CAPA FRISADA EM HDF, ACABAMENTO MELAMINICO EM PADRAO MADEIRA</t>
  </si>
  <si>
    <t xml:space="preserve">PORTA DE ABRIR / GIRO, DE MADEIRA FOLHA MEDIA (NBR 15930) DE 700 X 2100 MM, DE 35 MM A 40 MM DE ESPESSURA, NUCLEO SEMI-SOLIDO (SARRAFEADO), CAPA LISA EM HDF, ACABAMENTO EM LAMINADO NATURAL PARA VERNIZ</t>
  </si>
  <si>
    <t xml:space="preserve">PORTA DE ABRIR / GIRO, DE MADEIRA FOLHA MEDIA (NBR 15930) DE 800 X 2100 MM, DE 35 MM A 40 MM DE ESPESSURA, NUCLEO SEMI-SOLIDO (SARRAFEADO), CAPA FRISADA EM HDF, ACABAMENTO MELAMINICO EM PADRAO MADEIRA</t>
  </si>
  <si>
    <t xml:space="preserve">PORTA DE ABRIR / GIRO, DE MADEIRA FOLHA MEDIA (NBR 15930) DE 800 X 2100 MM, DE 35 MM A 40 MM DE ESPESSURA, NUCLEO SEMI-SOLIDO (SARRAFEADO), CAPA LISA EM HDF, ACABAMENTO EM LAMINADO NATURAL PARA VERNIZ</t>
  </si>
  <si>
    <t xml:space="preserve">PORTA DE ABRIR / GIRO, DE MADEIRA FOLHA MEDIA (NBR 15930) DE 900 X 2100 MM, DE 35 MM A 40 MM DE ESPESSURA, NUCLEO SEMI-SOLIDO (SARRAFEADO), CAPA LISA EM HDF, ACABAMENTO EM LAMINADO NATURAL PARA VERNIZ</t>
  </si>
  <si>
    <t xml:space="preserve">PORTA DE ABRIR / GIRO, EM GRADIL FERRO, COM BARRA CHATA 3 CM X 1/4", COM REQUADRO E GUARNICAO - COMPLETO - ACABAMENTO NATURAL</t>
  </si>
  <si>
    <t xml:space="preserve">PORTA DE ABRIR / GIRO, EM MADEIRA MACICA (ANGELIM OU EQUIVALENTE REGIONAL), QUALQUER DESENHO (VERTICAL/DIAGONAL/HORIZ.), E = *3,5* CM, DIMENSOES 2,10 X 0,70 (SOMENTE FOLHA DE PORTA, ACABAMENTO NATURAL)</t>
  </si>
  <si>
    <t xml:space="preserve">PORTA DE ABRIR EM ACO, COM DIVISAO HORIZONTAL PARA VIDROS, 90 X 210 CM, COM FUNDO ANTICORROSIVO/PRIMER DE PROTECAO, INCLUI FECHADURA, MACANETA E PARAFUSO, SEM GUARNICAO/ALIZAR/VISTA, VIDROS NAO INCLUSOS</t>
  </si>
  <si>
    <t xml:space="preserve">PORTA DE ABRIR EM ACO, TIPO VENEZIANA, 90 X 210 CM, COM FUNDO ANTICORROSIVO / PRIMER DE PROTECAO, INCLUI FECHADURA, MACANETA E PARAFUSOS, SEM GUARNICAO/ALIZAR/VISTA</t>
  </si>
  <si>
    <t xml:space="preserve">PORTA DE ABRIR EM ALUMINIO COM DIVISAO HORIZONTAL PARA VIDROS, ACABAMENTO ANODIZADO NATURAL, VIDROS INCLUSOS, SEM GUARNICAO/ALIZAR/VISTA, 87 CM X 210 CM</t>
  </si>
  <si>
    <t xml:space="preserve">PORTA DE ABRIR, TIPO VENEZIANA, EM ALUMINIO, ACABAMENTO ANODIZADO NATURAL, 90 CM X 210 CM (LARGURA X ALTURA), SEM GUARNICAO/ALIZAR/VISTA</t>
  </si>
  <si>
    <t xml:space="preserve">PORTA DE ENROLAR MANUAL COMPLETA, PERFIL MEIA CANA CEGA, EM ACO GALVANIZADO COM PINTURA ELETROSTATICA, CHAPA NUMERO 24" (SEM INSTALACAO)</t>
  </si>
  <si>
    <t xml:space="preserve">PORTA DE MADEIRA, FOLHA LEVE (NBR 15930) DE 600 X 2100 MM, DE 35 MM A 40 MM DE ESPESSURA, NUCLEO COLMEIA, CAPA LISA EM HDF, ACABAMENTO EM PRIMER PARA PINTURA</t>
  </si>
  <si>
    <t xml:space="preserve">PORTA DE MADEIRA, FOLHA LEVE (NBR 15930) DE 700 X 2100 MM, DE 35 MM A 40 MM DE ESPESSURA, NUCLEO COLMEIA, CAPA LISA EM HDF, ACABAMENTO EM PRIMER PARA PINTURA</t>
  </si>
  <si>
    <t xml:space="preserve">PORTA DE MADEIRA, FOLHA LEVE (NBR 15930) DE 800 X 2100 MM, DE 35 MM A 40 MM DE ESPESSURA, NUCLEO COLMEIA, CAPA LISA EM HDF, ACABAMENTO EM PRIMER PARA PINTURA</t>
  </si>
  <si>
    <t xml:space="preserve">PORTA DE MADEIRA, FOLHA LEVE (NBR 15930), DE 600 X 2100 MM, E = 35 MM, NUCLEO COLMEIA, CAPA LISA EM HDF, ACABAMENTO MELAMINICO EM PADRAO MADEIRA</t>
  </si>
  <si>
    <t xml:space="preserve">PORTA DE MADEIRA, FOLHA MEDIA (NBR 15930) DE 600 X 2100 MM, DE 35 MM A 40 MM DE ESPESSURA, NUCLEO SEMI-SOLIDO (SARRAFEADO), CAPA FRISADA EM HDF, ACABAMENTO MELAMINICO EM PADRAO MADEIRA</t>
  </si>
  <si>
    <t xml:space="preserve">PORTA DE MADEIRA, FOLHA MEDIA (NBR 15930) DE 600 X 2100 MM, DE 35 MM A 40 MM DE ESPESSURA, NUCLEO SEMI-SOLIDO (SARRAFEADO), CAPA LISA EM HDF, ACABAMENTO EM PRIMER PARA PINTURA</t>
  </si>
  <si>
    <t xml:space="preserve">PORTA DE MADEIRA, FOLHA MEDIA (NBR 15930) DE 600 X 2100 MM, DE 35 MM A 40 MM DE ESPESSURA, NUCLEO SEMI-SOLIDO (SARRAFEADO), CAPA LISA EM HDF, ACABAMENTO LAMINADO NATURAL PARA VERNIZ</t>
  </si>
  <si>
    <t xml:space="preserve">PORTA DE MADEIRA, FOLHA MEDIA (NBR 15930) DE 700 X 2100 MM, DE 35 MM A 40 MM DE ESPESSURA, NUCLEO SEMI-SOLIDO (SARRAFEADO), CAPA LISA EM HDF, ACABAMENTO EM PRIMER PARA PINTURA</t>
  </si>
  <si>
    <t xml:space="preserve">PORTA DE MADEIRA, FOLHA MEDIA (NBR 15930) DE 800 X 2100 MM, DE 35 MM A 40 MM DE ESPESSURA, NUCLEO SEMI-SOLIDO (SARRAFEADO), CAPA LISA EM HDF, ACABAMENTO EM PRIMER PARA PINTURA</t>
  </si>
  <si>
    <t xml:space="preserve">PORTA DE MADEIRA, FOLHA MEDIA (NBR 15930) DE 900 X 2100 MM, DE 35 MM A 40 MM DE ESPESSURA, NUCLEO SEMI-SOLIDO (SARRAFEADO), CAPA LISA EM HDF, ACABAMENTO EM PRIMER PARA PINTURA</t>
  </si>
  <si>
    <t xml:space="preserve">PORTA DE MADEIRA, FOLHA PESADA (NBR 15930) DE 800 X 2100 MM, DE 40 MM A 45 MM DE ESPESSURA, NUCLEO SOLIDO, CAPA LISA EM HDF, ACABAMENTO EM LAMINADO NATURAL PARA VERNIZ</t>
  </si>
  <si>
    <t xml:space="preserve">PORTA DE MADEIRA, FOLHA PESADA (NBR 15930) DE 800 X 2100 MM, DE 40 MM A 45 MM DE ESPESSURA, NUCLEO SOLIDO, CAPA LISA EM HDF, ACABAMENTO EM PRIMER PARA PINTURA</t>
  </si>
  <si>
    <t xml:space="preserve">PORTA DE MADEIRA, FOLHA PESADA (NBR 15930) DE 900 X 2100 MM, DE 40 MM A 45 MM DE ESPESSURA, NUCLEO SOLIDO, CAPA LISA EM HDF, ACABAMENTO EM LAMINADO NATURAL PARA VERNIZ</t>
  </si>
  <si>
    <t xml:space="preserve">PORTA DE MADEIRA, FOLHA PESADA (NBR 15930) DE 900 X 2100 MM, DE 40 MM A 45 MM DE ESPESSURA, NUCLEO SOLIDO, CAPA LISA EM HDF, ACABAMENTO EM PRIMER PARA PINTURA</t>
  </si>
  <si>
    <t xml:space="preserve">PORTA GRADE DE ENROLAR MANUAL COMPLETA, PERFIL TUBULAR TIJOLINHO 3/4", EM ACO GALVANIZADO NATURAL (SEM INSTALACAO)</t>
  </si>
  <si>
    <t xml:space="preserve">PORTAO BASCULANTE, MANUAL, EM ACO GALVANIZADO, CHAPA 26, TIPO LAMBRIL, COM REQUADRO, ACABAMENTO NATURAL</t>
  </si>
  <si>
    <t xml:space="preserve">PORTAO DE ABRIR / GIRO, EM GRADIL DE METALON REDONDO DE 3/4" VERTICAL, COM REQUADRO, ACABAMENTO NATURAL - COMPLETO</t>
  </si>
  <si>
    <t xml:space="preserve">POSTE CONICO CONTINUO EM ACO GALVANIZADO, CURVO, BRACO DUPLO, ENGASTADO, H = 9 M, DIAMETRO INFERIOR/BASE = *135* MM</t>
  </si>
  <si>
    <t xml:space="preserve">POSTE CONICO CONTINUO EM ACO GALVANIZADO, CURVO, BRACO DUPLO, FLANGEADO, H = 9 M, DIAMETRO INFERIOR = *135* MM</t>
  </si>
  <si>
    <t xml:space="preserve">POSTE CONICO CONTINUO EM ACO GALVANIZADO, CURVO, BRACO SIMPLES, ENGASTADO, H = 9 M, DIAMETRO INFERIOR = *135* MM</t>
  </si>
  <si>
    <t xml:space="preserve">POSTE CONICO CONTINUO EM ACO GALVANIZADO, CURVO, BRACO SIMPLES, FLANGEADO, H = 9 M, DIAMETRO INFERIOR = *135* MM</t>
  </si>
  <si>
    <t xml:space="preserve">POSTE CONICO CONTINUO EM ACO GALVANIZADO, RETO, ENGASTADO, H = 7 M, DIAMETRO INFERIOR = *125* MM</t>
  </si>
  <si>
    <t xml:space="preserve">POSTE CONICO CONTINUO EM ACO GALVANIZADO, RETO, ENGASTADO, H = 9 M, DIAMETRO INFERIOR = *145* MM</t>
  </si>
  <si>
    <t xml:space="preserve">POSTE CONICO CONTINUO EM ACO GALVANIZADO, RETO, FLANGEADO, H = 3 M, DIAMETRO INFERIOR = *95* MM</t>
  </si>
  <si>
    <t xml:space="preserve">POSTE DE CONCRETO ARMADO DE SECAO CIRCULAR, EXTENSAO DE 10,00 M, RESISTENCIA DE 150 A 200 DAN, TIPO C-14</t>
  </si>
  <si>
    <t xml:space="preserve">POSTE DE CONCRETO ARMADO DE SECAO CIRCULAR, EXTENSAO DE 11,00 M, RESISTENCIA DE 200 A 300 DAN, TIPO C-14</t>
  </si>
  <si>
    <t xml:space="preserve">POSTE DE CONCRETO ARMADO DE SECAO CIRCULAR, EXTENSAO DE 11,00 M, RESISTENCIA DE 300 A 400 DAN, TIPO C-17</t>
  </si>
  <si>
    <t xml:space="preserve">POSTE DE CONCRETO ARMADO DE SECAO CIRCULAR, EXTENSAO DE 13,00 M, RESISTENCIA DE 1000 DAN, TIPO C-23</t>
  </si>
  <si>
    <t xml:space="preserve">POSTE DE CONCRETO ARMADO DE SECAO CIRCULAR, EXTENSAO DE 13,00 M, RESISTENCIA DE 1500 DAN, TIPO C-29</t>
  </si>
  <si>
    <t xml:space="preserve">POSTE DE CONCRETO ARMADO DE SECAO CIRCULAR, EXTENSAO DE 13,00 M, RESISTENCIA DE 2000 DAN, TIPO C-29</t>
  </si>
  <si>
    <t xml:space="preserve">POSTE DE CONCRETO ARMADO DE SECAO CIRCULAR, EXTENSAO DE 13,00 M, RESISTENCIA DE 2500 DAN, TIPO C-29</t>
  </si>
  <si>
    <t xml:space="preserve">POSTE DE CONCRETO ARMADO DE SECAO CIRCULAR, EXTENSAO DE 13,00 M, RESISTENCIA DE 3000 DAN, TIPO C-29</t>
  </si>
  <si>
    <t xml:space="preserve">POSTE DE CONCRETO ARMADO DE SECAO CIRCULAR, EXTENSAO DE 14,00 M, RESISTENCIA DE 1000 DAN, TIPO C-23</t>
  </si>
  <si>
    <t xml:space="preserve">POSTE DE CONCRETO ARMADO DE SECAO CIRCULAR, EXTENSAO DE 14,00 M, RESISTENCIA DE 1500 DAN, TIPO C-29</t>
  </si>
  <si>
    <t xml:space="preserve">POSTE DE CONCRETO ARMADO DE SECAO CIRCULAR, EXTENSAO DE 14,00 M, RESISTENCIA DE 2000 DAN, TIPO C-29</t>
  </si>
  <si>
    <t xml:space="preserve">POSTE DE CONCRETO ARMADO DE SECAO CIRCULAR, EXTENSAO DE 14,00 M, RESISTENCIA DE 2500 DAN, TIPO C-29</t>
  </si>
  <si>
    <t xml:space="preserve">POSTE DE CONCRETO ARMADO DE SECAO CIRCULAR, EXTENSAO DE 14,00 M, RESISTENCIA DE 300 A 400 DAN, TIPO C-17</t>
  </si>
  <si>
    <t xml:space="preserve">POSTE DE CONCRETO ARMADO DE SECAO CIRCULAR, EXTENSAO DE 14,00 M, RESISTENCIA DE 3000 DAN, TIPO C-29</t>
  </si>
  <si>
    <t xml:space="preserve">POSTE DE CONCRETO ARMADO DE SECAO CIRCULAR, EXTENSAO DE 15,00 M, RESISTENCIA DE 1000 DAN, TIPO C-23</t>
  </si>
  <si>
    <t xml:space="preserve">POSTE DE CONCRETO ARMADO DE SECAO CIRCULAR, EXTENSAO DE 15,00 M, RESISTENCIA DE 1500 DAN, TIPO C-29</t>
  </si>
  <si>
    <t xml:space="preserve">POSTE DE CONCRETO ARMADO DE SECAO CIRCULAR, EXTENSAO DE 15,00 M, RESISTENCIA DE 2000 DAN, TIPO C-29</t>
  </si>
  <si>
    <t xml:space="preserve">POSTE DE CONCRETO ARMADO DE SECAO CIRCULAR, EXTENSAO DE 15,00 M, RESISTENCIA DE 2500 DAN, TIPO C-29</t>
  </si>
  <si>
    <t xml:space="preserve">POSTE DE CONCRETO ARMADO DE SECAO CIRCULAR, EXTENSAO DE 15,00 M, RESISTENCIA DE 3000 DAN, TIPO C-29</t>
  </si>
  <si>
    <t xml:space="preserve">POSTE DE CONCRETO ARMADO DE SECAO CIRCULAR, EXTENSAO DE 9,00 M, RESISTENCIA DE 200 A 300 DAN, TIPO C-14</t>
  </si>
  <si>
    <t xml:space="preserve">POSTE DE CONCRETO ARMADO DE SECAO CIRCULAR, EXTENSAO DE 9,00 M, RESISTENCIA DE 300 A 400 DAN, TIPO C-17</t>
  </si>
  <si>
    <t xml:space="preserve">POSTE DE CONCRETO ARMADO DE SECAO DUPLO T, EXTENSAO DE 10,00 M, RESISTENCIA DE 1000 DAN, TIPO B-1,5</t>
  </si>
  <si>
    <t xml:space="preserve">POSTE DE CONCRETO ARMADO DE SECAO DUPLO T, EXTENSAO DE 10,00 M, RESISTENCIA DE 150 DAN, TIPO D</t>
  </si>
  <si>
    <t xml:space="preserve">POSTE DE CONCRETO ARMADO DE SECAO DUPLO T, EXTENSAO DE 10,00 M, RESISTENCIA DE 300 A 400 DAN, TIPO B OU D</t>
  </si>
  <si>
    <t xml:space="preserve">POSTE DE CONCRETO ARMADO DE SECAO DUPLO T, EXTENSAO DE 10,00 M, RESISTENCIA DE 600 DAN, TIPO B</t>
  </si>
  <si>
    <t xml:space="preserve">POSTE DE CONCRETO ARMADO DE SECAO DUPLO T, EXTENSAO DE 11,00 M, RESISTENCIA DE 1000 DAN, TIPO B-1,5</t>
  </si>
  <si>
    <t xml:space="preserve">POSTE DE CONCRETO ARMADO DE SECAO DUPLO T, EXTENSAO DE 11,00 M, RESISTENCIA DE 150 DAN, TIPO D</t>
  </si>
  <si>
    <t xml:space="preserve">POSTE DE CONCRETO ARMADO DE SECAO DUPLO T, EXTENSAO DE 11,00 M, RESISTENCIA DE 1500 DAN, TIPO B-3,0</t>
  </si>
  <si>
    <t xml:space="preserve">POSTE DE CONCRETO ARMADO DE SECAO DUPLO T, EXTENSAO DE 11,00 M, RESISTENCIA DE 200 DAN, TIPO D</t>
  </si>
  <si>
    <t xml:space="preserve">POSTE DE CONCRETO ARMADO DE SECAO DUPLO T, EXTENSAO DE 11,00 M, RESISTENCIA DE 2000 DAN, TIPO B-4,5</t>
  </si>
  <si>
    <t xml:space="preserve">POSTE DE CONCRETO ARMADO DE SECAO DUPLO T, EXTENSAO DE 11,00 M, RESISTENCIA DE 300 DAN, TIPO B</t>
  </si>
  <si>
    <t xml:space="preserve">POSTE DE CONCRETO ARMADO DE SECAO DUPLO T, EXTENSAO DE 11,00 M, RESISTENCIA DE 600 DAN, TIPO B</t>
  </si>
  <si>
    <t xml:space="preserve">POSTE DE CONCRETO ARMADO DE SECAO DUPLO T, EXTENSAO DE 12,00 M, RESISTENCIA DE 1000 DAN, TIPO B-1,5</t>
  </si>
  <si>
    <t xml:space="preserve">POSTE DE CONCRETO ARMADO DE SECAO DUPLO T, EXTENSAO DE 12,00 M, RESISTENCIA DE 150 DAN, TIPO D</t>
  </si>
  <si>
    <t xml:space="preserve">POSTE DE CONCRETO ARMADO DE SECAO DUPLO T, EXTENSAO DE 12,00 M, RESISTENCIA DE 1500 DAN, TIPO B-3,0</t>
  </si>
  <si>
    <t xml:space="preserve">POSTE DE CONCRETO ARMADO DE SECAO DUPLO T, EXTENSAO DE 12,00 M, RESISTENCIA DE 300 A 400 DAN, TIPO B OU D</t>
  </si>
  <si>
    <t xml:space="preserve">POSTE DE CONCRETO ARMADO DE SECAO DUPLO T, EXTENSAO DE 12,00 M, RESISTENCIA DE 3000 DAN, TIPO B-6,0</t>
  </si>
  <si>
    <t xml:space="preserve">POSTE DE CONCRETO ARMADO DE SECAO DUPLO T, EXTENSAO DE 12,00 M, RESISTENCIA DE 600 DAN, TIPO B</t>
  </si>
  <si>
    <t xml:space="preserve">POSTE DE CONCRETO ARMADO DE SECAO DUPLO T, EXTENSAO DE 13,00 M, RESISTENCIA DE 1000 DAN, TIPO B-1,5</t>
  </si>
  <si>
    <t xml:space="preserve">POSTE DE CONCRETO ARMADO DE SECAO DUPLO T, EXTENSAO DE 13,00 M, RESISTENCIA DE 1500 DAN, TIPO B-3,0</t>
  </si>
  <si>
    <t xml:space="preserve">POSTE DE CONCRETO ARMADO DE SECAO DUPLO T, EXTENSAO DE 13,00 M, RESISTENCIA DE 2000 DAN, TIPO B-4,5</t>
  </si>
  <si>
    <t xml:space="preserve">POSTE DE CONCRETO ARMADO DE SECAO DUPLO T, EXTENSAO DE 13,00 M, RESISTENCIA DE 300 DAN, TIPO B</t>
  </si>
  <si>
    <t xml:space="preserve">POSTE DE CONCRETO ARMADO DE SECAO DUPLO T, EXTENSAO DE 13,00 M, RESISTENCIA DE 600 DAN, TIPO B</t>
  </si>
  <si>
    <t xml:space="preserve">POSTE DE CONCRETO ARMADO DE SECAO DUPLO T, EXTENSAO DE 15,00 M, RESISTENCIA DE 1500 DAN, TIPO B-3,0</t>
  </si>
  <si>
    <t xml:space="preserve">POSTE DE CONCRETO ARMADO DE SECAO DUPLO T, EXTENSAO DE 15,00 M, RESISTENCIA DE 2000 DAN, TIPO B-4,5</t>
  </si>
  <si>
    <t xml:space="preserve">POSTE DE CONCRETO ARMADO DE SECAO DUPLO T, EXTENSAO DE 8,00 M, RESISTENCIA DE 150 DAN, TIPO D</t>
  </si>
  <si>
    <t xml:space="preserve">POSTE DE CONCRETO ARMADO DE SECAO DUPLO T, EXTENSAO DE 9,00 M, RESISTENCIA DE 1000 DAN, TIPO B-1,5</t>
  </si>
  <si>
    <t xml:space="preserve">POSTE DE CONCRETO ARMADO DE SECAO DUPLO T, EXTENSAO DE 9,00 M, RESISTENCIA DE 150 DAN, TIPO D</t>
  </si>
  <si>
    <t xml:space="preserve">POSTE DE CONCRETO ARMADO DE SECAO DUPLO T, EXTENSAO DE 9,00 M, RESISTENCIA DE 300 A 400 DAN, TIPO B OU D</t>
  </si>
  <si>
    <t xml:space="preserve">POSTE DE CONCRETO ARMADO DE SECAO DUPLO T, EXTENSAO DE 9,00 M, RESISTENCIA DE 600 DAN, TIPO B</t>
  </si>
  <si>
    <t xml:space="preserve">POSTE ROLICO DE MADEIRA TRATADA, D = 20 A 25 CM, H = 12,00 M, EM EUCALIPTO OU EQUIVALENTE DA REGIAO</t>
  </si>
  <si>
    <t xml:space="preserve">POSTES METALICOS AUTOPORTANTES, CONICO OU TELESCOPICO, PARA SPDA, ALTURA 10 METROS LIVRES</t>
  </si>
  <si>
    <t xml:space="preserve">POSTES METALICOS AUTOPORTANTES, CONICO OU TELESCOPICO, PARA SPDA, ALTURA 12 METROS LIVRES</t>
  </si>
  <si>
    <t xml:space="preserve">POSTES METALICOS AUTOPORTANTES, CONICO OU TELESCOPICO, PARA SPDA, ALTURA 15 METROS LIVRES</t>
  </si>
  <si>
    <t xml:space="preserve">POSTES METALICOS AUTOPORTANTES, CONICO OU TELESCOPICO, PARA SPDA, ALTURA 20 METROS LIVRES</t>
  </si>
  <si>
    <t xml:space="preserve">PRANCHA APARELHADA *4 X 30* CM, EM MACARANDUBA/MASSARANDUBA, ANGELIM OU EQUIVALENTE DA REGIAO</t>
  </si>
  <si>
    <t xml:space="preserve">PRANCHA NAO APARELHADA *6 X 25* CM, EM MACARANDUBA/MASSARANDUBA, ANGELIM OU EQUIVALENTE DA REGIAO - BRUTA</t>
  </si>
  <si>
    <t xml:space="preserve">PRANCHA NAO APARELHADA *6 X 30* CM, EM MACARANDUBA/MASSARANDUBA, ANGELIM OU EQUIVALENTE DA REGIAO - BRUTA</t>
  </si>
  <si>
    <t xml:space="preserve">PRANCHA NAO APARELHADA *6 X 40* CM, EM MACARANDUBA/MASSARANDUBA, ANGELIM OU EQUIVALENTE DA REGIAO - BRUTA</t>
  </si>
  <si>
    <t xml:space="preserve">PRANCHAO APARELHADO *7,5 X 23* CM, EM MACARANDUBA/MASSARANDUBA, ANGELIM OU EQUIVALENTE DA REGIAO</t>
  </si>
  <si>
    <t xml:space="preserve">PRANCHAO APARELHADO *8 X 30* CM, EM MACARANDUBA/MASSARANDUBA, ANGELIM OU EQUIVALENTE DA REGIAO</t>
  </si>
  <si>
    <t xml:space="preserve">PRANCHAO NAO APARELHADO *7,5 X 23* CM, EM MACARANDUBA/MASSARANDUBA, ANGELIM OU EQUIVALENTE DA REGIAO - BRUTA</t>
  </si>
  <si>
    <t xml:space="preserve">PRANCHAO NAO APARELHADO *8 X 30* CM, EM MACARANDUBA/MASSARANDUBA, ANGELIM OU EQUIVALENTE DA REGIAO - BRUTA</t>
  </si>
  <si>
    <t xml:space="preserve">PREGO DE ACO POLIDO COM CABECA 19 X 36 (3 1/4 X 9)</t>
  </si>
  <si>
    <t xml:space="preserve">PRIMER DE POLIURETANO</t>
  </si>
  <si>
    <t xml:space="preserve">PRIMER EPOXI / EPOXIDICO</t>
  </si>
  <si>
    <t xml:space="preserve">PROJETOR PNEUMATICO DE ARGAMASSA PARA CHAPISCO E REBOCO COM RECIPIENTE ACOPLADO, TIPO CANEQUINHA, COM VOLUME DE 1,50 L, SEM COMPRESSOR</t>
  </si>
  <si>
    <t xml:space="preserve">PROLONGADOR/ EXTENSOR TELESCOPICO, EM CHAPA METALICA, COM 3 METROS, PARA ROLO DE PINTURA</t>
  </si>
  <si>
    <t xml:space="preserve">PROLONGAMENTO / PROLONGADOR PARA CAIXA SIFONADA, PVC, 100 MM X 200 MM (NBR 5688)</t>
  </si>
  <si>
    <t xml:space="preserve">PROLONGAMENTO / PROLONGADOR PARA CAIXA SIFONADA, PVC, 150 MM X 150 MM (NBR 5688)</t>
  </si>
  <si>
    <t xml:space="preserve">PROLONGAMENTO / PROLONGADOR PARA CAIXA SIFONADA, PVC, 150 MM X 200 MM (NBR 5688)</t>
  </si>
  <si>
    <t xml:space="preserve">PROTETOR FACIAL ARCO ELETRICO, COM QUEIXEIRA E LENTE EM POLICARBONATO, CAPACETE INCLUIDO</t>
  </si>
  <si>
    <t xml:space="preserve">PROTETOR FACIAL DE POLICARBONATO, 200 MM X *390* MM, COM COROA E CARNEIRA</t>
  </si>
  <si>
    <t xml:space="preserve">PRUMO DE CENTRO EM ACO *400* G, COM CORDAO EM NYLON E CALCO GUIA EM ACO OU MADEIRA</t>
  </si>
  <si>
    <t xml:space="preserve">PRUMO DE PAREDE EM ACO 700 A 750 G, COM CORDAO EM NYLON E TACO</t>
  </si>
  <si>
    <t xml:space="preserve">PUNHO PARA PERFURATRIZ DE ESTEIRA T38, D = 1 1/2" (38 MM), C = 380 MM</t>
  </si>
  <si>
    <t xml:space="preserve">PUXADOR DE EMBUTIR TIPO CONCHA, COM FURO PARA CHAVE, EM LATAO CROMADO, COMPRIMENTO DE APROX *100* MM E LARGURA DE APROX *40* MM</t>
  </si>
  <si>
    <t xml:space="preserve">PUXADOR TIPO ALCA, EM ZAMAC CROMADO, COM COMPRIMENTO DE APROX 150 MM, COM ROSETA PARA PORTAS DE MADEIRAS, INCLUINDO PARAFUSOS</t>
  </si>
  <si>
    <t xml:space="preserve">PUXADOR TIPO ALCA, EM ZAMAC CROMADO, COM ROSETAS, COMPRIMENTO DE APROX *100* MM, PARA PORTAS E JANELAS DE MADEIRA, INCLUINDO PARAFUSOS</t>
  </si>
  <si>
    <t xml:space="preserve">PUXADOR TUBULAR RETO DUPLO, EM ALUMINIO CROMADO, COMPRIMENTO DE APROX 400 MM E DIAMETRO DE 25 MM (1")</t>
  </si>
  <si>
    <t xml:space="preserve">PUXADOR TUBULAR RETO SIMPLES, EM ALUMINIO CROMADO, COM COMPRIMENTO DE APROX 400 MM E DIAMETRO DE 25 MM</t>
  </si>
  <si>
    <t xml:space="preserve">QUADRO DE DISTRIBUICAO COM BARRAMENTO TRIFASICO, DE SOBREPOR, EM CHAPA DE ACO GALVANIZADO, PARA *42* DISJUNTORES DIN, 100 A</t>
  </si>
  <si>
    <t xml:space="preserve">QUADRO DE DISTRIBUICAO, EM PVC, DE EMBUTIR, COM BARRAMENTO TERRA / NEUTRO, PARA 12 DISJUNTORES NEMA OU 16 DISJUNTORES DIN</t>
  </si>
  <si>
    <t xml:space="preserve">QUADRO DE DISTRIBUICAO, EM PVC, DE EMBUTIR, COM BARRAMENTO TERRA / NEUTRO, PARA 18 DISJUNTORES NEMA OU 24 DISJUNTORES DIN</t>
  </si>
  <si>
    <t xml:space="preserve">QUADRO DE DISTRIBUICAO, EM PVC, DE EMBUTIR, COM BARRAMENTO TERRA / NEUTRO, PARA 27 DISJUNTORES NEMA OU 36 DISJUNTORES DIN</t>
  </si>
  <si>
    <t xml:space="preserve">QUADRO DE DISTRIBUICAO, EM PVC, DE EMBUTIR, COM BARRAMENTO TERRA / NEUTRO, PARA 48 DISJUNTORES DIN</t>
  </si>
  <si>
    <t xml:space="preserve">QUADRO DE DISTRIBUICAO, EM PVC, DE EMBUTIR, COM BARRAMENTO TERRA / NEUTRO, PARA 6 DISJUNTORES NEMA OU 8 DISJUNTORES DIN</t>
  </si>
  <si>
    <t xml:space="preserve">QUADRO DE DISTRIBUICAO, SEM BARRAMENTO, EM PVC, DE EMBUTIR, PARA 12 DISJUNTORES NEMA OU 16 DISJUNTORES DIN</t>
  </si>
  <si>
    <t xml:space="preserve">QUADRO DE DISTRIBUICAO, SEM BARRAMENTO, EM PVC, DE EMBUTIR, PARA 18 DISJUNTORES NEMA OU 24 DISJUNTORES DIN</t>
  </si>
  <si>
    <t xml:space="preserve">QUADRO DE DISTRIBUICAO, SEM BARRAMENTO, EM PVC, DE EMBUTIR, PARA 27 DISJUNTORES NEMA OU 36 DISJUNTORES DIN</t>
  </si>
  <si>
    <t xml:space="preserve">QUADRO DE DISTRIBUICAO, SEM BARRAMENTO, EM PVC, DE EMBUTIR, PARA 3 DISJUNTORES NEMA OU 4 DISJUNTORES DIN</t>
  </si>
  <si>
    <t xml:space="preserve">QUADRO DE DISTRIBUICAO, SEM BARRAMENTO, EM PVC, DE EMBUTIR, PARA 6 DISJUNTORES NEMA OU 8 DISJUNTORES DIN</t>
  </si>
  <si>
    <t xml:space="preserve">QUADRO DE DISTRIBUICAO, SEM BARRAMENTO, EM PVC, DE SOBREPOR, PARA 12 DISJUNTORES NEMA OU 16 DISJUNTORES DIN</t>
  </si>
  <si>
    <t xml:space="preserve">QUADRO DE DISTRIBUICAO, SEM BARRAMENTO, EM PVC, DE SOBREPOR, PARA 18 DISJUNTORES NEMA OU 24 DISJUNTORES DIN</t>
  </si>
  <si>
    <t xml:space="preserve">QUADRO DE DISTRIBUICAO, SEM BARRAMENTO, EM PVC, DE SOBREPOR, PARA 27 DISJUNTORES NEMA OU 36 DISJUNTORES DIN</t>
  </si>
  <si>
    <t xml:space="preserve">QUADRO DE DISTRIBUICAO, SEM BARRAMENTO, EM PVC, DE SOBREPOR, PARA 3 DISJUNTORES NEMA OU 4 DISJUNTORES DIN</t>
  </si>
  <si>
    <t xml:space="preserve">QUADRO DE DISTRIBUICAO, SEM BARRAMENTO, EM PVC, DE SOBREPOR, PARA 6 DISJUNTORES NEMA OU 8 DISJUNTORES DIN</t>
  </si>
  <si>
    <t xml:space="preserve">RACK DE PISO PARA SERVIDOR, ABERTO, EM COLUNA, 44U X *570* MM</t>
  </si>
  <si>
    <t xml:space="preserve">RACK DE PISO PARA SERVIDOR, FECHADO, 44U, COM PORTA, 44U X *570* MM</t>
  </si>
  <si>
    <t xml:space="preserve">RALO SECO / RALO DE PASSAGEM EM PVC, QUADRADO, 100 X 100 X 53 MM, SAIDA 40 MM, COM GRELHA BRANCA</t>
  </si>
  <si>
    <t xml:space="preserve">RALO SECO CONICO, PVC, 100 X 40 MM, COM GRELHA QUADRADA BRANCA</t>
  </si>
  <si>
    <t xml:space="preserve">RALO SECO CONICO, PVC, 100 X 40 MM, COM GRELHA REDONDA BRANCA</t>
  </si>
  <si>
    <t xml:space="preserve">RALO SIFONADO CILINDRICO, PVC, 100 X 40 MM, COM GRELHA REDONDA BRANCA</t>
  </si>
  <si>
    <t xml:space="preserve">RALO SIFONADO QUADRADO, PVC, 100 X 53 MM, SAIDA 40 MM, COM GRELHA QUADRADA BRANCA</t>
  </si>
  <si>
    <t xml:space="preserve">RALO SIFONADO REDONDO CONICO, PVC, 100 X 40 MM, COM GRELHA REDONDA BRANCA</t>
  </si>
  <si>
    <t xml:space="preserve">REBITE DE REPUXO EM ALUMINIO VAZADO, DIAMETRO 3,2 X 8 MM DE COMPRIMENTO (1KG = 1025 UNIDADES)</t>
  </si>
  <si>
    <t xml:space="preserve">REBOLO ABRASIVO RETO DE USO GERAL GRAO 36, DE 6 X 1" (DIAMETRO X ESPESSURA)</t>
  </si>
  <si>
    <t xml:space="preserve">REBOLO ABRASIVO RETO DE USO GERAL GRAO 36, DE 6 X 3/4" (DIAMETRO X ESPESSURA)</t>
  </si>
  <si>
    <t xml:space="preserve">REDUCAO EXCENTRICA PVC, DN 100 X 50 MM, PARA ESGOTO PREDIAL</t>
  </si>
  <si>
    <t xml:space="preserve">REDUCAO EXCENTRICA PVC, DN 100 X 75 MM, PARA ESGOTO PREDIAL</t>
  </si>
  <si>
    <t xml:space="preserve">REDUCAO EXCENTRICA PVC, DN 75 X 50 MM, PARA ESGOTO PREDIAL</t>
  </si>
  <si>
    <t xml:space="preserve">REGISTRO GAVETA BRUTO EM LATAO FORJADO, BITOLA 1 1/2"</t>
  </si>
  <si>
    <t xml:space="preserve">REGISTRO GAVETA BRUTO EM LATAO FORJADO, BITOLA 1 1/4"</t>
  </si>
  <si>
    <t xml:space="preserve">REGISTRO GAVETA BRUTO EM LATAO FORJADO, BITOLA 1"</t>
  </si>
  <si>
    <t xml:space="preserve">REGISTRO GAVETA BRUTO EM LATAO FORJADO, BITOLA 1/2"</t>
  </si>
  <si>
    <t xml:space="preserve">REGISTRO GAVETA BRUTO EM LATAO FORJADO, BITOLA 2 1/2"</t>
  </si>
  <si>
    <t xml:space="preserve">REGISTRO GAVETA BRUTO EM LATAO FORJADO, BITOLA 2"</t>
  </si>
  <si>
    <t xml:space="preserve">REGISTRO GAVETA BRUTO EM LATAO FORJADO, BITOLA 3"</t>
  </si>
  <si>
    <t xml:space="preserve">REGISTRO GAVETA BRUTO EM LATAO FORJADO, BITOLA 3/4"</t>
  </si>
  <si>
    <t xml:space="preserve">REGISTRO GAVETA BRUTO EM LATAO FORJADO, BITOLA 4"</t>
  </si>
  <si>
    <t xml:space="preserve">REGISTRO GAVETA COM ACABAMENTO E CANOPLA CROMADOS, SIMPLES, BITOLA 1 1/2"</t>
  </si>
  <si>
    <t xml:space="preserve">REGISTRO GAVETA COM ACABAMENTO E CANOPLA CROMADOS, SIMPLES, BITOLA 1 1/4"</t>
  </si>
  <si>
    <t xml:space="preserve">REGISTRO GAVETA COM ACABAMENTO E CANOPLA CROMADOS, SIMPLES, BITOLA 1"</t>
  </si>
  <si>
    <t xml:space="preserve">REGISTRO GAVETA COM ACABAMENTO E CANOPLA CROMADOS, SIMPLES, BITOLA 1/2"</t>
  </si>
  <si>
    <t xml:space="preserve">REGISTRO GAVETA COM ACABAMENTO E CANOPLA CROMADOS, SIMPLES, BITOLA 3/4"</t>
  </si>
  <si>
    <t xml:space="preserve">REGISTRO PRESSAO BRUTO EM LATAO FORJADO, BITOLA 1/2"</t>
  </si>
  <si>
    <t xml:space="preserve">REGISTRO PRESSAO BRUTO EM LATAO FORJADO, BITOLA 3/4"</t>
  </si>
  <si>
    <t xml:space="preserve">REGISTRO PRESSAO COM ACABAMENTO E CANOPLA CROMADA, SIMPLES, BITOLA 1/2"</t>
  </si>
  <si>
    <t xml:space="preserve">REGISTRO PRESSAO COM ACABAMENTO E CANOPLA CROMADA, SIMPLES, BITOLA 3/4"</t>
  </si>
  <si>
    <t xml:space="preserve">REGUA DE ALUMINIO PARA PEDREIRO 2 M X *25,5* MM</t>
  </si>
  <si>
    <t xml:space="preserve">REJUNTE CIMENTICIO, QUALQUER COR</t>
  </si>
  <si>
    <t xml:space="preserve">REJUNTE EPOXI, QUALQUER COR</t>
  </si>
  <si>
    <t xml:space="preserve">RESINA ACRILICA PREMIUM BASE AGUA - COR BRANCA</t>
  </si>
  <si>
    <t xml:space="preserve">RESPIRADOR / MASCARA SEMI FACIAL COM UMA VALVULA DE INALACAO E DUAS DE EXALACAO, PROTECAO CONTRA VAPORES ORGANICOS E GASES ACIDOS (1 FILTRO INCLUIDO)</t>
  </si>
  <si>
    <t xml:space="preserve">RETROESCAVADEIRA SOBRE RODAS COM CARREGADEIRA, TRACAO 4 X 2, POTENCIA LIQUIDA 79 HP, PESO OPERACIONAL MINIMO DE 6570 KG, CAPACIDADE DA CARREGADEIRA DE 1,00 M3 E DA RETROESCAVADEIRA MINIMA DE 0,20 M3, PROFUNDIDADE DE ESCAVACAO MAXIMA DE 4,37 M</t>
  </si>
  <si>
    <t xml:space="preserve">RETROESCAVADEIRA SOBRE RODAS COM CARREGADEIRA, TRACAO 4 X 4, POTENCIA LIQUIDA 88 HP, PESO OPERACIONAL MINIMO DE 6674 KG, CAPACIDADE DA CARREGADEIRA DE 1,00 M3 E DA RETROESCAVADEIRA MINIMA DE 0,26 M3, PROFUNDIDADE DE ESCAVACAO MAXIMA DE 4,37 M</t>
  </si>
  <si>
    <t xml:space="preserve">REVESTIMENTO EM CERAMICA ESMALTADA PARA FACHADAS, PECAS NO FORMATO APROX. *5 X 15* CM, FORNECIDAS EM PLACAS COM PECAS UNIDAS EM PONTOS</t>
  </si>
  <si>
    <t xml:space="preserve">REVESTIMENTO EM CERAMICA ESMALTADA PARA FACHADAS, PECAS NO FORMATO APROX. *7 X 26* CM, FORNECIDAS EM PLACAS COM PECAS UNIDAS EM PONTOS</t>
  </si>
  <si>
    <t xml:space="preserve">REVESTIMENTO EM CERAMICA ESMALTADA, FORMATO MAIOR A 2025 CM2</t>
  </si>
  <si>
    <t xml:space="preserve">REVESTIMENTO PARA PAREDE, EM CERAMICA ESMALTADA, FORMATO MENOR OU IGUAL A 2025 CM2</t>
  </si>
  <si>
    <t xml:space="preserve">RIPA APARELHADA *1,5 X 5* CM, EM MACARANDUBA/MASSARANDUBA, ANGELIM OU EQUIVALENTE DA REGIAO</t>
  </si>
  <si>
    <t xml:space="preserve">RIPA NAO APARELHADA *1 X 3* CM, EM MACARANDUBA/MASSARANDUBA, ANGELIM OU EQUIVALENTE DA REGIAO - BRUTA</t>
  </si>
  <si>
    <t xml:space="preserve">RIPA NAO APARELHADA, *1,5 X 5* CM, EM MACARANDUBA/MASSARANDUBA, ANGELIM OU EQUIVALENTE DA REGIAO - BRUTA</t>
  </si>
  <si>
    <t xml:space="preserve">RISCADOR DE FORMICA COM COMPRIMENTO *16* CM E ALTURA *5* CM</t>
  </si>
  <si>
    <t xml:space="preserve">RODAPE EM MARMORE, POLIDO, BRANCO COMUM, L= *7* CM, E= *2* CM, CORTE RETO</t>
  </si>
  <si>
    <t xml:space="preserve">RODAPE OU RODABANCADA EM GRANITO, POLIDO, TIPO ANDORINHA/ QUARTZ/ CASTELO/ CORUMBA OU OUTROS EQUIVALENTES DA REGIAO, H= 10 CM, E= *2,0* CM</t>
  </si>
  <si>
    <t xml:space="preserve">RODIZIO TIPO NAPOLEAO PARA JANELAS DE CORRER, EM ZAMAC, COMPRIMENTO DE APROX 60 CM, COM ROLAMENTO EM ACO</t>
  </si>
  <si>
    <t xml:space="preserve">RODO PARA CHAO 40 CM, COM BORRACHA DUPLA E CABO</t>
  </si>
  <si>
    <t xml:space="preserve">ROLDANA CONCAVA DUPLA, 4 RODAS, EM ZAMAC COM CHAPA DE LATAO, ROLAMENTOS EM ACO, PARA PORTAS E JANELAS DE CORRER</t>
  </si>
  <si>
    <t xml:space="preserve">ROLDANA CONCAVA DUPLA, 4 RODAS, PARA PORTA DE CORRER, EM ZAMAC COM CHAPA DE ACO, ROLAMENTO INTERNO BLINDADO DE ACO REVESTIDO EM NYLON</t>
  </si>
  <si>
    <t xml:space="preserve">ROLO COMPACTADOR VIBRATORIO PE DE CARNEIRO, COM CONTROLE REMOTO POR RADIO, POTENCIA 12,5 KW, PESO OPERACIONAL DE 1,675 T, LARGURA DE TRABALHO 0,85 M</t>
  </si>
  <si>
    <t xml:space="preserve">ROLO DE ESPUMA POLIESTER, 23 CM X 68 MM (COMPRIMENTO X DIAMETRO), SEM CABO</t>
  </si>
  <si>
    <t xml:space="preserve">ROLO DE ESPUMA POLIESTER, 9 CM X 10 MM, COM CABO</t>
  </si>
  <si>
    <t xml:space="preserve">ROLO DE LA DE CARNEIRO 25 MM X 23 CM (ALTURA DA LA X COMPRIMENTO), SEM CABO</t>
  </si>
  <si>
    <t xml:space="preserve">RUFO INTERNO/EXTERNO DE CHAPA DE ACO GALVANIZADA NUM 24, CORTE 25 CM</t>
  </si>
  <si>
    <t xml:space="preserve">SACO DE RAFIA PARA ENTULHO, NOVO, LISO (SEM CLICHE), *60 X 90* CM</t>
  </si>
  <si>
    <t xml:space="preserve">SAPATA DE PVC ADITIVADO NERVURADO D = 6 POLEGADAS</t>
  </si>
  <si>
    <t xml:space="preserve">SAPATA DE PVC ADITIVADO NERVURADO D = 8 POLEGADAS</t>
  </si>
  <si>
    <t xml:space="preserve">SARRAFO *2,5 X 10* CM EM PINUS, MISTA OU EQUIVALENTE DA REGIAO - BRUTA</t>
  </si>
  <si>
    <t xml:space="preserve">SARRAFO *2,5 X 5* CM EM PINUS, MISTA OU EQUIVALENTE DA REGIAO - BRUTA</t>
  </si>
  <si>
    <t xml:space="preserve">SARRAFO *2,5 X 7,5* CM EM PINUS, MISTA OU EQUIVALENTE DA REGIAO - BRUTA</t>
  </si>
  <si>
    <t xml:space="preserve">SARRAFO APARELHADO *2 X 10* CM, EM MACARANDUBA/MASSARANDUBA, ANGELIM OU EQUIVALENTE DA REGIAO</t>
  </si>
  <si>
    <t xml:space="preserve">SARRAFO NAO APARELHADO *2,5 X 10* CM, EM MACARANDUBA/MASSARANDUBA, ANGELIM OU EQUIVALENTE DA REGIAO - BRUTA</t>
  </si>
  <si>
    <t xml:space="preserve">SARRAFO NAO APARELHADO *2,5 X 5* CM, EM MACARANDUBA/MASSARANDUBA, ANGELIM, PEROBA-ROSA OU EQUIVALENTE DA REGIAO - BRUTA</t>
  </si>
  <si>
    <t xml:space="preserve">SARRAFO NAO APARELHADO *2,5 X 7* CM, EM MACARANDUBA/MASSARANDUBA, ANGELIM, PEROBA-ROSA OU EQUIVALENTE DA REGIAO - BRUTA</t>
  </si>
  <si>
    <t xml:space="preserve">SEGURO - HORISTA (COLETADO CAIXA - ENCARGOS COMPLEMENTARES)</t>
  </si>
  <si>
    <t xml:space="preserve">SEGURO - MENSALISTA (COLETADO CAIXA - ENCARGOS COMPLEMENTARES)</t>
  </si>
  <si>
    <t xml:space="preserve">SELADOR ACRILICO OPACO PREMIUM INTERIOR/EXTERIOR</t>
  </si>
  <si>
    <t xml:space="preserve">SELADOR HORIZONTAL PARA FITA DE ACO 1" (25 MM)</t>
  </si>
  <si>
    <t xml:space="preserve">SELANTE ACRILICO PARA TRATAMENTO / ACABAMENTO SUPERFICIAL DE CONCRETO ESTAMPADO, APARENTE, PEDRAS E OUTROS</t>
  </si>
  <si>
    <t xml:space="preserve">SELANTE ELASTICO MONOCOMPONENTE A BASE DE POLIURETANO (PU) PARA JUNTAS DIVERSAS</t>
  </si>
  <si>
    <t xml:space="preserve">SELANTE MONOCOMPONENTE A BASE DE SILICONE DE BAIXO MODULO, PARA JUNTAS DE PAVIMENTACAO</t>
  </si>
  <si>
    <t xml:space="preserve">SELIM PVC, COM TRAVA, JE, 90 GRAUS, DN 125 X 100 MM OU 150 X 100 MM, PARA REDE COLETORA ESGOTO</t>
  </si>
  <si>
    <t xml:space="preserve">SEMIRREBOQUE COM DOIS EIXOS EM TANDEM TIPO BASCULANTE COM CACAMBA METALICA 14 M3 (INCLUI MONTAGEM, NAO INCLUI CAVALO MECANICO)</t>
  </si>
  <si>
    <t xml:space="preserve">SERRA TICO-TICO COM MOTOR ELETRICO, POTENCIA DE 450 W, 60 HZ, 220 V, 3000 GPM, SEM LAMINA</t>
  </si>
  <si>
    <t xml:space="preserve">SERRALHEIRO (HORISTA)</t>
  </si>
  <si>
    <t xml:space="preserve">SERROTE PROFISSIONAL EM ACO TEMPERADO 20", CABO DE MADEIRA</t>
  </si>
  <si>
    <t xml:space="preserve">SERVENTE DE OBRAS (HORISTA)</t>
  </si>
  <si>
    <t xml:space="preserve">SERVICO DE BOMBEAMENTO DE CONCRETO COM CONSUMO MINIMO DE 40 M3, (DISPONIBILIZACAO DE BOMBA), SEM O LANCAMENTO</t>
  </si>
  <si>
    <t xml:space="preserve">SIFAO / TUBO SINFONADO EXTENSIVEL/SANFONADO, UNIVERSAL/ SIMPLES, ENTRE *50 A 70* CM, DE PLASTICO BRANCO</t>
  </si>
  <si>
    <t xml:space="preserve">SIFAO EM METAL CROMADO PARA PIA AMERICANA, 1.1/2 X 1.1/2"</t>
  </si>
  <si>
    <t xml:space="preserve">SIFAO EM METAL CROMADO PARA PIA AMERICANA, 1.1/2 X 2"</t>
  </si>
  <si>
    <t xml:space="preserve">SIFAO EM METAL CROMADO PARA PIA OU LAVATORIO, 1 X 1.1/2"</t>
  </si>
  <si>
    <t xml:space="preserve">SIFAO EM METAL CROMADO PARA TANQUE, 1.1/4 X 1.1/2"</t>
  </si>
  <si>
    <t xml:space="preserve">SIFAO PLASTICO TIPO COPO PARA PIA AMERICANA 1.1/2 X 1.1/2"</t>
  </si>
  <si>
    <t xml:space="preserve">SIFAO PLASTICO TIPO COPO PARA PIA OU LAVATORIO, 1 X 1.1/2"</t>
  </si>
  <si>
    <t xml:space="preserve">SIFAO PLASTICO TIPO COPO PARA TANQUE, 1.1/4 X 1.1/2"</t>
  </si>
  <si>
    <t xml:space="preserve">SISAL EM FIBRA / ESTOPA SISAL PARA GESSO</t>
  </si>
  <si>
    <t xml:space="preserve">SOLDA EM VARETA FOSCOPER, D = *2,5* MM X COMPRIMENTO 500 MM</t>
  </si>
  <si>
    <t xml:space="preserve">SOLDADOR (HORISTA)</t>
  </si>
  <si>
    <t xml:space="preserve">SOLDADOR ELETRICO (PARA SOLDA A SER TESTADA COM RAIOS "X") (HORISTA)</t>
  </si>
  <si>
    <t xml:space="preserve">SOLEIRA EM GRANITO, POLIDO, TIPO ANDORINHA/ QUARTZ/ CASTELO/ CORUMBA OU OUTROS EQUIVALENTES DA REGIAO, L= *15* CM, E= *2,0* CM</t>
  </si>
  <si>
    <t xml:space="preserve">SOLEIRA/ PEITORIL EM MARMORE, POLIDO, BRANCO COMUM, L= *15* CM, E= *2* CM, CORTE RETO</t>
  </si>
  <si>
    <t xml:space="preserve">SOLEIRA/ TABEIRA EM MARMORE, POLIDO, BRANCO COMUM, L= 5 CM, E= *2,0* CM</t>
  </si>
  <si>
    <t xml:space="preserve">SOLUCAO PREPARADORA / LIMPADORA PARA PVC, FRASCO COM 1000 CM3</t>
  </si>
  <si>
    <t xml:space="preserve">SOLVENTE PARA COLA A BASE DE RESINA SINTETICA (PARA COLA DE LAMINADO MELAMINICO E OUTRAS SUPERFICIES)</t>
  </si>
  <si>
    <t xml:space="preserve">SPRINKLER TIPO PENDENTE, BULBO AMARELO DE RESPOSTA RAPIDA, 79 GRAUS CELSIUS, ACABAMENTO CROMADO, D = 20 MM (3/4")</t>
  </si>
  <si>
    <t xml:space="preserve">SPRINKLER TIPO PENDENTE, BULBO AMARELO DE RESPOSTA RAPIDA, 79 GRAUS CELSIUS, ACABAMENTO NATURAL OU CROMADO, D = 15 MM (1/2")</t>
  </si>
  <si>
    <t xml:space="preserve">SPRINKLER TIPO PENDENTE, BULBO AMARELO DE RESPOSTA RAPIDA, 79 GRAUS CELSIUS, ACABAMENTO NATURAL, D = 20 MM (3/4")</t>
  </si>
  <si>
    <t xml:space="preserve">SPRINKLER TIPO PENDENTE, BULBO VERMELHO DE RESPOSTA RAPIDA, 68 GRAUS CELSIUS, ACABAMENTO CROMADO, D = 15 MM (1/2")</t>
  </si>
  <si>
    <t xml:space="preserve">SPRINKLER TIPO PENDENTE, BULBO VERMELHO DE RESPOSTA RAPIDA, 68 GRAUS CELSIUS, ACABAMENTO CROMADO, D = 20 MM (3/4")</t>
  </si>
  <si>
    <t xml:space="preserve">SPRINKLER TIPO PENDENTE, BULBO VERMELHO DE RESPOSTA RAPIDA, 68 GRAUS CELSIUS, ACABAMENTO NATURAL, D = 20 MM (3/4")</t>
  </si>
  <si>
    <t xml:space="preserve">SPRINKLER TIPO PENDENTE, BULBO VERMELHO RESPOSTA RAPIDA, 68 GRAUS CELSIUS, ACABAMENTO NATURAL, D = 15 MM (1/2")</t>
  </si>
  <si>
    <t xml:space="preserve">SUPORTE MANUAL PARA LIXA, PLASTICO, COM 230 X 80 MM (COMPRIMENTO X LARGURA)</t>
  </si>
  <si>
    <t xml:space="preserve">SUPORTE METALICO PARA CALHA PLUVIAL, ZINCADO, DOBRADO, DIAMETRO ENTRE 119 E 170 MM, PARA DRENAGEM PLUVIAL PREDIAL</t>
  </si>
  <si>
    <t xml:space="preserve">SUPORTE PARA CALHA DE 150 MM EM ACO GALVANIZADO</t>
  </si>
  <si>
    <t xml:space="preserve">TABUA *2,5 X 15 CM EM PINUS, MISTA OU EQUIVALENTE DA REGIAO - BRUTA</t>
  </si>
  <si>
    <t xml:space="preserve">TABUA *2,5 X 23* CM EM PINUS, MISTA OU EQUIVALENTE DA REGIAO - BRUTA</t>
  </si>
  <si>
    <t xml:space="preserve">TABUA *2,5 X 30 CM EM PINUS, MISTA OU EQUIVALENTE DA REGIAO - BRUTA</t>
  </si>
  <si>
    <t xml:space="preserve">TABUA APARELHADA *2,5 X 15* CM, EM MACARANDUBA/MASSARANDUBA, ANGELIM OU EQUIVALENTE DA REGIAO</t>
  </si>
  <si>
    <t xml:space="preserve">TABUA APARELHADA *2,5 X 25* CM, EM MACARANDUBA/MASSARANDUBA, ANGELIM OU EQUIVALENTE DA REGIAO</t>
  </si>
  <si>
    <t xml:space="preserve">TABUA APARELHADA *2,5 X 30* CM, EM MACARANDUBA/MASSARANDUBA, ANGELIM OU EQUIVALENTE DA REGIAO</t>
  </si>
  <si>
    <t xml:space="preserve">TABUA DE MADEIRA PARA PISO, CUMARU/IPE CHAMPANHE OU EQUIVALENTE DA REGIAO, ENCAIXE MACHO/FEMEA, *10 X 2* CM</t>
  </si>
  <si>
    <t xml:space="preserve">TABUA DE MADEIRA PARA PISO, CUMARU/IPE CHAMPANHE OU EQUIVALENTE DA REGIAO, ENCAIXE MACHO/FEMEA, *15 X 2* CM</t>
  </si>
  <si>
    <t xml:space="preserve">TABUA DE MADEIRA PARA PISO, IPE (CERNE) OU EQUIVALENTE DA REGIAO, ENCAIXE MACHO/FEMEA, *20 X 2* CM</t>
  </si>
  <si>
    <t xml:space="preserve">TABUA NAO APARELHADA *2,5 X 15* CM, EM MACARANDUBA/MASSARANDUBA, ANGELIM OU EQUIVALENTE DA REGIAO - BRUTA</t>
  </si>
  <si>
    <t xml:space="preserve">TABUA NAO APARELHADA *2,5 X 20* CM, EM MACARANDUBA/MASSARANDUBA, ANGELIM OU EQUIVALENTE DA REGIAO - BRUTA</t>
  </si>
  <si>
    <t xml:space="preserve">TABUA NAO APARELHADA *2,5 X 30* CM, EM MACARANDUBA/MASSARANDUBA, ANGELIM OU EQUIVALENTE DA REGIAO - BRUTA</t>
  </si>
  <si>
    <t xml:space="preserve">TALHA ELETRICA 3 T, VELOCIDADE 2,1 M / MIN, POTENCIA 1,3 KW</t>
  </si>
  <si>
    <t xml:space="preserve">TALHADEIRA CHATA, DE ACO, 10"</t>
  </si>
  <si>
    <t xml:space="preserve">TAMPA DE CONCRETO ARMADO PARA FOSSA SEPTICA, DIAMETRO NOMINAL DE 3,00 M E ESPESSURA MINIMA DE 100 MM</t>
  </si>
  <si>
    <t xml:space="preserve">TAMPA DE CONCRETO ARMADO PARA FOSSA, D = *0,90* M, E = 0,05 M</t>
  </si>
  <si>
    <t xml:space="preserve">TAMPA DE CONCRETO ARMADO PARA FOSSA, D = *1,10* M, E = 0,05 M</t>
  </si>
  <si>
    <t xml:space="preserve">TAMPA DE CONCRETO ARMADO PARA FOSSA, D = *1,35* M, E = 0,05 M</t>
  </si>
  <si>
    <t xml:space="preserve">TAMPA DE CONCRETO ARMADO PARA FOSSA, D = 1,50 M, E = 0,05 M</t>
  </si>
  <si>
    <t xml:space="preserve">TAMPA DE CONCRETO ARMADO PARA FOSSA, D = 2,00 M, E = 0,05 M</t>
  </si>
  <si>
    <t xml:space="preserve">TAMPA DE CONCRETO ARMADO PARA FOSSA, D = 2,50 M, E = 0,05 M</t>
  </si>
  <si>
    <t xml:space="preserve">TAMPA DE CONCRETO ARMADO PARA POCO DE INSPECAO, COM FURO E TAMPINHA, DIAMETRO NOMINAL DE 3,00 M E ESPESSURA MINIMA DE 100 MM</t>
  </si>
  <si>
    <t xml:space="preserve">TAMPA DE CONCRETO ARMADO PARA POCO, COM FURO E TAMPINHA, D = *0,90* M, E = 0,05 M</t>
  </si>
  <si>
    <t xml:space="preserve">TAMPA DE CONCRETO ARMADO PARA POCO, COM FURO E TAMPINHA, D = *1,10* M, E = 0,05 M</t>
  </si>
  <si>
    <t xml:space="preserve">TAMPA DE CONCRETO ARMADO PARA POCO, COM FURO E TAMPINHA, D = *1,35* M, E = 0,05 M</t>
  </si>
  <si>
    <t xml:space="preserve">TAMPA DE CONCRETO ARMADO PARA POCO, COM FURO E TAMPINHA, D = 1,50 M, E = 0,05 M</t>
  </si>
  <si>
    <t xml:space="preserve">TAMPA DE CONCRETO ARMADO PARA POCO, COM FURO E TAMPINHA, D = 2,00 M, E = 0,05 M</t>
  </si>
  <si>
    <t xml:space="preserve">TAMPA DE CONCRETO ARMADO PARA POCO, COM FURO E TAMPINHA, D = 2,50 M, E = 0,05 M</t>
  </si>
  <si>
    <t xml:space="preserve">TAMPAO / CAP, ROSCA MACHO, DN 1", PARA TUBO PEX PARA INST. AGUA QUENTE/FRIA</t>
  </si>
  <si>
    <t xml:space="preserve">TAMPAO / CAP, ROSCA MACHO, DN 3/4", PARA TUBO PEX PARA INST. AGUA QUENTE/FRIA</t>
  </si>
  <si>
    <t xml:space="preserve">TAMPAO / TERMINAL / PLUG, D = 1 1/4", PARA DUTO CORRUGADO PEAD (CABEAMENTO SUBTERRANEO)</t>
  </si>
  <si>
    <t xml:space="preserve">TAMPAO / TERMINAL / PLUG, D = 2", PARA DUTO CORRUGADO PEAD (CABEAMENTO SUBTERRANEO)</t>
  </si>
  <si>
    <t xml:space="preserve">TAMPAO / TERMINAL / PLUG, D = 3", PARA DUTO CORRUGADO PEAD (CABEAMENTO SUBTERRANEO)</t>
  </si>
  <si>
    <t xml:space="preserve">TAMPAO / TERMINAL / PLUG, D = 4", PARA DUTO CORRUGADO PEAD (CABEAMENTO SUBTERRANEO)</t>
  </si>
  <si>
    <t xml:space="preserve">TAMPAO FOFO ARTICULADO P/ REGISTRO, COM BASE / REQUADRO, CLASSE A15 CARGA MAX 1,5 T, *200 X 200* MM (COM INSCRICAO EM RELEVO DO TIPO DE REDE)</t>
  </si>
  <si>
    <t xml:space="preserve">TAMPAO FOFO ARTICULADO P/ REGISTRO, COM BASE / REQUADRO, CLASSE A15 CARGA MAXIMA 1,5 T, *400 X 400* MM (COM INSCRICAO EM RELEVO DO TIPO DE REDE)</t>
  </si>
  <si>
    <t xml:space="preserve">TAMPAO FOFO ARTICULADO, COM BASE / REQUADRO, CLASSE B125 CARGA MAX 12,5 T, REDONDO, TAMPA 600 MM (COM INSCRICAO EM RELEVO DO TIPO DE REDE)</t>
  </si>
  <si>
    <t xml:space="preserve">TAMPAO FOFO ARTICULADO, COM BASE / REQUADRO, CLASSE D400 CARGA MAX 40 T, REDONDO, TAMPA 600 MM (COM INSCRICAO EM RELEVO DO TIPO DE REDE)</t>
  </si>
  <si>
    <t xml:space="preserve">TAMPAO FOFO SIMPLES COM BASE / REQUADRO, CLASSE A15 CARGA MAX. 1,5 T, 300 X 300 MM (COM INSCRICAO EM RELEVO DO TIPO DE REDE)</t>
  </si>
  <si>
    <t xml:space="preserve">TAMPAO FOFO SIMPLES COM BASE / REQUADRO, CLASSE A15 CARGA MAX. 1,5 T, 400 X 400 MM (COM INSCRICAO EM RELEVO DO TIPO DE REDE)</t>
  </si>
  <si>
    <t xml:space="preserve">TAMPAO FOFO SIMPLES COM BASE / REQUADRO, CLASSE A15 CARGA MAX. 1,5 T, 400 X 600 MM (COM INSCRICAO EM RELEVO DO TIPO DE REDE)</t>
  </si>
  <si>
    <t xml:space="preserve">TAMPAO FOFO SIMPLES COM BASE / REQUADRO, CLASSE B125 CARGA MAX. 12,5 T, REDONDO, TAMPA 500 MM (COM INSCRICAO EM RELEVO DO TIPO DE REDE)</t>
  </si>
  <si>
    <t xml:space="preserve">TAMPAO FOFO SIMPLES COM BASE / REQUADRO, CLASSE B125 CARGA MAX. 12,5 T, REDONDO, TAMPA 600 MM (COM INSCRICAO EM RELEVO DO TIPO DE REDE)</t>
  </si>
  <si>
    <t xml:space="preserve">TAMPAO FOFO SIMPLES COM BASE / REQUADRO, CLASSE D400 CARGA MAX. 40 T, REDONDO, TAMPA 600 MM (COM INSCRICAO EM RELEVO DO TIPO DE REDE)</t>
  </si>
  <si>
    <t xml:space="preserve">TAMPAO FOFO SIMPLES COM BASE / REQUADRO, CLASSE D400 CARGA MAX. 40 T, REDONDO, TAMPA 900 MM (COM INSCRICAO EM RELEVO DO TIPO DE REDE)</t>
  </si>
  <si>
    <t xml:space="preserve">TAMPAO FOFO SIMPLES COM BASE / REQUADRO, R-2, CLASSE A15 CARGA MAX. 1,5 T, 550 X 1100 MM (COM INSCRICAO EM RELEVO DO TIPO DE REDE)</t>
  </si>
  <si>
    <t xml:space="preserve">TANQUE DE LOUCA BRANCA, COM COLUNA, *30* L</t>
  </si>
  <si>
    <t xml:space="preserve">TANQUE DE LOUCA BRANCA, SUSPENSO, *20* L</t>
  </si>
  <si>
    <t xml:space="preserve">TARIFA "A" ENTRE 0 E 20M3 FORNECIMENTO D'AGUA</t>
  </si>
  <si>
    <t xml:space="preserve">TARJETA LIVRE / OCUPADO PARA PORTA DE BANHEIRO, CORPO EM ZAMAC E ESPELHO EM LATAO</t>
  </si>
  <si>
    <t xml:space="preserve">TARUGO DELIMITADOR DE PROFUNDIDADE EM ESPUMA DE POLIETILENO DE BAIXA DENSIDADE 10 MM, CINZA</t>
  </si>
  <si>
    <t xml:space="preserve">TE CPVC, SOLDAVEL, 90 GRAUS, 114 MM, PARA AGUA QUENTE PREDIAL</t>
  </si>
  <si>
    <t xml:space="preserve">TE DE COBRE SEM ANEL DE SOLDA, BOLSA X BOLSA X BOLSA, 104 MM</t>
  </si>
  <si>
    <t xml:space="preserve">TE DE COBRE SEM ANEL DE SOLDA, BOLSA X BOLSA X BOLSA, 15 MM</t>
  </si>
  <si>
    <t xml:space="preserve">TE DE COBRE SEM ANEL DE SOLDA, BOLSA X BOLSA X BOLSA, 22 MM</t>
  </si>
  <si>
    <t xml:space="preserve">TE DE COBRE SEM ANEL DE SOLDA, BOLSA X BOLSA X BOLSA, 28 MM</t>
  </si>
  <si>
    <t xml:space="preserve">TE DE COBRE SEM ANEL DE SOLDA, BOLSA X BOLSA X BOLSA, 35 MM</t>
  </si>
  <si>
    <t xml:space="preserve">TE DE COBRE SEM ANEL DE SOLDA, BOLSA X BOLSA X BOLSA, 42 MM</t>
  </si>
  <si>
    <t xml:space="preserve">TE DE COBRE SEM ANEL DE SOLDA, BOLSA X BOLSA X BOLSA, 54 MM</t>
  </si>
  <si>
    <t xml:space="preserve">TE DE COBRE SEM ANEL DE SOLDA, BOLSA X BOLSA X BOLSA, 66 MM</t>
  </si>
  <si>
    <t xml:space="preserve">TE DE COBRE SEM ANEL DE SOLDA, BOLSA X BOLSA X BOLSA, 79 MM</t>
  </si>
  <si>
    <t xml:space="preserve">TE DE INSPECAO, PVC, 100 X 75 MM, SERIE NORMAL PARA ESGOTO PREDIAL</t>
  </si>
  <si>
    <t xml:space="preserve">TE DE REDUCAO COM ROSCA, PVC, 90 GRAUS, 1.1/2" X 3/4", AGUA FRIA PREDIAL</t>
  </si>
  <si>
    <t xml:space="preserve">TE DE REDUCAO, PVC PBA, BBB, JE, DN 100 X 50 / DE 110 X 60 MM, PARA REDE DE AGUA</t>
  </si>
  <si>
    <t xml:space="preserve">TE DE REDUCAO, PVC PBA, BBB, JE, DN 100 X 75 / DE 110 X 85 MM, PARA REDE DE AGUA</t>
  </si>
  <si>
    <t xml:space="preserve">TE DE REDUCAO, PVC PBA, BBB, JE, DN 75 X 50 / DE 85 X 60 MM, PARA REDE DE AGUA</t>
  </si>
  <si>
    <t xml:space="preserve">TE DUPLA CURVA BRONZE/LATAO SEM ANEL DE SOLDA, ROSCA F X BOLSA X ROSCA F, 1/2" X 15 X 1/2"</t>
  </si>
  <si>
    <t xml:space="preserve">TE DUPLA CURVA BRONZE/LATAO SEM ANEL DE SOLDA, ROSCA F X BOLSA X ROSCA F, 3/4" X 22 X 3/4"</t>
  </si>
  <si>
    <t xml:space="preserve">TE METALICO, PARA CONEXAO COM ANEL DESLIZANTE, DN 16 MM, EM TUBO PEX PARA INST. AGUA QUENTE/FRIA</t>
  </si>
  <si>
    <t xml:space="preserve">TE METALICO, PARA CONEXAO COM ANEL DESLIZANTE, DN 20 MM, EM TUBO PEX PARA INST. AGUA QUENTE/FRIA</t>
  </si>
  <si>
    <t xml:space="preserve">TE METALICO, PARA CONEXAO COM ANEL DESLIZANTE, DN 25 MM, EM TUBO PEX PARA INST. AGUA QUENTE/FRIA</t>
  </si>
  <si>
    <t xml:space="preserve">TE METALICO, PARA CONEXAO COM ANEL DESLIZANTE, DN 32 MM, EM TUBO PEX PARA INST. AGUA QUENTE/FRIA</t>
  </si>
  <si>
    <t xml:space="preserve">TE MISTURADOR, PPR, F/M/M, DN 20 X 20 MM, PARA AGUA QUENTE PREDIAL</t>
  </si>
  <si>
    <t xml:space="preserve">TE MISTURADOR, PPR, F/M/M, DN 25 X 25 MM, PARA AGUA QUENTE PREDIAL</t>
  </si>
  <si>
    <t xml:space="preserve">TE NORMAL, PPR, F/F/F, SOLDAVEL, 90 GRAUS, DN 110 X 110 X 110 MM, PARA AGUA QUENTE PREDIAL</t>
  </si>
  <si>
    <t xml:space="preserve">TE NORMAL, PPR, F/F/F, SOLDAVEL, 90 GRAUS, DN 20 X 20 X 20 MM, PARA AGUA QUENTE PREDIAL</t>
  </si>
  <si>
    <t xml:space="preserve">TE NORMAL, PPR, F/F/F, SOLDAVEL, 90 GRAUS, DN 25 X 25 X 25 MM, PARA AGUA QUENTE PREDIAL</t>
  </si>
  <si>
    <t xml:space="preserve">TE NORMAL, PPR, F/F/F, SOLDAVEL, 90 GRAUS, DN 32 X 32 X 32 MM, PARA AGUA QUENTE PREDIAL</t>
  </si>
  <si>
    <t xml:space="preserve">TE NORMAL, PPR, F/F/F, SOLDAVEL, 90 GRAUS, DN 40 X 40 X 40 MM, PARA AGUA QUENTE PREDIAL</t>
  </si>
  <si>
    <t xml:space="preserve">TE NORMAL, PPR, F/F/F, SOLDAVEL, 90 GRAUS, DN 50 X 50 X 50 MM, PARA AGUA QUENTE PREDIAL</t>
  </si>
  <si>
    <t xml:space="preserve">TE NORMAL, PPR, F/F/F, SOLDAVEL, 90 GRAUS, DN 63 X 63 X 63 MM, PARA AGUA QUENTE PREDIAL</t>
  </si>
  <si>
    <t xml:space="preserve">TE NORMAL, PPR, F/F/F, SOLDAVEL, 90 GRAUS, DN 75 X 75 X 75 MM, PARA AGUA QUENTE PREDIAL</t>
  </si>
  <si>
    <t xml:space="preserve">TE NORMAL, PPR, F/F/F, SOLDAVEL, 90 GRAUS, DN 90 X 90 X 90 MM, PARA AGUA QUENTE PREDIAL</t>
  </si>
  <si>
    <t xml:space="preserve">TE PVC ROSCAVEL 90 GRAUS, 1", PARA AGUA FRIA PREDIAL</t>
  </si>
  <si>
    <t xml:space="preserve">TE PVC, ROSCAVEL, 90 GRAUS, 1/2", AGUA FRIA PREDIAL</t>
  </si>
  <si>
    <t xml:space="preserve">TE PVC, ROSCAVEL, 90 GRAUS, 2", AGUA FRIA PREDIAL</t>
  </si>
  <si>
    <t xml:space="preserve">TE ROSCA FEMEA, METALICO, PARA CONEXAO COM ANEL DESLIZANTE, DN 16 MM X 1/2", EM TUBO PEX PARA INST. AGUA QUENTE/FRIA</t>
  </si>
  <si>
    <t xml:space="preserve">TE ROSCA FEMEA, METALICO, PARA CONEXAO COM ANEL DESLIZANTE, DN 20 MM X 1/2", EM TUBO PEX PARA INST. AGUA QUENTE/FRIA</t>
  </si>
  <si>
    <t xml:space="preserve">TE ROSCA FEMEA, METALICO, PARA CONEXAO COM ANEL DESLIZANTE, DN 25 MM X 3/4", EM TUBO PEX PARA INST. AGUA QUENTE/FRIA</t>
  </si>
  <si>
    <t xml:space="preserve">TE SANITARIO DE REDUCAO, PVC, DN 100 X 50 MM, SERIE NORMAL, PARA ESGOTO PREDIAL</t>
  </si>
  <si>
    <t xml:space="preserve">TE SANITARIO DE REDUCAO, PVC, DN 100 X 75 MM, SERIE NORMAL PARA ESGOTO PREDIAL</t>
  </si>
  <si>
    <t xml:space="preserve">TE, PLASTICO, DN 16 MM, PARA CONEXAO COM CRIMPAGEM, EM TUBO PEX PARA INST. AGUA QUENTE/FRIA</t>
  </si>
  <si>
    <t xml:space="preserve">TE, PLASTICO, DN 20 MM, PARA CONEXAO COM CRIMPAGEM, EM TUBO PEX PARA INST. AGUA QUENTE/FRIA</t>
  </si>
  <si>
    <t xml:space="preserve">TE, PLASTICO, DN 25 MM, PARA CONEXAO COM CRIMPAGEM, EM TUBO PEX PARA INST. AGUA QUENTE/FRIA</t>
  </si>
  <si>
    <t xml:space="preserve">TE, PLASTICO, DN 32 MM, PARA CONEXAO COM CRIMPAGEM, EM TUBO PEX PARA INST. AGUA QUENTE/FRIA</t>
  </si>
  <si>
    <t xml:space="preserve">TE, PVC PBA, BBB, 90 GRAUS, DN 100 / DE 110 MM, PARA REDE DE AGUA</t>
  </si>
  <si>
    <t xml:space="preserve">TE, PVC PBA, BBB, 90 GRAUS, DN 50 / DE 60 MM, PARA REDE DE AGUA</t>
  </si>
  <si>
    <t xml:space="preserve">TE, PVC PBA, BBB, 90 GRAUS, DN 75 / DE 85 MM, PARA REDE DE AGUA</t>
  </si>
  <si>
    <t xml:space="preserve">TE, PVC, 90 GRAUS, BBB, JE, DN 200 MM, PARA REDE COLETORA ESGOTO</t>
  </si>
  <si>
    <t xml:space="preserve">TECNICO DE EDIFICACOES (HORISTA)</t>
  </si>
  <si>
    <t xml:space="preserve">TECNICO EM LABORATORIO E CAMPO DE CONSTRUCAO CIVIL (HORISTA)</t>
  </si>
  <si>
    <t xml:space="preserve">TECNICO EM SEGURANCA DO TRABALHO (HORISTA)</t>
  </si>
  <si>
    <t xml:space="preserve">TECNICO EM SONDAGEM (HORISTA)</t>
  </si>
  <si>
    <t xml:space="preserve">TELA DE ACO SOLDADA GALVANIZADA/ZINCADA PARA ALVENARIA, FIO D = *1,20 A 1,70* MM, MALHA 15 X 15 MM, (C X L) *50 X 12* CM</t>
  </si>
  <si>
    <t xml:space="preserve">TELA DE ACO SOLDADA GALVANIZADA/ZINCADA PARA ALVENARIA, FIO D = *1,20 A 1,70* MM, MALHA 15 X 15 MM, (C X L) *50 X 17,5* CM</t>
  </si>
  <si>
    <t xml:space="preserve">TELA DE ACO SOLDADA GALVANIZADA/ZINCADA PARA ALVENARIA, FIO D = *1,24 MM, MALHA 25 X 25 MM</t>
  </si>
  <si>
    <t xml:space="preserve">TELA DE ACO SOLDADA NERVURADA, CA-60, L-159, (1,69 KG/M2), DIAMETRO DO FIO = 4,5 MM, LARGURA = 2,45 M, ESPACAMENTO DA MALHA = 30 X 10 CM</t>
  </si>
  <si>
    <t xml:space="preserve">TELA DE ACO SOLDADA NERVURADA, CA-60, Q-113, (1,8 KG/M2), DIAMETRO DO FIO = 3,8 MM, LARGURA = 2,45 M, ESPACAMENTO DA MALHA = 10 X 10 CM</t>
  </si>
  <si>
    <t xml:space="preserve">TELA DE ACO SOLDADA NERVURADA, CA-60, Q-138, (2,20 KG/M2), DIAMETRO DO FIO = 4,2 MM, LARGURA = 2,45 M, ESPACAMENTO DA MALHA = 10 X 10 CM</t>
  </si>
  <si>
    <t xml:space="preserve">TELA DE ACO SOLDADA NERVURADA, CA-60, Q-159, (2,52 KG/M2), DIAMETRO DO FIO = 4,5 MM, LARGURA = 2,45 M, ESPACAMENTO DA MALHA = 10 X 10 CM</t>
  </si>
  <si>
    <t xml:space="preserve">TELA DE ACO SOLDADA NERVURADA, CA-60, Q-196, (3,11 KG/M2), DIAMETRO DO FIO = 5,0 MM, LARGURA = 2,45 M, ESPACAMENTO DA MALHA = 10 X 10 CM</t>
  </si>
  <si>
    <t xml:space="preserve">TELA DE ACO SOLDADA NERVURADA, CA-60, Q-283 (4,48 KG/M2), DIAMETRO DO FIO = 6,0 MM, LARGURA = 2,45 X 6,00 M DE COMPRIMENTO, ESPACAMENTO DA MALHA = 10 X 10 CM</t>
  </si>
  <si>
    <t xml:space="preserve">TELA DE ACO SOLDADA NERVURADA, CA-60, Q-61, (0,97 KG/M2), DIAMETRO DO FIO = 3,4 MM, LARGURA = 2,45 M, ESPACAMENTO DA MALHA = 15 X 15 CM</t>
  </si>
  <si>
    <t xml:space="preserve">TELA DE ACO SOLDADA NERVURADA, CA-60, Q-92, (1,48 KG/M2), DIAMETRO DO FIO = 4,2 MM, LARGURA = 2,45 X 60 M DE COMPRIMENTO, ESPACAMENTO DA MALHA = 15 X 15 CM</t>
  </si>
  <si>
    <t xml:space="preserve">TELA DE ACO SOLDADA NERVURADA, CA-60, T-196, (2,11 KG/M2), DIAMETRO DO FIO = 5,0 MM, LARGURA = 2,45 M, ESPACAMENTO DA MALHA = 30 X 10 CM</t>
  </si>
  <si>
    <t xml:space="preserve">TELA DE ARAME GALVANIZADA QUADRANGULAR / LOSANGULAR, FIO 2,11 MM (14 BWG), MALHA 5 X 5 CM, H = 2 M</t>
  </si>
  <si>
    <t xml:space="preserve">TELA DE ARAME GALVANIZADA QUADRANGULAR / LOSANGULAR, FIO 2,11 MM (14 BWG), MALHA 8 X 8 CM, H = 2 M</t>
  </si>
  <si>
    <t xml:space="preserve">TELA DE ARAME GALVANIZADA QUADRANGULAR / LOSANGULAR, FIO 2,77 MM (12 BWG), MALHA 10 X 10 CM, H = 2 M</t>
  </si>
  <si>
    <t xml:space="preserve">TELA DE ARAME GALVANIZADA QUADRANGULAR / LOSANGULAR, FIO 2,77 MM (12 BWG), MALHA 5 X 5 CM, H = 2 M</t>
  </si>
  <si>
    <t xml:space="preserve">TELA DE ARAME GALVANIZADA QUADRANGULAR / LOSANGULAR, FIO 2,77 MM (12 BWG), MALHA 8 X 8 CM, H = 2 M</t>
  </si>
  <si>
    <t xml:space="preserve">TELA DE ARAME GALVANIZADA QUADRANGULAR / LOSANGULAR, FIO 3,4 MM (10 BWG), MALHA 5 X 5 CM, H = 2 M</t>
  </si>
  <si>
    <t xml:space="preserve">TELA DE ARAME GALVANIZADA QUADRANGULAR / LOSANGULAR, FIO 4,19 MM (8 BWG), MALHA 5 X 5 CM, H = 2 M</t>
  </si>
  <si>
    <t xml:space="preserve">TELA DE ARAME GALVANIZADA REVESTIDA EM PVC, QUADRANGULAR / LOSANGULAR, FIO 2,11 MM (14 BWG), BITOLA FINAL = *2,8* MM, MALHA *8 X 8* CM, H = 2 M</t>
  </si>
  <si>
    <t xml:space="preserve">TELA DE ARAME GALVANIZADA REVESTIDA EM PVC, QUADRANGULAR / LOSANGULAR, FIO 2,77 MM (12 BWG), BITOLA FINAL = *3,8* MM, MALHA 7,5 X 7,5 CM, H = 2 M</t>
  </si>
  <si>
    <t xml:space="preserve">TELA DE ARAME GALVANIZADA, HEXAGONAL, FIO 0,56 MM (24 BWG), MALHA 1/2", H = 1 M</t>
  </si>
  <si>
    <t xml:space="preserve">TELHA DE BARRO / CERAMICA, NAO ESMALTADA, TIPO ROMANA, AMERICANA, PORTUGUESA, FRANCESA, COMPRIMENTO DE *41* CM, RENDIMENTO DE *16* TELHAS/M2</t>
  </si>
  <si>
    <t xml:space="preserve">TELHA DE CONCRETO TIPO CLASSICA, COR CINZA, COMPRIMENTO DE *42* CM, RENDIMENTO DE *10* TELHAS/M2</t>
  </si>
  <si>
    <t xml:space="preserve">TELHA DE FIBRA DE VIDRO ONDULADA, TRANSLUCIDA / INCOLOR, E = *0,6* MM, DE *0,50 X 2,44* M (L X C)</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</si>
  <si>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t>
  </si>
  <si>
    <t xml:space="preserve">TELHA ONDULADA EM ACO ZINCADO, ALTURA DE 17 MM, ESPESSURA DE 0,50 MM, LARGURA UTIL DE APROXIMADAMENTE 985 MM, SEM PINTURA</t>
  </si>
  <si>
    <t xml:space="preserve">TELHA TERMOISOLANTE REVESTIDA EM ACO GALVALUME, FACE SUPERIOR TRAPEZOIDAL E FACE INFERIOR PLANA (NAO INCLUI ACESSORIOS DE FIXACAO), REVEST COM ESPESSURA DE 0,50 MM, COM PRE-PINTURA DE COR BRANCA NAS DUAS FACES, NUCLEO EM POLIISOCIANURATO (PIR) COM ESPESSURA DE 50 MM</t>
  </si>
  <si>
    <t xml:space="preserve">TELHA TERMOISOLANTE REVESTIDA EM ACO GALVANIZADO, FACE SUPERIOR EM TELHA TRAPEZOIDAL E FACE INFERIOR EM CHAPA PLANA (SEM ACESSORIOS DE FIXACAO), REVESTIMENTO COM ESPESSURA DE 0,50 MM COM PRE-PINTURA NAS DUAS FACES, NUCLEO EM POLIESTIRENO (EPS) DE 30 MM</t>
  </si>
  <si>
    <t xml:space="preserve">TELHA TERMOISOLANTE REVESTIDA EM ACO GALVANIZADO, FACE SUPERIOR EM TELHA TRAPEZOIDAL E FACE INFERIOR EM CHAPA PLANA (SEM ACESSORIOS DE FIXACAO), REVESTIMENTO COM ESPESSURA DE 0,50 MM COM PRE-PINTURA NAS DUAS FACES, NUCLEO EM POLIESTIRENO (EPS) DE 50 MM</t>
  </si>
  <si>
    <t xml:space="preserve">TELHA TERMOISOLANTE REVESTIDA EM ACO GALVANIZADO, FACES SUPERIOR E INFERIOR EM TELHA TRAPEZOIDAL (SEM ACESSORIOS DE FIXACAO), REVESTIMENTO COM ESPESSURA DE 0,50 MM COM PRE-PINTURA NAS DUAS FACES, NUCLEO EM POLIESTIRENO (EPS) DE 50 MM</t>
  </si>
  <si>
    <t xml:space="preserve">TELHA TRAPEZOIDAL EM ACO ZINCADO, SEM PINTURA, ALTURA DE APROXIMADAMENTE 40 MM, ESPESSURA DE 0,50 MM E LARGURA UTIL DE 980 MM</t>
  </si>
  <si>
    <t xml:space="preserve">TELHA TRAPEZOIDAL EM ALUMINIO, ALTURA DE *38* MM E ESPESSURA DE 0,5 MM (LARGURA TOTAL DE 1056 MM E COMPRIMENTO DE 5000 MM)</t>
  </si>
  <si>
    <t xml:space="preserve">TELHA TRAPEZOIDAL EM ALUMINIO, ALTURA DE *38* MM E ESPESSURA DE 0,7 MM (LARGURA TOTAL DE 1056 MM E COMPRIMENTO DE 5000 MM)</t>
  </si>
  <si>
    <t xml:space="preserve">TELHADOR / TELHADISTA (HORISTA)</t>
  </si>
  <si>
    <t xml:space="preserve">TELHADOR / TELHADISTA (MENSALISTA)</t>
  </si>
  <si>
    <t xml:space="preserve">TIJOLO CERAMICO LAMINADO DE *5,5 X 11 X 23* CM (L X A X C), COM 21 FUROS</t>
  </si>
  <si>
    <t xml:space="preserve">TIJOLO CERAMICO MACICO APARENTE 2 FUROS DE *6,5 X 10 X 20* CM (L X A X C)</t>
  </si>
  <si>
    <t xml:space="preserve">TIJOLO CERAMICO MACICO APARENTE DE *6 X 12 X 24* CM (L X A X C)</t>
  </si>
  <si>
    <t xml:space="preserve">TIJOLO CERAMICO MACICO COMUM DE *5 X 10 X 20* CM (L X A X C)</t>
  </si>
  <si>
    <t xml:space="preserve">TIJOLO CERAMICO REFRATARIO DE *2,5 X 11,4 X 22,9* CM (L X A X C)</t>
  </si>
  <si>
    <t xml:space="preserve">TIJOLO CERAMICO REFRATARIO DE *6,3 X 11,4 X 22,9* CM (L X A X C)</t>
  </si>
  <si>
    <t xml:space="preserve">TIL CONDOMINIAL, PVC, DN 100 X 100 MM, PARA REDE COLETORA DE ESGOTO</t>
  </si>
  <si>
    <t xml:space="preserve">TIL PARA LIGACAO PREDIAL, EM PVC, JE, BBB, DN 100 X 100 MM, PARA REDE COLETORA ESGOTO</t>
  </si>
  <si>
    <t xml:space="preserve">TIL RADIAL, PVC, JE, BBB, DN 300 X 200 MM, PARA REDE COLETORA DE ESGOTO (NBR 10.569)</t>
  </si>
  <si>
    <t xml:space="preserve">TINTA / REVESTIMENTO A BASE DE RESINA EPOXI COM ALCATRAO, BICOMPONENTE</t>
  </si>
  <si>
    <t xml:space="preserve">TINTA A BASE DE RESINA ACRILICA EMULSIONADA EM AGUA, PARA SINALIZACAO HORIZONTAL VIARIA (NBR 13699:2012)</t>
  </si>
  <si>
    <t xml:space="preserve">TINTA A OLEO BRILHANTE, PARA MADEIRAS E METAIS</t>
  </si>
  <si>
    <t xml:space="preserve">TINTA ACRILICA A BASE DE SOLVENTE, PARA SINALIZACAO HORIZONTAL VIARIA (NBR 11862)</t>
  </si>
  <si>
    <t xml:space="preserve">TINTA BORRACHA CLORADA, ACABAMENTO SEMIBRILHO, QUALQUER COR</t>
  </si>
  <si>
    <t xml:space="preserve">TINTA EPOXI BASE AGUA PREMIUM, BRANCA</t>
  </si>
  <si>
    <t xml:space="preserve">TINTA ESMALTE BASE AGUA PREMIUM ACETINADO</t>
  </si>
  <si>
    <t xml:space="preserve">TINTA ESMALTE BASE AGUA PREMIUM BRILHANTE</t>
  </si>
  <si>
    <t xml:space="preserve">TINTA ESMALTE SINTETICO PREMIUM DE DUPLA ACAO GRAFITE FOSCO PARA SUPERFICIES METALICAS FERROSAS</t>
  </si>
  <si>
    <t xml:space="preserve">TINTA ESMALTE SINTETICO PREMIUM DE EFEITO PROTETOR DE SUPERFICIE METALICA ALUMINIO</t>
  </si>
  <si>
    <t xml:space="preserve">TINTA ESMALTE SINTETICO STANDARD ACETINADO</t>
  </si>
  <si>
    <t xml:space="preserve">TINTA ESMALTE SINTETICO STANDARD BRILHANTE</t>
  </si>
  <si>
    <t xml:space="preserve">TINTA ESMALTE SINTETICO STANDARD FOSCO</t>
  </si>
  <si>
    <t xml:space="preserve">TINTA LATEX ACRILICA PREMIUM, COR BRANCO FOSCO</t>
  </si>
  <si>
    <t xml:space="preserve">TINTA LATEX ACRILICA SUPER PREMIUM, COR BRANCO FOSCO</t>
  </si>
  <si>
    <t xml:space="preserve">TINTA/RESINA ACRILICA PREMIUM PARA CERAMICA, PEDRAS E OUTROS</t>
  </si>
  <si>
    <t xml:space="preserve">TIRANTE EM FERRO GALVANIZADO PARA CONTRAVENTAMENTO DE TELHA CANALETE 90, 1/4" X 400 MM</t>
  </si>
  <si>
    <t xml:space="preserve">TOMADA 2P+T 10A, 250V (APENAS MODULO)</t>
  </si>
  <si>
    <t xml:space="preserve">TOMADA 2P+T 20A, 250V (APENAS MODULO)</t>
  </si>
  <si>
    <t xml:space="preserve">TOPOGRAFO (HORISTA)</t>
  </si>
  <si>
    <t xml:space="preserve">TORNEIRA DE BOIA BALAO METALICO, VAZAO TOTAL, PARA CAIXA D'AGUA, AGUA QUENTE, ROSCA 1/2", COM HASTE, TORNEIRA E BALAO METALICOS</t>
  </si>
  <si>
    <t xml:space="preserve">TORNEIRA DE BOIA BALAO METALICO, VAZAO TOTAL, PARA CAIXA D'AGUA, AGUA QUENTE, ROSCA 3/4", COM HASTE, TORNEIRA E BALAO METALICOS</t>
  </si>
  <si>
    <t xml:space="preserve">TORNEIRA DE BOIA CONVENCIONAL PARA CAIXA D'AGUA, 1", AGUA FRIA, COM HASTE E TORNEIRA METALICOS E BALAO PLASTICO</t>
  </si>
  <si>
    <t xml:space="preserve">TORNEIRA DE BOIA CONVENCIONAL PARA CAIXA D'AGUA, 2", AGUA FRIA, COM HASTE E TORNEIRA METALICOS E BALAO PLASTICO</t>
  </si>
  <si>
    <t xml:space="preserve">TORNEIRA DE BOIA CONVENCIONAL PARA CAIXA D'AGUA, AGUA FRIA, 1.1/2", COM HASTE E TORNEIRA METALICOS E BALAO PLASTICO</t>
  </si>
  <si>
    <t xml:space="preserve">TORNEIRA DE BOIA CONVENCIONAL PARA CAIXA D'AGUA, AGUA FRIA, 1.1/4", COM HASTE E TORNEIRA METALICOS E BALAO PLASTICO</t>
  </si>
  <si>
    <t xml:space="preserve">TORNEIRA DE BOIA CONVENCIONAL PARA CAIXA D'AGUA, AGUA FRIA, 1/2", COM HASTE E TORNEIRA METALICOS E BALAO PLASTICO</t>
  </si>
  <si>
    <t xml:space="preserve">TORNEIRA DE BOIA CONVENCIONAL PARA CAIXA D'AGUA, AGUA FRIA, 3/4", COM HASTE E TORNEIRA METALICOS E BALAO PLASTICO</t>
  </si>
  <si>
    <t xml:space="preserve">TORNEIRA DE BOIA VAZAO TOTAL PARA CAIXA D'AGUA, AGUA FRIA, BITOLA 1", COM HASTE E TORNEIRA METALICOS E BALAO PLASTICO</t>
  </si>
  <si>
    <t xml:space="preserve">TORNEIRA DE BOIA VAZAO TOTAL PARA CAIXA D'AGUA, AGUA FRIA, BITOLA 1/2", COM HASTE E TORNEIRA METALICOS E BALAO PLASTICO</t>
  </si>
  <si>
    <t xml:space="preserve">TORNEIRA DE BOIA VAZAO TOTAL PARA CAIXA D'AGUA, AGUA FRIA, BITOLA 3/4", COM HASTE E TORNEIRA METALICOS E BALAO PLASTICO</t>
  </si>
  <si>
    <t xml:space="preserve">TORNEIRA DE MESA PARA LAVATORIO, METALICA CROMADA, COM MISTURADOR MONOCOMANDO, BICA BAIXA</t>
  </si>
  <si>
    <t xml:space="preserve">TORNEIRA DE MESA PARA LAVATORIO, METALICA CROMADA, COM SENSOR DE APROXIMACAO ELETRICO, BIVOLT</t>
  </si>
  <si>
    <t xml:space="preserve">TORNEIRA DE MESA/BANCADA, PARA LAVATORIO, FIXA, METALICA CROMADA, PADRAO POPULAR, 1/2" OU 3/4"</t>
  </si>
  <si>
    <t xml:space="preserve">TORNEIRA DE METAL AMARELO, PARA TANQUE / JARDIM, DE PAREDE, COM BICO PLASTICO, CANO CURTO, AREA EXTERNA, PADRAO POPULAR / USO GERAL, 1/2" OU 3/4"</t>
  </si>
  <si>
    <t xml:space="preserve">TORNEIRA DE METAL AMARELO, PARA TANQUE / JARDIM, DE PAREDE, SEM BICO, CANO CURTO, PADRAO POPULAR / USO GERAL, 1/2" OU 3/4"</t>
  </si>
  <si>
    <t xml:space="preserve">TORNEIRA ELETRICA DE PAREDE, PLASTICA, BICA ALTA, PARA COZINHA, 5500 W (110/220 V)</t>
  </si>
  <si>
    <t xml:space="preserve">TORNEIRA METALICA CROMADA CANO CURTO, SEM BICO, SEM AREJADOR, DE PAREDE, PARA TANQUE E USO GERAL, 1/2" OU 3/4"</t>
  </si>
  <si>
    <t xml:space="preserve">TORNEIRA METALICA CROMADA DE MESA PARA LAVATORIO, BICA ALTA, COM AREJADOR</t>
  </si>
  <si>
    <t xml:space="preserve">TORNEIRA METALICA CROMADA DE MESA PARA LAVATORIO, COM SENSOR DE PRESENCA A PILHA, COM AREJADOR EMBUTIDO</t>
  </si>
  <si>
    <t xml:space="preserve">TORNEIRA METALICA CROMADA DE MESA, PARA LAVATORIO, TEMPORIZADA PRESSAO FECHAMENTO AUTOMATICO, BICA BAIXA</t>
  </si>
  <si>
    <t xml:space="preserve">TORNEIRA METALICA CROMADA DE PAREDE LONGA PARA LAVATORIO, COM AREJADOR, ACIONAMENTO ALAVANCA, 1/4 DE VOLTA</t>
  </si>
  <si>
    <t xml:space="preserve">TORNEIRA METALICA CROMADA DE PAREDE, PARA COZINHA, BICA MOVEL, COM AREJADOR, 1/2" OU 3/4"</t>
  </si>
  <si>
    <t xml:space="preserve">TORNEIRA METALICA CROMADA PARA JARDIM / TANQUE, COM BICO PLASTICO, CANO LONGO, DE PAREDE, PADRAO POPULAR / USO GERAL, 1/2" OU 3/4"</t>
  </si>
  <si>
    <t xml:space="preserve">TORNEIRA METALICA CROMADA PARA TANQUE / JARDIM, SEM BICO, CANO LONGO, DE PAREDE, PADRAO POPULAR / USO GERAL, 1/2" OU 3/4"</t>
  </si>
  <si>
    <t xml:space="preserve">TORNEIRA METALICA CROMADA, CANO CURTO, COM AREJADOR, SEM BICO PLASTICO, DE PAREDE, PARA USO GERAL, 1/2" OU 3/4"</t>
  </si>
  <si>
    <t xml:space="preserve">TORNEIRA METALICA CROMADA, DE MESA/BANCADA, PARA COZINHA, BICA MOVEL, COM AREJADOR, 1/2" OU 3/4"</t>
  </si>
  <si>
    <t xml:space="preserve">TORNEIRA METALICA CROMADA, RETA, DE PAREDE, PARA COZINHA, COM AREJADOR, PADRAO POPULAR, 1/2" OU 3/4"</t>
  </si>
  <si>
    <t xml:space="preserve">TORNEIRA METALICA CROMADA, RETA, DE PAREDE, PARA COZINHA, SEM BICO, SEM AREJADOR, PADRAO POPULAR, 1/2" OU 3/4"</t>
  </si>
  <si>
    <t xml:space="preserve">TORNEIRA PLASTICA DE BOIA CONVENCIONAL PARA CAIXA DE AGUA, AGUA FRIA, 3/4", COM HASTE METALICA E COM TORNEIRA E BALAO PLASTICOS (PADRAO POPULAR)</t>
  </si>
  <si>
    <t xml:space="preserve">TORNEIRA PLASTICA DE BOIA PARA CAIXA DE DESCARGA, 1/2", BALAO E TORNEIRA PLASTICOS, COM HASTE METALICA</t>
  </si>
  <si>
    <t xml:space="preserve">TORNEIRA PLASTICA DE MESA, BICA MOVEL, PARA COZINHA 1/2"</t>
  </si>
  <si>
    <t xml:space="preserve">TORNEIRA PLASTICA PARA TANQUE 1/2" OU 3/4" COM BICO PARA MANGUEIRA</t>
  </si>
  <si>
    <t xml:space="preserve">TORNO/MORSA DE BANCADA NUMERO 4</t>
  </si>
  <si>
    <t xml:space="preserve">TRANSPORTE - HORISTA (COLETADO CAIXA - ENCARGOS COMPLEMENTARES)</t>
  </si>
  <si>
    <t xml:space="preserve">TRANSPORTE - MENSALISTA (COLETADO CAIXA - ENCARGOS COMPLEMENTARES)</t>
  </si>
  <si>
    <t xml:space="preserve">TRATOR DE PNEUS COM POTENCIA DE 85 CV, TURBO, PESO COM LASTRO DE 4900 KG</t>
  </si>
  <si>
    <t xml:space="preserve">TRAVA / PRENDEDOR DE PORTA, EM LATAO CROMADO, MONTADO EM PISO</t>
  </si>
  <si>
    <t xml:space="preserve">TRELICA NERVURADA (ESPACADOR), ALTURA = 120,0 MM, DIAMETRO DOS BANZOS INFERIORES E SUPERIOR = 6,0 MM, DIAMETRO DA DIAGONAL = 4,2 MM</t>
  </si>
  <si>
    <t xml:space="preserve">TRENA COM FITA DE ACO DE 10 M X 25 MM (COMPRIMENTO X LARGURA)</t>
  </si>
  <si>
    <t xml:space="preserve">TRILHO PANTOGRAFICO CONCAVO, TIPO U, EM ALUMINIO, COM DIMENSOES DE APROX *35 X 35* MM, PARA ROLDANA DE PORTA DE CORRER</t>
  </si>
  <si>
    <t xml:space="preserve">TRILHO PANTOGRAFICO RETO, EM ALUMINIO, TIPO U, COM DIMENSOES DE *38 X 38* MM PARA PORTA DE CORRER</t>
  </si>
  <si>
    <t xml:space="preserve">TRILHO QUADRADO FRISADO PARA RODIZIO (VERGALHAO MACICO), EM ALUMINIO, COM DIMENSOES DE *6 X 6* MM</t>
  </si>
  <si>
    <t xml:space="preserve">TRINCHA CERDAS GRIS 1.1/2" (38 MM)</t>
  </si>
  <si>
    <t xml:space="preserve">TRINCHA DE 1" COM CERDAS SINTETICAS</t>
  </si>
  <si>
    <t xml:space="preserve">TRINCHA DE 2" COM CERDAS SINTETICAS</t>
  </si>
  <si>
    <t xml:space="preserve">TUBO ACO CARBONO SEM COSTURA 1 1/4", E= *3,56 MM, SCHEDULE 40, *3,38* KG/M</t>
  </si>
  <si>
    <t xml:space="preserve">TUBO ACO CARBONO SEM COSTURA 1", E= *3,38 MM, SCHEDULE 40, *2,50* KG/M</t>
  </si>
  <si>
    <t xml:space="preserve">TUBO ACO CARBONO SEM COSTURA 20", E= *6,35 MM, SCHEDULE 10, *78,46 KG/M</t>
  </si>
  <si>
    <t xml:space="preserve">TUBO ACO CARBONO SEM COSTURA 3", E= *5,49 MM, SCHEDULE 40, *11,28* KG/M</t>
  </si>
  <si>
    <t xml:space="preserve">TUBO ACO CARBONO SEM COSTURA 5", E= *6,55 MM, SCHEDULE 40, *21,75* KG/M</t>
  </si>
  <si>
    <t xml:space="preserve">TUBO ACO CARBONO SEM COSTURA 6", E= 7,11 MM, SCHEDULE 40, *28,26 KG/M</t>
  </si>
  <si>
    <t xml:space="preserve">TUBO ACO CARBONO SEM COSTURA 8", E= *6,35 MM, SCHEDULE 20, *33,27 KG/M</t>
  </si>
  <si>
    <t xml:space="preserve">TUBO ACO GALVANIZADO COM COSTURA, CLASSE LEVE, DN 100 MM (4"), E = 3,75 MM, *10,55* KG/M (NBR 5580)</t>
  </si>
  <si>
    <t xml:space="preserve">TUBO ACO GALVANIZADO COM COSTURA, CLASSE LEVE, DN 15 MM (1/2"), E = 2,25 MM, *1,2* KG/M (NBR 5580)</t>
  </si>
  <si>
    <t xml:space="preserve">TUBO ACO GALVANIZADO COM COSTURA, CLASSE LEVE, DN 20 MM (3/4"), E = 2,25 MM, *1,3* KG/M (NBR 5580)</t>
  </si>
  <si>
    <t xml:space="preserve">TUBO ACO GALVANIZADO COM COSTURA, CLASSE LEVE, DN 25 MM (1"), E = 2,65 MM, *2,11* KG/M (NBR 5580)</t>
  </si>
  <si>
    <t xml:space="preserve">TUBO ACO GALVANIZADO COM COSTURA, CLASSE LEVE, DN 32 MM (1 1/4"), E = 2,65 MM, *2,71* KG/M (NBR 5580)</t>
  </si>
  <si>
    <t xml:space="preserve">TUBO ACO GALVANIZADO COM COSTURA, CLASSE LEVE, DN 40 MM (1 1/2"), E = 3,00 MM, *3,48* KG/M (NBR 5580)</t>
  </si>
  <si>
    <t xml:space="preserve">TUBO ACO GALVANIZADO COM COSTURA, CLASSE LEVE, DN 50 MM (2"), E = 3,00 MM, *4,40* KG/M (NBR 5580)</t>
  </si>
  <si>
    <t xml:space="preserve">TUBO ACO GALVANIZADO COM COSTURA, CLASSE LEVE, DN 65 MM (2 1/2"), E = 3,35 MM, * 6,23* KG/M (NBR 5580)</t>
  </si>
  <si>
    <t xml:space="preserve">TUBO ACO GALVANIZADO COM COSTURA, CLASSE LEVE, DN 80 MM (3"), E = 3,35 MM, *7,32* KG/M (NBR 5580)</t>
  </si>
  <si>
    <t xml:space="preserve">TUBO COLETOR DE ESGOTO PVC, JEI, DN 100 MM (NBR 7362)</t>
  </si>
  <si>
    <t xml:space="preserve">TUBO COLETOR DE ESGOTO, PVC, JEI, DN 150 MM (NBR 7362)</t>
  </si>
  <si>
    <t xml:space="preserve">TUBO CORRUGADO PEAD, PAREDE DUPLA, INTERNA LISA, JEI DN/DI 500 MM (DRENAGEM/ESGOTO)</t>
  </si>
  <si>
    <t xml:space="preserve">TUBO CORRUGADO PEAD, PAREDE DUPLA, INTERNA LISA, JEI, DN/DI *1000* MM, PARA SANEAMENTO (DRENAGEM/ESGOTO)</t>
  </si>
  <si>
    <t xml:space="preserve">TUBO CORRUGADO PEAD, PAREDE DUPLA, INTERNA LISA, JEI, DN/DI *400* MM, PARA SANEAMENTO (DRENAGEM/ESGOTO)</t>
  </si>
  <si>
    <t xml:space="preserve">TUBO CORRUGADO PEAD, PAREDE DUPLA, INTERNA LISA, JEI, DN/DI *800* MM, PARA SANEAMENTO (DRENAGEM/ESGOTO)</t>
  </si>
  <si>
    <t xml:space="preserve">TUBO CORRUGADO PEAD, PAREDE DUPLA, INTERNA LISA, JEI, DN/DI 1200 MM, PARA SANEAMENTO (DRENAGEM/ESGOTO)</t>
  </si>
  <si>
    <t xml:space="preserve">TUBO CORRUGADO PEAD, PAREDE DUPLA, INTERNA LISA, JEI, DN/DI 250 MM, PARA SANEAMENTO (DRENAGEM/ESGOTO)</t>
  </si>
  <si>
    <t xml:space="preserve">TUBO CORRUGADO PEAD, PAREDE DUPLA, INTERNA LISA, JEI, DN/DI 300 MM, PARA SANEAMENTO (DRENAGEM/ESGOTO)</t>
  </si>
  <si>
    <t xml:space="preserve">TUBO CORRUGADO PEAD, PAREDE DUPLA, INTERNA LISA, JEI, DN/DI 600 MM, PARA SANEAMENTO (DRENAGEM/ESGOTO)</t>
  </si>
  <si>
    <t xml:space="preserve">TUBO CPVC, SOLDAVEL, 114 MM, AGUA QUENTE (NBR 15884)</t>
  </si>
  <si>
    <t xml:space="preserve">TUBO DE BORRACHA ELASTOMERICA FLEXIVEL, PRETA, PARA ISOLAMENTO TERMICO DE TUBULACAO, DN 1 1/8" (28 MM), E= 32 MM, COEFICIENTE DE CONDUTIVIDADE TERMICA 0,036W/MK, VAPOR DE AGUA MAIOR OU IGUAL A 10.000</t>
  </si>
  <si>
    <t xml:space="preserve">TUBO DE BORRACHA ELASTOMERICA FLEXIVEL, PRETA, PARA ISOLAMENTO TERMICO DE TUBULACAO, DN 1 3/8" (35 MM), E= 32 MM, COEFICIENTE DE CONDUTIVIDADE TERMICA 0,036W/MK, VAPOR DE AGUA MAIOR OU IGUAL A 10.000</t>
  </si>
  <si>
    <t xml:space="preserve">TUBO DE BORRACHA ELASTOMERICA FLEXIVEL, PRETA, PARA ISOLAMENTO TERMICO DE TUBULACAO, DN 1 5/8" (42 MM), E= 32 MM, COEFICIENTE DE CONDUTIVIDADE TERMICA 0,036W/MK, VAPOR DE AGUA MAIOR OU IGUAL A 10.000</t>
  </si>
  <si>
    <t xml:space="preserve">TUBO DE BORRACHA ELASTOMERICA FLEXIVEL, PRETA, PARA ISOLAMENTO TERMICO DE TUBULACAO, DN 1" (25 MM), E= 32 MM, COEFICIENTE DE CONDUTIVIDADE TERMICA 0,036W/MK, VAPOR DE AGUA MAIOR OU IGUAL A 10.000</t>
  </si>
  <si>
    <t xml:space="preserve">TUBO DE BORRACHA ELASTOMERICA FLEXIVEL, PRETA, PARA ISOLAMENTO TERMICO DE TUBULACAO, DN 1/2" (12 MM), E= 19 MM, COEFICIENTE DE CONDUTIVIDADE TERMICA 0,036W/MK, VAPOR DE AGUA MAIOR OU IGUAL A 10.000</t>
  </si>
  <si>
    <t xml:space="preserve">TUBO DE BORRACHA ELASTOMERICA FLEXIVEL, PRETA, PARA ISOLAMENTO TERMICO DE TUBULACAO, DN 1/4" (6 MM), E= 9 MM, COEFICIENTE DE CONDUTIVIDADE TERMICA 0,036W/MK, VAPOR DE AGUA MAIOR OU IGUAL A 10.000</t>
  </si>
  <si>
    <t xml:space="preserve">TUBO DE BORRACHA ELASTOMERICA FLEXIVEL, PRETA, PARA ISOLAMENTO TERMICO DE TUBULACAO, DN 2 1/8" (54 MM), E= 32 MM, COEFICIENTE DE CONDUTIVIDADE TERMICA 0,036W/MK, VAPOR DE AGUA MAIOR OU IGUAL A 10.000</t>
  </si>
  <si>
    <t xml:space="preserve">TUBO DE BORRACHA ELASTOMERICA FLEXIVEL, PRETA, PARA ISOLAMENTO TERMICO DE TUBULACAO, DN 3/4" (18 MM), E= 32 MM, COEFICIENTE DE CONDUTIVIDADE TERMICA 0,036W/MK, VAPOR DE AGUA MAIOR OU IGUAL A 10.000</t>
  </si>
  <si>
    <t xml:space="preserve">TUBO DE BORRACHA ELASTOMERICA FLEXIVEL, PRETA, PARA ISOLAMENTO TERMICO DE TUBULACAO, DN 3/8" (10 MM), E= 19 MM, COEFICIENTE DE CONDUTIVIDADE TERMICA 0,036W/MK, VAPOR DE AGUA MAIOR OU IGUAL A 10.000</t>
  </si>
  <si>
    <t xml:space="preserve">TUBO DE BORRACHA ELASTOMERICA FLEXIVEL, PRETA, PARA ISOLAMENTO TERMICO DE TUBULACAO, DN 7/8" (22 MM), E= 32 MM, COEFICIENTE DE CONDUTIVIDADE TERMICA 0,036W/MK, VAPOR DE AGUA MAIOR OU IGUAL A 10.000</t>
  </si>
  <si>
    <t xml:space="preserve">TUBO DE COBRE CLASSE "A", DN = 1 1/2" (42 MM), PARA INSTALACOES DE MEDIA PRESSAO PARA GASES COMBUSTIVEIS E MEDICINAIS</t>
  </si>
  <si>
    <t xml:space="preserve">TUBO DE COBRE CLASSE "A", DN = 1 1/4" (35 MM), PARA INSTALACOES DE MEDIA PRESSAO PARA GASES COMBUSTIVEIS E MEDICINAIS</t>
  </si>
  <si>
    <t xml:space="preserve">TUBO DE COBRE CLASSE "A", DN = 1" (28 MM), PARA INSTALACOES DE MEDIA PRESSAO PARA GASES COMBUSTIVEIS E MEDICINAIS</t>
  </si>
  <si>
    <t xml:space="preserve">TUBO DE COBRE CLASSE "A", DN = 1/2" (15 MM), PARA INSTALACOES DE MEDIA PRESSAO PARA GASES COMBUSTIVEIS E MEDICINAIS</t>
  </si>
  <si>
    <t xml:space="preserve">TUBO DE COBRE CLASSE "A", DN = 2 1/2" (66 MM), PARA INSTALACOES DE MEDIA PRESSAO PARA GASES COMBUSTIVEIS E MEDICINAIS</t>
  </si>
  <si>
    <t xml:space="preserve">TUBO DE COBRE CLASSE "A", DN = 2" (54 MM), PARA INSTALACOES DE MEDIA PRESSAO PARA GASES COMBUSTIVEIS E MEDICINAIS</t>
  </si>
  <si>
    <t xml:space="preserve">TUBO DE COBRE CLASSE "A", DN = 3" (79 MM), PARA INSTALACOES DE MEDIA PRESSAO PARA GASES COMBUSTIVEIS E MEDICINAIS</t>
  </si>
  <si>
    <t xml:space="preserve">TUBO DE COBRE CLASSE "A", DN = 3/4" (22 MM), PARA INSTALACOES DE MEDIA PRESSAO PARA GASES COMBUSTIVEIS E MEDICINAIS</t>
  </si>
  <si>
    <t xml:space="preserve">TUBO DE COBRE CLASSE "A", DN = 4" (104 MM), PARA INSTALACOES DE MEDIA PRESSAO PARA GASES COMBUSTIVEIS E MEDICINAIS</t>
  </si>
  <si>
    <t xml:space="preserve">TUBO DE COBRE FLEXIVEL, D = 1/2", E = 0,79 MM, PARA AR-CONDICIONADO/ INSTALACOES GAS RESIDENCIAIS E COMERCIAIS</t>
  </si>
  <si>
    <t xml:space="preserve">TUBO DE COBRE FLEXIVEL, D = 1/4", E = 0,79 MM, PARA AR-CONDICIONADO/ INSTALACOES GAS RESIDENCIAIS E COMERCIAIS</t>
  </si>
  <si>
    <t xml:space="preserve">TUBO DE COBRE FLEXIVEL, D = 3/16", E = 0,79 MM, PARA AR-CONDICIONADO/ INSTALACOES GAS RESIDENCIAIS E COMERCIAIS</t>
  </si>
  <si>
    <t xml:space="preserve">TUBO DE COBRE FLEXIVEL, D = 3/4", E = 0,79 MM, PARA AR-CONDICIONADO/ INSTALACOES GAS RESIDENCIAIS E COMERCIAIS</t>
  </si>
  <si>
    <t xml:space="preserve">TUBO DE COBRE FLEXIVEL, D = 3/8", E = 0,79 MM, PARA AR-CONDICIONADO/ INSTALACOES GAS RESIDENCIAIS E COMERCIAIS</t>
  </si>
  <si>
    <t xml:space="preserve">TUBO DE COBRE FLEXIVEL, D = 5/16", E = 0,79 MM, PARA AR-CONDICIONADO/ INSTALACOES GAS RESIDENCIAIS E COMERCIAIS</t>
  </si>
  <si>
    <t xml:space="preserve">TUBO DE COBRE FLEXIVEL, D = 5/8", E = 0,79 MM, PARA AR-CONDICIONADO/ INSTALACOES GAS RESIDENCIAIS E COMERCIAIS</t>
  </si>
  <si>
    <t xml:space="preserve">TUBO DE CONCRETO ARMADO PARA AGUAS PLUVIAIS, CLASSE PA-1, COM ENCAIXE PONTA E BOLSA, DIAMETRO NOMINAL DE 1000 MM</t>
  </si>
  <si>
    <t xml:space="preserve">TUBO DE CONCRETO ARMADO PARA AGUAS PLUVIAIS, CLASSE PA-1, COM ENCAIXE PONTA E BOLSA, DIAMETRO NOMINAL DE 1100 MM</t>
  </si>
  <si>
    <t xml:space="preserve">TUBO DE CONCRETO ARMADO PARA AGUAS PLUVIAIS, CLASSE PA-1, COM ENCAIXE PONTA E BOLSA, DIAMETRO NOMINAL DE 1200 MM</t>
  </si>
  <si>
    <t xml:space="preserve">TUBO DE CONCRETO ARMADO PARA AGUAS PLUVIAIS, CLASSE PA-1, COM ENCAIXE PONTA E BOLSA, DIAMETRO NOMINAL DE 1500 MM</t>
  </si>
  <si>
    <t xml:space="preserve">TUBO DE CONCRETO ARMADO PARA AGUAS PLUVIAIS, CLASSE PA-1, COM ENCAIXE PONTA E BOLSA, DIAMETRO NOMINAL DE 2000 MM</t>
  </si>
  <si>
    <t xml:space="preserve">TUBO DE CONCRETO ARMADO PARA AGUAS PLUVIAIS, CLASSE PA-1, COM ENCAIXE PONTA E BOLSA, DIAMETRO NOMINAL DE 300 MM</t>
  </si>
  <si>
    <t xml:space="preserve">TUBO DE CONCRETO ARMADO PARA AGUAS PLUVIAIS, CLASSE PA-1, COM ENCAIXE PONTA E BOLSA, DIAMETRO NOMINAL DE 400 MM</t>
  </si>
  <si>
    <t xml:space="preserve">TUBO DE CONCRETO ARMADO PARA AGUAS PLUVIAIS, CLASSE PA-1, COM ENCAIXE PONTA E BOLSA, DIAMETRO NOMINAL DE 700 MM</t>
  </si>
  <si>
    <t xml:space="preserve">TUBO DE CONCRETO ARMADO PARA AGUAS PLUVIAIS, CLASSE PA-1, COM ENCAIXE PONTA E BOLSA, DIAMETRO NOMINAL DE 800 MM</t>
  </si>
  <si>
    <t xml:space="preserve">TUBO DE CONCRETO ARMADO PARA AGUAS PLUVIAIS, CLASSE PA-1, COM ENCAIXE PONTA E BOLSA, DIAMETRO NOMINAL DE 900 MM</t>
  </si>
  <si>
    <t xml:space="preserve">TUBO DE CONCRETO ARMADO PARA AGUAS PLUVIAIS, CLASSE PA-1, COM ENCAIXE PONTA E BOLSA, DIAMETRO NOMINAL DE = 600 MM</t>
  </si>
  <si>
    <t xml:space="preserve">TUBO DE CONCRETO ARMADO PARA AGUAS PLUVIAIS, CLASSE PA-2, COM ENCAIXE PONTA E BOLSA, DIAMETRO NOMINAL DE 1000 MM</t>
  </si>
  <si>
    <t xml:space="preserve">TUBO DE CONCRETO ARMADO PARA AGUAS PLUVIAIS, CLASSE PA-2, COM ENCAIXE PONTA E BOLSA, DIAMETRO NOMINAL DE 1100 MM</t>
  </si>
  <si>
    <t xml:space="preserve">TUBO DE CONCRETO ARMADO PARA AGUAS PLUVIAIS, CLASSE PA-2, COM ENCAIXE PONTA E BOLSA, DIAMETRO NOMINAL DE 1200 MM</t>
  </si>
  <si>
    <t xml:space="preserve">TUBO DE CONCRETO ARMADO PARA AGUAS PLUVIAIS, CLASSE PA-2, COM ENCAIXE PONTA E BOLSA, DIAMETRO NOMINAL DE 1500 MM</t>
  </si>
  <si>
    <t xml:space="preserve">TUBO DE CONCRETO ARMADO PARA AGUAS PLUVIAIS, CLASSE PA-2, COM ENCAIXE PONTA E BOLSA, DIAMETRO NOMINAL DE 2000 MM</t>
  </si>
  <si>
    <t xml:space="preserve">TUBO DE CONCRETO ARMADO PARA AGUAS PLUVIAIS, CLASSE PA-2, COM ENCAIXE PONTA E BOLSA, DIAMETRO NOMINAL DE 300 MM</t>
  </si>
  <si>
    <t xml:space="preserve">TUBO DE CONCRETO ARMADO PARA AGUAS PLUVIAIS, CLASSE PA-2, COM ENCAIXE PONTA E BOLSA, DIAMETRO NOMINAL DE 400 MM</t>
  </si>
  <si>
    <t xml:space="preserve">TUBO DE CONCRETO ARMADO PARA AGUAS PLUVIAIS, CLASSE PA-2, COM ENCAIXE PONTA E BOLSA, DIAMETRO NOMINAL DE 500 MM</t>
  </si>
  <si>
    <t xml:space="preserve">TUBO DE CONCRETO ARMADO PARA AGUAS PLUVIAIS, CLASSE PA-2, COM ENCAIXE PONTA E BOLSA, DIAMETRO NOMINAL DE 600 MM</t>
  </si>
  <si>
    <t xml:space="preserve">TUBO DE CONCRETO ARMADO PARA AGUAS PLUVIAIS, CLASSE PA-2, COM ENCAIXE PONTA E BOLSA, DIAMETRO NOMINAL DE 700 MM</t>
  </si>
  <si>
    <t xml:space="preserve">TUBO DE CONCRETO ARMADO PARA AGUAS PLUVIAIS, CLASSE PA-2, COM ENCAIXE PONTA E BOLSA, DIAMETRO NOMINAL DE 800 MM</t>
  </si>
  <si>
    <t xml:space="preserve">TUBO DE CONCRETO ARMADO PARA AGUAS PLUVIAIS, CLASSE PA-2, COM ENCAIXE PONTA E BOLSA, DIAMETRO NOMINAL DE 900 MM</t>
  </si>
  <si>
    <t xml:space="preserve">TUBO DE CONCRETO ARMADO PARA AGUAS PLUVIAIS, CLASSE PA-3, COM ENCAIXE PONTA E BOLSA, DIAMETRO NOMINAL DE 1000 MM</t>
  </si>
  <si>
    <t xml:space="preserve">TUBO DE CONCRETO ARMADO PARA AGUAS PLUVIAIS, CLASSE PA-3, COM ENCAIXE PONTA E BOLSA, DIAMETRO NOMINAL DE 1100 MM</t>
  </si>
  <si>
    <t xml:space="preserve">TUBO DE CONCRETO ARMADO PARA AGUAS PLUVIAIS, CLASSE PA-3, COM ENCAIXE PONTA E BOLSA, DIAMETRO NOMINAL DE 1200 MM</t>
  </si>
  <si>
    <t xml:space="preserve">TUBO DE CONCRETO ARMADO PARA AGUAS PLUVIAIS, CLASSE PA-3, COM ENCAIXE PONTA E BOLSA, DIAMETRO NOMINAL DE 1500 MM</t>
  </si>
  <si>
    <t xml:space="preserve">TUBO DE CONCRETO ARMADO PARA AGUAS PLUVIAIS, CLASSE PA-3, COM ENCAIXE PONTA E BOLSA, DIAMETRO NOMINAL DE 400 MM</t>
  </si>
  <si>
    <t xml:space="preserve">TUBO DE CONCRETO ARMADO PARA AGUAS PLUVIAIS, CLASSE PA-3, COM ENCAIXE PONTA E BOLSA, DIAMETRO NOMINAL DE 500 MM</t>
  </si>
  <si>
    <t xml:space="preserve">TUBO DE CONCRETO ARMADO PARA AGUAS PLUVIAIS, CLASSE PA-3, COM ENCAIXE PONTA E BOLSA, DIAMETRO NOMINAL DE 600 MM</t>
  </si>
  <si>
    <t xml:space="preserve">TUBO DE CONCRETO ARMADO PARA AGUAS PLUVIAIS, CLASSE PA-3, COM ENCAIXE PONTA E BOLSA, DIAMETRO NOMINAL DE 700 MM</t>
  </si>
  <si>
    <t xml:space="preserve">TUBO DE CONCRETO ARMADO PARA AGUAS PLUVIAIS, CLASSE PA-3, COM ENCAIXE PONTA E BOLSA, DIAMETRO NOMINAL DE 800 MM</t>
  </si>
  <si>
    <t xml:space="preserve">TUBO DE CONCRETO ARMADO PARA AGUAS PLUVIAIS, CLASSE PA-3, COM ENCAIXE PONTA E BOLSA, DIAMETRO NOMINAL DE 900 MM</t>
  </si>
  <si>
    <t xml:space="preserve">TUBO DE CONCRETO ARMADO PARA ESGOTO SANITARIO, CLASSE EA-2, COM ENCAIXE PONTA E BOLSA, COM JUNTA ELASTICA, DIAMETRO NOMINAL DE 1000 MM</t>
  </si>
  <si>
    <t xml:space="preserve">TUBO DE CONCRETO ARMADO PARA ESGOTO SANITARIO, CLASSE EA-2, COM ENCAIXE PONTA E BOLSA, COM JUNTA ELASTICA, DIAMETRO NOMINAL DE 300 MM</t>
  </si>
  <si>
    <t xml:space="preserve">TUBO DE CONCRETO ARMADO PARA ESGOTO SANITARIO, CLASSE EA-2, COM ENCAIXE PONTA E BOLSA, COM JUNTA ELASTICA, DIAMETRO NOMINAL DE 400 MM</t>
  </si>
  <si>
    <t xml:space="preserve">TUBO DE CONCRETO ARMADO PARA ESGOTO SANITARIO, CLASSE EA-2, COM ENCAIXE PONTA E BOLSA, COM JUNTA ELASTICA, DIAMETRO NOMINAL DE 500 MM</t>
  </si>
  <si>
    <t xml:space="preserve">TUBO DE CONCRETO ARMADO PARA ESGOTO SANITARIO, CLASSE EA-2, COM ENCAIXE PONTA E BOLSA, COM JUNTA ELASTICA, DIAMETRO NOMINAL DE 600 MM</t>
  </si>
  <si>
    <t xml:space="preserve">TUBO DE CONCRETO ARMADO PARA ESGOTO SANITARIO, CLASSE EA-2, COM ENCAIXE PONTA E BOLSA, COM JUNTA ELASTICA, DIAMETRO NOMINAL DE 700 MM</t>
  </si>
  <si>
    <t xml:space="preserve">TUBO DE CONCRETO ARMADO PARA ESGOTO SANITARIO, CLASSE EA-2, COM ENCAIXE PONTA E BOLSA, COM JUNTA ELASTICA, DIAMETRO NOMINAL DE 800 MM</t>
  </si>
  <si>
    <t xml:space="preserve">TUBO DE CONCRETO ARMADO PARA ESGOTO SANITARIO, CLASSE EA-2, COM ENCAIXE PONTA E BOLSA, COM JUNTA ELASTICA, DIAMETRO NOMINAL DE 900 MM</t>
  </si>
  <si>
    <t xml:space="preserve">TUBO DE CONCRETO ARMADO PARA ESGOTO SANITARIO, CLASSE EA-3, COM ENCAIXE PONTA E BOLSA, COM JUNTA ELASTICA, DIAMETRO NOMINAL DE 1000 MM</t>
  </si>
  <si>
    <t xml:space="preserve">TUBO DE CONCRETO ARMADO PARA ESGOTO SANITARIO, CLASSE EA-3, COM ENCAIXE PONTA E BOLSA, COM JUNTA ELASTICA, DIAMETRO NOMINAL DE 400 MM</t>
  </si>
  <si>
    <t xml:space="preserve">TUBO DE CONCRETO ARMADO PARA ESGOTO SANITARIO, CLASSE EA-3, COM ENCAIXE PONTA E BOLSA, COM JUNTA ELASTICA, DIAMETRO NOMINAL DE 500 MM</t>
  </si>
  <si>
    <t xml:space="preserve">TUBO DE CONCRETO ARMADO PARA ESGOTO SANITARIO, CLASSE EA-3, COM ENCAIXE PONTA E BOLSA, COM JUNTA ELASTICA, DIAMETRO NOMINAL DE 600 MM</t>
  </si>
  <si>
    <t xml:space="preserve">TUBO DE CONCRETO ARMADO PARA ESGOTO SANITARIO, CLASSE EA-3, COM ENCAIXE PONTA E BOLSA, COM JUNTA ELASTICA, DIAMETRO NOMINAL DE 700 MM</t>
  </si>
  <si>
    <t xml:space="preserve">TUBO DE CONCRETO ARMADO PARA ESGOTO SANITARIO, CLASSE EA-3, COM ENCAIXE PONTA E BOLSA, COM JUNTA ELASTICA, DIAMETRO NOMINAL DE 800 MM</t>
  </si>
  <si>
    <t xml:space="preserve">TUBO DE CONCRETO ARMADO PARA ESGOTO SANITARIO, CLASSE EA-3, COM ENCAIXE PONTA E BOLSA, COM JUNTA ELASTICA, DIAMETRO NOMINAL DE 900 MM</t>
  </si>
  <si>
    <t xml:space="preserve">TUBO DE CONCRETO ARMADO, PRE MOLDADO PARA AGUAS PLUVIAIS, CLASSE PA-1, COM ENCAIXE PONTA E BOLSA, DIAMETRO NOMINAL DE 500 MM</t>
  </si>
  <si>
    <t xml:space="preserve">TUBO DE CONCRETO SIMPLES PARA AGUAS PLUVIAIS, CLASSE PS1, COM ENCAIXE MACHO E FEMEA, DIAMETRO NOMINAL DE 200 MM</t>
  </si>
  <si>
    <t xml:space="preserve">TUBO DE CONCRETO SIMPLES PARA AGUAS PLUVIAIS, CLASSE PS1, COM ENCAIXE MACHO E FEMEA, DIAMETRO NOMINAL DE 300 MM</t>
  </si>
  <si>
    <t xml:space="preserve">TUBO DE CONCRETO SIMPLES PARA AGUAS PLUVIAIS, CLASSE PS1, COM ENCAIXE MACHO E FEMEA, DIAMETRO NOMINAL DE 400 MM</t>
  </si>
  <si>
    <t xml:space="preserve">TUBO DE CONCRETO SIMPLES PARA AGUAS PLUVIAIS, CLASSE PS1, COM ENCAIXE MACHO E FEMEA, DIAMETRO NOMINAL DE 500 MM</t>
  </si>
  <si>
    <t xml:space="preserve">TUBO DE CONCRETO SIMPLES PARA AGUAS PLUVIAIS, CLASSE PS1, COM ENCAIXE MACHO E FEMEA, DIAMETRO NOMINAL DE 600 MM</t>
  </si>
  <si>
    <t xml:space="preserve">TUBO DE CONCRETO SIMPLES PARA AGUAS PLUVIAIS, CLASSE PS1, COM ENCAIXE PONTA E BOLSA, DIAMETRO NOMINAL DE 200 MM</t>
  </si>
  <si>
    <t xml:space="preserve">TUBO DE CONCRETO SIMPLES PARA AGUAS PLUVIAIS, CLASSE PS1, COM ENCAIXE PONTA E BOLSA, DIAMETRO NOMINAL DE 300 MM</t>
  </si>
  <si>
    <t xml:space="preserve">TUBO DE CONCRETO SIMPLES PARA AGUAS PLUVIAIS, CLASSE PS1, COM ENCAIXE PONTA E BOLSA, DIAMETRO NOMINAL DE 400 MM</t>
  </si>
  <si>
    <t xml:space="preserve">TUBO DE CONCRETO SIMPLES PARA AGUAS PLUVIAIS, CLASSE PS1, COM ENCAIXE PONTA E BOLSA, DIAMETRO NOMINAL DE 500 MM</t>
  </si>
  <si>
    <t xml:space="preserve">TUBO DE CONCRETO SIMPLES PARA AGUAS PLUVIAIS, CLASSE PS1, COM ENCAIXE PONTA E BOLSA, DIAMETRO NOMINAL DE 600 MM</t>
  </si>
  <si>
    <t xml:space="preserve">TUBO DE CONCRETO SIMPLES PARA AGUAS PLUVIAIS, CLASSE PS2, COM ENCAIXE PONTA E BOLSA, DIAMETRO NOMINAL DE 200 MM</t>
  </si>
  <si>
    <t xml:space="preserve">TUBO DE CONCRETO SIMPLES PARA AGUAS PLUVIAIS, CLASSE PS2, COM ENCAIXE PONTA E BOLSA, DIAMETRO NOMINAL DE 300 MM</t>
  </si>
  <si>
    <t xml:space="preserve">TUBO DE CONCRETO SIMPLES PARA AGUAS PLUVIAIS, CLASSE PS2, COM ENCAIXE PONTA E BOLSA, DIAMETRO NOMINAL DE 400 MM</t>
  </si>
  <si>
    <t xml:space="preserve">TUBO DE CONCRETO SIMPLES PARA AGUAS PLUVIAIS, CLASSE PS2, COM ENCAIXE PONTA E BOLSA, DIAMETRO NOMINAL DE 500 MM</t>
  </si>
  <si>
    <t xml:space="preserve">TUBO DE CONCRETO SIMPLES PARA AGUAS PLUVIAIS, CLASSE PS2, COM ENCAIXE PONTA E BOLSA, DIAMETRO NOMINAL DE 600 MM</t>
  </si>
  <si>
    <t xml:space="preserve">TUBO DE CONCRETO SIMPLES PARA ESGOTO SANITARIO, CLASSE ES, COM ENCAIXE PONTA E BOLSA, COM JUNTA ELASTICA, DIAMETRO NOMINAL DE 400 MM</t>
  </si>
  <si>
    <t xml:space="preserve">TUBO DE CONCRETO SIMPLES PARA ESGOTO SANITARIO, CLASSE ES, COM ENCAIXE PONTA E BOLSA, COM JUNTA ELASTICA, DIAMETRO NOMINAL DE 500 MM</t>
  </si>
  <si>
    <t xml:space="preserve">TUBO DE CONCRETO SIMPLES PARA ESGOTO SANITARIO, CLASSE ES, COM ENCAIXE PONTA E BOLSA, COM JUNTA ELASTICA, DIAMETRO NOMINAL DE 600 MM</t>
  </si>
  <si>
    <t xml:space="preserve">TUBO DE CONCRETO SIMPLES POROSO PARA DRENAGEM (DRENO POROSO), COM ENCAIXE MACHO E FEMEA, DIAMETRO NOMINAL DE 200 MM</t>
  </si>
  <si>
    <t xml:space="preserve">TUBO DE CONCRETO SIMPLES POROSO PARA DRENAGEM (DRENO POROSO), COM ENCAIXE MACHO E FEMEA, DIAMETRO NOMINAL DE 300 MM</t>
  </si>
  <si>
    <t xml:space="preserve">TUBO DE DESCARGA, TIPO BENGALA, PARA LIGACAO CAIXA DE DESCARGA - EMBUTIR, PVC, 40 MM X 150 CM</t>
  </si>
  <si>
    <t xml:space="preserve">TUBO DE DESCIDA EXTERNO, DE PVC, PARA CAIXA DE DESCARGA EXTERNA ALTA - DIAMETRO DE 40 MM E ALTURA DE APROXIMADAMENTE 1,55 M</t>
  </si>
  <si>
    <t xml:space="preserve">TUBO DE ESPUMA DE POLIETILENO EXPANDIDO FLEXIVEL PARA ISOLAMENTO TERMICO DE TUBULACAO DE AR CONDICIONADO, AGUA QUENTE, DN 1 1/2", E= 10 MM</t>
  </si>
  <si>
    <t xml:space="preserve">TUBO DE ESPUMA DE POLIETILENO EXPANDIDO FLEXIVEL PARA ISOLAMENTO TERMICO DE TUBULACAO DE AR CONDICIONADO, AGUA QUENTE, DN 1 1/4", E= 10 MM</t>
  </si>
  <si>
    <t xml:space="preserve">TUBO DE ESPUMA DE POLIETILENO EXPANDIDO FLEXIVEL PARA ISOLAMENTO TERMICO DE TUBULACAO DE AR CONDICIONADO, AGUA QUENTE, DN 1 1/8", E= 10 MM</t>
  </si>
  <si>
    <t xml:space="preserve">TUBO DE ESPUMA DE POLIETILENO EXPANDIDO FLEXIVEL PARA ISOLAMENTO TERMICO DE TUBULACAO DE AR CONDICIONADO, AGUA QUENTE, DN 1 3/8", E= 10 MM</t>
  </si>
  <si>
    <t xml:space="preserve">TUBO DE ESPUMA DE POLIETILENO EXPANDIDO FLEXIVEL PARA ISOLAMENTO TERMICO DE TUBULACAO DE AR CONDICIONADO, AGUA QUENTE, DN 1 5/8", E= 10 MM</t>
  </si>
  <si>
    <t xml:space="preserve">TUBO DE ESPUMA DE POLIETILENO EXPANDIDO FLEXIVEL PARA ISOLAMENTO TERMICO DE TUBULACAO DE AR CONDICIONADO, AGUA QUENTE, DN 1", E= 10 MM</t>
  </si>
  <si>
    <t xml:space="preserve">TUBO DE ESPUMA DE POLIETILENO EXPANDIDO FLEXIVEL PARA ISOLAMENTO TERMICO DE TUBULACAO DE AR CONDICIONADO, AGUA QUENTE, DN 1/2", E= 10 MM</t>
  </si>
  <si>
    <t xml:space="preserve">TUBO DE ESPUMA DE POLIETILENO EXPANDIDO FLEXIVEL PARA ISOLAMENTO TERMICO DE TUBULACAO DE AR CONDICIONADO, AGUA QUENTE, DN 1/4", E= 10 MM</t>
  </si>
  <si>
    <t xml:space="preserve">TUBO DE ESPUMA DE POLIETILENO EXPANDIDO FLEXIVEL PARA ISOLAMENTO TERMICO DE TUBULACAO DE AR CONDICIONADO, AGUA QUENTE, DN 3/4", E= 10 MM</t>
  </si>
  <si>
    <t xml:space="preserve">TUBO DE ESPUMA DE POLIETILENO EXPANDIDO FLEXIVEL PARA ISOLAMENTO TERMICO DE TUBULACAO DE AR CONDICIONADO, AGUA QUENTE, DN 3/8", E= 10 MM</t>
  </si>
  <si>
    <t xml:space="preserve">TUBO DE ESPUMA DE POLIETILENO EXPANDIDO FLEXIVEL PARA ISOLAMENTO TERMICO DE TUBULACAO DE AR CONDICIONADO, AGUA QUENTE, DN 7/8", E= 10 MM</t>
  </si>
  <si>
    <t xml:space="preserve">TUBO DE POLIETILENO DE ALTA DENSIDADE, PEAD, PE-80, DE = 1000 MM X 38,5 MM PAREDE, (SDR 26 - PN 05) PARA REDE DE AGUA OU ESGOTO (NBR 15561)</t>
  </si>
  <si>
    <t xml:space="preserve">TUBO DE POLIETILENO DE ALTA DENSIDADE, PEAD, PE-80, DE = 110 MM X 10,0 MM PAREDE, (SDR 11 - PN 12,5) PARA REDE DE AGUA OU ESGOTO (NBR 15561)</t>
  </si>
  <si>
    <t xml:space="preserve">TUBO DE POLIETILENO DE ALTA DENSIDADE, PEAD, PE-80, DE = 160 MM X 14,6 MM PAREDE, (SDR 11 - PN 12,5) PARA REDE DE AGUA OU ESGOTO (NBR 15561)</t>
  </si>
  <si>
    <t xml:space="preserve">TUBO DE POLIETILENO DE ALTA DENSIDADE, PEAD, PE-80, DE = 900 MM X 34,7 MM PAREDE, (SDR 26 - PN 05) PARA REDE DE AGUA OU ESGOTO (NBR 15561)</t>
  </si>
  <si>
    <t xml:space="preserve">TUBO DE POLIETILENO DE ALTA DENSIDADE, PEAD, PE-80, DE= 200 MM X 18,2 MM PAREDE, (SDR 11 - PN 12,5) PARA REDE DE AGUA OU ESGOTO (NBR 15561)</t>
  </si>
  <si>
    <t xml:space="preserve">TUBO DE POLIETILENO DE ALTA DENSIDADE, PEAD, PE-80, DE= 315 MM X 28,7 MM PAREDE, (SDR 11 - PN 12,5) PARA REDE DE AGUA OU ESGOTO (NBR 15561)</t>
  </si>
  <si>
    <t xml:space="preserve">TUBO DE POLIETILENO DE ALTA DENSIDADE, PEAD, PE-80, DE= 400 MM X 36,4 MM PAREDE, (SDR 11 - PN 12,5) PARA REDE DE AGUA OU ESGOTO (NBR 15561)</t>
  </si>
  <si>
    <t xml:space="preserve">TUBO DE POLIETILENO DE ALTA DENSIDADE, PEAD, PE-80, DE= 500 MM X 45,5 MM PAREDE, (SDR 11 - PN 12,5) PARA REDE DE AGUA OU ESGOTO (NBR 15561)</t>
  </si>
  <si>
    <t xml:space="preserve">TUBO DE POLIETILENO DE ALTA DENSIDADE, PEAD, PE-80, DE= 630 MM X 57,3 MM PAREDE (SDR 11 - PN 12,5) PARA REDE DE AGUA OU ESGOTO (NBR 15561)</t>
  </si>
  <si>
    <t xml:space="preserve">TUBO DE POLIETILENO DE ALTA DENSIDADE, PEAD, PE-80, DE= 730 MM X 34,1 MM PAREDE, (SDR 21 - PN 06) PARA REDE DE AGUA OU ESGOTO (NBR 15561)</t>
  </si>
  <si>
    <t xml:space="preserve">TUBO DE POLIETILENO DE ALTA DENSIDADE, PEAD, PE-80, DE= 75 MM X 6,9 MM PAREDE, (SRD 11 - PN 12,5) PARA REDE DE AGUA OU ESGOTO (NBR 15561)</t>
  </si>
  <si>
    <t xml:space="preserve">TUBO DE POLIETILENO DE ALTA DENSIDADE, PEAD, PE-80, DE= 800 MM X 30,8 MM PAREDE, (SDR 26 - PN 05) PARA REDE DE AGUA OU ESGOTO (NBR 15561)</t>
  </si>
  <si>
    <t xml:space="preserve">TUBO DE PVC, PBL, TIPO LEVE, DN = 250 MM, PARA VENTILACAO</t>
  </si>
  <si>
    <t xml:space="preserve">TUBO DE PVC, PBL, TIPO LEVE, DN = 300 MM, PARA VENTILACAO</t>
  </si>
  <si>
    <t xml:space="preserve">TUBO DE REVESTIMENTO, EM ACO, CORPO SCHEDULE 40, PONTEIRA SCHEDULE 80, ROSQUEAVEL E SEGMENTADO PARA PERFURACAO, DIAMETRO 10" (273 MM)</t>
  </si>
  <si>
    <t xml:space="preserve">TUBO DE REVESTIMENTO, EM ACO, CORPO SCHEDULE 40, PONTEIRA SCHEDULE 80, ROSQUEAVEL E SEGMENTADO PARA PERFURACAO, DIAMETRO 12" (320 MM)</t>
  </si>
  <si>
    <t xml:space="preserve">TUBO DE REVESTIMENTO, EM ACO, CORPO SCHEDULE 40, PONTEIRA SCHEDULE 80, ROSQUEAVEL E SEGMENTADO PARA PERFURACAO, DIAMETRO 14" (400 MM)</t>
  </si>
  <si>
    <t xml:space="preserve">TUBO DE REVESTIMENTO, EM ACO, CORPO SCHEDULE 40, PONTEIRA SCHEDULE 80, ROSQUEAVEL E SEGMENTADO PARA PERFURACAO, DIAMETRO 16" (450 MM)</t>
  </si>
  <si>
    <t xml:space="preserve">TUBO DE REVESTIMENTO, EM ACO, CORPO SCHEDULE 40, PONTEIRA SCHEDULE 80, ROSQUEAVEL E SEGMENTADO PARA PERFURACAO, DIAMETRO 4" (450 MM)</t>
  </si>
  <si>
    <t xml:space="preserve">TUBO DE REVESTIMENTO, EM ACO, CORPO SCHEDULE 40, PONTEIRA SCHEDULE 80, ROSQUEAVEL E SEGMENTADO PARA PERFURACAO, DIAMETRO 6" (200 MM)</t>
  </si>
  <si>
    <t xml:space="preserve">TUBO DE REVESTIMENTO, EM ACO, CORPO SCHEDULE 40, PONTEIRA SCHEDULE 80, ROSQUEAVEL E SEGMENTADO PARA PERFURACAO, DIAMETRO 8" (200 MM)</t>
  </si>
  <si>
    <t xml:space="preserve">TUBO MONOCAMADA PEX, DN 16 MM, PARA AGUA QUENTE E FRIA</t>
  </si>
  <si>
    <t xml:space="preserve">TUBO MONOCAMADA PEX, DN 20 MM, PARA AGUA QUENTE E FRIA</t>
  </si>
  <si>
    <t xml:space="preserve">TUBO MONOCAMADA PEX, DN 25 MM, PARA AGUA QUENTE E FRIA</t>
  </si>
  <si>
    <t xml:space="preserve">TUBO MONOCAMADA PEX, DN 32 MM, PARA AGUA QUENTE E FRIA</t>
  </si>
  <si>
    <t xml:space="preserve">TUBO MULTICAMADA PEX GAS, DN *16* MM</t>
  </si>
  <si>
    <t xml:space="preserve">TUBO MULTICAMADA PEX GAS, DN *20* MM</t>
  </si>
  <si>
    <t xml:space="preserve">TUBO MULTICAMADA PEX GAS, DN *26* MM</t>
  </si>
  <si>
    <t xml:space="preserve">TUBO MULTICAMADA PEX GAS, DN *32* MM</t>
  </si>
  <si>
    <t xml:space="preserve">TUBO PPR, CLASSE PN 20, SOLDAVEL, DN 32 MM PARA AGUA FRIA OU QUENTE PREDIAL</t>
  </si>
  <si>
    <t xml:space="preserve">TUBO PVC CORRUGADO, PAREDE DUPLA, JE, DN 150 MM/ DE 160 MM, REDE COLETORA ESGOTO</t>
  </si>
  <si>
    <t xml:space="preserve">TUBO PVC CORRUGADO, PAREDE DUPLA, JE, DN 200 MM/ DE 200 MM, REDE COLETORA ESGOTO</t>
  </si>
  <si>
    <t xml:space="preserve">TUBO PVC CORRUGADO, PAREDE DUPLA, JE, DN 250 MM/ DE 250 MM, REDE COLETORA ESGOTO</t>
  </si>
  <si>
    <t xml:space="preserve">TUBO PVC CORRUGADO, PAREDE DUPLA, JE, DN 300 MM/ DE 315 MM, REDE COLETORA ESGOTO</t>
  </si>
  <si>
    <t xml:space="preserve">TUBO PVC CORRUGADO, PAREDE DUPLA, JE, DN 350 MM/ DE 355 MM, REDE COLETORA ESGOTO</t>
  </si>
  <si>
    <t xml:space="preserve">TUBO PVC CORRUGADO, PAREDE DUPLA, JE, DN 400 MM/ DE 400 MM, REDE COLETORA ESGOTO</t>
  </si>
  <si>
    <t xml:space="preserve">TUBO PVC DEFOFO, JEI, 1 MPA, DN 150 MM, PARA REDE DE AGUA (NBR 7665)</t>
  </si>
  <si>
    <t xml:space="preserve">TUBO PVC ROSCAVEL, 3/4", AGUA FRIA PREDIAL</t>
  </si>
  <si>
    <t xml:space="preserve">TUBO PVC SERIE NORMAL, DN 100 MM, PARA ESGOTO PREDIAL (NBR 5688)</t>
  </si>
  <si>
    <t xml:space="preserve">TUBO PVC SERIE NORMAL, DN 150 MM, PARA ESGOTO PREDIAL (NBR 5688)</t>
  </si>
  <si>
    <t xml:space="preserve">TUBO PVC SERIE NORMAL, DN 40 MM, PARA ESGOTO PREDIAL (NBR 5688)</t>
  </si>
  <si>
    <t xml:space="preserve">TUBO PVC, RIGIDO, CORRUGADO, PERFURADO DN 100 MM, PARA DRENAGEM, SISTEMA IRRIGACAO</t>
  </si>
  <si>
    <t xml:space="preserve">TUBO PVC, ROSCAVEL, 1 1/2", AGUA FRIA PREDIAL</t>
  </si>
  <si>
    <t xml:space="preserve">TUBO PVC, ROSCAVEL, 2 1/2", AGUA FRIA PREDIAL</t>
  </si>
  <si>
    <t xml:space="preserve">TUBO PVC, ROSCAVEL, 2", PARA AGUA FRIA PREDIAL</t>
  </si>
  <si>
    <t xml:space="preserve">TUBO PVC, SOLDAVEL, DE 110 MM, AGUA FRIA (NBR-5648)</t>
  </si>
  <si>
    <t xml:space="preserve">TUBO PVC, SOLDAVEL, DE 20 MM, AGUA FRIA (NBR-5648)</t>
  </si>
  <si>
    <t xml:space="preserve">TUBO PVC, SOLDAVEL, DE 25 MM, AGUA FRIA (NBR-5648)</t>
  </si>
  <si>
    <t xml:space="preserve">TUBO PVC, SOLDAVEL, DE 32 MM, AGUA FRIA (NBR-5648)</t>
  </si>
  <si>
    <t xml:space="preserve">TUBO PVC, SOLDAVEL, DE 40 MM, AGUA FRIA (NBR-5648)</t>
  </si>
  <si>
    <t xml:space="preserve">TUBO PVC, SOLDAVEL, DE 50 MM, AGUA FRIA (NBR-5648)</t>
  </si>
  <si>
    <t xml:space="preserve">TUBO PVC, SOLDAVEL, DE 60 MM, AGUA FRIA (NBR-5648)</t>
  </si>
  <si>
    <t xml:space="preserve">TUBO PVC, SOLDAVEL, DE 75 MM, AGUA FRIA (NBR-5648)</t>
  </si>
  <si>
    <t xml:space="preserve">TUBO PVC, SOLDAVEL, DE 85 MM, AGUA FRIA (NBR-5648)</t>
  </si>
  <si>
    <t xml:space="preserve">UNIAO COM ASSENTO CONICO DE BRONZE, DIAMETRO 2"</t>
  </si>
  <si>
    <t xml:space="preserve">UNIAO COM ASSENTO CONICO DE FERRO LONGO (MACHO-FEMEA), DIAMETRO 3"</t>
  </si>
  <si>
    <t xml:space="preserve">UNIAO COM FLANGE PPR, COM PARAFUSOS, DN 40 MM, PARA AGUA QUENTE PREDIAL</t>
  </si>
  <si>
    <t xml:space="preserve">UNIAO DUPLA PPR, DN 20 MM, PARA AGUA QUENTE PREDIAL</t>
  </si>
  <si>
    <t xml:space="preserve">UNIAO PVC, ROSCAVEL 1/2", AGUA FRIA PREDIAL</t>
  </si>
  <si>
    <t xml:space="preserve">UNIAO PVC, ROSCAVEL, 1 1/2", AGUA FRIA PREDIAL</t>
  </si>
  <si>
    <t xml:space="preserve">UNIAO PVC, ROSCAVEL, 1", AGUA FRIA PREDIAL</t>
  </si>
  <si>
    <t xml:space="preserve">UNIAO PVC, ROSCAVEL, 3/4", AGUA FRIA PREDIAL</t>
  </si>
  <si>
    <t xml:space="preserve">UNIAO PVC, SOLDAVEL, 110 MM, PARA AGUA FRIA PREDIAL</t>
  </si>
  <si>
    <t xml:space="preserve">UNIAO PVC, SOLDAVEL, 20 MM, PARA AGUA FRIA PREDIAL</t>
  </si>
  <si>
    <t xml:space="preserve">UNIAO PVC, SOLDAVEL, 25 MM, PARA AGUA FRIA PREDIAL</t>
  </si>
  <si>
    <t xml:space="preserve">UNIAO PVC, SOLDAVEL, 32 MM, PARA AGUA FRIA PREDIAL</t>
  </si>
  <si>
    <t xml:space="preserve">UNIAO PVC, SOLDAVEL, 40 MM, PARA AGUA FRIA PREDIAL</t>
  </si>
  <si>
    <t xml:space="preserve">UNIAO PVC, SOLDAVEL, 50 MM, PARA AGUA FRIA PREDIAL</t>
  </si>
  <si>
    <t xml:space="preserve">UNIAO PVC, SOLDAVEL, 60 MM, PARA AGUA FRIA PREDIAL</t>
  </si>
  <si>
    <t xml:space="preserve">UNIAO PVC, SOLDAVEL, 75 MM, PARA AGUA FRIA PREDIAL</t>
  </si>
  <si>
    <t xml:space="preserve">UNIAO PVC, SOLDAVEL, 85 MM, PARA AGUA FRIA PREDIAL</t>
  </si>
  <si>
    <t xml:space="preserve">UNIFORME PROFISSIONAL DE BRIM, CALCA E CAMISA MANGA LONGA COM FAIXA REFLETIVA</t>
  </si>
  <si>
    <t xml:space="preserve">USINA MISTURADORA DE SOLOS, DOSADORES TRIPLOS, CALHA VIBRATORIA CAPACIDADE DE 200 A 500 T/H, POTENCIA DE 75 KW</t>
  </si>
  <si>
    <t xml:space="preserve">VALVULA DE DESCARGA METALICA, BASE 1 1/2" E ACABAMENTO METALICO CROMADO</t>
  </si>
  <si>
    <t xml:space="preserve">VALVULA DE DESCARGA METALICA, BASE 1 1/4" E ACABAMENTO METALICO CROMADO</t>
  </si>
  <si>
    <t xml:space="preserve">VALVULA DE ESCOAMENTO PARA TANQUE, EM METAL CROMADO, 1.1/2", SEM LADRAO, COM TAMPAO PLASTICO</t>
  </si>
  <si>
    <t xml:space="preserve">VALVULA DE ESFERA BRUTA EM BRONZE, BITOLA 1 1/2"</t>
  </si>
  <si>
    <t xml:space="preserve">VALVULA DE ESFERA BRUTA EM BRONZE, BITOLA 1 1/4"</t>
  </si>
  <si>
    <t xml:space="preserve">VALVULA DE ESFERA BRUTA EM BRONZE, BITOLA 1"</t>
  </si>
  <si>
    <t xml:space="preserve">VALVULA DE ESFERA BRUTA EM BRONZE, BITOLA 1/2"</t>
  </si>
  <si>
    <t xml:space="preserve">VALVULA DE ESFERA BRUTA EM BRONZE, BITOLA 2"</t>
  </si>
  <si>
    <t xml:space="preserve">VALVULA DE ESFERA BRUTA EM BRONZE, BITOLA 3/4"</t>
  </si>
  <si>
    <t xml:space="preserve">VALVULA EM METAL CROMADO PARA LAVATORIO, 1" SEM LADRAO</t>
  </si>
  <si>
    <t xml:space="preserve">VALVULA EM METAL CROMADO PARA PIA AMERICANA 3.1/2 X 1.1/2"</t>
  </si>
  <si>
    <t xml:space="preserve">VALVULA EM PLASTICO BRANCO PARA LAVATORIO 1", SEM UNHO, COM LADRAO</t>
  </si>
  <si>
    <t xml:space="preserve">VALVULA EM PLASTICO BRANCO PARA TANQUE 1.1/4" X 1.1/2", SEM UNHO E SEM LADRAO</t>
  </si>
  <si>
    <t xml:space="preserve">VALVULA EM PLASTICO BRANCO PARA TANQUE OU LAVATORIO 1", SEM UNHO E SEM LADRAO</t>
  </si>
  <si>
    <t xml:space="preserve">VALVULA EM PLASTICO CROMADO PARA LAVATORIO 1", SEM UNHO, COM LADRAO</t>
  </si>
  <si>
    <t xml:space="preserve">VALVULA EM PLASTICO CROMADO TIPO AMERICANA PARA PIA DE COZINHA 3.1/2" X 1.1/2", SEM ADAPTADOR</t>
  </si>
  <si>
    <t xml:space="preserve">VARA FINA PARA CREMONA, EM FERRO ZINCADO BRANCO, COM DIAMETRO DE APROX 10 MM E COMPRIMENTO DE 1,20 M</t>
  </si>
  <si>
    <t xml:space="preserve">VARA FINA PARA CREMONA, EM FERRO ZINCADO BRANCO, COM DIAMETRO DE APROX 10 MM E COMPRIMENTO DE 1,50 M</t>
  </si>
  <si>
    <t xml:space="preserve">VERGALHAO ZINCADO ROSCA TOTAL, 1/4" (6,3 MM)</t>
  </si>
  <si>
    <t xml:space="preserve">VERNIZ A BASE RESINA ALQUIDICA COM POLIURETANO PARA MADEIRA, COM FILTRO SOLAR, BRILHANTE, USO INTERNO E EXTERNO</t>
  </si>
  <si>
    <t xml:space="preserve">VERNIZ MARITIMO PREMIUM PARA MADEIRA, COM FILTRO SOLAR, BRILHANTE, USO INTERNO E EXTERNO</t>
  </si>
  <si>
    <t xml:space="preserve">VERNIZ TIPO COPAL PARA MADEIRA, BRILHANTE, USO INTERNO</t>
  </si>
  <si>
    <t xml:space="preserve">VEU DE POLIESTER PARA IMPERMEABILIZACAO</t>
  </si>
  <si>
    <t xml:space="preserve">VIDRACEIRO (HORISTA)</t>
  </si>
  <si>
    <t xml:space="preserve">VIDRO COMUM LAMINADO, LISO, INCOLOR, TRIPLO, ESPESSURA TOTAL 12 MM (CADA CAMADA E= 4 MM) - COLOCADO</t>
  </si>
  <si>
    <t xml:space="preserve">VIDRO LISO INCOLOR 8MM - SEM COLOCACAO</t>
  </si>
  <si>
    <t xml:space="preserve">VIDRO PLANO ARAMADO E = 7MM - SEM COLOCACAO</t>
  </si>
  <si>
    <t xml:space="preserve">VIGA *7,5 X 10* CM EM PINUS, MISTA OU EQUIVALENTE DA REGIAO - BRUTA</t>
  </si>
  <si>
    <t xml:space="preserve">VIGA *7,5 X 15 CM EM PINUS, MISTA OU EQUIVALENTE DA REGIAO - BRUTA</t>
  </si>
  <si>
    <t xml:space="preserve">VIGA APARELHADA *6 X 12* CM, EM MACARANDUBA/MASSARANDUBA, ANGELIM OU EQUIVALENTE DA REGIAO</t>
  </si>
  <si>
    <t xml:space="preserve">VIGA APARELHADA *6 X 16* CM, EM MACARANDUBA/MASSARANDUBA, ANGELIM OU EQUIVALENTE DA REGIAO</t>
  </si>
  <si>
    <t xml:space="preserve">VIGA DE ESCORAMENTO H20, DE MADEIRA, PESO DE 5,00 A 5,20 KG/M, COM EXTREMIDADES PLASTICAS</t>
  </si>
  <si>
    <t xml:space="preserve">VIGA NAO APARELHADA *6 X 12* CM, EM MACARANDUBA/MASSARANDUBA, ANGELIM OU EQUIVALENTE DA REGIAO - BRUTA</t>
  </si>
  <si>
    <t xml:space="preserve">VIGA NAO APARELHADA *6 X 16* CM, EM MACARANDUBA/MASSARANDUBA, ANGELIM OU EQUIVALENTE DA REGIAO - BRUTA</t>
  </si>
  <si>
    <t xml:space="preserve">VIGA NAO APARELHADA *6 X 20* CM, EM MACARANDUBA/MASSARANDUBA, ANGELIM OU EQUIVALENTE DA REGIAO - BRUTA</t>
  </si>
  <si>
    <t xml:space="preserve">VIGA NAO APARELHADA *8 X 16* CM EM MACARANDUBA/MASSARANDUBA, ANGELIM OU EQUIVALENTE DA REGIAO - BRUTA</t>
  </si>
  <si>
    <t xml:space="preserve">VIGIA DIURNO (HORISTA)</t>
  </si>
  <si>
    <t>M2XMES</t>
  </si>
  <si>
    <t>UNXMES</t>
  </si>
  <si>
    <t>CPU-SICOR-MG</t>
  </si>
  <si>
    <t xml:space="preserve">MOBILIZAÇÃO E DESMOBILIZAÇÃO DE OBRA</t>
  </si>
  <si>
    <t xml:space="preserve">OBRAS EM CENTRO URBANO OU REGIÃO LIMÍTROFE</t>
  </si>
  <si>
    <t>ED-50394</t>
  </si>
  <si>
    <t xml:space="preserve">MOBILIZAÇÃO E DESMOBILIZAÇÃO DE OBRA EM CENTRO URBANO OU REGIÃO LIMÍTROFE COM VALOR ACIMA DE 3.000.000,01</t>
  </si>
  <si>
    <t>ED-50392</t>
  </si>
  <si>
    <t xml:space="preserve">MOBILIZAÇÃO E DESMOBILIZAÇÃO DE OBRA EM CENTRO URBANO OU REGIÃO LIMÍTROFE COM VALOR ATÉ 1.000.000,00</t>
  </si>
  <si>
    <t>ED-50393</t>
  </si>
  <si>
    <t xml:space="preserve">MOBILIZAÇÃO E DESMOBILIZAÇÃO DE OBRA EM CENTRO URBANO OU REGIÃO LIMÍTROFE COM VALOR ENTRE 1.000.000,01 E 3.000.000,00</t>
  </si>
  <si>
    <t xml:space="preserve">OBRA DISTANTE DE CENTRO URBANO</t>
  </si>
  <si>
    <t>ED-50391</t>
  </si>
  <si>
    <t xml:space="preserve">MOBILIZAÇÃO E DESMOBILIZAÇÃO OBRA DISTANTE DE CENTRO URBANO COM ACIMA DE 3.000.000,01</t>
  </si>
  <si>
    <t>ED-50389</t>
  </si>
  <si>
    <t xml:space="preserve">MOBILIZAÇÃO E DESMOBILIZAÇÃO OBRA DISTANTE DE CENTRO URBANO COM VALOR ATÉ 1.000.000,00</t>
  </si>
  <si>
    <t>ED-50390</t>
  </si>
  <si>
    <t xml:space="preserve">MOBILIZAÇÃO E DESMOBILIZAÇÃO OBRA DISTANTE DE CENTRO URBANO COM VALOR ENTRE 1.000.000,01 E 3.000.000,00</t>
  </si>
  <si>
    <t xml:space="preserve">LIMPEZA DO TERRENO</t>
  </si>
  <si>
    <t>ED-50701</t>
  </si>
  <si>
    <t xml:space="preserve">CAPINA MANUAL DO TERRENO, EXCLUSIVE RASTELAMENTO E QUEIMA</t>
  </si>
  <si>
    <t>ED-28163</t>
  </si>
  <si>
    <t xml:space="preserve">DESTOCAMENTO E AFASTAMENTO DE REMANESCENTE ARBÓREO, INCLUSIVE TRANSPORTE COM RETIRADA DO MATERIAL DESTOCADO (EM CAÇAMBA)</t>
  </si>
  <si>
    <t>ED-50703</t>
  </si>
  <si>
    <t xml:space="preserve">LIMPEZA DE TERRENO, INCLUSIVE CAPINA, RASTELAMENTO COM AFASTAMENTO ATÉ VINTE (20) METROS E QUEIMA CONTROLADA</t>
  </si>
  <si>
    <t>ED-8143</t>
  </si>
  <si>
    <t xml:space="preserve">RASTELAMENTO DE ÁREA COM AFASTAMENTO DE ATÉ VINTE (20) METROS, EXCLUSIVE CAPINA OU ROÇADA MANUAL</t>
  </si>
  <si>
    <t>ED-28162</t>
  </si>
  <si>
    <t xml:space="preserve">ROÇADA MANUAL DE TERRENO COM ROÇADEIRA COSTAL, EXCLUSIVE RASTELAMENTO E QUEIMA</t>
  </si>
  <si>
    <t xml:space="preserve">DESMATAMENTO E DESTOCAMENTO</t>
  </si>
  <si>
    <t>ED-50702</t>
  </si>
  <si>
    <t xml:space="preserve">DESMATAMENTO, DESTOCAMENTO E LIMPEZA, INCLUSIVE TRANSPORTE ATÉ CINQUENTA (50) METROS</t>
  </si>
  <si>
    <t xml:space="preserve">SUPRESSÃO DE ÁRVORE</t>
  </si>
  <si>
    <t>ED-50699</t>
  </si>
  <si>
    <t xml:space="preserve">CORTE DE ÁRVORE COM MOTOSSERRA, DIÂMETRO DO TRONCO ACIMA DE TRINTA (30) CENTÍMETROS ATÉ CINQUENTA (50) CENTÍMETROS, EXCLUSIVE DESTOCAMENTO E AFASTAMENTO</t>
  </si>
  <si>
    <t>ED-50697</t>
  </si>
  <si>
    <t xml:space="preserve">CORTE DE ÁRVORE COM MOTOSSERRA, DIÂMETRO DO TRONCO DE QUINZE (15) CENTÍMETROS ATÉ TRINTA (30) CENTÍMETROS, EXCLUSIVE DESTOCAMENTO E AFASTAMENTO</t>
  </si>
  <si>
    <t xml:space="preserve">REMOÇÃO DE TELHADO</t>
  </si>
  <si>
    <t>ED-48438</t>
  </si>
  <si>
    <t xml:space="preserve">REMOÇÃO DE CALHA EM CHAPA GALVANIZADA OU EM PVC, COM REAPROVEITAMENTO, INCLUSIVE AFASTAMENTO E EMPILHAMENTO, EXCLUSIVE TRANSPORTE E RETIRADA DO MATERIAL REMOVIDO NÃO REAPROVEITÁVEL</t>
  </si>
  <si>
    <t>ED-48446</t>
  </si>
  <si>
    <t xml:space="preserve">REMOÇÃO MANUAL DE CONDUTOR EM PVC OU METÁLICO, COM REAPROVEITAMENTO, INCLUSIVE AFASTAMENTO E EMPILHAMENTO, EXCLUSIVE TRANSPORTE E RETIRADA DO MATERIAL REMOVIDO NÃO REAPROVEITÁVEL</t>
  </si>
  <si>
    <t>ED-48455</t>
  </si>
  <si>
    <t xml:space="preserve">REMOÇÃO MANUAL DE ENGRADAMENTO PARA TELHA TIPO CALHA ESTRUTURAL EM FIBROCIMENTO, COM REAPROVEITAMENTO, INCLUSIVE AFASTAMENTO E EMPILHAMENTO, EXCLUSIVE TRANSPORTE E RETIRADA DO MATERIAL REMOVIDO NÃO REAPROVEITÁVEL</t>
  </si>
  <si>
    <t>ED-48457</t>
  </si>
  <si>
    <t xml:space="preserve">REMOÇÃO MANUAL DE ENGRADAMENTO PARA TELHA TIPO CERÂMICA OU CONCRETO, INCLUSIVE AFASTAMENTO E EMPILHAMENTO, EXCLUSIVE TRANSPORTE E RETIRADA DO MATERIAL REMOVIDO NÃO REAPROVEITÁVEL</t>
  </si>
  <si>
    <t>ED-48454</t>
  </si>
  <si>
    <t xml:space="preserve">REMOÇÃO MANUAL DE ENGRADAMENTO PARA TELHA TIPO METÁLICA, PVC OU FIBROCIMENTO, COM REAPROVEITAMENTO, INCLUSIVE AFASTAMENTO E EMPILHAMENTO, EXCLUSIVE TRANSPORTE E RETIRADA DO MATERIAL REMOVIDO NÃO REAPROVEITÁVEL</t>
  </si>
  <si>
    <t>ED-48506</t>
  </si>
  <si>
    <t xml:space="preserve">REMOÇÃO MANUAL DE RUFO METÁLICO, COM REAPROVEITAMENTO, INCLUSIVE AFASTAMENTO E EMPILHAMENTO, EXCLUSIVE TRANSPORTE E RETIRADA DO MATERIAL REMOVIDO NÃO REAPROVEITÁVEL</t>
  </si>
  <si>
    <t>ED-48512</t>
  </si>
  <si>
    <t xml:space="preserve">REMOÇÃO MANUAL DE TELHA  EM FIBROCIMENTO, TIPO ONDULADA, COM REAPROVEITAMENTO, INCLUSIVE AFASTAMENTO E EMPILHAMENTO, EXCLUSIVE TRANSPORTE E RETIRADA DO MATERIAL REMOVIDO NÃO REAPROVEITÁVEL</t>
  </si>
  <si>
    <t>ED-48514</t>
  </si>
  <si>
    <t xml:space="preserve">REMOÇÃO MANUAL DE TELHA CERÂMICA, COM REAPROVEITAMENTO, INCLUSIVE AFASTAMENTO E EMPILHAMENTO, EXCLUSIVE TRANSPORTE E RETIRADA DO MATERIAL REMOVIDO NÃO REAPROVEITÁVEL</t>
  </si>
  <si>
    <t>ED-48510</t>
  </si>
  <si>
    <t xml:space="preserve">REMOÇÃO MANUAL DE TELHA EM FIBROCIMENTO, TIPO CALHA ESTRUTURAL, COM REAPROVEITAMENTO, INCLUSIVE IÇAMENTO, AFASTAMENTO E EMPILHAMENTO, EXCLUSIVE TRANSPORTE E RETIRADA DO MATERIAL REMOVIDO NÃO REAPROVEITÁVEL</t>
  </si>
  <si>
    <t>ED-48509</t>
  </si>
  <si>
    <t xml:space="preserve">REMOÇÃO MANUAL DE TELHA METÁLICA OU PVC, COM REAPROVEITAMENTO, INCLUSIVE AFASTAMENTO E EMPILHAMENTO, EXCLUSIVE TRANSPORTE E RETIRADA DO MATERIAL REMOVIDO NÃO REAPROVEITÁVEL</t>
  </si>
  <si>
    <t xml:space="preserve">DEMOLIÇÃO E REMOÇÃO DE INSTALAÇÃO</t>
  </si>
  <si>
    <t>ED-48500</t>
  </si>
  <si>
    <t xml:space="preserve">DEMOLIÇÃO MANUAL DE TUBULAÇÕES EMBUTIDAS DE REDE (ÁGUA, ELÉTRICA, GASES, ETC.), INCLUSIVE RASGO EM ALVENARIA, REMOÇÃO DE ACESSÓRIOS DE FIXAÇÃO, AFASTAMENTO E EMPILHAMENTO, EXCLUSIVE TRANSPORTE E RETIRADA DO MATERIAL DEMOLIDO</t>
  </si>
  <si>
    <t>ED-48466</t>
  </si>
  <si>
    <t xml:space="preserve">REMOÇÃO MANUAL DE INTERFONE, COM REAPROVEITAMENTO, INCLUSIVE AFASTAMENTO E EMPILHAMENTO, EXCLUSIVE TRANSPORTE E RETIRADA DO MATERIAL REMOVIDO NÃO REAPROVEITÁVEL</t>
  </si>
  <si>
    <t>ED-48468</t>
  </si>
  <si>
    <t xml:space="preserve">REMOÇÃO MANUAL DE LUMINÁRIA COMERCIAL, EMBUTIDA OU SOBREPOR, COM REAPROVEITAMENTO, INCLUSIVE AFASTAMENTO E EMPILHAMENTO, EXCLUSIVE TRANSPORTE E RETIRADA DO MATERIAL REMOVIDO NÃO REAPROVEITÁVEL</t>
  </si>
  <si>
    <t>ED-48469</t>
  </si>
  <si>
    <t xml:space="preserve">REMOÇÃO MANUAL DE LUMINÁRIA COMPACTA (PLAFON, PAINEL LED, ETC.) EMBUTIDA OU SOBREPOR, COM REAPROVEITAMENTO, INCLUSIVE AFASTAMENTO E EMPILHAMENTO, EXCLUSIVE TRANSPORTE E RETIRADA DO MATERIAL REMOVIDO NÃO REAPROVEITÁVEL</t>
  </si>
  <si>
    <t>ED-48499</t>
  </si>
  <si>
    <t xml:space="preserve">REMOÇÃO MANUAL DE REDES DE DUTOS PARA CLIMATIZAÇÃO, INCLUSIVE AFASTAMENTO E EMPILHAMENTO, EXCLUSIVE TRANSPORTE E RETIRADA DO MATERIAL REMOVIDO NÃO REAPROVEITÁVEL</t>
  </si>
  <si>
    <t>ED-48515</t>
  </si>
  <si>
    <t xml:space="preserve">REMOÇÃO MANUAL DE TUBULAÇÕES EMBUTIDAS DE REDE (ÁGUA, ELÉTRICA, GASES, ETC.), COM REAPROVEITAMENTO, INCLUSIVE RASGO EM ALVENARIA, REMOÇÃO DE ACESSÓRIOS DE FIXAÇÃO, AFASTAMENTO E EMPILHAMENTO, EXCLUSIVE TRANSPORTE E RETIRADA DO MATERIAL REMOVIDO NÃO REAPROVEITÁVEL</t>
  </si>
  <si>
    <t xml:space="preserve">DEMOLIÇÃO DE FORRO</t>
  </si>
  <si>
    <t>ED-48463</t>
  </si>
  <si>
    <t xml:space="preserve">DEMOLIÇÃO MANUAL DE FORRO DE CHAPA OU PLACA DE GESSO, INCLUSIVE DEMOLIÇÃO DA ESTRUTURA DE SUSTENTAÇÃO, AFASTAMENTO E EMPILHAMENTO, EXCLUSIVE TRANSPORTE E RETIRADA DO MATERIAL DEMOLIDO</t>
  </si>
  <si>
    <t xml:space="preserve">REMOÇÃO DE FORRO</t>
  </si>
  <si>
    <t>ED-48460</t>
  </si>
  <si>
    <t xml:space="preserve">REMOÇÃO MANUAL DE FORRO DE PLACAS (GESSO, MINERAL, FIBRA, ISOPOR, COLMEIA, PVC, ETC.), COM REAPROVEITAMENTO, INCLUSIVE AFASTAMENTO E EMPILHAMENTO, EXCLUSIVE DEMOLIÇÃO DA ESTRUTURA DE SUSTENTAÇÃO, TRANSPORTE E RETIRADA DO MATERIAL REMOVIDO NÃO REAPROVEITÁVEL</t>
  </si>
  <si>
    <t>ED-48459</t>
  </si>
  <si>
    <t xml:space="preserve">REMOÇÃO MANUAL DE FORRO DE PLACAS (GESSO, MINERAL, FIBRA, ISOPOR, COLMEIA, PVC, ETC.), COM REAPROVEITAMENTO, INCLUSIVE DEMOLIÇÃO ESTRUTURA DE SUSTENTAÇÃO, AFASTAMENTO E EMPILHAMENTO, EXCLUSIVE TRANSPORTE E RETIRADA DO MATERIAL REMOVIDO NÃO REAPROVEITÁVEL</t>
  </si>
  <si>
    <t>ED-48464</t>
  </si>
  <si>
    <t xml:space="preserve">REMOÇÃO MANUAL DE FORRO DE TÁBUAS DE PINHO, COM REAPROVEITAMENTO, INCLUSIVE AFASTAMENTO E EMPILHAMENTO, EXCLUSIVE REMOÇÃO DA ESTRUTURA DE SUSTENTAÇÃO, TRANSPORTE E RETIRADA DO MATERIAL REMOVIDO NÃO REAPROVEITÁVEL</t>
  </si>
  <si>
    <t>ED-28355</t>
  </si>
  <si>
    <t xml:space="preserve">REMOÇÃO MANUAL ESTRUTURA OU TRAMA DE SUSTENTAÇÃO DE MADEIRA OU METÁLICA PARA FORRO, COM REAPROVEITAMENTO, INCLUSIVE AFASTAMENTO E EMPILHAMENTO, EXCLUSIVE TRANSPORTE E RETIRADA DO MATERIAL REMOVIDO NÃO REAPROVEITÁVEL</t>
  </si>
  <si>
    <t xml:space="preserve">REMOÇÃO DE ESQUADRIA</t>
  </si>
  <si>
    <t>ED-48496</t>
  </si>
  <si>
    <t xml:space="preserve">REMOÇÃO MANUAL DE CONJUNTO DE ALIZARES, COM REAPROVEITAMENTO, INCLUSIVE AFASTAMENTO E EMPILHAMENTO, EXCLUSIVE TRANSPORTE E RETIRADA DO MATERIAL REMOVIDO NÃO REAPROVEITÁVEL</t>
  </si>
  <si>
    <t>ED-48458</t>
  </si>
  <si>
    <t xml:space="preserve">REMOÇÃO MANUAL DE CONJUNTO DE FERRAGENS (DOBRADIÇAS, FECHADURA E MAÇANETAS), COM REAPROVEITAMENTO, INCLUSIVE AFASTAMENTO E EMPILHAMENTO, EXCLUSIVE TRANSPORTE E RETIRADA DO MATERIAL REMOVIDO NÃO REAPROVEITÁVEL</t>
  </si>
  <si>
    <t>ED-48493</t>
  </si>
  <si>
    <t xml:space="preserve">REMOÇÃO MANUAL DE ESQUADRIA EM MADEIRA, COM REAPROVEITAMENTO, INCLUSIVE REMOÇÃO DE MARCO/ALIZAR/GUARNIÇÕES, AFASTAMENTO E EMPILHAMENTO, EXCLUSIVE TRANSPORTE E RETIRADA DO MATERIAL REMOVIDO NÃO REAPROVEITÁVEL</t>
  </si>
  <si>
    <t>ED-48497</t>
  </si>
  <si>
    <t xml:space="preserve">REMOÇÃO MANUAL DE ESQUADRIA METÁLICA, COM REAPROVEITAMENTO, INCLUSIVE MARCO/ALIZAR/GUARNIÇÕES, AFASTAMENTO E EMPILHAMENTO, EXCLUSIVE TRANSPORTE E RETIRADA DO MATERIAL REMOVIDO NÃO REAPROVEITÁVEL</t>
  </si>
  <si>
    <t>ED-48494</t>
  </si>
  <si>
    <t xml:space="preserve">REMOÇÃO MANUAL DE FOLHA DE PORTA OU JANELA DE MADEIRA OU METÁLICA, COM REAPROVEITAMENTO, INCLUSIVE AFASTAMENTO E EMPILHAMENTO, EXCLUSIVE TRANSPORTE E RETIRADA DO MATERIAL REMOVIDO NÃO REAPROVEITÁVEL</t>
  </si>
  <si>
    <t>ED-48495</t>
  </si>
  <si>
    <t xml:space="preserve">REMOÇÃO MANUAL DE MARCO EM MADEIRA OU METÁLICO, COM REAPROVEITAMENTO, INCLUSIVE AFASTAMENTO E EMPILHAMENTO, EXCLUSIVE TRANSPORTE E RETIRADA DO MATERIAL REMOVIDO NÃO REAPROVEITÁVEL</t>
  </si>
  <si>
    <t xml:space="preserve">DEMOLIÇÃO DE IMPERMEABILIZAÇÃO</t>
  </si>
  <si>
    <t>ED-48465</t>
  </si>
  <si>
    <t xml:space="preserve">DEMOLIÇÃO MANUAL DE IMPERMEABILIZAÇÃO E PROTEÇÃO MECÂNICA, INCLUSIVE AFASTAMENTO E EMPILHAMENTO, EXCLUSIVE TRANSPORTE E RETIRADA DO MATERIAL DEMOLIDO</t>
  </si>
  <si>
    <t xml:space="preserve">REMOÇÃO DE LOUÇA E ACESSÓRIOS</t>
  </si>
  <si>
    <t>ED-48467</t>
  </si>
  <si>
    <t xml:space="preserve">REMOÇÃO DE LOUÇAS (LAVATÓRIO, BANHEIRA, PIA, VASO SANITÁRIO, TANQUE), COM REAPROVEITAMENTO, INCLUSIVE AFASTAMENTO E EMPILHAMENTO, EXCLUSIVE TRANSPORTE E RETIRADA DO MATERIAL REMOVIDO NÃO REAPROVEITÁVEL</t>
  </si>
  <si>
    <t>ED-48470</t>
  </si>
  <si>
    <t xml:space="preserve">REMOÇÃO MANUAL DE METAIS COMUNS E ACABAMENTOS (TORNEIRA, ACABAMENTO PARA REGISTRO, SIFÃO, ENGATE FLEXÍVEL, ETC.), COM REAPROVEITAMENTO, INCLUSIVE AFASTAMENTO E EMPILHAMENTO, EXCLUSIVE TRANSPORTE E RETIRADA DO MATERIAL REMOVIDO NÃO REAPROVEITÁVEL</t>
  </si>
  <si>
    <t>ED-48471</t>
  </si>
  <si>
    <t xml:space="preserve">REMOÇÃO MANUAL DE METAIS EMBUTIDOS (BASE DE REGISTRO, VÁLVULA DE DESCARGA, TORNEIRA ANTIVANDALISMO, ETC.), COM REAPROVEITAMENTO, INCLUSIVE AFASTAMENTO E EMPILHAMENTO, EXCLUSIVE TRANSPORTE E RETIRADA DO MATERIAL REMOVIDO NÃO REAPROVEITÁVEL</t>
  </si>
  <si>
    <t xml:space="preserve">DEMOLIÇÃO E REMOÇÃO DE DIVISÓRIA E BANCADA</t>
  </si>
  <si>
    <t>ED-48452</t>
  </si>
  <si>
    <t xml:space="preserve">DEMOLIÇÃO MANUAL DE ALVENARIA/DIVISÓRIA DE ELEMENTOS VAZADOS (COBOGÓ, ETC. ), INCLUSIVE AFASTAMENTO E EMPILHAMENTO, EXCLUSIVE TRANSPORTE E RETIRADA DO MATERIAL DEMOLIDO</t>
  </si>
  <si>
    <t>ED-48453</t>
  </si>
  <si>
    <t xml:space="preserve">DEMOLIÇÃO MANUAL DE DIVISÓRIA COMERCIAL EM LAMINADO, INCLUSIVE AFASTAMENTO E EMPILHAMENTO, EXCLUSIVE TRANSPORTE E RETIRADA DO MATERIAL DEMOLIDO</t>
  </si>
  <si>
    <t>ED-8024</t>
  </si>
  <si>
    <t xml:space="preserve">DEMOLIÇÃO MANUAL DE DIVISÓRIA DE MADEIRA, INCLUSIVE AFASTAMENTO E EMPILHAMENTO, EXCLUSIVE TRANSPORTE E RETIRADA DO MATERIAL DEMOLIDO</t>
  </si>
  <si>
    <t>ED-48437</t>
  </si>
  <si>
    <t xml:space="preserve">REMOÇÃO MANUAL DE BANCADA DE PEDRA (MÁRMORE, GRANITO, ARDÓSIA, MARMORITE, ETC.), COM REAPROVEITAMENTO, INCLUSIVE RASGO EM ALVENARIA, REMOÇÃO DE ACESSÓRIOS DE FIXAÇÃO, AFASTAMENTO E EMPILHAMENTO, EXCLUSIVE TRANSPORTE E RETIRADA DO MATERIAL REMOVIDO NÃO REAPROVEITÁVEL</t>
  </si>
  <si>
    <t>ED-28348</t>
  </si>
  <si>
    <t xml:space="preserve">REMOÇÃO MANUAL DE DIVISÓRIA EM PEDRA (MÁRMORE, GRANITO, ARDÓSIA, MARMORITE, ETC.), COM REAPROVEITAMENTO, INCLUSIVE RASGO EM ALVENARIA, REMOÇÃO DE ACESSÓRIOS DE FIXAÇÃO, AFASTAMENTO E EMPILHAMENTO, EXCLUSIVE TRANSPORTE E RETIRADA DO MATERIAL REMOVIDO NÃO REAPROVEITÁVEL</t>
  </si>
  <si>
    <t xml:space="preserve">DEMOLIÇÃO DE ALVENARIA</t>
  </si>
  <si>
    <t>ED-48436</t>
  </si>
  <si>
    <t xml:space="preserve">DEMOLIÇÃO MANUAL DE ALVENARIA DE TIJOLO CERÂMICO MACIÇO, INCLUSIVE AFASTAMENTO E EMPILHAMENTO, EXCLUSIVE TRANSPORTE E RETIRADA DO MATERIAL DEMOLIDO</t>
  </si>
  <si>
    <t>ED-48435</t>
  </si>
  <si>
    <t xml:space="preserve">DEMOLIÇÃO MANUAL DE ALVENARIA DE TIJOLO CERÂMICO OU BLOCO DE CONCRETO, INCLUSIVE AFASTAMENTO E EMPILHAMENTO, EXCLUSIVE TRANSPORTE E RETIRADA DO MATERIAL DEMOLIDO</t>
  </si>
  <si>
    <t>ED-28338</t>
  </si>
  <si>
    <t xml:space="preserve">DEMOLIÇÃO MANUAL DE CONSTRUÇÃO EM ALVENARIAS DE VEDAÇÃO, COM ESPESSURA MÁXIMA DE 15CM, INCLUSIVE REMOÇÃO COM REAPROVEITAMENTO DE ESQUADRIAS, AFASTAMENTO E EMPILHAMENTO, EXCLUSIVE TRANSPORTE E RETIRADA DO MATERIAL DEMOLIDO/REMOVIDO NÃO REAPROVEITÁVEL</t>
  </si>
  <si>
    <t xml:space="preserve">DEMOLIÇÃO DE CONCRETO</t>
  </si>
  <si>
    <t>ED-48441</t>
  </si>
  <si>
    <t xml:space="preserve">DEMOLIÇÃO MANUAL DE CONCRETO ARMADO, INCLUSIVE AFASTAMENTO E EMPILHAMENTO, EXCLUSIVE TRANSPORTE E RETIRADA DO MATERIAL DEMOLIDO</t>
  </si>
  <si>
    <t>ED-48440</t>
  </si>
  <si>
    <t xml:space="preserve">DEMOLIÇÃO MANUAL DE CONCRETO, SEM ARMAÇÃO, INCLUSIVE AFASTAMENTO E EMPILHAMENTO, EXCLUSIVE TRANSPORTE E RETIRADA DO MATERIAL DEMOLIDO</t>
  </si>
  <si>
    <t>ED-48443</t>
  </si>
  <si>
    <t xml:space="preserve">DEMOLIÇÃO MECANIZADA DE CONCRETO ARMADO, COM EQUIPAMENTO ELÉTRICO, INCLUSIVE AFASTAMENTO E EMPILHAMENTO, EXCLUSIVE TRANSPORTE E RETIRADA DO MATERIAL DEMOLIDO</t>
  </si>
  <si>
    <t>ED-48445</t>
  </si>
  <si>
    <t xml:space="preserve">DEMOLIÇÃO MECANIZADA DE CONCRETO ARMADO, COM EQUIPAMENTO PNEUMÁTICO, INCLUSIVE AFASTAMENTO E EMPILHAMENTO, EXCLUSIVE TRANSPORTE E RETIRADA DO MATERIAL DEMOLIDO</t>
  </si>
  <si>
    <t>ED-48442</t>
  </si>
  <si>
    <t xml:space="preserve">DEMOLIÇÃO MECANIZADA DE CONCRETO, SEM ARMAÇÃO, COM EQUIPAMENTO ELÉTRICO, INCLUSIVE AFASTAMENTO E EMPILHAMENTO, EXCLUSIVE TRANSPORTE E RETIRADA DO MATERIAL DEMOLIDO</t>
  </si>
  <si>
    <t>ED-48444</t>
  </si>
  <si>
    <t xml:space="preserve">DEMOLIÇÃO MECANIZADA DE CONCRETO, SEM ARMAÇÃO, COM EQUIPAMENTO PNEUMÁTICO, INCLUSIVE AFASTAMENTO E EMPILHAMENTO, EXCLUSIVE TRANSPORTE E RETIRADA DO MATERIAL DEMOLIDO</t>
  </si>
  <si>
    <t xml:space="preserve">REMOÇÃO DE PADRÃO CONCESSIONÁRIA</t>
  </si>
  <si>
    <t>ED-48475</t>
  </si>
  <si>
    <t xml:space="preserve">REMOÇÃO MANUAL DE PADRÃO DE ENTRADA DE ÁGUA, COM REAPROVEITAMENTO, INCLUSIVE AFASTAMENTO E EMPILHAMENTO, EXCLUSIVE TRANSPORTE E RETIRADA DO MATERIAL REMOVIDO NÃO REAPROVEITÁVEL</t>
  </si>
  <si>
    <t>ED-48474</t>
  </si>
  <si>
    <t xml:space="preserve">REMOÇÃO MANUAL DE PADRÃO DE ENTRADA DE ENERGIA, COM REAPROVEITAMENTO, INCLUSIVE AFASTAMENTO E EMPILHAMENTO, EXCLUSIVE TRANSPORTE E RETIRADA DO MATERIAL REMOVIDO NÃO REAPROVEITÁVEL</t>
  </si>
  <si>
    <t xml:space="preserve">DEMOLIÇÃO E REMOÇÃO DE PAVIMENTAÇÃO</t>
  </si>
  <si>
    <t>ED-48487</t>
  </si>
  <si>
    <t xml:space="preserve">DEMOLIÇÃO MANUAL DE LAJE DE CONCRETO ARMADO, COM ESPESSURA DE ATÉ 15CM, INCLUSIVE AFASTAMENTO E EMPILHAMENTO, EXCLUSIVE TRANSPORTE E RETIRADA DO MATERIAL DEMOLIDO</t>
  </si>
  <si>
    <t>ED-48507</t>
  </si>
  <si>
    <t xml:space="preserve">DEMOLIÇÃO MANUAL DE SARJETA OU SARJETÃO DE CONCRETO, INCLUSIVE AFASTAMENTO E EMPILHAMENTO, EXCLUSIVE TRANSPORTE E RETIRADA DO MATERIAL DEMOLIDO
</t>
  </si>
  <si>
    <t>ED-48489</t>
  </si>
  <si>
    <t xml:space="preserve">DEMOLIÇÃO MECANIZADA DE LAJE DE CONCRETO ARMADO, COM ESPESSURA DE ATÉ 15CM, , COM EQUIPAMENTO ELÉTRICO, INCLUSIVE AFASTAMENTO E EMPILHAMENTO, EXCLUSIVE TRANSPORTE E RETIRADA DO MATERIAL DEMOLIDO</t>
  </si>
  <si>
    <t>ED-48486</t>
  </si>
  <si>
    <t xml:space="preserve">DEMOLIÇÃO MECANIZADA DE LAJE DE CONCRETO ARMADO, COM ESPESSURA DE ATÉ 15CM, , COM EQUIPAMENTO PNEUMÁTICO, INCLUSIVE AFASTAMENTO E EMPILHAMENTO, EXCLUSIVE TRANSPORTE E RETIRADA DO MATERIAL DEMOLIDO</t>
  </si>
  <si>
    <t>ED-48492</t>
  </si>
  <si>
    <t xml:space="preserve">DEMOLIÇÃO MECANIZADA DE REVESTIMENTO ASFÁLTICO, COM EQUIPAMENTO PNEUMÁTICO, INCLUSIVE AFASTAMENTO E EMPILHAMENTO, EXCLUSIVE TRANSPORTE E RETIRADA DO MATERIAL DEMOLIDO</t>
  </si>
  <si>
    <t>ED-48490</t>
  </si>
  <si>
    <t xml:space="preserve">REMOÇÃO MANUAL DE ALVENARIA POLIÉDRICA, COM REAPROVEITAMENTO, INCLUSIVE AFASTAMENTO E EMPILHAMENTO, EXCLUSIVE TRANSPORTE E RETIRADA DO MATERIAL REMOVIDO NÃO REAPROVEITÁVEL</t>
  </si>
  <si>
    <t>ED-48488</t>
  </si>
  <si>
    <t xml:space="preserve">REMOÇÃO MANUAL DE CALÇADA PORTUGUESA, COM REAPROVEITAMENTO, INCLUSIVE AFASTAMENTO E EMPILHAMENTO, EXCLUSIVE TRANSPORTE E RETIRADA DO MATERIAL REMOVIDO NÃO REAPROVEITÁVEL</t>
  </si>
  <si>
    <t>ED-48473</t>
  </si>
  <si>
    <t xml:space="preserve">REMOÇÃO MANUAL DE GUIA DE MEIO-FIO EM PEDRA (GNAISSE, BASALTO, ETC.), COM REAPROVEITAMENTO, INCLUSIVE AFASTAMENTO E EMPILHAMENTO, EXCLUSIVE TRANSPORTE E RETIRADA DO MATERIAL REMOVIDO NÃO REAPROVEITÁVEL</t>
  </si>
  <si>
    <t>ED-48472</t>
  </si>
  <si>
    <t xml:space="preserve">REMOÇÃO MANUAL DE GUIA DE MEIO-FIO PRÉ-MOLDADA EM CONCRETO, COM REAPROVEITAMENTO, INCLUSIVE AFASTAMENTO E EMPILHAMENTO, EXCLUSIVE TRANSPORTE E RETIRADA DO MATERIAL REMOVIDO NÃO REAPROVEITÁVEL</t>
  </si>
  <si>
    <t>ED-48476</t>
  </si>
  <si>
    <t xml:space="preserve">REMOÇÃO MANUAL DE PAVIMENTAÇÃO INTERTRAVADA OU SEXTAVADO EM PRÉ-MOLDADO DE CONCRETO, COM REAPROVEITAMENTO, INCLUSIVE AFASTAMENTO E EMPILHAMENTO, EXCLUSIVE TRANSPORTE E RETIRADA DO MATERIAL REMOVIDO NÃO REAPROVEITÁVEL</t>
  </si>
  <si>
    <t>ED-48491</t>
  </si>
  <si>
    <t xml:space="preserve">REMOÇÃO MANUAL DE PAVIMENTO PARALELEPÍPEDO, COM REAPROVEITAMENTO, INCLUSIVE AFASTAMENTO E EMPILHAMENTO, EXCLUSIVE TRANSPORTE E RETIRADA DO MATERIAL REMOVIDO NÃO REAPROVEITÁVEL</t>
  </si>
  <si>
    <t xml:space="preserve">DEMOLIÇÃO E REMOÇÃO DE REVESTIMENTO</t>
  </si>
  <si>
    <t>ED-48504</t>
  </si>
  <si>
    <t xml:space="preserve">DEMOLIÇÃO MANUAL DE LAMINADO MELAMÍNICO EM SUPERFÍCIE DE MADEIRA OU PAREDE, INCLUSIVE AFASTAMENTO E EMPILHAMENTO, EXCLUSIVE TRANSPORTE E RETIRADA DO MATERIAL DEMOLIDO</t>
  </si>
  <si>
    <t>ED-48501</t>
  </si>
  <si>
    <t xml:space="preserve">DEMOLIÇÃO MANUAL DE REBOCO OU EMBOÇO, COM ESPESSURA DE ATÉ 55MM, INCLUSIVE AFASTAMENTO E EMPILHAMENTO, EXCLUSIVE TRANSPORTE E RETIRADA DO MATERIAL DEMOLIDO</t>
  </si>
  <si>
    <t>ED-48502</t>
  </si>
  <si>
    <t xml:space="preserve">DEMOLIÇÃO MANUAL DE REVESTIMENTO CERÂMICO, AZULEJO OU LADRILHO HIDRÁULICO, INCLUSIVE AFASTAMENTO E EMPILHAMENTO, EXCLUSIVE DEMOLIÇÃO DO REBOCO OU EMBOÇO, TRANSPORTE E RETIRADA DO MATERIAL DEMOLIDO</t>
  </si>
  <si>
    <t>ED-48503</t>
  </si>
  <si>
    <t xml:space="preserve">DEMOLIÇÃO MANUAL DE REVESTIMENTO DE PEDRA (MÁRMORE, GRANITO, ARDÓSIA, ETC.), INCLUSIVE AFASTAMENTO E EMPILHAMENTO, EXCLUSIVE DEMOLIÇÃO DO REBOCO OU EMBOÇO, TRANSPORTE E RETIRADA DO MATERIAL DEMOLIDO</t>
  </si>
  <si>
    <t>ED-48478</t>
  </si>
  <si>
    <t xml:space="preserve">REMOÇÃO MANUAL DE PEITORIL DE MÁRMORE OU GRANITO, COM REAPROVEITAMENTO, INCLUSIVE AFASTAMENTO E EMPILHAMENTO, EXCLUSIVE TRANSPORTE E RETIRADA DO MATERIAL REMOVIDO NÃO REAPROVEITÁVEL</t>
  </si>
  <si>
    <t xml:space="preserve">DEMOLIÇÃO E REMOÇÃO DE PISO</t>
  </si>
  <si>
    <t>ED-48480</t>
  </si>
  <si>
    <t xml:space="preserve">DEMOLIÇÃO MANUAL DE PISO CERÂMICO OU LADRILHO HIDRÁULICO, INCLUSIVE AFASTAMENTO E EMPILHAMENTO, EXCLUSIVE DEMOLIÇÃO DE CONTRAPISO, TRANSPORTE E RETIRADA DO MATERIAL DEMOLIDO</t>
  </si>
  <si>
    <t>ED-48479</t>
  </si>
  <si>
    <t xml:space="preserve">DEMOLIÇÃO MANUAL DE PISO CIMENTADO OU CONTRAPISO DE ARGAMASSA, COM ESPESSURA MÁXIMA DE 10CM, INCLUSIVE AFASTAMENTO E EMPILHAMENTO, EXCLUSIVE TRANSPORTE E RETIRADA DO MATERIAL DEMOLIDO</t>
  </si>
  <si>
    <t>ED-48481</t>
  </si>
  <si>
    <t xml:space="preserve">DEMOLIÇÃO MANUAL DE PISO DE PEDRAS (MÁRMORE, GRANITO, ARDÓSIA, ETC.), INCLUSIVE AFASTAMENTO E EMPILHAMENTO, EXCLUSIVE DEMOLIÇÃO DE CONTRAPISO, TRANSPORTE E RETIRADA DO MATERIAL DEMOLIDO</t>
  </si>
  <si>
    <t>ED-48483</t>
  </si>
  <si>
    <t xml:space="preserve">DEMOLIÇÃO MANUAL DE PISO EM GRANILITE/MARMORITE, INCLUSIVE AFASTAMENTO E EMPILHAMENTO, EXCLUSIVE TRANSPORTE E RETIRADA DO MATERIAL DEMOLIDO</t>
  </si>
  <si>
    <t>ED-48482</t>
  </si>
  <si>
    <t xml:space="preserve">DEMOLIÇÃO MANUAL DE PISO VINÍLICO, INCLUSIVE AFASTAMENTO E EMPILHAMENTO, EXCLUSIVE TRANSPORTE E RETIRADA DO MATERIAL DEMOLIDO</t>
  </si>
  <si>
    <t>ED-48505</t>
  </si>
  <si>
    <t xml:space="preserve">DEMOLIÇÃO MANUAL DE RODAPÉ, INCLUSIVE ARGAMASSA DE ASSENTAMENTO E AFASTAMENTO, EXCLUSIVE TRANSPORTE E RETIRADA DO MATERIAL DEMOLIDO</t>
  </si>
  <si>
    <t>ED-48485</t>
  </si>
  <si>
    <t xml:space="preserve">REMOÇÃO MANUAL DE PISO DE TÁBUAS, COM REAPROVEITAMENTO, INCLUSIVE AFASTAMENTO E EMPILHAMENTO, EXCLUSIVE TRANSPORTE E RETIRADA DO MATERIAL REMOVIDO NÃO REAPROVEITÁVEL</t>
  </si>
  <si>
    <t>ED-48484</t>
  </si>
  <si>
    <t xml:space="preserve">REMOÇÃO MANUAL DE PISO DE TACO DE MADEIRA, COM REAPROVEITAMENTO, INCLUSIVE AFASTAMENTO E EMPILHAMENTO, EXCLUSIVE TRANSPORTE E RETIRADA DO MATERIAL REMOVIDO NÃO REAPROVEITÁVEL</t>
  </si>
  <si>
    <t>ED-48508</t>
  </si>
  <si>
    <t xml:space="preserve">REMOÇÃO MANUAL DE SOLEIRA DE MÁRMORE OU GRANITO, COM REAPROVEITAMENTO, INCLUSIVE AFASTAMENTO E EMPILHAMENTO, EXCLUSIVE TRANSPORTE E RETIRADA DO MATERIAL REMOVIDO NÃO REAPROVEITÁVEL</t>
  </si>
  <si>
    <t xml:space="preserve">REMOÇÃO DE CERCA E ALAMBRADO</t>
  </si>
  <si>
    <t>ED-48434</t>
  </si>
  <si>
    <t xml:space="preserve">REMOÇÃO MANUAL DE ALAMBRADO METÁLICO, COM REAPROVEITAMENTO, INCLUSIVE AFASTAMENTO E EMPILHAMENTO, EXCLUSIVE TRANSPORTE E RETIRADA DO MATERIAL REMOVIDO NÃO REAPROVEITÁVEL</t>
  </si>
  <si>
    <t>ED-48439</t>
  </si>
  <si>
    <t xml:space="preserve">REMOÇÃO MANUAL DE CERCA, COM REAPROVEITAMENTO, INCLUSIVE AFASTAMENTO E EMPILHAMENTO, EXCLUSIVE TRANSPORTE E RETIRADA DO MATERIAL REMOVIDO NÃO REAPROVEITÁVEL</t>
  </si>
  <si>
    <t>ED-48449</t>
  </si>
  <si>
    <t xml:space="preserve">REMOÇÃO MANUAL DE CONCERTINA, COM DIÂMETRO DE ATÉ 730MM, COM REAPROVEITAMENTO, INCLUSIVE AFASTAMENTO E EMPILHAMENTO, EXCLUSIVE TRANSPORTE E RETIRADA DO MATERIAL REMOVIDO NÃO REAPROVEITÁVEL
</t>
  </si>
  <si>
    <t xml:space="preserve">REMOÇÃO DE VIDRO</t>
  </si>
  <si>
    <t>ED-48516</t>
  </si>
  <si>
    <t xml:space="preserve">REMOÇÃO MANUAL DE VIDRO EM ESQUADRIAS, COM OU SEM REAPROVEITAMENTO, INCLUSIVE LIMPEZA DO ENCAIXE, AFASTAMENTO E EMPILHAMENTO, EXCLUSIVE TRANSPORTE E RETIRADA DO MATERIAL REMOVIDO NÃO REAPROVEITÁVEL</t>
  </si>
  <si>
    <t xml:space="preserve">REMOÇÃO DE ITEM ESCOLAR</t>
  </si>
  <si>
    <t>ED-48498</t>
  </si>
  <si>
    <t xml:space="preserve">REMOÇÃO MANUAL DE QUADRO NEGRO, COM REAPROVEITAMENTO, INCLUSIVE AFASTAMENTO E EMPILHAMENTO, EXCLUSIVE TRANSPORTE E RETIRADA DO MATERIAL REMOVIDO NÃO REAPROVEITÁVEL</t>
  </si>
  <si>
    <t xml:space="preserve">INSTALAÇÕES PROVISÓRIAS</t>
  </si>
  <si>
    <t xml:space="preserve">PLACA DE OBRA</t>
  </si>
  <si>
    <t>ED-16660</t>
  </si>
  <si>
    <t xml:space="preserve">FORNECIMENTO E COLOCAÇÃO DE PLACA DE OBRA EM CHAPA GALVANIZADA #26, ESP. 0,45 MM, PLOTADA COM ADESIVO VINÍLICO, AFIXADA COM REBITES 4,8X40 MM, EM ESTRUTURA METÁLICA DE METALON 20X20 MM, ESP. 1,25 MM, INCLUSIVE SUPORTE EM EUCALIPTO AUTOCLAVADO PINTADO COM TINTA PVA DUAS (2) DEMÃOS</t>
  </si>
  <si>
    <t>ED-28427</t>
  </si>
  <si>
    <t xml:space="preserve">FORNECIMENTO E COLOCAÇÃO DE PLACA DE OBRA EM CHAPA GALVANIZADA #26, ESP. 0,45MM, DIMENSÃO (3X1,5)M, PLOTADA COM ADESIVO VINÍLICO, AFIXADA COM REBITES 4,8X40MM, EM ESTRUTURA METÁLICA DE METALON 20X20MM, ESP. 1,25MM, INCLUSIVE SUPORTE EM EUCALIPTO AUTOCLAVADO PINTADO COM TINTA PVA DUAS (2) DEMÃOS</t>
  </si>
  <si>
    <t>ED-28428</t>
  </si>
  <si>
    <t xml:space="preserve">FORNECIMENTO E COLOCAÇÃO DE PLACA DE OBRA EM CHAPA GALVANIZADA #26, ESP. 0,45MM, DIMENSÃO (4X3)M, PLOTADA COM ADESIVO VINÍLICO, AFIXADA COM REBITES 4,8X40MM, EM ESTRUTURA METÁLICA DE METALON 20X20MM, ESP. 1,25MM, INCLUSIVE SUPORTE EM EUCALIPTO AUTOCLAVADO PINTADO COM TINTA PVA DUAS (2) DEMÃOS</t>
  </si>
  <si>
    <t>ED-28429</t>
  </si>
  <si>
    <t xml:space="preserve">FORNECIMENTO E COLOCAÇÃO DE PLACA DE OBRA EM CHAPA GALVANIZADA #26, ESP. 0,45MM, DIMENSÃO (6X3)M, PLOTADA COM ADESIVO VINÍLICO, AFIXADA COM REBITES 4,8X40MM, EM ESTRUTURA METÁLICA DE METALON 20X20MM, ESP. 1,25MM, INCLUSIVE SUPORTE EM EUCALIPTO AUTOCLAVADO PINTADO COM TINTA PVA DUAS (2) DEMÃOS</t>
  </si>
  <si>
    <t xml:space="preserve">INSTALAÇÃO PROVISÓRIA ÁGUA E ENERGIA</t>
  </si>
  <si>
    <t>ED-50150</t>
  </si>
  <si>
    <t xml:space="preserve">LIGAÇÃO DE ÁGUA PROVISÓRIA PARA CANTEIRO,  INCLUSIVE HIDRÔMETRO E CAVALETE PARA MEDIÇÃO DE ÁGUA - ENTRADA PRINCIPAL, EM AÇO GALVANIZADO DN 20MM (1/2") - PADRÃO CONCESSIONÁRIA</t>
  </si>
  <si>
    <t>ED-31745</t>
  </si>
  <si>
    <t xml:space="preserve">LIGAÇÃO DE ESGOTO PARA BARRACÃO DE OBRA EM CANTEIRO, EXCLUSIVE FOSSA SÉPTICA </t>
  </si>
  <si>
    <t>ED-50151</t>
  </si>
  <si>
    <t xml:space="preserve">LIGAÇÃO PROVISÓRIA COM ENTRADA DE ENERGIA AÉREA, PADRÃO CEMIG, CARGA INSTALADA DE 15,1KVA ATÉ 30KVA, TRIFÁSICO, COM SAÍDA SUBTERRÂNEA, INCLUSIVE POSTE, CAIXA PARA MEDIDOR, DISJUNTOR, BARRAMENTO, ATERRAMENTO E ACESSÓRIOS</t>
  </si>
  <si>
    <t xml:space="preserve">ESCRITÓRIO DE OBRA</t>
  </si>
  <si>
    <t>ED-50125</t>
  </si>
  <si>
    <t xml:space="preserve">ÁREA COBERTA EM TELHA FIBROCIMENTO PARA CENTRAL DE CORTE/DOBRA/MONTAGEM EM CANTEIRO DE OBRAS, INCLUSIVE BANCADA E INSTALAÇÕES ELÉTRICAS, EXCLUSIVE VEDAÇÕES LATERAIS</t>
  </si>
  <si>
    <t>ED-50135</t>
  </si>
  <si>
    <t xml:space="preserve">BARRACÃO DE OBRA, EM CHAPA DE COMPENSADO RESINADO, INCLUSIVE  INSTALAÇÕES SANITÁRIAS E MOBILIÁRIO - PADRÃO DER-MG</t>
  </si>
  <si>
    <t>ED-50128</t>
  </si>
  <si>
    <t xml:space="preserve">BARRACÃO DE OBRA PARA DEPÓSITO E FERRAMENTARIA TIPO-I, ÁREA INTERNA 14,52M2, EM CHAPA DE COMPENSADO RESINADO, INCLUSIVE MOBILIÁRIO (OBRA DE PEQUENO PORTE, EFETIVO ATÉ 30 HOMENS), PADRÃO DER-MG</t>
  </si>
  <si>
    <t>ED-50129</t>
  </si>
  <si>
    <t xml:space="preserve">BARRACÃO DE OBRA PARA DEPÓSITO E FERRAMENTARIA TIPO-II, ÁREA INTERNA 25,41M2, EM CHAPA DE COMPENSADO RESINADO, INCLUSIVE MOBILIÁRIO (OBRA DE MÉDIO PORTE, EFETIVO DE 30 A 60 HOMENS), PADRÃO DER-MG</t>
  </si>
  <si>
    <t>ED-50148</t>
  </si>
  <si>
    <t xml:space="preserve">BARRACÃO DE OBRA PARA ESCRITÓRIO DA EMPREITEIRA TIPO-I, ÁREA INTERNA 18,15M2, EM CHAPA DE COMPENSADO RESINADO, INCLUSIVE MOBILIÁRIO (OBRA DE PEQUENO A MÉDIO PORTE, EFETIVO ATÉ 60 HOMENS) - PADRÃO DER-MG</t>
  </si>
  <si>
    <t>ED-50149</t>
  </si>
  <si>
    <t xml:space="preserve">BARRACÃO DE OBRA PARA ESCRITÓRIO DA EMPREITEIRA TIPO-II, ÁREA INTERNA 21,78M2, EM CHAPA DE COMPENSADO RESINADO, INCLUSIVE MOBILIÁRIO (OBRA DE GRANDE PORTE, EFETIVO ACIMA 60 HOMENS) - PADRÃO DER-MG</t>
  </si>
  <si>
    <t>ED-50146</t>
  </si>
  <si>
    <t xml:space="preserve">BARRACÃO DE OBRA PARA ESCRITÓRIO DA FISCALIZAÇÃO TIPO-I, ÁREA INTERNA 18,15M2, EM CHAPA DE COMPENSADO RESINADO, INCLUSIVE MOBILIÁRIO (OBRA DE PEQUENO A MÉDIO PORTE, EFETIVO ATÉ 60 HOMENS) - PADRÃO DER-MG</t>
  </si>
  <si>
    <t>ED-50147</t>
  </si>
  <si>
    <t xml:space="preserve">BARRACÃO DE OBRA PARA ESCRITÓRIO DA FISCALIZAÇÃO TIPO-II, ÁREA INTERNA 21,78M2, EM CHAPA DE COMPENSADO RESINADO, INCLUSIVE MOBILIÁRIO (OBRA DE GRANDE PORTE, EFETIVO ACIMA 60 HOMENS) - PADRÃO DER-MG</t>
  </si>
  <si>
    <t>ED-50130</t>
  </si>
  <si>
    <t xml:space="preserve">BARRACÃO DE OBRA PARA INSTALAÇÃO SANITÁRIA TIPO-I, ÁREA INTERNA 14,52M2, EM CHAPA DE COMPENSADO RESINADO (OBRA DE PEQUENO PORTE, EFETIVO ATÉ 30 HOMENS), PADRÃO DER-MG</t>
  </si>
  <si>
    <t>ED-50131</t>
  </si>
  <si>
    <t xml:space="preserve">BARRACÃO DE OBRA PARA INSTALAÇÃO SANITÁRIA TIPO-II, ÁREA INTERNA 18,15M2, EM CHAPA DE COMPENSADO RESINADO (OBRA DE MÉDIO PORTE, EFETIVO DE 30 A 60 HOMENS), PADRÃO DER-MG</t>
  </si>
  <si>
    <t>ED-50132</t>
  </si>
  <si>
    <t xml:space="preserve">BARRACÃO DE OBRA PARA INSTALAÇÃO SANITÁRIA TIPO-III, ÁREA INTERNA 25,41M2, EM CHAPA DE COMPENSADO RESINADO (OBRA DE GRANDE PORTE, EFETIVO ACIMA DE 60 HOMENS), PADRÃO DER-MG</t>
  </si>
  <si>
    <t>ED-50133</t>
  </si>
  <si>
    <t xml:space="preserve">BARRACÃO DE OBRA PARA REFEITÓRIO TIPO-I, ÁREA INTERNA 18,15M2, EM CHAPA DE COMPENSADO RESINADO (OBRA DE MÉDIO PORTE, EFETIVO DE 30 A 60 HOMENS), PADRÃO DER-MG</t>
  </si>
  <si>
    <t>ED-50134</t>
  </si>
  <si>
    <t xml:space="preserve">BARRACÃO DE OBRA PARA REFEITÓRIO TIPO-II, ÁREA INTERNA 25,41M2, EM CHAPA DE COMPENSADO RESINADO (OBRA DE GRANDE PORTE, EFETIVO ACIMA DE 60 HOMENS), PADRÃO DER-MG</t>
  </si>
  <si>
    <t>ED-50126</t>
  </si>
  <si>
    <t xml:space="preserve">BARRACÃO DE OBRA PARA VESTIÁRIO TIPO-I, ÁREA INTERNA 25,41M2, EM CHAPA DE COMPENSADO RESINADO, INCLUSIVE MOBILIÁRIO (OBRA DE PEQUENO PORTE, EFETIVO ATÉ 30 HOMENS), PADRÃO DER-MG</t>
  </si>
  <si>
    <t>ED-50127</t>
  </si>
  <si>
    <t xml:space="preserve">BARRACÃO DE OBRA PARA VESTIÁRIO TIPO-II, ÁREA INTERNA 67,76M2, EM CHAPA DE COMPENSADO RESINADO, INCLUSIVE MOBILIÁRIO (OBRA DE MÉDIO PORTE, EFETIVO DE 30 A 60 HOMENS), PADRÃO DER-MG</t>
  </si>
  <si>
    <t>ED-16341</t>
  </si>
  <si>
    <t xml:space="preserve">LIGAÇÃO PROVISÓRIA DE ÁGUA E ESGOTO PARA CONTAINER (ESCRITÓRIO DE OBRA)</t>
  </si>
  <si>
    <t>ED-16343</t>
  </si>
  <si>
    <t xml:space="preserve">LIGAÇÃO PROVISÓRIA DE ÁGUA E ESGOTO PARA CONTAINER (VESTIÁRIO DE OBRA), EXCLUSIVE CHUVEIRO ELÉTRICO</t>
  </si>
  <si>
    <t>ED-16342</t>
  </si>
  <si>
    <t xml:space="preserve">LIGAÇÃO PROVISÓRIA DE ENERGIA ELÉTRICA PARA CONTAINER</t>
  </si>
  <si>
    <t>ED-16356</t>
  </si>
  <si>
    <t xml:space="preserve">LIGAÇÕES PROVISÓRIAS PARA CONTAINER TIPO 1 (CORRESPONDENTE AO CÓDIGO ED-16348)</t>
  </si>
  <si>
    <t>ED-16357</t>
  </si>
  <si>
    <t xml:space="preserve">LIGAÇÕES PROVISÓRIAS PARA CONTAINER TIPO 2 (CORRESPONDENTE AO CÓDIGO ED-16349)</t>
  </si>
  <si>
    <t>ED-16358</t>
  </si>
  <si>
    <t xml:space="preserve">LIGAÇÕES PROVISÓRIAS PARA CONTAINER TIPO 3 (CORRESPONDENTE AO CÓDIGO ED-16350)</t>
  </si>
  <si>
    <t>ED-16359</t>
  </si>
  <si>
    <t xml:space="preserve">LIGAÇÕES PROVISÓRIAS PARA CONTAINER TIPO 4 (CORRESPONDENTE AO CÓDIGO ED-16351)</t>
  </si>
  <si>
    <t>ED-16360</t>
  </si>
  <si>
    <t xml:space="preserve">LIGAÇÕES PROVISÓRIAS PARA CONTAINER TIPO 5 (CORRESPONDENTE AO CÓDIGO ED-16352)</t>
  </si>
  <si>
    <t>ED-16361</t>
  </si>
  <si>
    <t xml:space="preserve">LIGAÇÕES PROVISÓRIAS PARA CONTAINER TIPO 6 (CORRESPONDENTE AO CÓDIGO ED-16353)</t>
  </si>
  <si>
    <t>ED-16362</t>
  </si>
  <si>
    <t xml:space="preserve">LIGAÇÕES PROVISÓRIAS PARA CONTAINER TIPO 7 (CORRESPONDENTE AO CÓDIGO ED-16354)</t>
  </si>
  <si>
    <t>ED-16363</t>
  </si>
  <si>
    <t xml:space="preserve">LIGAÇÕES PROVISÓRIAS PARA CONTAINER TIPO 8 (CORRESPONDENTE AO CÓDIGO ED-16355)</t>
  </si>
  <si>
    <t>ED-50155</t>
  </si>
  <si>
    <t xml:space="preserve">LOCAÇÃO DE BANHEIRO QUÍMICO, DIMENSÃO (110X120X230)CM, LINHA PADRÃO, CONTENDO UMA (1) PIA/HIGIENIZADOR DE MÃOS, INCLUSIVE MANUTENÇÃO E MOBILIZAÇÃO/DESMOBILIZAÇÃO</t>
  </si>
  <si>
    <t>MÊS</t>
  </si>
  <si>
    <t>ED-16348</t>
  </si>
  <si>
    <t xml:space="preserve">LOCAÇÃO DE CONTAINER COM ISOLAMENTO TÉRMICO, TIPO 1, PARA ESCRITÓRIO DE OBRA, COM MEDIDAS REFERENCIAIS DE (6) METROS COMPRIMENTO, (2,3) METROS LARGURA E (2,5) METROS ALTURA ÚTIL INTERNA, INCLUSIVE AR CONDICIONADO E LIGAÇÕES ELÉTRICAS INTERNAS, EXCLUSIVE MOBILIZAÇÃO/DESMOBILIZAÇÃO E LIGAÇÕES PROVISÓRIAS EXTERNAS</t>
  </si>
  <si>
    <t>ED-16349</t>
  </si>
  <si>
    <t xml:space="preserve">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t>
  </si>
  <si>
    <t>ED-16350</t>
  </si>
  <si>
    <t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t>
  </si>
  <si>
    <t>ED-16351</t>
  </si>
  <si>
    <t xml:space="preserve">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t>
  </si>
  <si>
    <t>ED-16352</t>
  </si>
  <si>
    <t xml:space="preserve">LOCAÇÃO DE CONTAINER COM ISOLAMENTO TÉRMICO, TIPO 5, PARA VESTIÁRIO DE OBRA COM SETE (7) CHUVEIROS E DOIS (2) LAVATÓRIOS, COM MEDIDAS REFERENCIAIS DE (6) METROS COMPRIMENTO, (2,3) METROS LARGURA E (2,5) METROS ALTURA ÚTIL INTERNA, INCLUSIVE LIGAÇÕES ELÉTRICAS E HIDROSSANITÁRIAS INTERNAS, EXCLUSIVE MOBILIZAÇÃO/DESMOBILIZAÇÃO E LIGAÇÕES PROVISÓRIAS EXTERNAS</t>
  </si>
  <si>
    <t>ED-16353</t>
  </si>
  <si>
    <t xml:space="preserve">LOCAÇÃO DE CONTAINER COM ISOLAMENTO TÉRMICO, TIPO 6, PARA VESTIÁRIO DE OBRA COM SETE (7)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</si>
  <si>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ED-16354</t>
  </si>
  <si>
    <t xml:space="preserve">LOCAÇÃO DE CONTAINER COM ISOLAMENTO TÉRMICO, TIPO 7, PARA VESTIÁRIO DE OBRA COM QUATRO (4) CHUVEIROS, TRÊS (3) VASOS SANITÁRIOS, UM (1) MICTÓRIO E UM (1) LAVATÓRIO, COM MEDIDAS REFERENCIAIS DE (6) METROS COMPRIMENTO, (2,3) METROS LARGURA E (2,5) METROS ALTURA ÚTIL INTERNA, INCLUSIVE LIGAÇÕES ELÉTRICAS E HIDROSSANITÁRIAS INTERNAS, EXCLUSIVE MOBILIZAÇÃO/DESMOBILIZAÇÃO E LIGAÇÕES PROVISÓRIAS EXTERNAS</t>
  </si>
  <si>
    <t>ED-16355</t>
  </si>
  <si>
    <t xml:space="preserve">LOCAÇÃO DE CONTAINER COM ISOLAMENTO TÉRMICO, TIPO 8, PARA VESTIÁRIO DE OBRA COM OITO (8) BANCOS E CINCO (5) ARMÁRIOS, COM MEDIDAS REFERENCIAIS DE (6) METROS COMPRIMENTO, (2,3) METROS LARGURA E (2,5) METROS ALTURA ÚTIL INTERNA, INCLUSIVE LIGAÇÕES ELÉTRICAS INTERNAS, EXCLUSIVE MOBILIZAÇÃO/DESMOBILIZAÇÃO E LIGAÇÕES PROVISÓRIAS EXTERNAS</t>
  </si>
  <si>
    <t>ED-50137</t>
  </si>
  <si>
    <t xml:space="preserve">MOBILIZAÇÃO E DESMOBILIZAÇÃO DE CONTAINER, INCLUSIVE CARGA, DESCARGA E TRANSPORTE EM CAMINHÃO CARROCERIA COM GUINDAUTO (MUNCK), EXCLUSIVE LOCAÇÃO DO CONTAINER</t>
  </si>
  <si>
    <t xml:space="preserve">LOCAÇÃO DA OBRA</t>
  </si>
  <si>
    <t>ED-17989</t>
  </si>
  <si>
    <t xml:space="preserve">LOCAÇÃO DE OBRA COM GABARITO DE TÁBUAS CORRIDAS PONTALETADAS A CADA 2,00M, REAPROVEITAMENTO (2X), INCLUSIVE ACOMPANHAMENTO DE EQUIPE TOPOGRÁFICA PARA MARCAÇÃO DE PONTO TOPOGRÁFICO</t>
  </si>
  <si>
    <t>ED-50276</t>
  </si>
  <si>
    <t xml:space="preserve">LOCAÇÃO TOPOGRÁFICA ACIMA DE CINQUENTA (50) PONTOS REFERENCIAIS, INCLUSIVE ESTACA (PIQUETE) DE MARCAÇÃO</t>
  </si>
  <si>
    <t>ED-50275</t>
  </si>
  <si>
    <t xml:space="preserve">LOCAÇÃO TOPOGRÁFICA DE VINTE UM (21) ATÉ CINQUENTA (50) PONTOS REFERENCIAIS, INCLUSIVE ESTACA (PIQUETE) DE MARCAÇÃO</t>
  </si>
  <si>
    <t>ED-50274</t>
  </si>
  <si>
    <t xml:space="preserve">LOCAÇÃO TOPOGRÁFICA PARA ATÉ VINTE (20) PONTOS REFERENCIAIS, INCLUSIVE ESTACA (PIQUETE) DE MARCAÇÃO</t>
  </si>
  <si>
    <t>TAPUME</t>
  </si>
  <si>
    <t>ED-50162</t>
  </si>
  <si>
    <t xml:space="preserve">PORTÃO PARA TAPUME FIXO DE PROTEÇÃO COM FECHAMENTO DE OBRA EM CHAPA DE COMPENSADO, ESP. 12MM, COM MÓDULO NA DIMENSÃO DE (110X220)CM, INCLUSIVE FERRAGENS E PINTURA LÁTEX (PVA) COM DUAS (2) DEMÃOS</t>
  </si>
  <si>
    <t>ED-14457</t>
  </si>
  <si>
    <t xml:space="preserve">PORTÃO PARA TAPUME FIXO DE PROTEÇÃO COM FECHAMENTO DE OBRA EM TELHA METÁLICA GALVANIZADA, TIPO TRAPEZOIDAL ESP. 0,5MM, COM MÓDULO NA DIMENSÃO DE (300X220)CM, EXCLUSIVE PINTURA ESMALTE</t>
  </si>
  <si>
    <t>ED-50166</t>
  </si>
  <si>
    <t xml:space="preserve">REMANEJAMENTO DE TAPUME FIXO DE PROTEÇÃO PARA FECHAMENTO DE OBRA, INCLUSIVE ESCAVAÇÃO MANUAL E REATERRO COMPACTADO</t>
  </si>
  <si>
    <t>ED-50163</t>
  </si>
  <si>
    <t xml:space="preserve">TAPUME DE PROTEÇÃO PARA TRANSEUNTE EM TELA DE POLIETILENO, COM MÓDULO NA DIMENSÃO DE (150X150)CM, INCLUSIVE PONTALETE COM BASE DE APOIO EM CONCRETO MAGRO, FORNECIMENTO E MOVIMENTAÇÃO</t>
  </si>
  <si>
    <t>ED-50159</t>
  </si>
  <si>
    <t xml:space="preserve">TAPUME FIXO DE PROTEÇÃO PARA FECHAMENTO DE OBRA EM CHAPA DE COMPENSADO, ESP. 12MM, COM MÓDULO NA DIMENSÃO DE (110X220)CM, INCLUSIVE PINTURA LÁTEX (PVA) COM DUAS (2) DEMÃOS, EXCLUSIVE ABERTURA PARA PORTÃO</t>
  </si>
  <si>
    <t>ED-50164</t>
  </si>
  <si>
    <t xml:space="preserve">TAPUME FIXO DE PROTEÇÃO PARA FECHAMENTO DE OBRA EM TELA GALVANIZADA, COM TRAMA LOSANGULAR DE 2"X2", FIO BWG 14, COM MÓDULO NA DIMENSÃO DE (300X220)CM, INCLUSIVE PINTURA ESMALTE COM DUAS (2) DEMÃOS, EXCLUSIVE ABERTURA PARA PORTÃO</t>
  </si>
  <si>
    <t>ED-29823</t>
  </si>
  <si>
    <t xml:space="preserve">TAPUME FIXO DE PROTEÇÃO PARA FECHAMENTO DE OBRA EM TELHA METÁLICA GALVANIZADA, TIPO TRAPEZOIDAL, ESP. 0,5MM, COM MÓDULO NA DIMENSÃO DE (300X220)CM, COM REAPROVEITAMENTO, EXCLUSIVE PINTURA ESMALTE, INCLUSIVE PONTALETE E FIXAÇÃO</t>
  </si>
  <si>
    <t>ED-50165</t>
  </si>
  <si>
    <t xml:space="preserve">TAPUME REMOVÍVEL DE PROTEÇÃO PARA FECHAMENTO DE OBRA EM TELA GALVANIZADA, COM TRAMA LOSANGULAR DE 2"X2", FIO BWG 14, COM MÓDULO NA DIMENSÃO DE (300X220)CM, INCLUSIVE PONTALETE COM BASE DE APOIO EM CONCRETO MAGRO</t>
  </si>
  <si>
    <t xml:space="preserve">PROTEÇÃO DE TRANSEUNTE</t>
  </si>
  <si>
    <t>ED-27006</t>
  </si>
  <si>
    <t xml:space="preserve">CONE PARA SINALIZAÇÃO/ISOLAMENTO DE ÁREAS, ALTURA 75CM, INCLUSIVE FORNECIMENTO E MOVIMENTAÇÃO</t>
  </si>
  <si>
    <t>ED-50157</t>
  </si>
  <si>
    <t xml:space="preserve">FITA ZEBRADA AMARELA PARA SINALIZAÇÃO ISOLAMENTO DE ÁREA, EXCLUSIVE SUPORTE PARA SUSTENTAÇÃO, INCLUSIVE FIXAÇÃO E FORNECIMENTO
</t>
  </si>
  <si>
    <t>ED-50156</t>
  </si>
  <si>
    <t xml:space="preserve">PROTEÇÃO PARA TRANSEUNTE OU ISOLAMENTO DE ÁREA COM FITA ZEBRADA AMARELA, INCLUSIVE PONTALETE COM BASE DE APOIO EM CONCRETO MAGRO, ALTURA DE 150CM, FORNECIMENTO E MOVIMENTAÇÃO
</t>
  </si>
  <si>
    <t>ANDAIME</t>
  </si>
  <si>
    <t>ED-28530</t>
  </si>
  <si>
    <t xml:space="preserve">ANDAIME EM CAVALETE METÁLICO PARA ALVENARIA, COM CHAPA DE COMPENSADO E TÁBUA, COM REAPROVEITAMENTO, INCLUSIVE MONTAGEM/DESMONTAGEM E REMANEJAMENTO
</t>
  </si>
  <si>
    <t>ED-28533</t>
  </si>
  <si>
    <t xml:space="preserve">ANDAIME EM CAVALETE METÁLICO PARA FORRO OU SERVIÇO EM ALTURA INTERNO, COM CHAPA DE COMPENSADO E TÁBUA, COM REAPROVEITAMENTO, INCLUSIVE MONTAGEM/DESMONTAGEM E REMANEJAMENTO</t>
  </si>
  <si>
    <t>ED-48243</t>
  </si>
  <si>
    <t xml:space="preserve">CONDUTOR/DUTO DE ENTULHO EM POLIETILENO, INCLUSIVE ACESSÓRIOS DE FIXAÇÃO, SUPORTES, MONTAGEM/DESMONTAGEM E REMANEJAMENTO</t>
  </si>
  <si>
    <t>ED-9075</t>
  </si>
  <si>
    <t xml:space="preserve">FORNECIMENTO DE ANDAIME METÁLICO PARA FACHADA (LOCAÇÃO), INCLUSIVE PISO METÁLICO E SAPATAS, EXCLUSIVE MONTAGEM E DESMONTAGEM</t>
  </si>
  <si>
    <t>ED-9076</t>
  </si>
  <si>
    <t xml:space="preserve">FORNECIMENTO DE ANDAIME METÁLICO TUBULAR TIPO TORRE (LOCAÇÃO), INCLUSIVE RODÍZIOS, EXCLUSIVE MONTAGEM E DESMONTAGEM</t>
  </si>
  <si>
    <t>ED-48246</t>
  </si>
  <si>
    <t xml:space="preserve">MONTAGEM E DESMONTAGEM DE ANDAIME METÁLICO PARA FACHADA COM PISO METÁLICO, EXCLUSIVE FORNECIMENTO DO ANDAIME E RODAPÉ/GUARDA-CORPO EM MADEIRA</t>
  </si>
  <si>
    <t>ED-48245</t>
  </si>
  <si>
    <t xml:space="preserve">MONTAGEM E DESMONTAGEM DE ANDAIME METÁLICO PARA FACHADA COM PISO METÁLICO, INCLUSIVE RODAPÉ/GUARDA-CORPO EM MADEIRA, EXCLUSIVE FORNECIMENTO DO ANDAIME</t>
  </si>
  <si>
    <t>ED-9077</t>
  </si>
  <si>
    <t xml:space="preserve">MONTAGEM E DESMONTAGEM DE ANDAIME METÁLICO TUBULAR TIPO TORRE, EXCLUSIVE FORNECIMENTO DO ANDAIME</t>
  </si>
  <si>
    <t>ED-48249</t>
  </si>
  <si>
    <t xml:space="preserve">TELA DE PROTEÇÃO, TIPO FACHADEIRA, INSTALADA EM ANDAIME METÁLICO PARA FACHADA, EXCLUSIVE ANDAIME METÁLICO, INCLUSIVE ACESSÓRIOS DE FIXAÇÃO
</t>
  </si>
  <si>
    <t>ED-48248</t>
  </si>
  <si>
    <t xml:space="preserve">TELA PARA PROTEÇÃO DE FACHADA EM POLIETILENO, EXCLUSIVE BANDEJA SALVA VIDAS, INCLUSIVE ACESSÓRIOS DE FIXAÇÃO</t>
  </si>
  <si>
    <t xml:space="preserve">PROTEÇÃO COLETIVA</t>
  </si>
  <si>
    <t>ED-28493</t>
  </si>
  <si>
    <t xml:space="preserve">BANDEJA SALVA VIDAS, TIPO PRIMÁRIA, EM SUPORTE METÁLICO COM FORRO EM COMPENSADO RESINADO E TÁBUA, COMPRIMENTO DE 250CM COM COMPLEMENTO DE 80CM, INCLUSIVE ACESSÓRIOS DE FIXAÇÃO E INSTALAÇÃO</t>
  </si>
  <si>
    <t>ED-28494</t>
  </si>
  <si>
    <t xml:space="preserve">BANDEJA SALVA VIDAS, TIPO SECUNDÁRIA, EM SUPORTE METÁLICO COM FORRO EM COMPENSADO RESINADO E TÁBUA, COMPRIMENTO DE 140CM COM COMPLEMENTO DE 80CM, INCLUSIVE ACESSÓRIOS DE FIXAÇÃO E INSTALAÇÃO</t>
  </si>
  <si>
    <t>ED-9128</t>
  </si>
  <si>
    <t xml:space="preserve">LINHA DE VIDA HORIZONTAL PERMANENTE EM CABO DE AÇO GALVANIZADO PARA TRABALHOS EM COBERTURAS E TELHADOS, EXCLUSIVE PROJETO E ART</t>
  </si>
  <si>
    <t>ED-9176</t>
  </si>
  <si>
    <t xml:space="preserve">LINHA DE VIDA HORIZONTAL PROVISÓRIA EM CABO DE AÇO PARA CONSTRUÇÃO DE ESTRUTURAS, INCLUSIVE POSTE E PROLONGADOR, EXCLUSIVE PROJETO E ART</t>
  </si>
  <si>
    <t>ED-9126</t>
  </si>
  <si>
    <t xml:space="preserve">LINHA DE VIDA HORIZONTAL PROVISÓRIA EM CORDA PARA TRABALHOS EM COBERTURAS E TELHADOS</t>
  </si>
  <si>
    <t xml:space="preserve">TERRAPLENAGEM/TRABALHOS EM TERRA</t>
  </si>
  <si>
    <t xml:space="preserve">REGULARIZAÇÃO E COMPACTAÇÃO DE SOLO</t>
  </si>
  <si>
    <t>ED-51100</t>
  </si>
  <si>
    <t xml:space="preserve">CORTE E DESATERRO MECÂNICO PARA REGULARIZAÇÃO, COM TRATOR DE ESTEIRA, INCLUSIVE ARRASTAMENTO NIVELADO, AFASTAMENTO E EMPILHAMENTO, EXCLUSIVE CARGA, TRANSPORTE E DESCARGA</t>
  </si>
  <si>
    <t>ED-51122</t>
  </si>
  <si>
    <t xml:space="preserve">REGULARIZAÇÃO E COMPACTAÇÃO DE TERRENO MANUAL COM SOQUETE, EXCLUSIVE DESMATAMENTO, DESTOCAMENTO, LIMPEZA/ROÇADA DO TERRENO</t>
  </si>
  <si>
    <t>ED-51124</t>
  </si>
  <si>
    <t xml:space="preserve">REGULARIZAÇÃO E COMPACTAÇÃO MECÂNICA DE TERRENO COM ROLO VIBRATÓRIO, EXCLUSIVE DESMATAMENTO, DESTOCAMENTO, LIMPEZA/ROÇADA DO TERRENO</t>
  </si>
  <si>
    <t>ED-51123</t>
  </si>
  <si>
    <t xml:space="preserve">REGULARIZAÇÃO MANUAL E COMPACTAÇÃO MECANIZADA DE TERRENO COM PLACA VIBRATÓRIA, EXCLUSIVE DESMATAMENTO, DESTOCAMENTO, LIMPEZA/ROÇADA DO TERRENO</t>
  </si>
  <si>
    <t xml:space="preserve">ESCAVAÇÃO MECÂNICA</t>
  </si>
  <si>
    <t>ED-51116</t>
  </si>
  <si>
    <t xml:space="preserve">ESCAVAÇÃO MECÂNICA DE VALAS COM PROFUNDIDADE MAIOR QUE 1,5M E MENOR OU IGUAL 3,0M, INCLUSIVE CARGA EM CAMINHÃO, EXCLUSIVE TRANSPORTE E DESCARGA</t>
  </si>
  <si>
    <t>ED-51112</t>
  </si>
  <si>
    <t xml:space="preserve">ESCAVAÇÃO MECÂNICA DE VALAS COM PROFUNDIDADE MAIOR QUE 1,5M E MENOR OU IGUAL 3,0M, INCLUSIVE DESCARGA LATERAL, EXCLUSIVE CARGA, TRANSPORTE E DESCARGA</t>
  </si>
  <si>
    <t>ED-51117</t>
  </si>
  <si>
    <t xml:space="preserve">ESCAVAÇÃO MECÂNICA DE VALAS COM PROFUNDIDADE MAIOR QUE 3,0M E MENOR OU IGUAL 5,0M, INCLUSIVE CARGA EM CAMINHÃO, EXCLUSIVE TRANSPORTE E DESCARGA</t>
  </si>
  <si>
    <t>ED-51113</t>
  </si>
  <si>
    <t xml:space="preserve">ESCAVAÇÃO MECÂNICA DE VALAS COM PROFUNDIDADE MAIOR QUE 3,0M E MENOR OU IGUAL 5,0M, INCLUSIVE DESCARGA LATERAL, EXCLUSIVE CARGA, TRANSPORTE E DESCARGA</t>
  </si>
  <si>
    <t>ED-51115</t>
  </si>
  <si>
    <t xml:space="preserve">ESCAVAÇÃO MECÂNICA DE VALAS COM PROFUNDIDADE MENOR OU IGUAL A 1,5M, INCLUSIVE CARGA EM CAMINHÃO, EXCLUSIVE TRANSPORTE E DESCARGA</t>
  </si>
  <si>
    <t>ED-51111</t>
  </si>
  <si>
    <t xml:space="preserve">ESCAVAÇÃO MECÂNICA DE VALAS COM PROFUNDIDADE MENOR OU IGUAL A 1,5M, INCLUSIVE DESCARGA LATERAL, EXCLUSIVE CARGA, TRANSPORTE E DESCARGA</t>
  </si>
  <si>
    <t>ED-51105</t>
  </si>
  <si>
    <t xml:space="preserve">ESCAVAÇÃO MECÂNICA EM MATERIAL DE 1ª CATEGORIA, INCLUSIVE CARGA EM CAMINHÃO, EXCLUSIVE TRANSPORTE E DESCARGA</t>
  </si>
  <si>
    <t>ED-51106</t>
  </si>
  <si>
    <t xml:space="preserve">ESCAVAÇÃO MECÂNICA EM MATERIAL DE 2ª CATEGORIA, INCLUSIVE CARGA EM CAMINHÃO, EXCLUSIVE TRANSPORTE E DESCARGA</t>
  </si>
  <si>
    <t>ED-51119</t>
  </si>
  <si>
    <t xml:space="preserve">ESCAVAÇÃO MECÂNICA EM SOLO MOLE, INCLUSIVE CARGA EM CAMINHÃO, EXCLUSIVE TRANSPORTE E DESCARGA</t>
  </si>
  <si>
    <t>ED-51103</t>
  </si>
  <si>
    <t xml:space="preserve">ESCAVAÇÃO MECÂNICA HORIZONTAL, COM TRATOR DE ESTEIRA, EM MATERIAL DE 1ª CATEGORIA, INCLUSIVE AFASTAMENTO E EMPILHAMENTO COM DISTÂNCIA MÁXIMA DE ATÉ CINQUENTA (50) METROS, EXCLUSIVE CARGA, TRANSPORTE E DESGARGA</t>
  </si>
  <si>
    <t>ED-51104</t>
  </si>
  <si>
    <t xml:space="preserve">ESCAVAÇÃO MECÂNICA HORIZONTAL, COM TRATOR DE ESTEIRA, EM MATERIAL DE 2ª CATEGORIA, INCLUSIVE AFASTAMENTO E EMPILHAMENTO COM DISTÂNCIA MÁXIMA DE ATÉ CINQUENTA (50) METROS, EXCLUSIVE CARGA, TRANSPORTE E DESGARGA</t>
  </si>
  <si>
    <t xml:space="preserve">ESCAVAÇÃO MANUAL</t>
  </si>
  <si>
    <t>ED-51110</t>
  </si>
  <si>
    <t xml:space="preserve">ESCAVAÇÃO MANUAL DE TERRA (DESATERRO MANUAL), INCLUSIVE DESCARGA LATERAL, EXCLUSIVE RETIRADA E TRANSPORTE DO MATERIAL ESCAVADO</t>
  </si>
  <si>
    <t>ED-51108</t>
  </si>
  <si>
    <t xml:space="preserve">ESCAVAÇÃO MANUAL DE VALA COM PROFUNDIDADE MAIOR QUE 1,5M E MENOR OU IGUAL 3,0M, INCLUSIVE DESCARGA LATERAL</t>
  </si>
  <si>
    <t>ED-51109</t>
  </si>
  <si>
    <t xml:space="preserve">ESCAVAÇÃO MANUAL DE VALA COM PROFUNDIDADE MAIOR QUE 3,0M E MENOR OU IGUAL 5,0M, INCLUSIVE DESCARGA LATERAL</t>
  </si>
  <si>
    <t>ED-51107</t>
  </si>
  <si>
    <t xml:space="preserve">ESCAVAÇÃO MANUAL DE VALA COM PROFUNDIDADE MENOR OU IGUAL A 1,5M, INCLUSIVE DESCARGA LATERAL</t>
  </si>
  <si>
    <t xml:space="preserve">COMPACTAÇÃO DE FUNDO DE VALA</t>
  </si>
  <si>
    <t>ED-51093</t>
  </si>
  <si>
    <t xml:space="preserve">APILOAMENTO MANUAL EM FUNDO DE VALA COM SOQUETE, EXCLUSIVE ESCAVAÇÃO</t>
  </si>
  <si>
    <t>ED-51094</t>
  </si>
  <si>
    <t xml:space="preserve">APILOAMENTO MECANIZADO EM FUNDO DE VALA COM PLACA VIBRATÓRIA, EXCLUSIVE ESCAVAÇÃO</t>
  </si>
  <si>
    <t xml:space="preserve">ATERRO E REATERRO</t>
  </si>
  <si>
    <t>ED-51097</t>
  </si>
  <si>
    <t xml:space="preserve">COMPACTAÇÃO MANUAL DE ATERRO COM SOQUETE, INCLUSIVE ESPALHAMENTO MANUAL</t>
  </si>
  <si>
    <t>ED-29190</t>
  </si>
  <si>
    <t xml:space="preserve">COMPACTAÇÃO MECÂNICA DE ATERRO COM ROLO VIBRATÓRIO A 100% DO PROCTOR INTERMEDIÁRIO, INCLUSIVE ESPALHAMENTO</t>
  </si>
  <si>
    <t>ED-29189</t>
  </si>
  <si>
    <t xml:space="preserve">COMPACTAÇÃO MECÂNICA DE ATERRO COM ROLO VIBRATÓRIO A 100% DO PROCTOR NORMAL, INCLUSIVE ESPALHAMENTO</t>
  </si>
  <si>
    <t>ED-51098</t>
  </si>
  <si>
    <t xml:space="preserve">COMPACTAÇÃO MECÂNICA DE ATERRO COM ROLO VIBRATÓRIO A 95% DO PROCTOR NORMAL, INCLUSIVE ESPALHAMENTO</t>
  </si>
  <si>
    <t>ED-51095</t>
  </si>
  <si>
    <t xml:space="preserve">COMPACTAÇÃO MECÂNICA DE ATERRO COM ROLO VIBRATÓRIO SEM GRAU DE COMPACTAÇÃO, INCLUSIVE ESPALHAMENTO</t>
  </si>
  <si>
    <t>ED-51096</t>
  </si>
  <si>
    <t xml:space="preserve">COMPACTAÇÃO MECANIZADA DE ATERRO COM PLACA VIBRATÓRIA, INCLUSIVE ESPALHAMENTO MANUAL</t>
  </si>
  <si>
    <t>ED-51120</t>
  </si>
  <si>
    <t xml:space="preserve">REATERRO MANUAL DE VALA, INCLUSIVE ESPALHAMENTO E COMPACTAÇÃO MANUAL COM SOQUETE</t>
  </si>
  <si>
    <t>ED-51121</t>
  </si>
  <si>
    <t xml:space="preserve">REATERRO MANUAL DE VALA, INCLUSIVE ESPALHAMENTO E COMPACTAÇÃO MECANIZADA COM PLACA VIBRATÓRIA</t>
  </si>
  <si>
    <t xml:space="preserve">ESCORAMENTO DE VALA</t>
  </si>
  <si>
    <t>ED-29712</t>
  </si>
  <si>
    <t xml:space="preserve">ESCORAMENTO DE VALA CONTÍNUO, COM PRANCHAS VERTICAIS, LONGARINAS E ESTRONCAS DE MADEIRA, REAPROVEITAMENTO (3X), EXCLUSIVE ESCAVAÇÃO</t>
  </si>
  <si>
    <t>ED-29713</t>
  </si>
  <si>
    <t xml:space="preserve">ESCORAMENTO DE VALA DESCONTÍNUO, COM PRANCHAS VERTICAIS, LONGARINAS E ESTRONCAS DE MADEIRA, REAPROVEITAMENTO (3X), EXCLUSIVE ESCAVAÇÃO</t>
  </si>
  <si>
    <t>FUNDAÇÕES</t>
  </si>
  <si>
    <t xml:space="preserve">FUNDAÇÃO SUPERFICIAL E RASA</t>
  </si>
  <si>
    <t>ED-29801</t>
  </si>
  <si>
    <t xml:space="preserve">PERFURAÇÃO MANUAL DE ESTACA TIPO BROCA A TRADO, INCLUSIVE AFASTAMENTO, EXCLUSIVE ARMAÇÃO, CONCRETO ESTRUTURAL, TRANSPORTE E RETIRADA DO MATERIAL ESCAVADO</t>
  </si>
  <si>
    <t xml:space="preserve">FUNDAÇÃO PROFUNDA</t>
  </si>
  <si>
    <t>ED-29753</t>
  </si>
  <si>
    <t xml:space="preserve">CORTE DE ESTACA TRILHO DUPLO, TIPO TR 25/32, EXCLUSIVE FORNECIMENTO DA ESTACA</t>
  </si>
  <si>
    <t>ED-29755</t>
  </si>
  <si>
    <t xml:space="preserve">CORTE DE ESTACA TRILHO DUPLO, TIPO TR 37/45/57, EXCLUSIVE FORNECIMENTO DA ESTACA</t>
  </si>
  <si>
    <t>ED-29754</t>
  </si>
  <si>
    <t xml:space="preserve">CORTE DE ESTACA TRILHO SIMPLES, TIPO TR 25/32, EXCLUSIVE FORNECIMENTO DA ESTACA</t>
  </si>
  <si>
    <t>ED-29756</t>
  </si>
  <si>
    <t xml:space="preserve">CORTE DE ESTACA TRILHO SIMPLES, TIPO TR 37/45/57, EXCLUSIVE FORNECIMENTO DA ESTACA</t>
  </si>
  <si>
    <t>ED-29686</t>
  </si>
  <si>
    <t xml:space="preserve">CORTE E PREPARO DE CABEÇA/ARRASAMENTO MECANIZADO  DE ESTACA PARA BLOCO DE COROAMENTO, INCLUSIVE AFASTAMENTO E EMPILHAMENTO, EXCLUSIVE TRANSPORTE E RETIRADA DO MATERIAL DEMOLIDO</t>
  </si>
  <si>
    <t>ED-49728</t>
  </si>
  <si>
    <t xml:space="preserve">CRAVAÇÃO DE ESTACA PRÉ-MOLDADA DE CONCRETO, DIMENSÃO (15X15)CM, COMPRESSÃO ADMISSÍVEL DE 25T, INCLUSIVE FORNECIMENTO DE ESTACA, EXCLUSIVE EMENDA</t>
  </si>
  <si>
    <t>ED-49729</t>
  </si>
  <si>
    <t xml:space="preserve">CRAVAÇÃO DE ESTACA PRÉ-MOLDADA DE CONCRETO, DIMENSÃO (17X17)CM, COMPRESSÃO ADMISSÍVEL DE 35T, INCLUSIVE FORNECIMENTO DE ESTACA, EXCLUSIVE EMENDA</t>
  </si>
  <si>
    <t>ED-49730</t>
  </si>
  <si>
    <t xml:space="preserve">CRAVAÇÃO DE ESTACA PRÉ-MOLDADA DE CONCRETO, DIMENSÃO (20X20)CM, COMPRESSÃO ADMISSÍVEL DE 50T, INCLUSIVE FORNECIMENTO DE ESTACA, EXCLUSIVE EMENDA</t>
  </si>
  <si>
    <t>ED-49731</t>
  </si>
  <si>
    <t xml:space="preserve">CRAVAÇÃO DE ESTACA PRÉ-MOLDADA DE CONCRETO, DIMENSÃO (21X21)CM, COMPRESSÃO ADMISSÍVEL DE 60T, INCLUSIVE FORNECIMENTO DE ESTACA, EXCLUSIVE EMENDA</t>
  </si>
  <si>
    <t>ED-49732</t>
  </si>
  <si>
    <t xml:space="preserve">CRAVAÇÃO DE ESTACA PRÉ-MOLDADA DE CONCRETO, DIMENSÃO (23X23)CM, COMPRESSÃO ADMISSÍVEL DE 70T, INCLUSIVE FORNECIMENTO DE ESTACA, EXCLUSIVE EMENDA</t>
  </si>
  <si>
    <t>ED-49733</t>
  </si>
  <si>
    <t xml:space="preserve">CRAVAÇÃO DE ESTACA PRÉ-MOLDADA DE CONCRETO, DIMENSÃO (25X25)CM, COMPRESSÃO ADMISSÍVEL DE 85T, INCLUSIVE FORNECIMENTO DE ESTACA, EXCLUSIVE EMENDA</t>
  </si>
  <si>
    <t>ED-49766</t>
  </si>
  <si>
    <t xml:space="preserve">CRAVAÇÃO DE ESTACA TRILHO DUPLO, TIPO TR-25, INCLUSIVE FORNECIMENTO, EXCLUSIVE EMENDA E CORTE DA ESTACA</t>
  </si>
  <si>
    <t>ED-49767</t>
  </si>
  <si>
    <t xml:space="preserve">CRAVAÇÃO DE ESTACA TRILHO DUPLO, TIPO TR-32, INCLUSIVE FORNECIMENTO, EXCLUSIVE EMENDA E CORTE DA ESTACA</t>
  </si>
  <si>
    <t>ED-49768</t>
  </si>
  <si>
    <t xml:space="preserve">CRAVAÇÃO DE ESTACA TRILHO DUPLO, TIPO TR-37, INCLUSIVE FORNECIMENTO, EXCLUSIVE EMENDA E CORTE DA ESTACA</t>
  </si>
  <si>
    <t>ED-49769</t>
  </si>
  <si>
    <t xml:space="preserve">CRAVAÇÃO DE ESTACA TRILHO DUPLO, TIPO TR-45, INCLUSIVE FORNECIMENTO, EXCLUSIVE EMENDA E CORTE DA ESTACA</t>
  </si>
  <si>
    <t>ED-49770</t>
  </si>
  <si>
    <t xml:space="preserve">CRAVAÇÃO DE ESTACA TRILHO DUPLO, TIPO TR-57, INCLUSIVE FORNECIMENTO, EXCLUSIVE EMENDA E CORTE DA ESTACA</t>
  </si>
  <si>
    <t>ED-49761</t>
  </si>
  <si>
    <t xml:space="preserve">CRAVAÇÃO DE ESTACA TRILHO SIMPLES, TIPO TR-25, INCLUSIVE FORNECIMENTO, EXCLUSIVE EMENDA E CORTE DA ESTACA</t>
  </si>
  <si>
    <t>ED-49762</t>
  </si>
  <si>
    <t xml:space="preserve">CRAVAÇÃO DE ESTACA TRILHO SIMPLES, TIPO TR-32, INCLUSIVE FORNECIMENTO, EXCLUSIVE EMENDA E CORTE DA ESTACA</t>
  </si>
  <si>
    <t>ED-49763</t>
  </si>
  <si>
    <t xml:space="preserve">CRAVAÇÃO DE ESTACA TRILHO SIMPLES, TIPO TR-37, INCLUSIVE FORNECIMENTO, EXCLUSIVE EMENDA E CORTE DA ESTACA</t>
  </si>
  <si>
    <t>ED-49764</t>
  </si>
  <si>
    <t xml:space="preserve">CRAVAÇÃO DE ESTACA TRILHO SIMPLES, TIPO TR-45, INCLUSIVE FORNECIMENTO, EXCLUSIVE EMENDA E CORTE DA ESTACA</t>
  </si>
  <si>
    <t>ED-49765</t>
  </si>
  <si>
    <t xml:space="preserve">CRAVAÇÃO DE ESTACA TRILHO SIMPLES, TIPO TR-57, INCLUSIVE FORNECIMENTO, EXCLUSIVE EMENDA E CORTE DA ESTACA</t>
  </si>
  <si>
    <t>ED-49735</t>
  </si>
  <si>
    <t xml:space="preserve">EMENDA DE ESTACA PRÉ-MOLDADA, INCLUSIVE ANEL/LUVA METÁLICO E SOLDA, EXCLUSIVE FORNECIMENTO DA ESTACA</t>
  </si>
  <si>
    <t>ED-29758</t>
  </si>
  <si>
    <t xml:space="preserve">EMENDA DE ESTACA TRILHO DUPLO, TIPO TR 25/32, INCLUSIVE SOLDA E REFORÇO, EXCLUSIVE FORNECIMENTO DA ESTACA</t>
  </si>
  <si>
    <t>ED-29760</t>
  </si>
  <si>
    <t xml:space="preserve">EMENDA DE ESTACA TRILHO DUPLO, TIPO TR 37/45/57, INCLUSIVE SOLDA E REFORÇO, EXCLUSIVE FORNECIMENTO DA ESTACA</t>
  </si>
  <si>
    <t>ED-29759</t>
  </si>
  <si>
    <t xml:space="preserve">EMENDA DE ESTACA TRILHO SIMPLES, TIPO TR 25/32, INCLUSIVE SOLDA E REFORÇO, EXCLUSIVE FORNECIMENTO DA ESTACA</t>
  </si>
  <si>
    <t>ED-29761</t>
  </si>
  <si>
    <t xml:space="preserve">EMENDA DE ESTACA TRILHO SIMPLES, TIPO TR 37/45/57, INCLUSIVE SOLDA E REFORÇO, EXCLUSIVE FORNECIMENTO DA ESTACA</t>
  </si>
  <si>
    <t>ED-15801</t>
  </si>
  <si>
    <t xml:space="preserve">ENCAMISAMENTO DE TUBULÃO COM TUBO DE CONCRETO (MANILHA), DIÂMETRO 90CM, INCLUSIVE TRANSPORTE E FORNECIMENTO</t>
  </si>
  <si>
    <t>ED-49777</t>
  </si>
  <si>
    <t xml:space="preserve">ESCAVAÇÃO MANUAL DE TUBULÃO A CÉU ABERTO, INCLUSIVE DESCARGA LATERAL</t>
  </si>
  <si>
    <t>ED-26497</t>
  </si>
  <si>
    <t xml:space="preserve">EXECUÇÃO DE ESTACA TIPO HÉLICE CONTÍNUA, DIÂMETRO 30CM, INCLUSIVE AFASTAMENTO LATERAL, EXCLUSIVE ARMAÇÃO, CONCRETO ESTRUTURAL, TRANSPORTE E RETIRADA DO MATERIAL ESCAVADO</t>
  </si>
  <si>
    <t>ED-49715</t>
  </si>
  <si>
    <t xml:space="preserve">EXECUÇÃO DE ESTACA TIPO HÉLICE CONTÍNUA, DIÂMETRO 40CM, INCLUSIVE AFASTAMENTO LATERAL, EXCLUSIVE ARMAÇÃO, CONCRETO ESTRUTURAL, TRANSPORTE E RETIRADA DO MATERIAL ESCAVADO</t>
  </si>
  <si>
    <t>ED-49716</t>
  </si>
  <si>
    <t xml:space="preserve">EXECUÇÃO DE ESTACA TIPO HÉLICE CONTÍNUA, DIÂMETRO 50CM, INCLUSIVE AFASTAMENTO LATERAL, EXCLUSIVE ARMAÇÃO, CONCRETO ESTRUTURAL, TRANSPORTE E RETIRADA DO MATERIAL ESCAVADO</t>
  </si>
  <si>
    <t>ED-49717</t>
  </si>
  <si>
    <t xml:space="preserve">EXECUÇÃO DE ESTACA TIPO HÉLICE CONTÍNUA, DIÂMETRO 60CM, INCLUSIVE AFASTAMENTO LATERAL, EXCLUSIVE ARMAÇÃO, CONCRETO ESTRUTURAL, TRANSPORTE E RETIRADA DO MATERIAL ESCAVADO</t>
  </si>
  <si>
    <t>ED-49718</t>
  </si>
  <si>
    <t xml:space="preserve">EXECUÇÃO DE ESTACA TIPO HÉLICE CONTÍNUA, DIÂMETRO 80CM, INCLUSIVE AFASTAMENTO LATERAL, EXCLUSIVE ARMAÇÃO, CONCRETO ESTRUTURAL, TRANSPORTE E RETIRADA DO MATERIAL ESCAVADO</t>
  </si>
  <si>
    <t>ED-26522</t>
  </si>
  <si>
    <t xml:space="preserve">EXECUÇÃO DE ESTACA TIPO STRAUSS, DIÂMETRO 25CM, EXCLUSIVE ARMAÇÃO E CONCRETO ESTRUTURAL</t>
  </si>
  <si>
    <t>ED-49741</t>
  </si>
  <si>
    <t xml:space="preserve">EXECUÇÃO DE ESTACA TIPO STRAUSS, DIÂMETRO 25CM, EXCLUSIVE ARMAÇÃO, INCLUSIVE CONCRETO ESTRUTURAL, USINADO, COM FCK 20MPA, LANÇAMENTO, ADENSAMENTO E ACABAMENTO (FUNDAÇÃO)</t>
  </si>
  <si>
    <t>ED-26523</t>
  </si>
  <si>
    <t xml:space="preserve">EXECUÇÃO DE ESTACA TIPO STRAUSS, DIÂMETRO 32CM, EXCLUSIVE ARMAÇÃO E CONCRETO ESTRUTURAL</t>
  </si>
  <si>
    <t>ED-49742</t>
  </si>
  <si>
    <t xml:space="preserve">EXECUÇÃO DE ESTACA TIPO STRAUSS, DIÂMETRO 32CM, EXCLUSIVE ARMAÇÃO, INCLUSIVE CONCRETO ESTRUTURAL, USINADO, COM FCK 20MPA, LANÇAMENTO, ADENSAMENTO E ACABAMENTO (FUNDAÇÃO)</t>
  </si>
  <si>
    <t>ED-26524</t>
  </si>
  <si>
    <t xml:space="preserve">EXECUÇÃO DE ESTACA TIPO STRAUSS, DIÂMETRO 38CM, EXCLUSIVE ARMAÇÃO E CONCRETO ESTRUTURAL</t>
  </si>
  <si>
    <t>ED-49743</t>
  </si>
  <si>
    <t xml:space="preserve">EXECUÇÃO DE ESTACA TIPO STRAUSS, DIÂMETRO 38CM, EXCLUSIVE ARMAÇÃO, INCLUSIVE CONCRETO ESTRUTURAL, USINADO, COM FCK 20MPA, LANÇAMENTO, ADENSAMENTO E ACABAMENTO (FUNDAÇÃO)</t>
  </si>
  <si>
    <t>ED-26525</t>
  </si>
  <si>
    <t xml:space="preserve">EXECUÇÃO DE ESTACA TIPO STRAUSS, DIÂMETRO 45CM, EXCLUSIVE ARMAÇÃO E CONCRETO ESTRUTURAL</t>
  </si>
  <si>
    <t>ED-26484</t>
  </si>
  <si>
    <t xml:space="preserve">EXECUÇÃO DE ESTACA TIPO STRAUSS, DIÂMETRO 45CM, EXCLUSIVE ARMAÇÃO, INCLUSIVE CONCRETO ESTRUTURAL, USINADO, COM FCK 20MPA, LANÇAMENTO, ADENSAMENTO E ACABAMENTO (FUNDAÇÃO)
</t>
  </si>
  <si>
    <t>ED-29819</t>
  </si>
  <si>
    <t xml:space="preserve">MOBILIZAÇÃO E DESMOBILIZAÇÃO DE EQUIPAMENTO PARA ESTACA TIPO CRAVADA (CUSTO FIXO), INCLUSIVE CARGA E DESCARGA, EXCLUSIVE TRANSPORTE EM QUILÔMETRO RODADO (CUSTO VARIÁVEL)</t>
  </si>
  <si>
    <t>ED-29820</t>
  </si>
  <si>
    <t xml:space="preserve">MOBILIZAÇÃO E DESMOBILIZAÇÃO DE EQUIPAMENTO PARA ESTACA TIPO CRAVADA (CUSTO VARIÁVEL), EXCLUSIVE CUSTO FIXO DE TRANSPORTE</t>
  </si>
  <si>
    <t>ED-19753</t>
  </si>
  <si>
    <t xml:space="preserve">MOBILIZAÇÃO E DESMOBILIZAÇÃO DE EQUIPAMENTO PARA ESTACA TIPO HÉLICE CONTÍNUA  (CUSTO FIXO), INCLUSIVE CARGA E DESGARGA, EXCLUSIVE TRANSPORTE EM QUILÔMETRO RODADO (CUSTO VARIÁVEL)</t>
  </si>
  <si>
    <t>ED-19754</t>
  </si>
  <si>
    <t xml:space="preserve">MOBILIZAÇÃO E DESMOBILIZAÇÃO DE EQUIPAMENTO PARA ESTACA TIPO HÉLICE CONTÍNUA (CUSTO VARIÁVEL), EXCLUSIVE CUSTO FIXO DE TRANSPORTE</t>
  </si>
  <si>
    <t>ED-29821</t>
  </si>
  <si>
    <t xml:space="preserve">MOBILIZAÇÃO E DESMOBILIZAÇÃO DE EQUIPAMENTO PARA ESTACA TIPO STRAUSS (CUSTO FIXO), INCLUSIVE CARGA E DESCARGA, EXCLUSIVE TRANSPORTE EM QUILÔMETRO RODADO (CUSTO VARIÁVEL)</t>
  </si>
  <si>
    <t>ED-29822</t>
  </si>
  <si>
    <t xml:space="preserve">MOBILIZAÇÃO E DESMOBILIZAÇÃO DE EQUIPAMENTO PARA ESTACA TIPO STRAUSS (CUSTO VARIÁVEL), EXCLUSIVE CUSTO FIXO DE TRANSPORTE</t>
  </si>
  <si>
    <t>ED-29817</t>
  </si>
  <si>
    <t xml:space="preserve">MOBILIZAÇÃO E DESMOBILIZAÇÃO DE EQUIPAMENTO PARA ESTACA TIPO TRADO ROTATIVO (CUSTO FIXO), INCLUSIVE CARGA E DESCARGA, EXCLUSIVE TRANSPORTE EM QUILÔMETRO RODADO (CUSTO VARIÁVEL)</t>
  </si>
  <si>
    <t>ED-29818</t>
  </si>
  <si>
    <t xml:space="preserve">MOBILIZAÇÃO E DESMOBILIZAÇÃO DE EQUIPAMENTO PARA ESTACA TIPO TRADO ROTATIVO (CUSTO VARIÁVEL), EXCLUSIVE CUSTO FIXO DE TRANSPORTE</t>
  </si>
  <si>
    <t>ED-29802</t>
  </si>
  <si>
    <t xml:space="preserve">PERFURAÇÃO MECÂNICA DE ESTACA TIPO TRADO ROTATIVO, INCLUSIVE AFASTAMENTO LATERAL, EXCLUSIVE ARMAÇÃO, CONCRETO ESTRUTURAL, TRANSPORTE E RETIRADA DO MATERIAL ESCAVADO</t>
  </si>
  <si>
    <t xml:space="preserve">FÔRMA E DESFORMA</t>
  </si>
  <si>
    <t>ED-8571</t>
  </si>
  <si>
    <t xml:space="preserve">FÔRMA E DESFORMA PARA VIGA-CINTA/BLOCO COM COMPENSADO PLASTIFICADO, ESP. 12MM, REAPROVEITAMENTO (3X) (FUNDAÇÃO)</t>
  </si>
  <si>
    <t>ED-49811</t>
  </si>
  <si>
    <t xml:space="preserve">FÔRMA E DESFORMA PARA VIGA-CINTA/BLOCO COM COMPENSADO RESINADO, ESP. 12MM, REAPROVEITAMENTO (3X) (FUNDAÇÃO)</t>
  </si>
  <si>
    <t>ED-49810</t>
  </si>
  <si>
    <t xml:space="preserve">FÔRMA E DESFORMA PARA VIGA-CINTA/BLOCO COM TÁBUA E SARRAFO, REAPROVEITAMENTO (3X) (FUNDAÇÃO)</t>
  </si>
  <si>
    <t xml:space="preserve">CONCRETO USINADO</t>
  </si>
  <si>
    <t>ED-49804</t>
  </si>
  <si>
    <t xml:space="preserve">FORNECIMENTO DE CONCRETO ESTRUTURAL, USINADO BOMBEADO, COM FCK 20MPA, INCLUSIVE LANÇAMENTO, ADENSAMENTO E ACABAMENTO (FUNDAÇÃO)</t>
  </si>
  <si>
    <t>ED-49805</t>
  </si>
  <si>
    <t xml:space="preserve">FORNECIMENTO DE CONCRETO ESTRUTURAL, USINADO BOMBEADO, COM FCK 25MPA, INCLUSIVE LANÇAMENTO, ADENSAMENTO E ACABAMENTO (FUNDAÇÃO)</t>
  </si>
  <si>
    <t>ED-32124</t>
  </si>
  <si>
    <t xml:space="preserve">FORNECIMENTO DE CONCRETO ESTRUTURAL, USINADO BOMBEADO, COM FCK 30MPA, CONSUMO MÍNIMO DE CIMENTO DE 400KG/M3, INCLUSIVE LANÇAMENTO, ADENSAMENTO E ACABAMENTO (FUNDAÇÃO)</t>
  </si>
  <si>
    <t>ED-49806</t>
  </si>
  <si>
    <t xml:space="preserve">FORNECIMENTO DE CONCRETO ESTRUTURAL, USINADO BOMBEADO, COM FCK 30MPA, INCLUSIVE LANÇAMENTO, ADENSAMENTO E ACABAMENTO (FUNDAÇÃO)</t>
  </si>
  <si>
    <t>ED-49807</t>
  </si>
  <si>
    <t xml:space="preserve">FORNECIMENTO DE CONCRETO ESTRUTURAL, USINADO BOMBEADO, COM FCK 35MPA, INCLUSIVE LANÇAMENTO, ADENSAMENTO E ACABAMENTO (FUNDAÇÃO)</t>
  </si>
  <si>
    <t>ED-49808</t>
  </si>
  <si>
    <t xml:space="preserve">FORNECIMENTO DE CONCRETO ESTRUTURAL, USINADO BOMBEADO, COM FCK 40MPA, INCLUSIVE LANÇAMENTO, ADENSAMENTO E ACABAMENTO (FUNDAÇÃO)</t>
  </si>
  <si>
    <t>ED-49797</t>
  </si>
  <si>
    <t xml:space="preserve">FORNECIMENTO DE CONCRETO ESTRUTURAL, USINADO, COM FCK 20MPA, INCLUSIVE LANÇAMENTO, ADENSAMENTO E ACABAMENTO (FUNDAÇÃO)</t>
  </si>
  <si>
    <t>ED-49798</t>
  </si>
  <si>
    <t xml:space="preserve">FORNECIMENTO DE CONCRETO ESTRUTURAL, USINADO, COM FCK 25MPA, INCLUSIVE LANÇAMENTO, ADENSAMENTO E ACABAMENTO (FUNDAÇÃO)</t>
  </si>
  <si>
    <t>ED-49799</t>
  </si>
  <si>
    <t xml:space="preserve">FORNECIMENTO DE CONCRETO ESTRUTURAL, USINADO, COM FCK 30MPA, INCLUSIVE LANÇAMENTO, ADENSAMENTO E ACABAMENTO (FUNDAÇÃO)</t>
  </si>
  <si>
    <t>ED-49800</t>
  </si>
  <si>
    <t xml:space="preserve">FORNECIMENTO DE CONCRETO ESTRUTURAL, USINADO, COM FCK 35MPA, INCLUSIVE LANÇAMENTO, ADENSAMENTO E ACABAMENTO (FUNDAÇÃO)</t>
  </si>
  <si>
    <t>ED-49801</t>
  </si>
  <si>
    <t xml:space="preserve">FORNECIMENTO DE CONCRETO ESTRUTURAL, USINADO, COM FCK 40MPA, INCLUSIVE LANÇAMENTO, ADENSAMENTO E ACABAMENTO (FUNDAÇÃO)</t>
  </si>
  <si>
    <t>ED-49793</t>
  </si>
  <si>
    <t xml:space="preserve">FORNECIMENTO DE CONCRETO NÃO ESTRUTURAL, USINADO, COM FCK 10MPA, INCLUSIVE LANÇAMENTO, ADENSAMENTO E ACABAMENTO (FUNDAÇÃO)</t>
  </si>
  <si>
    <t>ED-49795</t>
  </si>
  <si>
    <t xml:space="preserve">FORNECIMENTO DE CONCRETO NÃO ESTRUTURAL, USINADO, COM FCK 15MPA, INCLUSIVE LANÇAMENTO, ADENSAMENTO E ACABAMENTO (FUNDAÇÃO)</t>
  </si>
  <si>
    <t xml:space="preserve">CONCRETO PREPARADO EM OBRA</t>
  </si>
  <si>
    <t>ED-49786</t>
  </si>
  <si>
    <t xml:space="preserve">FORNECIMENTO DE CONCRETO ESTRUTURAL, PREPARADO EM OBRA COM BETONEIRA, COM FCK 20MPA, INCLUSIVE LANÇAMENTO, ADENSAMENTO E ACABAMENTO (FUNDAÇÃO)</t>
  </si>
  <si>
    <t>ED-49787</t>
  </si>
  <si>
    <t xml:space="preserve">FORNECIMENTO DE CONCRETO ESTRUTURAL, PREPARADO EM OBRA COM BETONEIRA, COM FCK 25MPA, INCLUSIVE LANÇAMENTO, ADENSAMENTO E ACABAMENTO (FUNDAÇÃO)</t>
  </si>
  <si>
    <t>ED-49788</t>
  </si>
  <si>
    <t xml:space="preserve">FORNECIMENTO DE CONCRETO ESTRUTURAL, PREPARADO EM OBRA COM BETONEIRA, COM FCK 30MPA, INCLUSIVE LANÇAMENTO, ADENSAMENTO E ACABAMENTO (FUNDAÇÃO)</t>
  </si>
  <si>
    <t>ED-49789</t>
  </si>
  <si>
    <t xml:space="preserve">FORNECIMENTO DE CONCRETO ESTRUTURAL, PREPARADO EM OBRA COM BETONEIRA, COM FCK 35MPA, INCLUSIVE LANÇAMENTO, ADENSAMENTO E ACABAMENTO (FUNDAÇÃO)</t>
  </si>
  <si>
    <t>ED-49790</t>
  </si>
  <si>
    <t xml:space="preserve">FORNECIMENTO DE CONCRETO ESTRUTURAL, PREPARADO EM OBRA COM BETONEIRA, COM FCK 40MPA, INCLUSIVE LANÇAMENTO, ADENSAMENTO E ACABAMENTO (FUNDAÇÃO)</t>
  </si>
  <si>
    <t>ED-49782</t>
  </si>
  <si>
    <t xml:space="preserve">FORNECIMENTO DE CONCRETO NÃO ESTRUTURAL, PREPARADO EM OBRA COM BETONEIRA, COM FCK 10MPA, INCLUSIVE LANÇAMENTO, ADENSAMENTO E ACABAMENTO (FUNDAÇÃO)</t>
  </si>
  <si>
    <t>ED-49783</t>
  </si>
  <si>
    <t xml:space="preserve">FORNECIMENTO DE CONCRETO NÃO ESTRUTURAL, PREPARADO EM OBRA COM BETONEIRA, COM FCK 13,5MPA, INCLUSIVE LANÇAMENTO, ADENSAMENTO E ACABAMENTO (FUNDAÇÃO)</t>
  </si>
  <si>
    <t>ED-49784</t>
  </si>
  <si>
    <t xml:space="preserve">FORNECIMENTO DE CONCRETO NÃO ESTRUTURAL, PREPARADO EM OBRA COM BETONEIRA, COM FCK 15MPA, INCLUSIVE LANÇAMENTO, ADENSAMENTO E ACABAMENTO (FUNDAÇÃO)</t>
  </si>
  <si>
    <t>ED-49785</t>
  </si>
  <si>
    <t xml:space="preserve">FORNECIMENTO DE CONCRETO NÃO ESTRUTURAL, PREPARADO EM OBRA COM BETONEIRA, COM FCK 18MPA, INCLUSIVE LANÇAMENTO, ADENSAMENTO E ACABAMENTO (FUNDAÇÃO)</t>
  </si>
  <si>
    <t>ED-49781</t>
  </si>
  <si>
    <t xml:space="preserve">FORNECIMENTO DE CONCRETO NÃO ESTRUTURAL, PREPARADO EM OBRA COM BETONEIRA, COM FCK 9MPA, INCLUSIVE LANÇAMENTO, ADENSAMENTO E ACABAMENTO (FUNDAÇÃO)</t>
  </si>
  <si>
    <t xml:space="preserve">ESTRUTURAS DE CONTENÇÕES</t>
  </si>
  <si>
    <t xml:space="preserve">CONCRETO CICLÓPICO</t>
  </si>
  <si>
    <t>ED-49780</t>
  </si>
  <si>
    <t xml:space="preserve">CONCRETO CICLÓPICO, FCK 15MPA, PREPARADO EM OBRA COM BETONEIRA, COM ADIÇÃO DE 30% DE PEDRA DE MÃO, INCLUSIVE LANÇAMENTO, ADENSAMENTO E ACABAMENTO</t>
  </si>
  <si>
    <t>ED-49779</t>
  </si>
  <si>
    <t xml:space="preserve">CONCRETO CICLÓPICO, TRAÇO 1:3:6, PREPARADO EM OBRA COM BETONEIRA, COM ADIÇÃO DE 30% DE PEDRA DE MÃO, INCLUSIVE LANÇAMENTO, ADENSAMENTO E ACABAMENTO</t>
  </si>
  <si>
    <t>ED-49778</t>
  </si>
  <si>
    <t xml:space="preserve">CONCRETO CICLÓPICO, TRAÇO 1:4:8, PREPARADO EM OBRA COM BETONEIRA, COM ADIÇÃO DE 30% DE PEDRA DE MÃO, INCLUSIVE LANÇAMENTO, ADENSAMENTO E ACABAMENTO</t>
  </si>
  <si>
    <t xml:space="preserve">LASTRO DE AREIA, BRITA E CONCRETO</t>
  </si>
  <si>
    <t>ED-49814</t>
  </si>
  <si>
    <t xml:space="preserve">LASTRO DE AREIA, INCLUSIVE ADENSAMENTO E APILOAMENTO MANUAL</t>
  </si>
  <si>
    <t>ED-49813</t>
  </si>
  <si>
    <t xml:space="preserve">LASTRO DE BRITA COM PEDRA BRITADA NÚMERO 2 E 3, INCLUSIVE ADENSAMENTO E APILOAMENTO MANUAL</t>
  </si>
  <si>
    <t>ED-49812</t>
  </si>
  <si>
    <t xml:space="preserve">LASTRO DE CONCRETO MAGRO, INCLUSIVE TRANSPORTE, LANÇAMENTO E ADENSAMENTO </t>
  </si>
  <si>
    <t>ED-14560</t>
  </si>
  <si>
    <t xml:space="preserve">LASTRO DE SEIXO, INCLUSIVE LANÇAMENTO E ESPALHAMENTO MANUAL</t>
  </si>
  <si>
    <t>ENROCAMENTO</t>
  </si>
  <si>
    <t>ED-49541</t>
  </si>
  <si>
    <t xml:space="preserve">ENROCAMENTO MANUAL COM PEDRA DE MÃO ARRUMADA, INCLUSIVE FORNECIMENTO, EXCLUSIVE REJUNTAMENTO COM ARGAMASSA</t>
  </si>
  <si>
    <t>ED-49540</t>
  </si>
  <si>
    <t xml:space="preserve">ENROCAMENTO MANUAL COM PEDRA DE MÃO JOGADA, INCLUSIVE FORNECIMENTO</t>
  </si>
  <si>
    <t xml:space="preserve">ESTRUTURA DE CONCRETO</t>
  </si>
  <si>
    <t xml:space="preserve">ARMAÇÃO EM AÇO</t>
  </si>
  <si>
    <t>ED-29582</t>
  </si>
  <si>
    <t xml:space="preserve">ARMADURA DE TELA DE AÇO CA-60, SOLDADA TIPO Q-138, DIÂMETRO Ø4,2MM, TRAMA COM DIMENSÃO (100X100)MM, INCLUSIVE ESPAÇADOR, EXCLUSIVE CONCRETO</t>
  </si>
  <si>
    <t>ED-29563</t>
  </si>
  <si>
    <t xml:space="preserve">ARMADURA DE TELA DE AÇO CA-60, SOLDADA TIPO Q-61, DIÂMETRO Ø3,4MM, TRAMA COM DIMENSÃO (150X150)MM, INCLUSIVE ESPAÇADOR, EXCLUSIVE CONCRETO</t>
  </si>
  <si>
    <t>ED-29580</t>
  </si>
  <si>
    <t xml:space="preserve">ARMADURA DE TELA DE AÇO CA-60, SOLDADA TIPO Q-75, DIÂMETRO Ø3,8MM, TRAMA COM DIMENSÃO (150X150)MM, INCLUSIVE ESPAÇADOR, EXCLUSIVE CONCRETO</t>
  </si>
  <si>
    <t>ED-29581</t>
  </si>
  <si>
    <t xml:space="preserve">ARMADURA DE TELA DE AÇO CA-60, SOLDADA TIPO Q-92, DIÂMETRO Ø4,2MM, TRAMA COM DIMENSÃO (150X150)MM, INCLUSIVE ESPAÇADOR, EXCLUSIVE CONCRETO</t>
  </si>
  <si>
    <t>ED-29551</t>
  </si>
  <si>
    <t xml:space="preserve">CORTE, DOBRA E MONTAGEM DE AÇO CA-50, DIÂMETRO 10MM, INCLUSIVE ESPAÇADOR</t>
  </si>
  <si>
    <t>ED-29552</t>
  </si>
  <si>
    <t xml:space="preserve">CORTE, DOBRA E MONTAGEM DE AÇO CA-50, DIÂMETRO 12,5MM, INCLUSIVE ESPAÇADOR</t>
  </si>
  <si>
    <t>ED-29553</t>
  </si>
  <si>
    <t xml:space="preserve">CORTE, DOBRA E MONTAGEM DE AÇO CA-50, DIÂMETRO 16MM, INCLUSIVE ESPAÇADOR</t>
  </si>
  <si>
    <t>ED-48296</t>
  </si>
  <si>
    <t xml:space="preserve">CORTE, DOBRA E MONTAGEM DE AÇO CA-50, DIÂMETRO (16,0MM A 25,0MM), INCLUSIVE ESPAÇADOR</t>
  </si>
  <si>
    <t>ED-29554</t>
  </si>
  <si>
    <t xml:space="preserve">CORTE, DOBRA E MONTAGEM DE AÇO CA-50, DIÂMETRO 20MM, INCLUSIVE ESPAÇADOR</t>
  </si>
  <si>
    <t>ED-29555</t>
  </si>
  <si>
    <t xml:space="preserve">CORTE, DOBRA E MONTAGEM DE AÇO CA-50, DIÂMETRO 25MM, INCLUSIVE ESPAÇADOR</t>
  </si>
  <si>
    <t>ED-48295</t>
  </si>
  <si>
    <t xml:space="preserve">CORTE, DOBRA E MONTAGEM DE AÇO CA-50, DIÂMETRO (6,3MM A 12,5MM), INCLUSIVE ESPAÇADOR</t>
  </si>
  <si>
    <t>ED-29549</t>
  </si>
  <si>
    <t xml:space="preserve">CORTE, DOBRA E MONTAGEM DE AÇO CA-50, DIÂMETRO 6,3MM, INCLUSIVE ESPAÇADOR</t>
  </si>
  <si>
    <t>ED-29550</t>
  </si>
  <si>
    <t xml:space="preserve">CORTE, DOBRA E MONTAGEM DE AÇO CA-50, DIÂMETRO 8MM, INCLUSIVE ESPAÇADOR</t>
  </si>
  <si>
    <t>ED-48298</t>
  </si>
  <si>
    <t xml:space="preserve">CORTE, DOBRA E MONTAGEM DE AÇO CA-50/60, INCLUSIVE ESPAÇADOR</t>
  </si>
  <si>
    <t>ED-48297</t>
  </si>
  <si>
    <t xml:space="preserve">CORTE, DOBRA E MONTAGEM DE AÇO CA-60, DIÂMETRO (4,2MM A 5,0MM), INCLUSIVE ESPAÇADOR</t>
  </si>
  <si>
    <t>ED-29547</t>
  </si>
  <si>
    <t xml:space="preserve">CORTE, DOBRA E MONTAGEM DE AÇO CA-60, DIÂMETRO 4,2MM, INCLUSIVE ESPAÇADOR</t>
  </si>
  <si>
    <t>ED-29548</t>
  </si>
  <si>
    <t xml:space="preserve">CORTE, DOBRA E MONTAGEM DE AÇO CA-60, DIÂMETRO 5MM, INCLUSIVE ESPAÇADOR</t>
  </si>
  <si>
    <t>ED-8398</t>
  </si>
  <si>
    <t xml:space="preserve">FÔRMA E DESFORMA DE COMPENSADO PLASTIFICADO, ESP. 12MM, REAPROVEITAMENTO (3X), EXCLUSIVE ESCORAMENTO</t>
  </si>
  <si>
    <t>ED-49647</t>
  </si>
  <si>
    <t xml:space="preserve">FÔRMA E DESFORMA DE COMPENSADO PLASTIFICADO, ESP. 12MM, REAPROVEITAMENTO (5X), EXCLUSIVE ESCORAMENTO</t>
  </si>
  <si>
    <t>ED-49648</t>
  </si>
  <si>
    <t xml:space="preserve">FÔRMA E DESFORMA DE COMPENSADO PLASTIFICADO, ESP. 14MM, REAPROVEITAMENTO (5X), EXCLUSIVE ESCORAMENTO</t>
  </si>
  <si>
    <t>ED-49644</t>
  </si>
  <si>
    <t xml:space="preserve">FÔRMA E DESFORMA DE COMPENSADO RESINADO, ESP. 10MM, REAPROVEITAMENTO (3X), EXCLUSIVE ESCORAMENTO</t>
  </si>
  <si>
    <t>ED-49645</t>
  </si>
  <si>
    <t xml:space="preserve">FÔRMA E DESFORMA DE COMPENSADO RESINADO, ESP. 12MM, REAPROVEITAMENTO (3X), EXCLUSIVE ESCORAMENTO</t>
  </si>
  <si>
    <t>ED-49646</t>
  </si>
  <si>
    <t xml:space="preserve">FÔRMA E DESFORMA DE COMPENSADO RESINADO, ESP. 14MM, REAPROVEITAMENTO (3X), EXCLUSIVE ESCORAMENTO</t>
  </si>
  <si>
    <t>ED-49649</t>
  </si>
  <si>
    <t xml:space="preserve">FÔRMA E DESFORMA DE MADEIRA PARA ESTRUTURA EM CURVA COM TÁBUA, SARRAFO E COMPENSADO RESINADO NAVAL, ESP. 6MM, REAPROVEITAMENTO (2X), EXCLUSIVE ESCORAMENTO</t>
  </si>
  <si>
    <t>ED-8457</t>
  </si>
  <si>
    <t xml:space="preserve">FÔRMA E DESFORMA DE MADEIRA PARA ESTRUTURA EM CURVA COM TÁBUA, SARRAFO E COMPENSADO RESINADO NAVAL, ESP. 6MM, REAPROVEITAMENTO (3X), EXCLUSIVE ESCORAMENTO</t>
  </si>
  <si>
    <t>ED-8458</t>
  </si>
  <si>
    <t xml:space="preserve">FÔRMA E DESFORMA DE MADEIRA PARA ESTRUTURA EM CURVA COM TÁBUA, SARRAFO E COMPENSADO RESINADO NAVAL, ESP. 6MM, REAPROVEITAMENTO (5X), EXCLUSIVE ESCORAMENTO</t>
  </si>
  <si>
    <t>ED-49643</t>
  </si>
  <si>
    <t xml:space="preserve">FÔRMA E DESFORMA DE TÁBUA E SARRAFO, REAPROVEITAMENTO (3X), EXCLUSIVE ESCORAMENTO</t>
  </si>
  <si>
    <t>ED-8471</t>
  </si>
  <si>
    <t xml:space="preserve">FÔRMA E DESFORMA DE TÁBUA E SARRAFO, REAPROVEITAMENTO (5X), EXCLUSIVE ESCORAMENTO</t>
  </si>
  <si>
    <t>ED-15690</t>
  </si>
  <si>
    <t xml:space="preserve">FÔRMA E DESFORMA PARA CORTINA DE CONCRETO OU PAREDE ESTRUTURAL (VIGA-PAREDE), ALTURA MÁXIMA DE 360CM, COM CHAPA DE COMPENSADO PLASTIFICADO, ESP. 18MM, REAPROVEITAMENTO (3X), INCLUSIVE TRAVAMENTO COM TIRANTES EM ARAME E ESCORA PARA PRUMO EM MADEIRA</t>
  </si>
  <si>
    <t>ED-31577</t>
  </si>
  <si>
    <t xml:space="preserve">FÔRMA E DESFORMA PARA LAJE COM CHAPA DE COMPENSADO PLASTIFICADO, ESP. 12MM, REAPROVEITAMENTO (3X), EXCLUSIVE ESCORAMENTO</t>
  </si>
  <si>
    <t>ED-31578</t>
  </si>
  <si>
    <t xml:space="preserve">FÔRMA E DESFORMA PARA LAJE COM CHAPA DE COMPENSADO PLASTIFICADO, ESP. 12MM, REAPROVEITAMENTO (5X), EXCLUSIVE ESCORAMENTO</t>
  </si>
  <si>
    <t>ED-31579</t>
  </si>
  <si>
    <t xml:space="preserve">FÔRMA E DESFORMA PARA LAJE COM CHAPA DE COMPENSADO PLASTIFICADO, ESP. 14MM, REAPROVEITAMENTO (5X), EXCLUSIVE ESCORAMENTO</t>
  </si>
  <si>
    <t>ED-31580</t>
  </si>
  <si>
    <t xml:space="preserve">FÔRMA E DESFORMA PARA LAJE COM CHAPA DE COMPENSADO RESINADO, ESP. 10MM, REAPROVEITAMENTO (3X), EXCLUSIVE ESCORAMENTO</t>
  </si>
  <si>
    <t>ED-31581</t>
  </si>
  <si>
    <t xml:space="preserve">FÔRMA E DESFORMA PARA LAJE COM CHAPA DE COMPENSADO RESINADO, ESP. 12MM, REAPROVEITAMENTO (3X), EXCLUSIVE ESCORAMENTO</t>
  </si>
  <si>
    <t>ED-31582</t>
  </si>
  <si>
    <t xml:space="preserve">FÔRMA E DESFORMA PARA LAJE COM CHAPA DE COMPENSADO RESINADO, ESP. 14MM, REAPROVEITAMENTO (3X), EXCLUSIVE ESCORAMENTO</t>
  </si>
  <si>
    <t>ED-31583</t>
  </si>
  <si>
    <t xml:space="preserve">FÔRMA E DESFORMA PARA LAJE DE MADEIRA COM TÁBUA E SARRAFO, REAPROVEITAMENTO (3X), EXCLUSIVE ESCORAMENTO</t>
  </si>
  <si>
    <t>ED-31584</t>
  </si>
  <si>
    <t xml:space="preserve">FÔRMA E DESFORMA PARA LAJE DE MADEIRA COM TÁBUA E SARRAFO, REAPROVEITAMENTO (5X), EXCLUSIVE ESCORAMENTO</t>
  </si>
  <si>
    <t>ED-19652</t>
  </si>
  <si>
    <t xml:space="preserve">FÔRMA E DESFORMA PARA LAJE NERVURADA COM CUBETA E ASSOALHO EM COMPENSADO PLASTIFICADO, ESP. 14MM, ALTURA DE (200 ATÉ 310)CM, REAPROVEITAMENTO (10X), INCLUSIVE CIMBRAMENTO</t>
  </si>
  <si>
    <t>ED-19653</t>
  </si>
  <si>
    <t xml:space="preserve">FÔRMA E DESFORMA PARA LAJE NERVURADA COM CUBETA E ASSOALHO EM COMPENSADO PLASTIFICADO, ESP. 14MM, ALTURA DE (311 ATÉ 450)CM, REAPROVEITAMENTO (10X), INCLUSIVE CIMBRAMENTO</t>
  </si>
  <si>
    <t>ED-31561</t>
  </si>
  <si>
    <t xml:space="preserve">FÔRMA E DESFORMA PARA PILAR COM CHAPA DE COMPENSADO PLASTIFICADO, ESP. 12MM, REAPROVEITAMENTO (3X), EXCLUSIVE ESCORAMENTO</t>
  </si>
  <si>
    <t>ED-31562</t>
  </si>
  <si>
    <t xml:space="preserve">FÔRMA E DESFORMA PARA PILAR COM CHAPA DE COMPENSADO PLASTIFICADO, ESP. 12MM, REAPROVEITAMENTO (5X), EXCLUSIVE ESCORAMENTO</t>
  </si>
  <si>
    <t>ED-31563</t>
  </si>
  <si>
    <t xml:space="preserve">FÔRMA E DESFORMA PARA PILAR COM CHAPA DE COMPENSADO PLASTIFICADO, ESP. 14MM, REAPROVEITAMENTO (5X), EXCLUSIVE ESCORAMENTO</t>
  </si>
  <si>
    <t>ED-31564</t>
  </si>
  <si>
    <t xml:space="preserve">FÔRMA E DESFORMA PARA PILAR COM CHAPA DE COMPENSADO RESINADO, ESP. 10MM, REAPROVEITAMENTO (3X), EXCLUSIVE ESCORAMENTO</t>
  </si>
  <si>
    <t>ED-31565</t>
  </si>
  <si>
    <t xml:space="preserve">FÔRMA E DESFORMA PARA PILAR COM CHAPA DE COMPENSADO RESINADO, ESP. 12MM, REAPROVEITAMENTO (3X), EXCLUSIVE ESCORAMENTO</t>
  </si>
  <si>
    <t>ED-31566</t>
  </si>
  <si>
    <t xml:space="preserve">FÔRMA E DESFORMA PARA PILAR COM CHAPA DE COMPENSADO RESINADO, ESP. 14MM, REAPROVEITAMENTO (3X), EXCLUSIVE ESCORAMENTO</t>
  </si>
  <si>
    <t>ED-31567</t>
  </si>
  <si>
    <t xml:space="preserve">FÔRMA E DESFORMA PARA PILAR DE MADEIRA COM TÁBUA E SARRAFO, REAPROVEITAMENTO (3X), EXCLUSIVE ESCORAMENTO</t>
  </si>
  <si>
    <t>ED-31568</t>
  </si>
  <si>
    <t xml:space="preserve">FÔRMA E DESFORMA PARA PILAR DE MADEIRA COM TÁBUA E SARRAFO, REAPROVEITAMENTO (5X), EXCLUSIVE ESCORAMENTO</t>
  </si>
  <si>
    <t>ED-31569</t>
  </si>
  <si>
    <t xml:space="preserve">FÔRMA E DESFORMA PARA VIGA  COM CHAPA DE COMPENSADO PLASTIFICADO, ESP. 14MM, REAPROVEITAMENTO (5X), EXCLUSIVE ESCORAMENTO</t>
  </si>
  <si>
    <t>ED-31570</t>
  </si>
  <si>
    <t xml:space="preserve">FÔRMA E DESFORMA PARA VIGA COM CHAPA DE COMPENSADO PLASTIFICADO, ESP. 12MM, REAPROVEITAMENTO (3X), EXCLUSIVE ESCORAMENTO</t>
  </si>
  <si>
    <t>ED-31571</t>
  </si>
  <si>
    <t xml:space="preserve">FÔRMA E DESFORMA PARA VIGA COM CHAPA DE COMPENSADO PLASTIFICADO, ESP. 12MM, REAPROVEITAMENTO (5X), EXCLUSIVE ESCORAMENTO</t>
  </si>
  <si>
    <t>ED-31572</t>
  </si>
  <si>
    <t xml:space="preserve">FÔRMA E DESFORMA PARA VIGA COM CHAPA DE COMPENSADO RESINADO, ESP. 10MM, REAPROVEITAMENTO (3X), EXCLUSIVE ESCORAMENTO</t>
  </si>
  <si>
    <t>ED-31573</t>
  </si>
  <si>
    <t xml:space="preserve">FÔRMA E DESFORMA PARA VIGA COM CHAPA DE COMPENSADO RESINADO, ESP. 12MM, REAPROVEITAMENTO (3X), EXCLUSIVE ESCORAMENTO</t>
  </si>
  <si>
    <t>ED-31574</t>
  </si>
  <si>
    <t xml:space="preserve">FÔRMA E DESFORMA PARA VIGA COM CHAPA DE COMPENSADO RESINADO, ESP. 14MM, REAPROVEITAMENTO (3X), EXCLUSIVE ESCORAMENTO</t>
  </si>
  <si>
    <t>ED-31575</t>
  </si>
  <si>
    <t xml:space="preserve">FÔRMA E DESFORMA PARA VIGA DE MADEIRA COM TÁBUA E SARRAFO, REAPROVEITAMENTO (3X), EXCLUSIVE ESCORAMENTO</t>
  </si>
  <si>
    <t>ED-31576</t>
  </si>
  <si>
    <t xml:space="preserve">FÔRMA E DESFORMA PARA VIGA DE MADEIRA COM TÁBUA E SARRAFO, REAPROVEITAMENTO (5X), EXCLUSIVE ESCORAMENTO</t>
  </si>
  <si>
    <t>ED-49637</t>
  </si>
  <si>
    <t xml:space="preserve">FORNECIMENTO DE CONCRETO ESTRUTURAL, USINADO BOMBEADO, COM FCK 20MPA, INCLUSIVE LANÇAMENTO, ADENSAMENTO E ACABAMENTO</t>
  </si>
  <si>
    <t>ED-49638</t>
  </si>
  <si>
    <t xml:space="preserve">FORNECIMENTO DE CONCRETO ESTRUTURAL, USINADO BOMBEADO, COM FCK 25MPA, INCLUSIVE LANÇAMENTO, ADENSAMENTO E ACABAMENTO</t>
  </si>
  <si>
    <t>ED-49639</t>
  </si>
  <si>
    <t xml:space="preserve">FORNECIMENTO DE CONCRETO ESTRUTURAL, USINADO BOMBEADO, COM FCK 30MPA, INCLUSIVE LANÇAMENTO, ADENSAMENTO E ACABAMENTO</t>
  </si>
  <si>
    <t>ED-49640</t>
  </si>
  <si>
    <t xml:space="preserve">FORNECIMENTO DE CONCRETO ESTRUTURAL, USINADO BOMBEADO, COM FCK 35MPA, INCLUSIVE LANÇAMENTO, ADENSAMENTO E ACABAMENTO</t>
  </si>
  <si>
    <t>ED-49641</t>
  </si>
  <si>
    <t xml:space="preserve">FORNECIMENTO DE CONCRETO ESTRUTURAL, USINADO BOMBEADO, COM FCK 40MPA, INCLUSIVE LANÇAMENTO, ADENSAMENTO E ACABAMENTO</t>
  </si>
  <si>
    <t>ED-49642</t>
  </si>
  <si>
    <t xml:space="preserve">FORNECIMENTO DE CONCRETO ESTRUTURAL, USINADO BOMBEADO, COM FCK 45MPA, INCLUSIVE LANÇAMENTO, ADENSAMENTO E ACABAMENTO</t>
  </si>
  <si>
    <t>ED-49629</t>
  </si>
  <si>
    <t xml:space="preserve">FORNECIMENTO DE CONCRETO ESTRUTURAL, USINADO, COM FCK 20MPA, INCLUSIVE LANÇAMENTO, ADENSAMENTO E ACABAMENTO</t>
  </si>
  <si>
    <t>ED-49630</t>
  </si>
  <si>
    <t xml:space="preserve">FORNECIMENTO DE CONCRETO ESTRUTURAL, USINADO, COM FCK 25MPA, INCLUSIVE LANÇAMENTO, ADENSAMENTO E ACABAMENTO</t>
  </si>
  <si>
    <t>ED-49631</t>
  </si>
  <si>
    <t xml:space="preserve">FORNECIMENTO DE CONCRETO ESTRUTURAL, USINADO, COM FCK 30MPA, INCLUSIVE LANÇAMENTO, ADENSAMENTO E ACABAMENTO</t>
  </si>
  <si>
    <t>ED-49632</t>
  </si>
  <si>
    <t xml:space="preserve">FORNECIMENTO DE CONCRETO ESTRUTURAL, USINADO, COM FCK 35MPA, INCLUSIVE LANÇAMENTO, ADENSAMENTO E ACABAMENTO</t>
  </si>
  <si>
    <t>ED-49633</t>
  </si>
  <si>
    <t xml:space="preserve">FORNECIMENTO DE CONCRETO ESTRUTURAL, USINADO, COM FCK 40MPA, INCLUSIVE LANÇAMENTO, ADENSAMENTO E ACABAMENTO</t>
  </si>
  <si>
    <t>ED-49634</t>
  </si>
  <si>
    <t xml:space="preserve">FORNECIMENTO DE CONCRETO ESTRUTURAL, USINADO, COM FCK 45MPA, INCLUSIVE LANÇAMENTO, ADENSAMENTO E ACABAMENTO</t>
  </si>
  <si>
    <t>ED-49625</t>
  </si>
  <si>
    <t xml:space="preserve">FORNECIMENTO DE CONCRETO NÃO ESTRUTURAL, USINADO, COM FCK 10MPA, INCLUSIVE LANÇAMENTO, ADENSAMENTO E ACABAMENTO</t>
  </si>
  <si>
    <t>ED-49627</t>
  </si>
  <si>
    <t xml:space="preserve">FORNECIMENTO DE CONCRETO NÃO ESTRUTURAL, USINADO, COM FCK 15MPA, INCLUSIVE LANÇAMENTO, ADENSAMENTO E ACABAMENTO</t>
  </si>
  <si>
    <t xml:space="preserve">CONCRETO AUTO ADENSÁVEL (CAA)</t>
  </si>
  <si>
    <t>ED-9052</t>
  </si>
  <si>
    <t xml:space="preserve">FORNECIMENTO DE CONCRETO ESTRUTURAL, USINADO BOMBEADO, AUTO-ADENSÁVEL, COM FCK 20MPA, INCLUSIVE LANÇAMENTO E ACABAMENTO</t>
  </si>
  <si>
    <t>ED-9053</t>
  </si>
  <si>
    <t xml:space="preserve">FORNECIMENTO DE CONCRETO ESTRUTURAL, USINADO BOMBEADO, AUTO-ADENSÁVEL, COM FCK 25MPA, INCLUSIVE LANÇAMENTO E ACABAMENTO</t>
  </si>
  <si>
    <t>ED-9054</t>
  </si>
  <si>
    <t xml:space="preserve">FORNECIMENTO DE CONCRETO ESTRUTURAL, USINADO BOMBEADO, AUTO-ADENSÁVEL, COM FCK 30MPA, INCLUSIVE LANÇAMENTO E ACABAMENTO</t>
  </si>
  <si>
    <t>ED-9055</t>
  </si>
  <si>
    <t xml:space="preserve">FORNECIMENTO DE CONCRETO ESTRUTURAL, USINADO BOMBEADO, AUTO-ADENSÁVEL, COM FCK 35MPA, INCLUSIVE LANÇAMENTO E ACABAMENTO</t>
  </si>
  <si>
    <t>ED-9056</t>
  </si>
  <si>
    <t xml:space="preserve">FORNECIMENTO DE CONCRETO ESTRUTURAL, USINADO BOMBEADO, AUTO-ADENSÁVEL, COM FCK 40MPA, INCLUSIVE LANÇAMENTO E ACABAMENTO</t>
  </si>
  <si>
    <t>ED-9057</t>
  </si>
  <si>
    <t xml:space="preserve">FORNECIMENTO DE CONCRETO ESTRUTURAL, USINADO BOMBEADO, AUTO-ADENSÁVEL, COM FCK 45MPA, INCLUSIVE LANÇAMENTO E ACABAMENTO</t>
  </si>
  <si>
    <t>ED-49618</t>
  </si>
  <si>
    <t xml:space="preserve">FORNECIMENTO DE CONCRETO ESTRUTURAL, PREPARADO EM OBRA, COM FCK 20MPA, INCLUSIVE LANÇAMENTO, ADENSAMENTO E ACABAMENTO</t>
  </si>
  <si>
    <t>ED-49619</t>
  </si>
  <si>
    <t xml:space="preserve">FORNECIMENTO DE CONCRETO ESTRUTURAL, PREPARADO EM OBRA, COM FCK 25MPA, INCLUSIVE LANÇAMENTO, ADENSAMENTO E ACABAMENTO</t>
  </si>
  <si>
    <t>ED-49620</t>
  </si>
  <si>
    <t xml:space="preserve">FORNECIMENTO DE CONCRETO ESTRUTURAL, PREPARADO EM OBRA, COM FCK 30MPA, INCLUSIVE LANÇAMENTO, ADENSAMENTO E ACABAMENTO</t>
  </si>
  <si>
    <t>ED-49621</t>
  </si>
  <si>
    <t xml:space="preserve">FORNECIMENTO DE CONCRETO ESTRUTURAL, PREPARADO EM OBRA, COM FCK 35MPA, INCLUSIVE LANÇAMENTO, ADENSAMENTO E ACABAMENTO</t>
  </si>
  <si>
    <t>ED-49622</t>
  </si>
  <si>
    <t xml:space="preserve">FORNECIMENTO DE CONCRETO ESTRUTURAL, PREPARADO EM OBRA, COM FCK 40MPA, INCLUSIVE LANÇAMENTO, ADENSAMENTO E ACABAMENTO</t>
  </si>
  <si>
    <t>ED-49614</t>
  </si>
  <si>
    <t xml:space="preserve">FORNECIMENTO DE CONCRETO NÃO ESTRUTURAL, PREPARADO EM OBRA COM BETONEIRA, COM FCK 10MPA, INCLUSIVE LANÇAMENTO, ADENSAMENTO E ACABAMENTO</t>
  </si>
  <si>
    <t>ED-49615</t>
  </si>
  <si>
    <t xml:space="preserve">FORNECIMENTO DE CONCRETO NÃO ESTRUTURAL, PREPARADO EM OBRA COM BETONEIRA, COM FCK 13,5MPA, INCLUSIVE LANÇAMENTO, ADENSAMENTO E ACABAMENTO</t>
  </si>
  <si>
    <t>ED-49616</t>
  </si>
  <si>
    <t xml:space="preserve">FORNECIMENTO DE CONCRETO NÃO ESTRUTURAL, PREPARADO EM OBRA COM BETONEIRA, COM FCK 15MPA, INCLUSIVE LANÇAMENTO, ADENSAMENTO E ACABAMENTO</t>
  </si>
  <si>
    <t>ED-49617</t>
  </si>
  <si>
    <t xml:space="preserve">FORNECIMENTO DE CONCRETO NÃO ESTRUTURAL, PREPARADO EM OBRA COM BETONEIRA, COM FCK 18MPA, INCLUSIVE LANÇAMENTO, ADENSAMENTO E ACABAMENTO</t>
  </si>
  <si>
    <t>ED-49613</t>
  </si>
  <si>
    <t xml:space="preserve">FORNECIMENTO DE CONCRETO NÃO ESTRUTURAL, PREPARADO EM OBRA COM BETONEIRA, COM FCK 9MPA, INCLUSIVE LANÇAMENTO, ADENSAMENTO E ACABAMENTO</t>
  </si>
  <si>
    <t xml:space="preserve">ESTRUTURA METÁLICA</t>
  </si>
  <si>
    <t>ED-49664</t>
  </si>
  <si>
    <t xml:space="preserve">FORNECIMENTO DE ESTRUTURA METÁLICA EM PERFIL LAMINADO, INCLUSIVE FABRICAÇÃO, TRANSPORTE, MONTAGEM E APLICAÇÃO DE FUNDO PREPARADOR ANTICORROSIVO EM SUPERFÍCIE METÁLICA, UMA (1) DEMÃO</t>
  </si>
  <si>
    <t>ED-49665</t>
  </si>
  <si>
    <t xml:space="preserve">FORNECIMENTO DE ESTRUTURA METÁLICA EM PERFIL SOLDADO, INCLUSIVE FABRICAÇÃO, TRANSPORTE, MONTAGEM E APLICAÇÃO DE FUNDO PREPARADOR ANTICORROSIVO EM SUPERFÍCIE METÁLICA, UMA (1) DEMÃO</t>
  </si>
  <si>
    <t xml:space="preserve">LAJE PRÉ-MOLDADA</t>
  </si>
  <si>
    <t>ED-50252</t>
  </si>
  <si>
    <t xml:space="preserve">LAJE PRÉ-MOLDADA UNIDIRECIONAL COM ENCHIMENTO EM POLIESTIRENO EXPANDIDO (EPS), CAPEAMENTO DE 4CM, SOBRECARGA DE 100KG/M2, ALTURA TOTAL DE 11CM E VÃO LIVRE MÁXIMO DE 3M, INCLUSIVE CONCRETO ESTRUTURAL, USINADO BOMBEADO COM FCK DE 20MPA, EXCLUSIVE TELA ARMADA E CIMBRAMENTO
</t>
  </si>
  <si>
    <t>ED-50253</t>
  </si>
  <si>
    <t xml:space="preserve">LAJE PRÉ-MOLDADA UNIDIRECIONAL COM ENCHIMENTO EM POLIESTIRENO EXPANDIDO (EPS), CAPEAMENTO DE 4CM, SOBRECARGA DE 100KG/M2, ALTURA TOTAL DE 11CM E VÃO LIVRE MÁXIMO DE 4M, INCLUSIVE CONCRETO ESTRUTURAL, USINADO BOMBEADO COM FCK DE 20MPA, EXCLUSIVE TELA ARMADA E CIMBRAMENTO</t>
  </si>
  <si>
    <t>ED-50254</t>
  </si>
  <si>
    <t xml:space="preserve">LAJE PRÉ-MOLDADA UNIDIRECIONAL COM ENCHIMENTO EM POLIESTIRENO EXPANDIDO (EPS), CAPEAMENTO DE 4CM, SOBRECARGA DE 100KG/M2, ALTURA TOTAL DE 11CM E VÃO LIVRE MÁXIMO DE 5M, INCLUSIVE CONCRETO ESTRUTURAL, USINADO BOMBEADO COM FCK DE 20MPA, EXCLUSIVE TELA ARMADA E CIMBRAMENTO</t>
  </si>
  <si>
    <t>ED-50255</t>
  </si>
  <si>
    <t xml:space="preserve">LAJE PRÉ-MOLDADA UNIDIRECIONAL COM ENCHIMENTO EM POLIESTIRENO EXPANDIDO (EPS), CAPEAMENTO DE 4CM, SOBRECARGA DE 200KG/M2, ALTURA TOTAL DE 11CM E VÃO LIVRE MÁXIMO DE 3M, INCLUSIVE CONCRETO ESTRUTURAL, USINADO BOMBEADO COM FCK DE 20MPA, EXCLUSIVE TELA ARMADA E CIMBRAMENTO</t>
  </si>
  <si>
    <t>ED-50256</t>
  </si>
  <si>
    <t xml:space="preserve">LAJE PRÉ-MOLDADA UNIDIRECIONAL COM ENCHIMENTO EM POLIESTIRENO EXPANDIDO (EPS), CAPEAMENTO DE 4CM, SOBRECARGA DE 200KG/M2, ALTURA TOTAL DE 11CM E VÃO LIVRE MÁXIMO DE 4M, INCLUSIVE CONCRETO ESTRUTURAL, USINADO BOMBEADO COM FCK DE 20MPA, EXCLUSIVE TELA ARMADA E CIMBRAMENTO</t>
  </si>
  <si>
    <t>ED-50257</t>
  </si>
  <si>
    <t xml:space="preserve">LAJE PRÉ-MOLDADA UNIDIRECIONAL COM ENCHIMENTO EM POLIESTIRENO EXPANDIDO (EPS), CAPEAMENTO DE 4CM, SOBRECARGA DE 200KG/M2, ALTURA TOTAL DE 11CM E VÃO LIVRE MÁXIMO DE 5M, INCLUSIVE CONCRETO ESTRUTURAL, USINADO BOMBEADO COM FCK DE 20MPA, EXCLUSIVE TELA ARMADA E CIMBRAMENTO</t>
  </si>
  <si>
    <t>ED-50258</t>
  </si>
  <si>
    <t xml:space="preserve">LAJE PRÉ-MOLDADA UNIDIRECIONAL COM ENCHIMENTO EM POLIESTIRENO EXPANDIDO (EPS), CAPEAMENTO DE 4CM, SOBRECARGA DE 250KG/M2, ALTURA TOTAL DE 11CM E VÃO LIVRE MÁXIMO DE 5M, INCLUSIVE CONCRETO ESTRUTURAL, USINADO BOMBEADO COM FCK DE 20MPA, EXCLUSIVE TELA ARMADA E CIMBRAMENTO</t>
  </si>
  <si>
    <t>ED-50259</t>
  </si>
  <si>
    <t xml:space="preserve">LAJE PRÉ-MOLDADA UNIDIRECIONAL COM ENCHIMENTO EM POLIESTIRENO EXPANDIDO (EPS), CAPEAMENTO DE 4CM, SOBRECARGA DE 300KG/M2, ALTURA TOTAL DE 11CM E VÃO LIVRE MÁXIMO DE 3M, INCLUSIVE CONCRETO ESTRUTURAL, USINADO BOMBEADO COM FCK DE 20MPA, EXCLUSIVE TELA ARMADA E CIMBRAMENTO</t>
  </si>
  <si>
    <t>ED-50260</t>
  </si>
  <si>
    <t xml:space="preserve">LAJE PRÉ-MOLDADA UNIDIRECIONAL COM ENCHIMENTO EM POLIESTIRENO EXPANDIDO (EPS), CAPEAMENTO DE 4CM, SOBRECARGA DE 300KG/M2, ALTURA TOTAL DE 11CM E VÃO LIVRE MÁXIMO DE 4M, INCLUSIVE CONCRETO ESTRUTURAL, USINADO BOMBEADO COM FCK DE 20MPA, EXCLUSIVE TELA ARMADA E CIMBRAMENTO</t>
  </si>
  <si>
    <t>ED-50261</t>
  </si>
  <si>
    <t xml:space="preserve">LAJE PRÉ-MOLDADA UNIDIRECIONAL COM ENCHIMENTO EM POLIESTIRENO EXPANDIDO (EPS), CAPEAMENTO DE 4CM, SOBRECARGA DE 300KG/M2, ALTURA TOTAL DE 11CM E VÃO LIVRE MÁXIMO DE 5M, INCLUSIVE CONCRETO ESTRUTURAL, USINADO BOMBEADO COM FCK DE 20MPA, EXCLUSIVE TELA ARMADA E CIMBRAMENTO</t>
  </si>
  <si>
    <t>ED-50242</t>
  </si>
  <si>
    <t xml:space="preserve">LAJE PRÉ-MOLDADA UNIDIRECIONAL COM LAJOTA CERÂMICA, CAPEAMENTO DE 4CM, SOBRECARGA DE 100KG/M2, ALTURA TOTAL DE 11CM E VÃO LIVRE MÁXIMO DE 3M, INCLUSIVE CONCRETO ESTRUTURAL, USINADO BOMBEADO COM FCK DE 20MPA, EXCLUSIVE TELA ARMADA E CIMBRAMENTO</t>
  </si>
  <si>
    <t>ED-50243</t>
  </si>
  <si>
    <t xml:space="preserve">LAJE PRÉ-MOLDADA UNIDIRECIONAL COM LAJOTA CERÂMICA, CAPEAMENTO DE 4CM, SOBRECARGA DE 100KG/M2, ALTURA TOTAL DE 11CM E VÃO LIVRE MÁXIMO DE 4M, INCLUSIVE CONCRETO ESTRUTURAL, USINADO BOMBEADO COM FCK DE 20MPA, EXCLUSIVE TELA ARMADA E CIMBRAMENTO</t>
  </si>
  <si>
    <t>ED-50244</t>
  </si>
  <si>
    <t xml:space="preserve">LAJE PRÉ-MOLDADA UNIDIRECIONAL COM LAJOTA CERÂMICA, CAPEAMENTO DE 4CM, SOBRECARGA DE 100KG/M2, ALTURA TOTAL DE 11CM E VÃO LIVRE MÁXIMO DE 5M, INCLUSIVE CONCRETO ESTRUTURAL, USINADO BOMBEADO COM FCK DE 20MPA, EXCLUSIVE TELA ARMADA E CIMBRAMENTO</t>
  </si>
  <si>
    <t>ED-50245</t>
  </si>
  <si>
    <t xml:space="preserve">LAJE PRÉ-MOLDADA UNIDIRECIONAL COM LAJOTA CERÂMICA, CAPEAMENTO DE 4CM, SOBRECARGA DE 200KG/M2, ALTURA TOTAL DE 11CM E VÃO LIVRE MÁXIMO DE 3M, INCLUSIVE CONCRETO ESTRUTURAL, USINADO BOMBEADO COM FCK DE 20MPA, EXCLUSIVE TELA ARMADA E CIMBRAMENTO</t>
  </si>
  <si>
    <t>ED-50246</t>
  </si>
  <si>
    <t xml:space="preserve">LAJE PRÉ-MOLDADA UNIDIRECIONAL COM LAJOTA CERÂMICA, CAPEAMENTO DE 4CM, SOBRECARGA DE 200KG/M2, ALTURA TOTAL DE 11CM E VÃO LIVRE MÁXIMO DE 4M, INCLUSIVE CONCRETO ESTRUTURAL, USINADO BOMBEADO COM FCK DE 20MPA, EXCLUSIVE TELA ARMADA E CIMBRAMENTO</t>
  </si>
  <si>
    <t>ED-50247</t>
  </si>
  <si>
    <t xml:space="preserve">LAJE PRÉ-MOLDADA UNIDIRECIONAL COM LAJOTA CERÂMICA, CAPEAMENTO DE 4CM, SOBRECARGA DE 200KG/M2, ALTURA TOTAL DE 11CM E VÃO LIVRE MÁXIMO DE 5M, INCLUSIVE CONCRETO ESTRUTURAL, USINADO BOMBEADO COM FCK DE 20MPA, EXCLUSIVE TELA ARMADA E CIMBRAMENTO</t>
  </si>
  <si>
    <t>ED-50248</t>
  </si>
  <si>
    <t xml:space="preserve">LAJE PRÉ-MOLDADA UNIDIRECIONAL COM LAJOTA CERÂMICA, CAPEAMENTO DE 4CM, SOBRECARGA DE 300KG/M2, ALTURA TOTAL DE 11CM E VÃO LIVRE MÁXIMO DE 3M, INCLUSIVE CONCRETO ESTRUTURAL, USINADO BOMBEADO COM FCK DE 20MPA, EXCLUSIVE TELA ARMADA E CIMBRAMENTO</t>
  </si>
  <si>
    <t>ED-50249</t>
  </si>
  <si>
    <t xml:space="preserve">LAJE PRÉ-MOLDADA UNIDIRECIONAL COM LAJOTA CERÂMICA, CAPEAMENTO DE 4CM, SOBRECARGA DE 300KG/M2, ALTURA TOTAL DE 11CM E VÃO LIVRE MÁXIMO DE 4M, INCLUSIVE CONCRETO ESTRUTURAL, USINADO BOMBEADO COM FCK DE 20MPA, EXCLUSIVE TELA ARMADA E CIMBRAMENTO</t>
  </si>
  <si>
    <t>ED-50250</t>
  </si>
  <si>
    <t xml:space="preserve">LAJE PRÉ-MOLDADA UNIDIRECIONAL COM LAJOTA CERÂMICA, CAPEAMENTO DE 4CM, SOBRECARGA DE 300KG/M2, ALTURA TOTAL DE 11CM E VÃO LIVRE MÁXIMO DE 5M, INCLUSIVE CONCRETO ESTRUTURAL, USINADO BOMBEADO COM FCK DE 20MPA, EXCLUSIVE TELA ARMADA E CIMBRAMENTO</t>
  </si>
  <si>
    <t>ESCORAMENTO</t>
  </si>
  <si>
    <t>ED-19637</t>
  </si>
  <si>
    <t xml:space="preserve">CIMBRAMENTO PARA LAJE PRÉ-MOLDADA COM ESCORAMENTO METÁLICO, TIPO "A", ALTURA DE (200 ATÉ 310)CM, INCLUSIVE DESCARGA, MONTAGEM, DESMONTAGEM E CARGA</t>
  </si>
  <si>
    <t>ED-19638</t>
  </si>
  <si>
    <t xml:space="preserve">CIMBRAMENTO PARA LAJE PRÉ-MOLDADA COM ESCORAMENTO METÁLICO, TIPO "B", ALTURA DE (311 ATÉ 450)CM, INCLUSIVE DESCARGA, MONTAGEM, DESMONTAGEM E CARGA</t>
  </si>
  <si>
    <t>ED-19633</t>
  </si>
  <si>
    <t xml:space="preserve">ESCORAMENTO METÁLICO PARA LAJE E VIGA EM CONCRETO ARMADO, TIPO "A", ALTURA DE (200 ATÉ 310)CM, INCLUSIVE DESCARGA, MONTAGEM, DESMONTAGEM E CARGA</t>
  </si>
  <si>
    <t>ED-19634</t>
  </si>
  <si>
    <t xml:space="preserve">ESCORAMENTO METÁLICO PARA LAJE E VIGA EM CONCRETO ARMADO, TIPO "B", ALTURA DE (311 ATÉ 450)CM, INCLUSIVE DESCARGA, MONTAGEM, DESMONTAGEM E CARGA</t>
  </si>
  <si>
    <t>ED-19635</t>
  </si>
  <si>
    <t xml:space="preserve">ESCORAMENTO METÁLICO PARA VIGA EM CONCRETO ARMADO, TIPO "A", ALTURA DE (200 ATÉ 310)CM, EXCLUSIVE DESCARGA, MONTAGEM, DESMONTAGEM E CARGA</t>
  </si>
  <si>
    <t xml:space="preserve">POLIMENTO E NÍVEL ZERO EM CONCRETO</t>
  </si>
  <si>
    <t>ED-50619</t>
  </si>
  <si>
    <t xml:space="preserve">POLIMENTO MECANIZADO DE SUPERFÍCIE EM CONCRETO, INCLUSIVE ACABAMENTO DE CONCRETAGEM EM NIVELAMENTO A LASER (NÍVEL ZERO)</t>
  </si>
  <si>
    <t>GRAUTE</t>
  </si>
  <si>
    <t>ED-29621</t>
  </si>
  <si>
    <t xml:space="preserve">APLICAÇÃO DE GRAUTE COM ARGAMASSA DE CIMENTO, CAL HIDRATADA, AREIA  E BRITA, TRAÇO (1:0,1:3:2), INCLUSIVE PREPARO MECANIZADO, TRANSPORTE E LANÇAMENTO </t>
  </si>
  <si>
    <t>ED-49662</t>
  </si>
  <si>
    <t xml:space="preserve">APLICAÇÃO DE GRAUTE FLUIDO INDUSTRIALIZADO, PARA ANCORAGENS E/OU RECUPERAÇÃO EM PEÇAS ESTRUTURAIS E USO EM GERAL, INCLUSIVE PREPARO EM BETONEIRA E LANÇAMENTO</t>
  </si>
  <si>
    <t xml:space="preserve">RECUPERAÇÃO E REFORCO DE ESTRUTURA DE CONCRETO</t>
  </si>
  <si>
    <t>ED-49655</t>
  </si>
  <si>
    <t xml:space="preserve">ANCORAGEM DE BARRAS DE AÇO COM CHUMBADOR QUÍMICO À BASE DE RESINA POLIÉSTER, EXCLUSIVE FORNECIMENTO DE BARRA</t>
  </si>
  <si>
    <t>ED-49660</t>
  </si>
  <si>
    <t xml:space="preserve">ESCARIFICAÇÃO MANUAL EM PEÇA DE CONCRETO, COM PROFUNDIDADE MÁXIMA DE ATÉ 3CM, INCLUSIVE LIMPEZA DA SEÇÃO ESCARIFICADA, TRANSPORTE E RETIRADA DO MATERIAL DEMOLIDO, EXCLUSIVE RECOMPOSIÇÃO EM ARGAMASSA OU CONCRETO</t>
  </si>
  <si>
    <t>ED-49656</t>
  </si>
  <si>
    <t xml:space="preserve">LIXAMENTO MECANIZADO DA ARMADURA COM ESCOVA CIRCULAR, EXCLUSIVE REFORÇO EM ARMADURA, PROTEÇÃO DE ARMADURA E RECOMPOSIÇÃO EM ARGAMASSA OU CONCRETO</t>
  </si>
  <si>
    <t>ED-49657</t>
  </si>
  <si>
    <t xml:space="preserve">PROTEÇÃO DE ARMADURA CORROÍDA POR AÇÃO DE CLORETOS, COM TINTA DE ALTO TEOR DE ZINCO, EXCLUSIVE RECOMPOSIÇÃO EM ARGAMASSA OU CONCRETO</t>
  </si>
  <si>
    <t>ED-29678</t>
  </si>
  <si>
    <t xml:space="preserve">REFORÇO ESTRUTURAL COM EMENDA POR SOLDA, PARA RECONSTITUIÇÃO DA SEÇÃO DA ARMADURA, EXCLUSIVE RECOMPOSIÇÃO EM ARGAMASSA OU CONCRETO</t>
  </si>
  <si>
    <t>ED-49659</t>
  </si>
  <si>
    <t xml:space="preserve">REFORÇO ESTRUTURAL COM EMENDA POR TRANSPASSE, PARA RECONSTITUIÇÃO DA SEÇÃO DA ARMADURA, EXCLUSIVE RECOMPOSIÇÃO EM ARGAMASSA OU CONCRETO</t>
  </si>
  <si>
    <t>ED-50523</t>
  </si>
  <si>
    <t xml:space="preserve">TRATAMENTO EM SUPERFÍCIE DE CONCRETO APARENTE, INCLUSIVE RASPAGEM, ESTUCAGEM E POLIMENTO COM DUAS (2) DEMÃOS DE RESINA ACRÍLICA</t>
  </si>
  <si>
    <t>ED-50524</t>
  </si>
  <si>
    <t xml:space="preserve">TRATAMENTO EM SUPERFÍCIE DE CONCRETO APARENTE, INCLUSIVE RASPAGEM, ESTUCAGEM E POLIMENTO COM DUAS (2) DEMÃOS DE VERNIZ ACRÍLICO</t>
  </si>
  <si>
    <t xml:space="preserve">ALVENARIAS E DIVISÓRIAS</t>
  </si>
  <si>
    <t xml:space="preserve">ALVENARIA DE TIJOLO LAMINADO</t>
  </si>
  <si>
    <t>ED-48222</t>
  </si>
  <si>
    <t xml:space="preserve">ALVENARIA DE VEDAÇÃO COM TIJOLO CERÂMICO LAMINADO, 18 FUROS, ESP. 11CM, COM ACABAMENTO APARENTE, INCLUSIVE ARGAMASSA PARA ASSENTAMENTO</t>
  </si>
  <si>
    <t>ED-48224</t>
  </si>
  <si>
    <t xml:space="preserve">ALVENARIA DE VEDAÇÃO COM TIJOLO CERÂMICO LAMINADO, 18 FUROS, ESP. 23,5CM, COM ACABAMENTO APARENTE, INCLUSIVE ARGAMASSA PARA ASSENTAMENTO</t>
  </si>
  <si>
    <t>ED-48221</t>
  </si>
  <si>
    <t xml:space="preserve">ALVENARIA DE VEDAÇÃO COM TIJOLO CERÂMICO LAMINADO, 18 FUROS, ESP. 5,5CM, COM ACABAMENTO APARENTE, INCLUSIVE ARGAMASSA PARA ASSENTAMENTO</t>
  </si>
  <si>
    <t xml:space="preserve">ALVENARIA DE TIJOLO MACIÇO</t>
  </si>
  <si>
    <t>ED-48229</t>
  </si>
  <si>
    <t xml:space="preserve">ALVENARIA DE VEDAÇÃO COM TIJOLO MACIÇO REQUEIMADO, ESP. 10CM, COM ACABAMENTO APARENTE, INCLUSIVE ARGAMASSA PARA ASSENTAMENTO</t>
  </si>
  <si>
    <t>ED-48227</t>
  </si>
  <si>
    <t xml:space="preserve">ALVENARIA DE VEDAÇÃO COM TIJOLO MACIÇO REQUEIMADO, ESP. 10CM, PARA REVESTIMENTO, INCLUSIVE ARGAMASSA PARA ASSENTAMENTO</t>
  </si>
  <si>
    <t>ED-48230</t>
  </si>
  <si>
    <t xml:space="preserve">ALVENARIA DE VEDAÇÃO COM TIJOLO MACIÇO REQUEIMADO, ESP. 20CM, COM ACABAMENTO APARENTE, INCLUSIVE ARGAMASSA PARA ASSENTAMENTO</t>
  </si>
  <si>
    <t>ED-48228</t>
  </si>
  <si>
    <t xml:space="preserve">ALVENARIA DE VEDAÇÃO COM TIJOLO MACIÇO REQUEIMADO, ESP. 20CM, PARA REVESTIMENTO, INCLUSIVE ARGAMASSA PARA ASSENTAMENTO</t>
  </si>
  <si>
    <t>ED-48226</t>
  </si>
  <si>
    <t xml:space="preserve">ALVENARIA DE VEDAÇÃO COM TIJOLO MACIÇO REQUEIMADO, ESP. 5CM, PARA REVESTIMENTO, INCLUSIVE ARGAMASSA PARA ASSENTAMENTO</t>
  </si>
  <si>
    <t xml:space="preserve">ALVENARIA DE TIJOLO CERÂMICO</t>
  </si>
  <si>
    <t>ED-48232</t>
  </si>
  <si>
    <t xml:space="preserve">ALVENARIA DE VEDAÇÃO COM TIJOLO CERÂMICO FURADO, ESP. 14CM, PARA REVESTIMENTO, INCLUSIVE ARGAMASSA PARA ASSENTAMENTO</t>
  </si>
  <si>
    <t>ED-48233</t>
  </si>
  <si>
    <t xml:space="preserve">ALVENARIA DE VEDAÇÃO COM TIJOLO CERÂMICO FURADO, ESP. 19CM, PARA REVESTIMENTO, INCLUSIVE ARGAMASSA PARA ASSENTAMENTO</t>
  </si>
  <si>
    <t>ED-48231</t>
  </si>
  <si>
    <t xml:space="preserve">ALVENARIA DE VEDAÇÃO COM TIJOLO CERÂMICO FURADO, ESP. 9CM, PARA REVESTIMENTO, INCLUSIVE ARGAMASSA PARA ASSENTAMENTO</t>
  </si>
  <si>
    <t xml:space="preserve">ALVENARIA DE BLOCO DE CONCRETO (VEDAÇÃO)</t>
  </si>
  <si>
    <t>ED-48195</t>
  </si>
  <si>
    <t xml:space="preserve">ALVENARIA DE VEDAÇÃO COM BLOCO DE CONCRETO, ESP. 14CM, INCLUSIVE ARGAMASSA PARA ASSENTAMENTO</t>
  </si>
  <si>
    <t>ED-48196</t>
  </si>
  <si>
    <t xml:space="preserve">ALVENARIA DE VEDAÇÃO COM BLOCO DE CONCRETO, ESP. 19CM, INCLUSIVE ARGAMASSA PARA ASSENTAMENTO</t>
  </si>
  <si>
    <t>ED-48194</t>
  </si>
  <si>
    <t xml:space="preserve">ALVENARIA DE VEDAÇÃO COM BLOCO DE CONCRETO, ESP. 9CM, COM ACABAMENTO APARENTE, INCLUSIVE ARGAMASSA PARA ASSENTAMENTO</t>
  </si>
  <si>
    <t xml:space="preserve">ALVENARIA DE BLOCO DE CONCRETO (ESTRUTURAL)</t>
  </si>
  <si>
    <t>ED-48201</t>
  </si>
  <si>
    <t xml:space="preserve">ALVENARIA ESTRUTURAL COM BLOCO DE CONCRETO, ESP. 14CM, (FBK 4,5MPA), INCLUSIVE ARGAMASSA PARA ASSENTAMENTO</t>
  </si>
  <si>
    <t>ED-48202</t>
  </si>
  <si>
    <t xml:space="preserve">ALVENARIA ESTRUTURAL COM BLOCO DE CONCRETO, ESP. 19CM, (FBK 4,5MPA), INCLUSIVE ARGAMASSA PARA ASSENTAMENTO</t>
  </si>
  <si>
    <t>ED-48200</t>
  </si>
  <si>
    <t xml:space="preserve">ALVENARIA ESTRUTURAL COM BLOCO DE CONCRETO, ESP. 9CM, (FBK 4,5MPA), INCLUSIVE ARGAMASSA PARA ASSENTAMENTO</t>
  </si>
  <si>
    <t>ED-48394</t>
  </si>
  <si>
    <t xml:space="preserve">CINTA DE AMARRAÇÃO DE ALVENARIA COM BLOCO DE CONCRETO ESTRUTURAL, CANALETA TIPO "J", ESP. 14CM, (FBK 4,5MPA), INCLUSIVE ARGAMASSA PARA ASSENTAMENTO, EXCLUSIVE GRAUTE E ARMAÇÃO</t>
  </si>
  <si>
    <t>ED-48391</t>
  </si>
  <si>
    <t xml:space="preserve">CINTA DE AMARRAÇÃO DE ALVENARIA COM BLOCO DE CONCRETO ESTRUTURAL, CANALETA TIPO "U", ESP. 14CM, (FBK 4,5MPA), INCLUSIVE ARGAMASSA PARA ASSENTAMENTO, EXCLUSIVE GRAUTE E ARMAÇÃO</t>
  </si>
  <si>
    <t>ED-48392</t>
  </si>
  <si>
    <t xml:space="preserve">CINTA DE AMARRAÇÃO DE ALVENARIA COM BLOCO DE CONCRETO ESTRUTURAL, CANALETA TIPO "U", ESP. 19CM, (FBK 4,5MPA), INCLUSIVE ARGAMASSA PARA ASSENTAMENTO, EXCLUSIVE GRAUTE E ARMAÇÃO</t>
  </si>
  <si>
    <t>ED-48390</t>
  </si>
  <si>
    <t xml:space="preserve">CINTA DE AMARRAÇÃO DE ALVENARIA COM BLOCO DE CONCRETO ESTRUTURAL, CANALETA TIPO "U", ESP. 9CM, (FBK 4,5MPA), INCLUSIVE ARGAMASSA PARA ASSENTAMENTO, EXCLUSIVE GRAUTE E ARMAÇÃO</t>
  </si>
  <si>
    <t xml:space="preserve">ALVENARIA DE BLOCO AUTOCLAVADO (CCA)</t>
  </si>
  <si>
    <t>ED-48203</t>
  </si>
  <si>
    <t xml:space="preserve">ALVENARIA DE VEDAÇÃO COM BLOCOS DE CONCRETO CELULAR AUTOCLAVADO (CCA), ESP. 10CM, INCLUSIVE ARGAMASSA INDUSTRIALIZADA PARA ASSENTAMENTO</t>
  </si>
  <si>
    <t>ED-48204</t>
  </si>
  <si>
    <t xml:space="preserve">ALVENARIA DE VEDAÇÃO COM BLOCOS DE CONCRETO CELULAR AUTOCLAVADO (CCA), ESP. 15CM, INCLUSIVE ARGAMASSA INDUSTRIALIZADA PARA ASSENTAMENTO</t>
  </si>
  <si>
    <t>ED-48205</t>
  </si>
  <si>
    <t xml:space="preserve">ALVENARIA DE VEDAÇÃO COM BLOCOS DE CONCRETO CELULAR AUTOCLAVADO (CCA), ESP. 20CM, INCLUSIVE ARGAMASSA INDUSTRIALIZADA PARA ASSENTAMENTO</t>
  </si>
  <si>
    <t xml:space="preserve">ELEMENTO VAZADO</t>
  </si>
  <si>
    <t>ED-48208</t>
  </si>
  <si>
    <t xml:space="preserve">ALVENARIA DE ELEMENTO VAZADO,  COBOGÓ DE CONCRETO (20X40)CM, ESP. 10CM, TIPO VENEZIANA COM ACABAMENTO APARENTE, INCLUSIVE ARGAMASSA PARA ASSENTAMENTO</t>
  </si>
  <si>
    <t>ED-48206</t>
  </si>
  <si>
    <t xml:space="preserve">ALVENARIA DE ELEMENTO VAZADO, COBOGÓ CERÂMICO (18X18)CM, ESP. 7CM, COM ACABAMENTO APARENTE, INCLUSIVE ARGAMASSA PARA ASSENTAMENTO</t>
  </si>
  <si>
    <t xml:space="preserve">ALVENARIA DE BLOCO DE VIDRO</t>
  </si>
  <si>
    <t>ED-48235</t>
  </si>
  <si>
    <t xml:space="preserve">ALVENARIA DE ELEMENTO VAZADO DE VIDRO,  BLOCO DE VIDRO (10X20)CM, ESP. 10CM, TIPO CAPELA, INCLUSIVE ARGAMASSA PARA ASSENTAMENTO E REJUNTAMENTO</t>
  </si>
  <si>
    <t>ED-48236</t>
  </si>
  <si>
    <t xml:space="preserve">ALVENARIA DE ELEMENTO VAZADO DE VIDRO,  BLOCO DE VIDRO (10X20)CM, ESP. 10CM, TIPO RIO, INCLUSIVE ARGAMASSA PARA ASSENTAMENTO E REJUNTAMENTO</t>
  </si>
  <si>
    <t>ED-48234</t>
  </si>
  <si>
    <t xml:space="preserve">ALVENARIA DE VEDAÇÃO COM BLOCO DE VIDRO (19X19)CM, ESP. 8CM, TIPO ONDULADO, INCLUSIVE ARGAMASSA PARA ASSENTAMENTO E REJUTAMENTO</t>
  </si>
  <si>
    <t xml:space="preserve">ENCUNHAMENTO DE ALVENARIA </t>
  </si>
  <si>
    <t>ED-8346</t>
  </si>
  <si>
    <t xml:space="preserve">ENCUNHAMENTO DE ALVENARIA DE VEDAÇÃO COM ARGAMASSA, INCLUSIVE ADITIVO EXPANSOR PARA ENCUNHAMENTO</t>
  </si>
  <si>
    <t>ED-48397</t>
  </si>
  <si>
    <t xml:space="preserve">ENCUNHAMENTO DE ALVENARIA DE VEDAÇÃO COM ESPUMA DE POLIURETANO EXPANSIVA</t>
  </si>
  <si>
    <t xml:space="preserve">VERGA E CONTRA-VERGA</t>
  </si>
  <si>
    <t>ED-9906</t>
  </si>
  <si>
    <t xml:space="preserve">VERGA OU CONTRAVERGA EM CONCRETO ESTRUTURAL PARA VÃOS ACIMA DE 150CM, PREPARADO EM OBRA COM BETONEIRA, CONTROLE "A", COM FCK 20 MPA, MOLDADA IN LOCO, INCLUSIVE ARMAÇÃO</t>
  </si>
  <si>
    <t>ED-9903</t>
  </si>
  <si>
    <t xml:space="preserve">VERGA OU CONTRAVERGA EM CONCRETO ESTRUTURAL PARA VÃOS DE ATÉ 150CM, PREPARADO EM OBRA COM BETONEIRA, CONTROLE "A", COM FCK 20 MPA, MOLDADA IN LOCO, INCLUSIVE ARMAÇÃO</t>
  </si>
  <si>
    <t xml:space="preserve">PAREDE DE GESSO ACARTONADO</t>
  </si>
  <si>
    <t>ED-48210</t>
  </si>
  <si>
    <t xml:space="preserve">PAREDE EM CHAPA DE GESSO ACARTONADO (DRYWALL), DIVISÃO ENTRE ÁREAS SECA E ÚMIDA DE UMA MESMA UNIDADE (ST/RU), ESP. 115 MM, INCLUSIVE MONTANTES, GUIAS E ACESSÓRIOS, EXCLUSIVE ISOLANTE TÉRMICO/ACÚSTICO</t>
  </si>
  <si>
    <t>ED-48209</t>
  </si>
  <si>
    <t xml:space="preserve">PAREDE EM CHAPA DE GESSO ACARTONADO (DRYWALL), DIVISÃO ENTRE ÁREAS SECAS DE UMA MESMA UNIDADE (ST/ST), ESP. 115 MM, INCLUSIVE MONTANTES, GUIAS E ACESSÓRIOS, EXCLUSIVE ISOLANTE TÉRMICO/ACÚSTICO</t>
  </si>
  <si>
    <t>ED-48211</t>
  </si>
  <si>
    <t xml:space="preserve">PAREDE EM CHAPA DE GESSO ACARTONADO (DRYWALL), DIVISÃO ENTRE ÁREAS UMIDAS DE UMA MESMA UNIDADE (RU/RU), ESP. 115 MM, INCLUSIVE MONTANTES, GUIAS E ACESSÓRIOS, EXCLUSIVE ISOLANTE TÉRMICO/ACÚSTICO</t>
  </si>
  <si>
    <t xml:space="preserve">DIVISÓRIA COMPENSADO NAVAL</t>
  </si>
  <si>
    <t>ED-48536</t>
  </si>
  <si>
    <t xml:space="preserve">DIVISÓRIA EM PAINEL REMOVÍVEL, NÚCLEO COMPENSADO NAVAL, EM PERFIL DE AÇO TIPO C, INCLUSIVE ACESSÓRIOS, EXCLUSIVE VIDRO E FERRAGENS PARA CONFECÇÃO DE PORTA DE DIVISÓRIA</t>
  </si>
  <si>
    <t>ED-48537</t>
  </si>
  <si>
    <t xml:space="preserve">DIVISÓRIA EM PAINEL REMOVÍVEL, NÚCLEO COMPENSADO NAVAL, EM PERFIL DE ALUMÍNIO TIPO C, INCLUSIVE ACESSÓRIOS, EXCLUSIVE VIDRO E FERRAGENS PARA CONFECÇÃO DE PORTA DE DIVISÓRIA</t>
  </si>
  <si>
    <t xml:space="preserve">DIVISÓRIA EM PEDRA</t>
  </si>
  <si>
    <t>ED-48532</t>
  </si>
  <si>
    <t xml:space="preserve">DIVISÓRIA EM ARDÓSIA, ESP. 3CM, INCLUSIVE INSTALAÇÃO, FERRAGENS EM LATÃO CROMADO E ACESSÓRIOS</t>
  </si>
  <si>
    <t>ED-48535</t>
  </si>
  <si>
    <t xml:space="preserve">DIVISÓRIA EM ARDÓSIA, ESP. 3CM, INCLUSIVE INSTALAÇÃO, PERFIL TIPO "U" EM ALUMÍNIO E ACESSÓRIOS PARA FIXAÇÃO</t>
  </si>
  <si>
    <t>ED-48533</t>
  </si>
  <si>
    <t xml:space="preserve">DIVISÓRIA EM GRANITO CINZA ANDORINHA, ESP. 3CM, INCLUSIVE INSTALAÇÃO, FERRAGENS EM LATÃO CROMADO E ACESSÓRIOS</t>
  </si>
  <si>
    <t>ED-48531</t>
  </si>
  <si>
    <t xml:space="preserve">DIVISÓRIA EM MÁRMORE BRANCO, ESP. 3CM, INCLUSIVE INSTALAÇÃO, FERRAGENS EM LATÃO CROMADO E ACESSÓRIOS</t>
  </si>
  <si>
    <t>ED-48534</t>
  </si>
  <si>
    <t xml:space="preserve">DIVISÓRIA EM MARMORITE, ESP. 3CM, INCLUSIVE INSTALAÇÃO, FERRAGENS EM LATÃO CROMADO E ACESSÓRIOS</t>
  </si>
  <si>
    <t xml:space="preserve">ESQUADRIAS E FERRAGENS</t>
  </si>
  <si>
    <t xml:space="preserve">JANELA DE AÇO</t>
  </si>
  <si>
    <t>ED-50931</t>
  </si>
  <si>
    <t xml:space="preserve">ASSENTAMENTO DE JANELA METÁLICA DE AÇO OU FERRO, TIPO BASCULANTE OU FIXA, EXCLUSIVE FORNECIMENTO</t>
  </si>
  <si>
    <t>ED-50932</t>
  </si>
  <si>
    <t xml:space="preserve">ASSENTAMENTO DE JANELA METÁLICA DE AÇO OU FERRO, TIPO DE CORRER OU MÁXIM-AR, EXCLUSIVE FORNECIMENTO</t>
  </si>
  <si>
    <t>ED-50934</t>
  </si>
  <si>
    <t xml:space="preserve">ASSENTAMENTO DE PORTA METÁLICA DE AÇO OU FERRO, COM UMA (1) OU DUAS (2) FOLHAS, EXCLUSIVE FORNECIMENTO</t>
  </si>
  <si>
    <t>ED-50951</t>
  </si>
  <si>
    <t xml:space="preserve">FORNECIMENTO DE GRADE FIXA DE FERRO, PARA PROTEÇÃO DE JANELA, INCLUSIVE ASSENTAMENTO E ACESSÓRIOS
</t>
  </si>
  <si>
    <t xml:space="preserve">JANELA DE ALUMÍNIO</t>
  </si>
  <si>
    <t>ED-29453</t>
  </si>
  <si>
    <t xml:space="preserve">FERRAGENS PARA JANELA DE ALUMÍNIO PARA CONJUNTO DE DUAS (2) FOLHAS DE CORRER, INCLUSIVE ROLDANAS E ACESSÓRIOS, FORNECIMENTO E INSTALAÇÃO, EXCLUSIVE JANELA</t>
  </si>
  <si>
    <t>ED-29451</t>
  </si>
  <si>
    <t xml:space="preserve">FERRAGENS PARA MÓDULO DE JANELA DE ALUMÍNIO MÁXIM-AR, INCLUSIVE FECHO E BRAÇO, FORNECIMENTO E INSTALAÇÃO, EXCLUSIVE JANELA</t>
  </si>
  <si>
    <t>ED-29484</t>
  </si>
  <si>
    <t xml:space="preserve">JANELA EM ALUMÍNIO DE CORRER COM 2 FOLHAS, LINHA 25/SUPREMA, ACABAMENTO ANODIZADO NATURAL, INCLUSIVE PERFIS, VIDRO 4MM E INSTALAÇÃO, EXCLUSIVE FERRAGENS PARA JANELA DE ALUMÍNIO DE CORRER</t>
  </si>
  <si>
    <t>ED-29483</t>
  </si>
  <si>
    <t xml:space="preserve">JANELA EM ALUMÍNIO FIXA COMPLETA, LINHA 25/SUPREMA, ACABAMENTO ANODIZADO NATURAL, INCLUSIVE PERFIS E VIDRO LISO 4MM E INSTALAÇÃO</t>
  </si>
  <si>
    <t>ED-29481</t>
  </si>
  <si>
    <t xml:space="preserve">JANELA EM ALUMÍNIO MÁXIM-AR COM ALTURA DE 60CM, LINHA 25/SUPREMA, ACABAMENTO ANODIZADO NATURAL, INCLUSIVE PERFIS, VIDRO LISO 4MM E INSTALAÇÃO, EXCLUSIVE FERRAGENS PARA MÓDULO DE JANELA DE ALUMÍNIO MÁXIM-AR</t>
  </si>
  <si>
    <t>ED-29482</t>
  </si>
  <si>
    <t xml:space="preserve">JANELA EM ALUMÍNIO MÁXIM-AR COM ALTURA DE 80CM, LINHA 25/SUPREMA, ACABAMENTO ANODIZADO NATURAL, INCLUSIVE PERFIS, VIDRO LISO 4MM E INSTALAÇÃO, EXCLUSIVE FERRAGENS PARA MÓDULO DE JANELA DE ALUMÍNIO MÁXIM-AR</t>
  </si>
  <si>
    <t xml:space="preserve">PORTA DE AÇO</t>
  </si>
  <si>
    <t>ED-23034</t>
  </si>
  <si>
    <t xml:space="preserve">PORTA METÁLICA, TIPO DE ABRIR, COM UMA (1) FOLHA, EM CHAPA GALVANIZADA LAMBRIL, MODELO QUADRADO, INCLUSIVE PINTURA ANTICORROSIVA A BASE DE ÓXIDO DE FERRO (ZARCÃO), UMA (1) DEMÃO, FORNECIMENTO E ASSENTAMENTO, EXCLUSIVE FECHADURA E DOBRADIÇA</t>
  </si>
  <si>
    <t>ED-13908</t>
  </si>
  <si>
    <t xml:space="preserve">PORTA METÁLICA, TIPO DE CORRER, COM DUAS (2) FOLHAS, EM CHAPA GALVANIZADA LAMBRIL, MODELO ONDULADA, INCLUSIVE FORNECIMENTO, ASSENTAMENTO, PERFIS PARA MARCO E PINTURA ANTICORROSIVA COM UMA (1) DEMÃO, EXCLUSIVE FECHADURA E ROLDANAS</t>
  </si>
  <si>
    <t>ED-13888</t>
  </si>
  <si>
    <t xml:space="preserve">PORTA METÁLICA, TIPO DE CORRER, COM UMA (1) FOLHA, EM CHAPA GALVANIZADA LAMBRIL, MODELO ONDULADA, INCLUSIVE FORNECIMENTO, ASSENTAMENTO, PERFIS PARA MARCO E PINTURA ANTICORROSIVA COM UMA (1) DEMÃO, EXCLUSIVE FECHADURA E ROLDANAS</t>
  </si>
  <si>
    <t>ED-23035</t>
  </si>
  <si>
    <t xml:space="preserve">PORTA METÁLICA VENEZIANA, TIPO DE ABRIR, COM UMA (1) FOLHA, EM PERFIL VENEZIANA ENRIJECIDO, INCLUSIVE PINTURA ANTICORROSIVA A BASE DE ÓXIDO DE FERRO (ZARCÃO), UMA (1) DEMÃO, FORNECIMENTO E ASSENTAMENTO, EXCLUSIVE FECHADURA E DOBRADIÇA</t>
  </si>
  <si>
    <t xml:space="preserve">PORTA DE ALUMÍNIO</t>
  </si>
  <si>
    <t>ED-29452</t>
  </si>
  <si>
    <t xml:space="preserve">FERRAGENS PARA PORTA DE ALUMÍNIO DE ABRIR DE UMA (1) FOLHA, INCLUSIVE FECHADURA E DOBRADIÇAS, FORNECIMENTO E INSTALAÇÃO, EXCLUSIVE PORTA</t>
  </si>
  <si>
    <t>ED-29454</t>
  </si>
  <si>
    <t xml:space="preserve">FERRAGENS PARA PORTA DE ALUMÍNIO PARA CONJUNTO DE DUAS (2) FOLHAS DE CORRER, INCLUSIVE ROLDANAS E ACESSÓRIOS, FORNECIMENTO E INSTALAÇÃO, EXCLUSIVE PORTA</t>
  </si>
  <si>
    <t>ED-29485</t>
  </si>
  <si>
    <t xml:space="preserve">PORTA EM ALUMÍNIO COMPLETA, DIMENSÃO (120X210)CM, TIPO DE CORRER, COM DUAS (2) FOLHAS, LINHA 25/SUPREMA, ACABAMENTO ANODIZADO NATURAL, INCLUSIVE PERFIS, VIDRO, FERRAGENS E INSTALAÇÃO</t>
  </si>
  <si>
    <t>ED-29486</t>
  </si>
  <si>
    <t xml:space="preserve">PORTA EM ALUMÍNIO COMPLETA, DIMENSÃO (140X210)CM, TIPO DE CORRER, COM DUAS (2) FOLHAS, LINHA 25/SUPREMA, ACABAMENTO ANODIZADO NATURAL, INCLUSIVE PERFIS, VIDRO, FERRAGENS E INSTALAÇÃO</t>
  </si>
  <si>
    <t>ED-29487</t>
  </si>
  <si>
    <t xml:space="preserve">PORTA EM ALUMÍNIO COMPLETA, DIMENSÃO (160X210)CM, TIPO DE CORRER, COM DUAS (2) FOLHAS, LINHA 25/SUPREMA, ACABAMENTO ANODIZADO NATURAL, INCLUSIVE PERFIS, VIDRO, FERRAGENS E INSTALAÇÃO</t>
  </si>
  <si>
    <t>ED-29477</t>
  </si>
  <si>
    <t xml:space="preserve">PORTA VENEZIANA EM ALUMÍNIO COMPLETA, DIMENSÃO (60X210)CM, TIPO DE ABRIR, COM UMA (1) FOLHA, LINHA 25/SUPREMA, ACABAMENTO ANODIZADO NATURAL, INCLUSIVE PERFIS, FERRAGENS E INSTALAÇÃO</t>
  </si>
  <si>
    <t>ED-29478</t>
  </si>
  <si>
    <t xml:space="preserve">PORTA VENEZIANA EM ALUMÍNIO COMPLETA, DIMENSÃO (70X210)CM, TIPO DE ABRIR, COM UMA (1) FOLHA, LINHA 25/SUPREMA, ACABAMENTO ANODIZADO NATURAL, INCLUSIVE PERFIS, FERRAGENS E INSTALAÇÃO</t>
  </si>
  <si>
    <t>ED-29479</t>
  </si>
  <si>
    <t xml:space="preserve">PORTA VENEZIANA EM ALUMÍNIO COMPLETA, DIMENSÃO (80X210)CM, TIPO DE ABRIR, COM UMA (1) FOLHA, LINHA 25/SUPREMA, ACABAMENTO ANODIZADO NATURAL, INCLUSIVE PERFIS, FERRAGENS E INSTALAÇÃO</t>
  </si>
  <si>
    <t>ED-29480</t>
  </si>
  <si>
    <t xml:space="preserve">PORTA VENEZIANA EM ALUMÍNIO COMPLETA, DIMENSÃO (90X210)CM, TIPO DE ABRIR, COM UMA (1) FOLHA, LINHA 25/SUPREMA, ACABAMENTO ANODIZADO NATURAL, INCLUSIVE PERFIS, FERRAGENS E INSTALAÇÃO</t>
  </si>
  <si>
    <t xml:space="preserve">PORTA DE MADEIRA</t>
  </si>
  <si>
    <t>ED-49585</t>
  </si>
  <si>
    <t xml:space="preserve">FOLHA DE PORTA EM MADEIRA, DIMENSÃO (60X210)CM, ACABAMENTO NATURAL PARA PINTURA/VERNIZ, TIPO PRANCHETA/SARRAFEADA, INCLUSIVE ASSENTAMENTO, EXCLUSIVE MARCO, FERRAGENS E PINTURA/VERNIZ</t>
  </si>
  <si>
    <t>ED-49586</t>
  </si>
  <si>
    <t xml:space="preserve">FOLHA DE PORTA EM MADEIRA, DIMENSÃO (70X210)CM, ACABAMENTO NATURAL PARA PINTURA/VERNIZ, TIPO PRANCHETA/SARRAFEADA, INCLUSIVE ASSENTAMENTO, EXCLUSIVE MARCO, FERRAGENS E PINTURA/VERNIZ</t>
  </si>
  <si>
    <t>ED-49587</t>
  </si>
  <si>
    <t xml:space="preserve">FOLHA DE PORTA EM MADEIRA, DIMENSÃO (80X210)CM, ACABAMENTO NATURAL PARA PINTURA/VERNIZ, TIPO PRANCHETA/SARRAFEADA, INCLUSIVE ASSENTAMENTO, EXCLUSIVE MARCO, FERRAGENS E PINTURA/VERNIZ</t>
  </si>
  <si>
    <t>ED-49588</t>
  </si>
  <si>
    <t xml:space="preserve">FOLHA DE PORTA EM MADEIRA, DIMENSÃO (90X210)CM, ACABAMENTO NATURAL PARA PINTURA/VERNIZ, TIPO PRANCHETA/SARRAFEADA, INCLUSIVE ASSENTAMENTO, EXCLUSIVE MARCO, FERRAGENS E PINTURA/VERNIZ</t>
  </si>
  <si>
    <t>ED-49584</t>
  </si>
  <si>
    <t xml:space="preserve">FOLHA DE PORTA EM MADEIRA, LARGURA MENOR OU IGUAL A 60CM, ALTURA MENOR OU IGUAL A 180CM, COM ACABAMENTO NATURAL PARA PINTURA/VERNIZ, TIPO PRANCHETA/SARRAFEADA, INCLUSIVE ASSENTAMENTO, EXCLUSIVE MARCO, FERRAGENS E PINTURA/VERNIZ</t>
  </si>
  <si>
    <t>ED-49589</t>
  </si>
  <si>
    <t xml:space="preserve">MARCO DE MADEIRA, DIMENSÃO (60X210)CM, LARGURA DE 14CM, ACABAMENTO NATURAL PARA PINTURA/VERNIZ, INCLUSIVE ASSENTAMENTO, EXCLUSIVE FOLHA DE PORTA, FERRAGENS E PINTURA/VERNIZ</t>
  </si>
  <si>
    <t>ED-49590</t>
  </si>
  <si>
    <t xml:space="preserve">MARCO DE MADEIRA, DIMENSÃO (70X210)CM, LARGURA DE 14CM, ACABAMENTO NATURAL PARA PINTURA/VERNIZ, INCLUSIVE ASSENTAMENTO, EXCLUSIVE FOLHA DE PORTA, FERRAGENS E PINTURA/VERNIZ</t>
  </si>
  <si>
    <t>ED-49591</t>
  </si>
  <si>
    <t xml:space="preserve">MARCO DE MADEIRA, DIMENSÃO (80X210)CM, LARGURA DE 14CM, ACABAMENTO NATURAL PARA PINTURA/VERNIZ, INCLUSIVE ASSENTAMENTO, EXCLUSIVE FOLHA DE PORTA, FERRAGENS E PINTURA/VERNIZ</t>
  </si>
  <si>
    <t>ED-49592</t>
  </si>
  <si>
    <t xml:space="preserve">MARCO DE MADEIRA, DIMENSÃO (90X210)CM, LARGURA DE 14CM, ACABAMENTO NATURAL PARA PINTURA/VERNIZ, INCLUSIVE ASSENTAMENTO, EXCLUSIVE FOLHA DE PORTA, FERRAGENS E PINTURA/VERNIZ</t>
  </si>
  <si>
    <t>ED-49600</t>
  </si>
  <si>
    <t xml:space="preserve">PORTA DE MADEIRA COMPLETA, DIMENSÃO (60X210)CM, TIPO DE ABRIR, UMA (1) FOLHA, ACABAMENTO NATURAL PARA PINTURA/VERNIZ, TIPO PRANCHETA/SARRAFEADA, INCLUSIVE MARCO, ALIZAR E FERRAGENS, EXCLUSIVE PINTURA/VERNIZ
</t>
  </si>
  <si>
    <t>ED-49601</t>
  </si>
  <si>
    <t xml:space="preserve">PORTA DE MADEIRA COMPLETA, DIMENSÃO (70X210)CM, TIPO DE ABRIR, UMA (1) FOLHA, ACABAMENTO NATURAL PARA PINTURA/VERNIZ, TIPO PRANCHETA/SARRAFEADA, INCLUSIVE MARCO, ALIZAR E FERRAGENS, EXCLUSIVE PINTURA/VERNIZ</t>
  </si>
  <si>
    <t>ED-49602</t>
  </si>
  <si>
    <t xml:space="preserve">PORTA DE MADEIRA COMPLETA, DIMENSÃO (80X210)CM, TIPO DE ABRIR, UMA (1) FOLHA, ACABAMENTO NATURAL PARA PINTURA/VERNIZ, TIPO PRANCHETA/SARRAFEADA, INCLUSIVE MARCO, ALIZAR E FERRAGENS, EXCLUSIVE PINTURA/VERNIZ</t>
  </si>
  <si>
    <t>ED-49603</t>
  </si>
  <si>
    <t xml:space="preserve">PORTA DE MADEIRA COMPLETA, DIMENSÃO (90X210)CM, TIPO DE ABRIR, UMA (1) FOLHA, ACABAMENTO NATURAL PARA PINTURA/VERNIZ, TIPO PRANCHETA/SARRAFEADA, INCLUSIVE MARCO, ALIZAR E FERRAGENS, EXCLUSIVE PINTURA/VERNIZ</t>
  </si>
  <si>
    <t>ED-49611</t>
  </si>
  <si>
    <t xml:space="preserve">RÉGUA PARA ALIZAR, LARGURA DE 5CM, PARA UMA (1) FACE, ACABAMENTO NATURAL PARA PINTURA/VERNIZ, INCLUSIVE FIXAÇÃO, EXCLUSIVE MARCO, FOLHA DE PORTA E PINTURA/VERNIZ</t>
  </si>
  <si>
    <t>ED-49612</t>
  </si>
  <si>
    <t xml:space="preserve">RÉGUA PARA ALIZAR, LARGURA DE 7CM, PARA UMA (1) FACE, ACABAMENTO NATURAL PARA PINTURA/VERNIZ, INCLUSIVE FIXAÇÃO, EXCLUSIVE MARCO, FOLHA DE PORTA E PINTURA/VERNIZ</t>
  </si>
  <si>
    <t xml:space="preserve">PORTA EM MADEIRA COM LAMINADO MELAMÍNICO</t>
  </si>
  <si>
    <t>ED-49607</t>
  </si>
  <si>
    <t xml:space="preserve">PORTA DE MADEIRA COMPLETA, DIMENSÃO (60X210)CM, TIPO DE ABRIR, UMA (1) FOLHA, COM REVESTIMENTO EM LAMINADO MELAMÍNICO NAS DUAS (2) FACES, INCLUSIVE MARCO, DOBRADIÇAS, FECHADURA E ALIZAR</t>
  </si>
  <si>
    <t>ED-49606</t>
  </si>
  <si>
    <t xml:space="preserve">PORTA DE MADEIRA COMPLETA, DIMENSÃO (70X210)CM, TIPO DE ABRIR, UMA (1) FOLHA, COM REVESTIMENTO EM LAMINADO MELAMÍNICO NAS DUAS (2) FACES, INCLUSIVE MARCO, DOBRADIÇAS, FECHADURA E ALIZAR</t>
  </si>
  <si>
    <t>ED-49605</t>
  </si>
  <si>
    <t xml:space="preserve">PORTA DE MADEIRA COMPLETA, DIMENSÃO (80X210)CM, TIPO DE ABRIR, UMA (1) FOLHA, COM REVESTIMENTO EM LAMINADO MELAMÍNICO NAS DUAS (2) FACES, INCLUSIVE MARCO, DOBRADIÇAS, FECHADURA E ALIZAR</t>
  </si>
  <si>
    <t>ED-49604</t>
  </si>
  <si>
    <t xml:space="preserve">PORTA DE MADEIRA COMPLETA, DIMENSÃO (90X210)CM, TIPO DE ABRIR, UMA (1) FOLHA, ACABAMENTO NATURAL PARA PINTURA/VERNIZ, TIPO PRANCHETA/SARRAFEADA, COM PROTEÇÃO INFERIOR EM REVESTIMENTO DE LAMINADO MELAMÍNICO NAS DUAS (2) FACES, INCLUSIVE MARCO, ALIZAR E FERRAGENS, EXCLUSIVE PINTURA/VERNIZ</t>
  </si>
  <si>
    <t xml:space="preserve">PORTA CORTA-FOGO</t>
  </si>
  <si>
    <t>ED-50990</t>
  </si>
  <si>
    <t xml:space="preserve">PORTA CORTA-FOGO, DIMENSÃO (160X210)CM, TIPO DE ABRIR, DUAS (2) FOLHAS, INCLUSIVE DOBRADIÇA ESPECIAL, MOLA DE FECHAMENTO, FECHADURA, MAÇANETA E DEMAIS FERRAGENS DE ACABAMENTO, EXCLUSIVE PINTURA
</t>
  </si>
  <si>
    <t>ED-50988</t>
  </si>
  <si>
    <t xml:space="preserve">PORTA CORTA-FOGO, DIMENSÃO (80X210)CM, TIPO DE ABRIR, UMA (1) FOLHA, INCLUSIVE DOBRADIÇA ESPECIAL, MOLA DE FECHAMENTO, FECHADURA, MAÇANETA E DEMAIS FERRAGENS DE ACABAMENTO, EXCLUSIVE PINTURA
</t>
  </si>
  <si>
    <t>ED-50989</t>
  </si>
  <si>
    <t xml:space="preserve">PORTA CORTA-FOGO, DIMENSÃO (90X210)CM, TIPO DE ABRIR, UMA (1) FOLHA, INCLUSIVE DOBRADIÇA ESPECIAL, MOLA DE FECHAMENTO, FECHADURA, MAÇANETA E DEMAIS FERRAGENS DE ACABAMENTO, EXCLUSIVE PINTURA</t>
  </si>
  <si>
    <t xml:space="preserve">PORTA EM AÇO DE ENROLAR</t>
  </si>
  <si>
    <t>ED-14674</t>
  </si>
  <si>
    <t xml:space="preserve">PORTA AÇO DE ENROLAR, TIPO LÂMINA RAIADA, COM ABERTURA MANUAL, COMPLETA, INCLUSIVE FORNECIMENTO, EIXO, MOLA, SOLEIRA, ETIQUETA, CAVALETE, GUIAS E FITAS, EXCLUSIVE FECHADURAS LATERAIS</t>
  </si>
  <si>
    <t xml:space="preserve">PORTÃO E GRADIL</t>
  </si>
  <si>
    <t>ED-50933</t>
  </si>
  <si>
    <t xml:space="preserve">ASSENTAMENTO DE GRADIL OU PORTÃO METÁLICO DE AÇO OU FERRO, EXCLUSIVE FORNECIMENTO</t>
  </si>
  <si>
    <t>ED-50983</t>
  </si>
  <si>
    <t xml:space="preserve">PORTÃO DE GRADE EM BARRA REDONDA 1/2" E REQUADRO EM BARRA CHATA 1.1/4"X3/16", EXCLUSIVE CADEADO E PINTURA</t>
  </si>
  <si>
    <t>ED-50982</t>
  </si>
  <si>
    <t xml:space="preserve">PORTÃO EM CHAPA DE AÇO GALVANIZADO, TIPO LAMBRIL, ESP. 1,25MM (GSG-18), COM REQUADRO EM TUBO DE AÇO (50X30)MM, ESP. 1,25MM, EXCLUSIVE CADEADO E PINTURA</t>
  </si>
  <si>
    <t>ED-50985</t>
  </si>
  <si>
    <t xml:space="preserve">PORTÃO EM CHAPA DE AÇO, TIPO DIAMANTE, ESP. 1,20MM (MSG-18), COM REQUADRO EM CANTONEIRA DE AÇO 1.1/4¿X1/8¿, EXCLUSIVE CADEADO E PINTURA</t>
  </si>
  <si>
    <t>ED-50986</t>
  </si>
  <si>
    <t xml:space="preserve">PORTÃO EM TUBO DE AÇO GALVANIZADO COM COSTURA, DIÂMETRO DE 1.1/2" (38,1MM), ESP. 2MM, COM TELA QUADRICULADA ONDULADA, TRAMA DE 1/2" (12,70MM), FIO 12 (2,77MM), EXCLUSIVE CADEADO E PINTURA</t>
  </si>
  <si>
    <t xml:space="preserve">FERRAGEM E ACESSÓRIOS</t>
  </si>
  <si>
    <t>ED-49697</t>
  </si>
  <si>
    <t xml:space="preserve">DOBRADIÇA DE FERRO, MEDIDAS (3"X2.1/2"), TIPO PINO SOLTO COM BOLA, ACABAMENTO CROMADO, INCLUSIVE ACESSÓRIOS PARA FIXAÇÃO</t>
  </si>
  <si>
    <t>ED-49698</t>
  </si>
  <si>
    <t xml:space="preserve">DOBRADIÇA DE FERRO, MEDIDAS (3.1/2"X3"), TIPO PINO SOLTO COM BOLA, ACABAMENTO CROMADO, INCLUSIVE ACESSÓRIOS PARA FIXAÇÃO</t>
  </si>
  <si>
    <t>ED-27548</t>
  </si>
  <si>
    <t xml:space="preserve">DOBRADIÇA DE FERRO, MEDIDAS (3/4"X 1"), TIPO PINO GONZO NÚMERO 2, INCLUSIVE INSTALAÇÃO, EXCLUSIVE PINTURA DE ACABAMENTO</t>
  </si>
  <si>
    <t>ED-27547</t>
  </si>
  <si>
    <t xml:space="preserve">DOBRADIÇA DE FERRO, MEDIDAS (5/8"X3/4"), TIPO PINO GONZO NÚMERO 1, INCLUSIVE INSTALAÇÃO, EXCLUSIVE PINTURA DE ACABAMENTO</t>
  </si>
  <si>
    <t>ED-49701</t>
  </si>
  <si>
    <t xml:space="preserve">FECHADURA TIPO BANHEIRO (TRANQUETA), GRAU DE SEGURANÇA MÉDIO, DISTÂNCIA DE BROCA 40MM, ACABAMENTO COM ESPELHO CROMADO E MAÇANETA MODELO ALAVANCA EM ZAMAC, INCLUSIVE ACESSÓRIOS PARA FIXAÇÃO E UMA (1) CHAVE</t>
  </si>
  <si>
    <t>ED-21612</t>
  </si>
  <si>
    <t xml:space="preserve">FECHADURA TIPO EXTERNA, EM PORTA METÁLICA, GRAU DE SEGURANÇA MÉDIO, DISTÂNCIA DE BROCA 20MM, ACABAMENTO COM ESPELHO CROMADO E MAÇANETA MODELO ALAVANCA EM ZAMAC, INCLUSIVE ACESSÓRIOS PARA FIXAÇÃO E DUAS (2) CHAVES</t>
  </si>
  <si>
    <t>ED-49699</t>
  </si>
  <si>
    <t xml:space="preserve">FECHADURA TIPO EXTERNA, GRAU DE SEGURANÇA MÉDIO, DISTÂNCIA DE BROCA 40MM, ACABAMENTO COM ESPELHO CROMADO E MAÇANETA MODELO ALAVANCA EM ZAMAC, INCLUSIVE ACESSÓRIOS PARA FIXAÇÃO E DUAS (2) CHAVES</t>
  </si>
  <si>
    <t>ED-49700</t>
  </si>
  <si>
    <t xml:space="preserve">FECHADURA TIPO INTERNA (GORGE), GRAU DE SEGURANÇA MÉDIO, DISTÂNCIA DE BROCA 40MM, ACABAMENTO COM ESPELHO CROMADO E MAÇANETA MODELO ALAVANCA EM ZAMAC, INCLUSIVE ACESSÓRIOS PARA FIXAÇÃO E DUAS (2) CHAVES</t>
  </si>
  <si>
    <t>ED-14546</t>
  </si>
  <si>
    <t xml:space="preserve">FECHADURA TIPO TETRA CHAVE DE CHÃO, PARA PORTA METÁLICA DE ENROLAR, INCLUSIVE ACESSÓRIOS PARA FIXAÇÃO E DUAS (2) CHAVES</t>
  </si>
  <si>
    <t>ED-14545</t>
  </si>
  <si>
    <t xml:space="preserve">FECHADURA TIPO TETRA CHAVE DE TRAVA LATERAL, PARA PORTA METÁLICA DE ENROLAR, INCLUSIVE ACESSÓRIOS PARA FIXAÇÃO E DUAS (2) CHAVES</t>
  </si>
  <si>
    <t>ED-27549</t>
  </si>
  <si>
    <t xml:space="preserve">FECHADURA TIPO TUBULAR, EM DIVISÓRIA, COM MAÇANETA E ACABAMENTO EM ZAMAC, INCLUSIVE ACESSÓRIOS PARA FIXAÇÃO E DUAS (2) CHAVES</t>
  </si>
  <si>
    <t>ED-23033</t>
  </si>
  <si>
    <t xml:space="preserve">FERRAGENS PARA PORTA METÁLICA, DE ABRIR, COM UMA (1) FOLHAS, INCLUSIVE FECHADURA TIPO EXTERNA COM GRAU DE SEGURANÇA MÉDIO, ACABAMENTO EM ESPELHO CROMADO COM MAÇANETA MODELO ALAVANCA EM ZAMAC E DOBRADIÇA DE FERRO, MEDIDAS (3"X2.1/2"), TIPO PINO SOLTO COM BOLA, ACABAMENTO CROMADO, FORNECIMENTO, ACESSÓRIOS E INSTALAÇÃO, EXCLUSIVE PORTA METÁLICA</t>
  </si>
  <si>
    <t>ED-13926</t>
  </si>
  <si>
    <t xml:space="preserve">FERRAGENS PARA PORTA METÁLICA, DE CORRER, COM DUAS (2) FOLHAS, BATENTE COM ALTURA MÁXIMA DE 2,3M, INCLUSIVE FECHADURA, MODELO BICO PAPAGAIO, ROLDANA INFERIOR E SUPERIOR, MODELO TIPO U, COM CAPACIDADE PARA 360KG, FORNECIMENTO, ACESSÓRIOS E INSTALAÇÃO, EXCLUSIVE PORTA METÁLICA</t>
  </si>
  <si>
    <t>ED-13911</t>
  </si>
  <si>
    <t xml:space="preserve">FERRAGENS PARA PORTA METÁLICA, DE CORRER, COM UMA (1) FOLHA, BATENTE COM ALTURA MÁXIMA DE 2,3M, INCLUSIVE FECHADURA, MODELO BICO PAPAGAIO, ROLDANA INFERIOR E SUPERIOR, MODELO TIPO U, COM CAPACIDADE PARA 360KG, FORNECIMENTO, ACESSÓRIOS E INSTALAÇÃO, EXCLUSIVE PORTA METÁLICA</t>
  </si>
  <si>
    <t>ED-7309</t>
  </si>
  <si>
    <t xml:space="preserve">FERROLHO EM AÇO GALVANIZADO, COMPRIMENTO DE 3", TIPO REDONDO, INCLUSIVE ACESSÓRIOS PARA FIXAÇÃO</t>
  </si>
  <si>
    <t>ED-49702</t>
  </si>
  <si>
    <t xml:space="preserve">MOLA HIDRÁULICA AÉREA PARA PORTA, INCLUSIVE ACESSÓRIOS DE FIXAÇÃO</t>
  </si>
  <si>
    <t>ED-49704</t>
  </si>
  <si>
    <t xml:space="preserve">TARJETA CROMADA, TIPO FECHO, INSTALADA EM PORTA DE SANITÁRIO, INCLUSIVE ACESSÓRIOS PARA FIXAÇÃO
</t>
  </si>
  <si>
    <t>ED-49705</t>
  </si>
  <si>
    <t xml:space="preserve">TARJETA CROMADA, TIPO LIVRE/OCUPADO, INSTALADA EM PORTA DE SANITÁRIO, INCLUSIVE ACESSÓRIOS PARA FIXAÇÃO</t>
  </si>
  <si>
    <t xml:space="preserve">VISOR PARA PORTA</t>
  </si>
  <si>
    <t>ED-7066</t>
  </si>
  <si>
    <t xml:space="preserve">FORNECIMENTO DE VISOR (30X20)CM DE VIDRO EM CRISTAL INCOLOR FIXO, ESP. 4MM, INCLUSIVE MOLDURA DE MADEIRA</t>
  </si>
  <si>
    <t xml:space="preserve">VEDAÇÃO E CALAFETAGEM</t>
  </si>
  <si>
    <t>ED-50992</t>
  </si>
  <si>
    <t xml:space="preserve">VEDAÇÃO DE ESQUADRIAS COM APLICAÇÃO DE SELANTE À BASE DE SILICONE</t>
  </si>
  <si>
    <t xml:space="preserve">COBERTURAS E PROTEÇÕES</t>
  </si>
  <si>
    <t xml:space="preserve">ESTRUTURA DE MADEIRA PARA COBERTURA</t>
  </si>
  <si>
    <t>ED-33843</t>
  </si>
  <si>
    <t xml:space="preserve">CAIBRO DE MADEIRA PARAJU APARELHADA (MEDIDAS 6X5CM), INCLUSIVE FIXAÇÃO E IÇAMENTO MANUAL VERTICAL</t>
  </si>
  <si>
    <t>ED-48407</t>
  </si>
  <si>
    <t xml:space="preserve">ENGRADAMENTO EM MADEIRA PARAJU OU EQUIVALENTE, PARA TELHAS CERÂMICAS OU DE CONCRETO, EXCLUSIVE TELHAS</t>
  </si>
  <si>
    <t>ED-48408</t>
  </si>
  <si>
    <t xml:space="preserve">ENGRADAMENTO EM MADEIRA PARAJU OU EQUIVALENTE, PARA TELHAS DE FIBROCIMENTO ONDULADAS, EXCLUSIVE TELHAS</t>
  </si>
  <si>
    <t>ED-33940</t>
  </si>
  <si>
    <t xml:space="preserve">ENGRADAMENTO EM MADEIRA PARAJU OU EQUIVALENTE, PARA TELHAS DE FIBROCIMENTO, TIPO CALHA ESTRUTURAL (CANALETE 49 OU 90/KALHETA/ KALHETÃO), EXCLUSIVE TELHAS</t>
  </si>
  <si>
    <t>ED-33844</t>
  </si>
  <si>
    <t xml:space="preserve">PEÇA DE MADEIRA PARAJU APARELHADA (MEDIDAS 12X6CM|TIPO: TERÇA/VIGA), INCLUSIVE FIXAÇÃO E IÇAMENTO MANUAL VERTICAL</t>
  </si>
  <si>
    <t>ED-33845</t>
  </si>
  <si>
    <t xml:space="preserve">PEÇA DE MADEIRA PARAJU APARELHADA (MEDIDAS 15X6CM|TIPO: TERÇA/VIGA), INCLUSIVE FIXAÇÃO E IÇAMENTO MANUAL VERTICAL</t>
  </si>
  <si>
    <t>ED-48413</t>
  </si>
  <si>
    <t xml:space="preserve">PEÇA DE MADEIRA PARAJU APARELHADA (MEDIDAS 8X8CM|TIPO: PENDURAL/TIRANTE/PILAR), INCLUSIVE IÇAMENTO MANUAL VERTICAL</t>
  </si>
  <si>
    <t>ED-48415</t>
  </si>
  <si>
    <t xml:space="preserve">RIPA DE MADEIRA PARAJU (MEDIDAS 4X1,5CM), INCLUSIVE FIXAÇÃO E IÇAMENTO MANUAL VERTICAL</t>
  </si>
  <si>
    <t xml:space="preserve">ESTRUTURA METÁLICA PARA COBERTURA</t>
  </si>
  <si>
    <t>ED-20603</t>
  </si>
  <si>
    <t xml:space="preserve">FORNECIMENTO DE ESTRUTURA METÁLICA E ENGRADAMENTO METÁLICO, EM AÇO, PARA TELHADO, EXCLUSIVE TELHA, INCLUSIVE FABRICAÇÃO, TRANSPORTE, MONTAGEM E APLICAÇÃO DE FUNDO PREPARADOR ANTICORROSIVO EM SUPERFÍCIE METÁLICA, UMA (1) DEMÃO</t>
  </si>
  <si>
    <t>ED-20574</t>
  </si>
  <si>
    <t xml:space="preserve">FORNECIMENTO DE ESTRUTURA METÁLICA E ENGRADAMENTO METÁLICO, EM AÇO PATINÁVEL, SOBRE LAJE PARA TELHA CERÂMICA, COBERTURA PADRÃO DO PRÉDIO ESCOLAR, EXCLUSIVE TELHA, INCLUSIVE FABRICAÇÃO, TRANSPORTE E MONTAGEM</t>
  </si>
  <si>
    <t>ED-20575</t>
  </si>
  <si>
    <t xml:space="preserve">FORNECIMENTO DE ESTRUTURA METÁLICA E ENGRADAMENTO METÁLICO, EM AÇO, SOBRE LAJE PARA TELHA CERÂMICA, COBERTURA PADRÃO DO PRÉDIO ESCOLAR, EXCLUSIVE TELHA, INCLUSIVE FABRICAÇÃO, TRANSPORTE, MONTAGEM, APLICAÇÃO DE FUNDO PREPARADOR ANTICORROSIVO, UMA (1) DEMÃO E PINTURA ESMALTE, DUAS (2) DEMÃOS</t>
  </si>
  <si>
    <t>ED-20602</t>
  </si>
  <si>
    <t xml:space="preserve">FORNECIMENTO DE ESTRUTURA METÁLICA E ENGRADAMENTO METÁLICO, EM AÇO, SOBRE LAJE PARA TELHA CERÂMICA, COBERTURA PADRÃO DO PRÉDIO ESCOLAR, EXCLUSIVE TELHA, INCLUSIVE FABRICAÇÃO, TRANSPORTE, MONTAGEM E E APLICAÇÃO DE FUNDO PREPARADOR ANTICORROSIVO, UMA (1) DEMÃO</t>
  </si>
  <si>
    <t>ED-20576</t>
  </si>
  <si>
    <t xml:space="preserve">FORNECIMENTO DE ESTRUTURA METÁLICA E ENGRADAMENTO METÁLICO PARA RAMPA EM AÇO, COBERTURA PADRÃO RAMPA DO PRÉDIO ESCOLAR, EXCLUSIVE TELHA, INCLUSIVE PILAR METÁLICO, FABRICAÇÃO, TRANSPORTE, MONTAGEM, APLICAÇÃO DE FUNDO PREPARADOR ANTICORROSIVO, UMA (1) DEMÃO E PINTURA ESMALTE, DUAS (2) DEMÃOS</t>
  </si>
  <si>
    <t>ED-20577</t>
  </si>
  <si>
    <t xml:space="preserve">FORNECIMENTO DE ESTRUTURA METÁLICA E ENGRADAMENTO METÁLICO PARA TELHADO DE QUADRA POLIESPORTIVA EM AÇO, COBERTURA PADRÃO DO GINÁSIO POLIESPORTIVO, EXCLUSIVE TELHA, INCLUSIVE PILAR METÁLICO, FABRICAÇÃO, TRANSPORTE, MONTAGEM, APLICAÇÃO DE FUNDO PREPARADOR ANTICORROSIVO, UMA (1) DEMÃO E PINTURA ESMALTE, DUAS (2) DEMÃOS</t>
  </si>
  <si>
    <t>ED-20573</t>
  </si>
  <si>
    <t xml:space="preserve">FORNECIMENTO DE ESTRUTURA METÁLICA E ENGRADAMENTO METÁLICO PARA TELHADO EM ARCO DE QUADRA POLIESPORTIVA EM AÇO, COBERTURA EM ARCO PADRÃO DA QUADRA ESCOLAR, EXCLUSIVE TELHA, INCLUSIVE PILAR METÁLICO, FABRICAÇÃO, TRANSPORTE, MONTAGEM, APLICAÇÃO DE FUNDO PREPARADOR ANTICORROSIVO, UMA (1) DEMÃO E PINTURA ESMALTE, DUAS (2) DEMÃOS</t>
  </si>
  <si>
    <t>ED-20572</t>
  </si>
  <si>
    <t xml:space="preserve">FORNECIMENTO DE ESTRUTURA METÁLICA E ENGRADAMENTO METÁLICO PARA TELHADO EM ARCO DE QUADRA POLIESPORTIVA EM AÇO PATINÁVEL, COBERTURA EM ARCO PADRÃO DA QUADRA ESCOLAR, EXCLUSIVE TELHA, INCLUSIVE PILAR METÁLICO, FABRICAÇÃO, TRANSPORTE E MONTAGEM</t>
  </si>
  <si>
    <t xml:space="preserve">COBERTURA COM TELHA FIBROCIMENTO</t>
  </si>
  <si>
    <t>ED-48423</t>
  </si>
  <si>
    <t xml:space="preserve">COBERTURA EM TELHA DE FIBROCIMENTO, TIPO ONDULADA, ESP. 5MM, COM RECOBRIMENTO TRANSVERSAL E LONGITUDINAL, EXCLUSIVE CUMEEIRA E ENGRADAMENTO, INCLUSIVE ACESSÓRIOS DE FIXAÇÃO E IÇAMENTO MANUAL VERTICAL</t>
  </si>
  <si>
    <t>ED-48424</t>
  </si>
  <si>
    <t xml:space="preserve">COBERTURA EM TELHA DE FIBROCIMENTO, TIPO ONDULADA, ESP. 6MM, COM RECOBRIMENTO TRANSVERSAL E LONGITUDINAL, EXCLUSIVE CUMEEIRA E ENGRADAMENTO, INCLUSIVE ACESSÓRIOS DE FIXAÇÃO E IÇAMENTO MANUAL VERTICAL</t>
  </si>
  <si>
    <t>ED-48425</t>
  </si>
  <si>
    <t xml:space="preserve">COBERTURA EM TELHA DE FIBROCIMENTO, TIPO ONDULADA, ESP. 8MM, COM RECOBRIMENTO TRANSVERSAL E LONGITUDINAL, EXCLUSIVE CUMEEIRA E ENGRADAMENTO, INCLUSIVE ACESSÓRIOS DE FIXAÇÃO E IÇAMENTO MANUAL VERTICAL</t>
  </si>
  <si>
    <t>ED-48426</t>
  </si>
  <si>
    <t xml:space="preserve">COBERTURA EM TELHA DE FIBROCIMENTO,TIPO CALHA ESTRUTURAL, LARGURA 49CM, (CANALETE 49/KALHETA), COM RECOBRIMENTO TRANSVERSAL E LONGITUDINAL, EXCLUSIVE CUMEEIRA E ENGRADAMENTO, INCLUSIVE ACESSÓRIOS DE FIXAÇÃO E IÇAMENTO MANUAL VERTICAL</t>
  </si>
  <si>
    <t>ED-48427</t>
  </si>
  <si>
    <t xml:space="preserve">COBERTURA EM TELHA DE FIBROCIMENTO,TIPO CALHA ESTRUTURAL, LARGURA 90CM, (CANALETE 90/KALHETÃO), COM RECOBRIMENTO TRANSVERSAL E LONGITUDINAL, EXCLUSIVE CUMEEIRA E ENGRADAMENTO, INCLUSIVE ACESSÓRIOS DE FIXAÇÃO E IÇAMENTO MANUAL VERTICAL</t>
  </si>
  <si>
    <t>ED-48417</t>
  </si>
  <si>
    <t xml:space="preserve">RUFO EM FIBROCIMENTO PARA TELHA ONDULADA, INCLUSIVE ACESSÓRIOS PARA FIXAÇÃO, FORNECIMENTO E INSTALAÇÃO</t>
  </si>
  <si>
    <t xml:space="preserve">COBERTURA COM TELHA METÁLICA</t>
  </si>
  <si>
    <t>ED-13852</t>
  </si>
  <si>
    <t xml:space="preserve">COBERTURA EM TELHA METÁLICA GALVANIZADA ONDULADA, TIPO SIMPLES, ESP. 0,50MM, ACABAMENTO NATURAL, INCLUSIVE ACESSÓRIOS PARA FIXAÇÃO, FORNECIMENTO E INSTALAÇÃO</t>
  </si>
  <si>
    <t>ED-48429</t>
  </si>
  <si>
    <t xml:space="preserve">COBERTURA EM TELHA METÁLICA GALVANIZADA TRAPEZOIDAL, TIPO DUPLA TERMOACÚSTICA COM DUAS FACES TRAPEZOIDAIS, ESP. 0,43MM, PREENCHIMENTO EM POLIESTIRENO EXPANDIDO/ISOPOR COM ESP. 30MM, ACABAMENTO NATURAL, INCLUSIVE ACESSÓRIOS PARA FIXAÇÃO, FORNECIMENTO E INSTALAÇÃO</t>
  </si>
  <si>
    <t>ED-48428</t>
  </si>
  <si>
    <t xml:space="preserve">COBERTURA EM TELHA METÁLICA GALVANIZADA TRAPEZOIDAL, TIPO SIMPLES, ESP. 0,50MM, ACABAMENTO NATURAL, INCLUSIVE ACESSÓRIOS PARA FIXAÇÃO, FORNECIMENTO E INSTALAÇÃO</t>
  </si>
  <si>
    <t>ED-48432</t>
  </si>
  <si>
    <t xml:space="preserve">COBERTURA EM TELHA ONDULADA TRADICIONAL DE FIBRA VEGETAL COM BETUME, ESP. 3MM, COM INCLINAÇÃO ACIMA DE 15 GRAUS, INCLUSIVE FIXAÇÃO, EXCLUSIVE ENGRADAMENTO</t>
  </si>
  <si>
    <t>ED-48431</t>
  </si>
  <si>
    <t xml:space="preserve">COBERTURA EM TELHA ONDULADA TRADICIONAL DE FIBRA VEGETAL COM BETUME, ESP. 3MM, COM INCLINAÇÃO ENTRE 10 A 15 GRAUS, INCLUSIVE FIXAÇÃO, EXCLUSIVE ENGRADAMENTO</t>
  </si>
  <si>
    <t>ED-48418</t>
  </si>
  <si>
    <t xml:space="preserve">RUFO EM POLIETILENO PARA TELHA VEGETAL TRADICIONAL, INCLUSIVE ACESSÓRIOS PARA FIXAÇÃO, FORNECIMENTO E INSTALAÇÃO</t>
  </si>
  <si>
    <t xml:space="preserve">COBERTURA COM TELHA CERÂMICA</t>
  </si>
  <si>
    <t>ED-48421</t>
  </si>
  <si>
    <t xml:space="preserve">COBERTURA EM TELHA CERÂMICA, TIPO COLONIAL, INCLUSIVE FIXAÇÃO, EXCLUSIVE ENGRADAMENTO E MANTA ISOLANTE/TÉRMICA</t>
  </si>
  <si>
    <t>ED-48419</t>
  </si>
  <si>
    <t xml:space="preserve">COBERTURA EM TELHA CERÂMICA, TIPO FRANCESA, INCLUSIVE FIXAÇÃO, EXCLUSIVE ENGRADAMENTO E MANTA ISOLANTE/TÉRMICA</t>
  </si>
  <si>
    <t>ED-48420</t>
  </si>
  <si>
    <t xml:space="preserve">COBERTURA EM TELHA CERÂMICA, TIPO PLAN, INCLUSIVE FIXAÇÃO, EXCLUSIVE ENGRADAMENTO E MANTA ISOLANTE/TÉRMICA</t>
  </si>
  <si>
    <t>ED-48406</t>
  </si>
  <si>
    <t xml:space="preserve">EMBOÇAMENTO DE TELHA CERÂMICA COM ARGAMASSA, TRAÇO 1:2:9 (CIMENTO, CAL E AREIA), COM PREPARO MECANIZADO, EXCLUSIVE TELHA
</t>
  </si>
  <si>
    <t xml:space="preserve">CUMEEIRA E ESPIGÃO</t>
  </si>
  <si>
    <t>ED-48401</t>
  </si>
  <si>
    <t xml:space="preserve">CUMEEIRA ARTICULADA DE FIBROCIMENTO PARA TELHA ONDULADA, ESP. 6MM, INCLUSIVE ACESSÓRIOS PARA FIXAÇÃO, FORNECIMENTO, INSTALAÇÃO E IÇAMENTO MANUAL VERTICAL</t>
  </si>
  <si>
    <t>ED-48403</t>
  </si>
  <si>
    <t xml:space="preserve">CUMEEIRA DE  EM TELHA DE FIBROCIMENTO,TIPO CALHA ESTRUTURAL, LARGURA 49CM, (CANALETE 49/KALHETA), INCLUSIVE ACESSÓRIOS PARA FIXAÇÃO, FORNECIMENTO, INSTALAÇÃO E IÇAMENTO MANUAL VERTICAL</t>
  </si>
  <si>
    <t>ED-48404</t>
  </si>
  <si>
    <t xml:space="preserve">CUMEEIRA DE  EM TELHA DE FIBROCIMENTO,TIPO CALHA ESTRUTURAL, LARGURA 90CM, (CANALETE 90/KALHETÃO), INCLUSIVE ACESSÓRIOS PARA FIXAÇÃO, FORNECIMENTO, INSTALAÇÃO E IÇAMENTO MANUAL VERTICAL</t>
  </si>
  <si>
    <t>ED-48402</t>
  </si>
  <si>
    <t xml:space="preserve">CUMEEIRA GALVANIZADA TRAPEZOIDAL, TIPO SIMPLES, ESP. 0,50MM, ACABAMENTO NATURAL, INCLUSIVE ACESSÓRIOS PARA FIXAÇÃO, FORNECIMENTO, INSTALAÇÃO E IÇAMENTO MANUAL VERTICAL</t>
  </si>
  <si>
    <t>ED-48405</t>
  </si>
  <si>
    <t xml:space="preserve">CUMEEIRA ONDULADA DE FIBRA VEGETAL COM BETUME, INCLUSIVE ACESSÓRIOS PARA FIXAÇÃO, FORNECIMENTO, INSTALAÇÃO E IÇAMENTO MANUAL VERTICAL</t>
  </si>
  <si>
    <t>ED-48400</t>
  </si>
  <si>
    <t xml:space="preserve">CUMEEIRA PARA TELHA CERÂMICA, INCLUSIVE EMBOÇAMENTO COM ARGAMASSA, TRAÇO 1:2:9 (CIMENTO, CAL E AREIA), COM PREPARO MECANIZADO</t>
  </si>
  <si>
    <t>ED-48416</t>
  </si>
  <si>
    <t xml:space="preserve">ESPIGÃO EM FIBROCIMENTO PARA TELHA ONDULADA, INCLUSIVE ACESSÓRIOS PARA FIXAÇÃO, FORNECIMENTO, INSTALAÇÃO E IÇAMENTO MANUAL VERTICAL</t>
  </si>
  <si>
    <t xml:space="preserve">CALHA GALVANIZADA</t>
  </si>
  <si>
    <t>ED-50661</t>
  </si>
  <si>
    <t xml:space="preserve">CALHA EM CHAPA GALVANIZADA, ESP. 0,5MM (GSG-26), COM DESENVOLVIMENTO DE 33CM, INCLUSIVE IÇAMENTO MANUAL VERTICAL</t>
  </si>
  <si>
    <t>ED-50662</t>
  </si>
  <si>
    <t xml:space="preserve">CALHA EM CHAPA GALVANIZADA, ESP. 0,5MM (GSG-26), COM DESENVOLVIMENTO DE 40CM, INCLUSIVE IÇAMENTO MANUAL VERTICAL</t>
  </si>
  <si>
    <t>ED-50663</t>
  </si>
  <si>
    <t xml:space="preserve">CALHA EM CHAPA GALVANIZADA, ESP. 0,5MM (GSG-26), COM DESENVOLVIMENTO DE 50CM, INCLUSIVE IÇAMENTO MANUAL VERTICAL</t>
  </si>
  <si>
    <t>ED-50660</t>
  </si>
  <si>
    <t xml:space="preserve">CALHA EM CHAPA GALVANIZADA, ESP. 0,65MM (GSG-24), COM DESENVOLVIMENTO DE 100CM, INCLUSIVE IÇAMENTO MANUAL VERTICAL</t>
  </si>
  <si>
    <t>ED-50654</t>
  </si>
  <si>
    <t xml:space="preserve">CALHA EM CHAPA GALVANIZADA, ESP. 0,65MM (GSG-24), COM DESENVOLVIMENTO DE 33CM, INCLUSIVE IÇAMENTO MANUAL VERTICAL</t>
  </si>
  <si>
    <t>ED-50655</t>
  </si>
  <si>
    <t xml:space="preserve">CALHA EM CHAPA GALVANIZADA, ESP. 0,65MM (GSG-24), COM DESENVOLVIMENTO DE 40CM, INCLUSIVE IÇAMENTO MANUAL VERTICAL</t>
  </si>
  <si>
    <t>ED-50656</t>
  </si>
  <si>
    <t xml:space="preserve">CALHA EM CHAPA GALVANIZADA, ESP. 0,65MM (GSG-24), COM DESENVOLVIMENTO DE 50CM, INCLUSIVE IÇAMENTO MANUAL VERTICAL</t>
  </si>
  <si>
    <t>ED-50657</t>
  </si>
  <si>
    <t xml:space="preserve">CALHA EM CHAPA GALVANIZADA, ESP. 0,65MM (GSG-24), COM DESENVOLVIMENTO DE 60CM, INCLUSIVE IÇAMENTO MANUAL VERTICAL</t>
  </si>
  <si>
    <t>ED-50658</t>
  </si>
  <si>
    <t xml:space="preserve">CALHA EM CHAPA GALVANIZADA, ESP. 0,65MM (GSG-24), COM DESENVOLVIMENTO DE 66CM, INCLUSIVE IÇAMENTO MANUAL VERTICAL</t>
  </si>
  <si>
    <t>ED-50659</t>
  </si>
  <si>
    <t xml:space="preserve">CALHA EM CHAPA GALVANIZADA, ESP. 0,65MM (GSG-24), COM DESENVOLVIMENTO DE 75CM, INCLUSIVE IÇAMENTO MANUAL VERTICAL</t>
  </si>
  <si>
    <t>ED-50653</t>
  </si>
  <si>
    <t xml:space="preserve">CALHA EM CHAPA GALVANIZADA, ESP. 0,8MM (GSG-22), COM DESENVOLVIMENTO DE 100CM, INCLUSIVE IÇAMENTO MANUAL VERTICAL</t>
  </si>
  <si>
    <t>ED-50648</t>
  </si>
  <si>
    <t xml:space="preserve">CALHA EM CHAPA GALVANIZADA, ESP. 0,8MM (GSG-22), COM DESENVOLVIMENTO DE 33CM, INCLUSIVE IÇAMENTO MANUAL VERTICAL</t>
  </si>
  <si>
    <t>ED-50649</t>
  </si>
  <si>
    <t xml:space="preserve">CALHA EM CHAPA GALVANIZADA, ESP. 0,8MM (GSG-22), COM DESENVOLVIMENTO DE 40CM, INCLUSIVE IÇAMENTO MANUAL VERTICAL</t>
  </si>
  <si>
    <t>ED-50650</t>
  </si>
  <si>
    <t xml:space="preserve">CALHA EM CHAPA GALVANIZADA, ESP. 0,8MM (GSG-22), COM DESENVOLVIMENTO DE 50CM, INCLUSIVE IÇAMENTO MANUAL VERTICAL</t>
  </si>
  <si>
    <t>ED-50651</t>
  </si>
  <si>
    <t xml:space="preserve">CALHA EM CHAPA GALVANIZADA, ESP. 0,8MM (GSG-22), COM DESENVOLVIMENTO DE 66CM, INCLUSIVE IÇAMENTO MANUAL VERTICAL</t>
  </si>
  <si>
    <t>ED-50652</t>
  </si>
  <si>
    <t xml:space="preserve">CALHA EM CHAPA GALVANIZADA, ESP. 0,8MM (GSG-22), COM DESENVOLVIMENTO DE 75CM, INCLUSIVE IÇAMENTO MANUAL VERTICAL</t>
  </si>
  <si>
    <t xml:space="preserve">RUFO GALVANIZADO</t>
  </si>
  <si>
    <t>ED-50682</t>
  </si>
  <si>
    <t xml:space="preserve">RUFO E CONTRARRUFO EM CHAPA GALVANIZADA, ESP. 0,5MM (GSG-26), COM DESENVOLVIMENTO DE 15CM, INCLUSIVE IÇAMENTO MANUAL VERTICAL</t>
  </si>
  <si>
    <t>ED-50683</t>
  </si>
  <si>
    <t xml:space="preserve">RUFO E CONTRARRUFO EM CHAPA GALVANIZADA, ESP. 0,5MM (GSG-26), COM DESENVOLVIMENTO DE 20CM, INCLUSIVE IÇAMENTO MANUAL VERTICAL</t>
  </si>
  <si>
    <t>ED-50684</t>
  </si>
  <si>
    <t xml:space="preserve">RUFO E CONTRARRUFO EM CHAPA GALVANIZADA, ESP. 0,5MM (GSG-26), COM DESENVOLVIMENTO DE 25CM, INCLUSIVE IÇAMENTO MANUAL VERTICAL</t>
  </si>
  <si>
    <t>ED-50685</t>
  </si>
  <si>
    <t xml:space="preserve">RUFO E CONTRARRUFO EM CHAPA GALVANIZADA, ESP. 0,5MM (GSG-26), COM DESENVOLVIMENTO DE 33CM, INCLUSIVE IÇAMENTO MANUAL VERTICAL</t>
  </si>
  <si>
    <t>ED-50675</t>
  </si>
  <si>
    <t xml:space="preserve">RUFO E CONTRARRUFO EM CHAPA GALVANIZADA, ESP. 0,65MM (GSG-24), COM DESENVOLVIMENTO DE 15CM, INCLUSIVE IÇAMENTO MANUAL VERTICAL</t>
  </si>
  <si>
    <t>ED-50676</t>
  </si>
  <si>
    <t xml:space="preserve">RUFO E CONTRARRUFO EM CHAPA GALVANIZADA, ESP. 0,65MM (GSG-24), COM DESENVOLVIMENTO DE 20CM, INCLUSIVE IÇAMENTO MANUAL VERTICAL</t>
  </si>
  <si>
    <t>ED-50677</t>
  </si>
  <si>
    <t xml:space="preserve">RUFO E CONTRARRUFO EM CHAPA GALVANIZADA, ESP. 0,65MM (GSG-24), COM DESENVOLVIMENTO DE 25CM, INCLUSIVE IÇAMENTO MANUAL VERTICAL</t>
  </si>
  <si>
    <t>ED-50678</t>
  </si>
  <si>
    <t xml:space="preserve">RUFO E CONTRARRUFO EM CHAPA GALVANIZADA, ESP. 0,65MM (GSG-24), COM DESENVOLVIMENTO DE 33CM, INCLUSIVE IÇAMENTO MANUAL VERTICAL</t>
  </si>
  <si>
    <t>ED-50679</t>
  </si>
  <si>
    <t xml:space="preserve">RUFO E CONTRARRUFO EM CHAPA GALVANIZADA, ESP. 0,65MM (GSG-24), COM DESENVOLVIMENTO DE 50CM, INCLUSIVE IÇAMENTO MANUAL VERTICAL</t>
  </si>
  <si>
    <t>ED-50680</t>
  </si>
  <si>
    <t xml:space="preserve">RUFO E CONTRARRUFO EM CHAPA GALVANIZADA, ESP. 0,65MM (GSG-24), COM DESENVOLVIMENTO DE 60CM, INCLUSIVE IÇAMENTO MANUAL VERTICAL</t>
  </si>
  <si>
    <t>ED-50681</t>
  </si>
  <si>
    <t xml:space="preserve">RUFO E CONTRARRUFO EM CHAPA GALVANIZADA, ESP. 0,65MM (GSG-24), COM DESENVOLVIMENTO DE 70CM, INCLUSIVE IÇAMENTO MANUAL VERTICAL</t>
  </si>
  <si>
    <t xml:space="preserve">CHAPINS GALVANIZADOS</t>
  </si>
  <si>
    <t>ED-50667</t>
  </si>
  <si>
    <t xml:space="preserve">CHAPIM EM CHAPA GALVANIZADA, COM PINGADEIRA, ESP. 0,65MM (GSG-24), COM DESENVOLVIMENTO DE 35CM, INCLUSIVE IÇAMENTO MANUAL VERTICAL</t>
  </si>
  <si>
    <t xml:space="preserve">FECHAMENTO DE ONDA DE TELHA</t>
  </si>
  <si>
    <t>ED-33596</t>
  </si>
  <si>
    <t xml:space="preserve">VEDA ONDA EM POLIETILENO PARA TELHA ONDULADA, INCLUSIVE ACESSÓRIOS PARA FIXAÇÃO, FORNECIMENTO E INSTALAÇÃO</t>
  </si>
  <si>
    <t xml:space="preserve">CONDUTOR DE ÁGUA PLUVIAL EM PVC</t>
  </si>
  <si>
    <t>ED-50668</t>
  </si>
  <si>
    <t xml:space="preserve">CONDUTOR CIRCULAR DE ÁGUA PLUVIAL PARA DO TELHADO EM TUBO DE PVC, DIÂMETRO DE 100MM, INCLUSIVE CONEXÕES E SUPORTES</t>
  </si>
  <si>
    <t>ED-50669</t>
  </si>
  <si>
    <t xml:space="preserve">CONDUTOR CIRCULAR DE ÁGUA PLUVIAL PARA DO TELHADO EM TUBO DE PVC, DIÂMETRO DE 75MM, INCLUSIVE CONEXÕES E SUPORTES</t>
  </si>
  <si>
    <t>ED-28551</t>
  </si>
  <si>
    <t xml:space="preserve">CONDUTOR DE ÁGUAS PLUVIAIS RETANGULAR EM AÇO GALVANIZADO, DIMENSÃO (43X85)MM, , ESP. 0,43MM (GSG-28), INCLUSIVE CONEXÕES E SUPORTES</t>
  </si>
  <si>
    <t xml:space="preserve">GRELHA E RALO</t>
  </si>
  <si>
    <t>ED-49962</t>
  </si>
  <si>
    <t xml:space="preserve">RALO HEMISFÉRICO, TIPO ABACAXI, DIÂMETRO DE 100MM, EXCLUSIVE CONDUTOR DE ÁGUA PLUVIAL</t>
  </si>
  <si>
    <t>ED-49960</t>
  </si>
  <si>
    <t xml:space="preserve">RALO HEMISFÉRICO, TIPO ABACAXI, DIÂMETRO DE 50MM, EXCLUSIVE CONDUTOR DE ÁGUA PLUVIAL</t>
  </si>
  <si>
    <t>ED-49961</t>
  </si>
  <si>
    <t xml:space="preserve">RALO HEMISFÉRICO, TIPO ABACAXI, DIÂMETRO DE 75MM, EXCLUSIVE CONDUTOR DE ÁGUA PLUVIAL</t>
  </si>
  <si>
    <t xml:space="preserve">DISPOSITIVO DE DRENAGEM</t>
  </si>
  <si>
    <t>ED-50671</t>
  </si>
  <si>
    <t xml:space="preserve">BUZINOTE DE DRENAGEM, PARA LAJES, EM TUBO DE PVC COM DIÂMETRO DE 50MM (2"), INCLUSIVE DEMOLIÇÃO EM CONCRETO E ALVENARIA</t>
  </si>
  <si>
    <t xml:space="preserve">MANTA ALUMINIZADA</t>
  </si>
  <si>
    <t>ED-52311</t>
  </si>
  <si>
    <t xml:space="preserve">MANTA ISOLANTE/TÉRMICA PARA TELHADO, EXCLUSIVE CONTA-CAIBRO</t>
  </si>
  <si>
    <t xml:space="preserve">IMPERMEABILIZAÇÃO E ISOLAMENTO TÉRMICO</t>
  </si>
  <si>
    <t xml:space="preserve">IMPERMEABILIZAÇÃO DE FUNDAÇÃO</t>
  </si>
  <si>
    <t>ED-50764</t>
  </si>
  <si>
    <t xml:space="preserve">REVESTIMENTO COM IMPERMEABILIZANTE EM DUAS (2) CAMADAS SOBREPOSTAS DE ARGAMASSA, TRAÇO 1:3 (CIMENTO E AREIA) COM ADITIVO IMPERMEABILIZANTE, ESP. 20MM, INCLUSIVE PINTURA COM DUAS (2) DEMÃOS COM EMULSÃO ASFÁLTICA</t>
  </si>
  <si>
    <t xml:space="preserve">ARGAMASSA COM ADITIVO</t>
  </si>
  <si>
    <t>ED-50167</t>
  </si>
  <si>
    <t xml:space="preserve">IMPERMEABILIZAÇÃO COM ARGAMASSA COM ADITIVO, TRAÇO 1:3 (CIMENTO E AREIA), ESP.25MM, COM PREPARO MECANIZADO</t>
  </si>
  <si>
    <t>ED-50175</t>
  </si>
  <si>
    <t xml:space="preserve">IMPERMEABILIZAÇÃO COM ARGAMASSA POLIMÉRICA, INCLUSIVE PREPARO MANUAL DA ARGAMASSA</t>
  </si>
  <si>
    <t>ED-50171</t>
  </si>
  <si>
    <t xml:space="preserve">IMPERMEABILIZAÇÃO POR CRISTALIZAÇÃO, APLICAÇÃO MANUAL, INCLUSIVE LIMPEZA DA SUPERFÍCIE E LAVAGEM COM HIDROJATEAMENTO</t>
  </si>
  <si>
    <t xml:space="preserve">CAMADA DE REGULARIZAÇÃO</t>
  </si>
  <si>
    <t>ED-13286</t>
  </si>
  <si>
    <t xml:space="preserve">CAMADA DE REGULARIZAÇÃO COM ARGAMASSA, TRAÇO 1:3 (CIMENTO E AREIA), ESP. 15MM, APLICAÇÃO MANUAL, INCLUSIVE ARGAMASSA COM PREPARO MECANIZADO</t>
  </si>
  <si>
    <t>ED-13287</t>
  </si>
  <si>
    <t xml:space="preserve">CAMADA DE REGULARIZAÇÃO COM ARGAMASSA, TRAÇO 1:3 (CIMENTO E AREIA), ESP. 20MM, APLICAÇÃO MANUAL, INCLUSIVE ARGAMASSA COM PREPARO MECANIZADO</t>
  </si>
  <si>
    <t>ED-13288</t>
  </si>
  <si>
    <t xml:space="preserve">CAMADA DE REGULARIZAÇÃO COM ARGAMASSA, TRAÇO 1:3 (CIMENTO E AREIA), ESP. 25MM, APLICAÇÃO MANUAL, INCLUSIVE ARGAMASSA COM PREPARO MECANIZADO</t>
  </si>
  <si>
    <t>ED-50170</t>
  </si>
  <si>
    <t xml:space="preserve">CAMADA DE REGULARIZAÇÃO COM ARGAMASSA, TRAÇO 1:3 (CIMENTO E AREIA), ESP. 30MM, APLICAÇÃO MANUAL, INCLUSIVE ARGAMASSA COM PREPARO MECANIZADO</t>
  </si>
  <si>
    <t>ED-13289</t>
  </si>
  <si>
    <t xml:space="preserve">CAMADA DE REGULARIZAÇÃO COM ARGAMASSA, TRAÇO 1:4 (CIMENTO E AREIA), ESP. 15MM, APLICAÇÃO MANUAL, INCLUSIVE ARGAMASSA COM PREPARO MECANIZADO</t>
  </si>
  <si>
    <t>ED-13290</t>
  </si>
  <si>
    <t xml:space="preserve">CAMADA DE REGULARIZAÇÃO COM ARGAMASSA, TRAÇO 1:4 (CIMENTO E AREIA), ESP. 20MM, APLICAÇÃO MANUAL, INCLUSIVE ARGAMASSA COM PREPARO MECANIZADO</t>
  </si>
  <si>
    <t>ED-13291</t>
  </si>
  <si>
    <t xml:space="preserve">CAMADA DE REGULARIZAÇÃO COM ARGAMASSA, TRAÇO 1:4 (CIMENTO E AREIA), ESP. 25MM, APLICAÇÃO MANUAL, INCLUSIVE ARGAMASSA COM PREPARO MECANIZADO</t>
  </si>
  <si>
    <t>ED-13292</t>
  </si>
  <si>
    <t xml:space="preserve">CAMADA DE REGULARIZAÇÃO COM ARGAMASSA, TRAÇO 1:4 (CIMENTO E AREIA), ESP. 30MM, APLICAÇÃO MANUAL, INCLUSIVE ARGAMASSA COM PREPARO MECANIZADO</t>
  </si>
  <si>
    <t xml:space="preserve">PROTEÇÃO MECÂNICA</t>
  </si>
  <si>
    <t>ED-50176</t>
  </si>
  <si>
    <t xml:space="preserve">PROTEÇÃO MECÂNICA COM ARGAMASSA, TRAÇO 1:3 (CIMENTO E AREIA), ESP. 15MM, APLICAÇÃO MANUAL, INCLUSIVE ARGAMASSA COM PREPARO MECANIZADO, EXCLUSIVE CAMADA DE REGULARIZAÇÃO</t>
  </si>
  <si>
    <t>ED-13279</t>
  </si>
  <si>
    <t xml:space="preserve">PROTEÇÃO MECÂNICA COM ARGAMASSA, TRAÇO 1:3 (CIMENTO E AREIA), ESP. 20MM, APLICAÇÃO MANUAL, INCLUSIVE ARGAMASSA COM PREPARO MECANIZADO, EXCLUSIVE CAMADA DE REGULARIZAÇÃO</t>
  </si>
  <si>
    <t>ED-13280</t>
  </si>
  <si>
    <t xml:space="preserve">PROTEÇÃO MECÂNICA COM ARGAMASSA, TRAÇO 1:3 (CIMENTO E AREIA), ESP. 25MM, APLICAÇÃO MANUAL, INCLUSIVE ARGAMASSA COM PREPARO MECANIZADO, EXCLUSIVE CAMADA DE REGULARIZAÇÃO</t>
  </si>
  <si>
    <t>ED-13281</t>
  </si>
  <si>
    <t xml:space="preserve">PROTEÇÃO MECÂNICA COM ARGAMASSA, TRAÇO 1:3 (CIMENTO E AREIA), ESP. 30MM, APLICAÇÃO MANUAL, INCLUSIVE ARGAMASSA COM PREPARO MECANIZADO, EXCLUSIVE CAMADA DE REGULARIZAÇÃO</t>
  </si>
  <si>
    <t>ED-13282</t>
  </si>
  <si>
    <t xml:space="preserve">PROTEÇÃO MECÂNICA COM ARGAMASSA, TRAÇO 1:4 (CIMENTO E AREIA), ESP. 15MM, APLICAÇÃO MANUAL, INCLUSIVE ARGAMASSA COM PREPARO MECANIZADO, EXCLUSIVE CAMADA DE REGULARIZAÇÃO</t>
  </si>
  <si>
    <t>ED-13283</t>
  </si>
  <si>
    <t xml:space="preserve">PROTEÇÃO MECÂNICA COM ARGAMASSA, TRAÇO 1:4 (CIMENTO E AREIA), ESP. 20MM, APLICAÇÃO MANUAL, INCLUSIVE ARGAMASSA COM PREPARO MECANIZADO, EXCLUSIVE CAMADA DE REGULARIZAÇÃO</t>
  </si>
  <si>
    <t>ED-13284</t>
  </si>
  <si>
    <t xml:space="preserve">PROTEÇÃO MECÂNICA COM ARGAMASSA, TRAÇO 1:4 (CIMENTO E AREIA), ESP. 25MM, APLICAÇÃO MANUAL, INCLUSIVE ARGAMASSA COM PREPARO MECANIZADO, EXCLUSIVE CAMADA DE REGULARIZAÇÃO</t>
  </si>
  <si>
    <t>ED-13285</t>
  </si>
  <si>
    <t xml:space="preserve">PROTEÇÃO MECÂNICA COM ARGAMASSA, TRAÇO 1:4 (CIMENTO E AREIA), ESP. 30MM, APLICAÇÃO MANUAL, INCLUSIVE ARGAMASSA COM PREPARO MECANIZADO, EXCLUSIVE CAMADA DE REGULARIZAÇÃO</t>
  </si>
  <si>
    <t xml:space="preserve">EMULSÃO ASFÁTICA</t>
  </si>
  <si>
    <t>ED-50174</t>
  </si>
  <si>
    <t xml:space="preserve">IMPERMEABILIZAÇÃO COM EMULSÃO ASFÁLTICA, DUAS (2) DEMÃOS</t>
  </si>
  <si>
    <t xml:space="preserve">MANTA ASFÁLTICA</t>
  </si>
  <si>
    <t>ED-50169</t>
  </si>
  <si>
    <t xml:space="preserve">IMPERMEABILIZAÇÃO COM MANTA ASFÁLTICA ANTIRRAIZ, TIPO III, CLASSE A, ESP. 4MM, INCLUSIVE APLICAÇÃO DE PRIMER ASFÁLTICO</t>
  </si>
  <si>
    <t>ED-50168</t>
  </si>
  <si>
    <t xml:space="preserve">IMPERMEABILIZAÇÃO COM MANTA ASFÁLTICA, TIPO III, CLASSE A, ESP. 4MM, INCLUSIVE APLICAÇÃO DE PRIMER ASFÁLTICO</t>
  </si>
  <si>
    <t>PISOS</t>
  </si>
  <si>
    <t xml:space="preserve">PREPARAÇÃO DE SUPERFÍCIE</t>
  </si>
  <si>
    <t>ED-50533</t>
  </si>
  <si>
    <t xml:space="preserve">APICOAMENTO MANUAL DE PISO CIMENTADO, INCLUSIVE LIMPEZA DA SUPERFÍCIE</t>
  </si>
  <si>
    <t>ED-50600</t>
  </si>
  <si>
    <t xml:space="preserve">APLICAÇÃO DE LONA PRETA, ESP. 150 MICRAS, INCLUSIVE FORNECIMENTO</t>
  </si>
  <si>
    <t>CONTRAPISO</t>
  </si>
  <si>
    <t>ED-50566</t>
  </si>
  <si>
    <t xml:space="preserve">CONTRAPISO DESEMPENADO COM ARGAMASSA, TRAÇO 1:3 (CIMENTO E AREIA), ESP. 20MM, INCLUSIVE ARGAMASSA COM PREPARO MECANIZADO</t>
  </si>
  <si>
    <t>ED-50567</t>
  </si>
  <si>
    <t xml:space="preserve">CONTRAPISO DESEMPENADO COM ARGAMASSA, TRAÇO 1:3 (CIMENTO E AREIA), ESP. 25MM, INCLUSIVE ARGAMASSA COM PREPARO MECANIZADO</t>
  </si>
  <si>
    <t>ED-50568</t>
  </si>
  <si>
    <t xml:space="preserve">CONTRAPISO DESEMPENADO COM ARGAMASSA, TRAÇO 1:3 (CIMENTO E AREIA), ESP. 30MM, INCLUSIVE ARGAMASSA COM PREPARO MECANIZADO</t>
  </si>
  <si>
    <t>ED-50569</t>
  </si>
  <si>
    <t xml:space="preserve">CONTRAPISO DESEMPENADO COM ARGAMASSA, TRAÇO 1:3 (CIMENTO E AREIA), ESP. 50MM, INCLUSIVE ARGAMASSA COM PREPARO MECANIZADO</t>
  </si>
  <si>
    <t xml:space="preserve">PISO DE ARDÓSIA</t>
  </si>
  <si>
    <t>ED-50534</t>
  </si>
  <si>
    <t xml:space="preserve">REVESTIMENTO COM ARDÓSIA APLICADO EM PISO (20X20)CM, ESP. 1CM, ACABAMENTO NATURAL, ASSENTAMENTO COM ARGAMASSA INDUSTRIALIZADA, INCLUSIVE REJUNTAMENTO</t>
  </si>
  <si>
    <t>ED-50535</t>
  </si>
  <si>
    <t xml:space="preserve">REVESTIMENTO COM ARDÓSIA APLICADO EM PISO (30X30)CM, ESP. 1CM, ACABAMENTO NATURAL, ASSENTAMENTO COM ARGAMASSA INDUSTRIALIZADA, INCLUSIVE REJUNTAMENTO</t>
  </si>
  <si>
    <t>ED-50536</t>
  </si>
  <si>
    <t xml:space="preserve">REVESTIMENTO COM ARDÓSIA APLICADO EM PISO (40X40)CM, ESP. 1CM, ACABAMENTO NATURAL, ASSENTAMENTO COM ARGAMASSA INDUSTRIALIZADA, INCLUSIVE REJUNTAMENTO</t>
  </si>
  <si>
    <t xml:space="preserve">PISO CERÂMICO</t>
  </si>
  <si>
    <t>ED-50544</t>
  </si>
  <si>
    <t xml:space="preserve">REVESTIMENTO COM CERÂMICA APLICADO EM PISO, ACABAMENTO ESMALTADO, AMBIENTE EXTERNO (ANTIDERRAPANTE), PADRÃO EXTRA, DIMENSÃO DA PEÇA ATÉ 2025 CM2, PEI IV, ASSENTAMENTO COM ARGAMASSA INDUSTRIALIZADA, INCLUSIVE REJUNTAMENTO</t>
  </si>
  <si>
    <t>ED-50543</t>
  </si>
  <si>
    <t xml:space="preserve">REVESTIMENTO COM CERÂMICA APLICADO EM PISO, ACABAMENTO ESMALTADO, AMBIENTE EXTERNO (ANTIDERRAPANTE), PADRÃO EXTRA, DIMENSÃO DA PEÇA ATÉ 2025 CM2, PEI V, ASSENTAMENTO COM ARGAMASSA INDUSTRIALIZADA, INCLUSIVE REJUNTAMENTO</t>
  </si>
  <si>
    <t>ED-50722</t>
  </si>
  <si>
    <t xml:space="preserve">REVESTIMENTO COM CERÂMICA APLICADO EM PISO, ACABAMENTO ESMALTADO, AMBIENTE INTERNO, PADRÃO COMERCIAL, DIMENSÃO DA PEÇA (10X10)CM, PEI IV, ASSENTAMENTO COM ARGAMASSA INDUSTRIALIZADA, INCLUSIVE REJUNTAMENTO</t>
  </si>
  <si>
    <t>ED-50723</t>
  </si>
  <si>
    <t xml:space="preserve">REVESTIMENTO COM CERÂMICA APLICADO EM PISO, ACABAMENTO ESMALTADO, AMBIENTE INTERNO, PADRÃO COMERCIAL, DIMENSÃO DA PEÇA (10X20)CM, PEI IV, ASSENTAMENTO COM ARGAMASSA INDUSTRIALIZADA, INCLUSIVE REJUNTAMENTO</t>
  </si>
  <si>
    <t>ED-50724</t>
  </si>
  <si>
    <t xml:space="preserve">REVESTIMENTO COM CERÂMICA APLICADO EM PISO, ACABAMENTO ESMALTADO, AMBIENTE INTERNO, PADRÃO EXTRA, DIMENSÃO DA PEÇA ATÉ 2025 CM2, PEI IV, ASSENTAMENTO COM ARGAMASSA INDUSTRIALIZADA, INCLUSIVE REJUNTAMENTO</t>
  </si>
  <si>
    <t>ED-50542</t>
  </si>
  <si>
    <t xml:space="preserve">REVESTIMENTO COM CERÂMICA APLICADO EM PISO, ACABAMENTO ESMALTADO, AMBIENTE INTERNO, PADRÃO EXTRA, DIMENSÃO DA PEÇA ATÉ 2025 CM2, PEI V, ASSENTAMENTO COM ARGAMASSA INDUSTRIALIZADA, INCLUSIVE REJUNTAMENTO</t>
  </si>
  <si>
    <t>ED-50541</t>
  </si>
  <si>
    <t xml:space="preserve">REVESTIMENTO COM CERÂMICA VERMELHO NATURAL PARA PISO, ASSENTAMENTO COM ARGAMASSA INDUSTRIALIZADA, INCLUSIVE REJUNTAMENTO</t>
  </si>
  <si>
    <t xml:space="preserve">PISO EM PORCELANATO</t>
  </si>
  <si>
    <t>ED-50753</t>
  </si>
  <si>
    <t xml:space="preserve">REVESTIMENTO COM PORCELANATO APLICADO EM PISO, ACABAMENTO ESMALTADO ACETINADO, AMBIENTE INTERNO/EXTERNO, PADRÃO EXTRA, BORDA RETIFICADA, DIMENSÃO DA PEÇA (45X45)CM, ASSENTAMENTO COM ARGAMASSA INDUSTRIALIZADA, INCLUSIVE REJUNTAMENTO</t>
  </si>
  <si>
    <t>ED-50754</t>
  </si>
  <si>
    <t xml:space="preserve">REVESTIMENTO COM PORCELANATO APLICADO EM PISO, ACABAMENTO POLÍDO, AMBIENTE INTERNO, PADRÃO EXTRA, BORDA RETIFICADA, DIMENSÃO DA PEÇA (60X60)CM, ASSENTAMENTO COM ARGAMASSA INDUSTRIALIZADA, INCLUSIVE REJUNTAMENTO</t>
  </si>
  <si>
    <t xml:space="preserve">PISO DE LADRILHO</t>
  </si>
  <si>
    <t>ED-50582</t>
  </si>
  <si>
    <t xml:space="preserve">REVESTIMENTO COM LADRILHO HIDRÁULICO APLICADO EM PISO (20X20)CM COM JUNTA SECA, COM DUAS (2) CORES, ASSENTAMENTO COM ARGAMASSA INDUSTRIALIZADA</t>
  </si>
  <si>
    <t>ED-50581</t>
  </si>
  <si>
    <t xml:space="preserve">REVESTIMENTO COM LADRILHO HIDRÁULICO APLICADO EM PISO (20X20)CM COM JUNTA SECA, COM UMA (1) COR, ASSENTAMENTO COM ARGAMASSA INDUSTRIALIZADA</t>
  </si>
  <si>
    <t>ED-50580</t>
  </si>
  <si>
    <t xml:space="preserve">REVESTIMENTO COM LADRILHO HIDRÁULICO APLICADO EM PISO (20X20)CM COM JUNTA SECA, NA COR NATURAL, ASSENTAMENTO COM ARGAMASSA INDUSTRIALIZADA</t>
  </si>
  <si>
    <t>ED-50585</t>
  </si>
  <si>
    <t xml:space="preserve">REVESTIMENTO COM LADRILHO HIDRÁULICO APLICADO EM PISO (25X25)CM COM JUNTA SECA, COM DUAS (2) CORES, ASSENTAMENTO COM ARGAMASSA INDUSTRIALIZADA</t>
  </si>
  <si>
    <t>ED-50584</t>
  </si>
  <si>
    <t xml:space="preserve">REVESTIMENTO COM LADRILHO HIDRÁULICO APLICADO EM PISO (25X25)CM COM JUNTA SECA, COM UMA (1) COR, ASSENTAMENTO COM ARGAMASSA INDUSTRIALIZADA</t>
  </si>
  <si>
    <t>ED-50583</t>
  </si>
  <si>
    <t xml:space="preserve">REVESTIMENTO COM LADRILHO HIDRÁULICO APLICADO EM PISO (25X25)CM COM JUNTA SECA, NA COR NATURAL, ASSENTAMENTO COM ARGAMASSA INDUSTRIALIZADA</t>
  </si>
  <si>
    <t xml:space="preserve">PISO DE MÁRMORE E GRANITO</t>
  </si>
  <si>
    <t>ED-50576</t>
  </si>
  <si>
    <t xml:space="preserve">REVESTIMENTO COM GRANITO, CINZA ANDORINHA, APLICADO EM PISO, ESP. 2CM, DIMENSÃO DA PEÇA ATÉ 1600 CM2, ASSENTAMENTO COM ARGAMASSA INDUSTRIALIZADA, INCLUSIVE REJUNTAMENTO</t>
  </si>
  <si>
    <t>ED-50609</t>
  </si>
  <si>
    <t xml:space="preserve">REVESTIMENTO COM MÁRMORE BRANCO APLICADO EM PISO, ESP. 2CM, ASSENTAMENTO COM ARGAMASSA INDUSTRIALIZADA, INCLUSIVE REJUNTAMENTO</t>
  </si>
  <si>
    <t>ED-50610</t>
  </si>
  <si>
    <t xml:space="preserve">REVESTIMENTO COM MÁRMORE BRANCO APLICADO EM PISO, ESP. 3CM, ASSENTAMENTO COM ARGAMASSA INDUSTRIALIZADA, INCLUSIVE REJUNTAMENTO</t>
  </si>
  <si>
    <t>REJUNTAMENTO</t>
  </si>
  <si>
    <t>ED-17821</t>
  </si>
  <si>
    <t xml:space="preserve">APLICAÇÃO DE REJUNTE CIMENTÍCIO COLORIDO INDUSTRIALIZADO PARA REVESTIMENTOS DE PAREDE/PISO COM JUNTAS DE ATÉ 1MM DE ESPESSURA</t>
  </si>
  <si>
    <t>ED-50718</t>
  </si>
  <si>
    <t xml:space="preserve">APLICAÇÃO DE REJUNTE CIMENTÍCIO COLORIDO INDUSTRIALIZADO PARA REVESTIMENTOS DE PAREDE/PISO COM JUNTAS DE ATÉ 3MM DE ESPESSURA</t>
  </si>
  <si>
    <t>ED-17822</t>
  </si>
  <si>
    <t xml:space="preserve">APLICAÇÃO DE REJUNTE COM CIMENTO BRANCO PARA REVESTIMENTOS DE PAREDE/PISO COM JUNTAS DE ATÉ 1MM DE ESPESSURA</t>
  </si>
  <si>
    <t>ED-9122</t>
  </si>
  <si>
    <t xml:space="preserve">APLICAÇÃO DE REJUNTE COM CIMENTO BRANCO PARA REVESTIMENTOS DE PAREDE/PISO COM JUNTAS DE ATÉ 3MM DE ESPESSURA</t>
  </si>
  <si>
    <t>ED-17823</t>
  </si>
  <si>
    <t xml:space="preserve">APLICAÇÃO DE REJUNTE EPÓXI PARA REVESTIMENTOS DE PAREDE/PISO COM JUNTAS DE ATÉ 1MM DE ESPESSURA</t>
  </si>
  <si>
    <t>ED-17824</t>
  </si>
  <si>
    <t xml:space="preserve">APLICAÇÃO DE REJUNTE EPÓXI PARA REVESTIMENTOS DE PAREDE/PISO COM JUNTAS DE ATÉ 3MM DE ESPESSURA</t>
  </si>
  <si>
    <t>ED-7414</t>
  </si>
  <si>
    <t xml:space="preserve">APLICAÇÃO DE REJUNTE EPÓXI PARA REVESTIMENTOS DE PAREDE/PISO COM JUNTAS DE ATÉ 5MM DE ESPESSURA</t>
  </si>
  <si>
    <t xml:space="preserve">PISO VINÍLICO</t>
  </si>
  <si>
    <t>ED-50632</t>
  </si>
  <si>
    <t xml:space="preserve">PISO VINÍLICO EM PLACA SEMI-FLEXÍVEL, TIPO COMERCIAL, ESP. 2MM, INCLUSIVE LIXAMENTO E PREPARAÇÃO DA SUPERFÍCIE PARA ASSENTAMENTO E FIXAÇÃO COM COLA</t>
  </si>
  <si>
    <t>ED-5102</t>
  </si>
  <si>
    <t xml:space="preserve">PISO VINÍLICO EM RÉGUAS, TIPO COMERCIAL, ESP. 2MM, INCLUSIVE LIXAMENTO E PREPARAÇÃO DA SUPERFÍCIE PARA ASSENTAMENTO E FIXAÇÃO COM COLA</t>
  </si>
  <si>
    <t xml:space="preserve">PISO DE MADEIRA</t>
  </si>
  <si>
    <t>ED-17869</t>
  </si>
  <si>
    <t xml:space="preserve">APLICAÇÃO DE VERNIZ, COM ACABAMENTO BRILHANTE, EM PISO DE MADEIRA, TIPO ASSOALHO/TÁBUA CORRIDA, DUAS (2) DEMÃOS, INCLUSIVE RASPAGEM E CALAFETAÇÃO</t>
  </si>
  <si>
    <t>ED-17868</t>
  </si>
  <si>
    <t xml:space="preserve">APLICAÇÃO DE VERNIZ, COM ACABAMENTO BRILHANTE, EM PISO DE MADEIRA TIPO TACÃO, DUAS (2) DEMÃOS, INCLUSIVE RASPAGEM E CALAFETAÇÃO</t>
  </si>
  <si>
    <t>ED-17867</t>
  </si>
  <si>
    <t xml:space="preserve">APLICAÇÃO DE VERNIZ, COM ACABAMENTO BRILHANTE, EM PISO DE MADEIRA TIPO TACO, DUAS (2) DEMÃOS, INCLUSIVE RASPAGEM E CALAFETAÇÃO</t>
  </si>
  <si>
    <t>ED-17861</t>
  </si>
  <si>
    <t xml:space="preserve">APLICAÇÃO DE VERNIZ EM PISO DE MADEIRA, UMA (1) DEMÃO, EXCLUSIVE RASPAGEM</t>
  </si>
  <si>
    <t>ED-8058</t>
  </si>
  <si>
    <t xml:space="preserve">ASSOALHO/TÁBUA CORRIDA EM MADEIRA DE LEI, LARGURA DE 10CM, INCLUSIVE ASSENTAMENTO COM COLA, EXCLUSIVE APLICAÇÃO DE VERNIZ EM PISO DE MADEIRA</t>
  </si>
  <si>
    <t>ED-9016</t>
  </si>
  <si>
    <t xml:space="preserve">ASSOALHO/TÁBUA CORRIDA EM MADEIRA DE LEI, LARGURA DE 10CM, INCLUSIVE ASSENTAMENTO COM PREGOS, EXCLUSIVE BARROTE</t>
  </si>
  <si>
    <t>ED-9017</t>
  </si>
  <si>
    <t xml:space="preserve">BARROTEAMENTO PARA PISO DE MADEIRA, COM PEÇAS DE (6x15)CM ESPAÇADAS A CADA 60CM, EXCLUSIVE PISO/ASSOALHO</t>
  </si>
  <si>
    <t>ED-17864</t>
  </si>
  <si>
    <t xml:space="preserve">CALAFETAÇÃO DE PISO DE MADEIRA, TIPO ASSOALHO/TÁBUA CORRIDA, LARGURA DE 10CM, EXCLUSIVE APLICAÇÃO DE VERNIZ/RESINA</t>
  </si>
  <si>
    <t>ED-17863</t>
  </si>
  <si>
    <t xml:space="preserve">CALAFETAÇÃO DE PISO DE TACÃO DE MADEIRA (10X40)CM, EXCLUSIVE APLICAÇÃO DE VERNIZ/RESINA</t>
  </si>
  <si>
    <t>ED-17862</t>
  </si>
  <si>
    <t xml:space="preserve">CALAFETAÇÃO DE PISO DE TACO DE MADEIRA (7X21)CM, EXCLUSIVE APLICAÇÃO DE VERNIZ/RESINA</t>
  </si>
  <si>
    <t>ED-17859</t>
  </si>
  <si>
    <t xml:space="preserve">RASPAGEM EM PISO DE MADEIRA, EXCLUSIVE CALAFETAÇÃO</t>
  </si>
  <si>
    <t>ED-50604</t>
  </si>
  <si>
    <t xml:space="preserve">TACÃO DE MADEIRA IPÊ EXTRA, DIMENSÃO (10X40)CM, INCLUSIVE ASSENTAMENTO COM COLA</t>
  </si>
  <si>
    <t>ED-50602</t>
  </si>
  <si>
    <t xml:space="preserve">TACO DE MADEIRA IPÊ EXTRA, DIMENSÃO (7X21)CM, INCLUSIVE ASSENTAMENTO COM COLA</t>
  </si>
  <si>
    <t xml:space="preserve">PISO CIMENTADO</t>
  </si>
  <si>
    <t>ED-50563</t>
  </si>
  <si>
    <t xml:space="preserve">PISO CIMENTADO COM ARGAMASSA, TRAÇO 1:3 (CIMENTO E AREIA), COM ADITIVO IMPERMEABILIZANTE, ESP. 25MM, INCLUSIVE ACABAMENTO DESEMPENADO E FELTRADO</t>
  </si>
  <si>
    <t>ED-50547</t>
  </si>
  <si>
    <t xml:space="preserve">PISO CIMENTADO COM ARGAMASSA, TRAÇO 1:3 (CIMENTO E AREIA), ESP. 25MM, ACABAMENTO DESEMPENADO E FELTRADO, MODULAÇÃO DE (100X100)CM, INCLUSIVE JUNTA PLÁSTICA</t>
  </si>
  <si>
    <t>ED-50545</t>
  </si>
  <si>
    <t xml:space="preserve">PISO CIMENTADO COM ARGAMASSA, TRAÇO 1:3 (CIMENTO E AREIA), ESP. 25MM, ACABAMENTO DESEMPENADO E FELTRADO, MODULAÇÃO DE (200X200)CM, INCLUSIVE JUNTA PLÁSTICA</t>
  </si>
  <si>
    <t>ED-50549</t>
  </si>
  <si>
    <t xml:space="preserve">PISO CIMENTADO COM ARGAMASSA, TRAÇO 1:3 (CIMENTO E AREIA), ESP. 25MM, ACABAMETNO DESEMPENADO E FELTRADO, MODULAÇÃO DE (60X60)CM, INCLUSIVE JUNTA PLÁSTICA</t>
  </si>
  <si>
    <t>ED-50548</t>
  </si>
  <si>
    <t xml:space="preserve">PISO CIMENTADO COM ARGAMASSA, TRAÇO 1:3 (CIMENTO E AREIA), ESP. 30MM, ACABAMENTO DESEMPENADO E FELTRADO, MODULAÇÃO DE (100X100)CM, INCLUSIVE JUNTA PLÁSTICA</t>
  </si>
  <si>
    <t>ED-50546</t>
  </si>
  <si>
    <t xml:space="preserve">PISO CIMENTADO COM ARGAMASSA, TRAÇO 1:3 (CIMENTO E AREIA), ESP. 30MM, ACABAMENTO DESEMPENADO E FELTRADO, MODULAÇÃO DE (200X200)CM, INCLUSIVE JUNTA PLÁSTICA</t>
  </si>
  <si>
    <t>ED-50550</t>
  </si>
  <si>
    <t xml:space="preserve">PISO CIMENTADO COM ARGAMASSA, TRAÇO 1:3 (CIMENTO E AREIA), ESP. 30MM, ACABAMENTO DESEMPENADO E FELTRADO, MODULAÇÃO DE (60X60)CM, INCLUSIVE JUNTA PLÁSTICA</t>
  </si>
  <si>
    <t>ED-50551</t>
  </si>
  <si>
    <t xml:space="preserve">PISO CIMENTADO COM ARGAMASSA, TRAÇO 1:3 (CIMENTO E AREIA), ESP. 50MM, ACABAMENTO DESEMPENADO E FELTRADO, MODULAÇÃO DE (100X100)CM, INCLUSIVE JUNTA PLÁSTICA</t>
  </si>
  <si>
    <t>ED-50564</t>
  </si>
  <si>
    <t xml:space="preserve">PISO CIMENTADO COM PIGMENTAÇÃO COLORIDA, DESEMPENADO E FELTRADO COM ARGAMASSA SEM JUNTA DE DILATAÇÃO, TRAÇO 1:3 (CIMENTO E AREIA), ESP. 30MM, INCLUSIVE ACABAMENTO DESEMPENADO E FELTRADO</t>
  </si>
  <si>
    <t>ED-50552</t>
  </si>
  <si>
    <t xml:space="preserve">PISO CIMENTADO NATADO COM ARGAMASSA, ACABAMENTO QUEIMADO, TRAÇO 1:3 (CIMENTO E AREIA), ESP. 20MM, SEM JUNTA DE DILATAÇÃO</t>
  </si>
  <si>
    <t>ED-50558</t>
  </si>
  <si>
    <t xml:space="preserve">PISO CIMENTADO NATADO COM ARGAMASSA, ACABAMENTO QUEIMADO, TRAÇO 1:3 (CIMENTO E AREIA), ESP. 25MM, MODULAÇÃO DE (100X100)CM, INCLUSIVE JUNTA PLÁSTICA </t>
  </si>
  <si>
    <t>ED-50556</t>
  </si>
  <si>
    <t xml:space="preserve">PISO CIMENTADO NATADO COM ARGAMASSA, ACABAMENTO QUEIMADO, TRAÇO 1:3 (CIMENTO E AREIA), ESP. 25MM, MODULAÇÃO DE (200X200)CM, INCLUSIVE JUNTA PLÁSTICA </t>
  </si>
  <si>
    <t>ED-50560</t>
  </si>
  <si>
    <t xml:space="preserve">PISO CIMENTADO NATADO COM ARGAMASSA, ACABAMENTO QUEIMADO, TRAÇO 1:3 (CIMENTO E AREIA), ESP. 25MM, MODULAÇÃO DE (60X60)CM, INCLUSIVE JUNTA PLÁSTICA </t>
  </si>
  <si>
    <t>ED-50553</t>
  </si>
  <si>
    <t xml:space="preserve">PISO CIMENTADO NATADO COM ARGAMASSA, ACABAMENTO QUEIMADO, TRAÇO 1:3 (CIMENTO E AREIA), ESP. 25MM, SEM JUNTA DE DILATAÇÃO</t>
  </si>
  <si>
    <t>ED-50559</t>
  </si>
  <si>
    <t xml:space="preserve">PISO CIMENTADO NATADO COM ARGAMASSA, ACABAMENTO QUEIMADO, TRAÇO 1:3 (CIMENTO E AREIA), ESP. 30MM, MODULAÇÃO DE (100X100)CM, INCLUSIVE JUNTA PLÁSTICA </t>
  </si>
  <si>
    <t>ED-50557</t>
  </si>
  <si>
    <t xml:space="preserve">PISO CIMENTADO NATADO COM ARGAMASSA, ACABAMENTO QUEIMADO, TRAÇO 1:3 (CIMENTO E AREIA), ESP. 30MM, MODULAÇÃO DE (200X200)CM, INCLUSIVE JUNTA PLÁSTICA </t>
  </si>
  <si>
    <t>ED-50561</t>
  </si>
  <si>
    <t xml:space="preserve">PISO CIMENTADO NATADO COM ARGAMASSA, ACABAMENTO QUEIMADO, TRAÇO 1:3 (CIMENTO E AREIA), ESP. 30MM, MODULAÇÃO DE (60X60)CM, INCLUSIVE JUNTA PLÁSTICA </t>
  </si>
  <si>
    <t>ED-50554</t>
  </si>
  <si>
    <t xml:space="preserve">PISO CIMENTADO NATADO COM ARGAMASSA, ACABAMENTO QUEIMADO, TRAÇO 1:3 (CIMENTO E AREIA), ESP. 30MM, SEM JUNTA DE DILATAÇÃO</t>
  </si>
  <si>
    <t>ED-50562</t>
  </si>
  <si>
    <t xml:space="preserve">PISO CIMENTADO NATADO COM ARGAMASSA, ACABAMENTO QUEIMADO, TRAÇO 1:3 (CIMENTO E AREIA), ESP. 50MM, MODULAÇÃO DE (60X60)CM, INCLUSIVE JUNTA PLÁSTICA </t>
  </si>
  <si>
    <t>ED-50555</t>
  </si>
  <si>
    <t xml:space="preserve">PISO CIMENTADO NATADO COM ARGAMASSA, ACABAMENTO QUEIMADO, TRAÇO 1:3 (CIMENTO E AREIA), ESP. 50MM, SEM JUNTA DE DILATAÇÃO</t>
  </si>
  <si>
    <t xml:space="preserve">PISO DE GRANITINA E MARMORITE</t>
  </si>
  <si>
    <t>ED-50617</t>
  </si>
  <si>
    <t xml:space="preserve">LIMPEZA E POLIMENTO DE PISO GRANILITE/MARMORITE, EXCLUSIVE APLICAÇÃO DE RESINA</t>
  </si>
  <si>
    <t>ED-50616</t>
  </si>
  <si>
    <t xml:space="preserve">PISO EM GRANILITE/MARMORITE, ESP. 8MM, ACABAMENTO LAVADO TIPO FULGET, COR NATURAL, MODULAÇÃO DE (1X1)M, INCLUSO JUNTA PLÁSTICA</t>
  </si>
  <si>
    <t>ED-50615</t>
  </si>
  <si>
    <t xml:space="preserve">PISO EM GRANILITE/MARMORITE, ESP. 8MM, ACABAMENTO LAVADO TIPO FULGET, COR VERMELHA, MODULAÇÃO DE (1X1)M, INCLUSO JUNTA PLÁSTICA</t>
  </si>
  <si>
    <t>ED-50614</t>
  </si>
  <si>
    <t xml:space="preserve">PISO EM GRANILITE/MARMORITE, ESP. 8MM, ACABAMENTO POLIDO, COR BRANCA, MODULAÇÃO DE (1X1)M, INCLUSIVE JUNTA ALUMÍNIO, RESINA E POLIMENTO MECANIZADO</t>
  </si>
  <si>
    <t>ED-50613</t>
  </si>
  <si>
    <t xml:space="preserve">PISO EM GRANILITE/MARMORITE, ESP. 8MM, ACABAMENTO POLIDO, COR BRANCA, MODULAÇÃO DE (1X1)M, INCLUSIVE JUNTA PLÁSTICA, RESINA E POLIMENTO MECANIZADO</t>
  </si>
  <si>
    <t>ED-50612</t>
  </si>
  <si>
    <t xml:space="preserve">PISO EM GRANILITE/MARMORITE, ESP. 8MM, ACABAMENTO POLIDO, COR CINZA, MODULAÇÃO DE (1X1)M, INCLUSIVE JUNTA ALUMÍNIO, RESINA E POLIMENTO MECANIZADO</t>
  </si>
  <si>
    <t>ED-50611</t>
  </si>
  <si>
    <t xml:space="preserve">PISO EM GRANILITE/MARMORITE, ESP. 8MM, ACABAMENTO POLIDO, COR CINZA, MODULAÇÃO DE (1X1)M, INCLUSIVE JUNTA PLÁSTICA, RESINA E POLIMENTO MECANIZADO</t>
  </si>
  <si>
    <t xml:space="preserve">PISO EM CONCRETO</t>
  </si>
  <si>
    <t>ED-9317</t>
  </si>
  <si>
    <t xml:space="preserve">PISO EM CONCRETO PREPARADO EM OBRA COM BETONEIRA COM FCK DE 10MPA, SEM ARMAÇÃO, ACABAMENTO RÚSTICO, ESP. 5CM, INCLUSIVE FORNECIMENTO, LANÇAMENTO, ADENSAMENTO, SARRAFEAMENTO, EXCLUSIVE JUNTA DE DILATAÇÃO</t>
  </si>
  <si>
    <t>ED-50571</t>
  </si>
  <si>
    <t xml:space="preserve">PISO EM CONCRETO PREPARADO EM OBRA COM BETONEIRA COM FCK DE 13,5MPA, SEM ARMAÇÃO, ACABAMENTO RÚSTICO, ESP. 8CM, INCLUSIVE FORNECIMENTO, LANÇAMENTO, ADENSAMENTO, SARRAFEAMENTO, EXCLUSIVE JUNTA DE DILATAÇÃO</t>
  </si>
  <si>
    <t>ED-50573</t>
  </si>
  <si>
    <t xml:space="preserve">PISO EM CONCRETO PREPARADO EM OBRA COM FCK DE 20MPA, COM FIBRA DE AÇO, CONSUMO 25KG/M3, EXCLUSIVE ARMAÇÃO, INCLUSIVE ACABAMENTO SARRAFEADO</t>
  </si>
  <si>
    <t>ED-9320</t>
  </si>
  <si>
    <t xml:space="preserve">PISO EM CONCRETO USINADO CONVENCIONAL COM DE FCK 15MPA, COM TELA SOLDADA NERVURADA TIPO Q-138, ACABAMENTO POLÍDO EM NÍVEL ZERO, ESP. 10CM, INCLUSIVE FORNECIMENTO, LANÇAMENTO, ADENSAMENTO, EXCLUSIVE JUNTA DE DILATAÇÃO</t>
  </si>
  <si>
    <t>ED-9321</t>
  </si>
  <si>
    <t xml:space="preserve">PISO EM CONCRETO USINADO CONVENCIONAL COM DE FCK 15MPA, COM TELA SOLDADA NERVURADA TIPO Q-138, ACABAMENTO POLÍDO EM NÍVEL ZERO, ESP. 12CM, INCLUSIVE FORNECIMENTO, LANÇAMENTO, ADENSAMENTO, EXCLUSIVE JUNTA DE DILATAÇÃO</t>
  </si>
  <si>
    <t>ED-9319</t>
  </si>
  <si>
    <t xml:space="preserve">PISO EM CONCRETO USINADO CONVENCIONAL COM DE FCK 15MPA, COM TELA SOLDADA NERVURADA TIPO Q-61, ACABAMENTO POLIDO EM NÍVEL ZERO, ESP. 5CM, INCLUSIVE FORNECIMENTO, LANÇAMENTO, ADENSAMENTO, EXCLUSIVE JUNTA DE DILATAÇÃO</t>
  </si>
  <si>
    <t>ED-9318</t>
  </si>
  <si>
    <t xml:space="preserve">PISO EM CONCRETO USINADO CONVENCIONAL COM DE FCK 15MPA, SEM ARMAÇÃO, ACABAMENTO RÚSTICO, ESP. 5CM, INCLUSIVE FORNECIMENTO, LANÇAMENTO, ADENSAMENTO, SARRAFEAMENTO, EXCLUSIVE JUNTA DE DILATAÇÃO</t>
  </si>
  <si>
    <t>ED-50572</t>
  </si>
  <si>
    <t xml:space="preserve">PISO EM CONCRETO USINADO CONVENCIONAL COM DE FCK 30MPA, COM AÇO CA-50 DIÂMETRO 6,3MM MALHA 10X10CM, ACABAMENTO RÚSTICO, ESP. 15CM, INCLUSIVE FORNECIMENTO, LANÇAMENTO, ADENSAMENTO, EXCLUSIVE JUNTA DE DILATAÇÃO</t>
  </si>
  <si>
    <t xml:space="preserve">LAJE DE TRANSIÇÃO</t>
  </si>
  <si>
    <t>ED-50588</t>
  </si>
  <si>
    <t xml:space="preserve">LAJE DE TRANSIÇÃO EM CONCRETO PREPARADO EM OBRA COM BETONEIRA COM FCK DE 10MPA, ESP. 5CM, EXCLUSIVE ARMAÇÃO, INCLUSIVE ACABAMENTO SARRAFEADO</t>
  </si>
  <si>
    <t>ED-50589</t>
  </si>
  <si>
    <t xml:space="preserve">LAJE DE TRANSIÇÃO EM CONCRETO PREPARADO EM OBRA COM BETONEIRA COM FCK DE 10MPA, ESP. 6CM, EXCLUSIVE ARMAÇÃO, INCLUSIVE ACABAMENTO SARRAFEADO</t>
  </si>
  <si>
    <t>ED-50590</t>
  </si>
  <si>
    <t xml:space="preserve">LAJE DE TRANSIÇÃO EM CONCRETO PREPARADO EM OBRA COM BETONEIRA COM FCK DE 10MPA, ESP. 8CM, EXCLUSIVE ARMAÇÃO, INCLUSIVE ACABAMENTO SARRAFEADO</t>
  </si>
  <si>
    <t>ED-50594</t>
  </si>
  <si>
    <t xml:space="preserve">LAJE DE TRANSIÇÃO EM CONCRETO USINADO AUTO-ADENSÁVEL COM FCK DE 15MPA, ESP. 11CM, INCLUSIVE TELA DE AÇO CA-60 SOLDADA TIPO Q-61 E POLIMENTO MECANIZADO DE SUPERFÍCIE EM CONCRETO</t>
  </si>
  <si>
    <t>ED-50595</t>
  </si>
  <si>
    <t xml:space="preserve">LAJE DE TRANSIÇÃO EM CONCRETO USINADO AUTO-ADENSÁVEL COM FCK DE 15MPA, ESP. 12CM, INCLUSIVE TELA DE AÇO CA-60 SOLDADA TIPO Q-61 E POLIMENTO MECANIZADO DE SUPERFÍCIE EM CONCRETO</t>
  </si>
  <si>
    <t>ED-50591</t>
  </si>
  <si>
    <t xml:space="preserve">LAJE DE TRANSIÇÃO EM CONCRETO USINADO AUTO-ADENSÁVEL COM FCK DE 15MPA, ESP. 8CM, INCLUSIVE TELA DE AÇO CA-60 SOLDADA TIPO Q-61 E POLIMENTO MECANIZADO DE SUPERFÍCIE EM CONCRETO</t>
  </si>
  <si>
    <t>ED-50592</t>
  </si>
  <si>
    <t xml:space="preserve">LAJE DE TRANSIÇÃO EM CONCRETO USINADO AUTO-ADENSÁVEL COM FCK DE 15MPA, ESP. 9CM, INCLUSIVE TELA DE AÇO CA-60 SOLDADA TIPO Q-61 E POLIMENTO MECANIZADO DE SUPERFÍCIE EM CONCRETO</t>
  </si>
  <si>
    <t>ED-50597</t>
  </si>
  <si>
    <t xml:space="preserve">LAJE DE TRANSIÇÃO EM CONCRETO USINADO AUTO-ADENSÁVEL COM FCK DE 18MPA, ESP. 10CM, INCLUSIVE TELA DE AÇO CA-60 SOLDADA TIPO Q-61 E POLIMENTO MECANIZADO DE SUPERFÍCIE EM CONCRETO</t>
  </si>
  <si>
    <t>ED-50598</t>
  </si>
  <si>
    <t xml:space="preserve">LAJE DE TRANSIÇÃO EM CONCRETO USINADO AUTO-ADENSÁVEL COM FCK DE 18MPA, ESP. 12CM, INCLUSIVE TELA DE AÇO CA-60 SOLDADA TIPO Q-61 E POLIMENTO MECANIZADO DE SUPERFÍCIE EM CONCRETO</t>
  </si>
  <si>
    <t>ED-50596</t>
  </si>
  <si>
    <t xml:space="preserve">LAJE DE TRANSIÇÃO EM CONCRETO USINADO AUTO-ADENSÁVEL COM FCK DE 18MPA, ESP. 8CM, INCLUSIVE TELA DE AÇO CA-60 SOLDADA TIPO Q-61 E POLIMENTO MECANIZADO DE SUPERFÍCIE EM CONCRETO</t>
  </si>
  <si>
    <t>ED-50599</t>
  </si>
  <si>
    <t xml:space="preserve">LAJE DE TRANSIÇÃO EM CONCRETO USINADO AUTO-ADENSÁVEL COM FCK DE 20MPA, ESP. 8CM, INCLUSIVE TELA DE AÇO CA-60 SOLDADA TIPO Q-61 E POLIMENTO MECANIZADO DE SUPERFÍCIE EM CONCRETO</t>
  </si>
  <si>
    <t>ED-50593</t>
  </si>
  <si>
    <t xml:space="preserve">LAJE DE TRANSIÇÃO EM CONCRETO USINADO CONVENCIONAL COM FCK DE 15MPA, ESP. 10CM, INCLUSIVE TELA DE AÇO CA-60 SOLDADA TIPO Q-61 E POLIMENTO MECANIZADO DE SUPERFÍCIE EM CONCRETO</t>
  </si>
  <si>
    <t xml:space="preserve">PISO EM TIJOLO MACIÇO</t>
  </si>
  <si>
    <t>ED-50631</t>
  </si>
  <si>
    <t xml:space="preserve">PISO COM TIJOLO CERÂMICO MACIÇO PRENSADO, ASSENTAMENTO COM ARGAMASSA SECA, TRAÇO 1:4 (CIMENTO E AREIA), INCLUSIVE REJUNTAMENTO COM ARGAMASSA SECA DE TRAÇO 1:4 (CIMENTO E AREIA)</t>
  </si>
  <si>
    <t xml:space="preserve">PISO INDUSTRIAIS</t>
  </si>
  <si>
    <t>ED-50578</t>
  </si>
  <si>
    <t xml:space="preserve">PISO INDUSTRIAL COM ARGAMASSA DE ALTA RESISTÊNCIA, COR BRANCA, ESP. 8MM, ACABAMENTO POLIDO, MODULAÇÃO DE (1X1)M, INCLUSIVE JUNTA PLÁSTICA E POLIMENTO MECANIZADO, EXCLUSIVE RESINA</t>
  </si>
  <si>
    <t>ED-50577</t>
  </si>
  <si>
    <t xml:space="preserve">PISO INDUSTRIAL COM ARGAMASSA DE ALTA RESISTÊNCIA, COR CINZA, ESP. 8MM, ACABAMENTO POLIDO, MODULAÇÃO DE (1X1)M, INCLUSIVE JUNTA PLÁSTICA E POLIMENTO MECANIZADO, EXCLUSIVE RESINA</t>
  </si>
  <si>
    <t xml:space="preserve">PISO PODOTÁTIL (TÁTIL)</t>
  </si>
  <si>
    <t>ED-50626</t>
  </si>
  <si>
    <t xml:space="preserve">PISO PODOTÁTIL DE BORRACHA, ALERTA OU DIRECIONAL, ESP. 12MM, COLORIDA, INCLUSIVE ASSENTAMENTO COM ARGAMASSA, TRAÇO 1:4 (CIMENTO E AREIA), COM PREPARO MECANIZADO</t>
  </si>
  <si>
    <t>ED-50624</t>
  </si>
  <si>
    <t xml:space="preserve">PISO PODOTÁTIL DE BORRACHA, ALERTA OU DIRECIONAL, ESP. 5MM, COLORIDA, INCLUSIVE ASSENTAMENTO COM ARGAMASSA, TRAÇO 1:4 (CIMENTO E AREIA), COM PREPARO MECANIZADO</t>
  </si>
  <si>
    <t>ED-15226</t>
  </si>
  <si>
    <t xml:space="preserve">PISO PODOTÁTIL DE CONCRETO, ALERTA OU DIRECIONAL, APLICADO EM PISO (20X20)CM COM JUNTA SECA, COR VERMELHO/AMARELO, INCLUSIVE ASSENTAMENTO COM ARGAMASSA INDUSTRIALIZADA</t>
  </si>
  <si>
    <t>ED-50586</t>
  </si>
  <si>
    <t xml:space="preserve">PISO PODOTÁTIL DE CONCRETO, ALERTA OU DIRECIONAL, APLICADO EM PISO (40X40)CM COM JUNTA SECA, COR VERMELHO/AMARELO, INCLUSIVE ASSENTAMENTO COM ARGAMASSA INDUSTRIALIZADA</t>
  </si>
  <si>
    <t xml:space="preserve">PISO DE BORRACHA</t>
  </si>
  <si>
    <t>ED-50538</t>
  </si>
  <si>
    <t xml:space="preserve">PISO DE PLACA DE BORRACHA PASTILHADO/MOEDA, DIMENSÃO DE (50X50)CM, ASSENTAMENTO COM COLA DE CONTATO, INCLUSIVE FORNECIMENTO E INSTALAÇÃO</t>
  </si>
  <si>
    <t xml:space="preserve">JUNTA DE DILATAÇÃO</t>
  </si>
  <si>
    <t>ED-50579</t>
  </si>
  <si>
    <t xml:space="preserve">APLICAÇÃO DE SELANTE, MASTIQUE ELÁSTICO, EM JUNTA DE DILAÇÃO, DIMENSÃO (20X10)MM, FATOR DE FORMA 1:2, EXCLUSIVE DELIMITADOR DE PROFUNDIDADE</t>
  </si>
  <si>
    <t xml:space="preserve">DEGRAU E PATAMAR</t>
  </si>
  <si>
    <t>ED-50574</t>
  </si>
  <si>
    <t xml:space="preserve">APLICAÇÃO DE FAIXA/FITA ADESIVA ANTIDERRAPANTE, LARGURA DE 50MM, EM DEGRAUS DE ESCADA, INCLUSIVE FORNECIMENTO</t>
  </si>
  <si>
    <t>ED-50537</t>
  </si>
  <si>
    <t xml:space="preserve">DEGRAU EM PEDRA ARDÓSIA, COM LARGURA DE 30CM, ESP. 20MM, ASSENTADO COM ARGAMASSA, TRAÇO 1:4 (CIMENTO E AREIA), COM PREPARO MECANIZADO, INCLUSIVE ESPELHO PARA DEGRAU, ESP. 15MM, COM ALTURA DE 20CM</t>
  </si>
  <si>
    <t>ED-50575</t>
  </si>
  <si>
    <t xml:space="preserve">FAIXA/FRISO ANTIDERRAPANTE EM PEDRA, COM LARGURA DE 50MM, EM DEGRAU DE ESCADA OU PATAMAR, COM EXECUÇÃO MECANIZADA</t>
  </si>
  <si>
    <t>SÓCULO</t>
  </si>
  <si>
    <t>ED-50621</t>
  </si>
  <si>
    <t xml:space="preserve">SÓCULO COM ENCHIMENTO EM TIJOLOS MACIÇOS, ALTURA DE 10CM À 12CM, INCLUSIVE ACABAMENTO EM REVESTIMENTO DE ARGAMASSA, ESP. 20MM, COM APLICAÇÃO MANUAL</t>
  </si>
  <si>
    <t xml:space="preserve">RODAPÉ, SOLEIRA E PEITORIL</t>
  </si>
  <si>
    <t xml:space="preserve">RODAPÉ DE ARDÓSIA</t>
  </si>
  <si>
    <t>ED-50766</t>
  </si>
  <si>
    <t xml:space="preserve">RODAPÉ DE ARDÓSIA, ESP. 7MM, ALTURA DE 5CM, ACABAMENTO NATURAL, ASSENTAMENTO COM ARGAMASSA INDUSTRIALIZADA, INCLUSIVE REJUNTAMENTO</t>
  </si>
  <si>
    <t>ED-50767</t>
  </si>
  <si>
    <t xml:space="preserve">RODAPÉ DE ARDÓSIA, ESP. 7MM, ALTURA DE 7CM, ACABAMENTO NATURAL, ASSENTAMENTO COM ARGAMASSA INDUSTRIALIZADA, INCLUSIVE REJUNTAMENTO</t>
  </si>
  <si>
    <t xml:space="preserve">RODAPÉ CERÂMICO</t>
  </si>
  <si>
    <t>ED-50771</t>
  </si>
  <si>
    <t xml:space="preserve">RODAPÉ COM REVESTIMENTO EM CERÂMICA ESMALTADA COMERCIAL, ALTURA 10CM, PEI IV, ASSENTAMENTO COM ARGAMASSA INDUSTRIALIZADA, INCLUSIVE REJUNTAMENTO</t>
  </si>
  <si>
    <t xml:space="preserve">RODAPÉ DE GRANITINA E MARMORITE</t>
  </si>
  <si>
    <t>ED-50786</t>
  </si>
  <si>
    <t xml:space="preserve">RODAPÉ EM GRANILITE/MARMORITE, ACABAMENTO POLIDO, COR BRANCA, ALTURA DE 10CM, INCLUSIVE POLIMENTO</t>
  </si>
  <si>
    <t>ED-50784</t>
  </si>
  <si>
    <t xml:space="preserve">RODAPÉ EM GRANILITE/MARMORITE, ACABAMENTO POLIDO, COR BRANCA, ALTURA DE 5CM, INCLUSIVE POLIMENTO</t>
  </si>
  <si>
    <t>ED-50785</t>
  </si>
  <si>
    <t xml:space="preserve">RODAPÉ EM GRANILITE/MARMORITE, ACABAMENTO POLIDO, COR BRANCA, ALTURA DE 7CM, INCLUSIVE POLIMENTO</t>
  </si>
  <si>
    <t>ED-50783</t>
  </si>
  <si>
    <t xml:space="preserve">RODAPÉ EM GRANILITE/MARMORITE, ACABAMENTO POLIDO, COR CINZA, ALTURA DE 10CM, INCLUSIVE POLIMENTO</t>
  </si>
  <si>
    <t>ED-50781</t>
  </si>
  <si>
    <t xml:space="preserve">RODAPÉ EM GRANILITE/MARMORITE, ACABAMENTO POLIDO, COR CINZA, ALTURA DE 5CM, INCLUSIVE POLIMENTO</t>
  </si>
  <si>
    <t>ED-50782</t>
  </si>
  <si>
    <t xml:space="preserve">RODAPÉ EM GRANILITE/MARMORITE, ACABAMENTO POLIDO, COR CINZA, ALTURA DE 7CM, INCLUSIVE POLIMENTO</t>
  </si>
  <si>
    <t xml:space="preserve">RODAPÉS DE GRANITO</t>
  </si>
  <si>
    <t>ED-50774</t>
  </si>
  <si>
    <t xml:space="preserve">RODAPÉ DE GRANITO, NA COR CINZA ANDORINHA, ESP. 2CM, ALTURA DE 10CM, ACABAMENTO POLIDO, ASSENTAMENTO COM ARGAMASSA INDUSTRIALIZADA, INCLUSIVE REJUNTAMENTO</t>
  </si>
  <si>
    <t>ED-50773</t>
  </si>
  <si>
    <t xml:space="preserve">RODAPÉ DE GRANITO, NA COR CINZA ANDORINHA, ESP. 2CM, ALTURA DE 5CM, ACABAMENTO POLIDO, ASSENTAMENTO COM ARGAMASSA INDUSTRIALIZADA, INCLUSIVE REJUNTAMENTO</t>
  </si>
  <si>
    <t>ED-50772</t>
  </si>
  <si>
    <t xml:space="preserve">RODAPÉ DE GRANITO, NA COR CINZA ANDORINHA, ESP. 2CM, ALTURA DE 7CM, ACABAMENTO POLIDO, ASSENTAMENTO COM ARGAMASSA INDUSTRIALIZADA, INCLUSIVE REJUNTAMENTO</t>
  </si>
  <si>
    <t xml:space="preserve">RODAPÉS DE MÁRMORE</t>
  </si>
  <si>
    <t>ED-50780</t>
  </si>
  <si>
    <t xml:space="preserve">RODAPÉ DE MÁRMORE, NA COR BRANCO COMUM, ESP. 2CM, ALTURA DE 10CM, ACABAMENTO POLIDO, ASSENTAMENTO COM ARGAMASSA INDUSTRIALIZADA, INCLUSIVE REJUNTAMENTO</t>
  </si>
  <si>
    <t>ED-50778</t>
  </si>
  <si>
    <t xml:space="preserve">RODAPÉ DE MÁRMORE, NA COR BRANCO COMUM, ESP. 2CM, ALTURA DE 5CM, ACABAMENTO POLIDO, ASSENTAMENTO COM ARGAMASSA INDUSTRIALIZADA, INCLUSIVE REJUNTAMENTO</t>
  </si>
  <si>
    <t>ED-50779</t>
  </si>
  <si>
    <t xml:space="preserve">RODAPÉ DE MÁRMORE, NA COR BRANCO COMUM, ESP. 2CM, ALTURA DE 7CM, ACABAMENTO POLIDO, ASSENTAMENTO COM ARGAMASSA INDUSTRIALIZADA, INCLUSIVE REJUNTAMENTO</t>
  </si>
  <si>
    <t xml:space="preserve">RODAPÉ DE MADEIRA</t>
  </si>
  <si>
    <t>ED-50777</t>
  </si>
  <si>
    <t xml:space="preserve">RODAPÉ EM MADEIRA DE LEI, COM ACABAMENTO APARELHADO E CANTO BOLEADO, ALTURA DE 7CM, ESP. 2CM, INCLUSIVE FIXAÇÃO</t>
  </si>
  <si>
    <t>ED-6254</t>
  </si>
  <si>
    <t xml:space="preserve">RODAPÉ EM POLIESTIRENO, ALTURA 7CM, ASSENTADO COM COLA, INCLUSIVE CALAFETAÇÃO COM SILICONE</t>
  </si>
  <si>
    <t xml:space="preserve">RODAPÉ CIMENTADO</t>
  </si>
  <si>
    <t>ED-50770</t>
  </si>
  <si>
    <t xml:space="preserve">RODAPÉ COM ARGAMASSA, TRAÇO 1:3 (CIMENTO E AREIA), ESP. 2CM, ALTURA DE 10CM, INCLUSIVE ACABAMENTO DESEMPENADO/ALISADO COM COLHER DE PEDREIRO</t>
  </si>
  <si>
    <t>ED-50768</t>
  </si>
  <si>
    <t xml:space="preserve">RODAPÉ COM ARGAMASSA, TRAÇO 1:3 (CIMENTO E AREIA), ESP. 2CM, ALTURA DE 5CM, INCLUSIVE ACABAMENTO DESEMPENADO/ALISADO COM COLHER DE PEDREIRO</t>
  </si>
  <si>
    <t>ED-50769</t>
  </si>
  <si>
    <t xml:space="preserve">RODAPÉ COM ARGAMASSA, TRAÇO 1:3 (CIMENTO E AREIA), ESP. 2CM, ALTURA DE 7CM, INCLUSIVE ACABAMENTO DESEMPENADO/ALISADO COM COLHER DE PEDREIRO</t>
  </si>
  <si>
    <t xml:space="preserve">RODAPÉS INDUSTRIAL (ALTA RESISTÊNCIA)</t>
  </si>
  <si>
    <t>ED-50775</t>
  </si>
  <si>
    <t xml:space="preserve">RODAPÉ COM ARGAMASSA DE ALTA RESISTÊNCIA INDUSTRIAL, ACABAMENTO POLIDO, COR CINZA, ALTURA DE 5CM, INCLUSIVE POLIMENTO</t>
  </si>
  <si>
    <t>ED-50776</t>
  </si>
  <si>
    <t xml:space="preserve">RODAPÉ COM ARGAMASSA DE ALTA RESISTÊNCIA INDUSTRIAL, ACABAMENTO POLIDO, COR CINZA, ALTURA DE 7CM, INCLUSIVE POLIMENTO</t>
  </si>
  <si>
    <t xml:space="preserve">PEITORIL DE ARDÓSIA</t>
  </si>
  <si>
    <t>ED-50993</t>
  </si>
  <si>
    <t xml:space="preserve">PEITORIL DE ARDÓSIA COM PINGADEIRA, ESP. 2CM, ACABAMENTO NATURAL, ASSENTAMENTO COM ARGAMASSA INDUSTRIALIZADA, INCLUSIVE REJUNTAMENTO</t>
  </si>
  <si>
    <t xml:space="preserve">PEITORIL DE GRANITO</t>
  </si>
  <si>
    <t>ED-50997</t>
  </si>
  <si>
    <t xml:space="preserve">PEITORIL DE GRANITO, NA COR CINZA ANDORINHA, COM PINGADEIRA, ESP. 2CM, ACABAMENTO POLIDO, ASSENTAMENTO COM ARGAMASSA INDUSTRIALIZADA, INCLUSIVE REJUNTAMENTO</t>
  </si>
  <si>
    <t xml:space="preserve">PEITORIL DE MÁRMORE</t>
  </si>
  <si>
    <t>ED-50999</t>
  </si>
  <si>
    <t xml:space="preserve">PEITORIL DE MÁRMORE, NA COR BRANCO COMUM, COM PINGADEIRA, ESP. 2CM, ACABAMENTO POLIDO, ASSENTAMENTO COM ARGAMASSA INDUSTRIALIZADA, INCLUSIVE REJUNTAMENTO</t>
  </si>
  <si>
    <t xml:space="preserve">PEITORIL DE CONCRETO</t>
  </si>
  <si>
    <t>ED-50994</t>
  </si>
  <si>
    <t xml:space="preserve">PEITORIL EM CONCRETO PREPARADO EM OBRA COM BETONEIRA COM FCK DE 13,5MPA, LARGURA DE 20CM, ESP. 3CM, ACABAMENTO NATURAL, INCLUSIVE ASSENTAMENTO COM ARGAMASSA ARGAMASSA, TRAÇO 1:4 (CIMENTO E AREIA), COM PREPARO MECANIZADO</t>
  </si>
  <si>
    <t>ED-50995</t>
  </si>
  <si>
    <t xml:space="preserve">PEITORIL EM CONCRETO PREPARADO EM OBRA COM BETONEIRA COM FCK DE 13,5MPA, LARGURA DE 25CM, ESP. 3CM, ACABAMENTO NATURAL, INCLUSIVE ASSENTAMENTO COM ARGAMASSA ARGAMASSA, TRAÇO 1:4 (CIMENTO E AREIA), COM PREPARO MECANIZADO</t>
  </si>
  <si>
    <t xml:space="preserve">SOLEIRA DE ARDÓSIA</t>
  </si>
  <si>
    <t>ED-51001</t>
  </si>
  <si>
    <t xml:space="preserve">SOLEIRA DE ARDÓSIA, COR NATURAL, ESP. 2CM, ACABAMENTO POLIDO, ASSENTAMENTO COM ARGAMASSA INDUSTRIALIZADA, INCLUSIVE REJUNTAMENTO</t>
  </si>
  <si>
    <t xml:space="preserve">SOLEIRA DE GRANITINA E MARMORITE</t>
  </si>
  <si>
    <t>ED-50622</t>
  </si>
  <si>
    <t xml:space="preserve">SOLEIRA DE MARMORITE, COR CINZA, ESP. 3CM, ACABAMENTO POLIDO, INCLUSIVE APLICAÇÃO DE RESINA E POLIMENTO MECANIZADO</t>
  </si>
  <si>
    <t xml:space="preserve">SOLEIRA DE GRANITO</t>
  </si>
  <si>
    <t>ED-51002</t>
  </si>
  <si>
    <t xml:space="preserve">SOLEIRA DE GRANITO, COR CINZA ANDORINHA, ESP. 2CM, ACABAMENTO POLIDO, ASSENTAMENTO COM ARGAMASSA INDUSTRIALIZADA, INCLUSIVE REJUNTAMENTO</t>
  </si>
  <si>
    <t xml:space="preserve">SOLEIRA DE MÁRMORE</t>
  </si>
  <si>
    <t>ED-51004</t>
  </si>
  <si>
    <t xml:space="preserve">SOLEIRA DE MÁRMORE, COR BRANCO COMUM, ESP. 2CM, ACABAMENTO POLIDO, ASSENTAMENTO COM ARGAMASSA INDUSTRIALIZADA, INCLUSIVE REJUNTAMENTO</t>
  </si>
  <si>
    <t>REVESTIMENTOS</t>
  </si>
  <si>
    <t xml:space="preserve">REVESTIMENTO DE ARGAMASSA </t>
  </si>
  <si>
    <t>ED-50731</t>
  </si>
  <si>
    <t xml:space="preserve">CHAPISCO COM ARGAMASSA INDUSTRIALIZADA, ESP. 5MM, APLICADO EM ALVENARIA/ESTRUTURA DE CONCRETO COM DESEMPENADEIRA METÁLICA, INCLUSIVE ARGAMASSA COM PREPARO MECANIZADO</t>
  </si>
  <si>
    <t>ED-50730</t>
  </si>
  <si>
    <t xml:space="preserve">CHAPISCO COM ARGAMASSA, TRAÇO 1:2:3 (CIMENTO, AREIA E PEDRISCO), APLICADO COM COLHER, ESP. 5MM, INCLUSIVE ARGAMASSA COM PREPARO MECANIZADO</t>
  </si>
  <si>
    <t>ED-50729</t>
  </si>
  <si>
    <t xml:space="preserve">CHAPISCO COM ARGAMASSA, TRAÇO 1:3 (CIMENTO E AREIA), ESP. 5MM, APLICADO EM ALVENARIA COM PENEIRA, INCLUSIVE ARGAMASSA COM PREPARO MECANIZADO</t>
  </si>
  <si>
    <t>ED-50727</t>
  </si>
  <si>
    <t xml:space="preserve">CHAPISCO COM ARGAMASSA, TRAÇO 1:3 (CIMENTO E AREIA), ESP. 5MM, APLICADO EM ALVENARIA/ESTRUTURA DE CONCRETO COM COLHER, INCLUSIVE ARGAMASSA COM PREPARO MECANIZADO</t>
  </si>
  <si>
    <t>ED-50728</t>
  </si>
  <si>
    <t xml:space="preserve">CHAPISCO COM ARGAMASSA, TRAÇO 1:3 (CIMENTO E AREIA), ESP. 5MM, APLICADO EM TETO COM COLHER, INCLUSIVE ARGAMASSA COM PREPARO MECANIZADO</t>
  </si>
  <si>
    <t>ED-50732</t>
  </si>
  <si>
    <t xml:space="preserve">EMBOÇO COM ARGAMASSA, TRAÇO 1:6 (CIMENTO E AREIA), ESP. 20MM, APLICAÇÃO MANUAL, INCLUSIVE ARGAMASSA COM PREPARO MECANIZADO, EXCLUSIVE CHAPISCO</t>
  </si>
  <si>
    <t>ED-31651</t>
  </si>
  <si>
    <t xml:space="preserve">ESPALA EM CAMADA ÚNICA COM ARGAMASSA, TRAÇO 1:3 (CIMENTO E AREIA), COM ADITIVO IMPERMEABILIZANTE, ESP. 20MM, APLICAÇÃO MANUAL, INCLUSIVE ARGAMASSA COM PREPARO MECANIZADO</t>
  </si>
  <si>
    <t>ED-31650</t>
  </si>
  <si>
    <t xml:space="preserve">ESPALA EM CAMADA ÚNICA COM ARGAMASSA, TRAÇO 1:3 (CIMENTO E AREIA), ESP. 20MM, APLICAÇÃO MANUAL, INCLUSIVE ARGAMASSA COM PREPARO MECANIZADO</t>
  </si>
  <si>
    <t>ED-50761</t>
  </si>
  <si>
    <t xml:space="preserve">REBOCO COM ARGAMASSA, TRAÇO 1:2:8 (CIMENTO, CAL E AREIA), ESP. 20MM, APLICAÇÃO MANUAL, INCLUSIVE ARGAMASSA COM PREPARO MECANIZADO, EXCLUSIVE CHAPISCO</t>
  </si>
  <si>
    <t>ED-6282</t>
  </si>
  <si>
    <t xml:space="preserve">REBOCO COM ARGAMASSA, TRAÇO 1:2:8 (CIMENTO, CAL E AREIA), ESP. 25MM, APLICAÇÃO MANUAL, INCLUSIVE ARGAMASSA COM PREPARO MECANIZADO</t>
  </si>
  <si>
    <t>ED-6284</t>
  </si>
  <si>
    <t xml:space="preserve">REBOCO COM ARGAMASSA, TRAÇO 1:2:8 (CIMENTO, CAL E AREIA), ESP. 30MM, APLICAÇÃO MANUAL, INCLUSIVE ARGAMASSA COM PREPARO MECANIZADO</t>
  </si>
  <si>
    <t>ED-6286</t>
  </si>
  <si>
    <t xml:space="preserve">REBOCO COM ARGAMASSA, TRAÇO 1:2:8 (CIMENTO, CAL E AREIA), ESP. 35MM, APLICAÇÃO MANUAL, INCLUSIVE ARGAMASSA COM PREPARO MECANIZADO</t>
  </si>
  <si>
    <t>ED-6288</t>
  </si>
  <si>
    <t xml:space="preserve">REBOCO COM ARGAMASSA, TRAÇO 1:2:8 (CIMENTO, CAL E AREIA), ESP. 40MM, APLICAÇÃO MANUAL, INCLUSIVE ARGAMASSA COM PREPARO MECANIZADO</t>
  </si>
  <si>
    <t>ED-50760</t>
  </si>
  <si>
    <t xml:space="preserve">REBOCO COM ARGAMASSA, TRAÇO 1:2:9 (CIMENTO, CAL E AREIA), COM ADITIVO IMPERMEABILIZANTE, ESP. 20MM, APLICAÇÃO MANUAL, INCLUSIVE ARGAMASSA COM PREPARO MECANIZADO, EXCLUSIVE CHAPISCO</t>
  </si>
  <si>
    <t>ED-50759</t>
  </si>
  <si>
    <t xml:space="preserve">REBOCO COM ARGAMASSA, TRAÇO 1:7 (CIMENTO E AREIA), ESP. 20MM, APLICAÇÃO MANUAL, INCLUSIVE ARGAMASSA COM PREPARO MECANIZADO, EXCLUSIVE CHAPISCO</t>
  </si>
  <si>
    <t>ED-50762</t>
  </si>
  <si>
    <t xml:space="preserve">REVESTIMENTO COM ARGAMASSA EM CAMADA ÚNICA, APLICADO EM PAREDE, TRAÇO 1:3 (CIMENTO E AREIA), ESP. 20MM, APLICAÇÃO MANUAL, INCLUSIVE ARGAMASSA COM PREPARO MECANIZADO, EXCLUSIVE CHAPISCO</t>
  </si>
  <si>
    <t>ED-50763</t>
  </si>
  <si>
    <t xml:space="preserve">REVESTIMENTO COM ARGAMASSA EM CAMADA ÚNICA, APLICADO EM TETO, TRAÇO 1:3 (CIMENTO E AREIA), ESP. 20MM, APLICAÇÃO MANUAL, INCLUSIVE ARGAMASSA COM PREPARO MECANIZADO, EXCLUSIVE CHAPISCO</t>
  </si>
  <si>
    <t xml:space="preserve">REVESTIMENTO INTERNO DE GESSO</t>
  </si>
  <si>
    <t>ED-50736</t>
  </si>
  <si>
    <t xml:space="preserve">REVESTIMENTO DE GESSO EM PAREDE, ESP. 5MM, APLICAÇÃO MANUAL, INCLUSIVE ACABAMENTO SARRAFEADO</t>
  </si>
  <si>
    <t>ED-9066</t>
  </si>
  <si>
    <t xml:space="preserve">REVESTIMENTO DE GESSO EM TETO, ESP. 5MM, APLICAÇÃO MANUAL, INCLUSIVE ACABAMENTO SARRAFEADO</t>
  </si>
  <si>
    <t xml:space="preserve">REVESTIMENTO NATADO</t>
  </si>
  <si>
    <t>ED-9071</t>
  </si>
  <si>
    <t xml:space="preserve">REVESTIMENTO NATADO LISO, ESP. 5MM, APLICAÇÃO COM DESEMPENADEIRA METÁLICA, INCLUSIVE PREPARO MECANIZADO</t>
  </si>
  <si>
    <t>ED-50746</t>
  </si>
  <si>
    <t xml:space="preserve">REVESTIMENTO NATADO LISO, ESP. 5MM, APLICAÇÃO EM PAREDE COM DESEMPENADEIRA METÁLICA, INCLUSIVE REVESTIMENTO DE ARGAMASSA EM CAMADA ÚNICA, ESP. 20MM, COM PREPARO MECANIZADO, TRAÇO 1:3 (CIMENTO E AREIA), COM APLICAÇÃO MANUAL</t>
  </si>
  <si>
    <t xml:space="preserve">REVESTIMENTO EM CERÂMICA</t>
  </si>
  <si>
    <t>ED-50721</t>
  </si>
  <si>
    <t xml:space="preserve">CANTONEIRA EM ALUMÍNIO PARA ACABAMENTO/PROTEÇÃO DE QUINAS, INCLUSIVE FIXAÇÃO</t>
  </si>
  <si>
    <t>ED-50720</t>
  </si>
  <si>
    <t xml:space="preserve">CANTONEIRA EM PVC PARA ACABAMENTO/PROTEÇÃO DE QUINAS, INCLUSIVE FIXAÇÃO</t>
  </si>
  <si>
    <t>ED-50743</t>
  </si>
  <si>
    <t xml:space="preserve">LITOCERÂMICA, DIMENSÃO DA PEÇA (6X22,5)CM, ASSENTADO COM ARGAMASSA PRÉ-FABRICADA, INCLUSIVE REJUNTAMENTO</t>
  </si>
  <si>
    <t>ED-50715</t>
  </si>
  <si>
    <t xml:space="preserve">REVESTIMENTO COM AZULEJO BRANCO (15X15)CM, EM DIAGONAL, ASSENTAMENTO COM ARGAMASSA INDUSTRIALIZADA, INCLUSIVE REJUNTAMENTO</t>
  </si>
  <si>
    <t>ED-50716</t>
  </si>
  <si>
    <t xml:space="preserve">REVESTIMENTO COM AZULEJO BRANCO (15X15)CM, JUNTA A PRUMO, ASSENTAMENTO COM ARGAMASSA INDUSTRIALIZADA, INCLUSIVE REJUNTAMENTO</t>
  </si>
  <si>
    <t>ED-50717</t>
  </si>
  <si>
    <t xml:space="preserve">REVESTIMENTO COM AZULEJO BRANCO (20X20)CM, JUNTA A PRUMO, ASSENTAMENTO COM ARGAMASSA INDUSTRIALIZADA, INCLUSIVE REJUNTAMENTO</t>
  </si>
  <si>
    <t>ED-9081</t>
  </si>
  <si>
    <t xml:space="preserve">REVESTIMENTO COM CERÂMICA APLICADO EM PAREDE, ACABAMENTO ESMALTADO, AMBIENTE INTERNO/EXTERNO, PADRÃO EXTRA, DIMENSÃO DA PEÇA ATÉ 2025 CM2, PEI III, ASSENTAMENTO COM ARGAMASSA INDUSTRIALIZADA, INCLUSIVE REJUNTAMENTO</t>
  </si>
  <si>
    <t>ED-50749</t>
  </si>
  <si>
    <t xml:space="preserve">REVESTIMENTO COM PASTILHA DE VIDRO (VIDROTIL), ASSENTADO COM ARGAMASSA PRÉ-FABRICADA, INCLUSIVE REJUNTAMENTO</t>
  </si>
  <si>
    <t>ED-50750</t>
  </si>
  <si>
    <t xml:space="preserve">REVESTIMENTO COM PASTILHAS DE PORCELANA, ASSENTADO COM ARGAMASSA PRÉ-FABRICADA, INCLUSIVE REJUNTAMENTO</t>
  </si>
  <si>
    <t xml:space="preserve">REVESTIMENTO COM LADRILHO</t>
  </si>
  <si>
    <t>ED-50739</t>
  </si>
  <si>
    <t xml:space="preserve">REVESTIMENTO COM LADRILHO HIDRÁULICO APLICADO EM PAREDE (20X20)CM COM JUNTA SECA, NA COR NATURAL, ASSENTAMENTO COM ARGAMASSA INDUSTRIALIZADA</t>
  </si>
  <si>
    <t>ED-50740</t>
  </si>
  <si>
    <t xml:space="preserve">REVESTIMENTO COM LADRILHO HIDRÁULICO APLICADO EM PAREDE (25X25)CM COM JUNTA SECA, NA COR NATURAL, ASSENTAMENTO COM ARGAMASSA INDUSTRIALIZADA</t>
  </si>
  <si>
    <t xml:space="preserve">REVESTIMENTO DE MÁRMORE E GRANITO</t>
  </si>
  <si>
    <t>ED-50714</t>
  </si>
  <si>
    <t xml:space="preserve">REVESTIMENTO COM ARDÓSIA APLICADO EM PAREDE (40X40)CM, ESP. 1CM, ACABAMENTO NATURAL, ASSENTAMENTO COM ARGAMASSA INDUSTRIALIZADA, INCLUSIVE REJUNTAMENTO</t>
  </si>
  <si>
    <t>ED-50737</t>
  </si>
  <si>
    <t xml:space="preserve">REVESTIMENTO COM GRANITO, CINZA ANDORINHA, APLICADO EM PAREDE, ESP. 2CM, ASSENTAMENTO COM ARGAMASSA INDUSTRIALIZADA, AMBIENTE INTERNO/EXTERNO, ALTURA MÁXIMA DE 3M PARA APLICAÇÃO DO GRANITO, INCLUSIVE REJUNTAMENTO</t>
  </si>
  <si>
    <t>ED-50744</t>
  </si>
  <si>
    <t xml:space="preserve">REVESTIMENTO COM MÁRMORE BRANCO APLICADO EM PAREDE, ESP. 2CM, ASSENTAMENTO COM ARGAMASSA INDUSTRIALIZADA, AMBIENTE INTERNO/EXTERNO, ALTURA MÁXIMA DE 3M PARA APLICAÇÃO DO MÁRMORE, INCLUSIVE REJUNTAMENTO</t>
  </si>
  <si>
    <t>ED-50756</t>
  </si>
  <si>
    <t xml:space="preserve">REVESTIMENTO COM PEDRA SÃO TOMÉ APLICADO EM PAREDE (40X40)CM, ESP. 2CM, ACABAMENTO NATURAL, ASSENTAMENTO COM ARGAMASSA INDUSTRIALIZADA, AMBIENTE INTERNO/EXTERNO, ALTURA MÁXIMA DE 3M PARA APLICAÇÃO DA PEDRA, INCLUSIVE REJUNTAMENTO</t>
  </si>
  <si>
    <t xml:space="preserve">REVESTIMENTO EM LAMINADO E MADEIRA</t>
  </si>
  <si>
    <t>ED-9127</t>
  </si>
  <si>
    <t xml:space="preserve">PREPARAÇÃO PARA APLICAÇÃO DE LAMINADO MELAMÍNICO EM PAREDE, INCLUSIVE UMA (1) DEMÃO DE COLA DE CONTATO</t>
  </si>
  <si>
    <t>ED-50742</t>
  </si>
  <si>
    <t xml:space="preserve">REVESTIMENTO EM LAMBRIS DE MADEIRA, LARGURA 10CM, INCLUSIVE BARROTEAMENTO</t>
  </si>
  <si>
    <t>ED-9124</t>
  </si>
  <si>
    <t xml:space="preserve">REVESTIMENTO EM LAMINADO MELAMÍNICO APLICADO EM PAREDE, ACABAMENTO FOSCO, ESP. 0,8MM, ASSENTAMENTO COM COLA DE CONTATO, INCLUSIVE LIXAMENTO E PREPARAÇÃO DA PAREDE PARA ASSENTAMENTO</t>
  </si>
  <si>
    <t>ED-9125</t>
  </si>
  <si>
    <t xml:space="preserve">REVESTIMENTO EM LAMINADO MELAMÍNICO APLICADO SOBRE SUPERFÍCIE DE MADEIRA, ACABAMENTO FOSCO, ESP. 0,8MM, ASSENTAMENTO COM COLA DE CONTATO, INCLUSIVE LIXAMENTO E PREPARAÇÃO SUPERFÍCIE PARA ASSENTAMENTO</t>
  </si>
  <si>
    <t xml:space="preserve">REVESTIMENTO ESPECIAL</t>
  </si>
  <si>
    <t>ED-50765</t>
  </si>
  <si>
    <t xml:space="preserve">ISOLAMENTO TÉRMICO EM ARGAMASSA COM VERMICULITA, ESP. 4CM, INCLUSIVE PREPARO MANUAL DA ARGAMASSA E APLICAÇÃO</t>
  </si>
  <si>
    <t>ED-14750</t>
  </si>
  <si>
    <t xml:space="preserve">REVESTIMENTO COM ARGAMASSA BARITADA, ESPESSURA MAIOR QUE 10MM E MENOR OU IGUAL A 15MM, APLICAÇÃO MANUAL COM DESEMPENADEIRA, INCLUSIVE PREPARO MANUAL DA ARGAMASSA</t>
  </si>
  <si>
    <t>ED-50719</t>
  </si>
  <si>
    <t xml:space="preserve">REVESTIMENTO COM ARGAMASSA BARITADA, ESPESSURA MAIOR QUE 15MM E MENOR OU IGUAL A 20MM, APLICAÇÃO MANUAL COM DESEMPENADEIRA, INCLUSIVE PREPARO MANUAL DA ARGAMASSA</t>
  </si>
  <si>
    <t>ED-6292</t>
  </si>
  <si>
    <t xml:space="preserve">REVESTIMENTO COM ARGAMASSA BARITADA, ESPESSURA MAIOR QUE 20MM E MENOR OU IGUAL A 25MM, APLICAÇÃO MANUAL COM DESEMPENADEIRA, INCLUSIVE PREPARO MANUAL DA ARGAMASSA</t>
  </si>
  <si>
    <t>ED-6294</t>
  </si>
  <si>
    <t xml:space="preserve">REVESTIMENTO COM ARGAMASSA BARITADA, ESPESSURA MAIOR QUE 25MM E MENOR OU IGUAL A 30MM, APLICAÇÃO MANUAL COM DESEMPENADEIRA, INCLUSIVE PREPARO MANUAL DA ARGAMASSA</t>
  </si>
  <si>
    <t>ED-6296</t>
  </si>
  <si>
    <t xml:space="preserve">REVESTIMENTO COM ARGAMASSA BARITADA, ESPESSURA MAIOR QUE 30MM E MENOR OU IGUAL A 35MM, APLICAÇÃO MANUAL COM DESEMPENADEIRA, INCLUSIVE PREPARO MANUAL DA ARGAMASSA</t>
  </si>
  <si>
    <t>ED-6298</t>
  </si>
  <si>
    <t xml:space="preserve">REVESTIMENTO COM ARGAMASSA BARITADA, ESPESSURA MAIOR QUE 35MM E MENOR OU IGUAL A 40MM, APLICAÇÃO MANUAL COM DESEMPENADEIRA, INCLUSIVE PREPARO MANUAL DA ARGAMASSA</t>
  </si>
  <si>
    <t>ED-6299</t>
  </si>
  <si>
    <t xml:space="preserve">REVESTIMENTO COM ARGAMASSA BARITADA, ESPESSURA MAIOR QUE 40MM E MENOR OU IGUAL A 45MM, APLICAÇÃO MANUAL COM DESEMPENADEIRA, INCLUSIVE PREPARO MANUAL DA ARGAMASSA</t>
  </si>
  <si>
    <t>ED-6301</t>
  </si>
  <si>
    <t xml:space="preserve">REVESTIMENTO COM ARGAMASSA BARITADA, ESPESSURA MAIOR QUE 45MM E MENOR OU IGUAL A 50MM, APLICAÇÃO MANUAL COM DESEMPENADEIRA, INCLUSIVE PREPARO MANUAL DA ARGAMASSA</t>
  </si>
  <si>
    <t>ED-14749</t>
  </si>
  <si>
    <t xml:space="preserve">REVESTIMENTO COM ARGAMASSA BARITADA, ESPESSURA MAIOR QUE 5MM E MENOR OU IGUAL A 10MM, APLICAÇÃO MANUAL COM DESEMPENADEIRA, INCLUSIVE PREPARO MANUAL DA ARGAMASSA</t>
  </si>
  <si>
    <t>ED-14751</t>
  </si>
  <si>
    <t xml:space="preserve">REVESTIMENTO COM ARGAMASSA BARITADA, ESPESSURA MAIOR QUE 50MM E MENOR OU IGUAL A 55MM, APLICAÇÃO MANUAL COM DESEMPENADEIRA, INCLUSIVE PREPARO MANUAL DA ARGAMASSA</t>
  </si>
  <si>
    <t>ED-14752</t>
  </si>
  <si>
    <t xml:space="preserve">REVESTIMENTO COM ARGAMASSA BARITADA, ESPESSURA MAIOR QUE 55MM E MENOR OU IGUAL A 60MM, APLICAÇÃO MANUAL COM DESEMPENADEIRA, INCLUSIVE PREPARO MANUAL DA ARGAMASSA</t>
  </si>
  <si>
    <t>FORROS</t>
  </si>
  <si>
    <t xml:space="preserve">FORRO DE GESSO</t>
  </si>
  <si>
    <t>ED-49686</t>
  </si>
  <si>
    <t xml:space="preserve">FORRO EM CHAPA DE GESSO ACARTONADA, ESP. 12,5MM, COM FIXAÇÃO DO TIPO ESTRUTURADA EM PERFIL METÁLICO, EXCLUSIVE PERFIL TABICA, SANCA E MOLDURA, INCLUSIVE ACESSÓRIOS E FIXAÇÃO</t>
  </si>
  <si>
    <t>ED-49687</t>
  </si>
  <si>
    <t xml:space="preserve">FORRO EM CHAPA DE GESSO ACARTONADO, ESP. 12,5MM, COM FIXAÇÃO DO TIPO ARAMADO, EXCLUSIVE PERFIL TABICA, SANCA E MOLDURA, INCLUSIVE ACESSÓRIOS E FIXAÇÃO</t>
  </si>
  <si>
    <t>ED-49685</t>
  </si>
  <si>
    <t xml:space="preserve">FORRO EM PLACA DE GESSO LISO, DIMENSÃO (60X60)CM, COM FIXAÇÃO DO TIPO ARAMADO, EXCLUSIVE PERFIL TABICA, SANCA E MOLDURA, INCLUSIVE ACESSÓRIOS E FIXAÇÃO</t>
  </si>
  <si>
    <t>ED-28454</t>
  </si>
  <si>
    <t xml:space="preserve">PERFIL TABICA GALVANIZADO, TIPO LISA, COM ACABAMENTO EM PINTURA, NA COR BRANCA, PARA FORRO EM CHAPA DE GESSO ACARTONADO, INCLUSIVE ACESSÓRIOS DE FIXAÇÃO</t>
  </si>
  <si>
    <t xml:space="preserve">FORRO DE MADEIRA</t>
  </si>
  <si>
    <t>ED-49691</t>
  </si>
  <si>
    <t xml:space="preserve">CIMALHA/RODAFORRO EM MADEIRA, TIPO MEIA CANA, PARA ACABAMENTO EM FORRO DE MADEIRA, INCLUSIVE ACESSÓRIOS PARA FIXAÇÃO</t>
  </si>
  <si>
    <t>ED-49692</t>
  </si>
  <si>
    <t xml:space="preserve">FECHAMENTO DE EMPENA COM FORRO DE MADEIRA EM ANGELIM, INCLUSIVE ESTRUTURA DE FIXAÇÃO</t>
  </si>
  <si>
    <t>ED-49689</t>
  </si>
  <si>
    <t xml:space="preserve">FORRO DE MADEIRA EM ANGELIM, INCLUSIVE ESTRUTURA DE FIXAÇÃO, EXCLUSIVE CIMALHA DE ACABAMENTO</t>
  </si>
  <si>
    <t>ED-49690</t>
  </si>
  <si>
    <t xml:space="preserve">FORRO DE MADEIRA EM PINUS, INCLUSIVE ESTRUTURA DE FIXAÇÃO, EXCLUSIVE CIMALHA DE ACABAMENTO</t>
  </si>
  <si>
    <t xml:space="preserve">FORRO DE PVC</t>
  </si>
  <si>
    <t>ED-28728</t>
  </si>
  <si>
    <t xml:space="preserve">FORRO EM RÉGUA DE PVC, LARGURA 20CM, NA COR BRANCA, INCLUSIVE ESTRUTURA DE FIXAÇÃO E PENDURAIS METÁLICOS E ACESSÓRIOS DE FIXAÇÃO, EXCLUSIVE RODAFORRO OU MOLDURA</t>
  </si>
  <si>
    <t>ED-28751</t>
  </si>
  <si>
    <t xml:space="preserve">RODAFORRO EM PVC, TIPO "U", NA COR BRANCA, PARA FORRO EM RÉGUA DE PVC, INCLUSIVE ACESSÓRIOS PARA FIXAÇÃO</t>
  </si>
  <si>
    <t xml:space="preserve">RODAFORRO, MOLDURA E ACESSÓRIOS</t>
  </si>
  <si>
    <t>ED-19975</t>
  </si>
  <si>
    <t xml:space="preserve">MOLDURA DE GESSO, LARGURA DE 10CM, INCLUSIVE FIXAÇÃO E REJUNTAMENTO</t>
  </si>
  <si>
    <t xml:space="preserve">MARCENARIA E SERRALHERIA</t>
  </si>
  <si>
    <t xml:space="preserve">CORRIMÃO E GUARDA-CORPO</t>
  </si>
  <si>
    <t>ED-32000</t>
  </si>
  <si>
    <t xml:space="preserve">CORRIMÃO DUPLO EM TUBO GALVANIZADO, COM COSTURA, DIÂMETRO DE 1.1/2", ESP. 3MM, FIXADO EM ALVENARIA, INCLUSIVE SUPORTE PARA CORRIMÃO EM BARRA CHATA (1"X1/2"), EXCLUSIVE PINTURA</t>
  </si>
  <si>
    <t>ED-32001</t>
  </si>
  <si>
    <t xml:space="preserve">CORRIMÃO DUPLO EM TUBO GALVANIZADO, COM COSTURA, DIÂMETRO DE 1.1/2", ESP. 3MM, FIXADO EM PISO COM MONTANTE VERTICAL, DIÂMETRO DE 1.1/2", INCLUSIVE SUPORTE PARA CORRIMÃO EM BARRA CHATA (1"X1/2"), EXCLUSIVE PINTURA</t>
  </si>
  <si>
    <t>ED-32002</t>
  </si>
  <si>
    <t xml:space="preserve">CORRIMÃO INTERMEDIÁRIO DUPLO EM TUBO GALVANIZADO, COM COSTURA, DIÂMETRO DE 1.1/2", ESP. 3MM, FIXADO EM PISO COM MONTANTE VERTICAL, DIÂMETRO DE 1.1/2", INCLUSIVE SUPORTE PARA CORRIMÃO EM BARRA CHATA (1"X1/2"), EXCLUSIVE PINTURA</t>
  </si>
  <si>
    <t>ED-31997</t>
  </si>
  <si>
    <t xml:space="preserve">CORRIMÃO INTERMEDIÁRIO SIMPLES EM TUBO GALVANIZADO, COM COSTURA, CLASSE LEVE (NBR-5580), DIÂMETRO DE 1.1/2", ESP. 3MM, FIXADO EM PISO COM MONTANTE VERTICAL, DIÂMETRO DE 1.1/2", INCLUSIVE SUPORTE PARA CORRIMÃO EM BARRA CHATA (1"X1/2"), EXCLUSIVE PINTURA</t>
  </si>
  <si>
    <t>ED-50935</t>
  </si>
  <si>
    <t xml:space="preserve">CORRIMÃO SIMPLES EM TUBO GALVANIZADO, COM COSTURA, DIÂMETRO DE 1.1/2", ESP. 3MM, FIXADO EM ALVENARIA, INCLUSIVE SUPORTE PARA CORRIMÃO EM BARRA CHATA (1"X1/2"), EXCLUSIVE PINTURA</t>
  </si>
  <si>
    <t>ED-50936</t>
  </si>
  <si>
    <t xml:space="preserve">CORRIMÃO SIMPLES EM TUBO GALVANIZADO, COM COSTURA, DIÂMETRO DE 1.1/2", ESP. 3MM, FIXADO EM PISO COM MONTANTE VERTICAL, DIÂMETRO DE 1.1/2", INCLUSIVE SUPORTE PARA CORRIMÃO EM BARRA CHATA (1"X1/2"), EXCLUSIVE PINTURA</t>
  </si>
  <si>
    <t>ED-32098</t>
  </si>
  <si>
    <t xml:space="preserve">GUARDA-CORPO EXTERNO, ALTURA 130CM, EM TUBO GALVANIZADO, COM COSTURA, DIÂMETRO DE 2", ESP. 3MM, GRADIL COM DIVISÃO HORIZONTAL EM TUBO GALVANIZADO, COM COSTURA, DIÂMETRO DE 1", ESP. 3MM, EXCLUSIVE PINTURA</t>
  </si>
  <si>
    <t>ED-32096</t>
  </si>
  <si>
    <t xml:space="preserve">GUARDA-CORPO EXTERNO, ALTURA 130CM, EM TUBO GALVANIZADO, COM COSTURA, DIÂMETRO DE 2", ESP. 3MM, GRADIL COM DIVISÃO HORIZONTAL EM TUBO GALVANIZADO, COM COSTURA, DIÂMETRO DE 1", ESP. 3MM, INCLUSIVE CORRIMÃO SIMPLES, EXCLUSIVE PINTURA</t>
  </si>
  <si>
    <t>ED-32104</t>
  </si>
  <si>
    <t xml:space="preserve">GUARDA-CORPO EXTERNO, ALTURA 130CM, EM TUBO GALVANIZADO, COM COSTURA, DIÂMETRO DE 2", ESP. 3MM, GRADIL COM DIVISÃO VERTICAL EM TUBO GALVANIZADO, COM COSTURA, DIÂMETRO DE 1", ESP. 3MM, EXCLUSIVE PINTURA</t>
  </si>
  <si>
    <t>ED-32103</t>
  </si>
  <si>
    <t xml:space="preserve">GUARDA-CORPO EXTERNO, ALTURA 130CM, EM TUBO GALVANIZADO, COM COSTURA, DIÂMETRO DE 2", ESP. 3MM, GRADIL COM DIVISÃO VERTICAL EM TUBO GALVANIZADO, COM COSTURA, DIÂMETRO DE 1", ESP. 3MM, INCLUSIVE CORRIMÃO DUPLO, EXCLUSIVE PINTURA</t>
  </si>
  <si>
    <t>ED-32102</t>
  </si>
  <si>
    <t xml:space="preserve">GUARDA-CORPO EXTERNO, ALTURA 130CM, EM TUBO GALVANIZADO, COM COSTURA, DIÂMETRO DE 2", ESP. 3MM, GRADIL COM DIVISÃO VERTICAL EM TUBO GALVANIZADO, COM COSTURA, DIÂMETRO DE 1", ESP. 3MM, INCLUSIVE CORRIMÃO SIMPLES, EXCLUSIVE PINTURA</t>
  </si>
  <si>
    <t>ED-32063</t>
  </si>
  <si>
    <t xml:space="preserve">GUARDA-CORPO EXTERNO, ALTURA 130CM, EM TUBO GALVANIZADO, COM COSTURA, DIÂMETRO DE 2", ESP. 3MM, GRADIL COM QUADRO EM BARRA CHATA (1.1/4"X3/16") E DIVISÃO VERTICAL EM BARRA CHATA (1.1/2"X3/16"), EXCLUSIVE PINTURA</t>
  </si>
  <si>
    <t>ED-32062</t>
  </si>
  <si>
    <t xml:space="preserve">GUARDA-CORPO EXTERNO, ALTURA 130CM, EM TUBO GALVANIZADO, COM COSTURA, DIÂMETRO DE 2", ESP. 3MM, GRADIL COM QUADRO EM BARRA CHATA (1.1/4"X3/16") E DIVISÃO VERTICAL EM BARRA CHATA (1.1/2"X3/16"), INCLUSIVE CORRIMÃO DUPLO, EXCLUSIVE PINTURA</t>
  </si>
  <si>
    <t>ED-32061</t>
  </si>
  <si>
    <t xml:space="preserve">GUARDA-CORPO EXTERNO, ALTURA 130CM, EM TUBO GALVANIZADO, COM COSTURA, DIÂMETRO DE 2", ESP. 3MM, GRADIL COM QUADRO EM BARRA CHATA (1.1/4"X3/16") E DIVISÃO VERTICAL EM BARRA CHATA (1.1/2"X3/16"), INCLUSIVE CORRIMÃO SIMPLES, EXCLUSIVE PINTURA</t>
  </si>
  <si>
    <t>ED-32097</t>
  </si>
  <si>
    <t xml:space="preserve">GUARDA-CORPO EXTERNO, ALTURA 130CM, EM TUBO GALVANIZADO, COM COSTURA, DIÂMETRO 2", ESP. 3MM, GRADIL COM DIVISÃO HORIZONTAL EM TUBO GALVANIZADO, COM COSTURA, DIÂMETRO 1", ESP. 3MM, INCLUSIVE CORRIMÃO DUPLO, EXCLUSIVE PINTURA</t>
  </si>
  <si>
    <t>ED-32095</t>
  </si>
  <si>
    <t xml:space="preserve">GUARDA-CORPO INTERNO, ALTURA 110CM, EM TUBO GALVANIZADO, COM COSTURA, DIÂMETRO DE 2", ESP. 3MM, GRADIL COM DIVISÃO HORIZONTAL EM TUBO GALVANIZADO, COM COSTURA, DIÂMETRO DE 1", ESP. 3MM, EXCLUSIVE PINTURA</t>
  </si>
  <si>
    <t>ED-32094</t>
  </si>
  <si>
    <t xml:space="preserve">GUARDA-CORPO INTERNO, ALTURA 110CM, EM TUBO GALVANIZADO, COM COSTURA, DIÂMETRO DE 2", ESP. 3MM, GRADIL COM DIVISÃO HORIZONTAL EM TUBO GALVANIZADO, COM COSTURA, DIÂMETRO DE 1", ESP. 3MM, INCLUSIVE CORRIMÃO DUPLO, EXCLUSIVE PINTURA</t>
  </si>
  <si>
    <t>ED-32093</t>
  </si>
  <si>
    <t xml:space="preserve">GUARDA-CORPO INTERNO, ALTURA 110CM, EM TUBO GALVANIZADO, COM COSTURA, DIÂMETRO DE 2", ESP. 3MM, GRADIL COM DIVISÃO HORIZONTAL EM TUBO GALVANIZADO, COM COSTURA, DIÂMETRO DE 1", ESP. 3MM, INCLUSIVE CORRIMÃO SIMPLES, EXCLUSIVE PINTURA</t>
  </si>
  <si>
    <t>ED-32101</t>
  </si>
  <si>
    <t xml:space="preserve">GUARDA-CORPO INTERNO, ALTURA 110CM, EM TUBO GALVANIZADO, COM COSTURA, DIÂMETRO DE 2", ESP. 3MM, GRADIL COM DIVISÃO VERTICAL EM TUBO GALVANIZADO, COM COSTURA, DIÂMETRO DE 1", ESP. 3MM, EXCLUSIVE PINTURA</t>
  </si>
  <si>
    <t>ED-32100</t>
  </si>
  <si>
    <t xml:space="preserve">GUARDA-CORPO INTERNO, ALTURA 110CM, EM TUBO GALVANIZADO, COM COSTURA, DIÂMETRO DE 2", ESP. 3MM, GRADIL COM DIVISÃO VERTICAL EM TUBO GALVANIZADO, COM COSTURA, DIÂMETRO DE 1", ESP. 3MM, INCLUSIVE CORRIMÃO DUPLO, EXCLUSIVE PINTURA</t>
  </si>
  <si>
    <t>ED-32099</t>
  </si>
  <si>
    <t xml:space="preserve">GUARDA-CORPO INTERNO, ALTURA 110CM, EM TUBO GALVANIZADO, COM COSTURA, DIÂMETRO DE 2", ESP. 3MM, GRADIL COM DIVISÃO VERTICAL EM TUBO GALVANIZADO, COM COSTURA, DIÂMETRO DE 1", ESP. 3MM, INCLUSIVE CORRIMÃO SIMPLES, EXCLUSIVE PINTURA</t>
  </si>
  <si>
    <t>ED-32060</t>
  </si>
  <si>
    <t xml:space="preserve">GUARDA-CORPO INTERNO, ALTURA 110CM, EM TUBO GALVANIZADO, COM COSTURA, DIÂMETRO DE 2", ESP. 3MM, GRADIL COM QUADRO EM BARRA CHATA (1.1/4"X3/16") E DIVISÃO VERTICAL EM BARRA CHATA (1.1/2"X3/16"), EXCLUSIVE PINTURA</t>
  </si>
  <si>
    <t>ED-32059</t>
  </si>
  <si>
    <t xml:space="preserve">GUARDA-CORPO INTERNO, ALTURA 110CM, EM TUBO GALVANIZADO, COM COSTURA, DIÂMETRO DE 2", ESP. 3MM, GRADIL COM QUADRO EM BARRA CHATA (1.1/4"X3/16") E DIVISÃO VERTICAL EM BARRA CHATA (1.1/2"X3/16"), INCLUSIVE CORRIMÃO DUPLO, EXCLUSIVE PINTURA</t>
  </si>
  <si>
    <t>ED-32058</t>
  </si>
  <si>
    <t xml:space="preserve">GUARDA-CORPO INTERNO, ALTURA 110CM, EM TUBO GALVANIZADO, COM COSTURA, DIÂMETRO DE 2", ESP. 3MM, GRADIL COM QUADRO EM BARRA CHATA (1.1/4"X3/16") E DIVISÃO VERTICAL EM BARRA CHATA (1.1/2"X3/16"), INCLUSIVE CORRIMÃO SIMPLES, EXCLUSIVE PINTURA</t>
  </si>
  <si>
    <t xml:space="preserve">ALAMBRADO PARA QUADRA</t>
  </si>
  <si>
    <t>ED-50921</t>
  </si>
  <si>
    <t xml:space="preserve">ALAMBRADO PARA QUADRA ESPORTIVA, EM TELA DE ARAME GALVANIZADO COM TRAMA LOSANGULAR DE 2" (50,8MM) E FIO BWG12 (2,77MM), ALTURA 1M, EXCLUSIVE PINTURA, INCLUSIVE FIXAÇÃO E FORNECIMENTO EM QUADROS DE TUBOS DE AÇO CARBONO GALVANIZADO DIÂMETRO DE 50MM (2")</t>
  </si>
  <si>
    <t>ED-50920</t>
  </si>
  <si>
    <t xml:space="preserve">ALAMBRADO PARA QUADRA ESPORTIVA, EM TELA DE ARAME GALVANIZADO COM TRAMA LOSANGULAR DE 2" (50,8MM) E FIO BWG12 (2,77MM), ALTURA 4M, EXCLUSIVE PINTURA, INCLUSIVE FIXAÇÃO E FORNECIMENTO EM QUADROS DE TUBOS DE AÇO CARBONO GALVANIZADO DIÂMETRO DE 50MM (2") - CONFORME DETALHE 15 (PADRÃO ESCOLAR)</t>
  </si>
  <si>
    <t>ED-50922</t>
  </si>
  <si>
    <t xml:space="preserve">ALAMBRADO PARA QUADRA ESPORTIVA, EM TELA DE ARAME GALVANIZADO COM TRAMA LOSANGULAR DE 2" (50,8MM) E FIO BWG12 (2,77MM), ALTURA 6M, EXCLUSIVE PINTURA, INCLUSIVE FIXAÇÃO E FORNECIMENTO EM QUADROS DE TUBOS DE AÇO CARBONO GALVANIZADO DIÂMETRO DE 50MM (2")</t>
  </si>
  <si>
    <t>ED-9100</t>
  </si>
  <si>
    <t xml:space="preserve">ALAMBRADO PARA QUADRA ESPORTIVA, EM TELA DE ARAME GALVANIZADO COM TRAMA LOSANGULAR DE 2" (50,8MM) E FIO BWG12 (2,77MM), EXCLUSIVE PINTURA, INCLUSIVE FIXAÇÃO E FORNECIMENTO EM QUADROS DE TUBOS DE AÇO CARBONO GALVANIZADO DIÂMETRO DE 50MM (2")</t>
  </si>
  <si>
    <t>ED-26408</t>
  </si>
  <si>
    <t xml:space="preserve">PORTA PARA ALAMBRADO, COM UMA (1) FOLHA, DIMENSÃO (90X210)CM, EM TELA DE ARAME GALVANIZADO COM TRAMA LOSANGULAR DE 2" (50,8MM) E FIO BWG12 (2,77MM), EXCLUSIVE PINTURA, INCLUSIVE FIXAÇÃO E FORNECIMENTO EM QUADROS DE TUBOS DE AÇO CARBONO GALVANIZADO DIÂMETRO DE 50MM (2"), BATENTE, DOBRADIÇAS E CADEADO COM LARGURA DE 50MM</t>
  </si>
  <si>
    <t xml:space="preserve">PEÇA ESPECIAL DE SERRALHERIA</t>
  </si>
  <si>
    <t>ED-9814</t>
  </si>
  <si>
    <t xml:space="preserve">CONJUNTO DE TRÊS (3) MASTROS DE PÁTIO PARA BANDEIRAS EM TUBO GALVANIZADO FLANGEADO, COM DOIS (2) MASTROS DE 6M DE ALTURA E UM (1) MASTRO DE 7M DE ALTURA, INCLUSIVE PINTURA ESMALTE, COM DUAS (2) DEMÃOS E BASE DE CONCRETO</t>
  </si>
  <si>
    <t>ED-50967</t>
  </si>
  <si>
    <t xml:space="preserve">MASTRO DE FACHADA PARA BANDEIRA EM TUBO GALVANIZADO, COM COMPRIMENTO DE 3M, INCLUSIVE PINTURA ESMALTE, COM DUAS (2) DEMÃOS E ACESSÓRIOS PARA FIXAÇÃO, EXCLUSIVE FORNECIMENTO DE ANDAIME OU PLATAFORMA</t>
  </si>
  <si>
    <t>ED-9809</t>
  </si>
  <si>
    <t xml:space="preserve">MASTRO DE PÁTIO PARA BANDEIRA EM TUBO GALVANIZADO FLANGEADO, ALTURA LIVRE 6M, INCLUSIVE PINTURA ESMALTE, COM DUAS (2) DEMÃOS, EXCLUSIVE BASE DE CONCRETO</t>
  </si>
  <si>
    <t>ED-9818</t>
  </si>
  <si>
    <t xml:space="preserve">MASTRO DE PÁTIO PARA BANDEIRA EM TUBO GALVANIZADO FLANGEADO, ALTURA LIVRE 7M, INCLUSIVE PINTURA ESMALTE, COM DUAS (2) DEMÃOS, EXCLUSIVE BASE DE CONCRETO</t>
  </si>
  <si>
    <t>ED-50929</t>
  </si>
  <si>
    <t xml:space="preserve">SEGREGADOR/BATE-RODAS PARA ESTACIONAMENTO ENGASTADO, EM TUBO GALVANIZADO, DIÂMETRO DE 3" (75MM), ACABAMENTO EM PINTURA ESMALTE, INCLUSIVE ESCAVAÇÃO, CHUMBAMENTO, FORNECIMENTO DE CONCRETO E BOTA-FORA DO MATERIAL</t>
  </si>
  <si>
    <t xml:space="preserve">ALÇAPÃO METÁLICO</t>
  </si>
  <si>
    <t>ED-50923</t>
  </si>
  <si>
    <t xml:space="preserve">ALÇAPÃO (60X60)CM COM QUADRO DE CANTONEIRA METÁLICA 1"X 1/8", TAMPA EM CANTONEIRA 7/8"X 1/8" E CHAPA METÁLICA Nº18 VINCADA, INCLUSIVE FERROLHO, CADEADO E PINTURA ANTICORROSIVA</t>
  </si>
  <si>
    <t>ED-50925</t>
  </si>
  <si>
    <t xml:space="preserve">ALÇAPÃO (70X70)CM COM QUADRO DE CANTONEIRA METÁLICA 1"X 1/8", TAMPA EM CANTONEIRA 7/8"X 1/8" E CHAPA METÁLICA Nº18 VINCADA, INCLUSIVE FERROLHO, CADEADO E PINTURA ANTICORROSIVA</t>
  </si>
  <si>
    <t>ED-50924</t>
  </si>
  <si>
    <t xml:space="preserve">ALÇAPÃO (80X80)CM COM QUADRO DE CANTONEIRA METÁLICA 1"X 1/8", TAMPA EM CANTONEIRA 7/8"X 1/8" E CHAPA METÁLICA Nº18 VINCADA, INCLUSIVE FERROLHO, CADEADO E PINTURA ANTICORROSIVA</t>
  </si>
  <si>
    <t xml:space="preserve">ESCADA DE MARINHEIRO</t>
  </si>
  <si>
    <t>ED-50947</t>
  </si>
  <si>
    <t xml:space="preserve">DEGRAU DE ESCADA PARA RESERVATÓRIO DE MÁQUINA/BOMBA ENGASTADO NA ALVENARIA, EM BARRA REDONDA, DIÂMETRO DE 7/8" (22,22MM) E CHUMBADORES EM AÇO, TIPO ANDORINHA, INCLUSIVE FIXAÇÃO E PINTURA ESMALTE SINTÉTICO, DUAS (2) DEMÃOS COM UMA (1) DEMÃO DE FUNDO ANTICORROSIVO</t>
  </si>
  <si>
    <t>ED-50948</t>
  </si>
  <si>
    <t xml:space="preserve">ESCADA MARINHEIRO COM GAIOLA DE PROTEÇÃO, EM BARRA CHATA, LARGURA DE 1.1/2" (38,10MM), ESP. 1/4" (6,35MM), COM MONTANTE EM BARRA CHATA, LARGURA DE 3/4" (19,05MM), COMPRIMENTO DE 5CM, ESP. 1/4" (6,35MM) E DEGRAU COM DIÂMETRO DE 1/2" (12,7MM), ESPAÇAMENTO DE 35CM, E CHUMBADORES EM AÇO, TIPO ANDORINHA, INCLUSIVE FIXAÇÃO E PINTURA ESMALTE SINTÉTICO, DUAS (2) DEMÃOS COM UMA (1) DEMÃO DE FUNDO ANTICORROSIVO</t>
  </si>
  <si>
    <t>ED-50949</t>
  </si>
  <si>
    <t xml:space="preserve">ESCADA MARINHEIRO SEM GAIOLA DE PROTEÇÃO, EM TUBO GALVANIZADO, COM DIÂMETRO DE 3/4", DEGRAU COM DIÂMETRO DE 1/2", ESPAÇAMENTO DE 35CM, E CHUMBADORES EM AÇO, TIPO ANDORINHA, INCLUSIVE FIXAÇÃO E PINTURA ESMALTE SINTÉTICO, DUAS (2) DEMÃOS COM UMA (1) DEMÃO DE FUNDO ANTICORROSIVO</t>
  </si>
  <si>
    <t>BATE-MACA</t>
  </si>
  <si>
    <t>ED-9637</t>
  </si>
  <si>
    <t xml:space="preserve">BATE MACA EM MADEIRA COM CORRIMÃO, INCLUSIVE ACESSÓRIO DE FIXAÇÃO E APLICAÇÃO DE VERNIZ SINTÉTICO MARÍTIMO, DUAS (2) DEMÃOS, ACABAMENTO TIPO FOSCO</t>
  </si>
  <si>
    <t>ED-49582</t>
  </si>
  <si>
    <t xml:space="preserve">BATE MACA EM MADEIRA SEM CORRIMÃO, INCLUSIVE ACESSÓRIO DE FIXAÇÃO E APLICAÇÃO DE VERNIZ SINTÉTICO MARÍTIMO, DUAS (2) DEMÃOS, ACABAMENTO TIPO FOSCO</t>
  </si>
  <si>
    <t>ED-49583</t>
  </si>
  <si>
    <t xml:space="preserve">PROTETOR DE PAREDE/BATE MACA CURVO EM PVC RÍGIDO DE ALTO IMPACTO, LARGURA 20CM, INCLUSIVE BASE DE FIXAÇÃO, TERMINAIS DE ACABAMENTO E ACESSÓRIOS</t>
  </si>
  <si>
    <t>PINTURA</t>
  </si>
  <si>
    <t xml:space="preserve">LIXAMENTO PARA PINTURA</t>
  </si>
  <si>
    <t>ED-20344</t>
  </si>
  <si>
    <t xml:space="preserve">LIXAMENTO E DESBASTE MECANIZADO EM PISO DE CONCRETO</t>
  </si>
  <si>
    <t>ED-50505</t>
  </si>
  <si>
    <t xml:space="preserve">LIXAMENTO MANUAL EM PAREDE PARA REMOÇÃO DE TINTA</t>
  </si>
  <si>
    <t>ED-50507</t>
  </si>
  <si>
    <t xml:space="preserve">LIXAMENTO MANUAL EM SUPERFÍCIE DE MADEIRA PARA REMOÇÃO DE TINTA E/OU VERNIZ</t>
  </si>
  <si>
    <t>ED-50508</t>
  </si>
  <si>
    <t xml:space="preserve">LIXAMENTO MANUAL EM SUPERFÍCIE METÁLICA PARA REMOÇÃO DE TINTA E/OU FUNDO ANTICORROSIVA</t>
  </si>
  <si>
    <t>ED-50506</t>
  </si>
  <si>
    <t xml:space="preserve">LIXAMENTO MANUAL EM TETO PARA REMOÇÃO DE TINTA</t>
  </si>
  <si>
    <t>ED-20378</t>
  </si>
  <si>
    <t xml:space="preserve">LIXAMENTO MECANIZADO EM PAREDE E TETO PARA REMOÇÃO DE TINTA ACRÍLICA/LÁTEX, MASSA PVA E GESSO</t>
  </si>
  <si>
    <t xml:space="preserve">SELADOR PAREDE</t>
  </si>
  <si>
    <t>ED-50514</t>
  </si>
  <si>
    <t xml:space="preserve">PREPARAÇÃO PARA EMASSAMENTO OU PINTURA (LÁTEX/ACRÍLICA) EM PAREDE, INCLUSIVE UMA (1) DEMÃO DE SELADOR ACRÍLICO</t>
  </si>
  <si>
    <t>ED-50516</t>
  </si>
  <si>
    <t xml:space="preserve">PREPARAÇÃO PARA EMASSAMENTO OU PINTURA (LÁTEX/ACRÍLICA) EM PAREDE OU FORRO EM CHAPA DE GESSO ACARTONADO (DRYWALL), INCLUSIVE UMA (1) DEMÃO DE SELADOR ACRÍLICO</t>
  </si>
  <si>
    <t>ED-50515</t>
  </si>
  <si>
    <t xml:space="preserve">PREPARAÇÃO PARA EMASSAMENTO OU PINTURA (LÁTEX/ACRÍLICA) EM TETO, INCLUSIVE UMA (1) DEMÃO DE SELADOR ACRÍLICO</t>
  </si>
  <si>
    <t xml:space="preserve">MASSA CORRIDA (PVA E ACRÍLICA)</t>
  </si>
  <si>
    <t>ED-50485</t>
  </si>
  <si>
    <t xml:space="preserve">EMASSAMENTO EM FORRO DE GESSO COM MASSA ACRÍLICA, UMA (1) DEMÃO, INCLUSIVE LIXAMENTO PARA PINTURA</t>
  </si>
  <si>
    <t>ED-50486</t>
  </si>
  <si>
    <t xml:space="preserve">EMASSAMENTO EM FORRO DE GESSO COM MASSA CORRIDA (PVA), UMA (1) DEMÃO, INCLUSIVE LIXAMENTO PARA PINTURA</t>
  </si>
  <si>
    <t>ED-50474</t>
  </si>
  <si>
    <t xml:space="preserve">EMASSAMENTO EM PAREDE COM MASSA ACRÍLICA, DUAS (2) DEMÃOS, INCLUSIVE LIXAMENTO PARA PINTURA</t>
  </si>
  <si>
    <t>ED-50473</t>
  </si>
  <si>
    <t xml:space="preserve">EMASSAMENTO EM PAREDE COM MASSA ACRÍLICA, UMA (1) DEMÃO, INCLUSIVE LIXAMENTO PARA PINTURA</t>
  </si>
  <si>
    <t>ED-50478</t>
  </si>
  <si>
    <t xml:space="preserve">EMASSAMENTO EM PAREDE COM MASSA CORRIDA (PVA), DUAS (2) DEMÃOS, INCLUSIVE LIXAMENTO PARA PINTURA</t>
  </si>
  <si>
    <t>ED-50477</t>
  </si>
  <si>
    <t xml:space="preserve">EMASSAMENTO EM PAREDE COM MASSA CORRIDA (PVA), UMA (1) DEMÃO, INCLUSIVE LIXAMENTO PARA PINTURA</t>
  </si>
  <si>
    <t>ED-50483</t>
  </si>
  <si>
    <t xml:space="preserve">EMASSAMENTO EM PAREDE EM CHAPA DE GESSO ACARTONADO (DRYWALL) COM MASSA ACRÍLICA, UMA (1) DEMÃO, INCLUSIVE LIXAMENTO PARA PINTURA</t>
  </si>
  <si>
    <t>ED-50484</t>
  </si>
  <si>
    <t xml:space="preserve">EMASSAMENTO EM PAREDE EM CHAPA DE GESSO ACARTONADO (DRYWALL) COM MASSA CORRIDA (PVA), UMA (1) DEMÃO, INCLUSIVE LIXAMENTO PARA PINTURA</t>
  </si>
  <si>
    <t>ED-50476</t>
  </si>
  <si>
    <t xml:space="preserve">EMASSAMENTO EM TETO COM MASSA ACRÍLICA, DUAS (2) DEMÃOS, INCLUSIVE LIXAMENTO PARA PINTURA</t>
  </si>
  <si>
    <t>ED-50475</t>
  </si>
  <si>
    <t xml:space="preserve">EMASSAMENTO EM TETO COM MASSA ACRÍLICA, UMA (1) DEMÃO, INCLUSIVE LIXAMENTO PARA PINTURA</t>
  </si>
  <si>
    <t>ED-50480</t>
  </si>
  <si>
    <t xml:space="preserve">EMASSAMENTO EM TETO COM MASSA CORRIDA (PVA), DUAS (2) DEMÃOS, INCLUSIVE LIXAMENTO PARA PINTURA</t>
  </si>
  <si>
    <t>ED-50479</t>
  </si>
  <si>
    <t xml:space="preserve">EMASSAMENTO EM TETO COM MASSA CORRIDA (PVA), UMA (1) DEMÃO, INCLUSIVE LIXAMENTO PARA PINTURA</t>
  </si>
  <si>
    <t xml:space="preserve">PINTURA LÁTEX (PVA)</t>
  </si>
  <si>
    <t>ED-50498</t>
  </si>
  <si>
    <t xml:space="preserve">PINTURA LÁTEX (PVA) EM PAREDE, DUAS (2) DEMÃOS, COM APLICAÇÃO MANUAL, EXCLUSIVE SELADOR ACRÍLICO E MASSA ACRÍLICA/CORRIDA (PVA)</t>
  </si>
  <si>
    <t>ED-50502</t>
  </si>
  <si>
    <t xml:space="preserve">PINTURA LÁTEX (PVA) EM PAREDE, DUAS (2) DEMÃOS, COM APLICAÇÃO MANUAL, INCLUSIVE UMA (1) DEMÃO DE MASSA CORRIDA (PVA), EXCLUSIVE SELADOR ACRÍLICO</t>
  </si>
  <si>
    <t>ED-50500</t>
  </si>
  <si>
    <t xml:space="preserve">PINTURA LÁTEX (PVA) EM PAREDE, TRÊS (3) DEMÃOS, COM APLICAÇÃO MANUAL, EXCLUSIVE SELADOR ACRÍLICO E MASSA ACRÍLICA/CORRIDA (PVA)</t>
  </si>
  <si>
    <t>ED-50504</t>
  </si>
  <si>
    <t xml:space="preserve">PINTURA LÁTEX (PVA) EM RODAPÉ OU MOLDURAS, ALTURA DE 5 CM A 7C M, COM APLICAÇÃO MANUAL, EXCLUSIVE SELADOR ACRÍLICO</t>
  </si>
  <si>
    <t>ED-16659</t>
  </si>
  <si>
    <t xml:space="preserve">PINTURA LÁTEX (PVA) EM SUPERFÍCIE DE MADEIRA, DUAS (2) DEMÃOS, COM APLICAÇÃO MANUAL, EXCLUSIVE SELADOR ACRÍLICO E MASSA ACRÍLICA/CORRIDA (PVA)</t>
  </si>
  <si>
    <t>ED-50499</t>
  </si>
  <si>
    <t xml:space="preserve">PINTURA LÁTEX (PVA) EM TETO, DUAS (2) DEMÃOS, COM APLICAÇÃO MANUAL, EXCLUSIVE SELADOR ACRÍLICO E MASSA ACRÍLICA/CORRIDA (PVA)</t>
  </si>
  <si>
    <t>ED-50503</t>
  </si>
  <si>
    <t xml:space="preserve">PINTURA LÁTEX (PVA) EM TETO, DUAS (2) DEMÃOS, COM APLICAÇÃO MANUAL, INCLUSIVE UMA (1) DEMÃO DE MASSA CORRIDA (PVA), EXCLUSIVE SELADOR ACRÍLICO</t>
  </si>
  <si>
    <t>ED-50501</t>
  </si>
  <si>
    <t xml:space="preserve">PINTURA LÁTEX (PVA) EM TETO, TRÊS (3) DEMÃOS, COM APLICAÇÃO MANUAL, EXCLUSIVE SELADOR ACRÍLICO E MASSA ACRÍLICA/CORRIDA (PVA)</t>
  </si>
  <si>
    <t xml:space="preserve">PINTURA ACRÍLICA</t>
  </si>
  <si>
    <t>ED-50451</t>
  </si>
  <si>
    <t xml:space="preserve">PINTURA ACRÍLICA EM PAREDE, DUAS (2) DEMÃOS, COM APLICAÇÃO MANUAL, EXCLUSIVE SELADOR ACRÍLICO E MASSA ACRÍLICA/CORRIDA (PVA)</t>
  </si>
  <si>
    <t>ED-50455</t>
  </si>
  <si>
    <t xml:space="preserve">PINTURA ACRÍLICA EM PAREDE, DUAS (2) DEMÃOS, INCLUSIVE UMA (1) DEMÃO DE MASSA CORRIDA (PVA), COM APLICAÇÃO MANUAL, EXCLUSIVE SELADOR ACRÍLICO</t>
  </si>
  <si>
    <t>ED-50453</t>
  </si>
  <si>
    <t xml:space="preserve">PINTURA ACRÍLICA EM PAREDE, TRÊS (3) DEMÃOS, COM APLICAÇÃO MANUAL EXCLUSIVE SELADOR ACRÍLICO E MASSA ACRÍLICA/CORRIDA (PVA)</t>
  </si>
  <si>
    <t>ED-50452</t>
  </si>
  <si>
    <t xml:space="preserve">PINTURA ACRÍLICA EM TETO, DUAS (2) DEMÃOS, COM APLICAÇÃO MANUAL, EXCLUSIVE SELADOR ACRÍLICO E MASSA ACRÍLICA/CORRIDA (PVA)</t>
  </si>
  <si>
    <t>ED-50456</t>
  </si>
  <si>
    <t xml:space="preserve">PINTURA ACRÍLICA EM TETO, DUAS (2) DEMÃOS, COM APLICAÇÃO MANUAL, INCLUSIVE UMA (1) DEMÃO DE MASSA CORRIDA (PVA), EXCLUSIVE SELADOR ACRÍLICO</t>
  </si>
  <si>
    <t>ED-50454</t>
  </si>
  <si>
    <t xml:space="preserve">PINTURA ACRÍLICA EM TETO, TRÊS (3) DEMÃOS, COM APLICAÇÃO MANUAL, EXCLUSIVE SELADOR ACRÍLICO E MASSA ACRÍLICA/CORRIDA (PVA)</t>
  </si>
  <si>
    <t xml:space="preserve">PINTURA A CAL</t>
  </si>
  <si>
    <t>ED-50470</t>
  </si>
  <si>
    <t xml:space="preserve">PINTURA EM CAIAÇÃO PARA AMBIENTE EXTERNO,TRÊS (3) DEMÃOS, COM APLICAÇÃO MANUAL, INCLUSIVE PIGMENTO E FIXADOR DE CAL</t>
  </si>
  <si>
    <t>ED-50469</t>
  </si>
  <si>
    <t xml:space="preserve">PINTURA EM CAIAÇÃO PARA AMBIENTE INTERNO,TRÊS (3) DEMÃOS, COM APLICAÇÃO MANUAL, INCLUSIVE PIGMENTO E FIXADOR DE CAL</t>
  </si>
  <si>
    <t xml:space="preserve">MASSA CORRIDA SOBRE MADEIRA</t>
  </si>
  <si>
    <t>ED-50481</t>
  </si>
  <si>
    <t xml:space="preserve">EMASSAMENTO A ÓLEO SOBRE MADEIRA, UMA (1) DEMÃO, INCLUSIVE LIXAMENTO PARA PINTURA</t>
  </si>
  <si>
    <t>ED-50482</t>
  </si>
  <si>
    <t xml:space="preserve">EMASSAMENTO EM ESQUADRIA DE MADEIRA COM MASSA A ÓLEO, DUAS (2) DEMÃOS, INCLUSIVE LIXAMENTO PARA PINTURA  A ÓLEO OU ESMALTE</t>
  </si>
  <si>
    <t xml:space="preserve">PINTURA PRESERVATIVA PARA MADEIRA</t>
  </si>
  <si>
    <t>ED-50512</t>
  </si>
  <si>
    <t xml:space="preserve">PINTURA PRESERVATIVA COM CUPINICIDA EM MADEIRA SECA, DUAS (2) DEMÃOS, COM APLICAÇÃO MANUAL, EXCLUSIVE APLICAÇÃO DE VERNIZ</t>
  </si>
  <si>
    <t>ED-50511</t>
  </si>
  <si>
    <t xml:space="preserve">PINTURA PRESERVATIVA COM CUPINICIDA EM MADEIRA SECA, DUAS (2) DEMÃOS, COM APLICAÇÃO MANUAL, INCLUSIVE DUAS (2) DEMÃOS DE VERNIZ SINTÉTICO MARÍTIMO, ACABAMENTO TIPO FOSCO</t>
  </si>
  <si>
    <t xml:space="preserve">PINTURA VERNIZ SOBRE MADEIRA</t>
  </si>
  <si>
    <t>ED-1454</t>
  </si>
  <si>
    <t xml:space="preserve">PINTURA COM VERNIZ IMPREGNANTE EM SUPERFÍCIE DE MADEIRA, DUAS (2) DEMÃOS, ACABAMENTO TIPO FOSCO, COM APLICAÇÃO MANUAL, INCLUSIVE PREPARAÇÃO DA SUPERFÍCIE COM LIXAMENTO</t>
  </si>
  <si>
    <t>ED-9026</t>
  </si>
  <si>
    <t xml:space="preserve">PINTURA COM VERNIZ SINTÉTICO MARÍTIMO EM BATE MACA DE MADEIRA SEM CORRIMÃO, COM LARGURA DE 15CM, ESP. 2CM, DUAS (2) DEMÃOS, ACABAMENTO TIPO FOSCO, COM APLICAÇÃO MANUAL, INCLUSIVE PREPARAÇÃO DA SUPERFÍCIE COM LIXAMENTO</t>
  </si>
  <si>
    <t>ED-50527</t>
  </si>
  <si>
    <t xml:space="preserve">PINTURA COM VERNIZ SINTÉTICO MARÍTIMO EM ESQUADRIAS DE MADEIRA, DUAS (2) DEMÃOS, ACABAMENTO TIPO ACETINADO (BRILHO SÚTIL), COM APLICAÇÃO MANUAL, INCLUSIVE PREPARAÇÃO DA SUPERFÍCIE COM LIXAMENTO</t>
  </si>
  <si>
    <t>ED-50526</t>
  </si>
  <si>
    <t xml:space="preserve">PINTURA COM VERNIZ SINTÉTICO MARÍTIMO EM ESQUADRIAS DE MADEIRA, DUAS (2) DEMÃOS, ACABAMENTO TIPO BRILHANTE, COM APLICAÇÃO MANUAL, INCLUSIVE PREPARAÇÃO DA SUPERFÍCIE COM LIXAMENTO</t>
  </si>
  <si>
    <t>ED-50528</t>
  </si>
  <si>
    <t xml:space="preserve">PINTURA COM VERNIZ SINTÉTICO MARÍTIMO EM ESQUADRIAS DE MADEIRA, DUAS (2) DEMÃOS, ACABAMENTO TIPO FOSCO, COM APLICAÇÃO MANUAL, INCLUSIVE PREPARAÇÃO DA SUPERFÍCIE COM LIXAMENTO</t>
  </si>
  <si>
    <t>ED-50531</t>
  </si>
  <si>
    <t xml:space="preserve">PINTURA COM VERNIZ SINTÉTICO MARÍTIMO EM RÉGUAS PARA FIXAÇÃO CARTAZES E PROTEÇÃO DE CARTEIRAS, COM LARGURA DE 10CM, ESP. 2CM, DUAS (2) DEMÃOS, ACABAMENTO TIPO FOSCO, COM APLICAÇÃO MANUAL, INCLUSIVE PREPARAÇÃO DA SUPERFÍCIE COM LIXAMENTO</t>
  </si>
  <si>
    <t xml:space="preserve">CERA EM ESQUADRIA DE MADEIRA</t>
  </si>
  <si>
    <t>ED-50471</t>
  </si>
  <si>
    <t xml:space="preserve">APLICAÇÃO DE CERA EM ESQUADRIAS DE MADEIRA, TRÊS (3) DEMÃOS, INCLUSIVE APLICAÇÃO DE SELADOR PARA MADEIRA</t>
  </si>
  <si>
    <t>ED-50472</t>
  </si>
  <si>
    <t xml:space="preserve">APLICAÇÃO DE CERA EM RODAPÉS COM ALTURA DE 10 CM, TRÊS (3) DEMÃOS, INCLUSIVE APLICAÇÃO DE SELADOR PARA MADEIRA</t>
  </si>
  <si>
    <t xml:space="preserve">FUNDO PARA PINTURA</t>
  </si>
  <si>
    <t>ED-50532</t>
  </si>
  <si>
    <t xml:space="preserve">PINTURA COM FUNDO ANTICORROSIVO (ZARCÃO) EM ESQUADRIA E SUPERFÍCIE METÁLICA, UMA (1) DEMÃO, INCLUSIVE PREPARAÇÃO DA SUPERFÍCIE COM LIXAMENTO</t>
  </si>
  <si>
    <t>ED-17630</t>
  </si>
  <si>
    <t xml:space="preserve">PINTURA COM FUNDO GALVANIZADO EM ESQUADRIA E SUPERFÍCIE METÁLICA, UMA (1) DEMÃO, INCLUSIVE PREPARAÇÃO DA SUPERFÍCIE COM LIXAMENTO</t>
  </si>
  <si>
    <t>ED-17544</t>
  </si>
  <si>
    <t xml:space="preserve">PINTURA COM FUNDO NIVELADOR EM SUPERFÍCIE DE MADEIRA OU ESQUADRIA DE MADEIRA, UMA (1) DEMÃO, INCLUSIVE PREPARAÇÃO DA SUPERFÍCIE COM LIXAMENTO, EXCLUSIVE MASSA A ÓLEO</t>
  </si>
  <si>
    <t xml:space="preserve">PINTURA ESMALTE SOBRE MADEIRA</t>
  </si>
  <si>
    <t>ED-14801</t>
  </si>
  <si>
    <t xml:space="preserve">PINTURA ESMALTE BASE ÁGUA EM SUPERFÍCIE DE MADEIRA, TRÊS (3) DEMÃOS, COM APLICAÇÃO MANUAL, EXCLUSIVE FUNDO NIVELADOR E MASSA A ÓLEO, INCLUSIVE PREPARAÇÃO DA SUPERFÍCIE COM LIXAMENTO</t>
  </si>
  <si>
    <t>ED-50493</t>
  </si>
  <si>
    <t xml:space="preserve">PINTURA ESMALTE BASE SOLVENTE EM ESQUADRIA DE MADEIRA, DUAS (2) DEMÃOS, COM APLICAÇÃO MANUAL, INCLUSIVE UMA (1) DEMÃO DE FUNDO NIVELADOR E PREPARAÇÃO DA SUPERFÍCIE COM LIXAMENTO, EXCLUSIVE MASSA A ÓLEO</t>
  </si>
  <si>
    <t>ED-28438</t>
  </si>
  <si>
    <t xml:space="preserve">PINTURA ESMALTE BASE SOLVENTE EM SUPERFÍCIE DE MADEIRA, DUAS (2) DEMÃOS, COM APLICAÇÃO MANUAL, INCLUSIVE PREPARAÇÃO DA SUPERFÍCIE COM LIXAMENTO, EXCLUSIVE FUNDO NIVELADOR E MASSA A ÓLEO</t>
  </si>
  <si>
    <t>ED-28437</t>
  </si>
  <si>
    <t xml:space="preserve">PINTURA ESMALTE BASE SOLVENTE EM SUPERFÍCIE DE MADEIRA, DUAS (2) DEMÃOS, COM APLICAÇÃO MANUAL, INCLUSIVE UMA (1) DEMÃO DE FUNDO NIVELADOR E PREPARAÇÃO DA SUPERFÍCIE COM LIXAMENTO, EXCLUSIVE MASSA A ÓLEO</t>
  </si>
  <si>
    <t xml:space="preserve">PINTURA ESMALTE SOBRE CONCRETO/ ALVENARIA</t>
  </si>
  <si>
    <t>ED-14802</t>
  </si>
  <si>
    <t xml:space="preserve">PINTURA ESMALTE BASE ÁGUA EM SUPERFÍCIE DE CONCRETO/ALVENARIA, TRÊS (3) DEMÃOS, COM APLICAÇÃO MANUAL, EXCLUSIVE SELADOR ACRÍLICO E MASSA ACRÍLICA/CORRIDA (PVA)</t>
  </si>
  <si>
    <t>ED-50509</t>
  </si>
  <si>
    <t xml:space="preserve">PINTURA ESMALTE BASE SOLVENTE EM SUPERFÍCIE DE CONCRETO/ALVENARIA, DUAS (2) DEMÃOS, COM APLICAÇÃO MANUAL, EXCLUSIVE SELADOR ACRÍLICO E MASSA ACRÍLICA/CORRIDA (PVA)</t>
  </si>
  <si>
    <t>ED-50510</t>
  </si>
  <si>
    <t xml:space="preserve">PINTURA ESMALTE BASE SOLVENTE EM SUPERFÍCIE DE CONCRETO/ALVENARIA, TRÊS (3) DEMÃOS, COM APLICAÇÃO MANUAL, EXCLUSIVE SELADOR ACRÍLICO E MASSA ACRÍLICA/CORRIDA (PVA)</t>
  </si>
  <si>
    <t xml:space="preserve">PINTURA ESMALTE SOBRE METAIS</t>
  </si>
  <si>
    <t>ED-14800</t>
  </si>
  <si>
    <t xml:space="preserve">PINTURA ESMALTE BASE ÁGUA EM SUPERFÍCIES METÁLICAS, TRÊS (3) DEMÃOS, COM APLICAÇÃO MANUAL, EXCLUSIVE FUNDO ANTICORROSIVO E PREPARAÇÃO DA SUPERFÍCIE COM LIXAMENTO</t>
  </si>
  <si>
    <t>ED-50491</t>
  </si>
  <si>
    <t xml:space="preserve">PINTURA ESMALTE BASE SOLVENTE EM ESQUADRIAS DE FERRO, DUAS (2) DEMÃOS, COM APLICAÇÃO MANUAL, INCLUSIVE UMA (1) DEMÃO DE FUNDO ANTICORROSIVO</t>
  </si>
  <si>
    <t>ED-50492</t>
  </si>
  <si>
    <t xml:space="preserve">PINTURA ESMALTE BASE SOLVENTE EM ESTRUTURA DE AÇO CARBONO, DUAS (2) DEMÃOS, COM APLICAÇÃO MANUAL, EXCLUSIVE FUNDO ANTICORROSIVO E PREPARAÇÃO DA SUPERFÍCIE COM LIXAMENTO</t>
  </si>
  <si>
    <t>ED-50497</t>
  </si>
  <si>
    <t xml:space="preserve">PINTURA ESMALTE BASE SOLVENTE EM ESTRUTURA METÁLICA, DUAS (2) DEMÃOS, COM APLICAÇÃO MANUAL, INCLUSIVE UMA (1) DEMÃO FUNDO GALVANIZADO</t>
  </si>
  <si>
    <t>ED-19640</t>
  </si>
  <si>
    <t xml:space="preserve">PINTURA ESMALTE BASE SOLVENTE EM GUARDA CORPO, COM OU SEM CORRIMÃO, DUAS (2) DEMÃOS, INCLUSIVE UMA (1) DEMÃO DE FUNDO ANTICORROSIVO</t>
  </si>
  <si>
    <t>ED-50495</t>
  </si>
  <si>
    <t xml:space="preserve">PINTURA ESMALTE BASE SOLVENTE EM SUPERFÍCIES METÁLICAS, DUAS (2) DEMÃOS, COM APLICAÇÃO MANUAL, INCLUSIVE UMA (1) DEMÃO DE FUNDO ANTICORROSIVO</t>
  </si>
  <si>
    <t>ED-50496</t>
  </si>
  <si>
    <t xml:space="preserve">PINTURA ESMALTE BASE SOLVENTE EM TUBO GALVANIZADO, DUAS (2) DEMÃOS, COM APLICAÇÃO MANUAL, INCLUSIVE UMA (1) DEMÃO DE FUNDO ANTICORROSIVO</t>
  </si>
  <si>
    <t xml:space="preserve">PINTURA EPÓXI EM PAREDE</t>
  </si>
  <si>
    <t>ED-9917</t>
  </si>
  <si>
    <t xml:space="preserve">PINTURA EPÓXI EM PAREDE, DUAS (2) DEMÃOS, COM APLICAÇÃO MANUAL EXCLUSIVE SELADOR ACRÍLICO E MASSA ACRÍLICA/CORRIDA (PVA)</t>
  </si>
  <si>
    <t>ED-9919</t>
  </si>
  <si>
    <t xml:space="preserve">PINTURA EPÓXI EM PAREDE, DUAS (2) DEMÃOS, COM APLICAÇÃO MANUAL INCLUSIVE UMA (1) DEMÃO DE MASSA ACRÍLICA, EXCLUSIVE SELADOR ACRÍLICO</t>
  </si>
  <si>
    <t>ED-9918</t>
  </si>
  <si>
    <t xml:space="preserve">PINTURA EPÓXI EM PAREDE, TRÊS (3) DEMÃOS, COM APLICAÇÃO MANUAL, EXCLUSIVE SELADOR ACRÍLICO E MASSA ACRÍLICA/CORRIDA (PVA)</t>
  </si>
  <si>
    <t xml:space="preserve">PINTURA EPÓXI EM PISO</t>
  </si>
  <si>
    <t>ED-9934</t>
  </si>
  <si>
    <t xml:space="preserve">PINTURA EPÓXI EM PISO, DUAS (2) DEMÃOS, COM APLICAÇÃO MANUAL, INCLUSIVE UMA (1) DEMÃO DE PRIMER EPÓXI</t>
  </si>
  <si>
    <t>ED-9933</t>
  </si>
  <si>
    <t xml:space="preserve">PINTURA EPÓXI EM PISO, DUAS (2) DEMÃOS, COM APLICAÇÃO MANUAL INCLUSIVE UMA (1) DEMÃO DE PRIMER EPÓXI E PREPARAÇÃO DA SUPERFÍCIE, ESP. 4MM, COM ARGAMASSA AUTONIVELANTE</t>
  </si>
  <si>
    <t>ED-9937</t>
  </si>
  <si>
    <t xml:space="preserve">PINTURA EPÓXI EM PISO, DUAS (2) DEMÃOS, EXCLUSIVE PRIMER EPÓXI, INCLUSIVE LIMPEZA DA SUPERFÍCIE</t>
  </si>
  <si>
    <t>ED-9935</t>
  </si>
  <si>
    <t xml:space="preserve">PREPARAÇÃO PARA PINTURA (EPÓXI) EM PISO, INCLUSIVE UMA (1) DEMÃO DE PRIMER EPÓXI</t>
  </si>
  <si>
    <t xml:space="preserve">PINTURA EPÓXI EM METAIS</t>
  </si>
  <si>
    <t>ED-50487</t>
  </si>
  <si>
    <t xml:space="preserve">PINTURA EPÓXI EM SUPERFÍCIES DE AÇO CARBONO, DUAS (2) DEMÃOS, COM APLICAÇÃO MANUAL</t>
  </si>
  <si>
    <t xml:space="preserve">PINTURA E VERNIZ EM CONCRETO</t>
  </si>
  <si>
    <t>ED-50517</t>
  </si>
  <si>
    <t xml:space="preserve">PINTURA A BASE DE RESINA DE SILICONE EM CONCRETO OU ALVENARIA APARENTE, DUAS (2) DEMÃOS, COM APLICAÇÃO MANUAL</t>
  </si>
  <si>
    <t>ED-50513</t>
  </si>
  <si>
    <t xml:space="preserve">PINTURA COM RESINA ACRÍLICA EM CONCRETO, DUAS (2) DEMÃOS, COM APLICAÇÃO MANUAL, INCLUSIVE UMA (1) DEMÃO DE SELADOR ACRÍLICO</t>
  </si>
  <si>
    <t>ED-50525</t>
  </si>
  <si>
    <t xml:space="preserve">PINTURA COM VERNIZ ACRÍLICO EM ALVENARIA OU CONCRETO, DUAS (2) DEMÃOS, COM APLICAÇÃO MANUAL, INCLUSIVE PREPARAÇÃO DA SUPERFÍCIE COM LIXAMENTO</t>
  </si>
  <si>
    <t xml:space="preserve">REVESTIMENTO TEXTURIZADO</t>
  </si>
  <si>
    <t>ED-9013</t>
  </si>
  <si>
    <t xml:space="preserve">PINTURA COM TEXTURA ACRÍLICA COM DESEMPENADEIRA DE AÇO, EXCLUSIVE SELADOR ACRÍLICO/FUNDO PREPARADOR</t>
  </si>
  <si>
    <t>ED-50519</t>
  </si>
  <si>
    <t xml:space="preserve">PINTURA COM TEXTURA ACRÍLICA COM DESEMPENADEIRA DE AÇO, INCLUSIVE UMA (1) DEMÃO DE SELADOR ACRÍLICO</t>
  </si>
  <si>
    <t>ED-50520</t>
  </si>
  <si>
    <t xml:space="preserve">PINTURA COM TEXTURA ACRÍLICA COM ROLO, EXCLUSIVE SELADOR ACRÍLICO/FUNDO PREPARADOR</t>
  </si>
  <si>
    <t>ED-50521</t>
  </si>
  <si>
    <t xml:space="preserve">PINTURA COM TEXTURA ACRÍLICA COM ROLO, INCLUSIVE UMA (1) DEMÃO DE SELADOR ACRÍLICO</t>
  </si>
  <si>
    <t xml:space="preserve">PINTURA ESPECIAL</t>
  </si>
  <si>
    <t>ED-50465</t>
  </si>
  <si>
    <t xml:space="preserve">PINTURA COM TINTA A BASE DE BORRACHA CLORADA EM FAIXAS DE DEMARCAÇÃO DE PISO, COM LARGURA DE 5CM, DUAS (2) DEMÃOS, COM APLICAÇÃO MECANIZADA</t>
  </si>
  <si>
    <t>ED-50467</t>
  </si>
  <si>
    <t xml:space="preserve">PINTURA COM TINTA A BASE DE BORRACHA CLORADA EM REVESTIMENTO CIMENTÍCIO OU CONCRETO, DUAS (2) DEMÃOS, COM APLICAÇÃO MANUAL</t>
  </si>
  <si>
    <t>ED-50466</t>
  </si>
  <si>
    <t xml:space="preserve">PINTURA COM TINTA A BASE DE BORRACHA CLORADA EM TELHAS DE FIBROCIMENTO, DUAS (2) DEMÃOS, COM APLICAÇÃO MANUAL</t>
  </si>
  <si>
    <t xml:space="preserve">PINTURA PARA VAGA DE GARAGEM</t>
  </si>
  <si>
    <t>ED-50460</t>
  </si>
  <si>
    <t xml:space="preserve">PINTURA ACRÍLICA PARA PISO EM FAIXA DE DEMARCAÇÃO DE QUADRA, COM APLICAÇÃO MANUAL, DUAS (2) DEMÃOS, FAIXA COM LARGURA DE 5 CM</t>
  </si>
  <si>
    <t>ED-50462</t>
  </si>
  <si>
    <t xml:space="preserve">PINTURA ACRÍLICA PARA PISO EM FAIXA DE DEMARCAÇÃO DE QUADRA, QUATRO (4) DEMÃOS, COM APLICAÇÃO MANUAL FAIXA COM LARGURA DE 5 CM</t>
  </si>
  <si>
    <t>ED-50459</t>
  </si>
  <si>
    <t xml:space="preserve">PINTURA ACRÍLICA PARA PISO EM PASSEIO/SUPERFÍCIE CIMENTADA, DUAS (2) DEMÃOS, COM APLICAÇÃO MANUAL</t>
  </si>
  <si>
    <t>ED-50461</t>
  </si>
  <si>
    <t xml:space="preserve">PINTURA ACRÍLICA PARA PISO EM QUADRAS ESPORTIVA, DUAS (2) DEMÃOS, COM APLICAÇÃO MANUAL</t>
  </si>
  <si>
    <t>ED-50463</t>
  </si>
  <si>
    <t xml:space="preserve">PINTURA ACRÍLICA PARA PISO EM QUADRAS ESPORTIVA, QUATRO (4) DEMÃOS, COM APLICAÇÃO MANUAL</t>
  </si>
  <si>
    <t>ED-50464</t>
  </si>
  <si>
    <t xml:space="preserve">PINTURA COM RESINA ACRÍLICA EM PISOS CIMENTADOS, DUAS (2) DEMÃOS, COM APLICAÇÃO MANUAL, INCLUSIVE PREPARAÇÃO E LIMPEZA DA SUPERFÍCIE</t>
  </si>
  <si>
    <t>ED-50468</t>
  </si>
  <si>
    <t xml:space="preserve">PINTURA COM TINTA A BASE DE BORRACHA CLORADA EM FAIXAS DE DEMARCAÇÃO DE QUADRA, COM LARGURA DE 5CM, DUAS (2) DEMÃOS, COM APLICAÇÃO MECANIZADA</t>
  </si>
  <si>
    <t>ED-50490</t>
  </si>
  <si>
    <t xml:space="preserve">PINTURA EPÓXI EM FAIXAS DE DEMARCAÇÃO DE PISO, LARGURA DE 5 CM, DUAS (2) DEMÃOS, COM APLICAÇÃO MANUAL</t>
  </si>
  <si>
    <t>ED-50518</t>
  </si>
  <si>
    <t xml:space="preserve">PINTURA PARA SINALIZAÇÃO DE VAGA DE ESTACIONAMENTO PARA PORTADORES DE NECESSIDADES ESPECIAIS SOBRE PAVIMENTAÇÃO URBANA, DUAS (2) DEMÃOS, COM APLICAÇÃO MANUAL, INCLUSIVE ÁREA DE PROTEÇÃO DE ESTACIONAMENTO</t>
  </si>
  <si>
    <t xml:space="preserve">PROTEÇÃO PARA SERVIÇOS DE PINTURA</t>
  </si>
  <si>
    <t>ED-18300</t>
  </si>
  <si>
    <t xml:space="preserve">PREPARAÇÃO E PROTEÇÃO DE  SUPERFÍCIE COM FITA CREPE, PARA APLICAÇÃO DE RESINA, TINTA OU VERNIZ, EXCLUSIVE PINTURA</t>
  </si>
  <si>
    <t xml:space="preserve">LOUÇAS, METAIS E ACESSÓRIOS</t>
  </si>
  <si>
    <t xml:space="preserve">BOJO EM AÇO INOX </t>
  </si>
  <si>
    <t>ED-50277</t>
  </si>
  <si>
    <t xml:space="preserve">CUBA EM AÇO INOXIDÁVEL DE EMBUTIR, AISI 304, APLICAÇÃO PARA PIA (465X330X115)MM, NÚMERO 1, ASSENTAMENTO EM BANCADA, INCLUSIVE VÁLVULA DE ESCOAMENTO DE METAL COM ACABAMENTO CROMADO, SIFÃO DE METAL TIPO COPO COM ACABAMENTO CROMADO</t>
  </si>
  <si>
    <t>ED-50278</t>
  </si>
  <si>
    <t xml:space="preserve">CUBA EM AÇO INOXIDÁVEL DE EMBUTIR, AISI 304, APLICAÇÃO PARA PIA (560X330X115)MM, NÚMERO 2, ASSENTAMENTO EM BANCADA, INCLUSIVE VÁLVULA DE ESCOAMENTO DE METAL COM ACABAMENTO CROMADO, SIFÃO DE METAL TIPO COPO COM ACABAMENTO CROMADO</t>
  </si>
  <si>
    <t>ED-50287</t>
  </si>
  <si>
    <t xml:space="preserve">CUBA EM AÇO INOXIDÁVEL DE EMBUTIR, AISI 304, APLICAÇÃO PARA TANQUE (600X600X400)MM, ASSENTAMENTO EM BANCADA, INCLUSIVE VÁLVULA DE ESCOAMENTO DE METAL COM ACABAMENTO CROMADO, SIFÃO DE METAL TIPO COPO COM ACABAMENTO CROMADO</t>
  </si>
  <si>
    <t>CUBA</t>
  </si>
  <si>
    <t>ED-50279</t>
  </si>
  <si>
    <t xml:space="preserve">CUBA DE LOUÇA BRANCA DE EMBUTIR, FORMATO OVAL, INCLUSIVE VÁLVULA DE ESCOAMENTO DE METAL COM ACABAMENTO CROMADO, SIFÃO DE METAL TIPO COPO COM ACABAMENTO CROMADO</t>
  </si>
  <si>
    <t>ED-50280</t>
  </si>
  <si>
    <t xml:space="preserve">CUBA DE LOUÇA BRANCA DE SOBREPOR, FORMATO OVAL, INCLUSIVE VÁLVULA DE ESCOAMENTO DE METAL COM ACABAMENTO CROMADO, SIFÃO DE METAL TIPO COPO COM ACABAMENTO CROMADO</t>
  </si>
  <si>
    <t>ED-2552</t>
  </si>
  <si>
    <t xml:space="preserve">LAVATÓRIO DE CANTO DE LOUÇA BRANCA SEM COLUNA, TAMANHO PEQUENO, INCLUSIVE ACESSÓRIOS DE FIXAÇÃO COM PARAFUSO CASTELO, VÁLVULA DE ESCOAMENTO DE METAL COM ACABAMENTO CROMADO, SIFÃO DE METAL TIPO COPO COM ACABAMENTO CROMADO, E REJUNTAMENTO, EXCLUSIVE TORNEIRA E ENGATE FLEXÍVEL</t>
  </si>
  <si>
    <t>ED-50282</t>
  </si>
  <si>
    <t xml:space="preserve">LAVATÓRIO DE LOUÇA BRANCA COM COLUNA, TAMANHO MÉDIO, INCLUSIVE ACESSÓRIOS DE FIXAÇÃO, VÁLVULA DE ESCOAMENTO DE METAL COM ACABAMENTO CROMADO, SIFÃO DE METAL TIPO COPO COM ACABAMENTO CROMADO E REJUNTAMENTO, EXCLUSIVE TORNEIRA E ENGATE FLEXÍVEL</t>
  </si>
  <si>
    <t>ED-50283</t>
  </si>
  <si>
    <t xml:space="preserve">LAVATÓRIO DE LOUÇA BRANCA SEM COLUNA, TAMANHO MÉDIO, INCLUSIVE ACESSÓRIOS DE FIXAÇÃO, VÁLVULA DE ESCOAMENTO DE METAL COM ACABAMENTO CROMADO, SIFÃO DE METAL TIPO COPO COM ACABAMENTO CROMADO E REJUNTAMENTO, EXCLUSIVE TORNEIRA E ENGATE FLEXÍVEL</t>
  </si>
  <si>
    <t>ED-50281</t>
  </si>
  <si>
    <t xml:space="preserve">LAVATÓRIO DE LOUÇA BRANCA SEM COLUNA, TAMANHO PEQUENO, INCLUSIVE ACESSÓRIOS DE FIXAÇÃO, VÁLVULA DE ESCOAMENTO DE METAL COM ACABAMENTO CROMADO, SIFÃO DE METAL TIPO COPO COM ACABAMENTO CROMADO E REJUNTAMENTO, EXCLUSIVE TORNEIRA E ENGATE FLEXÍVEL</t>
  </si>
  <si>
    <t>TANQUE</t>
  </si>
  <si>
    <t>ED-50288</t>
  </si>
  <si>
    <t xml:space="preserve">CUBA EM AÇO INOXIDÁVEL DE SOBREPOR, AISI 304, APLICAÇÃO PARA TANQUE (630X515X260)MM, ASSENTAMENTO EM BANCADA, INCLUSIVE VÁLVULA DE ESCOAMENTO DE METAL COM ACABAMENTO CROMADO, SIFÃO DE METAL TIPO COPO COM ACABAMENTO CROMADO</t>
  </si>
  <si>
    <t>ED-50289</t>
  </si>
  <si>
    <t xml:space="preserve">TANQUE DE LOUÇA BRANCA COM COLUNA, CAPACIDADE 22 LITROS, INCLUSIVE ACESSÓRIOS DE FIXAÇÃO E REJUNTAMENTO, EXCLUSIVE TORNEIRA, VÁLVULA DE ESCOAMENTO E SIFÃO</t>
  </si>
  <si>
    <t>ED-50290</t>
  </si>
  <si>
    <t xml:space="preserve">TANQUE DE LOUÇA BRANCA COM COLUNA, CAPACIDADE 22 LITROS, INCLUSIVE ACESSÓRIOS DE FIXAÇÃO, VÁLVULA DE ESCOAMENTO DE METAL COM ACABAMENTO CROMADO, SIFÃO DE METAL TIPO COPO COM ACABAMENTO CROMADO E REJUNTAMENTO, EXCLUSIVE TORNEIRA</t>
  </si>
  <si>
    <t>ED-9156</t>
  </si>
  <si>
    <t xml:space="preserve">TANQUE DE MÁRMORE SINTÉTICO DUPLO, CAPACIDADE 37 LITROS, INCLUSIVE ACESSÓRIOS DE FIXAÇÃO, VÁLVULA DE ESCOAMENTO DE METAL COM ACABAMENTO CROMADO E SIFÃO DE METAL TIPO COPO COM ACABAMENTO CROMADO, EXCLUSIVE TORNEIRA</t>
  </si>
  <si>
    <t>ED-9155</t>
  </si>
  <si>
    <t xml:space="preserve">TANQUE DE MÁRMORE SINTÉTICO SIMPLES, CAPACIDADE 20 LITROS, INCLUSIVE ACESSÓRIOS DE FIXAÇÃO, VÁLVULA DE ESCOAMENTO DE METAL COM ACABAMENTO CROMADO E SIFÃO DE METAL TIPO COPO COM ACABAMENTO CROMADO, EXCLUSIVE TORNEIRA</t>
  </si>
  <si>
    <t>ED-50293</t>
  </si>
  <si>
    <t xml:space="preserve">TANQUE DE POLIPROPILENO, CAPACIDADE 15 LITROS, INCLUSIVE ACESSÓRIOS DE FIXAÇÃO, VÁLVULA DE ESCOAMENTO DE PLÁSTICO (PVC) NA COR BRANCA E SIFÃO DE PLÁSTICO (PVC) TIPO COPO NA COR BRANCA, EXCLUSIVE TORNEIRA</t>
  </si>
  <si>
    <t>ED-50294</t>
  </si>
  <si>
    <t xml:space="preserve">TANQUE DE POLIPROPILENO, CAPACIDADE 24 LITROS, INCLUSIVE ACESSÓRIOS DE FIXAÇÃO, VÁLVULA DE ESCOAMENTO DE PLÁSTICO (PVC) NA COR BRANCA E SIFÃO DE PLÁSTICO (PVC) TIPO COPO NA COR BRANCA, EXCLUSIVE TORNEIRA</t>
  </si>
  <si>
    <t>TORNEIRA</t>
  </si>
  <si>
    <t>ED-29152</t>
  </si>
  <si>
    <t xml:space="preserve">TORNEIRA METÁLICA ANTIVANDALISMO, FECHAMENTO AUTOMÁTICO, ACABAMENTO CROMADO, APLICAÇÃO DE PAREDE, INCLUSIVE ACESSÓRIOS</t>
  </si>
  <si>
    <t>ED-22766</t>
  </si>
  <si>
    <t xml:space="preserve">TORNEIRA METÁLICA HOSPITALAR, ABERTURA ALAVANCA 1/4 DE VOLTA, ACABAMENTO CROMADO, COM AREJADOR, APLICAÇÃO DE MESA, INCLUSIVE ENGATE FLEXÍVEL METÁLICO</t>
  </si>
  <si>
    <t>ED-22765</t>
  </si>
  <si>
    <t xml:space="preserve">TORNEIRA METÁLICA HOSPITALAR, ABERTURA ALAVANCA 1/4 DE VOLTA, ACABAMENTO CROMADO, COM AREJADOR, APLICAÇÃO DE PAREDE</t>
  </si>
  <si>
    <t>ED-50328</t>
  </si>
  <si>
    <t xml:space="preserve">TORNEIRA METÁLICA PARA BEBEDOURO, ACABAMENTO CROMADO, APLICAÇÃO DE PAREDE</t>
  </si>
  <si>
    <t>ED-29992</t>
  </si>
  <si>
    <t xml:space="preserve">TORNEIRA METÁLICA PARA BEBEDOURO, FECHAMENTO AUTOMÁTICO, ACABAMENTO CROMADO, APLICAÇÃO DE PAREDE</t>
  </si>
  <si>
    <t>ED-50323</t>
  </si>
  <si>
    <t xml:space="preserve">TORNEIRA METÁLICA PARA IRRIGAÇÃO/JARDIM, ACABAMENTO CROMADO, APLICAÇÃO DE PAREDE</t>
  </si>
  <si>
    <t>ED-50330</t>
  </si>
  <si>
    <t xml:space="preserve">TORNEIRA METÁLICA PARA LAVATÓRIO, ABERTURA 1/4 DE VOLTA, ACABAMENTO CROMADO, COM AREJADOR, APLICAÇÃO DE MESA, INCLUSIVE ENGATE FLEXÍVEL METÁLICO</t>
  </si>
  <si>
    <t>ED-50329</t>
  </si>
  <si>
    <t xml:space="preserve">TORNEIRA METÁLICA PARA LAVATÓRIO, FECHAMENTO AUTOMÁTICO, ACABAMENTO CROMADO, COM AREJADOR, APLICAÇÃO DE MESA, INCLUSIVE ENGATE FLEXÍVEL METÁLICO</t>
  </si>
  <si>
    <t>ED-50326</t>
  </si>
  <si>
    <t xml:space="preserve">TORNEIRA METÁLICA PARA PIA, ABERTURA 1/4 DE VOLTA, ACABAMENTO CROMADO, COM AREJADOR, APLICAÇÃO DE PAREDE</t>
  </si>
  <si>
    <t>ED-50327</t>
  </si>
  <si>
    <t xml:space="preserve">TORNEIRA METÁLICA PARA PIA, ABERTURA 1/4 DE VOLTA, ACABAMENTO CROMADO, SEM AREJADOR, APLICAÇÃO DE PAREDE</t>
  </si>
  <si>
    <t>ED-50324</t>
  </si>
  <si>
    <t xml:space="preserve">TORNEIRA METÁLICA PARA PIA, BICA MÓVEL, ABERTURA 1/4 DE VOLTA, ACABAMENTO CROMADO, COM AREJADOR, APLICAÇÃO DE MESA, INCLUSIVE ENGATE FLEXÍVEL METÁLICO</t>
  </si>
  <si>
    <t>ED-50325</t>
  </si>
  <si>
    <t xml:space="preserve">TORNEIRA METÁLICA PARA PIA, BICA MÓVEL, ABERTURA 1/4 DE VOLTA, ACABAMENTO CROMADO, COM AREJADOR, APLICAÇÃO DE PAREDE</t>
  </si>
  <si>
    <t>ED-50331</t>
  </si>
  <si>
    <t xml:space="preserve">TORNEIRA METÁLICA PARA TANQUE, ACABAMENTO CROMADO, BICO COM ROSCA</t>
  </si>
  <si>
    <t>ED-22902</t>
  </si>
  <si>
    <t xml:space="preserve">TORNEIRA METÁLICA PARA TANQUE, ACABAMENTO CROMADO, COM AREJADOR</t>
  </si>
  <si>
    <t>ED-32664</t>
  </si>
  <si>
    <t xml:space="preserve">TORNEIRA PLÁSTICA PARA TANQUE/IRRIGAÇÃO, BICO COM ROSCA</t>
  </si>
  <si>
    <t xml:space="preserve">LIGAÇÃO FLEXÍVEL</t>
  </si>
  <si>
    <t>ED-16749</t>
  </si>
  <si>
    <t xml:space="preserve">ENGATE FLEXÍVEL EM PVC, COMPRIMENTO DE 30CM, DIÂMETRO DE 1/2" (20MM), INCLUSIVE ACESSÓRIOS PARA INSTALAÇÃO</t>
  </si>
  <si>
    <t>ED-50317</t>
  </si>
  <si>
    <t xml:space="preserve">ENGATE FLEXÍVEL METÁLICO, COMPRIMENTO DE 40CM, DIÂMETRO DE 1/2" (20MM), INCLUSIVE ACESSÓRIOS</t>
  </si>
  <si>
    <t>VÁLVULA</t>
  </si>
  <si>
    <t>ED-50349</t>
  </si>
  <si>
    <t xml:space="preserve">VÁLVULA DE ESCOAMENTO DE METAL PARA TANQUE, DIÂMETRO DE 1.1/4", ACABAMENTO CROMADO, INCLUSIVE ACESSÓRIOS</t>
  </si>
  <si>
    <t>ED-50347</t>
  </si>
  <si>
    <t xml:space="preserve">VÁLVULA DE ESCOAMENTO METÁLICA PARA LAVATÓRIO COM LADRÃO, SAÍDA DO DIÂMETRO DE 1", INCLUSIVE ACESSÓRIOS</t>
  </si>
  <si>
    <t>ED-50335</t>
  </si>
  <si>
    <t xml:space="preserve">VÁLVULA DE ESCOAMENTO METÁLICA, PARA PIA DE COZINHA AMERICANA, ACABAMENTO CROMADO, DIÂMETRO DE 3.1/2", INCLUSIVE ACESSÓRIOS</t>
  </si>
  <si>
    <t>ED-50336</t>
  </si>
  <si>
    <t xml:space="preserve">VÁLVULA DE ESCOAMENTO METÁLICA, PARA PIA DE COZINHA AMERICANA, ACABAMENTO CROMADO, DIÂMETRO DE 4.1/2", INCLUSIVE ACESSÓRIOS</t>
  </si>
  <si>
    <t>SIFÃO</t>
  </si>
  <si>
    <t>ED-50320</t>
  </si>
  <si>
    <t xml:space="preserve">SIFÃO DE METAL PARA LAVATÓRIO, TIPO COPO COM ACABAMENTO CROMADO, DIÂMETRO DE (1"X1.1/2"), INCLUSIVE ACESSÓRIOS</t>
  </si>
  <si>
    <t>ED-50321</t>
  </si>
  <si>
    <t xml:space="preserve">SIFÃO DE METAL PARA PIA, TIPO COPO COM ACABAMENTO CROMADO, DIÂMETRO DE (1.1/2"X1.1/2" OU 2"), INCLUSIVE ACESSÓRIOS</t>
  </si>
  <si>
    <t xml:space="preserve">BACIA SANITÁRIA</t>
  </si>
  <si>
    <t>ED-50300</t>
  </si>
  <si>
    <t xml:space="preserve">BACIA SANITÁRIA (TURCA) DE LOUÇA, COR BRANCA, INCLUSIVE ACESSÓRIOS DE FIXAÇÃO/VEDAÇÃO E REJUNTAMENTO, EXCLUSIVE VÁLVULA DE DESCARGA</t>
  </si>
  <si>
    <t>ED-50297</t>
  </si>
  <si>
    <t xml:space="preserve">BACIA SANITÁRIA (VASO) DE LOUÇA COM CAIXA ACOPLADA, COR BRANCA, INCLUSIVE ACESSÓRIOS DE FIXAÇÃO/VEDAÇÃO, ENGATE FLEXÍVEL METÁLICO E REJUNTAMENTO, EXCLUSIVE ASSENTO</t>
  </si>
  <si>
    <t>ED-6926</t>
  </si>
  <si>
    <t xml:space="preserve">BACIA SANITÁRIA (VASO) DE LOUÇA CONVENCIONAL ACESSÍVEL (PCR/PMR), COR BRANCA, INCLUSIVE ACESSÓRIOS DE FIXAÇÃO/VEDAÇÃO E REJUNTAMENTO, EXCLUSIVE ASSENTO, VÁLVULA DE DESCARGA E TUBO DE LIGAÇÃO</t>
  </si>
  <si>
    <t>ED-6925</t>
  </si>
  <si>
    <t xml:space="preserve">BACIA SANITÁRIA (VASO) DE LOUÇA CONVENCIONAL ACESSÍVEL (PCR/PMR), COR BRANCA, INCLUSIVE ACESSÓRIOS DE FIXAÇÃO/VEDAÇÃO, VÁLVULA DE DESCARGA METÁLICA COM ACIONAMENTO DUPLO, TUBO DE LIGAÇÃO DE LATÃO COM CANOPLA E REJUNTAMENTO, EXCLUSIVE ASSENTO</t>
  </si>
  <si>
    <t>ED-50301</t>
  </si>
  <si>
    <t xml:space="preserve">BACIA SANITÁRIA (VASO) DE LOUÇA CONVENCIONAL ACESSÍVEL (PCR/PMR), COR BRANCA, INCLUSIVE SÓCULO NA BASE, ACESSÓRIOS DE FIXAÇÃO/VEDAÇÃO, VÁLVULA DE DESCARGA METÁLICA COM ACIONAMENTO DUPLO, TUBO DE LIGAÇÃO DE LATÃO COM CANOPLA,E REJUNTAMENTO, EXCLUSIVE ASSENTO</t>
  </si>
  <si>
    <t>ED-50296</t>
  </si>
  <si>
    <t xml:space="preserve">BACIA SANITÁRIA (VASO) DE LOUÇA CONVENCIONAL, COR BRANCA, INCLUSIVE ACESSÓRIOS DE FIXAÇÃO/VEDAÇÃO E REJUNTAMENTO, EXCLUSIVE ASSENTO, VÁLVULA DE DESCARGA E TUBO DE LIGAÇÃO</t>
  </si>
  <si>
    <t>ED-50298</t>
  </si>
  <si>
    <t xml:space="preserve">BACIA SANITÁRIA (VASO) DE LOUÇA CONVENCIONAL, COR BRANCA, INCLUSIVE ACESSÓRIOS DE FIXAÇÃO/VEDAÇÃO, VÁLVULA DE DESCARGA METÁLICA COM ACIONAMENTO DUPLO, TUBO DE LIGAÇÃO DE LATÃO COM CANOPLA E REJUNTAMENTO, EXCLUSIVE ASSENTO</t>
  </si>
  <si>
    <t>ED-50299</t>
  </si>
  <si>
    <t xml:space="preserve">BACIA SANITÁRIA (VASO) DE LOUÇA CONVENCIONAL INFANTIL, COR BRANCA, INCLUSIVE ACESSÓRIOS DE FIXAÇÃO/VEDAÇÃO, VÁLVULA DE DESCARGA METÁLICA COM ACIONAMENTO DUPLO, TUBO DE LIGAÇÃO DE LATÃO COM CANOPLA E REJUNTAMENTO</t>
  </si>
  <si>
    <t>MICTÓRIO</t>
  </si>
  <si>
    <t>ED-50285</t>
  </si>
  <si>
    <t xml:space="preserve">MICTÓRIO COLETIVO, EM AÇO INOXIDÁVEL, TIPO AISI 304, CHAPA 22, COM DESENVOLVIMENTO DE 100CM, INCLUSIVE VÁLVULA DE ESCOAMENTO DE METAL NA COR CROMADA, SIFÃO DE METAL TIPO COPO NA COR CROMADA, FORNECIMENTO E INSTALAÇÃO</t>
  </si>
  <si>
    <t>ED-50284</t>
  </si>
  <si>
    <t xml:space="preserve">MICTÓRIO COLETIVO, EM AÇO INOXIDÁVEL, TIPO AISI 304, CHAPA 22, COM DESENVOLVIMENTO DE 140CM, INCLUSIVE VÁLVULA DE ESCOAMENTO DE METAL NA COR CROMADA, SIFÃO DE METAL TIPO COPO NA COR CROMADA, FORNECIMENTO E INSTALAÇÃO</t>
  </si>
  <si>
    <t>ED-50286</t>
  </si>
  <si>
    <t xml:space="preserve">MICTÓRIO SIFONADO DE LOUÇA BRANCA, INCLUSIVE ENGATE FLEXÍVEL, EXCLUSIVE VÁLVULA DE DESCARGA</t>
  </si>
  <si>
    <t xml:space="preserve">VÁLVULA E CAIXA DE DESCARGA</t>
  </si>
  <si>
    <t>ED-16340</t>
  </si>
  <si>
    <t xml:space="preserve">ACABAMENTO ANTIVANDALISMO COM ACIONAMENTO DUPLO, EM AÇO INOX, PARA CAIXA DE DESCARGA DE EMBUTIR, COMANDO DE ACIONAMENTO, INCLUSIVE ACESSÓRIOS PARA FIXAÇÃO</t>
  </si>
  <si>
    <t>ED-16339</t>
  </si>
  <si>
    <t xml:space="preserve">ACABAMENTO PLÁSTICO COM ACIONAMENTO DUPLO, NA COR BRANCA, PARA CAIXA DE DESCARGA DE EMBUTIR, COMANDO DE ACIONAMENTO, INCLUSIVE ACESSÓRIOS PARA FIXAÇÃO</t>
  </si>
  <si>
    <t>ED-9134</t>
  </si>
  <si>
    <t xml:space="preserve">BACIA SANITÁRIA (VASO) DE LOUÇA CONVENCIONAL INFANTIL, COR BRANCA, INCLUSIVE ACESSÓRIOS DE FIXAÇÃO/VEDAÇÃO E REJUNTAMENTO, EXCLUSIVE ASSENTO, VÁLVULA DE DESCARGA E TUBO DE LIGAÇÃO</t>
  </si>
  <si>
    <t>ED-16330</t>
  </si>
  <si>
    <t xml:space="preserve">CAIXA DE DESCARGA PLÁSTICA DE EMBUTIR EM ALVENARIA, INCLUSIVE CORTE E ENCHIMENTO EM ALVENARIA, TELA PARA APLICAÇÃO DE ARGAMASSA E ACESSÓRIOS DE FIXAÇÃO, EXCLUSIVE COMANDO DE ACIONAMENTO E ACABAMENTO</t>
  </si>
  <si>
    <t>ED-49938</t>
  </si>
  <si>
    <t xml:space="preserve">CAIXA DE DESCARGA PLÁSTICA, TIPO SUSPENSA, INCLUSIVE ACESSÓRIOS PARA FIXAÇÃO E ENGATE FLEXÍVEL EM PVC, DIÂMETRO DE 1/2" (20MM), EXCLUSIVE TUBO LONGO DE DESCIDA PARA CAIXA DE DESCARGA</t>
  </si>
  <si>
    <t>ED-9133</t>
  </si>
  <si>
    <t xml:space="preserve">VÁLVULA DE DESCARGA COM REGISTRO INTERNO, ACIONAMENTO DUPLO, DIÂMETRO DE 1.1/2" (50MM), INCLUSIVE ACABAMENTO DA VÁLVULA</t>
  </si>
  <si>
    <t>ED-50337</t>
  </si>
  <si>
    <t xml:space="preserve">VÁLVULA DE DESCARGA COM REGISTRO INTERNO, ACIONAMENTO SIMPLES, DIÂMETRO DE 1.1/2" (50MM), INCLUSIVE ACABAMENTO DA VÁLVULA</t>
  </si>
  <si>
    <t>ED-50348</t>
  </si>
  <si>
    <t xml:space="preserve">VÁLVULA DE DESCARGA METÁLICA PARA MICTÓRIO COM FECHAMENTO AUTOMÁTICO, EXCLUSIVE MICTÓRIO</t>
  </si>
  <si>
    <t xml:space="preserve">BEBEDOURO ELÉTRICO</t>
  </si>
  <si>
    <t>ED-48171</t>
  </si>
  <si>
    <t xml:space="preserve">BEBEDOURO CONJUGADO DE COLUNA/PRESSÃO,TIPO ADULTO E INFANTIL COM ACABAMENTO EM AÇO INOX, NA COR BRANCA, PRESSÃO DA REDE MÍNIMA REFERENCIAL DE 6M.C.A, INCLUSIVE ACESSÓRIOS</t>
  </si>
  <si>
    <t>ED-48172</t>
  </si>
  <si>
    <t xml:space="preserve">BEBEDOURO CONJUGADO DE COLUNA/PRESSÃO,TIPO ADULTO E INFANTIL COM ACABAMENTO EM PINTURA ELETROSTÁTICA, NA COR BRANCA, PRESSÃO DA REDE MÍNIMA REFERENCIAL DE 6M.C.A, INCLUSIVE ACESSÓRIOS</t>
  </si>
  <si>
    <t>ED-15575</t>
  </si>
  <si>
    <t xml:space="preserve">BEBEDOURO DE  PRESSÃO, TIPO ACESSÍVEL COM ACABAMENTO EM AÇO INOX, PRESSÃO DA REDE MÍNIMA REFERENCIAL DE 6M.C.A, INCLUSIVE ACESSÓRIOS E INSTALAÇÃO</t>
  </si>
  <si>
    <t>ED-48169</t>
  </si>
  <si>
    <t xml:space="preserve">BEBEDOURO DE COLUNA/PRESSÃO,TIPO ADULTO COM ACABAMENTO EM AÇO INOX, PRESSÃO DA REDE MÍNIMA REFERENCIAL DE 6M.C.A, INCLUSIVE ACESSÓRIOS</t>
  </si>
  <si>
    <t>ED-48170</t>
  </si>
  <si>
    <t xml:space="preserve">BEBEDOURO DE COLUNA/PRESSÃO,TIPO ADULTO COM ACABAMENTO EM PINTURA ELETROSTÁTICA, NA COR BRANCA, PRESSÃO DA REDE MÍNIMA REFERENCIAL DE 6M.C.A, INCLUSIVE ACESSÓRIOS</t>
  </si>
  <si>
    <t>ED-48177</t>
  </si>
  <si>
    <t xml:space="preserve">FILTRO DE ÁGUA POTÁVEL, DIÂMETRO DE 1/2", CLASSE DE FILTRAGEM TIPO D, INCLUSIVE ACESSÓRIOS PARA INSTALAÇÃO</t>
  </si>
  <si>
    <t xml:space="preserve">DUCHA HIGIÊNICA</t>
  </si>
  <si>
    <t>ED-50316</t>
  </si>
  <si>
    <t xml:space="preserve">DUCHA HIGIÊNICA COM REGISTRO PARA CONTROLE DE FLUXO DE ÁGUA, DIÂMETRO DE 1/2" (20MM), INCLUSIVE ACESSÓRIOS</t>
  </si>
  <si>
    <t>CHUVEIRO</t>
  </si>
  <si>
    <t>ED-50310</t>
  </si>
  <si>
    <t xml:space="preserve">BRAÇO PARA CHUVEIRO, COMPRIMENTO 40 CM, DIÂMETRO NOMINAL DE 1/2" (20MM), INCLUSIVE ACABAMENTO</t>
  </si>
  <si>
    <t>ED-16344</t>
  </si>
  <si>
    <t xml:space="preserve">CHUVEIRO ELÉTRICO BRANCO, TENSÃO 127V/220V, POTÊNCIA 4600W/5500W, INCLUSIVE BRAÇO/CANO</t>
  </si>
  <si>
    <t>ED-50314</t>
  </si>
  <si>
    <t xml:space="preserve">CHUVEIRO ELÉTRICO COM RESISTÊNCIA BLINDADA, TENSÃO 127V/220V, POTÊNCIA 5500W/6800W, INCLUSIVE BRAÇO/CANO</t>
  </si>
  <si>
    <t>ED-50313</t>
  </si>
  <si>
    <t xml:space="preserve">CHUVEIRO ELÉTRICO CROMADO, TENSÃO 127V/220V, POTÊNCIA 5500W/6800W, INCLUSIVE BRAÇO/CANO</t>
  </si>
  <si>
    <t>ED-32667</t>
  </si>
  <si>
    <t xml:space="preserve">DUCHA PLÁSTICA, SAÍDA COM DIÂMETRO DE 5", INCLUSIVE ACESSÓRIOS</t>
  </si>
  <si>
    <t xml:space="preserve">COMPLEMENTO DE LOUÇA</t>
  </si>
  <si>
    <t>ED-48156</t>
  </si>
  <si>
    <t xml:space="preserve">ASSENTO PLÁSTICO PARA BACIA SANITÁRIA, NA COR BRANCA, PADRÃO POPULAR, INCLUSIVE ACESSÓRIOS PARA FIXAÇÃO</t>
  </si>
  <si>
    <t>ED-50309</t>
  </si>
  <si>
    <t xml:space="preserve">BOLSA DE LIGAÇÃO DE BORRACHA, DIÂMETRO DE 1.1/2", PARA VASO SANITÁRIO, EXCLUSIVE TUBO DE LIGAÇÃO</t>
  </si>
  <si>
    <t>ED-48174</t>
  </si>
  <si>
    <t xml:space="preserve">CABIDE DE LOUÇA COM DOIS (2) GANCHOS, NA COR BRANCA, ASSENTAMENTO EM ARGAMASSA INDUSTRIALIZADA, INCLUSIVE REJUNTAMENTO</t>
  </si>
  <si>
    <t>ED-48176</t>
  </si>
  <si>
    <t xml:space="preserve">CABIDE METÁLICO, GANCHO SIMPLES, ACABAMENTO CROMADO, INCLUSIVE ACESSÓRIOS PARA FIXAÇÃO</t>
  </si>
  <si>
    <t>ED-48181</t>
  </si>
  <si>
    <t xml:space="preserve">DISTRIBUIDOR/DISPENSER PARA PAPEL HIGIÊNICO EM AÇO INOX, ACABAMENTO POLIDO OU ESCOVADO, TIPO SOBREPOR, INCLUSIVE ACESSÓRIOS DE FIXAÇÃO</t>
  </si>
  <si>
    <t>ED-48185</t>
  </si>
  <si>
    <t xml:space="preserve">MEIA SABONETEIRA DE LOUÇA, NA COR BRANCA, ASSENTAMENTO COM ARGAMASSA INDUSTRIALIZADA, INCLUSIVE REJUNTAMENTO</t>
  </si>
  <si>
    <t>ED-48179</t>
  </si>
  <si>
    <t xml:space="preserve">PAPELEIRA DE LOUÇA COM ROLETE, NA COR BRANCA, ASSENTAMENTO COM ARGAMASSA INDUSTRIALIZADA, INCLUSIVE REJUNTAMENTO</t>
  </si>
  <si>
    <t>ED-50319</t>
  </si>
  <si>
    <t xml:space="preserve">PARAFUSO CASTELO, NÚMERO 8, INCLUSIVE ARRUELA E BUCHA PARA FIXAÇÃO</t>
  </si>
  <si>
    <t>ED-48186</t>
  </si>
  <si>
    <t xml:space="preserve">SABONETEIRA DE LOUÇA, NA COR BRANCA, ASSENTAMENTO COM ARGAMASSA INDUSTRIALIZADA, INCLUSIVE REJUNTAMENTO</t>
  </si>
  <si>
    <t>ED-48187</t>
  </si>
  <si>
    <t xml:space="preserve">SABONETEIRA EM AÇO INOX, ACABAMENTO POLIDO, TIPO CONCHA, DE SOBREPOR, INCLUSIVE ACESSÓRIOS PARA FIXAÇÃO</t>
  </si>
  <si>
    <t>ED-48175</t>
  </si>
  <si>
    <t xml:space="preserve">TOALHEIRO/CABIDE EM TUBO, ACABAMENTO CROMADO, TIPO SIMPLES, COMPRIMENTO DE 60CM, INCLUSIVE ACESSÓRIOS PARA FIXAÇÃO</t>
  </si>
  <si>
    <t>ED-50318</t>
  </si>
  <si>
    <t xml:space="preserve">TUBO DE LIGAÇÃO DE ÁGUA EM PVC PARA BACIA SANITÁRIA (VASO), DIÂMETRO DE 1.1/2", COMPRIMENTO 20CM, ACABAMENTO CROMADO, INCLUSIVE CANOPLA, BOLSA ESPUDE E ACESSÓRIOS</t>
  </si>
  <si>
    <t>ED-50332</t>
  </si>
  <si>
    <t xml:space="preserve">TUBO DE LIGAÇÃO DE ÁGUA METÁLICO PARA BACIA SANITÁRIA (VASO), DIÂMETRO DE 1.1/2", COMPRIMENTO 20CM, INCLUSIVE CANOPLA, BOLSA ESPUDE E ACESSÓRIOS</t>
  </si>
  <si>
    <t>ED-9135</t>
  </si>
  <si>
    <t xml:space="preserve">TUBO DE LIGAÇÃO DE ÁGUA PARA BACIA SANITÁRIA (VASO), DIÂMETRO DE 1.1/2", COMPRIMENTO 25CM, INCLUSIVE CANOPLA, BOLSA ESPUDE E ACESSÓRIOS</t>
  </si>
  <si>
    <t>ED-50333</t>
  </si>
  <si>
    <t xml:space="preserve">TUBO LONGO DE DESCIDA PARA CAIXA DE DESCARGA, EM PVC, TIPO SOBREPOR, DIÂMETRO DE 40MM (1.1/2"), COMPRIMENTO 160CM, INCLUSIVE BOLSA ESPUDE E ACESSÓRIOS</t>
  </si>
  <si>
    <t>ED-50334</t>
  </si>
  <si>
    <t xml:space="preserve">TUBO PARA DESCARGA, EM PVC, INCLUSIVE JOELHO AZUL, DIÂMETRO DE 40MM (1.1/2") E ACESSÓRIOS</t>
  </si>
  <si>
    <t>DISTRIBUIDOR/DISPENSER</t>
  </si>
  <si>
    <t>ED-48184</t>
  </si>
  <si>
    <t xml:space="preserve">DISTRIBUIDOR/DISPENSER PARA ÁLCOOL EM GEL OU SABONETE LÍQUIDO, EM AÇO INOX, CAPACIDADE RESERVATÓRIO 800ML, INCLUSIVE ACESSÓRIOS PARA FIXAÇÃO</t>
  </si>
  <si>
    <t>ED-48189</t>
  </si>
  <si>
    <t xml:space="preserve">DISTRIBUIDOR/DISPENSER PARA ÁLCOOL EM GEL OU SABONETE LÍQUIDO, EM PLÁSTICO, CAPACIDADE RESERVATÓRIO 1500ML, INCLUSIVE ACESSÓRIOS PARA FIXAÇÃO</t>
  </si>
  <si>
    <t>ED-48155</t>
  </si>
  <si>
    <t xml:space="preserve">DISTRIBUIDOR/DISPENSER PARA ÁLCOOL EM GEL OU SABONETE LÍQUIDO, EM PLÁSTICO, CAPACIDADE RESERVATÓRIO 800ML, INCLUSIVE ACESSÓRIOS PARA FIXAÇÃO</t>
  </si>
  <si>
    <t>ED-48188</t>
  </si>
  <si>
    <t>ED-48183</t>
  </si>
  <si>
    <t xml:space="preserve">DISTRIBUIDOR/DISPENSER PARA PAPEL HIGIÊNICO EM PLÁSTICO, TIPO SOBREPOR, INCLUSIVE ACESSÓRIOS DE FIXAÇÃO</t>
  </si>
  <si>
    <t>ED-48180</t>
  </si>
  <si>
    <t xml:space="preserve">DISTRIBUIDOR/DISPENSER PARA PORTA PAPEL TOALHA PARA INTERFOLHAS DE DUAS (2) OU TRÊS (3) DOBRAS, EM AÇO INOX, INCLUSIVE ACESSÓRIOS PARA FIXAÇÃO</t>
  </si>
  <si>
    <t>ED-48182</t>
  </si>
  <si>
    <t xml:space="preserve">DISTRIBUIDOR/DISPENSER PARA PORTA PAPEL TOALHA PARA INTERFOLHAS DE DUAS (2) OU TRÊS (3) DOBRAS, EM PLÁSTICO, INCLUSIVE ACESSÓRIOS PARA FIXAÇÃO</t>
  </si>
  <si>
    <t xml:space="preserve">EQUIPAMENTO PARA ACESSIBILIDADE (PMR/PCR)</t>
  </si>
  <si>
    <t>ED-48158</t>
  </si>
  <si>
    <t xml:space="preserve">BANCO ARTICULADO EM AÇO INOX COM CANTOS ARREDONDADOS, LARGURA DE 45CM, COMPRIMENTO DE 70CM, PARA ACESSIBILIDADE (PMR/PCR), INSTALADO EM PAREDE, INCLUSIVE ACESSÓRIOS PARA FIXAÇÃO</t>
  </si>
  <si>
    <t>ED-48165</t>
  </si>
  <si>
    <t xml:space="preserve">BARRA DE APOIO EM AÇO INOX POLIDO EM "L", DIÂMETRO DE 1.1/4", PARA ACESSIBILIDADE (PMR/PCR), COMPRIMENTO 140CM, INSTALADO EM PAREDE, INCLUSIVE ACESSÓRIOS PARA FIXAÇÃO</t>
  </si>
  <si>
    <t>ED-48167</t>
  </si>
  <si>
    <t xml:space="preserve">BARRA DE APOIO EM AÇO INOX POLIDO PARA LAVATÓRIO DE CANTO, DIÂMETRO DE 1.1/4", PARA ACESSIBILIDADE (PMR/PCR), INSTALADO EM PAREDE, INCLUSIVE ACESSÓRIOS PARA FIXAÇÃO</t>
  </si>
  <si>
    <t>ED-48161</t>
  </si>
  <si>
    <t xml:space="preserve">BARRA DE APOIO EM AÇO INOX POLIDO RETA, DIÂMETRO DE 1.1/4", PARA ACESSIBILIDADE (PMR/PCR), COMPRIMENTO 100CM, INSTALADO EM PAREDE, INCLUSIVE ACESSÓRIOS PARA FIXAÇÃO</t>
  </si>
  <si>
    <t>ED-48166</t>
  </si>
  <si>
    <t xml:space="preserve">BARRA DE APOIO EM AÇO INOX POLIDO RETA, DIÂMETRO DE 1.1/4", PARA ACESSIBILIDADE (PMR/PCR), COMPRIMENTO 120CM, INSTALADO EM PAREDE, INCLUSIVE ACESSÓRIOS PARA FIXAÇÃO</t>
  </si>
  <si>
    <t>ED-48163</t>
  </si>
  <si>
    <t xml:space="preserve">BARRA DE APOIO EM AÇO INOX POLIDO RETA, DIÂMETRO DE 1.1/4", PARA ACESSIBILIDADE (PMR/PCR), COMPRIMENTO 40CM, INSTALADO EM PORTA/PAREDE, INCLUSIVE ACESSÓRIOS PARA FIXAÇÃO</t>
  </si>
  <si>
    <t>ED-48164</t>
  </si>
  <si>
    <t xml:space="preserve">BARRA DE APOIO EM AÇO INOX POLIDO RETA, DIÂMETRO DE 1.1/4", PARA ACESSIBILIDADE (PMR/PCR), COMPRIMENTO 70CM, INSTALADO EM PAREDE, INCLUSIVE ACESSÓRIOS PARA FIXAÇÃO</t>
  </si>
  <si>
    <t>ED-48160</t>
  </si>
  <si>
    <t xml:space="preserve">BARRA DE APOIO EM AÇO INOX POLIDO RETA, DIÂMETRO DE 1.1/4", PARA ACESSIBILIDADE (PMR/PCR), COMPRIMENTO 80CM, INSTALADO EM PAREDE, INCLUSIVE ACESSÓRIOS PARA FIXAÇÃO</t>
  </si>
  <si>
    <t>ED-48162</t>
  </si>
  <si>
    <t xml:space="preserve">BARRA DE APOIO EM AÇO INOX POLIDO RETA, DIÂMETRO DE 1.1/4", PARA ACESSIBILIDADE (PMR/PCR), COMPRIMENTO 90CM, INSTALADO EM PAREDE, INCLUSIVE ACESSÓRIOS PARA FIXAÇÃO</t>
  </si>
  <si>
    <t xml:space="preserve">BANCADAS E PRATELEIRAS</t>
  </si>
  <si>
    <t xml:space="preserve">BANCADA EM AÇO INOX</t>
  </si>
  <si>
    <t>ED-48337</t>
  </si>
  <si>
    <t xml:space="preserve">BANCADA EM AÇO INOXIDÁVEL, ESP. 4CM, PREENCHIDA COM CONCRETO E TELA DE AÇO Q-138, ACABAMENTO POLIDO, APOIADO EM CONSOLE DE CANTONEIRA, ESP. 1/8" OU 3,17MM, INCLUSIVE CUBA E RODABANCA/FRONTÃO, EXCLUSIVE VÁLVULA, SIFÃO E TORNEIRA</t>
  </si>
  <si>
    <t xml:space="preserve">BANCADA EM ARDÓSIA</t>
  </si>
  <si>
    <t>ED-22143</t>
  </si>
  <si>
    <t xml:space="preserve">BANCADA EM ARDÓSIA, COR NATURAL, ESP. 3CM, ACABAMENTO POLIDO, APOIADA EM ALVENARIA, EXCLUSIVE ALVENARIA, RODABANCA/FRONTÃO, TESTEIRA/FAIXA, FURO EM BANCADA, CUBA METÁLICA, VÁLVULA, SIFÃO, TORNEIRA E ENGATE FLEXÍVEL</t>
  </si>
  <si>
    <t>ED-22142</t>
  </si>
  <si>
    <t xml:space="preserve">BANCADA EM ARDÓSIA, COR NATURAL, ESP. 3CM, ACABAMENTO POLIDO, APOIADA EM CONSOLE DE METALON (50X30)MM, EXCLUSIVE RODABANCA/FRONTÃO, TESTEIRA/FAIXA, FURO EM BANCADA, CUBA METÁLICA, VÁLVULA, SIFÃO, TORNEIRA E ENGATE FLEXÍVEL</t>
  </si>
  <si>
    <t xml:space="preserve">BANCADA EM GRANITO</t>
  </si>
  <si>
    <t>ED-21657</t>
  </si>
  <si>
    <t xml:space="preserve">BANCADA EM GRANITO, COR CINZA ANDORINHA, ESP. 2CM, ACABAMENTO POLIDO, APOIADA EM ALVENARIA, EXCLUSIVE ALVENARIA, RODABANCA/FRONTÃO, TESTEIRA/FAIXA, FURO EM BANCADA, CUBA METÁLICA, VÁLVULA, SIFÃO, TORNEIRA E ENGATE FLEXÍVEL</t>
  </si>
  <si>
    <t>ED-21631</t>
  </si>
  <si>
    <t xml:space="preserve">BANCADA EM GRANITO, COR CINZA ANDORINHA, ESP. 2CM, ACABAMENTO POLIDO, APOIADA EM CONSOLE DE METALON (50X30)MM, EXCLUSIVE RODABANCA/FRONTÃO, TESTEIRA/FAIXA, FURO EM BANCADA, CUBA METÁLICA, VÁLVULA, SIFÃO, TORNEIRA E ENGATE FLEXÍVEL</t>
  </si>
  <si>
    <t>ED-21096</t>
  </si>
  <si>
    <t xml:space="preserve">BANCADA EM GRANITO, COR CINZA ANDORINHA, ESP. 3CM, ACABAMENTO POLIDO, APOIADA EM ALVENARIA, EXCLUSIVE ALVENARIA, RODABANCA/FRONTÃO, TESTEIRA/FAIXA, FURO EM BANCADA, CUBA METÁLICA, VÁLVULA, SIFÃO, TORNEIRA E ENGATE FLEXÍVEL</t>
  </si>
  <si>
    <t>ED-21095</t>
  </si>
  <si>
    <t xml:space="preserve">BANCADA EM GRANITO, COR CINZA ANDORINHA, ESP. 3CM, ACABAMENTO POLIDO, APOIADA EM CONSOLE DE METALON (50X30)MM, EXCLUSIVE RODABANCA/FRONTÃO, TESTEIRA/FAIXA, FURO EM BANCADA, CUBA METÁLICA, SIFÃO, TORNEIRA E ENGATE FLEXÍVEL</t>
  </si>
  <si>
    <t xml:space="preserve">BANCADA EM MÁRMORE</t>
  </si>
  <si>
    <t>ED-21633</t>
  </si>
  <si>
    <t xml:space="preserve">BANCADA EM MÁRMORE, COR BRANCO COMUM, ESP. 2CM, ACABAMENTO POLIDO, APOIADA EM ALVENARIA, EXCLUSIVE ALVENARIA, RODABANCA/FRONTÃO, TESTEIRA/FAIXA, FURO EM BANCADA, CUBA METÁLICA, VÁLVULA, SIFÃO, TORNEIRA E ENGATE FLEXÍVEL</t>
  </si>
  <si>
    <t>ED-21632</t>
  </si>
  <si>
    <t xml:space="preserve">BANCADA EM MÁRMORE, COR BRANCO COMUM, ESP. 2CM, ACABAMENTO POLIDO, APOIADA EM CONSOLE DE METALON (50X30)MM, EXCLUSIVE RODABANCA/FRONTÃO, TESTEIRA/FAIXA, FURO EM BANCADA, CUBA METÁLICA, VÁLVULA, SIFÃO, TORNEIRA E ENGATE FLEXÍVEL</t>
  </si>
  <si>
    <t>ED-21863</t>
  </si>
  <si>
    <t xml:space="preserve">BANCADA EM MÁRMORE, COR BRANCO COMUM, ESP. 3CM, ACABAMENTO POLIDO, APOIADA EM ALVENARIA, EXCLUSIVE ALVENARIA, RODABANCA/FRONTÃO, TESTEIRA/FAIXA, FURO EM BANCADA, CUBA METÁLICA, VÁLVULA, SIFÃO, TORNEIRA E ENGATE FLEXÍVEL</t>
  </si>
  <si>
    <t>ED-21862</t>
  </si>
  <si>
    <t xml:space="preserve">BANCADA EM MÁRMORE, COR BRANCO COMUM, ESP. 3CM, ACABAMENTO POLIDO, APOIADA EM CONSOLE DE METALON (50X30)MM, EXCLUSIVE RODABANCA/FRONTÃO, TESTEIRA/FAIXA, FURO EM BANCADA, CUBA METÁLICA, VÁLVULA, SIFÃO, TORNEIRA E ENGATE FLEXÍVEL</t>
  </si>
  <si>
    <t xml:space="preserve">ACABAMENTO, FURO E COLAGEM DE BOJO</t>
  </si>
  <si>
    <t>ED-48342</t>
  </si>
  <si>
    <t xml:space="preserve">FURO DE BOJO EM BANCADA DE GRANITO/MÁRMORE, INCLUSIVE COLAGEM COM MASSA PLÁSTICA</t>
  </si>
  <si>
    <t xml:space="preserve">TESTEIRA E RODABANCADA EM ARDÓSIA</t>
  </si>
  <si>
    <t>ED-21978</t>
  </si>
  <si>
    <t xml:space="preserve">FAIXA PARA BANCADA EM ARDÓSIA, COR NATURAL, ESP. 2CM, ALTURA DE 10CM, INCLUSIVE POLIMENTO, CORTE/COLAGEM EM MEIA ESQUADRIA E MASSA PLÁSTICA NA COR DA PEDRA</t>
  </si>
  <si>
    <t>ED-21976</t>
  </si>
  <si>
    <t xml:space="preserve">FAIXA PARA BANCADA EM ARDÓSIA, COR NATURAL, ESP. 2CM, ALTURA DE 3CM, INCLUSIVE POLIMENTO, CORTE/COLAGEM EM MEIA ESQUADRIA E MASSA PLÁSTICA NA COR DA PEDRA</t>
  </si>
  <si>
    <t>ED-21977</t>
  </si>
  <si>
    <t xml:space="preserve">FAIXA PARA BANCADA EM ARDÓSIA, COR NATURAL, ESP. 2CM, ALTURA DE 5CM, INCLUSIVE POLIMENTO, CORTE/COLAGEM EM MEIA ESQUADRIA E MASSA PLÁSTICA NA COR DA PEDRA</t>
  </si>
  <si>
    <t>ED-21966</t>
  </si>
  <si>
    <t xml:space="preserve">RODABANCA/FRONTÃO PARA BANCADA EM ARDÓSIA, COR NATURAL, ESP. 2CM, ALTURA DE 10CM, INCLUSIVE REJUNTAMENTO EM MASSA PLÁSTICA NA COR DA PEDRA</t>
  </si>
  <si>
    <t>ED-21965</t>
  </si>
  <si>
    <t xml:space="preserve">RODABANCA/FRONTÃO PARA BANCADA EM ARDÓSIA, COR NATURAL, ESP. 2CM, ALTURA DE 7CM, INCLUSIVE REJUNTAMENTO EM MASSA PLÁSTICA NA COR DA PEDRA</t>
  </si>
  <si>
    <t>ED-21981</t>
  </si>
  <si>
    <t xml:space="preserve">TESTEIRA PARA BANCADA EM ARDÓSIA, COR NATURAL, ESP. 2CM, ALTURA DE 10CM, INCLUSIVE POLIMENTO, CORTE/COLAGEM EM MEIA ESQUADRIA E MASSA PLÁSTICA NA COR DA PEDRA</t>
  </si>
  <si>
    <t>ED-21979</t>
  </si>
  <si>
    <t xml:space="preserve">TESTEIRA PARA BANCADA EM ARDÓSIA, COR NATURAL, ESP. 2CM, ALTURA DE 3CM, INCLUSIVE POLIMENTO, CORTE/COLAGEM EM MEIA ESQUADRIA E MASSA PLÁSTICA NA COR DA PEDRA</t>
  </si>
  <si>
    <t>ED-21980</t>
  </si>
  <si>
    <t xml:space="preserve">TESTEIRA PARA BANCADA EM ARDÓSIA, COR NATURAL, ESP. 2CM, ALTURA DE 5CM, INCLUSIVE POLIMENTO, CORTE/COLAGEM EM MEIA ESQUADRIA E MASSA PLÁSTICA NA COR DA PEDRA</t>
  </si>
  <si>
    <t xml:space="preserve">TESTEIRA E RODABANCADA EM GRANITO</t>
  </si>
  <si>
    <t>ED-21969</t>
  </si>
  <si>
    <t xml:space="preserve">FAIXA PARA BANCADA EM GRANITO, COR CINZA ANDORINHA, ESP. 2CM, ALTURA DE 10CM, INCLUSIVE POLIMENTO, CORTE/COLAGEM EM MEIA ESQUADRIA E MASSA PLÁSTICA NA COR DA PEDRA</t>
  </si>
  <si>
    <t>ED-21967</t>
  </si>
  <si>
    <t xml:space="preserve">FAIXA PARA BANCADA EM GRANITO, COR CINZA ANDORINHA, ESP. 2CM, ALTURA DE 3CM, INCLUSIVE POLIMENTO, CORTE/COLAGEM EM MEIA ESQUADRIA E MASSA PLÁSTICA NA COR DA PEDRA</t>
  </si>
  <si>
    <t>ED-21968</t>
  </si>
  <si>
    <t xml:space="preserve">FAIXA PARA BANCADA EM GRANITO, COR CINZA ANDORINHA, ESP. 2CM, ALTURA DE 5CM, INCLUSIVE POLIMENTO, CORTE/COLAGEM EM MEIA ESQUADRIA E MASSA PLÁSTICA NA COR DA PEDRA</t>
  </si>
  <si>
    <t>ED-48348</t>
  </si>
  <si>
    <t xml:space="preserve">RODABANCA/FRONTÃO PARA BANCADA EM GRANITO, COR CINZA ANDORINHA, ESP. 2CM, ALTURA DE 10CM, INCLUSIVE REJUNTAMENTO EM MASSA PLÁSTICA NA COR DA PEDRA</t>
  </si>
  <si>
    <t>ED-48347</t>
  </si>
  <si>
    <t xml:space="preserve">RODABANCA/FRONTÃO PARA BANCADA EM GRANITO, COR CINZA ANDORINHA, ESP. 2CM, ALTURA DE 7CM, INCLUSIVE REJUNTAMENTO EM MASSA PLÁSTICA NA COR DA PEDRA</t>
  </si>
  <si>
    <t>ED-21636</t>
  </si>
  <si>
    <t xml:space="preserve">TESTEIRA PARA BANCADA EM GRANITO, COR CINZA ANDORINHA, ESP. 2CM, ALTURA DE 10CM, INCLUSIVE POLIMENTO, CORTE/COLAGEM EM MEIA ESQUADRIA E MASSA PLÁSTICA NA COR DA PEDRA</t>
  </si>
  <si>
    <t>ED-21634</t>
  </si>
  <si>
    <t xml:space="preserve">TESTEIRA PARA BANCADA EM GRANITO, COR CINZA ANDORINHA, ESP. 2CM, ALTURA DE 3CM, INCLUSIVE POLIMENTO, CORTE/COLAGEM EM MEIA ESQUADRIA E MASSA PLÁSTICA NA COR DA PEDRA</t>
  </si>
  <si>
    <t>ED-21635</t>
  </si>
  <si>
    <t xml:space="preserve">TESTEIRA PARA BANCADA EM GRANITO, COR CINZA ANDORINHA, ESP. 2CM, ALTURA DE 5CM, INCLUSIVE POLIMENTO, CORTE/COLAGEM EM MEIA ESQUADRIA E MASSA PLÁSTICA NA COR DA PEDRA</t>
  </si>
  <si>
    <t xml:space="preserve">TESTEIRA E RODABANCADA EM MÁRMORE</t>
  </si>
  <si>
    <t>ED-21972</t>
  </si>
  <si>
    <t xml:space="preserve">FAIXA PARA BANCADA EM MÁRMORE, COR BRANCO COMUM, ESP. 2CM, ALTURA DE 10CM, INCLUSIVE POLIMENTO, CORTE/COLAGEM EM MEIA ESQUADRIA E MASSA PLÁSTICA NA COR DA PEDRA</t>
  </si>
  <si>
    <t>ED-21970</t>
  </si>
  <si>
    <t xml:space="preserve">FAIXA PARA BANCADA EM MÁRMORE, COR BRANCO COMUM, ESP. 2CM, ALTURA DE 3CM, INCLUSIVE POLIMENTO, CORTE/COLAGEM EM MEIA ESQUADRIA E MASSA PLÁSTICA NA COR DA PEDRA</t>
  </si>
  <si>
    <t>ED-21971</t>
  </si>
  <si>
    <t xml:space="preserve">FAIXA PARA BANCADA EM MÁRMORE, COR BRANCO COMUM, ESP. 2CM, ALTURA DE 5CM, INCLUSIVE POLIMENTO, CORTE/COLAGEM EM MEIA ESQUADRIA E MASSA PLÁSTICA NA COR DA PEDRA</t>
  </si>
  <si>
    <t>ED-48350</t>
  </si>
  <si>
    <t xml:space="preserve">RODABANCA/FRONTÃO PARA BANCADA EM MÁRMORE, COR BRANCO COMUM, ESP. 2CM, ALTURA DE 10CM, INCLUSIVE REJUNTAMENTO EM MASSA PLÁSTICA NA COR DA PEDRA</t>
  </si>
  <si>
    <t>ED-48349</t>
  </si>
  <si>
    <t xml:space="preserve">RODABANCA/FRONTÃO PARA BANCADA EM MÁRMORE, COR BRANCO COMUM, ESP. 2CM, ALTURA DE 7CM, INCLUSIVE REJUNTAMENTO EM MASSA PLÁSTICA NA COR DA PEDRA</t>
  </si>
  <si>
    <t>ED-21975</t>
  </si>
  <si>
    <t xml:space="preserve">TESTEIRA PARA BANCADA EM MÁRMORE, COR BRANCO COMUM, ESP. 2CM, ALTURA DE 10CM, INCLUSIVE POLIMENTO, CORTE/COLAGEM EM MEIA ESQUADRIA E MASSA PLÁSTICA NA COR DA PEDRA</t>
  </si>
  <si>
    <t>ED-21973</t>
  </si>
  <si>
    <t xml:space="preserve">TESTEIRA PARA BANCADA EM MÁRMORE, COR BRANCO COMUM, ESP. 2CM, ALTURA DE 3CM, INCLUSIVE POLIMENTO, CORTE/COLAGEM EM MEIA ESQUADRIA E MASSA PLÁSTICA NA COR DA PEDRA</t>
  </si>
  <si>
    <t>ED-21974</t>
  </si>
  <si>
    <t xml:space="preserve">TESTEIRA PARA BANCADA EM MÁRMORE, COR BRANCO COMUM, ESP. 2CM, ALTURA DE 5CM, INCLUSIVE POLIMENTO, CORTE/COLAGEM EM MEIA ESQUADRIA E MASSA PLÁSTICA NA COR DA PEDRA</t>
  </si>
  <si>
    <t xml:space="preserve">BANCADA EM CONCRETO</t>
  </si>
  <si>
    <t>ED-48340</t>
  </si>
  <si>
    <t xml:space="preserve">BANCADA EM CONCRETO, COR NATURAL, ESP. 4CM, APOIADA EM ALVENARIA, EXCLUSIVE ALVENARIA, RODABANCA/FRONTÃO, TESTEIRA/FAIXA, FURO EM BANCADA, CUBA METÁLICA, VÁLVULA, SIFÃO, TORNEIRA E ENGATE FLEXÍVEL</t>
  </si>
  <si>
    <t>ED-48341</t>
  </si>
  <si>
    <t xml:space="preserve">BANCADA EM CONCRETO, COR NATURAL, ESP. 4CM, APOIADA EM CONSOLE DE METALON (50X30)MM, INCLUSIVE TESTEIRA/FAIXA E FURO EM BANCADA, EXCLUSIVE ALVENARIA, RODABANCA/FRONTÃO, CUBA METÁLICA, VÁLVULA, SIFÃO, TORNEIRA E ENGATE FLEXÍVEL</t>
  </si>
  <si>
    <t xml:space="preserve">PRATELEIRA DE ARDÓSIA</t>
  </si>
  <si>
    <t>ED-50687</t>
  </si>
  <si>
    <t xml:space="preserve">PRATELEIRA EM ARDÓSIA, COR NATURAL, ESP. 2CM, ACABAMENTO POLIDO, APOIADA EM ALVENARIA, EXCLUSIVE ALVENARIA</t>
  </si>
  <si>
    <t>ED-50688</t>
  </si>
  <si>
    <t xml:space="preserve">PRATELEIRA EM ARDÓSIA, COR NATURAL, ESP. 2CM, ACABAMENTO POLIDO, APOIADA EM CONSOLE DE METALON (30X20)MM, INCLUSIVE FIXAÇÃO</t>
  </si>
  <si>
    <t xml:space="preserve">PRATELEIRA DE GRANITO</t>
  </si>
  <si>
    <t>ED-50691</t>
  </si>
  <si>
    <t xml:space="preserve">PRATELEIRA EM GRANITO, COR CINZA ANDORINHA, ESP. 2CM, ACABAMENTO POLIDO, APOIADA EM ALVENARIA, EXCLUSIVE ALVENARIA</t>
  </si>
  <si>
    <t>ED-50692</t>
  </si>
  <si>
    <t xml:space="preserve">PRATELEIRA EM GRANITO, COR CINZA ANDORINHA, ESP. 2CM, ACABAMENTO POLIDO, APOIADA EM CONSOLE DE METALON (30X20)MM, INCLUSIVE FIXAÇÃO</t>
  </si>
  <si>
    <t xml:space="preserve">PRATELEIRA DE MÁRMORE</t>
  </si>
  <si>
    <t>ED-50695</t>
  </si>
  <si>
    <t xml:space="preserve">PRATELEIRA EM MÁRMORE, COR BRANCO COMUM, ESP. 2CM, ACABAMENTO POLIDO, APOIADA EM ALVENARIA, EXCLUSIVE ALVENARIA</t>
  </si>
  <si>
    <t>ED-50696</t>
  </si>
  <si>
    <t xml:space="preserve">PRATELEIRA EM MÁRMORE, COR BRANCO COMUM, ESP. 2CM, ACABAMENTO POLIDO, APOIADA EM CONSOLE DE METALON (30X20)MM, INCLUSIVE FIXAÇÃO</t>
  </si>
  <si>
    <t xml:space="preserve">PRATELEIRAS DE MADEIRA</t>
  </si>
  <si>
    <t>ED-50693</t>
  </si>
  <si>
    <t xml:space="preserve">PRATELEIRA DE MADEIRA, COM ACABAMENTO EM VERNIZ, ESP. 3CM, APOIADA EM CONSOLE DE METALON (30X20)MM, INCLUSIVE FIXAÇÃO E APLICAÇÃO DE VERNIZ SINTÉTICO MARÍTIMO, DUAS (2) DEMÃOS, ACABAMENTO TIPO BRILHANTE</t>
  </si>
  <si>
    <t>ED-50694</t>
  </si>
  <si>
    <t xml:space="preserve">PRATELEIRA DE MADEIRA, COM ACABAMENTO TINTA ESMALTE, ESP. 3CM, APOIADA EM CONSOLE DE METALON (30X20)MM, INCLUSIVE FIXAÇÃO, APLICAÇÃO DE TINTA ESMALTE, DUAS (2) DEMÃOS E FUNDO NIVELADOR, UMA (1) DEMÃO, EXCLUSIVE MASSA A ÓLEO</t>
  </si>
  <si>
    <t xml:space="preserve">PRATELEIRA DE CONCRETO</t>
  </si>
  <si>
    <t>ED-50689</t>
  </si>
  <si>
    <t xml:space="preserve">PRATELEIRA EM CONCRETO PRÉ- MOLDADO, ESP. 4CM, ACABAMENTO NATADO, APOIADA EM ALVENARIA, EXCLUSIVE ALVENARIA</t>
  </si>
  <si>
    <t>ED-50690</t>
  </si>
  <si>
    <t xml:space="preserve">PRATELEIRA EM CONCRETO PRÉ- MOLDADO, ESP. 4CM, ACABAMENTO NATADO, APOIADA EM CONSOLE DE METALON (30X20)MM, INCLUSIVE FIXAÇÃO</t>
  </si>
  <si>
    <t xml:space="preserve">INSTALAÇÕES ELÉTRICAS</t>
  </si>
  <si>
    <t xml:space="preserve">CABO DE COBRE FLEXÍVEL (450/750V)</t>
  </si>
  <si>
    <t>ED-48966</t>
  </si>
  <si>
    <t xml:space="preserve">CABO DE COBRE FLEXÍVEL, CLASSE 5, ISOLAMENTO TIPO LSHF/ATOX, NÃO HALOGENADO, ANTICHAMA, TERMOPLÁSTICO, UNIPOLAR, SEÇÃO 10 MM2, 70°C, 450/750V</t>
  </si>
  <si>
    <t>ED-48946</t>
  </si>
  <si>
    <t xml:space="preserve">CABO DE COBRE FLEXÍVEL, CLASSE 5, ISOLAMENTO TIPO LSHF/ATOX, NÃO HALOGENADO, ANTICHAMA, TERMOPLÁSTICO, UNIPOLAR, SEÇÃO 1,5 MM2, 70°C, 450/750V</t>
  </si>
  <si>
    <t>ED-48971</t>
  </si>
  <si>
    <t xml:space="preserve">CABO DE COBRE FLEXÍVEL, CLASSE 5, ISOLAMENTO TIPO LSHF/ATOX, NÃO HALOGENADO, ANTICHAMA, TERMOPLÁSTICO, UNIPOLAR, SEÇÃO 16 MM2, 70°C, 450/750V</t>
  </si>
  <si>
    <t>ED-48951</t>
  </si>
  <si>
    <t xml:space="preserve">CABO DE COBRE FLEXÍVEL, CLASSE 5, ISOLAMENTO TIPO LSHF/ATOX, NÃO HALOGENADO, ANTICHAMA, TERMOPLÁSTICO, UNIPOLAR, SEÇÃO 2,5 MM2, 70°C, 450/750V</t>
  </si>
  <si>
    <t>ED-48976</t>
  </si>
  <si>
    <t xml:space="preserve">CABO DE COBRE FLEXÍVEL, CLASSE 5, ISOLAMENTO TIPO LSHF/ATOX, NÃO HALOGENADO, ANTICHAMA, TERMOPLÁSTICO, UNIPOLAR, SEÇÃO 25 MM2, 70°C, 450/750V</t>
  </si>
  <si>
    <t>ED-48981</t>
  </si>
  <si>
    <t xml:space="preserve">CABO DE COBRE FLEXÍVEL, CLASSE 5, ISOLAMENTO TIPO LSHF/ATOX, NÃO HALOGENADO, ANTICHAMA, TERMOPLÁSTICO, UNIPOLAR, SEÇÃO 35 MM2, 70°C, 450/750V</t>
  </si>
  <si>
    <t>ED-48956</t>
  </si>
  <si>
    <t xml:space="preserve">CABO DE COBRE FLEXÍVEL, CLASSE 5, ISOLAMENTO TIPO LSHF/ATOX, NÃO HALOGENADO, ANTICHAMA, TERMOPLÁSTICO, UNIPOLAR, SEÇÃO 4 MM2, 70°C, 450/750V</t>
  </si>
  <si>
    <t>ED-48961</t>
  </si>
  <si>
    <t xml:space="preserve">CABO DE COBRE FLEXÍVEL, CLASSE 5, ISOLAMENTO TIPO LSHF/ATOX, NÃO HALOGENADO, ANTICHAMA, TERMOPLÁSTICO, UNIPOLAR, SEÇÃO 6 MM2, 70°C, 450/750V</t>
  </si>
  <si>
    <t xml:space="preserve">CABO DE COBRE FLEXÍVEL (0,6/1KV)</t>
  </si>
  <si>
    <t>ED-48998</t>
  </si>
  <si>
    <t xml:space="preserve">CABO DE COBRE FLEXÍVEL, CLASSE 5, ISOLAMENTO TIPO EPR/HEPR, NÃO HALOGENADO, ANTICHAMA, TERMOFIXO, UNIPOLAR, SEÇÃO 10 MM2, 90°C, 0,6/1KV</t>
  </si>
  <si>
    <t>ED-49019</t>
  </si>
  <si>
    <t xml:space="preserve">CABO DE COBRE FLEXÍVEL, CLASSE 5, ISOLAMENTO TIPO EPR/HEPR, NÃO HALOGENADO, ANTICHAMA, TERMOFIXO, UNIPOLAR, SEÇÃO 120 MM2, 90°C, 0,6/1KV</t>
  </si>
  <si>
    <t>ED-48986</t>
  </si>
  <si>
    <t xml:space="preserve">CABO DE COBRE FLEXÍVEL, CLASSE 5, ISOLAMENTO TIPO EPR/HEPR, NÃO HALOGENADO, ANTICHAMA, TERMOFIXO, UNIPOLAR, SEÇÃO 1,5 MM2, 90°C, 0,6/1KV</t>
  </si>
  <si>
    <t>ED-49022</t>
  </si>
  <si>
    <t xml:space="preserve">CABO DE COBRE FLEXÍVEL, CLASSE 5, ISOLAMENTO TIPO EPR/HEPR, NÃO HALOGENADO, ANTICHAMA, TERMOFIXO, UNIPOLAR, SEÇÃO 150 MM2, 90°C, 0,6/1KV</t>
  </si>
  <si>
    <t>ED-49001</t>
  </si>
  <si>
    <t xml:space="preserve">CABO DE COBRE FLEXÍVEL, CLASSE 5, ISOLAMENTO TIPO EPR/HEPR, NÃO HALOGENADO, ANTICHAMA, TERMOFIXO, UNIPOLAR, SEÇÃO 16 MM2, 90°C, 0,6/1KV</t>
  </si>
  <si>
    <t>ED-49025</t>
  </si>
  <si>
    <t xml:space="preserve">CABO DE COBRE FLEXÍVEL, CLASSE 5, ISOLAMENTO TIPO EPR/HEPR, NÃO HALOGENADO, ANTICHAMA, TERMOFIXO, UNIPOLAR, SEÇÃO 185 MM2, 90°C, 0,6/1KV</t>
  </si>
  <si>
    <t>ED-49028</t>
  </si>
  <si>
    <t xml:space="preserve">CABO DE COBRE FLEXÍVEL, CLASSE 5, ISOLAMENTO TIPO EPR/HEPR, NÃO HALOGENADO, ANTICHAMA, TERMOFIXO, UNIPOLAR, SEÇÃO 240 MM2, 90°C, 0,6/1KV</t>
  </si>
  <si>
    <t>ED-48989</t>
  </si>
  <si>
    <t xml:space="preserve">CABO DE COBRE FLEXÍVEL, CLASSE 5, ISOLAMENTO TIPO EPR/HEPR, NÃO HALOGENADO, ANTICHAMA, TERMOFIXO, UNIPOLAR, SEÇÃO 2,5 MM2, 90°C, 0,6/1KV</t>
  </si>
  <si>
    <t>ED-49004</t>
  </si>
  <si>
    <t xml:space="preserve">CABO DE COBRE FLEXÍVEL, CLASSE 5, ISOLAMENTO TIPO EPR/HEPR, NÃO HALOGENADO, ANTICHAMA, TERMOFIXO, UNIPOLAR, SEÇÃO 25 MM2, 90°C, 0,6/1KV</t>
  </si>
  <si>
    <t>ED-49031</t>
  </si>
  <si>
    <t xml:space="preserve">CABO DE COBRE FLEXÍVEL, CLASSE 5, ISOLAMENTO TIPO EPR/HEPR, NÃO HALOGENADO, ANTICHAMA, TERMOFIXO, UNIPOLAR, SEÇÃO 300 MM2, 90°C, 0,6/1KV</t>
  </si>
  <si>
    <t>ED-49007</t>
  </si>
  <si>
    <t xml:space="preserve">CABO DE COBRE FLEXÍVEL, CLASSE 5, ISOLAMENTO TIPO EPR/HEPR, NÃO HALOGENADO, ANTICHAMA, TERMOFIXO, UNIPOLAR, SEÇÃO 35 MM2, 90°C, 0,6/1KV</t>
  </si>
  <si>
    <t>ED-48992</t>
  </si>
  <si>
    <t xml:space="preserve">CABO DE COBRE FLEXÍVEL, CLASSE 5, ISOLAMENTO TIPO EPR/HEPR, NÃO HALOGENADO, ANTICHAMA, TERMOFIXO, UNIPOLAR, SEÇÃO 4 MM2, 90°C, 0,6/1KV</t>
  </si>
  <si>
    <t>ED-49010</t>
  </si>
  <si>
    <t xml:space="preserve">CABO DE COBRE FLEXÍVEL, CLASSE 5, ISOLAMENTO TIPO EPR/HEPR, NÃO HALOGENADO, ANTICHAMA, TERMOFIXO, UNIPOLAR, SEÇÃO 50 MM2, 90°C, 0,6/1KV</t>
  </si>
  <si>
    <t>ED-48995</t>
  </si>
  <si>
    <t xml:space="preserve">CABO DE COBRE FLEXÍVEL, CLASSE 5, ISOLAMENTO TIPO EPR/HEPR, NÃO HALOGENADO, ANTICHAMA, TERMOFIXO, UNIPOLAR, SEÇÃO 6 MM2, 90°C, 0,6/1KV</t>
  </si>
  <si>
    <t>ED-49013</t>
  </si>
  <si>
    <t xml:space="preserve">CABO DE COBRE FLEXÍVEL, CLASSE 5, ISOLAMENTO TIPO EPR/HEPR, NÃO HALOGENADO, ANTICHAMA, TERMOFIXO, UNIPOLAR, SEÇÃO 70 MM2, 90°C, 0,6/1KV</t>
  </si>
  <si>
    <t>ED-49016</t>
  </si>
  <si>
    <t xml:space="preserve">CABO DE COBRE FLEXÍVEL, CLASSE 5, ISOLAMENTO TIPO EPR/HEPR, NÃO HALOGENADO, ANTICHAMA, TERMOFIXO, UNIPOLAR, SEÇÃO 95 MM2, 90°C, 0,6/1KV</t>
  </si>
  <si>
    <t>ED-4862</t>
  </si>
  <si>
    <t xml:space="preserve">CABO DE 4 VIAS PARA ALARME, INCLUSIVE FORNECIMENTO E INSTALAÇÃO</t>
  </si>
  <si>
    <t>CORDOALHA</t>
  </si>
  <si>
    <t>ED-49132</t>
  </si>
  <si>
    <t xml:space="preserve">CABO DE COBRE NU # 10 MM2, ENTERRADO, EXCLUSIVE ESCAVAÇÃO E REATERRO</t>
  </si>
  <si>
    <t>ED-49133</t>
  </si>
  <si>
    <t xml:space="preserve">CABO DE COBRE NU # 16 MM2, ENTERRADO, EXCLUSIVE ESCAVAÇÃO E REATERRO</t>
  </si>
  <si>
    <t>ED-49134</t>
  </si>
  <si>
    <t xml:space="preserve">CABO DE COBRE NU # 25 MM2, ENTERRADO, EXCLUSIVE ESCAVAÇÃO E REATERRO</t>
  </si>
  <si>
    <t>ED-49135</t>
  </si>
  <si>
    <t xml:space="preserve">CABO DE COBRE NU # 35 MM2, ENTERRADO, EXCLUSIVE ESCAVAÇÃO E REATERRO</t>
  </si>
  <si>
    <t>ED-49136</t>
  </si>
  <si>
    <t xml:space="preserve">CABO DE COBRE NU # 50 MM2, ENTERRADO, EXCLUSIVE ESCAVAÇÃO E REATERRO</t>
  </si>
  <si>
    <t>ED-49137</t>
  </si>
  <si>
    <t xml:space="preserve">CABO DE COBRE NU # 70 MM2, ENTERRADO, EXCLUSIVE ESCAVAÇÃO E REATERRO</t>
  </si>
  <si>
    <t>ED-49138</t>
  </si>
  <si>
    <t xml:space="preserve">CABO DE COBRE NU # 95 MM2, ENTERRADO, EXCLUSIVE ESCAVAÇÃO E REATERRO</t>
  </si>
  <si>
    <t xml:space="preserve">CAIXA EM PVC LIGAÇÃO E PASSAGEM</t>
  </si>
  <si>
    <t>ED-16634</t>
  </si>
  <si>
    <t xml:space="preserve">CAIXA DE LIGAÇÃO/PASSAGEM EM PVC RÍGIDO PARA ELETRODUTO COM SUPORTE PARA LAJOTA, OCTOGONAL COM FUNDO MÓVEL, DIMENSÕES 4"X4", EMBUTIDA EM LAJE PRÉ-MOLDADA - FORNECIMENTO E INSTALAÇÃO</t>
  </si>
  <si>
    <t>ED-49187</t>
  </si>
  <si>
    <t xml:space="preserve">CAIXA DE LIGAÇÃO/PASSAGEM EM PVC RÍGIDO PARA ELETRODUTO, DIMENSÕES 4"X2", EMBUTIDA EM ALVENARIA - FORNECIMENTO E INSTALAÇÃO</t>
  </si>
  <si>
    <t>ED-49194</t>
  </si>
  <si>
    <t xml:space="preserve">CAIXA DE LIGAÇÃO/PASSAGEM EM PVC RÍGIDO PARA ELETRODUTO, DIMENSÕES 4"X2", EMBUTIDA EM PAREDE EM CHAPA DE GESSO ACARTONADO (DRYWALL), INCLUSIVE FORNECIMENTO E INSTALAÇÃO</t>
  </si>
  <si>
    <t>ED-49188</t>
  </si>
  <si>
    <t xml:space="preserve">CAIXA DE LIGAÇÃO/PASSAGEM EM PVC RÍGIDO PARA ELETRODUTO, DIMENSÕES 4"X4", EMBUTIDA EM ALVENARIA - FORNECIMENTO E INSTALAÇÃO</t>
  </si>
  <si>
    <t>ED-49195</t>
  </si>
  <si>
    <t xml:space="preserve">CAIXA DE LIGAÇÃO/PASSAGEM EM PVC RÍGIDO PARA ELETRODUTO, DIMENSÕES 4"X4", EMBUTIDA EM PAREDE EM CHAPA DE GESSO ACARTONADO (DRYWALL), INCLUSIVE FORNECIMENTO E INSTALAÇÃO</t>
  </si>
  <si>
    <t>ED-49191</t>
  </si>
  <si>
    <t xml:space="preserve">CAIXA DE LIGAÇÃO/PASSAGEM EM PVC RÍGIDO PARA ELETRODUTO, OCTOGONAL COM ANEL DESLIZANTE, DIMENSÕES 3"X3", EMBUTIDA EM LAJE - FORNECIMENTO E INSTALAÇÃO</t>
  </si>
  <si>
    <t>ED-49190</t>
  </si>
  <si>
    <t xml:space="preserve">CAIXA DE LIGAÇÃO/PASSAGEM EM PVC RÍGIDO PARA ELETRODUTO, OCTOGONAL COM FUNDO FIXO REFORÇADO, DIMENSÕES 4"X4", EMBUTIDA EM LAJE - FORNECIMENTO E INSTALAÇÃO</t>
  </si>
  <si>
    <t>ED-49189</t>
  </si>
  <si>
    <t xml:space="preserve">CAIXA DE LIGAÇÃO/PASSAGEM EM PVC RÍGIDO PARA ELETRODUTO, OCTOGONAL COM FUNDO MÓVEL, DIMENSÕES 4"X4", EMBUTIDA EM LAJE - FORNECIMENTO E INSTALAÇÃO</t>
  </si>
  <si>
    <t>ED-49192</t>
  </si>
  <si>
    <t xml:space="preserve">CAIXA DE LIGAÇÃO/PASSAGEM EM PVC RÍGIDO PARA ELETRODUTO ROSCÁVEL, DIMENSÕES 4"X2", EMBUTIDA EM ALVENARIA - FORNECIMENTO E INSTALAÇÃO</t>
  </si>
  <si>
    <t>ED-49193</t>
  </si>
  <si>
    <t xml:space="preserve">CAIXA DE LIGAÇÃO/PASSAGEM EM PVC RÍGIDO PARA ELETRODUTO ROSCÁVEL, DIMENSÕES 4"X4", EMBUTIDA EM ALVENARIA - FORNECIMENTO E INSTALAÇÃO</t>
  </si>
  <si>
    <t>ED-49196</t>
  </si>
  <si>
    <t xml:space="preserve">CAIXA ESTANQUE AQUATIC 4x2"</t>
  </si>
  <si>
    <t xml:space="preserve">CAIXA METÁLICA DE LIGAÇÃO E PASSAGEM</t>
  </si>
  <si>
    <t>ED-49197</t>
  </si>
  <si>
    <t xml:space="preserve">CAIXA DE INSPEÇÃO EM CONCRETO, TIPO "ZA" PASSEIO, PADRÃO CEMIG, DIMENSÃO (28X28)CM, ALTURA 40CM, COM TAMPA E ARO ARTICULADO EM FERRO FUNDIDO, INCLUSIVE ESCAVAÇÃO, APILOAMENTO, LASTRO DE BRITA, REATERRO E TRANSPORTE COM RETIRADA DO MATERIAL ESCAVADO (EM CAÇAMBA)</t>
  </si>
  <si>
    <t>ED-49200</t>
  </si>
  <si>
    <t xml:space="preserve">CAIXA DE INSPEÇÃO EM CONCRETO, TIPO "ZB" GARAGEM, PADRÃO CEMIG, DIMENSÃO (52X44)CM, ALTURA 70CM, COM TAMPA E ARO ARTICULADO EM FERRO FUNDIDO, INCLUSIVE ESCAVAÇÃO, APILOAMENTO, LASTRO DE BRITA, REATERRO E TRANSPORTE COM RETIRADA DO MATERIAL ESCAVADO (EM CAÇAMBA) </t>
  </si>
  <si>
    <t>ED-49199</t>
  </si>
  <si>
    <t xml:space="preserve">CAIXA DE INSPEÇÃO EM CONCRETO, TIPO "ZB" PASSEIO, PADRÃO CEMIG, DIMENSÃO (52X44)CM, ALTURA 70CM, COM TAMPA E ARO ARTICULADO EM FERRO FUNDIDO, INCLUSIVE ESCAVAÇÃO, APILOAMENTO, LASTRO DE BRITA, REATERRO E TRANSPORTE COM RETIRADA DO MATERIAL ESCAVADO (EM CAÇAMBA)</t>
  </si>
  <si>
    <t>ED-49202</t>
  </si>
  <si>
    <t xml:space="preserve">CAIXA DE INSPEÇÃO EM CONCRETO, TIPO "ZC" GARAGEM, PADRÃO CEMIG, DIMENSÃO (77X67)CM, ALTURA 90CM, COM TAMPA E ARO ARTICULADO EM FERRO FUNDIDO, INCLUSIVE ESCAVAÇÃO, APILOAMENTO, LASTRO DE BRITA, REATERRO E TRANSPORTE COM RETIRADA DO MATERIAL ESCAVADO (EM CAÇAMBA)</t>
  </si>
  <si>
    <t>ED-49201</t>
  </si>
  <si>
    <t xml:space="preserve">CAIXA DE INSPEÇÃO EM CONCRETO, TIPO "ZC" PASSEIO, PADRÃO CEMIG, DIMENSÃO (77X67)CM, ALTURA 90CM, COM TAMPA E ARO ARTICULADO EM FERRO FUNDIDO, INCLUSIVE ESCAVAÇÃO, APILOAMENTO, LASTRO DE BRITA, REATERRO E TRANSPORTE COM RETIRADA DO MATERIAL ESCAVADO (EM CAÇAMBA)</t>
  </si>
  <si>
    <t>ED-22342</t>
  </si>
  <si>
    <t xml:space="preserve">CAIXA DE INSPEÇÃO, TIPO "ZD" GARAGEM, PADRÃO CEMIG, DIMENSÃO (100X75)CM, ALTURA 120CM, COM TAMPA E ARO ARTICULADO EM FERRO FUNDIDO, INCLUSIVE ESCAVAÇÃO, APILOAMENTO, LASTRO DE BRITA, REATERRO E TRANSPORTE E RETIRADA DO MATERIAL ESCAVADO (EM CAÇAMBA) </t>
  </si>
  <si>
    <t>ED-49151</t>
  </si>
  <si>
    <t xml:space="preserve">CAIXA DE PASSAGEM, DIMENSÃO (10X10)CM, EM CHAPA DE AÇO, TIPO DE SOBREPOR, COM ACABAMENTO EM PINTURA ELETROSTÁTICA E TAMPA CEGA, INCLUSIVE FIXAÇÃO EM ALVENARIA</t>
  </si>
  <si>
    <t>ED-49148</t>
  </si>
  <si>
    <t xml:space="preserve">CAIXA DE PASSAGEM, DIMENSÃO (15X15)CM, EM CHAPA DE AÇO, TIPO DE EMBUTIR, COM ACABAMENTO EM PINTURA ELETROSTÁTICA E TAMPA CEGA, INCLUSIVE FIXAÇÃO EM ALVENARIA</t>
  </si>
  <si>
    <t>ED-49152</t>
  </si>
  <si>
    <t xml:space="preserve">CAIXA DE PASSAGEM, DIMENSÃO (15X15)CM, EM CHAPA DE AÇO, TIPO DE SOBREPOR, COM ACABAMENTO EM PINTURA ELETROSTÁTICA E TAMPA CEGA, INCLUSIVE FIXAÇÃO EM ALVENARIA</t>
  </si>
  <si>
    <t>ED-49149</t>
  </si>
  <si>
    <t xml:space="preserve">CAIXA DE PASSAGEM, DIMENSÃO (20X20)CM, EM CHAPA DE AÇO, TIPO DE EMBUTIR, COM ACABAMENTO EM PINTURA ELETROSTÁTICA E TAMPA CEGA, INCLUSIVE FIXAÇÃO EM ALVENARIA</t>
  </si>
  <si>
    <t>ED-49153</t>
  </si>
  <si>
    <t xml:space="preserve">CAIXA DE PASSAGEM, DIMENSÃO (20X20)CM, EM CHAPA DE AÇO, TIPO DE SOBREPOR, COM ACABAMENTO EM PINTURA ELETROSTÁTICA E TAMPA CEGA, INCLUSIVE FIXAÇÃO EM ALVENARIA</t>
  </si>
  <si>
    <t>ED-49154</t>
  </si>
  <si>
    <t xml:space="preserve">CAIXA DE PASSAGEM, DIMENSÃO (25X25)CM, EM CHAPA DE AÇO, TIPO DE SOBREPOR, COM ACABAMENTO EM PINTURA ELETROSTÁTICA E TAMPA CEGA, INCLUSIVE FIXAÇÃO EM ALVENARIA</t>
  </si>
  <si>
    <t>ED-5571</t>
  </si>
  <si>
    <t xml:space="preserve">CAIXA DE PASSAGEM, DIMENSÃO (30X30)CM, EM CHAPA DE AÇO, TIPO DE EMBUTIR, COM ACABAMENTO EM PINTURA ELETROSTÁTICA E TAMPA CEGA, INCLUSIVE FIXAÇÃO EM ALVENARIA</t>
  </si>
  <si>
    <t>ED-49155</t>
  </si>
  <si>
    <t xml:space="preserve">CAIXA DE PASSAGEM, DIMENSÃO (30X30)CM, EM CHAPA DE AÇO, TIPO DE SOBREPOR, COM ACABAMENTO EM PINTURA ELETROSTÁTICA E TAMPA CEGA, INCLUSIVE FIXAÇÃO EM ALVENARIA</t>
  </si>
  <si>
    <t>ED-49164</t>
  </si>
  <si>
    <t xml:space="preserve">CAIXA DE PASSAGEM PARA PISO EM ALUMÍNIO, TAMPA REVERSÍVEL (ANTIDERRAPANTE OU LISA), DIMENSÃO (100X100X60)MM, INCLUSIVE ACESSÓRIOS E FIXAÇÃO</t>
  </si>
  <si>
    <t>ED-49165</t>
  </si>
  <si>
    <t xml:space="preserve">CAIXA DE PASSAGEM PARA PISO EM ALUMÍNIO, TAMPA REVERSÍVEL (ANTIDERRAPANTE OU LISA), DIMENSÃO (200X200X100)MM, INCLUSIVE ACESSÓRIOS E FIXAÇÃO</t>
  </si>
  <si>
    <t>ED-49166</t>
  </si>
  <si>
    <t xml:space="preserve">CAIXA DE PASSAGEM PARA PISO EM ALUMÍNIO, TAMPA REVERSÍVEL (ANTIDERRAPANTE OU LISA), DIMENSÃO (300X300X120)MM, INCLUSIVE ACESSÓRIOS E FIXAÇÃO</t>
  </si>
  <si>
    <t>ED-49167</t>
  </si>
  <si>
    <t xml:space="preserve">CAIXA DE PASSAGEM PARA PISO EM ALUMÍNIO, TAMPA REVERSÍVEL (ANTIDERRAPANTE OU LISA), DIMENSÃO (400X400X200)MM, INCLUSIVE ACESSÓRIOS E FIXAÇÃO</t>
  </si>
  <si>
    <t xml:space="preserve">CAIXA DE PASSAGEM EM ALVENARIA</t>
  </si>
  <si>
    <t>ED-49171</t>
  </si>
  <si>
    <t xml:space="preserve">CAIXA DE PASSAGEM EM ALVENARIA E TAMPA DE CONCRETO, FUNDO DE BRITA, TIPO 1, 25 X 25 X 50 CM, INCLUSIVE ESCAVAÇÃO, REATERRO E BOTA-FORA</t>
  </si>
  <si>
    <t>ED-49168</t>
  </si>
  <si>
    <t xml:space="preserve">CAIXA DE PASSAGEM EM ALVENARIA E TAMPA DE CONCRETO, FUNDO DE BRITA, TIPO 1, 30 X 30 X 40 CM, INCLUSIVE ESCAVAÇÃO, REATERRO E BOTA-FORA</t>
  </si>
  <si>
    <t>ED-49169</t>
  </si>
  <si>
    <t xml:space="preserve">CAIXA DE PASSAGEM EM ALVENARIA E TAMPA DE CONCRETO, FUNDO DE BRITA, TIPO 1, 40 X 40 X 60 CM, INCLUSIVE ESCAVAÇÃO, REATERRO E BOTA-FORA</t>
  </si>
  <si>
    <t>ED-49170</t>
  </si>
  <si>
    <t xml:space="preserve">CAIXA DE PASSAGEM EM ALVENARIA E TAMPA DE CONCRETO, FUNDO DE BRITA, TIPO 1, 50 X 50 X 60 CM, INCLUSIVE ESCAVAÇÃO, REATERRO E BOTA-FORA</t>
  </si>
  <si>
    <t xml:space="preserve">CAIXA DE PASSAGEM PARA TELEFONIA</t>
  </si>
  <si>
    <t>ED-49186</t>
  </si>
  <si>
    <t xml:space="preserve">CAIXA DE TELEFONIA/REDE/CFTV, DIMENSÃO (100X100)CM, EM CHAPA DE AÇO GALVANIZADO, TIPO DE EMBUTIR, COM FECHO E ACABAMENTO EM PINTURA ELETROSTÁTICA, INCLUSIVE INSTALAÇÃO</t>
  </si>
  <si>
    <t>ED-29066</t>
  </si>
  <si>
    <t xml:space="preserve">CAIXA DE TELEFONIA/REDE/CFTV, DIMENSÃO (120X120)CM, EM CHAPA DE AÇO GALVANIZADO, TIPO DE EMBUTIR, COM FECHO E ACABAMENTO EM PINTURA ELETROSTÁTICA, INCLUSIVE INSTALAÇÃO</t>
  </si>
  <si>
    <t>ED-49227</t>
  </si>
  <si>
    <t xml:space="preserve">CAIXA DE TELEFONIA/REDE/CFTV, DIMENSÃO (150X150)CM, EM CHAPA DE AÇO GALVANIZADO, TIPO DE EMBUTIR, COM FECHO E ACABAMENTO EM PINTURA ELETROSTÁTICA, INCLUSIVE INSTALAÇÃO</t>
  </si>
  <si>
    <t>ED-5560</t>
  </si>
  <si>
    <t xml:space="preserve">CAIXA DE TELEFONIA/REDE/CFTV, DIMENSÃO (20X20)CM, EM CHAPA DE AÇO GALVANIZADO, TIPO DE EMBUTIR, COM FECHO E ACABAMENTO EM PINTURA ELETROSTÁTICA, INCLUSIVE INSTALAÇÃO</t>
  </si>
  <si>
    <t>ED-49218</t>
  </si>
  <si>
    <t xml:space="preserve">CAIXA DE TELEFONIA/REDE/CFTV, DIMENSÃO (20X20)CM, EM CHAPA DE AÇO GALVANIZADO, TIPO DE SOBREPOR, COM FECHO E ACABAMENTO EM PINTURA ELETROSTÁTICA, INCLUSIVE INSTALAÇÃO</t>
  </si>
  <si>
    <t>ED-49183</t>
  </si>
  <si>
    <t xml:space="preserve">CAIXA DE TELEFONIA/REDE/CFTV, DIMENSÃO (40X40)CM, EM CHAPA DE AÇO GALVANIZADO, TIPO DE EMBUTIR, COM FECHO E ACABAMENTO EM PINTURA ELETROSTÁTICA, INCLUSIVE INSTALAÇÃO</t>
  </si>
  <si>
    <t>ED-49220</t>
  </si>
  <si>
    <t xml:space="preserve">CAIXA DE TELEFONIA/REDE/CFTV, DIMENSÃO (40X40)CM, EM CHAPA DE AÇO GALVANIZADO, TIPO DE SOBREPOR, COM FECHO E ACABAMENTO EM PINTURA ELETROSTÁTICA, INCLUSIVE INSTALAÇÃO</t>
  </si>
  <si>
    <t>ED-49184</t>
  </si>
  <si>
    <t xml:space="preserve">CAIXA DE TELEFONIA/REDE/CFTV, DIMENSÃO (60X60)CM, EM CHAPA DE AÇO GALVANIZADO, TIPO DE EMBUTIR, COM FECHO E ACABAMENTO EM PINTURA ELETROSTÁTICA, INCLUSIVE INSTALAÇÃO</t>
  </si>
  <si>
    <t>ED-49222</t>
  </si>
  <si>
    <t xml:space="preserve">CAIXA DE TELEFONIA/REDE/CFTV, DIMENSÃO (60X60)CM, EM CHAPA DE AÇO GALVANIZADO, TIPO DE SOBREPOR, COM FECHO E ACABAMENTO EM PINTURA ELETROSTÁTICA, INCLUSIVE INSTALAÇÃO</t>
  </si>
  <si>
    <t>ED-49185</t>
  </si>
  <si>
    <t xml:space="preserve">CAIXA DE TELEFONIA/REDE/CFTV, DIMENSÃO (80X80)CM, EM CHAPA DE AÇO GALVANIZADO, TIPO DE EMBUTIR, COM FECHO E ACABAMENTO EM PINTURA ELETROSTÁTICA, INCLUSIVE INSTALAÇÃO</t>
  </si>
  <si>
    <t>ED-49224</t>
  </si>
  <si>
    <t xml:space="preserve">CAIXA DE TELEFONIA/REDE/CFTV, DIMENSÃO (80X80)CM, EM CHAPA DE AÇO GALVANIZADO, TIPO DE SOBREPOR, COM FECHO E ACABAMENTO EM PINTURA ELETROSTÁTICA, INCLUSIVE INSTALAÇÃO</t>
  </si>
  <si>
    <t>ED-27189</t>
  </si>
  <si>
    <t xml:space="preserve">CAIXA PRÉ-MOLDADA PARA ENTRADA TELEFÔNICA SUBTERRÂNEA, TIPO R1, MEDIDAS INTERNAS (60X35X50)CM, INCLUSIVE ESCAVAÇÃO, APILOAMENTO, LASTRO DE BRITA, REATERRO E TRANSPORTE COM RETIRADA DO MATERIAL ESCAVADO (EM CAÇAMBA)</t>
  </si>
  <si>
    <t>ED-49176</t>
  </si>
  <si>
    <t xml:space="preserve">CAIXA PRÉ-MOLDADA PARA ENTRADA TELEFÔNICA SUBTERRÂNEA, TIPO R2, MEDIDAS INTERNAS (107X52X50)CM, INCLUSIVE ESCAVAÇÃO, APILOAMENTO, LASTRO DE BRITA, REATERRO E TRANSPORTE COM RETIRADA DO MATERIAL ESCAVADO (EM CAÇAMBA)</t>
  </si>
  <si>
    <t>ED-49174</t>
  </si>
  <si>
    <t xml:space="preserve">CAIXA SUBTERRÂNEA, TIPO P20, EM FERRO FUNDIDO COM TAMPA, INCLUSIVE ESCAVAÇÃO, REATERRO, LASTRO DE BRITA E TRANSPORTE COM RETIRADA DO MATERIAL ESCAVADO (EM CAÇAMBA)</t>
  </si>
  <si>
    <t xml:space="preserve">INTERRUPTOR, TOMADA E ACESSÓRIOS</t>
  </si>
  <si>
    <t>ED-49058</t>
  </si>
  <si>
    <t xml:space="preserve">CAMPAINHA DE EMBUTIR EM CAIXA 2x4", DO TIPO CIGARRA, 127V</t>
  </si>
  <si>
    <t>ED-49057</t>
  </si>
  <si>
    <t xml:space="preserve">CAMPAINHA DE SOBREPOR (SINCRONSOM 117)</t>
  </si>
  <si>
    <t>ED-15740</t>
  </si>
  <si>
    <t xml:space="preserve">CONJUNTO DE DOIS (2) INTERRUPTORES BIPOLAR SIMPLES, CORRENTE 10A, TENSÃO 250V, (10A-250V), COM PLACA 4"X2" DE DOIS (2) POSTOS, INCLUSIVE FORNECIMENTO, INSTALAÇÃO, SUPORTE, MÓDULO E PLACA</t>
  </si>
  <si>
    <t>ED-15783</t>
  </si>
  <si>
    <t xml:space="preserve">CONJUNTO DE DOIS (2) INTERRUPTORES BIPOLAR SIMPLES, CORRENTE 10A, TENSÃO 250V, (10A-250V), COM PLACA 4"X4" DE DOIS (2) POSTOS, INCLUSIVE FORNECIMENTO, INSTALAÇÃO, SUPORTE, MÓDULO E PLACA</t>
  </si>
  <si>
    <t>ED-15788</t>
  </si>
  <si>
    <t xml:space="preserve">CONJUNTO DE DOIS (2) INTERRUPTORES BIPOLAR SIMPLES, CORRENTE 10A, TENSÃO 250V, (10A-250V) E DOIS (2) INTERRUPTORES PARALELOS, CORRENTE 10A, TENSÃO 250V, (10A-250V), COM PLACA 4"X4" DE QUATRO (4) POSTOS, INCLUSIVE FORNECIMENTO, INSTALAÇÃO, SUPORTE, MÓDULO E PLACA</t>
  </si>
  <si>
    <t>ED-15747</t>
  </si>
  <si>
    <t xml:space="preserve">CONJUNTO DE DOIS (2) INTERRUPTORES BIPOLAR SIMPLES, CORRENTE 10A, TENSÃO 250V, (10A-250V) E UM (1) INTERRUPTOR PARALELO, CORRENTE 10A, TENSÃO 250V, (10A-250V), COM PLACA 4"X2" DE TRÊS (3) POSTOS, INCLUSIVE FORNECIMENTO, INSTALAÇÃO, SUPORTE, MÓDULO E PLACA</t>
  </si>
  <si>
    <t>ED-15773</t>
  </si>
  <si>
    <t xml:space="preserve">CONJUNTO DE DOIS (2) INTERRUPTORES BIPOLAR SIMPLES, CORRENTE 10A, TENSÃO 250V, (10A-250V) E UMA (1) TOMADA PADRÃO, TRÊS (3) POLOS, CORRENTE 10A, TENSÃO 250V, (2P+T/10A-250V), COM PLACA 4"X2" DE TRÊS (3) POSTOS, INCLUSIVE FORNECIMENTO, INSTALAÇÃO, SUPORTE, MÓDULO E PLACA</t>
  </si>
  <si>
    <t>ED-15776</t>
  </si>
  <si>
    <t xml:space="preserve">CONJUNTO DE DOIS (2) INTERRUPTORES BIPOLAR SIMPLES, CORRENTE 10A, TENSÃO 250V, (10A-250V) E UMA (1) TOMADA PADRÃO, TRÊS (3) POLOS, CORRENTE 20A, TENSÃO 250V, (2P+T/20A-250V), COM PLACA 4"X2" DE TRÊS (3) POSTOS, INCLUSIVE FORNECIMENTO, INSTALAÇÃO, SUPORTE, MÓDULO E PLACA</t>
  </si>
  <si>
    <t>ED-15772</t>
  </si>
  <si>
    <t xml:space="preserve">CONJUNTO DE DOIS (2) INTERRUPTORES PARALELO, CORRENTE 10A, TENSÃO 250V, (10A-250V) E UMA (1) TOMADA PADRÃO, TRÊS (3) POLOS, CORRENTE 10A, TENSÃO 250V, (2P+T/10A-250V), COM PLACA 4"X2" DE TRÊS (3) POSTOS, INCLUSIVE FORNECIMENTO, INSTALAÇÃO, SUPORTE, MÓDULO E PLACA</t>
  </si>
  <si>
    <t>ED-15775</t>
  </si>
  <si>
    <t xml:space="preserve">CONJUNTO DE DOIS (2) INTERRUPTORES PARALELO, CORRENTE 10A, TENSÃO 250V, (10A-250V) E UMA (1) TOMADA PADRÃO, TRÊS (3) POLOS, CORRENTE 20A, TENSÃO 250V, (2P+T/20A-250V), COM PLACA 4"X2" DE TRÊS (3) POSTOS, INCLUSIVE FORNECIMENTO, INSTALAÇÃO, SUPORTE, MÓDULO E PLACA</t>
  </si>
  <si>
    <t>ED-15745</t>
  </si>
  <si>
    <t xml:space="preserve">CONJUNTO DE DOIS (2) INTERRUPTORES PARALELOS, CORRENTE 10A, TENSÃO 250V, (10A-250V), COM PLACA 4"X2" DE DOIS (2) POSTOS, INCLUSIVE FORNECIMENTO, INSTALAÇÃO, SUPORTE, MÓDULO E PLACA</t>
  </si>
  <si>
    <t>ED-15739</t>
  </si>
  <si>
    <t xml:space="preserve">CONJUNTO DE DOIS (2) INTERRUPTORES SIMPLES, CORRENTE 10A, TENSÃO 250V, (10A-250V), COM PLACA 4"X2" DE DOIS (2) POSTOS, INCLUSIVE FORNECIMENTO, INSTALAÇÃO, SUPORTE, MÓDULO E PLACA</t>
  </si>
  <si>
    <t>ED-15782</t>
  </si>
  <si>
    <t xml:space="preserve">CONJUNTO DE DOIS (2) INTERRUPTORES SIMPLES, CORRENTE 10A, TENSÃO 250V, (10A-250V), COM PLACA 4"X4" DE DOIS (2) POSTOS, INCLUSIVE FORNECIMENTO, INSTALAÇÃO, SUPORTE, MÓDULO E PLACA</t>
  </si>
  <si>
    <t>ED-15787</t>
  </si>
  <si>
    <t xml:space="preserve">CONJUNTO DE DOIS (2) INTERRUPTORES SIMPLES, CORRENTE 10A, TENSÃO 250V, (10A-250V) E DOIS (2) INTERRUPTORES PARALELOS, CORRENTE 10A, TENSÃO 250V, (10A-250V), COM PLACA 4"X4" DE QUATRO (4) POSTOS, INCLUSIVE FORNECIMENTO, INSTALAÇÃO, SUPORTE, MÓDULO E PLACA</t>
  </si>
  <si>
    <t>ED-15746</t>
  </si>
  <si>
    <t xml:space="preserve">CONJUNTO DE DOIS (2) INTERRUPTORES SIMPLES, CORRENTE 10A, TENSÃO 250V, (10A-250V) E UM (1) INTERRUPTOR PARALELO, CORRENTE 10A, TENSÃO 250V, (10A-250V), COM PLACA 4"X2" DE TRÊS (3) POSTOS, INCLUSIVE FORNECIMENTO, INSTALAÇÃO, SUPORTE, MÓDULO E PLACA</t>
  </si>
  <si>
    <t>ED-15771</t>
  </si>
  <si>
    <t xml:space="preserve">CONJUNTO DE DOIS (2) INTERRUPTORES SIMPLES, CORRENTE 10A, TENSÃO 250V, (10A-250V) E UMA (1) TOMADA PADRÃO, TRÊS (3) POLOS, CORRENTE 10A, TENSÃO 250V, (2P+T/10A-250V), COM PLACA 4"X2" DE TRÊS (3) POSTOS, INCLUSIVE FORNECIMENTO, INSTALAÇÃO, SUPORTE, MÓDULO E PLACA</t>
  </si>
  <si>
    <t>ED-15774</t>
  </si>
  <si>
    <t xml:space="preserve">CONJUNTO DE DOIS (2) INTERRUPTORES SIMPLES, CORRENTE 10A, TENSÃO 250V, (10A-250V) E UMA (1) TOMADA PADRÃO, TRÊS (3) POLOS, CORRENTE 20A, TENSÃO 250V, (2P+T/20A-250V), COM PLACA 4"X2" DE TRÊS (3) POSTOS, INCLUSIVE FORNECIMENTO, INSTALAÇÃO, SUPORTE, MÓDULO E PLACA</t>
  </si>
  <si>
    <t>ED-15789</t>
  </si>
  <si>
    <t xml:space="preserve">CONJUNTO DE DOIS (2) MÓDULOS COM FURO PARA SAÍDA DE FIO Ø 10MM, COM PLACA 4"X4" DE DOIS (2) POSTO, INCLUSIVE FORNECIMENTO, INSTALAÇÃO, SUPORTE, MÓDULO E PLACA</t>
  </si>
  <si>
    <t>ED-15755</t>
  </si>
  <si>
    <t xml:space="preserve">CONJUNTO DE DUAS (2) TOMADAS PADRÃO, TRÊS (3) POLOS, CORRENTE 10A, TENSÃO 250V, (2P+T/10A-250V), COM PLACA 4"X2" DE DOIS (2) POSTOS, INCLUSIVE FORNECIMENTO, INSTALAÇÃO, SUPORTE, MÓDULO E PLACA</t>
  </si>
  <si>
    <t>ED-15790</t>
  </si>
  <si>
    <t xml:space="preserve">CONJUNTO DE DUAS (2) TOMADAS PADRÃO, TRÊS (3) POLOS, CORRENTE 10A, TENSÃO 250V, (2P+T/10A-250V), COM PLACA 4"X4" DE DOIS (2) POSTOS, INCLUSIVE FORNECIMENTO, INSTALAÇÃO, SUPORTE, MÓDULO E PLACA</t>
  </si>
  <si>
    <t>ED-15756</t>
  </si>
  <si>
    <t xml:space="preserve">CONJUNTO DE DUAS (2) TOMADAS PADRÃO, TRÊS (3) POLOS, CORRENTE 20A, TENSÃO 250V, (2P+T/20A-250V), COM PLACA 4"X2" DE DOIS (2) POSTOS, INCLUSIVE FORNECIMENTO, INSTALAÇÃO, SUPORTE, MÓDULO E PLACA</t>
  </si>
  <si>
    <t>ED-15791</t>
  </si>
  <si>
    <t xml:space="preserve">CONJUNTO DE DUAS (2) TOMADAS PADRÃO, TRÊS (3) POLOS, CORRENTE 20A, TENSÃO 250V, (2P+T/20A-250V), COM PLACA 4"X4" DE DOIS (2) POSTOS, INCLUSIVE FORNECIMENTO, INSTALAÇÃO, SUPORTE, MÓDULO E PLACA</t>
  </si>
  <si>
    <t>ED-15757</t>
  </si>
  <si>
    <t xml:space="preserve">CONJUNTO DE DUAS (2) TOMADAS PADRÃO VERMELHA, USO ESPECÍFICO, TRÊS (3) POLOS, CORRENTE 20A, TENSÃO 250V, (2P+T/20A-250V), COM PLACA 4"X2" DE DOIS (2) POSTOS, INCLUSIVE FORNECIMENTO, INSTALAÇÃO, SUPORTE, MÓDULO E PLACA</t>
  </si>
  <si>
    <t>ED-15793</t>
  </si>
  <si>
    <t xml:space="preserve">CONJUNTO DE DUAS (2) TOMADAS PADRÃO VERMELHA, USO ESPECÍFICO, TRÊS (3) POLOS, CORRENTE 20A, TENSÃO 250V, (2P+T/20A-250V), COM PLACA 4"X4" DE DOIS (2) POSTOS, INCLUSIVE FORNECIMENTO, INSTALAÇÃO, SUPORTE, MÓDULO E PLACA</t>
  </si>
  <si>
    <t>ED-15759</t>
  </si>
  <si>
    <t xml:space="preserve">CONJUNTO DE DUAS (2) TOMADAS USB (CONECTOR USB TIPO A), CORRENTE 1A, TENSÃO 5V, (1A-5V), COM PLACA 4"X2" DE DOIS (2) POSTOS, INCLUSIVE FORNECIMENTO, INSTALAÇÃO, SUPORTE, MÓDULO E PLACA</t>
  </si>
  <si>
    <t>ED-15785</t>
  </si>
  <si>
    <t xml:space="preserve">CONJUNTO DE QUATRO (4) INTERRUPTORES BIPOLAR SIMPLES, CORRENTE 10A, TENSÃO 250V, (10A-250V), COM PLACA 4"X4" DE QUATRO (4) POSTOS, INCLUSIVE FORNECIMENTO, INSTALAÇÃO, SUPORTE, MÓDULO E PLACA</t>
  </si>
  <si>
    <t>ED-15784</t>
  </si>
  <si>
    <t xml:space="preserve">CONJUNTO DE QUATRO (4) INTERRUPTORES SIMPLES, CORRENTE 10A, TENSÃO 250V, (10A-250V), COM PLACA 4"X4" DE QUATRO (4) POSTOS, INCLUSIVE FORNECIMENTO, INSTALAÇÃO, SUPORTE, MÓDULO E PLACA</t>
  </si>
  <si>
    <t>ED-15786</t>
  </si>
  <si>
    <t xml:space="preserve">CONJUNTO DE SEIS (6) INTERRUPTORES SIMPLES, CORRENTE 10A, TENSÃO 250V, (10A-250V), COM PLACA 4"X4" DE SEIS (6) POSTOS, INCLUSIVE FORNECIMENTO, INSTALAÇÃO, SUPORTE, MÓDULO E PLACA</t>
  </si>
  <si>
    <t>ED-15742</t>
  </si>
  <si>
    <t xml:space="preserve">CONJUNTO DE TRÊS (3) INTERRUPTORES BIPOLAR SIMPLES, CORRENTE 10A, TENSÃO 250V, (10A-250V), COM PLACA 4"X2" DE TRÊS (3) POSTOS, INCLUSIVE FORNECIMENTO, INSTALAÇÃO, SUPORTE, MÓDULO E PLACA</t>
  </si>
  <si>
    <t>ED-15741</t>
  </si>
  <si>
    <t xml:space="preserve">CONJUNTO DE TRÊS (3) INTERRUPTORES SIMPLES, CORRENTE 10A, TENSÃO 250V, (10A-250V), COM PLACA 4"X2" DE TRÊS (3) POSTOS, INCLUSIVE FORNECIMENTO, INSTALAÇÃO, SUPORTE, MÓDULO E PLACA</t>
  </si>
  <si>
    <t>ED-15735</t>
  </si>
  <si>
    <t xml:space="preserve">CONJUNTO DE UM (1) INTERRUPTOR BIPOLAR SIMPLES, CORRENTE 10A, TENSÃO 250V, (10A-250V), COM PLACA 4"X2" DE UM (1) POSTO, INCLUSIVE FORNECIMENTO, INSTALAÇÃO, SUPORTE, MÓDULO E PLACA</t>
  </si>
  <si>
    <t>ED-15744</t>
  </si>
  <si>
    <t xml:space="preserve">CONJUNTO DE UM (1) INTERRUPTOR BIPOLAR SIMPLES, CORRENTE 10A, TENSÃO 250V, (10A-250V) E UM (1) INTERRUPTOR PARALELO, CORRENTE 10A, TENSÃO 250V, (10A-250V), COM PLACA 4"X2" DE DOIS (2) POSTOS, INCLUSIVE FORNECIMENTO, INSTALAÇÃO, SUPORTE, MÓDULO E PLACA</t>
  </si>
  <si>
    <t>ED-15767</t>
  </si>
  <si>
    <t xml:space="preserve">CONJUNTO DE UM (1) INTERRUPTOR BIPOLAR SIMPLES, CORRENTE 10A, TENSÃO 250V, (10A-250V) E UMA (1) TOMADA PADRÃO, TRÊS (3) POLOS, CORRENTE 10A, TENSÃO 250V, (2P+T/10A-250V), COM PLACA 4"X2" DE DOIS (2) POSTOS, INCLUSIVE FORNECIMENTO, INSTALAÇÃO, SUPORTE, MÓDULO E PLACA</t>
  </si>
  <si>
    <t>ED-15770</t>
  </si>
  <si>
    <t xml:space="preserve">CONJUNTO DE UM (1) INTERRUPTOR BIPOLAR SIMPLES, CORRENTE 10A, TENSÃO 250V, (10A-250V) E UMA (1) TOMADA PADRÃO, TRÊS (3) POLOS, CORRENTE 20A, TENSÃO 250V, (2P+T/20A-250V), COM PLACA 4"X2" DE DOIS (2) POSTOS, INCLUSIVE FORNECIMENTO, INSTALAÇÃO, SUPORTE, MÓDULO E PLACA</t>
  </si>
  <si>
    <t>ED-15737</t>
  </si>
  <si>
    <t xml:space="preserve">CONJUNTO DE UM (1) INTERRUPTOR INTERMEDIÁRIO, CORRENTE 10A, TENSÃO 250V, (10A-250V), COM PLACA 4"X2" DE UM (1) POSTO, INCLUSIVE FORNECIMENTO, INSTALAÇÃO, SUPORTE, MÓDULO E PLACA</t>
  </si>
  <si>
    <t>ED-15736</t>
  </si>
  <si>
    <t xml:space="preserve">CONJUNTO DE UM (1) INTERRUPTOR PARALELO, CORRENTE 10A, TENSÃO 250V, (10A-250V), COM PLACA 4"X2" DE UM (1) POSTO, INCLUSIVE FORNECIMENTO, INSTALAÇÃO, SUPORTE, MÓDULO E PLACA</t>
  </si>
  <si>
    <t>ED-15766</t>
  </si>
  <si>
    <t xml:space="preserve">CONJUNTO DE UM (1) INTERRUPTOR PARALELO, CORRENTE 10A, TENSÃO 250V, (10A-250V) E UMA (1) TOMADA PADRÃO, TRÊS (3) POLOS, CORRENTE 10A, TENSÃO 250V, (2P+T/10A-250V), COM PLACA 4"X2" DE DOIS (2) POSTOS, INCLUSIVE FORNECIMENTO, INSTALAÇÃO, SUPORTE, MÓDULO E PLACA</t>
  </si>
  <si>
    <t>ED-15769</t>
  </si>
  <si>
    <t xml:space="preserve">CONJUNTO DE UM (1) INTERRUPTOR PARALELO, CORRENTE 10A, TENSÃO 250V, (10A-250V) E UMA (1) TOMADA PADRÃO, TRÊS (3) POLOS, CORRENTE 20A, TENSÃO 250V, (2P+T/20A-250V), COM PLACA 4"X2" DE DOIS (2) POSTOS, INCLUSIVE FORNECIMENTO, INSTALAÇÃO, SUPORTE, MÓDULO E PLACA</t>
  </si>
  <si>
    <t>ED-15738</t>
  </si>
  <si>
    <t xml:space="preserve">CONJUNTO DE UM (1) INTERRUPTOR PULSADOR (CAMPAINHA), CORRENTE 10A, TENSÃO 250V, (10A-250V), COM PLACA 4"X2" DE UM (1) POSTO, INCLUSIVE FORNECIMENTO, INSTALAÇÃO, SUPORTE, MÓDULO E PLACA</t>
  </si>
  <si>
    <t>ED-15733</t>
  </si>
  <si>
    <t xml:space="preserve">CONJUNTO DE UM (1) INTERRUPTOR SIMPLES, CORRENTE 10A, TENSÃO 250V, (10A-250V), COM PLACA 4"X2" DE UM (1) POSTO, INCLUSIVE FORNECIMENTO, INSTALAÇÃO, SUPORTE, MÓDULO E PLACA</t>
  </si>
  <si>
    <t>ED-15743</t>
  </si>
  <si>
    <t xml:space="preserve">CONJUNTO DE UM (1) INTERRUPTOR SIMPLES, CORRENTE 10A, TENSÃO 250V, (10A-250V) E UM (1) INTERRUPTOR PARALELO, CORRENTE 10A, TENSÃO 250V, (10A-250V), COM PLACA 4"X2" DE DOIS (2) POSTOS, INCLUSIVE FORNECIMENTO, INSTALAÇÃO, SUPORTE, MÓDULO E PLACA</t>
  </si>
  <si>
    <t>ED-15765</t>
  </si>
  <si>
    <t xml:space="preserve">CONJUNTO DE UM (1) INTERRUPTOR SIMPLES, CORRENTE 10A, TENSÃO 250V, (10A-250V) E UMA (1) TOMADA PADRÃO, TRÊS (3) POLOS, CORRENTE 10A, TENSÃO 250V, (2P+T/10A-250V), COM PLACA 4"X2" DE DOIS (2) POSTOS, INCLUSIVE FORNECIMENTO, INSTALAÇÃO, SUPORTE, MÓDULO E PLACA</t>
  </si>
  <si>
    <t>ED-15768</t>
  </si>
  <si>
    <t xml:space="preserve">CONJUNTO DE UM (1) INTERRUPTOR SIMPLES, CORRENTE 10A, TENSÃO 250V, (10A-250V) E UMA (1) TOMADA PADRÃO, TRÊS (3) POLOS, CORRENTE 20A, TENSÃO 250V, (2P+T/20A-250V), COM PLACA 4"X2" DE DOIS (2) POSTOS, INCLUSIVE FORNECIMENTO, INSTALAÇÃO, SUPORTE, MÓDULO E PLACA</t>
  </si>
  <si>
    <t>ED-15778</t>
  </si>
  <si>
    <t xml:space="preserve">CONJUNTO DE UM (1) INTERRUPTORES BIPOLAR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</si>
  <si>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ED-15780</t>
  </si>
  <si>
    <t xml:space="preserve">CONJUNTO DE UM (1) INTERRUPTORES BIPOLAR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</si>
  <si>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ED-15777</t>
  </si>
  <si>
    <t xml:space="preserve">CONJUNTO DE UM (1) INTERRUPTORES SIMPLES, CORRENTE 10A, TENSÃO 250V, (10A-250V), UM (1) INTERRUPTOR PARALELO, CORRENTE 10A, TENSÃO 250V, (10A-250V) E UMA (1) TOMADA PADRÃO, TRÊS (3) POLOS, CORRENTE 10A, TENSÃO 250V, (2P+T/10A-250V), COM PLACA 4"X2" DE TRÊS (3) POSTOS, INCLUSIVE FORNECIMENTO, INSTALAÇÃO, SUPORTE, MÓDULO E PLACA</t>
  </si>
  <si>
    <t>ED-15779</t>
  </si>
  <si>
    <t xml:space="preserve">CONJUNTO DE UM (1) INTERRUPTORES SIMPLES, CORRENTE 10A, TENSÃO 250V, (10A-250V), UM (1) INTERRUPTOR PARALELO, CORRENTE 10A, TENSÃO 250V, (10A-250V) E UMA (1) TOMADA PADRÃO, TRÊS (3) POLOS, CORRENTE 20A, TENSÃO 250V, (2P+T/20A-250V), COM PLACA 4"X2" DE TRÊS (3) POSTOS, INCLUSIVE FORNECIMENTO, INSTALAÇÃO, SUPORTE, MÓDULO E PLACA</t>
  </si>
  <si>
    <t>ED-15763</t>
  </si>
  <si>
    <t xml:space="preserve">CONJUNTO DE UM (1) MÓDULO COM FURO PARA SAÍDA DE FIO Ø10MM, COM PLACA 4"X2" DE UM (1) POSTO, INCLUSIVE FORNECIMENTO, INSTALAÇÃO, SUPORTE, MÓDULO E PLACA</t>
  </si>
  <si>
    <t>ED-49483</t>
  </si>
  <si>
    <t xml:space="preserve">CONJUNTO DE UMA (1) PLACA CEGA 3"X3", TIPO REDONDA, INCLUSIVE FORNECIMENTO, INSTALAÇÃO, SUPORTE E PLACA</t>
  </si>
  <si>
    <t>ED-15764</t>
  </si>
  <si>
    <t xml:space="preserve">CONJUNTO DE UMA (1) PLACA CEGA 4"X2", INCLUSIVE FORNECIMENTO, INSTALAÇÃO, SUPORTE E PLACA</t>
  </si>
  <si>
    <t>ED-15781</t>
  </si>
  <si>
    <t xml:space="preserve">CONJUNTO DE UMA (1) PLACA CEGA 4"X4", INCLUSIVE FORNECIMENTO, INSTALAÇÃO, SUPORTE E PLACA</t>
  </si>
  <si>
    <t>ED-15753</t>
  </si>
  <si>
    <t xml:space="preserve">CONJUNTO DE UMA (1) TOMADA DE ANTENA (CONECTOR COAXIAL), COM PLACA 4"X2" DE UM (1) POSTO, INCLUSIVE FORNECIMENTO, INSTALAÇÃO, SUPORTE, MÓDULO E PLACA</t>
  </si>
  <si>
    <t>ED-15748</t>
  </si>
  <si>
    <t xml:space="preserve">CONJUNTO DE UMA (1) TOMADA PADRÃO, TRÊS (3) POLOS, CORRENTE 10A, TENSÃO 250V, (2P+T/10A-250V), COM PLACA 4"X2" DE UM (1) POSTO, INCLUSIVE FORNECIMENTO, INSTALAÇÃO, SUPORTE, MÓDULO E PLACA</t>
  </si>
  <si>
    <t>ED-15761</t>
  </si>
  <si>
    <t xml:space="preserve">CONJUNTO DE UMA (1) TOMADA PADRÃO, TRÊS (3) POLOS, CORRENTE 10A, TENSÃO 250V, (2P+T/10A-250V) E UMA (1) TOMADA PADRÃO, TRÊS (3) POLOS, CORRENTE 20A, TENSÃO 250V, (2P+T/20A-250V), COM PLACA 4"X2" DE DOIS (2) POSTOS, INCLUSIVE FORNECIMENTO, INSTALAÇÃO, SUPORTE, MÓDULO E PLACA</t>
  </si>
  <si>
    <t>ED-15792</t>
  </si>
  <si>
    <t xml:space="preserve">CONJUNTO DE UMA (1) TOMADA PADRÃO, TRÊS (3) POLOS, CORRENTE 10A, TENSÃO 250V, (2P+T/10A-250V) E UMA (1) TOMADA PADRÃO, TRÊS (3) POLOS, CORRENTE 20A, TENSÃO 250V, (2P+T/20A-250V), COM PLACA 4"X4" DE DOIS (2) POSTOS, INCLUSIVE FORNECIMENTO, INSTALAÇÃO, SUPORTE, MÓDULO E PLACA</t>
  </si>
  <si>
    <t>ED-15758</t>
  </si>
  <si>
    <t xml:space="preserve">CONJUNTO DE UMA (1) TOMADA PADRÃO, TRÊS (3) POLOS, CORRENTE 10A, TENSÃO 250V, (2P+T/10A-250V) E UMA (1) TOMADA USB (CONECTOR USB TIPO A), CORRENTE 1A, TENSÃO 5V, (1A-5V), COM PLACA 4"X2" DE DOIS (2) POSTOS, INCLUSIVE FORNECIMENTO, INSTALAÇÃO, SUPORTE, MÓDULO E PLACA</t>
  </si>
  <si>
    <t>ED-15796</t>
  </si>
  <si>
    <t xml:space="preserve">CONJUNTO DE UMA (1) TOMADA PADRÃO, TRÊS (3) POLOS, CORRENTE 10A, TENSÃO 250V, (2P+T/10A-250V) E UMA (1) TOMADA USB (CONECTOR USB TIPO A), CORRENTE 1A, TENSÃO 5V, (1A-5V), COM PLACA 4"X4" DE DOIS (2) POSTOS, INCLUSIVE FORNECIMENTO, INSTALAÇÃO, SUPORTE, MÓDULO E PLACA</t>
  </si>
  <si>
    <t>ED-15749</t>
  </si>
  <si>
    <t xml:space="preserve">CONJUNTO DE UMA (1) TOMADA PADRÃO, TRÊS (3) POLOS, CORRENTE 20A, TENSÃO 250V, (2P+T/20A-250V), COM PLACA 4"X2" DE UM (1) POSTO, INCLUSIVE FORNECIMENTO, INSTALAÇÃO, SUPORTE, MÓDULO E PLACA</t>
  </si>
  <si>
    <t>ED-15750</t>
  </si>
  <si>
    <t xml:space="preserve">CONJUNTO DE UMA (1) TOMADA PADRÃO VERMELHA, USO ESPECÍFICO, TRÊS (3) POLOS, CORRENTE 20A, TENSÃO 250V, (2P+T/20A-250V), COM PLACA 4"X2" DE UM (1) POSTO, INCLUSIVE FORNECIMENTO, INSTALAÇÃO, SUPORTE, MÓDULO E PLACA</t>
  </si>
  <si>
    <t>ED-15754</t>
  </si>
  <si>
    <t xml:space="preserve">CONJUNTO DE UMA (1) TOMADA USB (CONECTOR USB TIPO A), CORRENTE 1A, TENSÃO 5V, (1A-5V), COM PLACA 4"X2" DE UM (1) POSTO, INCLUSIVE FORNECIMENTO, INSTALAÇÃO, SUPORTE, MÓDULO E PLACA</t>
  </si>
  <si>
    <t>ED-5633</t>
  </si>
  <si>
    <t xml:space="preserve">MÓDULO CEGO, INCLUSIVE FORNECIMENTO E INSTALAÇÃO, EXCLUSIVE PLACA E SUPORTE</t>
  </si>
  <si>
    <t>ED-5634</t>
  </si>
  <si>
    <t xml:space="preserve">MÓDULO COM FURO PARA SAÍDA DE FIO Ø 10MM, INCLUSIVE FORNECIMENTO E INSTALAÇÃO, EXCLUSIVE PLACA E SUPORTE</t>
  </si>
  <si>
    <t>ED-15726</t>
  </si>
  <si>
    <t xml:space="preserve">MÓDULO INTERRUPTOR BIPOLAR SIMPLES, CORRENTE 10A, TENSÃO 250V, (10A-250V), INCLUSIVE FORNECIMENTO E INSTALAÇÃO, EXCLUSIVE PLACA E SUPORTE</t>
  </si>
  <si>
    <t>ED-15712</t>
  </si>
  <si>
    <t xml:space="preserve">MÓDULO INTERRUPTOR INTERMEDIÁRIO, CORRENTE 10A, TENSÃO 250V, (10A-250V), INCLUSIVE FORNECIMENTO E INSTALAÇÃO, EXCLUSIVE PLACA E SUPORTE</t>
  </si>
  <si>
    <t>ED-5616</t>
  </si>
  <si>
    <t xml:space="preserve">MÓDULO INTERRUPTOR PARALELO, CORRENTE 10A, TENSÃO 250V, (10A-250V), INCLUSIVE FORNECIMENTO E INSTALAÇÃO, EXCLUSIVE PLACA E SUPORTE</t>
  </si>
  <si>
    <t>ED-5615</t>
  </si>
  <si>
    <t xml:space="preserve">MÓDULO INTERRUPTOR SIMPLES, CORRENTE 10A, TENSÃO 250V, (10A-250V), INCLUSIVE FORNECIMENTO E INSTALAÇÃO, EXCLUSIVE PLACA E SUPORTE</t>
  </si>
  <si>
    <t>ED-5632</t>
  </si>
  <si>
    <t xml:space="preserve">MÓDULO PARA ANTENA (CONECTOR COAXIAL) PARA CABO COAXIAL DE 75 OHMS, INCLUSIVE FORNECIMENTO E INSTALAÇÃO, EXCLUSIVE PLACA E SUPORTE</t>
  </si>
  <si>
    <t>ED-5617</t>
  </si>
  <si>
    <t xml:space="preserve">MÓDULO PULSADOR CAMPAINHA, CORRENTE 10A, TENSÃO 250V, (10A-250V), INCLUSIVE FORNECIMENTO E INSTALAÇÃO, EXCLUSIVE PLACA E SUPORTE</t>
  </si>
  <si>
    <t>ED-5626</t>
  </si>
  <si>
    <t xml:space="preserve">MÓDULO TOMADA PADRÃO, TRÊS (3) POLOS, CORRENTE 10A, TENSÃO 250V, (2P+T/10A-250V), INCLUSIVE FORNECIMENTO E INSTALAÇÃO, EXCLUSIVE PLACA E SUPORTE</t>
  </si>
  <si>
    <t>ED-5627</t>
  </si>
  <si>
    <t xml:space="preserve">MÓDULO TOMADA PADRÃO, TRÊS (3) POLOS, CORRENTE 20A, TENSÃO 250V, (2P+T/20A-250V), INCLUSIVE FORNECIMENTO E INSTALAÇÃO, EXCLUSIVE PLACA E SUPORTE</t>
  </si>
  <si>
    <t>ED-15727</t>
  </si>
  <si>
    <t xml:space="preserve">MÓDULO TOMADA PADRÃO VERMELHA, USO ESPECÍFICO, TRÊS (3) POLOS, CORRENTE 20A, TENSÃO 250V, (2P+T/20A-250V), INCLUSIVE FORNECIMENTO E INSTALAÇÃO, EXCLUSIVE PLACA E SUPORTE</t>
  </si>
  <si>
    <t>ED-5628</t>
  </si>
  <si>
    <t xml:space="preserve">MÓDULO TOMADA USB (CONECTOR USB TIPO A), CORRENTE 1A, TENSÃO 5V, (1A-5V), INCLUSIVE FORNECIMENTO E INSTALAÇÃO, EXCLUSIVE PLACA E SUPORTE</t>
  </si>
  <si>
    <t>ED-5618</t>
  </si>
  <si>
    <t xml:space="preserve">PLACA 4"X2" CEGA, INCLUSIVE FORNECIMENTO E INSTALAÇÃO, EXCLUSIVE SUPORTE</t>
  </si>
  <si>
    <t>ED-5621</t>
  </si>
  <si>
    <t xml:space="preserve">PLACA 4"X2" PARA DOIS (2) MÓDULOS, INCLUSIVE FORNECIMENTO E INSTALAÇÃO, EXCLUSIVE SUPORTE E MÓDULO</t>
  </si>
  <si>
    <t>ED-5622</t>
  </si>
  <si>
    <t xml:space="preserve">PLACA 4"X2" PARA TRÊS (3) MÓDULOS, INCLUSIVE FORNECIMENTO E INSTALAÇÃO, EXCLUSIVE SUPORTE E MÓDULO</t>
  </si>
  <si>
    <t>ED-5620</t>
  </si>
  <si>
    <t xml:space="preserve">PLACA 4"X2" PARA UM (1) MÓDULO, INCLUSIVE FORNECIMENTO E INSTALAÇÃO, EXCLUSIVE SUPORTE E MÓDULO</t>
  </si>
  <si>
    <t>ED-5619</t>
  </si>
  <si>
    <t xml:space="preserve">PLACA 4"X4" CEGA, INCLUSIVE FORNECIMENTO E INSTALAÇÃO, EXCLUSIVE SUPORTE</t>
  </si>
  <si>
    <t>ED-5623</t>
  </si>
  <si>
    <t xml:space="preserve">PLACA 4"X4" PARA DOIS (2) MÓDULOS, INCLUSIVE FORNECIMENTO E INSTALAÇÃO, EXCLUSIVE SUPORTE E MÓDULO</t>
  </si>
  <si>
    <t>ED-5624</t>
  </si>
  <si>
    <t xml:space="preserve">PLACA 4"X4" PARA QUATRO (4) MÓDULOS, INCLUSIVE FORNECIMENTO E INSTALAÇÃO, EXCLUSIVE SUPORTE E MÓDULO</t>
  </si>
  <si>
    <t>ED-5625</t>
  </si>
  <si>
    <t xml:space="preserve">PLACA 4"X4" PARA SEIS (6) MÓDULOS, INCLUSIVE FORNECIMENTO E INSTALAÇÃO, EXCLUSIVE SUPORTE E MÓDULO</t>
  </si>
  <si>
    <t>ED-5614</t>
  </si>
  <si>
    <t xml:space="preserve">SUPORTE PARA PLACA 4"X2" PARA TRÊS (3) MÓDULOS, INCLUSIVE PARAFUSOS PARA FIXAÇÃO, FORNECIMENTO E INSTALAÇÃO, EXCLUSIVE PLACA E MÓDULO</t>
  </si>
  <si>
    <t>ED-5613</t>
  </si>
  <si>
    <t xml:space="preserve">SUPORTE PARA PLACA 4"X4" PARA SEIS (6) MÓDULOS, INCLUSIVE PARAFUSOS PARA FIXAÇÃO, FORNECIMENTO E INSTALAÇÃO, EXCLUSIVE PLACA E MÓDULO</t>
  </si>
  <si>
    <t xml:space="preserve">CONDULETE EM ALUMÍNIO</t>
  </si>
  <si>
    <t>ED-17955</t>
  </si>
  <si>
    <t xml:space="preserve">CONDULETE DE ALUMÍNIO, TIPO "B", DIÂMETRO DE SAÍDA 1" (25MM), EXCLUSIVE MÓDULO E PLACA, INCLUSIVE FIXAÇÃO</t>
  </si>
  <si>
    <t>ED-17957</t>
  </si>
  <si>
    <t xml:space="preserve">CONDULETE DE ALUMÍNIO, TIPO "B", DIÂMETRO DE SAÍDA 1.1/2" (40MM), EXCLUSIVE MÓDULO E PLACA, INCLUSIVE FIXAÇÃO</t>
  </si>
  <si>
    <t>ED-17956</t>
  </si>
  <si>
    <t xml:space="preserve">CONDULETE DE ALUMÍNIO, TIPO "B", DIÂMETRO DE SAÍDA 1.1/4" (32MM), EXCLUSIVE MÓDULO E PLACA, INCLUSIVE FIXAÇÃO</t>
  </si>
  <si>
    <t>ED-17958</t>
  </si>
  <si>
    <t xml:space="preserve">CONDULETE DE ALUMÍNIO, TIPO "B", DIÂMETRO DE SAÍDA 2" (50MM), EXCLUSIVE MÓDULO E PLACA, INCLUSIVE FIXAÇÃO</t>
  </si>
  <si>
    <t>ED-17954</t>
  </si>
  <si>
    <t xml:space="preserve">CONDULETE DE ALUMÍNIO, TIPO "B", DIÂMETRO DE SAÍDA 3/4" (20MM), EXCLUSIVE MÓDULO E PLACA, INCLUSIVE FIXAÇÃO</t>
  </si>
  <si>
    <t>ED-49071</t>
  </si>
  <si>
    <t xml:space="preserve">CONDULETE DE ALUMÍNIO, TIPO "C", DIÂMETRO DE SAÍDA 1" (25MM), EXCLUSIVE MÓDULO E PLACA, INCLUSIVE FIXAÇÃO</t>
  </si>
  <si>
    <t>ED-49073</t>
  </si>
  <si>
    <t xml:space="preserve">CONDULETE DE ALUMÍNIO, TIPO "C", DIÂMETRO DE SAÍDA 1.1/2" (40MM), EXCLUSIVE MÓDULO E PLACA, INCLUSIVE FIXAÇÃO</t>
  </si>
  <si>
    <t>ED-49072</t>
  </si>
  <si>
    <t xml:space="preserve">CONDULETE DE ALUMÍNIO, TIPO "C", DIÂMETRO DE SAÍDA 1.1/4" (32MM), EXCLUSIVE MÓDULO E PLACA, INCLUSIVE FIXAÇÃO</t>
  </si>
  <si>
    <t>ED-49074</t>
  </si>
  <si>
    <t xml:space="preserve">CONDULETE DE ALUMÍNIO, TIPO "C", DIÂMETRO DE SAÍDA 2" (50MM), EXCLUSIVE MÓDULO E PLACA, INCLUSIVE FIXAÇÃO</t>
  </si>
  <si>
    <t>ED-49070</t>
  </si>
  <si>
    <t xml:space="preserve">CONDULETE DE ALUMÍNIO, TIPO "C", DIÂMETRO DE SAÍDA 3/4" (20MM), EXCLUSIVE MÓDULO E PLACA, INCLUSIVE FIXAÇÃO</t>
  </si>
  <si>
    <t>ED-49080</t>
  </si>
  <si>
    <t xml:space="preserve">CONDULETE DE ALUMÍNIO, TIPO "E", DIÂMETRO DE SAÍDA 1" (25MM), EXCLUSIVE MÓDULO E PLACA, INCLUSIVE FIXAÇÃO</t>
  </si>
  <si>
    <t>ED-49082</t>
  </si>
  <si>
    <t xml:space="preserve">CONDULETE DE ALUMÍNIO, TIPO "E", DIÂMETRO DE SAÍDA 1.1/2" (40MM), EXCLUSIVE MÓDULO E PLACA, INCLUSIVE FIXAÇÃO</t>
  </si>
  <si>
    <t>ED-49081</t>
  </si>
  <si>
    <t xml:space="preserve">CONDULETE DE ALUMÍNIO, TIPO "E", DIÂMETRO DE SAÍDA 1.1/4" (32MM), EXCLUSIVE MÓDULO E PLACA, INCLUSIVE FIXAÇÃO</t>
  </si>
  <si>
    <t>ED-49083</t>
  </si>
  <si>
    <t xml:space="preserve">CONDULETE DE ALUMÍNIO, TIPO "E", DIÂMETRO DE SAÍDA 2" (50MM), EXCLUSIVE MÓDULO E PLACA, INCLUSIVE FIXAÇÃO</t>
  </si>
  <si>
    <t>ED-49079</t>
  </si>
  <si>
    <t xml:space="preserve">CONDULETE DE ALUMÍNIO, TIPO "E", DIÂMETRO DE SAÍDA 3/4" (20MM), EXCLUSIVE MÓDULO E PLACA, INCLUSIVE FIXAÇÃO</t>
  </si>
  <si>
    <t>ED-17960</t>
  </si>
  <si>
    <t xml:space="preserve">CONDULETE DE ALUMÍNIO, TIPO "LB", DIÂMETRO DE SAÍDA 1" (25MM), EXCLUSIVE MÓDULO E PLACA, INCLUSIVE FIXAÇÃO</t>
  </si>
  <si>
    <t>ED-17962</t>
  </si>
  <si>
    <t xml:space="preserve">CONDULETE DE ALUMÍNIO, TIPO "LB", DIÂMETRO DE SAÍDA 1.1/2" (40MM), EXCLUSIVE MÓDULO E PLACA, INCLUSIVE FIXAÇÃO</t>
  </si>
  <si>
    <t>ED-17961</t>
  </si>
  <si>
    <t xml:space="preserve">CONDULETE DE ALUMÍNIO, TIPO "LB", DIÂMETRO DE SAÍDA 1.1/4" (32MM), EXCLUSIVE MÓDULO E PLACA, INCLUSIVE FIXAÇÃO</t>
  </si>
  <si>
    <t>ED-17963</t>
  </si>
  <si>
    <t xml:space="preserve">CONDULETE DE ALUMÍNIO, TIPO "LB", DIÂMETRO DE SAÍDA 2" (50MM), EXCLUSIVE MÓDULO E PLACA, INCLUSIVE FIXAÇÃO</t>
  </si>
  <si>
    <t>ED-17959</t>
  </si>
  <si>
    <t xml:space="preserve">CONDULETE DE ALUMÍNIO, TIPO "LB", DIÂMETRO DE SAÍDA 3/4" (20MM), EXCLUSIVE MÓDULO E PLACA, INCLUSIVE FIXAÇÃO</t>
  </si>
  <si>
    <t>ED-49122</t>
  </si>
  <si>
    <t xml:space="preserve">CONDULETE DE ALUMÍNIO, TIPO "LL", DIÂMETRO DE SAÍDA 1" (25MM), EXCLUSIVE MÓDULO E PLACA, INCLUSIVE FIXAÇÃO</t>
  </si>
  <si>
    <t>ED-49124</t>
  </si>
  <si>
    <t xml:space="preserve">CONDULETE DE ALUMÍNIO, TIPO "LL", DIÂMETRO DE SAÍDA 1.1/2" (40MM), EXCLUSIVE MÓDULO E PLACA, INCLUSIVE FIXAÇÃO</t>
  </si>
  <si>
    <t>ED-49123</t>
  </si>
  <si>
    <t xml:space="preserve">CONDULETE DE ALUMÍNIO, TIPO "LL", DIÂMETRO DE SAÍDA 1.1/4" (32MM), EXCLUSIVE MÓDULO E PLACA, INCLUSIVE FIXAÇÃO</t>
  </si>
  <si>
    <t>ED-49125</t>
  </si>
  <si>
    <t xml:space="preserve">CONDULETE DE ALUMÍNIO, TIPO "LL", DIÂMETRO DE SAÍDA 2" (50MM), EXCLUSIVE MÓDULO E PLACA, INCLUSIVE FIXAÇÃO</t>
  </si>
  <si>
    <t>ED-49121</t>
  </si>
  <si>
    <t xml:space="preserve">CONDULETE DE ALUMÍNIO, TIPO "LL", DIÂMETRO DE SAÍDA 3/4" (20MM), EXCLUSIVE MÓDULO E PLACA, INCLUSIVE FIXAÇÃO</t>
  </si>
  <si>
    <t>ED-49107</t>
  </si>
  <si>
    <t xml:space="preserve">CONDULETE DE ALUMÍNIO, TIPO "LR", DIÂMETRO DE SAÍDA 1" (25MM), EXCLUSIVE MÓDULO E PLACA, INCLUSIVE FIXAÇÃO</t>
  </si>
  <si>
    <t>ED-49109</t>
  </si>
  <si>
    <t xml:space="preserve">CONDULETE DE ALUMÍNIO, TIPO "LR", DIÂMETRO DE SAÍDA 1.1/2" (40MM), EXCLUSIVE MÓDULO E PLACA, INCLUSIVE FIXAÇÃO</t>
  </si>
  <si>
    <t>ED-49108</t>
  </si>
  <si>
    <t xml:space="preserve">CONDULETE DE ALUMÍNIO, TIPO "LR", DIÂMETRO DE SAÍDA 1.1/4" (32MM), EXCLUSIVE MÓDULO E PLACA, INCLUSIVE FIXAÇÃO</t>
  </si>
  <si>
    <t>ED-49110</t>
  </si>
  <si>
    <t xml:space="preserve">CONDULETE DE ALUMÍNIO, TIPO "LR", DIÂMETRO DE SAÍDA 2" (50MM), EXCLUSIVE MÓDULO E PLACA, INCLUSIVE FIXAÇÃO</t>
  </si>
  <si>
    <t>ED-49106</t>
  </si>
  <si>
    <t xml:space="preserve">CONDULETE DE ALUMÍNIO, TIPO "LR", DIÂMETRO DE SAÍDA 3/4" (20MM), EXCLUSIVE MÓDULO E PLACA, INCLUSIVE FIXAÇÃO</t>
  </si>
  <si>
    <t>ED-49089</t>
  </si>
  <si>
    <t xml:space="preserve">CONDULETE DE ALUMÍNIO, TIPO "T", DIÂMETRO DE SAÍDA 1" (25MM), EXCLUSIVE MÓDULO E PLACA, INCLUSIVE FIXAÇÃO</t>
  </si>
  <si>
    <t>ED-49091</t>
  </si>
  <si>
    <t xml:space="preserve">CONDULETE DE ALUMÍNIO, TIPO "T", DIÂMETRO DE SAÍDA 1.1/2" (40MM), EXCLUSIVE MÓDULO E PLACA, INCLUSIVE FIXAÇÃO</t>
  </si>
  <si>
    <t>ED-49090</t>
  </si>
  <si>
    <t xml:space="preserve">CONDULETE DE ALUMÍNIO, TIPO "T", DIÂMETRO DE SAÍDA 1.1/4" (32MM), EXCLUSIVE MÓDULO E PLACA, INCLUSIVE FIXAÇÃO</t>
  </si>
  <si>
    <t>ED-49092</t>
  </si>
  <si>
    <t xml:space="preserve">CONDULETE DE ALUMÍNIO, TIPO "T", DIÂMETRO DE SAÍDA 2" (50MM), EXCLUSIVE MÓDULO E PLACA, INCLUSIVE FIXAÇÃO</t>
  </si>
  <si>
    <t>ED-49088</t>
  </si>
  <si>
    <t xml:space="preserve">CONDULETE DE ALUMÍNIO, TIPO "T", DIÂMETRO DE SAÍDA 3/4" (20MM), EXCLUSIVE MÓDULO E PLACA, INCLUSIVE FIXAÇÃO</t>
  </si>
  <si>
    <t>ED-17965</t>
  </si>
  <si>
    <t xml:space="preserve">CONDULETE DE ALUMÍNIO, TIPO "TB", DIÂMETRO DE SAÍDA 1" (25MM), EXCLUSIVE MÓDULO E PLACA, INCLUSIVE FIXAÇÃO</t>
  </si>
  <si>
    <t>ED-17967</t>
  </si>
  <si>
    <t xml:space="preserve">CONDULETE DE ALUMÍNIO, TIPO "TB", DIÂMETRO DE SAÍDA 1.1/2" (40MM), EXCLUSIVE MÓDULO E PLACA, INCLUSIVE FIXAÇÃO</t>
  </si>
  <si>
    <t>ED-17966</t>
  </si>
  <si>
    <t xml:space="preserve">CONDULETE DE ALUMÍNIO, TIPO "TB", DIÂMETRO DE SAÍDA 1.1/4" (32MM), EXCLUSIVE MÓDULO E PLACA, INCLUSIVE FIXAÇÃO</t>
  </si>
  <si>
    <t>ED-17968</t>
  </si>
  <si>
    <t xml:space="preserve">CONDULETE DE ALUMÍNIO, TIPO "TB", DIÂMETRO DE SAÍDA 2" (50MM), EXCLUSIVE MÓDULO E PLACA, INCLUSIVE FIXAÇÃO</t>
  </si>
  <si>
    <t>ED-17964</t>
  </si>
  <si>
    <t xml:space="preserve">CONDULETE DE ALUMÍNIO, TIPO "TB", DIÂMETRO DE SAÍDA 3/4" (20MM), EXCLUSIVE MÓDULO E PLACA, INCLUSIVE FIXAÇÃO</t>
  </si>
  <si>
    <t>ED-49098</t>
  </si>
  <si>
    <t xml:space="preserve">CONDULETE DE ALUMÍNIO, TIPO "X", DIÂMETRO DE SAÍDA 1" (25MM), EXCLUSIVE MÓDULO E PLACA, INCLUSIVE FIXAÇÃO</t>
  </si>
  <si>
    <t>ED-49100</t>
  </si>
  <si>
    <t xml:space="preserve">CONDULETE DE ALUMÍNIO, TIPO "X", DIÂMETRO DE SAÍDA 1.1/2" (40MM), EXCLUSIVE MÓDULO E PLACA, INCLUSIVE FIXAÇÃO</t>
  </si>
  <si>
    <t>ED-49099</t>
  </si>
  <si>
    <t xml:space="preserve">CONDULETE DE ALUMÍNIO, TIPO "X", DIÂMETRO DE SAÍDA 1.1/4" (32MM), EXCLUSIVE MÓDULO E PLACA, INCLUSIVE FIXAÇÃO</t>
  </si>
  <si>
    <t>ED-49101</t>
  </si>
  <si>
    <t xml:space="preserve">CONDULETE DE ALUMÍNIO, TIPO "X", DIÂMETRO DE SAÍDA 2" (50MM), EXCLUSIVE MÓDULO E PLACA, INCLUSIVE FIXAÇÃO</t>
  </si>
  <si>
    <t>ED-49097</t>
  </si>
  <si>
    <t xml:space="preserve">CONDULETE DE ALUMÍNIO, TIPO "X", DIÂMETRO DE SAÍDA 3/4" (20MM), EXCLUSIVE MÓDULO E PLACA, INCLUSIVE FIXAÇÃO</t>
  </si>
  <si>
    <t>ED-17981</t>
  </si>
  <si>
    <t xml:space="preserve">CONJUNTO PARA CONDULETE DE 1" (25MM) COM UM (1) INTERRUPTOR PARALELO, CORRENTE 10A, TENSÃO 250V, (10A-250V) E PLACA DE UM (1) POSTO, INCLUSIVE FORNECIMENTO, INSTALAÇÃO, SUPORTE, MÓDULO E PLACA, EXCLUSIVE CONDULETE</t>
  </si>
  <si>
    <t>ED-17980</t>
  </si>
  <si>
    <t xml:space="preserve">CONJUNTO PARA CONDULETE DE 1" (25MM) COM UM (1) INTERRUPTOR SIMPLES, CORRENTE 10A, TENSÃO 250V, (10A-250V) E PLACA DE UM (1) POSTO, INCLUSIVE FORNECIMENTO, INSTALAÇÃO, SUPORTE, MÓDULO E PLACA, EXCLUSIVE CONDULETE</t>
  </si>
  <si>
    <t>ED-17982</t>
  </si>
  <si>
    <t xml:space="preserve">CONJUNTO PARA CONDULETE DE 1" (25MM) COM UMA (1) TOMADA PADRÃO, TRÊS (3) POLOS, CORRENTE 10A, TENSÃO 250V, (2P+T/10A-250V) E PLACA DE UM (1) POSTO, INCLUSIVE FORNECIMENTO, INSTALAÇÃO, SUPORTE, MÓDULO E PLACA, EXCLUSIVE CONDULETE</t>
  </si>
  <si>
    <t>ED-17984</t>
  </si>
  <si>
    <t xml:space="preserve">CONJUNTO PARA CONDULETE DE 1" (25MM) COM UMA (1) TOMADA PADRÃO, TRÊS (3) POLOS, CORRENTE 20A, TENSÃO 250V, (2P+T/20A-250V) E PLACA DE UM (1) POSTO, INCLUSIVE FORNECIMENTO, INSTALAÇÃO, SUPORTE, MÓDULO E PLACA, EXCLUSIVE CONDULETE</t>
  </si>
  <si>
    <t>ED-49115</t>
  </si>
  <si>
    <t xml:space="preserve">CONJUNTO PARA CONDULETE DE 3/4" (20MM) COM UM (1) INTERRUPTOR PARALELO, CORRENTE 10A, TENSÃO 250V, (10A-250V) E PLACA DE UM (1) POSTO, INCLUSIVE FORNECIMENTO, INSTALAÇÃO, SUPORTE, MÓDULO E PLACA, EXCLUSIVE CONDULETE</t>
  </si>
  <si>
    <t>ED-49114</t>
  </si>
  <si>
    <t xml:space="preserve">CONJUNTO PARA CONDULETE DE 3/4" (20MM) COM UM (1) INTERRUPTOR SIMPLES, CORRENTE 10A, TENSÃO 250V, (10A-250V) E PLACA DE UM (1) POSTO, INCLUSIVE FORNECIMENTO, INSTALAÇÃO, SUPORTE, MÓDULO E PLACA, EXCLUSIVE CONDULETE</t>
  </si>
  <si>
    <t>ED-49116</t>
  </si>
  <si>
    <t xml:space="preserve">CONJUNTO PARA CONDULETE DE 3/4" (20MM) COM UMA (1) TOMADA PADRÃO, TRÊS (3) POLOS, CORRENTE 10A, TENSÃO 250V, (2P+T/10A-250V) E PLACA DE UM (1) POSTO, INCLUSIVE FORNECIMENTO, INSTALAÇÃO, SUPORTE, MÓDULO E PLACA, EXCLUSIVE CONDULETE</t>
  </si>
  <si>
    <t>ED-17978</t>
  </si>
  <si>
    <t xml:space="preserve">CONJUNTO PARA CONDULETE DE 3/4" (20MM) COM UMA (1) TOMADA PADRÃO, TRÊS (3) POLOS, CORRENTE 20A, TENSÃO 250V, (2P+T/20A-250V) E PLACA DE UM (1) POSTO, INCLUSIVE FORNECIMENTO, INSTALAÇÃO, SUPORTE, MÓDULO E PLACA, EXCLUSIVE CONDULETE</t>
  </si>
  <si>
    <t>ED-17991</t>
  </si>
  <si>
    <t xml:space="preserve">PLACA CEGA PARA CONDULETE, COM DIÂMETRO DE SAÍDA 1" (25MM), EXCLUSIVE CONDULETE</t>
  </si>
  <si>
    <t>ED-17993</t>
  </si>
  <si>
    <t xml:space="preserve">PLACA CEGA PARA CONDULETE, COM DIÂMETRO DE SAÍDA 1.1/2" (40MM), EXCLUSIVE CONDULETE</t>
  </si>
  <si>
    <t>ED-17992</t>
  </si>
  <si>
    <t xml:space="preserve">PLACA CEGA PARA CONDULETE, COM DIÂMETRO DE SAÍDA 1.1/4" (32MM), EXCLUSIVE CONDULETE</t>
  </si>
  <si>
    <t>ED-17994</t>
  </si>
  <si>
    <t xml:space="preserve">PLACA CEGA PARA CONDULETE, COM DIÂMETRO DE SAÍDA 2" (50MM), EXCLUSIVE CONDULETE</t>
  </si>
  <si>
    <t>ED-17990</t>
  </si>
  <si>
    <t xml:space="preserve">PLACA CEGA PARA CONDULETE, COM DIÂMETRO DE SAÍDA 3/4" (20MM), EXCLUSIVE CONDULETE</t>
  </si>
  <si>
    <t xml:space="preserve">ELETRODUTO FLEXÍVEL</t>
  </si>
  <si>
    <t>ED-17951</t>
  </si>
  <si>
    <t xml:space="preserve">ELETRODUTO FLEXÍVEL CORRUGADO, PVC, ANTI-CHAMA, DN 20MM (1/2"), APLICADO EM ALVENARIA, EXCLUSIVE RASGO</t>
  </si>
  <si>
    <t>ED-49413</t>
  </si>
  <si>
    <t xml:space="preserve">ELETRODUTO FLEXÍVEL CORRUGADO, PVC, ANTI-CHAMA, DN 20MM (1/2"), APLICADO EM ALVENARIA, INCLUSIVE RASGO</t>
  </si>
  <si>
    <t>ED-17952</t>
  </si>
  <si>
    <t xml:space="preserve">ELETRODUTO FLEXÍVEL CORRUGADO, PVC, ANTI-CHAMA, DN 25MM (3/4"), APLICADO EM ALVENARIA, EXCLUSIVE RASGO</t>
  </si>
  <si>
    <t>ED-49414</t>
  </si>
  <si>
    <t xml:space="preserve">ELETRODUTO FLEXÍVEL CORRUGADO, PVC, ANTI-CHAMA, DN 25MM (3/4"), APLICADO EM ALVENARIA, INCLUSIVE RASGO</t>
  </si>
  <si>
    <t>ED-17953</t>
  </si>
  <si>
    <t xml:space="preserve">ELETRODUTO FLEXÍVEL CORRUGADO, PVC, ANTI-CHAMA, DN 32MM (1"), APLICADO EM ALVENARIA, EXCLUSIVE RASGO</t>
  </si>
  <si>
    <t>ED-49415</t>
  </si>
  <si>
    <t xml:space="preserve">ELETRODUTO FLEXÍVEL CORRUGADO, PVC, ANTI-CHAMA, DN 32MM (1"), APLICADO EM ALVENARIA, INCLUSIVE RASGO</t>
  </si>
  <si>
    <t>ED-7249</t>
  </si>
  <si>
    <t xml:space="preserve">ELETRODUTO FLEXÍVEL, EM AÇO GALVANIZADO, REVESTIDO EXTERNAMENTE COM PVC PRETO (1"), INCLUSIVE CONEXÕES, SUPORTES E FIXAÇÃO</t>
  </si>
  <si>
    <t>ED-7251</t>
  </si>
  <si>
    <t xml:space="preserve">ELETRODUTO FLEXÍVEL, EM AÇO GALVANIZADO, REVESTIDO EXTERNAMENTE COM PVC PRETO (1.1/2"), INCLUSIVE CONEXÕES, SUPORTES E FIXAÇÃO</t>
  </si>
  <si>
    <t>ED-7250</t>
  </si>
  <si>
    <t xml:space="preserve">ELETRODUTO FLEXÍVEL, EM AÇO GALVANIZADO, REVESTIDO EXTERNAMENTE COM PVC PRETO (1.1/4"), INCLUSIVE CONEXÕES, SUPORTES E FIXAÇÃO</t>
  </si>
  <si>
    <t>ED-7252</t>
  </si>
  <si>
    <t xml:space="preserve">ELETRODUTO FLEXÍVEL, EM AÇO GALVANIZADO, REVESTIDO EXTERNAMENTE COM PVC PRETO (2"), INCLUSIVE CONEXÕES, SUPORTES E FIXAÇÃO</t>
  </si>
  <si>
    <t>ED-7253</t>
  </si>
  <si>
    <t xml:space="preserve">ELETRODUTO FLEXÍVEL, EM AÇO GALVANIZADO, REVESTIDO EXTERNAMENTE COM PVC PRETO (2.1/2"), INCLUSIVE CONEXÕES, SUPORTES E FIXAÇÃO</t>
  </si>
  <si>
    <t>ED-7248</t>
  </si>
  <si>
    <t xml:space="preserve">ELETRODUTO FLEXÍVEL, EM AÇO GALVANIZADO, REVESTIDO EXTERNAMENTE COM PVC PRETO (3/4"), INCLUSIVE CONEXÕES, SUPORTES E FIXAÇÃO</t>
  </si>
  <si>
    <t xml:space="preserve">ELETRODUTO RÍGIDO EM PVC</t>
  </si>
  <si>
    <t>ED-49315</t>
  </si>
  <si>
    <t xml:space="preserve">ELETRODUTO DE PVC RÍGIDO ROSCÁVEL, DN 100 MM (4"), INCLUSIVE CONEXÕES, SUPORTES E FIXAÇÃO</t>
  </si>
  <si>
    <t>ED-49307</t>
  </si>
  <si>
    <t xml:space="preserve">ELETRODUTO DE PVC RÍGIDO ROSCÁVEL, DN 16 MM (1/2"), INCLUSIVE CONEXÕES, SUPORTES E FIXAÇÃO</t>
  </si>
  <si>
    <t>ED-49308</t>
  </si>
  <si>
    <t xml:space="preserve">ELETRODUTO DE PVC RÍGIDO ROSCÁVEL, DN 20 MM (3/4"), INCLUSIVE CONEXÕES, SUPORTES E FIXAÇÃO</t>
  </si>
  <si>
    <t>ED-49309</t>
  </si>
  <si>
    <t xml:space="preserve">ELETRODUTO DE PVC RÍGIDO ROSCÁVEL, DN 25 MM (1"), INCLUSIVE CONEXÕES, SUPORTES E FIXAÇÃO</t>
  </si>
  <si>
    <t>ED-49310</t>
  </si>
  <si>
    <t xml:space="preserve">ELETRODUTO DE PVC RÍGIDO ROSCÁVEL, DN 32 MM (1.1/4"), INCLUSIVE CONEXÕES, SUPORTES E FIXAÇÃO</t>
  </si>
  <si>
    <t>ED-49311</t>
  </si>
  <si>
    <t xml:space="preserve">ELETRODUTO DE PVC RÍGIDO ROSCÁVEL, DN 40 MM (1.1/2"), INCLUSIVE CONEXÕES, SUPORTES E FIXAÇÃO</t>
  </si>
  <si>
    <t>ED-49312</t>
  </si>
  <si>
    <t xml:space="preserve">ELETRODUTO DE PVC RÍGIDO ROSCÁVEL, DN 50 MM (2"), INCLUSIVE CONEXÕES, SUPORTES E FIXAÇÃO</t>
  </si>
  <si>
    <t>ED-49313</t>
  </si>
  <si>
    <t xml:space="preserve">ELETRODUTO DE PVC RÍGIDO ROSCÁVEL, DN 60 MM (2.1/2"), INCLUSIVE CONEXÕES, SUPORTES E FIXAÇÃO</t>
  </si>
  <si>
    <t>ED-49314</t>
  </si>
  <si>
    <t xml:space="preserve">ELETRODUTO DE PVC RÍGIDO ROSCÁVEL, DN 75 MM (3"), INCLUSIVE CONEXÕES, SUPORTES E FIXAÇÃO</t>
  </si>
  <si>
    <t>ED-17935</t>
  </si>
  <si>
    <t xml:space="preserve">SONDAGEM DE ELETRODUTO/DUTOS COM ARAME GALVANIZADO, DIÂMETRO DO FIO 1,24MM, 18 BWG, INCLUSIVE FORNECIMENTO E INSTALAÇÃO</t>
  </si>
  <si>
    <t xml:space="preserve">ELETRODUTO RÍGIDO EM AÇO GALVANIZADO</t>
  </si>
  <si>
    <t>ED-49316</t>
  </si>
  <si>
    <t xml:space="preserve">ELETRODUTO DE AÇO GALVANIZADO LEVE, INCLUSIVE CONEXÕES, SUPORTES E FIXAÇÃO DN 15 (1/2")</t>
  </si>
  <si>
    <t>ED-49317</t>
  </si>
  <si>
    <t xml:space="preserve">ELETRODUTO DE AÇO GALVANIZADO LEVE, INCLUSIVE CONEXÕES, SUPORTES E FIXAÇÃO DN 20 (3/4")</t>
  </si>
  <si>
    <t>ED-49318</t>
  </si>
  <si>
    <t xml:space="preserve">ELETRODUTO DE AÇO GALVANIZADO LEVE, INCLUSIVE CONEXÕES, SUPORTES E FIXAÇÃO DN 25 (1")</t>
  </si>
  <si>
    <t>ED-49324</t>
  </si>
  <si>
    <t xml:space="preserve">ELETRODUTO DE AÇO GALVANIZADO MÉDIO, INCLUSIVE CONEXÕES, SUPORTES E FIXAÇÃO DN 100 (4")</t>
  </si>
  <si>
    <t>ED-49319</t>
  </si>
  <si>
    <t xml:space="preserve">ELETRODUTO DE AÇO GALVANIZADO MÉDIO, INCLUSIVE CONEXÕES, SUPORTES E FIXAÇÃO DN 32 (1.1/4")</t>
  </si>
  <si>
    <t>ED-49320</t>
  </si>
  <si>
    <t xml:space="preserve">ELETRODUTO DE AÇO GALVANIZADO MÉDIO, INCLUSIVE CONEXÕES, SUPORTES E FIXAÇÃO DN 40 (1.1/2")</t>
  </si>
  <si>
    <t>ED-49321</t>
  </si>
  <si>
    <t xml:space="preserve">ELETRODUTO DE AÇO GALVANIZADO MÉDIO, INCLUSIVE CONEXÕES, SUPORTES E FIXAÇÃO DN 50 (2")</t>
  </si>
  <si>
    <t>ED-49322</t>
  </si>
  <si>
    <t xml:space="preserve">ELETRODUTO DE AÇO GALVANIZADO MÉDIO, INCLUSIVE CONEXÕES, SUPORTES E FIXAÇÃO DN 65 (2.1/2")</t>
  </si>
  <si>
    <t>ED-49323</t>
  </si>
  <si>
    <t xml:space="preserve">ELETRODUTO DE AÇO GALVANIZADO MÉDIO, INCLUSIVE CONEXÕES, SUPORTES E FIXAÇÃO DN 80 (3")</t>
  </si>
  <si>
    <t>ED-49333</t>
  </si>
  <si>
    <t xml:space="preserve">ELETRODUTO DE AÇO GALVANIZADO PESADO, INCLUSIVE CONEXÕES, SUPORTES E FIXAÇÃO DN 100 (4")</t>
  </si>
  <si>
    <t>ED-49325</t>
  </si>
  <si>
    <t xml:space="preserve">ELETRODUTO DE AÇO GALVANIZADO PESADO, INCLUSIVE CONEXÕES, SUPORTES E FIXAÇÃO DN 15 (1/2")</t>
  </si>
  <si>
    <t>ED-49326</t>
  </si>
  <si>
    <t xml:space="preserve">ELETRODUTO DE AÇO GALVANIZADO PESADO, INCLUSIVE CONEXÕES, SUPORTES E FIXAÇÃO DN 20 (3/4")</t>
  </si>
  <si>
    <t>ED-49327</t>
  </si>
  <si>
    <t xml:space="preserve">ELETRODUTO DE AÇO GALVANIZADO PESADO, INCLUSIVE CONEXÕES, SUPORTES E FIXAÇÃO DN 25 (1")</t>
  </si>
  <si>
    <t>ED-49328</t>
  </si>
  <si>
    <t xml:space="preserve">ELETRODUTO DE AÇO GALVANIZADO PESADO, INCLUSIVE CONEXÕES, SUPORTES E FIXAÇÃO DN 32 (1.1/4")</t>
  </si>
  <si>
    <t>ED-49329</t>
  </si>
  <si>
    <t xml:space="preserve">ELETRODUTO DE AÇO GALVANIZADO PESADO, INCLUSIVE CONEXÕES, SUPORTES E FIXAÇÃO DN 40 (1.1/2")</t>
  </si>
  <si>
    <t>ED-49330</t>
  </si>
  <si>
    <t xml:space="preserve">ELETRODUTO DE AÇO GALVANIZADO PESADO, INCLUSIVE CONEXÕES, SUPORTES E FIXAÇÃO DN 50 (2")</t>
  </si>
  <si>
    <t>ED-49331</t>
  </si>
  <si>
    <t xml:space="preserve">ELETRODUTO DE AÇO GALVANIZADO PESADO, INCLUSIVE CONEXÕES, SUPORTES E FIXAÇÃO DN 65 (2.1/2")</t>
  </si>
  <si>
    <t>ED-49332</t>
  </si>
  <si>
    <t xml:space="preserve">ELETRODUTO DE AÇO GALVANIZADO PESADO, INCLUSIVE CONEXÕES, SUPORTES E FIXAÇÃO DN 80 (3")</t>
  </si>
  <si>
    <t xml:space="preserve">PERFILADO LISO E PERFURADO</t>
  </si>
  <si>
    <t>ED-49463</t>
  </si>
  <si>
    <t xml:space="preserve">CAIXA DE DERIVAÇÃO TIPO "C" PARA PERFILADO EM CHAPA DE AÇO  COM TRATAMENTO PRÉ-ZINCADO, INCLUSIVE TAMPA E FIXAÇÃO</t>
  </si>
  <si>
    <t>ED-49464</t>
  </si>
  <si>
    <t xml:space="preserve">CAIXA DE DERIVAÇÃO TIPO "I" PARA PERFILADO EM CHAPA DE AÇO  COM TRATAMENTO PRÉ-ZINCADO, INCLUSIVE TAMPA E FIXAÇÃO</t>
  </si>
  <si>
    <t>ED-49465</t>
  </si>
  <si>
    <t xml:space="preserve">CAIXA DE DERIVAÇÃO TIPO "L" PARA PERFILADO EM CHAPA DE AÇO  COM TRATAMENTO PRÉ-ZINCADO, INCLUSIVE TAMPA E FIXAÇÃO</t>
  </si>
  <si>
    <t>ED-49466</t>
  </si>
  <si>
    <t xml:space="preserve">CAIXA DE DERIVAÇÃO TIPO "T" PARA PERFILADO EM CHAPA DE AÇO  COM TRATAMENTO PRÉ-ZINCADO, INCLUSIVE TAMPA E FIXAÇÃO</t>
  </si>
  <si>
    <t>ED-49467</t>
  </si>
  <si>
    <t xml:space="preserve">CAIXA DE DERIVAÇÃO TIPO "X" PARA PERFILADO EM CHAPA DE AÇO  COM TRATAMENTO PRÉ-ZINCADO, INCLUSIVE TAMPA E FIXAÇÃO</t>
  </si>
  <si>
    <t>ED-49446</t>
  </si>
  <si>
    <t xml:space="preserve">PERFILADO LISO (38X19)MM EM CHAPA DE AÇO GALVANIZADO #18, COM TRATAMENTO PRÉ-ZINCADO, INCLUSIVE FIXAÇÃO SUPERIOR, CONEXÕES E ACESSÓRIOS, EXCLUSIVE TAMPA DE ENCAIXE</t>
  </si>
  <si>
    <t>ED-49447</t>
  </si>
  <si>
    <t xml:space="preserve">PERFILADO LISO (38X38)MM EM CHAPA DE AÇO GALVANIZADO #18, COM TRATAMENTO PRÉ-ZINCADO, INCLUSIVE FIXAÇÃO SUPERIOR, CONEXÕES E ACESSÓRIOS, EXCLUSIVE TAMPA DE ENCAIXE</t>
  </si>
  <si>
    <t>ED-49448</t>
  </si>
  <si>
    <t xml:space="preserve">PERFILADO LISO (38X38)MM EM CHAPA DE AÇO GALVANIZADO #18, COM TRATAMENTO PRÉ-ZINCADO, INCLUSIVE TAMPA DE ENCAIXE, FIXAÇÃO SUPERIOR, CONEXÕES E ACESSÓRIOS</t>
  </si>
  <si>
    <t>ED-49451</t>
  </si>
  <si>
    <t xml:space="preserve">PERFILADO PERFURADO (38X38)MM EM CHAPA DE AÇO GALVANIZADO #18, COM TRATAMENTO PRÉ-ZINCADO, INCLUSIVE FIXAÇÃO SUPERIOR, CONEXÕES E ACESSÓRIOS, EXCLUSIVE TAMPA DE ENCAIXE</t>
  </si>
  <si>
    <t>ED-49450</t>
  </si>
  <si>
    <t xml:space="preserve">PERFILADO PERFURADO (38X38)MM EM CHAPA DE AÇO GALVANIZADO #18, COM TRATAMENTO PRÉ-ZINCADO, INCLUSIVE TAMPA DE ENCAIXE, FIXAÇÃO SUPERIOR, CONEXÕES E ACESSÓRIOS</t>
  </si>
  <si>
    <t>ED-49457</t>
  </si>
  <si>
    <t xml:space="preserve">SUPORTE OU GANCHO DE LUMINÁRIA PARA PERFILADO (38X38)MM, TIPO CURTO, EM CHAPA DE AÇO COM TRATAMENTO PRÉ-ZINCADO, INCLUSIVE ACESSÓRIOS E FIXAÇÃO</t>
  </si>
  <si>
    <t>ED-49458</t>
  </si>
  <si>
    <t xml:space="preserve">SUPORTE OU GANCHO DE LUMINÁRIA PARA PERFILADO (38X38)MM, TIPO LONGO, EM CHAPA DE AÇO COM TRATAMENTO PRÉ-ZINCADO, INCLUSIVE ACESSÓRIOS E FIXAÇÃO</t>
  </si>
  <si>
    <t xml:space="preserve">ELETROCALHA LISA</t>
  </si>
  <si>
    <t>ED-19511</t>
  </si>
  <si>
    <t xml:space="preserve">ELETROCALHA LISA (100X100)MM EM CHAPA DE AÇO GALVANIZADO #18, COM TRATAMENTO PRÉ-ZINCADO, INCLUSIVE TAMPA DE ENCAIXE, FIXAÇÃO SUPERIOR, CONEXÕES E ACESSÓRIOS</t>
  </si>
  <si>
    <t>ED-19510</t>
  </si>
  <si>
    <t xml:space="preserve">ELETROCALHA LISA (100X50)MM EM CHAPA DE AÇO GALVANIZADO #18, COM TRATAMENTO PRÉ-ZINCADO, INCLUSIVE TAMPA DE ENCAIXE, FIXAÇÃO SUPERIOR, CONEXÕES E ACESSÓRIOS</t>
  </si>
  <si>
    <t>ED-19513</t>
  </si>
  <si>
    <t xml:space="preserve">ELETROCALHA LISA (150X100)MM EM CHAPA DE AÇO GALVANIZADO #18, COM TRATAMENTO PRÉ-ZINCADO, INCLUSIVE TAMPA DE ENCAIXE, FIXAÇÃO SUPERIOR, CONEXÕES E ACESSÓRIOS</t>
  </si>
  <si>
    <t>ED-19512</t>
  </si>
  <si>
    <t xml:space="preserve">ELETROCALHA LISA (150X50)MM EM CHAPA DE AÇO GALVANIZADO #18, COM TRATAMENTO PRÉ-ZINCADO, INCLUSIVE TAMPA DE ENCAIXE, FIXAÇÃO SUPERIOR, CONEXÕES E ACESSÓRIOS</t>
  </si>
  <si>
    <t>ED-19515</t>
  </si>
  <si>
    <t xml:space="preserve">ELETROCALHA LISA (200X100)MM EM CHAPA DE AÇO GALVANIZADO #18, COM TRATAMENTO PRÉ-ZINCADO, INCLUSIVE TAMPA DE ENCAIXE, FIXAÇÃO SUPERIOR, CONEXÕES E ACESSÓRIOS</t>
  </si>
  <si>
    <t>ED-19514</t>
  </si>
  <si>
    <t xml:space="preserve">ELETROCALHA LISA (200X50)MM EM CHAPA DE AÇO GALVANIZADO #18, COM TRATAMENTO PRÉ-ZINCADO, INCLUSIVE TAMPA DE ENCAIXE, FIXAÇÃO SUPERIOR, CONEXÕES E ACESSÓRIOS</t>
  </si>
  <si>
    <t>ED-19517</t>
  </si>
  <si>
    <t xml:space="preserve">ELETROCALHA LISA (300X100)MM EM CHAPA DE AÇO GALVANIZADO #18, COM TRATAMENTO PRÉ-ZINCADO, INCLUSIVE TAMPA DE ENCAIXE, FIXAÇÃO SUPERIOR, CONEXÕES E ACESSÓRIOS</t>
  </si>
  <si>
    <t>ED-19516</t>
  </si>
  <si>
    <t xml:space="preserve">ELETROCALHA LISA (300X50)MM EM CHAPA DE AÇO GALVANIZADO #18, COM TRATAMENTO PRÉ-ZINCADO, INCLUSIVE TAMPA DE ENCAIXE, FIXAÇÃO SUPERIOR, CONEXÕES E ACESSÓRIOS</t>
  </si>
  <si>
    <t>ED-19518</t>
  </si>
  <si>
    <t xml:space="preserve">ELETROCALHA LISA (400X100)MM EM CHAPA DE AÇO GALVANIZADO #18, COM TRATAMENTO PRÉ-ZINCADO, INCLUSIVE TAMPA DE ENCAIXE, FIXAÇÃO SUPERIOR, CONEXÕES E ACESSÓRIOS</t>
  </si>
  <si>
    <t xml:space="preserve">ELETROCALHA PERFURADA</t>
  </si>
  <si>
    <t>ED-19520</t>
  </si>
  <si>
    <t xml:space="preserve">ELETROCALHA PERFURADA (100X100)MM EM CHAPA DE AÇO GALVANIZADO #18, COM TRATAMENTO PRÉ-ZINCADO, INCLUSIVE TAMPA DE ENCAIXE, FIXAÇÃO SUPERIOR, CONEXÕES E ACESSÓRIOS</t>
  </si>
  <si>
    <t>ED-19519</t>
  </si>
  <si>
    <t xml:space="preserve">ELETROCALHA PERFURADA (100X50)MM EM CHAPA DE AÇO GALVANIZADO #18, COM TRATAMENTO PRÉ-ZINCADO, INCLUSIVE TAMPA DE ENCAIXE, FIXAÇÃO SUPERIOR, CONEXÕES E ACESSÓRIOS</t>
  </si>
  <si>
    <t>ED-19522</t>
  </si>
  <si>
    <t xml:space="preserve">ELETROCALHA PERFURADA (150X100)MM EM CHAPA DE AÇO GALVANIZADO #18, COM TRATAMENTO PRÉ-ZINCADO, INCLUSIVE TAMPA DE ENCAIXE, FIXAÇÃO SUPERIOR, CONEXÕES E ACESSÓRIOS</t>
  </si>
  <si>
    <t>ED-19521</t>
  </si>
  <si>
    <t xml:space="preserve">ELETROCALHA PERFURADA (150X50)MM EM CHAPA DE AÇO GALVANIZADO #18, COM TRATAMENTO PRÉ-ZINCADO, INCLUSIVE TAMPA DE ENCAIXE, FIXAÇÃO SUPERIOR, CONEXÕES E ACESSÓRIOS</t>
  </si>
  <si>
    <t>ED-19524</t>
  </si>
  <si>
    <t xml:space="preserve">ELETROCALHA PERFURADA (200X100)MM EM CHAPA DE AÇO GALVANIZADO #18, COM TRATAMENTO PRÉ-ZINCADO, INCLUSIVE TAMPA DE ENCAIXE, FIXAÇÃO SUPERIOR, CONEXÕES E ACESSÓRIOS</t>
  </si>
  <si>
    <t>ED-19523</t>
  </si>
  <si>
    <t xml:space="preserve">ELETROCALHA PERFURADA (200X50)MM EM CHAPA DE AÇO GALVANIZADO #18, COM TRATAMENTO PRÉ-ZINCADO, INCLUSIVE TAMPA DE ENCAIXE, FIXAÇÃO SUPERIOR, CONEXÕES E ACESSÓRIOS</t>
  </si>
  <si>
    <t>ED-19526</t>
  </si>
  <si>
    <t xml:space="preserve">ELETROCALHA PERFURADA (300X100)MM EM CHAPA DE AÇO GALVANIZADO #18, COM TRATAMENTO PRÉ-ZINCADO, INCLUSIVE TAMPA DE ENCAIXE, FIXAÇÃO SUPERIOR, CONEXÕES E ACESSÓRIOS</t>
  </si>
  <si>
    <t>ED-19525</t>
  </si>
  <si>
    <t xml:space="preserve">ELETROCALHA PERFURADA (300X50)MM EM CHAPA DE AÇO GALVANIZADO #18, COM TRATAMENTO PRÉ-ZINCADO, INCLUSIVE TAMPA DE ENCAIXE, FIXAÇÃO SUPERIOR, CONEXÕES E ACESSÓRIOS</t>
  </si>
  <si>
    <t>ED-19527</t>
  </si>
  <si>
    <t xml:space="preserve">ELETROCALHA PERFURADA (400X100)MM EM CHAPA DE AÇO GALVANIZADO #18, COM TRATAMENTO PRÉ-ZINCADO, INCLUSIVE TAMPA DE ENCAIXE, FIXAÇÃO SUPERIOR, CONEXÕES E ACESSÓRIOS</t>
  </si>
  <si>
    <t xml:space="preserve">VERGALHÃO DE AÇO COM ROSCA TOTAL</t>
  </si>
  <si>
    <t>ED-19508</t>
  </si>
  <si>
    <t xml:space="preserve">FIXAÇÃO DE ELETROCALHA/LEITO HORIZONTAL COM LARGURA MAIOR QUE 200 MM E MENOR OU IGUAL A 400 MM EM LAJE, COM SUPORTE EM PERFILADO, INCLUSIVE PERFILADO, VERGALHÃO E ACESSÓRIOS, EXCLUSIVE ELETROCALHA/LEITO</t>
  </si>
  <si>
    <t>ED-19507</t>
  </si>
  <si>
    <t xml:space="preserve">FIXAÇÃO DE ELETROCALHA/LEITO HORIZONTAL COM LARGURA MENOR OU IGUAL A 200 MM EM LAJE, COM SUPORTE EM PERFILADO, INCLUSIVE PERFILADO, VERGALHÃO E ACESSÓRIOS, EXCLUSIVE ELETROCALHA/LEITO</t>
  </si>
  <si>
    <t>ED-49461</t>
  </si>
  <si>
    <t xml:space="preserve">VERGALHÃO DE AÇO COM ROSCA TOTAL PARA PERFILADO, DIÂMETRO 1/4", INCLUSIVE FORNECIMENTO, FIXAÇÃO E INSTALAÇÃO</t>
  </si>
  <si>
    <t>ED-15650</t>
  </si>
  <si>
    <t xml:space="preserve">VERGALHÃO DE AÇO COM ROSCA TOTAL PARA PERFILADO, DIÂMETRO 3/8", INCLUSIVE FORNECIMENTO, FIXAÇÃO E INSTALAÇÃO</t>
  </si>
  <si>
    <t>ED-15970</t>
  </si>
  <si>
    <t xml:space="preserve">VERGALHÃO DE AÇO COM ROSCA TOTAL PARA PERFILADO, DIÂMETRO 5/16", INCLUSIVE FORNECIMENTO, FIXAÇÃO E INSTALAÇÃO</t>
  </si>
  <si>
    <t>LUMINÁRIA</t>
  </si>
  <si>
    <t>ED-13345</t>
  </si>
  <si>
    <t xml:space="preserve">LUMINÁRIA ARANDELA TIPO MEIA-LUA COMPLETA, DIÂMETRO 25 CM, PARA UMA (1) LÂMPADA LED, POTÊNCIA 15W, BULBO A65, FORNECIMENTO E INSTALAÇÃO, INCLUSIVE BASE E LÂMPADA</t>
  </si>
  <si>
    <t>ED-13346</t>
  </si>
  <si>
    <t xml:space="preserve">LUMINÁRIA ARANDELA TIPO MEIA-LUA COMPLETA, DIÂMETRO 25 CM, PARA UMA (1) LÂMPADA LED, POTÊNCIA 20W, BULBO A70, FORNECIMENTO E INSTALAÇÃO, INCLUSIVE BASE E LÂMPADA</t>
  </si>
  <si>
    <t>ED-9955</t>
  </si>
  <si>
    <t xml:space="preserve">LUMINÁRIA ARANDELA TIPO MEIA-LUA COMPLETA, DIÂMETRO 25 CM, PARA UMA (1) LÂMPADA LED, POTÊNCIA 9W, BULBO A60, FORNECIMENTO E INSTALAÇÃO, INCLUSIVE BASE E LÂMPADA</t>
  </si>
  <si>
    <t>ED-9954</t>
  </si>
  <si>
    <t xml:space="preserve">LUMINÁRIA ARANDELA TIPO MEIA-LUA, DIÂMETRO 25 CM, PARA UMA (1) LÂMPADA BASE E-27, FORNECIMENTO E INSTALAÇÃO, INCLUSIVE BASE, EXCLUSIVE LÂMPADA</t>
  </si>
  <si>
    <t>ED-49404</t>
  </si>
  <si>
    <t xml:space="preserve">LUMINÁRIA ARANDELA TIPO TARTARUGA BLINDADA, PARA UMA (1) LÂMPADA BASE E-27, POTÊNCIA MÁXIMA 60W, FORNECIMENTO E INSTALAÇÃO, EXCLUSIVE BASE E LÂMPADA</t>
  </si>
  <si>
    <t>ED-49402</t>
  </si>
  <si>
    <t xml:space="preserve">LUMINÁRIA ARANDELA TIPO TARTARUGA, PARA UMA (1) LÂMPADA BASE E-27, POTÊNCIA MÁXIMA 60W, FORNECIMENTO E INSTALAÇÃO, EXCLUSIVE BASE E LÂMPADA</t>
  </si>
  <si>
    <t>ED-13338</t>
  </si>
  <si>
    <t xml:space="preserve">LUMINÁRIA COMERCIAL CHANFRADA DE SOBREPOR COMPLETA, PARA DUAS (2) LÂMPADAS TUBULARES LED 2X18W-ØT8, TEMPERATURA DA COR 6500K, FORNECIMENTO E INSTALAÇÃO, INCLUSIVE BASE E LÂMPADAS</t>
  </si>
  <si>
    <t>ED-13337</t>
  </si>
  <si>
    <t xml:space="preserve">LUMINÁRIA COMERCIAL CHANFRADA DE SOBREPOR COMPLETA, PARA DUAS (2) LÂMPADAS TUBULARES LED 2X9W-ØT8, TEMPERATURA DA COR 6500K, FORNECIMENTO E INSTALAÇÃO, INCLUSIVE BASE E LÂMPADAS</t>
  </si>
  <si>
    <t>ED-13340</t>
  </si>
  <si>
    <t xml:space="preserve">LUMINÁRIA COMERCIAL CHANFRADA DE SOBREPOR COMPLETA, PARA QUATRO (4) LÂMPADAS TUBULARES LED 4X18W-ØT8, TEMPERATURA DA COR 6500K, FORNECIMENTO E INSTALAÇÃO, INCLUSIVE BASE E LÂMPADA</t>
  </si>
  <si>
    <t>ED-13339</t>
  </si>
  <si>
    <t xml:space="preserve">LUMINÁRIA COMERCIAL CHANFRADA DE SOBREPOR COMPLETA, PARA QUATRO (4) LÂMPADAS TUBULARES LED 4X9W-ØT8, TEMPERATURA DA COR 6500K, FORNECIMENTO E INSTALAÇÃO, INCLUSIVE BASE E LÂMPADAS</t>
  </si>
  <si>
    <t>ED-13336</t>
  </si>
  <si>
    <t xml:space="preserve">LUMINÁRIA COMERCIAL CHANFRADA DE SOBREPOR COMPLETA, PARA UMA (1) LÂMPADA TUBULAR LED 1X18W-ØT8, TEMPERATURA DA COR 6500K, FORNECIMENTO E INSTALAÇÃO, INCLUSIVE BASE E LÂMPADA</t>
  </si>
  <si>
    <t>ED-13335</t>
  </si>
  <si>
    <t xml:space="preserve">LUMINÁRIA COMERCIAL CHANFRADA DE SOBREPOR COMPLETA, PARA UMA (1) LÂMPADA TUBULAR LED 1X9W-ØT8, TEMPERATURA DA COR 6500K, FORNECIMENTO E INSTALAÇÃO, INCLUSIVE BASE E LÂMPADA</t>
  </si>
  <si>
    <t>ED-27082</t>
  </si>
  <si>
    <t xml:space="preserve">LUMINÁRIA COMERCIAL COM ALETAS DE EMBUTIR COMPLETA, PARA DUAS (2) LÂMPADAS TUBULARES LED 2X18W-ØT8, TEMPERATURA DA COR 6500K, FORNECIMENTO E INSTALAÇÃO, INCLUSIVE BASE E LÂMPADA</t>
  </si>
  <si>
    <t>ED-27080</t>
  </si>
  <si>
    <t xml:space="preserve">LUMINÁRIA COMERCIAL COM ALETAS DE EMBUTIR COMPLETA, PARA DUAS (2) LÂMPADAS TUBULARES LED 2X9W-ØT8, TEMPERATURA DA COR 6500K, FORNECIMENTO E INSTALAÇÃO, INCLUSIVE BASE E LÂMPADA</t>
  </si>
  <si>
    <t>ED-27084</t>
  </si>
  <si>
    <t xml:space="preserve">LUMINÁRIA COMERCIAL COM ALETAS DE EMBUTIR COMPLETA, PARA QUATRO (4) LÂMPADAS TUBULARES LED 4X18W-ØT8, TEMPERATURA DA COR 6500K, FORNECIMENTO E INSTALAÇÃO, INCLUSIVE BASE E LÂMPADA</t>
  </si>
  <si>
    <t>ED-27078</t>
  </si>
  <si>
    <t xml:space="preserve">LUMINÁRIA COMERCIAL COM ALETAS DE EMBUTIR COMPLETA, PARA QUATRO (4) LÂMPADAS TUBULARES LED 4X9W-ØT8, TEMPERATURA DA COR 6500K, FORNECIMENTO E INSTALAÇÃO, INCLUSIVE BASE E LÂMPADA</t>
  </si>
  <si>
    <t>ED-27081</t>
  </si>
  <si>
    <t xml:space="preserve">LUMINÁRIA COMERCIAL COM ALETAS DE EMBUTIR, PARA DUAS (2) LÂMPADAS TUBULARES LED 2X18W-ØT8, FORNECIMENTO E INSTALAÇÃO, EXCLUSIVE BASE E LÂMPADA</t>
  </si>
  <si>
    <t>ED-27079</t>
  </si>
  <si>
    <t xml:space="preserve">LUMINÁRIA COMERCIAL COM ALETAS DE EMBUTIR, PARA DUAS (2) LÂMPADAS TUBULARES LED 2X9W-ØT8, FORNECIMENTO E INSTALAÇÃO, EXCLUSIVE BASE E LÂMPADA</t>
  </si>
  <si>
    <t>ED-27083</t>
  </si>
  <si>
    <t xml:space="preserve">LUMINÁRIA COMERCIAL COM ALETAS DE EMBUTIR, PARA QUATRO (4) LÂMPADAS TUBULARES LED 4X18W-ØT8, FORNECIMENTO E INSTALAÇÃO, EXCLUSIVE BASE E LÂMPADA</t>
  </si>
  <si>
    <t>ED-27077</t>
  </si>
  <si>
    <t xml:space="preserve">LUMINÁRIA COMERCIAL COM ALETAS DE EMBUTIR, PARA QUATRO (4) LÂMPADAS TUBULARES LED 4X9W-ØT8, FORNECIMENTO E INSTALAÇÃO, EXCLUSIVE BASE E LÂMPADA</t>
  </si>
  <si>
    <t>ED-27090</t>
  </si>
  <si>
    <t xml:space="preserve">LUMINÁRIA COMERCIAL COM ALETAS DE SOBREPOR COMPLETA, PARA DUAS (2) LÂMPADAS TUBULARES LED 2X18W-ØT8, TEMPERATURA DA COR 6500K, FORNECIMENTO E INSTALAÇÃO, INCLUSIVE BASE E LÂMPADA</t>
  </si>
  <si>
    <t>ED-27086</t>
  </si>
  <si>
    <t xml:space="preserve">LUMINÁRIA COMERCIAL COM ALETAS DE SOBREPOR COMPLETA, PARA DUAS (2) LÂMPADAS TUBULARES LED 2X9W-ØT8, TEMPERATURA DA COR 6500K, FORNECIMENTO E INSTALAÇÃO, INCLUSIVE BASE E LÂMPADA</t>
  </si>
  <si>
    <t>ED-27092</t>
  </si>
  <si>
    <t xml:space="preserve">LUMINÁRIA COMERCIAL COM ALETAS DE SOBREPOR COMPLETA, PARA QUATRO (4) LÂMPADAS TUBULARES LED 4X18W-ØT8, TEMPERATURA DA COR 6500K, FORNECIMENTO E INSTALAÇÃO, INCLUSIVE BASE E LÂMPADA</t>
  </si>
  <si>
    <t>ED-27088</t>
  </si>
  <si>
    <t xml:space="preserve">LUMINÁRIA COMERCIAL COM ALETAS DE SOBREPOR COMPLETA, PARA QUATRO (4) LÂMPADAS TUBULARES LED 4X9W-ØT8, TEMPERATURA DA COR 6500K, FORNECIMENTO E INSTALAÇÃO, INCLUSIVE BASE E LÂMPADA</t>
  </si>
  <si>
    <t>ED-27089</t>
  </si>
  <si>
    <t xml:space="preserve">LUMINÁRIA COMERCIAL COM ALETAS DE SOBREPOR, PARA DUAS (2) LÂMPADAS TUBULARES LED 2X18W-ØT8, FORNECIMENTO E INSTALAÇÃO, EXCLUSIVE BASE E LÂMPADA</t>
  </si>
  <si>
    <t>ED-27085</t>
  </si>
  <si>
    <t xml:space="preserve">LUMINÁRIA COMERCIAL COM ALETAS DE SOBREPOR, PARA DUAS (2) LÂMPADAS TUBULARES LED 2X9W-ØT8, FORNECIMENTO E INSTALAÇÃO, EXCLUSIVE BASE E LÂMPADA</t>
  </si>
  <si>
    <t>ED-27091</t>
  </si>
  <si>
    <t xml:space="preserve">LUMINÁRIA COMERCIAL COM ALETAS DE SOBREPOR, PARA QUATRO (4) LÂMPADAS TUBULARES LED 4X18W-ØT8, FORNECIMENTO E INSTALAÇÃO, EXCLUSIVE BASE E LÂMPADA</t>
  </si>
  <si>
    <t>ED-27087</t>
  </si>
  <si>
    <t xml:space="preserve">LUMINÁRIA COMERCIAL COM ALETAS DE SOBREPOR, PARA QUATRO (4) LÂMPADAS TUBULARES LED 4X9W-ØT8, FORNECIMENTO E INSTALAÇÃO, EXCLUSIVE BASE E LÂMPADA</t>
  </si>
  <si>
    <t>ED-27074</t>
  </si>
  <si>
    <t xml:space="preserve">LUMINÁRIA COMERCIAL COM DIFUSOR DE EMBUTIR COMPLETA, PARA DUAS (2) LÂMPADAS TUBULARES LED 2X18W-ØT8, TEMPERATURA DA COR 6500K, FORNECIMENTO E INSTALAÇÃO, INCLUSIVE BASE E LÂMPADA</t>
  </si>
  <si>
    <t>ED-27072</t>
  </si>
  <si>
    <t xml:space="preserve">LUMINÁRIA COMERCIAL COM DIFUSOR DE EMBUTIR COMPLETA, PARA DUAS (2) LÂMPADAS TUBULARES LED 2X9W-ØT8, TEMPERATURA DA COR 6500K, FORNECIMENTO E INSTALAÇÃO, INCLUSIVE BASE E LÂMPADA</t>
  </si>
  <si>
    <t>ED-27076</t>
  </si>
  <si>
    <t xml:space="preserve">LUMINÁRIA COMERCIAL COM DIFUSOR DE EMBUTIR COMPLETA, PARA QUATRO (4) LÂMPADAS TUBULARES LED 4X9W-ØT8, TEMPERATURA DA COR 6500K, FORNECIMENTO E INSTALAÇÃO, INCLUSIVE BASE E LÂMPADA</t>
  </si>
  <si>
    <t>ED-27073</t>
  </si>
  <si>
    <t xml:space="preserve">LUMINÁRIA COMERCIAL COM DIFUSOR DE EMBUTIR, PARA DUAS (2) LÂMPADAS TUBULARES LED 2X18W-ØT8, FORNECIMENTO E INSTALAÇÃO, EXCLUSIVE BASE E LÂMPADA</t>
  </si>
  <si>
    <t>ED-27071</t>
  </si>
  <si>
    <t xml:space="preserve">LUMINÁRIA COMERCIAL COM DIFUSOR DE EMBUTIR, PARA DUAS (2) LÂMPADAS TUBULARES LED 2X9W-ØT8, FORNECIMENTO E INSTALAÇÃO, EXCLUSIVE BASE E LÂMPADA</t>
  </si>
  <si>
    <t>ED-27075</t>
  </si>
  <si>
    <t xml:space="preserve">LUMINÁRIA COMERCIAL COM DIFUSOR DE EMBUTIR, PARA QUATRO (4) LÂMPADAS TUBULARES LED 4X9W-ØT8, FORNECIMENTO E INSTALAÇÃO, EXCLUSIVE BASE E LÂMPADA</t>
  </si>
  <si>
    <t>ED-27068</t>
  </si>
  <si>
    <t xml:space="preserve">LUMINÁRIA COMERCIAL COM DIFUSOR DE SOBREPOR COMPLETA, PARA DUAS (2) LÂMPADAS TUBULARES LED 2X18W-ØT8, TEMPERATURA DA COR 6500K, FORNECIMENTO E INSTALAÇÃO, INCLUSIVE BASE E LÂMPADA</t>
  </si>
  <si>
    <t>ED-27066</t>
  </si>
  <si>
    <t xml:space="preserve">LUMINÁRIA COMERCIAL COM DIFUSOR DE SOBREPOR COMPLETA, PARA DUAS (2) LÂMPADAS TUBULARES LED 2X9W-ØT8, TEMPERATURA DA COR 6500K, FORNECIMENTO E INSTALAÇÃO, INCLUSIVE BASE E LÂMPADA</t>
  </si>
  <si>
    <t>ED-27070</t>
  </si>
  <si>
    <t xml:space="preserve">LUMINÁRIA COMERCIAL COM DIFUSOR DE SOBREPOR COMPLETA, PARA QUATRO (4) LÂMPADAS TUBULARES LED 4X9W-ØT8, TEMPERATURA DA COR 6500K, FORNECIMENTO E INSTALAÇÃO, INCLUSIVE BASE E LÂMPADA</t>
  </si>
  <si>
    <t>ED-27064</t>
  </si>
  <si>
    <t xml:space="preserve">LUMINÁRIA COMERCIAL COM DIFUSOR DE SOBREPOR COMPLETA, PARA UMA (1) LÂMPADA TUBULAR LED 1X18W-ØT8, TEMPERATURA DA COR 6500K, FORNECIMENTO E INSTALAÇÃO, INCLUSIVE BASE E LÂMPADA</t>
  </si>
  <si>
    <t>ED-27062</t>
  </si>
  <si>
    <t xml:space="preserve">LUMINÁRIA COMERCIAL COM DIFUSOR DE SOBREPOR COMPLETA, PARA UMA (1) LÂMPADA TUBULAR LED 1X9W-ØT8, TEMPERATURA DA COR 6500K, FORNECIMENTO E INSTALAÇÃO, INCLUSIVE BASE E LÂMPADA</t>
  </si>
  <si>
    <t>ED-27067</t>
  </si>
  <si>
    <t xml:space="preserve">LUMINÁRIA COMERCIAL COM DIFUSOR DE SOBREPOR, PARA DUAS (2) LÂMPADAS TUBULARES LED 2X18W-ØT8, FORNECIMENTO E INSTALAÇÃO, EXCLUSIVE BASE E LÂMPADA</t>
  </si>
  <si>
    <t>ED-27065</t>
  </si>
  <si>
    <t xml:space="preserve">LUMINÁRIA COMERCIAL COM DIFUSOR DE SOBREPOR, PARA DUAS (2) LÂMPADAS TUBULARES LED 2X9W-ØT8, FORNECIMENTO E INSTALAÇÃO, EXCLUSIVE BASE E LÂMPADA</t>
  </si>
  <si>
    <t>ED-27069</t>
  </si>
  <si>
    <t xml:space="preserve">LUMINÁRIA COMERCIAL COM DIFUSOR DE SOBREPOR, PARA QUATRO (4) LÂMPADAS TUBULARES LED 4X9W-ØT8, FORNECIMENTO E INSTALAÇÃO, EXCLUSIVE BASE E LÂMPADA</t>
  </si>
  <si>
    <t>ED-27063</t>
  </si>
  <si>
    <t xml:space="preserve">LUMINÁRIA COMERCIAL COM DIFUSOR DE SOBREPOR, PARA UMA (1) LÂMPADA TUBULAR LED 1X18W-ØT8, FORNECIMENTO E INSTALAÇÃO, EXCLUSIVE BASE E LÂMPADA</t>
  </si>
  <si>
    <t>ED-27061</t>
  </si>
  <si>
    <t xml:space="preserve">LUMINÁRIA COMERCIAL COM DIFUSOR DE SOBREPOR, PARA UMA (1) LÂMPADA TUBULAR LED 1X9W-ØT8, FORNECIMENTO E INSTALAÇÃO, EXCLUSIVE BASE, REATOR E LÂMPADA</t>
  </si>
  <si>
    <t>ED-13357</t>
  </si>
  <si>
    <t xml:space="preserve">LUMINÁRIA PLAFON REDONDO DE VIDRO JATEADO REDONDO COMPLETA, DIÂMETRO 25 CM, PARA UMA (1) LÂMPADA LED, POTÊNCIA 15W, BULBO A65, FORNECIMENTO E INSTALAÇÃO, INCLUSIVE BASE E LÂMPADA</t>
  </si>
  <si>
    <t>ED-13356</t>
  </si>
  <si>
    <t xml:space="preserve">LUMINÁRIA PLAFON REDONDO DE VIDRO JATEADO REDONDO COMPLETA, DIÂMETRO 25 CM, PARA UMA (1) LÂMPADA LED, POTÊNCIA 9W, BULBO A60, FORNECIMENTO E INSTALAÇÃO, INCLUSIVE BASE E LÂMPADA</t>
  </si>
  <si>
    <t>ED-13355</t>
  </si>
  <si>
    <t xml:space="preserve">LUMINÁRIA PLAFON REDONDO DE VIDRO JATEADO REDONDO, DIÂMETRO 25 CM, PARA UMA (1) LÂMPADA BASE E-27, FORNECIMENTO E INSTALAÇÃO, INCLUSIVE BASE, EXCLUSIVE LÂMPADA</t>
  </si>
  <si>
    <t>ED-22217</t>
  </si>
  <si>
    <t xml:space="preserve">LUMINÁRIA PÚBLICA DE LED, POTÊNCIA DE 200W, EXCLUSIVE SUPORTE E POSTE</t>
  </si>
  <si>
    <t>ED-22218</t>
  </si>
  <si>
    <t xml:space="preserve">LUMINÁRIA PÚBLICA DE LED, POTÊNCIA DE 300W, EXCLUSIVE SUPORTE E POSTE</t>
  </si>
  <si>
    <t>ED-13354</t>
  </si>
  <si>
    <t xml:space="preserve">LUMINÁRIA TIPO DROPS COM BASE SUPORTE GALVANIZADA E GLOBO LEITOSO COMPLETA, PARA UMA (1) LÂMPADA LED, POTÊNCIA 15W, BULBO A65, FORNECIMENTO E INSTALAÇÃO, INCLUSIVE BASE E LÂMPADA</t>
  </si>
  <si>
    <t>ED-13353</t>
  </si>
  <si>
    <t xml:space="preserve">LUMINÁRIA TIPO DROPS COM BASE SUPORTE GALVANIZADA E GLOBO LEITOSO COMPLETA, PARA UMA (1) LÂMPADA LED, POTÊNCIA 9W, BULBO A60, FORNECIMENTO E INSTALAÇÃO, INCLUSIVE BASE E LÂMPADA</t>
  </si>
  <si>
    <t>ED-49400</t>
  </si>
  <si>
    <t xml:space="preserve">LUMINÁRIA TIPO DROPS COM BASE SUPORTE GALVANIZADA E GLOBO LEITOSO, PARA UMA (1) LÂMPADA BASE E-27, FORNECIMENTO E INSTALAÇÃO, EXCLUSIVE BASE E LÂMPADA</t>
  </si>
  <si>
    <t>ED-22350</t>
  </si>
  <si>
    <t xml:space="preserve">REFLETOR DE LED, POTÊNCIA DE 200W, EXCLUSIVE SUPORTE E POSTE</t>
  </si>
  <si>
    <t>ED-22351</t>
  </si>
  <si>
    <t xml:space="preserve">REFLETOR DE LED, POTÊNCIA DE 300W, EXCLUSIVE SUPORTE E POSTE</t>
  </si>
  <si>
    <t xml:space="preserve">REATOR ELETRÔNICO</t>
  </si>
  <si>
    <t>ED-49514</t>
  </si>
  <si>
    <t xml:space="preserve">REATOR ELETRÔNICO, ALTO FATOR DE POTÊNCIA (A.F.P), PARTIDA RÁPIDA, PARA DUAS (2) LÂMPADAS TUBULARES, POTÊNCIA 16W, FORNECIMENTO E INSTALAÇÃO</t>
  </si>
  <si>
    <t>ED-49518</t>
  </si>
  <si>
    <t xml:space="preserve">REATOR ELETRÔNICO, ALTO FATOR DE POTÊNCIA (A.F.P), PARTIDA RÁPIDA, PARA DUAS (2) LÂMPADAS TUBULARES, POTÊNCIA 20W, FORNECIMENTO E INSTALAÇÃO</t>
  </si>
  <si>
    <t>ED-49516</t>
  </si>
  <si>
    <t xml:space="preserve">REATOR ELETRÔNICO, ALTO FATOR DE POTÊNCIA (A.F.P), PARTIDA RÁPIDA, PARA DUAS (2) LÂMPADAS TUBULARES, POTÊNCIA 32W, FORNECIMENTO E INSTALAÇÃO</t>
  </si>
  <si>
    <t>ED-49520</t>
  </si>
  <si>
    <t xml:space="preserve">REATOR ELETRÔNICO, ALTO FATOR DE POTÊNCIA (A.F.P), PARTIDA RÁPIDA, PARA DUAS (2) LÂMPADAS TUBULARES, POTÊNCIA 40W, FORNECIMENTO E INSTALAÇÃO</t>
  </si>
  <si>
    <t>ED-49513</t>
  </si>
  <si>
    <t xml:space="preserve">REATOR ELETRÔNICO, ALTO FATOR DE POTÊNCIA (A.F.P), PARTIDA RÁPIDA, PARA UMA (1) LÂMPADA TUBULAR, POTÊNCIA 16W, FORNECIMENTO E INSTALAÇÃO</t>
  </si>
  <si>
    <t>ED-49517</t>
  </si>
  <si>
    <t xml:space="preserve">REATOR ELETRÔNICO, ALTO FATOR DE POTÊNCIA (A.F.P), PARTIDA RÁPIDA, PARA UMA (1) LÂMPADA TUBULAR, POTÊNCIA 20W, FORNECIMENTO E INSTALAÇÃO</t>
  </si>
  <si>
    <t>ED-49515</t>
  </si>
  <si>
    <t xml:space="preserve">REATOR ELETRÔNICO, ALTO FATOR DE POTÊNCIA (A.F.P), PARTIDA RÁPIDA, PARA UMA (1) LÂMPADA TUBULAR, POTÊNCIA 32W, FORNECIMENTO E INSTALAÇÃO</t>
  </si>
  <si>
    <t>ED-49519</t>
  </si>
  <si>
    <t xml:space="preserve">REATOR ELETRÔNICO, ALTO FATOR DE POTÊNCIA (A.F.P), PARTIDA RÁPIDA, PARA UMA (1) LÂMPADA TUBULAR, POTÊNCIA 40W, FORNECIMENTO E INSTALAÇÃO</t>
  </si>
  <si>
    <t xml:space="preserve">LÂMPADA E ACESSÓRIOS</t>
  </si>
  <si>
    <t>ED-13343</t>
  </si>
  <si>
    <t xml:space="preserve">LÂMPADA LED, BASE E27, POTÊNCIA 15W, BULBO A65, TEMPERATURA DA COR 6500K, TENSÃO 110-127V, FORNECIMENTO E INSTALAÇÃO, EXCLUSIVE LUMINÁRIA</t>
  </si>
  <si>
    <t>ED-13344</t>
  </si>
  <si>
    <t xml:space="preserve">LÂMPADA LED, BASE E27, POTÊNCIA 20W, BULBO A70, TEMPERATURA DA COR 6500K, TENSÃO 110-127V, FORNECIMENTO E INSTALAÇÃO, EXCLUSIVE LUMINÁRIA</t>
  </si>
  <si>
    <t>ED-13342</t>
  </si>
  <si>
    <t xml:space="preserve">LÂMPADA LED, BASE E27, POTÊNCIA 9W, BULBO A60, TEMPERATURA DA COR 6500K, TENSÃO 110-127V, FORNECIMENTO E INSTALAÇÃO, EXCLUSIVE LUMINÁRIA</t>
  </si>
  <si>
    <t>ED-6248</t>
  </si>
  <si>
    <t xml:space="preserve">LÂMPADA LED COM SENSOR DE PRESENÇA, BASE E27, POTÊNCIA 9W, BULBO A60, TEMPERATURA DA COR 6500K, TENSÃO 110-127V, FORNECIMENTO E INSTALAÇÃO, EXCLUSIVE LUMINÁRIA</t>
  </si>
  <si>
    <t>ED-49379</t>
  </si>
  <si>
    <t xml:space="preserve">LÂMPADA MISTA DE 160W/220V</t>
  </si>
  <si>
    <t>ED-9973</t>
  </si>
  <si>
    <t xml:space="preserve">LÂMPADA TUBULAR LED, BASE G13, POTÊNCIA 18W, DIÂMETRO 26MM/T8, TEMPERATURA DA COR 6500K, FORNECIMENTO E INSTALAÇÃO, EXCLUSIVE LUMINÁRIA</t>
  </si>
  <si>
    <t>ED-9974</t>
  </si>
  <si>
    <t xml:space="preserve">LÂMPADA TUBULAR LED, BASE G13, POTÊNCIA 40W, DIÂMETRO 26MM/T8, TEMPERATURA DA COR 6500K, FORNECIMENTO E INSTALAÇÃO, EXCLUSIVE LUMINÁRIA</t>
  </si>
  <si>
    <t>ED-9972</t>
  </si>
  <si>
    <t xml:space="preserve">LÂMPADA TUBULAR LED, BASE G13, POTÊNCIA 9W, DIÂMETRO 26MM/T8, TEMPERATURA DA COR 6500K, FORNECIMENTO E INSTALAÇÃO, EXCLUSIVE LUMINÁRIA</t>
  </si>
  <si>
    <t>ED-49380</t>
  </si>
  <si>
    <t xml:space="preserve">RECEPTÁCULO DE PORCELANA PARA LÂMPADA COM ROSCA E-27, FORNECIMENTO E INSTALAÇÃO</t>
  </si>
  <si>
    <t xml:space="preserve">DUTO CORRUGADO EM PEAD</t>
  </si>
  <si>
    <t>ED-49298</t>
  </si>
  <si>
    <t xml:space="preserve">DUTO CORRUGADO EM PEAD (POLIETILENO DE ALTA DENSIDADE), PARA PROTEÇÃO DE CABOS SUBTERRÂNEOS DN 100 MM (4")</t>
  </si>
  <si>
    <t>ED-49299</t>
  </si>
  <si>
    <t xml:space="preserve">DUTO CORRUGADO EM PEAD (POLIETILENO DE ALTA DENSIDADE), PARA PROTEÇÃO DE CABOS SUBTERRÂNEOS DN 125 MM (5")</t>
  </si>
  <si>
    <t>ED-49300</t>
  </si>
  <si>
    <t xml:space="preserve">DUTO CORRUGADO EM PEAD (POLIETILENO DE ALTA DENSIDADE), PARA PROTEÇÃO DE CABOS SUBTERRÂNEOS DN 150 MM (6")</t>
  </si>
  <si>
    <t>ED-4155</t>
  </si>
  <si>
    <t xml:space="preserve">DUTO CORRUGADO EM PEAD (POLIETILENO DE ALTA DENSIDADE), PARA PROTEÇÃO DE CABOS SUBTERRÂNEOS DN 30 MM (1.1/4")</t>
  </si>
  <si>
    <t>ED-49295</t>
  </si>
  <si>
    <t xml:space="preserve">DUTO CORRUGADO EM PEAD (POLIETILENO DE ALTA DENSIDADE), PARA PROTEÇÃO DE CABOS SUBTERRÂNEOS DN 40 MM (1.1/2")</t>
  </si>
  <si>
    <t>ED-49296</t>
  </si>
  <si>
    <t xml:space="preserve">DUTO CORRUGADO EM PEAD (POLIETILENO DE ALTA DENSIDADE), PARA PROTEÇÃO DE CABOS SUBTERRÂNEOS DN 50 MM (2")</t>
  </si>
  <si>
    <t>ED-49297</t>
  </si>
  <si>
    <t xml:space="preserve">DUTO CORRUGADO EM PEAD (POLIETILENO DE ALTA DENSIDADE), PARA PROTEÇÃO DE CABOS SUBTERRÂNEOS DN 75 MM (3")</t>
  </si>
  <si>
    <t xml:space="preserve">ENTRADA DE ENERGIA</t>
  </si>
  <si>
    <t>ED-49440</t>
  </si>
  <si>
    <t xml:space="preserve">ARMAÇÃO SECUNDÁRIA DE UM ESTRIBO, EM AÇO GALVANIZADO, PARA FIXAÇÃO DE ISOLADOR ROLDANA, EXCLUSIVE ISOLADOR, INCLUSIVE INSTALAÇÃO</t>
  </si>
  <si>
    <t>ED-20579</t>
  </si>
  <si>
    <t xml:space="preserve">ENTRADA DE ENERGIA AÉREA, TIPO B1, PADRÃO CEMIG, CARGA INSTALADA DE ATÉ 10KW, BIFÁSICO, COM SAÍDA SUBTERRÂNEA, INCLUSIVE POSTE, CAIXA PARA MEDIDOR, DISJUNTOR, BARRAMENTO, ATERRAMENTO E ACESSÓRIOS</t>
  </si>
  <si>
    <t>ED-20580</t>
  </si>
  <si>
    <t xml:space="preserve">ENTRADA DE ENERGIA AÉREA, TIPO B2, PADRÃO CEMIG, CARGA INSTALADA DE 10,1KW ATÉ 15KW, BIFÁSICO, COM SAÍDA SUBTERRÂNEA, INCLUSIVE POSTE, CAIXA PARA MEDIDOR, DISJUNTOR, BARRAMENTO, ATERRAMENTO E ACESSÓRIOS</t>
  </si>
  <si>
    <t>ED-20581</t>
  </si>
  <si>
    <t xml:space="preserve">ENTRADA DE ENERGIA AÉREA, TIPO C1, PADRÃO CEMIG, CARGA INSTALADA DE ATÉ 15KVA, TRIFÁSICO, COM SAÍDA SUBTERRÂNEA, INCLUSIVE POSTE, CAIXA PARA MEDIDOR, DISJUNTOR, BARRAMENTO, ATERRAMENTO E ACESSÓRIOS</t>
  </si>
  <si>
    <t>ED-20582</t>
  </si>
  <si>
    <t xml:space="preserve">ENTRADA DE ENERGIA AÉREA, TIPO C2, PADRÃO CEMIG, CARGA INSTALADA DE 15,1KVA ATÉ 23KVA, TRIFÁSICO, COM SAÍDA SUBTERRÂNEA, INCLUSIVE POSTE, CAIXA PARA MEDIDOR, DISJUNTOR, BARRAMENTO, ATERRAMENTO E ACESSÓRIOS</t>
  </si>
  <si>
    <t>ED-20583</t>
  </si>
  <si>
    <t xml:space="preserve">ENTRADA DE ENERGIA AÉREA, TIPO C3, PADRÃO CEMIG, CARGA INSTALADA DE 23,1KVA ATÉ 27KVA, TRIFÁSICO, COM SAÍDA SUBTERRÂNEA, INCLUSIVE POSTE, CAIXA PARA MEDIDOR, DISJUNTOR, BARRAMENTO, ATERRAMENTO E ACESSÓRIOS</t>
  </si>
  <si>
    <t>ED-20584</t>
  </si>
  <si>
    <t xml:space="preserve">ENTRADA DE ENERGIA AÉREA, TIPO C4, PADRÃO CEMIG, CARGA INSTALADA DE 27,1KVA ATÉ 38KVA, TRIFÁSICO, COM SAÍDA SUBTERRÂNEA, INCLUSIVE POSTE, CAIXA PARA MEDIDOR, DISJUNTOR, BARRAMENTO, ATERRAMENTO E ACESSÓRIOS</t>
  </si>
  <si>
    <t>ED-20585</t>
  </si>
  <si>
    <t xml:space="preserve">ENTRADA DE ENERGIA AÉREA, TIPO C5, PADRÃO CEMIG, CARGA INSTALADA DE 38,1KVA ATÉ 47KVA, TRIFÁSICO, COM SAÍDA SUBTERRÂNEA, INCLUSIVE POSTE, CAIXA PARA MEDIDOR, DISJUNTOR, BARRAMENTO, ATERRAMENTO E ACESSÓRIOS</t>
  </si>
  <si>
    <t>ED-20586</t>
  </si>
  <si>
    <t xml:space="preserve">ENTRADA DE ENERGIA AÉREA, TIPO C6, PADRÃO CEMIG, CARGA INSTALADA DE 47,1KVA ATÉ 57KVA, TRIFÁSICO, COM SAÍDA SUBTERRÂNEA, INCLUSIVE POSTE, CAIXA PARA MEDIDOR, DISJUNTOR, BARRAMENTO, ATERRAMENTO E ACESSÓRIOS</t>
  </si>
  <si>
    <t>ED-20587</t>
  </si>
  <si>
    <t xml:space="preserve">ENTRADA DE ENERGIA AÉREA, TIPO C7, PADRÃO CEMIG, CARGA INSTALADA DE 57,1KVA ATÉ 66KVA, TRIFÁSICO, COM SAÍDA SUBTERRÂNEA, INCLUSIVE POSTE, CAIXA PARA MEDIDOR, DISJUNTOR, BARRAMENTO, ATERRAMENTO E ACESSÓRIOS</t>
  </si>
  <si>
    <t>ED-20588</t>
  </si>
  <si>
    <t xml:space="preserve">ENTRADA DE ENERGIA AÉREA, TIPO C8, PADRÃO CEMIG, CARGA INSTALADA DE 66,1KVA ATÉ 75KVA, TRIFÁSICO, COM SAÍDA SUBTERRÂNEA, INCLUSIVE POSTE, CAIXA PARA MEDIDOR, DISJUNTOR, BARRAMENTO, ATERRAMENTO E ACESSÓRIOS</t>
  </si>
  <si>
    <t>ED-20589</t>
  </si>
  <si>
    <t xml:space="preserve">ENTRADA DE ENERGIA AÉREA, TIPO F1, PADRÃO CEMIG, CARGA INSTALADA DE 75,1KVA ATÉ 86KVA, TRIFÁSICO, COM SAÍDA SUBTERRÂNEA, INCLUSIVE POSTE, CAIXA PARA MEDIDOR, DISJUNTOR, BARRAMENTO, ATERRAMENTO E ACESSÓRIOS</t>
  </si>
  <si>
    <t>ED-20590</t>
  </si>
  <si>
    <t xml:space="preserve">ENTRADA DE ENERGIA AÉREA, TIPO F2, PADRÃO CEMIG, CARGA INSTALADA DE 86,1KVA ATÉ 95KVA, TRIFÁSICO, COM SAÍDA SUBTERRÂNEA, INCLUSIVE POSTE, CAIXA PARA MEDIDOR, DISJUNTOR, BARRAMENTO, ATERRAMENTO E ACESSÓRIOS</t>
  </si>
  <si>
    <t>ED-20591</t>
  </si>
  <si>
    <t xml:space="preserve">ENTRADA DE ENERGIA SUBTERRÂNEA, TIPO F3, PADRÃO CEMIG, CARGA INSTALADA DE 95,1KVA ATÉ 114KVA, TRIFÁSICO, COM SAÍDA SUBTERRÂNEA, INCLUSIVE POSTE, CAIXA PARA MEDIDOR, DISJUNTOR, BARRAMENTO, ATERRAMENTO E ACESSÓRIOS</t>
  </si>
  <si>
    <t>ED-20592</t>
  </si>
  <si>
    <t xml:space="preserve">ENTRADA DE ENERGIA SUBTERRÂNEA, TIPO F4, PADRÃO CEMIG, CARGA INSTALADA DE 114,1KVA ATÉ 152KVA, TRIFÁSICO, COM SAÍDA SUBTERRÂNEA, INCLUSIVE POSTE, CAIXA PARA MEDIDOR, DISJUNTOR, BARRAMENTO, ATERRAMENTO E ACESSÓRIOS</t>
  </si>
  <si>
    <t>ED-20593</t>
  </si>
  <si>
    <t xml:space="preserve">ENTRADA DE ENERGIA SUBTERRÂNEA, TIPO F5, PADRÃO CEMIG, CARGA INSTALADA DE 152,1KVA ATÉ 171KVA, TRIFÁSICO, COM SAÍDA SUBTERRÂNEA, INCLUSIVE POSTE, CAIXA PARA MEDIDOR, DISJUNTOR, BARRAMENTO, ATERRAMENTO E ACESSÓRIOS</t>
  </si>
  <si>
    <t>ED-20594</t>
  </si>
  <si>
    <t xml:space="preserve">ENTRADA DE ENERGIA SUBTERRÂNEA, TIPO F6, PADRÃO CEMIG, CARGA INSTALADA DE 171,1KVA ATÉ 188KVA, TRIFÁSICO, COM SAÍDA SUBTERRÂNEA, INCLUSIVE POSTE, CAIXA PARA MEDIDOR, DISJUNTOR, BARRAMENTO, ATERRAMENTO E ACESSÓRIOS</t>
  </si>
  <si>
    <t>ED-20595</t>
  </si>
  <si>
    <t xml:space="preserve">ENTRADA DE ENERGIA SUBTERRÂNEA, TIPO F7, PADRÃO CEMIG, CARGA INSTALADA DE 188,1KVA ATÉ 228KVA, TRIFÁSICO, COM SAÍDA SUBTERRÂNEA, INCLUSIVE POSTE, CAIXA PARA MEDIDOR, DISJUNTOR, BARRAMENTO, ATERRAMENTO E ACESSÓRIOS</t>
  </si>
  <si>
    <t>ED-20596</t>
  </si>
  <si>
    <t xml:space="preserve">ENTRADA DE ENERGIA SUBTERRÂNEA, TIPO F8, PADRÃO CEMIG, CARGA INSTALADA DE 228,1KVA ATÉ 266KVA, TRIFÁSICO, COM SAÍDA SUBTERRÂNEA, INCLUSIVE POSTE, CAIXA PARA MEDIDOR, DISJUNTOR, BARRAMENTO, ATERRAMENTO E ACESSÓRIOS</t>
  </si>
  <si>
    <t>ED-20597</t>
  </si>
  <si>
    <t xml:space="preserve">ENTRADA DE ENERGIA SUBTERRÂNEA, TIPO F9, PADRÃO CEMIG, CARGA INSTALADA DE 266,1KVA ATÉ 304KVA, TRIFÁSICO, COM SAÍDA SUBTERRÂNEA, INCLUSIVE POSTE, CAIXA PARA MEDIDOR, DISJUNTOR, BARRAMENTO, ATERRAMENTO E ACESSÓRIOS</t>
  </si>
  <si>
    <t>ED-49443</t>
  </si>
  <si>
    <t xml:space="preserve">ISOLADOR ROLDANA EM PORCELANA, TENSÃO NOMINAL 1KV, EXCLUSIVE ARMAÇÃO SECUNDÁRIA, INCLUSIVE INSTALAÇÃO</t>
  </si>
  <si>
    <t xml:space="preserve">CANALETA EM PVC</t>
  </si>
  <si>
    <t>ED-49060</t>
  </si>
  <si>
    <t xml:space="preserve">CANALETA EM PVC PARA INSTALAÇÃO ELÉTRICA APARENTE, INCLUSIVE CONEXÕES, DIMENSÕES 20 X 10 MM</t>
  </si>
  <si>
    <t>ED-49061</t>
  </si>
  <si>
    <t xml:space="preserve">CANALETA EM PVC PARA INSTALAÇÃO ELÉTRICA APARENTE, INCLUSIVE CONEXÕES, DIMENSÕES 50 X 20 MM</t>
  </si>
  <si>
    <t xml:space="preserve">CAIXA DE MEDIÇÃO</t>
  </si>
  <si>
    <t>ED-49208</t>
  </si>
  <si>
    <t xml:space="preserve">CAIXA PARA MEDIÇÃO, TIPO CM-10, DIMENSÕES CONFORME PADRÃO CEMIG, EXCLUSIVE DISJUNTOR, INCLUSIVE INSTALAÇÃO</t>
  </si>
  <si>
    <t>ED-49205</t>
  </si>
  <si>
    <t xml:space="preserve">CAIXA PARA MEDIÇÃO, TIPO CM-14, COM VISOR DO LEITOR PARA VIA PÚBLICA (LVP), DIMENSÕES CONFORME PADRÃO CEMIG, EXCLUSIVE DISJUNTOR, INCLUSIVE INSTALAÇÃO</t>
  </si>
  <si>
    <t>ED-49206</t>
  </si>
  <si>
    <t xml:space="preserve">CAIXA PARA MEDIÇÃO, TIPO CM-18, DIMENSÕES CONFORME PADRÃO CEMIG, EXCLUSIVE BARRAMENTO E DISJUNTOR, INCLUSIVE INSTALAÇÃO</t>
  </si>
  <si>
    <t>ED-49211</t>
  </si>
  <si>
    <t xml:space="preserve">CAIXA PARA MEDIÇÃO, TIPO CM-18, DIMENSÕES CONFORME PADRÃO CEMIG, EXCLUSIVE DISJUNTOR, INCLUSIVE BARRAMENTO PARA DISJUNTOR DE 1000A ATÉ 1250A E INSTALAÇÃO</t>
  </si>
  <si>
    <t>ED-49207</t>
  </si>
  <si>
    <t xml:space="preserve">CAIXA PARA MEDIÇÃO, TIPO CM-18, DIMENSÕES CONFORME PADRÃO CEMIG, EXCLUSIVE DISJUNTOR, INCLUSIVE BARRAMENTO PARA DISJUNTOR DE 450A ATÉ 630A E INSTALAÇÃO</t>
  </si>
  <si>
    <t>ED-49209</t>
  </si>
  <si>
    <t xml:space="preserve">CAIXA PARA MEDIÇÃO, TIPO CM-18, DIMENSÕES CONFORME PADRÃO CEMIG, EXCLUSIVE DISJUNTOR, INCLUSIVE BARRAMENTO PARA DISJUNTOR DE 700A ATÉ 800A E INSTALAÇÃO</t>
  </si>
  <si>
    <t>ED-20650</t>
  </si>
  <si>
    <t xml:space="preserve">CAIXA PARA MEDIÇÃO, TIPO CM-19, DIMENSÕES CONFORME PADRÃO CEMIG, EXCLUSIVE BARRAMENTO E DISJUNTOR, INCLUSIVE INSTALAÇÃO</t>
  </si>
  <si>
    <t>ED-49212</t>
  </si>
  <si>
    <t xml:space="preserve">CAIXA PARA MEDIÇÃO, TIPO CM-2, DIMENSÕES CONFORME PADRÃO CEMIG, EXCLUSIVE DISJUNTOR, INCLUSIVE INSTALAÇÃO</t>
  </si>
  <si>
    <t>ED-49203</t>
  </si>
  <si>
    <t xml:space="preserve">CAIXA PARA MEDIÇÃO, TIPO CM-3, COM VISOR DO LEITOR PARA VIA PÚBLICA (LVP), DIMENSÕES CONFORME PADRÃO CEMIG, EXCLUSIVE DISJUNTOR, INCLUSIVE INSTALAÇÃO</t>
  </si>
  <si>
    <t>ED-49210</t>
  </si>
  <si>
    <t xml:space="preserve">CAIXA PARA MEDIÇÃO, TIPO CM-4, DIMENSÕES CONFORME PADRÃO CEMIG, EXCLUSIVE DISJUNTOR, INCLUSIVE INSTALAÇÃO</t>
  </si>
  <si>
    <t>ED-20649</t>
  </si>
  <si>
    <t xml:space="preserve">CAIXA PARA MEDIÇÃO, TIPO CM-9, DIMENSÕES CONFORME PADRÃO CEMIG, EXCLUSIVE DISJUNTOR, INCLUSIVE INSTALAÇÃO</t>
  </si>
  <si>
    <t>ED-28593</t>
  </si>
  <si>
    <t xml:space="preserve">CAIXA PARA PROTEÇÃO GERAL, TIPO CM-8, DIMENSÕES CONFORME PADRÃO CEMIG, EXCLUSIVE BARRAMENTO E DISJUNTOR, INCLUSIVE INSTALAÇÃO</t>
  </si>
  <si>
    <t xml:space="preserve">QUADRO DE DISTRIBUIÇÃO</t>
  </si>
  <si>
    <t>ED-14127</t>
  </si>
  <si>
    <t xml:space="preserve">BARRAMENTO BIFÁSICO DE 80A PARA QUADRO DE DISTRIBUIÇÃO</t>
  </si>
  <si>
    <t>ED-14126</t>
  </si>
  <si>
    <t xml:space="preserve">BARRAMENTO MONOFÁSICO DE 80A PARA QUADRO DE DISTRIBUIÇÃO</t>
  </si>
  <si>
    <t>ED-14128</t>
  </si>
  <si>
    <t xml:space="preserve">BARRAMENTO TRIFÁSICO DE 80A PARA QUADRO DE DISTRIBUIÇÃO</t>
  </si>
  <si>
    <t>ED-14186</t>
  </si>
  <si>
    <t xml:space="preserve">QUADRO DE DISTRIBUIÇÃO DE EMBUTIR EM CHAPA, PARA 16 DISJUNTORES DIN, INCLUSIVE BARRAMENTOS NEUTRO/TERRA E BARRAMENTO TRIFÁSICO DE 100A</t>
  </si>
  <si>
    <t>ED-14191</t>
  </si>
  <si>
    <t xml:space="preserve">QUADRO DE DISTRIBUIÇÃO DE EMBUTIR EM CHAPA, PARA 24 DISJUNTORES DIN, INCLUSIVE BARRAMENTOS NEUTRO/TERRA E BARRAMENTO TRIFÁSICO DE 150A</t>
  </si>
  <si>
    <t>ED-14193</t>
  </si>
  <si>
    <t xml:space="preserve">QUADRO DE DISTRIBUIÇÃO DE EMBUTIR EM CHAPA, PARA 34 DISJUNTORES DIN, INCLUSIVE BARRAMENTOS NEUTRO/TERRA E BARRAMENTO TRIFÁSICO DE 100A</t>
  </si>
  <si>
    <t>ED-14195</t>
  </si>
  <si>
    <t xml:space="preserve">QUADRO DE DISTRIBUIÇÃO DE EMBUTIR EM CHAPA, PARA 34 DISJUNTORES DIN, INCLUSIVE BARRAMENTOS NEUTRO/TERRA E BARRAMENTO TRIFÁSICO DE 150A</t>
  </si>
  <si>
    <t>ED-14197</t>
  </si>
  <si>
    <t xml:space="preserve">QUADRO DE DISTRIBUIÇÃO DE EMBUTIR EM CHAPA, PARA 44 DISJUNTORES DIN, INCLUSIVE BARRAMENTOS NEUTRO/TERRA E BARRAMENTO TRIFÁSICO DE 100A</t>
  </si>
  <si>
    <t>ED-14199</t>
  </si>
  <si>
    <t xml:space="preserve">QUADRO DE DISTRIBUIÇÃO DE EMBUTIR EM CHAPA, PARA 44 DISJUNTORES DIN, INCLUSIVE BARRAMENTOS NEUTRO/TERRA E BARRAMENTO TRIFÁSICO DE 150A</t>
  </si>
  <si>
    <t>ED-14201</t>
  </si>
  <si>
    <t xml:space="preserve">QUADRO DE DISTRIBUIÇÃO DE EMBUTIR EM CHAPA, PARA 56 DISJUNTORES DIN, INCLUSIVE BARRAMENTOS NEUTRO/TERRA E BARRAMENTO TRIFÁSICO DE 225A</t>
  </si>
  <si>
    <t>ED-14203</t>
  </si>
  <si>
    <t xml:space="preserve">QUADRO DE DISTRIBUIÇÃO DE EMBUTIR EM CHAPA, PARA 70 DISJUNTORES DIN, INCLUSIVE BARRAMENTOS NEUTRO/TERRA E BARRAMENTO TRIFÁSICO DE 225A</t>
  </si>
  <si>
    <t>ED-14181</t>
  </si>
  <si>
    <t xml:space="preserve">QUADRO DE DISTRIBUIÇÃO DE EMBUTIR EM PVC, PARA 12 DISJUNTORES DIN, INCLUSIVE BARRAMENTOS NEUTRO/TERRA, EXCLUSIVE BARRAMENTO DE FASE</t>
  </si>
  <si>
    <t>ED-14183</t>
  </si>
  <si>
    <t xml:space="preserve">QUADRO DE DISTRIBUIÇÃO DE EMBUTIR EM PVC, PARA 16 DISJUNTORES DIN, INCLUSIVE BARRAMENTOS NEUTRO/TERRA, EXCLUSIVE BARRAMENTO DE FASE</t>
  </si>
  <si>
    <t>ED-14177</t>
  </si>
  <si>
    <t xml:space="preserve">QUADRO DE DISTRIBUIÇÃO DE EMBUTIR EM PVC PARA 4 DISJUNTORES DIN, INCLUSIVE BARRAMENTOS NEUTRO/TERRA, EXCLUSIVE BARRAMENTO DE FASE</t>
  </si>
  <si>
    <t>ED-14179</t>
  </si>
  <si>
    <t xml:space="preserve">QUADRO DE DISTRIBUIÇÃO DE EMBUTIR EM PVC, PARA 8 DISJUNTORES DIN, INCLUSIVE BARRAMENTOS NEUTRO/TERRA, EXCLUSIVE BARRAMENTO DE FASE</t>
  </si>
  <si>
    <t>ED-14187</t>
  </si>
  <si>
    <t xml:space="preserve">QUADRO DE DISTRIBUIÇÃO DE SOBREPOR EM CHAPA, PARA 16 DISJUNTORES DIN, INCLUSIVE BARRAMENTOS NEUTRO/TERRA E BARRAMENTO TRIFÁSICO DE 100A</t>
  </si>
  <si>
    <t>ED-14188</t>
  </si>
  <si>
    <t xml:space="preserve">QUADRO DE DISTRIBUIÇÃO DE SOBREPOR EM CHAPA, PARA 24 DISJUNTORES DIN, INCLUSIVE BARRAMENTOS NEUTRO/TERRA E BARRAMENTO TRIFÁSICO DE 100A</t>
  </si>
  <si>
    <t>ED-14192</t>
  </si>
  <si>
    <t xml:space="preserve">QUADRO DE DISTRIBUIÇÃO DE SOBREPOR EM CHAPA, PARA 24 DISJUNTORES DIN, INCLUSIVE BARRAMENTOS NEUTRO/TERRA E BARRAMENTO TRIFÁSICO DE 150A</t>
  </si>
  <si>
    <t>ED-14194</t>
  </si>
  <si>
    <t xml:space="preserve">QUADRO DE DISTRIBUIÇÃO DE SOBREPOR EM CHAPA, PARA 34 DISJUNTORES DIN, INCLUSIVE BARRAMENTOS NEUTRO/TERRA E BARRAMENTO TRIFÁSICO DE 100A</t>
  </si>
  <si>
    <t>ED-14196</t>
  </si>
  <si>
    <t xml:space="preserve">QUADRO DE DISTRIBUIÇÃO DE SOBREPOR EM CHAPA, PARA 34 DISJUNTORES DIN, INCLUSIVE BARRAMENTOS NEUTRO/TERRA E BARRAMENTO TRIFÁSICO DE 150A</t>
  </si>
  <si>
    <t>ED-14198</t>
  </si>
  <si>
    <t xml:space="preserve">QUADRO DE DISTRIBUIÇÃO DE SOBREPOR EM CHAPA, PARA 44 DISJUNTORES DIN, INCLUSIVE BARRAMENTOS NEUTRO/TERRA E BARRAMENTO TRIFÁSICO DE 100A</t>
  </si>
  <si>
    <t>ED-14200</t>
  </si>
  <si>
    <t xml:space="preserve">QUADRO DE DISTRIBUIÇÃO DE SOBREPOR EM CHAPA, PARA 44 DISJUNTORES DIN, INCLUSIVE BARRAMENTOS NEUTRO/TERRA E BARRAMENTO TRIFÁSICO DE 150A</t>
  </si>
  <si>
    <t>ED-14202</t>
  </si>
  <si>
    <t xml:space="preserve">QUADRO DE DISTRIBUIÇÃO DE SOBREPOR EM CHAPA, PARA 56 DISJUNTORES DIN, INCLUSIVE BARRAMENTOS NEUTRO/TERRA E BARRAMENTO TRIFÁSICO DE 225A</t>
  </si>
  <si>
    <t>ED-14204</t>
  </si>
  <si>
    <t xml:space="preserve">QUADRO DE DISTRIBUIÇÃO DE SOBREPOR EM CHAPA, PARA 70 DISJUNTORES DIN, INCLUSIVE BARRAMENTOS NEUTRO/TERRA E BARRAMENTO TRIFÁSICO DE 225A</t>
  </si>
  <si>
    <t>ED-14182</t>
  </si>
  <si>
    <t xml:space="preserve">QUADRO DE DISTRIBUIÇÃO DE SOBREPOR EM PVC, PARA 12 DISJUNTORES DIN, INCLUSIVE BARRAMENTOS NEUTRO/TERRA, EXCLUSIVE BARRAMENTO DE FASE</t>
  </si>
  <si>
    <t>ED-14184</t>
  </si>
  <si>
    <t xml:space="preserve">QUADRO DE DISTRIBUIÇÃO DE SOBREPOR EM PVC, PARA 16 DISJUNTORES DIN, INCLUSIVE BARRAMENTOS NEUTRO/TERRA, EXCLUSIVE BARRAMENTO DE FASE</t>
  </si>
  <si>
    <t>ED-14178</t>
  </si>
  <si>
    <t xml:space="preserve">QUADRO DE DISTRIBUIÇÃO DE SOBREPOR EM PVC PARA 4 DISJUNTORES DIN, INCLUSIVE BARRAMENTOS NEUTRO/TERRA, EXCLUSIVE BARRAMENTO DE FASE</t>
  </si>
  <si>
    <t>ED-14180</t>
  </si>
  <si>
    <t xml:space="preserve">QUADRO DE DISTRIBUIÇÃO DE SOBREPOR EM PVC, PARA 8 DISJUNTORES DIN, INCLUSIVE BARRAMENTOS NEUTRO/TERRA, EXCLUSIVE BARRAMENTO DE FASE</t>
  </si>
  <si>
    <t>DISJUNTOR</t>
  </si>
  <si>
    <t>ED-34473</t>
  </si>
  <si>
    <t xml:space="preserve">DISJUNTOR BIPOLAR TIPO DIN, CORRENTE NOMINAL DE 10A, FORNECIMENTO E INSTALAÇÃO, INCLUSIVE TERMINAL ILHÓS</t>
  </si>
  <si>
    <t>ED-34483</t>
  </si>
  <si>
    <t xml:space="preserve">DISJUNTOR BIPOLAR TIPO DIN, CORRENTE NOMINAL DE 100A, FORNECIMENTO E INSTALAÇÃO, INCLUSIVE TERMINAL ILHÓS</t>
  </si>
  <si>
    <t>ED-34484</t>
  </si>
  <si>
    <t xml:space="preserve">DISJUNTOR BIPOLAR TIPO DIN, CORRENTE NOMINAL DE 125A, FORNECIMENTO E INSTALAÇÃO, INCLUSIVE TERMINAL DE COMPRESSÃO</t>
  </si>
  <si>
    <t>ED-34474</t>
  </si>
  <si>
    <t xml:space="preserve">DISJUNTOR BIPOLAR TIPO DIN, CORRENTE NOMINAL DE 16A, FORNECIMENTO E INSTALAÇÃO, INCLUSIVE TERMINAL ILHÓS</t>
  </si>
  <si>
    <t>ED-34475</t>
  </si>
  <si>
    <t xml:space="preserve">DISJUNTOR BIPOLAR TIPO DIN, CORRENTE NOMINAL DE 20A, FORNECIMENTO E INSTALAÇÃO, INCLUSIVE TERMINAL ILHÓS</t>
  </si>
  <si>
    <t>ED-34476</t>
  </si>
  <si>
    <t xml:space="preserve">DISJUNTOR BIPOLAR TIPO DIN, CORRENTE NOMINAL DE 25A, FORNECIMENTO E INSTALAÇÃO, INCLUSIVE TERMINAL ILHÓS</t>
  </si>
  <si>
    <t>ED-34477</t>
  </si>
  <si>
    <t xml:space="preserve">DISJUNTOR BIPOLAR TIPO DIN, CORRENTE NOMINAL DE 32A, FORNECIMENTO E INSTALAÇÃO, INCLUSIVE TERMINAL ILHÓS</t>
  </si>
  <si>
    <t>ED-34478</t>
  </si>
  <si>
    <t xml:space="preserve">DISJUNTOR BIPOLAR TIPO DIN, CORRENTE NOMINAL DE 40A, FORNECIMENTO E INSTALAÇÃO, INCLUSIVE TERMINAL ILHÓS</t>
  </si>
  <si>
    <t>ED-34479</t>
  </si>
  <si>
    <t xml:space="preserve">DISJUNTOR BIPOLAR TIPO DIN, CORRENTE NOMINAL DE 50A, FORNECIMENTO E INSTALAÇÃO, INCLUSIVE TERMINAL ILHÓS</t>
  </si>
  <si>
    <t>ED-34472</t>
  </si>
  <si>
    <t xml:space="preserve">DISJUNTOR BIPOLAR TIPO DIN, CORRENTE NOMINAL DE 6A, FORNECIMENTO E INSTALAÇÃO, INCLUSIVE TERMINAL ILHÓS</t>
  </si>
  <si>
    <t>ED-34480</t>
  </si>
  <si>
    <t xml:space="preserve">DISJUNTOR BIPOLAR TIPO DIN, CORRENTE NOMINAL DE 63A, FORNECIMENTO E INSTALAÇÃO, INCLUSIVE TERMINAL ILHÓS</t>
  </si>
  <si>
    <t>ED-34481</t>
  </si>
  <si>
    <t xml:space="preserve">DISJUNTOR BIPOLAR TIPO DIN, CORRENTE NOMINAL DE 70A, FORNECIMENTO E INSTALAÇÃO, INCLUSIVE TERMINAL ILHÓS</t>
  </si>
  <si>
    <t>ED-34482</t>
  </si>
  <si>
    <t xml:space="preserve">DISJUNTOR BIPOLAR TIPO DIN, CORRENTE NOMINAL DE 80A, FORNECIMENTO E INSTALAÇÃO, INCLUSIVE TERMINAL ILHÓS</t>
  </si>
  <si>
    <t>ED-5435</t>
  </si>
  <si>
    <t xml:space="preserve">DISJUNTOR DE PROTEÇÃO DIFERENCIAL RESIDUAL (DR), BIPOLAR TIPO DIN, CORRENTE NOMINAL DE 100A, SENSIBILIDADE DE 30MA, FORNECIMENTO E INSTALAÇÃO, INCLUSIVE TERMINAL ILHÓS</t>
  </si>
  <si>
    <t>ED-15114</t>
  </si>
  <si>
    <t xml:space="preserve">DISJUNTOR DE PROTEÇÃO DIFERENCIAL RESIDUAL (DR), BIPOLAR TIPO DIN, CORRENTE NOMINAL DE 25A, SENSIBILIDADE DE 30MA, FORNECIMENTO E INSTALAÇÃO, INCLUSIVE TERMINAL ILHÓS</t>
  </si>
  <si>
    <t>ED-15115</t>
  </si>
  <si>
    <t xml:space="preserve">DISJUNTOR DE PROTEÇÃO DIFERENCIAL RESIDUAL (DR), BIPOLAR TIPO DIN, CORRENTE NOMINAL DE 40A, SENSIBILIDADE DE 30MA, FORNECIMENTO E INSTALAÇÃO, INCLUSIVE TERMINAL ILHÓS</t>
  </si>
  <si>
    <t>ED-15116</t>
  </si>
  <si>
    <t xml:space="preserve">DISJUNTOR DE PROTEÇÃO DIFERENCIAL RESIDUAL (DR), BIPOLAR TIPO DIN, CORRENTE NOMINAL DE 63A, SENSIBILIDADE DE 30MA, FORNECIMENTO E INSTALAÇÃO, INCLUSIVE TERMINAL ILHÓS</t>
  </si>
  <si>
    <t>ED-5434</t>
  </si>
  <si>
    <t xml:space="preserve">DISJUNTOR DE PROTEÇÃO DIFERENCIAL RESIDUAL (DR), BIPOLAR TIPO DIN, CORRENTE NOMINAL DE 80A, SENSIBILIDADE DE 30MA, FORNECIMENTO E INSTALAÇÃO, INCLUSIVE TERMINAL ILHÓS</t>
  </si>
  <si>
    <t>ED-5443</t>
  </si>
  <si>
    <t xml:space="preserve">DISJUNTOR DE PROTEÇÃO DIFERENCIAL RESIDUAL (DR), TETRAPOLAR TIPO DIN, CORRENTE NOMINAL DE 100A, SENSIBILIDADE DE 30MA, FORNECIMENTO E INSTALAÇÃO, INCLUSIVE TERMINAL ILHÓS</t>
  </si>
  <si>
    <t>ED-5444</t>
  </si>
  <si>
    <t xml:space="preserve">DISJUNTOR DE PROTEÇÃO DIFERENCIAL RESIDUAL (DR), TETRAPOLAR TIPO DIN, CORRENTE NOMINAL DE 125A, SENSIBILIDADE DE 30MA, FORNECIMENTO E INSTALAÇÃO, INCLUSIVE TERMINAL DE COMPRESSÃO</t>
  </si>
  <si>
    <t>ED-5437</t>
  </si>
  <si>
    <t xml:space="preserve">DISJUNTOR DE PROTEÇÃO DIFERENCIAL RESIDUAL (DR), TETRAPOLAR TIPO DIN, CORRENTE NOMINAL DE 25A, SENSIBILIDADE DE 30MA, FORNECIMENTO E INSTALAÇÃO, INCLUSIVE TERMINAL ILHÓS</t>
  </si>
  <si>
    <t>ED-5439</t>
  </si>
  <si>
    <t xml:space="preserve">DISJUNTOR DE PROTEÇÃO DIFERENCIAL RESIDUAL (DR), TETRAPOLAR TIPO DIN, CORRENTE NOMINAL DE 40A, SENSIBILIDADE DE 30MA, FORNECIMENTO E INSTALAÇÃO, INCLUSIVE TERMINAL ILHÓS</t>
  </si>
  <si>
    <t>ED-15117</t>
  </si>
  <si>
    <t xml:space="preserve">DISJUNTOR DE PROTEÇÃO DIFERENCIAL RESIDUAL (DR), TETRAPOLAR TIPO DIN, CORRENTE NOMINAL DE 63A, SENSIBILIDADE DE 30MA, FORNECIMENTO E INSTALAÇÃO, INCLUSIVE TERMINAL ILHÓS</t>
  </si>
  <si>
    <t>ED-5441</t>
  </si>
  <si>
    <t xml:space="preserve">DISJUNTOR DE PROTEÇÃO DIFERENCIAL RESIDUAL (DR), TETRAPOLAR TIPO DIN, CORRENTE NOMINAL DE 80A, SENSIBILIDADE DE 30MA, FORNECIMENTO E INSTALAÇÃO, INCLUSIVE TERMINAL ILHÓS</t>
  </si>
  <si>
    <t>ED-34460</t>
  </si>
  <si>
    <t xml:space="preserve">DISJUNTOR MONOPOLAR TIPO DIN, CORRENTE NOMINAL DE 10A, FORNECIMENTO E INSTALAÇÃO, INCLUSIVE TERMINAL ILHÓS</t>
  </si>
  <si>
    <t>ED-34470</t>
  </si>
  <si>
    <t xml:space="preserve">DISJUNTOR MONOPOLAR TIPO DIN, CORRENTE NOMINAL DE 100A, FORNECIMENTO E INSTALAÇÃO, INCLUSIVE TERMINAL ILHÓS</t>
  </si>
  <si>
    <t>ED-34471</t>
  </si>
  <si>
    <t xml:space="preserve">DISJUNTOR MONOPOLAR TIPO DIN, CORRENTE NOMINAL DE 125A, FORNECIMENTO E INSTALAÇÃO, INCLUSIVE TERMINAL DE COMPRESSÃO</t>
  </si>
  <si>
    <t>ED-34461</t>
  </si>
  <si>
    <t xml:space="preserve">DISJUNTOR MONOPOLAR TIPO DIN, CORRENTE NOMINAL DE 16A, FORNECIMENTO E INSTALAÇÃO, INCLUSIVE TERMINAL ILHÓS</t>
  </si>
  <si>
    <t>ED-34462</t>
  </si>
  <si>
    <t xml:space="preserve">DISJUNTOR MONOPOLAR TIPO DIN, CORRENTE NOMINAL DE 20A, FORNECIMENTO E INSTALAÇÃO, INCLUSIVE TERMINAL ILHÓS</t>
  </si>
  <si>
    <t>ED-34463</t>
  </si>
  <si>
    <t xml:space="preserve">DISJUNTOR MONOPOLAR TIPO DIN, CORRENTE NOMINAL DE 25A, FORNECIMENTO E INSTALAÇÃO, INCLUSIVE TERMINAL ILHÓS</t>
  </si>
  <si>
    <t>ED-34464</t>
  </si>
  <si>
    <t xml:space="preserve">DISJUNTOR MONOPOLAR TIPO DIN, CORRENTE NOMINAL DE 32A, FORNECIMENTO E INSTALAÇÃO, INCLUSIVE TERMINAL ILHÓS</t>
  </si>
  <si>
    <t>ED-34465</t>
  </si>
  <si>
    <t xml:space="preserve">DISJUNTOR MONOPOLAR TIPO DIN, CORRENTE NOMINAL DE 40A, FORNECIMENTO E INSTALAÇÃO, INCLUSIVE TERMINAL ILHÓS</t>
  </si>
  <si>
    <t>ED-34466</t>
  </si>
  <si>
    <t xml:space="preserve">DISJUNTOR MONOPOLAR TIPO DIN, CORRENTE NOMINAL DE 50A, FORNECIMENTO E INSTALAÇÃO, INCLUSIVE TERMINAL ILHÓS</t>
  </si>
  <si>
    <t>ED-34459</t>
  </si>
  <si>
    <t xml:space="preserve">DISJUNTOR MONOPOLAR TIPO DIN, CORRENTE NOMINAL DE 6A, FORNECIMENTO E INSTALAÇÃO, INCLUSIVE TERMINAL ILHÓS</t>
  </si>
  <si>
    <t>ED-34467</t>
  </si>
  <si>
    <t xml:space="preserve">DISJUNTOR MONOPOLAR TIPO DIN, CORRENTE NOMINAL DE 63A, FORNECIMENTO E INSTALAÇÃO, INCLUSIVE TERMINAL ILHÓS</t>
  </si>
  <si>
    <t>ED-34468</t>
  </si>
  <si>
    <t xml:space="preserve">DISJUNTOR MONOPOLAR TIPO DIN, CORRENTE NOMINAL DE 70A, FORNECIMENTO E INSTALAÇÃO, INCLUSIVE TERMINAL ILHÓS</t>
  </si>
  <si>
    <t>ED-34469</t>
  </si>
  <si>
    <t xml:space="preserve">DISJUNTOR MONOPOLAR TIPO DIN, CORRENTE NOMINAL DE 80A, FORNECIMENTO E INSTALAÇÃO, INCLUSIVE TERMINAL ILHÓS</t>
  </si>
  <si>
    <t>ED-34499</t>
  </si>
  <si>
    <t xml:space="preserve">DISJUNTOR TRIPOLAR TIPO CAIXA MOLDADA, CORRENTE NOMINAL DE 100A, FORNECIMENTO E INSTALAÇÃO, INCLUSIVE TERMINAL DE COMPRESSÃO</t>
  </si>
  <si>
    <t>ED-34500</t>
  </si>
  <si>
    <t xml:space="preserve">DISJUNTOR TRIPOLAR TIPO CAIXA MOLDADA, CORRENTE NOMINAL DE 125A, FORNECIMENTO E INSTALAÇÃO, INCLUSIVE TERMINAL DE COMPRESSÃO</t>
  </si>
  <si>
    <t>ED-34501</t>
  </si>
  <si>
    <t xml:space="preserve">DISJUNTOR TRIPOLAR TIPO CAIXA MOLDADA, CORRENTE NOMINAL DE 150A, FORNECIMENTO E INSTALAÇÃO, INCLUSIVE TERMINAL DE COMPRESSÃO</t>
  </si>
  <si>
    <t>ED-34502</t>
  </si>
  <si>
    <t xml:space="preserve">DISJUNTOR TRIPOLAR TIPO CAIXA MOLDADA, CORRENTE NOMINAL DE 160A, FORNECIMENTO E INSTALAÇÃO, INCLUSIVE TERMINAL DE COMPRESSÃO</t>
  </si>
  <si>
    <t>ED-34503</t>
  </si>
  <si>
    <t xml:space="preserve">DISJUNTOR TRIPOLAR TIPO CAIXA MOLDADA, CORRENTE NOMINAL DE 175A, FORNECIMENTO E INSTALAÇÃO, INCLUSIVE TERMINAL DE COMPRESSÃO</t>
  </si>
  <si>
    <t>ED-34504</t>
  </si>
  <si>
    <t xml:space="preserve">DISJUNTOR TRIPOLAR TIPO CAIXA MOLDADA, CORRENTE NOMINAL DE 200A, FORNECIMENTO E INSTALAÇÃO, INCLUSIVE TERMINAL DE COMPRESSÃO</t>
  </si>
  <si>
    <t>ED-34505</t>
  </si>
  <si>
    <t xml:space="preserve">DISJUNTOR TRIPOLAR TIPO CAIXA MOLDADA, CORRENTE NOMINAL DE 225A, FORNECIMENTO E INSTALAÇÃO, INCLUSIVE TERMINAL DE COMPRESSÃO</t>
  </si>
  <si>
    <t>ED-34506</t>
  </si>
  <si>
    <t xml:space="preserve">DISJUNTOR TRIPOLAR TIPO CAIXA MOLDADA, CORRENTE NOMINAL DE 250A, FORNECIMENTO E INSTALAÇÃO, INCLUSIVE TERMINAL DE COMPRESSÃO</t>
  </si>
  <si>
    <t>ED-34507</t>
  </si>
  <si>
    <t xml:space="preserve">DISJUNTOR TRIPOLAR TIPO CAIXA MOLDADA, CORRENTE NOMINAL DE 300A, FORNECIMENTO E INSTALAÇÃO, INCLUSIVE TERMINAL DE COMPRESSÃO</t>
  </si>
  <si>
    <t>ED-34508</t>
  </si>
  <si>
    <t xml:space="preserve">DISJUNTOR TRIPOLAR TIPO CAIXA MOLDADA, CORRENTE NOMINAL DE 400A, FORNECIMENTO E INSTALAÇÃO, INCLUSIVE TERMINAL DE COMPRESSÃO</t>
  </si>
  <si>
    <t>ED-34486</t>
  </si>
  <si>
    <t xml:space="preserve">DISJUNTOR TRIPOLAR TIPO DIN, CORRENTE NOMINAL DE 10A, FORNECIMENTO E INSTALAÇÃO, INCLUSIVE TERMINAL ILHÓS</t>
  </si>
  <si>
    <t>ED-34496</t>
  </si>
  <si>
    <t xml:space="preserve">DISJUNTOR TRIPOLAR TIPO DIN, CORRENTE NOMINAL DE 100A, FORNECIMENTO E INSTALAÇÃO, INCLUSIVE TERMINAL ILHÓS</t>
  </si>
  <si>
    <t>ED-34498</t>
  </si>
  <si>
    <t xml:space="preserve">DISJUNTOR TRIPOLAR TIPO DIN, CORRENTE NOMINAL DE 125A, FORNECIMENTO E INSTALAÇÃO, INCLUSIVE TERMINAL DE COMPRESSÃO</t>
  </si>
  <si>
    <t>ED-34487</t>
  </si>
  <si>
    <t xml:space="preserve">DISJUNTOR TRIPOLAR TIPO DIN, CORRENTE NOMINAL DE 16A, FORNECIMENTO E INSTALAÇÃO, INCLUSIVE TERMINAL ILHÓS</t>
  </si>
  <si>
    <t>ED-34488</t>
  </si>
  <si>
    <t xml:space="preserve">DISJUNTOR TRIPOLAR TIPO DIN, CORRENTE NOMINAL DE 20A, FORNECIMENTO E INSTALAÇÃO, INCLUSIVE TERMINAL ILHÓS</t>
  </si>
  <si>
    <t>ED-34489</t>
  </si>
  <si>
    <t xml:space="preserve">DISJUNTOR TRIPOLAR TIPO DIN, CORRENTE NOMINAL DE 25A, FORNECIMENTO E INSTALAÇÃO, INCLUSIVE TERMINAL ILHÓS</t>
  </si>
  <si>
    <t>ED-34490</t>
  </si>
  <si>
    <t xml:space="preserve">DISJUNTOR TRIPOLAR TIPO DIN, CORRENTE NOMINAL DE 32A, FORNECIMENTO E INSTALAÇÃO, INCLUSIVE TERMINAL ILHÓS</t>
  </si>
  <si>
    <t>ED-34491</t>
  </si>
  <si>
    <t xml:space="preserve">DISJUNTOR TRIPOLAR TIPO DIN, CORRENTE NOMINAL DE 40A, FORNECIMENTO E INSTALAÇÃO, INCLUSIVE TERMINAL ILHÓS</t>
  </si>
  <si>
    <t>ED-34492</t>
  </si>
  <si>
    <t xml:space="preserve">DISJUNTOR TRIPOLAR TIPO DIN, CORRENTE NOMINAL DE 50A, FORNECIMENTO E INSTALAÇÃO, INCLUSIVE TERMINAL ILHÓS</t>
  </si>
  <si>
    <t>ED-34485</t>
  </si>
  <si>
    <t xml:space="preserve">DISJUNTOR TRIPOLAR TIPO DIN, CORRENTE NOMINAL DE 6A, FORNECIMENTO E INSTALAÇÃO, INCLUSIVE TERMINAL ILHÓS</t>
  </si>
  <si>
    <t>ED-34493</t>
  </si>
  <si>
    <t xml:space="preserve">DISJUNTOR TRIPOLAR TIPO DIN, CORRENTE NOMINAL DE 63A, FORNECIMENTO E INSTALAÇÃO, INCLUSIVE TERMINAL ILHÓS</t>
  </si>
  <si>
    <t>ED-34494</t>
  </si>
  <si>
    <t xml:space="preserve">DISJUNTOR TRIPOLAR TIPO DIN, CORRENTE NOMINAL DE 70A, FORNECIMENTO E INSTALAÇÃO, INCLUSIVE TERMINAL ILHÓS</t>
  </si>
  <si>
    <t>ED-34495</t>
  </si>
  <si>
    <t xml:space="preserve">DISJUNTOR TRIPOLAR TIPO DIN, CORRENTE NOMINAL DE 80A, FORNECIMENTO E INSTALAÇÃO, INCLUSIVE TERMINAL ILHÓS</t>
  </si>
  <si>
    <t xml:space="preserve">SUPRESSOR DE SURTO</t>
  </si>
  <si>
    <t>ED-16600</t>
  </si>
  <si>
    <t xml:space="preserve">DISPOSITIVO DE PROTEÇÃO CONTRA SURTOS (DPS) MONOPOLAR, CORRENTE DE INTERRUPÇÃO 20KA, INCLUSIVE TERMINAL ILHÓS</t>
  </si>
  <si>
    <t>ED-16601</t>
  </si>
  <si>
    <t xml:space="preserve">DISPOSITIVO DE PROTEÇÃO CONTRA SURTOS (DPS) MONOPOLAR, CORRENTE DE INTERRUPÇÃO 45KA, INCLUSIVE TERMINAL ILHÓS</t>
  </si>
  <si>
    <t>ED-16602</t>
  </si>
  <si>
    <t xml:space="preserve">DISPOSITIVO DE PROTEÇÃO CONTRA SURTOS (DPS) MONOPOLAR, CORRENTE DE INTERRUPÇÃO 60KA, INCLUSIVE TERMINAL ILHÓS</t>
  </si>
  <si>
    <t xml:space="preserve">QUADRO DE COMANDO</t>
  </si>
  <si>
    <t>ED-7417</t>
  </si>
  <si>
    <t xml:space="preserve">QUADRO DE COMANDO PARA UMA BOMBA DE POTÊNCIA 0,33CV MONOFÁSICA, EM PARTIDA DIRETA COM ACIONAMENTO MANUAL/AUTOMÁTICO E DETECÇÃO DE FALTA DE FASE</t>
  </si>
  <si>
    <t>ED-7422</t>
  </si>
  <si>
    <t xml:space="preserve">QUADRO DE COMANDO PARA UMA BOMBA DE POTÊNCIA 0,50CV MONOFÁSICA, EM PARTIDA DIRETA COM ACIONAMENTO MANUAL/AUTOMÁTICO E DETECÇÃO DE FALTA DE FASE</t>
  </si>
  <si>
    <t>ED-7430</t>
  </si>
  <si>
    <t xml:space="preserve">QUADRO DE COMANDO PARA UMA BOMBA DE POTÊNCIA 0,75CV MONOFÁSICA, EM PARTIDA DIRETA COM ACIONAMENTO MANUAL/AUTOMÁTICO E DETECÇÃO DE FALTA DE FASE</t>
  </si>
  <si>
    <t>ED-7433</t>
  </si>
  <si>
    <t xml:space="preserve">QUADRO DE COMANDO PARA UMA BOMBA DE POTÊNCIA 1,00CV MONOFÁSICA, EM PARTIDA DIRETA COM ACIONAMENTO MANUAL/AUTOMÁTICO E DETECÇÃO DE FALTA DE FASE</t>
  </si>
  <si>
    <t>ED-7518</t>
  </si>
  <si>
    <t xml:space="preserve">QUADRO DE COMANDO PARA UMA BOMBA DE POTÊNCIA 1,5CV TRIFÁSICA, EM PARTIDA DIRETA COM ACIONAMENTO MANUAL/AUTOMÁTICO E DETECÇÃO DE FALTA DE FASE</t>
  </si>
  <si>
    <t>ED-7519</t>
  </si>
  <si>
    <t xml:space="preserve">QUADRO DE COMANDO PARA UMA BOMBA DE POTÊNCIA 2,0CV TRIFÁSICA, EM PARTIDA DIRETA COM ACIONAMENTO MANUAL/AUTOMÁTICO E DETECÇÃO DE FALTA DE FASE</t>
  </si>
  <si>
    <t>ED-7520</t>
  </si>
  <si>
    <t xml:space="preserve">QUADRO DE COMANDO PARA UMA BOMBA DE POTÊNCIA 3,0CV TRIFÁSICA, EM PARTIDA DIRETA COM ACIONAMENTO MANUAL/AUTOMÁTICO E DETECÇÃO DE FALTA DE FASE</t>
  </si>
  <si>
    <t>ED-7522</t>
  </si>
  <si>
    <t xml:space="preserve">QUADRO DE COMANDO PARA UMA BOMBA DE POTÊNCIA 5,0CV TRIFÁSICA, EM PARTIDA DIRETA COM ACIONAMENTO MANUAL/AUTOMÁTICO E DETECÇÃO DE FALTA DE FASE</t>
  </si>
  <si>
    <t>ED-7523</t>
  </si>
  <si>
    <t xml:space="preserve">QUADRO DE COMANDO PARA UMA BOMBA DE POTÊNCIA 7,5CV TRIFÁSICA, EM PARTIDA DIRETA COM ACIONAMENTO MANUAL/AUTOMÁTICO E DETECÇÃO DE FALTA DE FASE</t>
  </si>
  <si>
    <t>CONECTOR</t>
  </si>
  <si>
    <t>ED-48701</t>
  </si>
  <si>
    <t xml:space="preserve">TERMINAL PARA ATERRAMENTO E CONEXÃO DE QUADRO/PAINEL ELÉTRICO, TIPO PARAFUSO FENDIDO DE APERTO, EM LATÃO ESTANHADO, DIÂMETRO DERIVAÇÃO 2,5MM2-25MM2, INCLUSIVE INSTALAÇÃO</t>
  </si>
  <si>
    <t xml:space="preserve">ILUMINAÇÃO PÚBLICA E EXTERNA</t>
  </si>
  <si>
    <t>ED-22379</t>
  </si>
  <si>
    <t xml:space="preserve">POSTE DE AÇO GALVANIZADO, ALTURA LIVRE MÍNIMA DE 6M, COM 1 REFLETOR DE LED, POTÊNCIA DE 200W, INCLUSIVE FIAÇÃO, SUPORTE E FUNDAÇÃO</t>
  </si>
  <si>
    <t>ED-22380</t>
  </si>
  <si>
    <t xml:space="preserve">POSTE DE AÇO GALVANIZADO, ALTURA LIVRE MÍNIMA DE 6M, COM 2 REFLETORES DE LED, POTÊNCIA DE 200W CADA, INCLUSIVE FIAÇÃO, SUPORTE E FUNDAÇÃO</t>
  </si>
  <si>
    <t>ED-22381</t>
  </si>
  <si>
    <t xml:space="preserve">POSTE DE AÇO GALVANIZADO, ALTURA LIVRE MÍNIMA DE 6M, COM 4 REFLETORES DE LED, POTÊNCIA DE 200W CADA, INCLUSIVE FIAÇÃO, SUPORTE E FUNDAÇÃO</t>
  </si>
  <si>
    <t>ED-22216</t>
  </si>
  <si>
    <t xml:space="preserve">POSTE DE AÇO GALVANIZADO PARA ILUMINAÇÃO PÚBLICA, ALTURA LIVRE MÍNIMA DE 6M, COM LUMINÁRIA DE LED, POTÊNCIA DE 200W CADA, 2 PÉTALAS, INCLUSIVE FIAÇÃO, SUPORTES, RELÉ E FUNDAÇÃO DE CONCRETO</t>
  </si>
  <si>
    <t>ED-22215</t>
  </si>
  <si>
    <t xml:space="preserve">POSTE DE AÇO GALVANIZADO PARA ILUMINAÇÃO PÚBLICA, ALTURA LIVRE MÍNIMA DE 6M, COM LUMINÁRIA DE LED, POTÊNCIA DE 200W, 1 PÉTALA, INCLUSIVE FIAÇÃO, SUPORTE, RELÉ E FUNDAÇÃO</t>
  </si>
  <si>
    <t>ED-22383</t>
  </si>
  <si>
    <t xml:space="preserve">POSTE DE CONCRETO, ALTURA LIVRE MÍNIMA DE 9M, COM 10 REFLETORES DE LED, POTÊNCIA DE 300W CADA, INCLUSIVE FIAÇÃO, SUPORTE E FUNDAÇÃO</t>
  </si>
  <si>
    <t>ED-22382</t>
  </si>
  <si>
    <t xml:space="preserve">POSTE DE CONCRETO, ALTURA LIVRE MÍNIMA DE 9M, COM 8 REFLETORES DE LED, POTÊNCIA DE 300W CADA, INCLUSIVE FIAÇÃO, SUPORTE E FUNDAÇÃO</t>
  </si>
  <si>
    <t>ED-22378</t>
  </si>
  <si>
    <t xml:space="preserve">POSTE DE CONCRETO PARA ILUMINAÇÃO PÚBLICA, ALTURA LIVRE MÍNIMA DE 9M, COM LUMINÁRIA DE LED, POTÊNCIA DE 300W CADA, 2 BRAÇOS, INCLUSIVE FIAÇÃO, SUPORTE, RELÉ E FUNDAÇÃO</t>
  </si>
  <si>
    <t>ED-22377</t>
  </si>
  <si>
    <t xml:space="preserve">POSTE DE CONCRETO PARA ILUMINAÇÃO PÚBLICA, ALTURA LIVRE MÍNIMA DE 9M, COM LUMINÁRIA DE LED, POTÊNCIA DE 300W, 1 BRAÇO, INCLUSIVE FIAÇÃO, SUPORTE, RELÉ E FUNDAÇÃO</t>
  </si>
  <si>
    <t>ED-49497</t>
  </si>
  <si>
    <t xml:space="preserve">POSTE TELECÔNICO RETO, H = 9,00 M EM AÇO GALVANIZADO , (LIVRE)</t>
  </si>
  <si>
    <t>ED-49523</t>
  </si>
  <si>
    <t xml:space="preserve">RELÉ FOTOELÉTRICO, TENSÃO 120V COM CAPACIDADE DE CARGA 1200VA, INCLUSIVE BASE E INSTALAÇÃO</t>
  </si>
  <si>
    <t>ED-49524</t>
  </si>
  <si>
    <t xml:space="preserve">RELÉ FOTOELÉTRICO, TENSÃO 220V COM CAPACIDADE DE CARGA 1800VA, INCLUSIVE BASE E INSTALAÇÃO</t>
  </si>
  <si>
    <t xml:space="preserve">SIRENES E ALARMES</t>
  </si>
  <si>
    <t>ED-4892</t>
  </si>
  <si>
    <t xml:space="preserve">ALARME AUDIOVISUAL SEM FIO PARA PCD. FORNECIMENTO E INSTALAÇÃO</t>
  </si>
  <si>
    <t>ED-49526</t>
  </si>
  <si>
    <t xml:space="preserve">SIRENE DE ALTA POTÊNCIA, TIMBRE Ø 150MM, 100DCB</t>
  </si>
  <si>
    <t>ED-50187</t>
  </si>
  <si>
    <t xml:space="preserve">SIRENE PARA ALARME DE BOMBA EM FUNCIONAMENTO, 220V</t>
  </si>
  <si>
    <t>ED-49525</t>
  </si>
  <si>
    <t xml:space="preserve">SIRENE PARA ALCANCE ATÉ 500 M REF. RT-10</t>
  </si>
  <si>
    <t xml:space="preserve">SISTEMA DE NOBREAK</t>
  </si>
  <si>
    <t>ED-48371</t>
  </si>
  <si>
    <t xml:space="preserve">ESTABILIZADOR 127V, 60HZ - 5,0KVA</t>
  </si>
  <si>
    <t>U</t>
  </si>
  <si>
    <t xml:space="preserve">COMPONENTES PARA QUADROS ELÉTRICOS</t>
  </si>
  <si>
    <t>ED-51066</t>
  </si>
  <si>
    <t xml:space="preserve">FUSÍVEL DIAZED RETARDADO 35A</t>
  </si>
  <si>
    <t>ED-51065</t>
  </si>
  <si>
    <t xml:space="preserve">FUSÍVEL DIAZED RETARDADO 63A</t>
  </si>
  <si>
    <t xml:space="preserve">FITA DE SINALIZAÇÃO SUBTERRÂNEA</t>
  </si>
  <si>
    <t>ED-24042</t>
  </si>
  <si>
    <t xml:space="preserve">FORNECIMENTO E INSTALAÇÃO DE FITA SUBTERRÂNEA PARA SINALIZAÇÃO DE REDES OU TUBULAÇÕES</t>
  </si>
  <si>
    <t xml:space="preserve">INSTALAÇÕES DE REDE LÓGICA E TELEFONIA</t>
  </si>
  <si>
    <t xml:space="preserve">FIO E CABO PARA REDE LÓGICA</t>
  </si>
  <si>
    <t>ED-9194</t>
  </si>
  <si>
    <t xml:space="preserve">CABO UTP COM QUATRO (4) PARES, CATEGORIA 6, CLASSIFICAÇÃO LSZH, COM ISOLAMENTO NÃO HALOGENADO E ANTICHAMA, EXCLUSIVE CONECTOR/PLUG MACHO RJ45 E CRIMPAGEM</t>
  </si>
  <si>
    <t>ED-9195</t>
  </si>
  <si>
    <t xml:space="preserve">CONECTOR/PLUG MACHO RJ45, CATEGORIA 6, INCLUSIVE CAPA PROTETORA E CRIMPAGEM, EXCLUSIVE CERTIFICAÇÃO</t>
  </si>
  <si>
    <t xml:space="preserve">FIO E CABO TELEFÔNICO</t>
  </si>
  <si>
    <t>ED-48936</t>
  </si>
  <si>
    <t xml:space="preserve">CABO TELEFÔNICO CCE-APL-50.2</t>
  </si>
  <si>
    <t>ED-48937</t>
  </si>
  <si>
    <t xml:space="preserve">CABO TELEFÔNICO CCE-APL-50.3</t>
  </si>
  <si>
    <t>ED-48938</t>
  </si>
  <si>
    <t xml:space="preserve">CABO TELEFÔNICO CCE-APL-50.4</t>
  </si>
  <si>
    <t>ED-48939</t>
  </si>
  <si>
    <t xml:space="preserve">CABO TELEFÔNICO CCE-APL-50.5</t>
  </si>
  <si>
    <t>ED-48940</t>
  </si>
  <si>
    <t xml:space="preserve">CABO TELEFÔNICO CCE-APL-50.6</t>
  </si>
  <si>
    <t>ED-48931</t>
  </si>
  <si>
    <t xml:space="preserve">CABO TELEFÔNICO CI 50.10</t>
  </si>
  <si>
    <t>ED-48935</t>
  </si>
  <si>
    <t xml:space="preserve">CABO TELEFÔNICO CI 50.100</t>
  </si>
  <si>
    <t>ED-48932</t>
  </si>
  <si>
    <t xml:space="preserve">CABO TELEFÔNICO CI 50.20</t>
  </si>
  <si>
    <t>ED-48933</t>
  </si>
  <si>
    <t xml:space="preserve">CABO TELEFÔNICO CI 50.30</t>
  </si>
  <si>
    <t>ED-48934</t>
  </si>
  <si>
    <t xml:space="preserve">CABO TELEFÔNICO CI 50.50</t>
  </si>
  <si>
    <t>ED-48941</t>
  </si>
  <si>
    <t xml:space="preserve">CABO TELEFÔNICO CTP-APL-5N 50.10</t>
  </si>
  <si>
    <t>ED-48945</t>
  </si>
  <si>
    <t xml:space="preserve">CABO TELEFÔNICO CTP-APL-5N 50.100</t>
  </si>
  <si>
    <t>ED-48942</t>
  </si>
  <si>
    <t xml:space="preserve">CABO TELEFÔNICO CTP-APL-5N 50.20</t>
  </si>
  <si>
    <t>ED-48943</t>
  </si>
  <si>
    <t xml:space="preserve">CABO TELEFÔNICO CTP-APL-5N 50.30</t>
  </si>
  <si>
    <t>ED-48944</t>
  </si>
  <si>
    <t xml:space="preserve">CABO TELEFÔNICO CTP-APL-5N 50.50</t>
  </si>
  <si>
    <t>ED-49341</t>
  </si>
  <si>
    <t xml:space="preserve">FIO TELEFÔNICO EXTERNO 2 X 100 - FE</t>
  </si>
  <si>
    <t>ED-49340</t>
  </si>
  <si>
    <t xml:space="preserve">FIO TELEFÔNICO (FI) EM COBRE ELETROLÍTICO ESTANHADO DE SEÇÃO MACIÇA, ESP. 0,60MM (2X0,60MM), UM (1) PAR TORCIDO, ISOLAMENTO EM CLORETO DE POLIVINILA (PVC) - FORNECIMENTO E INSTALAÇÃO</t>
  </si>
  <si>
    <t xml:space="preserve">TOMADA PARA REDE LÓGICA E TELEFONIA</t>
  </si>
  <si>
    <t>ED-15762</t>
  </si>
  <si>
    <t xml:space="preserve">CONJUNTO DE DUAS (2) TOMADAS DE DADOS (CONECTOR RJ45 CAT.6E), COM PLACA 4"X2" DE DOIS (2) POSTOS, INCLUSIVE FORNECIMENTO, INSTALAÇÃO, SUPORTE, MÓDULO E PLACA</t>
  </si>
  <si>
    <t>ED-15794</t>
  </si>
  <si>
    <t xml:space="preserve">CONJUNTO DE DUAS (2) TOMADAS DE DADOS (CONECTOR RJ45 CAT.6E), COM PLACA 4"X4" DE DOIS (2) POSTOS, INCLUSIVE FORNECIMENTO, INSTALAÇÃO, SUPORTE, MÓDULO E PLACA</t>
  </si>
  <si>
    <t>ED-15795</t>
  </si>
  <si>
    <t xml:space="preserve">CONJUNTO DE DUAS (2) TOMADAS TELEFÔNICAS (CONECTOR RJ11), COM PLACA 4"X4" DE DOIS (2) POSTOS, INCLUSIVE FORNECIMENTO, INSTALAÇÃO, SUPORTE, MÓDULO E PLACA</t>
  </si>
  <si>
    <t>ED-15752</t>
  </si>
  <si>
    <t xml:space="preserve">CONJUNTO DE UMA (1) TOMADA DE DADOS (CONECTOR RJ45 CAT.6E), COM PLACA 4"X2" DE UM (1) POSTO, INCLUSIVE FORNECIMENTO, INSTALAÇÃO, SUPORTE, MÓDULO E PLACA</t>
  </si>
  <si>
    <t>ED-15751</t>
  </si>
  <si>
    <t xml:space="preserve">CONJUNTO DE UMA (1) TOMADA TELEFÔNICA (CONECTOR RJ11), COM PLACA 4"X2" DE UM (1) POSTO, INCLUSIVE FORNECIMENTO, INSTALAÇÃO, SUPORTE, MÓDULO E PLACA</t>
  </si>
  <si>
    <t>ED-15760</t>
  </si>
  <si>
    <t xml:space="preserve">CONJUNTO DE UMA (1) TOMADA TELEFÔNICA (CONECTOR RJ11) E UMA (1) TOMADA DE DADOS (CONECTOR RJ45 CAT.6E), COM PLACA 4"X2" DE DOIS (2) POSTOS, INCLUSIVE FORNECIMENTO, INSTALAÇÃO, SUPORTE, MÓDULO E PLACA</t>
  </si>
  <si>
    <t>ED-17985</t>
  </si>
  <si>
    <t xml:space="preserve">CONJUNTO PARA CONDULETE DE 1" (25MM) COM DUAS (2) TOMADA DE DADOS OU TELEFONIA (CONECTOR RJ45 CAT.6E OU RJ11) E PLACA DE DOIS (2) POSTOS, INCLUSIVE FORNECIMENTO, INSTALAÇÃO, SUPORTE, MÓDULO E PLACA, EXCLUSIVE CONDULETE</t>
  </si>
  <si>
    <t>ED-17983</t>
  </si>
  <si>
    <t xml:space="preserve">CONJUNTO PARA CONDULETE DE 1" (25MM) COM UMA (1) TOMADA DE DADOS OU TELEFONIA (CONECTOR RJ45 CAT.6E OU RJ11) E PLACA DE UM (1) POSTO, INCLUSIVE FORNECIMENTO, INSTALAÇÃO, SUPORTE, MÓDULO E PLACA, EXCLUSIVE CONDULETE</t>
  </si>
  <si>
    <t>ED-17979</t>
  </si>
  <si>
    <t xml:space="preserve">CONJUNTO PARA CONDULETE DE 3/4" (20MM) COM DUAS (2) TOMADA DE DADOS OU TELEFONIA (CONECTOR RJ45 CAT.6E OU RJ11) E PLACA DE DOIS (2) POSTOS, INCLUSIVE FORNECIMENTO, INSTALAÇÃO, SUPORTE, MÓDULO E PLACA, EXCLUSIVE CONDULETE</t>
  </si>
  <si>
    <t>ED-49119</t>
  </si>
  <si>
    <t xml:space="preserve">CONJUNTO PARA CONDULETE DE 3/4" (20MM) COM UMA (1) TOMADA DE DADOS OU TELEFONIA (CONECTOR RJ45 CAT.6E OU RJ11) E PLACA DE UM (1) POSTO, INCLUSIVE FORNECIMENTO, INSTALAÇÃO, SUPORTE, MÓDULO E PLACA, EXCLUSIVE CONDULETE</t>
  </si>
  <si>
    <t>ED-5630</t>
  </si>
  <si>
    <t xml:space="preserve">MÓDULO PARA REDE (CONECTOR RJ45 CAT.5E), INCLUSIVE FORNECIMENTO E INSTALAÇÃO, EXCLUSIVE PLACA E SUPORTE</t>
  </si>
  <si>
    <t>ED-5631</t>
  </si>
  <si>
    <t xml:space="preserve">MÓDULO PARA REDE (CONECTOR RJ45 CAT.6E), INCLUSIVE FORNECIMENTO E INSTALAÇÃO, EXCLUSIVE PLACA E SUPORTE</t>
  </si>
  <si>
    <t>ED-5629</t>
  </si>
  <si>
    <t xml:space="preserve">MÓDULO PARA TELEFONE (CONECTOR RJ11), INCLUSIVE FORNECIMENTO E INSTALAÇÃO, EXCLUSIVE PLACA E SUPORTE</t>
  </si>
  <si>
    <t>ED-48383</t>
  </si>
  <si>
    <t xml:space="preserve">TOMADA PARA LÓGICA COM CAIXA SISTEMA "X", APARENTE</t>
  </si>
  <si>
    <t xml:space="preserve">CERTIFICAÇÃO DE REDE LÓGICA</t>
  </si>
  <si>
    <t>ED-48367</t>
  </si>
  <si>
    <t xml:space="preserve">CERTIFICAÇÃO DE GARANTIA DE TRANSMISSÃO DE CABOS LÓGICOS - CATEGORIA 5E</t>
  </si>
  <si>
    <t>ED-48368</t>
  </si>
  <si>
    <t xml:space="preserve">CERTIFICAÇÃO DE GARANTIA DE TRANSMISSÃO DE CABOS LÓGICOS CAT. 5/6</t>
  </si>
  <si>
    <t xml:space="preserve">RACK E  ACESSÓRIOS</t>
  </si>
  <si>
    <t>ED-48362</t>
  </si>
  <si>
    <t xml:space="preserve">ANILHA (MARCADOR) PARA IDENTIFICAÇÃO DE CABOS (# 16 MM2) - 500 UN</t>
  </si>
  <si>
    <t>ED-48361</t>
  </si>
  <si>
    <t xml:space="preserve">ANILHA (MARCADOR) PARA IDENTIFICAÇÃO DE CABOS (# 6 MM2) - 500 UN</t>
  </si>
  <si>
    <t>ED-48376</t>
  </si>
  <si>
    <t xml:space="preserve">GAVETA DE VENTILAÇÃO COM 4 VENTILADORES PARA RACK 19"</t>
  </si>
  <si>
    <t>ED-48377</t>
  </si>
  <si>
    <t xml:space="preserve">ORGANIZADOR DE CABOS DE 1U PARA RACK 19"</t>
  </si>
  <si>
    <t>ED-32151</t>
  </si>
  <si>
    <t xml:space="preserve">PATCH CORD RJ45/RJ45 UTP-4P METÁLICO CATEGORIA 6, PINAGEM T568A (VOZ), COMPRIMENTO 2 METROS</t>
  </si>
  <si>
    <t>ED-48372</t>
  </si>
  <si>
    <t xml:space="preserve">PATCH CORD RJ45/RJ45 UTP-4P METÁLICO CATEGORIA 6, PINAGEM T568A (VOZ), COMPRIMENTO 3 METROS</t>
  </si>
  <si>
    <t>ED-48373</t>
  </si>
  <si>
    <t xml:space="preserve">PATCH PANEL 24 POSIÇÕES, CATEGORIA COM GUIA TRASEIRO</t>
  </si>
  <si>
    <t>ED-48374</t>
  </si>
  <si>
    <t xml:space="preserve">PATCH PANEL 48 POSIÇÕES, CATEGORIA COM GUIA TRASEIRO</t>
  </si>
  <si>
    <t>ED-48375</t>
  </si>
  <si>
    <t xml:space="preserve">RÉGUA COM 8 TOMADAS (2P+T), PARA FIXAÇÃO NO RACK DE 19" (1U)</t>
  </si>
  <si>
    <t>ED-48378</t>
  </si>
  <si>
    <t xml:space="preserve">TAMPA CEGA DE 1U PARA RACK 19"</t>
  </si>
  <si>
    <t xml:space="preserve">SISTEMAS DE CFTV</t>
  </si>
  <si>
    <t xml:space="preserve">FIO E CABO PARA CFTV</t>
  </si>
  <si>
    <t>ED-48364</t>
  </si>
  <si>
    <t xml:space="preserve">CABO COAXIAL RG-59, IMPEDÂNCIA 75 OHM, CONDUTOR EM FIO DE COBRE NU, BLINDAGEM TRANÇA FORMADA POR FIOS DE COBRE MALHA 90%</t>
  </si>
  <si>
    <t>ED-48363</t>
  </si>
  <si>
    <t xml:space="preserve">CABO COAXIAL RG-59-75 OHMS</t>
  </si>
  <si>
    <t xml:space="preserve">INSTALAÇÕES DE SPDA</t>
  </si>
  <si>
    <t xml:space="preserve">HASTE PARA ATERRAMENTO</t>
  </si>
  <si>
    <t>ED-48700</t>
  </si>
  <si>
    <t xml:space="preserve">ATERRAMENTO COM HASTE DE COBRE, TIPO COPPERWELD, DIÂMETRO DE  5/8", COMPRIMENTO DE 240CM, EXCLUSIVE CABO E CAIXA PARA ATERRAMENTO, INCLUSIVE GRAMPO PARA HASTE E INSTALAÇÃO</t>
  </si>
  <si>
    <t>ED-3010</t>
  </si>
  <si>
    <t xml:space="preserve">ATERRAMENTO COM HASTE EM AÇO GALVANIZADO À FOGO, TIPO CANTONEIRA COM ABAS IGUAIS DE 25MM (1"), ESPESSURA DE 4,76 MM (3/16"), COMPRIMENTO DE 240CM, EXCLUSIVE CABO E CAIXA PARA ATERRAMENTO, INCLUSIVE PRENSA PARA HASTE E INSTALAÇÃO</t>
  </si>
  <si>
    <t>ED-49343</t>
  </si>
  <si>
    <t xml:space="preserve">HASTE DE AÇO COBREADA PARA ATERRAMENTO DIÂMETRO 3/4"X 2400 MM,CONFORME PADRÕES TELEBRÁS</t>
  </si>
  <si>
    <t>ED-51067</t>
  </si>
  <si>
    <t xml:space="preserve">HASTE PARA ATERRAMENTO, ALTA CAMADA, 3/4" X 3M</t>
  </si>
  <si>
    <t xml:space="preserve">CAIXA DE INSPEÇÃO</t>
  </si>
  <si>
    <t>ED-51056</t>
  </si>
  <si>
    <t xml:space="preserve">CAIXA DE INSPEÇÃO EM CONCRETO, SEM FUNDO, DIMENSÃO (30X30X30)CM, COM TAMPÃO EM FERRO FUNDIDO, INCLUSIVE ESCAVAÇÃO, REATERRO, LASTRO DE BRITA E TRANSPORTE COM RETIRADA DO MATERIAL ESCAVADO (EM CAÇAMBA)</t>
  </si>
  <si>
    <t>ED-51055</t>
  </si>
  <si>
    <t xml:space="preserve">CAIXA DE INSPEÇÃO EM PVC, DIÂMETRO DE 30CM, ALTURA DE 30CM, COM TAMPA EM FERRO FUNDIDO, EXCLUSIVE HASTE DE ATERRAMENTO, INCLUSIVE INSTALAÇÃO</t>
  </si>
  <si>
    <t>ATERRAMENTO</t>
  </si>
  <si>
    <t>ED-48702</t>
  </si>
  <si>
    <t xml:space="preserve">CAIXA PRÉ MOLDADA PARA ATERRAMENTO COM TAMPA DE CONCRETO 25 x 25 x 50 CM, INCLUSIVE ESCAVAÇÃO E BOTA FORA</t>
  </si>
  <si>
    <t xml:space="preserve">CAIXA DE EQUALIZAÇÃO</t>
  </si>
  <si>
    <t>ED-51054</t>
  </si>
  <si>
    <t xml:space="preserve">CAIXA DE EQUALIZAÇÃO PARA USO INTERNO E EXTERNO COM 9 TERMINAIS 380X320X175MM EM AÇO E ACABAMENTO EM EPOXI</t>
  </si>
  <si>
    <t xml:space="preserve">BARRA CHATA,CHAPA E FITA METÁLICA</t>
  </si>
  <si>
    <t>ED-51018</t>
  </si>
  <si>
    <t xml:space="preserve">BARRA CHATA DE ALUMÍNIO 3/4" X 1/4" X 3M</t>
  </si>
  <si>
    <t>ED-51019</t>
  </si>
  <si>
    <t xml:space="preserve">BARRA CHATA DE ALUMÍNIO 7/8" X 1/8" X 3M</t>
  </si>
  <si>
    <t>ED-51049</t>
  </si>
  <si>
    <t xml:space="preserve">CURVA DE ALUMÍNIO 3/4" X 1/4" X 300MM</t>
  </si>
  <si>
    <t>ED-51050</t>
  </si>
  <si>
    <t xml:space="preserve">CURVA DE ALUMÍNIO 7/8" X 1/8" X 300MM</t>
  </si>
  <si>
    <t>ED-51051</t>
  </si>
  <si>
    <t xml:space="preserve">CURVA DE COBRE 3/4" X 3/16" X 300MM</t>
  </si>
  <si>
    <t xml:space="preserve">BARRA REDONDA DE AÇO GALVANIZADA À FOGO</t>
  </si>
  <si>
    <t>ED-51022</t>
  </si>
  <si>
    <t xml:space="preserve">RE-BAR 10MM X 3M COM 3 CLIPS PARA EMENDA 8-10MM</t>
  </si>
  <si>
    <t>ED-51023</t>
  </si>
  <si>
    <t xml:space="preserve">RE-BAR 3/8" X 3,4M COM 3 CLIPS PARA EMENDA 8-10MM</t>
  </si>
  <si>
    <t>ED-51021</t>
  </si>
  <si>
    <t xml:space="preserve">RE-BAR 8MM X 4M COM 3 CLIPS PARA EMENDA 8-10MM</t>
  </si>
  <si>
    <t xml:space="preserve">CABO DE ALUMÍNIO NÚ</t>
  </si>
  <si>
    <t>ED-13943</t>
  </si>
  <si>
    <t xml:space="preserve">CABO DE ALUMÍNIO NU SEM ALMA 2/0 AWG 7 FIOSX3,50MM, PARA ELEMENTOS DE CAPTAÇÃO/ ANEL DE CINTAMENTO/ DESCIDA (SPDA), INCLUSIVE SUPORTE E ISOLADOR</t>
  </si>
  <si>
    <t>ED-13937</t>
  </si>
  <si>
    <t xml:space="preserve">CABO DE ALUMÍNIO NU SEM ALMA 2/0 AWG 7 FIOSX3,50MM, PARA ELEMENTOS DE CAPTAÇÃO/ANEL DE CINTAMENTO (SPDA), INCLUSIVE PRESILHA DE FIXAÇÃO</t>
  </si>
  <si>
    <t xml:space="preserve">CABO DE COBRE NÚ</t>
  </si>
  <si>
    <t>ED-13938</t>
  </si>
  <si>
    <t xml:space="preserve">CABO DE COBRE NU #16MM2 - 7 FIOSX1,70MM, PARA ELEMENTOS  DE CAPTAÇÃO/ ANEL DE CINTAMENTO/ DESCIDA (SPDA), INCLUSIVE SUPORTE E ISOLADOR</t>
  </si>
  <si>
    <t>ED-13931</t>
  </si>
  <si>
    <t xml:space="preserve">CABO DE COBRE NU #16MM2 - 7 FIOSX1,70MM, PARA ELEMENTOS DE CAPTAÇÃO/ANEL DE CINTAMENTO (SPDA), INCLUSIVE PRESILHA DE FIXAÇÃO</t>
  </si>
  <si>
    <t>ED-13939</t>
  </si>
  <si>
    <t xml:space="preserve">CABO DE COBRE NU #25MM2 - 7 FIOSX2,06MM, PARA ELEMENTOS DE CAPTAÇÃO/ ANEL DE CINTAMENTO/ DESCIDA (SPDA), INCLUSIVE SUPORTE E ISOLADOR</t>
  </si>
  <si>
    <t>ED-13932</t>
  </si>
  <si>
    <t xml:space="preserve">CABO DE COBRE NU #25MM2 - 7 FIOSX2,06MM, PARA ELEMENTOS DE CAPTAÇÃO/ANEL DE CINTAMENTO (SPDA), INCLUSIVE PRESILHA DE FIXAÇÃO</t>
  </si>
  <si>
    <t>ED-13940</t>
  </si>
  <si>
    <t xml:space="preserve">CABO DE COBRE NU #35MM2 - 7 FIOSX2,50MM, PARA ELEMENTOS  DE CAPTAÇÃO/ ANEL DE CINTAMENTO/ DESCIDA (SPDA), INCLUSIVE SUPORTE E ISOLADOR</t>
  </si>
  <si>
    <t>ED-13934</t>
  </si>
  <si>
    <t xml:space="preserve">CABO DE COBRE NU #35MM2 - 7 FIOSX2,50MM, PARA ELEMENTOS DE CAPTAÇÃO/ANEL DE CINTAMENTO (SPDA), INCLUSIVE PRESILHA DE FIXAÇÃO</t>
  </si>
  <si>
    <t>ED-13935</t>
  </si>
  <si>
    <t xml:space="preserve">CABO DE COBRE NU #50 MM2 - 7 FIOSX3,00MM, PARA ELEMENTOS DE CAPTAÇÃO/ANEL DE CINTAMENTO (SPDA), INCLUSIVE PRESILHA DE FIXAÇÃO</t>
  </si>
  <si>
    <t>ED-13941</t>
  </si>
  <si>
    <t xml:space="preserve">CABO DE COBRE NU #50MM2 - 7 FIOSX3,00MM, PARA ELEMENTOS  DE CAPTAÇÃO/ ANEL DE CINTAMENTO/ DESCIDA (SPDA), INCLUSIVE SUPORTE E ISOLADOR</t>
  </si>
  <si>
    <t xml:space="preserve">CORDOALHA FLEXÍVEL</t>
  </si>
  <si>
    <t>ED-51033</t>
  </si>
  <si>
    <t xml:space="preserve">CORDOALHA EM AÇO GALVANIZADO 3/8" SM COM 7 FIOS</t>
  </si>
  <si>
    <t>ED-51036</t>
  </si>
  <si>
    <t xml:space="preserve">CORDOALHA FLEXÍVEL DE COBRE ESTANHADO 25 X 300 MM COM 4 FUROS D = 11 MM</t>
  </si>
  <si>
    <t xml:space="preserve">SISTEMA DE PARA-RAIO</t>
  </si>
  <si>
    <t>ED-51015</t>
  </si>
  <si>
    <t xml:space="preserve">APARELHO SINALIZADOR NOTURNO DE OBSTÁCULOS AÉREO, SIMPLES, COM CÉLULA FOTOELÉTRICA, INCLUSIVE UMA (1) LÂMPADA LED, POTÊNCIA 9W, BULBO A60, E SUPORTE DE TOPO PARA MASTRO, EXCLUSIVE MASTRO</t>
  </si>
  <si>
    <t>ED-51017</t>
  </si>
  <si>
    <t xml:space="preserve">ATERRAMENTO COMPLETO PARA PARA-RAIOS, COM HASTE DE COBRE DE ALTA CAMADA, TIPO COPPERWELD, DIÂMETRO DE 3/4", COMPRIMENTO DE 240CM, EXCLUSIVE CABO, INCLUSIVE CAIXA DE INSPEÇÃO COM TAMPA EM FERRO FUNDIDO E GRAMPO PARA HASTE</t>
  </si>
  <si>
    <t>ED-51068</t>
  </si>
  <si>
    <t xml:space="preserve">MASTRO SIMPLES DE FERRO GALVANIZADO PARA PÁRA-RAIOS, ALTURA DE 3 M, Ø 40 MM (1 1/2") OU 50 MM (2"), COMPLETO</t>
  </si>
  <si>
    <t>ED-51073</t>
  </si>
  <si>
    <t xml:space="preserve">PARA-RAIO DE LATAO CROMADO, COBRE CROMADO OU ACO INOXIDAVEL, TIPO FRANKLIN</t>
  </si>
  <si>
    <t xml:space="preserve">TERMINAL E CONECTOR</t>
  </si>
  <si>
    <t>ED-51088</t>
  </si>
  <si>
    <t xml:space="preserve">TERMINAL A COMPRESSAO EM COBRE ESTANHADO 2 FUROS PARA CABO 16 MM2</t>
  </si>
  <si>
    <t>ED-51089</t>
  </si>
  <si>
    <t xml:space="preserve">TERMINAL A COMPRESSAO EM COBRE ESTANHADO 2 FUROS PARA CABO 25 MM2</t>
  </si>
  <si>
    <t>ED-51090</t>
  </si>
  <si>
    <t xml:space="preserve">TERMINAL A COMPRESSAO EM COBRE ESTANHADO 2 FUROS PARA CABO 35 MM2</t>
  </si>
  <si>
    <t>ED-51091</t>
  </si>
  <si>
    <t xml:space="preserve">TERMINAL A COMPRESSAO EM COBRE ESTANHADO 2 FUROS PARA CABO 50 MM2</t>
  </si>
  <si>
    <t>ED-34432</t>
  </si>
  <si>
    <t xml:space="preserve">TERMINAL DE COMPRESSÃO DE 1 FURO PARA CABO DE 120MM2</t>
  </si>
  <si>
    <t>ED-34433</t>
  </si>
  <si>
    <t xml:space="preserve">TERMINAL DE COMPRESSÃO DE 1 FURO PARA CABO DE 150MM2</t>
  </si>
  <si>
    <t>ED-34446</t>
  </si>
  <si>
    <t xml:space="preserve">TERMINAL DE COMPRESSÃO DE 1 FURO PARA CABO DE 16MM2</t>
  </si>
  <si>
    <t>ED-34443</t>
  </si>
  <si>
    <t xml:space="preserve">TERMINAL DE COMPRESSÃO DE 1 FURO PARA CABO DE 185MM2</t>
  </si>
  <si>
    <t>ED-34447</t>
  </si>
  <si>
    <t xml:space="preserve">TERMINAL DE COMPRESSÃO DE 1 FURO PARA CABO DE 25MM2</t>
  </si>
  <si>
    <t>ED-34434</t>
  </si>
  <si>
    <t xml:space="preserve">TERMINAL DE COMPRESSÃO DE 1 FURO PARA CABO DE 300MM2</t>
  </si>
  <si>
    <t>ED-34448</t>
  </si>
  <si>
    <t xml:space="preserve">TERMINAL DE COMPRESSÃO DE 1 FURO PARA CABO DE 35MM2</t>
  </si>
  <si>
    <t>ED-34449</t>
  </si>
  <si>
    <t xml:space="preserve">TERMINAL DE COMPRESSÃO DE 1 FURO PARA CABO DE 50MM2</t>
  </si>
  <si>
    <t>ED-34430</t>
  </si>
  <si>
    <t xml:space="preserve">TERMINAL DE COMPRESSÃO DE 1 FURO PARA CABO DE 70MM2</t>
  </si>
  <si>
    <t>ED-34431</t>
  </si>
  <si>
    <t xml:space="preserve">TERMINAL DE COMPRESSÃO DE 1 FURO PARA CABO DE 95MM2</t>
  </si>
  <si>
    <t>ED-34445</t>
  </si>
  <si>
    <t xml:space="preserve">TERMINAL DE COMPRESSÃO DE 1 FURO PARA CABOS DE 2,5MM2</t>
  </si>
  <si>
    <t>ED-34439</t>
  </si>
  <si>
    <t xml:space="preserve">TERMINAL ILHÓS PARA CABO DE 10MM2</t>
  </si>
  <si>
    <t>ED-34435</t>
  </si>
  <si>
    <t xml:space="preserve">TERMINAL ILHÓS PARA CABO DE 1,5MM2</t>
  </si>
  <si>
    <t>ED-34440</t>
  </si>
  <si>
    <t xml:space="preserve">TERMINAL ILHÓS PARA CABO DE 16MM2</t>
  </si>
  <si>
    <t>ED-34436</t>
  </si>
  <si>
    <t xml:space="preserve">TERMINAL ILHÓS PARA CABO DE 2,5MM2</t>
  </si>
  <si>
    <t>ED-34441</t>
  </si>
  <si>
    <t xml:space="preserve">TERMINAL ILHÓS PARA CABO DE 25MM2</t>
  </si>
  <si>
    <t>ED-34442</t>
  </si>
  <si>
    <t xml:space="preserve">TERMINAL ILHÓS PARA CABO DE 35MM2</t>
  </si>
  <si>
    <t>ED-34437</t>
  </si>
  <si>
    <t xml:space="preserve">TERMINAL ILHÓS PARA CABO DE 4MM2</t>
  </si>
  <si>
    <t>ED-34438</t>
  </si>
  <si>
    <t xml:space="preserve">TERMINAL ILHÓS PARA CABO DE 6MM2</t>
  </si>
  <si>
    <t>ABRAÇADEIRA</t>
  </si>
  <si>
    <t>ED-51012</t>
  </si>
  <si>
    <t xml:space="preserve">ABRAÇADEIRA GUIA PARA MASTROS SIMPLES PARA DUAS DESCIDA 1 1/2"</t>
  </si>
  <si>
    <t>ED-51013</t>
  </si>
  <si>
    <t xml:space="preserve">ABRAÇADEIRA GUIA PARA MASTROS SIMPLES PARA DUAS DESCIDA 2"</t>
  </si>
  <si>
    <t>ED-51010</t>
  </si>
  <si>
    <t xml:space="preserve">ABRAÇADEIRA GUIA PARA MASTROS SIMPLES PARA UMA DESCIDA 1 1/2"</t>
  </si>
  <si>
    <t>ED-51011</t>
  </si>
  <si>
    <t xml:space="preserve">ABRAÇADEIRA GUIA PARA MASTROS SIMPLES PARA UMA DESCIDA 2"</t>
  </si>
  <si>
    <t>SINALIZADOR</t>
  </si>
  <si>
    <t>ED-51016</t>
  </si>
  <si>
    <t xml:space="preserve">APARELHO SINALIZADOR NOTURNO DE OBSTÁCULOS AÉREO, DUPLO, COM CÉLULA FOTOELÉTRICA, INCLUSIVE DUAS (2) LÂMPADAS LED, POTÊNCIA 9W, BULBO A60, E SUPORTE DE TOPO PARA MASTRO, EXCLUSIVE MASTRO</t>
  </si>
  <si>
    <t xml:space="preserve">INSTALAÇÕES HIDROSSANITÁRIAS</t>
  </si>
  <si>
    <t xml:space="preserve">HIDRÔMETRO E CAVALETE</t>
  </si>
  <si>
    <t>ED-15204</t>
  </si>
  <si>
    <t xml:space="preserve">KIT CAVALETE PARA MEDIÇÃO DE ÁGUA, EMBUTIDO EM ALVENARIA, EM AÇO GALVANIZADO DN 20MM (1/2") - PADRÃO CONCESSIONÁRIA LOCAL, EXCLUSIVE HIDRÔMETRO</t>
  </si>
  <si>
    <t>ED-15205</t>
  </si>
  <si>
    <t xml:space="preserve">KIT CAVALETE PARA MEDIÇÃO DE ÁGUA, EMBUTIDO EM ALVENARIA, EM AÇO GALVANIZADO DN 25MM (3/4") - PADRÃO CONCESSIONÁRIA LOCAL, EXCLUSIVE HIDRÔMETRO</t>
  </si>
  <si>
    <t>ED-15206</t>
  </si>
  <si>
    <t xml:space="preserve">KIT CAVALETE PARA MEDIÇÃO DE ÁGUA, INSTALADO SOBRE PISO, EM AÇO GALVANIZADO DN 20MM (1/2") - PADRÃO CONCESSIONÁRIA LOCAL, INCLUSIVE BASE EM CONCRETO DE 25 MPA PARA CAVALETE, EXCLUSIVE HIDRÔMETRO</t>
  </si>
  <si>
    <t>ED-15207</t>
  </si>
  <si>
    <t xml:space="preserve">KIT CAVALETE PARA MEDIÇÃO DE ÁGUA, INSTALADO SOBRE PISO, EM AÇO GALVANIZADO DN 25MM (3/4") - PADRÃO CONCESSIONÁRIA LOCAL, INCLUSIVE BASE EM CONCRETO DE 25 MPA PARA CAVALETE, EXCLUSIVE HIDRÔMETRO</t>
  </si>
  <si>
    <t xml:space="preserve">TUBULAÇÃO PARA ESGOTO</t>
  </si>
  <si>
    <t>ED-50105</t>
  </si>
  <si>
    <t xml:space="preserve">FORNECIMENTO E ASSENTAMENTO DE TUBO PVC RÍGIDO, COLETOR DE ESGOTO LISO (JEI), DN 100 MM (4"), INCLUSIVE CONEXÕES</t>
  </si>
  <si>
    <t>ED-50106</t>
  </si>
  <si>
    <t xml:space="preserve">FORNECIMENTO E ASSENTAMENTO DE TUBO PVC RÍGIDO, COLETOR DE ESGOTO LISO (JEI), DN 150 MM (6"), INCLUSIVE CONEXÕES</t>
  </si>
  <si>
    <t>ED-50107</t>
  </si>
  <si>
    <t xml:space="preserve">FORNECIMENTO E ASSENTAMENTO DE TUBO PVC RÍGIDO, COLETOR DE ESGOTO LISO (JEI), DN 200 MM (8"), INCLUSIVE CONEXÕES</t>
  </si>
  <si>
    <t>ED-50108</t>
  </si>
  <si>
    <t xml:space="preserve">FORNECIMENTO E ASSENTAMENTO DE TUBO PVC RÍGIDO, COLETOR DE ESGOTO LISO (JEI), DN 250 MM (10"), INCLUSIVE CONEXÕES</t>
  </si>
  <si>
    <t>ED-50109</t>
  </si>
  <si>
    <t xml:space="preserve">FORNECIMENTO E ASSENTAMENTO DE TUBO PVC RÍGIDO, COLETOR DE ESGOTO LISO (JEI), DN 300 MM (12"), INCLUSIVE CONEXÕES</t>
  </si>
  <si>
    <t>ED-50110</t>
  </si>
  <si>
    <t xml:space="preserve">FORNECIMENTO E ASSENTAMENTO DE TUBO PVC RÍGIDO, COLETOR DE ESGOTO LISO (JEI), DN 350 MM (14"), INCLUSIVE CONEXÕES</t>
  </si>
  <si>
    <t>ED-50111</t>
  </si>
  <si>
    <t xml:space="preserve">FORNECIMENTO E ASSENTAMENTO DE TUBO PVC RÍGIDO, COLETOR DE ESGOTO LISO (JEI), DN 400 MM (16"), INCLUSIVE CONEXÕES</t>
  </si>
  <si>
    <t>ED-50034</t>
  </si>
  <si>
    <t xml:space="preserve">FORNECIMENTO E ASSENTAMENTO DE TUBO PVC RÍGIDO, ESGOTO, PB - SÉRIE NORMAL, DN 40MM (1.1/2"), INCLUSIVE CONEXÕES</t>
  </si>
  <si>
    <t>ED-50035</t>
  </si>
  <si>
    <t xml:space="preserve">FORNECIMENTO E ASSENTAMENTO DE TUBO PVC RÍGIDO, ESGOTO, PB - SÉRIE REFORÇADO, DN 40MM (1.1/2"), INCLUSIVE CONEXÕES</t>
  </si>
  <si>
    <t>ED-50029</t>
  </si>
  <si>
    <t xml:space="preserve">FORNECIMENTO E ASSENTAMENTO DE TUBO PVC RÍGIDO, ESGOTO, PBV - SÉRIE NORMAL, DN 100 MM (4"), INCLUSIVE CONEXÕES</t>
  </si>
  <si>
    <t>ED-50030</t>
  </si>
  <si>
    <t xml:space="preserve">FORNECIMENTO E ASSENTAMENTO DE TUBO PVC RÍGIDO, ESGOTO, PBV - SÉRIE NORMAL, DN 150 MM (6"), INCLUSIVE CONEXÕES</t>
  </si>
  <si>
    <t>ED-50031</t>
  </si>
  <si>
    <t xml:space="preserve">FORNECIMENTO E ASSENTAMENTO DE TUBO PVC RÍGIDO, ESGOTO, PBV - SÉRIE NORMAL, DN 200 MM (8"), INCLUSIVE CONEXÕES</t>
  </si>
  <si>
    <t>ED-50027</t>
  </si>
  <si>
    <t xml:space="preserve">FORNECIMENTO E ASSENTAMENTO DE TUBO PVC RÍGIDO, ESGOTO, PBV - SÉRIE NORMAL, DN 50 MM (2"), INCLUSIVE CONEXÕES</t>
  </si>
  <si>
    <t>ED-50028</t>
  </si>
  <si>
    <t xml:space="preserve">FORNECIMENTO E ASSENTAMENTO DE TUBO PVC RÍGIDO, ESGOTO, PBV - SÉRIE NORMAL, DN 75 MM (3"), INCLUSIVE CONEXÕES</t>
  </si>
  <si>
    <t>ED-50038</t>
  </si>
  <si>
    <t xml:space="preserve">FORNECIMENTO E ASSENTAMENTO DE TUBO PVC RÍGIDO, ESGOTO, PBV - SÉRIE REFORÇADO, DN 100 MM (4"), INCLUSIVE CONEXÕES</t>
  </si>
  <si>
    <t>ED-50039</t>
  </si>
  <si>
    <t xml:space="preserve">FORNECIMENTO E ASSENTAMENTO DE TUBO PVC RÍGIDO, ESGOTO, PBV - SÉRIE REFORÇADO, DN 150 MM (6"), INCLUSIVE CONEXÕES</t>
  </si>
  <si>
    <t>ED-50036</t>
  </si>
  <si>
    <t xml:space="preserve">FORNECIMENTO E ASSENTAMENTO DE TUBO PVC RÍGIDO, ESGOTO, PBV - SÉRIE REFORÇADO, DN 50 MM (2"), INCLUSIVE CONEXÕES</t>
  </si>
  <si>
    <t>ED-50037</t>
  </si>
  <si>
    <t xml:space="preserve">FORNECIMENTO E ASSENTAMENTO DE TUBO PVC RÍGIDO, ESGOTO, PBV - SÉRIE REFORÇADO, DN 75 MM (3"), INCLUSIVE CONEXÕES</t>
  </si>
  <si>
    <t>ED-8847</t>
  </si>
  <si>
    <t xml:space="preserve">FORNECIMENTO E ASSENTAMENTO DE TUBO PVC RÍGIDO, VENTILAÇÃO, PBV - SÉRIE NORMAL, DN 100 MM (4"), INCLUSIVE CONEXÕES</t>
  </si>
  <si>
    <t>ED-8845</t>
  </si>
  <si>
    <t xml:space="preserve">FORNECIMENTO E ASSENTAMENTO DE TUBO PVC RÍGIDO, VENTILAÇÃO, PBV - SÉRIE NORMAL, DN 50 MM (2"), INCLUSIVE CONEXÕES</t>
  </si>
  <si>
    <t>ED-8846</t>
  </si>
  <si>
    <t xml:space="preserve">FORNECIMENTO E ASSENTAMENTO DE TUBO PVC RÍGIDO, VENTILAÇÃO, PBV - SÉRIE NORMAL, DN 75 MM (3"), INCLUSIVE CONEXÕES</t>
  </si>
  <si>
    <t xml:space="preserve">TUBULAÇÃO DE PVC SOLDÁVEL</t>
  </si>
  <si>
    <t>ED-49844</t>
  </si>
  <si>
    <t xml:space="preserve">ADAPTADOR SOLDÁVEL DE PVC MARROM COM FLANGES E ANEL PARA CAIXA DÁGUA Ø 20 MM X 1/2"</t>
  </si>
  <si>
    <t>ED-49845</t>
  </si>
  <si>
    <t xml:space="preserve">ADAPTADOR SOLDÁVEL DE PVC MARROM COM FLANGES E ANEL PARA CAIXA DÁGUA Ø 25 MM X 3/4"</t>
  </si>
  <si>
    <t>ED-49846</t>
  </si>
  <si>
    <t xml:space="preserve">ADAPTADOR SOLDÁVEL DE PVC MARROM COM FLANGES E ANEL PARA CAIXA DÁGUA Ø 32 MM X 1"</t>
  </si>
  <si>
    <t>ED-49847</t>
  </si>
  <si>
    <t xml:space="preserve">ADAPTADOR SOLDÁVEL DE PVC MARROM COM FLANGES E ANEL PARA CAIXA DÁGUA Ø 40 MM X 1 1/4"</t>
  </si>
  <si>
    <t>ED-49848</t>
  </si>
  <si>
    <t xml:space="preserve">ADAPTADOR SOLDÁVEL DE PVC MARROM COM FLANGES E ANEL PARA CAIXA DÁGUA Ø 50 MM X 1 1/2"</t>
  </si>
  <si>
    <t>ED-49849</t>
  </si>
  <si>
    <t xml:space="preserve">ADAPTADOR SOLDÁVEL DE PVC MARROM COM FLANGES E ANEL PARA CAIXA DÁGUA Ø 60 MM X 2"</t>
  </si>
  <si>
    <t>ED-50026</t>
  </si>
  <si>
    <t xml:space="preserve">FORNECIMENTO E ASSENTAMENTO DE TUBO PVC RÍGIDO SOLDÁVEL, ÁGUA FRIA, DN 110 MM (4"), INCLUSIVE CONEXÕES</t>
  </si>
  <si>
    <t>ED-50018</t>
  </si>
  <si>
    <t xml:space="preserve">FORNECIMENTO E ASSENTAMENTO DE TUBO PVC RÍGIDO SOLDÁVEL, ÁGUA FRIA, DN 20 MM (1/2"), INCLUSIVE CONEXÕES</t>
  </si>
  <si>
    <t>ED-50019</t>
  </si>
  <si>
    <t xml:space="preserve">FORNECIMENTO E ASSENTAMENTO DE TUBO PVC RÍGIDO SOLDÁVEL, ÁGUA FRIA, DN 25 MM (3/4") , INCLUSIVE CONEXÕES</t>
  </si>
  <si>
    <t>ED-50020</t>
  </si>
  <si>
    <t xml:space="preserve">FORNECIMENTO E ASSENTAMENTO DE TUBO PVC RÍGIDO SOLDÁVEL, ÁGUA FRIA, DN 32 MM (1") , INCLUSIVE CONEXÕES</t>
  </si>
  <si>
    <t>ED-50021</t>
  </si>
  <si>
    <t xml:space="preserve">FORNECIMENTO E ASSENTAMENTO DE TUBO PVC RÍGIDO SOLDÁVEL, ÁGUA FRIA, DN 40 MM (1.1/4"), INCLUSIVE CONEXÕES</t>
  </si>
  <si>
    <t>ED-50022</t>
  </si>
  <si>
    <t xml:space="preserve">FORNECIMENTO E ASSENTAMENTO DE TUBO PVC RÍGIDO SOLDÁVEL, ÁGUA FRIA, DN 50 MM (1.1/2"), INCLUSIVE CONEXÕES</t>
  </si>
  <si>
    <t>ED-50023</t>
  </si>
  <si>
    <t xml:space="preserve">FORNECIMENTO E ASSENTAMENTO DE TUBO PVC RÍGIDO SOLDÁVEL, ÁGUA FRIA, DN 60 MM (2"), INCLUSIVE CONEXÕES</t>
  </si>
  <si>
    <t>ED-50024</t>
  </si>
  <si>
    <t xml:space="preserve">FORNECIMENTO E ASSENTAMENTO DE TUBO PVC RÍGIDO SOLDÁVEL, ÁGUA FRIA, DN 75 MM (2.1/2"), INCLUSIVE CONEXÕES</t>
  </si>
  <si>
    <t>ED-50025</t>
  </si>
  <si>
    <t xml:space="preserve">FORNECIMENTO E ASSENTAMENTO DE TUBO PVC RÍGIDO SOLDÁVEL, ÁGUA FRIA, DN 85 MM (3"), INCLUSIVE CONEXÕES</t>
  </si>
  <si>
    <t xml:space="preserve">TUBULAÇÃO DE PVC ROSCÁVEL</t>
  </si>
  <si>
    <t>ED-50080</t>
  </si>
  <si>
    <t xml:space="preserve">FORNECIMENTO E ASSENTAMENTO DE TUBO PVC RÍGIDO ROSCÁVEL, ÁGUA FRIA, DN 1" (32 MM), INCLUSIVE CONEXÕES</t>
  </si>
  <si>
    <t>ED-50082</t>
  </si>
  <si>
    <t xml:space="preserve">FORNECIMENTO E ASSENTAMENTO DE TUBO PVC RÍGIDO ROSCÁVEL, ÁGUA FRIA, DN 1.1/2" (50 MM), INCLUSIVE CONEXÕES</t>
  </si>
  <si>
    <t>ED-50081</t>
  </si>
  <si>
    <t xml:space="preserve">FORNECIMENTO E ASSENTAMENTO DE TUBO PVC RÍGIDO ROSCÁVEL, ÁGUA FRIA, DN 1.1/4" (40 MM), INCLUSIVE CONEXÕES</t>
  </si>
  <si>
    <t>ED-50078</t>
  </si>
  <si>
    <t xml:space="preserve">FORNECIMENTO E ASSENTAMENTO DE TUBO PVC RÍGIDO ROSCÁVEL, ÁGUA FRIA, DN 1/2" (20 MM), INCLUSIVE CONEXÕES </t>
  </si>
  <si>
    <t>ED-50083</t>
  </si>
  <si>
    <t xml:space="preserve">FORNECIMENTO E ASSENTAMENTO DE TUBO PVC RÍGIDO ROSCÁVEL, ÁGUA FRIA, DN 2" (60 MM), INCLUSIVE CONEXÕES</t>
  </si>
  <si>
    <t>ED-50084</t>
  </si>
  <si>
    <t xml:space="preserve">FORNECIMENTO E ASSENTAMENTO DE TUBO PVC RÍGIDO ROSCÁVEL, ÁGUA FRIA, DN 2.1/2" (75 MM), INCLUSIVE CONEXÕES</t>
  </si>
  <si>
    <t>ED-50085</t>
  </si>
  <si>
    <t xml:space="preserve">FORNECIMENTO E ASSENTAMENTO DE TUBO PVC RÍGIDO ROSCÁVEL, ÁGUA FRIA, DN 3" (85 MM), INCLUSIVE CONEXÕES</t>
  </si>
  <si>
    <t>ED-50079</t>
  </si>
  <si>
    <t xml:space="preserve">FORNECIMENTO E ASSENTAMENTO DE TUBO PVC RÍGIDO ROSCÁVEL, ÁGUA FRIA, DN 3/4" (25 MM), INCLUSIVE CONEXÕES</t>
  </si>
  <si>
    <t>ED-50086</t>
  </si>
  <si>
    <t xml:space="preserve">FORNECIMENTO E ASSENTAMENTO DE TUBO PVC RÍGIDO ROSCÁVEL, ÁGUA FRIA, DN 4" (110 MM), INCLUSIVE CONEXÕES</t>
  </si>
  <si>
    <t xml:space="preserve">TUBULAÇÃO DE POLIPROPILENO (PPR)</t>
  </si>
  <si>
    <t>ED-50061</t>
  </si>
  <si>
    <t xml:space="preserve">FORNECIMENTO E ASSENTAMENTO DE TUBO DE POLIPROPILENO (PPR), PRESSÃO DE 12 KGF/CM², INCLUSIVE CONEXÕES E SUPORTES, D = 110 MM (NBR 15813)</t>
  </si>
  <si>
    <t>ED-50055</t>
  </si>
  <si>
    <t xml:space="preserve">FORNECIMENTO E ASSENTAMENTO DE TUBO DE POLIPROPILENO (PPR), PRESSÃO DE 12 KGF/CM², INCLUSIVE CONEXÕES E SUPORTES, D = 32 MM (NBR 15813)</t>
  </si>
  <si>
    <t>ED-50056</t>
  </si>
  <si>
    <t xml:space="preserve">FORNECIMENTO E ASSENTAMENTO DE TUBO DE POLIPROPILENO (PPR), PRESSÃO DE 12 KGF/CM², INCLUSIVE CONEXÕES E SUPORTES, D = 40 MM (NBR 15813)</t>
  </si>
  <si>
    <t>ED-50057</t>
  </si>
  <si>
    <t xml:space="preserve">FORNECIMENTO E ASSENTAMENTO DE TUBO DE POLIPROPILENO (PPR), PRESSÃO DE 12 KGF/CM², INCLUSIVE CONEXÕES E SUPORTES, D = 50 MM (NBR 15813)</t>
  </si>
  <si>
    <t>ED-50058</t>
  </si>
  <si>
    <t xml:space="preserve">FORNECIMENTO E ASSENTAMENTO DE TUBO DE POLIPROPILENO (PPR), PRESSÃO DE 12 KGF/CM², INCLUSIVE CONEXÕES E SUPORTES, D = 63 MM (NBR 15813)</t>
  </si>
  <si>
    <t>ED-50059</t>
  </si>
  <si>
    <t xml:space="preserve">FORNECIMENTO E ASSENTAMENTO DE TUBO DE POLIPROPILENO (PPR), PRESSÃO DE 12 KGF/CM², INCLUSIVE CONEXÕES E SUPORTES, D = 75 MM (NBR 15813)</t>
  </si>
  <si>
    <t>ED-50060</t>
  </si>
  <si>
    <t xml:space="preserve">FORNECIMENTO E ASSENTAMENTO DE TUBO DE POLIPROPILENO (PPR), PRESSÃO DE 12 KGF/CM², INCLUSIVE CONEXÕES E SUPORTES, D = 90 MM (NBR 15813)</t>
  </si>
  <si>
    <t>ED-50069</t>
  </si>
  <si>
    <t xml:space="preserve">FORNECIMENTO E ASSENTAMENTO DE TUBO DE POLIPROPILENO (PPR), PRESSÃO DE 20 KGF/CM², INCLUSIVE CONEXÕES E SUPORTES, D = 110 MM (NBR 15813)</t>
  </si>
  <si>
    <t>ED-50062</t>
  </si>
  <si>
    <t xml:space="preserve">FORNECIMENTO E ASSENTAMENTO DE TUBO DE POLIPROPILENO (PPR), PRESSÃO DE 20 KGF/CM², INCLUSIVE CONEXÕES E SUPORTES, D = 25 MM (NBR 15813)</t>
  </si>
  <si>
    <t>ED-50063</t>
  </si>
  <si>
    <t xml:space="preserve">FORNECIMENTO E ASSENTAMENTO DE TUBO DE POLIPROPILENO (PPR), PRESSÃO DE 20 KGF/CM², INCLUSIVE CONEXÕES E SUPORTES, D = 32 MM (NBR 15813)</t>
  </si>
  <si>
    <t>ED-50064</t>
  </si>
  <si>
    <t xml:space="preserve">FORNECIMENTO E ASSENTAMENTO DE TUBO DE POLIPROPILENO (PPR), PRESSÃO DE 20 KGF/CM², INCLUSIVE CONEXÕES E SUPORTES, D = 40 MM (NBR 15813)</t>
  </si>
  <si>
    <t>ED-50065</t>
  </si>
  <si>
    <t xml:space="preserve">FORNECIMENTO E ASSENTAMENTO DE TUBO DE POLIPROPILENO (PPR), PRESSÃO DE 20 KGF/CM², INCLUSIVE CONEXÕES E SUPORTES, D = 50 MM (NBR 15813)</t>
  </si>
  <si>
    <t>ED-50066</t>
  </si>
  <si>
    <t xml:space="preserve">FORNECIMENTO E ASSENTAMENTO DE TUBO DE POLIPROPILENO (PPR), PRESSÃO DE 20 KGF/CM², INCLUSIVE CONEXÕES E SUPORTES, D = 63 MM (NBR 15813)</t>
  </si>
  <si>
    <t>ED-50067</t>
  </si>
  <si>
    <t xml:space="preserve">FORNECIMENTO E ASSENTAMENTO DE TUBO DE POLIPROPILENO (PPR), PRESSÃO DE 20 KGF/CM², INCLUSIVE CONEXÕES E SUPORTES, D = 75 MM (NBR 15813)</t>
  </si>
  <si>
    <t>ED-50068</t>
  </si>
  <si>
    <t xml:space="preserve">FORNECIMENTO E ASSENTAMENTO DE TUBO DE POLIPROPILENO (PPR), PRESSÃO DE 20 KGF/CM², INCLUSIVE CONEXÕES E SUPORTES, D = 90 MM (NBR 15813)</t>
  </si>
  <si>
    <t>ED-50077</t>
  </si>
  <si>
    <t xml:space="preserve">FORNECIMENTO E ASSENTAMENTO DE TUBO DE POLIPROPILENO (PPR), PRESSÃO DE 25 KGF/CM², INCLUSIVE CONEXÕES E SUPORTES, D = 110 MM (NBR 15813)</t>
  </si>
  <si>
    <t>ED-50070</t>
  </si>
  <si>
    <t xml:space="preserve">FORNECIMENTO E ASSENTAMENTO DE TUBO DE POLIPROPILENO (PPR), PRESSÃO DE 25 KGF/CM², INCLUSIVE CONEXÕES E SUPORTES, D = 25 MM (NBR 15813)</t>
  </si>
  <si>
    <t>ED-50071</t>
  </si>
  <si>
    <t xml:space="preserve">FORNECIMENTO E ASSENTAMENTO DE TUBO DE POLIPROPILENO (PPR), PRESSÃO DE 25 KGF/CM², INCLUSIVE CONEXÕES E SUPORTES, D = 32 MM (NBR 15813)</t>
  </si>
  <si>
    <t>ED-50072</t>
  </si>
  <si>
    <t xml:space="preserve">FORNECIMENTO E ASSENTAMENTO DE TUBO DE POLIPROPILENO (PPR), PRESSÃO DE 25 KGF/CM², INCLUSIVE CONEXÕES E SUPORTES, D = 40 MM (NBR 15813)</t>
  </si>
  <si>
    <t>ED-50073</t>
  </si>
  <si>
    <t xml:space="preserve">FORNECIMENTO E ASSENTAMENTO DE TUBO DE POLIPROPILENO (PPR), PRESSÃO DE 25 KGF/CM², INCLUSIVE CONEXÕES E SUPORTES, D = 50 MM (NBR 15813)</t>
  </si>
  <si>
    <t>ED-50074</t>
  </si>
  <si>
    <t xml:space="preserve">FORNECIMENTO E ASSENTAMENTO DE TUBO DE POLIPROPILENO (PPR), PRESSÃO DE 25 KGF/CM², INCLUSIVE CONEXÕES E SUPORTES, D = 63 MM (NBR 15813)</t>
  </si>
  <si>
    <t>ED-50075</t>
  </si>
  <si>
    <t xml:space="preserve">FORNECIMENTO E ASSENTAMENTO DE TUBO DE POLIPROPILENO (PPR), PRESSÃO DE 25 KGF/CM², INCLUSIVE CONEXÕES E SUPORTES, D = 75 MM (NBR 15813)</t>
  </si>
  <si>
    <t>ED-50076</t>
  </si>
  <si>
    <t xml:space="preserve">FORNECIMENTO E ASSENTAMENTO DE TUBO DE POLIPROPILENO (PPR), PRESSÃO DE 25 KGF/CM², INCLUSIVE CONEXÕES E SUPORTES, D = 90 MM (NBR 15813)</t>
  </si>
  <si>
    <t xml:space="preserve">TUBULAÇÃO DE PEX</t>
  </si>
  <si>
    <t>ED-50121</t>
  </si>
  <si>
    <t xml:space="preserve">FORNECIMENTO E ASSENTAMENTO DE TUBO DE TUBOS DE POLIETILENO RETICULADO FLEXÍVEL (PEX), INCLUSIVE CONEXÕES METÁLICAS E SUPORTES, D = 16 MM (NBR 15939)</t>
  </si>
  <si>
    <t>ED-50122</t>
  </si>
  <si>
    <t xml:space="preserve">FORNECIMENTO E ASSENTAMENTO DE TUBO DE TUBOS DE POLIETILENO RETICULADO FLEXÍVEL (PEX), INCLUSIVE CONEXÕES METÁLICAS E SUPORTES, D = 20 MM (NBR 15939)</t>
  </si>
  <si>
    <t>ED-50123</t>
  </si>
  <si>
    <t xml:space="preserve">FORNECIMENTO E ASSENTAMENTO DE TUBO DE TUBOS DE POLIETILENO RETICULADO FLEXÍVEL (PEX), INCLUSIVE CONEXÕES METÁLICAS E SUPORTES, D = 25 MM (NBR 15939)</t>
  </si>
  <si>
    <t>ED-50124</t>
  </si>
  <si>
    <t xml:space="preserve">FORNECIMENTO E ASSENTAMENTO DE TUBO DE TUBOS DE POLIETILENO RETICULADO FLEXÍVEL (PEX), INCLUSIVE CONEXÕES METÁLICAS E SUPORTES, D = 32 MM (NBR 15939)</t>
  </si>
  <si>
    <t xml:space="preserve">TUBULAÇÃO DE CPVC</t>
  </si>
  <si>
    <t>ED-50120</t>
  </si>
  <si>
    <t xml:space="preserve">FORNECIMENTO E ASSENTAMENTO DE TUBO CPVC SOLDÁVEL, ÁGUA QUENTE, DN 114 MM (4"), INCLUSIVE CONEXÕES</t>
  </si>
  <si>
    <t>ED-50112</t>
  </si>
  <si>
    <t xml:space="preserve">FORNECIMENTO E ASSENTAMENTO DE TUBO CPVC SOLDÁVEL, ÁGUA QUENTE, DN 15 MM (1/2"), INCLUSIVE CONEXÕES</t>
  </si>
  <si>
    <t>ED-50113</t>
  </si>
  <si>
    <t xml:space="preserve">FORNECIMENTO E ASSENTAMENTO DE TUBO CPVC SOLDÁVEL, ÁGUA QUENTE, DN 22 MM (3/4"), INCLUSIVE CONEXÕES</t>
  </si>
  <si>
    <t>ED-50114</t>
  </si>
  <si>
    <t xml:space="preserve">FORNECIMENTO E ASSENTAMENTO DE TUBO CPVC SOLDÁVEL, ÁGUA QUENTE, DN 28 MM (1"), INCLUSIVE CONEXÕES</t>
  </si>
  <si>
    <t>ED-50115</t>
  </si>
  <si>
    <t xml:space="preserve">FORNECIMENTO E ASSENTAMENTO DE TUBO CPVC SOLDÁVEL, ÁGUA QUENTE, DN 35 MM (1.1/4"), INCLUSIVE CONEXÕES</t>
  </si>
  <si>
    <t>ED-50116</t>
  </si>
  <si>
    <t xml:space="preserve">FORNECIMENTO E ASSENTAMENTO DE TUBO CPVC SOLDÁVEL, ÁGUA QUENTE, DN 42 MM (1.1/2"), INCLUSIVE CONEXÕES</t>
  </si>
  <si>
    <t>ED-50117</t>
  </si>
  <si>
    <t xml:space="preserve">FORNECIMENTO E ASSENTAMENTO DE TUBO CPVC SOLDÁVEL, ÁGUA QUENTE, DN 54 MM (2"), INCLUSIVE CONEXÕES</t>
  </si>
  <si>
    <t>ED-50118</t>
  </si>
  <si>
    <t xml:space="preserve">FORNECIMENTO E ASSENTAMENTO DE TUBO CPVC SOLDÁVEL, ÁGUA QUENTE, DN 73 MM (2.1/2"), INCLUSIVE CONEXÕES</t>
  </si>
  <si>
    <t>ED-50119</t>
  </si>
  <si>
    <t xml:space="preserve">FORNECIMENTO E ASSENTAMENTO DE TUBO CPVC SOLDÁVEL, ÁGUA QUENTE, DN 89 MM (3"), INCLUSIVE CONEXÕES</t>
  </si>
  <si>
    <t xml:space="preserve">TUBULAÇÃO DE COBRE</t>
  </si>
  <si>
    <t>ED-50095</t>
  </si>
  <si>
    <t xml:space="preserve">FORNECIMENTO E ASSENTAMENTO DE TUBO DE COBRE CLASSE "A" SEM COSTURA SOLDÁVEL, INCLUSIVE CONEXÕES E SUPORTES, D = 104 MM (4")</t>
  </si>
  <si>
    <t>ED-50087</t>
  </si>
  <si>
    <t xml:space="preserve">FORNECIMENTO E ASSENTAMENTO DE TUBO DE COBRE CLASSE "A" SEM COSTURA SOLDÁVEL, INCLUSIVE CONEXÕES E SUPORTES, D = 1/2"</t>
  </si>
  <si>
    <t>ED-50088</t>
  </si>
  <si>
    <t xml:space="preserve">FORNECIMENTO E ASSENTAMENTO DE TUBO DE COBRE CLASSE "A" SEM COSTURA SOLDÁVEL, INCLUSIVE CONEXÕES E SUPORTES, D = 22 MM (3/4")</t>
  </si>
  <si>
    <t>ED-50089</t>
  </si>
  <si>
    <t xml:space="preserve">FORNECIMENTO E ASSENTAMENTO DE TUBO DE COBRE CLASSE "A" SEM COSTURA SOLDÁVEL, INCLUSIVE CONEXÕES E SUPORTES, D = 28 MM (1")</t>
  </si>
  <si>
    <t>ED-50090</t>
  </si>
  <si>
    <t xml:space="preserve">FORNECIMENTO E ASSENTAMENTO DE TUBO DE COBRE CLASSE "A" SEM COSTURA SOLDÁVEL, INCLUSIVE CONEXÕES E SUPORTES, D = 35 MM (1 1/4")</t>
  </si>
  <si>
    <t>ED-50091</t>
  </si>
  <si>
    <t xml:space="preserve">FORNECIMENTO E ASSENTAMENTO DE TUBO DE COBRE CLASSE "A" SEM COSTURA SOLDÁVEL, INCLUSIVE CONEXÕES E SUPORTES, D = 42 MM (1 1/2")</t>
  </si>
  <si>
    <t>ED-50092</t>
  </si>
  <si>
    <t xml:space="preserve">FORNECIMENTO E ASSENTAMENTO DE TUBO DE COBRE CLASSE "A" SEM COSTURA SOLDÁVEL, INCLUSIVE CONEXÕES E SUPORTES, D = 54 MM (2")</t>
  </si>
  <si>
    <t>ED-50093</t>
  </si>
  <si>
    <t xml:space="preserve">FORNECIMENTO E ASSENTAMENTO DE TUBO DE COBRE CLASSE "A" SEM COSTURA SOLDÁVEL, INCLUSIVE CONEXÕES E SUPORTES, D = 66 MM (2 1/2")</t>
  </si>
  <si>
    <t>ED-50094</t>
  </si>
  <si>
    <t xml:space="preserve">FORNECIMENTO E ASSENTAMENTO DE TUBO DE COBRE CLASSE "A" SEM COSTURA SOLDÁVEL, INCLUSIVE CONEXÕES E SUPORTES, D = 79 MM (3")</t>
  </si>
  <si>
    <t>ED-50104</t>
  </si>
  <si>
    <t xml:space="preserve">FORNECIMENTO E ASSENTAMENTO DE TUBO DE COBRE CLASSE "E" SEM COSTURA SOLDÁVEL, INCLUSIVE CONEXÕES E SUPORTES, D = 104 MM (4")</t>
  </si>
  <si>
    <t>ED-50096</t>
  </si>
  <si>
    <t xml:space="preserve">FORNECIMENTO E ASSENTAMENTO DE TUBO DE COBRE CLASSE "E" SEM COSTURA SOLDÁVEL, INCLUSIVE CONEXÕES E SUPORTES, D = 15 MM (1/2")</t>
  </si>
  <si>
    <t>ED-50097</t>
  </si>
  <si>
    <t xml:space="preserve">FORNECIMENTO E ASSENTAMENTO DE TUBO DE COBRE CLASSE "E" SEM COSTURA SOLDÁVEL, INCLUSIVE CONEXÕES E SUPORTES, D = 22 MM (3/4")</t>
  </si>
  <si>
    <t>ED-50098</t>
  </si>
  <si>
    <t xml:space="preserve">FORNECIMENTO E ASSENTAMENTO DE TUBO DE COBRE CLASSE "E" SEM COSTURA SOLDÁVEL, INCLUSIVE CONEXÕES E SUPORTES, D = 28 MM (1")</t>
  </si>
  <si>
    <t>ED-50099</t>
  </si>
  <si>
    <t xml:space="preserve">FORNECIMENTO E ASSENTAMENTO DE TUBO DE COBRE CLASSE "E" SEM COSTURA SOLDÁVEL, INCLUSIVE CONEXÕES E SUPORTES, D = 35 MM (1 1/4")</t>
  </si>
  <si>
    <t>ED-50100</t>
  </si>
  <si>
    <t xml:space="preserve">FORNECIMENTO E ASSENTAMENTO DE TUBO DE COBRE CLASSE "E" SEM COSTURA SOLDÁVEL, INCLUSIVE CONEXÕES E SUPORTES, D = 42 MM (1 1/2")</t>
  </si>
  <si>
    <t>ED-50101</t>
  </si>
  <si>
    <t xml:space="preserve">FORNECIMENTO E ASSENTAMENTO DE TUBO DE COBRE CLASSE "E" SEM COSTURA SOLDÁVEL, INCLUSIVE CONEXÕES E SUPORTES, D = 54 MM (2")</t>
  </si>
  <si>
    <t>ED-50102</t>
  </si>
  <si>
    <t xml:space="preserve">FORNECIMENTO E ASSENTAMENTO DE TUBO DE COBRE CLASSE "E" SEM COSTURA SOLDÁVEL, INCLUSIVE CONEXÕES E SUPORTES, D = 66 MM (2 1/2")</t>
  </si>
  <si>
    <t>ED-50103</t>
  </si>
  <si>
    <t xml:space="preserve">FORNECIMENTO E ASSENTAMENTO DE TUBO DE COBRE CLASSE "E" SEM COSTURA SOLDÁVEL, INCLUSIVE CONEXÕES E SUPORTES, D = 79 MM (3")</t>
  </si>
  <si>
    <t xml:space="preserve">TUBULAÇÃO DE AÇO GALVANIZADO</t>
  </si>
  <si>
    <t>ED-50042</t>
  </si>
  <si>
    <t xml:space="preserve">FORNECIMENTO E ASSENTAMENTO DE TUBO DE AÇO GALVANIZADO COM COSTURA , INCLUSIVE CONEXÕES E SUPORTES, D = 1"</t>
  </si>
  <si>
    <t>ED-50044</t>
  </si>
  <si>
    <t xml:space="preserve">FORNECIMENTO E ASSENTAMENTO DE TUBO DE AÇO GALVANIZADO COM COSTURA , INCLUSIVE CONEXÕES E SUPORTES, D = 1 1/2"</t>
  </si>
  <si>
    <t>ED-50043</t>
  </si>
  <si>
    <t xml:space="preserve">FORNECIMENTO E ASSENTAMENTO DE TUBO DE AÇO GALVANIZADO COM COSTURA , INCLUSIVE CONEXÕES E SUPORTES, D = 1 1/4"</t>
  </si>
  <si>
    <t>ED-50040</t>
  </si>
  <si>
    <t xml:space="preserve">FORNECIMENTO E ASSENTAMENTO DE TUBO DE AÇO GALVANIZADO COM COSTURA , INCLUSIVE CONEXÕES E SUPORTES, D = 1/2"</t>
  </si>
  <si>
    <t>ED-50045</t>
  </si>
  <si>
    <t xml:space="preserve">FORNECIMENTO E ASSENTAMENTO DE TUBO DE AÇO GALVANIZADO COM COSTURA , INCLUSIVE CONEXÕES E SUPORTES, D = 2"</t>
  </si>
  <si>
    <t>ED-50046</t>
  </si>
  <si>
    <t xml:space="preserve">FORNECIMENTO E ASSENTAMENTO DE TUBO DE AÇO GALVANIZADO COM COSTURA , INCLUSIVE CONEXÕES E SUPORTES, D = 2 1/2"</t>
  </si>
  <si>
    <t>ED-50041</t>
  </si>
  <si>
    <t xml:space="preserve">FORNECIMENTO E ASSENTAMENTO DE TUBO DE AÇO GALVANIZADO COM COSTURA , INCLUSIVE CONEXÕES E SUPORTES, D = 3/4"</t>
  </si>
  <si>
    <t xml:space="preserve">REGISTRO E VÁLVULA</t>
  </si>
  <si>
    <t>ED-49999</t>
  </si>
  <si>
    <t xml:space="preserve">REGISTRO DE ESFERA, TIPO PVC SOLDÁVEL DN 20MM (1/2"), INCLUSIVE VOLANTE PARA ACIONAMENTO</t>
  </si>
  <si>
    <t>ED-50000</t>
  </si>
  <si>
    <t xml:space="preserve">REGISTRO DE ESFERA, TIPO PVC SOLDÁVEL DN 25MM (3/4"), INCLUSIVE VOLANTE PARA ACIONAMENTO</t>
  </si>
  <si>
    <t>ED-50001</t>
  </si>
  <si>
    <t xml:space="preserve">REGISTRO DE ESFERA, TIPO PVC SOLDÁVEL DN 32MM (1"), INCLUSIVE VOLANTE PARA ACIONAMENTO</t>
  </si>
  <si>
    <t>ED-50002</t>
  </si>
  <si>
    <t xml:space="preserve">REGISTRO DE ESFERA, TIPO PVC SOLDÁVEL DN 40MM (1.1/4"), INCLUSIVE VOLANTE PARA ACIONAMENTO</t>
  </si>
  <si>
    <t>ED-50003</t>
  </si>
  <si>
    <t xml:space="preserve">REGISTRO DE ESFERA, TIPO PVC SOLDÁVEL DN 50MM (1.1/2"), INCLUSIVE VOLANTE PARA ACIONAMENTO</t>
  </si>
  <si>
    <t>ED-50004</t>
  </si>
  <si>
    <t xml:space="preserve">REGISTRO DE ESFERA, TIPO PVC SOLDÁVEL DN 60MM (2"), INCLUSIVE VOLANTE PARA ACIONAMENTO</t>
  </si>
  <si>
    <t>ED-49991</t>
  </si>
  <si>
    <t xml:space="preserve">REGISTRO DE GAVETA, TIPO BASE, ROSCÁVEL 1" (PARA TUBO SOLDÁVEL OU PPR DN 32MM/CPVC DN 28MM), INCLUSIVE ACABAMENTO (PADRÃO MÉDIO) E CANOPLA CROMADOS</t>
  </si>
  <si>
    <t>ED-49992</t>
  </si>
  <si>
    <t xml:space="preserve">REGISTRO DE GAVETA, TIPO BASE, ROSCÁVEL 1" (PARA TUBO SOLDÁVEL OU PPR DN 32MM/CPVC DN 28MM), INCLUSIVE ACABAMENTO (PADRÃO POPULAR) E CANOPLA CROMADOS</t>
  </si>
  <si>
    <t>ED-49995</t>
  </si>
  <si>
    <t xml:space="preserve">REGISTRO DE GAVETA, TIPO BASE, ROSCÁVEL 1.1/2" (PARA TUBO SOLDÁVEL OU PPR DN 50MM/CPVC DN 42MM), INCLUSIVE ACABAMENTO (PADRÃO MÉDIO) E CANOPLA CROMADOS</t>
  </si>
  <si>
    <t>ED-49996</t>
  </si>
  <si>
    <t xml:space="preserve">REGISTRO DE GAVETA, TIPO BASE, ROSCÁVEL 1.1/2" (PARA TUBO SOLDÁVEL OU PPR DN 50MM/CPVC DN 42MM), INCLUSIVE ACABAMENTO (PADRÃO POPULAR) E CANOPLA CROMADOS</t>
  </si>
  <si>
    <t>ED-49993</t>
  </si>
  <si>
    <t xml:space="preserve">REGISTRO DE GAVETA, TIPO BASE, ROSCÁVEL 1.1/4" (PARA TUBO SOLDÁVEL OU PPR DN 40MM/CPVC DN 35MM), INCLUSIVE ACABAMENTO (PADRÃO MÉDIO) E CANOPLA CROMADOS</t>
  </si>
  <si>
    <t>ED-49994</t>
  </si>
  <si>
    <t xml:space="preserve">REGISTRO DE GAVETA, TIPO BASE, ROSCÁVEL 1.1/4" (PARA TUBO SOLDÁVEL OU PPR DN 40MM/CPVC DN 35MM), INCLUSIVE ACABAMENTO (PADRÃO POPULAR) E CANOPLA CROMADOS</t>
  </si>
  <si>
    <t>ED-49987</t>
  </si>
  <si>
    <t xml:space="preserve">REGISTRO DE GAVETA, TIPO BASE, ROSCÁVEL 1/2" (PARA TUBO SOLDÁVEL OU PPR DN 20MM/CPVC DN 15MM), INCLUSIVE ACABAMENTO (PADRÃO MÉDIO) E CANOPLA CROMADOS</t>
  </si>
  <si>
    <t>ED-49988</t>
  </si>
  <si>
    <t xml:space="preserve">REGISTRO DE GAVETA, TIPO BASE, ROSCÁVEL 1/2" (PARA TUBO SOLDÁVEL OU PPR DN 20MM/CPVC DN 15MM), INCLUSIVE ACABAMENTO (PADRÃO POPULAR) E CANOPLA CROMADOS</t>
  </si>
  <si>
    <t>ED-49989</t>
  </si>
  <si>
    <t xml:space="preserve">REGISTRO DE GAVETA, TIPO BASE, ROSCÁVEL 3/4" (PARA TUBO SOLDÁVEL OU PPR DN 25MM/CPVC DN 22MM), INCLUSIVE ACABAMENTO (PADRÃO MÉDIO) E CANOPLA CROMADO</t>
  </si>
  <si>
    <t>ED-49990</t>
  </si>
  <si>
    <t xml:space="preserve">REGISTRO DE GAVETA, TIPO BASE, ROSCÁVEL 3/4" (PARA TUBO SOLDÁVEL OU PPR DN 25MM/CPVC DN 22MM), INCLUSIVE ACABAMENTO (PADRÃO POPULAR) E CANOPLA CROMADOS</t>
  </si>
  <si>
    <t>ED-49974</t>
  </si>
  <si>
    <t xml:space="preserve">REGISTRO DE GAVETA, TIPO BRUTO, ROSCÁVEL 1" (PARA TUBO SOLDÁVEL OU PPR DN 32MM/CPVC DN 28MM), INCLUSIVE VOLANTE PARA ACIONAMENTO</t>
  </si>
  <si>
    <t>ED-49978</t>
  </si>
  <si>
    <t xml:space="preserve">REGISTRO DE GAVETA, TIPO BRUTO, ROSCÁVEL 1.1/2" (PARA TUBO SOLDÁVEL OU PPR DN 50MM/CPVC DN 42MM), INCLUSIVE VOLANTE PARA ACIONAMENTO</t>
  </si>
  <si>
    <t>ED-49976</t>
  </si>
  <si>
    <t xml:space="preserve">REGISTRO DE GAVETA, TIPO BRUTO, ROSCÁVEL 1.1/4" (PARA TUBO SOLDÁVEL OU PPR DN 40MM/CPVC DN 35MM), INCLUSIVE VOLANTE PARA ACIONAMENTO</t>
  </si>
  <si>
    <t>ED-49970</t>
  </si>
  <si>
    <t xml:space="preserve">REGISTRO DE GAVETA, TIPO BRUTO, ROSCÁVEL 1/2" (PARA TUBO SOLDÁVEL OU PPR DN 20MM/CPVC DN 15MM), INCLUSIVE VOLANTE PARA ACIONAMENTO</t>
  </si>
  <si>
    <t>ED-49980</t>
  </si>
  <si>
    <t xml:space="preserve">REGISTRO DE GAVETA, TIPO BRUTO, ROSCÁVEL 2" (PARA TUBO SOLDÁVEL OU PPR DN 60MM/CPVC DN 54MM), INCLUSIVE VOLANTE PARA ACIONAMENTO</t>
  </si>
  <si>
    <t>ED-49982</t>
  </si>
  <si>
    <t xml:space="preserve">REGISTRO DE GAVETA, TIPO BRUTO, ROSCÁVEL 2.1/2" (PARA TUBO SOLDÁVEL OU PPR DN 75MM/CPVC DN 73MM), INCLUSIVE VOLANTE PARA ACIONAMENTO</t>
  </si>
  <si>
    <t>ED-49984</t>
  </si>
  <si>
    <t xml:space="preserve">REGISTRO DE GAVETA, TIPO BRUTO, ROSCÁVEL 3" (PARA TUBO SOLDÁVEL OU PPR DN 85MM/CPVC DN 89MM), INCLUSIVE VOLANTE PARA ACIONAMENTO</t>
  </si>
  <si>
    <t>ED-49972</t>
  </si>
  <si>
    <t xml:space="preserve">REGISTRO DE GAVETA, TIPO BRUTO, ROSCÁVEL 3/4" (PARA TUBO SOLDÁVEL OU PPR DN 25MM/CPVC DN 22MM), INCLUSIVE VOLANTE PARA ACIONAMENTO</t>
  </si>
  <si>
    <t>ED-49986</t>
  </si>
  <si>
    <t xml:space="preserve">REGISTRO DE GAVETA, TIPO BRUTO, ROSCÁVEL 4" (PARA TUBO SOLDÁVEL OU PPR DN 110MM/CPVC DN 114MM), INCLUSIVE VOLANTE PARA ACIONAMENTO</t>
  </si>
  <si>
    <t>ED-49963</t>
  </si>
  <si>
    <t xml:space="preserve">REGISTRO DE PRESSÃO, TIPO BASE, ROSCÁVEL 1/2" (PARA TUBO SOLDÁVEL OU PPR DN 20MM/CPVC DN 15MM), INCLUSIVE ACABAMENTO (PADRÃO MÉDIO) E CANOPLA CROMADOS</t>
  </si>
  <si>
    <t>ED-49964</t>
  </si>
  <si>
    <t xml:space="preserve">REGISTRO DE PRESSÃO, TIPO BASE, ROSCÁVEL 1/2" (PARA TUBO SOLDÁVEL OU PPR DN 20MM/CPVC DN 15MM), INCLUSIVE ACABAMENTO (PADRÃO POPULAR) E CANOPLA CROMADOS</t>
  </si>
  <si>
    <t>ED-49965</t>
  </si>
  <si>
    <t xml:space="preserve">REGISTRO DE PRESSÃO, TIPO BASE, ROSCÁVEL 3/4" (PARA TUBO SOLDÁVEL OU PPR DN 25MM/CPVC DN 22MM), INCLUSIVE ACABAMENTO (PADRÃO MÉDIO) E CANOPLA CROMADOS</t>
  </si>
  <si>
    <t>ED-49966</t>
  </si>
  <si>
    <t xml:space="preserve">REGISTRO DE PRESSÃO, TIPO BASE, ROSCÁVEL 3/4" (PARA TUBO SOLDÁVEL OU PPR DN 25MM/CPVC DN 22MM), INCLUSIVE ACABAMENTO (PADRÃO POPULAR) E CANOPLA CROMADOS</t>
  </si>
  <si>
    <t>ED-50346</t>
  </si>
  <si>
    <t xml:space="preserve">VÁLVULA DE RETENÇÃO DE PÉ COM CRIVO, D = 100 MM (4")</t>
  </si>
  <si>
    <t>ED-50338</t>
  </si>
  <si>
    <t xml:space="preserve">VÁLVULA DE RETENÇÃO DE PÉ COM CRIVO, D = 15 MM (1/2")</t>
  </si>
  <si>
    <t>ED-50339</t>
  </si>
  <si>
    <t xml:space="preserve">VÁLVULA DE RETENÇÃO DE PÉ COM CRIVO, D = 20 MM (3/4")</t>
  </si>
  <si>
    <t>ED-50340</t>
  </si>
  <si>
    <t xml:space="preserve">VÁLVULA DE RETENÇÃO DE PÉ COM CRIVO D = 25 MM (1")</t>
  </si>
  <si>
    <t>ED-50341</t>
  </si>
  <si>
    <t xml:space="preserve">VÁLVULA DE RETENÇÃO DE PÉ COM CRIVO, D = 32 MM (1 1/4")</t>
  </si>
  <si>
    <t>ED-50342</t>
  </si>
  <si>
    <t xml:space="preserve">VÁLVULA DE RETENÇÃO DE PÉ COM CRIVO, D = 40 MM (1 1/2")</t>
  </si>
  <si>
    <t>ED-50343</t>
  </si>
  <si>
    <t xml:space="preserve">VÁLVULA DE RETENÇÃO DE PÉ COM CRIVO, D = 50 MM (2")</t>
  </si>
  <si>
    <t>ED-50344</t>
  </si>
  <si>
    <t xml:space="preserve">VÁLVULA DE RETENÇÃO DE PÉ COM CRIVO, D = 65 MM (2 1/2")</t>
  </si>
  <si>
    <t>ED-50345</t>
  </si>
  <si>
    <t xml:space="preserve">VÁLVULA DE RETENÇÃO DE PÉ COM CRIVO, D = 80 MM (3")</t>
  </si>
  <si>
    <t>ED-50358</t>
  </si>
  <si>
    <t xml:space="preserve">VÁLVULA DE RETENÇÃO HORIZONTAL OU VERTICAL, Ø 100 MM (4")</t>
  </si>
  <si>
    <t>ED-50350</t>
  </si>
  <si>
    <t xml:space="preserve">VÁLVULA DE RETENÇÃO HORIZONTAL OU VERTICAL, Ø 15 MM (1/2")</t>
  </si>
  <si>
    <t>ED-50351</t>
  </si>
  <si>
    <t xml:space="preserve">VÁLVULA DE RETENÇÃO HORIZONTAL OU VERTICAL, Ø 20 MM (3/4")</t>
  </si>
  <si>
    <t>ED-50354</t>
  </si>
  <si>
    <t xml:space="preserve">VÁLVULA DE RETENÇÃO HORIZONTAL OU VERTICAL, Ø 25 MM (1")</t>
  </si>
  <si>
    <t>ED-50352</t>
  </si>
  <si>
    <t xml:space="preserve">VÁLVULA DE RETENÇÃO HORIZONTAL OU VERTICAL, Ø 32 MM (1 1/4")</t>
  </si>
  <si>
    <t>ED-50353</t>
  </si>
  <si>
    <t xml:space="preserve">VÁLVULA DE RETENÇÃO HORIZONTAL OU VERTICAL, Ø 40 MM (1 1/2")</t>
  </si>
  <si>
    <t>ED-50355</t>
  </si>
  <si>
    <t xml:space="preserve">VÁLVULA DE RETENÇÃO HORIZONTAL OU VERTICAL, Ø 50 MM (2")</t>
  </si>
  <si>
    <t>ED-50356</t>
  </si>
  <si>
    <t xml:space="preserve">VÁLVULA DE RETENÇÃO HORIZONTAL OU VERTICAL, Ø 65 MM (2 1/2")</t>
  </si>
  <si>
    <t>ED-50357</t>
  </si>
  <si>
    <t xml:space="preserve">VÁLVULA DE RETENÇÃO HORIZONTAL OU VERTICAL, Ø 80 MM (3")</t>
  </si>
  <si>
    <t xml:space="preserve">CAIXA SIFONADA E RALO EM PVC</t>
  </si>
  <si>
    <t>ED-49950</t>
  </si>
  <si>
    <t xml:space="preserve">CAIXA DE INSPEÇÃO DE POLIETILENO , Ø 100 MM</t>
  </si>
  <si>
    <t>ED-50006</t>
  </si>
  <si>
    <t xml:space="preserve">CAIXA SECA DE PVC RÍGIDO , 100 X 100 X 40 MM</t>
  </si>
  <si>
    <t>ED-50009</t>
  </si>
  <si>
    <t xml:space="preserve">CAIXA SIFONADA EM PVC COM GRELHA QUADRADA/REDONDA 150 X 185 X 75 MM</t>
  </si>
  <si>
    <t>ED-50007</t>
  </si>
  <si>
    <t xml:space="preserve">CAIXA SIFONADA EM PVC COM GRELHA QUADRADA150 X 150 X 50 MM</t>
  </si>
  <si>
    <t>ED-50010</t>
  </si>
  <si>
    <t xml:space="preserve">CAIXA SIFONADA EM PVC COM GRELHA REDONDA 100 X 100 X 40 MM</t>
  </si>
  <si>
    <t>ED-50011</t>
  </si>
  <si>
    <t xml:space="preserve">CAIXA SIFONADA EM PVC COM GRELHA REDONDA 100 X 100 X 50 MM</t>
  </si>
  <si>
    <t>ED-50008</t>
  </si>
  <si>
    <t xml:space="preserve">CAIXA SIFONADA EM PVC COM GRELHA REDONDA 150 X 150 X 50 MM</t>
  </si>
  <si>
    <t>ED-50014</t>
  </si>
  <si>
    <t xml:space="preserve">CAIXA SIFONADA EM PVC COM TAMPA CEGA 150 X 150 X 50 MM</t>
  </si>
  <si>
    <t>ED-50015</t>
  </si>
  <si>
    <t xml:space="preserve">CAIXA SIFONADA EM PVC COM TAMPA CEGA 150 X 185 X 75 MM</t>
  </si>
  <si>
    <t>ED-50012</t>
  </si>
  <si>
    <t xml:space="preserve">CAIXA SIFONADA EM PVC COM TAMPA CEGA 250 X 172 X 50 MM</t>
  </si>
  <si>
    <t>ED-50013</t>
  </si>
  <si>
    <t xml:space="preserve">CAIXA SIFONADA EM PVC COM TAMPA CEGA 250 X 230 X 75 MM</t>
  </si>
  <si>
    <t>ED-49958</t>
  </si>
  <si>
    <t xml:space="preserve">RALO SECO PVC CÔNICO 100 X 40 MM COM GRELHA REDONDA</t>
  </si>
  <si>
    <t>ED-49959</t>
  </si>
  <si>
    <t xml:space="preserve">RALO SECO PVC QUADRADO 100 X 53 X 40 MM COM GRELHA BRANCA</t>
  </si>
  <si>
    <t>ED-49957</t>
  </si>
  <si>
    <t xml:space="preserve">RALO SIFONADO PVC CILINDRICO 100 X 70 X 40 MM COM GRELHA QUADRADA</t>
  </si>
  <si>
    <t>ED-49956</t>
  </si>
  <si>
    <t xml:space="preserve">RALO SIFONADO PVC CILINDRÍCO 100 X 70 X 40 MM COM GRELHA REDONDA</t>
  </si>
  <si>
    <t>ED-49952</t>
  </si>
  <si>
    <t xml:space="preserve">RALO SIFONADO PVC CÔNICO ALTURA REGULÁVEL 100 X 40 MM COM GRELHA METÁLICA</t>
  </si>
  <si>
    <t>ED-5636</t>
  </si>
  <si>
    <t xml:space="preserve">RALO SIFONADO PVC CÔNICO COM SAÍDA ARTICULADA 100 X 40 MM COM GRELHA PVC</t>
  </si>
  <si>
    <t>ED-49954</t>
  </si>
  <si>
    <t xml:space="preserve">RALO SIFONADO PVC CÔNICO 100 X 40 MM COM GRELHA REDONDA</t>
  </si>
  <si>
    <t>ED-49953</t>
  </si>
  <si>
    <t xml:space="preserve">RALO SIFONADO PVC QUADRADO 100 X 53 X 40 MM COM GRELHA BRANCA</t>
  </si>
  <si>
    <t xml:space="preserve">GRELHA E RALO METÁLICO</t>
  </si>
  <si>
    <t>ED-49942</t>
  </si>
  <si>
    <t xml:space="preserve">GRELHA EM FERRO FUNDIDO COM CAIXILHO, DIMENSÃO (10X10)CM, INCLUSIVE ASSENTAMENTO DE CAIXILHO, EXCLUSIVE CAIXA COLETORA</t>
  </si>
  <si>
    <t>ED-49943</t>
  </si>
  <si>
    <t xml:space="preserve">GRELHA EM FERRO FUNDIDO COM CAIXILHO, DIMENSÃO (15X15)CM, INCLUSIVE ASSENTAMENTO DE CAIXILHO, EXCLUSIVE CAIXA COLETORA</t>
  </si>
  <si>
    <t>ED-50812</t>
  </si>
  <si>
    <t xml:space="preserve">GRELHA EM FERRO FUNDIDO COM CAIXILHO, DIMENSÃO (20X20)CM, INCLUSIVE ASSENTAMENTO DE CAIXILHO, EXCLUSIVE CAIXA COLETORA</t>
  </si>
  <si>
    <t>ED-49944</t>
  </si>
  <si>
    <t xml:space="preserve">GRELHA EM FERRO FUNDIDO COM CAIXILHO, DIMENSÃO (30X30)CM, INCLUSIVE ASSENTAMENTO DE CAIXILHO, EXCLUSIVE CAIXA COLETORA</t>
  </si>
  <si>
    <t>ED-49945</t>
  </si>
  <si>
    <t xml:space="preserve">GRELHA/PORTA GRELHA AÇO INOX, FECHO GIRATÓRIO 100 X 100 MM</t>
  </si>
  <si>
    <t>ED-49946</t>
  </si>
  <si>
    <t xml:space="preserve">GRELHA/PORTA GRELHA AÇO INOX, FECHO GIRATÓRIO 150 X 150 MM</t>
  </si>
  <si>
    <t xml:space="preserve">TERMINAL DE VENTILAÇÃO</t>
  </si>
  <si>
    <t>ED-49951</t>
  </si>
  <si>
    <t xml:space="preserve">MITRA PVC RÍGIDO (TERMINAL DE VENTILAÇÃO TIPO) 75 MM</t>
  </si>
  <si>
    <t xml:space="preserve">CAIXA DE GORDURA</t>
  </si>
  <si>
    <t>ED-49940</t>
  </si>
  <si>
    <t xml:space="preserve">CAIXA DE GORDURA DUPLA (CGD), CIRCULAR, EM CONCRETO PRÉ-MOLDADO, CAPACIDADE DE 120L, INCLUSIVE ESCAVAÇÃO, REATERRO, TRANSPORTE E RETIRADA DO MATERIAL ESCAVADO (EM CAÇAMBA)</t>
  </si>
  <si>
    <t>ED-49939</t>
  </si>
  <si>
    <t xml:space="preserve">CAIXA DE GORDURA SIMPLES (CGS), CIRCULAR, EM CONCRETO PRÉ-MOLDADO, CAPACIDADE DE 31L, INCLUSIVE ESCAVAÇÃO, REATERRO, TRANSPORTE E RETIRADA DO MATERIAL ESCAVADO (EM CAÇAMBA)</t>
  </si>
  <si>
    <t xml:space="preserve">CAIXA DE ALVENARIA PARA ESGOTO</t>
  </si>
  <si>
    <t>ED-49903</t>
  </si>
  <si>
    <t xml:space="preserve">CAIXA DE ESGOTO DE INSPEÇÃO/PASSAGEM EM ALVENARIA (100X100X50CM), REVESTIMENTO EM ARGAMASSA COM ADITIVO IMPERMEABILIZANTE, COM TAMPA DE CONCRETO, INCLUSIVE ESCAVAÇÃO, REATERRO E TRANSPORTE COM RETIRADA DO MATERIAL ESCAVADO (EM CAÇAMBA)</t>
  </si>
  <si>
    <t>ED-49904</t>
  </si>
  <si>
    <t xml:space="preserve">CAIXA DE ESGOTO DE INSPEÇÃO/PASSAGEM EM ALVENARIA (100X100X80CM), REVESTIMENTO EM ARGAMASSA COM ADITIVO IMPERMEABILIZANTE, COM TAMPA DE CONCRETO, INCLUSIVE ESCAVAÇÃO, REATERRO E TRANSPORTE COM RETIRADA DO MATERIAL ESCAVADO (EM CAÇAMBA)</t>
  </si>
  <si>
    <t>ED-49870</t>
  </si>
  <si>
    <t xml:space="preserve">CAIXA DE ESGOTO DE INSPEÇÃO/PASSAGEM EM ALVENARIA (30X30X30CM), REVESTIMENTO EM ARGAMASSA COM ADITIVO IMPERMEABILIZANTE, COM TAMPA DE CONCRETO, INCLUSIVE ESCAVAÇÃO, REATERRO E TRANSPORTE COM RETIRADA DO MATERIAL ESCAVADO (EM CAÇAMBA)</t>
  </si>
  <si>
    <t>ED-49871</t>
  </si>
  <si>
    <t xml:space="preserve">CAIXA DE ESGOTO DE INSPEÇÃO/PASSAGEM EM ALVENARIA (30X30X40CM), REVESTIMENTO EM ARGAMASSA COM ADITIVO IMPERMEABILIZANTE, COM TAMPA DE CONCRETO, INCLUSIVE ESCAVAÇÃO, REATERRO E TRANSPORTE COM RETIRADA DO MATERIAL ESCAVADO (EM CAÇAMBA)</t>
  </si>
  <si>
    <t>ED-49872</t>
  </si>
  <si>
    <t xml:space="preserve">CAIXA DE ESGOTO DE INSPEÇÃO/PASSAGEM EM ALVENARIA (30X30X60CM), REVESTIMENTO EM ARGAMASSA COM ADITIVO IMPERMEABILIZANTE, COM TAMPA DE CONCRETO, INCLUSIVE ESCAVAÇÃO, REATERRO E TRANSPORTE COM RETIRADA DO MATERIAL ESCAVADO (EM CAÇAMBA)</t>
  </si>
  <si>
    <t>ED-49876</t>
  </si>
  <si>
    <t xml:space="preserve">CAIXA DE ESGOTO DE INSPEÇÃO/PASSAGEM EM ALVENARIA (40X40X100CM), REVESTIMENTO EM ARGAMASSA COM ADITIVO IMPERMEABILIZANTE, COM TAMPA DE CONCRETO, INCLUSIVE ESCAVAÇÃO, REATERRO E TRANSPORTE COM RETIRADA DO MATERIAL ESCAVADO (EM CAÇAMBA)</t>
  </si>
  <si>
    <t>ED-49873</t>
  </si>
  <si>
    <t xml:space="preserve">CAIXA DE ESGOTO DE INSPEÇÃO/PASSAGEM EM ALVENARIA (40X40X40CM), REVESTIMENTO EM ARGAMASSA COM ADITIVO IMPERMEABILIZANTE, COM TAMPA DE CONCRETO, INCLUSIVE ESCAVAÇÃO, REATERRO E TRANSPORTE COM RETIRADA DO MATERIAL ESCAVADO (EM CAÇAMBA)</t>
  </si>
  <si>
    <t>ED-49874</t>
  </si>
  <si>
    <t xml:space="preserve">CAIXA DE ESGOTO DE INSPEÇÃO/PASSAGEM EM ALVENARIA (40X40X60CM), REVESTIMENTO EM ARGAMASSA COM ADITIVO IMPERMEABILIZANTE, COM TAMPA DE CONCRETO, INCLUSIVE ESCAVAÇÃO, REATERRO E TRANSPORTE COM RETIRADA DO MATERIAL ESCAVADO (EM CAÇAMBA)</t>
  </si>
  <si>
    <t>ED-49875</t>
  </si>
  <si>
    <t xml:space="preserve">CAIXA DE ESGOTO DE INSPEÇÃO/PASSAGEM EM ALVENARIA (40X40X80CM), REVESTIMENTO EM ARGAMASSA COM ADITIVO IMPERMEABILIZANTE, COM TAMPA DE CONCRETO, INCLUSIVE ESCAVAÇÃO, REATERRO E TRANSPORTE COM RETIRADA DO MATERIAL ESCAVADO (EM CAÇAMBA)</t>
  </si>
  <si>
    <t>ED-49881</t>
  </si>
  <si>
    <t xml:space="preserve">CAIXA DE ESGOTO DE INSPEÇÃO/PASSAGEM EM ALVENARIA (50X50X100CM), REVESTIMENTO EM ARGAMASSA COM ADITIVO IMPERMEABILIZANTE, COM TAMPA DE CONCRETO, INCLUSIVE ESCAVAÇÃO, REATERRO E TRANSPORTE COM RETIRADA DO MATERIAL ESCAVADO (EM CAÇAMBA)</t>
  </si>
  <si>
    <t>ED-49877</t>
  </si>
  <si>
    <t xml:space="preserve">CAIXA DE ESGOTO DE INSPEÇÃO/PASSAGEM EM ALVENARIA (50X50X40CM), REVESTIMENTO EM ARGAMASSA COM ADITIVO IMPERMEABILIZANTE, COM TAMPA DE CONCRETO, INCLUSIVE ESCAVAÇÃO, REATERRO E TRANSPORTE COM RETIRADA DO MATERIAL ESCAVADO (EM CAÇAMBA)</t>
  </si>
  <si>
    <t>ED-49878</t>
  </si>
  <si>
    <t xml:space="preserve">CAIXA DE ESGOTO DE INSPEÇÃO/PASSAGEM EM ALVENARIA (50X50X45CM), REVESTIMENTO EM ARGAMASSA COM ADITIVO IMPERMEABILIZANTE, COM TAMPA DE CONCRETO, INCLUSIVE ESCAVAÇÃO, REATERRO E TRANSPORTE COM RETIRADA DO MATERIAL ESCAVADO (EM CAÇAMBA)</t>
  </si>
  <si>
    <t>ED-49879</t>
  </si>
  <si>
    <t xml:space="preserve">CAIXA DE ESGOTO DE INSPEÇÃO/PASSAGEM EM ALVENARIA (50X50X60CM), REVESTIMENTO EM ARGAMASSA COM ADITIVO IMPERMEABILIZANTE, COM TAMPA DE CONCRETO, INCLUSIVE ESCAVAÇÃO, REATERRO E TRANSPORTE COM RETIRADA DO MATERIAL ESCAVADO (EM CAÇAMBA)</t>
  </si>
  <si>
    <t>ED-49880</t>
  </si>
  <si>
    <t xml:space="preserve">CAIXA DE ESGOTO DE INSPEÇÃO/PASSAGEM EM ALVENARIA (50X50X80CM), REVESTIMENTO EM ARGAMASSA COM ADITIVO IMPERMEABILIZANTE, COM TAMPA DE CONCRETO, INCLUSIVE ESCAVAÇÃO, REATERRO E TRANSPORTE COM RETIRADA DO MATERIAL ESCAVADO (EM CAÇAMBA)</t>
  </si>
  <si>
    <t>ED-49889</t>
  </si>
  <si>
    <t xml:space="preserve">CAIXA DE ESGOTO DE INSPEÇÃO/PASSAGEM EM ALVENARIA (60X60X100CM), REVESTIMENTO EM ARGAMASSA COM ADITIVO IMPERMEABILIZANTE, COM TAMPA DE CONCRETO, INCLUSIVE ESCAVAÇÃO, REATERRO E TRANSPORTE COM RETIRADA DO MATERIAL ESCAVADO (EM CAÇAMBA)</t>
  </si>
  <si>
    <t>ED-49882</t>
  </si>
  <si>
    <t xml:space="preserve">CAIXA DE ESGOTO DE INSPEÇÃO/PASSAGEM EM ALVENARIA (60X60X40CM), REVESTIMENTO EM ARGAMASSA COM ADITIVO IMPERMEABILIZANTE, COM TAMPA DE CONCRETO, INCLUSIVE ESCAVAÇÃO, REATERRO E TRANSPORTE COM RETIRADA DO MATERIAL ESCAVADO (EM CAÇAMBA)</t>
  </si>
  <si>
    <t>ED-49883</t>
  </si>
  <si>
    <t xml:space="preserve">CAIXA DE ESGOTO DE INSPEÇÃO/PASSAGEM EM ALVENARIA (60X60X60CM), REVESTIMENTO EM ARGAMASSA COM ADITIVO IMPERMEABILIZANTE, COM TAMPA DE CONCRETO, INCLUSIVE ESCAVAÇÃO, REATERRO E TRANSPORTE COM RETIRADA DO MATERIAL ESCAVADO (EM CAÇAMBA)</t>
  </si>
  <si>
    <t>ED-49884</t>
  </si>
  <si>
    <t xml:space="preserve">CAIXA DE ESGOTO DE INSPEÇÃO/PASSAGEM EM ALVENARIA (60X60X65CM), REVESTIMENTO EM ARGAMASSA COM ADITIVO IMPERMEABILIZANTE, COM TAMPA DE CONCRETO, INCLUSIVE ESCAVAÇÃO, REATERRO E TRANSPORTE COM RETIRADA DO MATERIAL ESCAVADO (EM CAÇAMBA)</t>
  </si>
  <si>
    <t>ED-49885</t>
  </si>
  <si>
    <t xml:space="preserve">CAIXA DE ESGOTO DE INSPEÇÃO/PASSAGEM EM ALVENARIA (60X60X70CM), REVESTIMENTO EM ARGAMASSA COM ADITIVO IMPERMEABILIZANTE, COM TAMPA DE CONCRETO, INCLUSIVE ESCAVAÇÃO, REATERRO E TRANSPORTE COM RETIRADA DO MATERIAL ESCAVADO (EM CAÇAMBA)</t>
  </si>
  <si>
    <t>ED-49886</t>
  </si>
  <si>
    <t xml:space="preserve">CAIXA DE ESGOTO DE INSPEÇÃO/PASSAGEM EM ALVENARIA (60X60X75CM), REVESTIMENTO EM ARGAMASSA COM ADITIVO IMPERMEABILIZANTE, COM TAMPA DE CONCRETO, INCLUSIVE ESCAVAÇÃO, REATERRO E TRANSPORTE COM RETIRADA DO MATERIAL ESCAVADO (EM CAÇAMBA)</t>
  </si>
  <si>
    <t>ED-49887</t>
  </si>
  <si>
    <t xml:space="preserve">CAIXA DE ESGOTO DE INSPEÇÃO/PASSAGEM EM ALVENARIA (60X60X80CM), REVESTIMENTO EM ARGAMASSA COM ADITIVO IMPERMEABILIZANTE, COM TAMPA DE CONCRETO, INCLUSIVE ESCAVAÇÃO, REATERRO E TRANSPORTE COM RETIRADA DO MATERIAL ESCAVADO (EM CAÇAMBA)</t>
  </si>
  <si>
    <t>ED-49888</t>
  </si>
  <si>
    <t xml:space="preserve">CAIXA DE ESGOTO DE INSPEÇÃO/PASSAGEM EM ALVENARIA (60X60X85CM), REVESTIMENTO EM ARGAMASSA COM ADITIVO IMPERMEABILIZANTE, COM TAMPA DE CONCRETO, INCLUSIVE ESCAVAÇÃO, REATERRO E TRANSPORTE COM RETIRADA DO MATERIAL ESCAVADO (EM CAÇAMBA)</t>
  </si>
  <si>
    <t>ED-49893</t>
  </si>
  <si>
    <t xml:space="preserve">CAIXA DE ESGOTO DE INSPEÇÃO/PASSAGEM EM ALVENARIA (70X70X110CM), REVESTIMENTO EM ARGAMASSA COM ADITIVO IMPERMEABILIZANTE, COM TAMPA DE CONCRETO, INCLUSIVE ESCAVAÇÃO, REATERRO E TRANSPORTE COM RETIRADA DO MATERIAL ESCAVADO (EM CAÇAMBA)</t>
  </si>
  <si>
    <t>ED-49890</t>
  </si>
  <si>
    <t xml:space="preserve">CAIXA DE ESGOTO DE INSPEÇÃO/PASSAGEM EM ALVENARIA (70X70X40CM), REVESTIMENTO EM ARGAMASSA COM ADITIVO IMPERMEABILIZANTE, COM TAMPA DE CONCRETO, INCLUSIVE ESCAVAÇÃO, REATERRO E TRANSPORTE COM RETIRADA DO MATERIAL ESCAVADO (EM CAÇAMBA)</t>
  </si>
  <si>
    <t>ED-49891</t>
  </si>
  <si>
    <t xml:space="preserve">CAIXA DE ESGOTO DE INSPEÇÃO/PASSAGEM EM ALVENARIA (70X70X60CM), REVESTIMENTO EM ARGAMASSA COM ADITIVO IMPERMEABILIZANTE, COM TAMPA DE CONCRETO, INCLUSIVE ESCAVAÇÃO, REATERRO E TRANSPORTE COM RETIRADA DO MATERIAL ESCAVADO (EM CAÇAMBA)</t>
  </si>
  <si>
    <t>ED-49892</t>
  </si>
  <si>
    <t xml:space="preserve">CAIXA DE ESGOTO DE INSPEÇÃO/PASSAGEM EM ALVENARIA (70X70X80CM), REVESTIMENTO EM ARGAMASSA COM ADITIVO IMPERMEABILIZANTE, COM TAMPA DE CONCRETO, INCLUSIVE ESCAVAÇÃO, REATERRO E TRANSPORTE COM RETIRADA DO MATERIAL ESCAVADO (EM CAÇAMBA)</t>
  </si>
  <si>
    <t>ED-49897</t>
  </si>
  <si>
    <t xml:space="preserve">CAIXA DE ESGOTO DE INSPEÇÃO/PASSAGEM EM ALVENARIA (80X80X100CM), REVESTIMENTO EM ARGAMASSA COM ADITIVO IMPERMEABILIZANTE, COM TAMPA DE CONCRETO, INCLUSIVE ESCAVAÇÃO, REATERRO E TRANSPORTE COM RETIRADA DO MATERIAL ESCAVADO (EM CAÇAMBA)</t>
  </si>
  <si>
    <t>ED-49898</t>
  </si>
  <si>
    <t xml:space="preserve">CAIXA DE ESGOTO DE INSPEÇÃO/PASSAGEM EM ALVENARIA (80X80X140CM), REVESTIMENTO EM ARGAMASSA COM ADITIVO IMPERMEABILIZANTE, COM TAMPA DE CONCRETO, INCLUSIVE ESCAVAÇÃO, REATERRO E TRANSPORTE COM RETIRADA DO MATERIAL ESCAVADO (EM CAÇAMBA)</t>
  </si>
  <si>
    <t>ED-49894</t>
  </si>
  <si>
    <t xml:space="preserve">CAIXA DE ESGOTO DE INSPEÇÃO/PASSAGEM EM ALVENARIA (80X80X40CM), REVESTIMENTO EM ARGAMASSA COM ADITIVO IMPERMEABILIZANTE, COM TAMPA DE CONCRETO, INCLUSIVE ESCAVAÇÃO, REATERRO E TRANSPORTE COM RETIRADA DO MATERIAL ESCAVADO (EM CAÇAMBA)</t>
  </si>
  <si>
    <t>ED-49895</t>
  </si>
  <si>
    <t xml:space="preserve">CAIXA DE ESGOTO DE INSPEÇÃO/PASSAGEM EM ALVENARIA (80X80X60CM), REVESTIMENTO EM ARGAMASSA COM ADITIVO IMPERMEABILIZANTE, COM TAMPA DE CONCRETO, INCLUSIVE ESCAVAÇÃO, REATERRO E TRANSPORTE COM RETIRADA DO MATERIAL ESCAVADO (EM CAÇAMBA)</t>
  </si>
  <si>
    <t>ED-49896</t>
  </si>
  <si>
    <t xml:space="preserve">CAIXA DE ESGOTO DE INSPEÇÃO/PASSAGEM EM ALVENARIA (80X80X80CM), REVESTIMENTO EM ARGAMASSA COM ADITIVO IMPERMEABILIZANTE, COM TAMPA DE CONCRETO, INCLUSIVE ESCAVAÇÃO, REATERRO E TRANSPORTE COM RETIRADA DO MATERIAL ESCAVADO (EM CAÇAMBA)</t>
  </si>
  <si>
    <t>ED-49901</t>
  </si>
  <si>
    <t xml:space="preserve">CAIXA DE ESGOTO DE INSPEÇÃO/PASSAGEM EM ALVENARIA (90X90X100CM), REVESTIMENTO EM ARGAMASSA COM ADITIVO IMPERMEABILIZANTE, COM TAMPA DE CONCRETO, INCLUSIVE ESCAVAÇÃO, REATERRO E TRANSPORTE COM RETIRADA DO MATERIAL ESCAVADO (EM CAÇAMBA)</t>
  </si>
  <si>
    <t>ED-49902</t>
  </si>
  <si>
    <t xml:space="preserve">CAIXA DE ESGOTO DE INSPEÇÃO/PASSAGEM EM ALVENARIA (90X90X140CM), REVESTIMENTO EM ARGAMASSA COM ADITIVO IMPERMEABILIZANTE, COM TAMPA DE CONCRETO, INCLUSIVE ESCAVAÇÃO, REATERRO E TRANSPORTE COM RETIRADA DO MATERIAL ESCAVADO (EM CAÇAMBA)</t>
  </si>
  <si>
    <t>ED-49899</t>
  </si>
  <si>
    <t xml:space="preserve">CAIXA DE ESGOTO DE INSPEÇÃO/PASSAGEM EM ALVENARIA (90X90X60CM), REVESTIMENTO EM ARGAMASSA COM ADITIVO IMPERMEABILIZANTE, COM TAMPA DE CONCRETO, INCLUSIVE ESCAVAÇÃO, REATERRO E TRANSPORTE COM RETIRADA DO MATERIAL ESCAVADO (EM CAÇAMBA)</t>
  </si>
  <si>
    <t>ED-49900</t>
  </si>
  <si>
    <t xml:space="preserve">CAIXA DE ESGOTO DE INSPEÇÃO/PASSAGEM EM ALVENARIA (90X90X80CM), REVESTIMENTO EM ARGAMASSA COM ADITIVO IMPERMEABILIZANTE, COM TAMPA DE CONCRETO, INCLUSIVE ESCAVAÇÃO, REATERRO E TRANSPORTE COM RETIRADA DO MATERIAL ESCAVADO (EM CAÇAMBA)</t>
  </si>
  <si>
    <t xml:space="preserve">CAIXA DE ALVENARIA PARA DRENAGEM</t>
  </si>
  <si>
    <t>ED-49931</t>
  </si>
  <si>
    <t xml:space="preserve">CAIXA DE DRENAGEM DE INSPEÇÃO/PASSAGEM EM ALVENARIA (100X100X50CM), REVESTIMENTO EM ARGAMASSA COM ADITIVO IMPERMEABILIZANTE, COM TAMPA EM GRELHA, INCLUSIVE ESCAVAÇÃO, REATERRO E TRANSPORTE COM RETIRADA DO MATERIAL ESCAVADO (EM CAÇAMBA)</t>
  </si>
  <si>
    <t>ED-49932</t>
  </si>
  <si>
    <t xml:space="preserve">CAIXA DE DRENAGEM DE INSPEÇÃO/PASSAGEM EM ALVENARIA (100X100X80CM), REVESTIMENTO EM ARGAMASSA COM ADITIVO IMPERMEABILIZANTE, COM TAMPA EM GRELHA, INCLUSIVE ESCAVAÇÃO, REATERRO E TRANSPORTE COM RETIRADA DO MATERIAL ESCAVADO (EM CAÇAMBA)</t>
  </si>
  <si>
    <t>ED-49905</t>
  </si>
  <si>
    <t xml:space="preserve">CAIXA DE DRENAGEM DE INSPEÇÃO/PASSAGEM EM ALVENARIA (30X30X30CM), REVESTIMENTO EM ARGAMASSA COM ADITIVO IMPERMEABILIZANTE, COM TAMPA EM GRELHA, INCLUSIVE ESCAVAÇÃO, REATERRO E TRANSPORTE COM RETIRADA DO MATERIAL ESCAVADO (EM CAÇAMBA)</t>
  </si>
  <si>
    <t>ED-49906</t>
  </si>
  <si>
    <t xml:space="preserve">CAIXA DE DRENAGEM DE INSPEÇÃO/PASSAGEM EM ALVENARIA (30X30X40CM), REVESTIMENTO EM ARGAMASSA COM ADITIVO IMPERMEABILIZANTE, COM TAMPA EM GRELHA, INCLUSIVE ESCAVAÇÃO, REATERRO E TRANSPORTE COM RETIRADA DO MATERIAL ESCAVADO (EM CAÇAMBA)</t>
  </si>
  <si>
    <t>ED-49907</t>
  </si>
  <si>
    <t xml:space="preserve">CAIXA DE DRENAGEM DE INSPEÇÃO/PASSAGEM EM ALVENARIA (30X30X60CM), REVESTIMENTO EM ARGAMASSA COM ADITIVO IMPERMEABILIZANTE, COM TAMPA EM GRELHA, INCLUSIVE ESCAVAÇÃO, REATERRO E TRANSPORTE COM RETIRADA DO MATERIAL ESCAVADO (EM CAÇAMBA)</t>
  </si>
  <si>
    <t>ED-49908</t>
  </si>
  <si>
    <t xml:space="preserve">CAIXA DE DRENAGEM DE INSPEÇÃO/PASSAGEM EM ALVENARIA (40X40X40CM), REVESTIMENTO EM ARGAMASSA COM ADITIVO IMPERMEABILIZANTE, COM TAMPA EM GRELHA, INCLUSIVE ESCAVAÇÃO, REATERRO E TRANSPORTE COM RETIRADA DO MATERIAL ESCAVADO (EM CAÇAMBA)</t>
  </si>
  <si>
    <t>ED-49909</t>
  </si>
  <si>
    <t xml:space="preserve">CAIXA DE DRENAGEM DE INSPEÇÃO/PASSAGEM EM ALVENARIA (40X40X60CM), REVESTIMENTO EM ARGAMASSA COM ADITIVO IMPERMEABILIZANTE, COM TAMPA EM GRELHA, INCLUSIVE ESCAVAÇÃO, REATERRO E TRANSPORTE COM RETIRADA DO MATERIAL ESCAVADO (EM CAÇAMBA)</t>
  </si>
  <si>
    <t>ED-49910</t>
  </si>
  <si>
    <t xml:space="preserve">CAIXA DE DRENAGEM DE INSPEÇÃO/PASSAGEM EM ALVENARIA (40X40X80CM), REVESTIMENTO EM ARGAMASSA COM ADITIVO IMPERMEABILIZANTE, COM TAMPA EM GRELHA, INCLUSIVE ESCAVAÇÃO, REATERRO E TRANSPORTE COM RETIRADA DO MATERIAL ESCAVADO (EM CAÇAMBA)</t>
  </si>
  <si>
    <t>ED-49913</t>
  </si>
  <si>
    <t xml:space="preserve">CAIXA DE DRENAGEM DE INSPEÇÃO/PASSAGEM EM ALVENARIA (50X50X100CM), REVESTIMENTO EM ARGAMASSA COM ADITIVO IMPERMEABILIZANTE, COM TAMPA EM GRELHA, INCLUSIVE ESCAVAÇÃO, REATERRO E TRANSPORTE COM RETIRADA DO MATERIAL ESCAVADO (EM CAÇAMBA)</t>
  </si>
  <si>
    <t>ED-49911</t>
  </si>
  <si>
    <t xml:space="preserve">CAIXA DE DRENAGEM DE INSPEÇÃO/PASSAGEM EM ALVENARIA (50X50X40CM), REVESTIMENTO EM ARGAMASSA COM ADITIVO IMPERMEABILIZANTE, COM TAMPA EM GRELHA, INCLUSIVE ESCAVAÇÃO, REATERRO E TRANSPORTE COM RETIRADA DO MATERIAL ESCAVADO (EM CAÇAMBA)</t>
  </si>
  <si>
    <t>ED-49912</t>
  </si>
  <si>
    <t xml:space="preserve">CAIXA DE DRENAGEM DE INSPEÇÃO/PASSAGEM EM ALVENARIA (50X50X60CM), REVESTIMENTO EM ARGAMASSA COM ADITIVO IMPERMEABILIZANTE, COM TAMPA EM GRELHA, INCLUSIVE ESCAVAÇÃO, REATERRO E TRANSPORTE COM RETIRADA DO MATERIAL ESCAVADO (EM CAÇAMBA)</t>
  </si>
  <si>
    <t>ED-49917</t>
  </si>
  <si>
    <t xml:space="preserve">CAIXA DE DRENAGEM DE INSPEÇÃO/PASSAGEM EM ALVENARIA (60X60X100CM), REVESTIMENTO EM ARGAMASSA COM ADITIVO IMPERMEABILIZANTE, COM TAMPA EM GRELHA, INCLUSIVE ESCAVAÇÃO, REATERRO E TRANSPORTE COM RETIRADA DO MATERIAL ESCAVADO (EM CAÇAMBA)</t>
  </si>
  <si>
    <t>ED-49914</t>
  </si>
  <si>
    <t xml:space="preserve">CAIXA DE DRENAGEM DE INSPEÇÃO/PASSAGEM EM ALVENARIA (60X60X40CM), REVESTIMENTO EM ARGAMASSA COM ADITIVO IMPERMEABILIZANTE, COM TAMPA EM GRELHA, INCLUSIVE ESCAVAÇÃO, REATERRO E TRANSPORTE COM RETIRADA DO MATERIAL ESCAVADO (EM CAÇAMBA)</t>
  </si>
  <si>
    <t>ED-49915</t>
  </si>
  <si>
    <t xml:space="preserve">CAIXA DE DRENAGEM DE INSPEÇÃO/PASSAGEM EM ALVENARIA (60X60X60CM), REVESTIMENTO EM ARGAMASSA COM ADITIVO IMPERMEABILIZANTE, COM TAMPA EM GRELHA, INCLUSIVE ESCAVAÇÃO, REATERRO E TRANSPORTE COM RETIRADA DO MATERIAL ESCAVADO (EM CAÇAMBA)</t>
  </si>
  <si>
    <t>ED-49916</t>
  </si>
  <si>
    <t xml:space="preserve">CAIXA DE DRENAGEM DE INSPEÇÃO/PASSAGEM EM ALVENARIA (60X60X80CM), REVESTIMENTO EM ARGAMASSA COM ADITIVO IMPERMEABILIZANTE, COM TAMPA EM GRELHA, INCLUSIVE ESCAVAÇÃO, REATERRO E TRANSPORTE COM RETIRADA DO MATERIAL ESCAVADO (EM CAÇAMBA)</t>
  </si>
  <si>
    <t>ED-49921</t>
  </si>
  <si>
    <t xml:space="preserve">CAIXA DE DRENAGEM DE INSPEÇÃO/PASSAGEM EM ALVENARIA (70X70X110CM), REVESTIMENTO EM ARGAMASSA COM ADITIVO IMPERMEABILIZANTE, COM TAMPA EM GRELHA, INCLUSIVE ESCAVAÇÃO, REATERRO E TRANSPORTE COM RETIRADA DO MATERIAL ESCAVADO (EM CAÇAMBA)</t>
  </si>
  <si>
    <t>ED-49918</t>
  </si>
  <si>
    <t xml:space="preserve">CAIXA DE DRENAGEM DE INSPEÇÃO/PASSAGEM EM ALVENARIA (70X70X40CM), REVESTIMENTO EM ARGAMASSA COM ADITIVO IMPERMEABILIZANTE, COM TAMPA EM GRELHA, INCLUSIVE ESCAVAÇÃO, REATERRO E TRANSPORTE COM RETIRADA DO MATERIAL ESCAVADO (EM CAÇAMBA)</t>
  </si>
  <si>
    <t>ED-49919</t>
  </si>
  <si>
    <t xml:space="preserve">CAIXA DE DRENAGEM DE INSPEÇÃO/PASSAGEM EM ALVENARIA (70X70X60CM), REVESTIMENTO EM ARGAMASSA COM ADITIVO IMPERMEABILIZANTE, COM TAMPA EM GRELHA, INCLUSIVE ESCAVAÇÃO, REATERRO E TRANSPORTE COM RETIRADA DO MATERIAL ESCAVADO (EM CAÇAMBA)</t>
  </si>
  <si>
    <t>ED-49920</t>
  </si>
  <si>
    <t xml:space="preserve">CAIXA DE DRENAGEM DE INSPEÇÃO/PASSAGEM EM ALVENARIA (70X70X80CM), REVESTIMENTO EM ARGAMASSA COM ADITIVO IMPERMEABILIZANTE, COM TAMPA EM GRELHA, INCLUSIVE ESCAVAÇÃO, REATERRO E TRANSPORTE COM RETIRADA DO MATERIAL ESCAVADO (EM CAÇAMBA)</t>
  </si>
  <si>
    <t>ED-49925</t>
  </si>
  <si>
    <t xml:space="preserve">CAIXA DE DRENAGEM DE INSPEÇÃO/PASSAGEM EM ALVENARIA (80X80X100CM), REVESTIMENTO EM ARGAMASSA COM ADITIVO IMPERMEABILIZANTE, COM TAMPA EM GRELHA, INCLUSIVE ESCAVAÇÃO, REATERRO E TRANSPORTE COM RETIRADA DO MATERIAL ESCAVADO (EM CAÇAMBA)</t>
  </si>
  <si>
    <t>ED-49926</t>
  </si>
  <si>
    <t xml:space="preserve">CAIXA DE DRENAGEM DE INSPEÇÃO/PASSAGEM EM ALVENARIA (80X80X140CM), REVESTIMENTO EM ARGAMASSA COM ADITIVO IMPERMEABILIZANTE, COM TAMPA EM GRELHA, INCLUSIVE ESCAVAÇÃO, REATERRO E TRANSPORTE COM RETIRADA DO MATERIAL ESCAVADO (EM CAÇAMBA)</t>
  </si>
  <si>
    <t>ED-49922</t>
  </si>
  <si>
    <t xml:space="preserve">CAIXA DE DRENAGEM DE INSPEÇÃO/PASSAGEM EM ALVENARIA (80X80X40CM), REVESTIMENTO EM ARGAMASSA COM ADITIVO IMPERMEABILIZANTE, COM TAMPA EM GRELHA, INCLUSIVE ESCAVAÇÃO, REATERRO E TRANSPORTE COM RETIRADA DO MATERIAL ESCAVADO (EM CAÇAMBA)</t>
  </si>
  <si>
    <t>ED-49923</t>
  </si>
  <si>
    <t xml:space="preserve">CAIXA DE DRENAGEM DE INSPEÇÃO/PASSAGEM EM ALVENARIA (80X80X60CM), REVESTIMENTO EM ARGAMASSA COM ADITIVO IMPERMEABILIZANTE, COM TAMPA EM GRELHA, INCLUSIVE ESCAVAÇÃO, REATERRO E TRANSPORTE COM RETIRADA DO MATERIAL ESCAVADO (EM CAÇAMBA)</t>
  </si>
  <si>
    <t>ED-49924</t>
  </si>
  <si>
    <t xml:space="preserve">CAIXA DE DRENAGEM DE INSPEÇÃO/PASSAGEM EM ALVENARIA (80X80X80CM), REVESTIMENTO EM ARGAMASSA COM ADITIVO IMPERMEABILIZANTE, COM TAMPA EM GRELHA, INCLUSIVE ESCAVAÇÃO, REATERRO E TRANSPORTE COM RETIRADA DO MATERIAL ESCAVADO (EM CAÇAMBA)</t>
  </si>
  <si>
    <t>ED-49929</t>
  </si>
  <si>
    <t xml:space="preserve">CAIXA DE DRENAGEM DE INSPEÇÃO/PASSAGEM EM ALVENARIA (90X90X100CM), REVESTIMENTO EM ARGAMASSA COM ADITIVO IMPERMEABILIZANTE, COM TAMPA EM GRELHA, INCLUSIVE ESCAVAÇÃO, REATERRO E TRANSPORTE COM RETIRADA DO MATERIAL ESCAVADO (EM CAÇAMBA)</t>
  </si>
  <si>
    <t>ED-49930</t>
  </si>
  <si>
    <t xml:space="preserve">CAIXA DE DRENAGEM DE INSPEÇÃO/PASSAGEM EM ALVENARIA (90X90X140CM), REVESTIMENTO EM ARGAMASSA COM ADITIVO IMPERMEABILIZANTE, COM TAMPA EM GRELHA, INCLUSIVE ESCAVAÇÃO, REATERRO E TRANSPORTE COM RETIRADA DO MATERIAL ESCAVADO (EM CAÇAMBA)</t>
  </si>
  <si>
    <t>ED-49927</t>
  </si>
  <si>
    <t xml:space="preserve">CAIXA DE DRENAGEM DE INSPEÇÃO/PASSAGEM EM ALVENARIA (90X90X60CM), REVESTIMENTO EM ARGAMASSA COM ADITIVO IMPERMEABILIZANTE, COM TAMPA EM GRELHA, INCLUSIVE ESCAVAÇÃO, REATERRO E TRANSPORTE COM RETIRADA DO MATERIAL ESCAVADO (EM CAÇAMBA)</t>
  </si>
  <si>
    <t>ED-49928</t>
  </si>
  <si>
    <t xml:space="preserve">CAIXA DE DRENAGEM DE INSPEÇÃO/PASSAGEM EM ALVENARIA (90X90X80CM), REVESTIMENTO EM ARGAMASSA COM ADITIVO IMPERMEABILIZANTE, COM TAMPA EM GRELHA, INCLUSIVE ESCAVAÇÃO, REATERRO E TRANSPORTE COM RETIRADA DO MATERIAL ESCAVADO (EM CAÇAMBA)</t>
  </si>
  <si>
    <t xml:space="preserve">RESERVATÓRIO DE ÁGUA</t>
  </si>
  <si>
    <t>ED-49936</t>
  </si>
  <si>
    <t xml:space="preserve">CAIXA D'ÁGUA DE POLIETILENO, CAPACIDADE DE 1.000L, INCLUSIVE TAMPA, TORNEIRA DE BOIA, EXTRAVASOR, TUBO DE LIMPEZA E ACESSÓRIOS, EXCLUSIVE TUBULAÇÃO DE ENTRADA/SAÍDA DE ÁGUA</t>
  </si>
  <si>
    <t>ED-49937</t>
  </si>
  <si>
    <t xml:space="preserve">CAIXA D'ÁGUA DE POLIETILENO, CAPACIDADE DE 1.500L, INCLUSIVE TAMPA, TORNEIRA DE BOIA, EXTRAVASOR, TUBO DE LIMPEZA E ACESSÓRIOS, EXCLUSIVE TUBULAÇÃO DE ENTRADA/SAÍDA DE ÁGUA</t>
  </si>
  <si>
    <t>ED-49934</t>
  </si>
  <si>
    <t xml:space="preserve">CAIXA D'ÁGUA DE POLIETILENO, CAPACIDADE DE 250L, INCLUSIVE TAMPA, TORNEIRA DE BOIA, EXTRAVASOR, TUBO DE LIMPEZA E ACESSÓRIOS, EXCLUSIVE TUBULAÇÃO DE ENTRADA/SAÍDA DE ÁGUA</t>
  </si>
  <si>
    <t>ED-29741</t>
  </si>
  <si>
    <t xml:space="preserve">CAIXA D'ÁGUA DE POLIETILENO, CAPACIDADE DE 3.000L, INCLUSIVE TAMPA, TORNEIRA DE BOIA, EXTRAVASOR, TUBO DE LIMPEZA E ACESSÓRIOS, EXCLUSIVE TUBULAÇÃO DE ENTRADA/SAÍDA DE ÁGUA</t>
  </si>
  <si>
    <t>ED-29762</t>
  </si>
  <si>
    <t xml:space="preserve">CAIXA D'ÁGUA DE POLIETILENO, CAPACIDADE DE 310L, INCLUSIVE TAMPA, TORNEIRA DE BOIA, EXTRAVASOR, TUBO DE LIMPEZA E ACESSÓRIOS, EXCLUSIVE TUBULAÇÃO DE ENTRADA/SAÍDA DE ÁGUA</t>
  </si>
  <si>
    <t>ED-49935</t>
  </si>
  <si>
    <t xml:space="preserve">CAIXA D'ÁGUA DE POLIETILENO, CAPACIDADE DE 500L, INCLUSIVE TAMPA, TORNEIRA DE BOIA, EXTRAVASOR, TUBO DE LIMPEZA E ACESSÓRIOS, EXCLUSIVE TUBULAÇÃO DE ENTRADA/SAÍDA DE ÁGUA</t>
  </si>
  <si>
    <t>ED-29742</t>
  </si>
  <si>
    <t xml:space="preserve">CAIXA D'ÁGUA DE POLIETILENO, CAPACIDADE DE 5.000L, INCLUSIVE TAMPA, TORNEIRA DE BOIA, EXTRAVASOR, TUBO DE LIMPEZA E ACESSÓRIOS, EXCLUSIVE TUBULAÇÃO DE ENTRADA/SAÍDA DE ÁGUA</t>
  </si>
  <si>
    <t>ED-9941</t>
  </si>
  <si>
    <t xml:space="preserve">RESERVATÓRIO DE ÁGUA ENTERRADO, CAPACIDADE DE 15M3, EM CONCRETO ARMADO COM CASAS DE BOMBAS, INCLUSIVE ALÇAPÃO, ESCAVAÇÃO, REATERRO E TRANSPORTE COM RETIRADA DO MATERIAL ESCAVADO (EM CAÇAMBA), EXCLUSIVE TUBULAÇÕES, BOMBAS E QUADROS
</t>
  </si>
  <si>
    <t xml:space="preserve">ELETROBOMBA DE RECALQUE</t>
  </si>
  <si>
    <t>ED-49862</t>
  </si>
  <si>
    <t xml:space="preserve">BOMBA CENTRÍFUGA MONOFÁSICA DE 0,33CV, INCLUSIVE FORNECIMENTO E INSTALAÇÃO</t>
  </si>
  <si>
    <t>ED-49863</t>
  </si>
  <si>
    <t xml:space="preserve">BOMBA CENTRÍFUGA MONOFÁSICA DE 0,5CV, INCLUSIVE FORNECIMENTO E INSTALAÇÃO</t>
  </si>
  <si>
    <t>ED-49864</t>
  </si>
  <si>
    <t xml:space="preserve">BOMBA CENTRÍFUGA MONOFÁSICA DE 0,75CV, INCLUSIVE FORNECIMENTO E INSTALAÇÃO</t>
  </si>
  <si>
    <t>ED-49861</t>
  </si>
  <si>
    <t xml:space="preserve">BOMBA CENTRÍFUGA MONOFÁSICA DE 1CV, INCLUSIVE FORNECIMENTO E INSTALAÇÃO</t>
  </si>
  <si>
    <t>ED-49869</t>
  </si>
  <si>
    <t xml:space="preserve">BOMBA CENTRÍFUGA TRIFÁSICA DE 10CV, INCLUSIVE FORNECIMENTO E INSTALAÇÃO</t>
  </si>
  <si>
    <t>ED-34629</t>
  </si>
  <si>
    <t xml:space="preserve">BOMBA CENTRÍFUGA TRIFÁSICA DE 1,5CV, INCLUSIVE FORNECIMENTO E INSTALAÇÃO</t>
  </si>
  <si>
    <t>ED-49865</t>
  </si>
  <si>
    <t xml:space="preserve">BOMBA CENTRÍFUGA TRIFÁSICA DE 2CV, INCLUSIVE FORNECIMENTO E INSTALAÇÃO</t>
  </si>
  <si>
    <t>ED-49866</t>
  </si>
  <si>
    <t xml:space="preserve">BOMBA CENTRÍFUGA TRIFÁSICA DE 3CV, INCLUSIVE FORNECIMENTO E INSTALAÇÃO</t>
  </si>
  <si>
    <t>ED-49867</t>
  </si>
  <si>
    <t xml:space="preserve">BOMBA CENTRÍFUGA TRIFÁSICA DE 5CV, INCLUSIVE FORNECIMENTO E INSTALAÇÃO</t>
  </si>
  <si>
    <t>ED-49868</t>
  </si>
  <si>
    <t xml:space="preserve">BOMBA CENTRÍFUGA TRIFÁSICA DE 7,5CV, INCLUSIVE FORNECIMENTO E INSTALAÇÃO</t>
  </si>
  <si>
    <t xml:space="preserve">TORNEIRA DE BOIA</t>
  </si>
  <si>
    <t>ED-50302</t>
  </si>
  <si>
    <t xml:space="preserve">TORNEIRA CHAVE BOIA AUTOMÁTICA PARA RESERVATÓRIO</t>
  </si>
  <si>
    <t>ED-50305</t>
  </si>
  <si>
    <t xml:space="preserve">TORNEIRA DE BOIA, TIPO ROSCÁVEL 1", EXCLUSIVE ADAPTADOR SOLDÁVEL DE PVC COM FLANGES E ANEL PARA CAIXA DÁGUA</t>
  </si>
  <si>
    <t>ED-50307</t>
  </si>
  <si>
    <t xml:space="preserve">TORNEIRA DE BOIA, TIPO ROSCÁVEL 1.1/2", EXCLUSIVE ADAPTADOR SOLDÁVEL DE PVC COM FLANGES E ANEL PARA CAIXA DÁGUA</t>
  </si>
  <si>
    <t>ED-50306</t>
  </si>
  <si>
    <t xml:space="preserve">TORNEIRA DE BOIA, TIPO ROSCÁVEL 1.1/4", EXCLUSIVE ADAPTADOR SOLDÁVEL DE PVC COM FLANGES E ANEL PARA CAIXA DÁGUA</t>
  </si>
  <si>
    <t>ED-50303</t>
  </si>
  <si>
    <t xml:space="preserve">TORNEIRA DE BOIA, TIPO ROSCÁVEL 1/2", EXCLUSIVE ADAPTADOR SOLDÁVEL DE PVC COM FLANGES E ANEL PARA CAIXA DÁGUA</t>
  </si>
  <si>
    <t>ED-50308</t>
  </si>
  <si>
    <t xml:space="preserve">TORNEIRA DE BOIA, TIPO ROSCÁVEL 2", EXCLUSIVE ADAPTADOR SOLDÁVEL DE PVC COM FLANGES E ANEL PARA CAIXA DÁGUA</t>
  </si>
  <si>
    <t>ED-50304</t>
  </si>
  <si>
    <t xml:space="preserve">TORNEIRA DE BOIA, TIPO ROSCÁVEL 3/4", EXCLUSIVE ADAPTADOR SOLDÁVEL DE PVC COM FLANGES E ANEL PARA CAIXA DÁGUA</t>
  </si>
  <si>
    <t xml:space="preserve">ABERTURA DE POÇO</t>
  </si>
  <si>
    <t>ED-48152</t>
  </si>
  <si>
    <t xml:space="preserve">ABERTURA MANUAL DE POÇO COM PROFUNDIDADE MAIOR QUE 2,0M, DIÂMETRO DE 1,20M, INCLUSIVE AFASTAMENTO DO MATERIAL ESCAVADO</t>
  </si>
  <si>
    <t>ED-48151</t>
  </si>
  <si>
    <t xml:space="preserve">ABERTURA MANUAL DE POÇO COM PROFUNDIDADE MENOR OU IGUAL 2,0M, DIÂMETRO DE 1,20M, INCLUSIVE AFASTAMENTO DO MATERIAL ESCAVADO</t>
  </si>
  <si>
    <t xml:space="preserve">FOSSA SÉPTICA</t>
  </si>
  <si>
    <t>ED-32207</t>
  </si>
  <si>
    <t xml:space="preserve">FILTRO ANAERÓBICO CIRCULAR DE CONCRETO PRÉ-MOLDADO, DIÂMETRO 250CM E PROFUNDIDADE DE 150CM, EXCLUSIVE ESCAVAÇÃO</t>
  </si>
  <si>
    <t>ED-48146</t>
  </si>
  <si>
    <t xml:space="preserve">FOSSA SÉPTICA PARA 1500 L/DIA, DE CONCRETO, INSTALADA (15 PESSOAS), INCLUSIVE BOTA FORA DE MATERIAL ESCAVADO</t>
  </si>
  <si>
    <t>ED-48147</t>
  </si>
  <si>
    <t xml:space="preserve">FOSSA SÉPTICA PARA 2250 L/DIA, DE CONCRETO, INSTALADA (30 PESSOAS), INCLUSIVE BOTA FORA DE MATERIAL ESCAVADO</t>
  </si>
  <si>
    <t>ED-48148</t>
  </si>
  <si>
    <t xml:space="preserve">FOSSA SÉPTICA PARA 3000 L/DIA, DE CONCRETO, INSTALADA (40 PESSOAS), INCLUSIVE BOTA FORA DE MATERIAL ESCAVADO</t>
  </si>
  <si>
    <t>ED-48149</t>
  </si>
  <si>
    <t xml:space="preserve">FOSSA SÉPTICA PARA 3750 L/DIA, DE CONCRETO, INSTALADA (100 PESSOAS), INCLUSIVE BOTA FORA DE MATERIAL ESCAVADO</t>
  </si>
  <si>
    <t>DRENAGEM</t>
  </si>
  <si>
    <t xml:space="preserve">CANALETA PRÉ-MOLDADA</t>
  </si>
  <si>
    <t>ED-48552</t>
  </si>
  <si>
    <t xml:space="preserve">CANALETA PARA DRENAGEM, PRÉ-MOLDADA, TIPO MEIA CANA, DIÂMETRO 30CM, EXCLUSIVE TAMPA, INCLUSIVE ASSENTAMENTO EM ARGAMASSA, TRAÇO 1:3 (CIMENTO E AREIA), ESCAVAÇÃO, TRANSPORTE E RETIRADA DO MATERIAL ESCAVADO (EM CAÇAMBA)</t>
  </si>
  <si>
    <t>ED-48553</t>
  </si>
  <si>
    <t xml:space="preserve">CANALETA PARA DRENAGEM, PRÉ-MOLDADA, TIPO MEIA CANA, DIÂMETRO 40CM, EXCLUSIVE TAMPA, INCLUSIVE ASSENTAMENTO EM ARGAMASSA, TRAÇO 1:3 (CIMENTO E AREIA), ESCAVAÇÃO, TRANSPORTE E RETIRADA DO MATERIAL ESCAVADO (EM CAÇAMBA)</t>
  </si>
  <si>
    <t>ED-48554</t>
  </si>
  <si>
    <t xml:space="preserve">CANALETA PARA DRENAGEM, PRÉ-MOLDADA, TIPO MEIA CANA, DIÂMETRO 50CM, EXCLUSIVE TAMPA, INCLUSIVE ASSENTAMENTO EM ARGAMASSA, TRAÇO 1:3 (CIMENTO E AREIA), ESCAVAÇÃO, TRANSPORTE E RETIRADA DO MATERIAL ESCAVADO (EM CAÇAMBA)</t>
  </si>
  <si>
    <t>ED-48555</t>
  </si>
  <si>
    <t xml:space="preserve">CANALETA PARA DRENAGEM, PRÉ-MOLDADA, TIPO MEIA CANA, DIÂMETRO 60CM, EXCLUSIVE TAMPA, INCLUSIVE ASSENTAMENTO EM ARGAMASSA, TRAÇO 1:3 (CIMENTO E AREIA), ESCAVAÇÃO, TRANSPORTE E RETIRADA DO MATERIAL ESCAVADO (EM CAÇAMBA)</t>
  </si>
  <si>
    <t>ED-48562</t>
  </si>
  <si>
    <t xml:space="preserve">CANALETA SANITÁRIA, SEÇÃO 5X8CM, EM ARGAMASSA, TRAÇO 1:3 (CIMENTO E AREIA) COM ADITIVO IMPERMEABILIZANTE, EXCLUSIVE TAMPA, INCLUSIVE CORTE NO PISO, TRANSPORTE E RETIRADA DO MATERIAL DEMOLIDO (EM CAÇAMBA)</t>
  </si>
  <si>
    <t xml:space="preserve">CANALETA DE CONCRETO MOLDADA IN-LOCO</t>
  </si>
  <si>
    <t>ED-14720</t>
  </si>
  <si>
    <t xml:space="preserve">CANALETA PARA DRENAGEM, EM CONCRETO COM FCK 15MPA, MOLDADA IN LOCO, SEÇÃO 15X15CM, FORMA EM CONTRA BARRANCO, EXCLUSIVE TAMPA, INCLUSIVE ESCAVAÇÃO, REATERRO COM TRANSPORTE E RETIRADA DO MATERIAL ESCAVADO (EM CAÇAMBA)</t>
  </si>
  <si>
    <t>ED-14740</t>
  </si>
  <si>
    <t xml:space="preserve">CANALETA PARA DRENAGEM, EM CONCRETO COM FCK 15MPA, MOLDADA IN LOCO, SEÇÃO 15X15CM, FORMA EM MADEIRA, EXCLUSIVE TAMPA, INCLUSIVE ESCAVAÇÃO, REATERRO COM TRANSPORTE E RETIRADA DO MATERIAL ESCAVADO (EM CAÇAMBA)</t>
  </si>
  <si>
    <t>ED-14721</t>
  </si>
  <si>
    <t xml:space="preserve">CANALETA PARA DRENAGEM, EM CONCRETO COM FCK 15MPA, MOLDADA IN LOCO, SEÇÃO 20X20CM, FORMA EM CONTRA BARRANCO, EXCLUSIVE TAMPA, INCLUSIVE ESCAVAÇÃO, REATERRO COM TRANSPORTE E RETIRADA DO MATERIAL ESCAVADO (EM CAÇAMBA)</t>
  </si>
  <si>
    <t>ED-14741</t>
  </si>
  <si>
    <t xml:space="preserve">CANALETA PARA DRENAGEM, EM CONCRETO COM FCK 15MPA, MOLDADA IN LOCO, SEÇÃO 20X20CM, FORMA EM MADEIRA, EXCLUSIVE TAMPA, INCLUSIVE ESCAVAÇÃO, REATERRO COM TRANSPORTE E RETIRADA DO MATERIAL ESCAVADO (EM CAÇAMBA)</t>
  </si>
  <si>
    <t>ED-14725</t>
  </si>
  <si>
    <t xml:space="preserve">CANALETA PARA DRENAGEM, EM CONCRETO COM FCK 15MPA, MOLDADA IN LOCO, SEÇÃO 30X20CM,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</si>
  <si>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ED-14726</t>
  </si>
  <si>
    <t xml:space="preserve">CANALETA PARA DRENAGEM, EM CONCRETO COM FCK 15MPA, MOLDADA IN LOCO, SEÇÃO 30X20CM, FORMA EM CONTRA BARRANCO, COM TAMPA EM CONCRETO  PARA TRÂNSITO DE PEDESTRE, INCLUSIVE ESCAVAÇÃO, REATERRO COM TRANSPORTE E RETIRADA DO MATERIAL ESCAVADO (EM CAÇAMBA)</t>
  </si>
  <si>
    <t>ED-14728</t>
  </si>
  <si>
    <t xml:space="preserve">CANALETA PARA DRENAGEM, EM CONCRETO COM FCK 15MPA, MOLDADA IN LOCO, SEÇÃO 30X20CM, FORMA EM CONTRA BARRANCO, EXCLUSIVE TAMPA, INCLUSIVE ESCAVAÇÃO, REATERRO COM TRANSPORTE E RETIRADA DO MATERIAL ESCAVADO (EM CAÇAMBA)</t>
  </si>
  <si>
    <t>ED-14746</t>
  </si>
  <si>
    <t xml:space="preserve">CANALETA PARA DRENAGEM, EM CONCRETO COM FCK 15MPA, MOLDADA IN LOCO, SEÇÃO 30X20CM, FORMA EM MADEIRA, COM GRELHA EM BARRA REDONDA DN 12,5MM (1/2") E REQUADRO EM BARRA REDONDA DN 20MM (3/4") COM UMA (1) DEMÃO DE FUNDO ANTICORROSIVO E DUAS (2) DEMÃOS DE PINTURA ESMALTE, INCLUSIVE ESCAVAÇÃO, REATERRO COM TRANSPORTE E RETIRADA DO MATERIAL ESCAVADO (EM CAÇAMBA)</t>
  </si>
  <si>
    <t>ED-14747</t>
  </si>
  <si>
    <t xml:space="preserve">CANALETA PARA DRENAGEM, EM CONCRETO COM FCK 15MPA, MOLDADA IN LOCO, SEÇÃO 30X20CM, FORMA EM MADEIRA, COM TAMPA EM CONCRETO PARA TRÂNSITO DE PEDESTRE, INCLUSIVE ESCAVAÇÃO, REATERRO COM TRANSPORTE E RETIRADA DO MATERIAL ESCAVADO (EM CAÇAMBA)</t>
  </si>
  <si>
    <t>ED-14748</t>
  </si>
  <si>
    <t xml:space="preserve">CANALETA PARA DRENAGEM, EM CONCRETO COM FCK 15MPA, MOLDADA IN LOCO, SEÇÃO 30X20CM, FORMA EM MADEIRA, EXCLUSIVE TAMPA, INCLUSIVE ESCAVAÇÃO, REATERRO COM TRANSPORTE E RETIRADA DO MATERIAL ESCAVADO (EM CAÇAMBA)</t>
  </si>
  <si>
    <t>ED-14718</t>
  </si>
  <si>
    <t xml:space="preserve">CANALETA PARA DRENAGEM, EM CONCRETO COM FCK 15MPA, MOLDADA IN LOCO, SEÇÃO 30X30CM, FORMA EM CONTRA BARRANCO, COM GRELHA EM BARRA REDONDA DN 12,5MM (1/2") E REQUADRO EM BARRA REDONDA DN 20MM (3/4") COM UMA (1) DEMÃO DE FUNDO ANTICORROSIVO E DUAS (2) DEMÃOS DE PINTURA ESMALTE, INCLUSIVE ESCAVAÇÃO, REATERRO COM TRANSPORTE E RETIRADA DO MATERIAL ESCAVADO (EM CAÇAMBA)</t>
  </si>
  <si>
    <t>ED-14719</t>
  </si>
  <si>
    <t xml:space="preserve">CANALETA PARA DRENAGEM, EM CONCRETO COM FCK 15MPA, MOLDADA IN LOCO, SEÇÃO 30X30CM, FORMA EM CONTRA BARRANCO, COM TAMPA EM CONCRETO  PARA TRÂNSITO DE PEDESTRE, INCLUSIVE ESCAVAÇÃO, REATERRO COM TRANSPORTE E RETIRADA DO MATERIAL ESCAVADO (EM CAÇAMBA)</t>
  </si>
  <si>
    <t>ED-14722</t>
  </si>
  <si>
    <t xml:space="preserve">CANALETA PARA DRENAGEM, EM CONCRETO COM FCK 15MPA, MOLDADA IN LOCO, SEÇÃO 30X30CM, FORMA EM CONTRA BARRANCO, EXCLUSIVE TAMPA, INCLUSIVE ESCAVAÇÃO, REATERRO COM TRANSPORTE E RETIRADA DO MATERIAL ESCAVADO (EM CAÇAMBA)</t>
  </si>
  <si>
    <t>ED-14737</t>
  </si>
  <si>
    <t xml:space="preserve">CANALETA PARA DRENAGEM, EM CONCRETO COM FCK 15MPA, MOLDADA IN LOCO, SEÇÃO 30X30CM, FORMA EM MADEIRA, COM GRELHA EM BARRA REDONDA DN 12,5MM (1/2") E REQUADRO EM BARRA REDONDA DN 20MM (3/4") COM UMA (1) DEMÃO DE FUNDO ANTICORROSIVO E DUAS (2) DEMÃOS DE PINTURA ESMALTE, INCLUSIVE ESCAVAÇÃO, REATERRO COM TRANSPORTE E RETIRADA DO MATERIAL ESCAVADO (EM CAÇAMBA)</t>
  </si>
  <si>
    <t>ED-14739</t>
  </si>
  <si>
    <t xml:space="preserve">CANALETA PARA DRENAGEM, EM CONCRETO COM FCK 15MPA, MOLDADA IN LOCO, SEÇÃO 30X30CM, FORMA EM MADEIRA, COM TAMPA EM CONCRETO  PARA TRÂNSITO DE PEDESTRE, INCLUSIVE ESCAVAÇÃO, REATERRO COM TRANSPORTE E RETIRADA DO MATERIAL ESCAVADO (EM CAÇAMBA)</t>
  </si>
  <si>
    <t>ED-14742</t>
  </si>
  <si>
    <t xml:space="preserve">CANALETA PARA DRENAGEM, EM CONCRETO COM FCK 15MPA, MOLDADA IN LOCO, SEÇÃO 30X30CM, FORMA EM MADEIRA, EXCLUSIVE TAMPA, INCLUSIVE ESCAVAÇÃO, REATERRO COM TRANSPORTE E RETIRADA DO MATERIAL ESCAVADO (EM CAÇAMBA)</t>
  </si>
  <si>
    <t>ED-14581</t>
  </si>
  <si>
    <t xml:space="preserve">CANALETA PARA DRENAGEM, EM CONCRETO COM FCK 15MPA, MOLDADA IN LOCO, SEÇÃO 40X40CM, FORMA EM CONTRA BARRANCO, EXCLUSIVE TAMPA, INCLUSIVE ESCAVAÇÃO, REATERRO COM TRANSPORTE E RETIRADA DO MATERIAL ESCAVADO (EM CAÇAMBA)</t>
  </si>
  <si>
    <t>ED-14743</t>
  </si>
  <si>
    <t xml:space="preserve">CANALETA PARA DRENAGEM, EM CONCRETO COM FCK 15MPA, MOLDADA IN LOCO, SEÇÃO 40X40CM, FORMA EM MADEIRA, EXCLUSIVE TAMPA, INCLUSIVE ESCAVAÇÃO, REATERRO COM TRANSPORTE E RETIRADA DO MATERIAL ESCAVADO (EM CAÇAMBA)</t>
  </si>
  <si>
    <t>ED-14723</t>
  </si>
  <si>
    <t xml:space="preserve">CANALETA PARA DRENAGEM, EM CONCRETO COM FCK 15MPA, MOLDADA IN LOCO, SEÇÃO 60X60CM, FORMA EM CONTRA BARRANCO, EXCLUSIVE TAMPA, INCLUSIVE ESCAVAÇÃO, REATERRO COM TRANSPORTE E RETIRADA DO MATERIAL ESCAVADO (EM CAÇAMBA)</t>
  </si>
  <si>
    <t>ED-14744</t>
  </si>
  <si>
    <t xml:space="preserve">CANALETA PARA DRENAGEM, EM CONCRETO COM FCK 15MPA, MOLDADA IN LOCO, SEÇÃO 60X60CM, FORMA EM MADEIRA, EXCLUSIVE TAMPA, INCLUSIVE ESCAVAÇÃO, REATERRO COM TRANSPORTE E RETIRADA DO MATERIAL ESCAVADO (EM CAÇAMBA)</t>
  </si>
  <si>
    <t>ED-14724</t>
  </si>
  <si>
    <t xml:space="preserve">CANALETA PARA DRENAGEM, EM CONCRETO COM FCK 15MPA, MOLDADA IN LOCO, SEÇÃO 90X90CM, FORMA EM CONTRA BARRANCO, EXCLUSIVE TAMPA, INCLUSIVE ESCAVAÇÃO, REATERRO COM TRANSPORTE E RETIRADA DO MATERIAL ESCAVADO (EM CAÇAMBA)</t>
  </si>
  <si>
    <t>ED-14745</t>
  </si>
  <si>
    <t xml:space="preserve">CANALETA PARA DRENAGEM, EM CONCRETO COM FCK 15MPA, MOLDADA IN LOCO, SEÇÃO 90X90CM, FORMA EM MADEIRA, EXCLUSIVE TAMPA, INCLUSIVE ESCAVAÇÃO, REATERRO COM TRANSPORTE E RETIRADA DO MATERIAL ESCAVADO (EM CAÇAMBA)</t>
  </si>
  <si>
    <t xml:space="preserve">TUBULAÇÃO PARA DRENAGEM</t>
  </si>
  <si>
    <t>ED-48669</t>
  </si>
  <si>
    <t xml:space="preserve">FORNECIMENTO E ASSENTAMENTO DE TUBO PVC RÍGIDO, DRENAGEM/PLUVIAL, PBV - SÉRIE NORMAL, DN 100 MM (4"), INCLUSIVE CONEXÕES</t>
  </si>
  <si>
    <t>ED-48670</t>
  </si>
  <si>
    <t xml:space="preserve">FORNECIMENTO E ASSENTAMENTO DE TUBO PVC RÍGIDO, DRENAGEM/PLUVIAL, PBV - SÉRIE NORMAL, DN 150 MM (6"), INCLUSIVE CONEXÕES</t>
  </si>
  <si>
    <t>ED-48671</t>
  </si>
  <si>
    <t xml:space="preserve">FORNECIMENTO E ASSENTAMENTO DE TUBO PVC RÍGIDO, DRENAGEM/PLUVIAL, PBV - SÉRIE NORMAL, DN 200 MM (8"), INCLUSIVE CONEXÕES</t>
  </si>
  <si>
    <t>ED-48667</t>
  </si>
  <si>
    <t xml:space="preserve">FORNECIMENTO E ASSENTAMENTO DE TUBO PVC RÍGIDO, DRENAGEM/PLUVIAL, PBV - SÉRIE NORMAL, DN 50 MM (2"), INCLUSIVE CONEXÕES</t>
  </si>
  <si>
    <t>ED-48668</t>
  </si>
  <si>
    <t xml:space="preserve">FORNECIMENTO E ASSENTAMENTO DE TUBO PVC RÍGIDO, DRENAGEM/PLUVIAL, PBV - SÉRIE NORMAL, DN 75 MM (3"), INCLUSIVE CONEXÕES</t>
  </si>
  <si>
    <t xml:space="preserve">TUBULAÇÃO PERFURADO EM PVC FLEXÍVEL CORRUGADO</t>
  </si>
  <si>
    <t>ED-5371</t>
  </si>
  <si>
    <t xml:space="preserve">TUBO PERFURADO CORRUGADO EM PEAD PARA DRENAGEM, DN 100MM(4"), EXCLUSIVE ESCAVAÇÃO DE VALA E APLICAÇÃO DE MATERIAL DRENANTE</t>
  </si>
  <si>
    <t>ED-5372</t>
  </si>
  <si>
    <t xml:space="preserve">TUBO PERFURADO CORRUGADO EM PEAD PARA DRENAGEM, DN 160MM(6"), EXCLUSIVE ESCAVAÇÃO DE VALA E APLICAÇÃO DE MATERIAL DRENANTE</t>
  </si>
  <si>
    <t>ED-5376</t>
  </si>
  <si>
    <t xml:space="preserve">TUBO PERFURADO CORRUGADO EM PEAD PARA DRENAGEM, DN 200MM(8"), EXCLUSIVE ESCAVAÇÃO DE VALA E APLICAÇÃO DE MATERIAL DRENANTE</t>
  </si>
  <si>
    <t>ED-5370</t>
  </si>
  <si>
    <t xml:space="preserve">TUBO PERFURADO CORRUGADO EM PEAD PARA DRENAGEM, DN 65MM(2.1/2"), EXCLUSIVE ESCAVAÇÃO DE VALA E APLICAÇÃO DE MATERIAL DRENANTE</t>
  </si>
  <si>
    <t xml:space="preserve">TUBULAÇÃO DE CONCRETO SIMPLES</t>
  </si>
  <si>
    <t>ED-9203</t>
  </si>
  <si>
    <t xml:space="preserve">TUBO DE CONCRETO SIMPLES, CLASSE PS1, DIÂMETRO DE 300MM, INCLUSIVE CARGA E DESCARGA MECÂNICA EM CAMINHÃO, ASSENTAMENTO E REJUNTAMENTO, EXCLUSIVE ESCAVAÇÃO E TRANSPORTE</t>
  </si>
  <si>
    <t>ED-9204</t>
  </si>
  <si>
    <t xml:space="preserve">TUBO DE CONCRETO SIMPLES, CLASSE PS1, DIÂMETRO DE 400MM, INCLUSIVE CARGA E DESCARGA MECÂNICA EM CAMINHÃO, ASSENTAMENTO E REJUNTAMENTO, EXCLUSIVE ESCAVAÇÃO E TRANSPORTE</t>
  </si>
  <si>
    <t>ED-9205</t>
  </si>
  <si>
    <t xml:space="preserve">TUBO DE CONCRETO SIMPLES, CLASSE PS1, DIÂMETRO DE 500MM, INCLUSIVE CARGA E DESCARGA MECÂNICA EM CAMINHÃO, ASSENTAMENTO E REJUNTAMENTO, EXCLUSIVE ESCAVAÇÃO E TRANSPORTE</t>
  </si>
  <si>
    <t>ED-9206</t>
  </si>
  <si>
    <t xml:space="preserve">TUBO DE CONCRETO SIMPLES, CLASSE PS1, DIÂMETRO DE 600MM, INCLUSIVE CARGA E DESCARGA MECÂNICA EM CAMINHÃO, ASSENTAMENTO E REJUNTAMENTO, EXCLUSIVE ESCAVAÇÃO E TRANSPORTE</t>
  </si>
  <si>
    <t xml:space="preserve">TUBULAÇÃO DE CONCRETO ARMADO</t>
  </si>
  <si>
    <t>ED-9211</t>
  </si>
  <si>
    <t xml:space="preserve">TUBO DE CONCRETO ARMADO, CLASSE PA1, DIÂMETRO DE 1000MM, INCLUSIVE CARGA E DESCARGA MECÂNICA EM CAMINHÃO, ASSENTAMENTO E REJUNTAMENTO, EXCLUSIVE ESCAVAÇÃO E TRANSPORTE</t>
  </si>
  <si>
    <t>ED-9212</t>
  </si>
  <si>
    <t xml:space="preserve">TUBO DE CONCRETO ARMADO, CLASSE PA1, DIÂMETRO DE 1200MM, INCLUSIVE CARGA E DESCARGA MECÂNICA EM CAMINHÃO, ASSENTAMENTO E REJUNTAMENTO, EXCLUSIVE ESCAVAÇÃO E TRANSPORTE</t>
  </si>
  <si>
    <t>ED-9213</t>
  </si>
  <si>
    <t xml:space="preserve">TUBO DE CONCRETO ARMADO, CLASSE PA1, DIÂMETRO DE 1500MM, INCLUSIVE CARGA E DESCARGA MECÂNICA EM CAMINHÃO, ASSENTAMENTO E REJUNTAMENTO, EXCLUSIVE ESCAVAÇÃO E TRANSPORTE</t>
  </si>
  <si>
    <t>ED-9207</t>
  </si>
  <si>
    <t xml:space="preserve">TUBO DE CONCRETO ARMADO, CLASSE PA1, DIÂMETRO DE 400MM, INCLUSIVE CARGA E DESCARGA MECÂNICA EM CAMINHÃO, ASSENTAMENTO E REJUNTAMENTO, EXCLUSIVE ESCAVAÇÃO E TRANSPORTE</t>
  </si>
  <si>
    <t>ED-9208</t>
  </si>
  <si>
    <t xml:space="preserve">TUBO DE CONCRETO ARMADO, CLASSE PA1, DIÂMETRO DE 500MM, INCLUSIVE CARGA E DESCARGA MECÂNICA EM CAMINHÃO, ASSENTAMENTO E REJUNTAMENTO, EXCLUSIVE ESCAVAÇÃO E TRANSPORTE</t>
  </si>
  <si>
    <t>ED-9209</t>
  </si>
  <si>
    <t xml:space="preserve">TUBO DE CONCRETO ARMADO, CLASSE PA1, DIÂMETRO DE 600MM, INCLUSIVE CARGA E DESCARGA MECÂNICA EM CAMINHÃO, ASSENTAMENTO E REJUNTAMENTO, EXCLUSIVE ESCAVAÇÃO E TRANSPORTE</t>
  </si>
  <si>
    <t>ED-9210</t>
  </si>
  <si>
    <t xml:space="preserve">TUBO DE CONCRETO ARMADO, CLASSE PA1, DIÂMETRO DE 800MM, INCLUSIVE CARGA E DESCARGA MECÂNICA EM CAMINHÃO, ASSENTAMENTO E REJUNTAMENTO, EXCLUSIVE ESCAVAÇÃO E TRANSPORTE</t>
  </si>
  <si>
    <t xml:space="preserve">GALERIA CELULAR</t>
  </si>
  <si>
    <t>ED-48611</t>
  </si>
  <si>
    <t xml:space="preserve">ALA DE GALERIA CELULAR B = 1,20 M, EXCLUSIVE BOTA FORA</t>
  </si>
  <si>
    <t>ED-48612</t>
  </si>
  <si>
    <t xml:space="preserve">ALA DE GALERIA CELULAR B = 1,30 M, EXCLUSIVE BOTA FORA</t>
  </si>
  <si>
    <t>ED-48613</t>
  </si>
  <si>
    <t xml:space="preserve">ALA DE GALERIA CELULAR B = 1,40 M, EXCLUSIVE BOTA FORA</t>
  </si>
  <si>
    <t>ED-48614</t>
  </si>
  <si>
    <t xml:space="preserve">ALA DE GALERIA CELULAR B = 1,50 M, EXCLUSIVE BOTA FORA</t>
  </si>
  <si>
    <t>ED-48615</t>
  </si>
  <si>
    <t xml:space="preserve">ALA DE GALERIA CELULAR B = 1,60 M, EXCLUSIVE BOTA FORA</t>
  </si>
  <si>
    <t>ED-48616</t>
  </si>
  <si>
    <t xml:space="preserve">ALA DE GALERIA CELULAR B = 1,70 M, EXCLUSIVE BOTA FORA</t>
  </si>
  <si>
    <t>ED-48617</t>
  </si>
  <si>
    <t xml:space="preserve">ALA DE GALERIA CELULAR B = 1,80 M, EXCLUSIVE BOTA FORA</t>
  </si>
  <si>
    <t>ED-48618</t>
  </si>
  <si>
    <t xml:space="preserve">ALA DE GALERIA CELULAR B = 1,90 M, EXCLUSIVE BOTA FORA</t>
  </si>
  <si>
    <t>ED-48619</t>
  </si>
  <si>
    <t xml:space="preserve">ALA DE GALERIA CELULAR B = 2,00 M, EXCLUSIVE BOTA FORA</t>
  </si>
  <si>
    <t>ED-48620</t>
  </si>
  <si>
    <t xml:space="preserve">ALA DE GALERIA CELULAR B = 2,10 M, EXCLUSIVE BOTA FORA</t>
  </si>
  <si>
    <t>ED-48621</t>
  </si>
  <si>
    <t xml:space="preserve">ALA DE GALERIA CELULAR B = 2,20 M, EXCLUSIVE BOTA FORA</t>
  </si>
  <si>
    <t>ED-48622</t>
  </si>
  <si>
    <t xml:space="preserve">ALA DE GALERIA CELULAR B = 2,30 M, EXCLUSIVE BOTA FORA</t>
  </si>
  <si>
    <t>ED-48623</t>
  </si>
  <si>
    <t xml:space="preserve">ALA DE GALERIA CELULAR B = 2,40 M, EXCLUSIVE BOTA FORA</t>
  </si>
  <si>
    <t>ED-48624</t>
  </si>
  <si>
    <t xml:space="preserve">ALA DE GALERIA CELULAR B = 2,50 M, EXCLUSIVE BOTA FORA</t>
  </si>
  <si>
    <t>ED-48625</t>
  </si>
  <si>
    <t xml:space="preserve">ALA DE GALERIA CELULAR B = 2,60 M, EXCLUSIVE BOTA FORA</t>
  </si>
  <si>
    <t>ED-48626</t>
  </si>
  <si>
    <t xml:space="preserve">ALA DE GALERIA CELULAR B = 2,70 M, EXCLUSIVE BOTA FORA</t>
  </si>
  <si>
    <t>ED-48627</t>
  </si>
  <si>
    <t xml:space="preserve">ALA DE GALERIA CELULAR B = 2,80 M, EXCLUSIVE BOTA FORA</t>
  </si>
  <si>
    <t>ED-48628</t>
  </si>
  <si>
    <t xml:space="preserve">ALA DE GALERIA CELULAR B = 2,90 M, EXCLUSIVE BOTA FORA</t>
  </si>
  <si>
    <t>ED-48629</t>
  </si>
  <si>
    <t xml:space="preserve">ALA DE GALERIA CELULAR B = 3,00 M, EXCLUSIVE BOTA FORA</t>
  </si>
  <si>
    <t>ED-48544</t>
  </si>
  <si>
    <t xml:space="preserve">ALA DE REDE TUBULAR DN 1000, EXCLUSIVE BOTA FORA</t>
  </si>
  <si>
    <t>ED-48545</t>
  </si>
  <si>
    <t xml:space="preserve">ALA DE REDE TUBULAR DN 1100, EXCLUSIVE BOTA FORA</t>
  </si>
  <si>
    <t>ED-48546</t>
  </si>
  <si>
    <t xml:space="preserve">ALA DE REDE TUBULAR DN 1200, EXCLUSIVE BOTA FORA</t>
  </si>
  <si>
    <t>ED-48547</t>
  </si>
  <si>
    <t xml:space="preserve">ALA DE REDE TUBULAR DN 1300, EXCLUSIVE BOTA FORA</t>
  </si>
  <si>
    <t>ED-48548</t>
  </si>
  <si>
    <t xml:space="preserve">ALA DE REDE TUBULAR DN 1500, EXCLUSIVE BOTA FORA</t>
  </si>
  <si>
    <t>ED-48539</t>
  </si>
  <si>
    <t xml:space="preserve">ALA DE REDE TUBULAR DN 500, EXCLUSIVE BOTA FORA</t>
  </si>
  <si>
    <t>ED-48540</t>
  </si>
  <si>
    <t xml:space="preserve">ALA DE REDE TUBULAR DN 600, EXCLUSIVE BOTA FORA</t>
  </si>
  <si>
    <t>ED-48541</t>
  </si>
  <si>
    <t xml:space="preserve">ALA DE REDE TUBULAR DN 700, EXCLUSIVE BOTA FORA</t>
  </si>
  <si>
    <t>ED-48542</t>
  </si>
  <si>
    <t xml:space="preserve">ALA DE REDE TUBULAR DN 800, EXCLUSIVE BOTA FORA</t>
  </si>
  <si>
    <t>ED-48543</t>
  </si>
  <si>
    <t xml:space="preserve">ALA DE REDE TUBULAR DN 900, EXCLUSIVE BOTA FORA</t>
  </si>
  <si>
    <t xml:space="preserve">CHAMINÉ DE POÇO DE VISITA </t>
  </si>
  <si>
    <t>ED-48568</t>
  </si>
  <si>
    <t xml:space="preserve">CHAMINÉ DE POÇO DE VISITA TIPO "A", EM ALVENARIA COM DEGRAUS DE AÇO CA-50</t>
  </si>
  <si>
    <t>ED-48569</t>
  </si>
  <si>
    <t xml:space="preserve">CHAMINÉ DE POÇO DE VISITA TIPO "B", EM ANEL DE CONCRETO CA-1 COM DEGRAUS DE AÇO CA-50</t>
  </si>
  <si>
    <t xml:space="preserve">POÇO DE VISITA PARA REDE TUBULAR</t>
  </si>
  <si>
    <t>ED-48636</t>
  </si>
  <si>
    <t xml:space="preserve">POÇO DE VISITA PARA REDE TUBULAR TIPO A DN 1000, EXCLUSIVE ESCAVAÇÃO, REATERRO E BOTA FORA</t>
  </si>
  <si>
    <t>ED-48637</t>
  </si>
  <si>
    <t xml:space="preserve">POÇO DE VISITA PARA REDE TUBULAR TIPO A DN 1100, EXCLUSIVE ESCAVAÇÃO, REATERRO E BOTA FORA</t>
  </si>
  <si>
    <t>ED-48638</t>
  </si>
  <si>
    <t xml:space="preserve">POÇO DE VISITA PARA REDE TUBULAR TIPO A DN 1200, EXCLUSIVE ESCAVAÇÃO, REATERRO E BOTA FORA</t>
  </si>
  <si>
    <t>ED-48639</t>
  </si>
  <si>
    <t xml:space="preserve">POÇO DE VISITA PARA REDE TUBULAR TIPO A DN 1300, EXCLUSIVE ESCAVAÇÃO, REATERRO E BOTA FORA</t>
  </si>
  <si>
    <t>ED-48640</t>
  </si>
  <si>
    <t xml:space="preserve">POÇO DE VISITA PARA REDE TUBULAR TIPO A DN 1500, EXCLUSIVE ESCAVAÇÃO, REATERRO E BOTA FORA</t>
  </si>
  <si>
    <t>ED-48630</t>
  </si>
  <si>
    <t xml:space="preserve">POÇO DE VISITA PARA REDE TUBULAR TIPO A DN 500, EXCLUSIVE ESCAVAÇÃO, REATERRO E BOTA FORA</t>
  </si>
  <si>
    <t>ED-48631</t>
  </si>
  <si>
    <t xml:space="preserve">POÇO DE VISITA PARA REDE TUBULAR TIPO A DN 600, EXCLUSIVE ESCAVAÇÃO, REATERRO E BOTA FORA</t>
  </si>
  <si>
    <t>ED-48632</t>
  </si>
  <si>
    <t xml:space="preserve">POÇO DE VISITA PARA REDE TUBULAR TIPO A DN 700, EXCLUSIVE ESCAVAÇÃO, REATERRO E BOTA FORA</t>
  </si>
  <si>
    <t>ED-48634</t>
  </si>
  <si>
    <t xml:space="preserve">POÇO DE VISITA PARA REDE TUBULAR TIPO A DN 800, EXCLUSIVE ESCAVAÇÃO, REATERRO E BOTA FORA</t>
  </si>
  <si>
    <t>ED-48635</t>
  </si>
  <si>
    <t xml:space="preserve">POÇO DE VISITA PARA REDE TUBULAR TIPO A DN 900, EXCLUSIVE ESCAVAÇÃO, REATERRO E BOTA FORA</t>
  </si>
  <si>
    <t>ED-48646</t>
  </si>
  <si>
    <t xml:space="preserve">POÇO DE VISITA PARA REDE TUBULAR TIPO B DN 1000, EXCLUSIVE ESCAVAÇÃO, REATERRO E BOTA FORA</t>
  </si>
  <si>
    <t>ED-48647</t>
  </si>
  <si>
    <t xml:space="preserve">POÇO DE VISITA PARA REDE TUBULAR TIPO B DN 1100, EXCLUSIVE ESCAVAÇÃO, REATERRO E BOTA FORA</t>
  </si>
  <si>
    <t>ED-48648</t>
  </si>
  <si>
    <t xml:space="preserve">POÇO DE VISITA PARA REDE TUBULAR TIPO B DN 1200, EXCLUSIVE ESCAVAÇÃO, REATERRO E BOTA FORA</t>
  </si>
  <si>
    <t>ED-48649</t>
  </si>
  <si>
    <t xml:space="preserve">POÇO DE VISITA PARA REDE TUBULAR TIPO B DN 1300, EXCLUSIVE ESCAVAÇÃO, REATERRO E BOTA FORA</t>
  </si>
  <si>
    <t>ED-48650</t>
  </si>
  <si>
    <t xml:space="preserve">POÇO DE VISITA PARA REDE TUBULAR TIPO B DN 1500, EXCLUSIVE ESCAVAÇÃO, REATERRO E BOTA FORA</t>
  </si>
  <si>
    <t>ED-48641</t>
  </si>
  <si>
    <t xml:space="preserve">POÇO DE VISITA PARA REDE TUBULAR TIPO B DN 500, EXCLUSIVE ESCAVAÇÃO, REATERRO E BOTA FORA</t>
  </si>
  <si>
    <t>ED-48642</t>
  </si>
  <si>
    <t xml:space="preserve">POÇO DE VISITA PARA REDE TUBULAR TIPO B DN 600, EXCLUSIVE ESCAVAÇÃO, REATERRO E BOTA FORA</t>
  </si>
  <si>
    <t>ED-48643</t>
  </si>
  <si>
    <t xml:space="preserve">POÇO DE VISITA PARA REDE TUBULAR TIPO B DN 700, EXCLUSIVE ESCAVAÇÃO, REATERRO E BOTA FORA</t>
  </si>
  <si>
    <t>ED-48644</t>
  </si>
  <si>
    <t xml:space="preserve">POÇO DE VISITA PARA REDE TUBULAR TIPO B DN 800, EXCLUSIVE ESCAVAÇÃO, REATERRO E BOTA FORA</t>
  </si>
  <si>
    <t>ED-48645</t>
  </si>
  <si>
    <t xml:space="preserve">POÇO DE VISITA PARA REDE TUBULAR TIPO B DN 900, EXCLUSIVE ESCAVAÇÃO, REATERRO E BOTA FORA</t>
  </si>
  <si>
    <t>ED-48656</t>
  </si>
  <si>
    <t xml:space="preserve">POÇO DE VISITA PARA REDE TUBULAR TIPO C DN 1000, EXCLUSIVE ESCAVAÇÃO, REATERRO E BOTA FORA</t>
  </si>
  <si>
    <t>ED-48657</t>
  </si>
  <si>
    <t xml:space="preserve">POÇO DE VISITA PARA REDE TUBULAR TIPO C DN 1100, EXCLUSIVE ESCAVAÇÃO, REATERRO E BOTA FORA</t>
  </si>
  <si>
    <t>ED-48658</t>
  </si>
  <si>
    <t xml:space="preserve">POÇO DE VISITA PARA REDE TUBULAR TIPO C DN 1200, EXCLUSIVE ESCAVAÇÃO, REATERRO E BOTA FORA</t>
  </si>
  <si>
    <t>ED-48659</t>
  </si>
  <si>
    <t xml:space="preserve">POÇO DE VISITA PARA REDE TUBULAR TIPO C DN 1300, EXCLUSIVE ESCAVAÇÃO, REATERRO E BOTA FORA</t>
  </si>
  <si>
    <t>ED-48660</t>
  </si>
  <si>
    <t xml:space="preserve">POÇO DE VISITA PARA REDE TUBULAR TIPO C DN 1500, EXCLUSIVE ESCAVAÇÃO, REATERRO E BOTA FORA</t>
  </si>
  <si>
    <t>ED-48651</t>
  </si>
  <si>
    <t xml:space="preserve">POÇO DE VISITA PARA REDE TUBULAR TIPO C DN 500, EXCLUSIVE ESCAVAÇÃO, REATERRO E BOTA FORA</t>
  </si>
  <si>
    <t>ED-48652</t>
  </si>
  <si>
    <t xml:space="preserve">POÇO DE VISITA PARA REDE TUBULAR TIPO C DN 600, EXCLUSIVE ESCAVAÇÃO, REATERRO E BOTA FORA</t>
  </si>
  <si>
    <t>ED-48653</t>
  </si>
  <si>
    <t xml:space="preserve">POÇO DE VISITA PARA REDE TUBULAR TIPO C DN 700, EXCLUSIVE ESCAVAÇÃO, REATERRO E BOTA FORA</t>
  </si>
  <si>
    <t>ED-48654</t>
  </si>
  <si>
    <t xml:space="preserve">POÇO DE VISITA PARA REDE TUBULAR TIPO C DN 800, EXCLUSIVE ESCAVAÇÃO, REATERRO E BOTA FORA</t>
  </si>
  <si>
    <t>ED-48655</t>
  </si>
  <si>
    <t xml:space="preserve">POÇO DE VISITA PARA REDE TUBULAR TIPO C DN 900, EXCLUSIVE ESCAVAÇÃO, REATERRO E BOTA FORA</t>
  </si>
  <si>
    <t xml:space="preserve">TAMPÃO PARA POÇO DE VISITA</t>
  </si>
  <si>
    <t>ED-48666</t>
  </si>
  <si>
    <t xml:space="preserve">TAMPÃO CIRCULAR EM FERRO FUNDIDO PARA POÇO DE VISITA, ARTICULADO COM DIÂMETRO DE 60CM, CLASSE 400, INCLUSIVE ASSENTAMENTO, EXCLUSIVE POÇO DE VISITA</t>
  </si>
  <si>
    <t xml:space="preserve">BOCA DE LOBO</t>
  </si>
  <si>
    <t>ED-48551</t>
  </si>
  <si>
    <t xml:space="preserve">BOCA DE LOBO DUPLA (TIPO B - CONCRETO), QUADRO, GRELHA E CANTONEIRA, INCLUSIVE ESCAVAÇÃO, REATERRO E BOTA-FORA</t>
  </si>
  <si>
    <t>ED-48549</t>
  </si>
  <si>
    <t xml:space="preserve">BOCA DE LOBO SIMPLES (TIPO A - FERRO FUNDIDO), QUADRO, GRELHA E CANTONEIRA, INCLUSIVE ESCAVAÇÃO, REATERRO E BOTA-FORA</t>
  </si>
  <si>
    <t>ED-48550</t>
  </si>
  <si>
    <t xml:space="preserve">BOCA DE LOBO SIMPLES (TIPO B - CONCRETO), QUADRO, GRELHA E CANTONEIRA, INCLUSIVE ESCAVAÇÃO, REATERRO E BOTA-FORA</t>
  </si>
  <si>
    <t xml:space="preserve">CAIXA DE CAPTAÇÃO E DRENAGEM </t>
  </si>
  <si>
    <t>ED-48572</t>
  </si>
  <si>
    <t xml:space="preserve">CAIXA DE CAPTAÇÃO E DRENAGEM TIPO A (100 X 100 X 120 CM), D = 500 MM A 1500MM, INCLUSIVE ESCAVAÇÃO, REATERRO E BOTA FORA</t>
  </si>
  <si>
    <t>ED-48573</t>
  </si>
  <si>
    <t xml:space="preserve">CAIXA DE CAPTAÇÃO E DRENAGEM TIPO A (120 X 120 X 150 CM), D = 500 MM A 1500MM, INCLUSIVE ESCAVAÇÃO, REATERRO E BOTA FORA</t>
  </si>
  <si>
    <t>ED-48574</t>
  </si>
  <si>
    <t xml:space="preserve">CAIXA DE CAPTAÇÃO E DRENAGEM TIPO B D = 500 MM</t>
  </si>
  <si>
    <t>ED-48575</t>
  </si>
  <si>
    <t xml:space="preserve">CAIXA DE CAPTAÇÃO E DRENAGEM TIPO B (100 X 100 X 120 CM), D = 500 MM A 1500MM, INCLUSIVE ESCAVAÇÃO, REATERRO E BOTA FORA</t>
  </si>
  <si>
    <t>ED-48576</t>
  </si>
  <si>
    <t xml:space="preserve">CAIXA DE CAPTAÇÃO E DRENAGEM TIPO B (120 X 120 X 150 CM), D = 500 MM A 1500MM, INCLUSIVE ESCAVAÇÃO, REATERRO E BOTA FORA</t>
  </si>
  <si>
    <t>ED-48578</t>
  </si>
  <si>
    <t xml:space="preserve">CAIXA DE CAPTAÇÃO E DRENAGEM TIPO C (100 X 100 X 120 CM), D = 500 MM A 1500MM, INCLUSIVE ESCAVAÇÃO, REATERRO E BOTA FORA</t>
  </si>
  <si>
    <t>ED-48579</t>
  </si>
  <si>
    <t xml:space="preserve">CAIXA DE CAPTAÇÃO E DRENAGEM TIPO C (120 X 120 X 150 CM), D = 500 MM A 1500MM, INCLUSIVE ESCAVAÇÃO, REATERRO E BOTA FORA</t>
  </si>
  <si>
    <t>ED-48582</t>
  </si>
  <si>
    <t xml:space="preserve">CAIXA DE CAPTAÇÃO E DRENAGEM TIPO E (100 X 100 X 120 CM), D = 500 MM A 1500MM, INCLUSIVE ESCAVAÇÃO, REATERRO E BOTA FORA</t>
  </si>
  <si>
    <t>ED-48583</t>
  </si>
  <si>
    <t xml:space="preserve">CAIXA DE CAPTAÇÃO E DRENAGEM TIPO E (120 X 120 X 150 CM), D = 500 MM A 1500MM, INCLUSIVE ESCAVAÇÃO, REATERRO E BOTA FORA</t>
  </si>
  <si>
    <t>ED-48584</t>
  </si>
  <si>
    <t xml:space="preserve">CAIXA DE CAPTAÇÃO E DRENAGEM TIPO F (100 X 100 X 120 CM), D = 500 MM A 1500MM, INCLUSIVE ESCAVAÇÃO, REATERRO E BOTA FORA</t>
  </si>
  <si>
    <t>ED-48585</t>
  </si>
  <si>
    <t xml:space="preserve">CAIXA DE CAPTAÇÃO E DRENAGEM TIPO F (120 X 120 X 150 CM), D = 500 MM A 1500MM, INCLUSIVE ESCAVAÇÃO, REATERRO E BOTA FORA</t>
  </si>
  <si>
    <t>ED-48571</t>
  </si>
  <si>
    <t xml:space="preserve">CAIXAS DE CAPTAÇÃO E DRENAGEM TIPO A D = 500 MM</t>
  </si>
  <si>
    <t>ED-48577</t>
  </si>
  <si>
    <t xml:space="preserve">CAIXAS DE CAPTAÇÃO E DRENAGEM TIPO C D = 500 MM</t>
  </si>
  <si>
    <t xml:space="preserve">CAIXA DE AREIA</t>
  </si>
  <si>
    <t>ED-48587</t>
  </si>
  <si>
    <t xml:space="preserve">CAIXA RETENTORA DE AREIA (100X100X100)CM, INCLUSIVE REVESTIMENTO INTERNO EM ARGAMASSA COM ADITIVO IMPERMEABILIZANTE, TAMPA DE CONCRETO, ESCAVAÇÃO E REATERRO, EXCLUSIVE CARGA E TRANSPORTE DE MATERIAL ESCAVADO</t>
  </si>
  <si>
    <t>ED-48586</t>
  </si>
  <si>
    <t xml:space="preserve">CAIXA RETENTORA DE AREIA (50X60X70)CM, INCLUSIVE REVESTIMENTO INTERNO EM ARGAMASSA COM ADITIVO IMPERMEABILIZANTE, TAMPA DE CONCRETO, ESCAVAÇÃO E REATERRO, EXCLUSIVE CARGA E TRANSPORTE DE MATERIAL ESCAVADO</t>
  </si>
  <si>
    <t xml:space="preserve">DESCIDA D´ÁGUA TIPO CALHA </t>
  </si>
  <si>
    <t>ED-48603</t>
  </si>
  <si>
    <t xml:space="preserve">DESCIDA D'ÁGUA TIPO CALHA DN 1000, EXCLUSIVE BOTA FORA</t>
  </si>
  <si>
    <t>ED-48604</t>
  </si>
  <si>
    <t xml:space="preserve">DESCIDA D'ÁGUA TIPO CALHA DN 1100, EXCLUSIVE BOTA FORA</t>
  </si>
  <si>
    <t>ED-48605</t>
  </si>
  <si>
    <t xml:space="preserve">DESCIDA D'ÁGUA TIPO CALHA DN 1200, EXCLUSIVE BOTA FORA</t>
  </si>
  <si>
    <t>ED-48606</t>
  </si>
  <si>
    <t xml:space="preserve">DESCIDA D'ÁGUA TIPO CALHA DN 1300, EXCLUSIVE BOTA FORA</t>
  </si>
  <si>
    <t>ED-48607</t>
  </si>
  <si>
    <t xml:space="preserve">DESCIDA D'ÁGUA TIPO CALHA DN 1500, EXCLUSIVE BOTA FORA</t>
  </si>
  <si>
    <t>ED-48598</t>
  </si>
  <si>
    <t xml:space="preserve">DESCIDA D'ÁGUA TIPO CALHA DN 500, EXCLUSIVE BOTA FORA</t>
  </si>
  <si>
    <t>ED-48599</t>
  </si>
  <si>
    <t xml:space="preserve">DESCIDA D'ÁGUA TIPO CALHA DN 600, EXCLUSIVE BOTA FORA</t>
  </si>
  <si>
    <t>ED-48600</t>
  </si>
  <si>
    <t xml:space="preserve">DESCIDA D'ÁGUA TIPO CALHA DN 700, EXCLUSIVE BOTA FORA</t>
  </si>
  <si>
    <t>ED-48601</t>
  </si>
  <si>
    <t xml:space="preserve">DESCIDA D'ÁGUA TIPO CALHA DN 800, EXCLUSIVE BOTA FORA</t>
  </si>
  <si>
    <t>ED-48602</t>
  </si>
  <si>
    <t xml:space="preserve">DESCIDA D'ÁGUA TIPO CALHA DN 900, EXCLUSIVE BOTA FORA</t>
  </si>
  <si>
    <t xml:space="preserve">DESCIDA D´ÁGUA TIPO DEGRAU </t>
  </si>
  <si>
    <t>ED-48593</t>
  </si>
  <si>
    <t xml:space="preserve">DESCIDA D'ÁGUA TIPO DEGRAU DN 1000, EXCLUSIVE BOTA FORA</t>
  </si>
  <si>
    <t>ED-48594</t>
  </si>
  <si>
    <t xml:space="preserve">DESCIDA D'ÁGUA TIPO DEGRAU DN 1100, EXCLUSIVE BOTA FORA</t>
  </si>
  <si>
    <t>ED-48595</t>
  </si>
  <si>
    <t xml:space="preserve">DESCIDA D'ÁGUA TIPO DEGRAU DN 1200, EXCLUSIVE BOTA FORA</t>
  </si>
  <si>
    <t>ED-48596</t>
  </si>
  <si>
    <t xml:space="preserve">DESCIDA D'ÁGUA TIPO DEGRAU DN 1300, EXCLUSIVE BOTA FORA</t>
  </si>
  <si>
    <t>ED-48597</t>
  </si>
  <si>
    <t xml:space="preserve">DESCIDA D'ÁGUA TIPO DEGRAU DN 1500, EXCLUSIVE BOTA FORA</t>
  </si>
  <si>
    <t>ED-48588</t>
  </si>
  <si>
    <t xml:space="preserve">DESCIDA D'ÁGUA TIPO DEGRAU DN 500, EXCLUSIVE BOTA FORA</t>
  </si>
  <si>
    <t>ED-48589</t>
  </si>
  <si>
    <t xml:space="preserve">DESCIDA D'ÁGUA TIPO DEGRAU DN 600, EXCLUSIVE BOTA FORA</t>
  </si>
  <si>
    <t>ED-48590</t>
  </si>
  <si>
    <t xml:space="preserve">DESCIDA D'ÁGUA TIPO DEGRAU DN 700, EXCLUSIVE BOTA FORA</t>
  </si>
  <si>
    <t>ED-48591</t>
  </si>
  <si>
    <t xml:space="preserve">DESCIDA D'ÁGUA TIPO DEGRAU DN 800, EXCLUSIVE BOTA FORA</t>
  </si>
  <si>
    <t>ED-48592</t>
  </si>
  <si>
    <t xml:space="preserve">DESCIDA D'ÁGUA TIPO DEGRAU DN 900, EXCLUSIVE BOTA FORA</t>
  </si>
  <si>
    <t xml:space="preserve">VALA DE INFILTRAÇÃO</t>
  </si>
  <si>
    <t>ED-48697</t>
  </si>
  <si>
    <t xml:space="preserve">VALA DE INFILTRAÇÃO E DRENAGEM 100 X 300 X 100 CM, INCLUSIVE ESCAVAÇÃO E BOTA FORA</t>
  </si>
  <si>
    <t>ED-48691</t>
  </si>
  <si>
    <t xml:space="preserve">VALA DE INFILTRAÇÃO E DRENAGEM 40 X 120 X 40 CM, INCLUSIVE ESCAVAÇÃO E BOTA FORA</t>
  </si>
  <si>
    <t>ED-48692</t>
  </si>
  <si>
    <t xml:space="preserve">VALA DE INFILTRAÇÃO E DRENAGEM 50 X 150 X 50 CM, INCLUSIVE ESCAVAÇÃO E BOTA FORA</t>
  </si>
  <si>
    <t>ED-48693</t>
  </si>
  <si>
    <t xml:space="preserve">VALA DE INFILTRAÇÃO E DRENAGEM 60 X 180 X 60 CM, INCLUSIVE ESCAVAÇÃO E BOTA FORA</t>
  </si>
  <si>
    <t>ED-48694</t>
  </si>
  <si>
    <t xml:space="preserve">VALA DE INFILTRAÇÃO E DRENAGEM 70 X 210 X 70 CM, INCLUSIVE ESCAVAÇÃO E BOTA FORA</t>
  </si>
  <si>
    <t>ED-48695</t>
  </si>
  <si>
    <t xml:space="preserve">VALA DE INFILTRAÇÃO E DRENAGEM 80 X 240 X 80 CM, INCLUSIVE ESCAVAÇÃO E BOTA FORA</t>
  </si>
  <si>
    <t>ED-48696</t>
  </si>
  <si>
    <t xml:space="preserve">VALA DE INFILTRAÇÃO E DRENAGEM 90 X 270 X 90 CM, INCLUSIVE ESCAVAÇÃO E BOTA FORA</t>
  </si>
  <si>
    <t>SARJETA</t>
  </si>
  <si>
    <t>ED-14762</t>
  </si>
  <si>
    <t xml:space="preserve">SARJETA DE CONCRETO URBANO (SCU), TIPO 1, COM FCK 15 MPA, LARGURA DE 50CM COM INCLINAÇÃO DE 3%, ESP. 7CM, PADRÃO DER-MG, EXCLUSIVE MEIO-FIO, INCLUSIVE ESCAVAÇÃO, APILAOMENTO E TRANSPORTE COM RETIRADA DO MATERIAL ESCAVADO (EM CAÇAMBA)</t>
  </si>
  <si>
    <t>ED-14763</t>
  </si>
  <si>
    <t xml:space="preserve">SARJETA DE CONCRETO URBANO (SCU), TIPO 2, COM FCK 15 MPA, LARGURA DE 50CM COM INCLINAÇÃO DE 15%, ESP. 7CM, PADRÃO DER-MG, EXCLUSIVE MEIO-FIO, INCLUSIVE ESCAVAÇÃO, APILAOMENTO E TRANSPORTE COM RETIRADA DO MATERIAL ESCAVADO (EM CAÇAMBA)</t>
  </si>
  <si>
    <t>ED-14764</t>
  </si>
  <si>
    <t xml:space="preserve">SARJETA DE CONCRETO URBANO (SCU), TIPO 3, COM FCK 15 MPA, LARGURA DE 50CM COM INCLINAÇÃO DE 25%, ESP. 7CM, PADRÃO DER-MG, EXCLUSIVE MEIO-FIO, INCLUSIVE ESCAVAÇÃO, APILAOMENTO E TRANSPORTE COM RETIRADA DO MATERIAL ESCAVADO (EM CAÇAMBA)</t>
  </si>
  <si>
    <t xml:space="preserve">PREVENÇÃO E COMBATE A INCÊNDIO</t>
  </si>
  <si>
    <t xml:space="preserve">ELETROBOMBA E ACESSÓRIOS</t>
  </si>
  <si>
    <t>ED-50186</t>
  </si>
  <si>
    <t xml:space="preserve">CILINDRO DE PRESSÃO OU MOLA PNEUMÁTICA DE DIÂMETRO 150mm, COMPRIMENTO DE 1,20m COM GARRAS PARA FIXAÇÃO NA PAREDE</t>
  </si>
  <si>
    <t>ED-50198</t>
  </si>
  <si>
    <t xml:space="preserve">MANÔMETRO WILLY, MOD. 2 1/2", ESCALA DE LEITURA DE 0 A 100 PSI</t>
  </si>
  <si>
    <t>ED-50185</t>
  </si>
  <si>
    <t xml:space="preserve">PRESSOSTATO TELEMECANIQUE, MODELO XML B004 A2S11, COM ESCALA DE 3 A 58 PSI</t>
  </si>
  <si>
    <t xml:space="preserve">ABRIGO, HIDRANTE, MANGUEIRA E EXTINTOR</t>
  </si>
  <si>
    <t>ED-22698</t>
  </si>
  <si>
    <t xml:space="preserve">ABRIGO EM CHAPA DE AÇO CARBONO DE SOBREPOR, PINTADO DE VERMELHO NAS DIMENSÕES (75X30X25)CM COM UMA PORTA COM VIDRO TRANSPARENTE COM A INSCRIÇÃO "INCÊNDIO", PARA EXTINTOR, FORNECIMENTO E INSTALAÇÃO, EXCLUSIVE EXTINTOR</t>
  </si>
  <si>
    <t>ED-50177</t>
  </si>
  <si>
    <t xml:space="preserve">ABRIGO EM CHAPA DE AÇO CARBONO DE SOBREPOR, PINTADO DE VERMELHO NAS DIMENSÕES (90X60X17)CM COM UMA PORTA COM VIDRO TRANSPARENTE COM A INSCRIÇÃO "INCÊNDIO", INCLUINDO SUPORTE BASCULANTE PARA MANGUEIRA - FORNECIMENTO E INSTALAÇÃO, EXCLUSIVE MANGUEIRA, REGISTRO GLOBO E ACESSÓRIOS</t>
  </si>
  <si>
    <t>ED-22701</t>
  </si>
  <si>
    <t xml:space="preserve">ABRIGO EM CHAPA DE AÇO CARBONO DE SOBREPOR, PINTADO DE VERMELHO NAS DIMENSÕES (90X60X17)CM COM UMA PORTA COM VIDRO TRANSPARENTE COM A INSCRIÇÃO "INCÊNDIO", INCLUINDO SUPORTE BASCULANTE PARA MANGUEIRA, MANGUEIRA TIPO 1 COMPRIMENTO 15M, REGISTRO GLOBO E ACESSÓRIOS, FORNECIMENTO E INSTALAÇÃO</t>
  </si>
  <si>
    <t>ED-22714</t>
  </si>
  <si>
    <t xml:space="preserve">ABRIGO EM CHAPA DE AÇO CARBONO DE SOBREPOR, PINTADO DE VERMELHO NAS DIMENSÕES (90X60X17)CM COM UMA PORTA COM VIDRO TRANSPARENTE COM A INSCRIÇÃO "INCÊNDIO", INCLUINDO SUPORTE BASCULANTE PARA MANGUEIRA, MANGUEIRA TIPO 2 COMPRIMENTO 15M, REGISTRO GLOBO E ACESSÓRIOS, FORNECIMENTO E INSTALAÇÃO</t>
  </si>
  <si>
    <t>ED-50181</t>
  </si>
  <si>
    <t xml:space="preserve">ADAPTADOR EM LATÃO PARA INSTALAÇÃO PREDIAL DE COMBATE A INCÊNDIO ENGATE RÁPIDO 1.1/2" X ROSCA INTERNA 5 FIOS 2.1/2", FORNECIMENTO E INSTALAÇÃO</t>
  </si>
  <si>
    <t>ED-50182</t>
  </si>
  <si>
    <t xml:space="preserve">ADAPTADOR EM LATÃO PARA INSTALAÇÃO PREDIAL DE COMBATE A INCÊNDIO ENGATE RÁPIDO 2.1/2" X ROSCA INTERNA 5 FIOS 2.1/2", FORNECIMENTO E INSTALAÇÃO</t>
  </si>
  <si>
    <t>ED-50194</t>
  </si>
  <si>
    <t xml:space="preserve">BASE DECORATIVA PARA EXTINTORES</t>
  </si>
  <si>
    <t>ED-50188</t>
  </si>
  <si>
    <t xml:space="preserve">CHAVE PARA CONEXÕES DE ENGATE RÁPIDO TIPO STORZ, 63X38MM</t>
  </si>
  <si>
    <t>ED-50189</t>
  </si>
  <si>
    <t xml:space="preserve">ESGUICHO TIPO AGULHETA COM JUNTA DE UNIÃO ENGATE RÁPIDO DN 38MM, FORNECIMENTO E INSTALAÇÃO</t>
  </si>
  <si>
    <t>ED-50190</t>
  </si>
  <si>
    <t xml:space="preserve">EXTINTOR DE GÁS CARBÔNICO 5-B:C, CAPACIDADE 6 KG</t>
  </si>
  <si>
    <t>ED-50191</t>
  </si>
  <si>
    <t xml:space="preserve">EXTINTOR DE INCÊNDIO ÁGUA PRESSURIZADA 2-A, CAPACIDADE 10 L</t>
  </si>
  <si>
    <t>ED-50193</t>
  </si>
  <si>
    <t xml:space="preserve">EXTINTOR DE INCÊNDIO TIPO PÓ QUÍMICO 2-A:20-B:C, CAPACIDADE 6 KG</t>
  </si>
  <si>
    <t>ED-50192</t>
  </si>
  <si>
    <t xml:space="preserve">EXTINTOR DE INCÊNDIO TIPO PÓ QUÍMICO 20-B:C, CAPACIDADE 6 KG</t>
  </si>
  <si>
    <t>ED-50195</t>
  </si>
  <si>
    <t xml:space="preserve">HIDRANTE DE RECALQUE COMPLETO EM CAIXA DE ALVENARIA</t>
  </si>
  <si>
    <t>ED-50197</t>
  </si>
  <si>
    <t xml:space="preserve">MANGUEIRA DE FIBRA SINTÉTICA E BORRACHA PARA INCÊNDIO TIPO 1, DN 38MM, COMPRIMENTO 15M, FORNECIMENTO E INSTALAÇÃO</t>
  </si>
  <si>
    <t>ED-22707</t>
  </si>
  <si>
    <t xml:space="preserve">MANGUEIRA DE FIBRA SINTÉTICA E BORRACHA PARA INCÊNDIO TIPO 2, DN 38MM, COMPRIMENTO 15M, FORNECIMENTO E INSTALAÇÃO</t>
  </si>
  <si>
    <t xml:space="preserve">REGISTRO GLOBO</t>
  </si>
  <si>
    <t>ED-50208</t>
  </si>
  <si>
    <t xml:space="preserve">REGISTRO TIPO GLOBO ANGULAR, COM 45 GRAUS, DN 2.1/2" (63 MM), PN16, EM LATÃO COM VOLANTE PARA HIDRANTE - FORNECIMENTO E INSTALAÇÃO</t>
  </si>
  <si>
    <t>ED-50210</t>
  </si>
  <si>
    <t xml:space="preserve">REGISTRO TIPO GLOBO, DN 1" (25 MM), PN16, EM LATAO COM VOLANTE, EXTREMIDADES ROSCADAS  - FORNECIMENTO E INSTALAÇÃO</t>
  </si>
  <si>
    <t>ED-50209</t>
  </si>
  <si>
    <t xml:space="preserve">REGISTRO TIPO GLOBO, DN 1.1/2" (15 MM), PN16, EM LATAO COM VOLANTE, EXTREMIDADES ROSCADAS  - FORNECIMENTO E INSTALAÇÃO</t>
  </si>
  <si>
    <t>ED-50211</t>
  </si>
  <si>
    <t xml:space="preserve">REGISTRO TIPO GLOBO, DN 2.1/2" (63 MM), PN16, EM LATAO COM VOLANTE, EXTREMIDADES ROSCADAS  - FORNECIMENTO E INSTALAÇÃO</t>
  </si>
  <si>
    <t xml:space="preserve">LUMINÁRIA DE EMERGÊNCIA</t>
  </si>
  <si>
    <t>ED-26993</t>
  </si>
  <si>
    <t xml:space="preserve">LUMINÁRIA DE EMERGÊNCIA AUTÔNOMA, TIPO LED COM DOIS FARÓIS, POTÊNCIA TOTAL DE 8W, FORNECIMENTO E INSTALAÇÃO</t>
  </si>
  <si>
    <t>ED-26989</t>
  </si>
  <si>
    <t xml:space="preserve">LUMINÁRIA DE EMERGÊNCIA AUTÔNOMA, TIPO LED POTÊNCIA TOTAL DE 2W, FORNECIMENTO E INSTALAÇÃO</t>
  </si>
  <si>
    <t xml:space="preserve">SISTEMA DE DETECÇÃO E ALARME DE INCÊNDIO (SDAI)</t>
  </si>
  <si>
    <t>ED-50180</t>
  </si>
  <si>
    <t xml:space="preserve">ACIONADOR MANUAL DE ALARME DE INCÊNDIO, INCLUSIVE FORNECIMENTO E INSTALAÇÃO, EXCLUSIVE CABO DE 4 VIAS PARA ALARME</t>
  </si>
  <si>
    <t>ED-50218</t>
  </si>
  <si>
    <t xml:space="preserve">CANOPLA PARA SPRINKLER</t>
  </si>
  <si>
    <t>ED-4855</t>
  </si>
  <si>
    <t xml:space="preserve">CENTRAL DE ALARME DE INCÊNDIO ENDEREÇÁVEL PARA 24 LAÇOS, INCLUSIVE FORNECIMENTO E INSTALAÇÃO, EXCLUSIVE CABO DE 4 VIAS PARA ALARME</t>
  </si>
  <si>
    <t>ED-4859</t>
  </si>
  <si>
    <t xml:space="preserve">DETECTOR DE FUMAÇA ÓPTICO, INCLUSIVE FORNECIMENTO E INSTALAÇÃO, EXCLUSIVE CABO DE 4 VIAS PARA ALARME</t>
  </si>
  <si>
    <t>ED-4856</t>
  </si>
  <si>
    <t xml:space="preserve">ISOLADOR DE LAÇO, INCLUSIVE FORNECIMENTO E INSTALAÇÃO, EXCLUSIVE CABO DE 4 VIAS PARA ALARME</t>
  </si>
  <si>
    <t>ED-4860</t>
  </si>
  <si>
    <t xml:space="preserve">SINALIZADOR AUDIOVISUAL ENDEREÇÁVEL, INCLUSIVE FORNECIMENTO E INSTALAÇÃO, EXCLUSIVE CABO DE 4 VIAS PARA ALARME</t>
  </si>
  <si>
    <t>ED-50215</t>
  </si>
  <si>
    <t xml:space="preserve">SPRINKLER PENDENTE 15 MM (1/2") 141º C</t>
  </si>
  <si>
    <t>ED-50212</t>
  </si>
  <si>
    <t xml:space="preserve">SPRINKLER PENDENTE 15 MM (1/2") 68º C</t>
  </si>
  <si>
    <t>ED-50213</t>
  </si>
  <si>
    <t xml:space="preserve">SPRINKLER PENDENTE 15 MM (1/2") 79º C</t>
  </si>
  <si>
    <t>ED-50214</t>
  </si>
  <si>
    <t xml:space="preserve">SPRINKLER PENDENTE 15 MM (1/2") 93º C</t>
  </si>
  <si>
    <t xml:space="preserve">INSTALAÇÕES DE GASES</t>
  </si>
  <si>
    <t>REGISTRO</t>
  </si>
  <si>
    <t>ED-49827</t>
  </si>
  <si>
    <t xml:space="preserve">REGISTRO DE BLOQUEIO EM LATÃO, DIÂMETRO DE 1/2"X1/2", ROSCA NPT, BAIXA PRESSÃO, INCLUSIVE ACESSÓRIOS DE VEDAÇÃO</t>
  </si>
  <si>
    <t>ED-49826</t>
  </si>
  <si>
    <t xml:space="preserve">REGISTRO REGULADOR DE GÁS EM LATÃO, DIÂMETRO ENTRADA DE 1/4" COM ROSCA NPT, SAÍDA EM TERMINAL DE MANGUEIRA DE 3/8", INCLUSIVE ACESSÓRIOS DE VEDAÇÃO</t>
  </si>
  <si>
    <t>ED-49841</t>
  </si>
  <si>
    <t xml:space="preserve">VÁLVULA DE ESFERA TRIPARTIDA COM ROSCA NPT, CLASSE 300lbs - 1/2"</t>
  </si>
  <si>
    <t>ED-49842</t>
  </si>
  <si>
    <t xml:space="preserve">VÁLVULA DE ESFERA TRIPARTIDA COM ROSCA NPT, CLASSE 300lbs - 3/4"</t>
  </si>
  <si>
    <t xml:space="preserve">VÁLVULA DE ESFERA</t>
  </si>
  <si>
    <t>ED-48276</t>
  </si>
  <si>
    <t xml:space="preserve">VÁLVULA DE ESFERA EM LATÃO, DIÂMETRO DE 1" NPT</t>
  </si>
  <si>
    <t>ED-48278</t>
  </si>
  <si>
    <t xml:space="preserve">VÁLVULA DE ESFERA EM LATÃO, DIÂMETRO DE 1 1/2" NPT</t>
  </si>
  <si>
    <t>ED-48277</t>
  </si>
  <si>
    <t xml:space="preserve">VÁLVULA DE ESFERA EM LATÃO, DIÂMETRO DE 1 1/4" NPT</t>
  </si>
  <si>
    <t>ED-48274</t>
  </si>
  <si>
    <t xml:space="preserve">VÁLVULA DE ESFERA EM LATÃO, DIÂMETRO DE 1/2" NPT</t>
  </si>
  <si>
    <t>ED-48279</t>
  </si>
  <si>
    <t xml:space="preserve">VÁLVULA DE ESFERA EM LATÃO, DIÂMETRO DE 2" NPT</t>
  </si>
  <si>
    <t>ED-48280</t>
  </si>
  <si>
    <t xml:space="preserve">VÁLVULA DE ESFERA EM LATÃO, DIÂMETRO DE 2 1/2" NPT</t>
  </si>
  <si>
    <t>ED-48275</t>
  </si>
  <si>
    <t xml:space="preserve">VÁLVULA DE ESFERA EM LATÃO, DIÂMETRO DE 3/4" NPT</t>
  </si>
  <si>
    <t xml:space="preserve">VÁLVULA DE RETENÇÃO</t>
  </si>
  <si>
    <t>ED-48283</t>
  </si>
  <si>
    <t xml:space="preserve">VÁLVULA DE RETENÇÃO EM LATÃO, DIÂMETRO DE 1" NPT</t>
  </si>
  <si>
    <t>ED-48285</t>
  </si>
  <si>
    <t xml:space="preserve">VÁLVULA DE RETENÇÃO EM LATÃO, DIÂMETRO DE 1 1/2" NPT</t>
  </si>
  <si>
    <t>ED-48284</t>
  </si>
  <si>
    <t xml:space="preserve">VÁLVULA DE RETENÇÃO EM LATÃO, DIÂMETRO DE 1 1/4" NPT</t>
  </si>
  <si>
    <t>ED-48281</t>
  </si>
  <si>
    <t xml:space="preserve">VÁLVULA DE RETENÇÃO EM LATÃO, DIÂMETRO DE 1/2" NPT</t>
  </si>
  <si>
    <t>ED-48286</t>
  </si>
  <si>
    <t xml:space="preserve">VÁLVULA DE RETENÇÃO EM LATÃO, DIÂMETRO DE 2" NPT</t>
  </si>
  <si>
    <t>ED-48287</t>
  </si>
  <si>
    <t xml:space="preserve">VÁLVULA DE RETENÇÃO EM LATÃO, DIÂMETRO DE 2 1/2" NPT</t>
  </si>
  <si>
    <t>ED-48282</t>
  </si>
  <si>
    <t xml:space="preserve">VÁLVULA DE RETENÇÃO EM LATÃO, DIÂMETRO DE 3/4" NPT</t>
  </si>
  <si>
    <t xml:space="preserve">MANÔMETRO E PRESSOSTATO</t>
  </si>
  <si>
    <t>ED-48253</t>
  </si>
  <si>
    <t xml:space="preserve">PRESSOSTATO PARA COMPRESSOR DE 125 A 175 PSI</t>
  </si>
  <si>
    <t>ED-48252</t>
  </si>
  <si>
    <t xml:space="preserve">PRESSOSTATO PARA COMPRESSOR DE 80 A 125 PSI</t>
  </si>
  <si>
    <t>CILINDRO</t>
  </si>
  <si>
    <t>ED-49817</t>
  </si>
  <si>
    <t xml:space="preserve">CILINDRO DE AÇO COM GÁS GLP CAPACIDADE 45 KG</t>
  </si>
  <si>
    <t xml:space="preserve">CENTRAL DE GÁS</t>
  </si>
  <si>
    <t>ED-15716</t>
  </si>
  <si>
    <t xml:space="preserve">DEPÓSITO PARA CILINDRO DE GÁS (GLP), INCLUSIVE ALVENARIA DE VEDAÇÃO COM ESP. 14CM, CHAPISCO COM ARGAMASSA (TRAÇO 1:3), ESP. 5MM, REBOCO COM ARGAMASSA (TRAÇO 1:2:8), ESP. 20MM, PINTURA ACRÍLICA EM DUAS (2) DEMÃOS, LAJE IMPERMEABILIZADA E PORTÃO EM TELA GALVANIZADA FIO 12 COM CADEADO, EXCLUSIVE CILINDROS - PADRÃO DER-MG</t>
  </si>
  <si>
    <t xml:space="preserve">ACESSÓRIOS E COMPLEMENTOS PARA GÁS</t>
  </si>
  <si>
    <t>ED-49818</t>
  </si>
  <si>
    <t xml:space="preserve">COLETOR DE GÁS COM DUAS (2) SAÍDAS, EM AÇO PRETO, SCHEDULE 40, DIÂMETRO SAÍDA 1/2" (21,34MM), COM ACABAMENTO EM PINTURA ELETROSTÁTICA, INCLUSIVE ACESSÓRIOS DE VEDAÇÃO
</t>
  </si>
  <si>
    <t>ED-49819</t>
  </si>
  <si>
    <t xml:space="preserve">COLETOR DE GÁS COM TRÊS (3) SAÍDAS, EM AÇO PRETO, SCHEDULE 40, DIÂMETRO SAÍDA 1/2" (21,34MM), COM ACABAMENTO EM PINTURA ELETROSTÁTICA, INCLUSIVE ACESSÓRIOS DE VEDAÇÃO</t>
  </si>
  <si>
    <t>ED-48256</t>
  </si>
  <si>
    <t xml:space="preserve">FILTRO TIPO "Y" EM BRONZE, DIÂMETRO DE 1" NPT</t>
  </si>
  <si>
    <t>ED-48258</t>
  </si>
  <si>
    <t xml:space="preserve">FILTRO TIPO "Y" EM BRONZE, DIÂMETRO DE 1 1/2" NPT</t>
  </si>
  <si>
    <t>ED-48257</t>
  </si>
  <si>
    <t xml:space="preserve">FILTRO TIPO "Y" EM BRONZE, DIÂMETRO DE 1 1/4" NPT</t>
  </si>
  <si>
    <t>ED-48254</t>
  </si>
  <si>
    <t xml:space="preserve">FILTRO TIPO "Y" EM BRONZE, DIÂMETRO DE 1/2" NPT</t>
  </si>
  <si>
    <t>ED-48259</t>
  </si>
  <si>
    <t xml:space="preserve">FILTRO TIPO "Y" EM BRONZE, DIÂMETRO DE 2" NPT</t>
  </si>
  <si>
    <t>ED-48255</t>
  </si>
  <si>
    <t xml:space="preserve">FILTRO TIPO "Y" EM BRONZE, DIÂMETRO DE 3/4" NPT</t>
  </si>
  <si>
    <t>ED-49821</t>
  </si>
  <si>
    <t xml:space="preserve">MANGUEIRA PLÁSTICA PARA GÁS D = 3/8" X 1,50 M</t>
  </si>
  <si>
    <t>ED-49822</t>
  </si>
  <si>
    <t xml:space="preserve">NIPLE DE REDUÇÃO 1/2"X1/8" EM LATÃO, ROSCA NPT, INCLUSIVE ACESSÓRIOS DE VEDAÇÃO</t>
  </si>
  <si>
    <t>ED-49823</t>
  </si>
  <si>
    <t xml:space="preserve">NIPLE DE REDUÇÃO 1/2"X3/8" EM LATÃO, ROSCA NPT, INCLUSIVE ACESSÓRIOS DE VEDAÇÃO</t>
  </si>
  <si>
    <t>ED-49824</t>
  </si>
  <si>
    <t xml:space="preserve">NIPLE DUPLO EM FERRO MALEÁVEL, DIÂMETRO 1/2"(15MM), COM ACABAMENTO GALVANIZADO, CLASSE DE PRESSÃO 300LBS, ROSCA NPT, INCLUSIVE ACESSÓRIOS DE VEDAÇÃO</t>
  </si>
  <si>
    <t>ED-49830</t>
  </si>
  <si>
    <t xml:space="preserve">TAMPÃO EM FERRO MALEÁVEL, DIÂMETRO 1/2"(15MM), COM ACABAMENTO GALVANIZADO, CLASSE DE PRESSÃO 300LBS, ROSCA NPT, INCLUSIVE ACESSÓRIOS DE VEDAÇÃO</t>
  </si>
  <si>
    <t xml:space="preserve">VIDROS E ESPELHOS</t>
  </si>
  <si>
    <t>ESPELHO</t>
  </si>
  <si>
    <t>ED-51151</t>
  </si>
  <si>
    <t xml:space="preserve">ESPELHO CRISTAL COM MOLDURA EM ALUMÍNIO, DIMENSÃO (60X90)CM, COM ESP. 4MM, INCLUSIVE FIXAÇÃO COM ADESIVO/SELANTE A BASE DE POLIURETANO, FORNECIMENTO E INSTALAÇÃO</t>
  </si>
  <si>
    <t>ED-51152</t>
  </si>
  <si>
    <t xml:space="preserve">ESPELHO CRISTAL, DIMENSÃO (40X60)CM, COM ESP. 4MM, EM ACABAMENTO LAPIDADO, INCLUSIVE FIXAÇÃO COM PARAFUSO TIPO FINESSON, FORNECIMENTO E INSTALAÇÃO</t>
  </si>
  <si>
    <t>ED-51150</t>
  </si>
  <si>
    <t xml:space="preserve">ESPELHO CRISTAL, DIMENSÃO (60X90)CM, COM ESP. 4MM, EM ACABAMENTO LAPIDADO, INCLUSIVE FIXAÇÃO COM PARAFUSO TIPO FINESSON, FORNECIMENTO E INSTALAÇÃO</t>
  </si>
  <si>
    <t xml:space="preserve">VIDRO ARAMADO</t>
  </si>
  <si>
    <t>ED-29734</t>
  </si>
  <si>
    <t xml:space="preserve">VIDRO ARAMADO TRANSLÚCIDO INCOLOR, ESP. 6MM, INCLUSIVE FIXAÇÃO E VEDAÇÃO COM GUARNIÇÃO/GAXETA DE BORRACHA NEOPRENE, FORNECIMENTO E INSTALAÇÃO, EXCLUSIVE CAIXILHO/PERFIL</t>
  </si>
  <si>
    <t xml:space="preserve">VIDRO LISOS TRANSPARENTES</t>
  </si>
  <si>
    <t>ED-51155</t>
  </si>
  <si>
    <t xml:space="preserve">VIDRO COMUM TRANSPARENTE INCOLOR, ESP. 3MM, INCLUSIVE FIXAÇÃO E VEDAÇÃO COM GUARNIÇÃO/GAXETA DE BORRACHA NEOPRENE, FORNECIMENTO E INSTALAÇÃO, EXCLUSIVE CAIXILHO/PERFIL</t>
  </si>
  <si>
    <t>ED-51156</t>
  </si>
  <si>
    <t xml:space="preserve">VIDRO COMUM TRANSPARENTE INCOLOR, ESP. 4MM, INCLUSIVE FIXAÇÃO E VEDAÇÃO COM GUARNIÇÃO/GAXETA DE BORRACHA NEOPRENE, FORNECIMENTO E INSTALAÇÃO, EXCLUSIVE CAIXILHO/PERFIL</t>
  </si>
  <si>
    <t>ED-15823</t>
  </si>
  <si>
    <t xml:space="preserve">VIDRO COMUM TRANSPARENTE INCOLOR, ESP. 4MM, INCLUSIVE FORNECIMENTO, EXCLUSIVE CAIXILHO/PERFIL, VEDAÇÃO COM GUARNIÇÃO/GAXETA OU APLICAÇÃO DE MASSA DE VIDRACEIRO</t>
  </si>
  <si>
    <t>ED-51157</t>
  </si>
  <si>
    <t xml:space="preserve">VIDRO COMUM TRANSPARENTE INCOLOR, ESP. 6MM, INCLUSIVE FIXAÇÃO E VEDAÇÃO COM GUARNIÇÃO/GAXETA DE BORRACHA NEOPRENE, FORNECIMENTO E INSTALAÇÃO, EXCLUSIVE CAIXILHO/PERFIL</t>
  </si>
  <si>
    <t>ED-7304</t>
  </si>
  <si>
    <t xml:space="preserve">VIDRO COMUM TRANSPARENTE INCOLOR, ESP. 6MM, INCLUSIVE FORNECIMENTO, EXCLUSIVE CAIXILHO/PERFIL, VEDAÇÃO COM GUARNIÇÃO/GAXETA OU APLICAÇÃO DE MASSA DE VIDRACEIRO</t>
  </si>
  <si>
    <t xml:space="preserve">VIDRO FANTASIA</t>
  </si>
  <si>
    <t>ED-51153</t>
  </si>
  <si>
    <t xml:space="preserve">VIDRO IMPRESSO (FANTASIA) TRANSLÚCIDO INCOLOR, ESP. 3MM, INCLUSIVE FIXAÇÃO E VEDAÇÃO COM GUARNIÇÃO/GAXETA DE BORRACHA NEOPRENE, FORNECIMENTO E INSTALAÇÃO, EXCLUSIVE CAIXILHO/PERFIL</t>
  </si>
  <si>
    <t>ED-29731</t>
  </si>
  <si>
    <t xml:space="preserve">VIDRO IMPRESSO (FANTASIA) TRANSLÚCIDO INCOLOR, ESP. 4MM, INCLUSIVE FIXAÇÃO E VEDAÇÃO COM GUARNIÇÃO/GAXETA DE BORRACHA NEOPRENE, FORNECIMENTO E INSTALAÇÃO, EXCLUSIVE CAIXILHO/PERFIL</t>
  </si>
  <si>
    <t>ED-7305</t>
  </si>
  <si>
    <t xml:space="preserve">VIDRO IMPRESSO (FANTASIA) TRANSLÚCIDO INCOLOR, ESP. 4MM, INCLUSIVE FORNECIMENTO, EXCLUSIVE CAIXILHO/PERFIL, VEDAÇÃO COM GUARNIÇÃO/GAXETA OU APLICAÇÃO DE MASSA DE VIDRACEIRO</t>
  </si>
  <si>
    <t xml:space="preserve">VIDRO TEMPERADOS</t>
  </si>
  <si>
    <t>ED-51160</t>
  </si>
  <si>
    <t xml:space="preserve">VIDRO TEMPERADO TRANSPARENTE INCOLOR, ESP. 10MM, INCLUSIVE FIXAÇÃO E VEDAÇÃO COM GUARNIÇÃO/GAXETA DE BORRACHA NEOPRENE, FORNECIMENTO E INSTALAÇÃO, EXCLUSIVE CAIXILHO/PERFIL</t>
  </si>
  <si>
    <t>ED-51158</t>
  </si>
  <si>
    <t xml:space="preserve">VIDRO TEMPERADO TRANSPARENTE INCOLOR, ESP. 6MM, INCLUSIVE FIXAÇÃO E VEDAÇÃO COM GUARNIÇÃO/GAXETA DE BORRACHA NEOPRENE, FORNECIMENTO E INSTALAÇÃO, EXCLUSIVE CAIXILHO/PERFIL</t>
  </si>
  <si>
    <t>ED-51159</t>
  </si>
  <si>
    <t xml:space="preserve">VIDRO TEMPERADO TRANSPARENTE INCOLOR, ESP. 8MM, INCLUSIVE FIXAÇÃO E VEDAÇÃO COM GUARNIÇÃO/GAXETA DE BORRACHA NEOPRENE, FORNECIMENTO E INSTALAÇÃO, EXCLUSIVE CAIXILHO/PERFIL</t>
  </si>
  <si>
    <t xml:space="preserve">PLACAS E SINALIZAÇÕES VISUAIS</t>
  </si>
  <si>
    <t xml:space="preserve">PLACA DE INAUGURAÇÃO</t>
  </si>
  <si>
    <t>ED-50634</t>
  </si>
  <si>
    <t xml:space="preserve">PLACA DE ALUMÍNIO FUNDIDO, DIMENSÃO (60X40)CM, PARA INAUGURAÇÃO, INCLUSIVE FIXAÇÃO</t>
  </si>
  <si>
    <t>ED-50635</t>
  </si>
  <si>
    <t xml:space="preserve">PLACA DE ALUMÍNIO FUNDIDO, DIMENSÃO (85X50)CM, PARA INAUGURAÇÃO, INCLUSIVE FIXAÇÃO</t>
  </si>
  <si>
    <t xml:space="preserve">PLACA EM ALUMÍNIO</t>
  </si>
  <si>
    <t>ED-50642</t>
  </si>
  <si>
    <t xml:space="preserve">PLACA DE ALUMÍNIO ANODIZADO, DIMENSÃO (25X25)CM, PARA IDENTIFICAÇÃO, INCLUSIVE FIXAÇÃO</t>
  </si>
  <si>
    <t>ED-50643</t>
  </si>
  <si>
    <t xml:space="preserve">PLACA DE ALUMÍNIO ANODIZADO, DIMENSÃO (70X60)CM, INCLUSIVE FIXAÇÃO</t>
  </si>
  <si>
    <t>ED-50644</t>
  </si>
  <si>
    <t xml:space="preserve">PLACA DE ALUMÍNIO, DIMENSÃO (15X15)CM, COM PICTOGRAMA EM PELÍCULA ADESIVA, INCLUSIVE FIXAÇÃO</t>
  </si>
  <si>
    <t>ED-50637</t>
  </si>
  <si>
    <t xml:space="preserve">PLACA DE ALUMÍNIO FUNDIDO, DIMENSÃO (20X4)CM, PARA DENOMINAÇÃO DE CÔMODOS, INCLUSIVE FIXAÇÃO</t>
  </si>
  <si>
    <t>ED-50636</t>
  </si>
  <si>
    <t xml:space="preserve">PLACA DE ALUMÍNIO FUNDIDO, DIMENSÃO (20X5)CM, PARA DENOMINAÇÃO DE CÔMODOS, INCLUSIVE FIXAÇÃO</t>
  </si>
  <si>
    <t>ED-50639</t>
  </si>
  <si>
    <t xml:space="preserve">PLACA DE ALUMÍNIO FUNDIDO, DIMENSÃO (3X3)CM, PARA NUMERAÇÃO DE PORTAS, INCLUSIVE FIXAÇÃO</t>
  </si>
  <si>
    <t>ED-50640</t>
  </si>
  <si>
    <t xml:space="preserve">PLACA DE ALUMÍNIO FUNDIDO, DIMENSÃO (5X5)CM, PARA NUMERAÇÃO DE PORTAS, INCLUSIVE FIXAÇÃO</t>
  </si>
  <si>
    <t xml:space="preserve">PLACA EM AÇO ESCOVADO</t>
  </si>
  <si>
    <t>ED-50633</t>
  </si>
  <si>
    <t xml:space="preserve">PLACA DE CHAPA DE AÇO ESCOVADO, DIMENSÃO (25X12)CM, INCLUSIVE FIXAÇÃO</t>
  </si>
  <si>
    <t xml:space="preserve">PLACA DE SINALIZAÇÃO</t>
  </si>
  <si>
    <t>ED-29386</t>
  </si>
  <si>
    <t xml:space="preserve">PLACA FOTOLUMINESCENTE PARA SINALIZAÇÃO DE EMERGÊNCIA, TIPO "A1", DIMENSÃO DA BASE 300MM, INCLUSIVE FIXAÇÃO</t>
  </si>
  <si>
    <t>ED-50206</t>
  </si>
  <si>
    <t xml:space="preserve">PLACA FOTOLUMINESCENTE PARA SINALIZAÇÃO DE EMERGÊNCIA, TIPO "A2", DIMENSÃO DA BASE 300MM, INCLUSIVE FIXAÇÃO</t>
  </si>
  <si>
    <t>ED-29387</t>
  </si>
  <si>
    <t xml:space="preserve">PLACA FOTOLUMINESCENTE PARA SINALIZAÇÃO DE EMERGÊNCIA, TIPO "A5", DIMENSÃO DA BASE 300MM, INCLUSIVE FIXAÇÃO</t>
  </si>
  <si>
    <t>ED-29388</t>
  </si>
  <si>
    <t xml:space="preserve">PLACA FOTOLUMINESCENTE PARA SINALIZAÇÃO DE EMERGÊNCIA, TIPO "E1", DIMENSÃO (300X300)MM, INCLUSIVE FIXAÇÃO</t>
  </si>
  <si>
    <t>ED-29393</t>
  </si>
  <si>
    <t xml:space="preserve">PLACA FOTOLUMINESCENTE PARA SINALIZAÇÃO DE EMERGÊNCIA, TIPO "E10", DIMENSÃO (300X300)MM, INCLUSIVE FIXAÇÃO</t>
  </si>
  <si>
    <t>ED-29394</t>
  </si>
  <si>
    <t xml:space="preserve">PLACA FOTOLUMINESCENTE PARA SINALIZAÇÃO DE EMERGÊNCIA, TIPO "E11", DIMENSÃO (300X300)MM, INCLUSIVE FIXAÇÃO</t>
  </si>
  <si>
    <t>ED-29395</t>
  </si>
  <si>
    <t xml:space="preserve">PLACA FOTOLUMINESCENTE PARA SINALIZAÇÃO DE EMERGÊNCIA, TIPO "E12", INSTALADA EM PISO, DIMENSÃO (100X100)CM, INCLUSIVE FIXAÇÃO</t>
  </si>
  <si>
    <t>ED-29396</t>
  </si>
  <si>
    <t xml:space="preserve">PLACA FOTOLUMINESCENTE PARA SINALIZAÇÃO DE EMERGÊNCIA, TIPO "E13", DIMENSÃO (300X300)MM, INCLUSIVE FIXAÇÃO</t>
  </si>
  <si>
    <t>ED-29397</t>
  </si>
  <si>
    <t xml:space="preserve">PLACA FOTOLUMINESCENTE PARA SINALIZAÇÃO DE EMERGÊNCIA, TIPO "E14", DIMENSÃO (300X300)MM, INCLUSIVE FIXAÇÃO</t>
  </si>
  <si>
    <t>ED-29398</t>
  </si>
  <si>
    <t xml:space="preserve">PLACA FOTOLUMINESCENTE PARA SINALIZAÇÃO DE EMERGÊNCIA, TIPO "E15", DIMENSÃO (300X300)MM, INCLUSIVE FIXAÇÃO</t>
  </si>
  <si>
    <t>ED-29399</t>
  </si>
  <si>
    <t xml:space="preserve">PLACA FOTOLUMINESCENTE PARA SINALIZAÇÃO DE EMERGÊNCIA, TIPO "E16", DIMENSÃO (300X300)MM, INCLUSIVE FIXAÇÃO</t>
  </si>
  <si>
    <t>ED-29389</t>
  </si>
  <si>
    <t xml:space="preserve">PLACA FOTOLUMINESCENTE PARA SINALIZAÇÃO DE EMERGÊNCIA, TIPO "E2", DIMENSÃO (150X100)MM, INCLUSIVE FIXAÇÃO</t>
  </si>
  <si>
    <t>ED-29390</t>
  </si>
  <si>
    <t xml:space="preserve">PLACA FOTOLUMINESCENTE PARA SINALIZAÇÃO DE EMERGÊNCIA, TIPO "E3", DIMENSÃO (150X100)MM, INCLUSIVE FIXAÇÃO</t>
  </si>
  <si>
    <t>ED-50199</t>
  </si>
  <si>
    <t xml:space="preserve">PLACA FOTOLUMINESCENTE PARA SINALIZAÇÃO DE EMERGÊNCIA, TIPO "E5", DIMENSÃO (300X300)MM, INCLUSIVE FIXAÇÃO</t>
  </si>
  <si>
    <t>ED-29391</t>
  </si>
  <si>
    <t xml:space="preserve">PLACA FOTOLUMINESCENTE PARA SINALIZAÇÃO DE EMERGÊNCIA, TIPO "E7", DIMENSÃO (300X300)MM, INCLUSIVE FIXAÇÃO</t>
  </si>
  <si>
    <t>ED-50200</t>
  </si>
  <si>
    <t xml:space="preserve">PLACA FOTOLUMINESCENTE PARA SINALIZAÇÃO DE EMERGÊNCIA, TIPO "E8", DIMENSÃO (300X300)MM, INCLUSIVE FIXAÇÃO</t>
  </si>
  <si>
    <t>ED-29392</t>
  </si>
  <si>
    <t xml:space="preserve">PLACA FOTOLUMINESCENTE PARA SINALIZAÇÃO DE EMERGÊNCIA, TIPO "E9", DIMENSÃO (300X300)MM, INCLUSIVE FIXAÇÃO</t>
  </si>
  <si>
    <t>ED-32246</t>
  </si>
  <si>
    <t xml:space="preserve">PLACA FOTOLUMINESCENTE PARA SINALIZAÇÃO DE EMERGÊNCIA, TIPO "M1", DIMENSÃO (400X600)MM, INCLUSIVE FIXAÇÃO</t>
  </si>
  <si>
    <t>ED-32247</t>
  </si>
  <si>
    <t xml:space="preserve">PLACA FOTOLUMINESCENTE PARA SINALIZAÇÃO DE EMERGÊNCIA, TIPO "M2", DIMENSÃO (380X190)MM, INCLUSIVE FIXAÇÃO</t>
  </si>
  <si>
    <t>ED-32248</t>
  </si>
  <si>
    <t xml:space="preserve">PLACA FOTOLUMINESCENTE PARA SINALIZAÇÃO DE EMERGÊNCIA, TIPO "M3", DIMENSÃO (380X190)MM, INCLUSIVE FIXAÇÃO</t>
  </si>
  <si>
    <t>ED-32249</t>
  </si>
  <si>
    <t xml:space="preserve">PLACA FOTOLUMINESCENTE PARA SINALIZAÇÃO DE EMERGÊNCIA, TIPO "M4", DIMENSÃO (380X190)MM, INCLUSIVE FIXAÇÃO</t>
  </si>
  <si>
    <t>ED-32250</t>
  </si>
  <si>
    <t xml:space="preserve">PLACA FOTOLUMINESCENTE PARA SINALIZAÇÃO DE EMERGÊNCIA, TIPO "M7", DIMENSÃO (380X190)MM, INCLUSIVE FIXAÇÃO</t>
  </si>
  <si>
    <t>ED-50207</t>
  </si>
  <si>
    <t xml:space="preserve">PLACA FOTOLUMINESCENTE PARA SINALIZAÇÃO DE EMERGÊNCIA, TIPO "P2", DIÂMETRO DE 300MM, INCLUSIVE FIXAÇÃO</t>
  </si>
  <si>
    <t>ED-50202</t>
  </si>
  <si>
    <t xml:space="preserve">PLACA FOTOLUMINESCENTE PARA SINALIZAÇÃO DE EMERGÊNCIA, TIPO "S1", DIMENSÃO (380X190)MM, INCLUSIVE FIXAÇÃO</t>
  </si>
  <si>
    <t>ED-50204</t>
  </si>
  <si>
    <t xml:space="preserve">PLACA FOTOLUMINESCENTE PARA SINALIZAÇÃO DE EMERGÊNCIA, TIPO "S10", DIMENSÃO (380X190)MM, INCLUSIVE FIXAÇÃO</t>
  </si>
  <si>
    <t>ED-29406</t>
  </si>
  <si>
    <t xml:space="preserve">PLACA FOTOLUMINESCENTE PARA SINALIZAÇÃO DE EMERGÊNCIA, TIPO "S11", DIMENSÃO (380X190)MM, INCLUSIVE FIXAÇÃO</t>
  </si>
  <si>
    <t>ED-50205</t>
  </si>
  <si>
    <t xml:space="preserve">PLACA FOTOLUMINESCENTE PARA SINALIZAÇÃO DE EMERGÊNCIA, TIPO "S12", DIMENSÃO (380X190)MM, INCLUSIVE FIXAÇÃO</t>
  </si>
  <si>
    <t>ED-29407</t>
  </si>
  <si>
    <t xml:space="preserve">PLACA FOTOLUMINESCENTE PARA SINALIZAÇÃO DE EMERGÊNCIA, TIPO "S13", DIMENSÃO (380X190)MM, INCLUSIVE FIXAÇÃO</t>
  </si>
  <si>
    <t>ED-29408</t>
  </si>
  <si>
    <t xml:space="preserve">PLACA FOTOLUMINESCENTE PARA SINALIZAÇÃO DE EMERGÊNCIA, TIPO "S14", DIMENSÃO (380X190)MM, INCLUSIVE FIXAÇÃO</t>
  </si>
  <si>
    <t>ED-29409</t>
  </si>
  <si>
    <t xml:space="preserve">PLACA FOTOLUMINESCENTE PARA SINALIZAÇÃO DE EMERGÊNCIA, TIPO "S15", DIMENSÃO (380X190)MM, INCLUSIVE FIXAÇÃO</t>
  </si>
  <si>
    <t>ED-29410</t>
  </si>
  <si>
    <t xml:space="preserve">PLACA FOTOLUMINESCENTE PARA SINALIZAÇÃO DE EMERGÊNCIA, TIPO "S16", DIMENSÃO (400X100)MM, INCLUSIVE FIXAÇÃO</t>
  </si>
  <si>
    <t>ED-29411</t>
  </si>
  <si>
    <t xml:space="preserve">PLACA FOTOLUMINESCENTE PARA SINALIZAÇÃO DE EMERGÊNCIA, TIPO "S17", DIMENSÃO (150X150)MM, INCLUSIVE FIXAÇÃO</t>
  </si>
  <si>
    <t>ED-29412</t>
  </si>
  <si>
    <t xml:space="preserve">PLACA FOTOLUMINESCENTE PARA SINALIZAÇÃO DE EMERGÊNCIA, TIPO "S18", DIMENSÃO (400X120)MM, INCLUSIVE FIXAÇÃO</t>
  </si>
  <si>
    <t>ED-29413</t>
  </si>
  <si>
    <t xml:space="preserve">PLACA FOTOLUMINESCENTE PARA SINALIZAÇÃO DE EMERGÊNCIA, TIPO "S19", DIMENSÃO (150X150)MM, INCLUSIVE FIXAÇÃO</t>
  </si>
  <si>
    <t>ED-50201</t>
  </si>
  <si>
    <t xml:space="preserve">PLACA FOTOLUMINESCENTE PARA SINALIZAÇÃO DE EMERGÊNCIA, TIPO "S2", DIMENSÃO (380X190)MM, INCLUSIVE FIXAÇÃO</t>
  </si>
  <si>
    <t>ED-29414</t>
  </si>
  <si>
    <t xml:space="preserve">PLACA FOTOLUMINESCENTE PARA SINALIZAÇÃO DE EMERGÊNCIA, TIPO "S20", DIMENSÃO (150X150)MM, INCLUSIVE FIXAÇÃO</t>
  </si>
  <si>
    <t>ED-29415</t>
  </si>
  <si>
    <t xml:space="preserve">PLACA FOTOLUMINESCENTE PARA SINALIZAÇÃO DE EMERGÊNCIA, TIPO "S21", DIMENSÃO (150X150)MM, INCLUSIVE FIXAÇÃO</t>
  </si>
  <si>
    <t>ED-29400</t>
  </si>
  <si>
    <t xml:space="preserve">PLACA FOTOLUMINESCENTE PARA SINALIZAÇÃO DE EMERGÊNCIA, TIPO "S3", DIMENSÃO (380X190)MM, INCLUSIVE FIXAÇÃO</t>
  </si>
  <si>
    <t>ED-29401</t>
  </si>
  <si>
    <t xml:space="preserve">PLACA FOTOLUMINESCENTE PARA SINALIZAÇÃO DE EMERGÊNCIA, TIPO "S4", DIMENSÃO (380X190)MM, INCLUSIVE FIXAÇÃO</t>
  </si>
  <si>
    <t>ED-29402</t>
  </si>
  <si>
    <t xml:space="preserve">PLACA FOTOLUMINESCENTE PARA SINALIZAÇÃO DE EMERGÊNCIA, TIPO "S5", DIMENSÃO (380X190)MM, INCLUSIVE FIXAÇÃO</t>
  </si>
  <si>
    <t>ED-29403</t>
  </si>
  <si>
    <t xml:space="preserve">PLACA FOTOLUMINESCENTE PARA SINALIZAÇÃO DE EMERGÊNCIA, TIPO "S6", DIMENSÃO (380X190)MM, INCLUSIVE FIXAÇÃO</t>
  </si>
  <si>
    <t>ED-29404</t>
  </si>
  <si>
    <t xml:space="preserve">PLACA FOTOLUMINESCENTE PARA SINALIZAÇÃO DE EMERGÊNCIA, TIPO "S7", DIMENSÃO (380X190)MM, INCLUSIVE FIXAÇÃO</t>
  </si>
  <si>
    <t>ED-29405</t>
  </si>
  <si>
    <t xml:space="preserve">PLACA FOTOLUMINESCENTE PARA SINALIZAÇÃO DE EMERGÊNCIA, TIPO "S8", DIMENSÃO (380X190)MM, INCLUSIVE FIXAÇÃO</t>
  </si>
  <si>
    <t>ED-50203</t>
  </si>
  <si>
    <t xml:space="preserve">PLACA FOTOLUMINESCENTE PARA SINALIZAÇÃO DE EMERGÊNCIA, TIPO "S9", DIMENSÃO (380X190)MM, INCLUSIVE FIXAÇÃO</t>
  </si>
  <si>
    <t xml:space="preserve">PONTOS DE INSTALAÇÕES</t>
  </si>
  <si>
    <t xml:space="preserve">PONTO DE ESGOTO</t>
  </si>
  <si>
    <t>ED-50223</t>
  </si>
  <si>
    <t xml:space="preserve">PONTO DE EMBUTIR PARA ESGOTO EM TUBO PVC RÍGIDO, PB - SÉRIE NORMAL, DN 40MM (1.1/2"), EMBUTIDO NA ALVENARIA/PISO, COM ALTURA (SAÍDA) DE 50CM DO PISO, COM DISTÂNCIA DE ATÉ CINCO (5) METROS DO RAMAL DE ESGOTO, EXCLUSIVE ESCAVAÇÃO, INCLUSIVE CONEXÕES E FIXAÇÃO DO TUBO COM ENCHIMENTO DO RASGO NA ALVENARIA/CONCRETO COM ARGAMASSA</t>
  </si>
  <si>
    <t>ED-50225</t>
  </si>
  <si>
    <t xml:space="preserve">PONTO DE EMBUTIR PARA ESGOTO EM TUBO PVC RÍGIDO, PBV - SÉRIE NORMAL, DN 100MM (4"), EMBUTIDO EM PISO COM DISTÂNCIA DE ATÉ CINCO (5) METROS DO RAMAL DE ESGOTO, INCLUSIVE CONEXÕES E FIXAÇÃO DO TUBO COM ENCHIMENTO DO RASGO NO CONCRETO COM ARGAMASSA</t>
  </si>
  <si>
    <t>ED-50224</t>
  </si>
  <si>
    <t xml:space="preserve">PONTO DE EMBUTIR PARA ESGOTO EM TUBO PVC RÍGIDO, PBV - SÉRIE NORMAL, DN 50MM (2"), EMBUTIDO EM PISO COM DISTÂNCIA DE ATÉ CINCO (5) METROS DO RAMAL DE ESGOTO, EXCLUSIVE ESCAVAÇÃO, INCLUSIVE CONEXÕES E FIXAÇÃO DO TUBO COM ENCHIMENTO DO RASGO NO CONCRETO COM ARGAMASSA</t>
  </si>
  <si>
    <t xml:space="preserve">PONTO DE ÁGUA FRIA</t>
  </si>
  <si>
    <t>ED-50221</t>
  </si>
  <si>
    <t xml:space="preserve">PONTO DE EMBUTIR PARA ÁGUA FRIA EM TUBO DE PVC RÍGIDO SOLDÁVEL, DN 20MM (1/2"), EMBUTIDO NA ALVENARIA COM DISTÂNCIA DE ATÉ CINCO (5) METROS DA TOMADA DE ÁGUA, INCLUSIVE CONEXÕES E FIXAÇÃO DO TUBO COM ENCHIMENTO DO RASGO NA ALVENARIA/CONCRETO COM ARGAMASSA</t>
  </si>
  <si>
    <t>ED-50222</t>
  </si>
  <si>
    <t xml:space="preserve">PONTO DE EMBUTIR PARA ÁGUA FRIA EM TUBO PVC RÍGIDO ROSCÁVEL, DN 1/2" (20MM), EMBUTIDO NA ALVENARIA COM DISTÂNCIA DE ATÉ CINCO (5) METROS DA TOMADA DE ÁGUA, INCLUSIVE CONEXÕES E FIXAÇÃO DO TUBO COM ENCHIMENTO DO RASGO NA ALVENARIA/CONCRETO COM ARGAMASSA</t>
  </si>
  <si>
    <t xml:space="preserve">PONTO DE TOMADA/INTERRUPTOR/LUZ</t>
  </si>
  <si>
    <t>ED-50227</t>
  </si>
  <si>
    <t xml:space="preserve">PONTO DE EMBUTIR PARA UM (1) INTERRUPTOR SIMPLES (10A-250V), COM PLACA 4"X2" DE UM (1) POSTO, COM ELETRODUTO FLEXÍVEL CORRUGADO, ANTI-CHAMA, DN 25MM (3/4"), EMBUTIDO NA ALVENARIA E CABO DE COBRE FLEXÍVEL, CLASSE 5, ISOLAMENTO TIPO LSHF/ATOX, NÃO HALOGENADO, SEÇÃO 1,5MM2 (70°C-450/750V), COM DISTÂNCIA DE ATÉ DEZ (10) METROS DO PONTO DE DERIVAÇÃO, INCLUSIVE CAIXA DE LIGAÇÃO, SUPORTE E FIXAÇÃO DO ELETRODUTO COM ENCHIMENTO DO RASGO NA ALVENARIA/CONCRETO COM ARGAMASSA</t>
  </si>
  <si>
    <t>ED-50228</t>
  </si>
  <si>
    <t xml:space="preserve">PONTO DE EMBUTIR PARA UMA (1) LUMINÁRIA,COM ELETRODUTO DE PVC RÍGIDO ROSCÁVEL, DN 20MM (3/4"), EMBUTIDO NA LAJE E CABO DE COBRE FLEXÍVEL, CLASSE 5, ISOLAMENTO TIPO LSHF/ATOX, NÃO HALOGENADO, SEÇÃO 1,5MM2 (70°C-450/750V), COM DISTÂNCIA DE ATÉ CINCO (5) METROS DO PONTO DE DERIVAÇÃO, EXCLUSIVE LUMINÁRIA, INCLUSIVE CAIXA DE LIGAÇÃO OCTOGONAL, SUPORTE E FIXAÇÃO DO ELETRODUTO</t>
  </si>
  <si>
    <t>ED-17905</t>
  </si>
  <si>
    <t xml:space="preserve">PONTO DE EMBUTIR PARA UMA (1) TOMADA PADRÃO, TRÊS (3) POLOS (2P+T/10A-250V), COM PLACA 4"X2" DE UM (1) POSTO, COM ELETRODUTO DE PVC RÍGIDO ROSCÁVEL, DN 20MM (3/4"), EMBUTIDO NO PISO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</si>
  <si>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ED-50232</t>
  </si>
  <si>
    <t xml:space="preserve">PONTO DE EMBUTIR PARA UMA (1) TOMADA PADRÃO, TRÊS (3) POLOS (2P+T/10A-250V), COM PLACA 4"X2" DE UM (1) POSTO, COM ELETRODUTO FLEXÍVEL CORRUGADO, ANTI-CHAMA, DN 25MM (3/4"), EMBUTIDO NA ALVENARIA E CABO DE COBRE FLEXÍVEL, CLASSE 5, ISOLAMENTO TIPO LSHF/ATOX, NÃO HALOGENADO, SEÇÃO 2,5MM2 (70°C-450/750V), COM DISTÂNCIA DE ATÉ DEZ (10) METROS DO PONTO DE DERIVAÇÃO, INCLUSIVE CAIXA DE LIGAÇÃO, SUPORTE E FIXAÇÃO DO ELETRODUTO COM ENCHIMENTO DO RASGO NA ALVENARIA/CONCRETO COM ARGAMASSA</t>
  </si>
  <si>
    <t>ED-17903</t>
  </si>
  <si>
    <t xml:space="preserve">PONTO DE SOBREPOR PARA UM (1) INTERRUPTOR SIMPLES (10A-250V),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</si>
  <si>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ED-17906</t>
  </si>
  <si>
    <t xml:space="preserve">PONTO DE SOBREPOR PARA UMA (1) TOMADA PADRÃO, TRÊS (3) POLOS (2P+T/10A-250V), COM PLACA 4"X2" DE UM (1) POSTO, COM ELETRODUTO DE AÇO GALVANIZADO, CLASSE LEVE, DN 20MM (3/4"), FIXADO NA ALVENARIA/TETO E CABO DE COBRE FLEXÍVEL, CLASSE 5, ISOLAMENTO TIPO LSHF/ATOX, NÃO HALOGENADO, SEÇÃO 2,5MM2 (70°C-450/750V), COM DISTÂNCIA DE ATÉ DEZ (10) METROS DO PONTO DE DERIVAÇÃO, INCLUSIVE FORNECIMENTO, INSTALAÇÃO, CONDULETE EM ALUMÍNIO, CONEXÕES, SUPORTE E FIXAÇÃO DO ELETRODUTO</t>
  </si>
  <si>
    <t>ED-17902</t>
  </si>
  <si>
    <t xml:space="preserve">PONTO DE SOBREPOR PARA UMA (1) TOMADA TELEFÔNICA (CONECTOR RJ11), COM PLACA 4"X2" DE UM (1) POSTO, COM ELETRODUTO DE AÇO GALVANIZADO, CLASSE LEVE, DN 20MM (3/4"), FIXADO NA ALVENARIA/TETO E FIO TELEFÔNICO (FI) EM COBRE ELETROLÍTICO ESTANHADO DE SEÇÃO MACIÇA, ESP. 0,60MM (2X0,60MM), COM DISTÂNCIA DE ATÉ DEZ (10) METROS DO PONTO DE DERIVAÇÃO, INCLUSIVE FORNECIMENTO, INSTALAÇÃO, CONDULETE EM ALUMÍNIO, CONEXÕES, SUPORTE E FIXAÇÃO DO ELETRODUTO</t>
  </si>
  <si>
    <t xml:space="preserve">PONTO DE REDE (LÓGICA/SOM/CFT)</t>
  </si>
  <si>
    <t>ED-50229</t>
  </si>
  <si>
    <t xml:space="preserve">PONTO DE EMBUTIR SECO, PARA UMA (1) PLACA CEGA 4"X4", COM ELETRODUTO DE PVC RÍGIDO ROSCÁVEL, DN 20MM (3/4"), EMBUTIDO NO PISO E SONDA EM ARAME GALVANIZADO, DIÂMETRO DE 1,24MM (BWG 18), COM DISTÂNCIA DE ATÉ DEZ (10) METROS DO PONTO DE DERIVAÇÃO, INCLUSIVE CAIXA DE LIGAÇÃO, SUPORTE E FIXAÇÃO DO ELETRODUTO COM ENCHIMENTO DO RASGO NA ALVENARIA/CONCRETO COM ARGAMASSA</t>
  </si>
  <si>
    <t>ED-50230</t>
  </si>
  <si>
    <t xml:space="preserve">PONTO DE EMBUTIR SECO, PARA UMA (1) PLACA CEGA 4"X4", COM ELETRODUTO FLEXÍVEL CORRUGADO, ANTI-CHAMA, DN 25MM (3/4"), EMBUTIDO NA ALVENARIA E SONDA EM ARAME GALVANIZADO, DIÂMETRO DE 1,24MM (BWG 18), COM DISTÂNCIA DE ATÉ DEZ (10) METROS DO PONTO DE DERIVAÇÃO, INCLUSIVE CAIXA DE LIGAÇÃO, SUPORTE E FIXAÇÃO DO ELETRODUTO COM ENCHIMENTO DO RASGO NA ALVENARIA/CONCRETO COM ARGAMASSA</t>
  </si>
  <si>
    <t xml:space="preserve">PONTO DE TELEFONIA</t>
  </si>
  <si>
    <t>ED-50231</t>
  </si>
  <si>
    <t xml:space="preserve">PONTO DE EMBUTIR PARA UMA (1) TOMADA TELEFÔNICA (CONECTOR RJ11), COM PLACA 4"X2" DE UM (1) POSTO, COM ELETRODUTO FLEXÍVEL CORRUGADO, ANTI-CHAMA, DN 25MM (3/4"), EMBUTIDO NA ALVENARIA E FIO TELEFÔNICO (FI) EM COBRE ELETROLÍTICO ESTANHADO DE SEÇÃO MACIÇA, ESP. 0,60MM (2X0,60MM), COM DISTÂNCIA DE ATÉ DEZ (10) METROS DO PONTO DE DERIVAÇÃO, INCLUSIVE CAIXA DE LIGAÇÃO, SUPORTE E FIXAÇÃO DO ELETRODUTO COM ENCHIMENTO DO RASGO NA ALVENARIA/CONCRETO COM ARGAMASSA</t>
  </si>
  <si>
    <t xml:space="preserve">PONTO DE GÁS (GLP)</t>
  </si>
  <si>
    <t>ED-50226</t>
  </si>
  <si>
    <t xml:space="preserve">PONTO DE EMBUTIR PARA GÁS EM TUBO DE AÇO GALVANIZADO COM COSTURA, DN 1/2", EMBUTIDO NA ALVENARIA COM DISTÂNCIA DE ATÉ CINCO (5) METROS DO RAMAL DE ABASTECIMENTO, INCLUSIVE CONEXÕES E FIXAÇÃO DO TUBO COM ENCHIMENTO DO RASGO NA ALVENARIA/CONCRETO COM ARGAMASSA</t>
  </si>
  <si>
    <t>ED-18181</t>
  </si>
  <si>
    <t xml:space="preserve">PONTO DE EMBUTIR PARA GÁS EM TUBO DE COBRE CLASSE "A" SEM COSTURA SOLDÁVEL, DN 1/2" (15MM), EMBUTIDO NA ALVENARIA COM DISTÂNCIA DE ATÉ CINCO (5) METROS DO RAMAL DE ABASTECIMENTO, INCLUSIVE CONEXÕES E FIXAÇÃO DO TUBO COM ENCHIMENTO DO RASGO NA ALVENARIA/CONCRETO COM ARGAMASSA</t>
  </si>
  <si>
    <t xml:space="preserve">SERVIÇOS DE PAISAGISMO</t>
  </si>
  <si>
    <t xml:space="preserve">PLANTIO DE GRAMA</t>
  </si>
  <si>
    <t>ED-50435</t>
  </si>
  <si>
    <t xml:space="preserve">PLANTIO DE GRAMA BATATAIS EM PLACAS, INCLUSIVE TERRA VEGETAL E CONSERVAÇÃO POR TRINTA (30) DIAS</t>
  </si>
  <si>
    <t>ED-50437</t>
  </si>
  <si>
    <t xml:space="preserve">PLANTIO DE GRAMA ESMERALDA EM PLACAS, INCLUSIVE TERRA VEGETAL E CONSERVAÇÃO POR TRINTA (30) DIAS</t>
  </si>
  <si>
    <t>ED-50436</t>
  </si>
  <si>
    <t xml:space="preserve">PLANTIO DE GRAMA SÃO CARLOS EM PLACAS, INCLUSIVE TERRA VEGETAL E CONSERVAÇÃO POR TRINTA (30) DIAS</t>
  </si>
  <si>
    <t xml:space="preserve">PLANTIO E PREPARO DE COVA PARA ÁRVORE</t>
  </si>
  <si>
    <t>ED-50433</t>
  </si>
  <si>
    <t xml:space="preserve">PLANTIO E PREPARO DE COVAS DE ARBUSTOS ORNAMENTAIS EM GERAL, EXCETO FORNECIMENTO DAS MUDAS</t>
  </si>
  <si>
    <t>ED-50434</t>
  </si>
  <si>
    <t xml:space="preserve">PLANTIO E PREPARO DE COVAS DE FORRAÇÃO, EXCETO FORNECIMENTO DAS MUDAS</t>
  </si>
  <si>
    <t>ED-50432</t>
  </si>
  <si>
    <t xml:space="preserve">PLANTIO E PREPARO DE COVAS PARA ÁRVORES COM ALTURA MÉDIA DE 2,00M, DIMENSÕES (60X60X60)CM, EXCLUSIVE FORNECIMENTO DAS MUDAS</t>
  </si>
  <si>
    <t xml:space="preserve">FORNECIMENTO DE MUDA</t>
  </si>
  <si>
    <t>ED-50446</t>
  </si>
  <si>
    <t xml:space="preserve">FORNECIMENTO DE ARBUSTO BELA EMÍLIA COM ALTURA MÍNIMA DE 15CM, EXCLUSIVE PLANTIO</t>
  </si>
  <si>
    <t>ED-50447</t>
  </si>
  <si>
    <t xml:space="preserve">FORNECIMENTO DE ARBUSTO CAMARÁ COM ALTURA MÍNIMA DE 15CM, EXCLUSIVE PLANTIO</t>
  </si>
  <si>
    <t>ED-50441</t>
  </si>
  <si>
    <t xml:space="preserve">FORNECIMENTO DE ÁRVORE ACÁSSIA MIMOSA COM ALTURA MÉDIA DE 2,00M, EXCLUSIVE PLANTIO</t>
  </si>
  <si>
    <t>ED-25275</t>
  </si>
  <si>
    <t xml:space="preserve">FORNECIMENTO DE ÁRVORE AROEIRA-PIMENTEIRA COM ALTURA MÉDIA DE 2,00M, EXCLUSIVE PLANTIO</t>
  </si>
  <si>
    <t>ED-25277</t>
  </si>
  <si>
    <t xml:space="preserve">FORNECIMENTO DE ÁRVORE AROEIRA-SALSA COM ALTURA MÉDIA DE 2,00M, EXCLUSIVE PLANTIO</t>
  </si>
  <si>
    <t>ED-25245</t>
  </si>
  <si>
    <t xml:space="preserve">FORNECIMENTO DE ÁRVORE IPÊ-AMARELO COM ALTURA MÉDIA DE 2,00M, EXCLUSIVE PLANTIO</t>
  </si>
  <si>
    <t>ED-25264</t>
  </si>
  <si>
    <t xml:space="preserve">FORNECIMENTO DE ÁRVORE IPÊ-BRANCO COM ALTURA MÉDIA DE 2,00M, EXCLUSIVE PLANTIO</t>
  </si>
  <si>
    <t>ED-50439</t>
  </si>
  <si>
    <t xml:space="preserve">FORNECIMENTO DE ÁRVORE IPÊ-ROSA COM ALTURA MÉDIA DE 2,00M, EXCLUSIVE PLANTIO</t>
  </si>
  <si>
    <t>ED-25244</t>
  </si>
  <si>
    <t xml:space="preserve">FORNECIMENTO DE ÁRVORE IPÊ-ROXO COM ALTURA MÉDIA DE 2,00M, EXCLUSIVE PLANTIO</t>
  </si>
  <si>
    <t>ED-50442</t>
  </si>
  <si>
    <t xml:space="preserve">FORNECIMENTO DE ÁRVORE JACARANDÁ MIMOSO COM ALTURA MÉDIA DE 2,00M, EXCLUSIVE PLANTIO</t>
  </si>
  <si>
    <t>ED-25470</t>
  </si>
  <si>
    <t xml:space="preserve">FORNECIMENTO DE ÁRVORE JATOBÁ COM ALTURA MÉDIA DE 2,00M, EXCLUSIVE PLANTIO</t>
  </si>
  <si>
    <t>ED-25280</t>
  </si>
  <si>
    <t xml:space="preserve">FORNECIMENTO DE ÁRVORE MANACÁ-DA-SERRA COM ALTURA MÉDIA DE 2,00M, EXCLUSIVE PLANTIO</t>
  </si>
  <si>
    <t>ED-25497</t>
  </si>
  <si>
    <t xml:space="preserve">FORNECIMENTO DE ÁRVORE OITI COM ALTURA MÉDIA DE 2,00M, EXCLUSIVE PLANTIO</t>
  </si>
  <si>
    <t>ED-25269</t>
  </si>
  <si>
    <t xml:space="preserve">FORNECIMENTO DE ÁRVORE PAINEIRA COM ALTURA MÉDIA DE 2,00M, EXCLUSIVE PLANTIO</t>
  </si>
  <si>
    <t>ED-25273</t>
  </si>
  <si>
    <t xml:space="preserve">FORNECIMENTO DE ÁRVORE PAU-BRASIL COM ALTURA MÉDIA DE 2,00M, EXCLUSIVE PLANTIO</t>
  </si>
  <si>
    <t>ED-50440</t>
  </si>
  <si>
    <t xml:space="preserve">FORNECIMENTO DE ÁRVORE PAU-FERRO COM ALTURA MÉDIA DE 2,00M, EXCLUSIVE PLANTIO</t>
  </si>
  <si>
    <t>ED-25489</t>
  </si>
  <si>
    <t xml:space="preserve">FORNECIMENTO DE ÁRVORE PAU-MULATO COM ALTURA MÉDIA DE 2,00M, EXCLUSIVE PLANTIO</t>
  </si>
  <si>
    <t>ED-25268</t>
  </si>
  <si>
    <t xml:space="preserve">FORNECIMENTO DE ÁRVORE QUARESMEIRA COM ALTURA MÉDIA DE 2,00M, EXCLUSIVE PLANTIO</t>
  </si>
  <si>
    <t>ED-25493</t>
  </si>
  <si>
    <t xml:space="preserve">FORNECIMENTO DE ÁRVORE SAPUCAIA COM ALTURA MÉDIA DE 2,00M, EXCLUSIVE PLANTIO</t>
  </si>
  <si>
    <t>ED-50438</t>
  </si>
  <si>
    <t xml:space="preserve">FORNECIMENTO DE ÁRVORE SIBIPURUNA COM ALTURA MÉDIA DE 2,00M, EXCLUSIVE PLANTIO</t>
  </si>
  <si>
    <t>ED-25441</t>
  </si>
  <si>
    <t xml:space="preserve">FORNECIMENTO DE ÁRVORE UNHA-DE-VACA COM ALTURA MÉDIA DE 2,00M, EXCLUSIVE PLANTIO</t>
  </si>
  <si>
    <t>ED-25551</t>
  </si>
  <si>
    <t xml:space="preserve">FORNECIMENTO DE FORRAÇÃO DO TIPO ACALYPHA, EXCLUSIVE PLANTIO</t>
  </si>
  <si>
    <t>ED-25553</t>
  </si>
  <si>
    <t xml:space="preserve">FORNECIMENTO DE FORRAÇÃO DO TIPO CLOROFITO, EXCLUSIVE PLANTIO</t>
  </si>
  <si>
    <t>ED-25549</t>
  </si>
  <si>
    <t xml:space="preserve">FORNECIMENTO DE FORRAÇÃO DO TIPO GRAMA-AMENDOIM, EXCLUSIVE PLANTIO</t>
  </si>
  <si>
    <t>ED-25552</t>
  </si>
  <si>
    <t xml:space="preserve">FORNECIMENTO DE FORRAÇÃO DO TIPO WEDELIA, EXCLUSIVE PLANTIO</t>
  </si>
  <si>
    <t>ED-50449</t>
  </si>
  <si>
    <t xml:space="preserve">FORNECIMENTO DE PALMEIRA ARECA-BAMBU COM ALTURA MÍNIMA DE 50CM, EXCLUSIVE PLANTIO</t>
  </si>
  <si>
    <t>ED-25243</t>
  </si>
  <si>
    <t xml:space="preserve">FORNECIMENTO DE PALMEIRA JERIVÁ COM ALTURA MÉDIA DE 2,00M, EXCLUSIVE PLANTIO</t>
  </si>
  <si>
    <t>ED-50448</t>
  </si>
  <si>
    <t xml:space="preserve">FORNECIMENTO DE PALMEIRA LICURI COM ALTURA MÉDIA DE 2,00M, EXCLUSIVE PLANTIO</t>
  </si>
  <si>
    <t xml:space="preserve">SUBSTRATOS E SERVIÇOS AUXILIARES</t>
  </si>
  <si>
    <t>ED-31449</t>
  </si>
  <si>
    <t xml:space="preserve">ARGILA EXPANDIDA, INCLUSIVE FORNECIMENTO E ESPALHAMENTO MANUAL</t>
  </si>
  <si>
    <t>ED-50431</t>
  </si>
  <si>
    <t xml:space="preserve">CERCA TRIANGULAR EM AÇO PARA PROTEÇÃO DE MUDAS, FORNECIMENTO E INSTALAÇÃO</t>
  </si>
  <si>
    <t>ED-22883</t>
  </si>
  <si>
    <t xml:space="preserve">IRRIGAÇÃO E CONSERVAÇÃO DE GRAMÍNEAS, FORRAÇÕES E VEGETAÇÃO EM GERAL, COM UTILIZAÇÃO DE CAMINHÃO PIPA</t>
  </si>
  <si>
    <t>ED-31453</t>
  </si>
  <si>
    <t xml:space="preserve">TUTOR DE MADEIRA DE EUCALIPTO TRATADO PARA PLANTIO DE MUDAS</t>
  </si>
  <si>
    <t xml:space="preserve">SERVIÇOS COMPLEMENTARES</t>
  </si>
  <si>
    <t xml:space="preserve">RASGO E ENCHIMENTO EM PAREDE</t>
  </si>
  <si>
    <t>ED-50704</t>
  </si>
  <si>
    <t xml:space="preserve">ENCHIMENTO DE RASGO EM ALVENARIA/CONCRETO COM ARGAMASSA, DIÂMETRO DE 15MM A 25MM (1/2" A 1"), INCLUSIVE ARGAMASSA, TRAÇO 1:2:8 (CIMENTO, CAL E AREIA), COM PREPARO MECANIZADO</t>
  </si>
  <si>
    <t>ED-50705</t>
  </si>
  <si>
    <t xml:space="preserve">ENCHIMENTO DE RASGO EM ALVENARIA/CONCRETO COM ARGAMASSA, DIÂMETRO DE 32MM A 50MM (1.1/4" A 2"), INCLUSIVE ARGAMASSA, TRAÇO 1:2:8 (CIMENTO, CAL E AREIA), COM PREPARO MECANIZADO</t>
  </si>
  <si>
    <t>ED-50706</t>
  </si>
  <si>
    <t xml:space="preserve">ENCHIMENTO DE RASGO EM ALVENARIA/CONCRETO COM ARGAMASSA, DIÂMETRO DE 65MM A 100MM (2.1/2" A 4"), INCLUSIVE ARGAMASSA, TRAÇO 1:2:8 (CIMENTO, CAL E AREIA), PREPARO MECÂNICO</t>
  </si>
  <si>
    <t>ED-50707</t>
  </si>
  <si>
    <t xml:space="preserve">RASGO EM ALVENARIA PARA PASSAGEM DE ELETRODUTO/TUBULAÇÃO, DIÂMETROS DE 15MM A 25MM (1/2" A 1"), EXCLUSIVE ENCHIMENTO</t>
  </si>
  <si>
    <t>ED-50708</t>
  </si>
  <si>
    <t xml:space="preserve">RASGO EM ALVENARIA PARA PASSAGEM DE ELETRODUTO/TUBULAÇÃO, DIÂMETROS DE 32MM A 50MM (1.1/4" A 2"), EXCLUSIVE ENCHIMENTO</t>
  </si>
  <si>
    <t>ED-50709</t>
  </si>
  <si>
    <t xml:space="preserve">RASGO EM ALVENARIA PARA PASSAGEM DE ELETRODUTO/TUBULAÇÃO, DIÂMETROS DE 65MM A 100MM (2.1/2" A 4"), EXCLUSIVE ENCHIMENTO</t>
  </si>
  <si>
    <t>ED-50710</t>
  </si>
  <si>
    <t xml:space="preserve">RASGO EM CONCRETO PARA PASSAGEM DE ELETRODUTO/TUBULAÇÃO, DIÂMETROS DE 15MM A 25MM (1/2" A 1"), EXCLUSIVE ENCHIMENTO</t>
  </si>
  <si>
    <t>ED-50711</t>
  </si>
  <si>
    <t xml:space="preserve">RASGO EM CONCRETO PARA PASSAGEM DE ELETRODUTO/TUBULAÇÃO, DIÂMETROS DE 32MM A 50MM (1.1/4" A 2"), EXCLUSIVE ENCHIMENTO</t>
  </si>
  <si>
    <t>ED-50712</t>
  </si>
  <si>
    <t xml:space="preserve">RASGO EM CONCRETO PARA PASSAGEM DE ELETRODUTO/TUBULAÇÃO, DIÂMETROS DE 65MM A 100MM (2.1/2" A 4"), EXCLUSIVE ENCHIMENTO</t>
  </si>
  <si>
    <t xml:space="preserve">JUNTA DE DILATAÇÃO E TRINCA</t>
  </si>
  <si>
    <t>ED-8005</t>
  </si>
  <si>
    <t xml:space="preserve">COSTURA DE TRINCA COM GRAMPO, BARRA DE AÇO CA-60 Ø4,2MM, COMPRIMENTO TOTAL 40CM, ESPAÇAMENTO DE 10CM, INCLUSIVE CORTE, DOBRA E ARGAMASSA, TRAÇO 1:4 (CIMENTO E AREIA), COM PREPARO MECANIZADO</t>
  </si>
  <si>
    <t>ED-8004</t>
  </si>
  <si>
    <t xml:space="preserve">COSTURA DE TRINCA COM GRAMPO, BARRA DE AÇO CA-60 Ø4,2MM, COMPRIMENTO TOTAL 40CM, ESPAÇAMENTO DE 15CM, INCLUSIVE CORTE, DOBRA E ARGAMASSA, TRAÇO 1:4 (CIMENTO E AREIA), COM PREPARO MECANIZADO</t>
  </si>
  <si>
    <t>ED-8003</t>
  </si>
  <si>
    <t xml:space="preserve">COSTURA DE TRINCA COM GRAMPO, BARRA DE AÇO CA-60 Ø4,2MM, COMPRIMENTO TOTAL 40CM, ESPAÇAMENTO DE 20CM, INCLUSIVE CORTE, DOBRA E ARGAMASSA, TRAÇO 1:4 (CIMENTO E AREIA), COM PREPARO MECANIZADO</t>
  </si>
  <si>
    <t>ED-50234</t>
  </si>
  <si>
    <t xml:space="preserve">COSTURA DE TRINCA COM GRAMPO, BARRA DE AÇO CA-60 Ø4,2MM, COMPRIMENTO TOTAL 40CM, ESPAÇAMENTO DE 30CM, INCLUSIVE CORTE, DOBRA E ARGAMASSA, TRAÇO 1:4 (CIMENTO E AREIA), COM PREPARO MECANIZADO</t>
  </si>
  <si>
    <t>ED-50236</t>
  </si>
  <si>
    <t xml:space="preserve">ENTELAMENTO CORRETIVO DE SUPERFÍCIE COM TRINCA POR RETRAÇÃO OU DILATAÇÃO, REVESTIDA COM ARGAMASSA DE CAL HIDRATADA, TRAÇO 1:3 (CAL E AREIA), PREPARO MANUAL, INCLUSIVE TELA DE POLIÉSTER ESTRUTURANTE, LARGURA DE 15CM</t>
  </si>
  <si>
    <t>ED-50237</t>
  </si>
  <si>
    <t xml:space="preserve">ENTELAMENTO PREVENTIVO DE SUPERFÍCIE SUJEITA A TRINCA, INCLUSIVE TELA DE POLIÉSTER ESTRUTURANTE, LARGURA DE 25CM, EXCLUSIVE REVESTIMENTO DE ACABAMENTO</t>
  </si>
  <si>
    <t>ED-31468</t>
  </si>
  <si>
    <t xml:space="preserve">ENTELAMENTO PREVENTIVO OU CORRETIVO DE SUPERFÍCIE SUJEITA A TRINCA, INCLUSIVE TELA DE POLIÉSTER ESTRUTURANTE, EXCLUSIVE REVESTIMENTO DE ACABAMENTO</t>
  </si>
  <si>
    <t>ED-8145</t>
  </si>
  <si>
    <t xml:space="preserve">JUNTA DE DILATAÇÃO COM ISOPOR 20 MM, EXCLUSIVE SELANTE</t>
  </si>
  <si>
    <t>ED-50240</t>
  </si>
  <si>
    <t xml:space="preserve">TELA SOLDADA PARA LIGAÇÃO E PREVENÇÃO DE TRINCA EM ALVENARIA/ESTRUTURA, DIMENSÕES (50X10,5)CM, INCLUSIVE PINOS DE FIXAÇÃO, EXCLUSIVE REBOCO</t>
  </si>
  <si>
    <t>ED-50241</t>
  </si>
  <si>
    <t xml:space="preserve">TELA SOLDADA PARA LIGAÇÃO E PREVENÇÃO DE TRINCA EM ALVENARIA/ESTRUTURA, DIMENSÕES (50X12)CM, INCLUSIVE PINOS DE FIXAÇÃO, EXCLUSIVE REBOCO</t>
  </si>
  <si>
    <t>ED-50238</t>
  </si>
  <si>
    <t xml:space="preserve">TELA SOLDADA PARA LIGAÇÃO E PREVENÇÃO DE TRINCA EM ALVENARIA/ESTRUTURA, DIMENSÕES (50X6)CM, INCLUSIVE PINOS DE FIXAÇÃO, EXCLUSIVE REBOCO</t>
  </si>
  <si>
    <t>ED-50239</t>
  </si>
  <si>
    <t xml:space="preserve">TELA SOLDADA PARA LIGAÇÃO E PREVENÇÃO DE TRINCA EM ALVENARIA/ESTRUTURA, DIMENSÕES (50X7,5)CM, INCLUSIVE PINOS DE FIXAÇÃO, EXCLUSIVE REBOCO</t>
  </si>
  <si>
    <t>ED-20754</t>
  </si>
  <si>
    <t xml:space="preserve">TELA SOLDADA PARA LIGAÇÃO E PREVENÇÃO DE TRINCA EM ALVENARIA/ESTRUTURA, INCLUSIVE PINOS DE FIXAÇÃO, EXCLUSIVE REBOCO</t>
  </si>
  <si>
    <t>ED-50235</t>
  </si>
  <si>
    <t xml:space="preserve">TRATAMENTO DE JUNTA DE DILATAÇÃO COM ISOPOR,  ESP. 20 MM, PROFUNDIDADE DE 10-15CM, EXCLUSIVE SELANTE</t>
  </si>
  <si>
    <t xml:space="preserve">ENSAIO DE SOLO E AGREGADO</t>
  </si>
  <si>
    <t>ED-49567</t>
  </si>
  <si>
    <t xml:space="preserve">ENSAIO DE EXPANSIBILIDADE - SOLOS</t>
  </si>
  <si>
    <t>ED-49559</t>
  </si>
  <si>
    <t xml:space="preserve">ENSAIO DE MASSA ESPECIFICA - IN SITU - METODO FRASCO DE AREIA - SOLOS</t>
  </si>
  <si>
    <t xml:space="preserve">ENSAIO DE CONCRETO E AÇO</t>
  </si>
  <si>
    <t>ED-49545</t>
  </si>
  <si>
    <t xml:space="preserve">DETERMINAÇÃO E ANÁLISE DE RESULTADO DE RESISTÊNCIA A COMPRESSÃO DO CONCRETO MOLDADO</t>
  </si>
  <si>
    <t>ED-49544</t>
  </si>
  <si>
    <t xml:space="preserve">ENSAIO DE CONCRETO: CURA, FACEAMENTO, RUPTURA, EMISSÃO DE CERTIFICADOS - ATE 6 UNIDADES</t>
  </si>
  <si>
    <t>ED-49546</t>
  </si>
  <si>
    <t>ED-49547</t>
  </si>
  <si>
    <t xml:space="preserve">ENSAIO DE RESISTENCIA A TRACAO POR COMPRESSAO DIAMETRAL - CONCRETO</t>
  </si>
  <si>
    <t>ED-49543</t>
  </si>
  <si>
    <t xml:space="preserve">ENSAIO DE TRAÇÃO, DOBRAMENTO E VERIFICAÇÃO DE BITOLAS EM BARRAS DE AÇO ACIMA DE 1"</t>
  </si>
  <si>
    <t>ED-49542</t>
  </si>
  <si>
    <t xml:space="preserve">ENSAIO DE TRAÇÃO, DOBRAMENTO E VERIFICAÇÃO DE BITOLAS EM BARRAS DE AÇO ATÉ 1"</t>
  </si>
  <si>
    <t xml:space="preserve">FURO EM CONCRETO</t>
  </si>
  <si>
    <t>ED-29127</t>
  </si>
  <si>
    <t xml:space="preserve">FURO EM CONCRETO, PARA ELEMENTO ESTRUTURAL DE LAJE, COM DIÂMETRO MAIORES QUE 110MM (4.1/4") E MENORES QUE 158MM(6.1/4"), EXCLUSIVE FORNECIMENTO DE ANDAIME OU PLATAFORMA</t>
  </si>
  <si>
    <t>ED-29128</t>
  </si>
  <si>
    <t xml:space="preserve">FURO EM CONCRETO, PARA ELEMENTO ESTRUTURAL DE LAJE, COM DIÂMETRO MAIORES QUE 158MM (6.1/4") E MENORES QUE 210MM(8.1/4"), EXCLUSIVE FORNECIMENTO DE ANDAIME OU PLATAFORMA</t>
  </si>
  <si>
    <t>ED-29123</t>
  </si>
  <si>
    <t xml:space="preserve">FURO EM CONCRETO, PARA ELEMENTO ESTRUTURAL DE LAJE, COM DIÂMETRO MAIORES QUE 25MM (1") E MENORES QUE 32MM(1.1/4"), EXCLUSIVE FORNECIMENTO DE ANDAIME OU PLATAFORMA</t>
  </si>
  <si>
    <t>ED-29124</t>
  </si>
  <si>
    <t xml:space="preserve">FURO EM CONCRETO, PARA ELEMENTO ESTRUTURAL DE LAJE, COM DIÂMETRO MAIORES QUE 32MM (1.1/4") E MENORES QUE 56MM(2.1/4"), EXCLUSIVE FORNECIMENTO DE ANDAIME OU PLATAFORMA</t>
  </si>
  <si>
    <t>ED-29125</t>
  </si>
  <si>
    <t xml:space="preserve">FURO EM CONCRETO, PARA ELEMENTO ESTRUTURAL DE LAJE, COM DIÂMETRO MAIORES QUE 56MM (2.1/4") E MENORES QUE 82MM(3.1/4"), EXCLUSIVE FORNECIMENTO DE ANDAIME OU PLATAFORMA</t>
  </si>
  <si>
    <t>ED-29126</t>
  </si>
  <si>
    <t xml:space="preserve">FURO EM CONCRETO, PARA ELEMENTO ESTRUTURAL DE LAJE, COM DIÂMETRO MAIORES QUE 82MM (3.1/4") E MENORES QUE 110MM(4.1/4"), EXCLUSIVE FORNECIMENTO DE ANDAIME OU PLATAFORMA</t>
  </si>
  <si>
    <t>ED-29121</t>
  </si>
  <si>
    <t xml:space="preserve">FURO EM CONCRETO, PARA ELEMENTO ESTRUTURAL DE VIGA, COM DIÂMETRO MAIORES QUE 110MM (4.1/4") E MENORES QUE 158MM(6.1/4"), EXCLUSIVE FORNECIMENTO DE ANDAIME OU PLATAFORMA</t>
  </si>
  <si>
    <t>ED-29122</t>
  </si>
  <si>
    <t xml:space="preserve">FURO EM CONCRETO, PARA ELEMENTO ESTRUTURAL DE VIGA, COM DIÂMETRO MAIORES QUE 158MM (6.1/4") E MENORES QUE 210MM(8.1/4"), EXCLUSIVE FORNECIMENTO DE ANDAIME OU PLATAFORMA</t>
  </si>
  <si>
    <t>ED-29117</t>
  </si>
  <si>
    <t xml:space="preserve">FURO EM CONCRETO, PARA ELEMENTO ESTRUTURAL DE VIGA, COM DIÂMETRO MAIORES QUE 25MM (1") E MENORES QUE 32MM(1.1/4"), EXCLUSIVE FORNECIMENTO DE ANDAIME OU PLATAFORMA</t>
  </si>
  <si>
    <t>ED-29118</t>
  </si>
  <si>
    <t xml:space="preserve">FURO EM CONCRETO, PARA ELEMENTO ESTRUTURAL DE VIGA, COM DIÂMETRO MAIORES QUE 32MM (1.1/4") E MENORES QUE 56MM(2.1/4"), EXCLUSIVE FORNECIMENTO DE ANDAIME OU PLATAFORMA</t>
  </si>
  <si>
    <t>ED-29119</t>
  </si>
  <si>
    <t xml:space="preserve">FURO EM CONCRETO, PARA ELEMENTO ESTRUTURAL DE VIGA, COM DIÂMETRO MAIORES QUE 56MM (2.1/4") E MENORES QUE 82MM(3.1/4"), EXCLUSIVE FORNECIMENTO DE ANDAIME OU PLATAFORMA</t>
  </si>
  <si>
    <t>ED-29120</t>
  </si>
  <si>
    <t xml:space="preserve">FURO EM CONCRETO, PARA ELEMENTO ESTRUTURAL DE VIGA, COM DIÂMETRO MAIORES QUE 82MM (3.1/4") E MENORES QUE 110MM(4.1/4"), EXCLUSIVE FORNECIMENTO DE ANDAIME OU PLATAFORMA</t>
  </si>
  <si>
    <t xml:space="preserve">SERVIÇOS DE CARTOGRAFIA E AGRIMENSURA</t>
  </si>
  <si>
    <t>ED-31369</t>
  </si>
  <si>
    <t xml:space="preserve">GEORREFERENCIAMENTO DE IMÓVEIS RURAIS COM EQUIPAMENTO GNSS, EXCLUSIVE MATERIALIZAÇÃO DE MARCO TOPOGRÁFICO</t>
  </si>
  <si>
    <t>ED-31389</t>
  </si>
  <si>
    <t xml:space="preserve">MATERIALIZAÇÃO DE MARCO TOPOGRÁFICO/GEODÉSICO INCLUSIVE FORNECIMENTO E INSTALAÇÃO</t>
  </si>
  <si>
    <t xml:space="preserve">URBANIZAÇÃO E OBRAS COMPLEMENTARES</t>
  </si>
  <si>
    <t xml:space="preserve">CALÇADA E PASSEIO</t>
  </si>
  <si>
    <t>ED-51147</t>
  </si>
  <si>
    <t xml:space="preserve">LANÇAMENTO E ESPALHAMENTO DE SOLO OU MATERIAL DE DEMOLIÇÃO EM ÁREA DE PASSEIO EXCLUSIVE APILOAMENTO</t>
  </si>
  <si>
    <t>ED-51145</t>
  </si>
  <si>
    <t xml:space="preserve">PASSEIOS DE CONCRETO E = 6 CM, FCK = 10 MPA, JUNTA SECA</t>
  </si>
  <si>
    <t>ED-51144</t>
  </si>
  <si>
    <t xml:space="preserve">PASSEIOS DE CONCRETO E = 8 CM, FCK = 15 MPA PADRÃO PREFEITURA</t>
  </si>
  <si>
    <t>ED-50539</t>
  </si>
  <si>
    <t xml:space="preserve">PISO EM PEDRA PORTUGUESA, INCLUSIVE FORNECIMENTO, ARGAMASSA SECA, TIPO FAROFA COM PREPARO MECANIZADO, COM ASSENTAMENTO EM COLCHÃO DE AREIA E CIMENTO, ESPESSURA DE 6CM, REJUNTAMENTO E ACABAMENTO</t>
  </si>
  <si>
    <t xml:space="preserve">RAMPA DE ACESSO</t>
  </si>
  <si>
    <t>ED-51148</t>
  </si>
  <si>
    <t xml:space="preserve">RAMPA PARA ACESSO DE DEFICIENTE, EM CONCRETO SIMPLES FCK = 25 MPA, DESEMPENADA, COM PINTURA INDICATIVA, 02 DEMÃOS</t>
  </si>
  <si>
    <t xml:space="preserve">MURO DIVISÓRIO</t>
  </si>
  <si>
    <t>ED-50399</t>
  </si>
  <si>
    <t xml:space="preserve">MURO DE VEDAÇÃO DE CONCRETO PRÉ-MOLDADO TIPO CALHA V ALTURA LIVRE = 2,50 M, SAPATA CONCRETO 1:3:6, 30 X 50 CM</t>
  </si>
  <si>
    <t>ED-16287</t>
  </si>
  <si>
    <t xml:space="preserve">MURO DIVISÓRIO DE TIJOLO FURADO COM ALTURA 180CM, COM PILARETES DE 16X9CM A CADA 250CM, SAPATA DE CONCRETO ARMADO 30X20CM E PINGADEIRA, REBOCADO E PINTADO A LÁTEX, INCLUSIVE ESCAVAÇÃO, APILOAMENTO E LASTRO</t>
  </si>
  <si>
    <t>ED-16319</t>
  </si>
  <si>
    <t xml:space="preserve">MURO DIVISÓRIO DE TIJOLO FURADO COM ALTURA 220CM, COM PILARETES DE 16X9CM A CADA 250CM, SAPATA DE CONCRETO ARMADO 30X20CM E PINGADEIRA, REBOCADO E PINTADO A LÁTEX, INCLUSIVE ESCAVAÇÃO, APILOAMENTO E LASTRO</t>
  </si>
  <si>
    <t>ED-16320</t>
  </si>
  <si>
    <t xml:space="preserve">MURO DIVISÓRIO DE TIJOLO FURADO COM ALTURA 250CM, COM PILARETES DE 16X9CM A CADA 250CM, SAPATA DE CONCRETO ARMADO 30X20CM E PINGADEIRA, REBOCADO E PINTADO A LÁTEX, INCLUSIVE ESCAVAÇÃO, APILOAMENTO E LASTRO
</t>
  </si>
  <si>
    <t>ED-50395</t>
  </si>
  <si>
    <t xml:space="preserve">MURO DIVISÓRIO EM BLOCO DE CONCRETO COM ACABAMENTO APARENTE, ESP.15CM, ALTURA DE 180CM, COM SAPATA EM CONCRETO ARMADO , DIMENSÃO (50X55)CM,  FORMA EM CONTRA BARRANCO, INCLUSIVE ESCAVAÇÃO COM TRANSPORTE E RETIRADA DO MATERIAL ESCAVADO (EM CAÇAMBA) E PINGADEIRA EM CONCRETO</t>
  </si>
  <si>
    <t>ED-50396</t>
  </si>
  <si>
    <t xml:space="preserve">MURO DIVISÓRIO EM BLOCO DE CONCRETO COM ACABAMENTO APARENTE, ESP.15CM, ALTURA DE 220CM, COM SAPATA EM CONCRETO ARMADO , DIMENSÃO (50X55)CM,  FORMA EM CONTRA BARRANCO, INCLUSIVE ESCAVAÇÃO COM TRANSPORTE E RETIRADA DO MATERIAL ESCAVADO (EM CAÇAMBA) E PINGADEIRA EM CONCRETO</t>
  </si>
  <si>
    <t>ED-50397</t>
  </si>
  <si>
    <t xml:space="preserve">MURO DIVISÓRIO EM BLOCO DE CONCRETO COM ACABAMENTO REVESTIDO, ESP.15CM, ALTURA DE 220CM, COM SAPATA EM CONCRETO ARMADO , DIMENSÃO (50X55)CM,  FORMA EM CONTRA BARRANCO, INCLUSIVE ESCAVAÇÃO COM TRANSPORTE E RETIRADA DO MATERIAL ESCAVADO (EM CAÇAMBA), PINGADEIRA EM CONCRETO, CHAPISCO/REBOCO COM ARGAMASSA (CIMENTO E AREIA) E PINTURA EM DUAS (2) DEMÃOS</t>
  </si>
  <si>
    <t>CONCERTINA</t>
  </si>
  <si>
    <t>ED-50401</t>
  </si>
  <si>
    <t xml:space="preserve">CONCERTINA CLIPADA MODELO ESPIRAL HELICOIDAL DUPLA D = 450 MM</t>
  </si>
  <si>
    <t>ED-50402</t>
  </si>
  <si>
    <t xml:space="preserve">CONCERTINA CLIPADA MODELO ESPIRAL HELICOIDAL DUPLA D = 610 MM</t>
  </si>
  <si>
    <t>ED-50403</t>
  </si>
  <si>
    <t xml:space="preserve">CONCERTINA CLIPADA MODELO ESPIRAL HELICOIDAL DUPLA D = 730 MM</t>
  </si>
  <si>
    <t>DEFENSA</t>
  </si>
  <si>
    <t>ED-50404</t>
  </si>
  <si>
    <t xml:space="preserve">COLOCAÇÃO DE DEFENSAS SOBRE O MURO FERRO CANTONEIRA L - 1" X 1/8" COMPRIMENTO = 85 CM, ESPAÇAMENTO 1,50 M E 5 FIADAS DE ARAME FARPADO</t>
  </si>
  <si>
    <t>ED-50405</t>
  </si>
  <si>
    <t xml:space="preserve">COLOCAÇÃO DE DEFENSAS SOBRE O MURO FERRO CANTONEIRA L - 1" X 1/8" COMPRIMENTO = 85 CM, ESPAÇAMENTO 1,50 M E 7 FIADAS DE ARAME FARPADO</t>
  </si>
  <si>
    <t>MEIO-FIO</t>
  </si>
  <si>
    <t>ED-51141</t>
  </si>
  <si>
    <t xml:space="preserve">GUIA DE MEIO-FIO, EM CONCRETO COM FCK 15MPA, MOLDADA IN-LOCO, SEÇÃO 15X45CM, FORMA EM MADEIRA, EXCLUSIVE SARJETA, INCLUSIVE ESCAVAÇÃO, APILOAMENTO E TRANSPORTE COM RETIRADA DO MATERIAL ESCAVADO (EM CAÇAMBA)</t>
  </si>
  <si>
    <t>ED-51139</t>
  </si>
  <si>
    <t xml:space="preserve">GUIA DE MEIO-FIO, EM CONCRETO COM FCK 20MPA, PRÉ-MOLDADA, MFC-01 PADRÃO DER-MG, DIMENSÕES (12X16,7X35)CM, EXCLUSIVE SARJETA, INCLUSIVE ESCAVAÇÃO, APILOAMENTO E TRANSPORTE COM RETIRADA DO MATERIAL ESCAVADO (EM CAÇAMBA)</t>
  </si>
  <si>
    <t>ED-51140</t>
  </si>
  <si>
    <t xml:space="preserve">GUIA DE MEIO-FIO, EM CONCRETO COM FCK 20MPA, PRÉ-MOLDADA, MFC-03 PADRÃO DER-MG, DIMENSÕES (12X18X45)CM, EXCLUSIVE SARJETA, INCLUSIVE ESCAVAÇÃO, APILOAMENTO E TRANSPORTE COM RETIRADA DO MATERIAL ESCAVADO (EM CAÇAMBA)</t>
  </si>
  <si>
    <t>ED-48664</t>
  </si>
  <si>
    <t xml:space="preserve">GUIA DE MEIO-FIO (10X15X22)CM E SARJETA (30X10)CM COM INCLINAÇÃO DE 10%, EM CONCRETO COM FCK 15MPA, MOLDADA IN-LOCO, FORMA EM MADEIRA, INCLUSIVE ESCAVAÇÃO, APILOAMENTO E TRANSPORTE COM RETIRADA DO MATERIAL ESCAVADO (EM CAÇAMBA)</t>
  </si>
  <si>
    <t>ED-51143</t>
  </si>
  <si>
    <t xml:space="preserve">REMOÇÃO E REASSENTAMENTO DE MEIO-FIO DE GNAISSE COM REAPROVEITAMENTO</t>
  </si>
  <si>
    <t>ED-51142</t>
  </si>
  <si>
    <t xml:space="preserve">REMOÇÃO E REASSENTAMENTO DE MEIO-FIO PRÉ-MOLDADO DE CONCRETO COM REAPROVEITAMENTO</t>
  </si>
  <si>
    <t>ED-50540</t>
  </si>
  <si>
    <t xml:space="preserve">REMOÇÃO MANUAL COM REASSENTAMENTO DE CALÇADA PORTUGUESA, INCLUSIVE ARGAMASSA SECA, TIPO FAROFA COM PREPARO MECANIZADO, ASSENTAMENTO EM COLCHÃO DE AREIA E CIMENTO, ESPESSURA DE 6CM, REJUNTAMENTO, ACABAMENTO, AFASTAMENTO E EMPILHAMENTO, EXCLUSIVE TRANSPORTE E RETIRADA DO MATERIAL REMOVIDO NÃO REAPROVEITÁVEL</t>
  </si>
  <si>
    <t xml:space="preserve">CORDÃO DE CONCRETO</t>
  </si>
  <si>
    <t>ED-51135</t>
  </si>
  <si>
    <t xml:space="preserve">GUIA DE CORDÃO BOLEADO, EM CONCRETO COM FCK 20MPA, PRÉ-MOLDADA, 10X10CM (ALTURA X LARGURA), INCLUSIVE UMA (1) FIADA DE BLOCO DE CONCRETO, ESP. 9CM, ESCAVAÇÃO, APILOAMENTO E TRANSPORTE COM RETIRADA DO MATERIAL ESCAVADO (EM CAÇAMBA)</t>
  </si>
  <si>
    <t xml:space="preserve">CERCA DE MOURÃO</t>
  </si>
  <si>
    <t>ED-50136</t>
  </si>
  <si>
    <t xml:space="preserve">CERCA COM MOURÕES DE MADEIRA ROLIÇA,  COM CINCO (5) FIOS DE ARAME FARPADO, BWG 14 (2,0MM), ALTURA DE 150CM, INCLUSIVE ESCAVAÇÃO, REATERRO COMPACTADO E FORNECIMENTO</t>
  </si>
  <si>
    <t>ED-48384</t>
  </si>
  <si>
    <t xml:space="preserve">CERCA DE MOURÃO H = 2,15 M - MOURÃO PRÉ-FABRICADO DE CONCRETO PONTA LISA A CADA 2,20 M E 7 FIOS DE ARAME FARPADO, EXCLUSIVE BASE</t>
  </si>
  <si>
    <t>ED-48385</t>
  </si>
  <si>
    <t xml:space="preserve">CERCA DE MOURÃO H = 2,80 M - MOURÃO PRÉ-FABRICADO DE CONCRETO PONTA VIRADA A CADA 2,20 M E 7 + 4 FIOS DE ARAME FARPADO, EXCLUSIVE BASE</t>
  </si>
  <si>
    <t>ED-48386</t>
  </si>
  <si>
    <t xml:space="preserve">CERCA DE MOURÃO H = 2,80 M - MOURÃO PRÉ-FABRICADO DE CONCRETO PONTA VIRADA A CADA 2,50 M, 3 FIOS DE ARAME FARPADO E TELA GALVANIZADA # 2" FIO 12, INCLUSIVE FUNDAÇÃO</t>
  </si>
  <si>
    <t xml:space="preserve">BANCO E MESA EM CONCRETO</t>
  </si>
  <si>
    <t>ED-15449</t>
  </si>
  <si>
    <t xml:space="preserve">BANCO EM CONCRETO APARENTE, SEM ENCOSTO, POLIDO COM ACABAMENTO EM VERNIZ, ESP. 8CM, COMPRIMENTO 200CM, LARGURA 40CM, ALTURA 55CM, EXCLUSIVE FIXAÇÃO EM PISO</t>
  </si>
  <si>
    <t>ED-15446</t>
  </si>
  <si>
    <t xml:space="preserve">BANCO EM CONCRETO APARENTE, SEM ENCOSTO, POLIDO COM ACABAMENTO EM VERNIZ, ESP. 8CM, COMPRIMENTO 200CM, LARGURA 40CM, ALTURA 55CM, INCLUSIVE CORTE NO PISO PARA FIXAÇÃO COM CONCRETO NÃO ESTRUTURAL, PREPARADO EM OBRA COM BETONEIRA, COM FCK 15 MPA</t>
  </si>
  <si>
    <t>ED-15450</t>
  </si>
  <si>
    <t xml:space="preserve">BANCO EM CONCRETO APARENTE, TIPO-1, PADRÃO SEE-MG, SEM ENCOSTO, POLIDO COM ACABAMENTO EM VERNIZ, ESP. 5CM, COMPRIMENTO 130CM, LARGURA 40CM, ALTURA 45CM, EXCLUSIVE FIXAÇÃO EM PISO</t>
  </si>
  <si>
    <t>ED-15447</t>
  </si>
  <si>
    <t xml:space="preserve">BANCO EM CONCRETO APARENTE, TIPO-1, PADRÃO SEE-MG, SEM ENCOSTO, POLIDO COM ACABAMENTO EM VERNIZ, ESP. 5CM, COMPRIMENTO 130CM, LARGURA 40CM, ALTURA 45CM, INCLUSIVE CORTE NO PISO PARA FIXAÇÃO COM CONCRETO NÃO ESTRUTURAL, PREPARADO EM OBRA COM BETONEIRA, COM FCK 15 MPA</t>
  </si>
  <si>
    <t>ED-15451</t>
  </si>
  <si>
    <t xml:space="preserve">BANCO EM CONCRETO APARENTE, TIPO-2, PADRÃO SEE-MG, SEM ENCOSTO, POLIDO COM ACABAMENTO EM VERNIZ, ESP. 5CM, COMPRIMENTO 150CM, LARGURA 40CM, ALTURA 45CM, EXCLUSIVE FIXAÇÃO EM PISO</t>
  </si>
  <si>
    <t>ED-15448</t>
  </si>
  <si>
    <t xml:space="preserve">BANCO EM CONCRETO APARENTE, TIPO-2, PADRÃO SEE-MG, SEM ENCOSTO, POLIDO COM ACABAMENTO EM VERNIZ, ESP. 5CM, COMPRIMENTO 150CM, LARGURA 40CM, ALTURA 45CM, INCLUSIVE CORTE NO PISO PARA FIXAÇÃO COM CONCRETO NÃO ESTRUTURAL, PREPARADO EM OBRA COM BETONEIRA, COM FCK 15 MPA</t>
  </si>
  <si>
    <t>ED-48355</t>
  </si>
  <si>
    <t xml:space="preserve">BANCO EM GRANITO ANDORINHA POLIDO 52 X 30 CM</t>
  </si>
  <si>
    <t>ED-48354</t>
  </si>
  <si>
    <t xml:space="preserve">BANCO INTERNO EM CONCRETO APARENTE, ALTURA 45 CM, LARGURA 30 CM</t>
  </si>
  <si>
    <t>ED-48353</t>
  </si>
  <si>
    <t xml:space="preserve">BANCO INTERNO EM CONCRETO E ALVENARIA, ACABAMENTO EM VERNIZ, E = 8 CM, L = 40 CM</t>
  </si>
  <si>
    <t>ED-48359</t>
  </si>
  <si>
    <t xml:space="preserve">CONJUNTO DE MESA E BANCOS DE ARDÓSIA</t>
  </si>
  <si>
    <t>ED-48360</t>
  </si>
  <si>
    <t xml:space="preserve">CONJUNTO DE MESA E BANCOS DE CONCRETO PARA JOGOS (02 BANCOS EM ARCO COM D INTERNO = 130 CM E H = 43 CM E MESA COM D = 80 CM, E = 8 CM E H = 75 CM)</t>
  </si>
  <si>
    <t xml:space="preserve">EQUIPAMENTO ESPORTIVO</t>
  </si>
  <si>
    <t>ED-49572</t>
  </si>
  <si>
    <t xml:space="preserve">POSTE DE VÔLEI OU PETECA OFICIAL (PAR) COM REDE, EM TUBO DE AÇO, DIÂMETRO DE 3", TIPO TELESCÓPICO, INCLUSIVE TRATAMENTO ANTICORROSIVO E PINTURA
</t>
  </si>
  <si>
    <t>ED-49574</t>
  </si>
  <si>
    <t xml:space="preserve">TABELA DE BASQUETE OFICIAL COM ARO FIXO, REDE E POSTE METÁLICO, INCLUSIVE SUPORTE PARA PISO, INCLUSIVE TRATAMENTO ANTICORROSIVO E PINTURA</t>
  </si>
  <si>
    <t>ED-49570</t>
  </si>
  <si>
    <t xml:space="preserve">TRAVE DE FUTEBOL DE CAMPO OFICIAL COM REDE, EM TUBO DE AÇO, DIÂMETRO DE 3", COMPRIMENTO 732CM, ALTURA 244CM, INCLUSIVE TRATAMENTO ANTICORROSIVO E PINTURA</t>
  </si>
  <si>
    <t>ED-49569</t>
  </si>
  <si>
    <t xml:space="preserve">TRAVE DE FUTSAL (PAR) COM REDE, EM TUBO DE AÇO, DIÂMETRO DE 3", COMPRIMENTO 300CM, ALTURA 200CM, INCLUSIVE TRATAMENTO ANTICORROSIVO E PINTURA</t>
  </si>
  <si>
    <t xml:space="preserve">EQUIPAMENTO PARA PARQUE INFANTIL</t>
  </si>
  <si>
    <t>ED-15342</t>
  </si>
  <si>
    <t xml:space="preserve">FORNECIMENTO E INSTALAÇÃO DE BALANÇO (REMA-REMA) METÁLICO COM SEIS LUGARES PARA PARQUE INFANTIL, FIXADO COM CONCRETO NÃO ESTRUTURAL, PREPARADO EM OBRA COM BETONEIRA, COM FCK 15 MPA , INCLUSIVE ESCAVAÇÃO E TRANSPORTE COM RETIRADA DO MATERIAL ESCAVADO (EM CAÇAMBA)</t>
  </si>
  <si>
    <t>ED-49578</t>
  </si>
  <si>
    <t xml:space="preserve">FORNECIMENTO E INSTALAÇÃO DE BARRA FIXA METÁLICA PARA PARQUE INFANTIL OU ACADEMIA AO AR LIVRE, FIXADO COM CONCRETO NÃO ESTRUTURAL, PREPARADO EM OBRA COM BETONEIRA, COM FCK 15 MPA , INCLUSIVE ESCAVAÇÃO E TRANSPORTE COM RETIRADA DO MATERIAL ESCAVADO (EM CAÇAMBA)</t>
  </si>
  <si>
    <t>ED-49579</t>
  </si>
  <si>
    <t xml:space="preserve">FORNECIMENTO E INSTALAÇÃO DE ESCADA HORIZONTAL METÁLICA PARA PARQUE INFANTIL, FIXADO COM CONCRETO NÃO ESTRUTURAL, PREPARADO EM OBRA COM BETONEIRA, COM FCK 15 MPA , INCLUSIVE ESCAVAÇÃO E TRANSPORTE COM RETIRADA DO MATERIAL ESCAVADO (EM CAÇAMBA)</t>
  </si>
  <si>
    <t>ED-49575</t>
  </si>
  <si>
    <t xml:space="preserve">FORNECIMENTO E INSTALAÇÃO DE ESCORREGADOR MÉDIO METÁLICO PARA PARQUE INFANTIL, FIXADO COM CONCRETO NÃO ESTRUTURAL, PREPARADO EM OBRA COM BETONEIRA, COM FCK 15 MPA , INCLUSIVE ESCAVAÇÃO E TRANSPORTE COM RETIRADA DO MATERIAL ESCAVADO (EM CAÇAMBA)</t>
  </si>
  <si>
    <t>ED-49580</t>
  </si>
  <si>
    <t xml:space="preserve">FORNECIMENTO E INSTALAÇÃO DE ESPALDAR E BARRAS METÁLICAS PARA PARQUE INFANTIL OU ACADEMIA AO AR LIVRE, FIXADO COM CONCRETO NÃO ESTRUTURAL, PREPARADO EM OBRA COM BETONEIRA, COM FCK 15 MPA , INCLUSIVE ESCAVAÇÃO E TRANSPORTE COM RETIRADA DO MATERIAL ESCAVADO (EM CAÇAMBA)</t>
  </si>
  <si>
    <t>ED-49576</t>
  </si>
  <si>
    <t xml:space="preserve">FORNECIMENTO E INSTALAÇÃO DE GANGORRA METÁLICA COM DOIS LUGARES PARA PARQUE INFANTIL, FIXADO COM CONCRETO NÃO ESTRUTURAL, PREPARADO EM OBRA COM BETONEIRA, COM FCK 15 MPA , INCLUSIVE ESCAVAÇÃO E TRANSPORTE COM RETIRADA DO MATERIAL ESCAVADO (EM CAÇAMBA)</t>
  </si>
  <si>
    <t>ED-49577</t>
  </si>
  <si>
    <t xml:space="preserve">FORNECIMENTO E INSTALAÇÃO DE ZANGA BURRINHO METÁLICO COM DUAS PRANCHAS PARA PARQUE INFANTIL, FIXADO COM CONCRETO NÃO ESTRUTURAL, PREPARADO EM OBRA COM BETONEIRA, COM FCK 15 MPA , INCLUSIVE ESCAVAÇÃO E TRANSPORTE COM RETIRADA DO MATERIAL ESCAVADO (EM CAÇAMBA)</t>
  </si>
  <si>
    <t xml:space="preserve">ENVELOPAMENTO DE DUTO E ELETRODUTO</t>
  </si>
  <si>
    <t>ED-49334</t>
  </si>
  <si>
    <t xml:space="preserve">ENVELOPE DE CONCRETO PARA PROTEÇÃO DE TUBOS DE PVC ENTERRADO - CONCRETO TIPO A FCK = 13,5 MPA</t>
  </si>
  <si>
    <t xml:space="preserve">LIMPEZA DE OBRA</t>
  </si>
  <si>
    <t xml:space="preserve">LIMPEZA GERAL</t>
  </si>
  <si>
    <t>ED-50265</t>
  </si>
  <si>
    <t xml:space="preserve">LAVAGEM DE FACHADA COM HIDROJATEAMENTO, EXCLUSIVE ANDAIME METÁLICO, TIPO FIXO/TORRE/SUSPENSO, PARA FACHADA</t>
  </si>
  <si>
    <t>ED-50263</t>
  </si>
  <si>
    <t xml:space="preserve">LIMPEZA DE CALHA EM CHAPA GALVANIZADA OU EM PVC, INCLUSIVE DESOBSTRUÇÃO</t>
  </si>
  <si>
    <t>ED-50264</t>
  </si>
  <si>
    <t xml:space="preserve">LIMPEZA DE MATERIAL CERÂMICO</t>
  </si>
  <si>
    <t>ED-50271</t>
  </si>
  <si>
    <t xml:space="preserve">LIMPEZA DE RODAPÉ</t>
  </si>
  <si>
    <t>ED-50272</t>
  </si>
  <si>
    <t xml:space="preserve">LIMPEZA DE VIDROS E ESPELHOS</t>
  </si>
  <si>
    <t>ED-50270</t>
  </si>
  <si>
    <t xml:space="preserve">LIMPEZA PERMANENTE DA OBRA - 01 SERVENTE X 4 HORAS DIÁRIAS</t>
  </si>
  <si>
    <t>ED-50269</t>
  </si>
  <si>
    <t xml:space="preserve">LIMPEZA PERMANENTE DA OBRA - 01 SERVENTE X 8 HORAS DIÁRIAS</t>
  </si>
  <si>
    <t xml:space="preserve">LIMPEZA FINAL PARA ENTREGA DA OBRA</t>
  </si>
  <si>
    <t>ED-50266</t>
  </si>
  <si>
    <t xml:space="preserve">OBRAS VIÁRIAS</t>
  </si>
  <si>
    <t xml:space="preserve">ESTABILIZAÇÃO DE SOLO</t>
  </si>
  <si>
    <t>ED-50411</t>
  </si>
  <si>
    <t xml:space="preserve">GEOTÊXTIL NÃO TECIDO PARA ESTABILIZAÇÃO DE SOLOS</t>
  </si>
  <si>
    <t xml:space="preserve">PAVIMENTO INTERTRAVADO</t>
  </si>
  <si>
    <t>ED-9837</t>
  </si>
  <si>
    <t xml:space="preserve">APLICAÇÃO DE CAMADA E REGULARIZAÇÃO EM COLCHÃO DE AREIA PARA PAVIMENTO COM PISO INTERTRAVADO, EXCLUSIVE COMPACTAÇÃO</t>
  </si>
  <si>
    <t>ED-8912</t>
  </si>
  <si>
    <t xml:space="preserve">EXECUÇÃO DE PAVIMENTO COM PISO INTERTRAVADO, TIPO ECOLÓGICO, ESP. 6CM, COM FCK DE 35MPA, INCLUSIVE COLCHÃO DE AREIA, ESP. 6CM, PARA ASSENTAMENTO, COMPACTAÇÃO MECANIZADA, CARGA E DESCARGA MECÂNICA EM CAMINHÃO, EXCLUSIVE TRANSPORTE DE PISO INTERTRAVADO</t>
  </si>
  <si>
    <t>ED-8917</t>
  </si>
  <si>
    <t xml:space="preserve">EXECUÇÃO DE PAVIMENTO COM PISO INTERTRAVADO, TIPO RETANGULAR, ESP. 10CM, COM FCK DE 35MPA, INCLUSIVE COLCHÃO DE AREIA, ESP. 6CM, PARA ASSENTAMENTO, COMPACTAÇÃO MECANIZADA, CARGA E DESCARGA MECÂNICA EM CAMINHÃO, EXCLUSIVE TRANSPORTE DE PISO INTERTRAVADO</t>
  </si>
  <si>
    <t>ED-8918</t>
  </si>
  <si>
    <t xml:space="preserve">EXECUÇÃO DE PAVIMENTO COM PISO INTERTRAVADO, TIPO RETANGULAR, ESP. 10CM, COM FCK DE 40MPA, INCLUSIVE COLCHÃO DE AREIA, ESP. 6CM, PARA ASSENTAMENTO, COMPACTAÇÃO MECANIZADA, CARGA E DESCARGA MECÂNICA EM CAMINHÃO, EXCLUSIVE TRANSPORTE DE PISO INTERTRAVADO</t>
  </si>
  <si>
    <t>ED-8915</t>
  </si>
  <si>
    <t xml:space="preserve">EXECUÇÃO DE PAVIMENTO COM PISO INTERTRAVADO, TIPO RETANGULAR, ESP. 6CM, COM FCK DE 35MPA, INCLUSIVE COLCHÃO DE AREIA, ESP. 6CM, PARA ASSENTAMENTO, COMPACTAÇÃO MECANIZADA, CARGA E DESCARGA MECÂNICA EM CAMINHÃO, EXCLUSIVE TRANSPORTE DE PISO INTERTRAVADO</t>
  </si>
  <si>
    <t>ED-8916</t>
  </si>
  <si>
    <t xml:space="preserve">EXECUÇÃO DE PAVIMENTO COM PISO INTERTRAVADO, TIPO RETANGULAR, ESP. 8CM, COM FCK DE 35MPA, INCLUSIVE COLCHÃO DE AREIA, ESP. 6CM, PARA ASSENTAMENTO, COMPACTAÇÃO MECANIZADA, CARGA E DESCARGA MECÂNICA EM CAMINHÃO, EXCLUSIVE TRANSPORTE DE PISO INTERTRAVADO</t>
  </si>
  <si>
    <t>ED-8913</t>
  </si>
  <si>
    <t xml:space="preserve">EXECUÇÃO DE PAVIMENTO COM PISO INTERTRAVADO, TIPO SEXTAVADO, ESP. 6CM, COM FCK DE 35MPA, INCLUSIVE COLCHÃO DE AREIA, ESP. 6CM, PARA ASSENTAMENTO, COMPACTAÇÃO MECANIZADA, CARGA E DESCARGA MECÂNICA EM CAMINHÃO, EXCLUSIVE TRANSPORTE DE PISO INTERTRAVADO</t>
  </si>
  <si>
    <t>ED-8914</t>
  </si>
  <si>
    <t xml:space="preserve">EXECUÇÃO DE PAVIMENTO COM PISO INTERTRAVADO, TIPO SEXTAVADO, ESP. 8CM, COM FCK DE 35MPA, INCLUSIVE COLCHÃO DE AREIA, ESP. 6CM, PARA ASSENTAMENTO, COMPACTAÇÃO MECANIZADA, CARGA E DESCARGA MECÂNICA EM CAMINHÃO, EXCLUSIVE TRANSPORTE DE PISO INTERTRAVADO</t>
  </si>
  <si>
    <t>PAVIMENTAÇÃO</t>
  </si>
  <si>
    <t>ED-50413</t>
  </si>
  <si>
    <t xml:space="preserve">ALVENARIA POLIÉDRICA, RETIRADA E REASSENTAMENTO SOBRE COXIM DE AREIA</t>
  </si>
  <si>
    <t>ED-50421</t>
  </si>
  <si>
    <t xml:space="preserve">ASSENTAMENTO DE MATA-BURRO DE CONCRETO</t>
  </si>
  <si>
    <t>ED-7624</t>
  </si>
  <si>
    <t xml:space="preserve">EXECUÇÃO E APLICAÇÃO DE CONCRETO ASFÁLTICO PRE-MISTURADO À FRIO (PMF), EM BETONEIRA, INCLUINDO FORNECIMENTO E TRANSPORTE DOS AGREGADOS E MATERIAL BETUMINOSO, INCLUSIVE TRANSPORTE DA MASSA ASFÁLTICA ATÉ A PISTA</t>
  </si>
  <si>
    <t>ED-7623</t>
  </si>
  <si>
    <t xml:space="preserve">EXECUÇÃO E APLICAÇÃO DE CONCRETO BETUMINOSO USINADO A QUENTE (CBUQ), MASSA COMERCIAL, INCLUINDO FORNECIMENTO E TRANSPORTE DOS AGREGADOS E MATERIAL BETUMINOSO, EXCLUSIVE TRANSPORTE DA MASSA ASFÁLTICA ATÉ A PISTA</t>
  </si>
  <si>
    <t>ED-50412</t>
  </si>
  <si>
    <t xml:space="preserve">PARALELEPÍPEDO, RETIRADA E REASSENTAMENTO SOBRE COXIM DE AREIA</t>
  </si>
  <si>
    <t>ED-50414</t>
  </si>
  <si>
    <t xml:space="preserve">REMOÇÃO E REASSENTAMENTO DE CALÇAMENTO EM BLOCO DE CONCRETO INTERTRAVADO OU SEXTAVADO, COM REAPROVEITAMENTO DOS BLOCOS, INCLUSIVE FORNECIMENTO COM APLICAÇÃO E REGULARIZAÇÃO MECANIZADA DE COLCHÃO DE AREIA</t>
  </si>
  <si>
    <t>ENSECADEIRA</t>
  </si>
  <si>
    <t>ED-50422</t>
  </si>
  <si>
    <t xml:space="preserve">ENSECADEIRA INCLUSIVE RETIRADA DO MADEIRAMENTO , PAREDE SIMPLES</t>
  </si>
  <si>
    <t xml:space="preserve">PONTE E TRAVESSIA</t>
  </si>
  <si>
    <t>ED-29090</t>
  </si>
  <si>
    <t xml:space="preserve">DESCARGA DE CAMINHÃO, PARA ELEMENTOS DE VIGA OU TABULEIRO PARA PONTE, INCLUSIVE DESCARGA DE PERFIS LONGARINAS, TRANSVERSINAS, CHAPAS E ACESSÓRIOS, EXCLUSIVE FORNECIMENTO E TRANSPORTE</t>
  </si>
  <si>
    <t>ED-27791</t>
  </si>
  <si>
    <t xml:space="preserve">FORNECIMENTO DE ESTRUTURA METÁLICA EM PERFIL SOLDADO PARA PONTES, EM AÇO PATINÁVEL, INCLUSIVE FABRICAÇÃO, EXCLUSIVE TRANSPORTE E LANÇAMENTO</t>
  </si>
  <si>
    <t>ED-50428</t>
  </si>
  <si>
    <t xml:space="preserve">LANÇAMENTO DE VIGA PARA PONTE, EXCLUSIVE FORNECIMENTO, DESCARGA E TRANSPORTE - PROJETO PADRÃO SEINFRA-MG</t>
  </si>
  <si>
    <t>ED-29091</t>
  </si>
  <si>
    <t xml:space="preserve">TRANSPORTE DE VIGA OU TABULEIRO PARA PONTE (CUSTO FIXO), INCLUSIVE CARGA, EXCLUSIVE FORNECIMENTO , DESCARGA E TRANSPORTE EM QUILÔMETRO RODADO (CUSTO VARIÁVEL)</t>
  </si>
  <si>
    <t>ED-29092</t>
  </si>
  <si>
    <t xml:space="preserve">TRANSPORTE DE VIGA OU TABULEIRO PARA PONTE (CUSTO VARIÁVEL), EXCLUSIVE FORNECIMENTO , DESCARGA E CUSTO FIXO DE TRANSPORTE</t>
  </si>
  <si>
    <t>TRANSPORTES</t>
  </si>
  <si>
    <t xml:space="preserve">CARGA DE MATERIAL</t>
  </si>
  <si>
    <t>ED-51131</t>
  </si>
  <si>
    <t xml:space="preserve">CARGA MANUAL DE MATERIAL DE QUALQUER NATUREZA SOBRE CAMINHÃO, EXCLUSIVE TRANSPORTE</t>
  </si>
  <si>
    <t>ED-51132</t>
  </si>
  <si>
    <t xml:space="preserve">CARGA MECÂNICA DE MATERIAL DE QUALQUER NATUREZA SOBRE CAMINHÃO, EXCLUSIVE TRANSPORTE</t>
  </si>
  <si>
    <t xml:space="preserve">TRANSPORTE DE MATERIAL</t>
  </si>
  <si>
    <t>ED-7565</t>
  </si>
  <si>
    <t xml:space="preserve">CARGA E DESCARGA MANUAL DE MATERIAIS DIVERSOS, EM CAMINHÃO, TRAÇÃO 4X2, TIPO TOCO, PESO BRUTO TOTAL (PBT) DE 14.300KG, COM CARROCERIA DE CARGA SECA, COM CAPACIDADE DE 7T, INCLUSIVE MANOBRA, EXCLUSIVE TRANSPORTE</t>
  </si>
  <si>
    <t>ED-7561</t>
  </si>
  <si>
    <t xml:space="preserve">CARGA E DESCARGA MANUAL DE MATERIAIS DIVERSOS, EM CAMINHÃO, TRAÇÃO 6X2, TIPO TRUCADO, PESO BRUTO TOTAL (PBT) DE 23.000KG, COM CARROCERIA DE CARGA SECA, COM CAPACIDADE DE 15T, INCLUSIVE MANOBRA, EXCLUSIVE TRANSPORTE</t>
  </si>
  <si>
    <t>ED-7426</t>
  </si>
  <si>
    <t xml:space="preserve">CARGA E DESCARGA MECÂNICA DE PISO INTERTRAVADO, EM CAMINHÃO, TRAÇÃO 6X2, TIPO TRUCADO, PESO BRUTO TOTAL (PBT) DE 23.000KG, COM GUINDASTE ARTICULADO, MOMENTO DE CARGA MÁXIMO DE 10TXM, E CARROCERIA DE CARGA SECA, COM CAPACIDADE DE 14T, INCLUSIVE MANOBRA, EXCLUSIVE TRANSPORTE</t>
  </si>
  <si>
    <t>ED-7541</t>
  </si>
  <si>
    <t xml:space="preserve">CARGA E DESCARGA MECÂNICA DE TUBO DE CONCRETO, EM CAMINHÃO, TRAÇÃO 6X2, TIPO TRUCADO, PESO BRUTO TOTAL (PBT) DE 23.000KG, COM GUINDASTE ARTICULADO, MOMENTO DE CARGA MÁXIMO DE 10TXM, E CARROCERIA DE CARGA SECA, COM CAPACIDADE DE 14T, INCLUSIVE MANOBRA, EXCLUSIVE TRANSPORTE</t>
  </si>
  <si>
    <t>ED-7556</t>
  </si>
  <si>
    <t xml:space="preserve">CARGA E DESCARGA MECÂNICA EM CAMINHÃO, TRAÇÃO 6X2, TIPO TRUCADO, PESO BRUTO TOTAL (PBT) DE 23.000KG, COM GUINDASTE ARTICULADO, MOMENTO DE CARGA MÁXIMO DE 20TXM, E CARROCERIA DE CARGA SECA, COM CAPACIDADE DE 14T, INCLUSIVE MANOBRA, EXCLUSIVE TRANSPORTE</t>
  </si>
  <si>
    <t>ED-51134</t>
  </si>
  <si>
    <t xml:space="preserve">TRANSPORTE DE MATERIAL DE QUALQUER NATUREZA COM CARRINHO DE MÃO, COM DISTÂNCIAS MAIORES QUE 50M E MENORES OU IGUAIS A 100M, INCLUSIVE CARGA/DESGARGA</t>
  </si>
  <si>
    <t>ED-51133</t>
  </si>
  <si>
    <t xml:space="preserve">TRANSPORTE DE MATERIAL DE QUALQUER NATUREZA COM CARRINHO DE MÃO, COM DISTÂNCIAS MENORES OU IGUAIS A 50M, INCLUSIVE CARGA/DESCARGA</t>
  </si>
  <si>
    <t>ED-29230</t>
  </si>
  <si>
    <t xml:space="preserve">TRANSPORTE DE MATERIAL DE QUALQUER NATUREZA EM CAMINHÃO, DISTÂNCIA MAIOR QUE 1KM E MENOR OU IGUAL A 2KM, DENTRO DO PERÍMETRO URBANO, EXCLUSIVE CARGA, INCLUSIVE DESCARGA</t>
  </si>
  <si>
    <t>ED-29233</t>
  </si>
  <si>
    <t xml:space="preserve">TRANSPORTE DE MATERIAL DE QUALQUER NATUREZA EM CAMINHÃO, DISTÂNCIA MAIOR QUE 10KM E MENOR OU IGUAL A 20KM, DENTRO DO PERÍMETRO URBANO, EXCLUSIVE CARGA, INCLUSIVE DESCARGA</t>
  </si>
  <si>
    <t>ED-29231</t>
  </si>
  <si>
    <t xml:space="preserve">TRANSPORTE DE MATERIAL DE QUALQUER NATUREZA EM CAMINHÃO, DISTÂNCIA MAIOR QUE 2KM E MENOR OU IGUAL A 5KM, DENTRO DO PERÍMETRO URBANO, EXCLUSIVE CARGA, INCLUSIVE DESCARGA</t>
  </si>
  <si>
    <t>ED-29234</t>
  </si>
  <si>
    <t xml:space="preserve">TRANSPORTE DE MATERIAL DE QUALQUER NATUREZA EM CAMINHÃO, DISTÂNCIA MAIOR QUE 20KM E MENOR OU IGUAL A 30KM, DENTRO DO PERÍMETRO URBANO, EXCLUSIVE CARGA, INCLUSIVE DESCARGA</t>
  </si>
  <si>
    <t>ED-29232</t>
  </si>
  <si>
    <t xml:space="preserve">TRANSPORTE DE MATERIAL DE QUALQUER NATUREZA EM CAMINHÃO, DISTÂNCIA MAIOR QUE 5KM E MENOR OU IGUAL A 10KM, DENTRO DO PERÍMETRO URBANO, EXCLUSIVE CARGA, INCLUSIVE DESCARGA</t>
  </si>
  <si>
    <t>ED-29235</t>
  </si>
  <si>
    <t xml:space="preserve">TRANSPORTE DE MATERIAL DE QUALQUER NATUREZA EM CAMINHÃO, DISTÂNCIA MAIORES QUE 30KM, DENTRO DO PERÍMETRO URBANO, EXCLUSIVE CARGA, INCLUSIVE DESCARGA</t>
  </si>
  <si>
    <t>ED-29229</t>
  </si>
  <si>
    <t xml:space="preserve">TRANSPORTE DE MATERIAL DE QUALQUER NATUREZA EM CAMINHÃO, DISTÂNCIA MENOR OU IGUAL A 1KM, DENTRO DO PERÍMETRO URBANO, EXCLUSIVE CARGA, INCLUSIVE DESCARGA</t>
  </si>
  <si>
    <t>ED-51125</t>
  </si>
  <si>
    <t xml:space="preserve">TRANSPORTE DE MATERIAL DEMOLIDO EM CAÇAMBA, EXCLUSIVE CARGA MANUAL OU MECÂNICA</t>
  </si>
  <si>
    <t>ED-51126</t>
  </si>
  <si>
    <t xml:space="preserve">TRANSPORTE DE MATERIAL DEMOLIDO EM CAÇAMBA (MUNICÍPIO: BELO HORIZONTE), EXCLUSIVE CARGA MANUAL OU MECÂNICA</t>
  </si>
  <si>
    <t>ED-7423</t>
  </si>
  <si>
    <t xml:space="preserve">TRANSPORTE DE PISO INTERTRAVADO, EM CAMINHÃO, TRAÇÃO 6X2, TIPO TRUCADO, PESO BRUTO TOTAL (PBT) DE 23.000KG, COM GUINDASTE ARTICULADO, MOMENTO DE CARGA MÁXIMO DE 10TXM, E CARROCERIA DE CARGA SECA, COM CAPACIDADE DE 14T, EM RODOVIA COM LEITO NATURAL, EXCLUSIVE MANOBRA, CARGA E DESCARGA</t>
  </si>
  <si>
    <t>ED-7424</t>
  </si>
  <si>
    <t xml:space="preserve">TRANSPORTE DE PISO INTERTRAVADO, EM CAMINHÃO, TRAÇÃO 6X2, TIPO TRUCADO, PESO BRUTO TOTAL (PBT) DE 23.000KG, COM GUINDASTE ARTICULADO, MOMENTO DE CARGA MÁXIMO DE 10TXM, E CARROCERIA DE CARGA SECA, COM CAPACIDADE DE 14T, EM RODOVIA COM REVESTIMENTO PRIMÁRIO, EXCLUSIVE MANOBRA, CARGA E DESCARGA</t>
  </si>
  <si>
    <t>ED-7425</t>
  </si>
  <si>
    <t xml:space="preserve">TRANSPORTE DE PISO INTERTRAVADO, EM CAMINHÃO, TRAÇÃO 6X2, TIPO TRUCADO, PESO BRUTO TOTAL (PBT) DE 23.000KG, COM GUINDASTE ARTICULADO, MOMENTO DE CARGA MÁXIMO DE 10TXM, E CARROCERIA DE CARGA SECA, COM CAPACIDADE DE 14T, EM RODOVIA PAVIMENTADA, EXCLUSIVE MANOBRA, CARGA E DESCARGA</t>
  </si>
  <si>
    <t>ED-7538</t>
  </si>
  <si>
    <t xml:space="preserve">TRANSPORTE DE TUBO DE CONCRETO, EM CAMINHÃO, TRAÇÃO 6X2, TIPO TRUCADO, PESO BRUTO TOTAL (PBT) DE 23.000KG, COM GUINDASTE ARTICULADO, MOMENTO DE CARGA MÁXIMO DE 10TXM, E CARROCERIA DE CARGA SECA, COM CAPACIDADE DE 14T, EM RODOVIA COM LEITO NATURAL, EXCLUSIVE MANOBRA, CARGA E DESCARGA</t>
  </si>
  <si>
    <t>ED-7539</t>
  </si>
  <si>
    <t xml:space="preserve">TRANSPORTE DE TUBO DE CONCRETO, EM CAMINHÃO, TRAÇÃO 6X2, TIPO TRUCADO, PESO BRUTO TOTAL (PBT) DE 23.000KG, COM GUINDASTE ARTICULADO, MOMENTO DE CARGA MÁXIMO DE 10TXM, E CARROCERIA DE CARGA SECA, COM CAPACIDADE DE 14T, EM RODOVIA COM REVESTIMENTO PRIMÁRIO, EXCLUSIVE MANOBRA, CARGA E DESCARGA</t>
  </si>
  <si>
    <t>ED-7540</t>
  </si>
  <si>
    <t xml:space="preserve">TRANSPORTE DE TUBO DE CONCRETO, EM CAMINHÃO, TRAÇÃO 6X2, TIPO TRUCADO, PESO BRUTO TOTAL (PBT) DE 23.000KG, COM GUINDASTE ARTICULADO, MOMENTO DE CARGA MÁXIMO DE 10TXM, E CARROCERIA DE CARGA SECA, COM CAPACIDADE DE 14T, EM RODOVIA PAVIMENTADA, EXCLUSIVE MANOBRA, CARGA E DESCARGA</t>
  </si>
  <si>
    <t>ED-7562</t>
  </si>
  <si>
    <t xml:space="preserve">TRANSPORTE EM CAMINHÃO, TRAÇÃO 4X2, TIPO TOCO, PESO BRUTO TOTAL (PBT) DE 14.300KG, COM CARROCERIA DE CARGA SECA, COM CAPACIDADE DE 7T, EM RODOVIA COM LEITO NATURAL, EXCLUSIVE MANOBRA, CARGA E DESCARGA</t>
  </si>
  <si>
    <t>ED-7563</t>
  </si>
  <si>
    <t xml:space="preserve">TRANSPORTE EM CAMINHÃO, TRAÇÃO 4X2, TIPO TOCO, PESO BRUTO TOTAL (PBT) DE 14.300KG, COM CARROCERIA DE CARGA SECA, COM CAPACIDADE DE 7T, EM RODOVIA COM REVESTIMENTO PRIMÁRIO, EXCLUSIVE MANOBRA, CARGA E DESCARGA</t>
  </si>
  <si>
    <t>ED-7564</t>
  </si>
  <si>
    <t xml:space="preserve">TRANSPORTE EM CAMINHÃO, TRAÇÃO 4X2, TIPO TOCO, PESO BRUTO TOTAL (PBT) DE 14.300KG, COM CARROCERIA DE CARGA SECA, COM CAPACIDADE DE 7T, EM RODOVIA PAVIMENTADA, EXCLUSIVE MANOBRA, CARGA E DESCARGA</t>
  </si>
  <si>
    <t>ED-7557</t>
  </si>
  <si>
    <t xml:space="preserve">TRANSPORTE EM CAMINHÃO, TRAÇÃO 6X2, TIPO TRUCADO, PESO BRUTO TOTAL (PBT) DE 23.000KG, COM CARROCERIA DE CARGA SECA, COM CAPACIDADE DE 15T, EM RODOVIA COM LEITO NATURAL, EXCLUSIVE MANOBRA, CARGA E DESCARGA</t>
  </si>
  <si>
    <t>ED-7558</t>
  </si>
  <si>
    <t xml:space="preserve">TRANSPORTE EM CAMINHÃO, TRAÇÃO 6X2, TIPO TRUCADO, PESO BRUTO TOTAL (PBT) DE 23.000KG, COM CARROCERIA DE CARGA SECA, COM CAPACIDADE DE 15T, EM RODOVIA COM REVESTIMENTO PRIMÁRIO, EXCLUSIVE MANOBRA, CARGA E DESCARGA</t>
  </si>
  <si>
    <t>ED-7560</t>
  </si>
  <si>
    <t xml:space="preserve">TRANSPORTE EM CAMINHÃO, TRAÇÃO 6X2, TIPO TRUCADO, PESO BRUTO TOTAL (PBT) DE 23.000KG, COM CARROCERIA DE CARGA SECA, COM CAPACIDADE DE 15T, EM RODOVIA PAVIMENTADA, EXCLUSIVE MANOBRA, CARGA E DESCARGA</t>
  </si>
  <si>
    <t>ED-7553</t>
  </si>
  <si>
    <t xml:space="preserve">TRANSPORTE EM CAMINHÃO, TRAÇÃO 6X2, TIPO TRUCADO, PESO BRUTO TOTAL (PBT) DE 23.000KG, COM GUINDASTE ARTICULADO, MOMENTO DE CARGA MÁXIMO DE 20TXM, E CARROCERIA DE CARGA SECA, COM CAPACIDADE DE 14T, EM RODOVIA COM LEITO NATURAL, EXCLUSIVE MANOBRA, CARGA E DESCARGA</t>
  </si>
  <si>
    <t>ED-7554</t>
  </si>
  <si>
    <t xml:space="preserve">TRANSPORTE EM CAMINHÃO, TRAÇÃO 6X2, TIPO TRUCADO, PESO BRUTO TOTAL (PBT) DE 23.000KG, COM GUINDASTE ARTICULADO, MOMENTO DE CARGA MÁXIMO DE 20TXM, E CARROCERIA DE CARGA SECA, COM CAPACIDADE DE 14T, EM RODOVIA COM REVESTIMENTO PRIMÁRIO, EXCLUSIVE MANOBRA, CARGA E DESCARGA</t>
  </si>
  <si>
    <t>ED-7555</t>
  </si>
  <si>
    <t xml:space="preserve">TRANSPORTE EM CAMINHÃO, TRAÇÃO 6X2, TIPO TRUCADO, PESO BRUTO TOTAL (PBT) DE 23.000KG, COM GUINDASTE ARTICULADO, MOMENTO DE CARGA MÁXIMO DE 20TXM, E CARROCERIA DE CARGA SECA, COM CAPACIDADE DE 14T, EM RODOVIA PAVIMENTADA, EXCLUSIVE MANOBRA, CARGA E DESCARGA</t>
  </si>
  <si>
    <t xml:space="preserve">PROJETO PADRÃO ESCOLAR</t>
  </si>
  <si>
    <t xml:space="preserve">ALAMBRADO E MURO</t>
  </si>
  <si>
    <t>ED-50400</t>
  </si>
  <si>
    <t xml:space="preserve">COLUNA DE ALVENARIA A VISTA DE SUPORTE DO PORTÃO (PARA CAIXA DE MEDIÇÃO DE ENERGIA OU PARA PLACA DO NOME DO PRÉDIO) 1,70 X 2,30 M</t>
  </si>
  <si>
    <t>ED-50409</t>
  </si>
  <si>
    <t xml:space="preserve">MURETA DE TIJOLO COMUM ESP. = 15CM, H = 105 CM, A REVESTIR</t>
  </si>
  <si>
    <t>ED-50410</t>
  </si>
  <si>
    <t xml:space="preserve">MURETA DE TIJOLO COMUM ESP. = 15CM, H = 130 CM, A REVESTIR</t>
  </si>
  <si>
    <t>ESQUADRIA</t>
  </si>
  <si>
    <t>ED-14458</t>
  </si>
  <si>
    <t xml:space="preserve">BRISE HORIZONTAL EM CHAPA DE AÇO PARA FACHADA, LARGURA DE 50CM, INCLUSIVE DUAS (2) DEMÃOS DE PINTURA ESMALTE</t>
  </si>
  <si>
    <t>ED-50840</t>
  </si>
  <si>
    <t xml:space="preserve">COMPENSADO PINTADO PARA FECHAMENTO BALCÃO SECRETARIA, INCLUSO CANTONEIRAS PARA FIXAÇÃO NA ALVENARIA E TAMPO. CONFORME DETALHE 33-D AGOSTO 2001 PROJETO PADRÃO DER-MG</t>
  </si>
  <si>
    <t>ED-50950</t>
  </si>
  <si>
    <t xml:space="preserve">FECHAMENTO DE EMPENA COM QUADRO EM PERFIL, CANTONEIRA 2" X 2", SOLDADO, E TELA FIO 12 MALHA 1/2" (CONFORME DETALHE DE PRÉDIO ESCOLAR, INCLUSIVE PINTURA ESMALTE)</t>
  </si>
  <si>
    <t>ED-50954</t>
  </si>
  <si>
    <t xml:space="preserve">FORNECIMENTO DE JANELA BASCULANTE DE FERRO, INCLUSIVE ASSENTAMENTO, FERRAGENS E ACESSÓRIOS
</t>
  </si>
  <si>
    <t>ED-50957</t>
  </si>
  <si>
    <t xml:space="preserve">FORNECIMENTO DE JANELA BASCULANTE EM METALON, INCLUSIVE ASSENTAMENTO, FERRAGENS E ACESSÓRIOS</t>
  </si>
  <si>
    <t>ED-50955</t>
  </si>
  <si>
    <t xml:space="preserve">FORNECIMENTO DE JANELA DE CORRER EM FERRO, INCLUSIVE ASSENTAMENTO, FERRAGENS E ACESSÓRIOS</t>
  </si>
  <si>
    <t>ED-50958</t>
  </si>
  <si>
    <t xml:space="preserve">FORNECIMENTO DE JANELA DE CORRER EM METALON, INCLUSIVE ASSENTAMENTO, FERRAGENS E ACESSÓRIOS</t>
  </si>
  <si>
    <t>ED-50956</t>
  </si>
  <si>
    <t xml:space="preserve">FORNECIMENTO DE JANELA EM FERRO, TIPO MÁXIM-AR, INCLUSIVE ASSENTAMENTO, FERRAGENS E ACESSÓRIOS</t>
  </si>
  <si>
    <t>ED-50959</t>
  </si>
  <si>
    <t xml:space="preserve">FORNECIMENTO DE JANELA EM METALON, TIPO MÁXIM-AR, INCLUSIVE ASSENTAMENTO, FERRAGENS E ACESSÓRIOS</t>
  </si>
  <si>
    <t>ED-50960</t>
  </si>
  <si>
    <t xml:space="preserve">FORNECIMENTO DE JANELA VENEZIANA FIXAS METALON, INCLUSIVE ASSENTAMENTO, FERRAGENS E ACESSÓRIOS</t>
  </si>
  <si>
    <t>ED-50965</t>
  </si>
  <si>
    <t xml:space="preserve">FORNECIMENTO DE MARCO EM CHAPA METÁLICA, INCLUSIVE ASSENTAMENTO, EXCLUSIVE PORTA</t>
  </si>
  <si>
    <t>ED-50896</t>
  </si>
  <si>
    <t xml:space="preserve">GF1 - (340 X 145 CM ) GRADE FIXA PARA PROTEÇÃO DE JANELAS, EM BARRA DE FERRO QUADRADO DE 1/2" E QUADRO DE FERRO CHATO DE 1/2"X 1/8", COLOCADA</t>
  </si>
  <si>
    <t>ED-50897</t>
  </si>
  <si>
    <t xml:space="preserve">GF1 - (340 X 165 CM ) GRADE FIXA PARA PROTEÇÃO DE JANELAS, EM BARRA DE FERRO QUADRADO DE 1/2" E QUADRO DE FERRO CHATO DE 1/2"X 1/8", COLOCADA</t>
  </si>
  <si>
    <t>ED-50899</t>
  </si>
  <si>
    <t xml:space="preserve">GF2 - (340 X 105 CM ) GRADE FIXA PARA PROTEÇÃO DE JANELAS, EM BARRA DE FERRO QUADRADO DE 1/2" E QUADRO DE FERRO CHATO DE 1/2"X 1/8", COLOCADA</t>
  </si>
  <si>
    <t>ED-50898</t>
  </si>
  <si>
    <t xml:space="preserve">GF2 - (340 X 165 CM ) GRADE FIXA PARA PROTEÇÃO DE JANELAS, EM BARRA DE FERRO QUADRADO DE 1/2" E QUADRO DE FERRO CHATO DE 1/2"X 1/8", COLOCADA</t>
  </si>
  <si>
    <t>ED-50900</t>
  </si>
  <si>
    <t xml:space="preserve">GF3 - (340 X 60 CM ) GRADE FIXA PARA PROTEÇÃO DE JANELAS, EM BARRA DE FERRO QUADRADO DE 1/2" E QUADRO DE FERRO CHATO DE 1/2"X 1/8", COLOCADA</t>
  </si>
  <si>
    <t>ED-50901</t>
  </si>
  <si>
    <t xml:space="preserve">GF3 - (340 X 80 CM ) GRADE FIXA PARA PROTEÇÃO DE JANELAS, EM BARRA DE FERRO QUADRADO DE 1/2" E QUADRO DE FERRO CHATO DE 1/2"X 1/8", COLOCADA</t>
  </si>
  <si>
    <t>ED-50902</t>
  </si>
  <si>
    <t xml:space="preserve">GF4 - (162,5 X 80 CM ) GRADE FIXA PARA PROTEÇÃO DE JANELAS, EM BARRA DE FERRO QUADRADO DE 1/2" E QUADRO DE FERRO CHATO DE 1/2"X 1/8", COLOCADA</t>
  </si>
  <si>
    <t>ED-50904</t>
  </si>
  <si>
    <t xml:space="preserve">GF5 - (340 X 185 CM ) GRADE FIXA PARA PROTEÇÃO DE JANELAS, EM BARRA DE FERRO QUADRADO DE 1/2" E QUADRO DE FERRO CHATO DE 1/2"X 1/8", COLOCADA</t>
  </si>
  <si>
    <t>ED-50903</t>
  </si>
  <si>
    <t xml:space="preserve">GF5 - (340 X 40 CM ) GRADE FIXA PARA PROTEÇÃO DE JANELAS, EM BARRA DE FERRO QUADRADO DE 1/2" E QUADRO DE FERRO CHATO DE 1/2"X 1/8", COLOCADA</t>
  </si>
  <si>
    <t>ED-50913</t>
  </si>
  <si>
    <t xml:space="preserve">GR - GRADE FIXA EM FERRO (180 X 158 CM) , COLOCADA</t>
  </si>
  <si>
    <t>ED-50912</t>
  </si>
  <si>
    <t xml:space="preserve">JANELA PERFIL CANTONEIRA BASCULANTE 0,60 X 0,60 M, CONFORME DETALHE PADRÃO ESCOLAR 4/98 VERSÃO 2005</t>
  </si>
  <si>
    <t>ED-50911</t>
  </si>
  <si>
    <t xml:space="preserve">JANELA PERFIL CANTONEIRA BASCULANTE 1,20 X 0,60 M, CONFORME DETALHE PADRÃO ESCOLAR 4/98 VERSÃO 2005</t>
  </si>
  <si>
    <t>ED-50882</t>
  </si>
  <si>
    <t xml:space="preserve">JB1 - (340 X 40 CM) BASCULANTE DE FERRO ASSENTADA COM PARAFUSOS E BUCHA, CONFORME DETALHE E ESPECIFICAÇÕES</t>
  </si>
  <si>
    <t>ED-50881</t>
  </si>
  <si>
    <t xml:space="preserve">JB1 - (345 X 40 CM) BASCULANTE DE FERRO ASSENTADA COM PARAFUSOS E BUCHA, CONFORME DETALHE E ESPECIFICAÇÕES</t>
  </si>
  <si>
    <t>ED-50884</t>
  </si>
  <si>
    <t xml:space="preserve">JB2 - (340 X 60 CM) BASCULANTE DE FERRO ASSENTADA COM PARAFUSOS E BUCHA,CONFORME DETALHE E ESPECIFICAÇÕES</t>
  </si>
  <si>
    <t>ED-50883</t>
  </si>
  <si>
    <t xml:space="preserve">JB2 - (345 X 60 CM) BASCULANTE DE FERRO ASSENTADA COM PARAFUSOS E BUCHA,CONFORME DETALHE E ESPECIFICAÇÕES</t>
  </si>
  <si>
    <t>ED-50886</t>
  </si>
  <si>
    <t xml:space="preserve">JB3 - (340 X 80 CM) BASCULANTE DE FERRO ASSENTADA COM PARAFUSOS E BUCHA,CONFORME DETALHE E ESPECIFICAÇÕES</t>
  </si>
  <si>
    <t>ED-50885</t>
  </si>
  <si>
    <t xml:space="preserve">JB3 - (345 X 80 CM) BASCULANTE DE FERRO ASSENTADA COM PARAFUSOS E BUCHA,CONFORME DETALHE E ESPECIFICAÇÕES</t>
  </si>
  <si>
    <t>ED-50887</t>
  </si>
  <si>
    <t xml:space="preserve">JB4 - (165 X 80 CM) BASCULANTE DE FERRO ASSENTADA COM PARAFUSOS E BUCHA,CONFORME DETALHE E ESPECIFICAÇÕES</t>
  </si>
  <si>
    <t>ED-50888</t>
  </si>
  <si>
    <t xml:space="preserve">JB5 - (172,5 X 40 CM) BASCULANTE DE FERRO ASSENTADA COM PARAFUSOS E BUCHA,CONFORME DETALHE E ESPECIFICAÇÕES</t>
  </si>
  <si>
    <t>ED-50889</t>
  </si>
  <si>
    <t xml:space="preserve">JB5 - (195 X 40 CM) BASCULANTE DE FERRO ASSENTADA COM PARAFUSOS E BUCHA,CONFORME DETALHE E ESPECIFICAÇÕES</t>
  </si>
  <si>
    <t>ED-50891</t>
  </si>
  <si>
    <t xml:space="preserve">JB6 - (210 X 40 CM) BASCULANTE DE FERRO ASSENTADA COM PARAFUSOS E BUCHA,CONFORME DETALHE E ESPECIFICAÇÕES</t>
  </si>
  <si>
    <t>ED-50890</t>
  </si>
  <si>
    <t xml:space="preserve">JB6 - (82,25 X 40 CM) BASCULANTE DE FERRO ASSENTADA COM PARAFUSOS E BUCHA,CONFORME DETALHE E ESPECIFICAÇÕES</t>
  </si>
  <si>
    <t>ED-50893</t>
  </si>
  <si>
    <t xml:space="preserve">JB7 - (162,5 X 40 CM) BASCULANTE DE FERRO ASSENTADA COM PARAFUSOS E BUCHA,CONFORME DETALHE E ESPECIFICAÇÕES</t>
  </si>
  <si>
    <t>ED-50892</t>
  </si>
  <si>
    <t xml:space="preserve">JB7 - (165 X 40 CM) BASCULANTE DE FERRO ASSENTADA COM PARAFUSOS E BUCHA,CONFORME DETALHE E ESPECIFICAÇÕES</t>
  </si>
  <si>
    <t>ED-50895</t>
  </si>
  <si>
    <t xml:space="preserve">JB8 - (130 X 40 CM) BASCULANTE DE FERRO ASSENTADA COM PARAFUSOS E BUCHA,CONFORME DETALHE E ESPECIFICAÇÕES</t>
  </si>
  <si>
    <t>ED-50894</t>
  </si>
  <si>
    <t xml:space="preserve">JB8 - (135 X 40 CM) BASCULANTE DE FERRO ASSENTADA COM PARAFUSOS E BUCHA,CONFORME DETALHE E ESPECIFICAÇÕES</t>
  </si>
  <si>
    <t>ED-50878</t>
  </si>
  <si>
    <t xml:space="preserve">JC1 - (340 x 145 CM) BASCULANTE DE FERRO ASSENTADA COM PARAFUSOS E BUCHA, CONFORME DETALHE E ESPECIFICAÇÕES</t>
  </si>
  <si>
    <t>ED-50877</t>
  </si>
  <si>
    <t xml:space="preserve">JC1 - (345 x 145 CM) BASCULANTE DE FERRO ASSENTADA COM PARAFUSOS E BUCHA, CONFORME DETALHE E ESPECIFICAÇÕES</t>
  </si>
  <si>
    <t>ED-50880</t>
  </si>
  <si>
    <t xml:space="preserve">JC2 - (340 X 165 CM) BASCULANTE DE FERRO ASSENTADA COM PARAFUSOS E BUCHA,CONFORME DETALHE E ESPECIFICAÇÕES</t>
  </si>
  <si>
    <t>ED-50879</t>
  </si>
  <si>
    <t xml:space="preserve">JC2 - (345 X 165 CM) BASCULANTE DE FERRO ASSENTADA COM PARAFUSOS E BUCHA,CONFORME DETALHE E ESPECIFICAÇÕES</t>
  </si>
  <si>
    <t>ED-50905</t>
  </si>
  <si>
    <t xml:space="preserve">JT - (150 X 75 CM) PAINEL FIXO EM TELA METÁLICA FIO 12 #5mm</t>
  </si>
  <si>
    <t>ED-50906</t>
  </si>
  <si>
    <t xml:space="preserve">JT - (150 X 80 CM) PAINEL FIXO EM TELA METÁLICA FIO 12 #5mm</t>
  </si>
  <si>
    <t>ED-50917</t>
  </si>
  <si>
    <t xml:space="preserve">J6 - (140 cm x 140 cm) GRADE FIXA DE FERRO ASSENTADA COM PARAFUSOS E BUCHA, CONFORME DETALHE E ESPECIFICAÇÕES</t>
  </si>
  <si>
    <t>ED-50918</t>
  </si>
  <si>
    <t xml:space="preserve">J9 - (140 cm x 175 cm) DE ABRIR, DUAS PORTAS, EM CHAPA METÁLICA DE FERRO ASSENTADA COM PARAFUSOS E BUCHA, CONFORME DETALHE E ESPECIFICAÇÕES</t>
  </si>
  <si>
    <t>ED-50907</t>
  </si>
  <si>
    <t xml:space="preserve">PG - (70 X 70 CM) PORTA COMPLETA, ESTRUTURA EM CHAPA, ASSENTADA , CONFORME DETALHES E ESPECIFICAÇÕES</t>
  </si>
  <si>
    <t>ED-49597</t>
  </si>
  <si>
    <t xml:space="preserve">PORTA DE MADEIRA COMPLETA, DIMENSÃO (100X160)CM, TIPO DE ABRIR, UMA (1) FOLHA, COM ACABAMENTO NATURAL PARA PINTURA/VERNIZ, INCLUSIVE MARCO EM CANTONEIRA DE AÇO COM ABAS IGUAIS, LARGURA DE 1.1/4" (31,75MM), ESP. 1/8" (3,17MM), TARJETA E DOBRADIÇAS, EXCLUSIVE PINTURA/VERNIZ
</t>
  </si>
  <si>
    <t>ED-49598</t>
  </si>
  <si>
    <t xml:space="preserve">PORTA DE MADEIRA COMPLETA, DIMENSÃO (100X160)CM, TIPO DE ABRIR, UMA (1) FOLHA, COM ACABAMENTO NATURAL PARA PINTURA/VERNIZ, INCLUSIVE MARCO EM CANTONEIRA DE AÇO COM ABAS IGUAIS, LARGURA DE 1.1/4" (31,75MM), ESP. 1/8" (3,17MM), TARJETA LIVRE/OCUPADO E DOBRADIÇAS, EXCLUSIVE PINTURA/VERNIZ</t>
  </si>
  <si>
    <t>ED-49593</t>
  </si>
  <si>
    <t xml:space="preserve">PORTA DE MADEIRA COMPLETA, DIMENSÃO (55X160)CM, TIPO DE ABRIR, UMA (1) FOLHA, COM ACABAMENTO NATURAL PARA PINTURA/VERNIZ, INCLUSIVE MARCO EM CANTONEIRA DE AÇO COM ABAS IGUAIS, LARGURA DE 1.1/4" (31,75MM), ESP. 1/8" (3,17MM), TARJETA LIVRE/OCUPADO E DOBRADIÇAS, EXCLUSIVE PINTURA/VERNIZ</t>
  </si>
  <si>
    <t>ED-49594</t>
  </si>
  <si>
    <t xml:space="preserve">PORTA DE MADEIRA COMPLETA, DIMENSÃO (55X180)CM, TIPO DE ABRIR, UMA (1) FOLHA, COM ACABAMENTO NATURAL PARA PINTURA/VERNIZ, INCLUSIVE MARCO EM CANTONEIRA DE AÇO COM ABAS IGUAIS, LARGURA DE 1.1/4" (31,75MM), ESP. 1/8" (3,17MM), TARJETA E DOBRADIÇAS, EXCLUSIVE PINTURA/VERNIZ
</t>
  </si>
  <si>
    <t>ED-49595</t>
  </si>
  <si>
    <t xml:space="preserve">PORTA DE MADEIRA COMPLETA, DIMENSÃO (55X180)CM, TIPO DE ABRIR, UMA (1) FOLHA, COM ACABAMENTO NATURAL PARA PINTURA/VERNIZ, INCLUSIVE MARCO EM CANTONEIRA DE AÇO COM ABAS IGUAIS, LARGURA DE 1.1/4" (31,75MM), ESP. 1/8" (3,17MM), TARJETA LIVRE/OCUPADO E DOBRADIÇAS, EXCLUSIVE PINTURA/VERNIZ</t>
  </si>
  <si>
    <t>ED-49596</t>
  </si>
  <si>
    <t xml:space="preserve">PORTA DE MADEIRA COMPLETA, DIMENSÃO (60X165)CM, TIPO DE ABRIR, UMA (1) FOLHA, COM ACABAMENTO NATURAL PARA PINTURA/VERNIZ, INCLUSIVE MARCO EM CANTONEIRA DE AÇO COM ABAS IGUAIS, LARGURA DE 1.1/4" (31,75MM), ESP. 1/8" (3,17MM), TARJETA LIVRE/OCUPADO E DOBRADIÇAS, EXCLUSIVE PINTURA/VERNIZ</t>
  </si>
  <si>
    <t>ED-50979</t>
  </si>
  <si>
    <t xml:space="preserve">PORTA EM PERFIL E CHAPA METÁLICA, EXCLUSIVE FERRAGENS E PINTURA</t>
  </si>
  <si>
    <t>ED-50971</t>
  </si>
  <si>
    <t xml:space="preserve">PORTA METÁLICA EM CHAPA DOBRADA, DIMENSÃO (60X210)CM, TIPO DE ABRIR, UMA (1) FOLHA, INCLUSIVE ESTRUTURA, DOBRADIÇA E MARCO, EXCLUSIVE FECHADURA E PINTURA
</t>
  </si>
  <si>
    <t>ED-50972</t>
  </si>
  <si>
    <t xml:space="preserve">PORTA METÁLICA EM CHAPA DOBRADA, DIMENSÃO (70X210)CM, TIPO DE ABRIR, UMA (1) FOLHA, INCLUSIVE ESTRUTURA, DOBRADIÇA E MARCO, EXCLUSIVE FECHADURA E PINTURA</t>
  </si>
  <si>
    <t>ED-50974</t>
  </si>
  <si>
    <t xml:space="preserve">PORTA METÁLICA EM CHAPA DOBRADA, DIMENSÃO (80X210)CM, TIPO DE ABRIR, UMA (1) FOLHA, COM BARRA DE APOIO INOX, COMPRIMENTO DE 40CM, INCLUSIVE ESTRUTURA, DOBRADIÇA E MARCO, EXCLUSIVE FECHADURA E PINTURA</t>
  </si>
  <si>
    <t>ED-50973</t>
  </si>
  <si>
    <t xml:space="preserve">PORTA METÁLICA EM CHAPA DOBRADA, DIMENSÃO (80X210)CM, TIPO DE ABRIR, UMA (1) FOLHA, INCLUSIVE ESTRUTURA, DOBRADIÇA E MARCO, EXCLUSIVE FECHADURA E PINTURA</t>
  </si>
  <si>
    <t>ED-50975</t>
  </si>
  <si>
    <t xml:space="preserve">PORTA METÁLICA EM CHAPA DOBRADA, DIMENSÃO (90X210)CM, TIPO DE ABRIR, UMA (1) FOLHA, INCLUSIVE ESTRUTURA, DOBRADIÇA E MARCO, EXCLUSIVE FECHADURA E PINTURA</t>
  </si>
  <si>
    <t>ED-50976</t>
  </si>
  <si>
    <t xml:space="preserve">PORTA METÁLICA PARA SANITÁRIO EM CHAPA GALVANIZADA, ESP. 1,25MM (GSG-18), DIMENSÃO (60X150)CM, TIPO DE ABRIR, UMA (1) FOLHA, INCLUSIVE BATENTE, ESTRUTURA EM METALON (20X30)MM, DOBRADIÇA E TRANQUETA, EXCLUSIVE PINTURA</t>
  </si>
  <si>
    <t>ED-50978</t>
  </si>
  <si>
    <t xml:space="preserve">PORTA METÁLICA PARA SANITÁRIO EM CHAPA GALVANIZADA, ESP. 1,25MM (GSG-18), DIMENSÃO (60X180)CM, TIPO DE ABRIR, UMA (1) FOLHA, INCLUSIVE BATENTE, ESTRUTURA EM METALON (20X30)MM, DOBRADIÇA E TRANQUETA, EXCLUSIVE PINTURA</t>
  </si>
  <si>
    <t>ED-50977</t>
  </si>
  <si>
    <t xml:space="preserve">PORTA METÁLICA PARA SANITÁRIO EM CHAPA GALVANIZADA, ESP. 1,25MM (GSG-18), DIMENSÃO (80X150)CM, TIPO DE ABRIR, UMA (1) FOLHA, INCLUSIVE BATENTE, ESTRUTURA EM METALON (20X30)MM, DOBRADIÇA E TRANQUETA, EXCLUSIVE PINTURA</t>
  </si>
  <si>
    <t>ED-50908</t>
  </si>
  <si>
    <t xml:space="preserve">PORTA METÁLICA VENEZIANA, TIPO DE ABRIR, COM DUAS (2) FOLHAS, DIMENSÃO TOTAL (150X90)CM, EM PERFIL VENEZIANA ENRIJECIDO, INCLUSIVE CADEADO SIMPLES EM LATÃO MACIÇO, FERROLHO REDONDO EM ACABAMENTO CROMADO, DOBRADIÇA DE FERRO, PINTURA ANTICORROSIVA A BASE DE ÓXIDO DE FERRO (ZARCÃO), UMA (1) DEMÃO, FORNECIMENTO E ASSENTAMENTO (ETIQUETA PV-1|CANTINA|PADRÃO ESCOLAR)</t>
  </si>
  <si>
    <t>ED-50915</t>
  </si>
  <si>
    <t xml:space="preserve">PORTA METÁLICA 70 X 210 CM , INCLUINDO FECHADURA TIPO EXTERNA E FERRAGENS, CONFORME DETALHE PADRÃO ESCOLAR 4/98 VERSÃO 2005</t>
  </si>
  <si>
    <t>ED-50916</t>
  </si>
  <si>
    <t xml:space="preserve">PORTA METÁLICA 80 X 210 CM , INCLUINDO FECHADURA TIPO EXTERNA E FERRAGENS, CONFORME DETALHE PADRÃO ESCOLAR 4/98 VERSÃO 2005</t>
  </si>
  <si>
    <t>ED-50909</t>
  </si>
  <si>
    <t xml:space="preserve">PORTA 1,00 X 2,10 CM, CONFORME DETALHE DE PROJETO</t>
  </si>
  <si>
    <t>ED-50914</t>
  </si>
  <si>
    <t xml:space="preserve">PV - (165 x 90 CM) PORTA COMPLETA, 2 FOLHAS, ESTRUTURA EM CHAPA, MARCO EM CHAPA DOBRADA, ASSENTADA , CONFORME DETALHES E ESPECIFICAÇÕES</t>
  </si>
  <si>
    <t>ED-50841</t>
  </si>
  <si>
    <t xml:space="preserve">P8 (83 cm x 60 cm) PORTINHOLA EM COMPENSADO PINTADO COM TRINCO, CONFORME DETALHE 33-D AGOSTO 2001 PROJETO PADRÃO DER-MG</t>
  </si>
  <si>
    <t xml:space="preserve">ELEMENTO PRÉ-MOLDADO</t>
  </si>
  <si>
    <t>ED-50835</t>
  </si>
  <si>
    <t xml:space="preserve">ARMÁRIO PARA VASSOURAS - D.M.L.</t>
  </si>
  <si>
    <t xml:space="preserve">SERRALHERIA PADRÃO ESCOLAR</t>
  </si>
  <si>
    <t>ED-31446</t>
  </si>
  <si>
    <t xml:space="preserve">ALÇAPÃO (100X98)CM COM QUADRO DE CANTONEIRA METÁLICA 1"X1/8", TAMPA EM CHAPA METÁLICA Nº18 VINCADA, INCLUSIVE CADEADO E PINTURA ANTICORROSIVA, CONFORME DETALHE 06 (PADRÃO PRÉDIOS ESCOLARES)</t>
  </si>
  <si>
    <t>ED-50831</t>
  </si>
  <si>
    <t xml:space="preserve">ALÇAPÃO (60X100)CM COM QUADRO DE CANTONEIRA METÁLICA 1"X1/8", TAMPA EM CANTONEIRA 7/8"X1/8" E CHAPA METÁLICA Nº18 VINCADA, INCLUSIVE FERROLHO, CADEADO E PINTURA ANTICORROSIVA (PADRÃO PRÉDIOS ESCOLARES)</t>
  </si>
  <si>
    <t>ED-50859</t>
  </si>
  <si>
    <t xml:space="preserve">BLOCO ARMADO EM CONCRETO 20 MPa, INCLUSIVE LASTRO 5 CM EM CONCRETO MAGRO 9 MPa, FÔRMAS LATERAIS E DESFORMA</t>
  </si>
  <si>
    <t>ED-50851</t>
  </si>
  <si>
    <t xml:space="preserve">CINTA DE CONCRETO ARMADO APARENTE (17x10CM), 20MPA, EM GUARDA-CORPO E PEITORIL, NAS CIRCULAÇÕES, INCLUSIVE FORMA E ARMAÇÃO</t>
  </si>
  <si>
    <t>ED-50844</t>
  </si>
  <si>
    <t xml:space="preserve">CINTA DE CONCRETO ARMADO (10 x 10 CM) 20 MPa, EM GUARDA- CORPO, INCLUSIVE FORMA E AÇO, NAS CIRCULAÇÕES</t>
  </si>
  <si>
    <t>ED-50846</t>
  </si>
  <si>
    <t xml:space="preserve">ESCADA DE CONCRETO 20 MPa, APARENTE, ESPELHO = 16,3 CM, ARMAÇÃO, FÔRMA PLASTIFICADA, ESCORAMENTO E DESFORMA</t>
  </si>
  <si>
    <t>ED-50852</t>
  </si>
  <si>
    <t xml:space="preserve">ESCADA SOBRE O SOLO DEGRAUS APROXIMADAMENTE 50 X 16,5 CM</t>
  </si>
  <si>
    <t>ED-50847</t>
  </si>
  <si>
    <t xml:space="preserve">LAJE MACIÇA 15 CM DE CONCRETO 13,5 MPa COM ADITIVO IMPERMEABILIZANTE, ARMAÇÃO, FÔRMA , DESFORMA ( FUNDO CAIXA DÁGUA E COBERTURA)</t>
  </si>
  <si>
    <t>ED-50848</t>
  </si>
  <si>
    <t xml:space="preserve">LAJE 10 CM MACIÇA DE CONCRETO 20 MPa, COM ARMAÇÃO, FÔRMA RESINADA, ESCORAMENTO E DESFORMA</t>
  </si>
  <si>
    <t>ED-50849</t>
  </si>
  <si>
    <t xml:space="preserve">LAJE 8 CM MACIÇA DE CONCRETO 20MPa, COM ARMAÇÃO, FÔRMA RESINADA. ESCORAMENTO E DESFORMA</t>
  </si>
  <si>
    <t>ED-50845</t>
  </si>
  <si>
    <t xml:space="preserve">PAREDE 15 CM CONCRETO 20 MPa COM ADITIVO IMPERMEABILIZANTE, ARMAÇÃO, FÔRMA, DESFORMA (PAREDE DA CAIXA DÁGUA)</t>
  </si>
  <si>
    <t>ED-50842</t>
  </si>
  <si>
    <t xml:space="preserve">PILAR EM CONCRETO APARENTE 20 MPa, INCLUSIVE ARMAÇÃO, FÔRMA PLASTIFICADA E DESFORMA</t>
  </si>
  <si>
    <t>ED-50843</t>
  </si>
  <si>
    <t xml:space="preserve">PILARETE DE CONCRETO 17 X 20 CM CONCRETO 20 Mpa, APARENTE NA FACE EXTERNA , INCLUSIVE FORMA E AÇO, EM GUARDA - CORPO NAS CIRCULAÇÕES</t>
  </si>
  <si>
    <t>ED-50850</t>
  </si>
  <si>
    <t xml:space="preserve">VIGA DE 0,21 A 0,35 M DE LARGURA EM CONCRETO 20MPa, APARENTE, ARMAÇÃO, FÔRMA PLASTIFICADA, ESCORAMENTO E DESFORMA</t>
  </si>
  <si>
    <t>ED-50919</t>
  </si>
  <si>
    <t xml:space="preserve">TF- (350 X 72 CM) TELA FIXA SOLDADA ENTRE PILARETES METÁLICOS DE SUSTENTAÇÃO DAS TERÇAS EM PERFIL CANTONEIRA E TELA CORRUGADA</t>
  </si>
  <si>
    <t>ED-50854</t>
  </si>
  <si>
    <t xml:space="preserve">FOSSA SÉPTICA TIPO "A" EM CONCRETO E ALVENARIA, CONFORME DETALHE 31 (PADRÃO PRÉDIOS ESCOLARES), INCLUSIVE POÇO ABSORVENTE, CAIXA E BOTA FORA DE MATERIAL ESCAVADO</t>
  </si>
  <si>
    <t>ED-50855</t>
  </si>
  <si>
    <t xml:space="preserve">FOSSA SÉPTICA TIPO "B" EM CONCRETO E ALVENARIA, CONFORME DETALHE 31 (PADRÃO PRÉDIOS ESCOLARES), INCLUSIVE POÇO ABSORVENTE, CAIXA E BOTA FORA DE MATERIAL ESCAVADO</t>
  </si>
  <si>
    <t>ED-50856</t>
  </si>
  <si>
    <t xml:space="preserve">FOSSA SÉPTICA TIPO "C" EM CONCRETO E ALVENARIA, CONFORME DETALHE 31 (PADRÃO PRÉDIOS ESCOLARES), INCLUSIVE POÇO ABSORVENTE, CAIXA E BOTA FORA DE MATERIAL ESCAVADO</t>
  </si>
  <si>
    <t>ED-50857</t>
  </si>
  <si>
    <t xml:space="preserve">FOSSA SÉPTICA TIPO "D" EM CONCRETO E ALVENARIA, CONFORME DETALHE 31 (PADRÃO PRÉDIOS ESCOLARES), INCLUSIVE POÇO ABSORVENTE, CAIXA E BOTA FORA DE MATERIAL ESCAVADO</t>
  </si>
  <si>
    <t>ED-50858</t>
  </si>
  <si>
    <t xml:space="preserve">FOSSA SÉPTICA TIPO "E" EM CONCRETO E ALVENARIA, CONFORME DETALHE 31 (PADRÃO PRÉDIOS ESCOLARES), INCLUSIVE POÇO ABSORVENTE, CAIXA E BOTA FORA DE MATERIAL ESCAVADO</t>
  </si>
  <si>
    <t>ED-50864</t>
  </si>
  <si>
    <t xml:space="preserve">POÇO ABSORVENTE DE D = 150 CM x 3 M, REVESTIDO EM ALVENARIA DE TIJOLO REQUEIMADO, FUNDO DE AREIA E BRITA E TAMPA EM LAJE ESP. = 8 CM, INCLUSIVE BOTA FORA DE MATERIAL ESCAVADO</t>
  </si>
  <si>
    <t xml:space="preserve">LAVATÓRIO E BANCADA</t>
  </si>
  <si>
    <t>ED-50838</t>
  </si>
  <si>
    <t xml:space="preserve">BANCADA DE LABORATÓRIO COMPLETA, INCLUSIVE ARMÁRIO EM COMPENSADO 20 MM, COM PORTA REVESTIDA EM LAMINADO MELAMÍNICO BRANCO NAS DUAS FACES, H = 75 CM, PRATELEIRA REVESTIDA, BANCADA L = 60 CM E RODABANCADA DE GRANITO CINZA ANDORINHA,</t>
  </si>
  <si>
    <t>BEBEDOURO</t>
  </si>
  <si>
    <t>ED-15472</t>
  </si>
  <si>
    <t xml:space="preserve">BEBEDOURO/LAVATÓRIO COLETIVO EM AÇO INOX AISI 304, APOIADO EM ALVENARIA COM REVESTIMENTO CERÂMICO, NAS DUAS FACES, INCLUSIVE VÁLVULA DE ESCOAMENTO DE METAL NA COR CROMADA, SIFÃO DE METAL TIPO COPO NA COR CROMADA, FORNECIMENTO E INSTALAÇÃO (PADRÃO ESCOLAR)</t>
  </si>
  <si>
    <t>MOBILIÁRIO</t>
  </si>
  <si>
    <t>ED-50832</t>
  </si>
  <si>
    <t xml:space="preserve">AC-ARMÁRIO (71 x 52 x 350 cm) EM MADEIRA MACIÇA, COM PORTAS E PUXADORES, SOB BANCADA DO LABORATORIO COM PRATELEIRA, REVESTIDO EM LAMINADO MELAMÍNICO</t>
  </si>
  <si>
    <t>ED-50837</t>
  </si>
  <si>
    <t xml:space="preserve">ARQUIBANCADA PADRÃO DE CONCRETO SEM SOLO, METRO DE CADA DEGRAU DE 90 X 40 CM, DESEMPENADO A FRESCO E DEGRAUS INTERMEDIÁRIO DE 10 EM 10 M (PARA MEDIÇÕES: MULTIPLICAR A EXTENSÃO PELO NÚMERO DE DEGRAUS) - (PADRÃO SEE)</t>
  </si>
  <si>
    <t>ED-50833</t>
  </si>
  <si>
    <t xml:space="preserve">A1- ARMÁRIO COM PORTAS DE MADEIRA SOB BANCA, UM MÓDULO DE 80 X 110 CM, PRATELEIRA E MESA DE ARDOSIA POLIDA, E = 3 CM</t>
  </si>
  <si>
    <t>ED-50836</t>
  </si>
  <si>
    <t>ESCANINHO</t>
  </si>
  <si>
    <t>ED-50863</t>
  </si>
  <si>
    <t xml:space="preserve">MANTA DE BORRACHA DE 5 MM NATURAL/COMUM PARA BANCADA</t>
  </si>
  <si>
    <t xml:space="preserve">QUADRO ESCOLAR</t>
  </si>
  <si>
    <t>ED-50871</t>
  </si>
  <si>
    <t xml:space="preserve">QUADRO DE AVISO COMPLETO, COM PORTA DE ACRÍLICO 50 X 80 X 8 CM</t>
  </si>
  <si>
    <t>ED-50870</t>
  </si>
  <si>
    <t xml:space="preserve">QUADRO DE AVISO COMPLETO, COM PORTA DE VIDRO 50 X 80 X 8 CM</t>
  </si>
  <si>
    <t>ED-50872</t>
  </si>
  <si>
    <t xml:space="preserve">QUADRO DE AVISOS 80 X 40 CM, COMPLETO, COLOCADO</t>
  </si>
  <si>
    <t>ED-50874</t>
  </si>
  <si>
    <t xml:space="preserve">QUADRO DE CHAVE DE MADEIRA 70 GANCHOS - PORTA COM ACRÍLICO, 40 X 60 CM</t>
  </si>
  <si>
    <t>ED-50873</t>
  </si>
  <si>
    <t xml:space="preserve">QUADRO DE CHAVE DE MADEIRA 70 GANCHOS - PORTA COM VIDRO, 40 X 60 CM</t>
  </si>
  <si>
    <t>ED-50875</t>
  </si>
  <si>
    <t xml:space="preserve">QUADRO DE CHAVES 50 X 46 CM</t>
  </si>
  <si>
    <t>ED-50910</t>
  </si>
  <si>
    <t xml:space="preserve">QUADRO METÁLICO 2,00 X 0,60 M EM TELA METÁLICA 1", FIO # 10</t>
  </si>
  <si>
    <t>ED-50865</t>
  </si>
  <si>
    <t xml:space="preserve">QUADRO PARA GIZ DE LAMINADO MELAMÍNICO COLOCADO 308 X 125 CM COM PORTA GIZ E MOLDURA, COM DOIS QUADROS PARA CARTAZES DE 127 X 125 CM</t>
  </si>
  <si>
    <t>ED-50866</t>
  </si>
  <si>
    <t xml:space="preserve">QUADRO PARA GIZ E CARTAZES - MOLDURA EM ALUMÍNIO</t>
  </si>
  <si>
    <t>ED-50868</t>
  </si>
  <si>
    <t xml:space="preserve">QUADRO PARA GIZ E CARTAZES, 310 X 131 CM - MOLDURA EM MADEIRA</t>
  </si>
  <si>
    <t>ED-50867</t>
  </si>
  <si>
    <t xml:space="preserve">QUADRO PARA GIZ E CARTAZES, 557 X 126 CM - MOLDURA EM MADEIRA</t>
  </si>
  <si>
    <t>ED-50869</t>
  </si>
  <si>
    <t xml:space="preserve">QUADRO PARA PINCEL ATÔMICO, EM CHAPA RESINADA (310 x 131 cm), COMPLETO</t>
  </si>
  <si>
    <t xml:space="preserve">RÉGUA E BARRAMENTO DE MADEIRA</t>
  </si>
  <si>
    <t>ED-50839</t>
  </si>
  <si>
    <t xml:space="preserve">BARRAMENTO DE MADEIRA IPÊ PARA SALA DE AULA, L = 7 CM</t>
  </si>
  <si>
    <t>ED-50876</t>
  </si>
  <si>
    <t xml:space="preserve">RÉGUA PARA PROTEÇÃO DE PAREDE, LARGURA 10CM, EM MADEIRA, COM ACABAMENTO EM CANTO BOLEADO, EXCLUSIVE APLICAÇÃO DE VERNIZ, INCLUSIVE ACESSÓRIOS PARA FIXAÇÃO</t>
  </si>
  <si>
    <t xml:space="preserve">PROJETO PADRÃO PENITENCIÁRIA</t>
  </si>
  <si>
    <t>ED-50787</t>
  </si>
  <si>
    <t xml:space="preserve">ALAMBRADO PARA PENITENCIÁRIAS, COM TELA DE ARAME GALVANIZADO FIO 10 # 2" FIXADA EM QUADROS DE TUBOS AÇO GALVANIZADO D = 3", COM ESTICADOR D = 2", H = 4,0 M, CONFORME DETALHE 24 SEDS (INCLUSIVE FUNDAÇÃO) - PADRÃO PENITENCIÁRIA</t>
  </si>
  <si>
    <t>ED-50818</t>
  </si>
  <si>
    <t xml:space="preserve">MURO DE SEGURANÇA EM BLOCO DE CONCRETO REVESTIDO E PINTADO COM TINTA ACRÍLICA E = 20 CM, H = 5,15 M, EXCLUSIVE FUNDAÇÃO (ESTACA E BLOCOS) - DET SEDS 23</t>
  </si>
  <si>
    <t>ED-50788</t>
  </si>
  <si>
    <t xml:space="preserve">ANTEPARO METÁLICO PARA SETEIRAS DAS ALAS H = 50 CM - PADRÃO SEDS</t>
  </si>
  <si>
    <t>ED-50809</t>
  </si>
  <si>
    <t xml:space="preserve">ESQUADRIA METÁLICA PARA PASSA DOCUMENTOS - PADRÃO SEDS</t>
  </si>
  <si>
    <t>ED-50811</t>
  </si>
  <si>
    <t xml:space="preserve">GRADE FIXA E PORTA DE ABRIR COM GRADE E CHAPA E TRANCA DE SEGURANÇA</t>
  </si>
  <si>
    <t>ED-32033</t>
  </si>
  <si>
    <t xml:space="preserve">JANELA BASCULANTE (JF), CONFORME CADERNO DE PROJETO PADRÃO PENITENCIÁRIA-MG (DETALHE EQ14), INCLUSIVE FORNECIMENTO E INSTALAÇÃO, VIDRO ESP. 3MM E PINTURA ESMALTE SINTÉTICO, DUAS (2) DEMÃOS COM UMA (1) DEMÃO DE FUNDO ANTICORROSIVO</t>
  </si>
  <si>
    <t>ED-32020</t>
  </si>
  <si>
    <t xml:space="preserve">JANELA DE CORRER COM VIDRO LISO, CONFORME CADERNO DE PROJETO PADRÃO PENITENCIÁRIA-MG (DETALHE EQ15), INCLUSIVE FORNECIMENTO, INSTALAÇÃO E PINTURA ESMALTE SINTÉTICO, DUAS (2) DEMÃOS COM UMA (1) DEMÃO DE FUNDO ANTICORROSIVO</t>
  </si>
  <si>
    <t>ED-32030</t>
  </si>
  <si>
    <t xml:space="preserve">JANELA DE CORRER VENEZIANA (JV), CONFORME CADERNO DE PROJETO PADRÃO PENITENCIÁRIA-MG (DETALHE EQ16), INCLUSIVE FORNECIMENTO, INSTALAÇÃO E PINTURA ESMALTE SINTÉTICO, DUAS (2) DEMÃOS COM UMA (1) DEMÃO DE FUNDO ANTICORROSIVO</t>
  </si>
  <si>
    <t>ED-32018</t>
  </si>
  <si>
    <t xml:space="preserve">JANELA DE GRADE DE CELA EXTERNA (JG), CONFORME CADERNO DE PROJETO PADRÃO PENITENCIÁRIA-MG (DETALHE EQ12B), INCLUSIVE FORNECIMENTO, INSTALAÇÃO E PINTURA ESMALTE SINTÉTICO, DUAS (2) DEMÃOS COM UMA (1) DEMÃO DE FUNDO ANTICORROSIVO</t>
  </si>
  <si>
    <t>ED-32016</t>
  </si>
  <si>
    <t xml:space="preserve">JANELA DE GRADE DE CELA (JG1), CONFORME CADERNO DE PROJETO PADRÃO PENITENCIÁRIA-MG (DETALHE EQ12/EQ12A), INCLUSIVE FORNECIMENTO, INSTALAÇÃO E PINTURA ESMALTE SINTÉTICO, DUAS (2) DEMÃOS COM UMA (1) DEMÃO DE FUNDO ANTICORROSIVO</t>
  </si>
  <si>
    <t>ED-32019</t>
  </si>
  <si>
    <t xml:space="preserve">JANELA DE GRADE E TELA (JGT), MEDIDAS (150X130)CM, CONFORME CADERNO DE PROJETO PADRÃO PENITENCIÁRIA-MG (DETALHE EQ13), INCLUSIVE FORNECIMENTO, INSTALAÇÃO E PINTURA ESMALTE SINTÉTICO, DUAS (2) DEMÃOS COM UMA (1) DEMÃO DE FUNDO ANTICORROSIVO</t>
  </si>
  <si>
    <t>ED-32023</t>
  </si>
  <si>
    <t xml:space="preserve">JANELA DE GRADE E TELA, MEDIDAS (24X95)CM, CONFORME CADERNO DE PROJETO PADRÃO PENITENCIÁRIA-MG (DETALHE EQ17C), INCLUSIVE FORNECIMENTO, INSTALAÇÃO E PINTURA ESMALTE SINTÉTICO, DUAS (2) DEMÃOS COM UMA (1) DEMÃO DE FUNDO ANTICORROSIVO</t>
  </si>
  <si>
    <t>ED-32017</t>
  </si>
  <si>
    <t xml:space="preserve">JANELA DE GRADE EXTERNA (JG), CONFORME CADERNO DE PROJETO PADRÃO PENITENCIÁRIA-MG (DETALHE EQ12B), INCLUSIVE FORNECIMENTO, INSTALAÇÃO E PINTURA ESMALTE SINTÉTICO, DUAS (2) DEMÃOS COM UMA (1) DEMÃO DE FUNDO ANTICORROSIVO</t>
  </si>
  <si>
    <t>ED-32015</t>
  </si>
  <si>
    <t xml:space="preserve">JANELA DE GRADE (JG), CONFORME CADERNO DE PROJETO PADRÃO PENITENCIÁRIA-MG (DETALHE EQ12/EQ12A), INCLUSIVE FORNECIMENTO, INSTALAÇÃO E PINTURA ESMALTE SINTÉTICO, DUAS (2) DEMÃOS COM UMA (1) DEMÃO DE FUNDO ANTICORROSIVO</t>
  </si>
  <si>
    <t>ED-32026</t>
  </si>
  <si>
    <t xml:space="preserve">JANELA DE TELA MOSQUITEIRO (JTM), ALTURA DE 90CM, CONFORME CADERNO DE PROJETO PADRÃO PENITENCIÁRIA-MG (DETALHE EQ25), INCLUSIVE FORNECIMENTO, EXCLUSIVE PINTURA</t>
  </si>
  <si>
    <t>ED-32032</t>
  </si>
  <si>
    <t xml:space="preserve">JANELA VENEZIANA FIXA (JV), CONFORME CADERNO DE PROJETO PADRÃO PENITENCIÁRIA-MG (DETALHE EQ18), INCLUSIVE FORNECIMENTO, INSTALAÇÃO E PINTURA ESMALTE SINTÉTICO, DUAS (2) DEMÃOS COM UMA (1) DEMÃO DE FUNDO ANTICORROSIVO</t>
  </si>
  <si>
    <t>ED-32024</t>
  </si>
  <si>
    <t xml:space="preserve">JANELA VENEZIANA FIXA (JV), MEDIDAS (22X120)CM, CONFORME CADERNO DE PROJETO PADRÃO PENITENCIÁRIA-MG (DETALHE EQ17D), INCLUSIVE FORNECIMENTO, INSTALAÇÃO E PINTURA ESMALTE SINTÉTICO, DUAS (2) DEMÃOS COM UMA (1) DEMÃO DE FUNDO ANTICORROSIVO</t>
  </si>
  <si>
    <t>ED-32025</t>
  </si>
  <si>
    <t xml:space="preserve">JANELA VENEZIANA (JV2), MEDIDAS (120X60)CM, CONFORME CADERNO DE PROJETO PADRÃO PENITENCIÁRIA-MG (DETALHE EQ18A), INCLUSIVE FORNECIMENTO, INSTALAÇÃO E PINTURA ESMALTE SINTÉTICO, DUAS (2) DEMÃOS COM UMA (1) DEMÃO DE FUNDO ANTICORROSIVO</t>
  </si>
  <si>
    <t>ED-29255</t>
  </si>
  <si>
    <t xml:space="preserve">LUMINÁRIA DE ALOJAMENTO (20X20)CM, CONFORME CADERNO DE PROJETO PADRÃO PENITENCIÁRIA-MG (DETALHE E7), INCLUSIVE PINTURA ESMALTE SINTÉTICO EM SUPERFÍCIES GALVANIZADAS, DUAS (2) DEMÃOS COM UMA (1) DEMÃO DE FUNDO ANTICORROSIVO, UMA (1) LÂMPADA LED COM POTÊNCIA 9W E RECEPTÁCULO DE PORCELANA PARA LÂMPADA COM ROSCA E-27</t>
  </si>
  <si>
    <t>ED-29249</t>
  </si>
  <si>
    <t xml:space="preserve">LUMINÁRIA DE ALOJAMENTO (30X30)CM, CONFORME CADERNO DE PROJETO PADRÃO PENITENCIÁRIA-MG (DETALHE E7A), INCLUSIVE PINTURA ESMALTE SINTÉTICO EM SUPERFÍCIES GALVANIZADAS, DUAS (2) DEMÃOS COM UMA (1) DEMÃO DE FUNDO ANTICORROSIVO, UMA (1) LÂMPADA LED COM POTÊNCIA 9W E RECEPTÁCULO DE PORCELANA PARA LÂMPADA COM ROSCA E-27</t>
  </si>
  <si>
    <t>ED-50802</t>
  </si>
  <si>
    <t xml:space="preserve">PORTA DE ABRIR EM BARRAS TRANSVERSAIS DE FERRO CHATO SAE 1045 2" x 5/16" REVESTIDA EM CHAPA 14 SAE 1020 - PADRÃO SEDS</t>
  </si>
  <si>
    <t>ED-50803</t>
  </si>
  <si>
    <t xml:space="preserve">PORTA DE ABRIR EM FERRO E TELA FIO 6 - PADRÃO SEDS</t>
  </si>
  <si>
    <t>ED-50808</t>
  </si>
  <si>
    <t xml:space="preserve">PORTA DE ABRIR EM GRADE E TELA - PADRÃO SEDS</t>
  </si>
  <si>
    <t>ED-50794</t>
  </si>
  <si>
    <t xml:space="preserve">PORTA DE ABRIR, 01 FOLHA, EM CHAPA 14 SAE 1020 - PADRÃO SEDS</t>
  </si>
  <si>
    <t>ED-50796</t>
  </si>
  <si>
    <t xml:space="preserve">PORTA DE ABRIR, 02 FOLHAS, EM CHAPA 14 SAE 1020 - PADRÃO SEDS</t>
  </si>
  <si>
    <t>ED-29569</t>
  </si>
  <si>
    <t xml:space="preserve">PORTA DE CELA (PG1), MEDIDAS (60X210)CM, CONFORME CADERNO DE PROJETO PADRÃO PENITENCIÁRIA-MG (DETALHE EQ5A), INCLUSIVE FORNECIMENTO, INSTALAÇÃO, FERRAGENS, MARCO E PINTURA ESMALTE SINTÉTICO, DUAS (2) DEMÃOS COM UMA (1) DEMÃO DE FUNDO ANTICORROSIVO</t>
  </si>
  <si>
    <t>ED-29570</t>
  </si>
  <si>
    <t xml:space="preserve">PORTA DE CELA (PG1), MEDIDAS (70X210)CM, CONFORME CADERNO DE PROJETO PADRÃO PENITENCIÁRIA-MG (DETALHE EQ5A), INCLUSIVE FORNECIMENTO, INSTALAÇÃO, FERRAGENS, MARCO E PINTURA ESMALTE SINTÉTICO, DUAS (2) DEMÃOS COM UMA (1) DEMÃO DE FUNDO ANTICORROSIVO</t>
  </si>
  <si>
    <t>ED-29571</t>
  </si>
  <si>
    <t xml:space="preserve">PORTA DE CELA (PG1), MEDIDAS (80X210)CM, CONFORME CADERNO DE PROJETO PADRÃO PENITENCIÁRIA-MG (DETALHE EQ5A), INCLUSIVE FORNECIMENTO, INSTALAÇÃO, FERRAGENS, MARCO E PINTURA ESMALTE SINTÉTICO, DUAS (2) DEMÃOS COM UMA (1) DEMÃO DE FUNDO ANTICORROSIVO</t>
  </si>
  <si>
    <t>ED-29578</t>
  </si>
  <si>
    <t xml:space="preserve">PORTA DE GRADE (PG), CONFORME CADERNO DE PROJETO PADRÃO PENITENCIÁRIA-MG (DETALHE EQ6), INCLUSIVE FORNECIMENTO, INSTALAÇÃO, FERRAGENS E PINTURA ESMALTE SINTÉTICO, DUAS (2) DEMÃOS COM UMA (1) DEMÃO DE FUNDO ANTICORROSIVO</t>
  </si>
  <si>
    <t>ED-29576</t>
  </si>
  <si>
    <t xml:space="preserve">PORTA DE GRADE (PG), MEDIDAS (80X210)CM, CONFORME CADERNO DE PROJETO PADRÃO PENITENCIÁRIA-MG (DETALHE EQ6A), INCLUSIVE FORNECIMENTO, INSTALAÇÃO, FERRAGENS, MARCO E PINTURA ESMALTE SINTÉTICO, DUAS (2) DEMÃOS COM UMA (1) DEMÃO DE FUNDO ANTICORROSIVO</t>
  </si>
  <si>
    <t>ED-50804</t>
  </si>
  <si>
    <t xml:space="preserve">PORTA EM TELA ONDULADA ARTÍSTICA MALHA 30 X 30 CM, FIO 10 - PADRÃO SEDS</t>
  </si>
  <si>
    <t>ED-29279</t>
  </si>
  <si>
    <t xml:space="preserve">PORTÃO DE GRADE E TELA (PGT), DIMENSÃO (80X210)CM, CONFORME CADERNO DE PROJETO PADRÃO PENITENCIÁRIA-MG (DETALHE EQ6B), INCLUSIVE FORNECIMENTO, INSTALAÇÃO, FERRAGENS E PINTURA ESMALTE SINTÉTICO, DUAS (2) DEMÃOS COM UMA (1) DEMÃO DE FUNDO ANTICORROSIVO</t>
  </si>
  <si>
    <t>ED-27563</t>
  </si>
  <si>
    <t xml:space="preserve">PROTEÇÃO DE LUMINÁRIA TIPO CALHA DE SOBREPOR GRANDE, COMPRIMENTO 130CM, CONFORME CADERNO DE PROJETO PADRÃO PENITENCIÁRIA-MG - (DETALHE E10), INCLUSIVE PINTURA ESMALTE SINTÉTICO EM SUPERFÍCIES GALVANIZADAS, DUAS (2) DEMÃOS COM UMA (1) DEMÃO DE FUNDO ANTICORROSIVO
</t>
  </si>
  <si>
    <t>ED-29273</t>
  </si>
  <si>
    <t xml:space="preserve">PROTEÇÃO PARA VÁLVULA DESCARGA, DIMENSÃO (12X12)CM, CONFORME CADERNO DE PROJETO PADRÃO PENITENCIÁRIA-MG (DETALHE D41), INCLUSIVE CHUMBADORES, FIXAÇÃO  E PINTURA ESMALTE SINTÉTICO EM SUPERFÍCIES GALVANIZADAS, DUAS (2) DEMÃOS COM UMA (1) DEMÃO DE FUNDO ANTICORROSIVO</t>
  </si>
  <si>
    <t>ED-32022</t>
  </si>
  <si>
    <t xml:space="preserve">SETEIRA DE GRADE COM TELA (ST), ALTURA DE 12CM, CONFORME CADERNO DE PROJETO PADRÃO PENITENCIÁRIA-MG (DETALHE EQ17A), INCLUSIVE FORNECIMENTO, INSTALAÇÃO E PINTURA ESMALTE SINTÉTICO, DUAS (2) DEMÃOS COM UMA (1) DEMÃO DE FUNDO ANTICORROSIVO</t>
  </si>
  <si>
    <t>ED-32021</t>
  </si>
  <si>
    <t xml:space="preserve">SETEIRA DE GRADE (S), ALTURA DE 12CM, CONFORME CADERNO DE PROJETO PADRÃO PENITENCIÁRIA-MG (DETALHE EQ17), INCLUSIVE FORNECIMENTO, INSTALAÇÃO E PINTURA ESMALTE SINTÉTICO, DUAS (2) DEMÃOS COM UMA (1) DEMÃO DE FUNDO ANTICORROSIVO</t>
  </si>
  <si>
    <t>ED-29275</t>
  </si>
  <si>
    <t xml:space="preserve">SETEIRA DE GRADE TIPO S, COMPRIMENTO DE 115CM, CONFORME CADERNO DE PROJETO PADRÃO PENITENCIÁRIA-MG (DETALHE EQ17B), INCLUSIVE FORNECIMENTO, INSTALAÇÃO E PINTURA ESMALTE SINTÉTICO, DUAS (2) DEMÃOS COM UMA (1) DEMÃO DE FUNDO ANTICORROSIVO</t>
  </si>
  <si>
    <t>ED-29253</t>
  </si>
  <si>
    <t xml:space="preserve">TRAVA DE SEGURANÇA, INSTALADA EM ALVENARIA, CONFORME CADERNO DE PROJETO PADRÃO PENITENCIÁRIA-MG (DETALHE E5), INCLUSIVE INSTALAÇÃO E PINTURA ESMALTE SINTÉTICO EM SUPERFÍCIES GALVANIZADAS, DUAS (2) DEMÃOS COM UMA (1) DEMÃO DE FUNDO ANTICORROSIVO</t>
  </si>
  <si>
    <t>ED-32116</t>
  </si>
  <si>
    <t xml:space="preserve">GUARDA-CORPO, ALTURA 100CM, FIXADO EM MURETA, EM TUBO GALVANIZADO, COM COSTURA, DIÂMETRO 2", ESP. 3MM, GRADIL COM PERFIL CANTONEIRA (1"X1/8") E TELA QUADRICULADA ONDULADA, COM MALHA DE 25,4MM (1"), FIO 10 (3,40MM), CONFORME CADERNO DE PROJETO PADRÃO PENITENCIÁRIA-MG (DETALHE D42B), INCLUSIVE FORNECIMENTO, INSTALAÇÃO E PINTURA ESMALTE SINTÉTICO, DUAS (2) DEMÃOS COM UMA (1) DEMÃO DE FUNDO ANTICORROSIVO</t>
  </si>
  <si>
    <t>ED-32115</t>
  </si>
  <si>
    <t xml:space="preserve">GUARDA-CORPO, ALTURA 130CM, EM TUBO GALVANIZADO, COM COSTURA, DIÂMETRO 2", ESP. 3MM, GRADIL COM PERFIL CANTONEIRA (1"X1/8") E TELA QUADRICULADA ONDULADA, COM MALHA DE 25,4MM (1"), FIO 10 (3,40MM), CONFORME CADERNO DE PROJETO PADRÃO PENITENCIÁRIA-MG (DETALHE D42A), INCLUSIVE FORNECIMENTO, INSTALAÇÃO E PINTURA ESMALTE SINTÉTICO, DUAS (2) DEMÃOS COM UMA (1) DEMÃO DE FUNDO ANTICORROSIVO</t>
  </si>
  <si>
    <t>ED-33268</t>
  </si>
  <si>
    <t xml:space="preserve">BELICHE EM CONCRETO APOIADA EM ALVENARIA (ALOJAMENTO) PARA 2 PESSOAS COM UMA ESCADA E VIGAS DE BORDA, CONFORME CADERNO DE PROJETO PADRÃO PENITENCIÁRIA-MG (DETALHE D5A), INCLUSIVE FORNECIMENTO E INSTALAÇÃO</t>
  </si>
  <si>
    <t>ED-33267</t>
  </si>
  <si>
    <t xml:space="preserve">BELICHE EM CONCRETO APOIADA EM ALVENARIA (ALOJAMENTO) PARA 4 PESSOAS COM DUAS ESCADAS LATERAIS E VIGA DE BORDA, CONFORME CADERNO DE PROJETO PADRÃO PENITENCIÁRIA-MG (DETALHE D5), INCLUSIVE FORNECIMENTO E INSTALAÇÃO</t>
  </si>
  <si>
    <t>ED-33270</t>
  </si>
  <si>
    <t xml:space="preserve">BELICHE EM CONCRETO APOIADA EM ALVENARIA (ALOJAMENTO) PARA 4 PESSOAS COM UMA ESCADA CENTRAL E VIGA DE BORDA, CONFORME CADERNO DE PROJETO PADRÃO PENITENCIÁRIA-MG (DETALHE D5C), INCLUSIVE FORNECIMENTO E INSTALAÇÃO</t>
  </si>
  <si>
    <t>ED-33269</t>
  </si>
  <si>
    <t xml:space="preserve">BELICHE EM CONCRETO APOIADA EM ALVENARIA (ALOJAMENTO) PARA 4 PESSOAS COM UMA ESCADA CENTRAL SEM VIGA DE BORDA, CONFORME CADERNO DE PROJETO PADRÃO PENITENCIÁRIA-MG (DETALHE D5B), INCLUSIVE FORNECIMENTO E INSTALAÇÃO</t>
  </si>
  <si>
    <t>ED-33281</t>
  </si>
  <si>
    <t xml:space="preserve">CAMA EM CONCRETO APOIADA EM ALVENARIA (ALOJAMENTO CIA/CEIP) PARA 1 PESSOA, CONFORME CADERNO DE PROJETO PADRÃO PENITENCIÁRIA-MG (DETALHE D5G), INCLUSIVE FORNECIMENTO E INSTALAÇÃO</t>
  </si>
  <si>
    <t>ED-33280</t>
  </si>
  <si>
    <t xml:space="preserve">CAMA EM CONCRETO APOIADA EM ALVENARIA (ALOJAMENTO CSE) PARA 1 PESSOA, CONFORME CADERNO DE PROJETO PADRÃO PENITENCIÁRIA-MG (DETALHE D5E/D5F), INCLUSIVE FORNECIMENTO E INSTALAÇÃO</t>
  </si>
  <si>
    <t>ED-33277</t>
  </si>
  <si>
    <t xml:space="preserve">ESCADA PARA BELICHE OU TRELICHE CONFORME CADERNO DE PROJETO PADRÃO PENITENCIÁRIA-MG, INCLUSIVE FORNECIMENTO E INSTALAÇÃO</t>
  </si>
  <si>
    <t>ED-33286</t>
  </si>
  <si>
    <t xml:space="preserve">MESA DE CABECEIRA, CONFORME CADERNO DE PROJETO PADRÃO PENITENCIÁRIA-MG (DETALHE D6), INCLUSIVE FORNECIMENTO E INSTALAÇÃO</t>
  </si>
  <si>
    <t>ED-50817</t>
  </si>
  <si>
    <t xml:space="preserve">MESA DE CABECEIRA, CONFORME CADERNO DE PROJETO PADRÃO PENITENCIÁRIA-MG (DETALHE D6A), INCLUSIVE FORNECIMENTO E INSTALAÇÃO</t>
  </si>
  <si>
    <t>ED-33285</t>
  </si>
  <si>
    <t xml:space="preserve">MESA DE CABECEIRA, CONFORME CADERNO DE PROJETO PADRÃO PENITENCIÁRIA-MG (DETALHE D6B), INCLUSIVE FORNECIMENTO E INSTALAÇÃO</t>
  </si>
  <si>
    <t>ED-50819</t>
  </si>
  <si>
    <t xml:space="preserve">PRATELEIRA DE CONCRETO, ACABAMENTO NATADO VERDE L = 40 CM - PADRÃO SEDS</t>
  </si>
  <si>
    <t>ED-50820</t>
  </si>
  <si>
    <t xml:space="preserve">PRATELEIRA DE CONCRETO COM DRAMIX, L = 40 CM COM APOIO EM METALON</t>
  </si>
  <si>
    <t>ED-33271</t>
  </si>
  <si>
    <t xml:space="preserve">TRELICHE EM CONCRETO APOIADA EM ALVENARIA (ALOJAMENTO) PARA 6 PESSOAS COM DUAS ESCADAS LATERAIS SEM VIGA DE BORDA, CONFORME CADERNO DE PROJETO PADRÃO PENITENCIÁRIA-MG (DETALHE D5D), INCLUSIVE FORNECIMENTO E INSTALAÇÃO</t>
  </si>
  <si>
    <t>ED-50815</t>
  </si>
  <si>
    <t xml:space="preserve">MARCO DE CONCRETO ARMADO JUNTO ÀS PORTAS DE CELA E/OU ALOJAMENTO - INCLUSO FÔRMA, DESFORMA, AÇO E CONCRETO FCK = 20 MPA</t>
  </si>
  <si>
    <t>ED-50824</t>
  </si>
  <si>
    <t xml:space="preserve">BANCADA COM TANQUE EM CONCRETO 140 X 55 CM, (D12), EXCETO ALVENARIA, BARRADO EM AZULEJO E PINTURA - PADRÃO SEDS</t>
  </si>
  <si>
    <t>ED-50814</t>
  </si>
  <si>
    <t xml:space="preserve">LAVATÓRIO DE ALVENARIA E CONCRETO 60 X 40 CM (D1) - PADRÃO SEDS</t>
  </si>
  <si>
    <t xml:space="preserve">LOUÇA SANITÁRIA</t>
  </si>
  <si>
    <t>ED-50825</t>
  </si>
  <si>
    <t xml:space="preserve">BACIA SANITÁRIA ENVELOPADO (VASO) DE LOUÇA CONVENCIONAL, COR BRANCA, INCLUSIVE ACESSÓRIOS DE FIXAÇÃO/VEDAÇÃO, TUBO DE LIGAÇÃO DE LATÃO COM CANOPLA, FORNECIMENTO E INSTALAÇÃO, EXCLUSIVE VÁLVULA DE DESCARGA - D2/SITUAÇÃO 01 - PADRÃO SEDS</t>
  </si>
  <si>
    <t>ED-50813</t>
  </si>
  <si>
    <t xml:space="preserve">GRELHA EM AÇO INOX L = 20 CM - PADRÃO SEDS</t>
  </si>
  <si>
    <t xml:space="preserve">ALVENARIAS DEFESA SOCIAL</t>
  </si>
  <si>
    <t>ED-48213</t>
  </si>
  <si>
    <t xml:space="preserve">ALVENARIA DE BLOCO DE CONCRETO CHEIO COM ARMAÇÃO, EM CONCRETO COM FCK 15MPA , ESP. 14CM, PARA REVESTIMENTO, INCLUSIVE ARGAMASSA PARA ASSENTAMENTO (DETALHE D - CADERNO SEDS)</t>
  </si>
  <si>
    <t>ED-48214</t>
  </si>
  <si>
    <t xml:space="preserve">ALVENARIA DE BLOCO DE CONCRETO CHEIO COM ARMAÇÃO, EM CONCRETO COM FCK 15MPA , ESP. 19CM, PARA REVESTIMENTO, INCLUSIVE ARGAMASSA PARA ASSENTAMENTO (DETALHE D - CADERNO SEDS)</t>
  </si>
  <si>
    <t>ED-48212</t>
  </si>
  <si>
    <t xml:space="preserve">ALVENARIA DE BLOCO DE CONCRETO CHEIO COM ARMAÇÃO, EM CONCRETO COM FCK 15MPA , ESP. 9CM, PARA REVESTIMENTO, INCLUSIVE ARGAMASSA PARA ASSENTAMENTO (DETALHE D - CADERNO SEDS)</t>
  </si>
  <si>
    <t>ED-48219</t>
  </si>
  <si>
    <t xml:space="preserve">ALVENARIA DE BLOCO DE CONCRETO CHEIO SEM ARMAÇÃO, EM CONCRETO COM FCK DE 20MPA , ESP. 14CM, PARA REVESTIMENTO, INCLUSIVE ARGAMASSA PARA ASSENTAMENTO (DETALHE D - CADERNO SEDS)</t>
  </si>
  <si>
    <t>ED-48220</t>
  </si>
  <si>
    <t xml:space="preserve">ALVENARIA DE BLOCO DE CONCRETO CHEIO SEM ARMAÇÃO, EM CONCRETO COM FCK DE 20MPA , ESP. 19CM, PARA REVESTIMENTO, INCLUSIVE ARGAMASSA PARA ASSENTAMENTO (DETALHE D - CADERNO SEDS)</t>
  </si>
  <si>
    <t>ED-48218</t>
  </si>
  <si>
    <t xml:space="preserve">ALVENARIA DE BLOCO DE CONCRETO CHEIO SEM ARMAÇÃO, EM CONCRETO COM FCK DE 20MPA , ESP. 9CM, PARA REVESTIMENTO, INCLUSIVE ARGAMASSA PARA ASSENTAMENTO (DETALHE D - CADERNO SEDS)</t>
  </si>
  <si>
    <t>ED-48216</t>
  </si>
  <si>
    <t xml:space="preserve">ALVENARIA DE BLOCO DE CONCRETO CHEIO SEM ARMAÇÃO, EM CONCRETO COM FCK 15MPA , ESP. 14CM, PARA REVESTIMENTO, INCLUSIVE ARGAMASSA PARA ASSENTAMENTO (DETALHE D - CADERNO SEDS)</t>
  </si>
  <si>
    <t>ED-48217</t>
  </si>
  <si>
    <t xml:space="preserve">ALVENARIA DE BLOCO DE CONCRETO CHEIO SEM ARMAÇÃO, EM CONCRETO COM FCK 15MPA , ESP. 19CM, PARA REVESTIMENTO, INCLUSIVE ARGAMASSA PARA ASSENTAMENTO (DETALHE D - CADERNO SEDS)</t>
  </si>
  <si>
    <t>ED-48215</t>
  </si>
  <si>
    <t xml:space="preserve">ALVENARIA DE BLOCO DE CONCRETO CHEIO SEM ARMAÇÃO, EM CONCRETO COM FCK 15MPA , ESP. 9CM, PARA REVESTIMENTO, INCLUSIVE ARGAMASSA PARA ASSENTAMENTO (DETALHE D - CADERNO SEDS)</t>
  </si>
  <si>
    <t xml:space="preserve">307 - AUX-001  - COMPOSIÇÕES AUXILIARES</t>
  </si>
  <si>
    <t>ED-8506</t>
  </si>
  <si>
    <t xml:space="preserve">APLICAÇÃO DE CONCRETO EM ESTRUTURA, INCLUSIVE ESPALHAMENTO, ADENSAMENTO E ACABAMENTO</t>
  </si>
  <si>
    <t>ED-8505</t>
  </si>
  <si>
    <t xml:space="preserve">APLICAÇÃO DE CONCRETO EM FUNDAÇÃO OU LASTRO, INCLUSIVE ESPALHAMENTO, ADENSAMENTO E ACABAMENTO</t>
  </si>
  <si>
    <t>ED-48326</t>
  </si>
  <si>
    <t xml:space="preserve">APLICAÇÃO DE PEDRA DE MÃO EM SAPATAS, ARRIMOS E TUBULÕES</t>
  </si>
  <si>
    <t>ED-48335</t>
  </si>
  <si>
    <t xml:space="preserve">ARGAMASSA COM VERMICULITA, PREPARO MANUAL</t>
  </si>
  <si>
    <t>ED-48301</t>
  </si>
  <si>
    <t xml:space="preserve">ARGAMASSA DE CAL HIDRATADA, TRAÇO 1:3 (CAL E AREIA), PREPARO MANUAL</t>
  </si>
  <si>
    <t>ED-48307</t>
  </si>
  <si>
    <t xml:space="preserve">ARGAMASSA, TRAÇO 1:2:8 (CIMENTO, CAL E AREIA), COM PREPARO MECANIZADO</t>
  </si>
  <si>
    <t>ED-48308</t>
  </si>
  <si>
    <t xml:space="preserve">ARGAMASSA, TRAÇO 1:2:9 (CIMENTO, CAL E AREIA), COM PREPARO MECANIZADO</t>
  </si>
  <si>
    <t>ED-48302</t>
  </si>
  <si>
    <t xml:space="preserve">ARGAMASSA, TRAÇO 1:3 (CIMENTO E AREIA), COM PREPARO MECANIZADO</t>
  </si>
  <si>
    <t>ED-48303</t>
  </si>
  <si>
    <t xml:space="preserve">ARGAMASSA, TRAÇO 1:4 (CIMENTO E AREIA), COM PREPARO MECANIZADO</t>
  </si>
  <si>
    <t>ED-48304</t>
  </si>
  <si>
    <t xml:space="preserve">ARGAMASSA, TRAÇO 1:5 (CIMENTO E AREIA), COM PREPARO MECANIZADO</t>
  </si>
  <si>
    <t>ED-48305</t>
  </si>
  <si>
    <t xml:space="preserve">ARGAMASSA, TRAÇO 1:6 (CIMENTO E AREIA), COM PREPARO MECANIZADO</t>
  </si>
  <si>
    <t>ED-48306</t>
  </si>
  <si>
    <t xml:space="preserve">ARGAMASSA, TRAÇO 1:7 (CIMENTO E AREIA), COM PREPARO MECANIZADO</t>
  </si>
  <si>
    <t>ED-48309</t>
  </si>
  <si>
    <t xml:space="preserve">BANCADA EM CONCRETO L = 40 CM COM DRAMIX</t>
  </si>
  <si>
    <t>ED-8494</t>
  </si>
  <si>
    <t xml:space="preserve">CONCRETO ESTRUTURAL, PREPARADO EM OBRA COM BETONEIRA, CONTROLE "A", COM FCK 20MPA, BRITA Nº (1), CONSISTÊNCIA PARA VIBRAÇÃO (FABRICAÇÃO)</t>
  </si>
  <si>
    <t>ED-8486</t>
  </si>
  <si>
    <t xml:space="preserve">CONCRETO ESTRUTURAL, PREPARADO EM OBRA COM BETONEIRA, CONTROLE "A", COM FCK 20MPA, BRITA Nº (1 E 2), CONSISTÊNCIA PARA VIBRAÇÃO (FABRICAÇÃO)</t>
  </si>
  <si>
    <t>ED-8495</t>
  </si>
  <si>
    <t xml:space="preserve">CONCRETO ESTRUTURAL, PREPARADO EM OBRA COM BETONEIRA, CONTROLE "A", COM FCK 25MPA, BRITA Nº (1), CONSISTÊNCIA PARA VIBRAÇÃO (FABRICAÇÃO)</t>
  </si>
  <si>
    <t>ED-8487</t>
  </si>
  <si>
    <t xml:space="preserve">CONCRETO ESTRUTURAL, PREPARADO EM OBRA COM BETONEIRA, CONTROLE "A", COM FCK 25MPA, BRITA Nº (1 E 2), CONSISTÊNCIA PARA VIBRAÇÃO (FABRICAÇÃO)</t>
  </si>
  <si>
    <t>ED-8496</t>
  </si>
  <si>
    <t xml:space="preserve">CONCRETO ESTRUTURAL, PREPARADO EM OBRA COM BETONEIRA, CONTROLE "A", COM FCK 30MPA, BRITA Nº (1), CONSISTÊNCIA PARA VIBRAÇÃO (FABRICAÇÃO)</t>
  </si>
  <si>
    <t>ED-48319</t>
  </si>
  <si>
    <t xml:space="preserve">CONCRETO ESTRUTURAL, PREPARADO EM OBRA COM BETONEIRA, CONTROLE "A", COM FCK 30MPA, BRITA Nº (1 E 2), CONSISTÊNCIA PARA VIBRAÇÃO (FABRICAÇÃO)</t>
  </si>
  <si>
    <t>ED-8497</t>
  </si>
  <si>
    <t xml:space="preserve">CONCRETO ESTRUTURAL, PREPARADO EM OBRA COM BETONEIRA, CONTROLE "A", COM FCK 35MPA, BRITA Nº (1), CONSISTÊNCIA PARA VIBRAÇÃO (FABRICAÇÃO)</t>
  </si>
  <si>
    <t>ED-48320</t>
  </si>
  <si>
    <t xml:space="preserve">CONCRETO ESTRUTURAL, PREPARADO EM OBRA COM BETONEIRA, CONTROLE "A", COM FCK 35MPA, BRITA Nº (1 E 2), CONSISTÊNCIA PARA VIBRAÇÃO (FABRICAÇÃO)</t>
  </si>
  <si>
    <t>ED-8498</t>
  </si>
  <si>
    <t xml:space="preserve">CONCRETO ESTRUTURAL, PREPARADO EM OBRA COM BETONEIRA, CONTROLE "A", COM FCK 40MPA, BRITA Nº (1), CONSISTÊNCIA PARA VIBRAÇÃO (FABRICAÇÃO)</t>
  </si>
  <si>
    <t>ED-48321</t>
  </si>
  <si>
    <t xml:space="preserve">CONCRETO ESTRUTURAL, PREPARADO EM OBRA COM BETONEIRA, CONTROLE "A", COM FCK 40MPA, BRITA Nº (1 E 2), CONSISTÊNCIA PARA VIBRAÇÃO (FABRICAÇÃO)</t>
  </si>
  <si>
    <t>ED-48317</t>
  </si>
  <si>
    <t xml:space="preserve">CONCRETO ESTRUTURAL, PREPARADO EM OBRA COM BETONEIRA, CONTROLE "B", COM FCK 20MPA, BRITA Nº (1 E 2), CONSISTÊNCIA PARA VIBRAÇÃO (FABRICAÇÃO)</t>
  </si>
  <si>
    <t>ED-48318</t>
  </si>
  <si>
    <t xml:space="preserve">CONCRETO ESTRUTURAL, PREPARADO EM OBRA COM BETONEIRA, CONTROLE "B", COM FCK 25MPA, BRITA Nº (1 E 2), CONSISTÊNCIA PARA VIBRAÇÃO (FABRICAÇÃO)</t>
  </si>
  <si>
    <t>ED-48311</t>
  </si>
  <si>
    <t xml:space="preserve">CONCRETO MAGRO, TRAÇO 1:3:6, PREPARADO EM OBRA COM BETONEIRA, SEM FUNÇÃO ESTRUTURAL</t>
  </si>
  <si>
    <t>ED-48310</t>
  </si>
  <si>
    <t xml:space="preserve">CONCRETO MAGRO, TRAÇO 1:4:8, PREPARADO EM OBRA COM BETONEIRA, SEM FUNÇÃO ESTRUTURAL</t>
  </si>
  <si>
    <t>ED-8493</t>
  </si>
  <si>
    <t xml:space="preserve">CONCRETO NÃO ESTRUTURAL, PREPARADO EM OBRA COM BETONEIRA, CONTROLE "A", COM FCK 15MPA, BRITA Nº (1), CONSISTÊNCIA PARA VIBRAÇÃO (FABRICAÇÃO)</t>
  </si>
  <si>
    <t>ED-8485</t>
  </si>
  <si>
    <t xml:space="preserve">CONCRETO NÃO ESTRUTURAL, PREPARADO EM OBRA COM BETONEIRA, CONTROLE "A", COM FCK 15MPA, BRITA Nº (1 E 2), CONSISTÊNCIA PARA VIBRAÇÃO (FABRICAÇÃO)</t>
  </si>
  <si>
    <t>ED-48313</t>
  </si>
  <si>
    <t xml:space="preserve">CONCRETO NÃO ESTRUTURAL, PREPARADO EM OBRA COM BETONEIRA, CONTROLE "B", COM FCK 10MPA, BRITA Nº (1 E 2), CONSISTÊNCIA PARA VIBRAÇÃO (FABRICAÇÃO)</t>
  </si>
  <si>
    <t>ED-48314</t>
  </si>
  <si>
    <t xml:space="preserve">CONCRETO NÃO ESTRUTURAL, PREPARADO EM OBRA COM BETONEIRA, CONTROLE "B", COM FCK 13,5MPA, BRITA Nº (1 E 2), CONSISTÊNCIA PARA VIBRAÇÃO (FABRICAÇÃO)</t>
  </si>
  <si>
    <t>ED-48315</t>
  </si>
  <si>
    <t xml:space="preserve">CONCRETO NÃO ESTRUTURAL, PREPARADO EM OBRA COM BETONEIRA, CONTROLE "B", COM FCK 15MPA, BRITA Nº (1 E 2), CONSISTÊNCIA PARA VIBRAÇÃO (FABRICAÇÃO)</t>
  </si>
  <si>
    <t>ED-48316</t>
  </si>
  <si>
    <t xml:space="preserve">CONCRETO NÃO ESTRUTURAL, PREPARADO EM OBRA COM BETONEIRA, CONTROLE "B", COM FCK 18MPA, BRITA Nº (1 E 2), CONSISTÊNCIA PARA VIBRAÇÃO (FABRICAÇÃO)</t>
  </si>
  <si>
    <t>ED-48312</t>
  </si>
  <si>
    <t xml:space="preserve">CONCRETO NÃO ESTRUTURAL, PREPARADO EM OBRA COM BETONEIRA, CONTROLE "B", COM FCK 9MPA, BRITA Nº (1 E 2), CONSISTÊNCIA PARA VIBRAÇÃO (FABRICAÇÃO)</t>
  </si>
  <si>
    <t>ED-8562</t>
  </si>
  <si>
    <t xml:space="preserve">FÔRMA PARA VIGA-CINTA/BLOCO COM CHAPA DE COMPENSADO PLASTIFICADO, ESP. 12MM (DESMONTAGEM)</t>
  </si>
  <si>
    <t>ED-8560</t>
  </si>
  <si>
    <t xml:space="preserve">FÔRMA PARA VIGA-CINTA/BLOCO COM CHAPA DE COMPENSADO PLASTIFICADO, ESP. 12MM (FABRICAÇÃO)</t>
  </si>
  <si>
    <t>ED-8561</t>
  </si>
  <si>
    <t xml:space="preserve">FÔRMA PARA VIGA-CINTA/BLOCO COM CHAPA DE COMPENSADO PLASTIFICADO, ESP. 12MM (MONTAGEM)</t>
  </si>
  <si>
    <t>ED-8569</t>
  </si>
  <si>
    <t xml:space="preserve">FÔRMA PARA VIGA-CINTA/BLOCO COM CHAPA DE COMPENSADO RESINADO, ESP. 12MM (DESMONTAGEM)</t>
  </si>
  <si>
    <t>ED-8567</t>
  </si>
  <si>
    <t xml:space="preserve">FÔRMA PARA VIGA-CINTA/BLOCO COM CHAPA DE COMPENSADO RESINADO, ESP. 12MM (FABRICAÇÃO)</t>
  </si>
  <si>
    <t>ED-8568</t>
  </si>
  <si>
    <t xml:space="preserve">FÔRMA PARA VIGA-CINTA/BLOCO COM CHAPA DE COMPENSADO RESINADO, ESP. 12MM (MONTAGEM)</t>
  </si>
  <si>
    <t>ED-8565</t>
  </si>
  <si>
    <t xml:space="preserve">FÔRMA PARA VIGA-CINTA/BLOCO DE MADEIRA COM TÁBUA E SARRAFO (DESMONTAGEM)</t>
  </si>
  <si>
    <t>ED-8563</t>
  </si>
  <si>
    <t xml:space="preserve">FÔRMA PARA VIGA-CINTA/BLOCO DE MADEIRA COM TÁBUA E SARRAFO (FABRICAÇÃO)</t>
  </si>
  <si>
    <t>ED-8564</t>
  </si>
  <si>
    <t xml:space="preserve">FÔRMA PARA VIGA-CINTA/BLOCO DE MADEIRA COM TÁBUA E SARRAFO (MONTAGEM)</t>
  </si>
  <si>
    <t>ED-48323</t>
  </si>
  <si>
    <t xml:space="preserve">LAJE PRÉ-MOLDADA D = 8 CM, CONCRETO 1:2:4 COM ARMAÇÃO E FORMA RESINADA</t>
  </si>
  <si>
    <t>ED-48322</t>
  </si>
  <si>
    <t xml:space="preserve">LAJE SOBRE O SOLO, D = 8 CM, CONCRETO 1:3:6, CIMENTO, AREIA E BRITA</t>
  </si>
  <si>
    <t>ED-8504</t>
  </si>
  <si>
    <t xml:space="preserve">LANÇAMENTO DE CONCRETO EM ESTRUTURA, INCLUSIVE TRANSPORTE ATÉ O LOCAL DE APLICAÇÃO, EXCLUSIVE APLICAÇÃO</t>
  </si>
  <si>
    <t>ED-8503</t>
  </si>
  <si>
    <t xml:space="preserve">LANÇAMENTO DE CONCRETO EM FUNDAÇÃO OU LASTRO, INCLUSIVE TRANSPORTE ATÉ O LOCAL DE APLICAÇÃO, EXCLUSIVE APLICAÇÃO</t>
  </si>
  <si>
    <t>ED-48328</t>
  </si>
  <si>
    <t xml:space="preserve">LIXAMENTO DE SUPERFÍCIE DE CONCRETO manual para preparação e conservação</t>
  </si>
  <si>
    <t>ED-48332</t>
  </si>
  <si>
    <t xml:space="preserve">PINGADEIRA COM DIMENSÃO (20X5)CM, MOLDADO "IN-LOCO", EM CONCRETO NÃO ESTRUTURAL, PREPARADO EM OBRA COM BETONEIRA, COM FCK 15MPA, INCLUSIVE LANÇAMENTO, ADENSAMENTO, ACABAMENTO E ARMAÇÃO</t>
  </si>
  <si>
    <t>ED-48329</t>
  </si>
  <si>
    <t xml:space="preserve">PINTURA ESMALTE BASE SOLVENTE EM POSTES OU TUBULAÇÕES, COM DIÂMETRO MENORES QUE 3.1/2" (88,9MM), COM DUAS (2) DEMÃOS, INCLUSIVE PREPARAÇÃO DA SUPERFÍCIE COM LIXAMENTO</t>
  </si>
  <si>
    <t>ED-48331</t>
  </si>
  <si>
    <t xml:space="preserve">PLACA DE CONCRETO ARMADO D = 5 CM, PRÉ MOLDADA</t>
  </si>
  <si>
    <t>ED-48330</t>
  </si>
  <si>
    <t xml:space="preserve">PLACA DE CONCRETO ARMADO D = 8 CM, PRÉ MOLDADA</t>
  </si>
  <si>
    <t>ED-48333</t>
  </si>
  <si>
    <t xml:space="preserve">TAMPA DE CONCRETO PARA CAIXA DE INSPEÇÃO EM ALVENARIA E = 8 CM</t>
  </si>
  <si>
    <t>ED-48334</t>
  </si>
  <si>
    <t xml:space="preserve">TAMPA EM CONCRETO COM FCK 15MPA, MOLDADA IN LOCO, PARA CANALETA COM LARGURA 30CM, ESP. 8CM, INCLUSIVE ARMAÇÃO CA-50 DIÂMETRO (6,3MM)</t>
  </si>
  <si>
    <t>ED-48324</t>
  </si>
  <si>
    <t xml:space="preserve">TRANSPORTE, LANÇAMENTO E ADENSAMENTO DE CONCRETO EM RADIER, PISO OU ELEMENTO PRÉ-MOLDADO, INCLUSIVE ACABAMENTO</t>
  </si>
  <si>
    <t>ED-48336</t>
  </si>
  <si>
    <t xml:space="preserve">VIGA 0,10 A 0,20 M DE LARGURA, CONCRETO 1:2:4 COM ARMAÇÃO E FORMA RESINADA</t>
  </si>
  <si>
    <t xml:space="preserve">MÃO DE OBRA COM ENCARGOS COMPLEMENTARES</t>
  </si>
  <si>
    <t xml:space="preserve">OFICIAL E AJUDANTE</t>
  </si>
  <si>
    <t>ED-50360</t>
  </si>
  <si>
    <t>ED-50363</t>
  </si>
  <si>
    <t xml:space="preserve">AJUDANTE DE BOMBEIRO/ENCANADOR COM ENCARGOS COMPLEMENTARES</t>
  </si>
  <si>
    <t>ED-50361</t>
  </si>
  <si>
    <t>ED-50362</t>
  </si>
  <si>
    <t>ED-50365</t>
  </si>
  <si>
    <t>ED-50364</t>
  </si>
  <si>
    <t xml:space="preserve">AJUDANTE DE TELHADISTA COM ENCARGOS COMPLEMENTARES</t>
  </si>
  <si>
    <t>ED-50366</t>
  </si>
  <si>
    <t>ED-52306</t>
  </si>
  <si>
    <t xml:space="preserve">AJUDANTE IMPERMEABILIZADOR COM ENCARGOS COMPLEMENTARES</t>
  </si>
  <si>
    <t>ED-21774</t>
  </si>
  <si>
    <t>ED-21779</t>
  </si>
  <si>
    <t xml:space="preserve">APONTADOR OU APROPRIADOR DE MAO DE OBRA COM ENCARGOS COMPLEMENTARES</t>
  </si>
  <si>
    <t>ED-50375</t>
  </si>
  <si>
    <t>ED-7930</t>
  </si>
  <si>
    <t xml:space="preserve">AUXILIAR DE ESCRITÓRIO COM ENCARGOS COMPLEMENTARES</t>
  </si>
  <si>
    <t>ED-28562</t>
  </si>
  <si>
    <t>ED-7931</t>
  </si>
  <si>
    <t>ED-50369</t>
  </si>
  <si>
    <t xml:space="preserve">AZULEJISTA COM ENCARGOS COMPLEMENTARES</t>
  </si>
  <si>
    <t>ED-50374</t>
  </si>
  <si>
    <t xml:space="preserve">BOMBEIRO/ENCANADOR COM ENCARGOS COMPLEMENTARES</t>
  </si>
  <si>
    <t>ED-50370</t>
  </si>
  <si>
    <t>ED-50371</t>
  </si>
  <si>
    <t>ED-50372</t>
  </si>
  <si>
    <t xml:space="preserve">CARPINTEIRO DE FORMA COM ENCARGOS COMPLEMENTARES</t>
  </si>
  <si>
    <t>ED-50373</t>
  </si>
  <si>
    <t>ED-21776</t>
  </si>
  <si>
    <t>ED-21769</t>
  </si>
  <si>
    <t xml:space="preserve">ENGENHEIRO CIVIL DE OBRA JÚNIOR COM ENCARGOS COMPLEMENTARES</t>
  </si>
  <si>
    <t>ED-21770</t>
  </si>
  <si>
    <t>ED-21771</t>
  </si>
  <si>
    <t xml:space="preserve">ENGENHEIRO CIVIL DE OBRA SÊNIOR COM ENCARGOS COMPLEMENTARES</t>
  </si>
  <si>
    <t>ED-21772</t>
  </si>
  <si>
    <t xml:space="preserve">ENGENHEIRO ELETRICISTA/MECÂNICO COM ENCARGOS COMPLEMENTARES</t>
  </si>
  <si>
    <t>ED-21773</t>
  </si>
  <si>
    <t>ED-50387</t>
  </si>
  <si>
    <t>ED-50376</t>
  </si>
  <si>
    <t>ED-50377</t>
  </si>
  <si>
    <t xml:space="preserve">GRANITEIRO/MARMORISTA COM ENCARGOS COMPLEMENTARES</t>
  </si>
  <si>
    <t>ED-52307</t>
  </si>
  <si>
    <t>ED-50378</t>
  </si>
  <si>
    <t>ED-50379</t>
  </si>
  <si>
    <t xml:space="preserve">LADRILHISTA COM ENCARGOS COMPLEMENTARES</t>
  </si>
  <si>
    <t>ED-50388</t>
  </si>
  <si>
    <t>ED-21778</t>
  </si>
  <si>
    <t>ED-50380</t>
  </si>
  <si>
    <t xml:space="preserve">MONTADOR COM ENCARGOS COMPLEMENTARES</t>
  </si>
  <si>
    <t>ED-8501</t>
  </si>
  <si>
    <t>ED-50381</t>
  </si>
  <si>
    <t>ED-50382</t>
  </si>
  <si>
    <t>ED-50383</t>
  </si>
  <si>
    <t>ED-50384</t>
  </si>
  <si>
    <t xml:space="preserve">RASPADOR COM ENCARGOS COMPLEMENTARES</t>
  </si>
  <si>
    <t>ED-7607</t>
  </si>
  <si>
    <t>ED-50368</t>
  </si>
  <si>
    <t xml:space="preserve">REJUNTADOR COM ENCARGOS COMPLEMENTARES</t>
  </si>
  <si>
    <t>ED-7830</t>
  </si>
  <si>
    <t>ED-50367</t>
  </si>
  <si>
    <t>ED-50385</t>
  </si>
  <si>
    <t xml:space="preserve">TAQUEIRO COM ENCARGOS COMPLEMENTARES</t>
  </si>
  <si>
    <t>ED-21777</t>
  </si>
  <si>
    <t>ED-50386</t>
  </si>
  <si>
    <t>ED-28561</t>
  </si>
  <si>
    <t xml:space="preserve">TOPÓGRAFO COM ENCARGOS COMPLEMENTARES</t>
  </si>
  <si>
    <t>ED-9199</t>
  </si>
  <si>
    <t>ED-29739</t>
  </si>
  <si>
    <t>ED-21780</t>
  </si>
  <si>
    <t>Terraplenagem</t>
  </si>
  <si>
    <t>RO-00228</t>
  </si>
  <si>
    <t xml:space="preserve">Apiloamento manual</t>
  </si>
  <si>
    <t>RO-00217</t>
  </si>
  <si>
    <t xml:space="preserve">Compactação de aterros a 100% do Proctor intermediário (Inclui espalhamento)</t>
  </si>
  <si>
    <t>RO-00216</t>
  </si>
  <si>
    <t xml:space="preserve">Compactação de aterros a 100% do Proctor internormal (Inclui espalhamento)</t>
  </si>
  <si>
    <t>RO-00215</t>
  </si>
  <si>
    <t xml:space="preserve">Compactação de aterros a 100% do Proctor normal (Inclui espalhamento)</t>
  </si>
  <si>
    <t>RO-00214</t>
  </si>
  <si>
    <t xml:space="preserve">Compactação de aterros a 95% do Proctor normal (Inclui espalhamento)</t>
  </si>
  <si>
    <t>RO-00229</t>
  </si>
  <si>
    <t xml:space="preserve">Compactação manual com placa vibratória</t>
  </si>
  <si>
    <t>RO-00230</t>
  </si>
  <si>
    <t xml:space="preserve">Compactação manual com soquete vibratório</t>
  </si>
  <si>
    <t>RO-00204</t>
  </si>
  <si>
    <t xml:space="preserve">Construção de corpo de aterro com material de 3ª categoria oriundo de corte (Espalhamento e compactação)</t>
  </si>
  <si>
    <t>RO-00002</t>
  </si>
  <si>
    <t xml:space="preserve">Corte de árvores com diâmetro superior a 0,15 m (Exclui carga e transporte para bota-fora) </t>
  </si>
  <si>
    <t>RO-00001</t>
  </si>
  <si>
    <t xml:space="preserve">Desmatamento, destocamento, limpeza de área e estocagem do material de limpeza com árvores de diâmetro até 0,15 m (Exclui carga e transporte para bota-fora) </t>
  </si>
  <si>
    <t>RO-00205</t>
  </si>
  <si>
    <t xml:space="preserve">Desmonte de matacões ou bloco de rocha por meio de explosivos</t>
  </si>
  <si>
    <t>RO-00206</t>
  </si>
  <si>
    <t xml:space="preserve">Desmonte de material de 3ª categoria a frio com argamassa expansiva a céu aberto</t>
  </si>
  <si>
    <t>RO-01093</t>
  </si>
  <si>
    <t xml:space="preserve">Desmonte de material de 3ª categoria para terraplenagem</t>
  </si>
  <si>
    <t>RO-00003</t>
  </si>
  <si>
    <t xml:space="preserve">Destocamento de árvores com diâmetro de 0,15 a 0,30 m (Exclui carga e transporte para bota-fora)</t>
  </si>
  <si>
    <t>RO-00004</t>
  </si>
  <si>
    <t xml:space="preserve">Destocamento de árvores com diâmetro maior que 0,30 m (Exclui carga e transporte para bota-fora)</t>
  </si>
  <si>
    <t>RO-00213</t>
  </si>
  <si>
    <t xml:space="preserve">Escalonamento de taludes de aterro</t>
  </si>
  <si>
    <t>RO-00046</t>
  </si>
  <si>
    <t xml:space="preserve">Escavação, carga e transporte de material de 1ª categoria - executado com escavadeira de 1,40 m3 e caminhão basculante de 12 m3 e com caminho de serviço em leito natural - DMT de      50 a    200 m</t>
  </si>
  <si>
    <t>RO-00047</t>
  </si>
  <si>
    <t xml:space="preserve">Escavação, carga e transporte de material de 1ª categoria - executado com escavadeira de 1,40 m3 e caminhão basculante de 12 m3 e com caminho de serviço em leito natural - DMT de    200 a    400 m</t>
  </si>
  <si>
    <t>RO-00048</t>
  </si>
  <si>
    <t xml:space="preserve">Escavação, carga e transporte de material de 1ª categoria - executado com escavadeira de 1,40 m3 e caminhão basculante de 12 m3 e com caminho de serviço em leito natural - DMT de    400 a    600 m</t>
  </si>
  <si>
    <t>RO-00049</t>
  </si>
  <si>
    <t xml:space="preserve">Escavação, carga e transporte de material de 1ª categoria - executado com escavadeira de 1,40 m3 e caminhão basculante de 12 m3 e com caminho de serviço em leito natural - DMT de    600 a    800 m</t>
  </si>
  <si>
    <t>RO-00050</t>
  </si>
  <si>
    <t xml:space="preserve">Escavação, carga e transporte de material de 1ª categoria - executado com escavadeira de 1,40 m3 e caminhão basculante de 12 m3 e com caminho de serviço em leito natural - DMT de    800 a 1.000 m</t>
  </si>
  <si>
    <t>RO-00051</t>
  </si>
  <si>
    <t xml:space="preserve">Escavação, carga e transporte de material de 1ª categoria - executado com escavadeira de 1,40 m3 e caminhão basculante de 12 m3 e com caminho de serviço em leito natural - DMT de 1.000 a 1.200 m</t>
  </si>
  <si>
    <t>RO-00052</t>
  </si>
  <si>
    <t xml:space="preserve">Escavação, carga e transporte de material de 1ª categoria - executado com escavadeira de 1,40 m3 e caminhão basculante de 12 m3 e com caminho de serviço em leito natural - DMT de 1.200 a 1.400 m</t>
  </si>
  <si>
    <t>RO-00053</t>
  </si>
  <si>
    <t xml:space="preserve">Escavação, carga e transporte de material de 1ª categoria - executado com escavadeira de 1,40 m3 e caminhão basculante de 12 m3 e com caminho de serviço em leito natural - DMT de 1.400 a 1.600 m</t>
  </si>
  <si>
    <t>RO-00054</t>
  </si>
  <si>
    <t xml:space="preserve">Escavação, carga e transporte de material de 1ª categoria - executado com escavadeira de 1,40 m3 e caminhão basculante de 12 m3 e com caminho de serviço em leito natural - DMT de 1.600 a 1.800 m</t>
  </si>
  <si>
    <t>RO-00055</t>
  </si>
  <si>
    <t xml:space="preserve">Escavação, carga e transporte de material de 1ª categoria - executado com escavadeira de 1,40 m3 e caminhão basculante de 12 m3 e com caminho de serviço em leito natural - DMT de 1.800 a 2.000 m</t>
  </si>
  <si>
    <t>RO-00056</t>
  </si>
  <si>
    <t xml:space="preserve">Escavação, carga e transporte de material de 1ª categoria - executado com escavadeira de 1,40 m3 e caminhão basculante de 12 m3 e com caminho de serviço em leito natural - DMT de 2.000 a 2.500 m</t>
  </si>
  <si>
    <t>RO-00057</t>
  </si>
  <si>
    <t xml:space="preserve">Escavação, carga e transporte de material de 1ª categoria - executado com escavadeira de 1,40 m3 e caminhão basculante de 12 m3 e com caminho de serviço em leito natural - DMT de 2.500 a 3.000 m</t>
  </si>
  <si>
    <t>RO-00058</t>
  </si>
  <si>
    <t xml:space="preserve">Escavação, carga e transporte de material de 1ª categoria - executado com escavadeira de 1,40 m3 e caminhão basculante de 12 m3 e com caminho de serviço em leito natural - DMT de 3.000 m</t>
  </si>
  <si>
    <t>RO-00059</t>
  </si>
  <si>
    <t xml:space="preserve">Escavação, carga e transporte de material de 1ª categoria - executado com escavadeira de 1,40 m3 e caminhão basculante de 12 m3 e com caminho de serviço em revestimento primário - DMT de      50 a    200 m</t>
  </si>
  <si>
    <t>RO-00060</t>
  </si>
  <si>
    <t xml:space="preserve">Escavação, carga e transporte de material de 1ª categoria - executado com escavadeira de 1,40 m3 e caminhão basculante de 12 m3 e com caminho de serviço em revestimento primário - DMT de    200 a    400 m</t>
  </si>
  <si>
    <t>RO-00061</t>
  </si>
  <si>
    <t xml:space="preserve">Escavação, carga e transporte de material de 1ª categoria - executado com escavadeira de 1,40 m3 e caminhão basculante de 12 m3 e com caminho de serviço em revestimento primário - DMT de    400 a    600 m</t>
  </si>
  <si>
    <t>RO-00062</t>
  </si>
  <si>
    <t xml:space="preserve">Escavação, carga e transporte de material de 1ª categoria - executado com escavadeira de 1,40 m3 e caminhão basculante de 12 m3 e com caminho de serviço em revestimento primário - DMT de    600 a    800 m</t>
  </si>
  <si>
    <t>RO-00063</t>
  </si>
  <si>
    <t xml:space="preserve">Escavação, carga e transporte de material de 1ª categoria - executado com escavadeira de 1,40 m3 e caminhão basculante de 12 m3 e com caminho de serviço em revestimento primário - DMT de    800 a 1.000 m</t>
  </si>
  <si>
    <t>RO-00064</t>
  </si>
  <si>
    <t xml:space="preserve">Escavação, carga e transporte de material de 1ª categoria - executado com escavadeira de 1,40 m3 e caminhão basculante de 12 m3 e com caminho de serviço em revestimento primário - DMT de 1.000 a 1.200 m</t>
  </si>
  <si>
    <t>RO-00065</t>
  </si>
  <si>
    <t xml:space="preserve">Escavação, carga e transporte de material de 1ª categoria - executado com escavadeira de 1,40 m3 e caminhão basculante de 12 m3 e com caminho de serviço em revestimento primário - DMT de 1.200 a 1.400 m</t>
  </si>
  <si>
    <t>RO-00066</t>
  </si>
  <si>
    <t xml:space="preserve">Escavação, carga e transporte de material de 1ª categoria - executado com escavadeira de 1,40 m3 e caminhão basculante de 12 m3 e com caminho de serviço em revestimento primário - DMT de 1.400 a 1.600 m</t>
  </si>
  <si>
    <t>RO-00067</t>
  </si>
  <si>
    <t xml:space="preserve">Escavação, carga e transporte de material de 1ª categoria - executado com escavadeira de 1,40 m3 e caminhão basculante de 12 m3 e com caminho de serviço em revestimento primário - DMT de 1.600 a 1.800 m</t>
  </si>
  <si>
    <t>RO-00068</t>
  </si>
  <si>
    <t xml:space="preserve">Escavação, carga e transporte de material de 1ª categoria - executado com escavadeira de 1,40 m3 e caminhão basculante de 12 m3 e com caminho de serviço em revestimento primário - DMT de 1.800 a 2.000 m</t>
  </si>
  <si>
    <t>RO-00069</t>
  </si>
  <si>
    <t xml:space="preserve">Escavação, carga e transporte de material de 1ª categoria - executado com escavadeira de 1,40 m3 e caminhão basculante de 12 m3 e com caminho de serviço em revestimento primário - DMT de 2.000 a 2.500 m</t>
  </si>
  <si>
    <t>RO-00070</t>
  </si>
  <si>
    <t xml:space="preserve">Escavação, carga e transporte de material de 1ª categoria - executado com escavadeira de 1,40 m3 e caminhão basculante de 12 m3 e com caminho de serviço em revestimento primário - DMT de 2.500 a 3.000 m</t>
  </si>
  <si>
    <t>RO-00071</t>
  </si>
  <si>
    <t xml:space="preserve">Escavação, carga e transporte de material de 1ª categoria - executado com escavadeira de 1,40 m3 e caminhão basculante de 12 m3 e com caminho de serviço em revestimento primário - DMT de 3.000 m</t>
  </si>
  <si>
    <t>RO-00072</t>
  </si>
  <si>
    <t xml:space="preserve">Escavação, carga e transporte de material de 1ª categoria - executado com escavadeira de 1,40 m3 e caminhão basculante de 12 m3 e com caminho de serviço pavimentado - DMT de      50 a    200 m</t>
  </si>
  <si>
    <t>RO-00073</t>
  </si>
  <si>
    <t xml:space="preserve">Escavação, carga e transporte de material de 1ª categoria - executado com escavadeira de 1,40 m3 e caminhão basculante de 12 m3 e com caminho de serviço pavimentado - DMT de    200 a    400 m</t>
  </si>
  <si>
    <t>RO-00074</t>
  </si>
  <si>
    <t xml:space="preserve">Escavação, carga e transporte de material de 1ª categoria - executado com escavadeira de 1,40 m3 e caminhão basculante de 12 m3 e com caminho de serviço pavimentado - DMT de    400 a    600 m</t>
  </si>
  <si>
    <t>RO-00075</t>
  </si>
  <si>
    <t xml:space="preserve">Escavação, carga e transporte de material de 1ª categoria - executado com escavadeira de 1,40 m3 e caminhão basculante de 12 m3 e com caminho de serviço pavimentado - DMT de    600 a    800 m</t>
  </si>
  <si>
    <t>RO-00076</t>
  </si>
  <si>
    <t xml:space="preserve">Escavação, carga e transporte de material de 1ª categoria - executado com escavadeira de 1,40 m3 e caminhão basculante de 12 m3 e com caminho de serviço pavimentado - DMT de    800 a 1.000 m</t>
  </si>
  <si>
    <t>RO-00077</t>
  </si>
  <si>
    <t xml:space="preserve">Escavação, carga e transporte de material de 1ª categoria - executado com escavadeira de 1,40 m3 e caminhão basculante de 12 m3 e com caminho de serviço pavimentado - DMT de 1.000 a 1.200 m</t>
  </si>
  <si>
    <t>RO-00078</t>
  </si>
  <si>
    <t xml:space="preserve">Escavação, carga e transporte de material de 1ª categoria - executado com escavadeira de 1,40 m3 e caminhão basculante de 12 m3 e com caminho de serviço pavimentado - DMT de 1.200 a 1.400 m</t>
  </si>
  <si>
    <t>RO-00079</t>
  </si>
  <si>
    <t xml:space="preserve">Escavação, carga e transporte de material de 1ª categoria - executado com escavadeira de 1,40 m3 e caminhão basculante de 12 m3 e com caminho de serviço pavimentado - DMT de 1.400 a 1.600 m</t>
  </si>
  <si>
    <t>RO-00080</t>
  </si>
  <si>
    <t xml:space="preserve">Escavação, carga e transporte de material de 1ª categoria - executado com escavadeira de 1,40 m3 e caminhão basculante de 12 m3 e com caminho de serviço pavimentado - DMT de 1.600 a 1.800 m</t>
  </si>
  <si>
    <t>RO-00081</t>
  </si>
  <si>
    <t xml:space="preserve">Escavação, carga e transporte de material de 1ª categoria - executado com escavadeira de 1,40 m3 e caminhão basculante de 12 m3 e com caminho de serviço pavimentado - DMT de 1.800 a 2.000 m</t>
  </si>
  <si>
    <t>RO-00082</t>
  </si>
  <si>
    <t xml:space="preserve">Escavação, carga e transporte de material de 1ª categoria - executado com escavadeira de 1,40 m3 e caminhão basculante de 12 m3 e com caminho de serviço pavimentado - DMT de 2.000 a 2.500 m</t>
  </si>
  <si>
    <t>RO-00083</t>
  </si>
  <si>
    <t xml:space="preserve">Escavação, carga e transporte de material de 1ª categoria - executado com escavadeira de 1,40 m3 e caminhão basculante de 12 m3 e com caminho de serviço pavimentado - DMT de 2.500 a 3.000 m</t>
  </si>
  <si>
    <t>RO-00084</t>
  </si>
  <si>
    <t xml:space="preserve">Escavação, carga e transporte de material de 1ª categoria - executado com escavadeira de 1,40 m3 e caminhão basculante de 12 m3 e com caminho de serviço pavimentado - DMT de 3.000 m</t>
  </si>
  <si>
    <t>RO-00086</t>
  </si>
  <si>
    <t xml:space="preserve">Escavação, carga e transporte de material de 2ª categoria - executado com escavadeira de 1,40 m3 e caminhão basculante de 12 m3 e com caminho de serviço em leito natural - DMT de      50 a    200 m</t>
  </si>
  <si>
    <t>RO-00087</t>
  </si>
  <si>
    <t xml:space="preserve">Escavação, carga e transporte de material de 2ª categoria - executado com escavadeira de 1,40 m3 e caminhão basculante de 12 m3 e com caminho de serviço em leito natural - DMT de    200 a    400 m</t>
  </si>
  <si>
    <t>RO-00088</t>
  </si>
  <si>
    <t xml:space="preserve">Escavação, carga e transporte de material de 2ª categoria - executado com escavadeira de 1,40 m3 e caminhão basculante de 12 m3 e com caminho de serviço em leito natural - DMT de    400 a    600 m</t>
  </si>
  <si>
    <t>RO-00089</t>
  </si>
  <si>
    <t xml:space="preserve">Escavação, carga e transporte de material de 2ª categoria - executado com escavadeira de 1,40 m3 e caminhão basculante de 12 m3 e com caminho de serviço em leito natural - DMT de    600 a    800 m</t>
  </si>
  <si>
    <t>RO-00090</t>
  </si>
  <si>
    <t xml:space="preserve">Escavação, carga e transporte de material de 2ª categoria - executado com escavadeira de 1,40 m3 e caminhão basculante de 12 m3 e com caminho de serviço em leito natural - DMT de    800 a 1.000 m</t>
  </si>
  <si>
    <t>RO-00091</t>
  </si>
  <si>
    <t xml:space="preserve">Escavação, carga e transporte de material de 2ª categoria - executado com escavadeira de 1,40 m3 e caminhão basculante de 12 m3 e com caminho de serviço em leito natural - DMT de 1.000 a 1.200 m</t>
  </si>
  <si>
    <t>RO-00092</t>
  </si>
  <si>
    <t xml:space="preserve">Escavação, carga e transporte de material de 2ª categoria - executado com escavadeira de 1,40 m3 e caminhão basculante de 12 m3 e com caminho de serviço em leito natural - DMT de 1.200 a 1.400 m</t>
  </si>
  <si>
    <t>RO-00093</t>
  </si>
  <si>
    <t xml:space="preserve">Escavação, carga e transporte de material de 2ª categoria - executado com escavadeira de 1,40 m3 e caminhão basculante de 12 m3 e com caminho de serviço em leito natural - DMT de 1.400 a 1.600 m</t>
  </si>
  <si>
    <t>RO-00094</t>
  </si>
  <si>
    <t xml:space="preserve">Escavação, carga e transporte de material de 2ª categoria - executado com escavadeira de 1,40 m3 e caminhão basculante de 12 m3 e com caminho de serviço em leito natural - DMT de 1.600 a 1.800 m</t>
  </si>
  <si>
    <t>RO-00095</t>
  </si>
  <si>
    <t xml:space="preserve">Escavação, carga e transporte de material de 2ª categoria - executado com escavadeira de 1,40 m3 e caminhão basculante de 12 m3 e com caminho de serviço em leito natural - DMT de 1.800 a 2.000 m</t>
  </si>
  <si>
    <t>RO-00096</t>
  </si>
  <si>
    <t xml:space="preserve">Escavação, carga e transporte de material de 2ª categoria - executado com escavadeira de 1,40 m3 e caminhão basculante de 12 m3 e com caminho de serviço em leito natural - DMT de 2.000 a 2.500 m</t>
  </si>
  <si>
    <t>RO-00097</t>
  </si>
  <si>
    <t xml:space="preserve">Escavação, carga e transporte de material de 2ª categoria - executado com escavadeira de 1,40 m3 e caminhão basculante de 12 m3 e com caminho de serviço em leito natural - DMT de 2.500 a 3.000 m</t>
  </si>
  <si>
    <t>RO-00098</t>
  </si>
  <si>
    <t xml:space="preserve">Escavação, carga e transporte de material de 2ª categoria - executado com escavadeira de 1,40 m3 e caminhão basculante de 12 m3 e com caminho de serviço em leito natural - DMT de 3.000 m</t>
  </si>
  <si>
    <t>RO-00099</t>
  </si>
  <si>
    <t xml:space="preserve">Escavação, carga e transporte de material de 2ª categoria - executado com escavadeira de 1,40 m3 e caminhão basculante de 12 m3 e com caminho de serviço em revestimento primário - DMT de      50 a    200 m</t>
  </si>
  <si>
    <t>RO-00100</t>
  </si>
  <si>
    <t xml:space="preserve">Escavação, carga e transporte de material de 2ª categoria - executado com escavadeira de 1,40 m3 e caminhão basculante de 12 m3 e com caminho de serviço em revestimento primário - DMT de    200 a    400 m</t>
  </si>
  <si>
    <t>RO-00101</t>
  </si>
  <si>
    <t xml:space="preserve">Escavação, carga e transporte de material de 2ª categoria - executado com escavadeira de 1,40 m3 e caminhão basculante de 12 m3 e com caminho de serviço em revestimento primário - DMT de    400 a    600 m</t>
  </si>
  <si>
    <t>RO-00102</t>
  </si>
  <si>
    <t xml:space="preserve">Escavação, carga e transporte de material de 2ª categoria - executado com escavadeira de 1,40 m3 e caminhão basculante de 12 m3 e com caminho de serviço em revestimento primário - DMT de    600 a    800 m</t>
  </si>
  <si>
    <t>RO-00103</t>
  </si>
  <si>
    <t xml:space="preserve">Escavação, carga e transporte de material de 2ª categoria - executado com escavadeira de 1,40 m3 e caminhão basculante de 12 m3 e com caminho de serviço em revestimento primário - DMT de    800 a 1.000 m</t>
  </si>
  <si>
    <t>RO-00104</t>
  </si>
  <si>
    <t xml:space="preserve">Escavação, carga e transporte de material de 2ª categoria - executado com escavadeira de 1,40 m3 e caminhão basculante de 12 m3 e com caminho de serviço em revestimento primário - DMT de 1.000 a 1.200 m</t>
  </si>
  <si>
    <t>RO-00105</t>
  </si>
  <si>
    <t xml:space="preserve">Escavação, carga e transporte de material de 2ª categoria - executado com escavadeira de 1,40 m3 e caminhão basculante de 12 m3 e com caminho de serviço em revestimento primário - DMT de 1.200 a 1.400 m</t>
  </si>
  <si>
    <t>RO-00106</t>
  </si>
  <si>
    <t xml:space="preserve">Escavação, carga e transporte de material de 2ª categoria - executado com escavadeira de 1,40 m3 e caminhão basculante de 12 m3 e com caminho de serviço em revestimento primário - DMT de 1.400 a 1.600 m</t>
  </si>
  <si>
    <t>RO-00107</t>
  </si>
  <si>
    <t xml:space="preserve">Escavação, carga e transporte de material de 2ª categoria - executado com escavadeira de 1,40 m3 e caminhão basculante de 12 m3 e com caminho de serviço em revestimento primário - DMT de 1.600 a 1.800 m</t>
  </si>
  <si>
    <t>RO-00108</t>
  </si>
  <si>
    <t xml:space="preserve">Escavação, carga e transporte de material de 2ª categoria - executado com escavadeira de 1,40 m3 e caminhão basculante de 12 m3 e com caminho de serviço em revestimento primário - DMT de 1.800 a 2.000 m</t>
  </si>
  <si>
    <t>RO-00109</t>
  </si>
  <si>
    <t xml:space="preserve">Escavação, carga e transporte de material de 2ª categoria - executado com escavadeira de 1,40 m3 e caminhão basculante de 12 m3 e com caminho de serviço em revestimento primário - DMT de 2.000 a 2.500 m</t>
  </si>
  <si>
    <t>RO-00110</t>
  </si>
  <si>
    <t xml:space="preserve">Escavação, carga e transporte de material de 2ª categoria - executado com escavadeira de 1,40 m3 e caminhão basculante de 12 m3 e com caminho de serviço em revestimento primário - DMT de 2.500 a 3.000 m</t>
  </si>
  <si>
    <t>RO-00111</t>
  </si>
  <si>
    <t xml:space="preserve">Escavação, carga e transporte de material de 2ª categoria - executado com escavadeira de 1,40 m3 e caminhão basculante de 12 m3 e com caminho de serviço em revestimento primário - DMT de 3.000 m</t>
  </si>
  <si>
    <t>RO-00112</t>
  </si>
  <si>
    <t xml:space="preserve">Escavação, carga e transporte de material de 2ª categoria - executado com escavadeira de 1,40 m3 e caminhão basculante de 12 m3 e com caminho de serviço pavimentado - DMT de      50 a    200 m</t>
  </si>
  <si>
    <t>RO-00113</t>
  </si>
  <si>
    <t xml:space="preserve">Escavação, carga e transporte de material de 2ª categoria - executado com escavadeira de 1,40 m3 e caminhão basculante de 12 m3 e com caminho de serviço pavimentado - DMT de    200 a    400 m</t>
  </si>
  <si>
    <t>RO-00114</t>
  </si>
  <si>
    <t xml:space="preserve">Escavação, carga e transporte de material de 2ª categoria - executado com escavadeira de 1,40 m3 e caminhão basculante de 12 m3 e com caminho de serviço pavimentado - DMT de    400 a    600 m</t>
  </si>
  <si>
    <t>RO-00115</t>
  </si>
  <si>
    <t xml:space="preserve">Escavação, carga e transporte de material de 2ª categoria - executado com escavadeira de 1,40 m3 e caminhão basculante de 12 m3 e com caminho de serviço pavimentado - DMT de    600 a    800 m</t>
  </si>
  <si>
    <t>RO-00116</t>
  </si>
  <si>
    <t xml:space="preserve">Escavação, carga e transporte de material de 2ª categoria - executado com escavadeira de 1,40 m3 e caminhão basculante de 12 m3 e com caminho de serviço pavimentado - DMT de    800 a 1.000 m</t>
  </si>
  <si>
    <t>RO-00117</t>
  </si>
  <si>
    <t xml:space="preserve">Escavação, carga e transporte de material de 2ª categoria - executado com escavadeira de 1,40 m3 e caminhão basculante de 12 m3 e com caminho de serviço pavimentado - DMT de 1.000 a 1.200 m</t>
  </si>
  <si>
    <t>RO-00118</t>
  </si>
  <si>
    <t xml:space="preserve">Escavação, carga e transporte de material de 2ª categoria - executado com escavadeira de 1,40 m3 e caminhão basculante de 12 m3 e com caminho de serviço pavimentado - DMT de 1.200 a 1.400 m</t>
  </si>
  <si>
    <t>RO-00119</t>
  </si>
  <si>
    <t xml:space="preserve">Escavação, carga e transporte de material de 2ª categoria - executado com escavadeira de 1,40 m3 e caminhão basculante de 12 m3 e com caminho de serviço pavimentado - DMT de 1.400 a 1.600 m</t>
  </si>
  <si>
    <t>RO-00120</t>
  </si>
  <si>
    <t xml:space="preserve">Escavação, carga e transporte de material de 2ª categoria - executado com escavadeira de 1,40 m3 e caminhão basculante de 12 m3 e com caminho de serviço pavimentado - DMT de 1.600 a 1.800 m</t>
  </si>
  <si>
    <t>RO-00121</t>
  </si>
  <si>
    <t xml:space="preserve">Escavação, carga e transporte de material de 2ª categoria - executado com escavadeira de 1,40 m3 e caminhão basculante de 12 m3 e com caminho de serviço pavimentado - DMT de 1.800 a 2.000 m</t>
  </si>
  <si>
    <t>RO-00122</t>
  </si>
  <si>
    <t xml:space="preserve">Escavação, carga e transporte de material de 2ª categoria - executado com escavadeira de 1,40 m3 e caminhão basculante de 12 m3 e com caminho de serviço pavimentado - DMT de 2.000 a 2.500 m</t>
  </si>
  <si>
    <t>RO-00123</t>
  </si>
  <si>
    <t xml:space="preserve">Escavação, carga e transporte de material de 2ª categoria - executado com escavadeira de 1,40 m3 e caminhão basculante de 12 m3 e com caminho de serviço pavimentado - DMT de 2.500 a 3.000 m</t>
  </si>
  <si>
    <t>RO-00124</t>
  </si>
  <si>
    <t xml:space="preserve">Escavação, carga e transporte de material de 2ª categoria - executado com escavadeira de 1,40 m3 e caminhão basculante de 12 m3 e com caminho de serviço pavimentado - DMT de 3.000 m</t>
  </si>
  <si>
    <t>RO-00125</t>
  </si>
  <si>
    <t xml:space="preserve">Escavação, carga e transporte de material de 3ª categoria - executado com carregadeira de 2,50 m3 e caminhão basculante de 12 m3 e com caminho de serviço em leito natural - DMT de      50 a    200 m</t>
  </si>
  <si>
    <t>RO-00126</t>
  </si>
  <si>
    <t xml:space="preserve">Escavação, carga e transporte de material de 3ª categoria - executado com carregadeira de 2,50 m3 e caminhão basculante de 12 m3 e com caminho de serviço em leito natural - DMT de    200 a    400 m</t>
  </si>
  <si>
    <t>RO-00127</t>
  </si>
  <si>
    <t xml:space="preserve">Escavação, carga e transporte de material de 3ª categoria - executado com carregadeira de 2,50 m3 e caminhão basculante de 12 m3 e com caminho de serviço em leito natural - DMT de    400 a    600 m</t>
  </si>
  <si>
    <t>RO-00128</t>
  </si>
  <si>
    <t xml:space="preserve">Escavação, carga e transporte de material de 3ª categoria - executado com carregadeira de 2,50 m3 e caminhão basculante de 12 m3 e com caminho de serviço em leito natural - DMT de    600 a    800 m</t>
  </si>
  <si>
    <t>RO-00129</t>
  </si>
  <si>
    <t xml:space="preserve">Escavação, carga e transporte de material de 3ª categoria - executado com carregadeira de 2,50 m3 e caminhão basculante de 12 m3 e com caminho de serviço em leito natural - DMT de    800 a 1.000 m</t>
  </si>
  <si>
    <t>RO-00130</t>
  </si>
  <si>
    <t xml:space="preserve">Escavação, carga e transporte de material de 3ª categoria - executado com carregadeira de 2,50 m3 e caminhão basculante de 12 m3 e com caminho de serviço em leito natural - DMT de 1.000 a 1.200 m</t>
  </si>
  <si>
    <t>RO-00131</t>
  </si>
  <si>
    <t xml:space="preserve">Escavação, carga e transporte de material de 3ª categoria - executado com carregadeira de 2,50 m3 e caminhão basculante de 12 m3 e com caminho de serviço em leito natural - DMT de 1.200 a 1.400 m</t>
  </si>
  <si>
    <t>RO-00132</t>
  </si>
  <si>
    <t xml:space="preserve">Escavação, carga e transporte de material de 3ª categoria - executado com carregadeira de 2,50 m3 e caminhão basculante de 12 m3 e com caminho de serviço em leito natural - DMT de 1.400 a 1.600 m</t>
  </si>
  <si>
    <t>RO-00133</t>
  </si>
  <si>
    <t xml:space="preserve">Escavação, carga e transporte de material de 3ª categoria - executado com carregadeira de 2,50 m3 e caminhão basculante de 12 m3 e com caminho de serviço em leito natural - DMT de 1.600 a 1.800 m</t>
  </si>
  <si>
    <t>RO-00134</t>
  </si>
  <si>
    <t xml:space="preserve">Escavação, carga e transporte de material de 3ª categoria - executado com carregadeira de 2,50 m3 e caminhão basculante de 12 m3 e com caminho de serviço em leito natural - DMT de 1.800 a 2.000 m</t>
  </si>
  <si>
    <t>RO-00135</t>
  </si>
  <si>
    <t xml:space="preserve">Escavação, carga e transporte de material de 3ª categoria - executado com carregadeira de 2,50 m3 e caminhão basculante de 12 m3 e com caminho de serviço em leito natural - DMT de 2.000 a 2.500 m</t>
  </si>
  <si>
    <t>RO-00136</t>
  </si>
  <si>
    <t xml:space="preserve">Escavação, carga e transporte de material de 3ª categoria - executado com carregadeira de 2,50 m3 e caminhão basculante de 12 m3 e com caminho de serviço em leito natural - DMT de 2.500 a 3.000 m</t>
  </si>
  <si>
    <t>RO-00137</t>
  </si>
  <si>
    <t xml:space="preserve">Escavação, carga e transporte de material de 3ª categoria - executado com carregadeira de 2,50 m3 e caminhão basculante de 12 m3 e com caminho de serviço em leito natural - DMT de 3.000 m</t>
  </si>
  <si>
    <t>RO-00138</t>
  </si>
  <si>
    <t xml:space="preserve">Escavação, carga e transporte de material de 3ª categoria - executado com carregadeira de 2,50 m3 e caminhão basculante de 12 m3 e com caminho de serviço em revestimento primário - DMT de      50 a    200 m</t>
  </si>
  <si>
    <t>RO-00139</t>
  </si>
  <si>
    <t xml:space="preserve">Escavação, carga e transporte de material de 3ª categoria - executado com carregadeira de 2,50 m3 e caminhão basculante de 12 m3 e com caminho de serviço em revestimento primário - DMT de    200 a    400 m</t>
  </si>
  <si>
    <t>RO-00140</t>
  </si>
  <si>
    <t xml:space="preserve">Escavação, carga e transporte de material de 3ª categoria - executado com carregadeira de 2,50 m3 e caminhão basculante de 12 m3 e com caminho de serviço em revestimento primário - DMT de    400 a    600 m</t>
  </si>
  <si>
    <t>RO-00141</t>
  </si>
  <si>
    <t xml:space="preserve">Escavação, carga e transporte de material de 3ª categoria - executado com carregadeira de 2,50 m3 e caminhão basculante de 12 m3 e com caminho de serviço em revestimento primário - DMT de    600 a    800 m</t>
  </si>
  <si>
    <t>RO-00142</t>
  </si>
  <si>
    <t xml:space="preserve">Escavação, carga e transporte de material de 3ª categoria - executado com carregadeira de 2,50 m3 e caminhão basculante de 12 m3 e com caminho de serviço em revestimento primário - DMT de    800 a 1.000 m</t>
  </si>
  <si>
    <t>RO-00143</t>
  </si>
  <si>
    <t xml:space="preserve">Escavação, carga e transporte de material de 3ª categoria - executado com carregadeira de 2,50 m3 e caminhão basculante de 12 m3 e com caminho de serviço em revestimento primário - DMT de 1.000 a 1.200 m</t>
  </si>
  <si>
    <t>RO-00144</t>
  </si>
  <si>
    <t xml:space="preserve">Escavação, carga e transporte de material de 3ª categoria - executado com carregadeira de 2,50 m3 e caminhão basculante de 12 m3 e com caminho de serviço em revestimento primário - DMT de 1.200 a 1.400 m</t>
  </si>
  <si>
    <t>RO-00145</t>
  </si>
  <si>
    <t xml:space="preserve">Escavação, carga e transporte de material de 3ª categoria - executado com carregadeira de 2,50 m3 e caminhão basculante de 12 m3 e com caminho de serviço em revestimento primário - DMT de 1.400 a 1.600 m</t>
  </si>
  <si>
    <t>RO-00146</t>
  </si>
  <si>
    <t xml:space="preserve">Escavação, carga e transporte de material de 3ª categoria - executado com carregadeira de 2,50 m3 e caminhão basculante de 12 m3 e com caminho de serviço em revestimento primário - DMT de 1.600 a 1.800 m</t>
  </si>
  <si>
    <t>RO-00147</t>
  </si>
  <si>
    <t xml:space="preserve">Escavação, carga e transporte de material de 3ª categoria - executado com carregadeira de 2,50 m3 e caminhão basculante de 12 m3 e com caminho de serviço em revestimento primário - DMT de 1.800 a 2.000 m</t>
  </si>
  <si>
    <t>RO-00148</t>
  </si>
  <si>
    <t xml:space="preserve">Escavação, carga e transporte de material de 3ª categoria - executado com carregadeira de 2,50 m3 e caminhão basculante de 12 m3 e com caminho de serviço em revestimento primário - DMT de 2.000 a 2.500 m</t>
  </si>
  <si>
    <t>RO-00149</t>
  </si>
  <si>
    <t xml:space="preserve">Escavação, carga e transporte de material de 3ª categoria - executado com carregadeira de 2,50 m3 e caminhão basculante de 12 m3 e com caminho de serviço em revestimento primário - DMT de 2.500 a 3.000 m</t>
  </si>
  <si>
    <t>RO-00150</t>
  </si>
  <si>
    <t xml:space="preserve">Escavação, carga e transporte de material de 3ª categoria - executado com carregadeira de 2,50 m3 e caminhão basculante de 12 m3 e com caminho de serviço em revestimento primário - DMT de 3.000 m</t>
  </si>
  <si>
    <t>RO-00151</t>
  </si>
  <si>
    <t xml:space="preserve">Escavação, carga e transporte de material de 3ª categoria - executado com carregadeira de 2,50 m3 e caminhão basculante de 12 m3 e com caminho de serviço pavimentado - DMT de      50 a    200 m</t>
  </si>
  <si>
    <t>RO-00152</t>
  </si>
  <si>
    <t xml:space="preserve">Escavação, carga e transporte de material de 3ª categoria - executado com carregadeira de 2,50 m3 e caminhão basculante de 12 m3 e com caminho de serviço pavimentado - DMT de    200 a    400 m</t>
  </si>
  <si>
    <t>RO-00153</t>
  </si>
  <si>
    <t xml:space="preserve">Escavação, carga e transporte de material de 3ª categoria - executado com carregadeira de 2,50 m3 e caminhão basculante de 12 m3 e com caminho de serviço pavimentado - DMT de    400 a    600 m</t>
  </si>
  <si>
    <t>RO-00154</t>
  </si>
  <si>
    <t xml:space="preserve">Escavação, carga e transporte de material de 3ª categoria - executado com carregadeira de 2,50 m3 e caminhão basculante de 12 m3 e com caminho de serviço pavimentado - DMT de    600 a    800 m</t>
  </si>
  <si>
    <t>RO-00155</t>
  </si>
  <si>
    <t xml:space="preserve">Escavação, carga e transporte de material de 3ª categoria - executado com carregadeira de 2,50 m3 e caminhão basculante de 12 m3 e com caminho de serviço pavimentado - DMT de    800 a 1.000 m</t>
  </si>
  <si>
    <t>RO-00156</t>
  </si>
  <si>
    <t xml:space="preserve">Escavação, carga e transporte de material de 3ª categoria - executado com carregadeira de 2,50 m3 e caminhão basculante de 12 m3 e com caminho de serviço pavimentado - DMT de 1.000 a 1.200 m</t>
  </si>
  <si>
    <t>RO-00157</t>
  </si>
  <si>
    <t xml:space="preserve">Escavação, carga e transporte de material de 3ª categoria - executado com carregadeira de 2,50 m3 e caminhão basculante de 12 m3 e com caminho de serviço pavimentado - DMT de 1.200 a 1.400 m</t>
  </si>
  <si>
    <t>RO-00158</t>
  </si>
  <si>
    <t xml:space="preserve">Escavação, carga e transporte de material de 3ª categoria - executado com carregadeira de 2,50 m3 e caminhão basculante de 12 m3 e com caminho de serviço pavimentado - DMT de 1.400 a 1.600 m</t>
  </si>
  <si>
    <t>RO-00159</t>
  </si>
  <si>
    <t xml:space="preserve">Escavação, carga e transporte de material de 3ª categoria - executado com carregadeira de 2,50 m3 e caminhão basculante de 12 m3 e com caminho de serviço pavimentado - DMT de 1.600 a 1.800 m</t>
  </si>
  <si>
    <t>RO-00160</t>
  </si>
  <si>
    <t xml:space="preserve">Escavação, carga e transporte de material de 3ª categoria - executado com carregadeira de 2,50 m3 e caminhão basculante de 12 m3 e com caminho de serviço pavimentado - DMT de 1.800 a 2.000 m</t>
  </si>
  <si>
    <t>RO-00161</t>
  </si>
  <si>
    <t xml:space="preserve">Escavação, carga e transporte de material de 3ª categoria - executado com carregadeira de 2,50 m3 e caminhão basculante de 12 m3 e com caminho de serviço pavimentado - DMT de 2.000 a 2.500 m</t>
  </si>
  <si>
    <t>RO-00162</t>
  </si>
  <si>
    <t xml:space="preserve">Escavação, carga e transporte de material de 3ª categoria - executado com carregadeira de 2,50 m3 e caminhão basculante de 12 m3 e com caminho de serviço pavimentado - DMT de 2.500 a 3.000 m</t>
  </si>
  <si>
    <t>RO-00163</t>
  </si>
  <si>
    <t xml:space="preserve">Escavação, carga e transporte de material de 3ª categoria - executado com carregadeira de 2,50 m3 e caminhão basculante de 12 m3 e com caminho de serviço pavimentado - DMT de 3.000 m</t>
  </si>
  <si>
    <t>RO-00164</t>
  </si>
  <si>
    <t xml:space="preserve">Escavação, carga e transporte de material de 3ª categoria - executado com escavadeira de 1,40 m3 e caminhão basculante de 12 m3 e com caminho de serviço em leito natural - DMT de      50 a    200 m</t>
  </si>
  <si>
    <t>RO-00165</t>
  </si>
  <si>
    <t xml:space="preserve">Escavação, carga e transporte de material de 3ª categoria - executado com escavadeira de 1,40 m3 e caminhão basculante de 12 m3 e com caminho de serviço em leito natural - DMT de    200 a    400 m</t>
  </si>
  <si>
    <t>RO-00166</t>
  </si>
  <si>
    <t xml:space="preserve">Escavação, carga e transporte de material de 3ª categoria - executado com escavadeira de 1,40 m3 e caminhão basculante de 12 m3 e com caminho de serviço em leito natural - DMT de    400 a    600 m</t>
  </si>
  <si>
    <t>RO-00167</t>
  </si>
  <si>
    <t xml:space="preserve">Escavação, carga e transporte de material de 3ª categoria - executado com escavadeira de 1,40 m3 e caminhão basculante de 12 m3 e com caminho de serviço em leito natural - DMT de    600 a    800 m</t>
  </si>
  <si>
    <t>RO-00168</t>
  </si>
  <si>
    <t xml:space="preserve">Escavação, carga e transporte de material de 3ª categoria - executado com escavadeira de 1,40 m3 e caminhão basculante de 12 m3 e com caminho de serviço em leito natural - DMT de    800 a 1.000 m</t>
  </si>
  <si>
    <t>RO-00169</t>
  </si>
  <si>
    <t xml:space="preserve">Escavação, carga e transporte de material de 3ª categoria - executado com escavadeira de 1,40 m3 e caminhão basculante de 12 m3 e com caminho de serviço em leito natural - DMT de 1.000 a 1.200 m</t>
  </si>
  <si>
    <t>RO-00170</t>
  </si>
  <si>
    <t xml:space="preserve">Escavação, carga e transporte de material de 3ª categoria - executado com escavadeira de 1,40 m3 e caminhão basculante de 12 m3 e com caminho de serviço em leito natural - DMT de 1.200 a 1.400 m</t>
  </si>
  <si>
    <t>RO-00171</t>
  </si>
  <si>
    <t xml:space="preserve">Escavação, carga e transporte de material de 3ª categoria - executado com escavadeira de 1,40 m3 e caminhão basculante de 12 m3 e com caminho de serviço em leito natural - DMT de 1.400 a 1.600 m</t>
  </si>
  <si>
    <t>RO-00172</t>
  </si>
  <si>
    <t xml:space="preserve">Escavação, carga e transporte de material de 3ª categoria - executado com escavadeira de 1,40 m3 e caminhão basculante de 12 m3 e com caminho de serviço em leito natural - DMT de 1.600 a 1.800 m</t>
  </si>
  <si>
    <t>RO-00173</t>
  </si>
  <si>
    <t xml:space="preserve">Escavação, carga e transporte de material de 3ª categoria - executado com escavadeira de 1,40 m3 e caminhão basculante de 12 m3 e com caminho de serviço em leito natural - DMT de 1.800 a 2.000 m</t>
  </si>
  <si>
    <t>RO-00174</t>
  </si>
  <si>
    <t xml:space="preserve">Escavação, carga e transporte de material de 3ª categoria - executado com escavadeira de 1,40 m3 e caminhão basculante de 12 m3 e com caminho de serviço em leito natural - DMT de 2.000 a 2.500 m</t>
  </si>
  <si>
    <t>RO-00175</t>
  </si>
  <si>
    <t xml:space="preserve">Escavação, carga e transporte de material de 3ª categoria - executado com escavadeira de 1,40 m3 e caminhão basculante de 12 m3 e com caminho de serviço em leito natural - DMT de 2.500 a 3.000 m</t>
  </si>
  <si>
    <t>RO-00176</t>
  </si>
  <si>
    <t xml:space="preserve">Escavação, carga e transporte de material de 3ª categoria - executado com escavadeira de 1,40 m3 e caminhão basculante de 12 m3 e com caminho de serviço em leito natural - DMT de 3.000 m</t>
  </si>
  <si>
    <t>RO-00177</t>
  </si>
  <si>
    <t xml:space="preserve">Escavação, carga e transporte de material de 3ª categoria - executado com escavadeira de 1,40 m3 e caminhão basculante de 12 m3 e com caminho de serviço em revestimento primário - DMT de      50 a    200 m</t>
  </si>
  <si>
    <t>RO-00178</t>
  </si>
  <si>
    <t xml:space="preserve">Escavação, carga e transporte de material de 3ª categoria - executado com escavadeira de 1,40 m3 e caminhão basculante de 12 m3 e com caminho de serviço em revestimento primário - DMT de    200 a    400 m</t>
  </si>
  <si>
    <t>RO-00179</t>
  </si>
  <si>
    <t xml:space="preserve">Escavação, carga e transporte de material de 3ª categoria - executado com escavadeira de 1,40 m3 e caminhão basculante de 12 m3 e com caminho de serviço em revestimento primário - DMT de    400 a    600 m</t>
  </si>
  <si>
    <t>RO-00180</t>
  </si>
  <si>
    <t xml:space="preserve">Escavação, carga e transporte de material de 3ª categoria - executado com escavadeira de 1,40 m3 e caminhão basculante de 12 m3 e com caminho de serviço em revestimento primário - DMT de    600 a    800 m</t>
  </si>
  <si>
    <t>RO-00181</t>
  </si>
  <si>
    <t xml:space="preserve">Escavação, carga e transporte de material de 3ª categoria - executado com escavadeira de 1,40 m3 e caminhão basculante de 12 m3 e com caminho de serviço em revestimento primário - DMT de    800 a 1.000 m</t>
  </si>
  <si>
    <t>RO-00182</t>
  </si>
  <si>
    <t xml:space="preserve">Escavação, carga e transporte de material de 3ª categoria - executado com escavadeira de 1,40 m3 e caminhão basculante de 12 m3 e com caminho de serviço em revestimento primário - DMT de 1.000 a 1.200 m</t>
  </si>
  <si>
    <t>RO-00183</t>
  </si>
  <si>
    <t xml:space="preserve">Escavação, carga e transporte de material de 3ª categoria - executado com escavadeira de 1,40 m3 e caminhão basculante de 12 m3 e com caminho de serviço em revestimento primário - DMT de 1.200 a 1.400 m</t>
  </si>
  <si>
    <t>RO-00184</t>
  </si>
  <si>
    <t xml:space="preserve">Escavação, carga e transporte de material de 3ª categoria - executado com escavadeira de 1,40 m3 e caminhão basculante de 12 m3 e com caminho de serviço em revestimento primário - DMT de 1.400 a 1.600 m</t>
  </si>
  <si>
    <t>RO-00185</t>
  </si>
  <si>
    <t xml:space="preserve">Escavação, carga e transporte de material de 3ª categoria - executado com escavadeira de 1,40 m3 e caminhão basculante de 12 m3 e com caminho de serviço em revestimento primário - DMT de 1.600 a 1.800 m</t>
  </si>
  <si>
    <t>RO-00186</t>
  </si>
  <si>
    <t xml:space="preserve">Escavação, carga e transporte de material de 3ª categoria - executado com escavadeira de 1,40 m3 e caminhão basculante de 12 m3 e com caminho de serviço em revestimento primário - DMT de 1.800 a 2.000 m</t>
  </si>
  <si>
    <t>RO-00187</t>
  </si>
  <si>
    <t xml:space="preserve">Escavação, carga e transporte de material de 3ª categoria - executado com escavadeira de 1,40 m3 e caminhão basculante de 12 m3 e com caminho de serviço em revestimento primário - DMT de 2.000 a 2.500 m</t>
  </si>
  <si>
    <t>RO-00188</t>
  </si>
  <si>
    <t xml:space="preserve">Escavação, carga e transporte de material de 3ª categoria - executado com escavadeira de 1,40 m3 e caminhão basculante de 12 m3 e com caminho de serviço em revestimento primário - DMT de 2.500 a 3.000 m</t>
  </si>
  <si>
    <t>RO-00189</t>
  </si>
  <si>
    <t xml:space="preserve">Escavação, carga e transporte de material de 3ª categoria - executado com escavadeira de 1,40 m3 e caminhão basculante de 12 m3 e com caminho de serviço em revestimento primário - DMT de 3.000 m</t>
  </si>
  <si>
    <t>RO-00190</t>
  </si>
  <si>
    <t xml:space="preserve">Escavação, carga e transporte de material de 3ª categoria - executado com escavadeira de 1,40 m3 e caminhão basculante de 12 m3 e com caminho de serviço pavimentado - DMT de      50 a    200 m</t>
  </si>
  <si>
    <t>RO-00191</t>
  </si>
  <si>
    <t xml:space="preserve">Escavação, carga e transporte de material de 3ª categoria - executado com escavadeira de 1,40 m3 e caminhão basculante de 12 m3 e com caminho de serviço pavimentado - DMT de    200 a    400 m</t>
  </si>
  <si>
    <t>RO-00192</t>
  </si>
  <si>
    <t xml:space="preserve">Escavação, carga e transporte de material de 3ª categoria - executado com escavadeira de 1,40 m3 e caminhão basculante de 12 m3 e com caminho de serviço pavimentado - DMT de    400 a    600 m</t>
  </si>
  <si>
    <t>RO-00193</t>
  </si>
  <si>
    <t xml:space="preserve">Escavação, carga e transporte de material de 3ª categoria - executado com escavadeira de 1,40 m3 e caminhão basculante de 12 m3 e com caminho de serviço pavimentado - DMT de    600 a    800 m</t>
  </si>
  <si>
    <t>RO-00194</t>
  </si>
  <si>
    <t xml:space="preserve">Escavação, carga e transporte de material de 3ª categoria - executado com escavadeira de 1,40 m3 e caminhão basculante de 12 m3 e com caminho de serviço pavimentado - DMT de    800 a 1.000 m</t>
  </si>
  <si>
    <t>RO-00195</t>
  </si>
  <si>
    <t xml:space="preserve">Escavação, carga e transporte de material de 3ª categoria - executado com escavadeira de 1,40 m3 e caminhão basculante de 12 m3 e com caminho de serviço pavimentado - DMT de 1.000 a 1.200 m</t>
  </si>
  <si>
    <t>RO-00196</t>
  </si>
  <si>
    <t xml:space="preserve">Escavação, carga e transporte de material de 3ª categoria - executado com escavadeira de 1,40 m3 e caminhão basculante de 12 m3 e com caminho de serviço pavimentado - DMT de 1.200 a 1.400 m</t>
  </si>
  <si>
    <t>RO-00197</t>
  </si>
  <si>
    <t xml:space="preserve">Escavação, carga e transporte de material de 3ª categoria - executado com escavadeira de 1,40 m3 e caminhão basculante de 12 m3 e com caminho de serviço pavimentado - DMT de 1.400 a 1.600 m</t>
  </si>
  <si>
    <t>RO-00198</t>
  </si>
  <si>
    <t xml:space="preserve">Escavação, carga e transporte de material de 3ª categoria - executado com escavadeira de 1,40 m3 e caminhão basculante de 12 m3 e com caminho de serviço pavimentado - DMT de 1.600 a 1.800 m</t>
  </si>
  <si>
    <t>RO-00199</t>
  </si>
  <si>
    <t xml:space="preserve">Escavação, carga e transporte de material de 3ª categoria - executado com escavadeira de 1,40 m3 e caminhão basculante de 12 m3 e com caminho de serviço pavimentado - DMT de 1.800 a 2.000 m</t>
  </si>
  <si>
    <t>RO-00200</t>
  </si>
  <si>
    <t xml:space="preserve">Escavação, carga e transporte de material de 3ª categoria - executado com escavadeira de 1,40 m3 e caminhão basculante de 12 m3 e com caminho de serviço pavimentado - DMT de 2.000 a 2.500 m</t>
  </si>
  <si>
    <t>RO-00201</t>
  </si>
  <si>
    <t xml:space="preserve">Escavação, carga e transporte de material de 3ª categoria - executado com escavadeira de 1,40 m3 e caminhão basculante de 12 m3 e com caminho de serviço pavimentado - DMT de 2.500 a 3.000 m</t>
  </si>
  <si>
    <t>RO-00202</t>
  </si>
  <si>
    <t xml:space="preserve">Escavação, carga e transporte de material de 3ª categoria - executado com escavadeira de 1,40 m3 e caminhão basculante de 12 m3 e com caminho de serviço pavimentado - DMT de 3.000 m</t>
  </si>
  <si>
    <t>RO-00005</t>
  </si>
  <si>
    <t xml:space="preserve">Escavação, carga e transporte de solos moles - DMT até 50 m</t>
  </si>
  <si>
    <t>RO-00006</t>
  </si>
  <si>
    <t xml:space="preserve">Escavação, carga e transporte de solos moles - executado com caminhão basculante de 12 m3 e com caminho de serviço em leito natural - DMT de      50 a    200 m</t>
  </si>
  <si>
    <t>RO-00007</t>
  </si>
  <si>
    <t xml:space="preserve">Escavação, carga e transporte de solos moles - executado com caminhão basculante de 12 m3 e com caminho de serviço em leito natural - DMT de    200 a    400 m</t>
  </si>
  <si>
    <t>RO-00008</t>
  </si>
  <si>
    <t xml:space="preserve">Escavação, carga e transporte de solos moles - executado com caminhão basculante de 12 m3 e com caminho de serviço em leito natural - DMT de    400 a    600 m</t>
  </si>
  <si>
    <t>RO-00009</t>
  </si>
  <si>
    <t xml:space="preserve">Escavação, carga e transporte de solos moles - executado com caminhão basculante de 12 m3 e com caminho de serviço em leito natural - DMT de    600 a    800 m</t>
  </si>
  <si>
    <t>RO-00010</t>
  </si>
  <si>
    <t xml:space="preserve">Escavação, carga e transporte de solos moles - executado com caminhão basculante de 12 m3 e com caminho de serviço em leito natural - DMT de    800 a 1.000 m</t>
  </si>
  <si>
    <t>RO-00011</t>
  </si>
  <si>
    <t xml:space="preserve">Escavação, carga e transporte de solos moles - executado com caminhão basculante de 12 m3 e com caminho de serviço em leito natural - DMT de 1.000 a 1.200 m</t>
  </si>
  <si>
    <t>RO-00012</t>
  </si>
  <si>
    <t xml:space="preserve">Escavação, carga e transporte de solos moles - executado com caminhão basculante de 12 m3 e com caminho de serviço em leito natural - DMT de 1.200 a 1.400 m</t>
  </si>
  <si>
    <t>RO-00013</t>
  </si>
  <si>
    <t xml:space="preserve">Escavação, carga e transporte de solos moles - executado com caminhão basculante de 12 m3 e com caminho de serviço em leito natural - DMT de 1.400 a 1.600 m</t>
  </si>
  <si>
    <t>RO-00014</t>
  </si>
  <si>
    <t xml:space="preserve">Escavação, carga e transporte de solos moles - executado com caminhão basculante de 12 m3 e com caminho de serviço em leito natural - DMT de 1.600 a 1.800 m</t>
  </si>
  <si>
    <t>RO-00015</t>
  </si>
  <si>
    <t xml:space="preserve">Escavação, carga e transporte de solos moles - executado com caminhão basculante de 12 m3 e com caminho de serviço em leito natural - DMT de 1.800 a 2.000 m</t>
  </si>
  <si>
    <t>RO-00016</t>
  </si>
  <si>
    <t xml:space="preserve">Escavação, carga e transporte de solos moles - executado com caminhão basculante de 12 m3 e com caminho de serviço em leito natural - DMT de 2.000 a 2.500 m</t>
  </si>
  <si>
    <t>RO-00017</t>
  </si>
  <si>
    <t xml:space="preserve">Escavação, carga e transporte de solos moles - executado com caminhão basculante de 12 m3 e com caminho de serviço em leito natural - DMT de 2.500 a 3.000 m</t>
  </si>
  <si>
    <t>RO-00018</t>
  </si>
  <si>
    <t xml:space="preserve">Escavação, carga e transporte de solos moles - executado com caminhão basculante de 12 m3 e com caminho de serviço em leito natural - DMT de 3.000 m</t>
  </si>
  <si>
    <t>RO-00019</t>
  </si>
  <si>
    <t xml:space="preserve">Escavação, carga e transporte de solos moles - executado com caminhão basculante de 12 m3 e com caminho de serviço em revestimento primário - DMT de      50 a    200 m</t>
  </si>
  <si>
    <t>RO-00020</t>
  </si>
  <si>
    <t xml:space="preserve">Escavação, carga e transporte de solos moles - executado com caminhão basculante de 12 m3 e com caminho de serviço em revestimento primário - DMT de    200 a    400 m</t>
  </si>
  <si>
    <t>RO-00021</t>
  </si>
  <si>
    <t xml:space="preserve">Escavação, carga e transporte de solos moles - executado com caminhão basculante de 12 m3 e com caminho de serviço em revestimento primário - DMT de    400 a    600 m</t>
  </si>
  <si>
    <t>RO-00022</t>
  </si>
  <si>
    <t xml:space="preserve">Escavação, carga e transporte de solos moles - executado com caminhão basculante de 12 m3 e com caminho de serviço em revestimento primário - DMT de    600 a    800 m</t>
  </si>
  <si>
    <t>RO-00023</t>
  </si>
  <si>
    <t xml:space="preserve">Escavação, carga e transporte de solos moles - executado com caminhão basculante de 12 m3 e com caminho de serviço em revestimento primário - DMT de    800 a 1.000 m</t>
  </si>
  <si>
    <t>RO-00024</t>
  </si>
  <si>
    <t xml:space="preserve">Escavação, carga e transporte de solos moles - executado com caminhão basculante de 12 m3 e com caminho de serviço em revestimento primário - DMT de 1.000 a 1.200 m</t>
  </si>
  <si>
    <t>RO-00025</t>
  </si>
  <si>
    <t xml:space="preserve">Escavação, carga e transporte de solos moles - executado com caminhão basculante de 12 m3 e com caminho de serviço em revestimento primário - DMT de 1.200 a 1.400 m</t>
  </si>
  <si>
    <t>RO-00026</t>
  </si>
  <si>
    <t xml:space="preserve">Escavação, carga e transporte de solos moles - executado com caminhão basculante de 12 m3 e com caminho de serviço em revestimento primário - DMT de 1.400 a 1.600 m</t>
  </si>
  <si>
    <t>RO-00027</t>
  </si>
  <si>
    <t xml:space="preserve">Escavação, carga e transporte de solos moles - executado com caminhão basculante de 12 m3 e com caminho de serviço em revestimento primário - DMT de 1.600 a 1.800 m</t>
  </si>
  <si>
    <t>RO-00028</t>
  </si>
  <si>
    <t xml:space="preserve">Escavação, carga e transporte de solos moles - executado com caminhão basculante de 12 m3 e com caminho de serviço em revestimento primário - DMT de 1.800 a 2.000 m</t>
  </si>
  <si>
    <t>RO-00029</t>
  </si>
  <si>
    <t xml:space="preserve">Escavação, carga e transporte de solos moles - executado com caminhão basculante de 12 m3 e com caminho de serviço em revestimento primário - DMT de 2.000 a 2.500 m</t>
  </si>
  <si>
    <t>RO-00030</t>
  </si>
  <si>
    <t xml:space="preserve">Escavação, carga e transporte de solos moles - executado com caminhão basculante de 12 m3 e com caminho de serviço em revestimento primário - DMT de 2.500 a 3.000 m</t>
  </si>
  <si>
    <t>RO-00031</t>
  </si>
  <si>
    <t xml:space="preserve">Escavação, carga e transporte de solos moles - executado com caminhão basculante de 12 m3 e com caminho de serviço em revestimento primário - DMT de 3.000 m</t>
  </si>
  <si>
    <t>RO-00032</t>
  </si>
  <si>
    <t xml:space="preserve">Escavação, carga e transporte de solos moles - executado com caminhão basculante de 12 m3 e com caminho de serviço pavimentado - DMT de      50 a    200 m</t>
  </si>
  <si>
    <t>RO-00033</t>
  </si>
  <si>
    <t xml:space="preserve">Escavação, carga e transporte de solos moles - executado com caminhão basculante de 12 m3 e com caminho de serviço pavimentado - DMT de    200 a    400 m</t>
  </si>
  <si>
    <t>RO-00034</t>
  </si>
  <si>
    <t xml:space="preserve">Escavação, carga e transporte de solos moles - executado com caminhão basculante de 12 m3 e com caminho de serviço pavimentado - DMT de    400 a    600 m</t>
  </si>
  <si>
    <t>RO-00035</t>
  </si>
  <si>
    <t xml:space="preserve">Escavação, carga e transporte de solos moles - executado com caminhão basculante de 12 m3 e com caminho de serviço pavimentado - DMT de    600 a    800 m</t>
  </si>
  <si>
    <t>RO-00036</t>
  </si>
  <si>
    <t xml:space="preserve">Escavação, carga e transporte de solos moles - executado com caminhão basculante de 12 m3 e com caminho de serviço pavimentado - DMT de    800 a 1.000 m</t>
  </si>
  <si>
    <t>RO-00037</t>
  </si>
  <si>
    <t xml:space="preserve">Escavação, carga e transporte de solos moles - executado com caminhão basculante de 12 m3 e com caminho de serviço pavimentado - DMT de 1.000 a 1.200 m</t>
  </si>
  <si>
    <t>RO-00038</t>
  </si>
  <si>
    <t xml:space="preserve">Escavação, carga e transporte de solos moles - executado com caminhão basculante de 12 m3 e com caminho de serviço pavimentado - DMT de 1.200 a 1.400 m</t>
  </si>
  <si>
    <t>RO-00039</t>
  </si>
  <si>
    <t xml:space="preserve">Escavação, carga e transporte de solos moles - executado com caminhão basculante de 12 m3 e com caminho de serviço pavimentado - DMT de 1.400 a 1.600 m</t>
  </si>
  <si>
    <t>RO-00040</t>
  </si>
  <si>
    <t xml:space="preserve">Escavação, carga e transporte de solos moles - executado com caminhão basculante de 12 m3 e com caminho de serviço pavimentado - DMT de 1.600 a 1.800 m</t>
  </si>
  <si>
    <t>RO-00041</t>
  </si>
  <si>
    <t xml:space="preserve">Escavação, carga e transporte de solos moles - executado com caminhão basculante de 12 m3 e com caminho de serviço pavimentado - DMT de 1.800 a 2.000 m</t>
  </si>
  <si>
    <t>RO-00042</t>
  </si>
  <si>
    <t xml:space="preserve">Escavação, carga e transporte de solos moles - executado com caminhão basculante de 12 m3 e com caminho de serviço pavimentado - DMT de 2.000 a 2.500 m</t>
  </si>
  <si>
    <t>RO-00043</t>
  </si>
  <si>
    <t xml:space="preserve">Escavação, carga e transporte de solos moles - executado com caminhão basculante de 12 m3 e com caminho de serviço pavimentado - DMT de 2.500 a 3.000 m</t>
  </si>
  <si>
    <t>RO-00044</t>
  </si>
  <si>
    <t xml:space="preserve">Escavação, carga e transporte de solos moles - executado com caminhão basculante de 12 m3 e com caminho de serviço pavimentado - DMT de 3.000 m</t>
  </si>
  <si>
    <t>RO-00227</t>
  </si>
  <si>
    <t xml:space="preserve">Escavação de vala em material de 3ª categoria - resistência a compressão acima de 110 MPa - com escavadeira e rompedor hidráulico 1.500 kg (Exclui carga e transporte)</t>
  </si>
  <si>
    <t>RO-00223</t>
  </si>
  <si>
    <t xml:space="preserve">Escavação de vala em material de 3ª categoria - resistência a compressão até 50 MPa - com escavadeira e rompedor hidráulico 1.500 kg (Exclui carga e transporte)</t>
  </si>
  <si>
    <t>RO-00224</t>
  </si>
  <si>
    <t xml:space="preserve">Escavação de vala em material de 3ª categoria - resistência a compressão de 50 a 70 MPa - com escavadeira e rompedor hidráulico 1.500 kg (Exclui carga e transporte)</t>
  </si>
  <si>
    <t>RO-00225</t>
  </si>
  <si>
    <t xml:space="preserve">Escavação de vala em material de 3ª categoria - resistência a compressão de 70 a 90 MPa - com escavadeira e rompedor hidráulico 1.500 kg (Exclui carga e transporte)</t>
  </si>
  <si>
    <t>RO-00226</t>
  </si>
  <si>
    <t xml:space="preserve">Escavação de vala em material de 3ª categoria - resistência a compressão de 90 a 110 MPa - com escavadeira e rompedor hidráulico 1.500 kg (Exclui carga e transporte)</t>
  </si>
  <si>
    <t>RO-00222</t>
  </si>
  <si>
    <t xml:space="preserve">Escavação de vala em material de 3ª categoria (Exclui carga e transporte)</t>
  </si>
  <si>
    <t>RO-00045</t>
  </si>
  <si>
    <t xml:space="preserve">Escavação e transporte em material de 1ª categoria - com trator sobre esteiras - DMT até 50 m</t>
  </si>
  <si>
    <t>RO-00085</t>
  </si>
  <si>
    <t xml:space="preserve">Escavação e transporte em material de 2ª categoria - com trator sobre esteiras - DMT até 50 m</t>
  </si>
  <si>
    <t>RO-00212</t>
  </si>
  <si>
    <t xml:space="preserve">Escavação em material de 3ª categoria - resistência a compressão acima de 110 MPa - com escavadeira e rompedor hidráulico 1.500 kg (Exclui carga e transporte)</t>
  </si>
  <si>
    <t>RO-00208</t>
  </si>
  <si>
    <t xml:space="preserve">Escavação em material de 3ª categoria - resistência a compressão até 50 MPa - com escavadeira e rompedor hidráulico 1.500 kg (Exclui carga e transporte)</t>
  </si>
  <si>
    <t>RO-00209</t>
  </si>
  <si>
    <t xml:space="preserve">Escavação em material de 3ª categoria - resistência a compressão de 50 a 70 MPa - com escavadeira e rompedor hidráulico 1.500 kg (Exclui carga e transporte)</t>
  </si>
  <si>
    <t>RO-00210</t>
  </si>
  <si>
    <t xml:space="preserve">Escavação em material de 3ª categoria - resistência a compressão de 70 a 90 MPa - com escavadeira e rompedor hidráulico 1.500 kg (Exclui carga e transporte)</t>
  </si>
  <si>
    <t>RO-00211</t>
  </si>
  <si>
    <t xml:space="preserve">Escavação em material de 3ª categoria - resistência a compressão de 90 a 110 MPa - com escavadeira e rompedor hidráulico 1.500 kg (Exclui carga e transporte)</t>
  </si>
  <si>
    <t>RO-00218</t>
  </si>
  <si>
    <t xml:space="preserve">Escavação manual de vala em material de 1ª categoria na profundidade de 0 a 1,50 m</t>
  </si>
  <si>
    <t>RO-00219</t>
  </si>
  <si>
    <t xml:space="preserve">Escavação manual de vala em material de 1ª categoria na profundidade de 1,50 a 3,00 m</t>
  </si>
  <si>
    <t>RO-00220</t>
  </si>
  <si>
    <t xml:space="preserve">Escavação mecânica de vala com descarga lateral em material de 1ª categoria</t>
  </si>
  <si>
    <t>RO-00221</t>
  </si>
  <si>
    <t xml:space="preserve">Escavação mecânica de vala com descarga lateral em material de 2ª categoria</t>
  </si>
  <si>
    <t>RO-01092</t>
  </si>
  <si>
    <t xml:space="preserve">Expurgo de jazida</t>
  </si>
  <si>
    <t>RO-00207</t>
  </si>
  <si>
    <t xml:space="preserve">Fragmentação de blocos de rocha com escavadeira e rompedor hidráulico 1.500 kg</t>
  </si>
  <si>
    <t>RO-01091</t>
  </si>
  <si>
    <t xml:space="preserve">Limpeza mecanizada da camada vegetal</t>
  </si>
  <si>
    <t>RO-00233</t>
  </si>
  <si>
    <t xml:space="preserve">Manutenção de caminho de serviço</t>
  </si>
  <si>
    <t>RO-00203</t>
  </si>
  <si>
    <t xml:space="preserve">Pré-fissuramento de material de 3ª categoria</t>
  </si>
  <si>
    <t>RO-00231</t>
  </si>
  <si>
    <t xml:space="preserve">Reaterro e compactação com soquete vibratório</t>
  </si>
  <si>
    <t>RO-00232</t>
  </si>
  <si>
    <t xml:space="preserve">Regularização de superfície com motoniveladora</t>
  </si>
  <si>
    <t>RO-3870</t>
  </si>
  <si>
    <t xml:space="preserve">Transporte em caminhão basculante com capacidade de 12 m3 - rodovia em leito natural</t>
  </si>
  <si>
    <t>RO-3871</t>
  </si>
  <si>
    <t xml:space="preserve">Transporte em caminhão basculante com capacidade de 12 m3 - rodovia em revestimento primário</t>
  </si>
  <si>
    <t>RO-3872</t>
  </si>
  <si>
    <t xml:space="preserve">Transporte em caminhão basculante com capacidade de 12 m3 - rodovia pavimentada</t>
  </si>
  <si>
    <t>RO-00234</t>
  </si>
  <si>
    <t xml:space="preserve">Umedecimento de caminho de serviço</t>
  </si>
  <si>
    <t>Drenagem</t>
  </si>
  <si>
    <t>RO-00714</t>
  </si>
  <si>
    <t xml:space="preserve">Boca de BDTC D = 1,00 m - esconsidade 0° - areia e brita comerciais - alas esconsas (Execução, incluindo fornecimento, carga e transporte de todos os materiais, exclui escavação) </t>
  </si>
  <si>
    <t>RO-00715</t>
  </si>
  <si>
    <t xml:space="preserve">Boca de BDTC D = 1,00 m - esconsidade 0° - areia extraída e brita produzida - alas esconsas (Execução, incluindo fornecimento, carga e transporte de todos os materiais, exclui escavação) </t>
  </si>
  <si>
    <t>RO-00716</t>
  </si>
  <si>
    <t xml:space="preserve">Boca de BDTC D = 1,00 m - esconsidade 15° - areia e brita comerciais - alas esconsas (Execução, incluindo fornecimento, carga e transporte de todos os materiais, exclui escavação) </t>
  </si>
  <si>
    <t>RO-00717</t>
  </si>
  <si>
    <t xml:space="preserve">Boca de BDTC D = 1,00 m - esconsidade 15° - areia extraída e brita produzida - alas esconsas (Execução, incluindo fornecimento, carga e transporte de todos os materiais, exclui escavação) </t>
  </si>
  <si>
    <t>RO-00718</t>
  </si>
  <si>
    <t xml:space="preserve">Boca de BDTC D = 1,00 m - esconsidade 30° - areia e brita comerciais - alas esconsas (Execução, incluindo fornecimento, carga e transporte de todos os materiais, exclui escavação) </t>
  </si>
  <si>
    <t>RO-00719</t>
  </si>
  <si>
    <t xml:space="preserve">Boca de BDTC D = 1,00 m - esconsidade 30° - areia extraída e brita produzida - alas esconsas (Execução, incluindo fornecimento, carga e transporte de todos os materiais, exclui escavação) </t>
  </si>
  <si>
    <t>RO-00720</t>
  </si>
  <si>
    <t xml:space="preserve">Boca de BDTC D = 1,00 m - esconsidade 45° - areia e brita comerciais - alas esconsas (Execução, incluindo fornecimento, carga e transporte de todos os materiais, exclui escavação) </t>
  </si>
  <si>
    <t>RO-00721</t>
  </si>
  <si>
    <t xml:space="preserve">Boca de BDTC D = 1,00 m - esconsidade 45° - areia extraída e brita produzida - alas esconsas (Execução, incluindo fornecimento, carga e transporte de todos os materiais, exclui escavação) </t>
  </si>
  <si>
    <t>RO-00722</t>
  </si>
  <si>
    <t xml:space="preserve">Boca de BDTC D = 1,20 m - esconsidade 0° - areia e brita comerciais - alas esconsas (Execução, incluindo fornecimento, carga e transporte de todos os materiais, exclui escavação) </t>
  </si>
  <si>
    <t>RO-00723</t>
  </si>
  <si>
    <t xml:space="preserve">Boca de BDTC D = 1,20 m - esconsidade 0° - areia extraída e brita produzida - alas esconsas (Execução, incluindo fornecimento, carga e transporte de todos os materiais, exclui escavação) </t>
  </si>
  <si>
    <t>RO-00724</t>
  </si>
  <si>
    <t xml:space="preserve">Boca de BDTC D = 1,20 m - esconsidade 15° - areia e brita comerciais - alas esconsas (Execução, incluindo fornecimento, carga e transporte de todos os materiais, exclui escavação) </t>
  </si>
  <si>
    <t>RO-00725</t>
  </si>
  <si>
    <t xml:space="preserve">Boca de BDTC D = 1,20 m - esconsidade 15° - areia extraída e brita produzida - alas esconsas (Execução, incluindo fornecimento, carga e transporte de todos os materiais, exclui escavação) </t>
  </si>
  <si>
    <t>RO-00726</t>
  </si>
  <si>
    <t xml:space="preserve">Boca de BDTC D = 1,20 m - esconsidade 30° - areia e brita comerciais - alas esconsas (Execução, incluindo fornecimento, carga e transporte de todos os materiais, exclui escavação) </t>
  </si>
  <si>
    <t>RO-00727</t>
  </si>
  <si>
    <t xml:space="preserve">Boca de BDTC D = 1,20 m - esconsidade 30° - areia extraída e brita produzida - alas esconsas (Execução, incluindo fornecimento, carga e transporte de todos os materiais, exclui escavação) </t>
  </si>
  <si>
    <t>RO-00728</t>
  </si>
  <si>
    <t xml:space="preserve">Boca de BDTC D = 1,20 m - esconsidade 45° - areia e brita comerciais - alas esconsas (Execução, incluindo fornecimento, carga e transporte de todos os materiais, exclui escavação) </t>
  </si>
  <si>
    <t>RO-00729</t>
  </si>
  <si>
    <t xml:space="preserve">Boca de BDTC D = 1,20 m - esconsidade 45° - areia extraída e brita produzida - alas esconsas (Execução, incluindo fornecimento, carga e transporte de todos os materiais, exclui escavação) </t>
  </si>
  <si>
    <t>RO-00730</t>
  </si>
  <si>
    <t xml:space="preserve">Boca de BDTC D = 1,50 m - esconsidade 0° - areia e brita comerciais - alas esconsas (Execução, incluindo fornecimento, carga e transporte de todos os materiais, exclui escavação) </t>
  </si>
  <si>
    <t>RO-00731</t>
  </si>
  <si>
    <t xml:space="preserve">Boca de BDTC D = 1,50 m - esconsidade 0° - areia extraída e brita produzida - alas esconsas (Execução, incluindo fornecimento, carga e transporte de todos os materiais, exclui escavação) </t>
  </si>
  <si>
    <t>RO-00732</t>
  </si>
  <si>
    <t xml:space="preserve">Boca de BDTC D = 1,50 m - esconsidade 15° - areia e brita comerciais - alas esconsas (Execução, incluindo fornecimento, carga e transporte de todos os materiais, exclui escavação) </t>
  </si>
  <si>
    <t>RO-00733</t>
  </si>
  <si>
    <t xml:space="preserve">Boca de BDTC D = 1,50 m - esconsidade 15° - areia extraída e brita produzida - alas esconsas (Execução, incluindo fornecimento, carga e transporte de todos os materiais, exclui escavação) </t>
  </si>
  <si>
    <t>RO-00734</t>
  </si>
  <si>
    <t xml:space="preserve">Boca de BDTC D = 1,50 m - esconsidade 30° - areia e brita comerciais - alas esconsas (Execução, incluindo fornecimento, carga e transporte de todos os materiais, exclui escavação) </t>
  </si>
  <si>
    <t>RO-00735</t>
  </si>
  <si>
    <t xml:space="preserve">Boca de BDTC D = 1,50 m - esconsidade 30° - areia extraída e brita produzida - alas esconsas (Execução, incluindo fornecimento, carga e transporte de todos os materiais, exclui escavação) </t>
  </si>
  <si>
    <t>RO-00736</t>
  </si>
  <si>
    <t xml:space="preserve">Boca de BDTC D = 1,50 m - esconsidade 45° - areia e brita comerciais - alas esconsas (Execução, incluindo fornecimento, carga e transporte de todos os materiais, exclui escavação) </t>
  </si>
  <si>
    <t>RO-00737</t>
  </si>
  <si>
    <t xml:space="preserve">Boca de BDTC D = 1,50 m - esconsidade 45° - areia extraída e brita produzida - alas esconsas (Execução, incluindo fornecimento, carga e transporte de todos os materiais, exclui escavação) </t>
  </si>
  <si>
    <t>RO-00656</t>
  </si>
  <si>
    <t xml:space="preserve">Boca de BSTC D = 0,60 m - esconsidade 0° - areia e brita comerciais - alas esconsas (Execução, incluindo fornecimento, carga e transporte de todos os materiais, exclui escavação) </t>
  </si>
  <si>
    <t>RO-00657</t>
  </si>
  <si>
    <t xml:space="preserve">Boca de BSTC D = 0,60 m - esconsidade 0° - areia extraída e brita produzida - alas esconsas (Execução, incluindo fornecimento, carga e transporte de todos os materiais, exclui escavação) </t>
  </si>
  <si>
    <t>RO-00658</t>
  </si>
  <si>
    <t xml:space="preserve">Boca de BSTC D = 0,60 m - esconsidade 15° - areia e brita comerciais - alas esconsas (Execução, incluindo fornecimento, carga e transporte de todos os materiais, exclui escavação) </t>
  </si>
  <si>
    <t>RO-00659</t>
  </si>
  <si>
    <t xml:space="preserve">Boca de BSTC D = 0,60 m - esconsidade 15° - areia extraída e brita produzida - alas esconsas (Execução, incluindo fornecimento, carga e transporte de todos os materiais, exclui escavação) </t>
  </si>
  <si>
    <t>RO-00660</t>
  </si>
  <si>
    <t xml:space="preserve">Boca de BSTC D = 0,60 m - esconsidade 30° - areia e brita comerciais - alas esconsas (Execução, incluindo fornecimento, carga e transporte de todos os materiais, exclui escavação) </t>
  </si>
  <si>
    <t>RO-00661</t>
  </si>
  <si>
    <t xml:space="preserve">Boca de BSTC D = 0,60 m - esconsidade 30° - areia extraída e brita produzida - alas esconsas (Execução, incluindo fornecimento, carga e transporte de todos os materiais, exclui escavação) </t>
  </si>
  <si>
    <t>RO-00662</t>
  </si>
  <si>
    <t xml:space="preserve">Boca de BSTC D = 0,60 m - esconsidade 45° - areia e brita comerciais - alas esconsas (Execução, incluindo fornecimento, carga e transporte de todos os materiais, exclui escavação) </t>
  </si>
  <si>
    <t>RO-00663</t>
  </si>
  <si>
    <t xml:space="preserve">Boca de BSTC D = 0,60 m - esconsidade 45° - areia extraída e brita produzida - alas esconsas (Execução, incluindo fornecimento, carga e transporte de todos os materiais, exclui escavação) </t>
  </si>
  <si>
    <t>RO-00664</t>
  </si>
  <si>
    <t xml:space="preserve">Boca de BSTC D = 0,80 m - esconsidade 0° - areia e brita comerciais - alas esconsas (Execução, incluindo fornecimento, carga e transporte de todos os materiais, exclui escavação) </t>
  </si>
  <si>
    <t>RO-00665</t>
  </si>
  <si>
    <t xml:space="preserve">Boca de BSTC D = 0,80 m - esconsidade 0° - areia extraída e brita produzida - alas esconsas (Execução, incluindo fornecimento, carga e transporte de todos os materiais, exclui escavação) </t>
  </si>
  <si>
    <t>RO-00666</t>
  </si>
  <si>
    <t xml:space="preserve">Boca de BSTC D = 0,80 m - esconsidade 15° - areia e brita comerciais - alas esconsas (Execução, incluindo fornecimento, carga e transporte de todos os materiais, exclui escavação) </t>
  </si>
  <si>
    <t>RO-00667</t>
  </si>
  <si>
    <t xml:space="preserve">Boca de BSTC D = 0,80 m - esconsidade 15° - areia extraída e brita produzida - alas esconsas (Execução, incluindo fornecimento, carga e transporte de todos os materiais, exclui escavação) </t>
  </si>
  <si>
    <t>RO-00668</t>
  </si>
  <si>
    <t xml:space="preserve">Boca de BSTC D = 0,80 m - esconsidade 30° - areia e brita comerciais - alas esconsas (Execução, incluindo fornecimento, carga e transporte de todos os materiais, exclui escavação) </t>
  </si>
  <si>
    <t>RO-00669</t>
  </si>
  <si>
    <t xml:space="preserve">Boca de BSTC D = 0,80 m - esconsidade 30° - areia extraída e brita produzida - alas esconsas (Execução, incluindo fornecimento, carga e transporte de todos os materiais, exclui escavação) </t>
  </si>
  <si>
    <t>RO-00670</t>
  </si>
  <si>
    <t xml:space="preserve">Boca de BSTC D = 0,80 m - esconsidade 45° - areia e brita comerciais - alas esconsas (Execução, incluindo fornecimento, carga e transporte de todos os materiais, exclui escavação) </t>
  </si>
  <si>
    <t>RO-00671</t>
  </si>
  <si>
    <t xml:space="preserve">Boca de BSTC D = 0,80 m - esconsidade 45° - areia extraída e brita produzida - alas esconsas (Execução, incluindo fornecimento, carga e transporte de todos os materiais, exclui escavação) </t>
  </si>
  <si>
    <t>RO-00672</t>
  </si>
  <si>
    <t xml:space="preserve">Boca de BSTC D = 1,00 m - esconsidade 0° - areia e brita comerciais - alas esconsas (Execução, incluindo fornecimento, carga e transporte de todos os materiais, exclui escavação) </t>
  </si>
  <si>
    <t>RO-00673</t>
  </si>
  <si>
    <t xml:space="preserve">Boca de BSTC D = 1,00 m - esconsidade 0° - areia extraída e brita produzida - alas esconsas (Execução, incluindo fornecimento, carga e transporte de todos os materiais, exclui escavação) </t>
  </si>
  <si>
    <t>RO-00674</t>
  </si>
  <si>
    <t xml:space="preserve">Boca de BSTC D = 1,00 m - esconsidade 15° - areia e brita comerciais - alas esconsas (Execução, incluindo fornecimento, carga e transporte de todos os materiais, exclui escavação) </t>
  </si>
  <si>
    <t>RO-00675</t>
  </si>
  <si>
    <t xml:space="preserve">Boca de BSTC D = 1,00 m - esconsidade 15° - areia extraída e brita produzida - alas esconsas (Execução, incluindo fornecimento, carga e transporte de todos os materiais, exclui escavação) </t>
  </si>
  <si>
    <t>RO-00676</t>
  </si>
  <si>
    <t xml:space="preserve">Boca de BSTC D = 1,00 m - esconsidade 30° - areia e brita comerciais - alas esconsas (Execução, incluindo fornecimento, carga e transporte de todos os materiais, exclui escavação) </t>
  </si>
  <si>
    <t>RO-00677</t>
  </si>
  <si>
    <t xml:space="preserve">Boca de BSTC D = 1,00 m - esconsidade 30° - areia extraída e brita produzida - alas esconsas (Execução, incluindo fornecimento, carga e transporte de todos os materiais, exclui escavação) </t>
  </si>
  <si>
    <t>RO-00678</t>
  </si>
  <si>
    <t xml:space="preserve">Boca de BSTC D = 1,00 m - esconsidade 45° - areia e brita comerciais - alas esconsas (Execução, incluindo fornecimento, carga e transporte de todos os materiais, exclui escavação) </t>
  </si>
  <si>
    <t>RO-00679</t>
  </si>
  <si>
    <t xml:space="preserve">Boca de BSTC D = 1,00 m - esconsidade 45° - areia extraída e brita produzida - alas esconsas (Execução, incluindo fornecimento, carga e transporte de todos os materiais, exclui escavação) </t>
  </si>
  <si>
    <t>RO-00680</t>
  </si>
  <si>
    <t xml:space="preserve">Boca de BSTC D = 1,20 m - esconsidade 0° - areia e brita comerciais - alas esconsas (Execução, incluindo fornecimento, carga e transporte de todos os materiais, exclui escavação) </t>
  </si>
  <si>
    <t>RO-00681</t>
  </si>
  <si>
    <t xml:space="preserve">Boca de BSTC D = 1,20 m - esconsidade 0° - areia extraída e brita produzida - alas esconsas (Execução, incluindo fornecimento, carga e transporte de todos os materiais, exclui escavação) </t>
  </si>
  <si>
    <t>RO-00682</t>
  </si>
  <si>
    <t xml:space="preserve">Boca de BSTC D = 1,20 m - esconsidade 15° - areia e brita comerciais - alas esconsas (Execução, incluindo fornecimento, carga e transporte de todos os materiais, exclui escavação) </t>
  </si>
  <si>
    <t>RO-00683</t>
  </si>
  <si>
    <t xml:space="preserve">Boca de BSTC D = 1,20 m - esconsidade 15° - areia extraída e brita produzida - alas esconsas (Execução, incluindo fornecimento, carga e transporte de todos os materiais, exclui escavação) </t>
  </si>
  <si>
    <t>RO-00684</t>
  </si>
  <si>
    <t xml:space="preserve">Boca de BSTC D = 1,20 m - esconsidade 30° - areia e brita comerciais - alas esconsas (Execução, incluindo fornecimento, carga e transporte de todos os materiais, exclui escavação) </t>
  </si>
  <si>
    <t>RO-00685</t>
  </si>
  <si>
    <t xml:space="preserve">Boca de BSTC D = 1,20 m - esconsidade 30° - areia extraída e brita produzida - alas esconsas (Execução, incluindo fornecimento, carga e transporte de todos os materiais, exclui escavação) </t>
  </si>
  <si>
    <t>RO-00686</t>
  </si>
  <si>
    <t xml:space="preserve">Boca de BSTC D = 1,20 m - esconsidade 45° - areia e brita comerciais - alas esconsas (Execução, incluindo fornecimento, carga e transporte de todos os materiais, exclui escavação) </t>
  </si>
  <si>
    <t>RO-00687</t>
  </si>
  <si>
    <t xml:space="preserve">Boca de BSTC D = 1,20 m - esconsidade 45° - areia extraída e brita produzida - alas esconsas (Execução, incluindo fornecimento, carga e transporte de todos os materiais, exclui escavação) </t>
  </si>
  <si>
    <t>RO-00688</t>
  </si>
  <si>
    <t xml:space="preserve">Boca de BSTC D = 1,50 m - esconsidade 0° - areia e brita comerciais - alas esconsas (Execução, incluindo fornecimento, carga e transporte de todos os materiais, exclui escavação) </t>
  </si>
  <si>
    <t>RO-00689</t>
  </si>
  <si>
    <t xml:space="preserve">Boca de BSTC D = 1,50 m - esconsidade 0° - areia extraída e brita produzida - alas esconsas (Execução, incluindo fornecimento, carga e transporte de todos os materiais, exclui escavação) </t>
  </si>
  <si>
    <t>RO-00690</t>
  </si>
  <si>
    <t xml:space="preserve">Boca de BSTC D = 1,50 m - esconsidade 15° - areia e brita comerciais - alas esconsas (Execução, incluindo fornecimento, carga e transporte de todos os materiais, exclui escavação) </t>
  </si>
  <si>
    <t>RO-00691</t>
  </si>
  <si>
    <t xml:space="preserve">Boca de BSTC D = 1,50 m - esconsidade 15° - areia extraída e brita produzida - alas esconsas (Execução, incluindo fornecimento, carga e transporte de todos os materiais, exclui escavação) </t>
  </si>
  <si>
    <t>RO-00692</t>
  </si>
  <si>
    <t xml:space="preserve">Boca de BSTC D = 1,50 m - esconsidade 30° - areia e brita comerciais - alas esconsas (Execução, incluindo fornecimento, carga e transporte de todos os materiais, exclui escavação) </t>
  </si>
  <si>
    <t>RO-00693</t>
  </si>
  <si>
    <t xml:space="preserve">Boca de BSTC D = 1,50 m - esconsidade 30° - areia extraída e brita produzida - alas esconsas (Execução, incluindo fornecimento, carga e transporte de todos os materiais, exclui escavação) </t>
  </si>
  <si>
    <t>RO-00694</t>
  </si>
  <si>
    <t xml:space="preserve">Boca de BSTC D = 1,50 m - esconsidade 45° - areia e brita comerciais - alas esconsas (Execução, incluindo fornecimento, carga e transporte de todos os materiais, exclui escavação) </t>
  </si>
  <si>
    <t>RO-00695</t>
  </si>
  <si>
    <t xml:space="preserve">Boca de BSTC D = 1,50 m - esconsidade 45° - areia extraída e brita produzida - alas esconsas (Execução, incluindo fornecimento, carga e transporte de todos os materiais, exclui escavação) </t>
  </si>
  <si>
    <t>RO-00756</t>
  </si>
  <si>
    <t xml:space="preserve">Boca de BTTC D = 1,00 m - esconsidade 0° - areia e brita comerciais - alas esconsas (Execução, incluindo fornecimento, carga e transporte de todos os materiais, exclui escavação) </t>
  </si>
  <si>
    <t>RO-00757</t>
  </si>
  <si>
    <t xml:space="preserve">Boca de BTTC D = 1,00 m - esconsidade 0° - areia extraída e brita produzida - alas esconsas (Execução, incluindo fornecimento, carga e transporte de todos os materiais, exclui escavação) </t>
  </si>
  <si>
    <t>RO-00758</t>
  </si>
  <si>
    <t xml:space="preserve">Boca de BTTC D = 1,00 m - esconsidade 15° - areia e brita comerciais - alas esconsas (Execução, incluindo fornecimento, carga e transporte de todos os materiais, exclui escavação) </t>
  </si>
  <si>
    <t>RO-00759</t>
  </si>
  <si>
    <t xml:space="preserve">Boca de BTTC D = 1,00 m - esconsidade 15° - areia extraída e brita produzida - alas esconsas (Execução, incluindo fornecimento, carga e transporte de todos os materiais, exclui escavação) </t>
  </si>
  <si>
    <t>RO-00760</t>
  </si>
  <si>
    <t xml:space="preserve">Boca de BTTC D = 1,00 m - esconsidade 30° - areia e brita comerciais - alas esconsas (Execução, incluindo fornecimento, carga e transporte de todos os materiais, exclui escavação) </t>
  </si>
  <si>
    <t>RO-00761</t>
  </si>
  <si>
    <t xml:space="preserve">Boca de BTTC D = 1,00 m - esconsidade 30° - areia extraída e brita produzida - alas esconsas (Execução, incluindo fornecimento, carga e transporte de todos os materiais, exclui escavação) </t>
  </si>
  <si>
    <t>RO-00762</t>
  </si>
  <si>
    <t xml:space="preserve">Boca de BTTC D = 1,00 m - esconsidade 45° - areia e brita comerciais - alas esconsas (Execução, incluindo fornecimento, carga e transporte de todos os materiais, exclui escavação) </t>
  </si>
  <si>
    <t>RO-00763</t>
  </si>
  <si>
    <t xml:space="preserve">Boca de BTTC D = 1,00 m - esconsidade 45° - areia extraída e brita produzida - alas esconsas (Execução, incluindo fornecimento, carga e transporte de todos os materiais, exclui escavação) </t>
  </si>
  <si>
    <t>RO-00764</t>
  </si>
  <si>
    <t xml:space="preserve">Boca de BTTC D = 1,20 m - esconsidade 0° - areia e brita comerciais - alas esconsas (Execução, incluindo fornecimento, carga e transporte de todos os materiais, exclui escavação) </t>
  </si>
  <si>
    <t>RO-00765</t>
  </si>
  <si>
    <t xml:space="preserve">Boca de BTTC D = 1,20 m - esconsidade 0° - areia extraída e brita produzida - alas esconsas (Execução, incluindo fornecimento, carga e transporte de todos os materiais, exclui escavação) </t>
  </si>
  <si>
    <t>RO-00766</t>
  </si>
  <si>
    <t xml:space="preserve">Boca de BTTC D = 1,20 m - esconsidade 15° - areia e brita comerciais - alas esconsas (Execução, incluindo fornecimento, carga e transporte de todos os materiais, exclui escavação) </t>
  </si>
  <si>
    <t>RO-00767</t>
  </si>
  <si>
    <t xml:space="preserve">Boca de BTTC D = 1,20 m - esconsidade 15° - areia extraída e brita produzida - alas esconsas (Execução, incluindo fornecimento, carga e transporte de todos os materiais, exclui escavação) </t>
  </si>
  <si>
    <t>RO-00768</t>
  </si>
  <si>
    <t xml:space="preserve">Boca de BTTC D = 1,20 m - esconsidade 30° - areia e brita comerciais - alas esconsas (Execução, incluindo fornecimento, carga e transporte de todos os materiais, exclui escavação) </t>
  </si>
  <si>
    <t>RO-00769</t>
  </si>
  <si>
    <t xml:space="preserve">Boca de BTTC D = 1,20 m - esconsidade 30° - areia extraída e brita produzida - alas esconsas (Execução, incluindo fornecimento, carga e transporte de todos os materiais, exclui escavação) </t>
  </si>
  <si>
    <t>RO-00770</t>
  </si>
  <si>
    <t xml:space="preserve">Boca de BTTC D = 1,20 m - esconsidade 45° - areia e brita comerciais - alas esconsas (Execução, incluindo fornecimento, carga e transporte de todos os materiais, exclui escavação) </t>
  </si>
  <si>
    <t>RO-00771</t>
  </si>
  <si>
    <t xml:space="preserve">Boca de BTTC D = 1,20 m - esconsidade 45° - areia extraída e brita produzida - alas esconsas (Execução, incluindo fornecimento, carga e transporte de todos os materiais, exclui escavação) </t>
  </si>
  <si>
    <t>RO-00772</t>
  </si>
  <si>
    <t xml:space="preserve">Boca de BTTC D = 1,50 m - esconsidade 0° - areia e brita comerciais - alas esconsas (Execução, incluindo fornecimento, carga e transporte de todos os materiais, exclui escavação) </t>
  </si>
  <si>
    <t>RO-00773</t>
  </si>
  <si>
    <t xml:space="preserve">Boca de BTTC D = 1,50 m - esconsidade 0° - areia extraída e brita produzida - alas esconsas (Execução, incluindo fornecimento, carga e transporte de todos os materiais, exclui escavação) </t>
  </si>
  <si>
    <t>RO-00774</t>
  </si>
  <si>
    <t xml:space="preserve">Boca de BTTC D = 1,50 m - esconsidade 15° - areia e brita comerciais - alas esconsas (Execução, incluindo fornecimento, carga e transporte de todos os materiais, exclui escavação) </t>
  </si>
  <si>
    <t>RO-00775</t>
  </si>
  <si>
    <t xml:space="preserve">Boca de BTTC D = 1,50 m - esconsidade 15° - areia extraída e brita produzida - alas esconsas (Execução, incluindo fornecimento, carga e transporte de todos os materiais, exclui escavação) </t>
  </si>
  <si>
    <t>RO-00776</t>
  </si>
  <si>
    <t xml:space="preserve">Boca de BTTC D = 1,50 m - esconsidade 30° - areia e brita comerciais - alas esconsas (Execução, incluindo fornecimento, carga e transporte de todos os materiais, exclui escavação) </t>
  </si>
  <si>
    <t>RO-00777</t>
  </si>
  <si>
    <t xml:space="preserve">Boca de BTTC D = 1,50 m - esconsidade 30° - areia extraída e brita produzida - alas esconsas (Execução, incluindo fornecimento, carga e transporte de todos os materiais, exclui escavação) </t>
  </si>
  <si>
    <t>RO-00778</t>
  </si>
  <si>
    <t xml:space="preserve">Boca de BTTC D = 1,50 m - esconsidade 45° - areia e brita comerciais - alas esconsas (Execução, incluindo fornecimento, carga e transporte de todos os materiais, exclui escavação) </t>
  </si>
  <si>
    <t>RO-00779</t>
  </si>
  <si>
    <t xml:space="preserve">Boca de BTTC D = 1,50 m - esconsidade 45° - areia extraída e brita produzida - alas esconsas (Execução, incluindo fornecimento, carga e transporte de todos os materiais, exclui escavação) </t>
  </si>
  <si>
    <t>RO-8475</t>
  </si>
  <si>
    <t xml:space="preserve">Boca de Bueiro duplo celular de concreto moldado em loco, de 2,00 x 2,00 m com esconsidade de 0º - areia e brita comerciais (Execução, incluindo fornecimento, carga e transporte de todos os materiais, exclui escavação) - (Caderno de Bueiros Celulares RT 01.45)</t>
  </si>
  <si>
    <t>RO-8476</t>
  </si>
  <si>
    <t xml:space="preserve">Boca de Bueiro duplo celular de concreto moldado em loco, de 2,00 x 2,00 m com esconsidade de 0º - areia extraída e brita produzida (Execução, incluindo fornecimento, carga e transporte de todos os materiais, exclui escavação) - (Caderno de Bueiros Celulares RT 01.45)</t>
  </si>
  <si>
    <t>RO-8477</t>
  </si>
  <si>
    <t xml:space="preserve">Boca de Bueiro duplo celular de concreto moldado em loco, de 2,00 x 2,00 m com esconsidade de 15º - areia e brita comerciais (Execução, incluindo fornecimento, carga e transporte de todos os materiais, exclui escavação) - (Caderno de Bueiros Celulares RT 01.45)</t>
  </si>
  <si>
    <t>RO-8479</t>
  </si>
  <si>
    <t xml:space="preserve">Boca de Bueiro duplo celular de concreto moldado em loco, de 2,00 x 2,00 m com esconsidade de 15º - areia extraída e brita produzida (Execução, incluindo fornecimento, carga e transporte de todos os materiais, exclui escavação) - (Caderno de Bueiros Celulares RT 01.45)</t>
  </si>
  <si>
    <t>RO-8480</t>
  </si>
  <si>
    <t xml:space="preserve">Boca de Bueiro duplo celular de concreto moldado em loco, de 2,00 x 2,00 m com esconsidade de 30º - areia e brita comerciais (Execução, incluindo fornecimento, carga e transporte de todos os materiais, exclui escavação) - (Caderno de Bueiros Celulares RT 01.45)</t>
  </si>
  <si>
    <t>RO-8481</t>
  </si>
  <si>
    <t xml:space="preserve">Boca de Bueiro duplo celular de concreto moldado em loco, de 2,00 x 2,00 m com esconsidade de 30º - areia extraída e brita produzida (Execução, incluindo fornecimento, carga e transporte de todos os materiais, exclui escavação) - (Caderno de Bueiros Celulares RT 01.45)</t>
  </si>
  <si>
    <t>RO-8482</t>
  </si>
  <si>
    <t xml:space="preserve">Boca de Bueiro duplo celular de concreto moldado em loco, de 2,00 x 2,00 m com esconsidade de 45º - areia e brita comerciais (Execução, incluindo fornecimento, carga e transporte de todos os materiais, exclui escavação) - (Caderno de Bueiros Celulares RT 01.45)</t>
  </si>
  <si>
    <t>RO-8483</t>
  </si>
  <si>
    <t xml:space="preserve">Boca de Bueiro duplo celular de concreto moldado em loco, de 2,00 x 2,00 m com esconsidade de 45º - areia extraída e brita produzida (Execução, incluindo fornecimento, carga e transporte de todos os materiais, exclui escavação) - (Caderno de Bueiros Celulares RT 01.45)</t>
  </si>
  <si>
    <t>RO-8484</t>
  </si>
  <si>
    <t xml:space="preserve">Boca de Bueiro duplo celular de concreto moldado em loco, de 2,00 x 2,50 m com esconsidade de 0º - areia e brita comerciais (Execução, incluindo fornecimento, carga e transporte de todos os materiais, exclui escavação) - (Caderno de Bueiros Celulares RT 01.45)</t>
  </si>
  <si>
    <t>RO-8485</t>
  </si>
  <si>
    <t xml:space="preserve">Boca de Bueiro duplo celular de concreto moldado em loco, de 2,00 x 2,50 m com esconsidade de 0º - areia extraída e brita produzida (Execução, incluindo fornecimento, carga e transporte de todos os materiais, exclui escavação) - (Caderno de Bueiros Celulares RT 01.45)</t>
  </si>
  <si>
    <t>RO-8486</t>
  </si>
  <si>
    <t xml:space="preserve">Boca de Bueiro duplo celular de concreto moldado em loco, de 2,00 x 2,50 m com esconsidade de 15º - areia e brita comerciais (Execução, incluindo fornecimento, carga e transporte de todos os materiais, exclui escavação) - (Caderno de Bueiros Celulares RT 01.45)</t>
  </si>
  <si>
    <t>RO-8487</t>
  </si>
  <si>
    <t xml:space="preserve">Boca de Bueiro duplo celular de concreto moldado em loco, de 2,00 x 2,50 m com esconsidade de 15º - areia extraída e brita produzida (Execução, incluindo fornecimento, carga e transporte de todos os materiais, exclui escavação) - (Caderno de Bueiros Celulares RT 01.45)</t>
  </si>
  <si>
    <t>RO-8488</t>
  </si>
  <si>
    <t xml:space="preserve">Boca de Bueiro duplo celular de concreto moldado em loco, de 2,00 x 2,50 m com esconsidade de 30º - areia e brita comerciais (Execução, incluindo fornecimento, carga e transporte de todos os materiais, exclui escavação) - (Caderno de Bueiros Celulares RT 01.45)</t>
  </si>
  <si>
    <t>RO-8489</t>
  </si>
  <si>
    <t xml:space="preserve">Boca de Bueiro duplo celular de concreto moldado em loco, de 2,00 x 2,50 m com esconsidade de 30º - areia extraída e brita produzida (Execução, incluindo fornecimento, carga e transporte de todos os materiais, exclui escavação) - (Caderno de Bueiros Celulares RT 01.45)</t>
  </si>
  <si>
    <t>RO-8490</t>
  </si>
  <si>
    <t xml:space="preserve">Boca de Bueiro duplo celular de concreto moldado em loco, de 2,00 x 2,50 m com esconsidade de 45º - areia e brita comerciais (Execução, incluindo fornecimento, carga e transporte de todos os materiais, exclui escavação) - (Caderno de Bueiros Celulares RT 01.45)</t>
  </si>
  <si>
    <t>RO-8491</t>
  </si>
  <si>
    <t xml:space="preserve">Boca de Bueiro duplo celular de concreto moldado em loco, de 2,00 x 2,50 m com esconsidade de 45º - areia extraída e brita produzida (Execução, incluindo fornecimento, carga e transporte de todos os materiais, exclui escavação) - (Caderno de Bueiros Celulares RT 01.45)</t>
  </si>
  <si>
    <t>RO-8492</t>
  </si>
  <si>
    <t xml:space="preserve">Boca de Bueiro duplo celular de concreto moldado em loco, de 2,00 x 3,00 m com esconsidade de 0º - areia e brita comerciais (Execução, incluindo fornecimento, carga e transporte de todos os materiais, exclui escavação) - (Caderno de Bueiros Celulares RT 01.45)</t>
  </si>
  <si>
    <t>RO-8493</t>
  </si>
  <si>
    <t xml:space="preserve">Boca de Bueiro duplo celular de concreto moldado em loco, de 2,00 x 3,00 m com esconsidade de 0º - areia extraída e brita produzida (Execução, incluindo fornecimento, carga e transporte de todos os materiais, exclui escavação) - (Caderno de Bueiros Celulares RT 01.45)</t>
  </si>
  <si>
    <t>RO-8494</t>
  </si>
  <si>
    <t xml:space="preserve">Boca de Bueiro duplo celular de concreto moldado em loco, de 2,00 x 3,00 m com esconsidade de 15º - areia e brita comerciais (Execução, incluindo fornecimento, carga e transporte de todos os materiais, exclui escavação) - (Caderno de Bueiros Celulares RT 01.45)</t>
  </si>
  <si>
    <t>RO-8495</t>
  </si>
  <si>
    <t xml:space="preserve">Boca de Bueiro duplo celular de concreto moldado em loco, de 2,00 x 3,00 m com esconsidade de 15º - areia extraída e brita produzida (Execução, incluindo fornecimento, carga e transporte de todos os materiais, exclui escavação) - (Caderno de Bueiros Celulares RT 01.45)</t>
  </si>
  <si>
    <t>RO-8496</t>
  </si>
  <si>
    <t xml:space="preserve">Boca de Bueiro duplo celular de concreto moldado em loco, de 2,00 x 3,00 m com esconsidade de 30º - areia e brita comerciais (Execução, incluindo fornecimento, carga e transporte de todos os materiais, exclui escavação) - (Caderno de Bueiros Celulares RT 01.45)</t>
  </si>
  <si>
    <t>RO-8497</t>
  </si>
  <si>
    <t xml:space="preserve">Boca de Bueiro duplo celular de concreto moldado em loco, de 2,00 x 3,00 m com esconsidade de 30º - areia extraída e brita produzida (Execução, incluindo fornecimento, carga e transporte de todos os materiais, exclui escavação) - (Caderno de Bueiros Celulares RT 01.45)</t>
  </si>
  <si>
    <t>RO-8498</t>
  </si>
  <si>
    <t xml:space="preserve">Boca de Bueiro duplo celular de concreto moldado em loco, de 2,00 x 3,00 m com esconsidade de 45º - areia e brita comerciais (Execução, incluindo fornecimento, carga e transporte de todos os materiais, exclui escavação) - (Caderno de Bueiros Celulares RT 01.45)</t>
  </si>
  <si>
    <t>RO-8499</t>
  </si>
  <si>
    <t xml:space="preserve">Boca de Bueiro duplo celular de concreto moldado em loco, de 2,00 x 3,00 m com esconsidade de 45º - areia extraída e brita produzida (Execução, incluindo fornecimento, carga e transporte de todos os materiais, exclui escavação) - (Caderno de Bueiros Celulares RT 01.45)</t>
  </si>
  <si>
    <t>RO-8500</t>
  </si>
  <si>
    <t xml:space="preserve">Boca de Bueiro duplo celular de concreto moldado em loco, de 2,50 x 2,50 m com esconsidade de 0º - areia e brita comerciais (Execução, incluindo fornecimento, carga e transporte de todos os materiais, exclui escavação) - (Caderno de Bueiros Celulares RT 01.45)</t>
  </si>
  <si>
    <t>RO-8501</t>
  </si>
  <si>
    <t xml:space="preserve">Boca de Bueiro duplo celular de concreto moldado em loco, de 2,50 x 2,50 m com esconsidade de 0º - areia extraída e brita produzida (Execução, incluindo fornecimento, carga e transporte de todos os materiais, exclui escavação) - (Caderno de Bueiros Celulares RT 01.45)</t>
  </si>
  <si>
    <t>RO-8503</t>
  </si>
  <si>
    <t xml:space="preserve">Boca de Bueiro duplo celular de concreto moldado em loco, de 2,50 x 2,50 m com esconsidade de 15º - areia e brita comerciais (Execução, incluindo fornecimento, carga e transporte de todos os materiais, exclui escavação) - (Caderno de Bueiros Celulares RT 01.45)</t>
  </si>
  <si>
    <t>RO-8504</t>
  </si>
  <si>
    <t xml:space="preserve">Boca de Bueiro duplo celular de concreto moldado em loco, de 2,50 x 2,50 m com esconsidade de 15º - areia extraída e brita produzida (Execução, incluindo fornecimento, carga e transporte de todos os materiais, exclui escavação) - (Caderno de Bueiros Celulares RT 01.45)</t>
  </si>
  <si>
    <t>RO-8505</t>
  </si>
  <si>
    <t xml:space="preserve">Boca de Bueiro duplo celular de concreto moldado em loco, de 2,50 x 2,50 m com esconsidade de 30º - areia e brita comerciais (Execução, incluindo fornecimento, carga e transporte de todos os materiais, exclui escavação) - (Caderno de Bueiros Celulares RT 01.45)</t>
  </si>
  <si>
    <t>RO-8506</t>
  </si>
  <si>
    <t xml:space="preserve">Boca de Bueiro duplo celular de concreto moldado em loco, de 2,50 x 2,50 m com esconsidade de 30º - areia extraída e brita produzida (Execução, incluindo fornecimento, carga e transporte de todos os materiais, exclui escavação) - (Caderno de Bueiros Celulares RT 01.45)</t>
  </si>
  <si>
    <t>RO-8507</t>
  </si>
  <si>
    <t xml:space="preserve">Boca de Bueiro duplo celular de concreto moldado em loco, de 2,50 x 2,50 m com esconsidade de 45º - areia e brita comerciais (Execução, incluindo fornecimento, carga e transporte de todos os materiais, exclui escavação) - (Caderno de Bueiros Celulares RT 01.45)</t>
  </si>
  <si>
    <t>RO-8508</t>
  </si>
  <si>
    <t xml:space="preserve">Boca de Bueiro duplo celular de concreto moldado em loco, de 2,50 x 2,50 m com esconsidade de 45º - areia extraída e brita produzida (Execução, incluindo fornecimento, carga e transporte de todos os materiais, exclui escavação) - (Caderno de Bueiros Celulares RT 01.45)</t>
  </si>
  <si>
    <t>RO-8509</t>
  </si>
  <si>
    <t xml:space="preserve">Boca de Bueiro duplo celular de concreto moldado em loco, de 2,50 x 3,00 m com esconsidade de 0º - areia e brita comerciais (Execução, incluindo fornecimento, carga e transporte de todos os materiais, exclui escavação) - (Caderno de Bueiros Celulares RT 01.45)</t>
  </si>
  <si>
    <t>RO-8510</t>
  </si>
  <si>
    <t xml:space="preserve">Boca de Bueiro duplo celular de concreto moldado em loco, de 2,50 x 3,00 m com esconsidade de 0º - areia extraída e brita produzida (Execução, incluindo fornecimento, carga e transporte de todos os materiais, exclui escavação) - (Caderno de Bueiros Celulares RT 01.45)</t>
  </si>
  <si>
    <t>RO-8511</t>
  </si>
  <si>
    <t xml:space="preserve">Boca de Bueiro duplo celular de concreto moldado em loco, de 2,50 x 3,00 m com esconsidade de 15º - areia e brita comerciais (Execução, incluindo fornecimento, carga e transporte de todos os materiais, exclui escavação) - (Caderno de Bueiros Celulares RT 01.45)</t>
  </si>
  <si>
    <t>RO-8512</t>
  </si>
  <si>
    <t xml:space="preserve">Boca de Bueiro duplo celular de concreto moldado em loco, de 2,50 x 3,00 m com esconsidade de 15º - areia extraída e brita produzida (Execução, incluindo fornecimento, carga e transporte de todos os materiais, exclui escavação) - (Caderno de Bueiros Celulares RT 01.45)</t>
  </si>
  <si>
    <t>RO-8513</t>
  </si>
  <si>
    <t xml:space="preserve">Boca de Bueiro duplo celular de concreto moldado em loco, de 2,50 x 3,00 m com esconsidade de 30º - areia e brita comerciais (Execução, incluindo fornecimento, carga e transporte de todos os materiais, exclui escavação) - (Caderno de Bueiros Celulares RT 01.45)</t>
  </si>
  <si>
    <t>RO-8514</t>
  </si>
  <si>
    <t xml:space="preserve">Boca de Bueiro duplo celular de concreto moldado em loco, de 2,50 x 3,00 m com esconsidade de 30º - areia extraída e brita produzida (Execução, incluindo fornecimento, carga e transporte de todos os materiais, exclui escavação) - (Caderno de Bueiros Celulares RT 01.45)</t>
  </si>
  <si>
    <t>RO-8515</t>
  </si>
  <si>
    <t xml:space="preserve">Boca de Bueiro duplo celular de concreto moldado em loco, de 2,50 x 3,00 m com esconsidade de 45º - areia e brita comerciais (Execução, incluindo fornecimento, carga e transporte de todos os materiais, exclui escavação) - (Caderno de Bueiros Celulares RT 01.45)</t>
  </si>
  <si>
    <t>RO-8516</t>
  </si>
  <si>
    <t xml:space="preserve">Boca de Bueiro duplo celular de concreto moldado em loco, de 2,50 x 3,00 m com esconsidade de 45º - areia extraída e brita produzida (Execução, incluindo fornecimento, carga e transporte de todos os materiais, exclui escavação) - (Caderno de Bueiros Celulares RT 01.45)</t>
  </si>
  <si>
    <t>RO-8517</t>
  </si>
  <si>
    <t xml:space="preserve">Boca de Bueiro duplo celular de concreto moldado em loco, de 3,00 x 2,00 m com esconsidade de 0º - areia e brita comerciais (Execução, incluindo fornecimento, carga e transporte de todos os materiais, exclui escavação) - (Caderno de Bueiros Celulares RT 01.45)</t>
  </si>
  <si>
    <t>RO-8518</t>
  </si>
  <si>
    <t xml:space="preserve">Boca de Bueiro duplo celular de concreto moldado em loco, de 3,00 x 2,00 m com esconsidade de 0º - areia extraída e brita produzida (Execução, incluindo fornecimento, carga e transporte de todos os materiais, exclui escavação) - (Caderno de Bueiros Celulares RT 01.45)</t>
  </si>
  <si>
    <t>RO-8519</t>
  </si>
  <si>
    <t xml:space="preserve">Boca de Bueiro duplo celular de concreto moldado em loco, de 3,00 x 2,00 m com esconsidade de 15º - areia e brita comerciais (Execução, incluindo fornecimento, carga e transporte de todos os materiais, exclui escavação) - (Caderno de Bueiros Celulares RT 01.45)</t>
  </si>
  <si>
    <t>RO-8520</t>
  </si>
  <si>
    <t xml:space="preserve">Boca de Bueiro duplo celular de concreto moldado em loco, de 3,00 x 2,00 m com esconsidade de 15º - areia extraída e brita produzida (Execução, incluindo fornecimento, carga e transporte de todos os materiais, exclui escavação) - (Caderno de Bueiros Celulares RT 01.45)</t>
  </si>
  <si>
    <t>RO-8521</t>
  </si>
  <si>
    <t xml:space="preserve">Boca de Bueiro duplo celular de concreto moldado em loco, de 3,00 x 2,00 m com esconsidade de 30º - areia e brita comerciais (Execução, incluindo fornecimento, carga e transporte de todos os materiais, exclui escavação) - (Caderno de Bueiros Celulares RT 01.45)</t>
  </si>
  <si>
    <t>RO-8522</t>
  </si>
  <si>
    <t xml:space="preserve">Boca de Bueiro duplo celular de concreto moldado em loco, de 3,00 x 2,00 m com esconsidade de 30º - areia extraída e brita produzida (Execução, incluindo fornecimento, carga e transporte de todos os materiais, exclui escavação) - (Caderno de Bueiros Celulares RT 01.45)</t>
  </si>
  <si>
    <t>RO-8523</t>
  </si>
  <si>
    <t xml:space="preserve">Boca de Bueiro duplo celular de concreto moldado em loco, de 3,00 x 2,00 m com esconsidade de 45º - areia e brita comerciais (Execução, incluindo fornecimento, carga e transporte de todos os materiais, exclui escavação) - (Caderno de Bueiros Celulares RT 01.45)</t>
  </si>
  <si>
    <t>RO-8524</t>
  </si>
  <si>
    <t xml:space="preserve">Boca de Bueiro duplo celular de concreto moldado em loco, de 3,00 x 2,00 m com esconsidade de 45º - areia extraída e brita produzida (Execução, incluindo fornecimento, carga e transporte de todos os materiais, exclui escavação) - (Caderno de Bueiros Celulares RT 01.45)</t>
  </si>
  <si>
    <t>RO-8525</t>
  </si>
  <si>
    <t xml:space="preserve">Boca de Bueiro duplo celular de concreto moldado em loco, de 3,00 x 2,50 m com esconsidade de 0º - areia e brita comerciais (Execução, incluindo fornecimento, carga e transporte de todos os materiais, exclui escavação) - (Caderno de Bueiros Celulares RT 01.45)</t>
  </si>
  <si>
    <t>RO-8526</t>
  </si>
  <si>
    <t xml:space="preserve">Boca de Bueiro duplo celular de concreto moldado em loco, de 3,00 x 2,50 m com esconsidade de 0º - areia extraída e brita produzida (Execução, incluindo fornecimento, carga e transporte de todos os materiais, exclui escavação) - (Caderno de Bueiros Celulares RT 01.45)</t>
  </si>
  <si>
    <t>RO-8527</t>
  </si>
  <si>
    <t xml:space="preserve">Boca de Bueiro duplo celular de concreto moldado em loco, de 3,00 x 2,50 m com esconsidade de 15º - areia e brita comerciais (Execução, incluindo fornecimento, carga e transporte de todos os materiais, exclui escavação) - (Caderno de Bueiros Celulares RT 01.45)</t>
  </si>
  <si>
    <t>RO-8528</t>
  </si>
  <si>
    <t xml:space="preserve">Boca de Bueiro duplo celular de concreto moldado em loco, de 3,00 x 2,50 m com esconsidade de 15º - areia extraída e brita produzida (Execução, incluindo fornecimento, carga e transporte de todos os materiais, exclui escavação) - (Caderno de Bueiros Celulares RT 01.45)</t>
  </si>
  <si>
    <t>RO-8529</t>
  </si>
  <si>
    <t xml:space="preserve">Boca de Bueiro duplo celular de concreto moldado em loco, de 3,00 x 2,50 m com esconsidade de 30º - areia e brita comerciais (Execução, incluindo fornecimento, carga e transporte de todos os materiais, exclui escavação) - (Caderno de Bueiros Celulares RT 01.45)</t>
  </si>
  <si>
    <t>RO-8530</t>
  </si>
  <si>
    <t xml:space="preserve">Boca de Bueiro duplo celular de concreto moldado em loco, de 3,00 x 2,50 m com esconsidade de 30º - areia extraída e brita produzida (Execução, incluindo fornecimento, carga e transporte de todos os materiais, exclui escavação) - (Caderno de Bueiros Celulares RT 01.45)</t>
  </si>
  <si>
    <t>RO-8531</t>
  </si>
  <si>
    <t xml:space="preserve">Boca de Bueiro duplo celular de concreto moldado em loco, de 3,00 x 2,50 m com esconsidade de 45º - areia e brita comerciais (Execução, incluindo fornecimento, carga e transporte de todos os materiais, exclui escavação) - (Caderno de Bueiros Celulares RT 01.45)</t>
  </si>
  <si>
    <t>RO-8532</t>
  </si>
  <si>
    <t xml:space="preserve">Boca de Bueiro duplo celular de concreto moldado em loco, de 3,00 x 2,50 m com esconsidade de 45º - areia extraída e brita produzida (Execução, incluindo fornecimento, carga e transporte de todos os materiais, exclui escavação) - (Caderno de Bueiros Celulares RT 01.45)</t>
  </si>
  <si>
    <t>RO-8533</t>
  </si>
  <si>
    <t xml:space="preserve">Boca de Bueiro duplo celular de concreto moldado em loco, de 3,00 x 3,00 m com esconsidade de 0º - areia e brita comerciais (Execução, incluindo fornecimento, carga e transporte de todos os materiais, exclui escavação) - (Caderno de Bueiros Celulares RT 01.45)</t>
  </si>
  <si>
    <t>RO-8534</t>
  </si>
  <si>
    <t xml:space="preserve">Boca de Bueiro duplo celular de concreto moldado em loco, de 3,00 x 3,00 m com esconsidade de 0º - areia extraída e brita produzida (Execução, incluindo fornecimento, carga e transporte de todos os materiais, exclui escavação) - (Caderno de Bueiros Celulares RT 01.45)</t>
  </si>
  <si>
    <t>RO-8535</t>
  </si>
  <si>
    <t xml:space="preserve">Boca de Bueiro duplo celular de concreto moldado em loco, de 3,00 x 3,00 m com esconsidade de 15º - areia e brita comerciais (Execução, incluindo fornecimento, carga e transporte de todos os materiais, exclui escavação) - (Caderno de Bueiros Celulares RT 01.45)</t>
  </si>
  <si>
    <t>RO-8536</t>
  </si>
  <si>
    <t xml:space="preserve">Boca de Bueiro duplo celular de concreto moldado em loco, de 3,00 x 3,00 m com esconsidade de 15º - areia extraída e brita produzida (Execução, incluindo fornecimento, carga e transporte de todos os materiais, exclui escavação) - (Caderno de Bueiros Celulares RT 01.45)</t>
  </si>
  <si>
    <t>RO-8537</t>
  </si>
  <si>
    <t xml:space="preserve">Boca de Bueiro duplo celular de concreto moldado em loco, de 3,00 x 3,00 m com esconsidade de 30º - areia e brita comerciais (Execução, incluindo fornecimento, carga e transporte de todos os materiais, exclui escavação) - (Caderno de Bueiros Celulares RT 01.45)</t>
  </si>
  <si>
    <t>RO-8538</t>
  </si>
  <si>
    <t xml:space="preserve">Boca de Bueiro duplo celular de concreto moldado em loco, de 3,00 x 3,00 m com esconsidade de 30º - areia extraída e brita produzida (Execução, incluindo fornecimento, carga e transporte de todos os materiais, exclui escavação) - (Caderno de Bueiros Celulares RT 01.45)</t>
  </si>
  <si>
    <t>RO-8540</t>
  </si>
  <si>
    <t xml:space="preserve">Boca de Bueiro duplo celular de concreto moldado em loco, de 3,00 x 3,00 m com esconsidade de 45º - areia e brita comerciais (Execução, incluindo fornecimento, carga e transporte de todos os materiais, exclui escavação) - (Caderno de Bueiros Celulares RT 01.45)</t>
  </si>
  <si>
    <t>RO-8541</t>
  </si>
  <si>
    <t xml:space="preserve">Boca de Bueiro duplo celular de concreto moldado em loco, de 3,00 x 3,00 m com esconsidade de 45º - areia extraída e brita produzida (Execução, incluindo fornecimento, carga e transporte de todos os materiais, exclui escavação) - (Caderno de Bueiros Celulares RT 01.45)</t>
  </si>
  <si>
    <t>RO-8542</t>
  </si>
  <si>
    <t xml:space="preserve">Boca de Bueiro duplo celular de concreto moldado em loco, de 3,50 x 2,50 m com esconsidade de 0º - areia e brita comerciais (Execução, incluindo fornecimento, carga e transporte de todos os materiais, exclui escavação) - (Caderno de Bueiros Celulares RT 01.45)</t>
  </si>
  <si>
    <t>RO-8543</t>
  </si>
  <si>
    <t xml:space="preserve">Boca de Bueiro duplo celular de concreto moldado em loco, de 3,50 x 2,50 m com esconsidade de 0º - areia extraída e brita produzida (Execução, incluindo fornecimento, carga e transporte de todos os materiais, exclui escavação) - (Caderno de Bueiros Celulares RT 01.45)</t>
  </si>
  <si>
    <t>RO-8544</t>
  </si>
  <si>
    <t xml:space="preserve">Boca de Bueiro duplo celular de concreto moldado em loco, de 3,50 x 2,50 m com esconsidade de 15º - areia e brita comerciais (Execução, incluindo fornecimento, carga e transporte de todos os materiais, exclui escavação) - (Caderno de Bueiros Celulares RT 01.45)</t>
  </si>
  <si>
    <t>RO-8545</t>
  </si>
  <si>
    <t xml:space="preserve">Boca de Bueiro duplo celular de concreto moldado em loco, de 3,50 x 2,50 m com esconsidade de 15º - areia extraída e brita produzida (Execução, incluindo fornecimento, carga e transporte de todos os materiais, exclui escavação) - (Caderno de Bueiros Celulares RT 01.45)</t>
  </si>
  <si>
    <t>RO-8546</t>
  </si>
  <si>
    <t xml:space="preserve">Boca de Bueiro duplo celular de concreto moldado em loco, de 3,50 x 2,50 m com esconsidade de 30º - areia e brita comerciais (Execução, incluindo fornecimento, carga e transporte de todos os materiais, exclui escavação) - (Caderno de Bueiros Celulares RT 01.45)</t>
  </si>
  <si>
    <t>RO-8547</t>
  </si>
  <si>
    <t xml:space="preserve">Boca de Bueiro duplo celular de concreto moldado em loco, de 3,50 x 2,50 m com esconsidade de 30º - areia extraída e brita produzida (Execução, incluindo fornecimento, carga e transporte de todos os materiais, exclui escavação) - (Caderno de Bueiros Celulares RT 01.45)</t>
  </si>
  <si>
    <t>RO-8548</t>
  </si>
  <si>
    <t xml:space="preserve">Boca de Bueiro duplo celular de concreto moldado em loco, de 3,50 x 2,50 m com esconsidade de 45º - areia e brita comerciais (Execução, incluindo fornecimento, carga e transporte de todos os materiais, exclui escavação) - (Caderno de Bueiros Celulares RT 01.45)</t>
  </si>
  <si>
    <t>RO-8549</t>
  </si>
  <si>
    <t xml:space="preserve">Boca de Bueiro duplo celular de concreto moldado em loco, de 3,50 x 2,50 m com esconsidade de 45º - areia extraída e brita produzida (Execução, incluindo fornecimento, carga e transporte de todos os materiais, exclui escavação) - (Caderno de Bueiros Celulares RT 01.45)</t>
  </si>
  <si>
    <t>RO-8550</t>
  </si>
  <si>
    <t xml:space="preserve">Boca de Bueiro duplo celular de concreto moldado em loco, de 3,50 x 3,00 m com esconsidade de 0º - areia e brita comerciais (Execução, incluindo fornecimento, carga e transporte de todos os materiais, exclui escavação) - (Caderno de Bueiros Celulares RT 01.45)</t>
  </si>
  <si>
    <t>RO-8551</t>
  </si>
  <si>
    <t xml:space="preserve">Boca de Bueiro duplo celular de concreto moldado em loco, de 3,50 x 3,00 m com esconsidade de 0º - areia extraída e brita produzida (Execução, incluindo fornecimento, carga e transporte de todos os materiais, exclui escavação) - (Caderno de Bueiros Celulares RT 01.45)</t>
  </si>
  <si>
    <t>RO-8552</t>
  </si>
  <si>
    <t xml:space="preserve">Boca de Bueiro duplo celular de concreto moldado em loco, de 3,50 x 3,00 m com esconsidade de 15º - areia e brita comerciais (Execução, incluindo fornecimento, carga e transporte de todos os materiais, exclui escavação) - (Caderno de Bueiros Celulares RT 01.45)</t>
  </si>
  <si>
    <t>RO-8553</t>
  </si>
  <si>
    <t xml:space="preserve">Boca de Bueiro duplo celular de concreto moldado em loco, de 3,50 x 3,00 m com esconsidade de 15º - areia extraída e brita produzida (Execução, incluindo fornecimento, carga e transporte de todos os materiais, exclui escavação) - (Caderno de Bueiros Celulares RT 01.45)</t>
  </si>
  <si>
    <t>RO-8554</t>
  </si>
  <si>
    <t xml:space="preserve">Boca de Bueiro duplo celular de concreto moldado em loco, de 3,50 x 3,00 m com esconsidade de 30º - areia e brita comerciais (Execução, incluindo fornecimento, carga e transporte de todos os materiais, exclui escavação) - (Caderno de Bueiros Celulares RT 01.45)</t>
  </si>
  <si>
    <t>RO-8555</t>
  </si>
  <si>
    <t xml:space="preserve">Boca de Bueiro duplo celular de concreto moldado em loco, de 3,50 x 3,00 m com esconsidade de 30º - areia extraída e brita produzida (Execução, incluindo fornecimento, carga e transporte de todos os materiais, exclui escavação) - (Caderno de Bueiros Celulares RT 01.45)</t>
  </si>
  <si>
    <t>RO-8556</t>
  </si>
  <si>
    <t xml:space="preserve">Boca de Bueiro duplo celular de concreto moldado em loco, de 3,50 x 3,00 m com esconsidade de 45º - areia e brita comerciais (Execução, incluindo fornecimento, carga e transporte de todos os materiais, exclui escavação) - (Caderno de Bueiros Celulares RT 01.45)</t>
  </si>
  <si>
    <t>RO-8557</t>
  </si>
  <si>
    <t xml:space="preserve">Boca de Bueiro duplo celular de concreto moldado em loco, de 3,50 x 3,00 m com esconsidade de 45º - areia extraída e brita produzida (Execução, incluindo fornecimento, carga e transporte de todos os materiais, exclui escavação) - (Caderno de Bueiros Celulares RT 01.45)</t>
  </si>
  <si>
    <t>RO-8558</t>
  </si>
  <si>
    <t xml:space="preserve">Boca de Bueiro duplo celular de concreto moldado em loco, de 3,50 x 3,50 m com esconsidade de 0º - areia e brita comerciais (Execução, incluindo fornecimento, carga e transporte de todos os materiais, exclui escavação) - (Caderno de Bueiros Celulares RT 01.45)</t>
  </si>
  <si>
    <t>RO-8559</t>
  </si>
  <si>
    <t xml:space="preserve">Boca de Bueiro duplo celular de concreto moldado em loco, de 3,50 x 3,50 m com esconsidade de 0º - areia extraída e brita produzida (Execução, incluindo fornecimento, carga e transporte de todos os materiais, exclui escavação) - (Caderno de Bueiros Celulares RT 01.45)</t>
  </si>
  <si>
    <t>RO-8560</t>
  </si>
  <si>
    <t xml:space="preserve">Boca de Bueiro duplo celular de concreto moldado em loco, de 3,50 x 3,50 m com esconsidade de 15º - areia e brita comerciais (Execução, incluindo fornecimento, carga e transporte de todos os materiais, exclui escavação) - (Caderno de Bueiros Celulares RT 01.45)</t>
  </si>
  <si>
    <t>RO-8561</t>
  </si>
  <si>
    <t xml:space="preserve">Boca de Bueiro duplo celular de concreto moldado em loco, de 3,50 x 3,50 m com esconsidade de 15º - areia extraída e brita produzida (Execução, incluindo fornecimento, carga e transporte de todos os materiais, exclui escavação) - (Caderno de Bueiros Celulares RT 01.45)</t>
  </si>
  <si>
    <t>RO-8562</t>
  </si>
  <si>
    <t xml:space="preserve">Boca de Bueiro duplo celular de concreto moldado em loco, de 3,50 x 3,50 m com esconsidade de 30º - areia e brita comerciais (Execução, incluindo fornecimento, carga e transporte de todos os materiais, exclui escavação) - (Caderno de Bueiros Celulares RT 01.45)</t>
  </si>
  <si>
    <t>RO-8563</t>
  </si>
  <si>
    <t xml:space="preserve">Boca de Bueiro duplo celular de concreto moldado em loco, de 3,50 x 3,50 m com esconsidade de 30º - areia extraída e brita produzida (Execução, incluindo fornecimento, carga e transporte de todos os materiais, exclui escavação) - (Caderno de Bueiros Celulares RT 01.45)</t>
  </si>
  <si>
    <t>RO-8564</t>
  </si>
  <si>
    <t xml:space="preserve">Boca de Bueiro duplo celular de concreto moldado em loco, de 3,50 x 3,50 m com esconsidade de 45º - areia e brita comerciais (Execução, incluindo fornecimento, carga e transporte de todos os materiais, exclui escavação) - (Caderno de Bueiros Celulares RT 01.45)</t>
  </si>
  <si>
    <t>RO-8565</t>
  </si>
  <si>
    <t xml:space="preserve">Boca de Bueiro duplo celular de concreto moldado em loco, de 3,50 x 3,50 m com esconsidade de 45º - areia extraída e brita produzida (Execução, incluindo fornecimento, carga e transporte de todos os materiais, exclui escavação) - (Caderno de Bueiros Celulares RT 01.45)</t>
  </si>
  <si>
    <t>RO-8566</t>
  </si>
  <si>
    <t xml:space="preserve">Boca de Bueiro duplo celular de concreto moldado em loco, de 4,00 x 3,00 m com esconsidade de 0º - areia e brita comerciais (Execução, incluindo fornecimento, carga e transporte de todos os materiais, exclui escavação) - (Caderno de Bueiros Celulares RT 01.45)</t>
  </si>
  <si>
    <t>RO-8567</t>
  </si>
  <si>
    <t xml:space="preserve">Boca de Bueiro duplo celular de concreto moldado em loco, de 4,00 x 3,00 m com esconsidade de 0º - areia extraída e brita produzida (Execução, incluindo fornecimento, carga e transporte de todos os materiais, exclui escavação) - (Caderno de Bueiros Celulares RT 01.45)</t>
  </si>
  <si>
    <t>RO-8568</t>
  </si>
  <si>
    <t xml:space="preserve">Boca de Bueiro duplo celular de concreto moldado em loco, de 4,00 x 3,00 m com esconsidade de 15º - areia e brita comerciais (Execução, incluindo fornecimento, carga e transporte de todos os materiais, exclui escavação) - (Caderno de Bueiros Celulares RT 01.45)</t>
  </si>
  <si>
    <t>RO-8569</t>
  </si>
  <si>
    <t xml:space="preserve">Boca de Bueiro duplo celular de concreto moldado em loco, de 4,00 x 3,00 m com esconsidade de 15º - areia extraída e brita produzida (Execução, incluindo fornecimento, carga e transporte de todos os materiais, exclui escavação) - (Caderno de Bueiros Celulares RT 01.45)</t>
  </si>
  <si>
    <t>RO-8570</t>
  </si>
  <si>
    <t xml:space="preserve">Boca de Bueiro duplo celular de concreto moldado em loco, de 4,00 x 3,00 m com esconsidade de 30º - areia e brita comerciais (Execução, incluindo fornecimento, carga e transporte de todos os materiais, exclui escavação) - (Caderno de Bueiros Celulares RT 01.45)</t>
  </si>
  <si>
    <t>RO-8571</t>
  </si>
  <si>
    <t xml:space="preserve">Boca de Bueiro duplo celular de concreto moldado em loco, de 4,00 x 3,00 m com esconsidade de 30º - areia extraída e brita produzida (Execução, incluindo fornecimento, carga e transporte de todos os materiais, exclui escavação) - (Caderno de Bueiros Celulares RT 01.45)</t>
  </si>
  <si>
    <t>RO-8572</t>
  </si>
  <si>
    <t xml:space="preserve">Boca de Bueiro duplo celular de concreto moldado em loco, de 4,00 x 3,00 m com esconsidade de 45º - areia e brita comerciais (Execução, incluindo fornecimento, carga e transporte de todos os materiais, exclui escavação) - (Caderno de Bueiros Celulares RT 01.45)</t>
  </si>
  <si>
    <t>RO-8573</t>
  </si>
  <si>
    <t xml:space="preserve">Boca de Bueiro duplo celular de concreto moldado em loco, de 4,00 x 3,00 m com esconsidade de 45º - areia extraída e brita produzida (Execução, incluindo fornecimento, carga e transporte de todos os materiais, exclui escavação) - (Caderno de Bueiros Celulares RT 01.45)</t>
  </si>
  <si>
    <t>RO-8574</t>
  </si>
  <si>
    <t xml:space="preserve">Boca de Bueiro duplo celular de concreto moldado em loco, de 4,00 x 3,50 m com esconsidade de 0º - areia e brita comerciais (Execução, incluindo fornecimento, carga e transporte de todos os materiais, exclui escavação) - (Caderno de Bueiros Celulares RT 01.45)</t>
  </si>
  <si>
    <t>RO-8575</t>
  </si>
  <si>
    <t xml:space="preserve">Boca de Bueiro duplo celular de concreto moldado em loco, de 4,00 x 3,50 m com esconsidade de 0º - areia extraída e brita produzida (Execução, incluindo fornecimento, carga e transporte de todos os materiais, exclui escavação) - (Caderno de Bueiros Celulares RT 01.45)</t>
  </si>
  <si>
    <t>RO-8576</t>
  </si>
  <si>
    <t xml:space="preserve">Boca de Bueiro duplo celular de concreto moldado em loco, de 4,00 x 3,50 m com esconsidade de 15º - areia e brita comerciais (Execução, incluindo fornecimento, carga e transporte de todos os materiais, exclui escavação) - (Caderno de Bueiros Celulares RT 01.45)</t>
  </si>
  <si>
    <t>RO-8577</t>
  </si>
  <si>
    <t xml:space="preserve">Boca de Bueiro duplo celular de concreto moldado em loco, de 4,00 x 3,50 m com esconsidade de 15º - areia extraída e brita produzida (Execução, incluindo fornecimento, carga e transporte de todos os materiais, exclui escavação) - (Caderno de Bueiros Celulares RT 01.45)</t>
  </si>
  <si>
    <t>RO-8578</t>
  </si>
  <si>
    <t xml:space="preserve">Boca de Bueiro duplo celular de concreto moldado em loco, de 4,00 x 3,50 m com esconsidade de 30º - areia e brita comerciais (Execução, incluindo fornecimento, carga e transporte de todos os materiais, exclui escavação) - (Caderno de Bueiros Celulares RT 01.45)</t>
  </si>
  <si>
    <t>RO-8579</t>
  </si>
  <si>
    <t xml:space="preserve">Boca de Bueiro duplo celular de concreto moldado em loco, de 4,00 x 3,50 m com esconsidade de 30º - areia extraída e brita produzida (Execução, incluindo fornecimento, carga e transporte de todos os materiais, exclui escavação) - (Caderno de Bueiros Celulares RT 01.45)</t>
  </si>
  <si>
    <t>RO-8580</t>
  </si>
  <si>
    <t xml:space="preserve">Boca de Bueiro duplo celular de concreto moldado em loco, de 4,00 x 3,50 m com esconsidade de 45º - areia e brita comerciais (Execução, incluindo fornecimento, carga e transporte de todos os materiais, exclui escavação) - (Caderno de Bueiros Celulares RT 01.45)</t>
  </si>
  <si>
    <t>RO-8581</t>
  </si>
  <si>
    <t xml:space="preserve">Boca de Bueiro duplo celular de concreto moldado em loco, de 4,00 x 3,50 m com esconsidade de 45º - areia extraída e brita produzida (Execução, incluindo fornecimento, carga e transporte de todos os materiais, exclui escavação) - (Caderno de Bueiros Celulares RT 01.45)</t>
  </si>
  <si>
    <t>RO-8582</t>
  </si>
  <si>
    <t xml:space="preserve">Boca de Bueiro duplo celular de concreto moldado em loco, de 4,00 x 4,00 m com esconsidade de 0º - areia e brita comerciais (Execução, incluindo fornecimento, carga e transporte de todos os materiais, exclui escavação) - (Caderno de Bueiros Celulares RT 01.45)</t>
  </si>
  <si>
    <t>RO-8583</t>
  </si>
  <si>
    <t xml:space="preserve">Boca de Bueiro duplo celular de concreto moldado em loco, de 4,00 x 4,00 m com esconsidade de 0º - areia extraída e brita produzida (Execução, incluindo fornecimento, carga e transporte de todos os materiais, exclui escavação) - (Caderno de Bueiros Celulares RT 01.45)</t>
  </si>
  <si>
    <t>RO-8584</t>
  </si>
  <si>
    <t xml:space="preserve">Boca de Bueiro duplo celular de concreto moldado em loco, de 4,00 x 4,00 m com esconsidade de 15º - areia e brita comerciais (Execução, incluindo fornecimento, carga e transporte de todos os materiais, exclui escavação) - (Caderno de Bueiros Celulares RT 01.45)</t>
  </si>
  <si>
    <t>RO-8585</t>
  </si>
  <si>
    <t xml:space="preserve">Boca de Bueiro duplo celular de concreto moldado em loco, de 4,00 x 4,00 m com esconsidade de 15º - areia extraída e brita produzida (Execução, incluindo fornecimento, carga e transporte de todos os materiais, exclui escavação) - (Caderno de Bueiros Celulares RT 01.45)</t>
  </si>
  <si>
    <t>RO-8586</t>
  </si>
  <si>
    <t xml:space="preserve">Boca de Bueiro duplo celular de concreto moldado em loco, de 4,00 x 4,00 m com esconsidade de 30º - areia e brita comerciais (Execução, incluindo fornecimento, carga e transporte de todos os materiais, exclui escavação) - (Caderno de Bueiros Celulares RT 01.45)</t>
  </si>
  <si>
    <t>RO-8587</t>
  </si>
  <si>
    <t xml:space="preserve">Boca de Bueiro duplo celular de concreto moldado em loco, de 4,00 x 4,00 m com esconsidade de 30º - areia extraída e brita produzida (Execução, incluindo fornecimento, carga e transporte de todos os materiais, exclui escavação) - (Caderno de Bueiros Celulares RT 01.45)</t>
  </si>
  <si>
    <t>RO-8588</t>
  </si>
  <si>
    <t xml:space="preserve">Boca de Bueiro duplo celular de concreto moldado em loco, de 4,00 x 4,00 m com esconsidade de 45º - areia e brita comerciais (Execução, incluindo fornecimento, carga e transporte de todos os materiais, exclui escavação) - (Caderno de Bueiros Celulares RT 01.45)</t>
  </si>
  <si>
    <t>RO-8589</t>
  </si>
  <si>
    <t xml:space="preserve">Boca de Bueiro duplo celular de concreto moldado em loco, de 4,00 x 4,00 m com esconsidade de 45º - areia extraída e brita produzida (Execução, incluindo fornecimento, carga e transporte de todos os materiais, exclui escavação) - (Caderno de Bueiros Celulares RT 01.45)</t>
  </si>
  <si>
    <t>RO-8231</t>
  </si>
  <si>
    <t xml:space="preserve">Boca de Bueiro simples celular de concreto moldado em loco, de 1,50 x 1,50 m com esconsidade de 0º - areia e brita comerciais (Execução, incluindo fornecimento, carga e transporte de todos os materiais, exclui escavação) - (Caderno de Bueiros Celulares RT 01.45)</t>
  </si>
  <si>
    <t>RO-8232</t>
  </si>
  <si>
    <t xml:space="preserve">Boca de Bueiro simples celular de concreto moldado em loco, de 1,50 x 1,50 m com esconsidade de 0º - areia extraída e brita produzida (Execução, incluindo fornecimento, carga e transporte de todos os materiais, exclui escavação) - (Caderno de Bueiros Celulares RT 01.45)</t>
  </si>
  <si>
    <t>RO-8233</t>
  </si>
  <si>
    <t xml:space="preserve">Boca de Bueiro simples celular de concreto moldado em loco, de 1,50 x 1,50 m com esconsidade de 15º - areia e brita comerciais (Execução, incluindo fornecimento, carga e transporte de todos os materiais, exclui escavação) - (Caderno de Bueiros Celulares RT 01.45)</t>
  </si>
  <si>
    <t>RO-8234</t>
  </si>
  <si>
    <t xml:space="preserve">Boca de Bueiro simples celular de concreto moldado em loco, de 1,50 x 1,50 m com esconsidade de 15º - areia extraída e brita produzida (Execução, incluindo fornecimento, carga e transporte de todos os materiais, exclui escavação) - (Caderno de Bueiros Celulares RT 01.45)</t>
  </si>
  <si>
    <t>RO-8235</t>
  </si>
  <si>
    <t xml:space="preserve">Boca de Bueiro simples celular de concreto moldado em loco, de 1,50 x 1,50 m com esconsidade de 30º - areia e brita comerciais (Execução, incluindo fornecimento, carga e transporte de todos os materiais, exclui escavação) - (Caderno de Bueiros Celulares RT 01.45)</t>
  </si>
  <si>
    <t>RO-8236</t>
  </si>
  <si>
    <t xml:space="preserve">Boca de Bueiro simples celular de concreto moldado em loco, de 1,50 x 1,50 m com esconsidade de 30º - areia extraída e brita produzida (Execução, incluindo fornecimento, carga e transporte de todos os materiais, exclui escavação) - (Caderno de Bueiros Celulares RT 01.45)</t>
  </si>
  <si>
    <t>RO-8237</t>
  </si>
  <si>
    <t xml:space="preserve">Boca de Bueiro simples celular de concreto moldado em loco, de 1,50 x 1,50 m com esconsidade de 45º - areia e brita comerciais (Execução, incluindo fornecimento, carga e transporte de todos os materiais, exclui escavação) - (Caderno de Bueiros Celulares RT 01.45)</t>
  </si>
  <si>
    <t>RO-8238</t>
  </si>
  <si>
    <t xml:space="preserve">Boca de Bueiro simples celular de concreto moldado em loco, de 1,50 x 1,50 m com esconsidade de 45º - areia extraída e brita produzida (Execução, incluindo fornecimento, carga e transporte de todos os materiais, exclui escavação) - (Caderno de Bueiros Celulares RT 01.45)</t>
  </si>
  <si>
    <t>RO-8239</t>
  </si>
  <si>
    <t xml:space="preserve">Boca de Bueiro simples celular de concreto moldado em loco, de 2,00 x 2,00 m com esconsidade de 0º - areia e brita comerciais (Execução, incluindo fornecimento, carga e transporte de todos os materiais, exclui escavação) - (Caderno de Bueiros Celulares RT 01.45)</t>
  </si>
  <si>
    <t>RO-8240</t>
  </si>
  <si>
    <t xml:space="preserve">Boca de Bueiro simples celular de concreto moldado em loco, de 2,00 x 2,00 m com esconsidade de 0º - areia extraída e brita produzida (Execução, incluindo fornecimento, carga e transporte de todos os materiais, exclui escavação) - (Caderno de Bueiros Celulares RT 01.45)</t>
  </si>
  <si>
    <t>RO-8241</t>
  </si>
  <si>
    <t xml:space="preserve">Boca de Bueiro simples celular de concreto moldado em loco, de 2,00 x 2,00 m com esconsidade de 15º - areia e brita comerciais (Execução, incluindo fornecimento, carga e transporte de todos os materiais, exclui escavação) - (Caderno de Bueiros Celulares RT 01.45)</t>
  </si>
  <si>
    <t>RO-8242</t>
  </si>
  <si>
    <t xml:space="preserve">Boca de Bueiro simples celular de concreto moldado em loco, de 2,00 x 2,00 m com esconsidade de 15º - areia extraída e brita produzida (Execução, incluindo fornecimento, carga e transporte de todos os materiais, exclui escavação) - (Caderno de Bueiros Celulares RT 01.45)</t>
  </si>
  <si>
    <t>RO-8243</t>
  </si>
  <si>
    <t xml:space="preserve">Boca de Bueiro simples celular de concreto moldado em loco, de 2,00 x 2,00 m com esconsidade de 30º - areia e brita comerciais (Execução, incluindo fornecimento, carga e transporte de todos os materiais, exclui escavação) - (Caderno de Bueiros Celulares RT 01.45)</t>
  </si>
  <si>
    <t>RO-8244</t>
  </si>
  <si>
    <t xml:space="preserve">Boca de Bueiro simples celular de concreto moldado em loco, de 2,00 x 2,00 m com esconsidade de 30º - areia extraída e brita produzida (Execução, incluindo fornecimento, carga e transporte de todos os materiais, exclui escavação) - (Caderno de Bueiros Celulares RT 01.45)</t>
  </si>
  <si>
    <t>RO-8245</t>
  </si>
  <si>
    <t xml:space="preserve">Boca de Bueiro simples celular de concreto moldado em loco, de 2,00 x 2,00 m com esconsidade de 45º - areia e brita comerciais (Execução, incluindo fornecimento, carga e transporte de todos os materiais, exclui escavação) - (Caderno de Bueiros Celulares RT 01.45)</t>
  </si>
  <si>
    <t>RO-8246</t>
  </si>
  <si>
    <t xml:space="preserve">Boca de Bueiro simples celular de concreto moldado em loco, de 2,00 x 2,00 m com esconsidade de 45º - areia extraída e brita produzida (Execução, incluindo fornecimento, carga e transporte de todos os materiais, exclui escavação) - (Caderno de Bueiros Celulares RT 01.45)</t>
  </si>
  <si>
    <t>RO-8247</t>
  </si>
  <si>
    <t xml:space="preserve">Boca de Bueiro simples celular de concreto moldado em loco, de 2,00 x 2,50 m com esconsidade de 0º - areia e brita comerciais (Execução, incluindo fornecimento, carga e transporte de todos os materiais, exclui escavação) - (Caderno de Bueiros Celulares RT 01.45)</t>
  </si>
  <si>
    <t>RO-8248</t>
  </si>
  <si>
    <t xml:space="preserve">Boca de Bueiro simples celular de concreto moldado em loco, de 2,00 x 2,50 m com esconsidade de 0º - areia extraída e brita produzida (Execução, incluindo fornecimento, carga e transporte de todos os materiais, exclui escavação) - (Caderno de Bueiros Celulares RT 01.45)</t>
  </si>
  <si>
    <t>RO-8249</t>
  </si>
  <si>
    <t xml:space="preserve">Boca de Bueiro simples celular de concreto moldado em loco, de 2,00 x 2,50 m com esconsidade de 15º - areia e brita comerciais (Execução, incluindo fornecimento, carga e transporte de todos os materiais, exclui escavação) - (Caderno de Bueiros Celulares RT 01.45)</t>
  </si>
  <si>
    <t>RO-8250</t>
  </si>
  <si>
    <t xml:space="preserve">Boca de Bueiro simples celular de concreto moldado em loco, de 2,00 x 2,50 m com esconsidade de 15º - areia extraída e brita produzida (Execução, incluindo fornecimento, carga e transporte de todos os materiais, exclui escavação) - (Caderno de Bueiros Celulares RT 01.45)</t>
  </si>
  <si>
    <t>RO-8251</t>
  </si>
  <si>
    <t xml:space="preserve">Boca de Bueiro simples celular de concreto moldado em loco, de 2,00 x 2,50 m com esconsidade de 30º - areia e brita comerciais (Execução, incluindo fornecimento, carga e transporte de todos os materiais, exclui escavação) - (Caderno de Bueiros Celulares RT 01.45)</t>
  </si>
  <si>
    <t>RO-8252</t>
  </si>
  <si>
    <t xml:space="preserve">Boca de Bueiro simples celular de concreto moldado em loco, de 2,00 x 2,50 m com esconsidade de 30º - areia extraída e brita produzida (Execução, incluindo fornecimento, carga e transporte de todos os materiais, exclui escavação) - (Caderno de Bueiros Celulares RT 01.45)</t>
  </si>
  <si>
    <t>RO-8253</t>
  </si>
  <si>
    <t xml:space="preserve">Boca de Bueiro simples celular de concreto moldado em loco, de 2,00 x 2,50 m com esconsidade de 45º - areia e brita comerciais (Execução, incluindo fornecimento, carga e transporte de todos os materiais, exclui escavação) - (Caderno de Bueiros Celulares RT 01.45)</t>
  </si>
  <si>
    <t>RO-8254</t>
  </si>
  <si>
    <t xml:space="preserve">Boca de Bueiro simples celular de concreto moldado em loco, de 2,00 x 2,50 m com esconsidade de 45º - areia extraída e brita produzida (Execução, incluindo fornecimento, carga e transporte de todos os materiais, exclui escavação) - (Caderno de Bueiros Celulares RT 01.45)</t>
  </si>
  <si>
    <t>RO-8255</t>
  </si>
  <si>
    <t xml:space="preserve">Boca de Bueiro simples celular de concreto moldado em loco, de 2,00 x 3,00 m com esconsidade de 0º - areia e brita comerciais (Execução, incluindo fornecimento, carga e transporte de todos os materiais, exclui escavação) - (Caderno de Bueiros Celulares RT 01.45)</t>
  </si>
  <si>
    <t>RO-8256</t>
  </si>
  <si>
    <t xml:space="preserve">Boca de Bueiro simples celular de concreto moldado em loco, de 2,00 x 3,00 m com esconsidade de 0º - areia extraída e brita produzida (Execução, incluindo fornecimento, carga e transporte de todos os materiais, exclui escavação) - (Caderno de Bueiros Celulares RT 01.45)</t>
  </si>
  <si>
    <t>RO-8257</t>
  </si>
  <si>
    <t xml:space="preserve">Boca de Bueiro simples celular de concreto moldado em loco, de 2,00 x 3,00 m com esconsidade de 15º - areia e brita comerciais (Execução, incluindo fornecimento, carga e transporte de todos os materiais, exclui escavação) - (Caderno de Bueiros Celulares RT 01.45)</t>
  </si>
  <si>
    <t>RO-8258</t>
  </si>
  <si>
    <t xml:space="preserve">Boca de Bueiro simples celular de concreto moldado em loco, de 2,00 x 3,00 m com esconsidade de 15º - areia extraída e brita produzida (Execução, incluindo fornecimento, carga e transporte de todos os materiais, exclui escavação) - (Caderno de Bueiros Celulares RT 01.45)</t>
  </si>
  <si>
    <t>RO-8259</t>
  </si>
  <si>
    <t xml:space="preserve">Boca de Bueiro simples celular de concreto moldado em loco, de 2,00 x 3,00 m com esconsidade de 30º - areia e brita comerciais (Execução, incluindo fornecimento, carga e transporte de todos os materiais, exclui escavação) - (Caderno de Bueiros Celulares RT 01.45)</t>
  </si>
  <si>
    <t>RO-8260</t>
  </si>
  <si>
    <t xml:space="preserve">Boca de Bueiro simples celular de concreto moldado em loco, de 2,00 x 3,00 m com esconsidade de 30º - areia extraída e brita produzida (Execução, incluindo fornecimento, carga e transporte de todos os materiais, exclui escavação) - (Caderno de Bueiros Celulares RT 01.45)</t>
  </si>
  <si>
    <t>RO-8261</t>
  </si>
  <si>
    <t xml:space="preserve">Boca de Bueiro simples celular de concreto moldado em loco, de 2,00 x 3,00 m com esconsidade de 45º - areia e brita comerciais (Execução, incluindo fornecimento, carga e transporte de todos os materiais, exclui escavação) - (Caderno de Bueiros Celulares RT 01.45)</t>
  </si>
  <si>
    <t>RO-8262</t>
  </si>
  <si>
    <t xml:space="preserve">Boca de Bueiro simples celular de concreto moldado em loco, de 2,00 x 3,00 m com esconsidade de 45º - areia extraída e brita produzida (Execução, incluindo fornecimento, carga e transporte de todos os materiais, exclui escavação) - (Caderno de Bueiros Celulares RT 01.45)</t>
  </si>
  <si>
    <t>RO-8263</t>
  </si>
  <si>
    <t xml:space="preserve">Boca de Bueiro simples celular de concreto moldado em loco, de 2,50 x 2,50 m com esconsidade de 0º - areia e brita comerciais (Execução, incluindo fornecimento, carga e transporte de todos os materiais, exclui escavação) - (Caderno de Bueiros Celulares RT 01.45)</t>
  </si>
  <si>
    <t>RO-8264</t>
  </si>
  <si>
    <t xml:space="preserve">Boca de Bueiro simples celular de concreto moldado em loco, de 2,50 x 2,50 m com esconsidade de 0º - areia extraída e brita produzida (Execução, incluindo fornecimento, carga e transporte de todos os materiais, exclui escavação) - (Caderno de Bueiros Celulares RT 01.45)</t>
  </si>
  <si>
    <t>RO-8265</t>
  </si>
  <si>
    <t xml:space="preserve">Boca de Bueiro simples celular de concreto moldado em loco, de 2,50 x 2,50 m com esconsidade de 15º - areia e brita comerciais (Execução, incluindo fornecimento, carga e transporte de todos os materiais, exclui escavação) - (Caderno de Bueiros Celulares RT 01.45)</t>
  </si>
  <si>
    <t>RO-8266</t>
  </si>
  <si>
    <t xml:space="preserve">Boca de Bueiro simples celular de concreto moldado em loco, de 2,50 x 2,50 m com esconsidade de 15º - areia extraída e brita produzida (Execução, incluindo fornecimento, carga e transporte de todos os materiais, exclui escavação) - (Caderno de Bueiros Celulares RT 01.45)</t>
  </si>
  <si>
    <t>RO-8267</t>
  </si>
  <si>
    <t xml:space="preserve">Boca de Bueiro simples celular de concreto moldado em loco, de 2,50 x 2,50 m com esconsidade de 30º - areia e brita comerciais (Execução, incluindo fornecimento, carga e transporte de todos os materiais, exclui escavação) - (Caderno de Bueiros Celulares RT 01.45)</t>
  </si>
  <si>
    <t>RO-8268</t>
  </si>
  <si>
    <t xml:space="preserve">Boca de Bueiro simples celular de concreto moldado em loco, de 2,50 x 2,50 m com esconsidade de 30º - areia extraída e brita produzida (Execução, incluindo fornecimento, carga e transporte de todos os materiais, exclui escavação) - (Caderno de Bueiros Celulares RT 01.45)</t>
  </si>
  <si>
    <t>RO-8269</t>
  </si>
  <si>
    <t xml:space="preserve">Boca de Bueiro simples celular de concreto moldado em loco, de 2,50 x 2,50 m com esconsidade de 45º - areia e brita comerciais (Execução, incluindo fornecimento, carga e transporte de todos os materiais, exclui escavação) - (Caderno de Bueiros Celulares RT 01.45)</t>
  </si>
  <si>
    <t>RO-8270</t>
  </si>
  <si>
    <t xml:space="preserve">Boca de Bueiro simples celular de concreto moldado em loco, de 2,50 x 2,50 m com esconsidade de 45º - areia extraída e brita produzida (Execução, incluindo fornecimento, carga e transporte de todos os materiais, exclui escavação) - (Caderno de Bueiros Celulares RT 01.45)</t>
  </si>
  <si>
    <t>RO-8271</t>
  </si>
  <si>
    <t xml:space="preserve">Boca de Bueiro simples celular de concreto moldado em loco, de 2,50 x 3,00 m com esconsidade de 0º - areia e brita comerciais (Execução, incluindo fornecimento, carga e transporte de todos os materiais, exclui escavação) - (Caderno de Bueiros Celulares RT 01.45)</t>
  </si>
  <si>
    <t>RO-8272</t>
  </si>
  <si>
    <t xml:space="preserve">Boca de Bueiro simples celular de concreto moldado em loco, de 2,50 x 3,00 m com esconsidade de 0º - areia extraída e brita produzida (Execução, incluindo fornecimento, carga e transporte de todos os materiais, exclui escavação) - (Caderno de Bueiros Celulares RT 01.45)</t>
  </si>
  <si>
    <t>RO-8273</t>
  </si>
  <si>
    <t xml:space="preserve">Boca de Bueiro simples celular de concreto moldado em loco, de 2,50 x 3,00 m com esconsidade de 15º - areia e brita comerciais (Execução, incluindo fornecimento, carga e transporte de todos os materiais, exclui escavação) - (Caderno de Bueiros Celulares RT 01.45)</t>
  </si>
  <si>
    <t>RO-8274</t>
  </si>
  <si>
    <t xml:space="preserve">Boca de Bueiro simples celular de concreto moldado em loco, de 2,50 x 3,00 m com esconsidade de 15º - areia extraída e brita produzida (Execução, incluindo fornecimento, carga e transporte de todos os materiais, exclui escavação) - (Caderno de Bueiros Celulares RT 01.45)</t>
  </si>
  <si>
    <t>RO-8275</t>
  </si>
  <si>
    <t xml:space="preserve">Boca de Bueiro simples celular de concreto moldado em loco, de 2,50 x 3,00 m com esconsidade de 30º - areia e brita comerciais (Execução, incluindo fornecimento, carga e transporte de todos os materiais, exclui escavação) - (Caderno de Bueiros Celulares RT 01.45)</t>
  </si>
  <si>
    <t>RO-8276</t>
  </si>
  <si>
    <t xml:space="preserve">Boca de Bueiro simples celular de concreto moldado em loco, de 2,50 x 3,00 m com esconsidade de 30º - areia extraída e brita produzida (Execução, incluindo fornecimento, carga e transporte de todos os materiais, exclui escavação) - (Caderno de Bueiros Celulares RT 01.45)</t>
  </si>
  <si>
    <t>RO-8277</t>
  </si>
  <si>
    <t xml:space="preserve">Boca de Bueiro simples celular de concreto moldado em loco, de 2,50 x 3,00 m com esconsidade de 45º - areia e brita comerciais (Execução, incluindo fornecimento, carga e transporte de todos os materiais, exclui escavação) - (Caderno de Bueiros Celulares RT 01.45)</t>
  </si>
  <si>
    <t>RO-8278</t>
  </si>
  <si>
    <t xml:space="preserve">Boca de Bueiro simples celular de concreto moldado em loco, de 2,50 x 3,00 m com esconsidade de 45º - areia extraída e brita produzida (Execução, incluindo fornecimento, carga e transporte de todos os materiais, exclui escavação) - (Caderno de Bueiros Celulares RT 01.45)</t>
  </si>
  <si>
    <t>RO-8279</t>
  </si>
  <si>
    <t xml:space="preserve">Boca de Bueiro simples celular de concreto moldado em loco, de 3,00 x 2,00 m com esconsidade de 0º - areia e brita comerciais (Execução, incluindo fornecimento, carga e transporte de todos os materiais, exclui escavação) - (Caderno de Bueiros Celulares RT 01.45)</t>
  </si>
  <si>
    <t>RO-8280</t>
  </si>
  <si>
    <t xml:space="preserve">Boca de Bueiro simples celular de concreto moldado em loco, de 3,00 x 2,00 m com esconsidade de 0º - areia extraída e brita produzida (Execução, incluindo fornecimento, carga e transporte de todos os materiais, exclui escavação) - (Caderno de Bueiros Celulares RT 01.45)</t>
  </si>
  <si>
    <t>RO-8281</t>
  </si>
  <si>
    <t xml:space="preserve">Boca de Bueiro simples celular de concreto moldado em loco, de 3,00 x 2,00 m com esconsidade de 15º - areia e brita comerciais (Execução, incluindo fornecimento, carga e transporte de todos os materiais, exclui escavação) - (Caderno de Bueiros Celulares RT 01.45)</t>
  </si>
  <si>
    <t>RO-8282</t>
  </si>
  <si>
    <t xml:space="preserve">Boca de Bueiro simples celular de concreto moldado em loco, de 3,00 x 2,00 m com esconsidade de 15º - areia extraída e brita produzida (Execução, incluindo fornecimento, carga e transporte de todos os materiais, exclui escavação) - (Caderno de Bueiros Celulares RT 01.45)</t>
  </si>
  <si>
    <t>RO-8283</t>
  </si>
  <si>
    <t xml:space="preserve">Boca de Bueiro simples celular de concreto moldado em loco, de 3,00 x 2,00 m com esconsidade de 30º - areia e brita comerciais (Execução, incluindo fornecimento, carga e transporte de todos os materiais, exclui escavação) - (Caderno de Bueiros Celulares RT 01.45)</t>
  </si>
  <si>
    <t>RO-8284</t>
  </si>
  <si>
    <t xml:space="preserve">Boca de Bueiro simples celular de concreto moldado em loco, de 3,00 x 2,00 m com esconsidade de 30º - areia extraída e brita produzida (Execução, incluindo fornecimento, carga e transporte de todos os materiais, exclui escavação) - (Caderno de Bueiros Celulares RT 01.45)</t>
  </si>
  <si>
    <t>RO-8285</t>
  </si>
  <si>
    <t xml:space="preserve">Boca de Bueiro simples celular de concreto moldado em loco, de 3,00 x 2,00 m com esconsidade de 45º - areia e brita comerciais (Execução, incluindo fornecimento, carga e transporte de todos os materiais, exclui escavação) - (Caderno de Bueiros Celulares RT 01.45)</t>
  </si>
  <si>
    <t>RO-8286</t>
  </si>
  <si>
    <t xml:space="preserve">Boca de Bueiro simples celular de concreto moldado em loco, de 3,00 x 2,00 m com esconsidade de 45º - areia extraída e brita produzida (Execução, incluindo fornecimento, carga e transporte de todos os materiais, exclui escavação) - (Caderno de Bueiros Celulares RT 01.45)</t>
  </si>
  <si>
    <t>RO-8287</t>
  </si>
  <si>
    <t xml:space="preserve">Boca de Bueiro simples celular de concreto moldado em loco, de 3,00 x 2,50 m com esconsidade de 0º - areia e brita comerciais (Execução, incluindo fornecimento, carga e transporte de todos os materiais, exclui escavação) - (Caderno de Bueiros Celulares RT 01.45)</t>
  </si>
  <si>
    <t>RO-8288</t>
  </si>
  <si>
    <t xml:space="preserve">Boca de Bueiro simples celular de concreto moldado em loco, de 3,00 x 2,50 m com esconsidade de 0º - areia extraída e brita produzida (Execução, incluindo fornecimento, carga e transporte de todos os materiais, exclui escavação) - (Caderno de Bueiros Celulares RT 01.45)</t>
  </si>
  <si>
    <t>RO-8289</t>
  </si>
  <si>
    <t xml:space="preserve">Boca de Bueiro simples celular de concreto moldado em loco, de 3,00 x 2,50 m com esconsidade de 15º - areia e brita comerciais (Execução, incluindo fornecimento, carga e transporte de todos os materiais, exclui escavação) - (Caderno de Bueiros Celulares RT 01.45)</t>
  </si>
  <si>
    <t>RO-8290</t>
  </si>
  <si>
    <t xml:space="preserve">Boca de Bueiro simples celular de concreto moldado em loco, de 3,00 x 2,50 m com esconsidade de 15º - areia extraída e brita produzida (Execução, incluindo fornecimento, carga e transporte de todos os materiais, exclui escavação) - (Caderno de Bueiros Celulares RT 01.45)</t>
  </si>
  <si>
    <t>RO-8291</t>
  </si>
  <si>
    <t xml:space="preserve">Boca de Bueiro simples celular de concreto moldado em loco, de 3,00 x 2,50 m com esconsidade de 30º - areia e brita comerciais (Execução, incluindo fornecimento, carga e transporte de todos os materiais, exclui escavação) - (Caderno de Bueiros Celulares RT 01.45)</t>
  </si>
  <si>
    <t>RO-8292</t>
  </si>
  <si>
    <t xml:space="preserve">Boca de Bueiro simples celular de concreto moldado em loco, de 3,00 x 2,50 m com esconsidade de 30º - areia extraída e brita produzida (Execução, incluindo fornecimento, carga e transporte de todos os materiais, exclui escavação) - (Caderno de Bueiros Celulares RT 01.45)</t>
  </si>
  <si>
    <t>RO-8293</t>
  </si>
  <si>
    <t xml:space="preserve">Boca de Bueiro simples celular de concreto moldado em loco, de 3,00 x 2,50 m com esconsidade de 45º - areia e brita comerciais (Execução, incluindo fornecimento, carga e transporte de todos os materiais, exclui escavação) - (Caderno de Bueiros Celulares RT 01.45)</t>
  </si>
  <si>
    <t>RO-8294</t>
  </si>
  <si>
    <t xml:space="preserve">Boca de Bueiro simples celular de concreto moldado em loco, de 3,00 x 2,50 m com esconsidade de 45º - areia extraída e brita produzida (Execução, incluindo fornecimento, carga e transporte de todos os materiais, exclui escavação) - (Caderno de Bueiros Celulares RT 01.45)</t>
  </si>
  <si>
    <t>RO-8295</t>
  </si>
  <si>
    <t xml:space="preserve">Boca de Bueiro simples celular de concreto moldado em loco, de 3,00 x 3,00 m com esconsidade de 0º - areia e brita comerciais (Execução, incluindo fornecimento, carga e transporte de todos os materiais, exclui escavação) - (Caderno de Bueiros Celulares RT 01.45)</t>
  </si>
  <si>
    <t>RO-8296</t>
  </si>
  <si>
    <t xml:space="preserve">Boca de Bueiro simples celular de concreto moldado em loco, de 3,00 x 3,00 m com esconsidade de 0º - areia extraída e brita produzida (Execução, incluindo fornecimento, carga e transporte de todos os materiais, exclui escavação) - (Caderno de Bueiros Celulares RT 01.45)</t>
  </si>
  <si>
    <t>RO-8297</t>
  </si>
  <si>
    <t xml:space="preserve">Boca de Bueiro simples celular de concreto moldado em loco, de 3,00 x 3,00 m com esconsidade de 15º - areia e brita comerciais (Execução, incluindo fornecimento, carga e transporte de todos os materiais, exclui escavação) - (Caderno de Bueiros Celulares RT 01.45)</t>
  </si>
  <si>
    <t>RO-8298</t>
  </si>
  <si>
    <t xml:space="preserve">Boca de Bueiro simples celular de concreto moldado em loco, de 3,00 x 3,00 m com esconsidade de 15º - areia extraída e brita produzida (Execução, incluindo fornecimento, carga e transporte de todos os materiais, exclui escavação) - (Caderno de Bueiros Celulares RT 01.45)</t>
  </si>
  <si>
    <t>RO-8299</t>
  </si>
  <si>
    <t xml:space="preserve">Boca de Bueiro simples celular de concreto moldado em loco, de 3,00 x 3,00 m com esconsidade de 30º - areia e brita comerciais (Execução, incluindo fornecimento, carga e transporte de todos os materiais, exclui escavação) - (Caderno de Bueiros Celulares RT 01.45)</t>
  </si>
  <si>
    <t>RO-8300</t>
  </si>
  <si>
    <t xml:space="preserve">Boca de Bueiro simples celular de concreto moldado em loco, de 3,00 x 3,00 m com esconsidade de 30º - areia extraída e brita produzida (Execução, incluindo fornecimento, carga e transporte de todos os materiais, exclui escavação) - (Caderno de Bueiros Celulares RT 01.45)</t>
  </si>
  <si>
    <t>RO-8301</t>
  </si>
  <si>
    <t xml:space="preserve">Boca de Bueiro simples celular de concreto moldado em loco, de 3,00 x 3,00 m com esconsidade de 45º - areia e brita comerciais (Execução, incluindo fornecimento, carga e transporte de todos os materiais, exclui escavação) - (Caderno de Bueiros Celulares RT 01.45)</t>
  </si>
  <si>
    <t>RO-8302</t>
  </si>
  <si>
    <t xml:space="preserve">Boca de Bueiro simples celular de concreto moldado em loco, de 3,00 x 3,00 m com esconsidade de 45º - areia extraída e brita produzida (Execução, incluindo fornecimento, carga e transporte de todos os materiais, exclui escavação) - (Caderno de Bueiros Celulares RT 01.45)</t>
  </si>
  <si>
    <t>RO-8303</t>
  </si>
  <si>
    <t xml:space="preserve">Boca de Bueiro simples celular de concreto moldado em loco, de 3,50 x 2,50 m com esconsidade de 0º - areia e brita comerciais (Execução, incluindo fornecimento, carga e transporte de todos os materiais, exclui escavação) - (Caderno de Bueiros Celulares RT 01.45)</t>
  </si>
  <si>
    <t>RO-8304</t>
  </si>
  <si>
    <t xml:space="preserve">Boca de Bueiro simples celular de concreto moldado em loco, de 3,50 x 2,50 m com esconsidade de 0º - areia extraída e brita produzida (Execução, incluindo fornecimento, carga e transporte de todos os materiais, exclui escavação) - (Caderno de Bueiros Celulares RT 01.45)</t>
  </si>
  <si>
    <t>RO-8305</t>
  </si>
  <si>
    <t xml:space="preserve">Boca de Bueiro simples celular de concreto moldado em loco, de 3,50 x 2,50 m com esconsidade de 15º - areia e brita comerciais (Execução, incluindo fornecimento, carga e transporte de todos os materiais, exclui escavação) - (Caderno de Bueiros Celulares RT 01.45)</t>
  </si>
  <si>
    <t>RO-8306</t>
  </si>
  <si>
    <t xml:space="preserve">Boca de Bueiro simples celular de concreto moldado em loco, de 3,50 x 2,50 m com esconsidade de 15º - areia extraída e brita produzida (Execução, incluindo fornecimento, carga e transporte de todos os materiais, exclui escavação) - (Caderno de Bueiros Celulares RT 01.45)</t>
  </si>
  <si>
    <t>RO-8307</t>
  </si>
  <si>
    <t xml:space="preserve">Boca de Bueiro simples celular de concreto moldado em loco, de 3,50 x 2,50 m com esconsidade de 30º - areia e brita comerciais (Execução, incluindo fornecimento, carga e transporte de todos os materiais, exclui escavação) - (Caderno de Bueiros Celulares RT 01.45)</t>
  </si>
  <si>
    <t>RO-8308</t>
  </si>
  <si>
    <t xml:space="preserve">Boca de Bueiro simples celular de concreto moldado em loco, de 3,50 x 2,50 m com esconsidade de 30º - areia extraída e brita produzida (Execução, incluindo fornecimento, carga e transporte de todos os materiais, exclui escavação) - (Caderno de Bueiros Celulares RT 01.45)</t>
  </si>
  <si>
    <t>RO-8309</t>
  </si>
  <si>
    <t xml:space="preserve">Boca de Bueiro simples celular de concreto moldado em loco, de 3,50 x 2,50 m com esconsidade de 45º - areia e brita comerciais (Execução, incluindo fornecimento, carga e transporte de todos os materiais, exclui escavação) - (Caderno de Bueiros Celulares RT 01.45)</t>
  </si>
  <si>
    <t>RO-8310</t>
  </si>
  <si>
    <t xml:space="preserve">Boca de Bueiro simples celular de concreto moldado em loco, de 3,50 x 2,50 m com esconsidade de 45º - areia extraída e brita produzida (Execução, incluindo fornecimento, carga e transporte de todos os materiais, exclui escavação) - (Caderno de Bueiros Celulares RT 01.45)</t>
  </si>
  <si>
    <t>RO-8311</t>
  </si>
  <si>
    <t xml:space="preserve">Boca de Bueiro simples celular de concreto moldado em loco, de 3,50 x 3,00 m com esconsidade de 0º - areia e brita comerciais (Execução, incluindo fornecimento, carga e transporte de todos os materiais, exclui escavação) - (Caderno de Bueiros Celulares RT 01.45)</t>
  </si>
  <si>
    <t>RO-8312</t>
  </si>
  <si>
    <t xml:space="preserve">Boca de Bueiro simples celular de concreto moldado em loco, de 3,50 x 3,00 m com esconsidade de 0º - areia extraída e brita produzida (Execução, incluindo fornecimento, carga e transporte de todos os materiais, exclui escavação) - (Caderno de Bueiros Celulares RT 01.45)</t>
  </si>
  <si>
    <t>RO-8313</t>
  </si>
  <si>
    <t xml:space="preserve">Boca de Bueiro simples celular de concreto moldado em loco, de 3,50 x 3,00 m com esconsidade de 15º - areia e brita comerciais (Execução, incluindo fornecimento, carga e transporte de todos os materiais, exclui escavação) - (Caderno de Bueiros Celulares RT 01.45)</t>
  </si>
  <si>
    <t>RO-8314</t>
  </si>
  <si>
    <t xml:space="preserve">Boca de Bueiro simples celular de concreto moldado em loco, de 3,50 x 3,00 m com esconsidade de 15º - areia extraída e brita produzida (Execução, incluindo fornecimento, carga e transporte de todos os materiais, exclui escavação) - (Caderno de Bueiros Celulares RT 01.45)</t>
  </si>
  <si>
    <t>RO-8315</t>
  </si>
  <si>
    <t xml:space="preserve">Boca de Bueiro simples celular de concreto moldado em loco, de 3,50 x 3,00 m com esconsidade de 30º - areia e brita comerciais (Execução, incluindo fornecimento, carga e transporte de todos os materiais, exclui escavação) - (Caderno de Bueiros Celulares RT 01.45)</t>
  </si>
  <si>
    <t>RO-8316</t>
  </si>
  <si>
    <t xml:space="preserve">Boca de Bueiro simples celular de concreto moldado em loco, de 3,50 x 3,00 m com esconsidade de 30º - areia extraída e brita produzida (Execução, incluindo fornecimento, carga e transporte de todos os materiais, exclui escavação) - (Caderno de Bueiros Celulares RT 01.45)</t>
  </si>
  <si>
    <t>RO-8317</t>
  </si>
  <si>
    <t xml:space="preserve">Boca de Bueiro simples celular de concreto moldado em loco, de 3,50 x 3,00 m com esconsidade de 45º - areia e brita comerciais (Execução, incluindo fornecimento, carga e transporte de todos os materiais, exclui escavação) - (Caderno de Bueiros Celulares RT 01.45)</t>
  </si>
  <si>
    <t>RO-8318</t>
  </si>
  <si>
    <t xml:space="preserve">Boca de Bueiro simples celular de concreto moldado em loco, de 3,50 x 3,00 m com esconsidade de 45º - areia extraída e brita produzida (Execução, incluindo fornecimento, carga e transporte de todos os materiais, exclui escavação) - (Caderno de Bueiros Celulares RT 01.45)</t>
  </si>
  <si>
    <t>RO-8319</t>
  </si>
  <si>
    <t xml:space="preserve">Boca de Bueiro simples celular de concreto moldado em loco, de 3,50 x 3,50 m com esconsidade de 0º - areia e brita comerciais (Execução, incluindo fornecimento, carga e transporte de todos os materiais, exclui escavação) - (Caderno de Bueiros Celulares RT 01.45)</t>
  </si>
  <si>
    <t>RO-8320</t>
  </si>
  <si>
    <t xml:space="preserve">Boca de Bueiro simples celular de concreto moldado em loco, de 3,50 x 3,50 m com esconsidade de 0º - areia extraída e brita produzida (Execução, incluindo fornecimento, carga e transporte de todos os materiais, exclui escavação) - (Caderno de Bueiros Celulares RT 01.45)</t>
  </si>
  <si>
    <t>RO-8321</t>
  </si>
  <si>
    <t xml:space="preserve">Boca de Bueiro simples celular de concreto moldado em loco, de 3,50 x 3,50 m com esconsidade de 15º - areia e brita comerciais (Execução, incluindo fornecimento, carga e transporte de todos os materiais, exclui escavação) - (Caderno de Bueiros Celulares RT 01.45)</t>
  </si>
  <si>
    <t>RO-8322</t>
  </si>
  <si>
    <t xml:space="preserve">Boca de Bueiro simples celular de concreto moldado em loco, de 3,50 x 3,50 m com esconsidade de 15º - areia extraída e brita produzida (Execução, incluindo fornecimento, carga e transporte de todos os materiais, exclui escavação) - (Caderno de Bueiros Celulares RT 01.45)</t>
  </si>
  <si>
    <t>RO-8323</t>
  </si>
  <si>
    <t xml:space="preserve">Boca de Bueiro simples celular de concreto moldado em loco, de 3,50 x 3,50 m com esconsidade de 30º - areia e brita comerciais (Execução, incluindo fornecimento, carga e transporte de todos os materiais, exclui escavação) - (Caderno de Bueiros Celulares RT 01.45)</t>
  </si>
  <si>
    <t>RO-8324</t>
  </si>
  <si>
    <t xml:space="preserve">Boca de Bueiro simples celular de concreto moldado em loco, de 3,50 x 3,50 m com esconsidade de 30º - areia extraída e brita produzida (Execução, incluindo fornecimento, carga e transporte de todos os materiais, exclui escavação) - (Caderno de Bueiros Celulares RT 01.45)</t>
  </si>
  <si>
    <t>RO-8325</t>
  </si>
  <si>
    <t xml:space="preserve">Boca de Bueiro simples celular de concreto moldado em loco, de 3,50 x 3,50 m com esconsidade de 45º - areia e brita comerciais (Execução, incluindo fornecimento, carga e transporte de todos os materiais, exclui escavação) - (Caderno de Bueiros Celulares RT 01.45)</t>
  </si>
  <si>
    <t>RO-8326</t>
  </si>
  <si>
    <t xml:space="preserve">Boca de Bueiro simples celular de concreto moldado em loco, de 3,50 x 3,50 m com esconsidade de 45º - areia extraída e brita produzida (Execução, incluindo fornecimento, carga e transporte de todos os materiais, exclui escavação) - (Caderno de Bueiros Celulares RT 01.45)</t>
  </si>
  <si>
    <t>RO-8327</t>
  </si>
  <si>
    <t xml:space="preserve">Boca de Bueiro simples celular de concreto moldado em loco, de 4,00 x 3,00 m com esconsidade de 0º - areia e brita comerciais (Execução, incluindo fornecimento, carga e transporte de todos os materiais, exclui escavação) - (Caderno de Bueiros Celulares RT 01.45)</t>
  </si>
  <si>
    <t>RO-8328</t>
  </si>
  <si>
    <t xml:space="preserve">Boca de Bueiro simples celular de concreto moldado em loco, de 4,00 x 3,00 m com esconsidade de 0º - areia extraída e brita produzida (Execução, incluindo fornecimento, carga e transporte de todos os materiais, exclui escavação) - (Caderno de Bueiros Celulares RT 01.45)</t>
  </si>
  <si>
    <t>RO-8329</t>
  </si>
  <si>
    <t xml:space="preserve">Boca de Bueiro simples celular de concreto moldado em loco, de 4,00 x 3,00 m com esconsidade de 15º - areia e brita comerciais (Execução, incluindo fornecimento, carga e transporte de todos os materiais, exclui escavação) - (Caderno de Bueiros Celulares RT 01.45)</t>
  </si>
  <si>
    <t>RO-8330</t>
  </si>
  <si>
    <t xml:space="preserve">Boca de Bueiro simples celular de concreto moldado em loco, de 4,00 x 3,00 m com esconsidade de 15º - areia extraída e brita produzida (Execução, incluindo fornecimento, carga e transporte de todos os materiais, exclui escavação) - (Caderno de Bueiros Celulares RT 01.45)</t>
  </si>
  <si>
    <t>RO-8331</t>
  </si>
  <si>
    <t xml:space="preserve">Boca de Bueiro simples celular de concreto moldado em loco, de 4,00 x 3,00 m com esconsidade de 30º - areia e brita comerciais (Execução, incluindo fornecimento, carga e transporte de todos os materiais, exclui escavação) - (Caderno de Bueiros Celulares RT 01.45)</t>
  </si>
  <si>
    <t>RO-8332</t>
  </si>
  <si>
    <t xml:space="preserve">Boca de Bueiro simples celular de concreto moldado em loco, de 4,00 x 3,00 m com esconsidade de 30º - areia extraída e brita produzida (Execução, incluindo fornecimento, carga e transporte de todos os materiais, exclui escavação) - (Caderno de Bueiros Celulares RT 01.45)</t>
  </si>
  <si>
    <t>RO-8333</t>
  </si>
  <si>
    <t xml:space="preserve">Boca de Bueiro simples celular de concreto moldado em loco, de 4,00 x 3,00 m com esconsidade de 45º - areia e brita comerciais (Execução, incluindo fornecimento, carga e transporte de todos os materiais, exclui escavação) - (Caderno de Bueiros Celulares RT 01.45)</t>
  </si>
  <si>
    <t>RO-8334</t>
  </si>
  <si>
    <t xml:space="preserve">Boca de Bueiro simples celular de concreto moldado em loco, de 4,00 x 3,00 m com esconsidade de 45º - areia extraída e brita produzida (Execução, incluindo fornecimento, carga e transporte de todos os materiais, exclui escavação) - (Caderno de Bueiros Celulares RT 01.45)</t>
  </si>
  <si>
    <t>RO-8335</t>
  </si>
  <si>
    <t xml:space="preserve">Boca de Bueiro simples celular de concreto moldado em loco, de 4,00 x 4,00 m com esconsidade de 0º - areia e brita comerciais (Execução, incluindo fornecimento, carga e transporte de todos os materiais, exclui escavação) - (Caderno de Bueiros Celulares RT 01.45)</t>
  </si>
  <si>
    <t>RO-8336</t>
  </si>
  <si>
    <t xml:space="preserve">Boca de Bueiro simples celular de concreto moldado em loco, de 4,00 x 4,00 m com esconsidade de 0º - areia extraída e brita produzida (Execução, incluindo fornecimento, carga e transporte de todos os materiais, exclui escavação) - (Caderno de Bueiros Celulares RT 01.45)</t>
  </si>
  <si>
    <t>RO-8337</t>
  </si>
  <si>
    <t xml:space="preserve">Boca de Bueiro simples celular de concreto moldado em loco, de 4,00 x 4,00 m com esconsidade de 15º - areia e brita comerciais (Execução, incluindo fornecimento, carga e transporte de todos os materiais, exclui escavação) - (Caderno de Bueiros Celulares RT 01.45)</t>
  </si>
  <si>
    <t>RO-8338</t>
  </si>
  <si>
    <t xml:space="preserve">Boca de Bueiro simples celular de concreto moldado em loco, de 4,00 x 4,00 m com esconsidade de 15º - areia extraída e brita produzida (Execução, incluindo fornecimento, carga e transporte de todos os materiais, exclui escavação) - (Caderno de Bueiros Celulares RT 01.45)</t>
  </si>
  <si>
    <t>RO-8339</t>
  </si>
  <si>
    <t xml:space="preserve">Boca de Bueiro simples celular de concreto moldado em loco, de 4,00 x 4,00 m com esconsidade de 30º - areia e brita comerciais (Execução, incluindo fornecimento, carga e transporte de todos os materiais, exclui escavação) - (Caderno de Bueiros Celulares RT 01.45)</t>
  </si>
  <si>
    <t>RO-8340</t>
  </si>
  <si>
    <t xml:space="preserve">Boca de Bueiro simples celular de concreto moldado em loco, de 4,00 x 4,00 m com esconsidade de 30º - areia extraída e brita produzida (Execução, incluindo fornecimento, carga e transporte de todos os materiais, exclui escavação) - (Caderno de Bueiros Celulares RT 01.45)</t>
  </si>
  <si>
    <t>RO-8341</t>
  </si>
  <si>
    <t xml:space="preserve">Boca de Bueiro simples celular de concreto moldado em loco, de 4,00 x 4,00 m com esconsidade de 45º - areia e brita comerciais (Execução, incluindo fornecimento, carga e transporte de todos os materiais, exclui escavação) - (Caderno de Bueiros Celulares RT 01.45)</t>
  </si>
  <si>
    <t>RO-8342</t>
  </si>
  <si>
    <t xml:space="preserve">Boca de Bueiro simples celular de concreto moldado em loco, de 4,00 x 4,00 m com esconsidade de 45º - areia extraída e brita produzida (Execução, incluindo fornecimento, carga e transporte de todos os materiais, exclui escavação) - (Caderno de Bueiros Celulares RT 01.45)</t>
  </si>
  <si>
    <t>RO-8623</t>
  </si>
  <si>
    <t xml:space="preserve">Boca de Bueiro triplo celular de concreto moldado em loco, de 2,00 x 2,00 m com esconsidade de 0º - areia e brita comerciais (Execução, incluindo fornecimento, carga e transporte de todos os materiais, exclui escavação) - (Caderno de Bueiros Celulares RT 01.45)</t>
  </si>
  <si>
    <t>RO-8624</t>
  </si>
  <si>
    <t xml:space="preserve">Boca de Bueiro triplo celular de concreto moldado em loco, de 2,00 x 2,00 m com esconsidade de 0º - areia extraída e brita produzida (Execução, incluindo fornecimento, carga e transporte de todos os materiais, exclui escavação) - (Caderno de Bueiros Celulares RT 01.45)</t>
  </si>
  <si>
    <t>RO-8625</t>
  </si>
  <si>
    <t xml:space="preserve">Boca de Bueiro triplo celular de concreto moldado em loco, de 2,00 x 2,00 m com esconsidade de 15º - areia e brita comerciais (Execução, incluindo fornecimento, carga e transporte de todos os materiais, exclui escavação) - (Caderno de Bueiros Celulares RT 01.45)</t>
  </si>
  <si>
    <t>RO-8627</t>
  </si>
  <si>
    <t xml:space="preserve">Boca de Bueiro triplo celular de concreto moldado em loco, de 2,00 x 2,00 m com esconsidade de 15º - areia extraída e brita produzida (Execução, incluindo fornecimento, carga e transporte de todos os materiais, exclui escavação) - (Caderno de Bueiros Celulares RT 01.45)</t>
  </si>
  <si>
    <t>RO-8628</t>
  </si>
  <si>
    <t xml:space="preserve">Boca de Bueiro triplo celular de concreto moldado em loco, de 2,00 x 2,00 m com esconsidade de 30º - areia e brita comerciais (Execução, incluindo fornecimento, carga e transporte de todos os materiais, exclui escavação) - (Caderno de Bueiros Celulares RT 01.45)</t>
  </si>
  <si>
    <t>RO-8629</t>
  </si>
  <si>
    <t xml:space="preserve">Boca de Bueiro triplo celular de concreto moldado em loco, de 2,00 x 2,00 m com esconsidade de 30º - areia extraída e brita produzida (Execução, incluindo fornecimento, carga e transporte de todos os materiais, exclui escavação) - (Caderno de Bueiros Celulares RT 01.45)</t>
  </si>
  <si>
    <t>RO-8630</t>
  </si>
  <si>
    <t xml:space="preserve">Boca de Bueiro triplo celular de concreto moldado em loco, de 2,00 x 2,00 m com esconsidade de 45º - areia e brita comerciais (Execução, incluindo fornecimento, carga e transporte de todos os materiais, exclui escavação) - (Caderno de Bueiros Celulares RT 01.45)</t>
  </si>
  <si>
    <t>RO-8632</t>
  </si>
  <si>
    <t xml:space="preserve">Boca de Bueiro triplo celular de concreto moldado em loco, de 2,00 x 2,00 m com esconsidade de 45º - areia extraída e brita produzida (Execução, incluindo fornecimento, carga e transporte de todos os materiais, exclui escavação) - (Caderno de Bueiros Celulares RT 01.45)</t>
  </si>
  <si>
    <t>RO-8633</t>
  </si>
  <si>
    <t xml:space="preserve">Boca de Bueiro triplo celular de concreto moldado em loco, de 3,00 x 2,00 m com esconsidade de 0º - areia e brita comerciais (Execução, incluindo fornecimento, carga e transporte de todos os materiais, exclui escavação) - (Caderno de Bueiros Celulares RT 01.45)</t>
  </si>
  <si>
    <t>RO-8634</t>
  </si>
  <si>
    <t xml:space="preserve">Boca de Bueiro triplo celular de concreto moldado em loco, de 3,00 x 2,00 m com esconsidade de 0º - areia extraída e brita produzida (Execução, incluindo fornecimento, carga e transporte de todos os materiais, exclui escavação) - (Caderno de Bueiros Celulares RT 01.45)</t>
  </si>
  <si>
    <t>RO-8635</t>
  </si>
  <si>
    <t xml:space="preserve">Boca de Bueiro triplo celular de concreto moldado em loco, de 3,00 x 2,00 m com esconsidade de 15º - areia e brita comerciais (Execução, incluindo fornecimento, carga e transporte de todos os materiais, exclui escavação) - (Caderno de Bueiros Celulares RT 01.45)</t>
  </si>
  <si>
    <t>RO-8636</t>
  </si>
  <si>
    <t xml:space="preserve">Boca de Bueiro triplo celular de concreto moldado em loco, de 3,00 x 2,00 m com esconsidade de 15º - areia extraída e brita produzida (Execução, incluindo fornecimento, carga e transporte de todos os materiais, exclui escavação) - (Caderno de Bueiros Celulares RT 01.45)</t>
  </si>
  <si>
    <t>RO-8637</t>
  </si>
  <si>
    <t xml:space="preserve">Boca de Bueiro triplo celular de concreto moldado em loco, de 3,00 x 2,00 m com esconsidade de 30º - areia e brita comerciais (Execução, incluindo fornecimento, carga e transporte de todos os materiais, exclui escavação) - (Caderno de Bueiros Celulares RT 01.45)</t>
  </si>
  <si>
    <t>RO-8638</t>
  </si>
  <si>
    <t xml:space="preserve">Boca de Bueiro triplo celular de concreto moldado em loco, de 3,00 x 2,00 m com esconsidade de 30º - areia extraída e brita produzida (Execução, incluindo fornecimento, carga e transporte de todos os materiais, exclui escavação) - (Caderno de Bueiros Celulares RT 01.45)</t>
  </si>
  <si>
    <t>RO-8640</t>
  </si>
  <si>
    <t xml:space="preserve">Boca de Bueiro triplo celular de concreto moldado em loco, de 3,00 x 2,00 m com esconsidade de 45º - areia e brita comerciais (Execução, incluindo fornecimento, carga e transporte de todos os materiais, exclui escavação) - (Caderno de Bueiros Celulares RT 01.45)</t>
  </si>
  <si>
    <t>RO-8641</t>
  </si>
  <si>
    <t xml:space="preserve">Boca de Bueiro triplo celular de concreto moldado em loco, de 3,00 x 2,00 m com esconsidade de 45º - areia extraída e brita produzida (Execução, incluindo fornecimento, carga e transporte de todos os materiais, exclui escavação) - (Caderno de Bueiros Celulares RT 01.45)</t>
  </si>
  <si>
    <t>RO-8642</t>
  </si>
  <si>
    <t xml:space="preserve">Boca de Bueiro triplo celular de concreto moldado em loco, de 3,00 x 3,00 m com esconsidade de 0º - areia e brita comerciais (Execução, incluindo fornecimento, carga e transporte de todos os materiais, exclui escavação) - (Caderno de Bueiros Celulares RT 01.45)</t>
  </si>
  <si>
    <t>RO-8643</t>
  </si>
  <si>
    <t xml:space="preserve">Boca de Bueiro triplo celular de concreto moldado em loco, de 3,00 x 3,00 m com esconsidade de 0º - areia extraída e brita produzida (Execução, incluindo fornecimento, carga e transporte de todos os materiais, exclui escavação) - (Caderno de Bueiros Celulares RT 01.45)</t>
  </si>
  <si>
    <t>RO-8644</t>
  </si>
  <si>
    <t xml:space="preserve">Boca de Bueiro triplo celular de concreto moldado em loco, de 3,00 x 3,00 m com esconsidade de 15º - areia e brita comerciais (Execução, incluindo fornecimento, carga e transporte de todos os materiais, exclui escavação) - (Caderno de Bueiros Celulares RT 01.45)</t>
  </si>
  <si>
    <t>RO-8645</t>
  </si>
  <si>
    <t xml:space="preserve">Boca de Bueiro triplo celular de concreto moldado em loco, de 3,00 x 3,00 m com esconsidade de 15º - areia extraída e brita produzida (Execução, incluindo fornecimento, carga e transporte de todos os materiais, exclui escavação) - (Caderno de Bueiros Celulares RT 01.45)</t>
  </si>
  <si>
    <t>RO-8646</t>
  </si>
  <si>
    <t xml:space="preserve">Boca de Bueiro triplo celular de concreto moldado em loco, de 3,00 x 3,00 m com esconsidade de 30º - areia e brita comerciais (Execução, incluindo fornecimento, carga e transporte de todos os materiais, exclui escavação) - (Caderno de Bueiros Celulares RT 01.45)</t>
  </si>
  <si>
    <t>RO-8647</t>
  </si>
  <si>
    <t xml:space="preserve">Boca de Bueiro triplo celular de concreto moldado em loco, de 3,00 x 3,00 m com esconsidade de 30º - areia extraída e brita produzida (Execução, incluindo fornecimento, carga e transporte de todos os materiais, exclui escavação) - (Caderno de Bueiros Celulares RT 01.45)</t>
  </si>
  <si>
    <t>RO-8648</t>
  </si>
  <si>
    <t xml:space="preserve">Boca de Bueiro triplo celular de concreto moldado em loco, de 3,00 x 3,00 m com esconsidade de 45º - areia e brita comerciais (Execução, incluindo fornecimento, carga e transporte de todos os materiais, exclui escavação) - (Caderno de Bueiros Celulares RT 01.45)</t>
  </si>
  <si>
    <t>RO-8649</t>
  </si>
  <si>
    <t xml:space="preserve">Boca de Bueiro triplo celular de concreto moldado em loco, de 3,00 x 3,00 m com esconsidade de 45º - areia extraída e brita produzida (Execução, incluindo fornecimento, carga e transporte de todos os materiais, exclui escavação) - (Caderno de Bueiros Celulares RT 01.45)</t>
  </si>
  <si>
    <t>RO-8650</t>
  </si>
  <si>
    <t xml:space="preserve">Boca de Bueiro triplo celular de concreto moldado em loco, de 3,50 x 3,50 m com esconsidade de 0º - areia e brita comerciais (Execução, incluindo fornecimento, carga e transporte de todos os materiais, exclui escavação) - (Caderno de Bueiros Celulares RT 01.45)</t>
  </si>
  <si>
    <t>RO-8651</t>
  </si>
  <si>
    <t xml:space="preserve">Boca de Bueiro triplo celular de concreto moldado em loco, de 3,50 x 3,50 m com esconsidade de 0º - areia extraída e brita produzida (Execução, incluindo fornecimento, carga e transporte de todos os materiais, exclui escavação) - (Caderno de Bueiros Celulares RT 01.45)</t>
  </si>
  <si>
    <t>RO-8652</t>
  </si>
  <si>
    <t xml:space="preserve">Boca de Bueiro triplo celular de concreto moldado em loco, de 3,50 x 3,50 m com esconsidade de 15º - areia e brita comerciais (Execução, incluindo fornecimento, carga e transporte de todos os materiais, exclui escavação) - (Caderno de Bueiros Celulares RT 01.45)</t>
  </si>
  <si>
    <t>RO-8653</t>
  </si>
  <si>
    <t xml:space="preserve">Boca de Bueiro triplo celular de concreto moldado em loco, de 3,50 x 3,50 m com esconsidade de 15º - areia extraída e brita produzida (Execução, incluindo fornecimento, carga e transporte de todos os materiais, exclui escavação) - (Caderno de Bueiros Celulares RT 01.45)</t>
  </si>
  <si>
    <t>RO-8654</t>
  </si>
  <si>
    <t xml:space="preserve">Boca de Bueiro triplo celular de concreto moldado em loco, de 3,50 x 3,50 m com esconsidade de 30º - areia e brita comerciais (Execução, incluindo fornecimento, carga e transporte de todos os materiais, exclui escavação) - (Caderno de Bueiros Celulares RT 01.45)</t>
  </si>
  <si>
    <t>RO-8655</t>
  </si>
  <si>
    <t xml:space="preserve">Boca de Bueiro triplo celular de concreto moldado em loco, de 3,50 x 3,50 m com esconsidade de 30º - areia extraída e brita produzida (Execução, incluindo fornecimento, carga e transporte de todos os materiais, exclui escavação) - (Caderno de Bueiros Celulares RT 01.45)</t>
  </si>
  <si>
    <t>RO-8656</t>
  </si>
  <si>
    <t xml:space="preserve">Boca de Bueiro triplo celular de concreto moldado em loco, de 3,50 x 3,50 m com esconsidade de 45º - areia e brita comerciais (Execução, incluindo fornecimento, carga e transporte de todos os materiais, exclui escavação) - (Caderno de Bueiros Celulares RT 01.45)</t>
  </si>
  <si>
    <t>RO-8657</t>
  </si>
  <si>
    <t xml:space="preserve">Boca de Bueiro triplo celular de concreto moldado em loco, de 3,50 x 3,50 m com esconsidade de 45º - areia extraída e brita produzida (Execução, incluindo fornecimento, carga e transporte de todos os materiais, exclui escavação) - (Caderno de Bueiros Celulares RT 01.45)</t>
  </si>
  <si>
    <t>RO-00697</t>
  </si>
  <si>
    <t xml:space="preserve">Corpo de BDTC D = 1,00 m PA1 - areia, brita e pedra de mão comerciais (Execução, incluindo fornecimento, carga e transporte de todos os materiais, exclui escavação) </t>
  </si>
  <si>
    <t>RO-00696</t>
  </si>
  <si>
    <t xml:space="preserve">Corpo de BDTC D = 1,00 m PA1 - areia extraída e brita e pedra de mão produzidas (Execução, incluindo fornecimento, carga e transporte de todos os materiais, exclui escavação) </t>
  </si>
  <si>
    <t>RO-00703</t>
  </si>
  <si>
    <t xml:space="preserve">Corpo de BDTC D = 1,00 m PA2 - areia, brita e pedra de mão comerciais (Execução, incluindo fornecimento, carga e transporte de todos os materiais, exclui escavação) </t>
  </si>
  <si>
    <t>RO-00702</t>
  </si>
  <si>
    <t xml:space="preserve">Corpo de BDTC D = 1,00 m PA2 - areia extraída e brita e pedra de mão produzidas (Execução, incluindo fornecimento, carga e transporte de todos os materiais, exclui escavação) </t>
  </si>
  <si>
    <t>RO-00709</t>
  </si>
  <si>
    <t xml:space="preserve">Corpo de BDTC D = 1,00 m PA3 - areia, brita e pedra de mão comerciais (Execução, incluindo fornecimento, carga e transporte de todos os materiais, exclui escavação) </t>
  </si>
  <si>
    <t>RO-00708</t>
  </si>
  <si>
    <t xml:space="preserve">Corpo de BDTC D = 1,00 m PA3 - areia extraída e brita e pedra de mão produzidas (Execução, incluindo fornecimento, carga e transporte de todos os materiais, exclui escavação) </t>
  </si>
  <si>
    <t>RO-00699</t>
  </si>
  <si>
    <t xml:space="preserve">Corpo de BDTC D = 1,20 m PA1 - areia, brita e pedra de mão comerciais (Execução, incluindo fornecimento, carga e transporte de todos os materiais, exclui escavação) </t>
  </si>
  <si>
    <t>RO-00698</t>
  </si>
  <si>
    <t xml:space="preserve">Corpo de BDTC D = 1,20 m PA1 - areia extraída e brita e pedra de mão produzidas (Execução, incluindo fornecimento, carga e transporte de todos os materiais, exclui escavação) </t>
  </si>
  <si>
    <t>RO-00705</t>
  </si>
  <si>
    <t xml:space="preserve">Corpo de BDTC D = 1,20 m PA2 - areia, brita e pedra de mão comerciais (Execução, incluindo fornecimento, carga e transporte de todos os materiais, exclui escavação) </t>
  </si>
  <si>
    <t>RO-00704</t>
  </si>
  <si>
    <t xml:space="preserve">Corpo de BDTC D = 1,20 m PA2 - areia extraída e brita e pedra de mão produzidas (Execução, incluindo fornecimento, carga e transporte de todos os materiais, exclui escavação) </t>
  </si>
  <si>
    <t>RO-00711</t>
  </si>
  <si>
    <t xml:space="preserve">Corpo de BDTC D = 1,20 m PA3 - areia, brita e pedra de mão comerciais (Execução, incluindo fornecimento, carga e transporte de todos os materiais, exclui escavação) </t>
  </si>
  <si>
    <t>RO-00710</t>
  </si>
  <si>
    <t xml:space="preserve">Corpo de BDTC D = 1,20 m PA3 - areia extraída e brita e pedra de mão produzidas (Execução, incluindo fornecimento, carga e transporte de todos os materiais, exclui escavação) </t>
  </si>
  <si>
    <t>RO-00701</t>
  </si>
  <si>
    <t xml:space="preserve">Corpo de BDTC D = 1,50 m PA1 - areia, brita e pedra de mão comerciais (Execução, incluindo fornecimento, carga e transporte de todos os materiais, exclui escavação) </t>
  </si>
  <si>
    <t>RO-00700</t>
  </si>
  <si>
    <t xml:space="preserve">Corpo de BDTC D = 1,50 m PA1 - areia extraída e brita e pedra de mão produzidas (Execução, incluindo fornecimento, carga e transporte de todos os materiais, exclui escavação) </t>
  </si>
  <si>
    <t>RO-00707</t>
  </si>
  <si>
    <t xml:space="preserve">Corpo de BDTC D = 1,50 m PA2 - areia, brita e pedra de mão comerciais (Execução, incluindo fornecimento, carga e transporte de todos os materiais, exclui escavação) </t>
  </si>
  <si>
    <t>RO-00706</t>
  </si>
  <si>
    <t xml:space="preserve">Corpo de BDTC D = 1,50 m PA2 - areia extraída e brita e pedra de mão produzidas (Execução, incluindo fornecimento, carga e transporte de todos os materiais, exclui escavação) </t>
  </si>
  <si>
    <t>RO-00713</t>
  </si>
  <si>
    <t xml:space="preserve">Corpo de BDTC D = 1,50 m PA3 - areia, brita e pedra de mão comerciais (Execução, incluindo fornecimento, carga e transporte de todos os materiais, exclui escavação) </t>
  </si>
  <si>
    <t>RO-00712</t>
  </si>
  <si>
    <t xml:space="preserve">Corpo de BDTC D = 1,50 m PA3 - areia extraída e brita e pedra de mão produzidas (Execução, incluindo fornecimento, carga e transporte de todos os materiais, exclui escavação) </t>
  </si>
  <si>
    <t>RO-00627</t>
  </si>
  <si>
    <t xml:space="preserve">Corpo de BSTC D = 0,60 m PA1 - areia, brita e pedra de mão comerciais (Execução, incluindo fornecimento, carga e transporte de todos os materiais, exclui escavação)</t>
  </si>
  <si>
    <t>RO-00626</t>
  </si>
  <si>
    <t xml:space="preserve">Corpo de BSTC D = 0,60 m PA1 - areia extraída e brita e pedra de mão produzidas (Execução, incluindo fornecimento, carga e transporte de todos os materiais, exclui escavação) </t>
  </si>
  <si>
    <t>RO-00637</t>
  </si>
  <si>
    <t xml:space="preserve">Corpo de BSTC D = 0,60 m PA2 - areia, brita e pedra de mão comerciais (Execução, incluindo fornecimento, carga e transporte de todos os materiais, exclui escavação) </t>
  </si>
  <si>
    <t>RO-00636</t>
  </si>
  <si>
    <t xml:space="preserve">Corpo de BSTC D = 0,60 m PA2 - areia extraída e brita e pedra de mão produzidas (Execução, incluindo fornecimento, carga e transporte de todos os materiais, exclui escavação) </t>
  </si>
  <si>
    <t>RO-00647</t>
  </si>
  <si>
    <t xml:space="preserve">Corpo de BSTC D = 0,60 m PA3 - areia, brita e pedra de mão comerciais (Execução, incluindo fornecimento, carga e transporte de todos os materiais, exclui escavação) </t>
  </si>
  <si>
    <t>RO-00646</t>
  </si>
  <si>
    <t xml:space="preserve">Corpo de BSTC D = 0,60 m PA3 - areia extraída e brita e pedra de mão produzidas (Execução, incluindo fornecimento, carga e transporte de todos os materiais, exclui escavação) </t>
  </si>
  <si>
    <t>RO-00629</t>
  </si>
  <si>
    <t xml:space="preserve">Corpo de BSTC D = 0,80 m PA1 - areia, brita e pedra de mão comerciais (Execução, incluindo fornecimento, carga e transporte de todos os materiais, exclui escavação)</t>
  </si>
  <si>
    <t>RO-00628</t>
  </si>
  <si>
    <t xml:space="preserve">Corpo de BSTC D = 0,80 m PA1 - areia extraída e brita e pedra de mão produzidas (Execução, incluindo fornecimento, carga e transporte de todos os materiais, exclui escavação)) </t>
  </si>
  <si>
    <t>RO-00639</t>
  </si>
  <si>
    <t xml:space="preserve">Corpo de BSTC D = 0,80 m PA2 - areia, brita e pedra de mão comerciais (Execução, incluindo fornecimento, carga e transporte de todos os materiais, exclui escavação) </t>
  </si>
  <si>
    <t>RO-00638</t>
  </si>
  <si>
    <t xml:space="preserve">Corpo de BSTC D = 0,80 m PA2 - areia extraída e brita e pedra de mão produzidas (Execução, incluindo fornecimento, carga e transporte de todos os materiais, exclui escavação) </t>
  </si>
  <si>
    <t>RO-00649</t>
  </si>
  <si>
    <t xml:space="preserve">Corpo de BSTC D = 0,80 m PA3 - areia, brita e pedra de mão comerciais (Execução, incluindo fornecimento, carga e transporte de todos os materiais, exclui escavação) </t>
  </si>
  <si>
    <t>RO-00648</t>
  </si>
  <si>
    <t xml:space="preserve">Corpo de BSTC D = 0,80 m PA3 - areia extraída e brita e pedra de mão produzidas (Execução, incluindo fornecimento, carga e transporte de todos os materiais, exclui escavação) </t>
  </si>
  <si>
    <t>RO-00631</t>
  </si>
  <si>
    <t xml:space="preserve">Corpo de BSTC D = 1,00 m PA1 - areia, brita e pedra de mão comerciais (Execução, incluindo fornecimento, carga e transporte de todos os materiais, exclui escavação) </t>
  </si>
  <si>
    <t>RO-00630</t>
  </si>
  <si>
    <t xml:space="preserve">Corpo de BSTC D = 1,00 m PA1 - areia extraída e brita e pedra de mão produzidas (Execução, incluindo fornecimento, carga e transporte de todos os materiais, exclui escavação)</t>
  </si>
  <si>
    <t>RO-00641</t>
  </si>
  <si>
    <t xml:space="preserve">Corpo de BSTC D = 1,00 m PA2 - areia, brita e pedra de mão comerciais (Execução, incluindo fornecimento, carga e transporte de todos os materiais, exclui escavação) </t>
  </si>
  <si>
    <t>RO-00640</t>
  </si>
  <si>
    <t xml:space="preserve">Corpo de BSTC D = 1,00 m PA2 - areia extraída e brita e pedra de mão produzidas (Execução, incluindo fornecimento, carga e transporte de todos os materiais, exclui escavação) </t>
  </si>
  <si>
    <t>RO-00651</t>
  </si>
  <si>
    <t xml:space="preserve">Corpo de BSTC D = 1,00 m PA3 - areia, brita e pedra de mão comerciais (Execução, incluindo fornecimento, carga e transporte de todos os materiais, exclui escavação) </t>
  </si>
  <si>
    <t>RO-00650</t>
  </si>
  <si>
    <t xml:space="preserve">Corpo de BSTC D = 1,00 m PA3 - areia extraída e brita e pedra de mão produzidas (Execução, incluindo fornecimento, carga e transporte de todos os materiais, exclui escavação) </t>
  </si>
  <si>
    <t>RO-00633</t>
  </si>
  <si>
    <t xml:space="preserve">Corpo de BSTC D = 1,20 m PA1 - areia, brita e pedra de mão comerciais (Execução, incluindo fornecimento, carga e transporte de todos os materiais, exclui escavação)</t>
  </si>
  <si>
    <t>RO-00632</t>
  </si>
  <si>
    <t xml:space="preserve">Corpo de BSTC D = 1,20 m PA1 - areia extraída e brita e pedra de mão produzidas (Execução, incluindo fornecimento, carga e transporte de todos os materiais, exclui escavação)</t>
  </si>
  <si>
    <t>RO-00643</t>
  </si>
  <si>
    <t xml:space="preserve">Corpo de BSTC D = 1,20 m PA2 - areia, brita e pedra de mão comerciais (Execução, incluindo fornecimento, carga e transporte de todos os materiais, exclui escavação) </t>
  </si>
  <si>
    <t>RO-00642</t>
  </si>
  <si>
    <t xml:space="preserve">Corpo de BSTC D = 1,20 m PA2 - areia extraída e brita e pedra de mão produzidas (Execução, incluindo fornecimento, carga e transporte de todos os materiais, exclui escavação) </t>
  </si>
  <si>
    <t>RO-00653</t>
  </si>
  <si>
    <t xml:space="preserve">Corpo de BSTC D = 1,20 m PA3 - areia, brita e pedra de mão comerciais (Execução, incluindo fornecimento, carga e transporte de todos os materiais, exclui escavação) </t>
  </si>
  <si>
    <t>RO-00652</t>
  </si>
  <si>
    <t xml:space="preserve">Corpo de BSTC D = 1,20 m PA3 - areia extraída e brita e pedra de mão produzidas (Execução, incluindo fornecimento, carga e transporte de todos os materiais, exclui escavação) </t>
  </si>
  <si>
    <t>RO-00635</t>
  </si>
  <si>
    <t xml:space="preserve">Corpo de BSTC D = 1,50 m PA1 - areia, brita e pedra de mão comerciais (Execução, incluindo fornecimento, carga e transporte de todos os materiais, exclui escavação)</t>
  </si>
  <si>
    <t>RO-00634</t>
  </si>
  <si>
    <t xml:space="preserve">Corpo de BSTC D = 1,50 m PA1 - areia extraída e brita e pedra de mão produzidas (Execução, incluindo fornecimento, carga e transporte de todos os materiais, exclui escavação)</t>
  </si>
  <si>
    <t>RO-00645</t>
  </si>
  <si>
    <t xml:space="preserve">Corpo de BSTC D = 1,50 m PA2 - areia, brita e pedra de mão comerciais (Execução, incluindo fornecimento, carga e transporte de todos os materiais, exclui escavação) </t>
  </si>
  <si>
    <t>RO-00644</t>
  </si>
  <si>
    <t xml:space="preserve">Corpo de BSTC D = 1,50 m PA2 - areia extraída e brita e pedra de mão produzidas (Execução, incluindo fornecimento, carga e transporte de todos os materiais, exclui escavação) </t>
  </si>
  <si>
    <t>RO-00655</t>
  </si>
  <si>
    <t xml:space="preserve">Corpo de BSTC D = 1,50 m PA3 - areia, brita e pedra de mão comerciais (Execução, incluindo fornecimento, carga e transporte de todos os materiais, exclui escavação) </t>
  </si>
  <si>
    <t>RO-00654</t>
  </si>
  <si>
    <t xml:space="preserve">Corpo de BSTC D = 1,50 m PA3 - areia extraída e brita e pedra de mão produzidas (Execução, incluindo fornecimento, carga e transporte de todos os materiais, exclui escavação) </t>
  </si>
  <si>
    <t>RO-00739</t>
  </si>
  <si>
    <t xml:space="preserve">Corpo de BTTC D = 1,00 m PA1 - areia, brita e pedra de mão comerciais (Execução, incluindo fornecimento, carga e transporte de todos os materiais, exclui escavação) </t>
  </si>
  <si>
    <t>RO-00738</t>
  </si>
  <si>
    <t xml:space="preserve">Corpo de BTTC D = 1,00 m PA1 - areia extraída e brita e pedra de mão produzidas (Execução, incluindo fornecimento, carga e transporte de todos os materiais, exclui escavação) </t>
  </si>
  <si>
    <t>RO-00741</t>
  </si>
  <si>
    <t xml:space="preserve">Corpo de BTTC D = 1,00 m PA2 - areia, brita e pedra de mão comerciais (Execução, incluindo fornecimento, carga e transporte de todos os materiais, exclui escavação) </t>
  </si>
  <si>
    <t>RO-00740</t>
  </si>
  <si>
    <t xml:space="preserve">Corpo de BTTC D = 1,00 m PA2 - areia extraída e brita e pedra de mão produzidas (Execução, incluindo fornecimento, carga e transporte de todos os materiais, exclui escavação) </t>
  </si>
  <si>
    <t>RO-00743</t>
  </si>
  <si>
    <t xml:space="preserve">Corpo de BTTC D = 1,00 m PA3 - areia, brita e pedra de mão comerciais (Execução, incluindo fornecimento, carga e transporte de todos os materiais, exclui escavação) </t>
  </si>
  <si>
    <t>RO-00742</t>
  </si>
  <si>
    <t xml:space="preserve">Corpo de BTTC D = 1,00 m PA3 - areia extraída e brita e pedra de mão produzidas (Execução, incluindo fornecimento, carga e transporte de todos os materiais, exclui escavação) </t>
  </si>
  <si>
    <t>RO-00745</t>
  </si>
  <si>
    <t xml:space="preserve">Corpo de BTTC D = 1,20 m PA1 - areia, brita e pedra de mão comerciais (Execução, incluindo fornecimento, carga e transporte de todos os materiais, exclui escavação) </t>
  </si>
  <si>
    <t>RO-00744</t>
  </si>
  <si>
    <t xml:space="preserve">Corpo de BTTC D = 1,20 m PA1 - areia extraída e brita e pedra de mão produzidas (Execução, incluindo fornecimento, carga e transporte de todos os materiais, exclui escavação) </t>
  </si>
  <si>
    <t>RO-00747</t>
  </si>
  <si>
    <t xml:space="preserve">Corpo de BTTC D = 1,20 m PA2 - areia, brita e pedra de mão comerciais (Execução, incluindo fornecimento, carga e transporte de todos os materiais, exclui escavação) </t>
  </si>
  <si>
    <t>RO-00746</t>
  </si>
  <si>
    <t xml:space="preserve">Corpo de BTTC D = 1,20 m PA2 - areia extraída e brita e pedra de mão produzidas (Execução, incluindo fornecimento, carga e transporte de todos os materiais, exclui escavação) </t>
  </si>
  <si>
    <t>RO-00749</t>
  </si>
  <si>
    <t xml:space="preserve">Corpo de BTTC D = 1,20 m PA3 - areia, brita e pedra de mão comerciais (Execução, incluindo fornecimento, carga e transporte de todos os materiais, exclui escavação) </t>
  </si>
  <si>
    <t>RO-00748</t>
  </si>
  <si>
    <t xml:space="preserve">Corpo de BTTC D = 1,20 m PA3 - areia extraída e brita e pedra de mão produzidas (Execução, incluindo fornecimento, carga e transporte de todos os materiais, exclui escavação) </t>
  </si>
  <si>
    <t>RO-00751</t>
  </si>
  <si>
    <t xml:space="preserve">Corpo de BTTC D = 1,50 m PA1 - areia, brita e pedra de mão comerciais (Execução, incluindo fornecimento, carga e transporte de todos os materiais, exclui escavação) </t>
  </si>
  <si>
    <t>RO-00750</t>
  </si>
  <si>
    <t xml:space="preserve">Corpo de BTTC D = 1,50 m PA1 - areia extraída e brita e pedra de mão produzidas (Execução, incluindo fornecimento, carga e transporte de todos os materiais, exclui escavação) </t>
  </si>
  <si>
    <t>RO-00753</t>
  </si>
  <si>
    <t xml:space="preserve">Corpo de BTTC D = 1,50 m PA2 - areia, brita e pedra de mão comerciais (Execução, incluindo fornecimento, carga e transporte de todos os materiais, exclui escavação) </t>
  </si>
  <si>
    <t>RO-00752</t>
  </si>
  <si>
    <t xml:space="preserve">Corpo de BTTC D = 1,50 m PA2 - areia extraída e brita e pedra de mão produzidas (Execução, incluindo fornecimento, carga e transporte de todos os materiais, exclui escavação) </t>
  </si>
  <si>
    <t>RO-00755</t>
  </si>
  <si>
    <t xml:space="preserve">Corpo de BTTC D = 1,50 m PA3 - areia, brita e pedra de mão comerciais (Execução, incluindo fornecimento, carga e transporte de todos os materiais, exclui escavação) </t>
  </si>
  <si>
    <t>RO-00754</t>
  </si>
  <si>
    <t xml:space="preserve">Corpo de BTTC D = 1,50 m PA3 - areia extraída e brita e pedra de mão produzidas (Execução, incluindo fornecimento, carga e transporte de todos os materiais, exclui escavação) </t>
  </si>
  <si>
    <t>RO-8348</t>
  </si>
  <si>
    <t xml:space="preserve">Corpo de Bueiro duplo celular de concreto moldado em loco, de 2,00 x 2,00 m com altura de aterro de 0,00 a 1,00 m - areia e brita comerciais (Execução, incluindo fornecimento, carga e transporte de todos os materiais, exclui escavação) - (Caderno de Bueiros Celulares RT 01.45)</t>
  </si>
  <si>
    <t>RO-8350</t>
  </si>
  <si>
    <t xml:space="preserve">Corpo de Bueiro duplo celular de concreto moldado em loco, de 2,00 x 2,00 m com altura de aterro de 0,00 a 1,00 m - areia extraída e brita produzida (Execução, incluindo fornecimento, carga e transporte de todos os materiais, exclui escavação) - (Caderno de Bueiros Celulares RT 01.45)</t>
  </si>
  <si>
    <t>RO-8352</t>
  </si>
  <si>
    <t xml:space="preserve">Corpo de Bueiro duplo celular de concreto moldado em loco, de 2,00 x 2,00 m com altura de aterro de 1,00 a 2,50 m - areia e brita comerciais (Execução, incluindo fornecimento, carga e transporte de todos os materiais, exclui escavação) - (Caderno de Bueiros Celulares RT 01.45)</t>
  </si>
  <si>
    <t>RO-8353</t>
  </si>
  <si>
    <t xml:space="preserve">Corpo de Bueiro duplo celular de concreto moldado em loco, de 2,00 x 2,00 m com altura de aterro de 1,00 a 2,50 m - areia extraída e brita produzida (Execução, incluindo fornecimento, carga e transporte de todos os materiais, exclui escavação) - (Caderno de Bueiros Celulares RT 01.45)</t>
  </si>
  <si>
    <t>RO-8354</t>
  </si>
  <si>
    <t xml:space="preserve">Corpo de Bueiro duplo celular de concreto moldado em loco, de 2,00 x 2,00 m com altura de aterro de 2,50 a 5,00 m - areia e brita comerciais (Execução, incluindo fornecimento, carga e transporte de todos os materiais, exclui escavação) - (Caderno de Bueiros Celulares RT 01.45)</t>
  </si>
  <si>
    <t>RO-8355</t>
  </si>
  <si>
    <t xml:space="preserve">Corpo de Bueiro duplo celular de concreto moldado em loco, de 2,00 x 2,00 m com altura de aterro de 2,50 a 5,00 m - areia extraída e brita produzida (Execução, incluindo fornecimento, carga e transporte de todos os materiais, exclui escavação) - (Caderno de Bueiros Celulares RT 01.45)</t>
  </si>
  <si>
    <t>RO-8356</t>
  </si>
  <si>
    <t xml:space="preserve">Corpo de Bueiro duplo celular de concreto moldado em loco, de 2,00 x 2,00 m com altura de aterro de 5,00 a 7,50 m - areia e brita comerciais (Execução, incluindo fornecimento, carga e transporte de todos os materiais, exclui escavação) - (Caderno de Bueiros Celulares RT 01.45)</t>
  </si>
  <si>
    <t>RO-8357</t>
  </si>
  <si>
    <t xml:space="preserve">Corpo de Bueiro duplo celular de concreto moldado em loco, de 2,00 x 2,00 m com altura de aterro de 5,00 a 7,50 m - areia extraída e brita produzida (Execução, incluindo fornecimento, carga e transporte de todos os materiais, exclui escavação) - (Caderno de Bueiros Celulares RT 01.45)</t>
  </si>
  <si>
    <t>RO-8358</t>
  </si>
  <si>
    <t xml:space="preserve">Corpo de Bueiro duplo celular de concreto moldado em loco, de 2,00 x 2,50 m com altura de aterro de 0,00 a 1,00 m - areia e brita comerciais (Execução, incluindo fornecimento, carga e transporte de todos os materiais, exclui escavação) - (Caderno de Bueiros Celulares RT 01.45)</t>
  </si>
  <si>
    <t>RO-8359</t>
  </si>
  <si>
    <t xml:space="preserve">Corpo de Bueiro duplo celular de concreto moldado em loco, de 2,00 x 2,50 m com altura de aterro de 0,00 a 1,00 m - areia extraída e brita produzida (Execução, incluindo fornecimento, carga e transporte de todos os materiais, exclui escavação) - (Caderno de Bueiros Celulares RT 01.45)</t>
  </si>
  <si>
    <t>RO-8360</t>
  </si>
  <si>
    <t xml:space="preserve">Corpo de Bueiro duplo celular de concreto moldado em loco, de 2,00 x 2,50 m com altura de aterro de 1,00 a 2,50 m - areia e brita comerciais (Execução, incluindo fornecimento, carga e transporte de todos os materiais, exclui escavação) - (Caderno de Bueiros Celulares RT 01.45)</t>
  </si>
  <si>
    <t>RO-8361</t>
  </si>
  <si>
    <t xml:space="preserve">Corpo de Bueiro duplo celular de concreto moldado em loco, de 2,00 x 2,50 m com altura de aterro de 1,00 a 2,50 m - areia extraída e brita produzida (Execução, incluindo fornecimento, carga e transporte de todos os materiais, exclui escavação) - (Caderno de Bueiros Celulares RT 01.45)</t>
  </si>
  <si>
    <t>RO-8362</t>
  </si>
  <si>
    <t xml:space="preserve">Corpo de Bueiro duplo celular de concreto moldado em loco, de 2,00 x 2,50 m com altura de aterro de 2,50 a 5,00 m - areia e brita comerciais (Execução, incluindo fornecimento, carga e transporte de todos os materiais, exclui escavação) - (Caderno de Bueiros Celulares RT 01.45)</t>
  </si>
  <si>
    <t>RO-8363</t>
  </si>
  <si>
    <t xml:space="preserve">Corpo de Bueiro duplo celular de concreto moldado em loco, de 2,00 x 2,50 m com altura de aterro de 2,50 a 5,00 m - areia extraída e brita produzida (Execução, incluindo fornecimento, carga e transporte de todos os materiais, exclui escavação) - (Caderno de Bueiros Celulares RT 01.45)</t>
  </si>
  <si>
    <t>RO-8364</t>
  </si>
  <si>
    <t xml:space="preserve">Corpo de Bueiro duplo celular de concreto moldado em loco, de 2,00 x 2,50 m com altura de aterro de 5,00 a 7,50 m - areia e brita comerciais (Execução, incluindo fornecimento, carga e transporte de todos os materiais, exclui escavação) - (Caderno de Bueiros Celulares RT 01.45)</t>
  </si>
  <si>
    <t>RO-8365</t>
  </si>
  <si>
    <t xml:space="preserve">Corpo de Bueiro duplo celular de concreto moldado em loco, de 2,00 x 2,50 m com altura de aterro de 5,00 a 7,50 m - areia extraída e brita produzida (Execução, incluindo fornecimento, carga e transporte de todos os materiais, exclui escavação) - (Caderno de Bueiros Celulares RT 01.45)</t>
  </si>
  <si>
    <t>RO-8366</t>
  </si>
  <si>
    <t xml:space="preserve">Corpo de Bueiro duplo celular de concreto moldado em loco, de 2,00 x 3,00 m com altura de aterro de 0,00 a 1,00 m - areia e brita comerciais (Execução, incluindo fornecimento, carga e transporte de todos os materiais, exclui escavação) - (Caderno de Bueiros Celulares RT 01.45)</t>
  </si>
  <si>
    <t>RO-8367</t>
  </si>
  <si>
    <t xml:space="preserve">Corpo de Bueiro duplo celular de concreto moldado em loco, de 2,00 x 3,00 m com altura de aterro de 0,00 a 1,00 m - areia extraída e brita produzida (Execução, incluindo fornecimento, carga e transporte de todos os materiais, exclui escavação) - (Caderno de Bueiros Celulares RT 01.45)</t>
  </si>
  <si>
    <t>RO-8368</t>
  </si>
  <si>
    <t xml:space="preserve">Corpo de Bueiro duplo celular de concreto moldado em loco, de 2,00 x 3,00 m com altura de aterro de 1,00 a 2,50 m - areia e brita comerciais (Execução, incluindo fornecimento, carga e transporte de todos os materiais, exclui escavação) - (Caderno de Bueiros Celulares RT 01.45)</t>
  </si>
  <si>
    <t>RO-8369</t>
  </si>
  <si>
    <t xml:space="preserve">Corpo de Bueiro duplo celular de concreto moldado em loco, de 2,00 x 3,00 m com altura de aterro de 1,00 a 2,50 m - areia extraída e brita produzida (Execução, incluindo fornecimento, carga e transporte de todos os materiais, exclui escavação) - (Caderno de Bueiros Celulares RT 01.45)</t>
  </si>
  <si>
    <t>RO-8370</t>
  </si>
  <si>
    <t xml:space="preserve">Corpo de Bueiro duplo celular de concreto moldado em loco, de 2,00 x 3,00 m com altura de aterro de 2,50 a 5,00 m - areia e brita comerciais (Execução, incluindo fornecimento, carga e transporte de todos os materiais, exclui escavação) - (Caderno de Bueiros Celulares RT 01.45)</t>
  </si>
  <si>
    <t>RO-8371</t>
  </si>
  <si>
    <t xml:space="preserve">Corpo de Bueiro duplo celular de concreto moldado em loco, de 2,00 x 3,00 m com altura de aterro de 2,50 a 5,00 m - areia extraída e brita produzida (Execução, incluindo fornecimento, carga e transporte de todos os materiais, exclui escavação) - (Caderno de Bueiros Celulares RT 01.45)</t>
  </si>
  <si>
    <t>RO-8372</t>
  </si>
  <si>
    <t xml:space="preserve">Corpo de Bueiro duplo celular de concreto moldado em loco, de 2,00 x 3,00 m com altura de aterro de 5,00 a 7,50 m - areia e brita comerciais (Execução, incluindo fornecimento, carga e transporte de todos os materiais, exclui escavação) - (Caderno de Bueiros Celulares RT 01.45)</t>
  </si>
  <si>
    <t>RO-8373</t>
  </si>
  <si>
    <t xml:space="preserve">Corpo de Bueiro duplo celular de concreto moldado em loco, de 2,00 x 3,00 m com altura de aterro de 5,00 a 7,50 m - areia extraída e brita produzida (Execução, incluindo fornecimento, carga e transporte de todos os materiais, exclui escavação) - (Caderno de Bueiros Celulares RT 01.45)</t>
  </si>
  <si>
    <t>RO-8374</t>
  </si>
  <si>
    <t xml:space="preserve">Corpo de Bueiro duplo celular de concreto moldado em loco, de 2,50 x 2,50 m com altura de aterro de 0,00 a 1,00 m - areia e brita comerciais (Execução, incluindo fornecimento, carga e transporte de todos os materiais, exclui escavação) - (Caderno de Bueiros Celulares RT 01.45)</t>
  </si>
  <si>
    <t>RO-8375</t>
  </si>
  <si>
    <t xml:space="preserve">Corpo de Bueiro duplo celular de concreto moldado em loco, de 2,50 x 2,50 m com altura de aterro de 0,00 a 1,00 m - areia extraída e brita produzida (Execução, incluindo fornecimento, carga e transporte de todos os materiais, exclui escavação) - (Caderno de Bueiros Celulares RT 01.45)</t>
  </si>
  <si>
    <t>RO-8376</t>
  </si>
  <si>
    <t xml:space="preserve">Corpo de Bueiro duplo celular de concreto moldado em loco, de 2,50 x 2,50 m com altura de aterro de 1,00 a 2,50 m - areia e brita comerciais (Execução, incluindo fornecimento, carga e transporte de todos os materiais, exclui escavação) - (Caderno de Bueiros Celulares RT 01.45)</t>
  </si>
  <si>
    <t>RO-8377</t>
  </si>
  <si>
    <t xml:space="preserve">Corpo de Bueiro duplo celular de concreto moldado em loco, de 2,50 x 2,50 m com altura de aterro de 1,00 a 2,50 m - areia extraída e brita produzida (Execução, incluindo fornecimento, carga e transporte de todos os materiais, exclui escavação) - (Caderno de Bueiros Celulares RT 01.45)</t>
  </si>
  <si>
    <t>RO-8378</t>
  </si>
  <si>
    <t xml:space="preserve">Corpo de Bueiro duplo celular de concreto moldado em loco, de 2,50 x 2,50 m com altura de aterro de 2,50 a 5,00 m - areia e brita comerciais (Execução, incluindo fornecimento, carga e transporte de todos os materiais, exclui escavação) - (Caderno de Bueiros Celulares RT 01.45)</t>
  </si>
  <si>
    <t>RO-8379</t>
  </si>
  <si>
    <t xml:space="preserve">Corpo de Bueiro duplo celular de concreto moldado em loco, de 2,50 x 2,50 m com altura de aterro de 2,50 a 5,00 m - areia extraída e brita produzida (Execução, incluindo fornecimento, carga e transporte de todos os materiais, exclui escavação) - (Caderno de Bueiros Celulares RT 01.45)</t>
  </si>
  <si>
    <t>RO-8380</t>
  </si>
  <si>
    <t xml:space="preserve">Corpo de Bueiro duplo celular de concreto moldado em loco, de 2,50 x 2,50 m com altura de aterro de 5,00 a 7,50 m - areia e brita comerciais (Execução, incluindo fornecimento, carga e transporte de todos os materiais, exclui escavação) - (Caderno de Bueiros Celulares RT 01.45)</t>
  </si>
  <si>
    <t>RO-8381</t>
  </si>
  <si>
    <t xml:space="preserve">Corpo de Bueiro duplo celular de concreto moldado em loco, de 2,50 x 2,50 m com altura de aterro de 5,00 a 7,50 m - areia extraída e brita produzida (Execução, incluindo fornecimento, carga e transporte de todos os materiais, exclui escavação) - (Caderno de Bueiros Celulares RT 01.45)</t>
  </si>
  <si>
    <t>RO-8382</t>
  </si>
  <si>
    <t xml:space="preserve">Corpo de Bueiro duplo celular de concreto moldado em loco, de 2,50 x 3,00 m com altura de aterro de 0,00 a 1,00 m - areia e brita comerciais (Execução, incluindo fornecimento, carga e transporte de todos os materiais, exclui escavação) - (Caderno de Bueiros Celulares RT 01.45)</t>
  </si>
  <si>
    <t>RO-8383</t>
  </si>
  <si>
    <t xml:space="preserve">Corpo de Bueiro duplo celular de concreto moldado em loco, de 2,50 x 3,00 m com altura de aterro de 0,00 a 1,00 m - areia extraída e brita produzida (Execução, incluindo fornecimento, carga e transporte de todos os materiais, exclui escavação) - (Caderno de Bueiros Celulares RT 01.45)</t>
  </si>
  <si>
    <t>RO-8384</t>
  </si>
  <si>
    <t xml:space="preserve">Corpo de Bueiro duplo celular de concreto moldado em loco, de 2,50 x 3,00 m com altura de aterro de 1,00 a 2,50 m - areia e brita comerciais (Execução, incluindo fornecimento, carga e transporte de todos os materiais, exclui escavação) - (Caderno de Bueiros Celulares RT 01.45)</t>
  </si>
  <si>
    <t>RO-8385</t>
  </si>
  <si>
    <t xml:space="preserve">Corpo de Bueiro duplo celular de concreto moldado em loco, de 2,50 x 3,00 m com altura de aterro de 1,00 a 2,50 m - areia extraída e brita produzida (Execução, incluindo fornecimento, carga e transporte de todos os materiais, exclui escavação) - (Caderno de Bueiros Celulares RT 01.45)</t>
  </si>
  <si>
    <t>RO-8386</t>
  </si>
  <si>
    <t xml:space="preserve">Corpo de Bueiro duplo celular de concreto moldado em loco, de 2,50 x 3,00 m com altura de aterro de 2,50 a 5,00 m - areia e brita comerciais (Execução, incluindo fornecimento, carga e transporte de todos os materiais, exclui escavação) - (Caderno de Bueiros Celulares RT 01.45)</t>
  </si>
  <si>
    <t>RO-8387</t>
  </si>
  <si>
    <t xml:space="preserve">Corpo de Bueiro duplo celular de concreto moldado em loco, de 2,50 x 3,00 m com altura de aterro de 2,50 a 5,00 m - areia extraída e brita produzida (Execução, incluindo fornecimento, carga e transporte de todos os materiais, exclui escavação) - (Caderno de Bueiros Celulares RT 01.45)</t>
  </si>
  <si>
    <t>RO-8388</t>
  </si>
  <si>
    <t xml:space="preserve">Corpo de Bueiro duplo celular de concreto moldado em loco, de 2,50 x 3,00 m com altura de aterro de 5,00 a 7,50 m - areia e brita comerciais (Execução, incluindo fornecimento, carga e transporte de todos os materiais, exclui escavação) - (Caderno de Bueiros Celulares RT 01.45)</t>
  </si>
  <si>
    <t>RO-8389</t>
  </si>
  <si>
    <t xml:space="preserve">Corpo de Bueiro duplo celular de concreto moldado em loco, de 2,50 x 3,00 m com altura de aterro de 5,00 a 7,50 m - areia extraída e brita produzida (Execução, incluindo fornecimento, carga e transporte de todos os materiais, exclui escavação) - (Caderno de Bueiros Celulares RT 01.45)</t>
  </si>
  <si>
    <t>RO-8390</t>
  </si>
  <si>
    <t xml:space="preserve">Corpo de Bueiro duplo celular de concreto moldado em loco, de 3,00 x 2,00 m com altura de aterro de 0,00 a 1,00 m - areia e brita comerciais (Execução, incluindo fornecimento, carga e transporte de todos os materiais, exclui escavação) - (Caderno de Bueiros Celulares RT 01.45)</t>
  </si>
  <si>
    <t>RO-8391</t>
  </si>
  <si>
    <t xml:space="preserve">Corpo de Bueiro duplo celular de concreto moldado em loco, de 3,00 x 2,00 m com altura de aterro de 0,00 a 1,00 m - areia extraída e brita produzida (Execução, incluindo fornecimento, carga e transporte de todos os materiais, exclui escavação) - (Caderno de Bueiros Celulares RT 01.45)</t>
  </si>
  <si>
    <t>RO-8392</t>
  </si>
  <si>
    <t xml:space="preserve">Corpo de Bueiro duplo celular de concreto moldado em loco, de 3,00 x 2,00 m com altura de aterro de 1,00 a 2,50 m - areia e brita comerciais (Execução, incluindo fornecimento, carga e transporte de todos os materiais, exclui escavação) - (Caderno de Bueiros Celulares RT 01.45)</t>
  </si>
  <si>
    <t>RO-8393</t>
  </si>
  <si>
    <t xml:space="preserve">Corpo de Bueiro duplo celular de concreto moldado em loco, de 3,00 x 2,00 m com altura de aterro de 1,00 a 2,50 m - areia extraída e brita produzida (Execução, incluindo fornecimento, carga e transporte de todos os materiais, exclui escavação) - (Caderno de Bueiros Celulares RT 01.45)</t>
  </si>
  <si>
    <t>RO-8394</t>
  </si>
  <si>
    <t xml:space="preserve">Corpo de Bueiro duplo celular de concreto moldado em loco, de 3,00 x 2,00 m com altura de aterro de 2,50 a 5,00 m - areia e brita comerciais (Execução, incluindo fornecimento, carga e transporte de todos os materiais, exclui escavação) - (Caderno de Bueiros Celulares RT 01.45)</t>
  </si>
  <si>
    <t>RO-8395</t>
  </si>
  <si>
    <t xml:space="preserve">Corpo de Bueiro duplo celular de concreto moldado em loco, de 3,00 x 2,00 m com altura de aterro de 2,50 a 5,00 m - areia extraída e brita produzida (Execução, incluindo fornecimento, carga e transporte de todos os materiais, exclui escavação) - (Caderno de Bueiros Celulares RT 01.45)</t>
  </si>
  <si>
    <t>RO-8396</t>
  </si>
  <si>
    <t xml:space="preserve">Corpo de Bueiro duplo celular de concreto moldado em loco, de 3,00 x 2,00 m com altura de aterro de 5,00 a 7,50 m - areia e brita comerciais (Execução, incluindo fornecimento, carga e transporte de todos os materiais, exclui escavação) - (Caderno de Bueiros Celulares RT 01.45)</t>
  </si>
  <si>
    <t>RO-8397</t>
  </si>
  <si>
    <t xml:space="preserve">Corpo de Bueiro duplo celular de concreto moldado em loco, de 3,00 x 2,00 m com altura de aterro de 5,00 a 7,50 m - areia extraída e brita produzida (Execução, incluindo fornecimento, carga e transporte de todos os materiais, exclui escavação) - (Caderno de Bueiros Celulares RT 01.45)</t>
  </si>
  <si>
    <t>RO-8398</t>
  </si>
  <si>
    <t xml:space="preserve">Corpo de Bueiro duplo celular de concreto moldado em loco, de 3,00 x 2,50 m com altura de aterro de 0,00 a 1,00 m - areia e brita comerciais (Execução, incluindo fornecimento, carga e transporte de todos os materiais, exclui escavação) - (Caderno de Bueiros Celulares RT 01.45)</t>
  </si>
  <si>
    <t>RO-8399</t>
  </si>
  <si>
    <t xml:space="preserve">Corpo de Bueiro duplo celular de concreto moldado em loco, de 3,00 x 2,50 m com altura de aterro de 0,00 a 1,00 m - areia extraída e brita produzida (Execução, incluindo fornecimento, carga e transporte de todos os materiais, exclui escavação) - (Caderno de Bueiros Celulares RT 01.45)</t>
  </si>
  <si>
    <t>RO-8400</t>
  </si>
  <si>
    <t xml:space="preserve">Corpo de Bueiro duplo celular de concreto moldado em loco, de 3,00 x 2,50 m com altura de aterro de 1,00 a 2,50 m - areia e brita comerciais (Execução, incluindo fornecimento, carga e transporte de todos os materiais, exclui escavação) - (Caderno de Bueiros Celulares RT 01.45)</t>
  </si>
  <si>
    <t>RO-8401</t>
  </si>
  <si>
    <t xml:space="preserve">Corpo de Bueiro duplo celular de concreto moldado em loco, de 3,00 x 2,50 m com altura de aterro de 1,00 a 2,50 m - areia extraída e brita produzida (Execução, incluindo fornecimento, carga e transporte de todos os materiais, exclui escavação) - (Caderno de Bueiros Celulares RT 01.45)</t>
  </si>
  <si>
    <t>RO-8402</t>
  </si>
  <si>
    <t xml:space="preserve">Corpo de Bueiro duplo celular de concreto moldado em loco, de 3,00 x 2,50 m com altura de aterro de 2,50 a 5,00 m - areia e brita comerciais (Execução, incluindo fornecimento, carga e transporte de todos os materiais, exclui escavação) - (Caderno de Bueiros Celulares RT 01.45)</t>
  </si>
  <si>
    <t>RO-8403</t>
  </si>
  <si>
    <t xml:space="preserve">Corpo de Bueiro duplo celular de concreto moldado em loco, de 3,00 x 2,50 m com altura de aterro de 2,50 a 5,00 m - areia extraída e brita produzida (Execução, incluindo fornecimento, carga e transporte de todos os materiais, exclui escavação) - (Caderno de Bueiros Celulares RT 01.45)</t>
  </si>
  <si>
    <t>RO-8404</t>
  </si>
  <si>
    <t xml:space="preserve">Corpo de Bueiro duplo celular de concreto moldado em loco, de 3,00 x 2,50 m com altura de aterro de 5,00 a 7,50 m - areia e brita comerciais (Execução, incluindo fornecimento, carga e transporte de todos os materiais, exclui escavação) - (Caderno de Bueiros Celulares RT 01.45)</t>
  </si>
  <si>
    <t>RO-8405</t>
  </si>
  <si>
    <t xml:space="preserve">Corpo de Bueiro duplo celular de concreto moldado em loco, de 3,00 x 2,50 m com altura de aterro de 5,00 a 7,50 m - areia extraída e brita produzida (Execução, incluindo fornecimento, carga e transporte de todos os materiais, exclui escavação) - (Caderno de Bueiros Celulares RT 01.45)</t>
  </si>
  <si>
    <t>RO-8406</t>
  </si>
  <si>
    <t xml:space="preserve">Corpo de Bueiro duplo celular de concreto moldado em loco, de 3,00 x 3,00 m com altura de aterro de 0,00 a 1,00 m - areia e brita comerciais (Execução, incluindo fornecimento, carga e transporte de todos os materiais, exclui escavação) - (Caderno de Bueiros Celulares RT 01.45)</t>
  </si>
  <si>
    <t>RO-8407</t>
  </si>
  <si>
    <t xml:space="preserve">Corpo de Bueiro duplo celular de concreto moldado em loco, de 3,00 x 3,00 m com altura de aterro de 0,00 a 1,00 m - areia extraída e brita produzida (Execução, incluindo fornecimento, carga e transporte de todos os materiais, exclui escavação) - (Caderno de Bueiros Celulares RT 01.45)</t>
  </si>
  <si>
    <t>RO-8408</t>
  </si>
  <si>
    <t xml:space="preserve">Corpo de Bueiro duplo celular de concreto moldado em loco, de 3,00 x 3,00 m com altura de aterro de 1,00 a 2,50 m - areia e brita comerciais (Execução, incluindo fornecimento, carga e transporte de todos os materiais, exclui escavação) - (Caderno de Bueiros Celulares RT 01.45)</t>
  </si>
  <si>
    <t>RO-8409</t>
  </si>
  <si>
    <t xml:space="preserve">Corpo de Bueiro duplo celular de concreto moldado em loco, de 3,00 x 3,00 m com altura de aterro de 1,00 a 2,50 m - areia extraída e brita produzida (Execução, incluindo fornecimento, carga e transporte de todos os materiais, exclui escavação) - (Caderno de Bueiros Celulares RT 01.45)</t>
  </si>
  <si>
    <t>RO-8410</t>
  </si>
  <si>
    <t xml:space="preserve">Corpo de Bueiro duplo celular de concreto moldado em loco, de 3,00 x 3,00 m com altura de aterro de 2,50 a 5,00 m - areia e brita comerciais (Execução, incluindo fornecimento, carga e transporte de todos os materiais, exclui escavação) - (Caderno de Bueiros Celulares RT 01.45)</t>
  </si>
  <si>
    <t>RO-8411</t>
  </si>
  <si>
    <t xml:space="preserve">Corpo de Bueiro duplo celular de concreto moldado em loco, de 3,00 x 3,00 m com altura de aterro de 2,50 a 5,00 m - areia extraída e brita produzida (Execução, incluindo fornecimento, carga e transporte de todos os materiais, exclui escavação) - (Caderno de Bueiros Celulares RT 01.45)</t>
  </si>
  <si>
    <t>RO-8412</t>
  </si>
  <si>
    <t xml:space="preserve">Corpo de Bueiro duplo celular de concreto moldado em loco, de 3,00 x 3,00 m com altura de aterro de 5,00 a 7,50 m - areia e brita comerciais (Execução, incluindo fornecimento, carga e transporte de todos os materiais, exclui escavação) - (Caderno de Bueiros Celulares RT 01.45)</t>
  </si>
  <si>
    <t>RO-8413</t>
  </si>
  <si>
    <t xml:space="preserve">Corpo de Bueiro duplo celular de concreto moldado em loco, de 3,00 x 3,00 m com altura de aterro de 5,00 a 7,50 m - areia extraída e brita produzida (Execução, incluindo fornecimento, carga e transporte de todos os materiais, exclui escavação) - (Caderno de Bueiros Celulares RT 01.45)</t>
  </si>
  <si>
    <t>RO-8414</t>
  </si>
  <si>
    <t xml:space="preserve">Corpo de Bueiro duplo celular de concreto moldado em loco, de 3,50 x 2,50 m com altura de aterro de 0,00 a 1,00 m - areia e brita comerciais (Execução, incluindo fornecimento, carga e transporte de todos os materiais, exclui escavação) - (Caderno de Bueiros Celulares RT 01.45)</t>
  </si>
  <si>
    <t>RO-8415</t>
  </si>
  <si>
    <t xml:space="preserve">Corpo de Bueiro duplo celular de concreto moldado em loco, de 3,50 x 2,50 m com altura de aterro de 0,00 a 1,00 m - areia extraída e brita produzida (Execução, incluindo fornecimento, carga e transporte de todos os materiais, exclui escavação) - (Caderno de Bueiros Celulares RT 01.45)</t>
  </si>
  <si>
    <t>RO-8416</t>
  </si>
  <si>
    <t xml:space="preserve">Corpo de Bueiro duplo celular de concreto moldado em loco, de 3,50 x 2,50 m com altura de aterro de 1,00 a 2,50 m - areia e brita comerciais (Execução, incluindo fornecimento, carga e transporte de todos os materiais, exclui escavação) - (Caderno de Bueiros Celulares RT 01.45)</t>
  </si>
  <si>
    <t>RO-8417</t>
  </si>
  <si>
    <t xml:space="preserve">Corpo de Bueiro duplo celular de concreto moldado em loco, de 3,50 x 2,50 m com altura de aterro de 1,00 a 2,50 m - areia extraída e brita produzida (Execução, incluindo fornecimento, carga e transporte de todos os materiais, exclui escavação) - (Caderno de Bueiros Celulares RT 01.45)</t>
  </si>
  <si>
    <t>RO-8418</t>
  </si>
  <si>
    <t xml:space="preserve">Corpo de Bueiro duplo celular de concreto moldado em loco, de 3,50 x 2,50 m com altura de aterro de 2,50 a 5,00 m - areia e brita comerciais (Execução, incluindo fornecimento, carga e transporte de todos os materiais, exclui escavação) - (Caderno de Bueiros Celulares RT 01.45)</t>
  </si>
  <si>
    <t>RO-8419</t>
  </si>
  <si>
    <t xml:space="preserve">Corpo de Bueiro duplo celular de concreto moldado em loco, de 3,50 x 2,50 m com altura de aterro de 2,50 a 5,00 m - areia extraída e brita produzida (Execução, incluindo fornecimento, carga e transporte de todos os materiais, exclui escavação) - (Caderno de Bueiros Celulares RT 01.45)</t>
  </si>
  <si>
    <t>RO-8420</t>
  </si>
  <si>
    <t xml:space="preserve">Corpo de Bueiro duplo celular de concreto moldado em loco, de 3,50 x 2,50 m com altura de aterro de 5,00 a 7,50 m - areia e brita comerciais (Execução, incluindo fornecimento, carga e transporte de todos os materiais, exclui escavação) - (Caderno de Bueiros Celulares RT 01.45)</t>
  </si>
  <si>
    <t>RO-8421</t>
  </si>
  <si>
    <t xml:space="preserve">Corpo de Bueiro duplo celular de concreto moldado em loco, de 3,50 x 2,50 m com altura de aterro de 5,00 a 7,50 m - areia extraída e brita produzida (Execução, incluindo fornecimento, carga e transporte de todos os materiais, exclui escavação) - (Caderno de Bueiros Celulares RT 01.45)</t>
  </si>
  <si>
    <t>RO-8422</t>
  </si>
  <si>
    <t xml:space="preserve">Corpo de Bueiro duplo celular de concreto moldado em loco, de 3,50 x 3,00 m com altura de aterro de 0,00 a 1,00 m - areia e brita comerciais (Execução, incluindo fornecimento, carga e transporte de todos os materiais, exclui escavação) - (Caderno de Bueiros Celulares RT 01.45)</t>
  </si>
  <si>
    <t>RO-8423</t>
  </si>
  <si>
    <t xml:space="preserve">Corpo de Bueiro duplo celular de concreto moldado em loco, de 3,50 x 3,00 m com altura de aterro de 0,00 a 1,00 m - areia extraída e brita produzida (Execução, incluindo fornecimento, carga e transporte de todos os materiais, exclui escavação) - (Caderno de Bueiros Celulares RT 01.45)</t>
  </si>
  <si>
    <t>RO-8424</t>
  </si>
  <si>
    <t xml:space="preserve">Corpo de Bueiro duplo celular de concreto moldado em loco, de 3,50 x 3,00 m com altura de aterro de 1,00 a 2,50 m - areia e brita comerciais (Execução, incluindo fornecimento, carga e transporte de todos os materiais, exclui escavação) - (Caderno de Bueiros Celulares RT 01.45)</t>
  </si>
  <si>
    <t>RO-8425</t>
  </si>
  <si>
    <t xml:space="preserve">Corpo de Bueiro duplo celular de concreto moldado em loco, de 3,50 x 3,00 m com altura de aterro de 1,00 a 2,50 m - areia extraída e brita produzida (Execução, incluindo fornecimento, carga e transporte de todos os materiais, exclui escavação) - (Caderno de Bueiros Celulares RT 01.45)</t>
  </si>
  <si>
    <t>RO-8426</t>
  </si>
  <si>
    <t xml:space="preserve">Corpo de Bueiro duplo celular de concreto moldado em loco, de 3,50 x 3,00 m com altura de aterro de 2,50 a 5,00 m - areia e brita comerciais (Execução, incluindo fornecimento, carga e transporte de todos os materiais, exclui escavação) - (Caderno de Bueiros Celulares RT 01.45)</t>
  </si>
  <si>
    <t>RO-8427</t>
  </si>
  <si>
    <t xml:space="preserve">Corpo de Bueiro duplo celular de concreto moldado em loco, de 3,50 x 3,00 m com altura de aterro de 2,50 a 5,00 m - areia extraída e brita produzida (Execução, incluindo fornecimento, carga e transporte de todos os materiais, exclui escavação) - (Caderno de Bueiros Celulares RT 01.45)</t>
  </si>
  <si>
    <t>RO-8428</t>
  </si>
  <si>
    <t xml:space="preserve">Corpo de Bueiro duplo celular de concreto moldado em loco, de 3,50 x 3,00 m com altura de aterro de 5,00 a 7,50 m - areia e brita comerciais (Execução, incluindo fornecimento, carga e transporte de todos os materiais, exclui escavação) - (Caderno de Bueiros Celulares RT 01.45)</t>
  </si>
  <si>
    <t>RO-8429</t>
  </si>
  <si>
    <t xml:space="preserve">Corpo de Bueiro duplo celular de concreto moldado em loco, de 3,50 x 3,00 m com altura de aterro de 5,00 a 7,50 m - areia extraída e brita produzida (Execução, incluindo fornecimento, carga e transporte de todos os materiais, exclui escavação) - (Caderno de Bueiros Celulares RT 01.45)</t>
  </si>
  <si>
    <t>RO-8430</t>
  </si>
  <si>
    <t xml:space="preserve">Corpo de Bueiro duplo celular de concreto moldado em loco, de 3,50 x 3,50 m com altura de aterro de 0,00 a 1,00 m - areia e brita comerciais (Execução, incluindo fornecimento, carga e transporte de todos os materiais, exclui escavação) - (Caderno de Bueiros Celulares RT 01.45)</t>
  </si>
  <si>
    <t>RO-8431</t>
  </si>
  <si>
    <t xml:space="preserve">Corpo de Bueiro duplo celular de concreto moldado em loco, de 3,50 x 3,50 m com altura de aterro de 0,00 a 1,00 m - areia extraída e brita produzida (Execução, incluindo fornecimento, carga e transporte de todos os materiais, exclui escavação) - (Caderno de Bueiros Celulares RT 01.45)</t>
  </si>
  <si>
    <t>RO-8432</t>
  </si>
  <si>
    <t xml:space="preserve">Corpo de Bueiro duplo celular de concreto moldado em loco, de 3,50 x 3,50 m com altura de aterro de 1,00 a 2,50 m - areia e brita comerciais (Execução, incluindo fornecimento, carga e transporte de todos os materiais, exclui escavação) - (Caderno de Bueiros Celulares RT 01.45)</t>
  </si>
  <si>
    <t>RO-8433</t>
  </si>
  <si>
    <t xml:space="preserve">Corpo de Bueiro duplo celular de concreto moldado em loco, de 3,50 x 3,50 m com altura de aterro de 1,00 a 2,50 m - areia extraída e brita produzida (Execução, incluindo fornecimento, carga e transporte de todos os materiais, exclui escavação) - (Caderno de Bueiros Celulares RT 01.45)</t>
  </si>
  <si>
    <t>RO-8434</t>
  </si>
  <si>
    <t xml:space="preserve">Corpo de Bueiro duplo celular de concreto moldado em loco, de 3,50 x 3,50 m com altura de aterro de 2,50 a 5,00 m - areia e brita comerciais (Execução, incluindo fornecimento, carga e transporte de todos os materiais, exclui escavação) - (Caderno de Bueiros Celulares RT 01.45)</t>
  </si>
  <si>
    <t>RO-8435</t>
  </si>
  <si>
    <t xml:space="preserve">Corpo de Bueiro duplo celular de concreto moldado em loco, de 3,50 x 3,50 m com altura de aterro de 2,50 a 5,00 m - areia extraída e brita produzida (Execução, incluindo fornecimento, carga e transporte de todos os materiais, exclui escavação) - (Caderno de Bueiros Celulares RT 01.45)</t>
  </si>
  <si>
    <t>RO-8436</t>
  </si>
  <si>
    <t xml:space="preserve">Corpo de Bueiro duplo celular de concreto moldado em loco, de 3,50 x 3,50 m com altura de aterro de 5,00 a 7,50 m - areia e brita comerciais (Execução, incluindo fornecimento, carga e transporte de todos os materiais, exclui escavação) - (Caderno de Bueiros Celulares RT 01.45)</t>
  </si>
  <si>
    <t>RO-8437</t>
  </si>
  <si>
    <t xml:space="preserve">Corpo de Bueiro duplo celular de concreto moldado em loco, de 3,50 x 3,50 m com altura de aterro de 5,00 a 7,50 m - areia extraída e brita produzida (Execução, incluindo fornecimento, carga e transporte de todos os materiais, exclui escavação) - (Caderno de Bueiros Celulares RT 01.45)</t>
  </si>
  <si>
    <t>RO-8438</t>
  </si>
  <si>
    <t xml:space="preserve">Corpo de Bueiro duplo celular de concreto moldado em loco, de 4,00 x 3,00 m com altura de aterro de 0,00 a 1,00 m - areia e brita comerciais (Execução, incluindo fornecimento, carga e transporte de todos os materiais, exclui escavação) - (Caderno de Bueiros Celulares RT 01.45)</t>
  </si>
  <si>
    <t>RO-8439</t>
  </si>
  <si>
    <t xml:space="preserve">Corpo de Bueiro duplo celular de concreto moldado em loco, de 4,00 x 3,00 m com altura de aterro de 0,00 a 1,00 m - areia extraída e brita produzida (Execução, incluindo fornecimento, carga e transporte de todos os materiais, exclui escavação) - (Caderno de Bueiros Celulares RT 01.45)</t>
  </si>
  <si>
    <t>RO-8440</t>
  </si>
  <si>
    <t xml:space="preserve">Corpo de Bueiro duplo celular de concreto moldado em loco, de 4,00 x 3,00 m com altura de aterro de 1,00 a 2,50 m - areia e brita comerciais (Execução, incluindo fornecimento, carga e transporte de todos os materiais, exclui escavação) - (Caderno de Bueiros Celulares RT 01.45)</t>
  </si>
  <si>
    <t>RO-8441</t>
  </si>
  <si>
    <t xml:space="preserve">Corpo de Bueiro duplo celular de concreto moldado em loco, de 4,00 x 3,00 m com altura de aterro de 1,00 a 2,50 m - areia extraída e brita produzida (Execução, incluindo fornecimento, carga e transporte de todos os materiais, exclui escavação) - (Caderno de Bueiros Celulares RT 01.45)</t>
  </si>
  <si>
    <t>RO-8442</t>
  </si>
  <si>
    <t xml:space="preserve">Corpo de Bueiro duplo celular de concreto moldado em loco, de 4,00 x 3,00 m com altura de aterro de 2,50 a 5,00 m - areia e brita comerciais (Execução, incluindo fornecimento, carga e transporte de todos os materiais, exclui escavação) - (Caderno de Bueiros Celulares RT 01.45)</t>
  </si>
  <si>
    <t>RO-8455</t>
  </si>
  <si>
    <t xml:space="preserve">Corpo de Bueiro duplo celular de concreto moldado em loco, de 4,00 x 3,00 m com altura de aterro de 2,50 a 5,00 m - areia extraída e brita produzida (Execução, incluindo fornecimento, carga e transporte de todos os materiais, exclui escavação) - (Caderno de Bueiros Celulares RT 01.45)</t>
  </si>
  <si>
    <t>RO-8456</t>
  </si>
  <si>
    <t xml:space="preserve">Corpo de Bueiro duplo celular de concreto moldado em loco, de 4,00 x 3,00 m com altura de aterro de 5,00 a 7,50 m - areia e brita comerciais (Execução, incluindo fornecimento, carga e transporte de todos os materiais, exclui escavação) - (Caderno de Bueiros Celulares RT 01.45)</t>
  </si>
  <si>
    <t>RO-8457</t>
  </si>
  <si>
    <t xml:space="preserve">Corpo de Bueiro duplo celular de concreto moldado em loco, de 4,00 x 3,00 m com altura de aterro de 5,00 a 7,50 m - areia extraída e brita produzida (Execução, incluindo fornecimento, carga e transporte de todos os materiais, exclui escavação) - (Caderno de Bueiros Celulares RT 01.45)</t>
  </si>
  <si>
    <t>RO-8458</t>
  </si>
  <si>
    <t xml:space="preserve">Corpo de Bueiro duplo celular de concreto moldado em loco, de 4,00 x 3,50 m com altura de aterro de 0,00 a 1,00 m - areia e brita comerciais (Execução, incluindo fornecimento, carga e transporte de todos os materiais, exclui escavação) - (Caderno de Bueiros Celulares RT 01.45)</t>
  </si>
  <si>
    <t>RO-8459</t>
  </si>
  <si>
    <t xml:space="preserve">Corpo de Bueiro duplo celular de concreto moldado em loco, de 4,00 x 3,50 m com altura de aterro de 0,00 a 1,00 m - areia extraída e brita produzida (Execução, incluindo fornecimento, carga e transporte de todos os materiais, exclui escavação) - (Caderno de Bueiros Celulares RT 01.45)</t>
  </si>
  <si>
    <t>RO-8460</t>
  </si>
  <si>
    <t xml:space="preserve">Corpo de Bueiro duplo celular de concreto moldado em loco, de 4,00 x 3,50 m com altura de aterro de 1,00 a 2,50 m - areia e brita comerciais (Execução, incluindo fornecimento, carga e transporte de todos os materiais, exclui escavação) - (Caderno de Bueiros Celulares RT 01.45)</t>
  </si>
  <si>
    <t>RO-8461</t>
  </si>
  <si>
    <t xml:space="preserve">Corpo de Bueiro duplo celular de concreto moldado em loco, de 4,00 x 3,50 m com altura de aterro de 1,00 a 2,50 m - areia extraída e brita produzida (Execução, incluindo fornecimento, carga e transporte de todos os materiais, exclui escavação) - (Caderno de Bueiros Celulares RT 01.45)</t>
  </si>
  <si>
    <t>RO-8462</t>
  </si>
  <si>
    <t xml:space="preserve">Corpo de Bueiro duplo celular de concreto moldado em loco, de 4,00 x 3,50 m com altura de aterro de 2,50 a 5,00 m - areia e brita comerciais (Execução, incluindo fornecimento, carga e transporte de todos os materiais, exclui escavação) - (Caderno de Bueiros Celulares RT 01.45)</t>
  </si>
  <si>
    <t>RO-8463</t>
  </si>
  <si>
    <t xml:space="preserve">Corpo de Bueiro duplo celular de concreto moldado em loco, de 4,00 x 3,50 m com altura de aterro de 2,50 a 5,00 m - areia extraída e brita produzida (Execução, incluindo fornecimento, carga e transporte de todos os materiais, exclui escavação) - (Caderno de Bueiros Celulares RT 01.45)</t>
  </si>
  <si>
    <t>RO-8464</t>
  </si>
  <si>
    <t xml:space="preserve">Corpo de Bueiro duplo celular de concreto moldado em loco, de 4,00 x 3,50 m com altura de aterro de 5,00 a 7,50 m - areia e brita comerciais (Execução, incluindo fornecimento, carga e transporte de todos os materiais, exclui escavação) - (Caderno de Bueiros Celulares RT 01.45)</t>
  </si>
  <si>
    <t>RO-8465</t>
  </si>
  <si>
    <t xml:space="preserve">Corpo de Bueiro duplo celular de concreto moldado em loco, de 4,00 x 3,50 m com altura de aterro de 5,00 a 7,50 m - areia extraída e brita produzida (Execução, incluindo fornecimento, carga e transporte de todos os materiais, exclui escavação) - (Caderno de Bueiros Celulares RT 01.45)</t>
  </si>
  <si>
    <t>RO-8466</t>
  </si>
  <si>
    <t xml:space="preserve">Corpo de Bueiro duplo celular de concreto moldado em loco, de 4,00 x 4,00 m com altura de aterro de 0,00 a 1,00 m - areia e brita comerciais (Execução, incluindo fornecimento, carga e transporte de todos os materiais, exclui escavação) - (Caderno de Bueiros Celulares RT 01.45)</t>
  </si>
  <si>
    <t>RO-8468</t>
  </si>
  <si>
    <t xml:space="preserve">Corpo de Bueiro duplo celular de concreto moldado em loco, de 4,00 x 4,00 m com altura de aterro de 0,00 a 1,00 m - areia extraída e brita produzida (Execução, incluindo fornecimento, carga e transporte de todos os materiais, exclui escavação) - (Caderno de Bueiros Celulares RT 01.45)</t>
  </si>
  <si>
    <t>RO-8469</t>
  </si>
  <si>
    <t xml:space="preserve">Corpo de Bueiro duplo celular de concreto moldado em loco, de 4,00 x 4,00 m com altura de aterro de 1,00 a 2,50 m - areia e brita comerciais (Execução, incluindo fornecimento, carga e transporte de todos os materiais, exclui escavação) - (Caderno de Bueiros Celulares RT 01.45)</t>
  </si>
  <si>
    <t>RO-8470</t>
  </si>
  <si>
    <t xml:space="preserve">Corpo de Bueiro duplo celular de concreto moldado em loco, de 4,00 x 4,00 m com altura de aterro de 1,00 a 2,50 m - areia extraída e brita produzida (Execução, incluindo fornecimento, carga e transporte de todos os materiais, exclui escavação) - (Caderno de Bueiros Celulares RT 01.45)</t>
  </si>
  <si>
    <t>RO-8471</t>
  </si>
  <si>
    <t xml:space="preserve">Corpo de Bueiro duplo celular de concreto moldado em loco, de 4,00 x 4,00 m com altura de aterro de 2,50 a 5,00 m - areia e brita comerciais (Execução, incluindo fornecimento, carga e transporte de todos os materiais, exclui escavação) - (Caderno de Bueiros Celulares RT 01.45)</t>
  </si>
  <si>
    <t>RO-8472</t>
  </si>
  <si>
    <t xml:space="preserve">Corpo de Bueiro duplo celular de concreto moldado em loco, de 4,00 x 4,00 m com altura de aterro de 2,50 a 5,00 m - areia extraída e brita produzida (Execução, incluindo fornecimento, carga e transporte de todos os materiais, exclui escavação) - (Caderno de Bueiros Celulares RT 01.45)</t>
  </si>
  <si>
    <t>RO-8473</t>
  </si>
  <si>
    <t xml:space="preserve">Corpo de Bueiro duplo celular de concreto moldado em loco, de 4,00 x 4,00 m com altura de aterro de 5,00 a 7,50 m - areia e brita comerciais (Execução, incluindo fornecimento, carga e transporte de todos os materiais, exclui escavação) - (Caderno de Bueiros Celulares RT 01.45)</t>
  </si>
  <si>
    <t>RO-8474</t>
  </si>
  <si>
    <t xml:space="preserve">Corpo de Bueiro duplo celular de concreto moldado em loco, de 4,00 x 4,00 m com altura de aterro de 5,00 a 7,50 m - areia extraída e brita produzida (Execução, incluindo fornecimento, carga e transporte de todos os materiais, exclui escavação) - (Caderno de Bueiros Celulares RT 01.45)</t>
  </si>
  <si>
    <t>RO-8059</t>
  </si>
  <si>
    <t xml:space="preserve">Corpo de Bueiro simples celular de concreto moldado em loco, de 1,50 x 1,50 m com altura de aterro de 0,00 a 1,00 m - areia e brita comerciais (Execução, incluindo fornecimento, carga e transporte de todos os materiais, exclui escavação) - (Caderno de Bueiros Celulares RT 01.45)</t>
  </si>
  <si>
    <t>RO-8060</t>
  </si>
  <si>
    <t xml:space="preserve">Corpo de Bueiro simples celular de concreto moldado em loco, de 1,50 x 1,50 m com altura de aterro de 0,00 a 1,00 m - areia extraída e brita produzida (Execução, incluindo fornecimento, carga e transporte de todos os materiais, exclui escavação) - (Caderno de Bueiros Celulares RT 01.45)</t>
  </si>
  <si>
    <t>RO-8061</t>
  </si>
  <si>
    <t xml:space="preserve">Corpo de Bueiro simples celular de concreto moldado em loco, de 1,50 x 1,50 m com altura de aterro de 1,00 a 2,50 m - areia e brita comerciais (Execução, incluindo fornecimento, carga e transporte de todos os materiais, exclui escavação) - (Caderno de Bueiros Celulares RT 01.45)</t>
  </si>
  <si>
    <t>RO-8062</t>
  </si>
  <si>
    <t xml:space="preserve">Corpo de Bueiro simples celular de concreto moldado em loco, de 1,50 x 1,50 m com altura de aterro de 1,00 a 2,50 m - areia extraída e brita produzida (Execução, incluindo fornecimento, carga e transporte de todos os materiais, exclui escavação) - (Caderno de Bueiros Celulares RT 01.45)</t>
  </si>
  <si>
    <t>RO-8063</t>
  </si>
  <si>
    <t xml:space="preserve">Corpo de Bueiro simples celular de concreto moldado em loco, de 1,50 x 1,50 m com altura de aterro de 2,50 a 5,00 m - areia e brita comerciais (Execução, incluindo fornecimento, carga e transporte de todos os materiais, exclui escavação) - (Caderno de Bueiros Celulares RT 01.45)</t>
  </si>
  <si>
    <t>RO-8064</t>
  </si>
  <si>
    <t xml:space="preserve">Corpo de Bueiro simples celular de concreto moldado em loco, de 1,50 x 1,50 m com altura de aterro de 2,50 a 5,00 m - areia extraída e brita produzida (Execução, incluindo fornecimento, carga e transporte de todos os materiais, exclui escavação) - (Caderno de Bueiros Celulares RT 01.45)</t>
  </si>
  <si>
    <t>RO-8065</t>
  </si>
  <si>
    <t xml:space="preserve">Corpo de Bueiro simples celular de concreto moldado em loco, de 1,50 x 1,50 m com altura de aterro de 5,00 a 7,50 m - areia e brita comerciais (Execução, incluindo fornecimento, carga e transporte de todos os materiais, exclui escavação) - (Caderno de Bueiros Celulares RT 01.45)</t>
  </si>
  <si>
    <t>RO-8066</t>
  </si>
  <si>
    <t xml:space="preserve">Corpo de Bueiro simples celular de concreto moldado em loco, de 1,50 x 1,50 m com altura de aterro de 5,00 a 7,50 m - areia extraída e brita produzida (Execução, incluindo fornecimento, carga e transporte de todos os materiais, exclui escavação) - (Caderno de Bueiros Celulares RT 01.45)</t>
  </si>
  <si>
    <t>RO-8067</t>
  </si>
  <si>
    <t xml:space="preserve">Corpo de Bueiro simples celular de concreto moldado em loco, de 2,00 x 2,00 m com altura de aterro de 0,00 a 1,00 m - areia e brita comerciais (Execução, incluindo fornecimento, carga e transporte de todos os materiais, exclui escavação) - (Caderno de Bueiros Celulares RT 01.45)</t>
  </si>
  <si>
    <t>RO-8068</t>
  </si>
  <si>
    <t xml:space="preserve">Corpo de Bueiro simples celular de concreto moldado em loco, de 2,00 x 2,00 m com altura de aterro de 0,00 a 1,00 m - areia extraída e brita produzida (Execução, incluindo fornecimento, carga e transporte de todos os materiais, exclui escavação) - (Caderno de Bueiros Celulares RT 01.45)</t>
  </si>
  <si>
    <t>RO-8069</t>
  </si>
  <si>
    <t xml:space="preserve">Corpo de Bueiro simples celular de concreto moldado em loco, de 2,00 x 2,00 m com altura de aterro de 1,00 a 2,50 m - areia e brita comerciais (Execução, incluindo fornecimento, carga e transporte de todos os materiais, exclui escavação) - (Caderno de Bueiros Celulares RT 01.45)</t>
  </si>
  <si>
    <t>RO-8070</t>
  </si>
  <si>
    <t xml:space="preserve">Corpo de Bueiro simples celular de concreto moldado em loco, de 2,00 x 2,00 m com altura de aterro de 1,00 a 2,50 m - areia extraída e brita produzida (Execução, incluindo fornecimento, carga e transporte de todos os materiais, exclui escavação) - (Caderno de Bueiros Celulares RT 01.45)</t>
  </si>
  <si>
    <t>RO-8072</t>
  </si>
  <si>
    <t xml:space="preserve">Corpo de Bueiro simples celular de concreto moldado em loco, de 2,00 x 2,00 m com altura de aterro de 2,50 a 5,00 m - areia e brita comerciais (Execução, incluindo fornecimento, carga e transporte de todos os materiais, exclui escavação) - (Caderno de Bueiros Celulares RT 01.45)</t>
  </si>
  <si>
    <t>RO-8095</t>
  </si>
  <si>
    <t xml:space="preserve">Corpo de Bueiro simples celular de concreto moldado em loco, de 2,00 x 2,00 m com altura de aterro de 2,50 a 5,00 m - areia extraída e brita produzida (Execução, incluindo fornecimento, carga e transporte de todos os materiais, exclui escavação) - (Caderno de Bueiros Celulares RT 01.45)</t>
  </si>
  <si>
    <t>RO-8096</t>
  </si>
  <si>
    <t xml:space="preserve">Corpo de Bueiro simples celular de concreto moldado em loco, de 2,00 x 2,00 m com altura de aterro de 5,00 a 7,50 m - areia e brita comerciais (Execução, incluindo fornecimento, carga e transporte de todos os materiais, exclui escavação) - (Caderno de Bueiros Celulares RT 01.45)</t>
  </si>
  <si>
    <t>RO-8097</t>
  </si>
  <si>
    <t xml:space="preserve">Corpo de Bueiro simples celular de concreto moldado em loco, de 2,00 x 2,00 m com altura de aterro de 5,00 a 7,50 m - areia extraída e brita produzida (Execução, incluindo fornecimento, carga e transporte de todos os materiais, exclui escavação) - (Caderno de Bueiros Celulares RT 01.45)</t>
  </si>
  <si>
    <t>RO-8098</t>
  </si>
  <si>
    <t xml:space="preserve">Corpo de Bueiro simples celular de concreto moldado em loco, de 2,00 x 2,50 m com altura de aterro de 0,00 a 1,00 m - areia e brita comerciais (Execução, incluindo fornecimento, carga e transporte de todos os materiais, exclui escavação) - (Caderno de Bueiros Celulares RT 01.45)</t>
  </si>
  <si>
    <t>RO-8099</t>
  </si>
  <si>
    <t xml:space="preserve">Corpo de Bueiro simples celular de concreto moldado em loco, de 2,00 x 2,50 m com altura de aterro de 0,00 a 1,00 m - areia extraída e brita produzida (Execução, incluindo fornecimento, carga e transporte de todos os materiais, exclui escavação) - (Caderno de Bueiros Celulares RT 01.45)</t>
  </si>
  <si>
    <t>RO-8111</t>
  </si>
  <si>
    <t xml:space="preserve">Corpo de Bueiro simples celular de concreto moldado em loco, de 2,00 x 2,50 m com altura de aterro de 1,00 a 2,50 m - areia e brita comerciais (Execução, incluindo fornecimento, carga e transporte de todos os materiais, exclui escavação) - (Caderno de Bueiros Celulares RT 01.45)</t>
  </si>
  <si>
    <t>RO-8116</t>
  </si>
  <si>
    <t xml:space="preserve">Corpo de Bueiro simples celular de concreto moldado em loco, de 2,00 x 2,50 m com altura de aterro de 1,00 a 2,50 m - areia extraída e brita produzida (Execução, incluindo fornecimento, carga e transporte de todos os materiais, exclui escavação) - (Caderno de Bueiros Celulares RT 01.45)</t>
  </si>
  <si>
    <t>RO-8117</t>
  </si>
  <si>
    <t xml:space="preserve">Corpo de Bueiro simples celular de concreto moldado em loco, de 2,00 x 2,50 m com altura de aterro de 2,50 a 5,00 m - areia e brita comerciais (Execução, incluindo fornecimento, carga e transporte de todos os materiais, exclui escavação) - (Caderno de Bueiros Celulares RT 01.45)</t>
  </si>
  <si>
    <t>RO-8118</t>
  </si>
  <si>
    <t xml:space="preserve">Corpo de Bueiro simples celular de concreto moldado em loco, de 2,00 x 2,50 m com altura de aterro de 2,50 a 5,00 m - areia extraída e brita produzida (Execução, incluindo fornecimento, carga e transporte de todos os materiais, exclui escavação) - (Caderno de Bueiros Celulares RT 01.45)</t>
  </si>
  <si>
    <t>RO-8119</t>
  </si>
  <si>
    <t xml:space="preserve">Corpo de Bueiro simples celular de concreto moldado em loco, de 2,00 x 2,50 m com altura de aterro de 5,00 a 7,50 m - areia e brita comerciais (Execução, incluindo fornecimento, carga e transporte de todos os materiais, exclui escavação) - (Caderno de Bueiros Celulares RT 01.45)</t>
  </si>
  <si>
    <t>RO-8120</t>
  </si>
  <si>
    <t xml:space="preserve">Corpo de Bueiro simples celular de concreto moldado em loco, de 2,00 x 2,50 m com altura de aterro de 5,00 a 7,50 m - areia extraída e brita produzida (Execução, incluindo fornecimento, carga e transporte de todos os materiais, exclui escavação) - (Caderno de Bueiros Celulares RT 01.45)</t>
  </si>
  <si>
    <t>RO-8124</t>
  </si>
  <si>
    <t xml:space="preserve">Corpo de Bueiro simples celular de concreto moldado em loco, de 2,00 x 3,00 m com altura de aterro de 0,00 a 1,00 m - areia e brita comerciais (Execução, incluindo fornecimento, carga e transporte de todos os materiais, exclui escavação) - (Caderno de Bueiros Celulares RT 01.45)</t>
  </si>
  <si>
    <t>RO-8125</t>
  </si>
  <si>
    <t xml:space="preserve">Corpo de Bueiro simples celular de concreto moldado em loco, de 2,00 x 3,00 m com altura de aterro de 0,00 a 1,00 m - areia extraída e brita produzida (Execução, incluindo fornecimento, carga e transporte de todos os materiais, exclui escavação) - (Caderno de Bueiros Celulares RT 01.45)</t>
  </si>
  <si>
    <t>RO-8126</t>
  </si>
  <si>
    <t xml:space="preserve">Corpo de Bueiro simples celular de concreto moldado em loco, de 2,00 x 3,00 m com altura de aterro de 1,00 a 2,50 m - areia e brita comerciais (Execução, incluindo fornecimento, carga e transporte de todos os materiais, exclui escavação) - (Caderno de Bueiros Celulares RT 01.45)</t>
  </si>
  <si>
    <t>RO-8127</t>
  </si>
  <si>
    <t xml:space="preserve">Corpo de Bueiro simples celular de concreto moldado em loco, de 2,00 x 3,00 m com altura de aterro de 1,00 a 2,50 m - areia extraída e brita produzida (Execução, incluindo fornecimento, carga e transporte de todos os materiais, exclui escavação) - (Caderno de Bueiros Celulares RT 01.45)</t>
  </si>
  <si>
    <t>RO-8128</t>
  </si>
  <si>
    <t xml:space="preserve">Corpo de Bueiro simples celular de concreto moldado em loco, de 2,00 x 3,00 m com altura de aterro de 2,50 a 5,00 m - areia e brita comerciais (Execução, incluindo fornecimento, carga e transporte de todos os materiais, exclui escavação) - (Caderno de Bueiros Celulares RT 01.45)</t>
  </si>
  <si>
    <t>RO-8129</t>
  </si>
  <si>
    <t xml:space="preserve">Corpo de Bueiro simples celular de concreto moldado em loco, de 2,00 x 3,00 m com altura de aterro de 2,50 a 5,00 m - areia extraída e brita produzida (Execução, incluindo fornecimento, carga e transporte de todos os materiais, exclui escavação) - (Caderno de Bueiros Celulares RT 01.45)</t>
  </si>
  <si>
    <t>RO-8130</t>
  </si>
  <si>
    <t xml:space="preserve">Corpo de Bueiro simples celular de concreto moldado em loco, de 2,00 x 3,00 m com altura de aterro de 5,00 a 7,50 m - areia e brita comerciais (Execução, incluindo fornecimento, carga e transporte de todos os materiais, exclui escavação) - (Caderno de Bueiros Celulares RT 01.45)</t>
  </si>
  <si>
    <t>RO-8131</t>
  </si>
  <si>
    <t xml:space="preserve">Corpo de Bueiro simples celular de concreto moldado em loco, de 2,00 x 3,00 m com altura de aterro de 5,00 a 7,50 m - areia extraída e brita produzida (Execução, incluindo fornecimento, carga e transporte de todos os materiais, exclui escavação) - (Caderno de Bueiros Celulares RT 01.45)</t>
  </si>
  <si>
    <t>RO-8132</t>
  </si>
  <si>
    <t xml:space="preserve">Corpo de Bueiro simples celular de concreto moldado em loco, de 2,50 x 2,50 m com altura de aterro de 0,00 a 1,00 m - areia e brita comerciais (Execução, incluindo fornecimento, carga e transporte de todos os materiais, exclui escavação) - (Caderno de Bueiros Celulares RT 01.45)</t>
  </si>
  <si>
    <t>RO-8138</t>
  </si>
  <si>
    <t xml:space="preserve">Corpo de Bueiro simples celular de concreto moldado em loco, de 2,50 x 2,50 m com altura de aterro de 0,00 a 1,00 m - areia extraída e brita produzida (Execução, incluindo fornecimento, carga e transporte de todos os materiais, exclui escavação) - (Caderno de Bueiros Celulares RT 01.45)</t>
  </si>
  <si>
    <t>RO-8139</t>
  </si>
  <si>
    <t xml:space="preserve">Corpo de Bueiro simples celular de concreto moldado em loco, de 2,50 x 2,50 m com altura de aterro de 1,00 a 2,50 m - areia e brita comerciais (Execução, incluindo fornecimento, carga e transporte de todos os materiais, exclui escavação) - (Caderno de Bueiros Celulares RT 01.45)</t>
  </si>
  <si>
    <t>RO-8140</t>
  </si>
  <si>
    <t xml:space="preserve">Corpo de Bueiro simples celular de concreto moldado em loco, de 2,50 x 2,50 m com altura de aterro de 1,00 a 2,50 m - areia extraída e brita produzida (Execução, incluindo fornecimento, carga e transporte de todos os materiais, exclui escavação) - (Caderno de Bueiros Celulares RT 01.45)</t>
  </si>
  <si>
    <t>RO-8141</t>
  </si>
  <si>
    <t xml:space="preserve">Corpo de Bueiro simples celular de concreto moldado em loco, de 2,50 x 2,50 m com altura de aterro de 2,50 a 5,00 m - areia e brita comerciais (Execução, incluindo fornecimento, carga e transporte de todos os materiais, exclui escavação) - (Caderno de Bueiros Celulares RT 01.45)</t>
  </si>
  <si>
    <t>RO-8142</t>
  </si>
  <si>
    <t xml:space="preserve">Corpo de Bueiro simples celular de concreto moldado em loco, de 2,50 x 2,50 m com altura de aterro de 2,50 a 5,00 m - areia extraída e brita produzida (Execução, incluindo fornecimento, carga e transporte de todos os materiais, exclui escavação) - (Caderno de Bueiros Celulares RT 01.45)</t>
  </si>
  <si>
    <t>RO-8143</t>
  </si>
  <si>
    <t xml:space="preserve">Corpo de Bueiro simples celular de concreto moldado em loco, de 2,50 x 2,50 m com altura de aterro de 5,00 a 7,50 m - areia e brita comerciais (Execução, incluindo fornecimento, carga e transporte de todos os materiais, exclui escavação) - (Caderno de Bueiros Celulares RT 01.45)</t>
  </si>
  <si>
    <t>RO-8144</t>
  </si>
  <si>
    <t xml:space="preserve">Corpo de Bueiro simples celular de concreto moldado em loco, de 2,50 x 2,50 m com altura de aterro de 5,00 a 7,50 m - areia extraída e brita produzida (Execução, incluindo fornecimento, carga e transporte de todos os materiais, exclui escavação) - (Caderno de Bueiros Celulares RT 01.45)</t>
  </si>
  <si>
    <t>RO-8155</t>
  </si>
  <si>
    <t xml:space="preserve">Corpo de Bueiro simples celular de concreto moldado em loco, de 2,50 x 3,00 m com altura de aterro de 0,00 a 1,00 m - areia e brita comerciais (Execução, incluindo fornecimento, carga e transporte de todos os materiais, exclui escavação) - (Caderno de Bueiros Celulares RT 01.45)</t>
  </si>
  <si>
    <t>RO-8157</t>
  </si>
  <si>
    <t xml:space="preserve">Corpo de Bueiro simples celular de concreto moldado em loco, de 2,50 x 3,00 m com altura de aterro de 0,00 a 1,00 m - areia extraída e brita produzida (Execução, incluindo fornecimento, carga e transporte de todos os materiais, exclui escavação) - (Caderno de Bueiros Celulares RT 01.45)</t>
  </si>
  <si>
    <t>RO-8159</t>
  </si>
  <si>
    <t xml:space="preserve">Corpo de Bueiro simples celular de concreto moldado em loco, de 2,50 x 3,00 m com altura de aterro de 1,00 a 2,50 m - areia e brita comerciais (Execução, incluindo fornecimento, carga e transporte de todos os materiais, exclui escavação) - (Caderno de Bueiros Celulares RT 01.45)</t>
  </si>
  <si>
    <t>RO-8161</t>
  </si>
  <si>
    <t xml:space="preserve">Corpo de Bueiro simples celular de concreto moldado em loco, de 2,50 x 3,00 m com altura de aterro de 1,00 a 2,50 m - areia extraída e brita produzida (Execução, incluindo fornecimento, carga e transporte de todos os materiais, exclui escavação) - (Caderno de Bueiros Celulares RT 01.45)</t>
  </si>
  <si>
    <t>RO-8162</t>
  </si>
  <si>
    <t xml:space="preserve">Corpo de Bueiro simples celular de concreto moldado em loco, de 2,50 x 3,00 m com altura de aterro de 2,50 a 5,00 m - areia e brita comerciais (Execução, incluindo fornecimento, carga e transporte de todos os materiais, exclui escavação) - (Caderno de Bueiros Celulares RT 01.45)</t>
  </si>
  <si>
    <t>RO-8163</t>
  </si>
  <si>
    <t xml:space="preserve">Corpo de Bueiro simples celular de concreto moldado em loco, de 2,50 x 3,00 m com altura de aterro de 2,50 a 5,00 m - areia extraída e brita produzida (Execução, incluindo fornecimento, carga e transporte de todos os materiais, exclui escavação) - (Caderno de Bueiros Celulares RT 01.45)</t>
  </si>
  <si>
    <t>RO-8164</t>
  </si>
  <si>
    <t xml:space="preserve">Corpo de Bueiro simples celular de concreto moldado em loco, de 2,50 x 3,00 m com altura de aterro de 5,00 a 7,50 m - areia e brita comerciais (Execução, incluindo fornecimento, carga e transporte de todos os materiais, exclui escavação) - (Caderno de Bueiros Celulares RT 01.45)</t>
  </si>
  <si>
    <t>RO-8165</t>
  </si>
  <si>
    <t xml:space="preserve">Corpo de Bueiro simples celular de concreto moldado em loco, de 2,50 x 3,00 m com altura de aterro de 5,00 a 7,50 m - areia extraída e brita produzida (Execução, incluindo fornecimento, carga e transporte de todos os materiais, exclui escavação) - (Caderno de Bueiros Celulares RT 01.45)</t>
  </si>
  <si>
    <t>RO-8166</t>
  </si>
  <si>
    <t xml:space="preserve">Corpo de Bueiro simples celular de concreto moldado em loco, de 3,00 x 2,00 m com altura de aterro de 0,00 a 1,00 m - areia e brita comerciais (Execução, incluindo fornecimento, carga e transporte de todos os materiais, exclui escavação) - (Caderno de Bueiros Celulares RT 01.45)</t>
  </si>
  <si>
    <t>RO-8167</t>
  </si>
  <si>
    <t xml:space="preserve">Corpo de Bueiro simples celular de concreto moldado em loco, de 3,00 x 2,00 m com altura de aterro de 0,00 a 1,00 m - areia extraída e brita produzida (Execução, incluindo fornecimento, carga e transporte de todos os materiais, exclui escavação) - (Caderno de Bueiros Celulares RT 01.45)</t>
  </si>
  <si>
    <t>RO-8168</t>
  </si>
  <si>
    <t xml:space="preserve">Corpo de Bueiro simples celular de concreto moldado em loco, de 3,00 x 2,00 m com altura de aterro de 1,00 a 2,50 m - areia e brita comerciais (Execução, incluindo fornecimento, carga e transporte de todos os materiais, exclui escavação) - (Caderno de Bueiros Celulares RT 01.45)</t>
  </si>
  <si>
    <t>RO-8169</t>
  </si>
  <si>
    <t xml:space="preserve">Corpo de Bueiro simples celular de concreto moldado em loco, de 3,00 x 2,00 m com altura de aterro de 1,00 a 2,50 m - areia extraída e brita produzida (Execução, incluindo fornecimento, carga e transporte de todos os materiais, exclui escavação) - (Caderno de Bueiros Celulares RT 01.45)</t>
  </si>
  <si>
    <t>RO-8170</t>
  </si>
  <si>
    <t xml:space="preserve">Corpo de Bueiro simples celular de concreto moldado em loco, de 3,00 x 2,00 m com altura de aterro de 2,50 a 5,00 m - areia e brita comerciais (Execução, incluindo fornecimento, carga e transporte de todos os materiais, exclui escavação) - (Caderno de Bueiros Celulares RT 01.45)</t>
  </si>
  <si>
    <t>RO-8171</t>
  </si>
  <si>
    <t xml:space="preserve">Corpo de Bueiro simples celular de concreto moldado em loco, de 3,00 x 2,00 m com altura de aterro de 2,50 a 5,00 m - areia extraída e brita produzida (Execução, incluindo fornecimento, carga e transporte de todos os materiais, exclui escavação) - (Caderno de Bueiros Celulares RT 01.45)</t>
  </si>
  <si>
    <t>RO-8172</t>
  </si>
  <si>
    <t xml:space="preserve">Corpo de Bueiro simples celular de concreto moldado em loco, de 3,00 x 2,00 m com altura de aterro de 5,00 a 7,50 m - areia e brita comerciais (Execução, incluindo fornecimento, carga e transporte de todos os materiais, exclui escavação) - (Caderno de Bueiros Celulares RT 01.45)</t>
  </si>
  <si>
    <t>RO-8173</t>
  </si>
  <si>
    <t xml:space="preserve">Corpo de Bueiro simples celular de concreto moldado em loco, de 3,00 x 2,00 m com altura de aterro de 5,00 a 7,50 m - areia extraída e brita produzida (Execução, incluindo fornecimento, carga e transporte de todos os materiais, exclui escavação) - (Caderno de Bueiros Celulares RT 01.45)</t>
  </si>
  <si>
    <t>RO-8174</t>
  </si>
  <si>
    <t xml:space="preserve">Corpo de Bueiro simples celular de concreto moldado em loco, de 3,00 x 2,50 m com altura de aterro de 0,00 a 1,00 m - areia e brita comerciais (Execução, incluindo fornecimento, carga e transporte de todos os materiais, exclui escavação) - (Caderno de Bueiros Celulares RT 01.45)</t>
  </si>
  <si>
    <t>RO-8175</t>
  </si>
  <si>
    <t xml:space="preserve">Corpo de Bueiro simples celular de concreto moldado em loco, de 3,00 x 2,50 m com altura de aterro de 0,00 a 1,00 m - areia extraída e brita produzida (Execução, incluindo fornecimento, carga e transporte de todos os materiais, exclui escavação) - (Caderno de Bueiros Celulares RT 01.45)</t>
  </si>
  <si>
    <t>RO-8176</t>
  </si>
  <si>
    <t xml:space="preserve">Corpo de Bueiro simples celular de concreto moldado em loco, de 3,00 x 2,50 m com altura de aterro de 1,00 a 2,50 m - areia e brita comerciais (Execução, incluindo fornecimento, carga e transporte de todos os materiais, exclui escavação) - (Caderno de Bueiros Celulares RT 01.45)</t>
  </si>
  <si>
    <t>RO-8177</t>
  </si>
  <si>
    <t xml:space="preserve">Corpo de Bueiro simples celular de concreto moldado em loco, de 3,00 x 2,50 m com altura de aterro de 1,00 a 2,50 m - areia extraída e brita produzida (Execução, incluindo fornecimento, carga e transporte de todos os materiais, exclui escavação) - (Caderno de Bueiros Celulares RT 01.45)</t>
  </si>
  <si>
    <t>RO-8178</t>
  </si>
  <si>
    <t xml:space="preserve">Corpo de Bueiro simples celular de concreto moldado em loco, de 3,00 x 2,50 m com altura de aterro de 2,50 a 5,00 m - areia e brita comerciais (Execução, incluindo fornecimento, carga e transporte de todos os materiais, exclui escavação) - (Caderno de Bueiros Celulares RT 01.45)</t>
  </si>
  <si>
    <t>RO-8179</t>
  </si>
  <si>
    <t xml:space="preserve">Corpo de Bueiro simples celular de concreto moldado em loco, de 3,00 x 2,50 m com altura de aterro de 2,50 a 5,00 m - areia extraída e brita produzida (Execução, incluindo fornecimento, carga e transporte de todos os materiais, exclui escavação) - (Caderno de Bueiros Celulares RT 01.45)</t>
  </si>
  <si>
    <t>RO-8180</t>
  </si>
  <si>
    <t xml:space="preserve">Corpo de Bueiro simples celular de concreto moldado em loco, de 3,00 x 2,50 m com altura de aterro de 5,00 a 7,50 m - areia e brita comerciais (Execução, incluindo fornecimento, carga e transporte de todos os materiais, exclui escavação) - (Caderno de Bueiros Celulares RT 01.45)</t>
  </si>
  <si>
    <t>RO-8181</t>
  </si>
  <si>
    <t xml:space="preserve">Corpo de Bueiro simples celular de concreto moldado em loco, de 3,00 x 2,50 m com altura de aterro de 5,00 a 7,50 m - areia extraída e brita produzida (Execução, incluindo fornecimento, carga e transporte de todos os materiais, exclui escavação) - (Caderno de Bueiros Celulares RT 01.45)</t>
  </si>
  <si>
    <t>RO-8182</t>
  </si>
  <si>
    <t xml:space="preserve">Corpo de Bueiro simples celular de concreto moldado em loco, de 3,00 x 3,00 m com altura de aterro de 0,00 a 1,00 m - areia e brita comerciais (Execução, incluindo fornecimento, carga e transporte de todos os materiais, exclui escavação) - (Caderno de Bueiros Celulares RT 01.45)</t>
  </si>
  <si>
    <t>RO-8183</t>
  </si>
  <si>
    <t xml:space="preserve">Corpo de Bueiro simples celular de concreto moldado em loco, de 3,00 x 3,00 m com altura de aterro de 0,00 a 1,00 m - areia extraída e brita produzida (Execução, incluindo fornecimento, carga e transporte de todos os materiais, exclui escavação) - (Caderno de Bueiros Celulares RT 01.45)</t>
  </si>
  <si>
    <t>RO-8184</t>
  </si>
  <si>
    <t xml:space="preserve">Corpo de Bueiro simples celular de concreto moldado em loco, de 3,00 x 3,00 m com altura de aterro de 1,00 a 2,50 m - areia e brita comerciais (Execução, incluindo fornecimento, carga e transporte de todos os materiais, exclui escavação) - (Caderno de Bueiros Celulares RT 01.45)</t>
  </si>
  <si>
    <t>RO-8185</t>
  </si>
  <si>
    <t xml:space="preserve">Corpo de Bueiro simples celular de concreto moldado em loco, de 3,00 x 3,00 m com altura de aterro de 1,00 a 2,50 m - areia extraída e brita produzida (Execução, incluindo fornecimento, carga e transporte de todos os materiais, exclui escavação) - (Caderno de Bueiros Celulares RT 01.45)</t>
  </si>
  <si>
    <t>RO-8186</t>
  </si>
  <si>
    <t xml:space="preserve">Corpo de Bueiro simples celular de concreto moldado em loco, de 3,00 x 3,00 m com altura de aterro de 2,50 a 5,00 m - areia e brita comerciais (Execução, incluindo fornecimento, carga e transporte de todos os materiais, exclui escavação) - (Caderno de Bueiros Celulares RT 01.45)</t>
  </si>
  <si>
    <t>RO-8187</t>
  </si>
  <si>
    <t xml:space="preserve">Corpo de Bueiro simples celular de concreto moldado em loco, de 3,00 x 3,00 m com altura de aterro de 2,50 a 5,00 m - areia extraída e brita produzida (Execução, incluindo fornecimento, carga e transporte de todos os materiais, exclui escavação) - (Caderno de Bueiros Celulares RT 01.45)</t>
  </si>
  <si>
    <t>RO-8188</t>
  </si>
  <si>
    <t xml:space="preserve">Corpo de Bueiro simples celular de concreto moldado em loco, de 3,00 x 3,00 m com altura de aterro de 5,00 a 7,50 m - areia e brita comerciais (Execução, incluindo fornecimento, carga e transporte de todos os materiais, exclui escavação) - (Caderno de Bueiros Celulares RT 01.45)</t>
  </si>
  <si>
    <t>RO-8189</t>
  </si>
  <si>
    <t xml:space="preserve">Corpo de Bueiro simples celular de concreto moldado em loco, de 3,00 x 3,00 m com altura de aterro de 5,00 a 7,50 m - areia extraída e brita produzida (Execução, incluindo fornecimento, carga e transporte de todos os materiais, exclui escavação) - (Caderno de Bueiros Celulares RT 01.45)</t>
  </si>
  <si>
    <t>RO-8190</t>
  </si>
  <si>
    <t xml:space="preserve">Corpo de Bueiro simples celular de concreto moldado em loco, de 3,50 x 2,50 m com altura de aterro de 0,00 a 1,00 m - areia e brita comerciais (Execução, incluindo fornecimento, carga e transporte de todos os materiais, exclui escavação) - (Caderno de Bueiros Celulares RT 01.45)</t>
  </si>
  <si>
    <t>RO-8191</t>
  </si>
  <si>
    <t xml:space="preserve">Corpo de Bueiro simples celular de concreto moldado em loco, de 3,50 x 2,50 m com altura de aterro de 0,00 a 1,00 m - areia extraída e brita produzida (Execução, incluindo fornecimento, carga e transporte de todos os materiais, exclui escavação) - (Caderno de Bueiros Celulares RT 01.45)</t>
  </si>
  <si>
    <t>RO-8192</t>
  </si>
  <si>
    <t xml:space="preserve">Corpo de Bueiro simples celular de concreto moldado em loco, de 3,50 x 2,50 m com altura de aterro de 1,00 a 2,50 m - areia e brita comerciais (Execução, incluindo fornecimento, carga e transporte de todos os materiais, exclui escavação) - (Caderno de Bueiros Celulares RT 01.45)</t>
  </si>
  <si>
    <t>RO-8193</t>
  </si>
  <si>
    <t xml:space="preserve">Corpo de Bueiro simples celular de concreto moldado em loco, de 3,50 x 2,50 m com altura de aterro de 1,00 a 2,50 m - areia extraída e brita produzida (Execução, incluindo fornecimento, carga e transporte de todos os materiais, exclui escavação) - (Caderno de Bueiros Celulares RT 01.45)</t>
  </si>
  <si>
    <t>RO-8194</t>
  </si>
  <si>
    <t xml:space="preserve">Corpo de Bueiro simples celular de concreto moldado em loco, de 3,50 x 2,50 m com altura de aterro de 2,50 a 5,00 m - areia e brita comerciais (Execução, incluindo fornecimento, carga e transporte de todos os materiais, exclui escavação) - (Caderno de Bueiros Celulares RT 01.45)</t>
  </si>
  <si>
    <t>RO-8195</t>
  </si>
  <si>
    <t xml:space="preserve">Corpo de Bueiro simples celular de concreto moldado em loco, de 3,50 x 2,50 m com altura de aterro de 2,50 a 5,00 m - areia extraída e brita produzida (Execução, incluindo fornecimento, carga e transporte de todos os materiais, exclui escavação) - (Caderno de Bueiros Celulares RT 01.45)</t>
  </si>
  <si>
    <t>RO-8196</t>
  </si>
  <si>
    <t xml:space="preserve">Corpo de Bueiro simples celular de concreto moldado em loco, de 3,50 x 2,50 m com altura de aterro de 5,00 a 7,50 m - areia e brita comerciais (Execução, incluindo fornecimento, carga e transporte de todos os materiais, exclui escavação) - (Caderno de Bueiros Celulares RT 01.45)</t>
  </si>
  <si>
    <t>RO-8197</t>
  </si>
  <si>
    <t xml:space="preserve">Corpo de Bueiro simples celular de concreto moldado em loco, de 3,50 x 2,50 m com altura de aterro de 5,00 a 7,50 m - areia extraída e brita produzida (Execução, incluindo fornecimento, carga e transporte de todos os materiais, exclui escavação) - (Caderno de Bueiros Celulares RT 01.45)</t>
  </si>
  <si>
    <t>RO-8198</t>
  </si>
  <si>
    <t xml:space="preserve">Corpo de Bueiro simples celular de concreto moldado em loco, de 3,50 x 3,00 m com altura de aterro de 0,00 a 1,00 m - areia e brita comerciais (Execução, incluindo fornecimento, carga e transporte de todos os materiais, exclui escavação) - (Caderno de Bueiros Celulares RT 01.45)</t>
  </si>
  <si>
    <t>RO-8199</t>
  </si>
  <si>
    <t xml:space="preserve">Corpo de Bueiro simples celular de concreto moldado em loco, de 3,50 x 3,00 m com altura de aterro de 0,00 a 1,00 m - areia extraída e brita produzida (Execução, incluindo fornecimento, carga e transporte de todos os materiais, exclui escavação) - (Caderno de Bueiros Celulares RT 01.45)</t>
  </si>
  <si>
    <t>RO-8200</t>
  </si>
  <si>
    <t xml:space="preserve">Corpo de Bueiro simples celular de concreto moldado em loco, de 3,50 x 3,00 m com altura de aterro de 1,00 a 2,50 m - areia e brita comerciais (Execução, incluindo fornecimento, carga e transporte de todos os materiais, exclui escavação) - (Caderno de Bueiros Celulares RT 01.45)</t>
  </si>
  <si>
    <t>RO-8201</t>
  </si>
  <si>
    <t xml:space="preserve">Corpo de Bueiro simples celular de concreto moldado em loco, de 3,50 x 3,00 m com altura de aterro de 1,00 a 2,50 m - areia extraída e brita produzida (Execução, incluindo fornecimento, carga e transporte de todos os materiais, exclui escavação) - (Caderno de Bueiros Celulares RT 01.45)</t>
  </si>
  <si>
    <t>RO-8202</t>
  </si>
  <si>
    <t xml:space="preserve">Corpo de Bueiro simples celular de concreto moldado em loco, de 3,50 x 3,00 m com altura de aterro de 2,50 a 5,00 m - areia e brita comerciais (Execução, incluindo fornecimento, carga e transporte de todos os materiais, exclui escavação) - (Caderno de Bueiros Celulares RT 01.45)</t>
  </si>
  <si>
    <t>RO-8203</t>
  </si>
  <si>
    <t xml:space="preserve">Corpo de Bueiro simples celular de concreto moldado em loco, de 3,50 x 3,00 m com altura de aterro de 2,50 a 5,00 m - areia extraída e brita produzida (Execução, incluindo fornecimento, carga e transporte de todos os materiais, exclui escavação) - (Caderno de Bueiros Celulares RT 01.45)</t>
  </si>
  <si>
    <t>RO-8204</t>
  </si>
  <si>
    <t xml:space="preserve">Corpo de Bueiro simples celular de concreto moldado em loco, de 3,50 x 3,00 m com altura de aterro de 5,00 a 7,50 m - areia e brita comerciais (Execução, incluindo fornecimento, carga e transporte de todos os materiais, exclui escavação) - (Caderno de Bueiros Celulares RT 01.45)</t>
  </si>
  <si>
    <t>RO-8206</t>
  </si>
  <si>
    <t xml:space="preserve">Corpo de Bueiro simples celular de concreto moldado em loco, de 3,50 x 3,00 m com altura de aterro de 5,00 a 7,50 m - areia extraída e brita produzida (Execução, incluindo fornecimento, carga e transporte de todos os materiais, exclui escavação) - (Caderno de Bueiros Celulares RT 01.45)</t>
  </si>
  <si>
    <t>RO-8207</t>
  </si>
  <si>
    <t xml:space="preserve">Corpo de Bueiro simples celular de concreto moldado em loco, de 3,50 x 3,50 m com altura de aterro de 0,00 a 1,00 m - areia e brita comerciais (Execução, incluindo fornecimento, carga e transporte de todos os materiais, exclui escavação) - (Caderno de Bueiros Celulares RT 01.45)</t>
  </si>
  <si>
    <t>RO-8208</t>
  </si>
  <si>
    <t xml:space="preserve">Corpo de Bueiro simples celular de concreto moldado em loco, de 3,50 x 3,50 m com altura de aterro de 0,00 a 1,00 m - areia extraída e brita produzida (Execução, incluindo fornecimento, carga e transporte de todos os materiais, exclui escavação) - (Caderno de Bueiros Celulares RT 01.45)</t>
  </si>
  <si>
    <t>RO-8209</t>
  </si>
  <si>
    <t xml:space="preserve">Corpo de Bueiro simples celular de concreto moldado em loco, de 3,50 x 3,50 m com altura de aterro de 1,00 a 2,50 m - areia e brita comerciais (Execução, incluindo fornecimento, carga e transporte de todos os materiais, exclui escavação) - (Caderno de Bueiros Celulares RT 01.45)</t>
  </si>
  <si>
    <t>RO-8210</t>
  </si>
  <si>
    <t xml:space="preserve">Corpo de Bueiro simples celular de concreto moldado em loco, de 3,50 x 3,50 m com altura de aterro de 1,00 a 2,50 m - areia extraída e brita produzida (Execução, incluindo fornecimento, carga e transporte de todos os materiais, exclui escavação) - (Caderno de Bueiros Celulares RT 01.45)</t>
  </si>
  <si>
    <t>RO-8211</t>
  </si>
  <si>
    <t xml:space="preserve">Corpo de Bueiro simples celular de concreto moldado em loco, de 3,50 x 3,50 m com altura de aterro de 2,50 a 5,00 m - areia e brita comerciais (Execução, incluindo fornecimento, carga e transporte de todos os materiais, exclui escavação) - (Caderno de Bueiros Celulares RT 01.45)</t>
  </si>
  <si>
    <t>RO-8212</t>
  </si>
  <si>
    <t xml:space="preserve">Corpo de Bueiro simples celular de concreto moldado em loco, de 3,50 x 3,50 m com altura de aterro de 2,50 a 5,00 m - areia extraída e brita produzida (Execução, incluindo fornecimento, carga e transporte de todos os materiais, exclui escavação) - (Caderno de Bueiros Celulares RT 01.45)</t>
  </si>
  <si>
    <t>RO-8213</t>
  </si>
  <si>
    <t xml:space="preserve">Corpo de Bueiro simples celular de concreto moldado em loco, de 3,50 x 3,50 m com altura de aterro de 5,00 a 7,50 m - areia e brita comerciais (Execução, incluindo fornecimento, carga e transporte de todos os materiais, exclui escavação) - (Caderno de Bueiros Celulares RT 01.45)</t>
  </si>
  <si>
    <t>RO-8214</t>
  </si>
  <si>
    <t xml:space="preserve">Corpo de Bueiro simples celular de concreto moldado em loco, de 3,50 x 3,50 m com altura de aterro de 5,00 a 7,50 m - areia extraída e brita produzida (Execução, incluindo fornecimento, carga e transporte de todos os materiais, exclui escavação) - (Caderno de Bueiros Celulares RT 01.45)</t>
  </si>
  <si>
    <t>RO-8215</t>
  </si>
  <si>
    <t xml:space="preserve">Corpo de Bueiro simples celular de concreto moldado em loco, de 4,00 x 3,00 m com altura de aterro de 0,00 a 1,00 m - areia e brita comerciais (Execução, incluindo fornecimento, carga e transporte de todos os materiais, exclui escavação) - (Caderno de Bueiros Celulares RT 01.45)</t>
  </si>
  <si>
    <t>RO-8216</t>
  </si>
  <si>
    <t xml:space="preserve">Corpo de Bueiro simples celular de concreto moldado em loco, de 4,00 x 3,00 m com altura de aterro de 0,00 a 1,00 m - areia extraída e brita produzida (Execução, incluindo fornecimento, carga e transporte de todos os materiais, exclui escavação) - (Caderno de Bueiros Celulares RT 01.45)</t>
  </si>
  <si>
    <t>RO-8217</t>
  </si>
  <si>
    <t xml:space="preserve">Corpo de Bueiro simples celular de concreto moldado em loco, de 4,00 x 3,00 m com altura de aterro de 1,00 a 2,50 m - areia e brita comerciais (Execução, incluindo fornecimento, carga e transporte de todos os materiais, exclui escavação) - (Caderno de Bueiros Celulares RT 01.45)</t>
  </si>
  <si>
    <t>RO-8218</t>
  </si>
  <si>
    <t xml:space="preserve">Corpo de Bueiro simples celular de concreto moldado em loco, de 4,00 x 3,00 m com altura de aterro de 1,00 a 2,50 m - areia extraída e brita produzida (Execução, incluindo fornecimento, carga e transporte de todos os materiais, exclui escavação) - (Caderno de Bueiros Celulares RT 01.45)</t>
  </si>
  <si>
    <t>RO-8219</t>
  </si>
  <si>
    <t xml:space="preserve">Corpo de Bueiro simples celular de concreto moldado em loco, de 4,00 x 3,00 m com altura de aterro de 2,50 a 5,00 m - areia e brita comerciais (Execução, incluindo fornecimento, carga e transporte de todos os materiais, exclui escavação) - (Caderno de Bueiros Celulares RT 01.45)</t>
  </si>
  <si>
    <t>RO-8220</t>
  </si>
  <si>
    <t xml:space="preserve">Corpo de Bueiro simples celular de concreto moldado em loco, de 4,00 x 3,00 m com altura de aterro de 2,50 a 5,00 m - areia extraída e brita produzida (Execução, incluindo fornecimento, carga e transporte de todos os materiais, exclui escavação) - (Caderno de Bueiros Celulares RT 01.45)</t>
  </si>
  <si>
    <t>RO-8221</t>
  </si>
  <si>
    <t xml:space="preserve">Corpo de Bueiro simples celular de concreto moldado em loco, de 4,00 x 3,00 m com altura de aterro de 5,00 a 7,50 m - areia e brita comerciais (Execução, incluindo fornecimento, carga e transporte de todos os materiais, exclui escavação) - (Caderno de Bueiros Celulares RT 01.45)</t>
  </si>
  <si>
    <t>RO-8222</t>
  </si>
  <si>
    <t xml:space="preserve">Corpo de Bueiro simples celular de concreto moldado em loco, de 4,00 x 3,00 m com altura de aterro de 5,00 a 7,50 m - areia extraída e brita produzida (Execução, incluindo fornecimento, carga e transporte de todos os materiais, exclui escavação) - (Caderno de Bueiros Celulares RT 01.45)</t>
  </si>
  <si>
    <t>RO-8223</t>
  </si>
  <si>
    <t xml:space="preserve">Corpo de Bueiro simples celular de concreto moldado em loco, de 4,00 x 4,00 m com altura de aterro de 0,00 a 1,00 m - areia e brita comerciais (Execução, incluindo fornecimento, carga e transporte de todos os materiais, exclui escavação) - (Caderno de Bueiros Celulares RT 01.45)</t>
  </si>
  <si>
    <t>RO-8224</t>
  </si>
  <si>
    <t xml:space="preserve">Corpo de Bueiro simples celular de concreto moldado em loco, de 4,00 x 4,00 m com altura de aterro de 0,00 a 1,00 m - areia extraída e brita produzida (Execução, incluindo fornecimento, carga e transporte de todos os materiais, exclui escavação) - (Caderno de Bueiros Celulares RT 01.45)</t>
  </si>
  <si>
    <t>RO-8225</t>
  </si>
  <si>
    <t xml:space="preserve">Corpo de Bueiro simples celular de concreto moldado em loco, de 4,00 x 4,00 m com altura de aterro de 1,00 a 2,50 m - areia e brita comerciais (Execução, incluindo fornecimento, carga e transporte de todos os materiais, exclui escavação) - (Caderno de Bueiros Celulares RT 01.45)</t>
  </si>
  <si>
    <t>RO-8226</t>
  </si>
  <si>
    <t xml:space="preserve">Corpo de Bueiro simples celular de concreto moldado em loco, de 4,00 x 4,00 m com altura de aterro de 1,00 a 2,50 m - areia extraída e brita produzida (Execução, incluindo fornecimento, carga e transporte de todos os materiais, exclui escavação) - (Caderno de Bueiros Celulares RT 01.45)</t>
  </si>
  <si>
    <t>RO-8227</t>
  </si>
  <si>
    <t xml:space="preserve">Corpo de Bueiro simples celular de concreto moldado em loco, de 4,00 x 4,00 m com altura de aterro de 2,50 a 5,00 m - areia e brita comerciais (Execução, incluindo fornecimento, carga e transporte de todos os materiais, exclui escavação) - (Caderno de Bueiros Celulares RT 01.45)</t>
  </si>
  <si>
    <t>RO-8228</t>
  </si>
  <si>
    <t xml:space="preserve">Corpo de Bueiro simples celular de concreto moldado em loco, de 4,00 x 4,00 m com altura de aterro de 2,50 a 5,00 m - areia extraída e brita produzida (Execução, incluindo fornecimento, carga e transporte de todos os materiais, exclui escavação) - (Caderno de Bueiros Celulares RT 01.45)</t>
  </si>
  <si>
    <t>RO-8229</t>
  </si>
  <si>
    <t xml:space="preserve">Corpo de Bueiro simples celular de concreto moldado em loco, de 4,00 x 4,00 m com altura de aterro de 5,00 a 7,50 m - areia e brita comerciais (Execução, incluindo fornecimento, carga e transporte de todos os materiais, exclui escavação) - (Caderno de Bueiros Celulares RT 01.45)</t>
  </si>
  <si>
    <t>RO-8230</t>
  </si>
  <si>
    <t xml:space="preserve">Corpo de Bueiro simples celular de concreto moldado em loco, de 4,00 x 4,00 m com altura de aterro de 5,00 a 7,50 m - areia extraída e brita produzida (Execução, incluindo fornecimento, carga e transporte de todos os materiais, exclui escavação) - (Caderno de Bueiros Celulares RT 01.45)</t>
  </si>
  <si>
    <t>RO-8590</t>
  </si>
  <si>
    <t xml:space="preserve">Corpo de Bueiro triplo celular de concreto moldado em loco, de 2,00 x 2,00 m com altura de aterro de 0,00 a 1,00 m - areia e brita comerciais (Execução, incluindo fornecimento, carga e transporte de todos os materiais, exclui escavação) - (Caderno de Bueiros Celulares RT 01.45)</t>
  </si>
  <si>
    <t>RO-8591</t>
  </si>
  <si>
    <t xml:space="preserve">Corpo de Bueiro triplo celular de concreto moldado em loco, de 2,00 x 2,00 m com altura de aterro de 0,00 a 1,00 m - areia extraída e brita produzida (Execução, incluindo fornecimento, carga e transporte de todos os materiais, exclui escavação) - (Caderno de Bueiros Celulares RT 01.45)</t>
  </si>
  <si>
    <t>RO-8592</t>
  </si>
  <si>
    <t xml:space="preserve">Corpo de Bueiro triplo celular de concreto moldado em loco, de 2,00 x 2,00 m com altura de aterro de 1,00 a 2,50 m - areia e brita comerciais (Execução, incluindo fornecimento, carga e transporte de todos os materiais, exclui escavação) - (Caderno de Bueiros Celulares RT 01.45)</t>
  </si>
  <si>
    <t>RO-8593</t>
  </si>
  <si>
    <t xml:space="preserve">Corpo de Bueiro triplo celular de concreto moldado em loco, de 2,00 x 2,00 m com altura de aterro de 1,00 a 2,50 m - areia extraída e brita produzida (Execução, incluindo fornecimento, carga e transporte de todos os materiais, exclui escavação) - (Caderno de Bueiros Celulares RT 01.45)</t>
  </si>
  <si>
    <t>RO-8594</t>
  </si>
  <si>
    <t xml:space="preserve">Corpo de Bueiro triplo celular de concreto moldado em loco, de 2,00 x 2,00 m com altura de aterro de 2,50 a 5,00 m - areia e brita comerciais (Execução, incluindo fornecimento, carga e transporte de todos os materiais, exclui escavação) - (Caderno de Bueiros Celulares RT 01.45)</t>
  </si>
  <si>
    <t>RO-8595</t>
  </si>
  <si>
    <t xml:space="preserve">Corpo de Bueiro triplo celular de concreto moldado em loco, de 2,00 x 2,00 m com altura de aterro de 2,50 a 5,00 m - areia extraída e brita produzida (Execução, incluindo fornecimento, carga e transporte de todos os materiais, exclui escavação) - (Caderno de Bueiros Celulares RT 01.45)</t>
  </si>
  <si>
    <t>RO-8596</t>
  </si>
  <si>
    <t xml:space="preserve">Corpo de Bueiro triplo celular de concreto moldado em loco, de 2,00 x 2,00 m com altura de aterro de 5,00 a 7,50 m - areia e brita comerciais (Execução, incluindo fornecimento, carga e transporte de todos os materiais, exclui escavação) - (Caderno de Bueiros Celulares RT 01.45)</t>
  </si>
  <si>
    <t>RO-8597</t>
  </si>
  <si>
    <t xml:space="preserve">Corpo de Bueiro triplo celular de concreto moldado em loco, de 2,00 x 2,00 m com altura de aterro de 5,00 a 7,50 m - areia extraída e brita produzida (Execução, incluindo fornecimento, carga e transporte de todos os materiais, exclui escavação) - (Caderno de Bueiros Celulares RT 01.45)</t>
  </si>
  <si>
    <t>RO-8598</t>
  </si>
  <si>
    <t xml:space="preserve">Corpo de Bueiro triplo celular de concreto moldado em loco, de 3,00 x 2,00 m com altura de aterro de 0,00 a 1,00 m - areia e brita comerciais (Execução, incluindo fornecimento, carga e transporte de todos os materiais, exclui escavação) - (Caderno de Bueiros Celulares RT 01.45)</t>
  </si>
  <si>
    <t>RO-8599</t>
  </si>
  <si>
    <t xml:space="preserve">Corpo de Bueiro triplo celular de concreto moldado em loco, de 3,00 x 2,00 m com altura de aterro de 0,00 a 1,00 m - areia extraída e brita produzida (Execução, incluindo fornecimento, carga e transporte de todos os materiais, exclui escavação) - (Caderno de Bueiros Celulares RT 01.45)</t>
  </si>
  <si>
    <t>RO-8600</t>
  </si>
  <si>
    <t xml:space="preserve">Corpo de Bueiro triplo celular de concreto moldado em loco, de 3,00 x 2,00 m com altura de aterro de 1,00 a 2,50 m - areia e brita comerciais (Execução, incluindo fornecimento, carga e transporte de todos os materiais, exclui escavação) - (Caderno de Bueiros Celulares RT 01.45)</t>
  </si>
  <si>
    <t>RO-8601</t>
  </si>
  <si>
    <t xml:space="preserve">Corpo de Bueiro triplo celular de concreto moldado em loco, de 3,00 x 2,00 m com altura de aterro de 1,00 a 2,50 m - areia extraída e brita produzida (Execução, incluindo fornecimento, carga e transporte de todos os materiais, exclui escavação) - (Caderno de Bueiros Celulares RT 01.45)</t>
  </si>
  <si>
    <t>RO-8602</t>
  </si>
  <si>
    <t xml:space="preserve">Corpo de Bueiro triplo celular de concreto moldado em loco, de 3,00 x 2,00 m com altura de aterro de 2,50 a 5,00 m - areia e brita comerciais (Execução, incluindo fornecimento, carga e transporte de todos os materiais, exclui escavação) - (Caderno de Bueiros Celulares RT 01.45)</t>
  </si>
  <si>
    <t>RO-8603</t>
  </si>
  <si>
    <t xml:space="preserve">Corpo de Bueiro triplo celular de concreto moldado em loco, de 3,00 x 2,00 m com altura de aterro de 2,50 a 5,00 m - areia extraída e brita produzida (Execução, incluindo fornecimento, carga e transporte de todos os materiais, exclui escavação) - (Caderno de Bueiros Celulares RT 01.45)</t>
  </si>
  <si>
    <t>RO-8604</t>
  </si>
  <si>
    <t xml:space="preserve">Corpo de Bueiro triplo celular de concreto moldado em loco, de 3,00 x 2,00 m com altura de aterro de 5,00 a 7,50 m - areia e brita comerciais (Execução, incluindo fornecimento, carga e transporte de todos os materiais, exclui escavação) - (Caderno de Bueiros Celulares RT 01.45)</t>
  </si>
  <si>
    <t>RO-8605</t>
  </si>
  <si>
    <t xml:space="preserve">Corpo de Bueiro triplo celular de concreto moldado em loco, de 3,00 x 2,00 m com altura de aterro de 5,00 a 7,50 m - areia extraída e brita produzida (Execução, incluindo fornecimento, carga e transporte de todos os materiais, exclui escavação) - (Caderno de Bueiros Celulares RT 01.45)</t>
  </si>
  <si>
    <t>RO-8606</t>
  </si>
  <si>
    <t xml:space="preserve">Corpo de Bueiro triplo celular de concreto moldado em loco, de 3,00 x 3,00 m com altura de aterro de 0,00 a 1,00 m - areia e brita comerciais (Execução, incluindo fornecimento, carga e transporte de todos os materiais, exclui escavação) - (Caderno de Bueiros Celulares RT 01.45)</t>
  </si>
  <si>
    <t>RO-8607</t>
  </si>
  <si>
    <t xml:space="preserve">Corpo de Bueiro triplo celular de concreto moldado em loco, de 3,00 x 3,00 m com altura de aterro de 0,00 a 1,00 m - areia extraída e brita produzida (Execução, incluindo fornecimento, carga e transporte de todos os materiais, exclui escavação) - (Caderno de Bueiros Celulares RT 01.45)</t>
  </si>
  <si>
    <t>RO-8608</t>
  </si>
  <si>
    <t xml:space="preserve">Corpo de Bueiro triplo celular de concreto moldado em loco, de 3,00 x 3,00 m com altura de aterro de 1,00 a 2,50 m - areia e brita comerciais (Execução, incluindo fornecimento, carga e transporte de todos os materiais, exclui escavação) - (Caderno de Bueiros Celulares RT 01.45)</t>
  </si>
  <si>
    <t>RO-8609</t>
  </si>
  <si>
    <t xml:space="preserve">Corpo de Bueiro triplo celular de concreto moldado em loco, de 3,00 x 3,00 m com altura de aterro de 1,00 a 2,50 m - areia extraída e brita produzida (Execução, incluindo fornecimento, carga e transporte de todos os materiais, exclui escavação) - (Caderno de Bueiros Celulares RT 01.45)</t>
  </si>
  <si>
    <t>RO-8610</t>
  </si>
  <si>
    <t xml:space="preserve">Corpo de Bueiro triplo celular de concreto moldado em loco, de 3,00 x 3,00 m com altura de aterro de 2,50 a 5,00 m - areia e brita comerciais (Execução, incluindo fornecimento, carga e transporte de todos os materiais, exclui escavação) - (Caderno de Bueiros Celulares RT 01.45)</t>
  </si>
  <si>
    <t>RO-8611</t>
  </si>
  <si>
    <t xml:space="preserve">Corpo de Bueiro triplo celular de concreto moldado em loco, de 3,00 x 3,00 m com altura de aterro de 2,50 a 5,00 m - areia extraída e brita produzida (Execução, incluindo fornecimento, carga e transporte de todos os materiais, exclui escavação) - (Caderno de Bueiros Celulares RT 01.45)</t>
  </si>
  <si>
    <t>RO-8612</t>
  </si>
  <si>
    <t xml:space="preserve">Corpo de Bueiro triplo celular de concreto moldado em loco, de 3,00 x 3,00 m com altura de aterro de 5,00 a 7,50 m - areia e brita comerciais (Execução, incluindo fornecimento, carga e transporte de todos os materiais, exclui escavação) - (Caderno de Bueiros Celulares RT 01.45)</t>
  </si>
  <si>
    <t>RO-8613</t>
  </si>
  <si>
    <t xml:space="preserve">Corpo de Bueiro triplo celular de concreto moldado em loco, de 3,00 x 3,00 m com altura de aterro de 5,00 a 7,50 m - areia extraída e brita produzida (Execução, incluindo fornecimento, carga e transporte de todos os materiais, exclui escavação) - (Caderno de Bueiros Celulares RT 01.45)</t>
  </si>
  <si>
    <t>RO-8614</t>
  </si>
  <si>
    <t xml:space="preserve">Corpo de Bueiro triplo celular de concreto moldado em loco, de 3,50 x 3,00 m com altura de aterro de 0,00 a 1,00 m - areia e brita comerciais (Execução, incluindo fornecimento, carga e transporte de todos os materiais, exclui escavação) - (Caderno de Bueiros Celulares RT 01.45)</t>
  </si>
  <si>
    <t>RO-8615</t>
  </si>
  <si>
    <t xml:space="preserve">Corpo de Bueiro triplo celular de concreto moldado em loco, de 3,50 x 3,00 m com altura de aterro de 0,00 a 1,00 m - areia extraída e brita produzida (Execução, incluindo fornecimento, carga e transporte de todos os materiais, exclui escavação) - (Caderno de Bueiros Celulares RT 01.45)</t>
  </si>
  <si>
    <t>RO-8616</t>
  </si>
  <si>
    <t xml:space="preserve">Corpo de Bueiro triplo celular de concreto moldado em loco, de 3,50 x 3,00 m com altura de aterro de 1,00 a 2,50 m - areia e brita comerciais (Execução, incluindo fornecimento, carga e transporte de todos os materiais, exclui escavação) - (Caderno de Bueiros Celulares RT 01.45)</t>
  </si>
  <si>
    <t>RO-8618</t>
  </si>
  <si>
    <t xml:space="preserve">Corpo de Bueiro triplo celular de concreto moldado em loco, de 3,50 x 3,00 m com altura de aterro de 1,00 a 2,50 m - areia extraída e brita produzida (Execução, incluindo fornecimento, carga e transporte de todos os materiais, exclui escavação) - (Caderno de Bueiros Celulares RT 01.45)</t>
  </si>
  <si>
    <t>RO-8619</t>
  </si>
  <si>
    <t xml:space="preserve">Corpo de Bueiro triplo celular de concreto moldado em loco, de 3,50 x 3,00 m com altura de aterro de 2,50 a 5,00 m - areia e brita comerciais (Execução, incluindo fornecimento, carga e transporte de todos os materiais, exclui escavação) - (Caderno de Bueiros Celulares RT 01.45)</t>
  </si>
  <si>
    <t>RO-8620</t>
  </si>
  <si>
    <t xml:space="preserve">Corpo de Bueiro triplo celular de concreto moldado em loco, de 3,50 x 3,00 m com altura de aterro de 2,50 a 5,00 m - areia extraída e brita produzida (Execução, incluindo fornecimento, carga e transporte de todos os materiais, exclui escavação) - (Caderno de Bueiros Celulares RT 01.45)</t>
  </si>
  <si>
    <t>RO-8621</t>
  </si>
  <si>
    <t xml:space="preserve">Corpo de Bueiro triplo celular de concreto moldado em loco, de 3,50 x 3,00 m com altura de aterro de 5,00 a 7,50 m - areia e brita comerciais (Execução, incluindo fornecimento, carga e transporte de todos os materiais, exclui escavação) - (Caderno de Bueiros Celulares RT 01.45)</t>
  </si>
  <si>
    <t>RO-8622</t>
  </si>
  <si>
    <t xml:space="preserve">Corpo de Bueiro triplo celular de concreto moldado em loco, de 3,50 x 3,00 m com altura de aterro de 5,00 a 7,50 m - areia extraída e brita produzida (Execução, incluindo fornecimento, carga e transporte de todos os materiais, exclui escavação) - (Caderno de Bueiros Celulares RT 01.45)</t>
  </si>
  <si>
    <t>RO-00790</t>
  </si>
  <si>
    <t xml:space="preserve">Dentes para bueiros duplos D = 1,00 m - areia e brita comerciais (Execução, incluindo fornecimento, carga e transporte de todos os materiais, exclui escavação) </t>
  </si>
  <si>
    <t>RO-00791</t>
  </si>
  <si>
    <t xml:space="preserve">Dentes para bueiros duplos D = 1,00 m - areia extraída e brita produzida (Execução, incluindo fornecimento, carga e transporte de todos os materiais, exclui escavação) </t>
  </si>
  <si>
    <t>RO-00792</t>
  </si>
  <si>
    <t xml:space="preserve">Dentes para bueiros duplos D = 1,20 m - areia e brita comerciais (Execução, incluindo fornecimento, carga e transporte de todos os materiais, exclui escavação) </t>
  </si>
  <si>
    <t>RO-00793</t>
  </si>
  <si>
    <t xml:space="preserve">Dentes para bueiros duplos D = 1,20 m - areia extraída e brita produzida (Execução, incluindo fornecimento, carga e transporte de todos os materiais, exclui escavação) </t>
  </si>
  <si>
    <t>RO-00794</t>
  </si>
  <si>
    <t xml:space="preserve">Dentes para bueiros duplos D = 1,50 m - areia e brita comerciais (Execução, incluindo fornecimento, carga e transporte de todos os materiais, exclui escavação) </t>
  </si>
  <si>
    <t>RO-00795</t>
  </si>
  <si>
    <t xml:space="preserve">Dentes para bueiros duplos D = 1,50 m - areia extraída e brita produzida (Execução, incluindo fornecimento, carga e transporte de todos os materiais, exclui escavação) </t>
  </si>
  <si>
    <t>RO-00780</t>
  </si>
  <si>
    <t xml:space="preserve">Dentes para bueiros simples D = 0,60 m - areia e brita comerciais (Execução, incluindo fornecimento, carga e transporte de todos os materiais, exclui escavação) </t>
  </si>
  <si>
    <t>RO-00781</t>
  </si>
  <si>
    <t xml:space="preserve">Dentes para bueiros simples D = 0,60 m - areia extraída e brita produzida (Execução, incluindo fornecimento, carga e transporte de todos os materiais, exclui escavação) </t>
  </si>
  <si>
    <t>RO-00782</t>
  </si>
  <si>
    <t xml:space="preserve">Dentes para bueiros simples D = 0,80 m - areia e brita comerciais (Execução, incluindo fornecimento, carga e transporte de todos os materiais, exclui escavação) </t>
  </si>
  <si>
    <t>RO-00783</t>
  </si>
  <si>
    <t xml:space="preserve">Dentes para bueiros simples D = 0,80 m - areia extraída e brita produzida (Execução, incluindo fornecimento, carga e transporte de todos os materiais, exclui escavação) </t>
  </si>
  <si>
    <t>RO-00784</t>
  </si>
  <si>
    <t xml:space="preserve">Dentes para bueiros simples D = 1,00 m - areia e brita comerciais (Execução, incluindo fornecimento, carga e transporte de todos os materiais, exclui escavação) </t>
  </si>
  <si>
    <t>RO-00785</t>
  </si>
  <si>
    <t xml:space="preserve">Dentes para bueiros simples D = 1,00 m - areia extraída e brita produzida (Execução, incluindo fornecimento, carga e transporte de todos os materiais, exclui escavação) </t>
  </si>
  <si>
    <t>RO-00786</t>
  </si>
  <si>
    <t xml:space="preserve">Dentes para bueiros simples D = 1,20 m - areia e brita comerciais (Execução, incluindo fornecimento, carga e transporte de todos os materiais, exclui escavação) </t>
  </si>
  <si>
    <t>RO-00787</t>
  </si>
  <si>
    <t xml:space="preserve">Dentes para bueiros simples D = 1,20 m - areia extraída e brita produzida (Execução, incluindo fornecimento, carga e transporte de todos os materiais, exclui escavação) </t>
  </si>
  <si>
    <t>RO-00788</t>
  </si>
  <si>
    <t xml:space="preserve">Dentes para bueiros simples D = 1,50 m - areia e brita comerciais (Execução, incluindo fornecimento, carga e transporte de todos os materiais, exclui escavação) </t>
  </si>
  <si>
    <t>RO-00789</t>
  </si>
  <si>
    <t xml:space="preserve">Dentes para bueiros simples D = 1,50 m - areia extraída e brita produzida (Execução, incluindo fornecimento, carga e transporte de todos os materiais, exclui escavação) </t>
  </si>
  <si>
    <t>RO-00796</t>
  </si>
  <si>
    <t xml:space="preserve">Dentes para bueiros triplos D = 1,00 m - areia e brita comerciais (Execução, incluindo fornecimento, carga e transporte de todos os materiais, exclui escavação) </t>
  </si>
  <si>
    <t>RO-00797</t>
  </si>
  <si>
    <t xml:space="preserve">Dentes para bueiros triplos D = 1,00 m - areia extraída e brita produzida (Execução, incluindo fornecimento, carga e transporte de todos os materiais, exclui escavação) </t>
  </si>
  <si>
    <t>RO-00798</t>
  </si>
  <si>
    <t xml:space="preserve">Dentes para bueiros triplos D = 1,20 m - areia e brita comerciais (Execução, incluindo fornecimento, carga e transporte de todos os materiais, exclui escavação) </t>
  </si>
  <si>
    <t>RO-00799</t>
  </si>
  <si>
    <t xml:space="preserve">Dentes para bueiros triplos D = 1,20 m - areia extraída e brita produzida (Execução, incluindo fornecimento, carga e transporte de todos os materiais, exclui escavação) </t>
  </si>
  <si>
    <t>RO-00800</t>
  </si>
  <si>
    <t xml:space="preserve">Dentes para bueiros triplos D = 1,50 m - areia e brita comerciais (Execução, incluindo fornecimento, carga e transporte de todos os materiais, exclui escavação) </t>
  </si>
  <si>
    <t>RO-00801</t>
  </si>
  <si>
    <t xml:space="preserve">Dentes para bueiros triplos D = 1,50 m - areia extraída e brita produzida (Execução, incluindo fornecimento, carga e transporte de todos os materiais, exclui escavação) </t>
  </si>
  <si>
    <t>Pavimentação</t>
  </si>
  <si>
    <t>RO-00326</t>
  </si>
  <si>
    <t xml:space="preserve">Base com mistura em usina de solo melhorado com 3% de cimento, com material de jazida - Compactado na energia modificada (Execução, incluído escavação e carga do material de jazida, fornecimento e carga do cimento, exclui os transportes até a usina e pista)</t>
  </si>
  <si>
    <t>RO-00321</t>
  </si>
  <si>
    <t xml:space="preserve">Base com mistura na pista de solo melhorado com 3% de cimento, com material de jazida - Compactado na energia modificada (Execução, incluído escavação e carga do material de jazida, fornecimento e carga do cimento, exclui o transporte)</t>
  </si>
  <si>
    <t>RO-00320</t>
  </si>
  <si>
    <t xml:space="preserve">Base com mistura na pista de solo-cal com 7% de cal, com material de jazida - Compactado na energia intermediária (Execução, incluído escavação e carga do material de jazida, fornecimento e carga da cal, exclui o transporte)</t>
  </si>
  <si>
    <t>RO-00332</t>
  </si>
  <si>
    <t xml:space="preserve">Base, com mistura na pista e executada com recicladora, de solo melhorado com 3% de cimento, com material de jazida - Compactado na energia modificada (Execução, incluído escavação e carga do material de jazida, fornecimento e carga do cimento, exclui o transporte)</t>
  </si>
  <si>
    <t>RO-00318</t>
  </si>
  <si>
    <t xml:space="preserve">Base de solo estabilizado granulometricamente sem mistura com material de jazida - Compactado na energia modificada (Execução, incluído escavação e carga do material de jazida, exclui o transporte)</t>
  </si>
  <si>
    <t>RO-00328</t>
  </si>
  <si>
    <t xml:space="preserve">Base estabilizada granulometricamente com mistura em usina de solo areia (50% - 50%), com material de jazida e areia comercial - Compactado na energia modificada (Execução, incluído escavação e carga do material de jazida, fornecimento e carga da areia, exclui os transportes até a usina e pista)</t>
  </si>
  <si>
    <t>RO-00327</t>
  </si>
  <si>
    <t xml:space="preserve">Base estabilizada granulometricamente com mistura em usina de solo areia (50% - 50%), com material de jazida e areia extraída - Compactado na energia modificada (Execução, incluído escavação e carga do material de jazida, fornecimento e carga da areia, exclui os transportes até a usina e pista)</t>
  </si>
  <si>
    <t>RO-00330</t>
  </si>
  <si>
    <t xml:space="preserve">Base estabilizada granulometricamente com mistura em usina de solo brita (30% - 70%), com material de jazida e brita comercial - Compactado na energia modificada (Execução, incluído escavação e carga do material de jazida, fornecimento e carga da brita, exclui os transportes até a usina e pista)</t>
  </si>
  <si>
    <t>RO-00329</t>
  </si>
  <si>
    <t xml:space="preserve">Base estabilizada granulometricamente com mistura em usina de solo brita (30% - 70%), com material de jazida e brita produzida - Compactado na energia modificada (Execução, incluído escavação e carga do material de jazida, fornecimento e carga da brita, exclui os transportes até a usina e pista)</t>
  </si>
  <si>
    <t>RO-00323</t>
  </si>
  <si>
    <t xml:space="preserve">Base estabilizada granulometricamente com mistura na pista de solo areia (50% - 50%), com material de jazida e areia comercial - Compactado na energia modificada (Execução, incluído escavação e carga do material de jazida, fornecimento e carga da areia, exclui o transporte)</t>
  </si>
  <si>
    <t>RO-00322</t>
  </si>
  <si>
    <t xml:space="preserve">Base estabilizada granulometricamente com mistura na pista de solo areia (50% - 50%), com material de jazida e areia extraída - Compactado na energia modificada (Execução, incluído escavação e carga do material de jazida, fornecimento e carga da areia, exclui o transporte)</t>
  </si>
  <si>
    <t>RO-00325</t>
  </si>
  <si>
    <t xml:space="preserve">Base estabilizada granulometricamente com mistura na pista de solo brita (30% - 70%), com material de jazida e brita comercial - Compactado na energia modificada (Execução, incluído escavação e carga do material de jazida, fornecimento e carga da brita, exclui o transporte)</t>
  </si>
  <si>
    <t>RO-00324</t>
  </si>
  <si>
    <t xml:space="preserve">Base estabilizada granulometricamente com mistura na pista de solo brita (30% - 70%), com material de jazida e brita produzida - Compactado na energia modificada (Execução, incluído escavação e carga do material de jazida, fornecimento e carga da brita, exclui o transporte)</t>
  </si>
  <si>
    <t>RO-00319</t>
  </si>
  <si>
    <t xml:space="preserve">Base estabilizada granulometricamente com mistura na pista de solos, com material de jazida - Compactado na energia modificada (Execução, incluído escavação e carga do material de jazida, exclui o transporte)</t>
  </si>
  <si>
    <t>RO-00331</t>
  </si>
  <si>
    <t xml:space="preserve">Base estabilizada granulometricamente executada com recicladora com mistura de solos, com material de jazida - Compactado na energia modificada (Execução, incluído escavação e carga do material de jazida, exclui o transporte)</t>
  </si>
  <si>
    <t>RO-00333</t>
  </si>
  <si>
    <t xml:space="preserve">Base estabilizada granulometricamente executada com recicladora com mistura solo areia (50% - 50%), com material de jazida e areia comercial - Compactado na energia modificada (Execução, incluído escavação e carga do material de jazida, fornecimento e carga da areia, exclui o transporte)</t>
  </si>
  <si>
    <t>RO-00334</t>
  </si>
  <si>
    <t xml:space="preserve">Base estabilizada granulometricamente executada com recicladora com mistura solo brita (30% - 70%), com material de jazida e brita comercial - Compactado na energia modificada (Execução, incluído escavação e carga do material de jazida, fornecimento e carga da brita, exclui o transporte)</t>
  </si>
  <si>
    <t>RO-00352</t>
  </si>
  <si>
    <t xml:space="preserve">Base ou sub-base com mistura em usina de solo-cimento com 7% de cimento, com material de jazida - Compactado na energia normal (Execução, incluído escavação e carga do material de jazida, fornecimento e carga do cimento, exclui o transporte)</t>
  </si>
  <si>
    <t>RO-00335</t>
  </si>
  <si>
    <t xml:space="preserve">Base ou sub-base com mistura na pista de solo-cimento com 7% de cimento, com material de jazida - Compactado na energia normal (Execução, incluído escavação e carga do material de jazida, fornecimento e carga do cimento, exclui o transporte)</t>
  </si>
  <si>
    <t>RO-00357</t>
  </si>
  <si>
    <t xml:space="preserve">Base ou sub-base, com mistura na pista e executa com recicladora, de solo-cimento com 7% de cimento, com material de jazida - Compactado na energia normal (Execução, incluído escavação e carga do material de jazida, fornecimento e carga do cimento, exclui o transporte)</t>
  </si>
  <si>
    <t>RO-00345</t>
  </si>
  <si>
    <t xml:space="preserve">Base ou sub-base de brita graduada simples com brita comercial - Compactado na energia modificada (Execução, incluído fornecimento e carga da brita, exclui o transporte)</t>
  </si>
  <si>
    <t>RO-00344</t>
  </si>
  <si>
    <t xml:space="preserve">Base ou sub-base de brita graduada simples com brita produzida - Compactado na energia modificada (Execução, incluído fornecimento e carga da brita, exclui o transporte)</t>
  </si>
  <si>
    <t>RO-00347</t>
  </si>
  <si>
    <t xml:space="preserve">Base ou sub-base de brita graduada simples executada com vibroacabadora - brita comercial - Compactado na energia modificada (Execução, incluído fornecimento e carga da brita, exclui o transporte)</t>
  </si>
  <si>
    <t>RO-00346</t>
  </si>
  <si>
    <t xml:space="preserve">Base ou sub-base de brita graduada simples executada com vibroacabadora - brita produzida - Compactado na energia modificada (Execução, incluído fornecimento e carga da brita, exclui o transporte)</t>
  </si>
  <si>
    <t>RO-00349</t>
  </si>
  <si>
    <t xml:space="preserve">Base ou sub-base de brita graduada tratada com cimento com brita comercial - Compactado na energia modificada(Execução, incluído  fornecimento e carga do cimento e da brita, exclui o transporte)</t>
  </si>
  <si>
    <t>RO-00348</t>
  </si>
  <si>
    <t xml:space="preserve">Base ou sub-base de brita graduada tratada com cimento com brita produzida - Compactado na energia modificada (Execução, incluído  fornecimento e carga do cimento e da brita, exclui o transporte)</t>
  </si>
  <si>
    <t>RO-00351</t>
  </si>
  <si>
    <t xml:space="preserve">Base ou sub-base de brita graduada tratada com cimento executada com vibroacabadora - brita comercial - Compactado na energia modificada (Execução, incluído  fornecimento e carga do cimento e da brita, exclui o transporte)</t>
  </si>
  <si>
    <t>RO-00350</t>
  </si>
  <si>
    <t xml:space="preserve">Base ou sub-base de brita graduada tratada com cimento executada com vibroacabadora - brita produzida - Compactado na energia modificada (Execução, incluído  fornecimento e carga do cimento e da brita, exclui o transporte)</t>
  </si>
  <si>
    <t>RO-00343</t>
  </si>
  <si>
    <t xml:space="preserve">Base ou sub-base de macadame hidráulico com brita comercial (Execução, incluído fornecimento e carga da brita, exclui o transporte)</t>
  </si>
  <si>
    <t>RO-00342</t>
  </si>
  <si>
    <t xml:space="preserve">Base ou sub-base de macadame hidráulico com brita produzida (Execução, incluído fornecimento e carga da brita, exclui o transporte)</t>
  </si>
  <si>
    <t>RO-00341</t>
  </si>
  <si>
    <t xml:space="preserve">Base ou sub-base de macadame seco com brita comercial (Execução, incluído fornecimento e carga da brita, exclui o transporte)</t>
  </si>
  <si>
    <t>RO-00340</t>
  </si>
  <si>
    <t xml:space="preserve">Base ou sub-base de macadame seco com brita produzida (Execução, incluído fornecimento e carga da brita, exclui o transporte)</t>
  </si>
  <si>
    <t>RO-00356</t>
  </si>
  <si>
    <t xml:space="preserve">Base ou sub-base estabilizada granulometricamente com mistura em usina de solo brita (29,10% - 67,90%) com 3% de cimento, com material de jazida e brita comercial - Compactado na energia intermediária (Execução, incluído escavação e carga do material de jazida, fornecimento e carga do cimento e da brita, exclui o transporte)</t>
  </si>
  <si>
    <t>RO-00355</t>
  </si>
  <si>
    <t xml:space="preserve">Base ou sub-base estabilizada granulometricamente com mistura em usina de solo brita (29,10% - 67,90%) com 3% de cimento, com material de jazida e brita produzida - Compactado na energia intermediária (Execução, incluído escavação e carga do material de jazida, fornecimento e carga do cimento e da brita, exclui o transporte)</t>
  </si>
  <si>
    <t>RO-00353</t>
  </si>
  <si>
    <t xml:space="preserve">Base ou sub-base estabilizada granulometricamente com mistura em usina de solo escória de aciaria (50%-50%), com material de jazida - Compactado na energia intermediária (Execução, incluído escavação e carga do material de jazida, fornecimento e carga da escoria, exclui o transporte)</t>
  </si>
  <si>
    <t>RO-00354</t>
  </si>
  <si>
    <t xml:space="preserve">Base ou sub-base estabilizada granulometricamente com mistura em usina de solo escória de aciaria (50%-50%), com material de jazida - Compactado na energia intermodificada (Execução, incluído escavação e carga do material de jazida, fornecimento e carga da escoria, exclui o transporte)</t>
  </si>
  <si>
    <t>RO-00337</t>
  </si>
  <si>
    <t xml:space="preserve">Base ou sub-base estabilizada granulometricamente com mistura na pista de solo bica corrida (30% - 70%), com material de jazida e bica corrida comercial - Compactado na energia modificada (Execução, incluído escavação e carga do material de jazida, fornecimento e carga da bica corrida, exclui o transporte)</t>
  </si>
  <si>
    <t>RO-00336</t>
  </si>
  <si>
    <t xml:space="preserve">Base ou sub-base estabilizada granulometricamente com mistura na pista de solo bica corrida (30% - 70%), com material de jazida e bica corrida produzida - Compactado na energia modificada (Execução, incluindo escavação e carga do material de jazida, fornecimento e carga da bica corrida, exclui o transporte)</t>
  </si>
  <si>
    <t>RO-00338</t>
  </si>
  <si>
    <t xml:space="preserve">Base ou sub-base estabilizada granulometricamente com mistura na pista de solo escória de aciaria (50%-50%), com material de jazida - Compactado na energia intermediária (Execução, incluído escavação e carga do material de jazida, fornecimento e carga da escoria, exclui o transporte)</t>
  </si>
  <si>
    <t>RO-00339</t>
  </si>
  <si>
    <t xml:space="preserve">Base ou sub-base estabilizada granulometricamente com mistura na pista de solo escória de aciaria (50%-50%), com material de jazida - Compactado na energia intermodificada (Execução, incluído escavação e carga do material de jazida, fornecimento e carga da escoria, exclui o transporte)</t>
  </si>
  <si>
    <t>RO-00359</t>
  </si>
  <si>
    <t xml:space="preserve">Base ou sub-base estabilizada granulometricamente, com mistura na pista e executada com recicladora, de solo bica corrida (30% - 70%), com material de jazida e bica corrida comercial - Compactado na energia modificada (Execução, incluído escavação e carga do material de jazida, fornecimento e carga da bica corrida, exclui o transporte)</t>
  </si>
  <si>
    <t>RO-00358</t>
  </si>
  <si>
    <t xml:space="preserve">Base ou sub-base estabilizada granulometricamente, com mistura na pista e executada com recicladora, de solo escória de aciaria (50%-50%), com material de jazida - Compactado na energia intermediária (Execução, incluído escavação e carga do material de jazida, fornecimento e carga da escoria, exclui o transporte)</t>
  </si>
  <si>
    <t>RO-00360</t>
  </si>
  <si>
    <t xml:space="preserve">Base ou sub-base estabilizada química e granulometricamente, com mistura na pista e executada com recicladora, de solo brita (29,10% - 67,90%) com 3% de cimento, com material de jazida e brita comercial - Compactado na energia intermediária (Execução, incluído escavação e carga do material de jazida, fornecimento e carga da brita e do cimento, exclui o transporte)</t>
  </si>
  <si>
    <t>RO-00468</t>
  </si>
  <si>
    <t xml:space="preserve">Concreto asfáltico usinado em usina de asfalto gravimétrica 120t/h com asfalto polímero - faixa B - areia e brita comerciais (Execução, incluindo o fornecimento e a carga da areia, brita e massa, exclui o transporte da areia, brita e massa e o fornecimento e transporte do material betuminoso)</t>
  </si>
  <si>
    <t>RO-00273</t>
  </si>
  <si>
    <t xml:space="preserve">Execução de revestimento primário com material de jazida - Compactado na energia intermediária (Execução, incluído escavação e carga do material de jazida, exclui o transporte)</t>
  </si>
  <si>
    <t>RO-00274</t>
  </si>
  <si>
    <t xml:space="preserve">Fresagem contínua de revestimento asfáltico - espessura de 2,0 cm (Execução, incluído a carga do material do material fresado, exclui o transporte do material fresado)</t>
  </si>
  <si>
    <t>RO-00275</t>
  </si>
  <si>
    <t xml:space="preserve">Fresagem contínua de revestimento asfáltico - espessura de 3,0 cm (Execução, incluído a carga do material do material fresado, exclui o transporte do material fresado)</t>
  </si>
  <si>
    <t>RO-00276</t>
  </si>
  <si>
    <t xml:space="preserve">Fresagem contínua de revestimento asfáltico - espessura de 4,0 cm (Execução, incluído a carga do material do material fresado, exclui o transporte do material fresado)</t>
  </si>
  <si>
    <t>RO-00277</t>
  </si>
  <si>
    <t xml:space="preserve">Fresagem contínua de revestimento asfáltico - espessura de 5,0 cm (Execução, incluído a carga do material do material fresado, exclui o transporte do material fresado)</t>
  </si>
  <si>
    <t>RO-00278</t>
  </si>
  <si>
    <t xml:space="preserve">Fresagem descontínua de revestimento asfáltico - espessura de 2,0 cm (Execução, incluído a carga do material do material fresado, exclui o transporte do material fresado)</t>
  </si>
  <si>
    <t>RO-00279</t>
  </si>
  <si>
    <t xml:space="preserve">Fresagem descontínua de revestimento asfáltico - espessura de 3,0 cm (Execução, incluído a carga do material do material fresado, exclui o transporte do material fresado)</t>
  </si>
  <si>
    <t>RO-00280</t>
  </si>
  <si>
    <t xml:space="preserve">Fresagem descontínua de revestimento asfáltico - espessura de 4,0 cm (Execução, incluído a carga do material do material fresado, exclui o transporte do material fresado)</t>
  </si>
  <si>
    <t>RO-00281</t>
  </si>
  <si>
    <t xml:space="preserve">Fresagem descontínua de revestimento asfáltico - espessura de 5,0 cm (Execução, incluído a carga do material do material fresado, exclui o transporte do material fresado)</t>
  </si>
  <si>
    <t>RO-00387</t>
  </si>
  <si>
    <t xml:space="preserve">Imprimação com asfalto diluído (Execução, exclui fornecimento e transporte do material betuminoso até a obra)</t>
  </si>
  <si>
    <t>RO-00388</t>
  </si>
  <si>
    <t xml:space="preserve">Imprimação com emulsão asfáltica (Execução, exclui fornecimento e transporte do material betuminoso até a obra)</t>
  </si>
  <si>
    <t>RO-00392</t>
  </si>
  <si>
    <t xml:space="preserve">Lama asfáltica com espessura de 0,3 cm - faixa I - areia e brita comerciais (Execução, incluindo o fornecimento e carga da areia e da brita, exclui o transporte da areia e brita e o fornecimento e transporte do material betuminoso até a obra)</t>
  </si>
  <si>
    <t>RO-00391</t>
  </si>
  <si>
    <t xml:space="preserve">Lama asfáltica com espessura de 0,3 cm - faixa I - areia extraída e brita produzida (Execução, incluindo o fornecimento e carga da areia e da brita, exclui o transporte da areia e brita e o fornecimento e transporte do material betuminoso até a obra)</t>
  </si>
  <si>
    <t>RO-00394</t>
  </si>
  <si>
    <t xml:space="preserve">Lama asfáltica com espessura de 0,6 cm - faixa II - areia e brita comerciais (Execução, incluindo o fornecimento e carga da areia e da brita, exclui o transporte da areia e brita e o fornecimento e transporte do material betuminoso até a obra)</t>
  </si>
  <si>
    <t>RO-00393</t>
  </si>
  <si>
    <t xml:space="preserve">Lama asfáltica com espessura de 0,6 cm - faixa II - areia extraída e brita produzida (Execução, incluindo o fornecimento e carga da areia e da brita, exclui o transporte da areia e brita e o fornecimento e transporte do material betuminoso até a obra)</t>
  </si>
  <si>
    <t>RO-00396</t>
  </si>
  <si>
    <t xml:space="preserve">Lama asfáltica com espessura de 0,9 cm - faixa III - areia e brita comerciais (Execução, incluindo o fornecimento e carga da areia e da brita, exclui o transporte da areia e brita e o fornecimento e transporte do material betuminoso até a obra)</t>
  </si>
  <si>
    <t>RO-00395</t>
  </si>
  <si>
    <t xml:space="preserve">Lama asfáltica com espessura de 0,9 cm - faixa III - areia extraída e brita produzida (Execução, incluindo o fornecimento e carga da areia e da brita, exclui o transporte da areia e brita e o fornecimento e transporte do material betuminoso até a obra)</t>
  </si>
  <si>
    <t>RO-00398</t>
  </si>
  <si>
    <t xml:space="preserve">Lama asfáltica com espessura de 1,2 cm - faixa IV - areia e brita comerciais (Execução, incluindo o fornecimento e carga da areia e da brita, exclui o transporte da areia e brita e o fornecimento e transporte do material betuminoso até a obra)</t>
  </si>
  <si>
    <t>RO-00397</t>
  </si>
  <si>
    <t xml:space="preserve">Lama asfáltica com espessura de 1,2 cm - faixa IV - areia extraída e brita produzida (Execução, incluindo o fornecimento e carga da areia e da brita, exclui o transporte da areia e brita e o fornecimento e transporte do material betuminoso até a obra)</t>
  </si>
  <si>
    <t>RO-00375</t>
  </si>
  <si>
    <t xml:space="preserve">Macadame betuminoso por penetração - faixa A - brita comercial (Execução, incluído o fornecimento e carga da brita, exclui o transporte da brita e fornecimento e transporte do material betuminoso)</t>
  </si>
  <si>
    <t>RO-00374</t>
  </si>
  <si>
    <t xml:space="preserve">Macadame betuminoso por penetração - faixa A - brita produzida (Execução, incluído o fornecimento e carga da brita, exclui o transporte da brita e fornecimento e transporte do material betuminoso)</t>
  </si>
  <si>
    <t>RO-00377</t>
  </si>
  <si>
    <t xml:space="preserve">Macadame betuminoso por penetração - faixa B - brita comercial (Execução, incluído o fornecimento e carga da brita, exclui o transporte da brita e fornecimento e transporte do material betuminoso)</t>
  </si>
  <si>
    <t>RO-00376</t>
  </si>
  <si>
    <t xml:space="preserve">Macadame betuminoso por penetração - faixa B - brita produzida (Execução, incluído o fornecimento e carga da brita, exclui o transporte da brita e fornecimento e transporte do material betuminoso)</t>
  </si>
  <si>
    <t>RO-00379</t>
  </si>
  <si>
    <t xml:space="preserve">Macadame betuminoso por penetração - faixa C - brita comercial (Execução, incluído o fornecimento e carga da brita, exclui o transporte da brita e fornecimento e transporte do material betuminoso)</t>
  </si>
  <si>
    <t>RO-00378</t>
  </si>
  <si>
    <t xml:space="preserve">Macadame betuminoso por penetração - faixa C - brita produzida (Execução, incluído o fornecimento e carga da brita, exclui o transporte da brita e fornecimento e transporte do material betuminoso)</t>
  </si>
  <si>
    <t>RO-00381</t>
  </si>
  <si>
    <t xml:space="preserve">Macadame betuminoso por penetração - faixa D - brita comercial (Execução, incluído o fornecimento e carga da brita, exclui o transporte da brita e fornecimento e transporte do material betuminoso)</t>
  </si>
  <si>
    <t>RO-00380</t>
  </si>
  <si>
    <t xml:space="preserve">Macadame betuminoso por penetração - faixa D - brita produzida (Execução, incluído o fornecimento e carga da brita, exclui o transporte da brita e fornecimento e transporte do material betuminoso)</t>
  </si>
  <si>
    <t>RO-00383</t>
  </si>
  <si>
    <t xml:space="preserve">Macadame betuminoso por penetração com asfalto com polímero - faixa A - brita comercial (Execução, incluído o fornecimento e carga da brita, exclui o transporte da brita e fornecimento e transporte do material betuminoso)</t>
  </si>
  <si>
    <t>RO-00382</t>
  </si>
  <si>
    <t xml:space="preserve">Macadame betuminoso por penetração com asfalto com polímero - faixa A - brita produzida (Execução, incluído o fornecimento e carga da brita, exclui o transporte da brita e fornecimento e transporte do material betuminoso)</t>
  </si>
  <si>
    <t>RO-00384</t>
  </si>
  <si>
    <t xml:space="preserve">Manta sintética para recapeamento asfáltico com geotêxtil RT - 09 (Execução, incluindo fornecimento e transporte dos materiais)</t>
  </si>
  <si>
    <t>RO-00402</t>
  </si>
  <si>
    <t xml:space="preserve">Microrrevestimento a frio com emulsão modificada com polímero de 0,8 cm - brita comercial (Execução, incluindo o fornecimento e carga da brita, exclui o transporte da brita e o fornecimento e transporte do material betuminoso até a obra)</t>
  </si>
  <si>
    <t>RO-00401</t>
  </si>
  <si>
    <t xml:space="preserve">Microrrevestimento a frio com emulsão modificada com polímero de 0,8 cm - brita produzida (Execução, incluindo o fornecimento e carga da brita, exclui o transporte da brita e o fornecimento e transporte do material betuminoso até a obra)</t>
  </si>
  <si>
    <t>RO-00406</t>
  </si>
  <si>
    <t xml:space="preserve">Microrrevestimento a frio com emulsão modificada com polímero de 1,5 cm - brita comercial (Execução, incluindo o fornecimento e carga da brita, exclui o transporte da brita e o fornecimento e transporte do material betuminoso até a obra)</t>
  </si>
  <si>
    <t>RO-00405</t>
  </si>
  <si>
    <t xml:space="preserve">Microrrevestimento a frio com emulsão modificada com polímero de 1,5 cm - brita produzida (Execução, incluindo o fornecimento e carga da brita, exclui o transporte da brita e o fornecimento e transporte do material betuminoso até a obra)</t>
  </si>
  <si>
    <t>RO-00410</t>
  </si>
  <si>
    <t xml:space="preserve">Microrrevestimento a frio com emulsão modificada com polímero de 2,0 cm - brita comercial (Execução, incluindo o fornecimento e carga da brita, exclui o transporte da brita e o fornecimento e transporte do material betuminoso até a obra)</t>
  </si>
  <si>
    <t>RO-00409</t>
  </si>
  <si>
    <t xml:space="preserve">Microrrevestimento a frio com emulsão modificada com polímero de 2,0 cm - brita produzida (Execução, incluindo o fornecimento e carga da brita, exclui o transporte da brita e o fornecimento e transporte do material betuminoso até a obra)</t>
  </si>
  <si>
    <t>RO-00390</t>
  </si>
  <si>
    <t xml:space="preserve">Pintura de ligação - emulsão com polímero (Execução, exclui fornecimento e transporte do material betuminoso até a obra)</t>
  </si>
  <si>
    <t>RO-00389</t>
  </si>
  <si>
    <t xml:space="preserve">Pintura de ligação (Execução, exclui fornecimento e transporte do material betuminoso até a obra)</t>
  </si>
  <si>
    <t>RO-00444</t>
  </si>
  <si>
    <t xml:space="preserve">Pré-misturado a frio - faixa A - areia e brita comerciais (Execução, incluindo o fornecimento e carga da areia e da brita, exclui o transporte da areia e da brita e o fornecimento e transporte do material betuminoso até a obra)</t>
  </si>
  <si>
    <t>RO-00443</t>
  </si>
  <si>
    <t xml:space="preserve">Pré-misturado a frio - faixa A - areia extraída e brita produzida (Execução, incluindo o fornecimento e carga da areia e da brita, exclui o transporte da areia e da brita e o fornecimento e transporte do material betuminoso até a obra)</t>
  </si>
  <si>
    <t>RO-00446</t>
  </si>
  <si>
    <t xml:space="preserve">Pré-misturado a frio - faixa B - areia e brita comerciais (Execução, incluindo o fornecimento e carga da areia e da brita, exclui o transporte da areia e da brita e o fornecimento e transporte do material betuminoso até a obra)</t>
  </si>
  <si>
    <t>RO-00445</t>
  </si>
  <si>
    <t xml:space="preserve">Pré-misturado a frio - faixa B - areia extraída e brita produzida (Execução, incluindo o fornecimento e carga da areia e da brita, exclui o transporte da areia e da brita e o fornecimento e transporte do material betuminoso até a obra)</t>
  </si>
  <si>
    <t>RO-00448</t>
  </si>
  <si>
    <t xml:space="preserve">Pré-misturado a frio - faixa C - areia e brita comerciais (Execução, incluindo o fornecimento e carga da areia e da brita, exclui o transporte da areia e da brita e o fornecimento e transporte do material betuminoso até a obra)</t>
  </si>
  <si>
    <t>RO-00447</t>
  </si>
  <si>
    <t xml:space="preserve">Pré-misturado a frio - faixa C - areia extraída e brita produzida (Execução, incluindo o fornecimento e carga da areia e da brita, exclui o transporte da areia e da brita e o fornecimento e transporte do material betuminoso até a obra)</t>
  </si>
  <si>
    <t>RO-00450</t>
  </si>
  <si>
    <t xml:space="preserve">Pré-misturado a frio - faixa D - areia e brita comerciais (Execução, incluindo o fornecimento e carga da areia e da brita, exclui o transporte da areia e da brita e o fornecimento e transporte do material betuminoso até a obra)</t>
  </si>
  <si>
    <t>RO-00449</t>
  </si>
  <si>
    <t xml:space="preserve">Pré-misturado a frio - faixa D - areia extraída e brita produzida (Execução, incluindo o fornecimento e carga da areia e da brita, exclui o transporte da areia e da brita e o fornecimento e transporte do material betuminoso até a obra)</t>
  </si>
  <si>
    <t>RO-00452</t>
  </si>
  <si>
    <t xml:space="preserve">Pré-misturado a frio com emulsão asfáltica com polímero - faixa A - areia e brita comerciais (Execução, incluindo o fornecimento e carga da areia e da brita, exclui o transporte da areia e da brita e o fornecimento e transporte do material betuminoso até a obra)</t>
  </si>
  <si>
    <t>RO-00451</t>
  </si>
  <si>
    <t xml:space="preserve">Pré-misturado a frio com emulsão asfáltica com polímero - faixa A - areia extraída e brita produzida (Execução, incluindo o fornecimento e carga da areia e da brita, exclui o transporte da areia e da brita e o fornecimento e transporte do material betuminoso até a obra)</t>
  </si>
  <si>
    <t>RO-00454</t>
  </si>
  <si>
    <t xml:space="preserve">Pré-misturado a frio com emulsão asfáltica com polímero - faixa B - areia e brita comerciais (Execução, incluindo o fornecimento e carga da areia e da brita, exclui o transporte da areia e da brita e o fornecimento e transporte do material betuminoso até a obra)</t>
  </si>
  <si>
    <t>RO-00453</t>
  </si>
  <si>
    <t xml:space="preserve">Pré-misturado a frio com emulsão asfáltica com polímero - faixa B - areia extraída e brita produzida (Execução, incluindo o fornecimento e carga da areia e da brita, exclui o transporte da areia e da brita e o fornecimento e transporte do material betuminoso até a obra)</t>
  </si>
  <si>
    <t>RO-00456</t>
  </si>
  <si>
    <t xml:space="preserve">Pré-misturado a frio com emulsão asfáltica com polímero - faixa C - areia e brita comerciais (Execução, incluindo o fornecimento e carga da areia e da brita, exclui o transporte da areia e da brita e o fornecimento e transporte do material betuminoso até a obra)</t>
  </si>
  <si>
    <t>RO-00455</t>
  </si>
  <si>
    <t xml:space="preserve">Pré-misturado a frio com emulsão asfáltica com polímero - faixa C - areia extraída e brita produzida (Execução, incluindo o fornecimento e carga da areia e da brita, exclui o transporte da areia e da brita e o fornecimento e transporte do material betuminoso até a obra)</t>
  </si>
  <si>
    <t>RO-00458</t>
  </si>
  <si>
    <t xml:space="preserve">Pré-misturado a frio com emulsão asfáltica com polímero - faixa D - areia e brita comerciais (Execução, incluindo o fornecimento e carga da areia e da brita, exclui o transporte da areia e da brita e o fornecimento e transporte do material betuminoso até a obra)</t>
  </si>
  <si>
    <t>RO-00457</t>
  </si>
  <si>
    <t xml:space="preserve">Pré-misturado a frio com emulsão asfáltica com polímero - faixa D - areia extraída e brita produzida (Execução, incluindo o fornecimento e carga da areia e da brita, exclui o transporte da areia e da brita e o fornecimento e transporte do material betuminoso até a obra)</t>
  </si>
  <si>
    <t>RO-00364</t>
  </si>
  <si>
    <t xml:space="preserve">Reciclagem com adição de 25% de brita comercial e incorporação do revestimento asfáltico à base - compactado na energia modificada (Execução, incluído fornecimento e carga da brita, exclui o transporte)</t>
  </si>
  <si>
    <t>RO-00366</t>
  </si>
  <si>
    <t xml:space="preserve">Reciclagem com adição de 25% de brita comercial, 3% de cimento e incorporação do revestimento asfáltico à base - compactado na energia modificada (Execução, incluído fornecimento e carga da brita e do cimento, exclui o transporte)</t>
  </si>
  <si>
    <t>RO-00363</t>
  </si>
  <si>
    <t xml:space="preserve">Reciclagem com adição de 25% de brita produzida e incorporação do revestimento asfáltico à base - compactado na energia modificada (Execução, incluído fornecimento e carga da brita, exclui o transporte)</t>
  </si>
  <si>
    <t>RO-00365</t>
  </si>
  <si>
    <t xml:space="preserve">Reciclagem com adição de 25% de brita produzida, 3% de cimento e incorporação do revestimento asfáltico à base - compactado na energia modificada (Execução, incluído fornecimento e carga da brita e do cimento, exclui o transporte)</t>
  </si>
  <si>
    <t>RO-00362</t>
  </si>
  <si>
    <t xml:space="preserve">Reciclagem com adição de 3% cimento e incorporação do revestimento asfáltico à base - compactado na energia modificada (Execução, incluído fornecimento e carga do cimento, exclui o transporte)</t>
  </si>
  <si>
    <t>RO-00361</t>
  </si>
  <si>
    <t xml:space="preserve">Reciclagem simples com incorporação do revestimento asfáltico à base - compactado na energia modificada</t>
  </si>
  <si>
    <t>RO-00372</t>
  </si>
  <si>
    <t xml:space="preserve">Reestabilização de camada de base com adição de 30% de material fresado retirado da pista (Execução, incluído a carga do material fresado da pista, exclui a fresagem e o transporte)</t>
  </si>
  <si>
    <t>RO-00367</t>
  </si>
  <si>
    <t xml:space="preserve">Reestabilização de camada de base sem adição de material</t>
  </si>
  <si>
    <t>RO-00369</t>
  </si>
  <si>
    <t xml:space="preserve">Reestabilização, executada com recicladora, de camada de base com adição de 3% de cimento (Execução, incluído fornecimento e carga do cimento, exclui o transporte)</t>
  </si>
  <si>
    <t>RO-00371</t>
  </si>
  <si>
    <t xml:space="preserve">Reestabilização, executada com recicladora, de camada de base com adição de 30% de brita comercial (Execução, incluído fornecimento e carga da brita, exclui o transporte)</t>
  </si>
  <si>
    <t>RO-00370</t>
  </si>
  <si>
    <t xml:space="preserve">Reestabilização, executada com recicladora, de camada de base com adição de 30% de brita produzida (Execução, incluído fornecimento e carga da brita, exclui o transporte)</t>
  </si>
  <si>
    <t>RO-00368</t>
  </si>
  <si>
    <t xml:space="preserve">Reestabilização, executada com recicladora, de camada de base com adição de 30% de material de jazida (Execução, incluído escavação e carga do material de jazida, exclui o transporte)</t>
  </si>
  <si>
    <t>RO-00373</t>
  </si>
  <si>
    <t xml:space="preserve">Reestabilização, executada com recicladora, de camada de base com adição de 30% de material fresado retirado da pista (Execução, incluído a carga do material fresado da pista, exclui a fresagem e o transporte)</t>
  </si>
  <si>
    <t>RO-00270</t>
  </si>
  <si>
    <t xml:space="preserve">Reforço do subleito com material de jazida - Compactado na energia intermediária (Execução, incluído escavação e carga do material de jazida, exclui o transporte)</t>
  </si>
  <si>
    <t>RO-00269</t>
  </si>
  <si>
    <t xml:space="preserve">Regularização do subleito - Compactado na energia intermediária</t>
  </si>
  <si>
    <t>RO-00268</t>
  </si>
  <si>
    <t xml:space="preserve">Regularização do subleito - Compactado na energia internormal</t>
  </si>
  <si>
    <t>RO-00267</t>
  </si>
  <si>
    <t xml:space="preserve">Regularização do subleito - Compactado na energia normal</t>
  </si>
  <si>
    <t>RO-00296</t>
  </si>
  <si>
    <t xml:space="preserve">Sub-base com mistura em usina de solo melhorado com 3% de cimento, com material de jazida - Compactado na energia intermediária (Execução, incluído escavação e carga do material de jazida, fornecimento e carga do cimento, exclui os transportes até a usina e pista)</t>
  </si>
  <si>
    <t>RO-00297</t>
  </si>
  <si>
    <t xml:space="preserve">Sub-base com mistura em usina de solo melhorado com 3% de cimento, com material de jazida - Compactado na energia intermodificada (Execução, incluído escavação e carga do material de jazida, fornecimento e carga do cimento, exclui os transportes até a usina e pista)</t>
  </si>
  <si>
    <t>RO-00288</t>
  </si>
  <si>
    <t xml:space="preserve">Sub-base com mistura na pista de solo melhorado com 3% de cimento, com material de jazida - Compactado na energia intermediária (Execução, incluído escavação e carga do material de jazida, fornecimento e carga do cimento, exclui o transporte)</t>
  </si>
  <si>
    <t>RO-00289</t>
  </si>
  <si>
    <t xml:space="preserve">Sub-base com mistura na pista de solo melhorado com 3% de cimento, com material de jazida - Compactado na energia intermodificada (Execução, incluído escavação e carga do material de jazida, fornecimento e carga do cimento, exclui o transporte)</t>
  </si>
  <si>
    <t>RO-00287</t>
  </si>
  <si>
    <t xml:space="preserve">Sub-base com mistura na pista de solo-cal com 7% de cal, com material de jazida - Compactado na energia normal (Execução, incluído escavação e carga do material de jazida, fornecimento e carga da cal, exclui o transporte)</t>
  </si>
  <si>
    <t>RO-00313</t>
  </si>
  <si>
    <t xml:space="preserve">Sub-base com mistura na pista e executada com recicladora, de solo melhorado com 3% de cimento, com material de jazida - Compactado na energia intermediária (Execução, incluído escavação e carga do material de jazida, fornecimento e carga do cimento, exclui o transporte)</t>
  </si>
  <si>
    <t>RO-00305</t>
  </si>
  <si>
    <t xml:space="preserve">Sub-base de brita graduada tratada com cimento com brita comercial - Compactado na energia intermediária (Execução, incluído fornecimento e carga da brita, fornecimento e carga do cimento, exclui os transportes até a usina e pista)</t>
  </si>
  <si>
    <t>RO-00306</t>
  </si>
  <si>
    <t xml:space="preserve">Sub-base de brita graduada tratada com cimento com brita comercial - Compactado na energia intermodificada (Execução, incluído fornecimento e carga da brita, fornecimento e carga do cimento, exclui os transportes até a usina e pista)</t>
  </si>
  <si>
    <t>RO-00304</t>
  </si>
  <si>
    <t xml:space="preserve">Sub-base de brita graduada tratada com cimento com brita produzida - Compactado na energia intermediária (Execução, incluído fornecimento e carga da brita, fornecimento e carga do cimento, exclui os transportes até a usina e pista)</t>
  </si>
  <si>
    <t>RO-00307</t>
  </si>
  <si>
    <t xml:space="preserve">Sub-base de brita graduada tratada com cimento com brita produzida - Compactado na energia intermodificada (Execução, incluído fornecimento e carga da brita, fornecimento e carga do cimento, exclui os transportes até a usina e pista)</t>
  </si>
  <si>
    <t>RO-00308</t>
  </si>
  <si>
    <t xml:space="preserve">Sub-base de brita graduada tratada com cimento executada com vibroacabadora - brita comercial - Compactado na energia intermediária (Execução, incluído fornecimento e carga da brita, fornecimento e carga do cimento, exclui os transportes até a usina e pista)</t>
  </si>
  <si>
    <t>RO-00310</t>
  </si>
  <si>
    <t xml:space="preserve">Sub-base de brita graduada tratada com cimento executada com vibroacabadora - brita comercial - Compactado na energia Intermodificada (Execução, incluído fornecimento e carga da brita, fornecimento e carga do cimento, exclui os transportes até a usina e pista)</t>
  </si>
  <si>
    <t>RO-00309</t>
  </si>
  <si>
    <t xml:space="preserve">Sub-base de brita graduada tratada com cimento executada com vibroacabadora - brita produzida - Compactado na energia intermediária (Execução, incluído fornecimento e carga da brita, fornecimento e carga do cimento, exclui os transportes até a usina e pista)</t>
  </si>
  <si>
    <t>RO-00311</t>
  </si>
  <si>
    <t xml:space="preserve">Sub-base de brita graduada tratada com cimento executada com vibroacabadora - brita produzida - Compactado na energia Intermodificada (Execução, incluído fornecimento e carga da brita, fornecimento e carga do cimento, exclui os transportes até a usina e pista)</t>
  </si>
  <si>
    <t>RO-00317</t>
  </si>
  <si>
    <t xml:space="preserve">Sub-base de concreto usinada em central de concreto de 150 t/h e compactada com rolo - brita comercial (Execução, incluindo o fornecimento e carga do cimento, brita e do concreto, exclui o transporte do cimento, brita e concreto)</t>
  </si>
  <si>
    <t>RO-00316</t>
  </si>
  <si>
    <t xml:space="preserve">Sub-base de concreto usinada em central de concreto de 150 t/h e compactada com rolo - brita produzida (Execução, incluindo o fornecimento e carga do cimento, brita e do concreto, exclui o transporte do cimento, brita e concreto)</t>
  </si>
  <si>
    <t>RO-00283</t>
  </si>
  <si>
    <t xml:space="preserve">Sub-base de solo estabilizado granulometricamente sem mistura com material de jazida - Compactado na energia intermediária (Execução, incluído escavação e carga do material de jazida, exclui o transporte)</t>
  </si>
  <si>
    <t>RO-00284</t>
  </si>
  <si>
    <t xml:space="preserve">Sub-base de solo estabilizado granulometricamente sem mistura com material de jazida - Compactado na energia intermodificada (Execução, incluído escavação e carga do material de jazida, exclui o transporte)</t>
  </si>
  <si>
    <t>RO-00299</t>
  </si>
  <si>
    <t xml:space="preserve">Sub-base estabilizada granulometricamente com mistura em usina de solo areia (50% - 50%), com material de jazida e areia comercial - Compactado na energia intermediária (Execução, incluído escavação e carga do material de jazida, fornecimento e carga da areia, exclui os transportes até a usina e pista)</t>
  </si>
  <si>
    <t>RO-00298</t>
  </si>
  <si>
    <t xml:space="preserve">Sub-base estabilizada granulometricamente com mistura em usina de solo areia (50% - 50%), com material de jazida e areia extraída - Compactado na energia intermediária (Execução, incluído escavação e carga do material de jazida, fornecimento e carga da areia, exclui os transportes até a usina e pista)</t>
  </si>
  <si>
    <t>RO-00301</t>
  </si>
  <si>
    <t xml:space="preserve">Sub-base estabilizada granulometricamente com mistura em usina de solo brita (30% - 70%), com material de jazida e brita comercial - Compactado na energia intermediária (Execução, incluído escavação e carga do material de jazida, fornecimento e carga da brita, exclui os transportes até a usina e pista)</t>
  </si>
  <si>
    <t>RO-00302</t>
  </si>
  <si>
    <t xml:space="preserve">Sub-base estabilizada granulometricamente com mistura em usina de solo brita (30% - 70%), com material de jazida e brita comercial - Compactado na energia intermodificada (Execução, incluído escavação e carga do material de jazida, fornecimento e carga da brita, exclui os transportes até a usina e pista)</t>
  </si>
  <si>
    <t>RO-00300</t>
  </si>
  <si>
    <t xml:space="preserve">Sub-base estabilizada granulometricamente com mistura em usina de solo brita (30% - 70%), com material de jazida e brita produzida - Compactado na energia intermediária (Execução, incluído escavação e carga do material de jazida, fornecimento e carga da brita, exclui os transportes até a usina e pista)</t>
  </si>
  <si>
    <t>RO-00303</t>
  </si>
  <si>
    <t xml:space="preserve">Sub-base estabilizada granulometricamente com mistura em usina de solo brita (30% - 70%) com material de jazida e brita produzida - Compactado na energia intermodificada (Execução, incluído escavação e carga do material de jazida, fornecimento e carga da brita, exclui os transportes até a usina e pista)</t>
  </si>
  <si>
    <t>RO-00291</t>
  </si>
  <si>
    <t xml:space="preserve">Sub-base estabilizada granulometricamente com mistura na pista de solo areia (50% - 50%), com material de jazida e areia comercial - Compactado na energia intermediária (Execução, incluído escavação e carga do material de jazida, fornecimento e carga da areia, exclui o transporte)</t>
  </si>
  <si>
    <t>RO-00290</t>
  </si>
  <si>
    <t xml:space="preserve">Sub-base estabilizada granulometricamente com mistura na pista de solo areia (50% - 50%), com material de jazida e areia extraída - Compactado na energia intermediária (Execução, incluído escavação e carga do material de jazida, fornecimento e carga da areia, exclui o transporte)</t>
  </si>
  <si>
    <t>RO-00293</t>
  </si>
  <si>
    <t xml:space="preserve">Sub-base estabilizada granulometricamente com mistura na pista de solo brita (30% - 70%), com material de jazida e brita comercial - Compactado na energia intermediária (Execução, incluído escavação e carga do material de jazida, fornecimento e carga da brita, exclui o transporte)</t>
  </si>
  <si>
    <t>RO-00295</t>
  </si>
  <si>
    <t xml:space="preserve">Sub-base estabilizada granulometricamente com mistura na pista de solo brita (30% - 70%), com material de jazida e brita comercial - Compactado na energia intermodificada (Execução, incluído escavação e carga do material de jazida, fornecimento e carga da brita, exclui o transporte)</t>
  </si>
  <si>
    <t>RO-00292</t>
  </si>
  <si>
    <t xml:space="preserve">Sub-base estabilizada granulometricamente com mistura na pista de solo brita (30% - 70%), com material de jazida e brita produzida - Compactado na energia intermediária (Execução, incluído escavação e carga do material de jazida, fornecimento e carga da brita, exclui o transporte)</t>
  </si>
  <si>
    <t>RO-00294</t>
  </si>
  <si>
    <t xml:space="preserve">Sub-base estabilizada granulometricamente com mistura na pista de solo brita (30% - 70%), com material de jazida e brita produzida - Compactado na energia intermodificada (Execução, incluído escavação e carga do material de jazida, fornecimento e carga da brita, exclui o transporte)</t>
  </si>
  <si>
    <t>RO-00285</t>
  </si>
  <si>
    <t xml:space="preserve">Sub-base estabilizada granulometricamente com mistura na pista de solos, com material de jazida - Compactado na energia intermediária (Execução, incluído escavação e carga dos materiais de jazida, exclui o transporte)</t>
  </si>
  <si>
    <t>RO-00286</t>
  </si>
  <si>
    <t xml:space="preserve">Sub-base estabilizada granulometricamente com mistura na pista de solos, com material de jazida - Compactado na energia intermodificada (Execução, incluído escavação e carga dos materiais de jazida, exclui o transporte)</t>
  </si>
  <si>
    <t>RO-00312</t>
  </si>
  <si>
    <t xml:space="preserve">Sub-base estabilizada granulometricamente, executada com recicladora, com mistura de solos, com material de jazida - Compactado na energia intermediária (Execução, incluído escavação e carga do material de jazida, exclui o transporte)</t>
  </si>
  <si>
    <t>RO-00314</t>
  </si>
  <si>
    <t xml:space="preserve">Sub-base estabilizada granulometricamente, executada com recicladora, com mistura solo areia (50% - 50%), com material de jazida e areia comercial - Compactado na energia intermediária (Execução, incluído escavação e carga do material de jazida, fornecimento e carga da areia, exclui o transporte)</t>
  </si>
  <si>
    <t>RO-00315</t>
  </si>
  <si>
    <t xml:space="preserve">Sub-base estabilizada granulometricamente, executada com recicladora, com mistura solo brita (30% - 70%), com material de jazida e brita comercial - Compactado na energia intermediária (Execução, incluído escavação e carga do material de jazida, fornecimento e carga da areia, exclui o transporte)</t>
  </si>
  <si>
    <t>RO-00272</t>
  </si>
  <si>
    <t xml:space="preserve">Subleito de solo melhorado com 3% de cal e mistura na pista com material de jazida - Compactado na energia normal (Execução, incluindo escavação e carga do material de jazida e o fornecimento e carga da cal, exclui o transporte)</t>
  </si>
  <si>
    <t>RO-00271</t>
  </si>
  <si>
    <t xml:space="preserve">Subleito melhorado com adição de 3% de cal - Compactado na energia normal (Execução, incluindo o fornecimento e carga da cal, exclui o transporte)</t>
  </si>
  <si>
    <t>RO-00504</t>
  </si>
  <si>
    <t xml:space="preserve">Transporte de areia extraída ou comercial até a pista com caminhão basculante de 12 m3 em piso com revestimento primário</t>
  </si>
  <si>
    <t>RO-00505</t>
  </si>
  <si>
    <t xml:space="preserve">Transporte de areia extraída ou comercial até a pista com caminhão basculante de 12 m3 em piso de leito natural</t>
  </si>
  <si>
    <t>RO-00503</t>
  </si>
  <si>
    <t xml:space="preserve">Transporte de areia extraída ou comercial até a pista com caminhão basculante de 12 m3 em piso pavimentado</t>
  </si>
  <si>
    <t>RO-00507</t>
  </si>
  <si>
    <t xml:space="preserve">Transporte de areia extraida ou comercial até a usina de solos com caminhão basculante de 12 m3 em piso com revestimento primário</t>
  </si>
  <si>
    <t>RO-00508</t>
  </si>
  <si>
    <t xml:space="preserve">Transporte de areia extraida ou comercial até a usina de solos com caminhão basculante de 12 m3 em piso de leito natural</t>
  </si>
  <si>
    <t>RO-00506</t>
  </si>
  <si>
    <t xml:space="preserve">Transporte de areia extraida ou comercial até a usina de solos com caminhão basculante de 12 m3 em piso pavimentado</t>
  </si>
  <si>
    <t>RO-00534</t>
  </si>
  <si>
    <t xml:space="preserve">Transporte de areia extraída ou comercial para execução de lama asfáltica com caminhão basculante de 12 m3 em piso com revestimento primário</t>
  </si>
  <si>
    <t>RO-00535</t>
  </si>
  <si>
    <t xml:space="preserve">Transporte de areia extraída ou comercial para execução de lama asfáltica com caminhão basculante de 12 m3 em piso de leito natural</t>
  </si>
  <si>
    <t>RO-00533</t>
  </si>
  <si>
    <t xml:space="preserve">Transporte de areia extraída ou comercial para execução de lama asfáltica com caminhão basculante de 12 m3 em piso pavimentado</t>
  </si>
  <si>
    <t>RO-7709</t>
  </si>
  <si>
    <t xml:space="preserve">Transporte de areia extraída ou comercial para execução de tratamento antipó com caminhão basculante de 12 m3 em piso com revestimento primário</t>
  </si>
  <si>
    <t>RO-7710</t>
  </si>
  <si>
    <t xml:space="preserve">Transporte de areia extraída ou comercial para execução de tratamento antipó com caminhão basculante de 12 m3 em piso de leito natural</t>
  </si>
  <si>
    <t>RO-7708</t>
  </si>
  <si>
    <t xml:space="preserve">Transporte de areia extraída ou comercial para execução de tratamento antipó com caminhão basculante de 12 m3 em piso pavimentado</t>
  </si>
  <si>
    <t>RO-7721</t>
  </si>
  <si>
    <t xml:space="preserve">Transporte de areia extraída ou comercial para usinagem de concreto asfáltico com caminhão basculante de 12 m3 em piso com revestimento primário</t>
  </si>
  <si>
    <t>RO-7722</t>
  </si>
  <si>
    <t xml:space="preserve">Transporte de areia extraída ou comercial para usinagem de concreto asfáltico com caminhão basculante de 12 m3 em piso de leito natural</t>
  </si>
  <si>
    <t>RO-7720</t>
  </si>
  <si>
    <t xml:space="preserve">Transporte de areia extraída ou comercial para usinagem de concreto asfáltico com caminhão basculante de 12 m3 em piso pavimentado</t>
  </si>
  <si>
    <t>RO-7712</t>
  </si>
  <si>
    <t xml:space="preserve">Transporte de areia extraída ou comercial para usinagem de pré-misturado a frio com caminhão basculante de 12 m3 em piso com revestimento primário</t>
  </si>
  <si>
    <t>RO-7713</t>
  </si>
  <si>
    <t xml:space="preserve">Transporte de areia extraída ou comercial para usinagem de pré-misturado a frio com caminhão basculante de 12 m3 em piso de leito natural</t>
  </si>
  <si>
    <t>RO-7711</t>
  </si>
  <si>
    <t xml:space="preserve">Transporte de areia extraída ou comercial para usinagem de pré-misturado a frio com caminhão basculante de 12 m3 em piso pavimentado</t>
  </si>
  <si>
    <t>RO-7730</t>
  </si>
  <si>
    <t xml:space="preserve">Transporte de areia extraída ou comercial para usinagem em central de concreto com caminhão basculante de 12 m3 em piso com revestimento primário</t>
  </si>
  <si>
    <t>RO-7731</t>
  </si>
  <si>
    <t xml:space="preserve">Transporte de areia extraída ou comercial para usinagem em central de concreto com caminhão basculante de 12 m3 em piso de leito natural</t>
  </si>
  <si>
    <t>RO-7729</t>
  </si>
  <si>
    <t xml:space="preserve">Transporte de areia extraída ou comercial para usinagem em central de concreto com caminhão basculante de 12 m3 em piso pavimentado</t>
  </si>
  <si>
    <t>RO-00516</t>
  </si>
  <si>
    <t xml:space="preserve">Transporte de bica corrida produzida ou comercial até a pista com caminhão basculante de 12 m3 em piso com revestimento primário</t>
  </si>
  <si>
    <t>RO-00517</t>
  </si>
  <si>
    <t xml:space="preserve">Transporte de bica corrida produzida ou comercial até a pista com caminhão basculante de 12 m3 em piso de leito natural</t>
  </si>
  <si>
    <t>RO-00515</t>
  </si>
  <si>
    <t xml:space="preserve">Transporte de bica corrida produzida ou comercial até a pista com caminhão basculante de 12 m3 em piso pavimentado</t>
  </si>
  <si>
    <t>RO-00519</t>
  </si>
  <si>
    <t xml:space="preserve">Transporte de bica corrida produzida ou comercial até a usina de solos com caminhão basculante de 12 m3 em piso com revestimento primário</t>
  </si>
  <si>
    <t>RO-00520</t>
  </si>
  <si>
    <t xml:space="preserve">Transporte de bica corrida produzida ou comercial até a usina de solos com caminhão basculante de 12 m3 em piso de leito natural</t>
  </si>
  <si>
    <t>RO-00518</t>
  </si>
  <si>
    <t xml:space="preserve">Transporte de bica corrida produzida ou comercial até a usina de solos com caminhão basculante de 12 m3 em piso pavimentado</t>
  </si>
  <si>
    <t>RO-00510</t>
  </si>
  <si>
    <t xml:space="preserve">Transporte de brita produzida ou comercial até a pista com caminhão basculante de 12 m3 em piso com revestimento primário</t>
  </si>
  <si>
    <t>RO-00511</t>
  </si>
  <si>
    <t xml:space="preserve">Transporte de brita produzida ou comercial até a pista com caminhão basculante de 12 m3 em piso de leito natural</t>
  </si>
  <si>
    <t>RO-00509</t>
  </si>
  <si>
    <t xml:space="preserve">Transporte de brita produzida ou comercial até a pista com caminhão basculante de 12 m3 em piso pavimentado</t>
  </si>
  <si>
    <t>RO-00513</t>
  </si>
  <si>
    <t xml:space="preserve">Transporte de brita produzida ou comercial até a usina de solos com caminhão basculante de 12 m3 em piso com revestimento primário</t>
  </si>
  <si>
    <t>RO-00514</t>
  </si>
  <si>
    <t xml:space="preserve">Transporte de brita produzida ou comercial até a usina de solos com caminhão basculante de 12 m3 em piso de leito natural</t>
  </si>
  <si>
    <t>RO-00512</t>
  </si>
  <si>
    <t xml:space="preserve">Transporte de brita produzida ou comercial até a usina de solos com caminhão basculante de 12 m3 em piso pavimentado</t>
  </si>
  <si>
    <t>RO-00537</t>
  </si>
  <si>
    <t xml:space="preserve">Transporte de brita produzida ou comercial para execução de lama asfáltica com caminhão basculante de 12 m3 em piso com revestimento primário</t>
  </si>
  <si>
    <t>RO-00538</t>
  </si>
  <si>
    <t xml:space="preserve">Transporte de brita produzida ou comercial para execução de lama asfáltica com caminhão basculante de 12 m3 em piso de leito natural</t>
  </si>
  <si>
    <t>RO-00536</t>
  </si>
  <si>
    <t xml:space="preserve">Transporte de brita produzida ou comercial para execução de lama asfáltica com caminhão basculante de 12 m3 em piso pavimentado</t>
  </si>
  <si>
    <t>RO-7703</t>
  </si>
  <si>
    <t xml:space="preserve">Transporte de brita produzida ou comercial para execução de microrrevestimento a frio com caminhão basculante de 12 m3 em piso com revestimento primário</t>
  </si>
  <si>
    <t>RO-7704</t>
  </si>
  <si>
    <t xml:space="preserve">Transporte de brita produzida ou comercial para execução de microrrevestimento a frio com caminhão basculante de 12 m3 em piso de leito natural</t>
  </si>
  <si>
    <t>RO-7702</t>
  </si>
  <si>
    <t xml:space="preserve">Transporte de brita produzida ou comercial para execução de microrrevestimento a frio com caminhão basculante de 12 m3 em piso pavimentado</t>
  </si>
  <si>
    <t>RO-7706</t>
  </si>
  <si>
    <t xml:space="preserve">Transporte de brita produzida ou comercial para execução de tratamento superficial com caminhão basculante de 12 m3 em piso com revestimento primário</t>
  </si>
  <si>
    <t>RO-7707</t>
  </si>
  <si>
    <t xml:space="preserve">Transporte de brita produzida ou comercial para execução de tratamento superficial com caminhão basculante de 12 m3 em piso de leito natural</t>
  </si>
  <si>
    <t>RO-7705</t>
  </si>
  <si>
    <t xml:space="preserve">Transporte de brita produzida ou comercial para execução de tratamento superficial com caminhão basculante de 12 m3 em piso pavimentado</t>
  </si>
  <si>
    <t>RO-7724</t>
  </si>
  <si>
    <t xml:space="preserve">Transporte de brita produzida ou comercial para usinagem de concreto asfáltico com caminhão basculante de 12 m3 em piso com revestimento primário</t>
  </si>
  <si>
    <t>RO-7725</t>
  </si>
  <si>
    <t xml:space="preserve">Transporte de brita produzida ou comercial para usinagem de concreto asfáltico com caminhão basculante de 12 m3 em piso de leito natural</t>
  </si>
  <si>
    <t>RO-7723</t>
  </si>
  <si>
    <t xml:space="preserve">Transporte de brita produzida ou comercial para usinagem de concreto asfáltico com caminhão basculante de 12 m3 em piso pavimentado</t>
  </si>
  <si>
    <t>RO-7715</t>
  </si>
  <si>
    <t xml:space="preserve">Transporte de brita produzida ou comercial para usinagem de pré-misturado a frio com caminhão basculante de 12 m3 em piso com revestimento primário</t>
  </si>
  <si>
    <t>RO-7716</t>
  </si>
  <si>
    <t xml:space="preserve">Transporte de brita produzida ou comercial para usinagem de pré-misturado a frio com caminhão basculante de 12 m3 em piso de leito natural</t>
  </si>
  <si>
    <t>RO-7714</t>
  </si>
  <si>
    <t xml:space="preserve">Transporte de brita produzida ou comercial para usinagem de pré-misturado a frio com caminhão basculante de 12 m3 em piso pavimentado</t>
  </si>
  <si>
    <t>RO-7733</t>
  </si>
  <si>
    <t xml:space="preserve">Transporte de brita produzida ou comercial para usinagem em central de concreto com caminhão basculante de 12 m3 em piso com revestimento primário</t>
  </si>
  <si>
    <t>RO-7734</t>
  </si>
  <si>
    <t xml:space="preserve">Transporte de brita produzida ou comercial para usinagem em central de concreto com caminhão basculante de 12 m3 em piso de leito natural</t>
  </si>
  <si>
    <t>RO-7732</t>
  </si>
  <si>
    <t xml:space="preserve">Transporte de brita produzida ou comercial para usinagem em central de concreto com caminhão basculante de 12 m3 em piso pavimentado</t>
  </si>
  <si>
    <t>RO-7736</t>
  </si>
  <si>
    <t xml:space="preserve">Transporte de cimento em saco até a pista com caminhão carroceria de 15 t em piso com revestimento primário</t>
  </si>
  <si>
    <t>RO-7737</t>
  </si>
  <si>
    <t xml:space="preserve">Transporte de cimento em saco até a pista com caminhão carroceria de 15 t em piso de leito natural</t>
  </si>
  <si>
    <t>RO-7735</t>
  </si>
  <si>
    <t xml:space="preserve">Transporte de cimento em saco até a pista com caminhão carroceria de 15 t em piso pavimentado</t>
  </si>
  <si>
    <t>RO-7739</t>
  </si>
  <si>
    <t xml:space="preserve">Transporte de cimento ou cal a granel até o canteiro, usina de asfalto ou solos com caminhão tipo silo de 30 m3 em piso com revestimento primário</t>
  </si>
  <si>
    <t>RO-7740</t>
  </si>
  <si>
    <t xml:space="preserve">Transporte de cimento ou cal a granel até o canteiro, usina de asfalto ou solos com caminhão tipo silo de 30 m3 em piso de leito natural</t>
  </si>
  <si>
    <t>RO-7738</t>
  </si>
  <si>
    <t xml:space="preserve">Transporte de cimento ou cal a granel até o canteiro, usina de asfalto ou solos com caminhão tipo silo de 30 m3 em piso pavimentado</t>
  </si>
  <si>
    <t>RO-7727</t>
  </si>
  <si>
    <t xml:space="preserve">Transporte de concreto asfáltico da usina até a pista  com caminhão basculante de 12 m3 em piso com revestimento primário</t>
  </si>
  <si>
    <t>RO-7728</t>
  </si>
  <si>
    <t xml:space="preserve">Transporte de concreto asfáltico da usina até a pista  com caminhão basculante de 12 m3 em piso de leito natural</t>
  </si>
  <si>
    <t>RO-7726</t>
  </si>
  <si>
    <t xml:space="preserve">Transporte de concreto asfáltico da usina até a pista  com caminhão basculante de 12 m3 em piso pavimentado</t>
  </si>
  <si>
    <t>RO-7742</t>
  </si>
  <si>
    <t xml:space="preserve">Transporte de concreto da central de concreto até a pista com caminhão basculante de 7 m3 em piso com revestimento primário</t>
  </si>
  <si>
    <t>RO-7743</t>
  </si>
  <si>
    <t xml:space="preserve">Transporte de concreto da central de concreto até a pista com caminhão basculante de 7 m3 em piso de leito natural</t>
  </si>
  <si>
    <t>RO-7741</t>
  </si>
  <si>
    <t xml:space="preserve">Transporte de concreto da central de concreto até a pista com caminhão basculante de 7 m3 em piso pavimentado</t>
  </si>
  <si>
    <t>RO-7745</t>
  </si>
  <si>
    <t xml:space="preserve">Transporte de concreto da central de concreto até a pista com caminhão betoneira de 8 m3 em piso com revestimento primário</t>
  </si>
  <si>
    <t>RO-7746</t>
  </si>
  <si>
    <t xml:space="preserve">Transporte de concreto da central de concreto até a pista com caminhão betoneira de 8 m3 em piso de leito natural</t>
  </si>
  <si>
    <t>RO-7744</t>
  </si>
  <si>
    <t xml:space="preserve">Transporte de concreto da central de concreto até a pista com caminhão betoneira de 8 m3 em piso pavimentado</t>
  </si>
  <si>
    <t>RO-00522</t>
  </si>
  <si>
    <t xml:space="preserve">Transporte de escória de aciaria até a pista com caminhão basculante de 12 m3 em piso com revestimento primário</t>
  </si>
  <si>
    <t>RO-00523</t>
  </si>
  <si>
    <t xml:space="preserve">Transporte de escória de aciaria até a pista com caminhão basculante de 12 m3 em piso de leito natural</t>
  </si>
  <si>
    <t>RO-00521</t>
  </si>
  <si>
    <t xml:space="preserve">Transporte de escória de aciaria até a pista com caminhão basculante de 12 m3 em piso pavimentado</t>
  </si>
  <si>
    <t>RO-00525</t>
  </si>
  <si>
    <t xml:space="preserve">Transporte de escória de aciaria até a usina de solos com caminhão basculante de 12 m3 em piso com revestimento primário</t>
  </si>
  <si>
    <t>RO-00526</t>
  </si>
  <si>
    <t xml:space="preserve">Transporte de escória de aciaria até a usina de solos com caminhão basculante de 12 m3 em piso de leito natural</t>
  </si>
  <si>
    <t>RO-00524</t>
  </si>
  <si>
    <t xml:space="preserve">Transporte de escória de aciaria até a usina de solos com caminhão basculante de 12 m3 em piso pavimentado</t>
  </si>
  <si>
    <t>RO-7748</t>
  </si>
  <si>
    <t xml:space="preserve">Transporte de fíler para lama asfáltica ou microrrevestimento a frio com caminhão carroceria de 9 t em piso com revestimento primário</t>
  </si>
  <si>
    <t>RO-7749</t>
  </si>
  <si>
    <t xml:space="preserve">Transporte de fíler para lama asfáltica ou microrrevestimento a frio com caminhão carroceria de 9 t em piso de leito natural</t>
  </si>
  <si>
    <t>RO-7747</t>
  </si>
  <si>
    <t xml:space="preserve">Transporte de fíler para lama asfáltica ou microrrevestimento a frio com caminhão carroceria de 9 t em piso pavimentado</t>
  </si>
  <si>
    <t>RO-00498</t>
  </si>
  <si>
    <t xml:space="preserve">Transporte de material de jazida até a pista com caminhão basculante de 12 m3 em piso com revestimento primário</t>
  </si>
  <si>
    <t>RO-00499</t>
  </si>
  <si>
    <t xml:space="preserve">Transporte de material de jazida até a pista com caminhão basculante de 12 m3 em piso de leito natural</t>
  </si>
  <si>
    <t>RO-00497</t>
  </si>
  <si>
    <t xml:space="preserve">Transporte de material de jazida até a pista com caminhão basculante de 12 m3 em piso pavimentado</t>
  </si>
  <si>
    <t>RO-00501</t>
  </si>
  <si>
    <t xml:space="preserve">Transporte de material de jazida até a usina de solos com caminhão basculante de 12 m3 em piso com revestimento primário</t>
  </si>
  <si>
    <t>RO-00502</t>
  </si>
  <si>
    <t xml:space="preserve">Transporte de material de jazida até a usina de solos com caminhão basculante de 12 m3 em piso de leito natural</t>
  </si>
  <si>
    <t>RO-00500</t>
  </si>
  <si>
    <t xml:space="preserve">Transporte de material de jazida até a usina de solos com caminhão basculante de 12 m3 em piso pavimentado</t>
  </si>
  <si>
    <t>RO-00495</t>
  </si>
  <si>
    <t xml:space="preserve">Transporte de material fresado até a pista com caminhão basculante de 12 m3 em piso com revestimento primário</t>
  </si>
  <si>
    <t>RO-00496</t>
  </si>
  <si>
    <t xml:space="preserve">Transporte de material fresado até a pista com caminhão basculante de 12 m3 em piso de leito natural</t>
  </si>
  <si>
    <t>RO-00494</t>
  </si>
  <si>
    <t xml:space="preserve">Transporte de material fresado até a pista com caminhão basculante de 12 m3 em piso pavimentado</t>
  </si>
  <si>
    <t>RO-00492</t>
  </si>
  <si>
    <t xml:space="preserve">Transporte de material fresado até o depósito com caminhão basculante de 12 m3 em piso com revestimento primário</t>
  </si>
  <si>
    <t>RO-00493</t>
  </si>
  <si>
    <t xml:space="preserve">Transporte de material fresado até o depósito com caminhão basculante de 12 m3 em piso de leito natural</t>
  </si>
  <si>
    <t>RO-00491</t>
  </si>
  <si>
    <t xml:space="preserve">Transporte de material fresado até o depósito com caminhão basculante de 12 m3 em piso pavimentado</t>
  </si>
  <si>
    <t>RO-00531</t>
  </si>
  <si>
    <t xml:space="preserve">Transporte de mistura executada em usina de solos até a pista com caminhão basculante de 12 m3 em piso com revestimento primário</t>
  </si>
  <si>
    <t>RO-00532</t>
  </si>
  <si>
    <t xml:space="preserve">Transporte de mistura executada em usina de solos até a pista com caminhão basculante de 12 m3 em piso de leito natural</t>
  </si>
  <si>
    <t>RO-00530</t>
  </si>
  <si>
    <t xml:space="preserve">Transporte de mistura executada em usina de solos até a pista com caminhão basculante de 12 m3 em piso pavimentado</t>
  </si>
  <si>
    <t>RO-00528</t>
  </si>
  <si>
    <t xml:space="preserve">Transporte de pedra ou rachão produzida ou comercial até a pista com caminhão basculante de 12 m3 em piso com revestimento primário</t>
  </si>
  <si>
    <t>RO-00529</t>
  </si>
  <si>
    <t xml:space="preserve">Transporte de pedra ou rachão produzida ou comercial até a pista com caminhão basculante de 12 m3 em piso de leito natural</t>
  </si>
  <si>
    <t>RO-00527</t>
  </si>
  <si>
    <t xml:space="preserve">Transporte de pedra ou rachão produzida ou comercial até a pista com caminhão basculante de 12 m3 em piso pavimentado</t>
  </si>
  <si>
    <t>RO-7718</t>
  </si>
  <si>
    <t xml:space="preserve">Transporte de pré-misturado a frio da usina até a pista  com caminhão basculante de 12 m3 em piso com revestimento primário</t>
  </si>
  <si>
    <t>RO-7719</t>
  </si>
  <si>
    <t xml:space="preserve">Transporte de pré-misturado a frio da usina até a pista  com caminhão basculante de 12 m3 em piso de leito natural</t>
  </si>
  <si>
    <t>RO-7717</t>
  </si>
  <si>
    <t xml:space="preserve">Transporte de pré-misturado a frio da usina até a pista  com caminhão basculante de 12 m3 em piso pavimentado</t>
  </si>
  <si>
    <t>RO-00442</t>
  </si>
  <si>
    <t xml:space="preserve">Tratamento antipó - areia comercial (Execução, incluindo o fornecimento e carga da areia, exclui o transporte da areia)</t>
  </si>
  <si>
    <t>RO-00441</t>
  </si>
  <si>
    <t xml:space="preserve">Tratamento antipó - areia extraída (Execução, incluindo o fornecimento e carga da areia, exclui o transporte da areia)</t>
  </si>
  <si>
    <t>RO-00428</t>
  </si>
  <si>
    <t xml:space="preserve">Tratamento superficial duplo com banho diluído - brita comercial (Execução, incluindo o fornecimento e carga da brita, exclui o transporte da brita e o fornecimento e transporte do material betuminoso até a obra)</t>
  </si>
  <si>
    <t>RO-00427</t>
  </si>
  <si>
    <t xml:space="preserve">Tratamento superficial duplo com banho diluído - brita produzida (Execução, incluindo o fornecimento e carga da brita, exclui o transporte da brita e o fornecimento e transporte do material betuminoso até a obra)</t>
  </si>
  <si>
    <t>RO-00430</t>
  </si>
  <si>
    <t xml:space="preserve">Tratamento superficial duplo com banho diluído com emulsão com polímero - brita comercial (Execução, incluindo o fornecimento e carga da brita, exclui o transporte da brita e o fornecimento e transporte do material betuminoso até a obra)</t>
  </si>
  <si>
    <t>RO-00429</t>
  </si>
  <si>
    <t xml:space="preserve">Tratamento superficial duplo com banho diluído com emulsão com polímero - brita produzida (Execução, incluindo o fornecimento e carga da brita, exclui o transporte da brita e o fornecimento e transporte do material betuminoso até a obra)</t>
  </si>
  <si>
    <t>RO-00424</t>
  </si>
  <si>
    <t xml:space="preserve">Tratamento superficial duplo com emulsão - brita comercial (Execução, incluindo o fornecimento e carga da brita, exclui o transporte da brita e o fornecimento e transporte do material betuminoso até a obra)</t>
  </si>
  <si>
    <t>RO-00423</t>
  </si>
  <si>
    <t xml:space="preserve">Tratamento superficial duplo com emulsão - brita produzida (Execução, incluindo o fornecimento e carga da brita, exclui o transporte da brita e o fornecimento e transporte do material betuminoso até a obra)</t>
  </si>
  <si>
    <t>RO-00426</t>
  </si>
  <si>
    <t xml:space="preserve">Tratamento superficial duplo com emulsão com polímero - brita comercial (Execução, incluindo o fornecimento e carga da brita, exclui o transporte da brita e o fornecimento e transporte do material betuminoso até a obra)</t>
  </si>
  <si>
    <t>RO-00425</t>
  </si>
  <si>
    <t xml:space="preserve">Tratamento superficial duplo com emulsão com polímero - brita produzida (Execução, incluindo o fornecimento e carga da brita, exclui o transporte da brita e o fornecimento e transporte do material betuminoso até a obra)</t>
  </si>
  <si>
    <t>RO-00418</t>
  </si>
  <si>
    <t xml:space="preserve">Tratamento superficial simples com banho diluído - brita comercial (Execução, incluindo o fornecimento e carga da brita, exclui o transporte da brita e o fornecimento e transporte do material betuminoso até a obra)</t>
  </si>
  <si>
    <t>RO-00417</t>
  </si>
  <si>
    <t xml:space="preserve">Tratamento superficial simples com banho diluído - brita produzida (Execução, incluindo o fornecimento e carga da brita, exclui o transporte da brita e o fornecimento e transporte do material betuminoso até a obra)</t>
  </si>
  <si>
    <t>RO-00420</t>
  </si>
  <si>
    <t xml:space="preserve">Tratamento superficial simples com banho diluído com emulsão com polímero - brita comercial (Execução, incluindo o fornecimento e carga da brita, exclui o transporte da brita e o fornecimento e transporte do material betuminoso até a obra)</t>
  </si>
  <si>
    <t>RO-00419</t>
  </si>
  <si>
    <t xml:space="preserve">Tratamento superficial simples com banho diluído com emulsão com polímero - brita produzida (Execução, incluindo o fornecimento e carga da brita, exclui o transporte da brita e o fornecimento e transporte do material betuminoso até a obra)</t>
  </si>
  <si>
    <t>RO-00414</t>
  </si>
  <si>
    <t xml:space="preserve">Tratamento superficial simples com emulsão - brita comercial (Execução, incluindo o fornecimento e carga da brita, exclui o transporte da brita e o fornecimento e transporte do material betuminoso até a obra)</t>
  </si>
  <si>
    <t>RO-00413</t>
  </si>
  <si>
    <t xml:space="preserve">Tratamento superficial simples com emulsão - brita produzida (Execução, incluindo o fornecimento e carga da brita, exclui o transporte da brita e o fornecimento e transporte do material betuminoso até a obra)</t>
  </si>
  <si>
    <t>RO-00416</t>
  </si>
  <si>
    <t xml:space="preserve">Tratamento superficial simples com emulsão com polímero - brita comercial (Execução, incluindo o fornecimento e carga da brita, exclui o transporte da brita e o fornecimento e transporte do material betuminoso até a obra)</t>
  </si>
  <si>
    <t>RO-00415</t>
  </si>
  <si>
    <t xml:space="preserve">Tratamento superficial simples com emulsão com polímero - brita produzida (Execução, incluindo o fornecimento e carga da brita, exclui o transporte da brita e o fornecimento e transporte do material betuminoso até a obra)</t>
  </si>
  <si>
    <t>RO-00438</t>
  </si>
  <si>
    <t xml:space="preserve">Tratamento superficial triplo com banho diluído - brita comercial (Execução, incluindo o fornecimento e carga da brita, exclui o transporte da brita e o fornecimento e transporte do material betuminoso até a obra)</t>
  </si>
  <si>
    <t>RO-00437</t>
  </si>
  <si>
    <t xml:space="preserve">Tratamento superficial triplo com banho diluído - brita produzida (Execução, incluindo o fornecimento e carga da brita, exclui o transporte da brita e o fornecimento e transporte do material betuminoso até a obra)</t>
  </si>
  <si>
    <t>RO-00440</t>
  </si>
  <si>
    <t xml:space="preserve">Tratamento superficial triplo com banho diluído com emulsão com polímero - brita comercial (Execução, incluindo o fornecimento e carga da brita, exclui o transporte da brita e o fornecimento e transporte do material betuminoso até a obra)</t>
  </si>
  <si>
    <t>RO-00439</t>
  </si>
  <si>
    <t xml:space="preserve">Tratamento superficial triplo com banho diluído com emulsão com polímero - brita produzida (Execução, incluindo o fornecimento e carga da brita, exclui o transporte da brita e o fornecimento e transporte do material betuminoso até a obra)</t>
  </si>
  <si>
    <t>RO-00434</t>
  </si>
  <si>
    <t xml:space="preserve">Tratamento superficial triplo com emulsão - brita comercial (Execução, incluindo o fornecimento e carga da brita, exclui o transporte da brita e o fornecimento e transporte do material betuminoso até a obra)</t>
  </si>
  <si>
    <t>RO-00433</t>
  </si>
  <si>
    <t xml:space="preserve">Tratamento superficial triplo com emulsão - brita produzida (Execução, incluindo o fornecimento e carga da brita, exclui o transporte da brita e o fornecimento e transporte do material betuminoso até a obra)</t>
  </si>
  <si>
    <t>RO-00436</t>
  </si>
  <si>
    <t xml:space="preserve">Tratamento superficial triplo com emulsão com polímero - brita comercial (Execução, incluindo o fornecimento e carga da brita, exclui o transporte da brita e o fornecimento e transporte do material betuminoso até a obra)</t>
  </si>
  <si>
    <t>RO-00435</t>
  </si>
  <si>
    <t xml:space="preserve">Tratamento superficial triplo com emulsão com polímero - brita produzida (Execução, incluindo o fornecimento e carga da brita, exclui o transporte da brita e o fornecimento e transporte do material betuminoso até a obra)</t>
  </si>
  <si>
    <t>RO-00385</t>
  </si>
  <si>
    <t xml:space="preserve">Varredura da superfície para execução de revestimento asfáltico</t>
  </si>
  <si>
    <t xml:space="preserve">Pavimento de Concreto</t>
  </si>
  <si>
    <t>RO-00489</t>
  </si>
  <si>
    <t xml:space="preserve">Cura com pintura asfáltica para camadas granulares executadas ou recicladas com adição de cimento (Execução, incluindo fornecimento e transporte dos materiais)</t>
  </si>
  <si>
    <t>RO-00490</t>
  </si>
  <si>
    <t xml:space="preserve">Cura com pintura asfáltica para pavimento de concreto compactado com rolo (Execução, incluindo fornecimento e transporte dos materiais)</t>
  </si>
  <si>
    <t>RO-00483</t>
  </si>
  <si>
    <t xml:space="preserve">Pavimento de concreto com equipamento de pequeno porte - areia e brita comerciais (Execução, incluindo o fornecimento e carga do cimento da areia e da brita, exclui o transporte do cimento da areia e da brita)</t>
  </si>
  <si>
    <t>RO-00484</t>
  </si>
  <si>
    <t xml:space="preserve">Pavimento de concreto com equipamento de pequeno porte - areia extraída e brita produzida (Execução, incluindo o fornecimento e carga do cimento da areia e da brita, exclui o transporte do cimento da areia e da brita)</t>
  </si>
  <si>
    <t>RO-00480</t>
  </si>
  <si>
    <t xml:space="preserve">Pavimento de concreto usinado em central de concreto de 150 t/h e aplicado com equipamento fôrma-trilho - areia e brita comerciais (Execução, incluindo o fornecimento e carga do cimeno, areia, brita e do concreto, exclui o transporte do cimento. areia, brita e concreto)</t>
  </si>
  <si>
    <t>RO-00479</t>
  </si>
  <si>
    <t xml:space="preserve">Pavimento de concreto usinado em central de concreto de 150 t/h e aplicado com equipamento fôrma-trilho - areia extraída e brita produzida (Execução, incluindo o fornecimento e carga do cimeno, areia, brita e do concreto, exclui o transporte do cimento. areia, brita e concreto)</t>
  </si>
  <si>
    <t>RO-00482</t>
  </si>
  <si>
    <t xml:space="preserve">Pavimento de concreto usinado em central de concreto de 150 t/h e aplicado com fôrmas deslizantes - areia e brita comerciais (Execução, incluindo o fornecimento e carga do cimeno, areia, brita e do concreto, exclui o transporte do cimento. areia, brita e concreto)</t>
  </si>
  <si>
    <t>RO-00481</t>
  </si>
  <si>
    <t xml:space="preserve">Pavimento de concreto usinado em central de concreto de 150 t/h e aplicado com fôrmas deslizantes - areia extraída e brita produzida (Execução, incluindo o fornecimento e carga do cimeno, areia, brita e do concreto, exclui o transporte do cimento. areia, brita e concreto)</t>
  </si>
  <si>
    <t>RO-00486</t>
  </si>
  <si>
    <t xml:space="preserve">Pavimento de concreto usinado em central de concreto de 150 t/h e compactado com rolo - brita comercial (Execução, incluindo o fornecimento e carga do cimeno, brita e do concreto, exclui o transporte do cimento, brita e concreto)</t>
  </si>
  <si>
    <t>RO-00485</t>
  </si>
  <si>
    <t xml:space="preserve">Pavimento de concreto usinado em central de concreto de 150 t/h e compactado com rolo - brita produzida (Execução, incluindo o fornecimento e carga do cimento, brita e do concreto, exclui o transporte do cimento, brita e concreto)</t>
  </si>
  <si>
    <t>RO-00488</t>
  </si>
  <si>
    <t xml:space="preserve">Serragem de juntas em pavimento de concreto, limpeza e enchimento com selante a frio(Execução, incluindo fornecimento e transporte dos materiais)</t>
  </si>
  <si>
    <t>Conservação</t>
  </si>
  <si>
    <t>RO-00539</t>
  </si>
  <si>
    <t xml:space="preserve">Armação em aço CA-25 - fornecimento, preparo e colocação</t>
  </si>
  <si>
    <t>RO-00540</t>
  </si>
  <si>
    <t xml:space="preserve">Armação em aço CA-50 - fornecimento, preparo e colocação</t>
  </si>
  <si>
    <t>RO-00541</t>
  </si>
  <si>
    <t xml:space="preserve">Armação em aço CA-60 - fornecimento, preparo e colocação</t>
  </si>
  <si>
    <t xml:space="preserve">Obras de Arte Especiais</t>
  </si>
  <si>
    <t>RO-00617</t>
  </si>
  <si>
    <t xml:space="preserve">Adensamento de concreto por vibrador de imersão</t>
  </si>
  <si>
    <t>RO-00542</t>
  </si>
  <si>
    <t xml:space="preserve">Armação em aço CA-50 para Obras de Arte Especiais - fornecimento, preparo e colocação</t>
  </si>
  <si>
    <t>RO-00543</t>
  </si>
  <si>
    <t xml:space="preserve">Chumbador tipo espera em aço CA-25 para fixação de estrutura metálica em concreto - fornecimento e instalação</t>
  </si>
  <si>
    <t>RO-00611</t>
  </si>
  <si>
    <t xml:space="preserve">Lançamento livre de concreto usinado em central dosadora de 30 m3/h por meio de caminhão betoneira</t>
  </si>
  <si>
    <t>RO-00614</t>
  </si>
  <si>
    <t xml:space="preserve">Lançamento livre de concreto usinado em central dosadora de 40 m3/h por meio de caminhão betoneira</t>
  </si>
  <si>
    <t>RO-00609</t>
  </si>
  <si>
    <t xml:space="preserve">Lançamento manual de concreto usinado em central dosadora de 30 m3/h</t>
  </si>
  <si>
    <t>RO-00610</t>
  </si>
  <si>
    <t xml:space="preserve">Lançamento manual de concreto usinado em central dosadora de 40 m3/h</t>
  </si>
  <si>
    <t>RO-00613</t>
  </si>
  <si>
    <t xml:space="preserve">Lançamento mecânico de concreto usinado em central dosadora de 30 m3/h com bomba lança sobre chassi com capacidade de 50 m3/h</t>
  </si>
  <si>
    <t>RO-00612</t>
  </si>
  <si>
    <t xml:space="preserve">Lançamento mecânico de concreto usinado em central dosadora de 30 m3/h com bomba rebocável com capacidade de 30 m3/h</t>
  </si>
  <si>
    <t>RO-00616</t>
  </si>
  <si>
    <t xml:space="preserve">Lançamento mecânico de concreto usinado em central dosadora de 40 m3/h com bomba lança sobre chassi com capacidade de 41 m3/h</t>
  </si>
  <si>
    <t>RO-00615</t>
  </si>
  <si>
    <t xml:space="preserve">Lançamento mecânico de concreto usinado em central dosadora de 40 m3/h com bomba lança sobre chassi com capacidade de 50 m3/h</t>
  </si>
  <si>
    <t>RO-00544</t>
  </si>
  <si>
    <t xml:space="preserve">Tela de aço eletrossoldada - fornecimento, preparo e colocação</t>
  </si>
  <si>
    <t>RO-00545</t>
  </si>
  <si>
    <t xml:space="preserve">Treliça nervurada com três barras longitudinais interligadas por duas diagonais sinusoidal - fornecimento e instalação</t>
  </si>
  <si>
    <t xml:space="preserve">Composições Auxiliares</t>
  </si>
  <si>
    <t>RO-00951</t>
  </si>
  <si>
    <t xml:space="preserve">Argamassa autoadensável confeccionada em misturador e lançamento manual para reparos e grauteamento (Execução, incluindo fornecimento, carga e transporte de todos os materiais)</t>
  </si>
  <si>
    <t>RO-00944</t>
  </si>
  <si>
    <t xml:space="preserve">Argamassa confeccionada em betoneira e lançamento manual de cimento, cal hidratada e areia 1:0,5:3,5 - areia comercial (Execução, incluindo fornecimento, carga e transporte de todos os materiais)</t>
  </si>
  <si>
    <t>RO-00945</t>
  </si>
  <si>
    <t xml:space="preserve">Argamassa confeccionada em betoneira e lançamento manual de cimento, cal hidratada e areia 1:0,5:3,5 - areia extraída (Execução, incluindo fornecimento, carga e transporte de todos os materiais)</t>
  </si>
  <si>
    <t>RO-00942</t>
  </si>
  <si>
    <t xml:space="preserve">Argamassa confeccionada em betoneira e lançamento manual de cimento e areia 1:3 - areia comercial (Execução, incluindo fornecimento, carga e transporte de todos os materiais)</t>
  </si>
  <si>
    <t>RO-00943</t>
  </si>
  <si>
    <t xml:space="preserve">Argamassa confeccionada em betoneira e lançamento manual de cimento e areia 1:3 - areia extraída (Execução, incluindo fornecimento, carga e transporte de todos os materiais)</t>
  </si>
  <si>
    <t>RO-00948</t>
  </si>
  <si>
    <t xml:space="preserve">Argamassa confeccionada em betoneira e lançamento manual de cimento e areia 1:3 com 1,25% de silicato de alumínio - areia comercial (Execução, incluindo fornecimento, carga e transporte de todos os materiais)</t>
  </si>
  <si>
    <t>RO-00949</t>
  </si>
  <si>
    <t xml:space="preserve">Argamassa confeccionada em betoneira e lançamento manual de cimento e areia 1:3 com 1,25% de silicato de alumínio - areia extraída (Execução, incluindo fornecimento, carga e transporte de todos os materiais)</t>
  </si>
  <si>
    <t>RO-00946</t>
  </si>
  <si>
    <t xml:space="preserve">Argamassa confeccionada em betoneira e lançamento manual de cimento e areia 1:3 com 8% de microssílica - areia comercial (Execução, incluindo fornecimento, carga e transporte de todos os materiais)</t>
  </si>
  <si>
    <t>RO-00947</t>
  </si>
  <si>
    <t xml:space="preserve">Argamassa confeccionada em betoneira e lançamento manual de cimento e areia 1:3 com 8% de microssílica - areia extraída (Execução, incluindo fornecimento, carga e transporte de todos os materiais)</t>
  </si>
  <si>
    <t>RO-00950</t>
  </si>
  <si>
    <t xml:space="preserve">Argamassa confeccionada em misturador e lançamento manual para reparos e grauteamento (Execução, incluindo fornecimento, carga e transporte de todos os materiais)</t>
  </si>
  <si>
    <t>RO-00827</t>
  </si>
  <si>
    <t xml:space="preserve">Carga e manobra de aduelas de concreto pré-moldadas em cavalo mecânico com semirreboque 22 t - carga com caminhão guindauto de 45 t.m</t>
  </si>
  <si>
    <t>RO-00831</t>
  </si>
  <si>
    <t xml:space="preserve">Carga, manobra e descarga de agregados ou solos em caminhão basculante de 12 m³ - carga com carregadeira de 3,40 m³ e descarga em distribuidor autopropelido</t>
  </si>
  <si>
    <t>RO-00832</t>
  </si>
  <si>
    <t xml:space="preserve">Carga, manobra e descarga de agregados ou solos em caminhão basculante de 12 m³ - carga com carregadeira de 3,40 m³ e descarga em distribuidor rebocável</t>
  </si>
  <si>
    <t>RO-00833</t>
  </si>
  <si>
    <t xml:space="preserve">Carga, manobra e descarga de agregados ou solos em caminhão basculante de 12 m³ - carga com carregadeira de 3,40 m³ e descarga livre</t>
  </si>
  <si>
    <t>RO-00828</t>
  </si>
  <si>
    <t xml:space="preserve">Carga, manobra e descarga de agregados ou solos em caminhão basculante de 12 m³ - carga com carregadeira de 3,40 m³ (exclusa) e descarga em distribuidor autopropelido</t>
  </si>
  <si>
    <t>RO-00829</t>
  </si>
  <si>
    <t xml:space="preserve">Carga, manobra e descarga de agregados ou solos em caminhão basculante de 12 m³ - carga com carregadeira de 3,40 m³ (exclusa) e descarga em distribuidor rebocável</t>
  </si>
  <si>
    <t>RO-00830</t>
  </si>
  <si>
    <t xml:space="preserve">Carga, manobra e descarga de agregados ou solos em caminhão basculante de 12 m³ - carga com carregadeira de 3,40 m³ (exclusa) e descarga livre</t>
  </si>
  <si>
    <t>RO-00834</t>
  </si>
  <si>
    <t xml:space="preserve">Carga, manobra e descarga de agregados ou solos em caminhão basculante de 12 m³ - carga com escavadeira de 1,40 m³ (exclusa) e descarga livre</t>
  </si>
  <si>
    <t>RO-00836</t>
  </si>
  <si>
    <t xml:space="preserve">Carga, manobra e descarga de agregados ou solos em caminhão basculante de 12 m³ - carga em usina de solos de 300 t/h e descarga em distribuidor autopropelido</t>
  </si>
  <si>
    <t>RO-00837</t>
  </si>
  <si>
    <t xml:space="preserve">Carga, manobra e descarga de agregados ou solos em caminhão basculante de 12 m³ - carga em usina de solos de 300 t/h e descarga em vibroacabadora</t>
  </si>
  <si>
    <t>RO-00838</t>
  </si>
  <si>
    <t xml:space="preserve">Carga, manobra e descarga de agregados ou solos em caminhão basculante de 12 m³ - carga em usina de solos de 300 t/h e descarga livre</t>
  </si>
  <si>
    <t>RO-00835</t>
  </si>
  <si>
    <t xml:space="preserve">Carga, manobra e descarga de agregados ou solos em caminhão basculante de 12 m³ - carga em usina de 60 t/h (PMF) e descarga livre</t>
  </si>
  <si>
    <t>RO-00842</t>
  </si>
  <si>
    <t xml:space="preserve">Carga, manobra e descarga de agregados ou solos em caminhão basculante de 6 m³ - carga com carregadeira de 1,72 m³ e descarga em distribuidor autopropelido</t>
  </si>
  <si>
    <t>RO-00843</t>
  </si>
  <si>
    <t xml:space="preserve">Carga, manobra e descarga de agregados ou solos em caminhão basculante de 6 m³ - carga com carregadeira de 1,72 m³ e descarga em distribuidor rebocável</t>
  </si>
  <si>
    <t>RO-00844</t>
  </si>
  <si>
    <t xml:space="preserve">Carga, manobra e descarga de agregados ou solos em caminhão basculante de 6 m³ - carga com carregadeira de 1,72 m³ e descarga livre</t>
  </si>
  <si>
    <t>RO-00839</t>
  </si>
  <si>
    <t xml:space="preserve">Carga, manobra e descarga de agregados ou solos em caminhão basculante de 6 m³ - carga com carregadeira de 1,72 m³ (exclusa) e descarga em distribuidor autopropelido</t>
  </si>
  <si>
    <t>RO-00840</t>
  </si>
  <si>
    <t xml:space="preserve">Carga, manobra e descarga de agregados ou solos em caminhão basculante de 6 m³ - carga com carregadeira de 1,72 m³ (exclusa) e descarga em distribuidor rebocável</t>
  </si>
  <si>
    <t>RO-00841</t>
  </si>
  <si>
    <t xml:space="preserve">Carga, manobra e descarga de agregados ou solos em caminhão basculante de 6 m³ - carga com carregadeira de 1,72 m³ (exclusa) e descarga livre</t>
  </si>
  <si>
    <t>RO-00846</t>
  </si>
  <si>
    <t xml:space="preserve">Carga, manobra e descarga de agregados ou solos em caminhão basculante de 6 m³ - carga com escavadeira de 1,40 m³ e descarga livre</t>
  </si>
  <si>
    <t>RO-00845</t>
  </si>
  <si>
    <t xml:space="preserve">Carga, manobra e descarga de agregados ou solos em caminhão basculante de 6 m³ - carga com escavadeira de 1,40 m³ (exclusa) e descarga livre</t>
  </si>
  <si>
    <t>RO-00848</t>
  </si>
  <si>
    <t xml:space="preserve">Carga, manobra e descarga de blocos de rocha em caminhão basculante de 8 m³ - carga com escavadeira de 1,40 m³ e descarga livre</t>
  </si>
  <si>
    <t>RO-00847</t>
  </si>
  <si>
    <t xml:space="preserve">Carga, manobra e descarga de blocos de rocha em caminhão basculante de 8 m³ - carga com escavadeira de 1,40 m³ (exclusa) e descarga livre</t>
  </si>
  <si>
    <t>RO-00849</t>
  </si>
  <si>
    <t xml:space="preserve">Carga, manobra e descarga de blocos de rocha em caminhão basculante de 8 m³ - carga com retroescavadeira de 0,29 m³ e descarga livre</t>
  </si>
  <si>
    <t>RO-00850</t>
  </si>
  <si>
    <t xml:space="preserve">Carga, manobra e descarga de cimento ou cal a granel em caminhão silo de 30 m³</t>
  </si>
  <si>
    <t>RO-00851</t>
  </si>
  <si>
    <t xml:space="preserve">Carga, manobra e descarga de concreto asfáltico com borracha em caminhão basculante de 12 m³ - carga em usina de asfalto 120 t/h e descarga em vibroacabadora</t>
  </si>
  <si>
    <t>RO-00852</t>
  </si>
  <si>
    <t xml:space="preserve">Carga, manobra e descarga de concreto com caminhão betoneira de 8 m³ - carga em central de concreto de 30 m³/h e descarga livre</t>
  </si>
  <si>
    <t>RO-00853</t>
  </si>
  <si>
    <t xml:space="preserve">Carga, manobra e descarga de concreto com caminhão betoneira de 8 m³ - carga em central de concreto de 40 m³/h e descarga livre</t>
  </si>
  <si>
    <t>RO-6135</t>
  </si>
  <si>
    <t xml:space="preserve">Carga, manobra e descarga de concreto de cimento em caminhão basculante de 7 m³ - carga em central de concreto de 150 m³/h e descarga em vibroacabadora</t>
  </si>
  <si>
    <t>RO-6139</t>
  </si>
  <si>
    <t xml:space="preserve">Carga, manobra e descarga de fresagem contínua solta - espessura de 2,0 cm em caminhão basculante de 12 m³ - carga com fresadora e descarga livre</t>
  </si>
  <si>
    <t>RO-6140</t>
  </si>
  <si>
    <t xml:space="preserve">Carga, manobra e descarga de fresagem contínua solta - espessura de 3,0 cm em caminhão basculante de 12 m³ - carga com fresadora e descarga livre</t>
  </si>
  <si>
    <t>RO-6141</t>
  </si>
  <si>
    <t xml:space="preserve">Carga, manobra e descarga de fresagem contínua solta - espessura de 4,0 cm em caminhão basculante de 12 m³ - carga com fresadora e descarga livre</t>
  </si>
  <si>
    <t>RO-6142</t>
  </si>
  <si>
    <t xml:space="preserve">Carga, manobra e descarga de fresagem contínua solta - espessura de 5,0 cm em caminhão basculante de 12 m³ - carga com fresadora e descarga livre</t>
  </si>
  <si>
    <t>RO-6143</t>
  </si>
  <si>
    <t xml:space="preserve">Carga, manobra e descarga de fresagem descontínua solta - espessura de 2,0 cm em caminhão basculante de 12 m³ - carga com fresadora e descarga livre</t>
  </si>
  <si>
    <t>RO-6144</t>
  </si>
  <si>
    <t xml:space="preserve">Carga, manobra e descarga de fresagem descontínua solta - espessura de 3,0 cm em caminhão basculante de 12 m³ - carga com fresadora e descarga livre</t>
  </si>
  <si>
    <t>RO-6145</t>
  </si>
  <si>
    <t xml:space="preserve">Carga, manobra e descarga de fresagem descontínua solta - espessura de 4,0 cm em caminhão basculante de 12 m³ - carga com fresadora e descarga livre</t>
  </si>
  <si>
    <t>RO-6146</t>
  </si>
  <si>
    <t xml:space="preserve">Carga, manobra e descarga de fresagem descontínua solta - espessura de 5,0 cm em caminhão basculante de 12 m³ - carga com fresadora e descarga livre</t>
  </si>
  <si>
    <t>RO-00854</t>
  </si>
  <si>
    <t xml:space="preserve">Carga, manobra e descarga de materiais diversos em caminhão carroceria com capacidade de 11 t e com guindauto de 45 t.m</t>
  </si>
  <si>
    <t>RO-00855</t>
  </si>
  <si>
    <t xml:space="preserve">Carga, manobra e descarga de materiais diversos em caminhão carroceria com capacidade de 7 t e com guindauto de 20 t.m</t>
  </si>
  <si>
    <t>RO-00856</t>
  </si>
  <si>
    <t xml:space="preserve">Carga, manobra e descarga de materiais diversos em caminhão carroceria de 15 t - carga e descarga com caminhão guindauto de 20 t.m</t>
  </si>
  <si>
    <t>RO-00857</t>
  </si>
  <si>
    <t xml:space="preserve">Carga, manobra e descarga de materiais diversos em caminhão carroceria de 15 t - carga e descarga manuais</t>
  </si>
  <si>
    <t>RO-00858</t>
  </si>
  <si>
    <t xml:space="preserve">Carga, manobra e descarga de materiais diversos em caminhão carroceria de 5 t - carga e descarga manuais</t>
  </si>
  <si>
    <t>RO-00859</t>
  </si>
  <si>
    <t xml:space="preserve">Carga, manobra e descarga de materiais diversos em caminhão carroceria de 9 t - carga e descarga manuais</t>
  </si>
  <si>
    <t>RO-00860</t>
  </si>
  <si>
    <t xml:space="preserve">Carga, manobra e descarga de material demolido em caminhão basculante de 6 m³ - carga com carregadeira de 1,72 m³ e descarga livre</t>
  </si>
  <si>
    <t>RO-00861</t>
  </si>
  <si>
    <t xml:space="preserve">Carga, manobra e descarga de mistura betuminosa a frio em caminhão basculante de 12 m³ - carga em usina de 60 t/h (PMF) e descarga em vibroacabadora</t>
  </si>
  <si>
    <t>RO-00862</t>
  </si>
  <si>
    <t xml:space="preserve">Carga, manobra e descarga de mistura betuminosa a frio em caminhão basculante de 6 m³ - carga em usina de 60 t/h (PMF) e descarga em vibroacabadora</t>
  </si>
  <si>
    <t>RO-00863</t>
  </si>
  <si>
    <t xml:space="preserve">Carga, manobra e descarga de mistura betuminosa a frio em caminhão basculante de 6 m³ - carga em usina de 60 t/h (PMF) e descarga manual</t>
  </si>
  <si>
    <t>RO-00864</t>
  </si>
  <si>
    <t xml:space="preserve">Carga, manobra e descarga de mistura betuminosa a quente em caminhão basculante de 12 m³ - carga em usina de asfalto 120 t/h e descarga em vibroacabadora</t>
  </si>
  <si>
    <t>RO-00865</t>
  </si>
  <si>
    <t xml:space="preserve">Carga, manobra e descarga de mistura betuminosa a quente em caminhão basculante de 6 m³ - carga em usina de asfalto 120 t/h e descarga em vibroacabadora</t>
  </si>
  <si>
    <t>RO-00866</t>
  </si>
  <si>
    <t xml:space="preserve">Carga, manobra e descarga de mistura betuminosa a quente em caminhão basculante de 6 m³ - carga em usina de asfalto 120 t/h e descarga manual</t>
  </si>
  <si>
    <t>RO-00867</t>
  </si>
  <si>
    <t xml:space="preserve">Carga, manobra e descarga de mistura betuminosa a quente em caminhão com caçamba térmica de 6 m³ - carga em usina de asfalto de 120 t/h e descarga manual</t>
  </si>
  <si>
    <t>RO-00868</t>
  </si>
  <si>
    <t xml:space="preserve">Carga, manobra e descarga de trituração de galhos e troncos em caminhão basculante de 6 m³ - carga com trituradora e descarga livre</t>
  </si>
  <si>
    <t>RO-00872</t>
  </si>
  <si>
    <t xml:space="preserve">Carga, manobra e descarga de vigas pré-moldadas de até 500 kN em cavalo mecânico com dolly de 4 eixos com capacidade de 57 t</t>
  </si>
  <si>
    <t>RO-00869</t>
  </si>
  <si>
    <t xml:space="preserve">Carga, manobra e descarga de vigas pré-moldadas de 1.000 a 1.250 kN em cavalo mecânico com reboques de 5 e 4 eixos com capacidade de 130 t</t>
  </si>
  <si>
    <t>RO-00870</t>
  </si>
  <si>
    <t xml:space="preserve">Carga, manobra e descarga de vigas pré-moldadas de 500 a 750 kN em cavalo mecânico com dollys de 3 e 4 eixos com capacidade de 77 t</t>
  </si>
  <si>
    <t>RO-00871</t>
  </si>
  <si>
    <t xml:space="preserve">Carga, manobra e descarga de vigas pré-moldadas de 750 a 1.000 kN em cavalo mecânico com dollys de 5 e 4 eixos com capacidade de 111 t</t>
  </si>
  <si>
    <t>RO-00991</t>
  </si>
  <si>
    <t xml:space="preserve">Concreto autoadensável com silicato de alumínio confeccionado em central dosadora de 30 m3/h com fck = 25 Mpa - areia e brita comerciais (Execução, incluindo fornecimento, carga e transporte de todos os materiais, exclui o lançamento)</t>
  </si>
  <si>
    <t>RO-00992</t>
  </si>
  <si>
    <t xml:space="preserve">Concreto autoadensável com silicato de alumínio confeccionado em central dosadora de 30 m3/h com fck = 25 Mpa - areia extraída e brita produzida (Execução, incluindo fornecimento, carga e transporte de todos os materiais, exclui o lançamento)</t>
  </si>
  <si>
    <t>RO-00955</t>
  </si>
  <si>
    <t xml:space="preserve">Concreto ciclópico confeccionado em betoneira e lançamento manual com fck = 15 Mpa - areia, brita e pedra de mão comerciais (Execução, incluindo fornecimento, carga e transporte de todos os materiais)</t>
  </si>
  <si>
    <t>RO-00956</t>
  </si>
  <si>
    <t xml:space="preserve">Concreto ciclópico confeccionado em betoneira e lançamento manual com fck = 15 Mpa - areia extraída, brita e pedra de mão produzidas (Execução, incluindo fornecimento, carga e transporte de todos os materiais)</t>
  </si>
  <si>
    <t>RO-00957</t>
  </si>
  <si>
    <t xml:space="preserve">Concreto ciclópico confeccionado em betoneira e lançamento manual com fck = 20 MPa - areia, brita e pedra de mão comerciais (Execução, incluindo fornecimento, carga e transporte de todos os materiais)</t>
  </si>
  <si>
    <t>RO-00958</t>
  </si>
  <si>
    <t xml:space="preserve">Concreto ciclópico confeccionado em betoneira e lançamento manual com fck = 20 Mpa - areia extraída, brita e pedra de mão produzidas (Execução, incluindo fornecimento, carga e transporte de todos os materiais)</t>
  </si>
  <si>
    <t>RO-00987</t>
  </si>
  <si>
    <t xml:space="preserve">Concreto com 10% de microssílica confeccionado em central dosadora de 30 m3/h com fck = 45 Mpa - areia e brita comerciais (Execução, incluindo fornecimento, carga e transporte de todos os materiais, exclui o lançamento)</t>
  </si>
  <si>
    <t>RO-00988</t>
  </si>
  <si>
    <t xml:space="preserve">Concreto com 10% de microssílica confeccionado em central dosadora de 30 m3/h com fck = 45 Mpa - areia extraída e brita produzida (Execução, incluindo fornecimento, carga e transporte de todos os materiais, exclui o lançamento)</t>
  </si>
  <si>
    <t>RO-00985</t>
  </si>
  <si>
    <t xml:space="preserve">Concreto com 8% de microssílica confeccionado em central dosadora de 30 m3/h com fck = 40 Mpa - areia e brita comerciais (Execução, incluindo fornecimento, carga e transporte de todos os materiais, exclui o lançamento)</t>
  </si>
  <si>
    <t>RO-00986</t>
  </si>
  <si>
    <t xml:space="preserve">Concreto com 8% de microssílica confeccionado em central dosadora de 30 m3/h com fck = 40 Mpa - areia extraída e brita produzida (Execução, incluindo fornecimento, carga e transporte de todos os materiais, exclui o lançamento)</t>
  </si>
  <si>
    <t>RO-00959</t>
  </si>
  <si>
    <t xml:space="preserve">Concreto confeccionado em betoneira e lançamento manual com fck = 15 MPa - areia e brita comerciais (Execução, incluindo fornecimento, carga e transporte de todos os materiais)</t>
  </si>
  <si>
    <t>RO-00960</t>
  </si>
  <si>
    <t xml:space="preserve">Concreto confeccionado em betoneira e lançamento manual com fck = 15 MPa - areia extraída e brita produzida (Execução, incluindo fornecimento, carga e transporte de todos os materiais)</t>
  </si>
  <si>
    <t>RO-00961</t>
  </si>
  <si>
    <t xml:space="preserve">Concreto confeccionado em betoneira e lançamento manual com fck = 20 MPa - areia e brita comerciais (Execução, incluindo fornecimento, carga e transporte de todos os materiais)</t>
  </si>
  <si>
    <t>RO-00962</t>
  </si>
  <si>
    <t xml:space="preserve">Concreto confeccionado em betoneira e lançamento manual com fck = 20 MPa - areia extraída e brita produzida (Execução, incluindo fornecimento, carga e transporte de todos os materiais)</t>
  </si>
  <si>
    <t>RO-00963</t>
  </si>
  <si>
    <t xml:space="preserve">Concreto confeccionado em betoneira e lançamento manual com fck = 25 MPa - areia e brita comerciais (Execução, incluindo fornecimento, carga e transporte de todos os materiais)</t>
  </si>
  <si>
    <t>RO-00964</t>
  </si>
  <si>
    <t xml:space="preserve">Concreto confeccionado em betoneira e lançamento manual com fck = 25 MPa - areia extraída e brita produzida (Execução, incluindo fornecimento, carga e transporte de todos os materiais)</t>
  </si>
  <si>
    <t>RO-00965</t>
  </si>
  <si>
    <t xml:space="preserve">Concreto confeccionado em betoneira e lançamento manual com fck = 30 MPa - areia e brita comerciais (Execução, incluindo fornecimento, carga e transporte de todos os materiais)</t>
  </si>
  <si>
    <t>RO-00966</t>
  </si>
  <si>
    <t xml:space="preserve">Concreto confeccionado em betoneira e lançamento manual com fck = 30 MPa - areia extraída e brita produzida (Execução, incluindo fornecimento, carga e transporte de todos os materiais)</t>
  </si>
  <si>
    <t>RO-00969</t>
  </si>
  <si>
    <t xml:space="preserve">Concreto confeccionado em betoneira e lançamento manual para pré-moldados (mourões) com fck = 25 MPa - areia e brita comerciais (Execução, incluindo fornecimento, carga e transporte de todos os materiais)</t>
  </si>
  <si>
    <t>RO-00970</t>
  </si>
  <si>
    <t xml:space="preserve">Concreto confeccionado em betoneira e lançamento manual para pré-moldados (mourões) com fck = 25 MPa - areia extraída e brita produzida (Execução, incluindo fornecimento, carga e transporte de todos os materiais)</t>
  </si>
  <si>
    <t>RO-00971</t>
  </si>
  <si>
    <t xml:space="preserve">Concreto confeccionado em central dosadora de 30 m3/h com fck = 20 MPa - areia e brita comerciais (Execução, incluindo fornecimento, carga e transporte de todos os materiais, exclui o lançamento)</t>
  </si>
  <si>
    <t>RO-00972</t>
  </si>
  <si>
    <t xml:space="preserve">Concreto confeccionado em central dosadora de 30 m3/h com fck = 20 MPa - areia extraída e brita produzida (Execução, incluindo fornecimento, carga e transporte de todos os materiais, exclui o lançamento)</t>
  </si>
  <si>
    <t>RO-00973</t>
  </si>
  <si>
    <t xml:space="preserve">Concreto confeccionado em central dosadora de 30 m3/h com fck = 25 MPa - areia e brita comerciais (Execução, incluindo fornecimento, carga e transporte de todos os materiais, exclui o lançamento)</t>
  </si>
  <si>
    <t>RO-00974</t>
  </si>
  <si>
    <t xml:space="preserve">Concreto confeccionado em central dosadora de 30 m3/h com fck = 25 MPa - areia extraída e brita produzida (Execução, incluindo fornecimento, carga e transporte de todos os materiais, exclui o lançamento)</t>
  </si>
  <si>
    <t>RO-00975</t>
  </si>
  <si>
    <t xml:space="preserve">Concreto confeccionado em central dosadora de 30 m3/h com fck = 30 MPa - areia e brita comerciais (Execução, incluindo fornecimento, carga e transporte de todos os materiais, exclui o lançamento)</t>
  </si>
  <si>
    <t>RO-00976</t>
  </si>
  <si>
    <t xml:space="preserve">Concreto confeccionado em central dosadora de 30 m3/h com fck = 30 MPa - areia extraída e brita produzida (Execução, incluindo fornecimento, carga e transporte de todos os materiais, exclui o lançamento)</t>
  </si>
  <si>
    <t>RO-00993</t>
  </si>
  <si>
    <t xml:space="preserve">Concreto confeccionado em central dosadora de 30 m3/h com fctm,k = 4,5 MPa - areia e brita comerciais (Execução, incluindo fornecimento de todos os materiais e a carga e transporte da areia e brita, exclui o lançamento do concreto)</t>
  </si>
  <si>
    <t>RO-00994</t>
  </si>
  <si>
    <t xml:space="preserve">Concreto confeccionado em central dosadora de 30 m3/h com fctm,k = 4,5 MPa - areia extraída e brita produzida (Execução, incluindo fornecimento de todos os materiais e a carga e transporte da areia e brita, exclui o lançamento do concreto)</t>
  </si>
  <si>
    <t>RO-00995</t>
  </si>
  <si>
    <t xml:space="preserve">Concreto confeccionado em central dosadora de 40 m3/h com fck = 20 MPa - areia e brita comerciais (Execução, incluindo fornecimento, carga e transporte de todos os materiais, exclui o lançamento)</t>
  </si>
  <si>
    <t>RO-00996</t>
  </si>
  <si>
    <t xml:space="preserve">Concreto confeccionado em central dosadora de 40 m3/h com fck = 20 MPa - areia extraída e brita produzida (Execução, incluindo fornecimento, carga e transporte de todos os materiais, exclui o lançamento)</t>
  </si>
  <si>
    <t>RO-00997</t>
  </si>
  <si>
    <t xml:space="preserve">Concreto confeccionado em central dosadora de 40 m3/h com fck = 25 MPa - areia e brita comerciais (Execução, incluindo fornecimento, carga e transporte de todos os materiais, exclui o lançamento)</t>
  </si>
  <si>
    <t>RO-00998</t>
  </si>
  <si>
    <t xml:space="preserve">Concreto confeccionado em central dosadora de 40 m3/h com fck = 25 MPa - areia extraída e brita produzida (Execução, incluindo fornecimento, carga e transporte de todos os materiais, exclui o lançamento)</t>
  </si>
  <si>
    <t>RO-00999</t>
  </si>
  <si>
    <t xml:space="preserve">Concreto confeccionado em central dosadora de 40 m3/h com fck = 30 MPa - areia e brita comerciais (Execução, incluindo fornecimento, carga e transporte de todos os materiais, exclui o lançamento)</t>
  </si>
  <si>
    <t>RO-01000</t>
  </si>
  <si>
    <t xml:space="preserve">Concreto confeccionado em central dosadora de 40 m3/h com fck = 30 MPa - areia extraída e brita produzida (Execução, incluindo fornecimento, carga e transporte de todos os materiais, exclui o lançamento)</t>
  </si>
  <si>
    <t>RO-00953</t>
  </si>
  <si>
    <t xml:space="preserve">Concreto magro confeccionado em betoneira e lançamento manual - areia e brita comerciais (Execução, incluindo fornecimento, carga e transporte de todos os materiais)</t>
  </si>
  <si>
    <t>RO-00954</t>
  </si>
  <si>
    <t xml:space="preserve">Concreto magro confeccionado em betoneira e lançamento manual - areia extraída e brita produzida (Execução, incluindo fornecimento, carga e transporte de todos os materiais)</t>
  </si>
  <si>
    <t>RO-00977</t>
  </si>
  <si>
    <t xml:space="preserve">Concreto para bombeamento confeccionado em central dosadora de 30 m3/h com fck = 25 MPa - areia e brita comerciais (Execução, incluindo fornecimento, carga e transporte de todos os materiais, exclui o lançamento)</t>
  </si>
  <si>
    <t>RO-00978</t>
  </si>
  <si>
    <t xml:space="preserve">Concreto para bombeamento confeccionado em central dosadora de 30 m3/h com fck = 25 MPa - areia extraída e brita produzida (Execução, incluindo fornecimento, carga e transporte de todos os materiais, exclui o lançamento)</t>
  </si>
  <si>
    <t>RO-00979</t>
  </si>
  <si>
    <t xml:space="preserve">Concreto para bombeamento confeccionado em central dosadora de 30 m3/h com fck = 30 MPa - areia e brita comerciais (Execução, incluindo fornecimento, carga e transporte de todos os materiais, exclui o lançamento)</t>
  </si>
  <si>
    <t>RO-00980</t>
  </si>
  <si>
    <t xml:space="preserve">Concreto para bombeamento confeccionado em central dosadora de 30 m3/h com fck = 30 MPa - areia extraída e brita produzida (Execução, incluindo fornecimento, carga e transporte de todos os materiais, exclui o lançamento)</t>
  </si>
  <si>
    <t>RO-00981</t>
  </si>
  <si>
    <t xml:space="preserve">Concreto para bombeamento confeccionado em central dosadora de 30 m3/h com fck = 35 MPa - areia e brita comerciais (Execução, incluindo fornecimento, carga e transporte de todos os materiais, exclui o lançamento)</t>
  </si>
  <si>
    <t>RO-00982</t>
  </si>
  <si>
    <t xml:space="preserve">Concreto para bombeamento confeccionado em central dosadora de 30 m3/h com fck = 35 MPa - areia extraída e brita produzida (Execução, incluindo fornecimento, carga e transporte de todos os materiais, exclui o lançamento)</t>
  </si>
  <si>
    <t>RO-00983</t>
  </si>
  <si>
    <t xml:space="preserve">Concreto para bombeamento confeccionado em central dosadora de 30 m3/h com fck = 40 MPa - areia e brita comerciais (Execução, incluindo fornecimento, carga e transporte de todos os materiais, exclui o lançamento)</t>
  </si>
  <si>
    <t>RO-00984</t>
  </si>
  <si>
    <t xml:space="preserve">Concreto para bombeamento confeccionado em central dosadora de 30 m3/h com fck = 40 MPa - areia extraída e brita produzida (Execução, incluindo fornecimento, carga e transporte de todos os materiais, exclui o lançamento)</t>
  </si>
  <si>
    <t>RO-01001</t>
  </si>
  <si>
    <t xml:space="preserve">Concreto para bombeamento confeccionado em central dosadora de 40 m3/h com fck = 25 MPa - areia e brita comerciais (Execução, incluindo fornecimento, carga e transporte de todos os materiais, exclui o lançamento)</t>
  </si>
  <si>
    <t>RO-01002</t>
  </si>
  <si>
    <t xml:space="preserve">Concreto para bombeamento confeccionado em central dosadora de 40 m3/h com fck = 25 MPa - areia extraída e brita produzida (Execução, incluindo fornecimento, carga e transporte de todos os materiais, exclui o lançamento)</t>
  </si>
  <si>
    <t>RO-01003</t>
  </si>
  <si>
    <t xml:space="preserve">Concreto para bombeamento confeccionado em central dosadora de 40 m3/h com fck = 30 MPa - areia e brita comerciais (Execução, incluindo fornecimento, carga e transporte de todos os materiais, exclui o lançamento)</t>
  </si>
  <si>
    <t>RO-01004</t>
  </si>
  <si>
    <t xml:space="preserve">Concreto para bombeamento confeccionado em central dosadora de 40 m3/h com fck = 30 MPa - areia extraída e brita produzida (Execução, incluindo fornecimento, carga e transporte de todos os materiais, exclui o lançamento)</t>
  </si>
  <si>
    <t>RO-01005</t>
  </si>
  <si>
    <t xml:space="preserve">Concreto para bombeamento confeccionado em central dosadora de 40 m3/h com fck = 35 MPa - areia e brita comerciais (Execução, incluindo fornecimento, carga e transporte de todos os materiais, exclui o lançamento)</t>
  </si>
  <si>
    <t>RO-01006</t>
  </si>
  <si>
    <t xml:space="preserve">Concreto para bombeamento confeccionado em central dosadora de 40 m3/h com fck = 35 MPa - areia extraída e brita produzida (Execução, incluindo fornecimento, carga e transporte de todos os materiais, exclui o lançamento)</t>
  </si>
  <si>
    <t>RO-01007</t>
  </si>
  <si>
    <t xml:space="preserve">Concreto para bombeamento confeccionado em central dosadora de 40 m3/h com fck = 40 MPa - areia e brita comerciais (Execução, incluindo fornecimento, carga e transporte de todos os materiais, exclui o lançamento)</t>
  </si>
  <si>
    <t>RO-01008</t>
  </si>
  <si>
    <t xml:space="preserve">Concreto para bombeamento confeccionado em central dosadora de 40 m3/h com fck = 40 MPa - areia extraída e brita produzida (Execução, incluindo fornecimento, carga e transporte de todos os materiais, exclui o lançamento)</t>
  </si>
  <si>
    <t>RO-00967</t>
  </si>
  <si>
    <t xml:space="preserve">Concreto poroso confeccionado em betoneira e lançamento manual para tubos de drenagem com fck = 25 MPa - areia e brita comerciais (Execução, incluindo fornecimento, carga e transporte de todos os materiais)</t>
  </si>
  <si>
    <t>RO-00968</t>
  </si>
  <si>
    <t xml:space="preserve">Concreto poroso confeccionado em betoneira e lançamento manual para tubos de drenagem com fck = 25 MPa - areia extraída e brita produzida (Execução, incluindo fornecimento, carga e transporte de todos os materiais)</t>
  </si>
  <si>
    <t>RO-00989</t>
  </si>
  <si>
    <t xml:space="preserve">Concreto submerso confeccionado em central dosadora de 30 m3/h com fck = 25 MPa - areia e brita comerciais (Execução, incluindo fornecimento, carga e transporte de todos os materiais, exclui o lançamento)</t>
  </si>
  <si>
    <t>RO-00990</t>
  </si>
  <si>
    <t xml:space="preserve">Concreto submerso confeccionado em central dosadora de 30 m3/h com fck = 25 MPa - areia extraída e brita produzida (Execução, incluindo fornecimento, carga e transporte de todos os materiais, exclui o lançamento)</t>
  </si>
  <si>
    <t>RO-01136</t>
  </si>
  <si>
    <t xml:space="preserve">Confecção de canaleta meia cana D = 0,20 m - areia e brita comerciais (Incluindo fornecimento e transporte de todos os materiais)</t>
  </si>
  <si>
    <t>RO-01137</t>
  </si>
  <si>
    <t xml:space="preserve">Confecção de canaleta meia cana D = 0,20 m - areia extraída e brita produzida (Incluindo fornecimento e transporte de todos os materiais)</t>
  </si>
  <si>
    <t>RO-01138</t>
  </si>
  <si>
    <t xml:space="preserve">Confecção de canaleta meia cana D = 0,30 m - areia e brita comerciais (Incluindo fornecimento e transporte de todos os materiais)</t>
  </si>
  <si>
    <t>RO-01139</t>
  </si>
  <si>
    <t xml:space="preserve">Confecção de canaleta meia cana D = 0,30 m - areia extraída e brita produzida (Incluindo fornecimento e transporte de todos os materiais)</t>
  </si>
  <si>
    <t>RO-01140</t>
  </si>
  <si>
    <t xml:space="preserve">Confecção de canaleta meia cana D = 0,40 m - areia e brita comerciais (Incluindo fornecimento e transporte de todos os materiais)</t>
  </si>
  <si>
    <t>RO-01141</t>
  </si>
  <si>
    <t xml:space="preserve">Confecção de canaleta meia cana D = 0,40 m - areia extraída e brita produzida (Incluindo fornecimento e transporte de todos os materiais)</t>
  </si>
  <si>
    <t>RO-01142</t>
  </si>
  <si>
    <t xml:space="preserve">Confecção de canaleta meia cana D = 0,50 m - areia e brita comerciais (Incluindo fornecimento e transporte de todos os materiais)</t>
  </si>
  <si>
    <t>RO-01143</t>
  </si>
  <si>
    <t xml:space="preserve">Confecção de canaleta meia cana D = 0,50 m - areia extraída e brita produzida (Incluindo fornecimento e transporte de todos os materiais)</t>
  </si>
  <si>
    <t>RO-01144</t>
  </si>
  <si>
    <t xml:space="preserve">Confecção de canaleta meia cana D = 0,60 m - areia e brita comerciais (Incluindo fornecimento e transporte de todos os materiais)</t>
  </si>
  <si>
    <t>RO-01145</t>
  </si>
  <si>
    <t xml:space="preserve">Confecção de canaleta meia cana D = 0,60 m - areia extraída e brita produzida (Incluindo fornecimento e transporte de todos os materiais)</t>
  </si>
  <si>
    <t>RO-01104</t>
  </si>
  <si>
    <t xml:space="preserve">Confecção de tubos de concreto armado D = 0,60 m PA1 - areia e brita comerciais (Incluindo fornecimento e transporte de todos os materiais)</t>
  </si>
  <si>
    <t>RO-01105</t>
  </si>
  <si>
    <t xml:space="preserve">Confecção de tubos de concreto armado D = 0,60 m PA1 - areia extraída e brita produzida (Incluindo fornecimento e transporte de todos os materiais)</t>
  </si>
  <si>
    <t>RO-01114</t>
  </si>
  <si>
    <t xml:space="preserve">Confecção de tubos de concreto armado D = 0,60 m PA2 - areia e brita comerciais (Incluindo fornecimento e transporte de todos os materiais)</t>
  </si>
  <si>
    <t>RO-01115</t>
  </si>
  <si>
    <t xml:space="preserve">Confecção de tubos de concreto armado D = 0,60 m PA2 - areia extraída e brita produzida (Incluindo fornecimento e transporte de todos os materiais)</t>
  </si>
  <si>
    <t>RO-01124</t>
  </si>
  <si>
    <t xml:space="preserve">Confecção de tubos de concreto armado D = 0,60 m PA3 - areia e brita comerciais (Incluindo fornecimento e transporte de todos os materiais)</t>
  </si>
  <si>
    <t>RO-01125</t>
  </si>
  <si>
    <t xml:space="preserve">Confecção de tubos de concreto armado D = 0,60 m PA3 - areia extraída e brita produzida (Incluindo fornecimento e transporte de todos os materiais)</t>
  </si>
  <si>
    <t>RO-01106</t>
  </si>
  <si>
    <t xml:space="preserve">Confecção de tubos de concreto armado D = 0,80 m PA1 - areia e brita comerciais (Incluindo fornecimento e transporte de todos os materiais)</t>
  </si>
  <si>
    <t>RO-01107</t>
  </si>
  <si>
    <t xml:space="preserve">Confecção de tubos de concreto armado D = 0,80 m PA1 - areia extraída e brita produzida (Incluindo fornecimento e transporte de todos os materiais)</t>
  </si>
  <si>
    <t>RO-01116</t>
  </si>
  <si>
    <t xml:space="preserve">Confecção de tubos de concreto armado D = 0,80 m PA2 - areia e brita comerciais (Incluindo fornecimento e transporte de todos os materiais)</t>
  </si>
  <si>
    <t>RO-01117</t>
  </si>
  <si>
    <t xml:space="preserve">Confecção de tubos de concreto armado D = 0,80 m PA2 - areia extraída e brita produzida (Incluindo fornecimento e transporte de todos os materiais)</t>
  </si>
  <si>
    <t>RO-01126</t>
  </si>
  <si>
    <t xml:space="preserve">Confecção de tubos de concreto armado D = 0,80 m PA3 - areia e brita comerciais (Incluindo fornecimento e transporte de todos os materiais)</t>
  </si>
  <si>
    <t>RO-01127</t>
  </si>
  <si>
    <t xml:space="preserve">Confecção de tubos de concreto armado D = 0,80 m PA3 - areia extraída e brita produzida (Incluindo fornecimento e transporte de todos os materiais)</t>
  </si>
  <si>
    <t>RO-01108</t>
  </si>
  <si>
    <t xml:space="preserve">Confecção de tubos de concreto armado D = 1,00 m PA1 - areia e brita comerciais (Incluindo fornecimento e transporte de todos os materiais)</t>
  </si>
  <si>
    <t>RO-01109</t>
  </si>
  <si>
    <t xml:space="preserve">Confecção de tubos de concreto armado D = 1,00 m PA1 - areia extraída e brita produzida (Incluindo fornecimento e transporte de todos os materiais)</t>
  </si>
  <si>
    <t>RO-01118</t>
  </si>
  <si>
    <t xml:space="preserve">Confecção de tubos de concreto armado D = 1,00 m PA2 - areia e brita comerciais (Incluindo fornecimento e transporte de todos os materiais)</t>
  </si>
  <si>
    <t>RO-01119</t>
  </si>
  <si>
    <t xml:space="preserve">Confecção de tubos de concreto armado D = 1,00 m PA2 - areia extraída e brita produzida (Incluindo fornecimento e transporte de todos os materiais)</t>
  </si>
  <si>
    <t>RO-01128</t>
  </si>
  <si>
    <t xml:space="preserve">Confecção de tubos de concreto armado D = 1,00 m PA3 - areia e brita comerciais (Incluindo fornecimento e transporte de todos os materiais)</t>
  </si>
  <si>
    <t>RO-01129</t>
  </si>
  <si>
    <t xml:space="preserve">Confecção de tubos de concreto armado D = 1,00 m PA3 - areia extraída e brita produzida (Incluindo fornecimento e transporte de todos os materiais)</t>
  </si>
  <si>
    <t>RO-01110</t>
  </si>
  <si>
    <t xml:space="preserve">Confecção de tubos de concreto armado D = 1,20 m PA1 - areia e brita comerciais (Incluindo fornecimento e transporte de todos os materiais)</t>
  </si>
  <si>
    <t>RO-01111</t>
  </si>
  <si>
    <t xml:space="preserve">Confecção de tubos de concreto armado D = 1,20 m PA1 - areia extraída e brita produzida (Incluindo fornecimento e transporte de todos os materiais)</t>
  </si>
  <si>
    <t>RO-01120</t>
  </si>
  <si>
    <t xml:space="preserve">Confecção de tubos de concreto armado D = 1,20 m PA2 - areia e brita comerciais (Incluindo fornecimento e transporte de todos os materiais)</t>
  </si>
  <si>
    <t>RO-01121</t>
  </si>
  <si>
    <t xml:space="preserve">Confecção de tubos de concreto armado D = 1,20 m PA2 - areia extraída e brita produzida (Incluindo fornecimento e transporte de todos os materiais)</t>
  </si>
  <si>
    <t>RO-01130</t>
  </si>
  <si>
    <t xml:space="preserve">Confecção de tubos de concreto armado D = 1,20 m PA3 - areia e brita comerciais (Incluindo fornecimento e transporte de todos os materiais)</t>
  </si>
  <si>
    <t>RO-01131</t>
  </si>
  <si>
    <t xml:space="preserve">Confecção de tubos de concreto armado D = 1,20 m PA3 - areia extraída e brita produzida (Incluindo fornecimento e transporte de todos os materiais)</t>
  </si>
  <si>
    <t>RO-01112</t>
  </si>
  <si>
    <t xml:space="preserve">Confecção de tubos de concreto armado D = 1,50 m PA1 - areia e brita comerciais (Incluindo fornecimento e transporte de todos os materiais)</t>
  </si>
  <si>
    <t>RO-01113</t>
  </si>
  <si>
    <t xml:space="preserve">Confecção de tubos de concreto armado D = 1,50 m PA1 - areia extraída e brita produzida (Incluindo fornecimento e transporte de todos os materiais)</t>
  </si>
  <si>
    <t>RO-01122</t>
  </si>
  <si>
    <t xml:space="preserve">Confecção de tubos de concreto armado D = 1,50 m PA2 - areia e brita comerciais (Incluindo fornecimento e transporte de todos os materiais)</t>
  </si>
  <si>
    <t>RO-01123</t>
  </si>
  <si>
    <t xml:space="preserve">Confecção de tubos de concreto armado D = 1,50 m PA2 - areia extraída e brita produzida (Incluindo fornecimento e transporte de todos os materiais)</t>
  </si>
  <si>
    <t>RO-01132</t>
  </si>
  <si>
    <t xml:space="preserve">Confecção de tubos de concreto armado D = 1,50 m PA3 - areia e brita comerciais (Incluindo fornecimento e transporte de todos os materiais)</t>
  </si>
  <si>
    <t>RO-01133</t>
  </si>
  <si>
    <t xml:space="preserve">Confecção de tubos de concreto armado D = 1,50 m PA3 - areia extraída e brita produzida (Incluindo fornecimento e transporte de todos os materiais)</t>
  </si>
  <si>
    <t>RO-01134</t>
  </si>
  <si>
    <t xml:space="preserve">Confecção de tubos de concreto poroso D = 0,20 m - areia e brita comerciais (Incluindo fornecimento e transporte de todos os materiais)</t>
  </si>
  <si>
    <t>RO-01135</t>
  </si>
  <si>
    <t xml:space="preserve">Confecção de tubos de concreto poroso D = 0,20 m - areia extraída e brita produzida (Incluindo fornecimento e transporte de todos os materiais)</t>
  </si>
  <si>
    <t>RO-01094</t>
  </si>
  <si>
    <t xml:space="preserve">Confecção de tubos de concreto simples D = 0,20 m - areia e brita comerciais (Incluindo fornecimento e transporte de todos os materiais)</t>
  </si>
  <si>
    <t>RO-01095</t>
  </si>
  <si>
    <t xml:space="preserve">Confecção de tubos de concreto simples D = 0,20 m - areia extraída e brita produzida (Incluindo fornecimento e transporte de todos os materiais)</t>
  </si>
  <si>
    <t>RO-01096</t>
  </si>
  <si>
    <t xml:space="preserve">Confecção de tubos de concreto simples D = 0,30 m - areia e brita comerciais (Incluindo fornecimento e transporte de todos os materiais)</t>
  </si>
  <si>
    <t>RO-01097</t>
  </si>
  <si>
    <t xml:space="preserve">Confecção de tubos de concreto simples D = 0,30 m - areia extraída e brita produzida (Incluindo fornecimento e transporte de todos os materiais)</t>
  </si>
  <si>
    <t>RO-01098</t>
  </si>
  <si>
    <t xml:space="preserve">Confecção de tubos de concreto simples D = 0,40 m - areia e brita comerciais (Incluindo fornecimento e transporte de todos os materiais)</t>
  </si>
  <si>
    <t>RO-01099</t>
  </si>
  <si>
    <t xml:space="preserve">Confecção de tubos de concreto simples D = 0,40 m - areia extraída e brita produzida (Incluindo fornecimento e transporte de todos os materiais)</t>
  </si>
  <si>
    <t>RO-01100</t>
  </si>
  <si>
    <t xml:space="preserve">Confecção de tubos de concreto simples D = 0,50 m - areia e brita comerciais (Incluindo fornecimento e transporte de todos os materiais)</t>
  </si>
  <si>
    <t>RO-01101</t>
  </si>
  <si>
    <t xml:space="preserve">Confecção de tubos de concreto simples D = 0,50 m - areia extraída e brita produzida (Incluindo fornecimento e transporte de todos os materiais)</t>
  </si>
  <si>
    <t>RO-01102</t>
  </si>
  <si>
    <t xml:space="preserve">Confecção de tubos de concreto simples D = 0,60 m - areia e brita comerciais (Incluindo fornecimento e transporte de todos os materiais)</t>
  </si>
  <si>
    <t>RO-01103</t>
  </si>
  <si>
    <t xml:space="preserve">Confecção de tubos de concreto simples D = 0,60 m - areia extraída e brita produzida (Incluindo fornecimento e transporte de todos os materiais)</t>
  </si>
  <si>
    <t>RO-8539</t>
  </si>
  <si>
    <t xml:space="preserve">Junta de dilatação de bueiros celulares</t>
  </si>
  <si>
    <t>RO-7883</t>
  </si>
  <si>
    <t xml:space="preserve">Lançamento manual de concreto na vertical para os serviços de drenagem</t>
  </si>
  <si>
    <t>RO-01077</t>
  </si>
  <si>
    <t xml:space="preserve">Luva de emenda com rosca cônica para aço CA-50 - D = 12,5 mm - fornecimento e instalação</t>
  </si>
  <si>
    <t>RO-01078</t>
  </si>
  <si>
    <t xml:space="preserve">Luva de emenda com rosca cônica para aço CA-50 - D = 16 mm - fornecimento e instalação</t>
  </si>
  <si>
    <t>RO-01079</t>
  </si>
  <si>
    <t xml:space="preserve">Luva de emenda com rosca cônica para aço CA-50 - D = 20 mm - fornecimento e instalação</t>
  </si>
  <si>
    <t>RO-01080</t>
  </si>
  <si>
    <t xml:space="preserve">Luva de emenda com rosca cônica para aço CA-50 - D = 25 mm - fornecimento e instalação</t>
  </si>
  <si>
    <t>RO-01081</t>
  </si>
  <si>
    <t xml:space="preserve">Luva de emenda com rosca cônica para aço CA-50 - D = 32 mm - fornecimento e instalação</t>
  </si>
  <si>
    <t>RO-01082</t>
  </si>
  <si>
    <t xml:space="preserve">Luva de emenda prensada para aço CA-50 - D = 12,5 mm - fornecimento e instalação</t>
  </si>
  <si>
    <t>RO-01083</t>
  </si>
  <si>
    <t xml:space="preserve">Luva de emenda prensada para aço CA-50 - D = 16 mm - fornecimento e instalação</t>
  </si>
  <si>
    <t>RO-01084</t>
  </si>
  <si>
    <t xml:space="preserve">Luva de emenda prensada para aço CA-50 - D = 20 mm - fornecimento e instalação</t>
  </si>
  <si>
    <t>RO-01085</t>
  </si>
  <si>
    <t xml:space="preserve">Luva de emenda prensada para aço CA-50 - D = 25 mm - fornecimento e instalação</t>
  </si>
  <si>
    <t>RO-01086</t>
  </si>
  <si>
    <t xml:space="preserve">Luva de emenda prensada para aço CA-50 - D = 32 mm - fornecimento e instalação</t>
  </si>
  <si>
    <t>RO-00952</t>
  </si>
  <si>
    <t xml:space="preserve">Microconcreto confeccionado em misturador e lançamento manual para reparos e grauteamento (Execução, incluindo fornecimento, carga e transporte de todos os materiais)</t>
  </si>
  <si>
    <t>RO-01090</t>
  </si>
  <si>
    <t xml:space="preserve">Solda de conectores de cisalhamento tipo "stud bolt" em telhafôrma de aço colaborante para laje mista de aço e concreto</t>
  </si>
  <si>
    <t>RO-01087</t>
  </si>
  <si>
    <t xml:space="preserve">Telha-fôrma em aço galvanizado ASTM A653 grau 40 - E = 0,80 mm - fornecimento e instalação</t>
  </si>
  <si>
    <t>RO-01088</t>
  </si>
  <si>
    <t xml:space="preserve">Telha-fôrma em aço galvanizado ASTM A653 grau 40 - E = 0,95 mm - fornecimento e instalação</t>
  </si>
  <si>
    <t>RO-01089</t>
  </si>
  <si>
    <t xml:space="preserve">Telha-fôrma em aço galvanizado ASTM A653 grau 40 - E = 1,25 mm - fornecimento e instalação</t>
  </si>
  <si>
    <t>RO-00876</t>
  </si>
  <si>
    <t xml:space="preserve">Transporte com caminhão basculante de 12 m³ - rodovia em leito natural</t>
  </si>
  <si>
    <t>RO-00877</t>
  </si>
  <si>
    <t xml:space="preserve">Transporte com caminhão basculante de 12 m³ - rodovia em revestimento primário</t>
  </si>
  <si>
    <t>RO-00878</t>
  </si>
  <si>
    <t xml:space="preserve">Transporte com caminhão basculante de 12 m³ - rodovia pavimentada</t>
  </si>
  <si>
    <t>RO-00879</t>
  </si>
  <si>
    <t xml:space="preserve">Transporte com caminhão basculante de 6 m³ - rodovia em leito natural</t>
  </si>
  <si>
    <t>RO-00880</t>
  </si>
  <si>
    <t xml:space="preserve">Transporte com caminhão basculante de 6 m³ - rodovia em revestimento primário</t>
  </si>
  <si>
    <t>RO-00881</t>
  </si>
  <si>
    <t xml:space="preserve">Transporte com caminhão basculante de 6 m³ - rodovia pavimentada</t>
  </si>
  <si>
    <t>RO-00882</t>
  </si>
  <si>
    <t xml:space="preserve">Transporte com caminhão betoneira de 8 m³ - rodovia em leito natural</t>
  </si>
  <si>
    <t>RO-00883</t>
  </si>
  <si>
    <t xml:space="preserve">Transporte com caminhão betoneira de 8 m³ - rodovia em revestimento primário</t>
  </si>
  <si>
    <t>RO-00884</t>
  </si>
  <si>
    <t xml:space="preserve">Transporte com caminhão betoneira de 8 m³ - rodovia pavimentada</t>
  </si>
  <si>
    <t>RO-00885</t>
  </si>
  <si>
    <t xml:space="preserve">Transporte com caminhão carroceria com capacidade de 11 t e com guindauto de 45 t.m - rodovia em leito natural</t>
  </si>
  <si>
    <t>RO-00886</t>
  </si>
  <si>
    <t xml:space="preserve">Transporte com caminhão carroceria com capacidade de 11 t e com guindauto de 45 t.m - rodovia em revestimento primário</t>
  </si>
  <si>
    <t>RO-00887</t>
  </si>
  <si>
    <t xml:space="preserve">Transporte com caminhão carroceria com capacidade de 11 t e com guindauto de 45 t.m - rodovia pavimentada</t>
  </si>
  <si>
    <t>RO-00888</t>
  </si>
  <si>
    <t xml:space="preserve">Transporte com caminhão carroceria com capacidade de 7 t e com guindauto de 20 t.m - rodovia em leito natural</t>
  </si>
  <si>
    <t>RO-00889</t>
  </si>
  <si>
    <t xml:space="preserve">Transporte com caminhão carroceria com capacidade de 7 t e com guindauto de 20 t.m - rodovia em revestimento primário</t>
  </si>
  <si>
    <t>RO-00890</t>
  </si>
  <si>
    <t xml:space="preserve">Transporte com caminhão carroceria com capacidade de 7 t e com guindauto de 20 t.m - rodovia pavimentada</t>
  </si>
  <si>
    <t>RO-00891</t>
  </si>
  <si>
    <t xml:space="preserve">Transporte com caminhão carroceria de 15 t - rodovia em leito natural</t>
  </si>
  <si>
    <t>RO-00892</t>
  </si>
  <si>
    <t xml:space="preserve">Transporte com caminhão carroceria de 15 t - rodovia em revestimento primário</t>
  </si>
  <si>
    <t>RO-00893</t>
  </si>
  <si>
    <t xml:space="preserve">Transporte com caminhão carroceria de 15 t - rodovia pavimentada</t>
  </si>
  <si>
    <t>RO-00894</t>
  </si>
  <si>
    <t xml:space="preserve">Transporte com caminhão carroceria de 5 t - rodovia em leito natural</t>
  </si>
  <si>
    <t>RO-00895</t>
  </si>
  <si>
    <t xml:space="preserve">Transporte com caminhão carroceria de 5 t - rodovia em revestimento primário</t>
  </si>
  <si>
    <t>RO-00896</t>
  </si>
  <si>
    <t xml:space="preserve">Transporte com caminhão carroceria de 5 t - rodovia pavimentada</t>
  </si>
  <si>
    <t>RO-00897</t>
  </si>
  <si>
    <t xml:space="preserve">Transporte com caminhão carroceria de 9 t - rodovia em leito natural</t>
  </si>
  <si>
    <t>RO-00898</t>
  </si>
  <si>
    <t xml:space="preserve">Transporte com caminhão carroceria de 9 t - rodovia em revestimento primário</t>
  </si>
  <si>
    <t>RO-00899</t>
  </si>
  <si>
    <t xml:space="preserve">Transporte com caminhão carroceria de 9 t - rodovia pavimentada</t>
  </si>
  <si>
    <t>RO-00900</t>
  </si>
  <si>
    <t xml:space="preserve">Transporte com cavalo mecânico com semirreboque com capacidade de 22 t - rodovia em leito natural</t>
  </si>
  <si>
    <t>RO-00901</t>
  </si>
  <si>
    <t xml:space="preserve">Transporte com cavalo mecânico com semirreboque com capacidade de 22 t - rodovia em revestimento primário</t>
  </si>
  <si>
    <t>RO-00902</t>
  </si>
  <si>
    <t xml:space="preserve">Transporte com cavalo mecânico com semirreboque com capacidade de 22 t - rodovia pavimentada</t>
  </si>
  <si>
    <t>RO-00903</t>
  </si>
  <si>
    <t xml:space="preserve">Transporte de água com caminhão tanque de 10.000 l - rodovia em leito natural</t>
  </si>
  <si>
    <t>RO-00904</t>
  </si>
  <si>
    <t xml:space="preserve">Transporte de água com caminhão tanque de 10.000 l - rodovia em revestimento primário</t>
  </si>
  <si>
    <t>RO-00905</t>
  </si>
  <si>
    <t xml:space="preserve">Transporte de água com caminhão tanque de 10.000 l - rodovia pavimentada</t>
  </si>
  <si>
    <t>RO-00906</t>
  </si>
  <si>
    <t xml:space="preserve">Transporte de água com caminhão tanque de 8.000 l - rodovia em leito natural</t>
  </si>
  <si>
    <t>RO-00907</t>
  </si>
  <si>
    <t xml:space="preserve">Transporte de água com caminhão tanque de 8.000 l - rodovia em revestimento primário</t>
  </si>
  <si>
    <t>RO-00908</t>
  </si>
  <si>
    <t xml:space="preserve">Transporte de água com caminhão tanque de 8.000 l - rodovia pavimentada</t>
  </si>
  <si>
    <t>RO-00909</t>
  </si>
  <si>
    <t xml:space="preserve">Transporte de cimento a granel com caminhão silo de 30 m³ - rodovia em leito natural</t>
  </si>
  <si>
    <t>RO-00910</t>
  </si>
  <si>
    <t xml:space="preserve">Transporte de cimento a granel com caminhão silo de 30 m³ - rodovia em revestimento primário</t>
  </si>
  <si>
    <t>RO-00911</t>
  </si>
  <si>
    <t xml:space="preserve">Transporte de cimento a granel com caminhão silo de 30 m³ - rodovia pavimentada</t>
  </si>
  <si>
    <t>RO-6259</t>
  </si>
  <si>
    <t xml:space="preserve">Transporte de concreto com caminhão basculante de 7 m³ - rodovia em leito natural</t>
  </si>
  <si>
    <t>RO-6260</t>
  </si>
  <si>
    <t xml:space="preserve">Transporte de concreto com caminhão basculante de 7 m³ - rodovia em revestimento primário</t>
  </si>
  <si>
    <t>RO-6261</t>
  </si>
  <si>
    <t xml:space="preserve">Transporte de concreto com caminhão basculante de 7 m³ - rodovia pavimentada</t>
  </si>
  <si>
    <t>RO-00912</t>
  </si>
  <si>
    <t xml:space="preserve">Transporte de detritos com caminhão de hidrojateamento de alta pressão e vácuo de 9 m³ - rodovia em leito natural</t>
  </si>
  <si>
    <t>RO-00913</t>
  </si>
  <si>
    <t xml:space="preserve">Transporte de detritos com caminhão de hidrojateamento de alta pressão e vácuo de 9 m³ - rodovia em revestimento primário</t>
  </si>
  <si>
    <t>RO-00914</t>
  </si>
  <si>
    <t xml:space="preserve">Transporte de detritos com caminhão de hidrojateamento de alta pressão e vácuo de 9 m³ - rodovia pavimentada</t>
  </si>
  <si>
    <t>RO-00918</t>
  </si>
  <si>
    <t xml:space="preserve">Transporte de material de 3ª categoria com caminhão basculante de 8 m³ para rocha - rodovia em leito natural</t>
  </si>
  <si>
    <t>RO-00919</t>
  </si>
  <si>
    <t xml:space="preserve">Transporte de material de 3ª categoria com caminhão basculante de 8 m³ para rocha - rodovia em revestimento primário</t>
  </si>
  <si>
    <t>RO-00920</t>
  </si>
  <si>
    <t xml:space="preserve">Transporte de material de 3ª categoria com caminhão basculante de 8 m³ para rocha - rodovia pavimentada</t>
  </si>
  <si>
    <t>RO-00921</t>
  </si>
  <si>
    <t xml:space="preserve">Transporte de mistura betuminosa a quente com caminhão com caçamba térmica de 6 m³ - rodovia em leito natural</t>
  </si>
  <si>
    <t>RO-00922</t>
  </si>
  <si>
    <t xml:space="preserve">Transporte de mistura betuminosa a quente com caminhão com caçamba térmica de 6 m³ - rodovia em revestimento primário</t>
  </si>
  <si>
    <t>RO-00923</t>
  </si>
  <si>
    <t xml:space="preserve">Transporte de mistura betuminosa a quente com caminhão com caçamba térmica de 6 m³ - rodovia pavimentada</t>
  </si>
  <si>
    <t>RO-00924</t>
  </si>
  <si>
    <t xml:space="preserve">Transporte em cavalo mecânico com dolly de 4 eixos com capacidade de 57 t - rodovia em leito natural</t>
  </si>
  <si>
    <t>RO-00925</t>
  </si>
  <si>
    <t xml:space="preserve">Transporte em cavalo mecânico com dolly de 4 eixos com capacidade de 57 t - rodovia em revestimento primário</t>
  </si>
  <si>
    <t>RO-00926</t>
  </si>
  <si>
    <t xml:space="preserve">Transporte em cavalo mecânico com dolly de 4 eixos com capacidade de 57 t - rodovia pavimentada</t>
  </si>
  <si>
    <t>RO-00927</t>
  </si>
  <si>
    <t xml:space="preserve">Transporte em cavalo mecânico com dollys de 3 e 4 eixos com capacidade de 77 t - rodovia em leito natural</t>
  </si>
  <si>
    <t>RO-00928</t>
  </si>
  <si>
    <t xml:space="preserve">Transporte em cavalo mecânico com dollys de 3 e 4 eixos com capacidade de 77 t - rodovia em revestimento primário</t>
  </si>
  <si>
    <t>RO-00929</t>
  </si>
  <si>
    <t xml:space="preserve">Transporte em cavalo mecânico com dollys de 3 e 4 eixos com capacidade de 77 t - rodovia pavimentada</t>
  </si>
  <si>
    <t>RO-00930</t>
  </si>
  <si>
    <t xml:space="preserve">Transporte em cavalo mecânico com dollys de 5 e 4 eixos com capacidade de 111 t - rodovia em leito natural</t>
  </si>
  <si>
    <t>RO-00931</t>
  </si>
  <si>
    <t xml:space="preserve">Transporte em cavalo mecânico com dollys de 5 e 4 eixos com capacidade de 111 t - rodovia em revestimento primário</t>
  </si>
  <si>
    <t>RO-00932</t>
  </si>
  <si>
    <t xml:space="preserve">Transporte em cavalo mecânico com dollys de 5 e 4 eixos com capacidade de 111 t - rodovia pavimentada</t>
  </si>
  <si>
    <t>RO-00933</t>
  </si>
  <si>
    <t xml:space="preserve">Transporte em cavalo mecânico com reboques de 5 e 4 eixos com capacidade de 130 t - rodovia em leito natural</t>
  </si>
  <si>
    <t>RO-00934</t>
  </si>
  <si>
    <t xml:space="preserve">Transporte em cavalo mecânico com reboques de 5 e 4 eixos com capacidade de 130 t - rodovia em revestimento primário</t>
  </si>
  <si>
    <t>RO-00935</t>
  </si>
  <si>
    <t xml:space="preserve">Transporte em cavalo mecânico com reboques de 5 e 4 eixos com capacidade de 130 t - rodovia pavimentada</t>
  </si>
  <si>
    <t>CONSULTORIA</t>
  </si>
  <si>
    <t>PROFISSIONAIS/CONSULTORES</t>
  </si>
  <si>
    <t>CO-33060</t>
  </si>
  <si>
    <t xml:space="preserve">ADVOGADO, NÍVEL JÚNIOR, INCLUSIVE ENCARGOS COMPLEMENTARES</t>
  </si>
  <si>
    <t>CO-33061</t>
  </si>
  <si>
    <t xml:space="preserve">ADVOGADO, NÍVEL PLENO, INCLUSIVE ENCARGOS COMPLEMENTARES</t>
  </si>
  <si>
    <t>CO-33062</t>
  </si>
  <si>
    <t xml:space="preserve">ADVOGADO, NÍVEL SÊNIOR, INCLUSIVE ENCARGOS COMPLEMENTARES</t>
  </si>
  <si>
    <t>CO-33116</t>
  </si>
  <si>
    <t xml:space="preserve">AJUDANTE DE TOPÓGRAFO/BALIZA, INCLUSIVE ENCARGOS COMPLEMENTARES</t>
  </si>
  <si>
    <t>CO-28409</t>
  </si>
  <si>
    <t xml:space="preserve">AJUDANTE ESPECIALIZADO, INCLUSIVE ENCARGOS COMPLEMENTARES</t>
  </si>
  <si>
    <t>CO-33089</t>
  </si>
  <si>
    <t xml:space="preserve">ANTROPÓLOGO, NÍVEL JÚNIOR, INCLUSIVE ENCARGOS COMPLEMENTARES</t>
  </si>
  <si>
    <t>CO-33090</t>
  </si>
  <si>
    <t xml:space="preserve">ANTROPÓLOGO, NÍVEL PLENO, INCLUSIVE ENCARGOS COMPLEMENTARES</t>
  </si>
  <si>
    <t>CO-33091</t>
  </si>
  <si>
    <t xml:space="preserve">ANTROPÓLOGO, NÍVEL SÊNIOR, INCLUSIVE ENCARGOS COMPLEMENTARES</t>
  </si>
  <si>
    <t>CO-33092</t>
  </si>
  <si>
    <t xml:space="preserve">ARQUEÓLOGO, NÍVEL JÚNIOR, INCLUSIVE ENCARGOS COMPLEMENTARES</t>
  </si>
  <si>
    <t>CO-33093</t>
  </si>
  <si>
    <t xml:space="preserve">ARQUEÓLOGO, NÍVEL PLENO, INCLUSIVE ENCARGOS COMPLEMENTARES</t>
  </si>
  <si>
    <t>CO-33095</t>
  </si>
  <si>
    <t xml:space="preserve">ARQUEÓLOGO, NÍVEL SÊNIOR, INCLUSIVE ENCARGOS COMPLEMENTARES</t>
  </si>
  <si>
    <t>CO-33063</t>
  </si>
  <si>
    <t xml:space="preserve">ASSISTENTE SOCIAL, NÍVEL JÚNIOR, INCLUSIVE ENCARGOS COMPLEMENTARES</t>
  </si>
  <si>
    <t>CO-33064</t>
  </si>
  <si>
    <t xml:space="preserve">ASSISTENTE SOCIAL, NÍVEL PLENO, INCLUSIVE ENCARGOS COMPLEMENTARES</t>
  </si>
  <si>
    <t>CO-33065</t>
  </si>
  <si>
    <t xml:space="preserve">ASSISTENTE SOCIAL, NÍVEL SÊNIOR, INCLUSIVE ENCARGOS COMPLEMENTARES</t>
  </si>
  <si>
    <t>CO-33067</t>
  </si>
  <si>
    <t xml:space="preserve">AUXILIAR ADMINISTRATIVO, INCLUSIVE ENCARGOS COMPLEMENTARES</t>
  </si>
  <si>
    <t>CO-33068</t>
  </si>
  <si>
    <t xml:space="preserve">AUXILIAR DE LABORATÓRIO, INCLUSIVE ENCARGOS COMPLEMENTARES</t>
  </si>
  <si>
    <t>CO-33069</t>
  </si>
  <si>
    <t xml:space="preserve">AUXILIAR DE TOPOGRAFIA, INCLUSIVE ENCARGOS COMPLEMENTARES</t>
  </si>
  <si>
    <t>CO-33066</t>
  </si>
  <si>
    <t xml:space="preserve">AUXILIAR/AJUDANTE DE OBRA, INCLUSIVE ENCARGOS COMPLEMENTARES</t>
  </si>
  <si>
    <t>CO-33070</t>
  </si>
  <si>
    <t xml:space="preserve">BIÓLOGO, NÍVEL JÚNIOR, INCLUSIVE ENCARGOS COMPLEMENTARES</t>
  </si>
  <si>
    <t>CO-33071</t>
  </si>
  <si>
    <t xml:space="preserve">BIÓLOGO, NÍVEL PLENO, INCLUSIVE ENCARGOS COMPLEMENTARES</t>
  </si>
  <si>
    <t>CO-33072</t>
  </si>
  <si>
    <t xml:space="preserve">BIÓLOGO, NÍVEL SÊNIOR, INCLUSIVE ENCARGOS COMPLEMENTARES</t>
  </si>
  <si>
    <t>CO-33073</t>
  </si>
  <si>
    <t xml:space="preserve">COORDENADOR AMBIENTAL, NÍVEL JÚNIOR, INCLUSIVE ENCARGOS COMPLEMENTARES</t>
  </si>
  <si>
    <t>CO-33107</t>
  </si>
  <si>
    <t xml:space="preserve">DESENHISTA/MODELADOR TÉCNICO, INCLUSIVE ENCARGOS COMPLEMENTARES</t>
  </si>
  <si>
    <t>CO-33074</t>
  </si>
  <si>
    <t xml:space="preserve">ENGENHEIRO AGRIMENSOR, NÍVEL JÚNIOR, INCLUSIVE ENCARGOS COMPLEMENTARES</t>
  </si>
  <si>
    <t>CO-33075</t>
  </si>
  <si>
    <t xml:space="preserve">ENGENHEIRO AGRIMENSOR, NÍVEL PLENO, INCLUSIVE ENCARGOS COMPLEMENTARES</t>
  </si>
  <si>
    <t>CO-33076</t>
  </si>
  <si>
    <t xml:space="preserve">ENGENHEIRO AGRIMENSOR, NÍVEL SÊNIOR, INCLUSIVE ENCARGOS COMPLEMENTARES</t>
  </si>
  <si>
    <t>CO-33077</t>
  </si>
  <si>
    <t xml:space="preserve">ENGENHEIRO AGRÔNOMO, NÍVEL JÚNIOR, INCLUSIVE ENCARGOS COMPLEMENTARES</t>
  </si>
  <si>
    <t>CO-33078</t>
  </si>
  <si>
    <t xml:space="preserve">ENGENHEIRO AGRÔNOMO, NÍVEL PLENO, INCLUSIVE ENCARGOS COMPLEMENTARES</t>
  </si>
  <si>
    <t>CO-33079</t>
  </si>
  <si>
    <t xml:space="preserve">ENGENHEIRO AGRÔNOMO, NÍVEL SÊNIOR, INCLUSIVE ENCARGOS COMPLEMENTARES</t>
  </si>
  <si>
    <t>CO-33080</t>
  </si>
  <si>
    <t xml:space="preserve">ENGENHEIRO AMBIENTAL, NÍVEL JÚNIOR, INCLUSIVE ENCARGOS COMPLEMENTARES</t>
  </si>
  <si>
    <t>CO-33081</t>
  </si>
  <si>
    <t xml:space="preserve">ENGENHEIRO AMBIENTAL, NÍVEL PLENO, INCLUSIVE ENCARGOS COMPLEMENTARES</t>
  </si>
  <si>
    <t>CO-33082</t>
  </si>
  <si>
    <t xml:space="preserve">ENGENHEIRO AMBIENTAL, NÍVEL SÊNIOR, INCLUSIVE ENCARGOS COMPLEMENTARES</t>
  </si>
  <si>
    <t>CO-27337</t>
  </si>
  <si>
    <t xml:space="preserve">ENGENHEIRO/ARQUITETO, NÍVEL CONSULTOR ESPECIAL, INCLUSIVE ENCARGOS COMPLEMENTARES</t>
  </si>
  <si>
    <t>CO-27339</t>
  </si>
  <si>
    <t xml:space="preserve">ENGENHEIRO/ARQUITETO, NÍVEL CONSULTOR, INCLUSIVE ENCARGOS COMPLEMENTARES</t>
  </si>
  <si>
    <t>CO-27342</t>
  </si>
  <si>
    <t xml:space="preserve">ENGENHEIRO/ARQUITETO, NÍVEL COORDENADOR, INCLUSIVE ENCARGOS COMPLEMENTARES</t>
  </si>
  <si>
    <t>CO-27348</t>
  </si>
  <si>
    <t xml:space="preserve">ENGENHEIRO/ARQUITETO, NÍVEL JÚNIOR, INCLUSIVE ENCARGOS COMPLEMENTARES</t>
  </si>
  <si>
    <t>CO-27347</t>
  </si>
  <si>
    <t xml:space="preserve">ENGENHEIRO/ARQUITETO, NÍVEL PLENO, INCLUSIVE ENCARGOS COMPLEMENTARES</t>
  </si>
  <si>
    <t>CO-27344</t>
  </si>
  <si>
    <t xml:space="preserve">ENGENHEIRO/ARQUITETO, NÍVEL SÊNIOR, INCLUSIVE ENCARGOS COMPLEMENTARES</t>
  </si>
  <si>
    <t>CO-13791</t>
  </si>
  <si>
    <t xml:space="preserve">PESQUISADOR TRÁFEGO, INCLUSIVE ENCARGOS COMPLEMENTARES</t>
  </si>
  <si>
    <t>DIÁRIA</t>
  </si>
  <si>
    <t>CO-24324</t>
  </si>
  <si>
    <t xml:space="preserve">DIÁRIA DE VIAGEM COM OU SEM PERNOITE, INCLUSIVE ALIMENTAÇÃO</t>
  </si>
  <si>
    <t xml:space="preserve">VEÍCULOS PARA VISTORIA/SUPERVISÃO</t>
  </si>
  <si>
    <t>CO-27674</t>
  </si>
  <si>
    <t xml:space="preserve">VEÍCULO TIPO MINIVAN, COM CAPACIDADE PARA SETE (7) LUGARES, OBEDECIDOS OS SEGUINTES REQUISITOS MÍNIMOS: TER NO MÁXIMO UM (1) ANO DE USO, ATÉ 20.000KM RODADOS, POTÊNCIA MÍNIMA DE 110CV, DIREÇÃO ASSISTIDA, AR CONDICIONADO, DESEMBAÇADOR DE VIDROS, RÁDIO AM/FM, EMPLACADO, COM SEGURO TOTAL (CUSTO FIXO), EXCLUSIVE QUILÔMETRO RODADO (CUSTO VARIÁVEL)</t>
  </si>
  <si>
    <t>CO-27675</t>
  </si>
  <si>
    <t xml:space="preserve">VEÍCULO TIPO MINIVAN, COM CAPACIDADE PARA SETE (7) LUGARES, OBEDECIDOS OS SEGUINTES REQUISITOS MÍNIMOS: TER NO MÁXIMO UM (1) ANO DE USO, ATÉ 20.000KM RODADOS, POTÊNCIA MÍNIMA DE 110CV, DIREÇÃO ASSISTIDA, AR CONDICIONADO, DESEMBAÇADOR DE VIDROS, RÁDIO AM/FM, EMPLACADO, COM SEGURO TOTAL, INCLUSIVE MANUTENÇÃO E COMBUSTÍVEL (CUSTO VARIÁVEL)</t>
  </si>
  <si>
    <t>CO-28364</t>
  </si>
  <si>
    <t xml:space="preserve">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(CUSTO FIXO), EXCLUSIVE QUILÔMETRO RODADO (CUSTO VARIÁVEL)</t>
  </si>
  <si>
    <t>CO-28366</t>
  </si>
  <si>
    <t xml:space="preserve">VEÍCULO TIPO PICAPE LEVE, COM CAPACIDADE PARA CINCO (5) LUGARES, OBEDECIDOS OS SEGUINTES REQUISITOS MÍNIMOS: TER NO MÁXIMO UM (1) ANO DE USO, ATÉ 20.000KM RODADOS, POTÊNCIA MÍNIMA DE 100CV, DIREÇÃO ASSISTIDA, AR CONDICIONADO, DESEMBAÇADOR DE VIDROS, RÁDIO AM/FM, EMPLACADO, COM SEGURO TOTAL, INCLUSIVE MANUTENÇÃO E COMBUSTÍVEL (CUSTO VARIÁVEL)</t>
  </si>
  <si>
    <t>CO-27676</t>
  </si>
  <si>
    <t xml:space="preserve">VEÍCULO TIPO VAN, COM CAPACIDADE PARA QUINZE (15) LUGARES, OBEDECIDOS OS SEGUINTES REQUISITOS MÍNIMOS: TER NO MÁXIMO UM (1) ANO DE USO, ATÉ 20.000KM RODADOS, POTÊNCIA MÍNIMA DE 130CV, DIREÇÃO ASSISTIDA, AR CONDICIONADO, DESEMBAÇADOR DE VIDROS, RÁDIO AM/FM, EMPLACADO, COM SEGURO TOTAL (CUSTO FIXO), EXCLUSIVE QUILÔMETRO RODADO (CUSTO VARIÁVEL)</t>
  </si>
  <si>
    <t>CO-27677</t>
  </si>
  <si>
    <t xml:space="preserve">VEÍCULO TIPO VAN, COM CAPACIDADE PARA QUINZE (15) LUGARES, OBEDECIDOS OS SEGUINTES REQUISITOS MÍNIMOS: TER NO MÁXIMO UM (1) ANO DE USO, ATÉ 20.000KM RODADOS, POTÊNCIA MÍNIMA DE 130CV, DIREÇÃO ASSISTIDA, AR CONDICIONADO, DESEMBAÇADOR DE VIDROS, RÁDIO AM/FM, EMPLACADO, COM SEGURO TOTAL, INCLUSIVE MANUTENÇÃO E COMBUSTÍVEL (CUSTO VARIÁVEL)</t>
  </si>
  <si>
    <t>PROJETO</t>
  </si>
  <si>
    <t xml:space="preserve">LEVANTAMENTO PLANIALTIMÉTRICO</t>
  </si>
  <si>
    <t>CO-27369</t>
  </si>
  <si>
    <t xml:space="preserve">LEVANTAMENTO PLANIALTIMÉTRICO E CADASTRAL - TERRENO MAIOR QUE 50.001 M2</t>
  </si>
  <si>
    <t>CO-27361</t>
  </si>
  <si>
    <t xml:space="preserve">LEVANTAMENTO PLANIALTIMÉTRICO E CADASTRAL -TERRENO ATÉ 2.000 M2</t>
  </si>
  <si>
    <t>CO-27367</t>
  </si>
  <si>
    <t xml:space="preserve">LEVANTAMENTO PLANIALTIMÉTRICO E CADASTRAL -TERRENO DE 10.001 A 50.000 M2</t>
  </si>
  <si>
    <t>CO-27363</t>
  </si>
  <si>
    <t xml:space="preserve">LEVANTAMENTO PLANIALTIMÉTRICO E CADASTRAL -TERRENO DE 2.001 A 10.000 M2</t>
  </si>
  <si>
    <t xml:space="preserve">PLANILHAS ORÇAMENTÁRIAS</t>
  </si>
  <si>
    <t>CO-27397</t>
  </si>
  <si>
    <t xml:space="preserve">PLANILHA ORÇAMENTÁRIA PARA CONSTRUÇÕES NOVAS - ÁREA ACIMA DE 10.000 M2</t>
  </si>
  <si>
    <t>CO-27390</t>
  </si>
  <si>
    <t xml:space="preserve">PLANILHA ORÇAMENTÁRIA PARA CONSTRUÇÕES NOVAS - ÁREA ATÉ 1.000 M2</t>
  </si>
  <si>
    <t>CO-27391</t>
  </si>
  <si>
    <t xml:space="preserve">PLANILHA ORÇAMENTÁRIA PARA CONSTRUÇÕES NOVAS - ÁREA DE 1.001 M2 A 2.000 M2</t>
  </si>
  <si>
    <t>CO-27392</t>
  </si>
  <si>
    <t xml:space="preserve">PLANILHA ORÇAMENTÁRIA PARA CONSTRUÇÕES NOVAS - ÁREA DE 2.001 M2 A 4.000 M2</t>
  </si>
  <si>
    <t>CO-27394</t>
  </si>
  <si>
    <t xml:space="preserve">PLANILHA ORÇAMENTÁRIA PARA CONSTRUÇÕES NOVAS - ÁREA DE 4.001 M2 A 6.000 M2</t>
  </si>
  <si>
    <t>CO-27395</t>
  </si>
  <si>
    <t xml:space="preserve">PLANILHA ORÇAMENTÁRIA PARA CONSTRUÇÕES NOVAS - ÁREA DE 6.001 M2 A 8.000 M2</t>
  </si>
  <si>
    <t>CO-27396</t>
  </si>
  <si>
    <t xml:space="preserve">PLANILHA ORÇAMENTÁRIA PARA CONSTRUÇÕES NOVAS - ÁREA DE 8.001 M2 A 10.000 M2</t>
  </si>
  <si>
    <t>CO-27413</t>
  </si>
  <si>
    <t xml:space="preserve">PLANILHA ORÇAMENTÁRIA PARA OBRAS DE INFRAESTRUTURA</t>
  </si>
  <si>
    <t>CO-27388</t>
  </si>
  <si>
    <t xml:space="preserve">PLANILHA ORÇAMENTÁRIA PARA PROJETOS DE IMPLANTAÇÃO DE EDIFICAÇÃO - ÁREA ACIMA DE 16.000 M2</t>
  </si>
  <si>
    <t>CO-27382</t>
  </si>
  <si>
    <t xml:space="preserve">PLANILHA ORÇAMENTÁRIA PARA PROJETOS DE IMPLANTAÇÃO DE EDIFICAÇÃO - ÁREA DE 11.001 M2 ATÉ 13.000 M2</t>
  </si>
  <si>
    <t>CO-27385</t>
  </si>
  <si>
    <t xml:space="preserve">PLANILHA ORÇAMENTÁRIA PARA PROJETOS DE IMPLANTAÇÃO DE EDIFICAÇÃO - ÁREA DE 13.001 M2 ATÉ 16.000 M2</t>
  </si>
  <si>
    <t>CO-27375</t>
  </si>
  <si>
    <t xml:space="preserve">PLANILHA ORÇAMENTÁRIA PARA PROJETOS DE IMPLANTAÇÃO DE EDIFICAÇÃO - ÁREA DE 6.001 M2 ATÉ 7.000 M2</t>
  </si>
  <si>
    <t>CO-27378</t>
  </si>
  <si>
    <t xml:space="preserve">PLANILHA ORÇAMENTÁRIA PARA PROJETOS DE IMPLANTAÇÃO DE EDIFICAÇÃO - ÁREA DE 7.001 M2 ATÉ 9.000 M2</t>
  </si>
  <si>
    <t>CO-27380</t>
  </si>
  <si>
    <t xml:space="preserve">PLANILHA ORÇAMENTÁRIA PARA PROJETOS DE IMPLANTAÇÃO DE EDIFICAÇÃO - ÁREA DE 9.001 M2 ATÉ 11.000 M2</t>
  </si>
  <si>
    <t>CO-27372</t>
  </si>
  <si>
    <t xml:space="preserve">PLANILHA ORÇAMENTÁRIA PARA PROJETOS DE IMPLANTAÇÃO DE EDIFICAÇÃO ÁREA ATÉ 6.000 M2</t>
  </si>
  <si>
    <t>CO-27405</t>
  </si>
  <si>
    <t xml:space="preserve">PLANILHA ORÇAMENTÁRIA PARA REFORMA E/OU AMPLIAÇÃO DE EDIFICAÇÕES EXISTENTES - ÁREA ACIMA DE 10.000 M2</t>
  </si>
  <si>
    <t>CO-27400</t>
  </si>
  <si>
    <t xml:space="preserve">PLANILHA ORÇAMENTÁRIA PARA REFORMA E/OU AMPLIAÇÃO DE EDIFICAÇÕES EXISTENTES - ÁREA DE 1.001 M2 A 2.000 M2</t>
  </si>
  <si>
    <t>CO-27401</t>
  </si>
  <si>
    <t xml:space="preserve">PLANILHA ORÇAMENTÁRIA PARA REFORMA E/OU AMPLIAÇÃO DE EDIFICAÇÕES EXISTENTES - ÁREA DE 2.001 M2 A 4.000 M2</t>
  </si>
  <si>
    <t>CO-27402</t>
  </si>
  <si>
    <t xml:space="preserve">PLANILHA ORÇAMENTÁRIA PARA REFORMA E/OU AMPLIAÇÃO DE EDIFICAÇÕES EXISTENTES - ÁREA DE 4.001 M2 A 6.000 M2</t>
  </si>
  <si>
    <t>CO-27403</t>
  </si>
  <si>
    <t xml:space="preserve">PLANILHA ORÇAMENTÁRIA PARA REFORMA E/OU AMPLIAÇÃO DE EDIFICAÇÕES EXISTENTES - ÁREA DE 6.001 M2 A 8.000 M2</t>
  </si>
  <si>
    <t>CO-27404</t>
  </si>
  <si>
    <t xml:space="preserve">PLANILHA ORÇAMENTÁRIA PARA REFORMA E/OU AMPLIAÇÃO DE EDIFICAÇÕES EXISTENTES - ÁREA DE 8.001 M2 A 10.000 M2</t>
  </si>
  <si>
    <t>CO-27399</t>
  </si>
  <si>
    <t xml:space="preserve">PLANILHA ORÇAMENTÁRIA PARA REFORMA E/OU AMPLIAÇÃO DE EDIFICAÇÕES EXISTENTES- ÁREA ATÉ 1.000 M2</t>
  </si>
  <si>
    <t>CO-27412</t>
  </si>
  <si>
    <t xml:space="preserve">PLANILHA ORÇAMENTÁRIA PARA REFORMA E/OU AMPLIAÇÃO DE PATRIMÔNIOS HISTÓRICOS - ÁREA ACIMA DE 10.000 M2</t>
  </si>
  <si>
    <t>CO-27406</t>
  </si>
  <si>
    <t xml:space="preserve">PLANILHA ORÇAMENTÁRIA PARA REFORMA E/OU AMPLIAÇÃO DE PATRIMÔNIOS HISTÓRICOS - ÁREA ATÉ 1.000 M2</t>
  </si>
  <si>
    <t>CO-27407</t>
  </si>
  <si>
    <t xml:space="preserve">PLANILHA ORÇAMENTÁRIA PARA REFORMA E/OU AMPLIAÇÃO DE PATRIMÔNIOS HISTÓRICOS - ÁREA DE 1.001 M2 A 2.000 M2</t>
  </si>
  <si>
    <t>CO-27408</t>
  </si>
  <si>
    <t xml:space="preserve">PLANILHA ORÇAMENTÁRIA PARA REFORMA E/OU AMPLIAÇÃO DE PATRIMÔNIOS HISTÓRICOS - ÁREA DE 2.001 M2 A 4.000 M2</t>
  </si>
  <si>
    <t>CO-27409</t>
  </si>
  <si>
    <t xml:space="preserve">PLANILHA ORÇAMENTÁRIA PARA REFORMA E/OU AMPLIAÇÃO DE PATRIMÔNIOS HISTÓRICOS - ÁREA DE 4.001 M2 A 6.000 M2</t>
  </si>
  <si>
    <t>CO-27410</t>
  </si>
  <si>
    <t xml:space="preserve">PLANILHA ORÇAMENTÁRIA PARA REFORMA E/OU AMPLIAÇÃO DE PATRIMÔNIOS HISTÓRICOS - ÁREA DE 6.001 M2 A 8.000 M2</t>
  </si>
  <si>
    <t>CO-27411</t>
  </si>
  <si>
    <t xml:space="preserve">PLANILHA ORÇAMENTÁRIA PARA REFORMA E/OU AMPLIAÇÃO DE PATRIMÔNIOS HISTÓRICOS - ÁREA DE 8.001 M2 A 10.000 M2</t>
  </si>
  <si>
    <t xml:space="preserve">PROJETOS DE EDIFICAÇÃO</t>
  </si>
  <si>
    <t>CO-27417</t>
  </si>
  <si>
    <t xml:space="preserve">ANTEPROJETO DE EDIFICAÇÃO - ÁREA &gt; 3.000 M2</t>
  </si>
  <si>
    <t>CO-27414</t>
  </si>
  <si>
    <t xml:space="preserve">ANTEPROJETO DE EDIFICAÇÃO - ÁREA &lt;= 600 M2</t>
  </si>
  <si>
    <t>CO-27416</t>
  </si>
  <si>
    <t xml:space="preserve">ANTEPROJETO DE EDIFICAÇÃO - 1.500 M2 &lt; ÁREA &lt;= 3.000 M2</t>
  </si>
  <si>
    <t>CO-27415</t>
  </si>
  <si>
    <t xml:space="preserve">ANTEPROJETO DE EDIFICAÇÃO - 600 M2 &lt; ÁREA &lt;= 1.500 M2</t>
  </si>
  <si>
    <t>CO-27418</t>
  </si>
  <si>
    <t xml:space="preserve">ANTEPROJETO DE IMPLANTAÇÃO DE EDIFICAÇÃO PADRÃO COM ÁREA DE PROJEÇÃO &lt; = 600 M2</t>
  </si>
  <si>
    <t>CO-27421</t>
  </si>
  <si>
    <t xml:space="preserve">ANTEPROJETO DE IMPLANTAÇÃO DE EDIFICAÇÃO PADRÃO COM ÁREA DE PROJEÇÃO &gt; 3.000 M2</t>
  </si>
  <si>
    <t>CO-27420</t>
  </si>
  <si>
    <t xml:space="preserve">ANTEPROJETO DE IMPLANTAÇÃO DE EDIFICAÇÃO PADRÃO COM 1.500 &lt; ÁREA DE PROJEÇÃO &lt;= 3.000 M2</t>
  </si>
  <si>
    <t>CO-27419</t>
  </si>
  <si>
    <t xml:space="preserve">ANTEPROJETO DE IMPLANTAÇÃO DE EDIFICAÇÃO PADRÃO COM 600 M2 &lt; ÁREA DE PROJEÇÃO = 1.500 M2</t>
  </si>
  <si>
    <t>CO-27493</t>
  </si>
  <si>
    <t xml:space="preserve">COMPATIBILIZAÇÃO DE PROJETOS COM ACIMA DE 100.000 M2</t>
  </si>
  <si>
    <t>CO-27487</t>
  </si>
  <si>
    <t xml:space="preserve">COMPATIBILIZAÇÃO DE PROJETOS COM ÁREA ATÉ 10.000 M2</t>
  </si>
  <si>
    <t>CO-27488</t>
  </si>
  <si>
    <t xml:space="preserve">COMPATIBILIZAÇÃO DE PROJETOS COM ÁREA DE 10.001 M2 ATÉ 20.000 M2</t>
  </si>
  <si>
    <t>CO-27489</t>
  </si>
  <si>
    <t xml:space="preserve">COMPATIBILIZAÇÃO DE PROJETOS COM ÁREA DE 20.001 M2 ATÉ 40.000 M2</t>
  </si>
  <si>
    <t>CO-27490</t>
  </si>
  <si>
    <t xml:space="preserve">COMPATIBILIZAÇÃO DE PROJETOS COM ÁREA DE 40.001 M2 ATÉ 60.000 M2</t>
  </si>
  <si>
    <t>CO-27491</t>
  </si>
  <si>
    <t xml:space="preserve">COMPATIBILIZAÇÃO DE PROJETOS COM ÁREA DE 60.001 M2 ATÉ 80.000 M2</t>
  </si>
  <si>
    <t>CO-27492</t>
  </si>
  <si>
    <t xml:space="preserve">COMPATIBILIZAÇÃO DE PROJETOS COM ÁREA DE 80.001 M2 ATÉ 100.000 M2</t>
  </si>
  <si>
    <t>CO-27494</t>
  </si>
  <si>
    <t xml:space="preserve">COORDENAÇÃO DE PROJETOS</t>
  </si>
  <si>
    <t>CO-27486</t>
  </si>
  <si>
    <t xml:space="preserve">DESENHO DE CADASTRO DE CONSTRUÇÕES EXISTENTES</t>
  </si>
  <si>
    <t xml:space="preserve">PR A1</t>
  </si>
  <si>
    <t>CO-27470</t>
  </si>
  <si>
    <t xml:space="preserve">DESENHO E CÓPIA DE PROJETOS</t>
  </si>
  <si>
    <t>CO-27423</t>
  </si>
  <si>
    <t xml:space="preserve">DESENVOLVIMENTO E DETALHAMENTO DE PROJETO ARQUITETÔNICO</t>
  </si>
  <si>
    <t>CO-27482</t>
  </si>
  <si>
    <t xml:space="preserve">DESENVOLVIMENTO E DETALHAMENTO DE PROJETOS COMPLEMENTARES</t>
  </si>
  <si>
    <t>CO-27483</t>
  </si>
  <si>
    <t xml:space="preserve">PERSPECTIVA COLORIDA (50X70)CM</t>
  </si>
  <si>
    <t>CO-27485</t>
  </si>
  <si>
    <t xml:space="preserve">PLANTA HUMANIZADA COLORIDA (50X70)CM</t>
  </si>
  <si>
    <t>CO-4092</t>
  </si>
  <si>
    <t xml:space="preserve">PROJETO DE ANDAIME FACHADEIRO COM EMISSÃO DE ART</t>
  </si>
  <si>
    <t>CO-4091</t>
  </si>
  <si>
    <t xml:space="preserve">PROJETO DE ELEVADOR COM MEMORIAL DESCRITIVO</t>
  </si>
  <si>
    <t>CO-27471</t>
  </si>
  <si>
    <t xml:space="preserve">PROJETO DE LAYOUT</t>
  </si>
  <si>
    <t>CO-27477</t>
  </si>
  <si>
    <t xml:space="preserve">PROJETO EXECUTIVO DE ACÚSTICA</t>
  </si>
  <si>
    <t>CO-27478</t>
  </si>
  <si>
    <t xml:space="preserve">PROJETO EXECUTIVO DE AQUECIMENTO SOLAR E REDE DE ÁGUA QUENTE</t>
  </si>
  <si>
    <t>CO-27429</t>
  </si>
  <si>
    <t xml:space="preserve">PROJETO EXECUTIVO DE AR CONDICIONADO/VENTILAÇÃO/CLIMATIZAÇÃO</t>
  </si>
  <si>
    <t>CO-27422</t>
  </si>
  <si>
    <t xml:space="preserve">PROJETO EXECUTIVO DE ARQUITETURA</t>
  </si>
  <si>
    <t>CO-3952</t>
  </si>
  <si>
    <t xml:space="preserve">PROJETO EXECUTIVO DE AUTOMAÇÃO</t>
  </si>
  <si>
    <t>CO-27432</t>
  </si>
  <si>
    <t xml:space="preserve">PROJETO EXECUTIVO DE CABEAMENTO ESTRUTURADO</t>
  </si>
  <si>
    <t>CO-27426</t>
  </si>
  <si>
    <t xml:space="preserve">PROJETO EXECUTIVO DE DRENAGEM PLUVIAL</t>
  </si>
  <si>
    <t>CO-3951</t>
  </si>
  <si>
    <t xml:space="preserve">PROJETO EXECUTIVO DE ENGRADAMENTO DE MADEIRA</t>
  </si>
  <si>
    <t>CO-27473</t>
  </si>
  <si>
    <t xml:space="preserve">PROJETO EXECUTIVO DE ENGRADAMENTO METÁLICO</t>
  </si>
  <si>
    <t>CO-4093</t>
  </si>
  <si>
    <t xml:space="preserve">PROJETO EXECUTIVO DE ESQUADRIAS</t>
  </si>
  <si>
    <t>CO-27427</t>
  </si>
  <si>
    <t xml:space="preserve">PROJETO EXECUTIVO DE ESTRUTURA DE CONCRETO</t>
  </si>
  <si>
    <t>CO-27428</t>
  </si>
  <si>
    <t xml:space="preserve">PROJETO EXECUTIVO DE ESTRUTURA METÁLICA</t>
  </si>
  <si>
    <t>CO-27480</t>
  </si>
  <si>
    <t xml:space="preserve">PROJETO EXECUTIVO DE GASES MEDICINAIS</t>
  </si>
  <si>
    <t>CO-4094</t>
  </si>
  <si>
    <t xml:space="preserve">PROJETO EXECUTIVO DE GEOTECNIA</t>
  </si>
  <si>
    <t>CO-27481</t>
  </si>
  <si>
    <t xml:space="preserve">PROJETO EXECUTIVO DE GLP</t>
  </si>
  <si>
    <t>CO-27475</t>
  </si>
  <si>
    <t xml:space="preserve">PROJETO EXECUTIVO DE IMPERMEABILIZAÇÃO</t>
  </si>
  <si>
    <t>CO-27433</t>
  </si>
  <si>
    <t xml:space="preserve">PROJETO EXECUTIVO DE INFRAESTRUTURA DE CABEAMENTO ESTRUTURADO/CFTV/ALARME/SEGURANÇA/SONORIZAÇÃO</t>
  </si>
  <si>
    <t>CO-4089</t>
  </si>
  <si>
    <t xml:space="preserve">PROJETO EXECUTIVO DE INFRAESTRUTURA VIÁRIA NO ESTACIONAMENTO</t>
  </si>
  <si>
    <t>CO-27431</t>
  </si>
  <si>
    <t xml:space="preserve">PROJETO EXECUTIVO DE INSTALAÇÕES ELÉTRICAS</t>
  </si>
  <si>
    <t>CO-27479</t>
  </si>
  <si>
    <t xml:space="preserve">PROJETO EXECUTIVO DE INSTALAÇÕES FLUIDO MECÂNICAS</t>
  </si>
  <si>
    <t>CO-27430</t>
  </si>
  <si>
    <t xml:space="preserve">PROJETO EXECUTIVO DE INSTALAÇÕES HIDROSSANITÁRIAS</t>
  </si>
  <si>
    <t>CO-27474</t>
  </si>
  <si>
    <t xml:space="preserve">PROJETO EXECUTIVO DE IRRIGAÇÃO</t>
  </si>
  <si>
    <t>CO-4086</t>
  </si>
  <si>
    <t xml:space="preserve">PROJETO EXECUTIVO DE LINHA DE VIDA</t>
  </si>
  <si>
    <t>CO-4088</t>
  </si>
  <si>
    <t xml:space="preserve">PROJETO EXECUTIVO DE LOGÍSTICA</t>
  </si>
  <si>
    <t>CO-27476</t>
  </si>
  <si>
    <t xml:space="preserve">PROJETO EXECUTIVO DE PAISAGISMO</t>
  </si>
  <si>
    <t>CO-27468</t>
  </si>
  <si>
    <t xml:space="preserve">PROJETO EXECUTIVO DE PREVENÇÃO E COMBATE A INCÊNDIO</t>
  </si>
  <si>
    <t>CO-27469</t>
  </si>
  <si>
    <t xml:space="preserve">PROJETO EXECUTIVO DE PROGRAMAÇÃO VISUAL</t>
  </si>
  <si>
    <t>CO-4090</t>
  </si>
  <si>
    <t xml:space="preserve">PROJETO EXECUTIVO DE SINALIZAÇÃO VIÁRIA INTERNA, HORIZONTAL E VERTICAL (ESTACIONAMENTO)</t>
  </si>
  <si>
    <t>CO-3953</t>
  </si>
  <si>
    <t xml:space="preserve">PROJETO EXECUTIVO DE SONORIZAÇÃO/ALARME/CFTV</t>
  </si>
  <si>
    <t>CO-27434</t>
  </si>
  <si>
    <t xml:space="preserve">PROJETO EXECUTIVO DE SPDA</t>
  </si>
  <si>
    <t>CO-27424</t>
  </si>
  <si>
    <t xml:space="preserve">PROJETO EXECUTIVO DE TERRAPLENAGEM - PLANTA</t>
  </si>
  <si>
    <t>CO-27425</t>
  </si>
  <si>
    <t xml:space="preserve">PROJETO EXECUTIVO DE TERRAPLENAGEM - SEÇÕES</t>
  </si>
  <si>
    <t>CO-27472</t>
  </si>
  <si>
    <t xml:space="preserve">PROJETO EXECUTIVO LUMINOTÉCNICO</t>
  </si>
  <si>
    <t>CO-27484</t>
  </si>
  <si>
    <t xml:space="preserve">VISTA TRATADA COLORIDA (50X70)CM</t>
  </si>
  <si>
    <t xml:space="preserve">VISTORIA E CADASTRO</t>
  </si>
  <si>
    <t>CO-27499</t>
  </si>
  <si>
    <t xml:space="preserve">DESLOCAMENTO INTERMUNICIPAL</t>
  </si>
  <si>
    <t>CO-27498</t>
  </si>
  <si>
    <t xml:space="preserve">TÉCNICO DE NÍVEL MÉDIO, INCLUSIVE ENCARGOS COMPLEMENTARES</t>
  </si>
  <si>
    <t xml:space="preserve">RELATÓRIO TÉCNICO</t>
  </si>
  <si>
    <t>CO-27379</t>
  </si>
  <si>
    <t xml:space="preserve">COMO CONSTRUÍDO ("AS BUILT") DE PROJETOS COM  ACIMA DE 100.000 M2</t>
  </si>
  <si>
    <t>CO-27389</t>
  </si>
  <si>
    <t xml:space="preserve">COMO CONSTRUÍDO ("AS BUILT") DE PROJETOS COM ÁREA ATÉ 10.000 M2</t>
  </si>
  <si>
    <t>CO-27387</t>
  </si>
  <si>
    <t xml:space="preserve">COMO CONSTRUÍDO ("AS BUILT") DE PROJETOS COM ÁREA DE 10.001 M2 ATÉ 20.000 M2</t>
  </si>
  <si>
    <t>CO-27386</t>
  </si>
  <si>
    <t xml:space="preserve">COMO CONSTRUÍDO ("AS BUILT") DE PROJETOS COM ÁREA DE 20.001 M2 ATÉ 40.000 M2</t>
  </si>
  <si>
    <t>CO-27384</t>
  </si>
  <si>
    <t xml:space="preserve">COMO CONSTRUÍDO ("AS BUILT") DE PROJETOS COM ÁREA DE 40.001 M2 ATÉ 60.000 M2</t>
  </si>
  <si>
    <t>CO-27383</t>
  </si>
  <si>
    <t xml:space="preserve">COMO CONSTRUÍDO ("AS BUILT") DE PROJETOS COM ÁREA DE 60.001 M2 ATÉ 80.000 M2</t>
  </si>
  <si>
    <t>CO-27381</t>
  </si>
  <si>
    <t xml:space="preserve">COMO CONSTRUÍDO ("AS BUILT") DE PROJETOS COM ÁREA DE 80.001 M2 ATÉ 100.000 M2</t>
  </si>
  <si>
    <t>CO-27439</t>
  </si>
  <si>
    <t xml:space="preserve">ESPECIFICAÇÃO DOS MATERIAIS COM MEMORIAL DESCRITIVO  PARA OBRAS DE INFRAESTRUTURA</t>
  </si>
  <si>
    <t>CO-27454</t>
  </si>
  <si>
    <t xml:space="preserve">ESPECIFICAÇÃO DOS MATERIAIS COM MEMORIAL DESCRITIVO DE CADA AMBIENTE E EQUIPAMENTOS PARA CONSTRUÇÕES NOVAS - ÁREA ACIMA DE 10.000 M2</t>
  </si>
  <si>
    <t>CO-27460</t>
  </si>
  <si>
    <t xml:space="preserve">ESPECIFICAÇÃO DOS MATERIAIS COM MEMORIAL DESCRITIVO DE CADA AMBIENTE E EQUIPAMENTOS PARA CONSTRUÇÕES NOVAS - ÁREA ATÉ 1.000 M2</t>
  </si>
  <si>
    <t>CO-27459</t>
  </si>
  <si>
    <t xml:space="preserve">ESPECIFICAÇÃO DOS MATERIAIS COM MEMORIAL DESCRITIVO DE CADA AMBIENTE E EQUIPAMENTOS PARA CONSTRUÇÕES NOVAS - ÁREA DE 1.001 M2 A 2.000 M2</t>
  </si>
  <si>
    <t>CO-27458</t>
  </si>
  <si>
    <t xml:space="preserve">ESPECIFICAÇÃO DOS MATERIAIS COM MEMORIAL DESCRITIVO DE CADA AMBIENTE E EQUIPAMENTOS PARA CONSTRUÇÕES NOVAS - ÁREA DE 2.001 M2 A 4.000 M2</t>
  </si>
  <si>
    <t>CO-27457</t>
  </si>
  <si>
    <t xml:space="preserve">ESPECIFICAÇÃO DOS MATERIAIS COM MEMORIAL DESCRITIVO DE CADA AMBIENTE E EQUIPAMENTOS PARA CONSTRUÇÕES NOVAS - ÁREA DE 4.001 M2 A 6.000 M2</t>
  </si>
  <si>
    <t>CO-27456</t>
  </si>
  <si>
    <t xml:space="preserve">ESPECIFICAÇÃO DOS MATERIAIS COM MEMORIAL DESCRITIVO DE CADA AMBIENTE E EQUIPAMENTOS PARA CONSTRUÇÕES NOVAS - ÁREA DE 6.001 M2 A 8.000 M2</t>
  </si>
  <si>
    <t>CO-27455</t>
  </si>
  <si>
    <t xml:space="preserve">ESPECIFICAÇÃO DOS MATERIAIS COM MEMORIAL DESCRITIVO DE CADA AMBIENTE E EQUIPAMENTOS PARA CONSTRUÇÕES NOVAS - ÁREA DE 8.001 M2 A 10.000 M2</t>
  </si>
  <si>
    <t>CO-27461</t>
  </si>
  <si>
    <t xml:space="preserve">ESPECIFICAÇÃO DOS MATERIAIS COM MEMORIAL DESCRITIVO DE CADA AMBIENTE E EQUIPAMENTOS PARA PROJETOS DE IMPLANTAÇÃO DE EDIFICAÇÃO - ÁREA ACIMA DE 16.000 M2</t>
  </si>
  <si>
    <t>CO-27463</t>
  </si>
  <si>
    <t xml:space="preserve">ESPECIFICAÇÃO DOS MATERIAIS COM MEMORIAL DESCRITIVO DE CADA AMBIENTE E EQUIPAMENTOS PARA PROJETOS DE IMPLANTAÇÃO DE EDIFICAÇÃO - ÁREA DE 11.001 M2 ATÉ 13.000 M2</t>
  </si>
  <si>
    <t>CO-27462</t>
  </si>
  <si>
    <t xml:space="preserve">ESPECIFICAÇÃO DOS MATERIAIS COM MEMORIAL DESCRITIVO DE CADA AMBIENTE E EQUIPAMENTOS PARA PROJETOS DE IMPLANTAÇÃO DE EDIFICAÇÃO - ÁREA DE 13.001 M2 ATÉ 16.000 M2</t>
  </si>
  <si>
    <t>CO-27466</t>
  </si>
  <si>
    <t xml:space="preserve">ESPECIFICAÇÃO DOS MATERIAIS COM MEMORIAL DESCRITIVO DE CADA AMBIENTE E EQUIPAMENTOS PARA PROJETOS DE IMPLANTAÇÃO DE EDIFICAÇÃO - ÁREA DE 6.001 M2 ATÉ 7.000 M2</t>
  </si>
  <si>
    <t>CO-27465</t>
  </si>
  <si>
    <t xml:space="preserve">ESPECIFICAÇÃO DOS MATERIAIS COM MEMORIAL DESCRITIVO DE CADA AMBIENTE E EQUIPAMENTOS PARA PROJETOS DE IMPLANTAÇÃO DE EDIFICAÇÃO - ÁREA DE 7.001 M2 ATÉ 9.000 M2</t>
  </si>
  <si>
    <t>CO-27464</t>
  </si>
  <si>
    <t xml:space="preserve">ESPECIFICAÇÃO DOS MATERIAIS COM MEMORIAL DESCRITIVO DE CADA AMBIENTE E EQUIPAMENTOS PARA PROJETOS DE IMPLANTAÇÃO DE EDIFICAÇÃO - ÁREA DE 9.001 M2 ATÉ 11.000 M2</t>
  </si>
  <si>
    <t>CO-27467</t>
  </si>
  <si>
    <t xml:space="preserve">ESPECIFICAÇÃO DOS MATERIAIS COM MEMORIAL DESCRITIVO DE CADA AMBIENTE E EQUIPAMENTOS PARA PROJETOS DE IMPLANTAÇÃO DE EDIFICAÇÃO ÁREA ATÉ 6.000 M2</t>
  </si>
  <si>
    <t>CO-27447</t>
  </si>
  <si>
    <t xml:space="preserve">ESPECIFICAÇÃO DOS MATERIAIS COM MEMORIAL DESCRITIVO DE CADA AMBIENTE E EQUIPAMENTOS PARA REFORMA E/OU AMPLIAÇÃO DE EDIFICAÇÕES EXISTENTES - ÁREA ACIMA DE 10.000 M2</t>
  </si>
  <si>
    <t>CO-27452</t>
  </si>
  <si>
    <t xml:space="preserve">ESPECIFICAÇÃO DOS MATERIAIS COM MEMORIAL DESCRITIVO DE CADA AMBIENTE E EQUIPAMENTOS PARA REFORMA E/OU AMPLIAÇÃO DE EDIFICAÇÕES EXISTENTES - ÁREA DE 1.001 M2 A 2.000 M2</t>
  </si>
  <si>
    <t>CO-27451</t>
  </si>
  <si>
    <t xml:space="preserve">ESPECIFICAÇÃO DOS MATERIAIS COM MEMORIAL DESCRITIVO DE CADA AMBIENTE E EQUIPAMENTOS PARA REFORMA E/OU AMPLIAÇÃO DE EDIFICAÇÕES EXISTENTES - ÁREA DE 2.001 M2 A 4.000 M2</t>
  </si>
  <si>
    <t>CO-27450</t>
  </si>
  <si>
    <t xml:space="preserve">ESPECIFICAÇÃO DOS MATERIAIS COM MEMORIAL DESCRITIVO DE CADA AMBIENTE E EQUIPAMENTOS PARA REFORMA E/OU AMPLIAÇÃO DE EDIFICAÇÕES EXISTENTES - ÁREA DE 4.001 M2 A 6.000 M2</t>
  </si>
  <si>
    <t>CO-27449</t>
  </si>
  <si>
    <t xml:space="preserve">ESPECIFICAÇÃO DOS MATERIAIS COM MEMORIAL DESCRITIVO DE CADA AMBIENTE E EQUIPAMENTOS PARA REFORMA E/OU AMPLIAÇÃO DE EDIFICAÇÕES EXISTENTES - ÁREA DE 6.001 M2 A 8.000 M2</t>
  </si>
  <si>
    <t>CO-27448</t>
  </si>
  <si>
    <t xml:space="preserve">ESPECIFICAÇÃO DOS MATERIAIS COM MEMORIAL DESCRITIVO DE CADA AMBIENTE E EQUIPAMENTOS PARA REFORMA E/OU AMPLIAÇÃO DE EDIFICAÇÕES EXISTENTES - ÁREA DE 8.001 M2 A 10.000 M2</t>
  </si>
  <si>
    <t>CO-27453</t>
  </si>
  <si>
    <t xml:space="preserve">ESPECIFICAÇÃO DOS MATERIAIS COM MEMORIAL DESCRITIVO DE CADA AMBIENTE E EQUIPAMENTOS PARA REFORMA E/OU AMPLIAÇÃO DE EDIFICAÇÕES EXISTENTES- ÁREA ATÉ 1.000 M2</t>
  </si>
  <si>
    <t>CO-27440</t>
  </si>
  <si>
    <t xml:space="preserve">ESPECIFICAÇÃO DOS MATERIAIS COM MEMORIAL DESCRITIVO DE CADA AMBIENTE E EQUIPAMENTOS PARA REFORMA E/OU AMPLIAÇÃO DE PATRIMÔNIOS HISTÓRICOS - ÁREA ACIMA DE 10.000 M2</t>
  </si>
  <si>
    <t>CO-27446</t>
  </si>
  <si>
    <t xml:space="preserve">ESPECIFICAÇÃO DOS MATERIAIS COM MEMORIAL DESCRITIVO DE CADA AMBIENTE E EQUIPAMENTOS PARA REFORMA E/OU AMPLIAÇÃO DE PATRIMÔNIOS HISTÓRICOS - ÁREA ATÉ 1.000 M2</t>
  </si>
  <si>
    <t>CO-27445</t>
  </si>
  <si>
    <t xml:space="preserve">ESPECIFICAÇÃO DOS MATERIAIS COM MEMORIAL DESCRITIVO DE CADA AMBIENTE E EQUIPAMENTOS PARA REFORMA E/OU AMPLIAÇÃO DE PATRIMÔNIOS HISTÓRICOS - ÁREA DE 1.001 M2 A 2.000 M2</t>
  </si>
  <si>
    <t>CO-27444</t>
  </si>
  <si>
    <t xml:space="preserve">ESPECIFICAÇÃO DOS MATERIAIS COM MEMORIAL DESCRITIVO DE CADA AMBIENTE E EQUIPAMENTOS PARA REFORMA E/OU AMPLIAÇÃO DE PATRIMÔNIOS HISTÓRICOS - ÁREA DE 2.001 M2 A 4.000 M2</t>
  </si>
  <si>
    <t>CO-27443</t>
  </si>
  <si>
    <t xml:space="preserve">ESPECIFICAÇÃO DOS MATERIAIS COM MEMORIAL DESCRITIVO DE CADA AMBIENTE E EQUIPAMENTOS PARA REFORMA E/OU AMPLIAÇÃO DE PATRIMÔNIOS HISTÓRICOS - ÁREA DE 4.001 M2 A 6.000 M2</t>
  </si>
  <si>
    <t>CO-27442</t>
  </si>
  <si>
    <t xml:space="preserve">ESPECIFICAÇÃO DOS MATERIAIS COM MEMORIAL DESCRITIVO DE CADA AMBIENTE E EQUIPAMENTOS PARA REFORMA E/OU AMPLIAÇÃO DE PATRIMÔNIOS HISTÓRICOS - ÁREA DE 6.001 M2 A 8.000 M2</t>
  </si>
  <si>
    <t>CO-27441</t>
  </si>
  <si>
    <t xml:space="preserve">ESPECIFICAÇÃO DOS MATERIAIS COM MEMORIAL DESCRITIVO DE CADA AMBIENTE E EQUIPAMENTOS PARA REFORMA E/OU AMPLIAÇÃO DE PATRIMÔNIOS HISTÓRICOS - ÁREA DE 8.001 M2 A 10.000 M2</t>
  </si>
  <si>
    <t>CO-27368</t>
  </si>
  <si>
    <t xml:space="preserve">MANUAL DE USO, OPERAÇÃO E MANUTENÇÃO DAS EDIFICAÇÕES PARA CONSTRUÇÕES NOVAS - ÁREA ACIMA DE 10.000 M2</t>
  </si>
  <si>
    <t>CO-27377</t>
  </si>
  <si>
    <t xml:space="preserve">MANUAL DE USO, OPERAÇÃO E MANUTENÇÃO DAS EDIFICAÇÕES PARA CONSTRUÇÕES NOVAS - ÁREA ATÉ 1.000 M2</t>
  </si>
  <si>
    <t>CO-27376</t>
  </si>
  <si>
    <t xml:space="preserve">MANUAL DE USO, OPERAÇÃO E MANUTENÇÃO DAS EDIFICAÇÕES PARA CONSTRUÇÕES NOVAS - ÁREA DE 1.001 M2 A 2.000 M2</t>
  </si>
  <si>
    <t>CO-27374</t>
  </si>
  <si>
    <t xml:space="preserve">MANUAL DE USO, OPERAÇÃO E MANUTENÇÃO DAS EDIFICAÇÕES PARA CONSTRUÇÕES NOVAS - ÁREA DE 2.001 M2 A 4.000 M2</t>
  </si>
  <si>
    <t>CO-27373</t>
  </si>
  <si>
    <t xml:space="preserve">MANUAL DE USO, OPERAÇÃO E MANUTENÇÃO DAS EDIFICAÇÕES PARA CONSTRUÇÕES NOVAS - ÁREA DE 4.001 M2 A 6.000 M2</t>
  </si>
  <si>
    <t>CO-27371</t>
  </si>
  <si>
    <t xml:space="preserve">MANUAL DE USO, OPERAÇÃO E MANUTENÇÃO DAS EDIFICAÇÕES PARA CONSTRUÇÕES NOVAS - ÁREA DE 6.001 M2 A 8.000 M2</t>
  </si>
  <si>
    <t>CO-27370</t>
  </si>
  <si>
    <t xml:space="preserve">MANUAL DE USO, OPERAÇÃO E MANUTENÇÃO DAS EDIFICAÇÕES PARA CONSTRUÇÕES NOVAS - ÁREA DE 8.001 M2 A 10.000 M2</t>
  </si>
  <si>
    <t>CO-27349</t>
  </si>
  <si>
    <t xml:space="preserve">MANUAL DE USO, OPERAÇÃO E MANUTENÇÃO DAS EDIFICAÇÕES PARA PARA REFORMA E/OU AMPLIAÇÃO DE EDIFICAÇÕES EXISTENTES - ÁREA ACIMA DE 10.000 M2</t>
  </si>
  <si>
    <t>CO-27365</t>
  </si>
  <si>
    <t xml:space="preserve">MANUAL DE USO, OPERAÇÃO E MANUTENÇÃO DAS EDIFICAÇÕES PARA PARA REFORMA E/OU AMPLIAÇÃO DE EDIFICAÇÕES EXISTENTES - ÁREA DE 1.001 M2 A 2.000 M2</t>
  </si>
  <si>
    <t>CO-27364</t>
  </si>
  <si>
    <t xml:space="preserve">MANUAL DE USO, OPERAÇÃO E MANUTENÇÃO DAS EDIFICAÇÕES PARA PARA REFORMA E/OU AMPLIAÇÃO DE EDIFICAÇÕES EXISTENTES - ÁREA DE 2.001 M2 A 4.000 M2</t>
  </si>
  <si>
    <t>CO-27362</t>
  </si>
  <si>
    <t xml:space="preserve">MANUAL DE USO, OPERAÇÃO E MANUTENÇÃO DAS EDIFICAÇÕES PARA PARA REFORMA E/OU AMPLIAÇÃO DE EDIFICAÇÕES EXISTENTES - ÁREA DE 4.001 M2 A 6.000 M2</t>
  </si>
  <si>
    <t>CO-27359</t>
  </si>
  <si>
    <t xml:space="preserve">MANUAL DE USO, OPERAÇÃO E MANUTENÇÃO DAS EDIFICAÇÕES PARA PARA REFORMA E/OU AMPLIAÇÃO DE EDIFICAÇÕES EXISTENTES - ÁREA DE 6.001 M2 A 8.000 M2</t>
  </si>
  <si>
    <t>CO-27353</t>
  </si>
  <si>
    <t xml:space="preserve">MANUAL DE USO, OPERAÇÃO E MANUTENÇÃO DAS EDIFICAÇÕES PARA PARA REFORMA E/OU AMPLIAÇÃO DE EDIFICAÇÕES EXISTENTES - ÁREA DE 8.001 M2 A 10.000 M2</t>
  </si>
  <si>
    <t>CO-27366</t>
  </si>
  <si>
    <t xml:space="preserve">MANUAL DE USO, OPERAÇÃO E MANUTENÇÃO DAS EDIFICAÇÕES PARA PARA REFORMA E/OU AMPLIAÇÃO DE EDIFICAÇÕES EXISTENTES- ÁREA ATÉ 1.000 M2</t>
  </si>
  <si>
    <t>CO-27336</t>
  </si>
  <si>
    <t xml:space="preserve">MANUAL DE USO, OPERAÇÃO E MANUTENÇÃO DAS EDIFICAÇÕES PARA REFORMA E/OU AMPLIAÇÃO DE PATRIMÔNIOS HISTÓRICOS - ÁREA ACIMA DE 10.000 M2</t>
  </si>
  <si>
    <t>CO-27345</t>
  </si>
  <si>
    <t xml:space="preserve">MANUAL DE USO, OPERAÇÃO E MANUTENÇÃO DAS EDIFICAÇÕES PARA REFORMA E/OU AMPLIAÇÃO DE PATRIMÔNIOS HISTÓRICOS - ÁREA DE 1.001 M2 A 2.000 M2
</t>
  </si>
  <si>
    <t>CO-27341</t>
  </si>
  <si>
    <t xml:space="preserve">MANUAL DE USO, OPERAÇÃO E MANUTENÇÃO DAS EDIFICAÇÕES PARA REFORMA E/OU AMPLIAÇÃO DE PATRIMÔNIOS HISTÓRICOS - ÁREA DE 4.001 M2 A 6.000 M2</t>
  </si>
  <si>
    <t>CO-27340</t>
  </si>
  <si>
    <t xml:space="preserve">MANUAL DE USO, OPERAÇÃO E MANUTENÇÃO DAS EDIFICAÇÕES PARA REFORMA E/OU AMPLIAÇÃO DE PATRIMÔNIOS HISTÓRICOS - ÁREA DE 6.001 M2 A 8.000 M2</t>
  </si>
  <si>
    <t>CO-27338</t>
  </si>
  <si>
    <t xml:space="preserve">MANUAL DE USO, OPERAÇÃO E MANUTENÇÃO DAS EDIFICAÇÕES PARA REFORMA E/OU AMPLIAÇÃO DE PATRIMÔNIOS HISTÓRICOS - ÁREA DE 8.001 M2 A 10.000 M2</t>
  </si>
  <si>
    <t>CO-27346</t>
  </si>
  <si>
    <t xml:space="preserve">MANUAL DE USO, OPERAÇÃO E MANUTENÇÃO DAS EDIFICAÇÕES PARA REFORMA E/OU AMPLIAÇÃO DE PATRIMÔNIOS HISTÓRICOS- ÁREA ATÉ 1.000 M2</t>
  </si>
  <si>
    <t>CO-27343</t>
  </si>
  <si>
    <t xml:space="preserve">MANUAL DE USO, OPERAÇÃO E MANUTENÇÃO DAS EDIFICAÇÕES PARA REFORMA E/OU AMPLIAÇÃO DE PATRIMÔNIOS HISTÓRICOS- ÁREA DE 2.001 M2 A 4.000 M2</t>
  </si>
  <si>
    <t xml:space="preserve">CRITÉRIOS PARA PAGAMENTO DE PRANCHA</t>
  </si>
  <si>
    <t>CO-27352</t>
  </si>
  <si>
    <t xml:space="preserve">CRITÉRIOS P/ PAGAMENTO DE PRANCHAS - A0</t>
  </si>
  <si>
    <t xml:space="preserve">% A1</t>
  </si>
  <si>
    <t>CO-27355</t>
  </si>
  <si>
    <t xml:space="preserve">CRITÉRIOS P/ PAGAMENTO DE PRANCHAS - A1 ALONGADO</t>
  </si>
  <si>
    <t>CO-27356</t>
  </si>
  <si>
    <t xml:space="preserve">CRITÉRIOS P/ PAGAMENTO DE PRANCHAS - A2</t>
  </si>
  <si>
    <t>CO-27358</t>
  </si>
  <si>
    <t xml:space="preserve">CRITÉRIOS P/ PAGAMENTO DE PRANCHAS - A3</t>
  </si>
  <si>
    <t>SONDAGEM</t>
  </si>
  <si>
    <t>CO-28390</t>
  </si>
  <si>
    <t xml:space="preserve">MOBILIZAÇÃO E DESMOBILIZAÇÃO DE EQUIPAMENTO DE SONDAGEM A PERCUSSÃO COM ENSAIO DE PENETRAÇÃO PADRÃO (SPT) - (CUSTO FIXO)</t>
  </si>
  <si>
    <t>CO-28389</t>
  </si>
  <si>
    <t xml:space="preserve">MOBILIZAÇÃO E DESMOBILIZAÇÃO DE EQUIPAMENTO DE SONDAGEM A PERCUSSÃO COM ENSAIO DE PENETRAÇÃO PADRÃO (SPT) - (CUSTO VARIÁVEL), EXCLUSIVE CUSTO FIXO</t>
  </si>
  <si>
    <t>CO-28388</t>
  </si>
  <si>
    <t xml:space="preserve">SONDAGEM A PERCUSSÃO COM ENSAIO DE PENETRAÇÃO PADRÃO (SPT), DIÂMETRO 2.1/2", EXCLUSIVE MOBILIZAÇÃO E DESMOBILIZAÇÃO</t>
  </si>
  <si>
    <t>01.01.13</t>
  </si>
  <si>
    <t>LAVABO</t>
  </si>
  <si>
    <t>01.01.20</t>
  </si>
  <si>
    <t xml:space="preserve">ESCRITÓRIO DA CONTRATADA - ATÉ 15M2</t>
  </si>
  <si>
    <t>01.01.21</t>
  </si>
  <si>
    <t xml:space="preserve">ESCRITÓRIO DA CONTRATADA - ATÉ 22M2</t>
  </si>
  <si>
    <t>01.01.22</t>
  </si>
  <si>
    <t xml:space="preserve">ESCRITÓRIO DA FISCALIZAÇÃO - ATÉ 15M2</t>
  </si>
  <si>
    <t>01.01.23</t>
  </si>
  <si>
    <t xml:space="preserve">ESCRITÓRIO DA FISCALIZAÇÃO - ATÉ 22M2</t>
  </si>
  <si>
    <t>01.02</t>
  </si>
  <si>
    <t xml:space="preserve">BARRACÃO DE OBRA</t>
  </si>
  <si>
    <t>01.02.10</t>
  </si>
  <si>
    <t xml:space="preserve">ÁREA COBERTA EM TELHA DE FIBROCIMENTO</t>
  </si>
  <si>
    <t>01.02.30</t>
  </si>
  <si>
    <t xml:space="preserve">VESTIÁRIO PARA ATÉ 20 PESSOAS</t>
  </si>
  <si>
    <t>01.02.31</t>
  </si>
  <si>
    <t xml:space="preserve">VESTIÁRIO PARA ATÉ 30 PESSOAS</t>
  </si>
  <si>
    <t>01.02.32</t>
  </si>
  <si>
    <t xml:space="preserve">VESTIÁRIO PARA ATÉ 40 PESSOAS</t>
  </si>
  <si>
    <t>01.02.35</t>
  </si>
  <si>
    <t xml:space="preserve">DEPÓSITO E FERRAMENTARIA - ATÉ 15 M2</t>
  </si>
  <si>
    <t>01.02.36</t>
  </si>
  <si>
    <t xml:space="preserve">DEPÓSITO E FERRAMENTARIA - ATÉ 26M2</t>
  </si>
  <si>
    <t>01.02.37</t>
  </si>
  <si>
    <t xml:space="preserve">DEPÓSITO E FERRAMENTARIA - ATÉ 33M2</t>
  </si>
  <si>
    <t>01.02.38</t>
  </si>
  <si>
    <t xml:space="preserve">DEPÓSITO DE MATERIAIS ENSACADOS - ATÉ 15 M2</t>
  </si>
  <si>
    <t>01.02.40</t>
  </si>
  <si>
    <t xml:space="preserve">REFEITÓRIO - ATÉ 19M2</t>
  </si>
  <si>
    <t>01.02.41</t>
  </si>
  <si>
    <t xml:space="preserve">REFEITÓRIO- ATÉ 26M2</t>
  </si>
  <si>
    <t>01.02.45</t>
  </si>
  <si>
    <t xml:space="preserve">INSTALAÇÃO SANITÁRIA / VESTIÁRIO PARA ATÉ 4 PESSOAS</t>
  </si>
  <si>
    <t>01.02.46</t>
  </si>
  <si>
    <t xml:space="preserve">INSTALAÇÃO SANITÁRIA - ATÉ 15M2</t>
  </si>
  <si>
    <t>01.02.47</t>
  </si>
  <si>
    <t xml:space="preserve">INSTALAÇÃO SANITÁRIA - ATÉ 22M2</t>
  </si>
  <si>
    <t>01.02.48</t>
  </si>
  <si>
    <t xml:space="preserve">INSTALAÇÃO SANITÁRIA - ATÉ 33M2</t>
  </si>
  <si>
    <t>01.03</t>
  </si>
  <si>
    <t xml:space="preserve">PLACA DE OBRA AFIXADA COM PEÇAS DE MADEIRA</t>
  </si>
  <si>
    <t>01.03.01</t>
  </si>
  <si>
    <t xml:space="preserve">PLACA DE OBRA 3,0 X 2,0M EM LONA IMPRESSÃO DIGITAL PADRÃO SUDECAP</t>
  </si>
  <si>
    <t>01.03.02</t>
  </si>
  <si>
    <t xml:space="preserve">PLACA DE OBRA EM LONA IMPRESSÃO DIGITAL PADRÃO SUDECAP</t>
  </si>
  <si>
    <t>01.03.03</t>
  </si>
  <si>
    <t xml:space="preserve">PLACA DE OBRA EM CHAPA GALVANIZADA ADESIVADA, DIMENSÕES 2,40 X 1,20 M, PADRÃO CEF</t>
  </si>
  <si>
    <t>01.04</t>
  </si>
  <si>
    <t xml:space="preserve">TAPUME PADRÃO SUDECAP</t>
  </si>
  <si>
    <t>01.04.01</t>
  </si>
  <si>
    <t xml:space="preserve">TAPUME PADRÃO SUDECAP, DE COMPENSADO 10MM, COM FIXAÇÃO ENTERRADA</t>
  </si>
  <si>
    <t>01.04.03</t>
  </si>
  <si>
    <t xml:space="preserve">TAPUME PADRÃO SUDECAP DE COMPENSADO 10MM COM BASE DE CONCRETO</t>
  </si>
  <si>
    <t>01.04.05</t>
  </si>
  <si>
    <t xml:space="preserve">INFORME PUBLICITÁRIO, LONA IMPRESSÃO DIGITAL APLICADO EM TAPUME</t>
  </si>
  <si>
    <t>01.04.06</t>
  </si>
  <si>
    <t xml:space="preserve">TAPUME PADRÃO SUDECAP DE TELA GALVANIZADA #2" FIO 14 COM FIXAÇAO ENTERRADA</t>
  </si>
  <si>
    <t>01.04.07</t>
  </si>
  <si>
    <t xml:space="preserve">TAPUME PADRÃO SUDECAP DE TELA GALVANIZADA #2" FIO 14 COM BASE DE CONCRETO</t>
  </si>
  <si>
    <t>01.04.09</t>
  </si>
  <si>
    <t xml:space="preserve">TELA - TAPUME DE POLIPROPILENO H=1,20 M, INCLUSIVE BASE</t>
  </si>
  <si>
    <t>01.04.10</t>
  </si>
  <si>
    <t xml:space="preserve">PROTEÇAO COM FITA ZEBRADA AMARELA L=7CM E PEÇA 7X7</t>
  </si>
  <si>
    <t>01.04.11</t>
  </si>
  <si>
    <t xml:space="preserve">FITA ZEBRADA AMARELA PARA SINALIZAÇAO L= 7CM</t>
  </si>
  <si>
    <t>01.04.16</t>
  </si>
  <si>
    <t xml:space="preserve">TAPUME METÁLICO COM BASE DE CONCRETO (M)</t>
  </si>
  <si>
    <t>01.04.17</t>
  </si>
  <si>
    <t xml:space="preserve">TAPUME METÁLICO COM BASE ENTERRADA (M)</t>
  </si>
  <si>
    <t>01.04.18</t>
  </si>
  <si>
    <t xml:space="preserve">TAPUME METÁLICO COM TELA E BASE DE CONCRETO (M)</t>
  </si>
  <si>
    <t>01.04.19</t>
  </si>
  <si>
    <t xml:space="preserve">TAPUME METÁLICO COM TELA E BASE ENTERRADA (M)</t>
  </si>
  <si>
    <t>01.04.20</t>
  </si>
  <si>
    <t xml:space="preserve">REMANEJAMENTO DE TAPUME</t>
  </si>
  <si>
    <t>01.06</t>
  </si>
  <si>
    <t xml:space="preserve">INSTALAÇÃO PROVISÓRIA - CONCESSIONÁRIA</t>
  </si>
  <si>
    <t>01.06.01</t>
  </si>
  <si>
    <t xml:space="preserve">PADRÃO CEMIG PROVISÓRIO TIPO C3, DEMANDA PROVÁVEL DE 23,1 ATÉ 27,0KW (3F+N)</t>
  </si>
  <si>
    <t>01.06.05</t>
  </si>
  <si>
    <t xml:space="preserve">PADRÃO COPASA - KIT CAVALETE METAL E REGISTRO 3/4"</t>
  </si>
  <si>
    <t>01.07</t>
  </si>
  <si>
    <t xml:space="preserve">FOSSA E SUMIDOURO</t>
  </si>
  <si>
    <t>01.07.02</t>
  </si>
  <si>
    <t xml:space="preserve">FOSSA SÉPTICA E SUMIDOURO DN= 1,20M H= 4,00M</t>
  </si>
  <si>
    <t>01.08</t>
  </si>
  <si>
    <t xml:space="preserve">REDE INTERNA E PROVISÓRIA DE ÁGUA E ESGOTO</t>
  </si>
  <si>
    <t>01.08.01</t>
  </si>
  <si>
    <t xml:space="preserve">REDE INTERNA E PROVISÓRIA DE ÁGUA E ESGOTO TUBO PVC D= 100MM</t>
  </si>
  <si>
    <t>01.08.02</t>
  </si>
  <si>
    <t xml:space="preserve">REDE INTERNA E PROVISÓRIA DE ÁGUA E ESGOTO TUBO PVC D= 150MM</t>
  </si>
  <si>
    <t>01.08.03</t>
  </si>
  <si>
    <t xml:space="preserve">REDE INTERNA E PROVISÓRIA DE ÁGUA E ESGOTO TUBO PVC D= 200MM</t>
  </si>
  <si>
    <t>01.08.04</t>
  </si>
  <si>
    <t xml:space="preserve">REDE INTERNA E PROVISÓRIA DE ÁGUA E ESGOTO TUBO PVC D= 250MM</t>
  </si>
  <si>
    <t>01.08.20</t>
  </si>
  <si>
    <t xml:space="preserve">REDE INTERNA E PROVISÓRIA DE ÁGUA E ESGOTO TUBO PVC ÁGUA SOLDA E CONEXÕES D= 20MM (1/2")</t>
  </si>
  <si>
    <t>01.08.21</t>
  </si>
  <si>
    <t xml:space="preserve">REDE INTERNA E PROVISÓRIA DE ÁGUA E ESGOTO TUBO PVC ÁGUA SOLDA E CONEXÕES D= 25MM (3/4")</t>
  </si>
  <si>
    <t>01.09</t>
  </si>
  <si>
    <t xml:space="preserve">CONTAINER 6,0X2,40X2,82 M COM ISOLAMENTO TÉRMICO</t>
  </si>
  <si>
    <t>01.09.01</t>
  </si>
  <si>
    <t xml:space="preserve">MOBILIZAÇÃO DE CONTAINER</t>
  </si>
  <si>
    <t>01.09.02</t>
  </si>
  <si>
    <t xml:space="preserve">CONTAINER SIMPLES COM AR CONDICIONADO PARA ESCRITÓRIO</t>
  </si>
  <si>
    <t>01.09.03</t>
  </si>
  <si>
    <t xml:space="preserve">CONTAINER COM SANITÁRIO E AR CONDICIONADO PARA ESCRITÓRIO</t>
  </si>
  <si>
    <t>01.09.11</t>
  </si>
  <si>
    <t xml:space="preserve">DESMOBILIZAÇÃO DE CONTAINER</t>
  </si>
  <si>
    <t>01.09.12</t>
  </si>
  <si>
    <t xml:space="preserve">INSTALAÇÕES DE MOBILIÁRIOS PARA CONTAINER TIPO ESCRITÓRIO COM SANITÁRIO</t>
  </si>
  <si>
    <t>01.09.14</t>
  </si>
  <si>
    <t xml:space="preserve">INSTALAÇÕES DE MOBILIÁRIOS PARA CONTAINER TIPO REFEITÓRIO</t>
  </si>
  <si>
    <t>01.09.15</t>
  </si>
  <si>
    <t xml:space="preserve">INSTALAÇÕES DE MOBILIÁRIOS PARA CONTAINER TIPO DEPÓSITO E FERRAMENTARIA COM LAVATÓRIO</t>
  </si>
  <si>
    <t>01.09.17</t>
  </si>
  <si>
    <t xml:space="preserve">INSTALAÇÕES DE MOBILIÁRIOS PARA CONTAINER TIPO ESCRITÓRIO SEM SANITÁRIO</t>
  </si>
  <si>
    <t>01.09.18</t>
  </si>
  <si>
    <t xml:space="preserve">CONTAINER VESTIÁRIO TIPO I</t>
  </si>
  <si>
    <t>01.09.19</t>
  </si>
  <si>
    <t xml:space="preserve">CONTAINER VESTIÁRIO TIPO II</t>
  </si>
  <si>
    <t>01.09.20</t>
  </si>
  <si>
    <t xml:space="preserve">CONTAINER VESTIÁRIO TIPO III</t>
  </si>
  <si>
    <t>01.09.21</t>
  </si>
  <si>
    <t xml:space="preserve">CONTAINER SIMPLES</t>
  </si>
  <si>
    <t>01.09.22</t>
  </si>
  <si>
    <t xml:space="preserve">CONTAINER COM LAVATÓRIO</t>
  </si>
  <si>
    <t>01.09.23</t>
  </si>
  <si>
    <t xml:space="preserve">CONTAINER COM SANITÁRIO</t>
  </si>
  <si>
    <t>01.09.24</t>
  </si>
  <si>
    <t xml:space="preserve">INSTALAÇÕES DE MOBILIÁRIOS PARA CONTAINER VESTIÁRIO TIPO I</t>
  </si>
  <si>
    <t>01.09.25</t>
  </si>
  <si>
    <t xml:space="preserve">INSTALAÇÕES DE MOBILIÁRIOS PARA CONTAINER VESTIÁRIO TIPO II</t>
  </si>
  <si>
    <t>01.09.26</t>
  </si>
  <si>
    <t xml:space="preserve">INSTALAÇÕES DE MOBILIÁRIOS PARA CONTAINER VESTIÁRIO TIPO III</t>
  </si>
  <si>
    <t>01.09.27</t>
  </si>
  <si>
    <t xml:space="preserve">CONTAINER PARA 2 VESTIÁRIOS E SANITÁRIOS</t>
  </si>
  <si>
    <t>01.10</t>
  </si>
  <si>
    <t xml:space="preserve">BANHEIRO QUÍMICO</t>
  </si>
  <si>
    <t>01.10.01</t>
  </si>
  <si>
    <t xml:space="preserve">BANHEIRO QUÍMICO 110 X 120 X 230CM COM MANUTENÇÃO</t>
  </si>
  <si>
    <t>01.10.02</t>
  </si>
  <si>
    <t xml:space="preserve">BANHEIRO QUÍMICO E REBOQUE PARA TRANSPORTE DE BANHEIRO QUÍMICO</t>
  </si>
  <si>
    <t>01.11</t>
  </si>
  <si>
    <t>SINALIZAÇÃO</t>
  </si>
  <si>
    <t>01.11.01</t>
  </si>
  <si>
    <t xml:space="preserve">PLACA 1,0 X 0,60M DUPLA FACE CHAPA GALVANIZADA 26 EM CAVALETE</t>
  </si>
  <si>
    <t>UNMES</t>
  </si>
  <si>
    <t>01.11.02</t>
  </si>
  <si>
    <t xml:space="preserve">PLACA 1,0 X 0,60M CHAPA 26 EM CAVALETE METALON 20 X 20MM</t>
  </si>
  <si>
    <t>01.11.03</t>
  </si>
  <si>
    <t xml:space="preserve">PLACA 0,50 X 0,50M DUPLA FACE CHAPA GALVANIZADA 22 EM CAVALETE</t>
  </si>
  <si>
    <t>01.11.04</t>
  </si>
  <si>
    <t xml:space="preserve">PLACA 0,50 X 0,50M CHAPA GALVANIZADA 22 CAVALETE METALON 20 X 20</t>
  </si>
  <si>
    <t>01.11.05</t>
  </si>
  <si>
    <t xml:space="preserve">INSTALAÇÃO DE FAIXA MORIM 6,00M X 0,80M EM TECIDO COMUM E EUCALIPTO </t>
  </si>
  <si>
    <t>01.11.06</t>
  </si>
  <si>
    <t xml:space="preserve">SINALIZAÇÃO COM CONE MASTER 75CM BASE DE BORRACHA CORPO POLIETILENO</t>
  </si>
  <si>
    <t>01.11.07</t>
  </si>
  <si>
    <t xml:space="preserve">SINALIZAÇÃO COM CONE EM PVC H= 75CM</t>
  </si>
  <si>
    <t>01.11.08</t>
  </si>
  <si>
    <t xml:space="preserve">SINALIZADOR MONOLIGHT LED 60 A 70 FLASHES/MINUTO</t>
  </si>
  <si>
    <t>01.12</t>
  </si>
  <si>
    <t xml:space="preserve">VISTORIA CAUTELAR</t>
  </si>
  <si>
    <t>01.12.01</t>
  </si>
  <si>
    <t xml:space="preserve">VISTORIA CAUTELAR - ÁREA CONSTRUÍDA &lt;= 100M2</t>
  </si>
  <si>
    <t>01.12.02</t>
  </si>
  <si>
    <t xml:space="preserve">VISTORIA CAUTELAR - 101M2 &lt; ÁREA CONSTRUÍDA &lt;= 200M2</t>
  </si>
  <si>
    <t>01.12.03</t>
  </si>
  <si>
    <t xml:space="preserve">VISTORIA CAUTELAR - 201M2 &lt; ÁREA CONSTRUÍDA &lt;= 500M2</t>
  </si>
  <si>
    <t>01.12.04</t>
  </si>
  <si>
    <t xml:space="preserve">VISTORIA CAUTELAR - 501M2 &lt; ÁREA CONSTRUÍDA &lt;= 2000M2</t>
  </si>
  <si>
    <t>01.12.05</t>
  </si>
  <si>
    <t xml:space="preserve">VISTORIA CAUTELAR - 2001M2 &lt; ÁREA CONSTRUÍDA &lt;= 7000M2</t>
  </si>
  <si>
    <t>01.12.06</t>
  </si>
  <si>
    <t xml:space="preserve">VISTORIA CAUTELAR - ÁREA CONSTRUÍDA &gt; 7001M2</t>
  </si>
  <si>
    <t>01.13</t>
  </si>
  <si>
    <t xml:space="preserve">GERENCIAMENTO DE RESÍDUOS DA CONSTRUÇÃO CIVIL</t>
  </si>
  <si>
    <t>01.13.01</t>
  </si>
  <si>
    <t xml:space="preserve">BAIA SIMPLES PARA RESÍDUOS DA CONSTRUÇÃO CIVIL</t>
  </si>
  <si>
    <t>01.13.02</t>
  </si>
  <si>
    <t xml:space="preserve">BAIA DUPLA PARA RESÍDUOS DA CONSTRUÇÃO CIVIL</t>
  </si>
  <si>
    <t>01.13.03</t>
  </si>
  <si>
    <t xml:space="preserve">PLACA IDENTIFCAÇÃO RESÍDUOS-PGRCC, CONFORME RESOLUÇÃO CONAMA-RDC Nº 275/01,EM LONA (BANNER), (30X30)CM</t>
  </si>
  <si>
    <t>01.13.04</t>
  </si>
  <si>
    <t xml:space="preserve">FORNECIMENTO DE BIG BAG PARA RESÍDUOS COMUNS - CAPACIDADE APROXIMADA 1M3, PADRÃO CLUB FARM OU EQUIVALENTE</t>
  </si>
  <si>
    <t>01.13.05</t>
  </si>
  <si>
    <t xml:space="preserve">FORNECIMENTO LIXEIRA PLÁSTICA COM TAMPA VAI-VEM - 100 LITROS, PADRÃO Q100 WEBPLÁSTICO OU EQUIVALENTE</t>
  </si>
  <si>
    <t>01.13.06</t>
  </si>
  <si>
    <t xml:space="preserve">FORNECIMENTO DE LONA REFORÇADA DE POLIETILENO PARA COBERTURA DE CAÇAMBA (4Mx4M), 600 MICRA</t>
  </si>
  <si>
    <t>01.13.07</t>
  </si>
  <si>
    <t xml:space="preserve">FORNECIMENTO DE BOMBONA BOCA LARGA PARA RESÍDUOS CLASSE B - 100 LITROS</t>
  </si>
  <si>
    <t>01.14</t>
  </si>
  <si>
    <t xml:space="preserve">SERVIÇOS AUXILIARES DE INSTALAÇÃO DE OBRA</t>
  </si>
  <si>
    <t>01.14.01</t>
  </si>
  <si>
    <t xml:space="preserve">PORTA EM COMPENSADO RESINADO 10MM 80X210CM</t>
  </si>
  <si>
    <t>01.14.02</t>
  </si>
  <si>
    <t xml:space="preserve">CONJUNTO MESA (130X60CM) E 2 BANCOS (130X40CM) EM MADEIRITE</t>
  </si>
  <si>
    <t>01.14.03</t>
  </si>
  <si>
    <t xml:space="preserve">BANCO (130X40CM) EM MADEIRITE, PARA VESTIARIO</t>
  </si>
  <si>
    <t>01.14.04</t>
  </si>
  <si>
    <t xml:space="preserve">MAPOTECA PARA PROJETO 1,40X1,10X1,40M E PEÇA 8X8 CM</t>
  </si>
  <si>
    <t>01.14.05</t>
  </si>
  <si>
    <t xml:space="preserve">JANELA DE CORRER DE FERRO 1x1/8", AREA &gt; 1,0 M2</t>
  </si>
  <si>
    <t>01.14.06</t>
  </si>
  <si>
    <t xml:space="preserve">BANCO (200 X 35CM) EM MADEIRITE, PARA VESTIÁRIO</t>
  </si>
  <si>
    <t>01.14.32</t>
  </si>
  <si>
    <t xml:space="preserve">INSTALAÇAO HIDROSSANITÁRIA - LAVABO</t>
  </si>
  <si>
    <t>01.14.33</t>
  </si>
  <si>
    <t xml:space="preserve">INSTALAÇAO ELÉTRICA - LAVABO</t>
  </si>
  <si>
    <t>01.14.34</t>
  </si>
  <si>
    <t xml:space="preserve">TORRE PROVISÓRIA PARA CAIXA D'ÁGUA DE 1000L, H=4,00M</t>
  </si>
  <si>
    <t>01.14.40</t>
  </si>
  <si>
    <t xml:space="preserve">INSTALAÇÃO ELÉTRICA - ESCRITÓRIOS ATÉ 15M2</t>
  </si>
  <si>
    <t>01.14.41</t>
  </si>
  <si>
    <t xml:space="preserve">INSTALAÇÃO ELÉTRICA - ESCRITÓRIOS ATÉ 22M2</t>
  </si>
  <si>
    <t>01.14.42</t>
  </si>
  <si>
    <t xml:space="preserve">INSTALAÇÃO ELÉTRICA - VESTIÁRIO PARA ATÉ 20 PESSOAS</t>
  </si>
  <si>
    <t>01.14.43</t>
  </si>
  <si>
    <t xml:space="preserve">INSTALAÇÃO ELÉTRICA - VESTIÁRIO PARA ATÉ 30 PESSOAS</t>
  </si>
  <si>
    <t>01.14.44</t>
  </si>
  <si>
    <t xml:space="preserve">INSTALAÇÃO ELÉTRICA - VESTIÁRIO PARA ATÉ 40 PESSOAS</t>
  </si>
  <si>
    <t>01.14.45</t>
  </si>
  <si>
    <t xml:space="preserve">INSTALAÇÃO ELÉTRICA - DEPÓSITO ATÉ 15M2</t>
  </si>
  <si>
    <t>01.14.46</t>
  </si>
  <si>
    <t xml:space="preserve">INSTALAÇÃO ELÉTRICA - DEPÓSITO ATÉ 26M2</t>
  </si>
  <si>
    <t>01.14.47</t>
  </si>
  <si>
    <t xml:space="preserve">INSTALAÇÃO ELÉTRICA - DEPÓSITO ATÉ 33M2</t>
  </si>
  <si>
    <t>01.14.48</t>
  </si>
  <si>
    <t xml:space="preserve">INSTALAÇÃO ELÉTRICA - REFEITÓRIO ATÉ 19M2</t>
  </si>
  <si>
    <t>01.14.49</t>
  </si>
  <si>
    <t xml:space="preserve">INSTALAÇÃO ELÉTRICA - REFEITÓRIO ATÉ 26M2</t>
  </si>
  <si>
    <t>01.14.50</t>
  </si>
  <si>
    <t xml:space="preserve">INSTALAÇÃO HIDROSSANITÁRIA - REFEITÓRIOS</t>
  </si>
  <si>
    <t>01.14.51</t>
  </si>
  <si>
    <t xml:space="preserve">INSTALAÇÃO ELÉTRICA - SANITÁRIO / VESTIÁRIO PARA ATÉ 4 FUNCIONÁRIOS</t>
  </si>
  <si>
    <t>01.14.52</t>
  </si>
  <si>
    <t xml:space="preserve">INSTALAÇÃO HIDROSSANITÁRIA - SANITÁRIO / VESTIÁRIO PARA ATÉ 4 FUNCIONÁRIOS</t>
  </si>
  <si>
    <t>01.14.53</t>
  </si>
  <si>
    <t xml:space="preserve">INSTALAÇÃO ELÉTRICA - SANITÁRIO ATÉ 15M2</t>
  </si>
  <si>
    <t>01.14.54</t>
  </si>
  <si>
    <t xml:space="preserve">INSTALAÇÃO ELÉTRICA - SANITÁRIO ATÉ 22M2</t>
  </si>
  <si>
    <t>01.14.55</t>
  </si>
  <si>
    <t xml:space="preserve">INSTALAÇÃO ELÉTRICA - SANITÁRIO ATÉ 33M2</t>
  </si>
  <si>
    <t>01.14.56</t>
  </si>
  <si>
    <t xml:space="preserve">INSTALAÇÃO HIDROSSANITÁRIA - SANITÁRIO ATÉ 15M2</t>
  </si>
  <si>
    <t>01.14.57</t>
  </si>
  <si>
    <t xml:space="preserve">INSTALAÇÃO HIDROSSANITÁRIA - SANITÁRIO ATÉ 22M2</t>
  </si>
  <si>
    <t>01.14.58</t>
  </si>
  <si>
    <t xml:space="preserve">INSTALAÇÃO HIDROSSANITÁRIA - SANITÁRIO ATÉ 33M2</t>
  </si>
  <si>
    <t>01.17</t>
  </si>
  <si>
    <t xml:space="preserve">LOCAÇÃO DE OBRA</t>
  </si>
  <si>
    <t>01.17.01</t>
  </si>
  <si>
    <t>GABARITO</t>
  </si>
  <si>
    <t>01.29</t>
  </si>
  <si>
    <t>ANDAIMES</t>
  </si>
  <si>
    <t>01.29.03</t>
  </si>
  <si>
    <t xml:space="preserve">MONTAGEM DE ANDAIME FACHADEIRO ADP REF 97063</t>
  </si>
  <si>
    <t>01.29.04</t>
  </si>
  <si>
    <t xml:space="preserve">DESMONTAGEM DE ANDAIME FACHADEIRO ADP REF 97063</t>
  </si>
  <si>
    <t>01.29.06</t>
  </si>
  <si>
    <t xml:space="preserve">ANDAIME METÁLICO TIPO FACHADEIRO, INCLUINDO SAPATAS AJUSTÁVEIS, PISO METÁLICO E ESCADA</t>
  </si>
  <si>
    <t>M2MES</t>
  </si>
  <si>
    <t>01.29.10</t>
  </si>
  <si>
    <t xml:space="preserve">ANDAIME METALICO TUBULAR, TIPO TORRE, L=1,0 ATE 1,5M E H=1,0 M COMPLETO</t>
  </si>
  <si>
    <t>01.29.11</t>
  </si>
  <si>
    <t xml:space="preserve">MONTAGEM DE ANDAIME DO TIPO TORRE ADP REF 97064</t>
  </si>
  <si>
    <t>01.29.12</t>
  </si>
  <si>
    <t xml:space="preserve">DESMONTAGEM DE ANDAIME DO TIPO TORRE ADP REF 97064</t>
  </si>
  <si>
    <t xml:space="preserve">DEMOLIÇÕES E REMOÇÕES</t>
  </si>
  <si>
    <t>02.01</t>
  </si>
  <si>
    <t xml:space="preserve">REMOÇÃO DE TELHA, INCLUSIVE EMPILHAMENTO</t>
  </si>
  <si>
    <t>02.01.01</t>
  </si>
  <si>
    <t xml:space="preserve">REMOÇÃO DE TELHA METÁLICA OU PVC, INCLUSIVE EMPILHAMENTO</t>
  </si>
  <si>
    <t>02.01.03</t>
  </si>
  <si>
    <t xml:space="preserve">REMOÇÃO DE TELHA TIPO CALHA DE FIBROCIMENTO, INCLUSIVE EMPILHAMENTO</t>
  </si>
  <si>
    <t>02.01.05</t>
  </si>
  <si>
    <t xml:space="preserve">REMOÇÃO DE TELHA ONDULADA DE FIBROCIMENTO, INCLUSIVE EMPILHAMENTO</t>
  </si>
  <si>
    <t>02.01.07</t>
  </si>
  <si>
    <t xml:space="preserve">REMOÇÃO DE TELHA CERÂMICA COLONIAL OU FRANCESA, INCLUSIVE EMPILHAMENTO</t>
  </si>
  <si>
    <t>02.02</t>
  </si>
  <si>
    <t xml:space="preserve">REMOÇÃO DE CALHA, RUFO E CONDUTOR, INCLUSIVE AFASTAMENTO</t>
  </si>
  <si>
    <t>02.02.01</t>
  </si>
  <si>
    <t xml:space="preserve">REMOÇÃO DE CALHA GALVANIZADA OU PVC, INCLUSIVE AFASTAMENTO</t>
  </si>
  <si>
    <t>02.02.05</t>
  </si>
  <si>
    <t xml:space="preserve">REMOÇÃO DE RUFO DE CHAPA GALVANIZADA, INCLUSIVE AFASTAMENTO</t>
  </si>
  <si>
    <t>02.02.10</t>
  </si>
  <si>
    <t xml:space="preserve">REMOÇÃO DE CONDUTOR DE CHAPA GALVANIZADA OU PVC, INCLUSIVE AFASTAMENTO</t>
  </si>
  <si>
    <t>02.03</t>
  </si>
  <si>
    <t xml:space="preserve">REMOÇÃO DE ENGRADAMENTO DE TELHADO, INCLUSIVE EMPILHAMENTO</t>
  </si>
  <si>
    <t>02.03.01</t>
  </si>
  <si>
    <t xml:space="preserve">REMOÇÃO DE ENGRADAMENTO DE TELHA METÁLICA OU PVC, INCLUSIVE EMPILHAMENTO</t>
  </si>
  <si>
    <t>02.03.03</t>
  </si>
  <si>
    <t xml:space="preserve">REMOÇÃO DE ENGRADAMENTO DE TELHA TIPO CALHA DE FIBROCIMENTO, INCLUSIVE EMPILHAMENTO</t>
  </si>
  <si>
    <t>02.03.05</t>
  </si>
  <si>
    <t xml:space="preserve">REMOÇÃO DE ENGRADAMENTO DE TELHA ONDULADA DE FIBROCIMENTO, INCLUSIVE EMPILHAMENTO</t>
  </si>
  <si>
    <t>02.03.07</t>
  </si>
  <si>
    <t xml:space="preserve">REMOÇÃO DE ENGRADAMENTO DE TELHA CERÂMICA, COLONIAL OU FRANCESA, INCLUSIVE EMPILHAMENTO</t>
  </si>
  <si>
    <t>02.04</t>
  </si>
  <si>
    <t xml:space="preserve">REMOÇÃO DE FORRO, INCLUSIVE EMPILHAMENTO</t>
  </si>
  <si>
    <t>02.04.01</t>
  </si>
  <si>
    <t xml:space="preserve">REMOÇÃO DE FORRO DE PLACAS, INCLUSIVE BARROTEAMENTO</t>
  </si>
  <si>
    <t>02.04.02</t>
  </si>
  <si>
    <t xml:space="preserve">REMOÇÃO DE FORRO DE PLACAS, EXCLUSIVE BARROTEAMENTO</t>
  </si>
  <si>
    <t>02.04.10</t>
  </si>
  <si>
    <t xml:space="preserve">REMOÇÃO DE FORRO DE GESSO</t>
  </si>
  <si>
    <t>02.06</t>
  </si>
  <si>
    <t xml:space="preserve">REMOÇÃO DE ESQUADRIA DE MADEIRA, INCLUSIVE EMPILHAMENTO</t>
  </si>
  <si>
    <t>02.06.01</t>
  </si>
  <si>
    <t xml:space="preserve">REMOÇÃO DE ESQUADRIA MADEIRA DE PORTA OU JANELA, INCLUSIVE MARCO E ALIZAR</t>
  </si>
  <si>
    <t>02.06.02</t>
  </si>
  <si>
    <t xml:space="preserve">REMOÇÃO DE ESQUADRIA, FOLHA DE PORTA OU JANELA</t>
  </si>
  <si>
    <t>02.06.03</t>
  </si>
  <si>
    <t xml:space="preserve">REMOÇÃO DE ESQUADRIA, MARCO E ALIZAR</t>
  </si>
  <si>
    <t>02.06.04</t>
  </si>
  <si>
    <t xml:space="preserve">REMOÇÃO DE ESQUADRIA, MARCO</t>
  </si>
  <si>
    <t>02.06.05</t>
  </si>
  <si>
    <t xml:space="preserve">REMOÇÃO DE ESQUADRIA, ALIZAR</t>
  </si>
  <si>
    <t>02.07</t>
  </si>
  <si>
    <t xml:space="preserve">REMOÇÃO DE ESQUADRIA METÁLICA</t>
  </si>
  <si>
    <t>02.07.01</t>
  </si>
  <si>
    <t xml:space="preserve">REMOÇÃO DE ESQUADRIA METÁLICA, PORTA OU JANELA</t>
  </si>
  <si>
    <t>02.09</t>
  </si>
  <si>
    <t xml:space="preserve">DEMOLIÇÃO DE REVESTIMENTO, INCLUSIVE AFASTAMENTO</t>
  </si>
  <si>
    <t>02.09.01</t>
  </si>
  <si>
    <t xml:space="preserve">DEMOLIÇÃO DE REVESTIMENTO DE REBOCO</t>
  </si>
  <si>
    <t>02.09.03</t>
  </si>
  <si>
    <t xml:space="preserve">DEMOLIÇÃO DE REVESTIMENTO CERÂMICO, AZULEJO OU LADRILHO HIDRÁULICO</t>
  </si>
  <si>
    <t>02.09.05</t>
  </si>
  <si>
    <t xml:space="preserve">DEMOLIÇÃO DE REVESTIMENTO DE PEDRA (MÁRMORE, GRANITO, ARDÓSIA, SÃO TOMÉ, ETC)</t>
  </si>
  <si>
    <t>02.09.06</t>
  </si>
  <si>
    <t xml:space="preserve">DEMOLIÇÃO DE REVESTIMENTO DE FÓRMICA</t>
  </si>
  <si>
    <t>02.09.07</t>
  </si>
  <si>
    <t xml:space="preserve">DEMOLIÇÃO DE REVESTIMENTO DE PEDRA ALMOFADADA</t>
  </si>
  <si>
    <t>02.10</t>
  </si>
  <si>
    <t xml:space="preserve">DEMOLIÇÃO DE PISO, INCLUSIVE AFASTAMENTO</t>
  </si>
  <si>
    <t>02.10.01</t>
  </si>
  <si>
    <t xml:space="preserve">DEMOLIÇÃO DE PISO CIMENTADO OU CONTRAPISO DE ARGAMASSA</t>
  </si>
  <si>
    <t>02.10.03</t>
  </si>
  <si>
    <t xml:space="preserve">DEMOLIÇÃO DE PISO CERÂMICO OU LADRILHO HIDRÁULICO</t>
  </si>
  <si>
    <t>02.10.05</t>
  </si>
  <si>
    <t xml:space="preserve">DEMOLIÇÃO DE PISO DE PEDRA (MÁRMORE, GRANITO, ARDÓSIA, SÃO TOMÉ, ETC)</t>
  </si>
  <si>
    <t>02.10.07</t>
  </si>
  <si>
    <t xml:space="preserve">DEMOLIÇÃO DE PISO VINÍLICO</t>
  </si>
  <si>
    <t>02.10.08</t>
  </si>
  <si>
    <t xml:space="preserve">DEMOLIÇÃO DE PISO DE MARMORITE</t>
  </si>
  <si>
    <t>02.10.09</t>
  </si>
  <si>
    <t xml:space="preserve">DEMOLIÇÃO DE PISO DE TACO DE MADEIRA</t>
  </si>
  <si>
    <t>02.11</t>
  </si>
  <si>
    <t xml:space="preserve">DEMOLIÇÃO DE PASSEIO E PAVIMENTO</t>
  </si>
  <si>
    <t>02.11.01</t>
  </si>
  <si>
    <t xml:space="preserve">DEMOLIÇÃO MANUAL DE PASSEIO OU LAJE DE CONCRETO</t>
  </si>
  <si>
    <t>02.11.02</t>
  </si>
  <si>
    <t xml:space="preserve">DEMOLIÇÃO DE PASSEIO OU LAJE DE CONCRETO COM EQUIPAMENTO PNEUMÁTICO</t>
  </si>
  <si>
    <t>02.11.03</t>
  </si>
  <si>
    <t xml:space="preserve">DEMOLIÇÃO DE CALÇADA PORTUGUESA</t>
  </si>
  <si>
    <t>02.11.04</t>
  </si>
  <si>
    <t xml:space="preserve">DEMOLIÇÃO DE PASSEIO OU LAJE DE CONCRETO COM EQUIPAMENTO ELÉTRICO</t>
  </si>
  <si>
    <t>02.11.05</t>
  </si>
  <si>
    <t xml:space="preserve">DEMOLIÇÃO MANUAL DE ALVENARIA POLIÉDRICA</t>
  </si>
  <si>
    <t>02.11.07</t>
  </si>
  <si>
    <t xml:space="preserve">DEMOLIÇÃO DE REVESTIMENTO ASFÁLTICO COM EQUIPAMENTO PNEUMÁTICO</t>
  </si>
  <si>
    <t>02.12</t>
  </si>
  <si>
    <t xml:space="preserve">CORTE MECÂNICO EM CONCRETO/ASFALTO</t>
  </si>
  <si>
    <t>02.12.01</t>
  </si>
  <si>
    <t xml:space="preserve">CORTE MECÂNICO COM SERRA CIRCULAR EM CONCRETO OU ASFALTO</t>
  </si>
  <si>
    <t>02.13</t>
  </si>
  <si>
    <t xml:space="preserve">DEMOLIÇÃO DE CONCRETO, INCLUSIVE AFASTAMENTO</t>
  </si>
  <si>
    <t>02.13.01</t>
  </si>
  <si>
    <t xml:space="preserve">DEMOLIÇÃO DE CONCRETO SIMPLES - MANUAL</t>
  </si>
  <si>
    <t>02.13.02</t>
  </si>
  <si>
    <t xml:space="preserve">DEMOLIÇÃO DE CONCRETO ARMADO - MANUAL</t>
  </si>
  <si>
    <t>02.13.03</t>
  </si>
  <si>
    <t xml:space="preserve">DEMOLIÇÃO DE CONCRETO SIMPLES - COM EQUIPAMENTO ELÉTRICO</t>
  </si>
  <si>
    <t>02.13.04</t>
  </si>
  <si>
    <t xml:space="preserve">DEMOLIÇÃO DE CONCRETO ARMADO - COM EQUIPAMENTO ELÉTRICO</t>
  </si>
  <si>
    <t>02.14</t>
  </si>
  <si>
    <t xml:space="preserve">DEMOLIÇÃO MANUAL DE ALVENARIA, INCLUSIVE AFASTAMENTO</t>
  </si>
  <si>
    <t>02.14.01</t>
  </si>
  <si>
    <t xml:space="preserve">DEMOLIÇÃO MANUAL DE ALVENARIA DE TIJOLOS E BLOCOS</t>
  </si>
  <si>
    <t>02.15</t>
  </si>
  <si>
    <t xml:space="preserve">REMOÇÃO DE MEIO-FIO</t>
  </si>
  <si>
    <t>02.15.01</t>
  </si>
  <si>
    <t xml:space="preserve">REMOÇÃO DE MEIO-FIO PRÉ-MOLDADO DE CONCRETO</t>
  </si>
  <si>
    <t>02.15.02</t>
  </si>
  <si>
    <t xml:space="preserve">REMOÇÃO DE MEIO-FIO DE PEDRA (GNAISSE, BASALTO, ETC)</t>
  </si>
  <si>
    <t>02.16</t>
  </si>
  <si>
    <t xml:space="preserve">DEMOLIÇÃO, REMOÇÃO E CARGA MECÂNICA</t>
  </si>
  <si>
    <t>02.16.01</t>
  </si>
  <si>
    <t xml:space="preserve">DEMOLIÇÃO DE CONSTRUÇÕES DE ALVENARIA, INCLUSIVE REMOÇÃO E CARGA MECÂNICA</t>
  </si>
  <si>
    <t>02.16.04</t>
  </si>
  <si>
    <t xml:space="preserve">DEMOLIÇÃO DE GABIÃO, INCLUSIVE REMOÇÃO E CARGA MECÂNICA</t>
  </si>
  <si>
    <t>02.19</t>
  </si>
  <si>
    <t xml:space="preserve">DEMOLIÇÃO DE DIVISÓRIA, INCLUSIVE AFASTAMENTO</t>
  </si>
  <si>
    <t>02.19.01</t>
  </si>
  <si>
    <t xml:space="preserve">DEMOLIÇÃO DE DIVISÓRIA DE PEDRA (MÁRMORE, ARDÓSIA OU MARMORITE)</t>
  </si>
  <si>
    <t>02.19.03</t>
  </si>
  <si>
    <t xml:space="preserve">DEMOLIÇÃO DE DIVISÓRIA DE MADEIRA</t>
  </si>
  <si>
    <t>02.19.05</t>
  </si>
  <si>
    <t xml:space="preserve">DEMOLIÇÃO DE DIVISÓRIA DE ELEMENTOS VAZADOS (COBOGÓ, ETC)</t>
  </si>
  <si>
    <t>02.19.06</t>
  </si>
  <si>
    <t xml:space="preserve">DEMOLIÇÃO DE DIVISÓRIA DE LAMINADO</t>
  </si>
  <si>
    <t>02.20</t>
  </si>
  <si>
    <t xml:space="preserve">REMOÇÃO DE QUADROS</t>
  </si>
  <si>
    <t>02.20.01</t>
  </si>
  <si>
    <t xml:space="preserve">REMOÇÃO DE QUADRO NEGRO</t>
  </si>
  <si>
    <t>02.21</t>
  </si>
  <si>
    <t xml:space="preserve">REMOÇÃO DE PEÇAS DIVERSAS</t>
  </si>
  <si>
    <t>02.21.01</t>
  </si>
  <si>
    <t xml:space="preserve">REMOÇÃO DE LOUÇAS</t>
  </si>
  <si>
    <t>02.21.02</t>
  </si>
  <si>
    <t xml:space="preserve">REMOÇÃO DE FERRAGENS (DOBRADIÇAS, FECHADURAS, MAÇANETAS)</t>
  </si>
  <si>
    <t>02.21.03</t>
  </si>
  <si>
    <t xml:space="preserve">REMOÇÃO DE METAIS COMUNS (CONDUÍTE, SIFÃO, REGISTRO, TORNEIRA)</t>
  </si>
  <si>
    <t>02.21.04</t>
  </si>
  <si>
    <t xml:space="preserve">REMOÇÃO DE METAIS ESPECIAIS (VÁLVULA DE DESCARGA, CAIXA SILEN)</t>
  </si>
  <si>
    <t>02.21.05</t>
  </si>
  <si>
    <t xml:space="preserve">REMOÇÃO DE LUMINÁRIA FLUORESCENTE</t>
  </si>
  <si>
    <t>02.21.06</t>
  </si>
  <si>
    <t xml:space="preserve">REMOÇÃO DE LUMINÁRIA INCANDESCENTE</t>
  </si>
  <si>
    <t>02.21.20</t>
  </si>
  <si>
    <t xml:space="preserve">REMOÇÃO DE PADRÃO CEMIG</t>
  </si>
  <si>
    <t>02.21.21</t>
  </si>
  <si>
    <t xml:space="preserve">REMOÇÃO DE PADRÃO COPASA</t>
  </si>
  <si>
    <t>02.21.22</t>
  </si>
  <si>
    <t xml:space="preserve">REMOÇÃO DE INTERFONE</t>
  </si>
  <si>
    <t>02.22</t>
  </si>
  <si>
    <t xml:space="preserve">REMOÇÃO DE BANCADA</t>
  </si>
  <si>
    <t>02.22.01</t>
  </si>
  <si>
    <t xml:space="preserve">REMOÇÃO DE BANCADA DE PEDRA (MÁRMORE, GRANITO, ARDÓSIA, MARMORITE, ETC)</t>
  </si>
  <si>
    <t>02.23</t>
  </si>
  <si>
    <t>02.23.01</t>
  </si>
  <si>
    <t xml:space="preserve">REMOÇÃO DE CERCA DE ARAME</t>
  </si>
  <si>
    <t>02.23.03</t>
  </si>
  <si>
    <t xml:space="preserve">REMOÇÃO DE ALAMBRADO</t>
  </si>
  <si>
    <t>02.26</t>
  </si>
  <si>
    <t xml:space="preserve">TRANSPORTE DE MATERIAL DEMOLIDO EM CARRINHO DE MÃO</t>
  </si>
  <si>
    <t>02.26.01</t>
  </si>
  <si>
    <t xml:space="preserve">TRANSPORTE DE MATERIAL DEMOLIDO EM CARRINHO DE MÃO, DMT &lt;= 50,0M</t>
  </si>
  <si>
    <t>02.26.02</t>
  </si>
  <si>
    <t xml:space="preserve">TRANSPORTE DE MATERIAL DEMOLIDO EM CARRINHO DE MÃO, 50,0M &lt; DMT &lt;= 100,0M</t>
  </si>
  <si>
    <t>02.27</t>
  </si>
  <si>
    <t xml:space="preserve">CARGA DE MATERIAL DEMOLIDO SOBRE CAMINHÃO</t>
  </si>
  <si>
    <t>02.27.01</t>
  </si>
  <si>
    <t xml:space="preserve">CARGA MANUAL DE MATERIAL DEMOLIDO SOBRE CAMINHÃO</t>
  </si>
  <si>
    <t>02.27.02</t>
  </si>
  <si>
    <t xml:space="preserve">CARGA MECÂNICA DE MATERIAL DEMOLIDO SOBRE CAMINHÃO</t>
  </si>
  <si>
    <t>02.28</t>
  </si>
  <si>
    <t xml:space="preserve">TRANSPORTE DE MATERIAL DEMOLIDO EM CAMINHÃO</t>
  </si>
  <si>
    <t>02.28.01</t>
  </si>
  <si>
    <t xml:space="preserve">TRANSPORTE DE MATERIAL DEMOLIDO EM CAMINHÃO, DMT &lt;= 1KM</t>
  </si>
  <si>
    <t>02.28.02</t>
  </si>
  <si>
    <t xml:space="preserve">TRANSPORTE DE MATERIAL DEMOLIDO EM CAMINHÃO, 1KM &lt; DMT &lt;= 2KM</t>
  </si>
  <si>
    <t>02.28.03</t>
  </si>
  <si>
    <t xml:space="preserve">TRANSPORTE DE MATERIAL DEMOLIDO EM CAMINHÃO, 2KM &lt; DMT &lt;= 5KM</t>
  </si>
  <si>
    <t>M3KM</t>
  </si>
  <si>
    <t>02.28.04</t>
  </si>
  <si>
    <t xml:space="preserve">TRANSPORTE DE MATERIAL DEMOLIDO EM CAMINHÃO, DMT &gt; 5KM</t>
  </si>
  <si>
    <t>02.29</t>
  </si>
  <si>
    <t xml:space="preserve">TRANSPORTE DE MATERIAL DE QUALQUER NATUREZA EM CAÇAMBA</t>
  </si>
  <si>
    <t>02.29.01</t>
  </si>
  <si>
    <t xml:space="preserve">TRANSPORTE DE MATERIAL DE QUALQUER NATUREZA EM CAÇAMBA DE 5M3</t>
  </si>
  <si>
    <t>VG</t>
  </si>
  <si>
    <t>02.30</t>
  </si>
  <si>
    <t xml:space="preserve">LIMPEZA DO PAVIMENTO</t>
  </si>
  <si>
    <t>02.30.01</t>
  </si>
  <si>
    <t xml:space="preserve">CAPINA E VARRIÇÃO DE PAVIMENTO EM ALVENARIA POLIÉDRICA</t>
  </si>
  <si>
    <t>03</t>
  </si>
  <si>
    <t xml:space="preserve">TRABALHOS EM TERRA</t>
  </si>
  <si>
    <t>03.01</t>
  </si>
  <si>
    <t xml:space="preserve">DESMATAMENTO, DESTOCAMENTO E LIMPEZA DO TERRENO</t>
  </si>
  <si>
    <t>03.01.01</t>
  </si>
  <si>
    <t xml:space="preserve">CAPINA MANUAL DE TERRENO</t>
  </si>
  <si>
    <t>03.01.05</t>
  </si>
  <si>
    <t xml:space="preserve">ROÇAMENTO COM ROÇADEIRA MECÂNICA</t>
  </si>
  <si>
    <t>03.01.07</t>
  </si>
  <si>
    <t xml:space="preserve">DESTOCAMENTO, DESPRAGUEJAMENTO MANUAL DE VEGETAÇÃO</t>
  </si>
  <si>
    <t>03.01.08</t>
  </si>
  <si>
    <t xml:space="preserve">DESMATAMENTO, DESTOCAMENTO, TRANSPORTE ATÉ 50M E LIMPEZA MECANIZADA DO TERRENO COM RETROESCAVADEIRA </t>
  </si>
  <si>
    <t>03.03</t>
  </si>
  <si>
    <t xml:space="preserve">ESCAVAÇÃO MECÂNICA INCLUSIVE TRANSPORTE ATÉ 50 M</t>
  </si>
  <si>
    <t>03.03.03</t>
  </si>
  <si>
    <t xml:space="preserve">ESCAVAÇÃO MECÂNICA, INCLUSIVE TRANSPORTE ATÉ 50 M, COM RETROESCAVADEIRA EM MATERIAL DE 1ª CATEGORIA </t>
  </si>
  <si>
    <t>03.03.04</t>
  </si>
  <si>
    <t xml:space="preserve">ESCAVAÇÃO MECÂNICA, INCLUSIVE TRANSPORTE ATÉ 50 M, COM PÁ CARREGADEIRA EM MATERIAL DE 1ª CATEGORIA </t>
  </si>
  <si>
    <t>03.03.05</t>
  </si>
  <si>
    <t xml:space="preserve">ESCAVAÇÃO MECÂNICA, INCLUSIVE TRANSPORTE ATÉ 50 M, COM PÁ CARREGADEIRA EM MATERIAL DE 2ª CATEGORIA </t>
  </si>
  <si>
    <t>03.05</t>
  </si>
  <si>
    <t xml:space="preserve">ESCAVAÇÃO E CARGA MECANIZADA</t>
  </si>
  <si>
    <t>03.05.03</t>
  </si>
  <si>
    <t xml:space="preserve">ESCAVAÇÃO E CARGA MECANIZADA COM RETROESCAVADEIRA EM MATERIAL DE 1ª CATEGORIA  </t>
  </si>
  <si>
    <t>03.05.04</t>
  </si>
  <si>
    <t xml:space="preserve">ESCAVAÇÃO E CARGA MECANIZADA COM PÁ CARREGADEIRA EM MATERIAL DE 1ª CATEGORIA  </t>
  </si>
  <si>
    <t>03.05.05</t>
  </si>
  <si>
    <t xml:space="preserve">ESCAVAÇÃO E CARGA MECANIZADA COM PÁ CARREGADEIRA EM MATERIAL DE 2ª CATEGORIA  </t>
  </si>
  <si>
    <t>03.05.06</t>
  </si>
  <si>
    <t xml:space="preserve">ESCAVAÇÃO E CARGA MECANIZADA COM ESCAVADEIRA EM MATERIAL DE 1ª CATEGORIA  </t>
  </si>
  <si>
    <t>03.05.07</t>
  </si>
  <si>
    <t xml:space="preserve">ESCAVAÇÃO E CARGA MECANIZADA COM ESCAVADEIRA EM MATERIAL DE 2ª CATEGORIA  </t>
  </si>
  <si>
    <t>03.05.08</t>
  </si>
  <si>
    <t xml:space="preserve">ESCAVAÇÃO E CARGA MECANIZADA COM ESCAVADEIRA EM MATERIAL DE 1ª CATEGORIA EM VIAS URBANAS</t>
  </si>
  <si>
    <t>03.05.09</t>
  </si>
  <si>
    <t xml:space="preserve">ESCAVAÇÃO E CARGA MECANIZADA COM ESCAVADEIRA EM MATERIAL DE 2ª CATEGORIA EM VIAS URBANAS</t>
  </si>
  <si>
    <t>03.12</t>
  </si>
  <si>
    <t xml:space="preserve">CARGA DE MATERIAL DE QUALQUER NATUREZA SOBRE CAMINHÃO</t>
  </si>
  <si>
    <t>03.12.01</t>
  </si>
  <si>
    <t xml:space="preserve">CARGA MANUAL DE MATERIAL DE QUALQUER NATUREZA SOBRE CAMINHÃO</t>
  </si>
  <si>
    <t>03.12.03</t>
  </si>
  <si>
    <t xml:space="preserve">CARGA MECÂNICA DE MATERIAL DE QUALQUER NATUREZA SOBRE CAMINHÃO</t>
  </si>
  <si>
    <t>03.13</t>
  </si>
  <si>
    <t xml:space="preserve">TRANSPORTE DE MATERIAL DE QUALQUER NATUREZA</t>
  </si>
  <si>
    <t>03.13.01</t>
  </si>
  <si>
    <t xml:space="preserve">TRANSPORTE DE MATERIAL DE QUALQUER NATUREZA, DMT &lt;= 1KM</t>
  </si>
  <si>
    <t>03.13.02</t>
  </si>
  <si>
    <t xml:space="preserve">TRANSPORTE DE MATERIAL DE QUALQUER NATUREZA, 1KM &lt; DMT &lt;= 2KM</t>
  </si>
  <si>
    <t>03.13.03</t>
  </si>
  <si>
    <t xml:space="preserve">TRANSPORTE DE MATERIAL DE QUALQUER NATUREZA, 2KM &lt; DMT &lt;= 5KM</t>
  </si>
  <si>
    <t>03.13.04</t>
  </si>
  <si>
    <t xml:space="preserve">TRANSPORTE DE MATERIAL DE QUALQUER NATUREZA, DMT &gt; 5KM</t>
  </si>
  <si>
    <t>03.15</t>
  </si>
  <si>
    <t xml:space="preserve">ATERRO COMPACTADO</t>
  </si>
  <si>
    <t>03.15.01</t>
  </si>
  <si>
    <t xml:space="preserve">ATERRO COMPACTADO COM ROLO VIBRATÓRIO</t>
  </si>
  <si>
    <t>03.15.02</t>
  </si>
  <si>
    <t xml:space="preserve">ATERRO COMPACTADO COM PLACA VIBRATÓRIA</t>
  </si>
  <si>
    <t>03.15.03</t>
  </si>
  <si>
    <t xml:space="preserve">ATERRO COMPACTADO MANUALMENTE COM SOQUETE</t>
  </si>
  <si>
    <t>03.17</t>
  </si>
  <si>
    <t xml:space="preserve">ESCAVAÇÃO MANUAL DE VALAS</t>
  </si>
  <si>
    <t>03.17.01</t>
  </si>
  <si>
    <t xml:space="preserve">ESCAVAÇÃO MANUAL DE VALAS H &lt;= 1,5M</t>
  </si>
  <si>
    <t>03.17.02</t>
  </si>
  <si>
    <t xml:space="preserve">ESCAVAÇÃO MANUAL DE VALAS 1,5M &lt; H &lt;= 3,0M</t>
  </si>
  <si>
    <t>03.17.03</t>
  </si>
  <si>
    <t xml:space="preserve">ESCAVAÇÃO MANUAL DE VALAS 3,0M &lt; H &lt;= 5,0M</t>
  </si>
  <si>
    <t>03.18</t>
  </si>
  <si>
    <t xml:space="preserve">ESCAVAÇÃO MECÂNICA DE VALAS COM DESCARGA LATERAL</t>
  </si>
  <si>
    <t>03.18.01</t>
  </si>
  <si>
    <t xml:space="preserve">ESCAVAÇÃO MECÂNICA DE VALAS, H &lt;= 1,5M, COM DESCARGA LATERAL </t>
  </si>
  <si>
    <t>03.18.02</t>
  </si>
  <si>
    <t xml:space="preserve">ESCAVAÇÃO MECÂNICA DE VALAS, 1,5M &lt; H &lt;= 3,0M, COM DESCARGA LATERAL </t>
  </si>
  <si>
    <t>03.18.03</t>
  </si>
  <si>
    <t xml:space="preserve">ESCAVAÇÃO MECÂNICA DE VALAS, 3,0M &lt; H &lt;= 5,0M, COM DESCARGA LATERAL </t>
  </si>
  <si>
    <t>03.18.04</t>
  </si>
  <si>
    <t xml:space="preserve">ESCAVAÇÃO MECÂNICA DE VALAS, H &gt; 5,0M, COM DESCARGA LATERAL </t>
  </si>
  <si>
    <t>03.19</t>
  </si>
  <si>
    <t xml:space="preserve">ESCAVAÇÃO MECÂNICA DE VALAS COM DESCARGA, SEM CAMINHÕES</t>
  </si>
  <si>
    <t>03.19.01</t>
  </si>
  <si>
    <t xml:space="preserve">ESCAVAÇÃO MECÂNICA DE VALAS H &lt;= 1,5M, COM DESCARGA, SEM CAMINHÕES</t>
  </si>
  <si>
    <t>03.19.02</t>
  </si>
  <si>
    <t xml:space="preserve">ESCAVAÇÃO MECÂNICA DE VALAS 1,5M &lt; H &lt;= 3,0M, COM DESCARGA, SEM CAMINHÕES</t>
  </si>
  <si>
    <t>03.19.03</t>
  </si>
  <si>
    <t xml:space="preserve">ESCAVAÇÃO MECÂNICA DE VALAS 3,0M &lt; H &lt;= 5,0M, COM DESCARGA, SEM CAMINHÕES</t>
  </si>
  <si>
    <t>03.19.04</t>
  </si>
  <si>
    <t xml:space="preserve">ESCAVAÇÃO MECÂNICA DE VALAS H &gt; 5,0M, COM DESCARGA, SEM CAMINHÕES</t>
  </si>
  <si>
    <t>03.22</t>
  </si>
  <si>
    <t xml:space="preserve">REATERRO DE VALA</t>
  </si>
  <si>
    <t>03.22.01</t>
  </si>
  <si>
    <t xml:space="preserve">REATERRO MANUAL DE VALA</t>
  </si>
  <si>
    <t>03.22.02</t>
  </si>
  <si>
    <t xml:space="preserve">REATERRO DE VALA COMPACTADO COM EQUIPAMENTO PLACA VIBRATÓRIA OU EQUIVALENTE</t>
  </si>
  <si>
    <t>03.23</t>
  </si>
  <si>
    <t xml:space="preserve">REGULARIZAÇÃO E COMPACTAÇÃO DE TERRENO</t>
  </si>
  <si>
    <t>03.23.01</t>
  </si>
  <si>
    <t xml:space="preserve">REGULARIZAÇÃO MANUAL DE TERRENO COM SOQUETE</t>
  </si>
  <si>
    <t>03.23.03</t>
  </si>
  <si>
    <t xml:space="preserve">REGULARIZAÇÃO DE TERRENO COM PLACA VIBRATÓRIA</t>
  </si>
  <si>
    <t>03.23.05</t>
  </si>
  <si>
    <t xml:space="preserve">COM ROLO VIBRATORIO</t>
  </si>
  <si>
    <t>03.23.06</t>
  </si>
  <si>
    <t xml:space="preserve">PREPARO DE FUNDO DE VALA COM LARGURA MENOR QUE 1,5 M, COM CAMADA DE AREIA, LANÇAMENTO MANUAL REF 101618</t>
  </si>
  <si>
    <t>03.24</t>
  </si>
  <si>
    <t xml:space="preserve">TRANSPORTE DE MATERIAL DE QUALQUER NATUREZA EM CARRINHO DE MÃO</t>
  </si>
  <si>
    <t>03.24.01</t>
  </si>
  <si>
    <t xml:space="preserve">TRANSPORTE DE MATERIAL DE QUALQUER NATUREZA EM CARRINHO DE MÃO, DMT &lt;= 50,0M</t>
  </si>
  <si>
    <t>03.24.02</t>
  </si>
  <si>
    <t xml:space="preserve">TRANSPORTE DE MATERIAL DE QUALQUER NATUREZA EM CARRINHO DE MÃO, 50,0 &lt; DMT &lt;= 100,0M</t>
  </si>
  <si>
    <t>03.25</t>
  </si>
  <si>
    <t>03.25.01</t>
  </si>
  <si>
    <t>03.26</t>
  </si>
  <si>
    <t xml:space="preserve">ESCAVAÇÃO DE APOIO ÀS FUNDAÇÕES </t>
  </si>
  <si>
    <t>03.26.01</t>
  </si>
  <si>
    <t xml:space="preserve">ESCAVAÇÃO MECANIZADA PARA BLOCO DE COROAMENTO OU SAPATA COM RETROESCAVADEIRA (INCLUINDO ESCAVAÇÃO PARA COLOCAÇÃO DE FORMAS) REF 96521   </t>
  </si>
  <si>
    <t>03.26.02</t>
  </si>
  <si>
    <t xml:space="preserve">ESCAVAÇÃO MECANIZADA PARA VIGA BALDRAME COM MINI ESCAVADEIRA (INCLUINDO ESCAVAÇÃO PARA COLOCAÇÃO DE FÔRMAS) REF 96525</t>
  </si>
  <si>
    <t>04</t>
  </si>
  <si>
    <t>04.01</t>
  </si>
  <si>
    <t xml:space="preserve">TUBULÃO A CÉU ABERTO</t>
  </si>
  <si>
    <t>04.01.06</t>
  </si>
  <si>
    <t xml:space="preserve">TUBULÃO A CÉU ABERTO, D=90CM, INCLUSIVE CONCRETO, EXCLUSIVE ARMAÇÃO E ENCAMISAMENTO</t>
  </si>
  <si>
    <t>04.01.07</t>
  </si>
  <si>
    <t xml:space="preserve">TUBULÃO A CÉU ABERTO, D=100CM, INCLUSIVE CONCRETO, EXCLUSIVE ARMAÇÃO E ENCAMISAMENTO</t>
  </si>
  <si>
    <t>04.01.08</t>
  </si>
  <si>
    <t xml:space="preserve">TUBULÃO A CÉU ABERTO, D=120CM, INCLUSIVE CONCRETO, EXCLUSIVE ARMAÇÃO E ENCAMISAMENTO</t>
  </si>
  <si>
    <t>04.01.09</t>
  </si>
  <si>
    <t xml:space="preserve">ALARGAMENTO DE BASE DE TUBULÃO A CÉU ABERTO</t>
  </si>
  <si>
    <t>04.03</t>
  </si>
  <si>
    <t xml:space="preserve">ESTACA BROCA PERFURADA A TRADO MANUAL</t>
  </si>
  <si>
    <t>04.03.25</t>
  </si>
  <si>
    <t xml:space="preserve">ESTACA ESCAVADA COM TRADO MANUAL, D=20CM, INCLUSIVE CONCRETO EXCLUSIVE ARMAÇÃO</t>
  </si>
  <si>
    <t>04.03.26</t>
  </si>
  <si>
    <t xml:space="preserve">ESTACA ESCAVADA COM TRADO MANUAL, D=25CM, INCLUSIVE CONCRETO EXCLUSIVE ARMAÇÃO</t>
  </si>
  <si>
    <t>04.03.27</t>
  </si>
  <si>
    <t xml:space="preserve">ESTACA ESCAVADA COM TRADO MANUAL, D=30CM, INCLUSIVE CONCRETO EXCLUSIVE ARMAÇÃO</t>
  </si>
  <si>
    <t>04.04</t>
  </si>
  <si>
    <t xml:space="preserve">ESTACA BROCA PERFURADA A TRADO MECANIZADO</t>
  </si>
  <si>
    <t>04.04.01</t>
  </si>
  <si>
    <t xml:space="preserve">MOBILIZAÇÃO E DESMOBILIZAÇÃO DE EQUIPAMENTO</t>
  </si>
  <si>
    <t>04.04.07</t>
  </si>
  <si>
    <t xml:space="preserve">ESTACA TRADO MECANIZADO, SEM FLUIDO ESTABILIZANTE, D= 25CM, INCLUSIVE CONCRETO, EXCLUSIVE ARMAÇÃO</t>
  </si>
  <si>
    <t>04.04.08</t>
  </si>
  <si>
    <t xml:space="preserve">ESTACA TRADO MECANIZADO, SEM FLUIDO ESTABILIZANTE, D= 40CM, INCLUSIVE CONCRETO, EXCLUSIVE ARMAÇÃO</t>
  </si>
  <si>
    <t>04.04.09</t>
  </si>
  <si>
    <t xml:space="preserve">ESTACA TRADO MECANIZADO, SEM FLUIDO ESTABILIZANTE, D= 60CM, INCLUSIVE CONCRETO, EXCLUSIVE ARMAÇÃO</t>
  </si>
  <si>
    <t>04.06</t>
  </si>
  <si>
    <t xml:space="preserve">ESTACA HÉLICE CONTÍNUA</t>
  </si>
  <si>
    <t>04.06.01</t>
  </si>
  <si>
    <t xml:space="preserve">MOBILIZAÇÃO E DESMOBILIZAÇÃO DE EQUIPAMENTO - HÉLICE CONTÍNUA</t>
  </si>
  <si>
    <t>04.06.07</t>
  </si>
  <si>
    <t xml:space="preserve">ESTACA HÉLICE CONTÍNUA, D=30 CM, INCLUSIVE CONCRETO E EXCLUSIVE ARMAÇÃO</t>
  </si>
  <si>
    <t>04.06.08</t>
  </si>
  <si>
    <t xml:space="preserve">ESTACA HÉLICE CONTÍNUA, D=50 CM, INCLUSIVE CONCRETO E EXCLUSIVE ARMAÇÃO</t>
  </si>
  <si>
    <t>04.06.09</t>
  </si>
  <si>
    <t xml:space="preserve">ESTACA HÉLICE CONTÍNUA, D=70 CM, INCLUSIVE CONCRETO E EXCLUSIVE ARMAÇÃO</t>
  </si>
  <si>
    <t>04.06.10</t>
  </si>
  <si>
    <t xml:space="preserve">ESTACA HÉLICE CONTÍNUA, D=80 CM, INCLUSIVE CONCRETO E EXCLUSIVE ARMAÇÃO</t>
  </si>
  <si>
    <t>04.06.11</t>
  </si>
  <si>
    <t xml:space="preserve">ESTACA HÉLICE CONTÍNUA, D=90 CM, INCLUSIVE CONCRETO E EXCLUSIVE ARMAÇÃO</t>
  </si>
  <si>
    <t>04.10</t>
  </si>
  <si>
    <t xml:space="preserve">ESTACA RAIZ</t>
  </si>
  <si>
    <t>04.10.01</t>
  </si>
  <si>
    <t xml:space="preserve">MOBILIZAÇÃO E DESMOBILIZAÇÃO DE EQUIPAMENTO - ESTACA RAIZ</t>
  </si>
  <si>
    <t>04.10.13</t>
  </si>
  <si>
    <t xml:space="preserve">ESTACA RAIZ, SOLO SEM ROCHA, D=20CM, INCLUSIVE ARGAMASSA, EXCLUSIVE ARMAÇÃO</t>
  </si>
  <si>
    <t>04.10.14</t>
  </si>
  <si>
    <t xml:space="preserve">ESTACA RAIZ, SOLO SEM ROCHA, D=31CM, INCLUSIVE ARGAMASSA, EXCLUSIVE ARMAÇÃO</t>
  </si>
  <si>
    <t>04.10.15</t>
  </si>
  <si>
    <t xml:space="preserve">ESTACA RAIZ, SOLO SEM ROCHA, D=40CM, INCLUSIVE ARGAMASSA, EXCLUSIVE ARMAÇÃO</t>
  </si>
  <si>
    <t>04.10.16</t>
  </si>
  <si>
    <t xml:space="preserve">ESTACA RAIZ, SOLO SEM ROCHA, D=45CM, INCLUSIVE ARGAMASSA, EXCLUSIVE ARMAÇÃO</t>
  </si>
  <si>
    <t>04.10.17</t>
  </si>
  <si>
    <t xml:space="preserve">ESTACA RAIZ, SOLO COM PRESENÇA DE ROCHA, D=20CM, INCLUSIVE ARGAMASSA, EXCLUSIVE ARMAÇÃO</t>
  </si>
  <si>
    <t>04.10.18</t>
  </si>
  <si>
    <t xml:space="preserve">ESTACA RAIZ, SOLO COM PRESENÇA DE ROCHA, D=31CM, INCLUSIVE ARGAMASSA, EXCLUSIVE ARMAÇÃO</t>
  </si>
  <si>
    <t>04.10.19</t>
  </si>
  <si>
    <t xml:space="preserve">ESTACA RAIZ, SOLO COM PRESENÇA DE ROCHA, D=40CM, INCLUSIVE ARGAMASSA, EXCLUSIVE ARMAÇÃO</t>
  </si>
  <si>
    <t>04.10.20</t>
  </si>
  <si>
    <t xml:space="preserve">ESTACA RAIZ, SOLO COM PRESENÇA DE ROCHA, D=45CM, INCLUSIVE ARGAMASSA, EXCLUSIVE ARMAÇÃO</t>
  </si>
  <si>
    <t>04.13</t>
  </si>
  <si>
    <t xml:space="preserve">FORMA, ESCORAMENTO, DESFORMA E LIMPEZA EM FUNDAÇÃO</t>
  </si>
  <si>
    <t>04.13.30</t>
  </si>
  <si>
    <t xml:space="preserve">FORMA PARA BLOCO DE COROAMENTO EM TÁBUA DE MADEIRA SERRADA, 2 APROVEITAMENTOS - FABRICAÇÃO, MONTAGEM E DESMONTAGEM REF 96531</t>
  </si>
  <si>
    <t>04.13.31</t>
  </si>
  <si>
    <t xml:space="preserve">FORMA PARA BLOCO DE COROAMENTO EM TÁBUA DE MADEIRA SERRADA, 4 APROVEITAMENTOS - FABRICAÇÃO, MONTAGEM E DESMONTAGEM REF 96534</t>
  </si>
  <si>
    <t>04.13.32</t>
  </si>
  <si>
    <t xml:space="preserve">FORMA PARA BLOCO DE COROAMENTO EM CHAPA DE MADEIRA COMPENSADA RESINADA 18 MM, 2 APROVEITAMENTOS - FABRICAÇÃO, MONTAGEM E DESMONTAGEM REF 96537</t>
  </si>
  <si>
    <t>04.13.33</t>
  </si>
  <si>
    <t xml:space="preserve">FORMA PARA BLOCO DE COROAMENTO EM CHAPA DE MADEIRA COMPENSADA RESINADA 18 MM, 4 APROVEITAMENTOS - FABRICAÇÃO, MONTAGEM E DESMONTAGEM REF 96540</t>
  </si>
  <si>
    <t>04.13.35</t>
  </si>
  <si>
    <t xml:space="preserve">FORMA PARA VIGA BALDRAME EM TÁBUA DE MADEIRA SERRADA, 2 APROVEITAMENTOS - FABRICAÇÃO, MONTAGEM E DESMONTAGEM REF 96533</t>
  </si>
  <si>
    <t>04.13.36</t>
  </si>
  <si>
    <t xml:space="preserve">FORMA PARA VIGA BALDRAME EM TÁBUA DE MADEIRA SERRADA, 4 APROVEITAMENTOS - FABRICAÇÃO, MONTAGEM E DESMONTAGEM REF 96536</t>
  </si>
  <si>
    <t>04.13.37</t>
  </si>
  <si>
    <t xml:space="preserve">FORMA PARA VIGA BALDRAME EM CHAPA DE MADEIRA COMPENSADA RESINADA 18 MM, 2 APROVEITAMENTOS - FABRICAÇÃO, MONTAGEM E DESMONTAGEM REF 96539</t>
  </si>
  <si>
    <t>04.13.38</t>
  </si>
  <si>
    <t xml:space="preserve">FORMA PARA VIGA BALDRAME EM CHAPA DE MADEIRA COMPENSADA RESINADA 18 MM, 4 APROVEITAMENTOS - FABRICAÇÃO, MONTAGEM E DESMONTAGEM REF 96542</t>
  </si>
  <si>
    <t>04.13.40</t>
  </si>
  <si>
    <t xml:space="preserve">FORMA PARA SAPATA EM TÁBUA DE MADEIRA SERRADA, 2 APROVEITAMENTOS - FABRICAÇÃO, MONTAGEM E DESMONTAGEM REF 96532</t>
  </si>
  <si>
    <t>04.13.41</t>
  </si>
  <si>
    <t xml:space="preserve">FORMA PARA SAPATA EM TÁBUA DE MADEIRA SERRADA, 4 APROVEITAMENTOS - FABRICAÇÃO, MONTAGEM E DESMONTAGEM REF 96535</t>
  </si>
  <si>
    <t>04.13.42</t>
  </si>
  <si>
    <t xml:space="preserve">FORMA PARA SAPATA EM CHAPA DE MADEIRA COMPENSADA RESINADA 18 MM, 4 APROVEITAMENTOS - FABRICAÇÃO, MONTAGEM E DESMONTAGEM REF 96538</t>
  </si>
  <si>
    <t>04.13.43</t>
  </si>
  <si>
    <t xml:space="preserve">FORMA PARA SAPATA EM CHAPA DE MADEIRA COMPENSADA RESINADA 18 MM, 4 APROVEITAMENTOS - FABRICAÇÃO, MONTAGEM E DESMONTAGEM REF 96541</t>
  </si>
  <si>
    <t>04.13.45</t>
  </si>
  <si>
    <t xml:space="preserve">FORMA PARA RADIER, PISO DE CONCRETO OU LAJE SOBRE PISO EM TÁBUA DE MADEIRA SERRADA, 4 APROVEITAMENTOS - FABRICAÇÃO, MONTAGEM E DESMONTAGEM REF 97086</t>
  </si>
  <si>
    <t>04.15</t>
  </si>
  <si>
    <t xml:space="preserve">ARMAÇÃO EM FUNDAÇÃO (CORTE, DOBRA E COLOCAÇÃO)</t>
  </si>
  <si>
    <t>04.15.29</t>
  </si>
  <si>
    <t xml:space="preserve">ESPAÇADOR DE AÇO CA-50 6,3MM H=5CM TIPO CARANGUEJO PARA PISO DE CONCRETO ARMADO</t>
  </si>
  <si>
    <t>04.15.31</t>
  </si>
  <si>
    <t xml:space="preserve">AÇO CA-60 D= 4,2MM, CORTE, DOBRA E COLOCAÇÃO EM FUNDAÇÃO REF 96543</t>
  </si>
  <si>
    <t>04.15.32</t>
  </si>
  <si>
    <t xml:space="preserve">AÇO CA-60 D= 5,0MM, CORTE, DOBRA E COLOCAÇÃO EM FUNDAÇÃO REF 96543</t>
  </si>
  <si>
    <t>04.15.41</t>
  </si>
  <si>
    <t xml:space="preserve">AÇO CA-50 D= 6,3MM, CORTE, DOBRA E COLOCAÇÃO EM FUNDAÇÃO REF 96544</t>
  </si>
  <si>
    <t>04.15.42</t>
  </si>
  <si>
    <t xml:space="preserve">AÇO CA-50 D= 8,0MM, CORTE, DOBRA E COLOCAÇÃO EM FUNDAÇÃO REF 96545</t>
  </si>
  <si>
    <t>04.15.43</t>
  </si>
  <si>
    <t xml:space="preserve">AÇO CA-50 D= 10,0MM, CORTE, DOBRA E COLOCAÇÃO EM FUNDAÇÃO REF 96546</t>
  </si>
  <si>
    <t>04.15.44</t>
  </si>
  <si>
    <t xml:space="preserve">AÇO CA-50 D= 12,5MM, CORTE, DOBRA E COLOCAÇÃO EM FUNDAÇÃO REF 96547</t>
  </si>
  <si>
    <t>04.15.45</t>
  </si>
  <si>
    <t xml:space="preserve">AÇO CA-50 D= 16,0MM, CORTE, DOBRA E COLOCAÇÃO EM FUNDAÇÃO REF 96548</t>
  </si>
  <si>
    <t>04.15.46</t>
  </si>
  <si>
    <t xml:space="preserve">AÇO CA-50 D= 20,0MM, CORTE, DOBRA E COLOCAÇÃO EM FUNDAÇÃO REF 96549</t>
  </si>
  <si>
    <t>04.15.47</t>
  </si>
  <si>
    <t xml:space="preserve">AÇO CA-50 D= 25,0MM, CORTE, DOBRA E COLOCAÇÃO EM FUNDAÇÃO REF 96550</t>
  </si>
  <si>
    <t>04.19</t>
  </si>
  <si>
    <t xml:space="preserve">CONCRETO CICLÓPICO LANÇADO EM FUNDAÇÃO E ARRIMO</t>
  </si>
  <si>
    <t>04.19.02</t>
  </si>
  <si>
    <t xml:space="preserve">CONCRETO CICLÓPICO FCK = 15MPA, 30% PEDRA DE MÃO, INCLUSIVE LANÇAMENTO REF 102487</t>
  </si>
  <si>
    <t>04.21</t>
  </si>
  <si>
    <t xml:space="preserve">CONCRETO CONVENCIONAL B1,B2 LANÇADO EM FUNDAÇÃO</t>
  </si>
  <si>
    <t>04.21.01</t>
  </si>
  <si>
    <t xml:space="preserve">CONCRETO 1:4:8, BRITA CALCÁRIA, PREPARADO EM OBRA E LANÇADO EM FUNDAÇÃO</t>
  </si>
  <si>
    <t>04.21.03</t>
  </si>
  <si>
    <t xml:space="preserve">CONCRETO 1:3:6, BRITA CALCÁRIA, PREPARADO EM OBRA E LANÇADO EM FUNDAÇÃO</t>
  </si>
  <si>
    <t>04.21.15</t>
  </si>
  <si>
    <t xml:space="preserve">CONCRETO CONVENCIONAL FCK &gt;= 15MPA, BRITA CALCÁRIA, PREPARADO EM OBRA E LANÇADO EM FUNDAÇÃO</t>
  </si>
  <si>
    <t>04.21.20</t>
  </si>
  <si>
    <t xml:space="preserve">CONCRETO CONVENCIONAL FCK &gt;= 20MPA, BRITA CALCÁRIA, PREPARADO EM OBRA E LANÇADO EM FUNDAÇÃO</t>
  </si>
  <si>
    <t>04.21.25</t>
  </si>
  <si>
    <t xml:space="preserve">CONCRETO CONVENCIONAL FCK &gt;= 25MPA, BRITA CALCÁRIA, PREPARADO EM OBRA E LANÇADO EM FUNDAÇÃO</t>
  </si>
  <si>
    <t>04.21.30</t>
  </si>
  <si>
    <t xml:space="preserve">CONCRETO CONVENCIONAL FCK &gt;= 30MPA, BRITA CALCÁRIA, PREPARADO EM OBRA E LANÇADO EM FUNDAÇÃO</t>
  </si>
  <si>
    <t>04.21.40</t>
  </si>
  <si>
    <t xml:space="preserve">CONCRETO CONVENCIONAL FCK &gt;= 40MPA, BRITA CALCÁRIA, PREPARADO EM OBRA E LANÇADO EM FUNDAÇÃO</t>
  </si>
  <si>
    <t>04.23</t>
  </si>
  <si>
    <t xml:space="preserve">CONCRETO USINADO B1,B2 LANÇADO EM FUNDAÇÃO</t>
  </si>
  <si>
    <t>04.23.15</t>
  </si>
  <si>
    <t xml:space="preserve">CONCRETO USINADO FCK &gt;= 15MPA, BRITA CALCÁRIA, LANÇADO EM FUNDAÇÃO</t>
  </si>
  <si>
    <t>04.23.20</t>
  </si>
  <si>
    <t xml:space="preserve">CONCRETO USINADO FCK &gt;= 20MPA, BRITA CALCÁRIA, LANÇADO EM FUNDAÇÃO</t>
  </si>
  <si>
    <t>04.23.25</t>
  </si>
  <si>
    <t xml:space="preserve">CONCRETO USINADO FCK &gt;= 25MPA, BRITA CALCÁRIA, LANÇADO EM FUNDAÇÃO</t>
  </si>
  <si>
    <t>04.23.30</t>
  </si>
  <si>
    <t xml:space="preserve">CONCRETO USINADO FCK &gt;= 30MPA, BRITA CALCÁRIA, LANÇADO EM FUNDAÇÃO</t>
  </si>
  <si>
    <t>04.23.40</t>
  </si>
  <si>
    <t xml:space="preserve">CONCRETO USINADO FCK &gt;= 40MPA, BRITA CALCÁRIA, LANÇADO EM FUNDAÇÃO</t>
  </si>
  <si>
    <t>04.27</t>
  </si>
  <si>
    <t xml:space="preserve">CONCRETO USINADO BOMBEADO LANÇADO EM FUNDAÇÃO</t>
  </si>
  <si>
    <t>04.27.20</t>
  </si>
  <si>
    <t xml:space="preserve">CONCRETO USINADO BOMBEADO FCK &gt;= 20MPA, BRITA CALCÁRIA, LANÇADO EM FUNDAÇÃO</t>
  </si>
  <si>
    <t>04.27.25</t>
  </si>
  <si>
    <t xml:space="preserve">CONCRETO USINADO BOMBEADO FCK &gt;= 25MPA, BRITA CALCÁRIA, LANÇADO EM FUNDAÇÃO</t>
  </si>
  <si>
    <t>04.27.30</t>
  </si>
  <si>
    <t xml:space="preserve">CONCRETO USINADO BOMBEADO FCK &gt;= 30MPA, BRITA CALCÁRIA, LANÇADO EM FUNDAÇÃO</t>
  </si>
  <si>
    <t>04.27.40</t>
  </si>
  <si>
    <t xml:space="preserve">CONCRETO USINADO BOMBEADO FCK &gt;= 40MPA, BRITA CALCÁRIA, LANÇADO EM FUNDAÇÃO</t>
  </si>
  <si>
    <t>04.30</t>
  </si>
  <si>
    <t xml:space="preserve">BALDRAME DE ALVENARIA DE BLOCO DE CONCRETO(SAPATA)</t>
  </si>
  <si>
    <t>04.30.14</t>
  </si>
  <si>
    <t xml:space="preserve">BALDRAME DE ALVENARIA DE BLOCO DE CONCRETO, E= 15CM PREENCHIDO COM CONCRETO (20MPA)</t>
  </si>
  <si>
    <t>04.30.15</t>
  </si>
  <si>
    <t xml:space="preserve">BALDRAME DE ALVENARIA DE BLOCO DE CONCRETO, E= 20CM PREENCHIDO COM CONCRETO (20MPA)</t>
  </si>
  <si>
    <t>04.31</t>
  </si>
  <si>
    <t xml:space="preserve">ARRASAMENTO DE ESTACAS</t>
  </si>
  <si>
    <t>04.31.06</t>
  </si>
  <si>
    <t xml:space="preserve">ARRASAMENTO ESTACA DE CONCRETO ARMADO, D &lt;= 40CM COM EQUIPAMENTO ELÉTRICO REF 95601</t>
  </si>
  <si>
    <t>04.31.07</t>
  </si>
  <si>
    <t xml:space="preserve">ARRASAMENTO ESTACA DE CONCRETO ARMADO, D=41 A 60CM COM EQUIPAMENTO ELÉTRICO REF 95602</t>
  </si>
  <si>
    <t>04.31.08</t>
  </si>
  <si>
    <t xml:space="preserve">ARRASAMENTO DE ESTACA DE CONCRETO ARMADO, D=61 A 80CM COM EQUIPAMENTO ELÉTRICO REF 95603</t>
  </si>
  <si>
    <t>04.31.09</t>
  </si>
  <si>
    <t xml:space="preserve">ARRASAMENTO ESTACA DE CONCRETO ARMADO, D=81 A 100CM COM EQUIPAMENTO ELÉTRICO REF 95604</t>
  </si>
  <si>
    <t>04.31.10</t>
  </si>
  <si>
    <t xml:space="preserve">ARRASAMENTO ESTACA DE CONCRETO ARMADO, D=101 A 150 CM COM EQUIPAMENTO ELÉTRICO REF 95605</t>
  </si>
  <si>
    <t>05</t>
  </si>
  <si>
    <t xml:space="preserve">GALERIA CELULAR E/OU CONTENÇÕES</t>
  </si>
  <si>
    <t>05.01</t>
  </si>
  <si>
    <t xml:space="preserve">ENROCAMENTO COM PEDRA DE MÃO</t>
  </si>
  <si>
    <t>05.01.01</t>
  </si>
  <si>
    <t xml:space="preserve">ENROCAMENTO COM PEDRA DE MÃO - JOGADA</t>
  </si>
  <si>
    <t>05.01.02</t>
  </si>
  <si>
    <t xml:space="preserve">ENROCAMENTO COM PEDRA DE MÃO - ARRUMADA</t>
  </si>
  <si>
    <t>05.03</t>
  </si>
  <si>
    <t xml:space="preserve">CONCRETO DE REGULARIZAÇÃO</t>
  </si>
  <si>
    <t>05.03.02</t>
  </si>
  <si>
    <t xml:space="preserve">CONCRETO MAGRO PARA LASTRO, TRAÇO 1:4,5:4,5, PREPARO MECÂNICO COM BETONEIRA, INCLUI LANÇAMENTO E ACABAMENTO</t>
  </si>
  <si>
    <t>05.04</t>
  </si>
  <si>
    <t xml:space="preserve">FORMA, ESCORAMENTO, DESFORMA E LIMPEZA - GALERIAS E/OU CONTENÇÕES</t>
  </si>
  <si>
    <t>05.04.04</t>
  </si>
  <si>
    <t xml:space="preserve">FORMA PARA SERVIÇOS DE GALERIAS EM CHAPA DE MADEIRA COMPENSADA RESINADA 18MM, 2 APROVEITAMENTOS - FABRICAÇÃO, MONTAGEM E DESMONTAGEM REF 102727</t>
  </si>
  <si>
    <t>05.05</t>
  </si>
  <si>
    <t xml:space="preserve">ARMAÇÃO INCLUSIVE CORTE, DOBRA E COLOCAÇÃO</t>
  </si>
  <si>
    <t>05.05.10</t>
  </si>
  <si>
    <t xml:space="preserve">AÇO CA 60 - D= 5,00 MM, CORTE, DOBRA E COLOCAÇÃO EM GALERIAS E/OU CONTENÇÕES ADP REF 92915</t>
  </si>
  <si>
    <t>05.05.11</t>
  </si>
  <si>
    <t xml:space="preserve">AÇO CA 50 - D= 6,3 MM, CORTE, DOBRA E COLOCAÇÃO EM GALERIAS E/OU CONTENÇÕES ADP REF 92916</t>
  </si>
  <si>
    <t>05.05.12</t>
  </si>
  <si>
    <t xml:space="preserve">AÇO CA 50 - D= 8,0 MM, CORTE, DOBRA E COLOCAÇÃO EM GALERIAS E/OU CONTENÇÕES ADP REF 92917</t>
  </si>
  <si>
    <t>05.05.13</t>
  </si>
  <si>
    <t xml:space="preserve">AÇO CA 50 - D= 10,0 MM, CORTE, DOBRA E COLOCAÇÃO EM GALERIAS E/OU CONTENÇÕES ADP REF 92919</t>
  </si>
  <si>
    <t>05.05.14</t>
  </si>
  <si>
    <t xml:space="preserve">AÇO CA 50 - D= 12,5 MM, CORTE, DOBRA E COLOCAÇÃO EM GALERIAS E/OU CONTENÇÕES ADP REF 92921</t>
  </si>
  <si>
    <t>05.05.15</t>
  </si>
  <si>
    <t xml:space="preserve">AÇO CA 50 - D= 16,0 MM, CORTE, DOBRA E COLOCAÇÃO EM GALERIAS E/OU CONTENÇÕES ADP REF 92922</t>
  </si>
  <si>
    <t>05.05.16</t>
  </si>
  <si>
    <t xml:space="preserve">AÇO CA 50 - D= 20 MM, CORTE, DOBRA E COLOCAÇÃO EM GALERIAS E/OU CONTENÇÕES ADP REF 92923</t>
  </si>
  <si>
    <t>05.05.17</t>
  </si>
  <si>
    <t xml:space="preserve">AÇO CA 50 - D= 25 MM, CORTE, DOBRA E COLOCAÇÃO EM GALERIAS E/OU CONTENÇÕES ADP REF 92924</t>
  </si>
  <si>
    <t>05.06</t>
  </si>
  <si>
    <t xml:space="preserve">JUNTA ELÁSTICA</t>
  </si>
  <si>
    <t>05.06.01</t>
  </si>
  <si>
    <t xml:space="preserve">JUNTA ELÁSTICA 0-22, FUNGENBAND/EQUIVALENTE</t>
  </si>
  <si>
    <t>05.06.02</t>
  </si>
  <si>
    <t xml:space="preserve">JUNTA ELÁSTICA 0-12, FUNGENBAND/EQUIVALENTE</t>
  </si>
  <si>
    <t>05.07</t>
  </si>
  <si>
    <t xml:space="preserve">CONCRETO ESTRUTURAL PARA GALERIAS E/OU CONTENÇÕES, FORNECIMENTO, APLICAÇÃO E ADENSAMENTO</t>
  </si>
  <si>
    <t>05.07.15</t>
  </si>
  <si>
    <t xml:space="preserve">CONCRETO FCK &gt;= 15MPA, BRITA CALCÁRIA, PREPARADO EM OBRA E LANÇADO EM GALERIAS/CONTENÇÕES</t>
  </si>
  <si>
    <t>05.07.20</t>
  </si>
  <si>
    <t xml:space="preserve">CONCRETO FCK &gt;= 20MPA, BRITA CALCÁRIA, PREPARADO EM OBRA E LANÇADO EM GALERIAS/CONTENÇÕES</t>
  </si>
  <si>
    <t>05.07.25</t>
  </si>
  <si>
    <t xml:space="preserve">CONCRETO FCK &gt;= 25MPA, BRITA CALCÁRIA, PREPARADO EM OBRA E LANÇADO EM GALERIAS/CONTENÇÕES</t>
  </si>
  <si>
    <t>05.07.26</t>
  </si>
  <si>
    <t xml:space="preserve">CONCRETO FCK &gt;= 30MPA, BRITA CALCÁRIA, PREPARADO EM OBRA E LANÇADO EM GALERIAS/CONTENÇÕES</t>
  </si>
  <si>
    <t>05.07.30</t>
  </si>
  <si>
    <t xml:space="preserve">CONCRETO FCK &gt;= 40MPA, BRITA CALCÁRIA, PREPARADO EM OBRA E LANÇADO EM GALERIAS/CONTENÇÕES</t>
  </si>
  <si>
    <t>05.07.35</t>
  </si>
  <si>
    <t xml:space="preserve">CONCRETO FCK &gt;= 15MPA, BRITA CALCÁRIA, USINADO CONVENCIONAL, LANÇADO EM GALERIAS/CONTENÇÕES</t>
  </si>
  <si>
    <t>05.07.40</t>
  </si>
  <si>
    <t xml:space="preserve">CONCRETO FCK &gt;= 20MPA, BRITA CALCÁRIA, USINADO CONVENCIONAL, LANÇADO EM GALERIAS/CONTENÇÕES</t>
  </si>
  <si>
    <t>05.07.45</t>
  </si>
  <si>
    <t xml:space="preserve">CONCRETO FCK &gt;= 25MPA, BRITA CALCÁRIA, USINADO CONVENCIONAL, LANÇADO EM GALERIAS/CONTENÇÕES</t>
  </si>
  <si>
    <t>05.07.46</t>
  </si>
  <si>
    <t xml:space="preserve">CONCRETO FCK &gt;= 30MPA, BRITA CALCÁRIA, USINADO CONVENCIONAL, LANÇADO EM GALERIAS/CONTENÇÕES</t>
  </si>
  <si>
    <t>05.07.48</t>
  </si>
  <si>
    <t xml:space="preserve">CONCRETO FCK &gt;= 40MPA, BRITA CALCÁRIA, USINADO CONVENCIONAL, LANÇADO EM GALERIAS/CONTENÇÕES</t>
  </si>
  <si>
    <t>05.09</t>
  </si>
  <si>
    <t xml:space="preserve">FORNECIMENTO E LANÇAMENTO DE MATERIAL DRENANTE</t>
  </si>
  <si>
    <t>05.09.03</t>
  </si>
  <si>
    <t xml:space="preserve">ENCHIMENTO DE DRENO COM AREIA (COM ADENSAMENTO HIDRÁULICO)</t>
  </si>
  <si>
    <t>05.09.04</t>
  </si>
  <si>
    <t xml:space="preserve">ENCHIMENTO MANUAL DE BRITA EM DRENO REF 102719</t>
  </si>
  <si>
    <t>05.09.05</t>
  </si>
  <si>
    <t xml:space="preserve">ENCHIMENTO MECANIZADO DE BRITA EM DRENO REF 102717</t>
  </si>
  <si>
    <t>05.11</t>
  </si>
  <si>
    <t xml:space="preserve">FORNECIMENTO E INSTALAÇÃO DE MANTA DRENANTE GEOTÊXTIL</t>
  </si>
  <si>
    <t>05.11.01</t>
  </si>
  <si>
    <t xml:space="preserve">MANTA GEOTÊXTIL - 180G/M2 - RESISTÊNCIA A TRAÇÃO &gt;= 9KN/M REF 102712</t>
  </si>
  <si>
    <t>05.11.03</t>
  </si>
  <si>
    <t xml:space="preserve">MANTA GEOTÊXTIL - 300G/M2 - RESISTÊNCIA A TRAÇÃO &gt;= 16KN/M</t>
  </si>
  <si>
    <t>05.12</t>
  </si>
  <si>
    <t xml:space="preserve">DRENO BARBACÃ</t>
  </si>
  <si>
    <t>05.12.06</t>
  </si>
  <si>
    <t xml:space="preserve">DRENO BARBACÃ, DN 50MM, COM MATERIAL DRENANTE (COMPRIMENTO 50CM) REF 102726</t>
  </si>
  <si>
    <t>05.12.07</t>
  </si>
  <si>
    <t xml:space="preserve">DRENO BARBACÃ, DN 75MM, COM MATERIAL DRENANTE (COMPRIMENTO 50CM) REF 102725</t>
  </si>
  <si>
    <t>05.12.08</t>
  </si>
  <si>
    <t xml:space="preserve">DRENO BARBACÃ, DN 100MM, COM MATERIAL DRENANTE (COMPRIMENTO 50CM) REF 102724</t>
  </si>
  <si>
    <t>05.13</t>
  </si>
  <si>
    <t xml:space="preserve">DRENOS DE GALERIA</t>
  </si>
  <si>
    <t>05.13.01</t>
  </si>
  <si>
    <t xml:space="preserve">TUBO PARA DRENO DE ALÍVIO, DN 100MM COMPRIMENTO 50CM</t>
  </si>
  <si>
    <t>05.13.10</t>
  </si>
  <si>
    <t xml:space="preserve">TUBO PARA LIGAÇAO DE DRENO EM LATERAL DE GALERIA, DN 200MM</t>
  </si>
  <si>
    <t>05.16</t>
  </si>
  <si>
    <t xml:space="preserve">POÇO DE BOMBEAMENTO</t>
  </si>
  <si>
    <t>05.16.01</t>
  </si>
  <si>
    <t xml:space="preserve">POÇO DE BOMBEAMENTO COM TUBO CA-1 D=400 MM</t>
  </si>
  <si>
    <t>05.16.02</t>
  </si>
  <si>
    <t xml:space="preserve">DRENO DE SERVIÇO PARA POÇO DE BOMBEAMENTO</t>
  </si>
  <si>
    <t>05.17</t>
  </si>
  <si>
    <t xml:space="preserve">ALA DE GALERIA CELULAR</t>
  </si>
  <si>
    <t>05.17.01</t>
  </si>
  <si>
    <t xml:space="preserve">ALA DE GALERIA CELULAR, DIMENSÃO B= 1.20M, PADRÃO SUDECAP</t>
  </si>
  <si>
    <t>05.17.04</t>
  </si>
  <si>
    <t xml:space="preserve">ALA DE GALERIA CELULAR, DIMENSÃO B= 1.50M, PADRÃO SUDECAP</t>
  </si>
  <si>
    <t>05.17.07</t>
  </si>
  <si>
    <t xml:space="preserve">ALA DE GALERIA CELULAR, DIMENSÃO B= 1.80M, PADRÃO SUDECAP</t>
  </si>
  <si>
    <t>05.17.10</t>
  </si>
  <si>
    <t xml:space="preserve">ALA DE GALERIA CELULAR, DIMENSÃO B= 2.10M, PADRÃO SUDECAP</t>
  </si>
  <si>
    <t>05.17.13</t>
  </si>
  <si>
    <t xml:space="preserve">ALA DE GALERIA CELULAR, DIMENSÃO B= 2.40M, PADRÃO SUDECAP</t>
  </si>
  <si>
    <t>05.17.16</t>
  </si>
  <si>
    <t xml:space="preserve">ALA DE GALERIA CELULAR, DIMENSÃO B= 2.70M, PADRÃO SUDECAP</t>
  </si>
  <si>
    <t>05.17.19</t>
  </si>
  <si>
    <t xml:space="preserve">ALA DE GALERIA CELULAR, DIMENSÃO B= 3.00M, PADRÃO SUDECAP</t>
  </si>
  <si>
    <t>05.19</t>
  </si>
  <si>
    <t xml:space="preserve">GRELHA DE POÇO DE VISITA DE CANAL</t>
  </si>
  <si>
    <t>05.19.02</t>
  </si>
  <si>
    <t xml:space="preserve">GRELHA PARA POÇO DE VISITA DE CANAL, EXCLUSIVE QUADRO</t>
  </si>
  <si>
    <t>05.19.03</t>
  </si>
  <si>
    <t xml:space="preserve">QUADRO PARA GRELHA DE POÇO DE VISITA DE CANAL</t>
  </si>
  <si>
    <t>05.20</t>
  </si>
  <si>
    <t>GABIÃO</t>
  </si>
  <si>
    <t>05.20.01</t>
  </si>
  <si>
    <t xml:space="preserve">GABIÃO TIPO CAIXA MALHA 8 X 10CM FIO 2,7MM ZN/AL + PVC COM ENCHIMENTO PEDRA GNAISSE H= 100CM</t>
  </si>
  <si>
    <t>05.20.02</t>
  </si>
  <si>
    <t xml:space="preserve">GABIÃO TIPO CAIXA MALHA 8 X 10CM FIO 2,7MM ZN/AL + PVC COM ENCHIMENTO PEDRA GNAISSE H= 50CM</t>
  </si>
  <si>
    <t>05.20.03</t>
  </si>
  <si>
    <t xml:space="preserve">GABIÃO TIPO CAIXA MALHA 8 X 10CM FIO 2,7MM ZN/AL COM ENCHIMENTO PEDRA GNAISSE H= 100CM</t>
  </si>
  <si>
    <t>05.20.04</t>
  </si>
  <si>
    <t xml:space="preserve">GABIÃO TIPO CAIXA MALHA 8 X 10CM FIO 2,7MM ZN/AL COM ENCHIMENTO PEDRA GNAISSE H= 50CM</t>
  </si>
  <si>
    <t>05.20.07</t>
  </si>
  <si>
    <t xml:space="preserve">GABIÃO TIPO COLCHÃO MALHA 6 X 8CM FIO 2MM ZN/AL + PVC COM ENCHIMENTO PEDRA GNAISSE H= 30CM</t>
  </si>
  <si>
    <t>05.20.08</t>
  </si>
  <si>
    <t xml:space="preserve">GABIÃO TIPO COLCHÃO MALHA 6 X 8CM FIO 2MM ZN/AL + PVC COM ENCHIMENTO PEDRA GNAISSE H= 23CM</t>
  </si>
  <si>
    <t>05.20.09</t>
  </si>
  <si>
    <t xml:space="preserve">GABIÃO TIPO COLCHÃO MALHA 6 X 8CM FIO 2MM ZN/AL + PVC COM ENCHIMENTO PEDRA GNAISSE H= 17CM</t>
  </si>
  <si>
    <t>05.20.11</t>
  </si>
  <si>
    <t xml:space="preserve">GABIÃO TIPO SACO MALHA 8 X 10CM FIO 2,4MM ZN/AL + PVC COM ENCHIMENTO PEDRA GNAISSE</t>
  </si>
  <si>
    <t>05.21</t>
  </si>
  <si>
    <t xml:space="preserve">POÇO DE VISITA DE GALERIA</t>
  </si>
  <si>
    <t>05.21.01</t>
  </si>
  <si>
    <t xml:space="preserve">CHAMINÉ PARA POÇO DE VISITA DE GALERIA - H = 1 METRO</t>
  </si>
  <si>
    <t>05.21.02</t>
  </si>
  <si>
    <t xml:space="preserve">CHAMINÉ PARA POÇO DE VISITA DE GALERIA - H = 2 METROS</t>
  </si>
  <si>
    <t>05.21.03</t>
  </si>
  <si>
    <t xml:space="preserve">CHAMINÉ PARA POÇO DE VISITA DE GALERIA - H = 3 METROS</t>
  </si>
  <si>
    <t>05.21.04</t>
  </si>
  <si>
    <t xml:space="preserve">CHAMINÉ PARA POÇO DE VISITA DE GALERIA - H = 4 METROS</t>
  </si>
  <si>
    <t>05.21.11</t>
  </si>
  <si>
    <t xml:space="preserve">VIGA PARA POÇO DE VISITAS DE GALERIA COM LARGURA DE 2 METROS</t>
  </si>
  <si>
    <t>05.21.12</t>
  </si>
  <si>
    <t xml:space="preserve">VIGA PARA POÇO DE VISITAS DE GALERIA COM LARGURA DE 3 METROS</t>
  </si>
  <si>
    <t>05.21.13</t>
  </si>
  <si>
    <t xml:space="preserve">VIGA PARA POÇO DE VISITAS DE GALERIA COM LARGURA DE 4 METROS</t>
  </si>
  <si>
    <t>05.21.14</t>
  </si>
  <si>
    <t xml:space="preserve">VIGA PARA POÇO DE VISITAS DE GALERIA COM LARGURA DE 5 METROS</t>
  </si>
  <si>
    <t>06</t>
  </si>
  <si>
    <t xml:space="preserve">ESTRUTURAS DE CONCRETO E METÁLICA</t>
  </si>
  <si>
    <t>06.01</t>
  </si>
  <si>
    <t xml:space="preserve">FORMA, ESCORAMENTO, DESFORMA E LIMPEZA - ESTRUTURA</t>
  </si>
  <si>
    <t>06.01.30</t>
  </si>
  <si>
    <t xml:space="preserve">FORMA PARA PILAR, PÉ DIREITO SIMPLES, EM TÁBUA DE MADEIRA SERRADA, 2 APROVEITAMENTOS - FABRICAÇÃO, MONTAGEM E DESMONTAGEM ADP REF 92411</t>
  </si>
  <si>
    <t>06.01.31</t>
  </si>
  <si>
    <t xml:space="preserve">FORMA PARA PILAR, PÉ DIREITO SIMPLES, EM TÁBUA DE MADEIRA SERRADA, 4 APROVEITAMENTOS - FABRICAÇÃO, MONTAGEM E DESMONTAGEM ADP REF 92413</t>
  </si>
  <si>
    <t>06.01.32</t>
  </si>
  <si>
    <t xml:space="preserve">FORMA PARA PILAR, PÉ DIREITO SIMPLES, EM CHAPA DE MADEIRA COMPENSADA RESINADA 18MM, 2 APROVEITAMENTOS - FABRICAÇÃO, MONTAGEM E DESMONTAGEM ADP REF 92415</t>
  </si>
  <si>
    <t>06.01.33</t>
  </si>
  <si>
    <t xml:space="preserve">FORMA PARA PILAR, PÉ DIREITO SIMPLES, EM CHAPA DE MADEIRA COMPENSADA RESINADA 18MM, 4 APROVEITAMENTOS - FABRICAÇÃO, MONTAGEM E DESMONTAGEM ADP REF 92419</t>
  </si>
  <si>
    <t>06.01.35</t>
  </si>
  <si>
    <t xml:space="preserve">FORMA PARA VIGA, PÉ DIREITO SIMPLES, ESCORAMENTO TIPO PONTALETE, EM TÁBUA DE MADEIRA SERRADA, 2 APROVEITAMENTOS - FABRICAÇÃO, MONTAGEM E DESMONTAGEM ADP REF 92447</t>
  </si>
  <si>
    <t>06.01.36</t>
  </si>
  <si>
    <t xml:space="preserve">FORMA PARA VIGA, PÉ DIREITO SIMPLES, ESCORAMENTO TIPO PONTALETE, EM TÁBUA DE MADEIRA SERRADA, 4 APROVEITAMENTOS - FABRICAÇÃO, MONTAGEM E DESMONTAGEM ADP REF 92448</t>
  </si>
  <si>
    <t>06.01.37</t>
  </si>
  <si>
    <t xml:space="preserve">FORMA PARA VIGA RETANGULAR, PÉ DIREITO SIMPLES, EM CHAPA DE MADEIRA COMPENSADA RESINADA 18MM, ESCORAMENTO METÁLICO, 2 APROVEITAMENTOS - FABRICAÇÃO, MONTAGEM E DESMONTAGEM ADP REF 92452</t>
  </si>
  <si>
    <t>06.01.38</t>
  </si>
  <si>
    <t xml:space="preserve">FORMA PARA VIGA RETANGULAR, PÉ DIREITO SIMPLES, EM CHAPA DE MADEIRA COMPENSADA RESINADA 18MM, ESCORAMENTO METÁLICO, 4 APROVEITAMENTOS - FABRICAÇÃO, MONTAGEM E DESMONTAGEM ADP REF 92456</t>
  </si>
  <si>
    <t>06.01.40</t>
  </si>
  <si>
    <t xml:space="preserve">FORMA PARA LAJE MACIÇA, PÉ DIREITO SIMPLES, ESCORAMENTO TIPO PONTALETE, EM TÁBUA DE MADEIRA SERRADA, 2 APROVEITAMENTOS - FABRICAÇÃO, MONTAGEM E DESMONTAGEM ADP REF 92484</t>
  </si>
  <si>
    <t>06.01.41</t>
  </si>
  <si>
    <t xml:space="preserve">FORMA PARA LAJE MACIÇA, PÉ DIREITO SIMPLES, ESCORAMENTO TIPO PONTALETE, EM TÁBUA DE MADEIRA SERRADA, 4 APROVEITAMENTOS - FABRICAÇÃO, MONTAGEM E DESMONTAGEM ADP REF 92486</t>
  </si>
  <si>
    <t>06.01.42</t>
  </si>
  <si>
    <t xml:space="preserve">FORMA PARA LAJE MACIÇA, PÉ DIREITO SIMPLES, EM CHAPA DE MADEIRA COMPENSADA RESINADA 18MM, ESCORAMENTO METÁLICO, 2 APROVEITAMENTOS - FABRICAÇÃO, MONTAGEM E DESMONTAGEM ADP REF 92510</t>
  </si>
  <si>
    <t>06.01.43</t>
  </si>
  <si>
    <t xml:space="preserve">FORMA PARA LAJE MACIÇA, PÉ DIREITO SIMPLES, EM CHAPA DE MADEIRA COMPENSADA RESINADA 18MM, ESCORAMENTO METÁLICO, 4 APROVEITAMENTOS - FABRICAÇÃO, MONTAGEM E DESMONTAGEM ADP REF 92514</t>
  </si>
  <si>
    <t>06.01.50</t>
  </si>
  <si>
    <t xml:space="preserve">FORMA PARA ESCADAS, COM 2 LANCES EM "U" E LAJE PLANA, EM MADEIRA SERRADA, ESCORAMENTO TIPO PONTALETE, 1 APROVEITAMENTO - FABRICAÇÃO, MONTAGEM E DESMONTAGEM ADP REF 101974</t>
  </si>
  <si>
    <t>06.01.51</t>
  </si>
  <si>
    <t xml:space="preserve">FORMA PARA ESCADAS, COM 2 LANCES EM "U" E LAJE PLANA, EM CHAPA DE MADEIRA COMPENSADA RESINADA DE 18MM, ESCORAMENTO METÁLICO, 2 APROVEITAMENTOS - FABRICAÇÃO, MONTAGEM E DESMONTAGEM ADP REF 101977</t>
  </si>
  <si>
    <t>06.01.52</t>
  </si>
  <si>
    <t xml:space="preserve">FORMA PARA ESCADAS, COM 2 LANCES EM "L" E LAJE PLANA, EM MADEIRA SERRADA, ESCORAMENTO TIPO PONTALETE, 1 APROVEITAMENTO - FABRICAÇÃO, MONTAGEM E DESMONTAGEM ADP REF 102007</t>
  </si>
  <si>
    <t>06.01.53</t>
  </si>
  <si>
    <t xml:space="preserve">FORMA PARA ESCADAS, COM 2 LANCES EM "L" E LAJE PLANA, EM CHAPA DE MADEIRA COMPENSADA RESINADA DE 18MM, ESCORAMENTO METÁLICO, 2 APROVEITAMENTOS - FABRICAÇÃO, MONTAGEM E DESMONTAGEM ADP REF 102009</t>
  </si>
  <si>
    <t>06.01.54</t>
  </si>
  <si>
    <t xml:space="preserve">FORMA PARA ESCADAS, COM 1 LANCE E LAJE PLANA, EM MADEIRA SERRADA, ESCORAMENTO TIPO PONTALETE, 1 APROVEITAMENTO - FABRICAÇÃO, MONTAGEM E DESMONTAGEM ADP REF 102039</t>
  </si>
  <si>
    <t>06.01.55</t>
  </si>
  <si>
    <t xml:space="preserve">FORMA PARA ESCADAS, COM 1 LANCE E LAJE PLANA, EM CHAPA DE MADEIRA COMPENSADA RESINADA, ESCORAMENTO METÁLICO, 2 APROVEITAMENTOS - FABRICAÇÃO, MONTAGEM E DESMONTAGEM ADP REF 102041</t>
  </si>
  <si>
    <t>06.03</t>
  </si>
  <si>
    <t xml:space="preserve">ARMAÇÃO INCLUSIVE CORTE, DOBRA E COLOCAÇÃO EM ESTRUTURA</t>
  </si>
  <si>
    <t>06.03.04</t>
  </si>
  <si>
    <t xml:space="preserve">ARMAÇÃO AÇO CA-60 D= 4,2MM (LAJES), INCLUSIVE CORTE, DOBRA E COLOCAÇÃO EM ESTRUTURA</t>
  </si>
  <si>
    <t>06.03.05</t>
  </si>
  <si>
    <t xml:space="preserve">ARMAÇÃO AÇO CA-60 D= 5,0MM (LAJES), INCLUSIVE CORTE, DOBRA E COLOCAÇÃO EM ESTRUTURA</t>
  </si>
  <si>
    <t>06.03.06</t>
  </si>
  <si>
    <t xml:space="preserve">ARMAÇÃO AÇO CA-60 D= 6,0MM (LAJES), INCLUSIVE CORTE, DOBRA E COLOCAÇÃO EM ESTRUTURA</t>
  </si>
  <si>
    <t>06.03.21</t>
  </si>
  <si>
    <t xml:space="preserve">ARMAÇÃO AÇO CA-50 D= 6,3MM (LAJES), INCLUSIVE CORTE, DOBRA E COLOCAÇÃO EM ESTRUTURA</t>
  </si>
  <si>
    <t>06.03.22</t>
  </si>
  <si>
    <t xml:space="preserve">ARMAÇÃO AÇO CA-50 D= 8,0MM (LAJES), INCLUSIVE CORTE, DOBRA E COLOCAÇÃO EM ESTRUTURA</t>
  </si>
  <si>
    <t>06.03.23</t>
  </si>
  <si>
    <t xml:space="preserve">ARMAÇÃO AÇO CA-50 D= 10,0MM (LAJES), INCLUSIVE CORTE, DOBRA E COLOCAÇÃO EM ESTRUTURA</t>
  </si>
  <si>
    <t>06.03.24</t>
  </si>
  <si>
    <t xml:space="preserve">ARMAÇÃO AÇO CA-50 D= 12,5MM (LAJES), INCLUSIVE CORTE, DOBRA E COLOCAÇÃO EM ESTRUTURA</t>
  </si>
  <si>
    <t>06.03.25</t>
  </si>
  <si>
    <t xml:space="preserve">ARMAÇÃO AÇO CA-50 D= 16,0MM (LAJES), INCLUSIVE CORTE, DOBRA E COLOCAÇÃO EM ESTRUTURA</t>
  </si>
  <si>
    <t>06.03.26</t>
  </si>
  <si>
    <t xml:space="preserve">ARMAÇÃO AÇO CA-50 D= 20,0MM (LAJES), INCLUSIVE CORTE, DOBRA E COLOCAÇÃO EM ESTRUTURA</t>
  </si>
  <si>
    <t>06.03.27</t>
  </si>
  <si>
    <t xml:space="preserve">ARMAÇÃO AÇO CA-50 D= 25,0MM (LAJES), INCLUSIVE CORTE, DOBRA E COLOCAÇÃO EM ESTRUTURA</t>
  </si>
  <si>
    <t>06.03.28</t>
  </si>
  <si>
    <t xml:space="preserve">ARMAÇÃO AÇO CA-50 D= 32,0MM (LAJES), INCLUSIVE CORTE, DOBRA E COLOCAÇÃO EM ESTRUTURA</t>
  </si>
  <si>
    <t>06.03.31</t>
  </si>
  <si>
    <t xml:space="preserve">ARMAÇÃO AÇO CA-60 D= 4,2MM (EXCETO LAJES), INCLUSIVE CORTE, DOBRA E COLOCAÇÃO EM ESTRUTURA</t>
  </si>
  <si>
    <t>06.03.32</t>
  </si>
  <si>
    <t xml:space="preserve">ARMAÇÃO AÇO CA-60 D= 5,0MM (EXCETO LAJES), INCLUSIVE CORTE, DOBRA E COLOCAÇÃO EM ESTRUTURA</t>
  </si>
  <si>
    <t>06.03.33</t>
  </si>
  <si>
    <t xml:space="preserve">ARMAÇÃO AÇO CA-60 D= 6,0MM (EXCETO LAJES), INCLUSIVE CORTE, DOBRA E COLOCAÇÃO EM ESTRUTURA</t>
  </si>
  <si>
    <t>06.03.41</t>
  </si>
  <si>
    <t xml:space="preserve">ARMAÇÃO AÇO CA-50 D= 6,3MM (EXCETO LAJES), INCLUSIVE CORTE, DOBRA E COLOCAÇÃO EM ESTRUTURA</t>
  </si>
  <si>
    <t>06.03.42</t>
  </si>
  <si>
    <t xml:space="preserve">ARMAÇÃO AÇO CA-50 D= 8,0MM (EXCETO LAJES), INCLUSIVE CORTE, DOBRA E COLOCAÇÃO EM ESTRUTURA</t>
  </si>
  <si>
    <t>06.03.43</t>
  </si>
  <si>
    <t xml:space="preserve">ARMAÇÃO AÇO CA-50 D= 10,0MM (EXCETO LAJES), INCLUSIVE CORTE, DOBRA E COLOCAÇÃO EM ESTRUTURA</t>
  </si>
  <si>
    <t>06.03.44</t>
  </si>
  <si>
    <t xml:space="preserve">ARMAÇÃO AÇO CA-50 D= 12,5MM (EXCETO LAJES), INCLUSIVE CORTE, DOBRA E COLOCAÇÃO EM ESTRUTURA</t>
  </si>
  <si>
    <t>06.03.45</t>
  </si>
  <si>
    <t xml:space="preserve">ARMAÇÃO AÇO CA-50 D= 16,0MM (EXCETO LAJES), INCLUSIVE CORTE, DOBRA E COLOCAÇÃO EM ESTRUTURA</t>
  </si>
  <si>
    <t>06.03.46</t>
  </si>
  <si>
    <t xml:space="preserve">ARMAÇÃO AÇO CA-50 D= 20,0MM (EXCETO LAJES), INCLUSIVE CORTE, DOBRA E COLOCAÇÃO EM ESTRUTURA</t>
  </si>
  <si>
    <t>06.03.47</t>
  </si>
  <si>
    <t xml:space="preserve">ARMAÇÃO AÇO CA-50 D= 25,0MM (EXCETO LAJES), INCLUSIVE CORTE, DOBRA E COLOCAÇÃO EM ESTRUTURA</t>
  </si>
  <si>
    <t>06.03.48</t>
  </si>
  <si>
    <t xml:space="preserve">ARMAÇÃO AÇO CA-50 D= 32,0MM (EXCETO LAJES), INCLUSIVE CORTE, DOBRA E COLOCAÇÃO EM ESTRUTURA</t>
  </si>
  <si>
    <t>06.04</t>
  </si>
  <si>
    <t xml:space="preserve">TELA SOLDADA</t>
  </si>
  <si>
    <t>06.04.01</t>
  </si>
  <si>
    <t xml:space="preserve">FORNECIMENTO E COLOCAÇÃO DE TELA Q-92</t>
  </si>
  <si>
    <t>06.04.02</t>
  </si>
  <si>
    <t xml:space="preserve">FORNECIMENTO E COLOCAÇÃO DE TELA Q-138</t>
  </si>
  <si>
    <t>06.04.03</t>
  </si>
  <si>
    <t xml:space="preserve">FORNECIMENTO E COLOCAÇÃO DE TELA Q-196</t>
  </si>
  <si>
    <t>06.04.04</t>
  </si>
  <si>
    <t xml:space="preserve">FORNECIMENTO E COLOCAÇÃO DE TELA Q-61</t>
  </si>
  <si>
    <t>06.04.05</t>
  </si>
  <si>
    <t xml:space="preserve">FORNECIMENTO E COLOCAÇÃO DE TELA Q-75</t>
  </si>
  <si>
    <t>06.04.06</t>
  </si>
  <si>
    <t xml:space="preserve">FORNECIMENTO E COLOCAÇÃO DE TELA Q-113</t>
  </si>
  <si>
    <t>06.04.09</t>
  </si>
  <si>
    <t xml:space="preserve">FORNECIMENTO E COLOCAÇÃO DE TELA Q-283</t>
  </si>
  <si>
    <t>06.04.10</t>
  </si>
  <si>
    <t xml:space="preserve">FORNECIMENTO E COLOCAÇÃO DE TELA Q-335</t>
  </si>
  <si>
    <t>06.04.12</t>
  </si>
  <si>
    <t xml:space="preserve">FORNECIMENTO E COLOCAÇÃO DE TELA Q-503</t>
  </si>
  <si>
    <t>06.04.14</t>
  </si>
  <si>
    <t xml:space="preserve">FORNECIMENTO E COLOCAÇÃO DE TELA Q-785</t>
  </si>
  <si>
    <t>06.04.16</t>
  </si>
  <si>
    <t xml:space="preserve">FORNECIMENTO E COLOCAÇÃO DE TELA Q-166</t>
  </si>
  <si>
    <t>06.04.17</t>
  </si>
  <si>
    <t xml:space="preserve">FORNECIMENTO E COLOCAÇÃO DE TELA Q-238</t>
  </si>
  <si>
    <t>06.04.18</t>
  </si>
  <si>
    <t xml:space="preserve">FORNECIMENTO E COLOCAÇÃO DE TELA Q-385</t>
  </si>
  <si>
    <t>06.04.19</t>
  </si>
  <si>
    <t xml:space="preserve">FORNECIMENTO E COLOCAÇÃO DE TELA Q-709</t>
  </si>
  <si>
    <t>06.05</t>
  </si>
  <si>
    <t xml:space="preserve">CONCRETO CONVENCIONAL B1,B2 LANÇADO EM ESTRUTURA</t>
  </si>
  <si>
    <t>06.05.20</t>
  </si>
  <si>
    <t xml:space="preserve">CONCRETO CONVENCIONAL FCK &gt;= 20MPA, BRITA CALCÁRIA, PREPARADO EM OBRA E LANÇADO EM ESTRUTURA</t>
  </si>
  <si>
    <t>06.05.25</t>
  </si>
  <si>
    <t xml:space="preserve">CONCRETO CONVENCIONAL FCK &gt;= 25MPA, BRITA CALCÁRIA, PREPARADO EM OBRA E LANÇADO EM ESTRUTURA</t>
  </si>
  <si>
    <t>06.05.30</t>
  </si>
  <si>
    <t xml:space="preserve">CONCRETO CONVENCIONAL FCK &gt;= 30MPA, BRITA CALCÁRIA, PREPARADO EM OBRA E LANÇADO EM ESTRUTURA</t>
  </si>
  <si>
    <t>06.05.40</t>
  </si>
  <si>
    <t xml:space="preserve">CONCRETO CONVENCIONAL FCK &gt;= 40MPA, BRITA CALCÁRIA, PREPARADO EM OBRA E LANÇADO EM ESTRUTURA</t>
  </si>
  <si>
    <t>06.07</t>
  </si>
  <si>
    <t xml:space="preserve">CONCRETO USINADO B1,B2 LANÇADO EM ESTRUTURA</t>
  </si>
  <si>
    <t>06.07.20</t>
  </si>
  <si>
    <t xml:space="preserve">CONCRETO USINADO FCK &gt;= 20MPA, BRITA CALCÁRIA, LANÇADO EM ESTRUTURA</t>
  </si>
  <si>
    <t>06.07.25</t>
  </si>
  <si>
    <t xml:space="preserve">CONCRETO USINADO FCK &gt;= 25MPA, BRITA CALCÁRIA, LANÇADO EM ESTRUTURA</t>
  </si>
  <si>
    <t>06.07.30</t>
  </si>
  <si>
    <t xml:space="preserve">CONCRETO USINADO FCK &gt;= 30MPA, BRITA CALCÁRIA, LANÇADO EM ESTRUTURA</t>
  </si>
  <si>
    <t>06.07.40</t>
  </si>
  <si>
    <t xml:space="preserve">CONCRETO USINADO FCK &gt;= 40MPA, BRITA CALCÁRIA, LANÇADO EM ESTRUTURA</t>
  </si>
  <si>
    <t>06.09</t>
  </si>
  <si>
    <t xml:space="preserve">CONCRETO USINADO BOMBEADO LANÇADO EM ESTRUTURA</t>
  </si>
  <si>
    <t>06.09.20</t>
  </si>
  <si>
    <t xml:space="preserve">CONCRETO USINADO BOMBEADO, FCK &gt;= 20MPA, BRITA CALCÁRIA, LANÇADO EM ESTRUTURA</t>
  </si>
  <si>
    <t>06.09.25</t>
  </si>
  <si>
    <t xml:space="preserve">CONCRETO USINADO BOMBEADO, FCK &gt;= 25MPA, BRITA CALCÁRIA, LANÇADO EM ESTRUTURA</t>
  </si>
  <si>
    <t>06.09.30</t>
  </si>
  <si>
    <t xml:space="preserve">CONCRETO USINADO BOMBEADO, FCK &gt;= 30MPA, BRITA CALCÁRIA, LANÇADO EM ESTRUTURA</t>
  </si>
  <si>
    <t>06.09.40</t>
  </si>
  <si>
    <t xml:space="preserve">CONCRETO USINADO BOMBEADO, FCK &gt;= 40MPA, BRITA CALCÁRIA, LANÇADO EM ESTRUTURA</t>
  </si>
  <si>
    <t>06.12</t>
  </si>
  <si>
    <t xml:space="preserve">LAJE PRÉ-MOLDADA TRELIÇADA, UNIDIRECIONAL, BI-APOIADA, COM TRELIÇA METÁLICA E ENCHIMENTO EM EPS</t>
  </si>
  <si>
    <t>06.12.44</t>
  </si>
  <si>
    <t xml:space="preserve">LAJE PRÉ-MOLDADA TRELIÇADA, SOBRECARGA 300KGF/M2, TRELIÇA TR08, VÃO ATÉ 4 METROS, INCLUSIVE CAPEAMENTO E=4CM. ESPESSURA TOTAL DA LAJE=12CM</t>
  </si>
  <si>
    <t>06.12.45</t>
  </si>
  <si>
    <t xml:space="preserve">LAJE PRÉ-MOLDADA TRELIÇADA, SOBRECARGA 300KGF/M2, TRELIÇA TR12, VÃO ATÉ 5 METROS, INCLUSIVE CAPEAMENTO E=4CM. ESPESSURA TOTAL DA LAJE=16CM</t>
  </si>
  <si>
    <t>06.12.46</t>
  </si>
  <si>
    <t xml:space="preserve">LAJE PRÉ-MOLDADA TRELIÇADA, SOBRECARGA 300KGF/M2, TRELIÇA TR16, VÃO ATÉ 6 METROS, INCLUSIVE CAPEAMENTO E=4CM. ESPESSURA TOTAL DA LAJE=20CM</t>
  </si>
  <si>
    <t>06.12.48</t>
  </si>
  <si>
    <t xml:space="preserve">LAJE PRÉ-MOLDADA TRELIÇADA, SOBRECARGA 300KGF/M2, TRELIÇA TR20, VÃO ATÉ 8 METROS, INCLUSIVE CAPEAMENTO E=5CM. ESPESSURA TOTAL DA LAJE=25CM</t>
  </si>
  <si>
    <t>07</t>
  </si>
  <si>
    <t xml:space="preserve">ALVENARIAS E DIVISÕES</t>
  </si>
  <si>
    <t>07.01</t>
  </si>
  <si>
    <t xml:space="preserve">ALVENARIA DE TIJOLO MACIÇO REQUEIMADO</t>
  </si>
  <si>
    <t>07.01.01</t>
  </si>
  <si>
    <t xml:space="preserve">ALVENARIA DE TIJOLO MACIÇO REQUEIMADO E= 5CM, A REVESTIR</t>
  </si>
  <si>
    <t>07.01.03</t>
  </si>
  <si>
    <t xml:space="preserve">ALVENARIA DE TIJOLO MACIÇO REQUEIMADO E= 10CM, A REVESTIR</t>
  </si>
  <si>
    <t>07.01.07</t>
  </si>
  <si>
    <t xml:space="preserve">ALVENARIA DE TIJOLO MACIÇO REQUEIMADO E= 20CM, A REVESTIR</t>
  </si>
  <si>
    <t>07.01.11</t>
  </si>
  <si>
    <t xml:space="preserve">ALVENARIA DE TIJOLO MACIÇO REQUEIMADO E= 5CM, APARENTE</t>
  </si>
  <si>
    <t>07.01.13</t>
  </si>
  <si>
    <t xml:space="preserve">ALVENARIA DE TIJOLO MACIÇO REQUEIMADO E= 10CM, APARENTE</t>
  </si>
  <si>
    <t>07.01.17</t>
  </si>
  <si>
    <t xml:space="preserve">ALVENARIA DE TIJOLO MACIÇO REQUEIMADO E= 20CM, APARENTE</t>
  </si>
  <si>
    <t>07.03</t>
  </si>
  <si>
    <t xml:space="preserve">ALVENARIA DE TIJOLO FURADO (BLOCO CERÂMICO DE VEDAÇÃO)</t>
  </si>
  <si>
    <t>07.03.03</t>
  </si>
  <si>
    <t xml:space="preserve">ALVENARIA DE TIJOLO FURADO (BLOCO CERÂMICO DE VEDAÇÃO), E= 10CM, A REVESTIR</t>
  </si>
  <si>
    <t>07.03.05</t>
  </si>
  <si>
    <t xml:space="preserve">ALVENARIA DE TIJOLO FURADO (BLOCO CERÂMICO DE VEDAÇÃO), E= 15CM, A REVESTIR</t>
  </si>
  <si>
    <t>07.03.07</t>
  </si>
  <si>
    <t xml:space="preserve">ALVENARIA DE TIJOLO FURADO (BLOCO CERÂMICO DE VEDAÇÃO), E= 20CM, A REVESTIR</t>
  </si>
  <si>
    <t>07.03.11</t>
  </si>
  <si>
    <t xml:space="preserve">ALVENARIA DE TIJOLO FURADO (BLOCO CERÂMICO DE VEDAÇÃO), E= 30CM, COM OS FUROS APARENTES, TIPO COBOGÓ</t>
  </si>
  <si>
    <t>07.05</t>
  </si>
  <si>
    <t xml:space="preserve">ALVENARIA DE BLOCO DE CONCRETO</t>
  </si>
  <si>
    <t>07.05.03</t>
  </si>
  <si>
    <t xml:space="preserve">ALVENARIA DE BLOCO DE CONCRETO, E= 10CM, A REVESTIR, VEDAÇÃO</t>
  </si>
  <si>
    <t>07.05.05</t>
  </si>
  <si>
    <t xml:space="preserve">ALVENARIA DE BLOCO DE CONCRETO, E= 15CM, A REVESTIR, VEDAÇÃO</t>
  </si>
  <si>
    <t>07.05.07</t>
  </si>
  <si>
    <t xml:space="preserve">ALVENARIA DE BLOCO DE CONCRETO, E= 20CM, A REVESTIR, VEDAÇÃO</t>
  </si>
  <si>
    <t>07.05.13</t>
  </si>
  <si>
    <t xml:space="preserve">ALVENARIA DE BLOCO DE CONCRETO, E= 10CM, APARENTE, VEDAÇÃO</t>
  </si>
  <si>
    <t>07.05.15</t>
  </si>
  <si>
    <t xml:space="preserve">ALVENARIA DE BLOCO DE CONCRETO, E= 15CM, APARENTE, VEDAÇÃO</t>
  </si>
  <si>
    <t>07.05.17</t>
  </si>
  <si>
    <t xml:space="preserve">ALVENARIA DE BLOCO DE CONCRETO, E= 20CM, APARENTE, VEDAÇÃO</t>
  </si>
  <si>
    <t>07.06</t>
  </si>
  <si>
    <t xml:space="preserve">ALVENARIA DE BLOCO DE CONCRETO ESTRUTURAL</t>
  </si>
  <si>
    <t>07.06.01</t>
  </si>
  <si>
    <t xml:space="preserve">ALVENARIA DE BLOCO DE CONCRETO ESTRUTURAL, E= 10CM</t>
  </si>
  <si>
    <t>07.06.02</t>
  </si>
  <si>
    <t xml:space="preserve">ALVENARIA DE BLOCO DE CONCRETO ESTRUTURAL, E= 15CM</t>
  </si>
  <si>
    <t>07.06.03</t>
  </si>
  <si>
    <t xml:space="preserve">ALVENARIA DE BLOCO DE CONCRETO ESTRUTURAL, E= 20CM</t>
  </si>
  <si>
    <t>07.32</t>
  </si>
  <si>
    <t xml:space="preserve">DIVISÓRIA EM PEDRA (PAINÉIS FIXOS)</t>
  </si>
  <si>
    <t>07.32.01</t>
  </si>
  <si>
    <t xml:space="preserve">DIVISÓRIA EM PEDRA, MÁRMORE BRANCO E= 2CM FERRAGEM LATÃO CROMADA</t>
  </si>
  <si>
    <t>07.32.05</t>
  </si>
  <si>
    <t xml:space="preserve">DIVISÓRIA EM PEDRA, ARDÓSIA E= 2CM FERRAGEM LATÃO CROMADO</t>
  </si>
  <si>
    <t>07.32.06</t>
  </si>
  <si>
    <t xml:space="preserve">DIVISÓRIA EM PEDRA, ARDÓSIA E= 2CM COM PERFIS CHAPA 18</t>
  </si>
  <si>
    <t>07.32.10</t>
  </si>
  <si>
    <t xml:space="preserve">DIVISÓRIA EM PEDRA, GRANITO CINZA CORUMBÁ E= 3CM FERRAGEM LATÃO CROMADA</t>
  </si>
  <si>
    <t>07.34</t>
  </si>
  <si>
    <t xml:space="preserve">DIVISÓRIA EM PAINEL REMOVÍVEL</t>
  </si>
  <si>
    <t>07.34.50</t>
  </si>
  <si>
    <t xml:space="preserve">DIVISORIA NAVAL PAINEL/PAINEL</t>
  </si>
  <si>
    <t>07.34.51</t>
  </si>
  <si>
    <t xml:space="preserve">CONJUNTO DE FERRAGENS PARA CONFECÇÃO DE PORTA DE DIVISÓRIA, INCLUINDO FECHADURA, DOBRADIÇAS E INSTALAÇÃO</t>
  </si>
  <si>
    <t>07.35</t>
  </si>
  <si>
    <t xml:space="preserve">VERGAS E CONTRA-VERGAS DE CONCRETO PRÉ-FABRICADAS</t>
  </si>
  <si>
    <t>07.35.01</t>
  </si>
  <si>
    <t xml:space="preserve">VERGAS / CONTRA-VERGAS DE CONCRETO PRÉ-FABRICADAS 10CM X 10CM (LARGURA X ALTURA)</t>
  </si>
  <si>
    <t>07.35.02</t>
  </si>
  <si>
    <t xml:space="preserve">VERGAS / CONTRA-VERGAS DE CONCRETO PRÉ-FABRICADAS 15CM X 10CM (LARGURA X ALTURA)</t>
  </si>
  <si>
    <t>07.35.03</t>
  </si>
  <si>
    <t xml:space="preserve">VERGAS / CONTRA-VERGAS DE CONCRETO PRÉ-FABRICADAS 20CM X 10CM (LARGURA X ALTURA)</t>
  </si>
  <si>
    <t>07.37</t>
  </si>
  <si>
    <t xml:space="preserve">MURO DE VEDAÇÃO DE CONCRETO PREMOLDADO TIPO CALHA"V"</t>
  </si>
  <si>
    <t>07.37.01</t>
  </si>
  <si>
    <t xml:space="preserve">MURO DE VEDAÇÃO DE CONCRETO PREMOLDADO TIPO CALHA"V", ALTURA LIVRE= 2,5M, SAPATA CONCRETO 1:3:6, 30 X 50CM</t>
  </si>
  <si>
    <t>07.38</t>
  </si>
  <si>
    <t xml:space="preserve">MURO DE DIVISA ALVENARIA, INCLUSIVE SAPATA 1:3:6, 30 X 40CM E CHAPÉU</t>
  </si>
  <si>
    <t>07.38.01</t>
  </si>
  <si>
    <t xml:space="preserve">MURO DE DIVISA, BLOCO DE CONCRETO APARENTE ESP= 15CM, H= 1,80M</t>
  </si>
  <si>
    <t>07.38.02</t>
  </si>
  <si>
    <t xml:space="preserve">MURO DE DIVISA, BLOCO DE CONCRETO APARENTE ESP= 15CM, H= 2,50M</t>
  </si>
  <si>
    <t>07.38.03</t>
  </si>
  <si>
    <t xml:space="preserve">MURO DE DIVISA, TIJOLO FURADO ESP=10CM, REBOCADO E PINTADO H=1,80M</t>
  </si>
  <si>
    <t>07.38.04</t>
  </si>
  <si>
    <t xml:space="preserve">MURO DE DIVISA, TIJOLO FURADO ESP=10CM, REBOCADO E PINTADO H=2,50M</t>
  </si>
  <si>
    <t>07.39</t>
  </si>
  <si>
    <t xml:space="preserve">CHAPÉU DE MURO</t>
  </si>
  <si>
    <t>07.39.01</t>
  </si>
  <si>
    <t xml:space="preserve">CHAPÉU DE MURO PADRÃO SUCECAP</t>
  </si>
  <si>
    <t>08</t>
  </si>
  <si>
    <t xml:space="preserve">COBERTURAS E FORROS</t>
  </si>
  <si>
    <t>08.01</t>
  </si>
  <si>
    <t xml:space="preserve">ENGRADAMENTO EM MADEIRA PARAJU</t>
  </si>
  <si>
    <t>08.01.01</t>
  </si>
  <si>
    <t xml:space="preserve">ENGRADAMENTO EM MADEIRA PARAJU, PARA COBERTURA CERÂMICA COM TESOURAS COMPLETO</t>
  </si>
  <si>
    <t>08.01.03</t>
  </si>
  <si>
    <t xml:space="preserve">ENGRADAMENTO EM MADEIRA PARAJU, PARA COBERTURA CERÂMICA, CAIBROS E RIPAS</t>
  </si>
  <si>
    <t>08.01.11</t>
  </si>
  <si>
    <t xml:space="preserve">ENGRADAMENTO EM MADEIRA PARAJU, PARA COBERTURA EM TELHA ONDULADA</t>
  </si>
  <si>
    <t>08.02</t>
  </si>
  <si>
    <t xml:space="preserve">PEÇAS PARA ENGRADAMENTO EM MADEIRA PARAJU</t>
  </si>
  <si>
    <t>08.02.01</t>
  </si>
  <si>
    <t xml:space="preserve">PEÇAS 13,5 X 5,5CM, PARA ENGRADAMENTO EM MADEIRA PARAJU</t>
  </si>
  <si>
    <t>08.02.03</t>
  </si>
  <si>
    <t xml:space="preserve">PEÇAS 10,5 X 5,5CM, PARA ENGRADAMENTO EM MADEIRA PARAJU</t>
  </si>
  <si>
    <t>08.02.05</t>
  </si>
  <si>
    <t xml:space="preserve">PEÇAS 6,0 X 5,5CM, PARA ENGRADAMENTO EM MADEIRA PARAJU</t>
  </si>
  <si>
    <t>08.02.07</t>
  </si>
  <si>
    <t xml:space="preserve">CAIBRO 5,5 X 4,0CM, PARA ENGRADAMENTO EM MADEIRA PARAJU</t>
  </si>
  <si>
    <t>08.02.09</t>
  </si>
  <si>
    <t xml:space="preserve">RIPA 4,0 X 1,5CM, PARA ENGRADAMENTO EM MADEIRA PARAJU</t>
  </si>
  <si>
    <t>08.07</t>
  </si>
  <si>
    <t xml:space="preserve">COBERTURA EM TELHA CERÂMICA</t>
  </si>
  <si>
    <t>08.07.01</t>
  </si>
  <si>
    <t xml:space="preserve">COBERTURA EM TELHA CERÂMICA FRANCESA</t>
  </si>
  <si>
    <t>08.07.02</t>
  </si>
  <si>
    <t xml:space="preserve">COBERTURA EM TELHA CERÂMICA COLONIAL PLANA</t>
  </si>
  <si>
    <t>08.07.03</t>
  </si>
  <si>
    <t xml:space="preserve">COBERTURA EM TELHA CERÂMICA COLONIAL CURVA</t>
  </si>
  <si>
    <t>08.09</t>
  </si>
  <si>
    <t xml:space="preserve">COBERTURA EM TELHA FIBROCIMENTO</t>
  </si>
  <si>
    <t>08.09.05</t>
  </si>
  <si>
    <t xml:space="preserve">COBERTURA EM TELHA FIBROCIMENTO ONDULADA E= 5,00MM</t>
  </si>
  <si>
    <t>08.09.06</t>
  </si>
  <si>
    <t xml:space="preserve">COBERTURA EM TELHA FIBROCIMENTO ONDULADA E= 6,00MM</t>
  </si>
  <si>
    <t>08.09.08</t>
  </si>
  <si>
    <t xml:space="preserve">COBERTURA EM TELHA FIBROCIMENTO ONDULADA E= 8,00MM</t>
  </si>
  <si>
    <t>08.12</t>
  </si>
  <si>
    <t xml:space="preserve">COBERTURA EM TELHA METÁLICA</t>
  </si>
  <si>
    <t>08.12.40</t>
  </si>
  <si>
    <t xml:space="preserve">COBERTURA EM TELHA METÁLICA GALVANIZADA TRAPEZOIDAL E= 0,50MM, SIMPLES</t>
  </si>
  <si>
    <t>08.15</t>
  </si>
  <si>
    <t>CUMEEIRA</t>
  </si>
  <si>
    <t>08.15.01</t>
  </si>
  <si>
    <t xml:space="preserve">CUMEEIRA DE CERÂMICA</t>
  </si>
  <si>
    <t>08.15.06</t>
  </si>
  <si>
    <t xml:space="preserve">CUMEEIRA ONDULADA DE FIBROCIMENTO</t>
  </si>
  <si>
    <t>08.15.40</t>
  </si>
  <si>
    <t xml:space="preserve">CUMEEIRA METALICA GALVANIZADA TRAPEZOIDAL E= 0,50MM (SIMPLES) ADP REF 100326</t>
  </si>
  <si>
    <t>08.20</t>
  </si>
  <si>
    <t>08.20.01</t>
  </si>
  <si>
    <t xml:space="preserve">FORRO DE MADEIRA EM ANGELIN</t>
  </si>
  <si>
    <t>08.20.02</t>
  </si>
  <si>
    <t xml:space="preserve">FORRO DE MADEIRA EM PINUS</t>
  </si>
  <si>
    <t>08.22</t>
  </si>
  <si>
    <t>08.22.01</t>
  </si>
  <si>
    <t xml:space="preserve">FORRO DE GESSO LISO EM PLACAS 60 X 60CM, EXCLUSIVE TABICA</t>
  </si>
  <si>
    <t>08.22.05</t>
  </si>
  <si>
    <t xml:space="preserve">FORRO DE GESSO EM PLACAS ACARTONADAS, EXCLUSIVE TABICA</t>
  </si>
  <si>
    <t>08.25</t>
  </si>
  <si>
    <t xml:space="preserve">FORRO EM PVC</t>
  </si>
  <si>
    <t>08.25.01</t>
  </si>
  <si>
    <t xml:space="preserve">FORRO EM PVC LARGURA 20,0 CM COR BRANCA</t>
  </si>
  <si>
    <t>08.85</t>
  </si>
  <si>
    <t xml:space="preserve">CALHA DE CHAPA GALVANIZADA</t>
  </si>
  <si>
    <t>08.85.21</t>
  </si>
  <si>
    <t xml:space="preserve">CALHA DE CHAPA GALVANIZADA Nº 22 GSG, DESENVOLVIMENTO= 33CM</t>
  </si>
  <si>
    <t>08.85.23</t>
  </si>
  <si>
    <t xml:space="preserve">CALHA DE CHAPA GALVANIZADA Nº 22 GSG, DESENVOLVIMENTO= 50CM</t>
  </si>
  <si>
    <t>08.85.25</t>
  </si>
  <si>
    <t xml:space="preserve">CALHA DE CHAPA GALVANIZADA Nº 22 GSG, DESENVOLVIMENTO= 66CM</t>
  </si>
  <si>
    <t>08.85.27</t>
  </si>
  <si>
    <t xml:space="preserve">CALHA DE CHAPA GALVANIZADA Nº 22 GSG, DESENVOLVIMENTO= 75CM</t>
  </si>
  <si>
    <t>08.85.29</t>
  </si>
  <si>
    <t xml:space="preserve">CALHA DE CHAPA GALVANIZADA Nº 22 GSG, DESENVOLVIMENTO= 100CM</t>
  </si>
  <si>
    <t>08.85.41</t>
  </si>
  <si>
    <t xml:space="preserve">CALHA DE CHAPA GALVANIZADA Nº 24 GSG, DESENVOLVIMENTO= 33CM</t>
  </si>
  <si>
    <t>08.85.43</t>
  </si>
  <si>
    <t xml:space="preserve">CALHA DE CHAPA GALVANIZADA Nº 24 GSG, DESENVOLVIMENTO= 50CM</t>
  </si>
  <si>
    <t>08.85.45</t>
  </si>
  <si>
    <t xml:space="preserve">CALHA DE CHAPA GALVANIZADA Nº 24 GSG, DESENVOLVIMENTO= 66CM</t>
  </si>
  <si>
    <t>08.85.47</t>
  </si>
  <si>
    <t xml:space="preserve">CALHA DE CHAPA GALVANIZADA Nº 24 GSG, DESENVOLVIMENTO= 75CM</t>
  </si>
  <si>
    <t>08.85.49</t>
  </si>
  <si>
    <t xml:space="preserve">CALHA DE CHAPA GALVANIZADA Nº 24 GSG, DESENVOLVIMENTO= 100CM</t>
  </si>
  <si>
    <t>08.85.61</t>
  </si>
  <si>
    <t xml:space="preserve">CALHA DE CHAPA GALVANIZADA Nº 26 GSG, DESENVOLVIMENTO= 33CM</t>
  </si>
  <si>
    <t>08.85.63</t>
  </si>
  <si>
    <t xml:space="preserve">CALHA DE CHAPA GALVANIZADA Nº 26 GSG, DESENVOLVIMENTO= 50CM</t>
  </si>
  <si>
    <t>08.85.65</t>
  </si>
  <si>
    <t xml:space="preserve">CALHA DE CHAPA GALVANIZADA Nº 26 GSG, DESENVOLVIMENTO= 66CM</t>
  </si>
  <si>
    <t>08.85.67</t>
  </si>
  <si>
    <t xml:space="preserve">CALHA DE CHAPA GALVANIZADA Nº 26 GSG, DESENVOLVIMENTO= 75CM</t>
  </si>
  <si>
    <t>08.85.69</t>
  </si>
  <si>
    <t xml:space="preserve">CALHA DE CHAPA GALVANIZADA Nº 26 GSG, DESENVOLVIMENTO= 100CM</t>
  </si>
  <si>
    <t>08.87</t>
  </si>
  <si>
    <t xml:space="preserve">RUFO E CONTRA-RUFO DE CHAPA GALVANIZADA</t>
  </si>
  <si>
    <t>08.87.41</t>
  </si>
  <si>
    <t xml:space="preserve">RUFO / CONTRA-RUFO DE CHAPA GALVANIZADA Nº 24 GSG, DESENVOLVIMENTO= 15CM</t>
  </si>
  <si>
    <t>08.87.43</t>
  </si>
  <si>
    <t xml:space="preserve">RUFO / CONTRA-RUFO DE CHAPA GALVANIZADA Nº 24 GSG, DESENVOLVIMENTO= 20CM</t>
  </si>
  <si>
    <t>08.87.45</t>
  </si>
  <si>
    <t xml:space="preserve">RUFO / CONTRA-RUFO DE CHAPA GALVANIZADA Nº 24 GSG, DESENVOLVIMENTO= 25CM</t>
  </si>
  <si>
    <t>08.87.47</t>
  </si>
  <si>
    <t xml:space="preserve">RUFO / CONTRA-RUFO DE CHAPA GALVANIZADA Nº 24 GSG, DESENVOLVIMENTO= 33CM</t>
  </si>
  <si>
    <t>08.87.61</t>
  </si>
  <si>
    <t xml:space="preserve">RUFO / CONTRA-RUFO DE CHAPA GALVANIZADA Nº 26 GSG, DESENVOLVIMENTO= 15CM</t>
  </si>
  <si>
    <t>08.87.63</t>
  </si>
  <si>
    <t xml:space="preserve">RUFO / CONTRA-RUFO DE CHAPA GALVANIZADA Nº 26 GSG, DESENVOLVIMENTO= 20CM</t>
  </si>
  <si>
    <t>08.87.65</t>
  </si>
  <si>
    <t xml:space="preserve">RUFO / CONTRA-RUFO DE CHAPA GALVANIZADA Nº 26 GSG, DESENVOLVIMENTO= 25CM</t>
  </si>
  <si>
    <t>08.87.67</t>
  </si>
  <si>
    <t xml:space="preserve">RUFO / CONTRA-RUFO DE CHAPA GALVANIZADA Nº 26 GSG, DESENVOLVIMENTO= 33CM</t>
  </si>
  <si>
    <t>09</t>
  </si>
  <si>
    <t xml:space="preserve">IMPERMEABILIZAÇÕES E ISOLAMENTOS</t>
  </si>
  <si>
    <t>09.02</t>
  </si>
  <si>
    <t xml:space="preserve">TRATAMENTO DE JUNTA</t>
  </si>
  <si>
    <t>09.02.02</t>
  </si>
  <si>
    <t xml:space="preserve">TRATAMENTO DE JUNTA DE DILATAÇÃO COM TARUGO DE POLIETILENO E SELANTE PU (INCLUSO PREENCHIMENTO COM ESPUMA EXPANSIVA) REF 98575</t>
  </si>
  <si>
    <t>09.02.03</t>
  </si>
  <si>
    <t xml:space="preserve">TRATAMENTO DE JUNTA DE DILATAÇÃO COM MANTA ASFÁLTICA ADERIDA COM MAÇARICO REF 98576</t>
  </si>
  <si>
    <t>09.02.04</t>
  </si>
  <si>
    <t xml:space="preserve">TRATAMENTO DE JUNTA SERRADA COM TARUGO DE POLIETILENO E SELANTE À BASE DE SILICONE REF 98577</t>
  </si>
  <si>
    <t>09.03</t>
  </si>
  <si>
    <t>09.03.03</t>
  </si>
  <si>
    <t xml:space="preserve">REGULARIZAÇÃO DE SUPERFÍCIE COM ARGAMASSA TRAÇO 1:3, E = 3 CM</t>
  </si>
  <si>
    <t>09.04</t>
  </si>
  <si>
    <t xml:space="preserve">CAMADA DE PROTEÇÃO</t>
  </si>
  <si>
    <t>09.04.02</t>
  </si>
  <si>
    <t xml:space="preserve">PROTEÇÃO MECÂNICA DE SUPERFÍCIE HORIZONTAL COM ARGAMASSA DE CIMENTO E AREIA, TRAÇO 1:3, E= 3CM REF 98565</t>
  </si>
  <si>
    <t>09.04.03</t>
  </si>
  <si>
    <t xml:space="preserve">PROTEÇÃO MECÂNICA DE SUPERFÍCIE VERTICAL COM ARGAMASSA DE CIMENTO E AREIA, TRAÇO 1:3, E= 3CM REF 98566</t>
  </si>
  <si>
    <t>09.07</t>
  </si>
  <si>
    <t xml:space="preserve">IMPERMEABILIZAÇÃO RÍGIDA</t>
  </si>
  <si>
    <t>09.07.06</t>
  </si>
  <si>
    <t xml:space="preserve">IMPERMEABILIZAÇÃO COM CIMENTO CRISTALIZANTE</t>
  </si>
  <si>
    <t>09.07.07</t>
  </si>
  <si>
    <t xml:space="preserve">IMPERMEABILIZAÇÃO DE SUPERFÍCIE COM ARGAMASSA DE CIMENTO E AREIA, COM ADITIVO IMPERMEABILIZANTE, E = 1,5 CM REF 98562</t>
  </si>
  <si>
    <t>09.08</t>
  </si>
  <si>
    <t xml:space="preserve">IMPERMEABILIZAÇÃO FLEXÍVEL - MEMBRANA</t>
  </si>
  <si>
    <t>09.08.01</t>
  </si>
  <si>
    <t xml:space="preserve">IMPERMEABILIZAÇÃO COM MEMBRANA À BASE DE POLIURETANO, 2 DEMÃOS REF 98553</t>
  </si>
  <si>
    <t>09.08.02</t>
  </si>
  <si>
    <t xml:space="preserve">IMPERMEABILIZAÇÃO COM MEMBRANA À BASE DE RESINA ACRÍLICA, 3 DEMÃOS REF 98554</t>
  </si>
  <si>
    <t>09.08.03</t>
  </si>
  <si>
    <t xml:space="preserve">IMPERMEABILIZAÇÃO COM ARGAMASSA POLIMÉRICA, 3 DEMÃOS REF 98555</t>
  </si>
  <si>
    <t>09.08.04</t>
  </si>
  <si>
    <t xml:space="preserve">IMPERMEABILIZAÇÃO COM ARGAMASSA POLIMÉRICA, 4 DEMÃOS, REFORÇADA COM TELA DE POLIÉSTER  REF 98556</t>
  </si>
  <si>
    <t>09.08.05</t>
  </si>
  <si>
    <t xml:space="preserve">IMPERMEABILIZAÇÃO COM EMULSÃO ASFÁLTICA, 2 DEMÃOS REF 98557</t>
  </si>
  <si>
    <t>09.11</t>
  </si>
  <si>
    <t xml:space="preserve">IMPERMEABILIZAÇÃO FLEXÍVEL - MANTA</t>
  </si>
  <si>
    <t>09.11.01</t>
  </si>
  <si>
    <t xml:space="preserve">IMPERMEABILIZAÇÃO COM MANTA ASFÁLTICA, INCLUSIVE APLICAÇÃO DE PRIMER ASFÁLTICO, E = 3 MM REF 98546</t>
  </si>
  <si>
    <t>09.11.02</t>
  </si>
  <si>
    <t xml:space="preserve">IMPERMEABILIZAÇÃO COM MANTA ASFÁLTICA, DUAS CAMADAS, INCLUSIVE APLICAÇÃO DE PRIMER ASFÁLTICO, E = 3 MM E E = 4 MM REF 98547</t>
  </si>
  <si>
    <t>09.12</t>
  </si>
  <si>
    <t xml:space="preserve">PINTURA ASFÁLTICA IMPERMEABILIZANTE</t>
  </si>
  <si>
    <t>09.12.01</t>
  </si>
  <si>
    <t xml:space="preserve">PINTURA COM TINTA ASFÁLTICA IMPERMEABILIZANTE DILUÍDA EM SOLVENTE, PARA MATERIAIS CIMENTÍCIOS, METAL E MADEIRA</t>
  </si>
  <si>
    <t>10</t>
  </si>
  <si>
    <t>10.03</t>
  </si>
  <si>
    <t xml:space="preserve">TUBO PVC ÁGUA SOLDÁVEL CLASSE 15 INCLUSIVE CONEXÕES</t>
  </si>
  <si>
    <t>10.03.01</t>
  </si>
  <si>
    <t xml:space="preserve">TUBO PVC ÁGUA D= 20MM (1/2"), SOLDÁVEL, CLASSE 15, INCLUSIVE CONEXÕES</t>
  </si>
  <si>
    <t>10.03.02</t>
  </si>
  <si>
    <t xml:space="preserve">TUBO PVC ÁGUA D= 25MM (3/4"), SOLDÁVEL, CLASSE 15, INCLUSIVE CONEXÕES</t>
  </si>
  <si>
    <t>10.03.03</t>
  </si>
  <si>
    <t xml:space="preserve">TUBO PVC ÁGUA D= 32MM (1"), SOLDÁVEL, CLASSE 15, INCLUSIVE CONEXÕES</t>
  </si>
  <si>
    <t>10.03.04</t>
  </si>
  <si>
    <t xml:space="preserve">TUBO PVC ÁGUA D= 40MM (1 1/4"), SOLDÁVEL, CLASSE 15, INCLUSIVE CONEXÕES</t>
  </si>
  <si>
    <t>10.03.05</t>
  </si>
  <si>
    <t xml:space="preserve">TUBO PVC ÁGUA D= 50MM (1 1/2"), SOLDÁVEL, CLASSE 15, INCLUSIVE CONEXÕES</t>
  </si>
  <si>
    <t>10.03.06</t>
  </si>
  <si>
    <t xml:space="preserve">TUBO PVC ÁGUA D= 60MM (2"), SOLDÁVEL, CLASSE 15, INCLUSIVE CONEXÕES</t>
  </si>
  <si>
    <t>10.03.07</t>
  </si>
  <si>
    <t xml:space="preserve">TUBO PVC ÁGUA D= 75MM (2 1/2"), SOLDÁVEL, CLASSE 15, INCLUSIVE CONEXÕES</t>
  </si>
  <si>
    <t>10.03.08</t>
  </si>
  <si>
    <t xml:space="preserve">TUBO PVC ÁGUA D= 85MM (3"), SOLDÁVEL, CLASSE 15, INCLUSIVE CONEXÕES</t>
  </si>
  <si>
    <t>10.03.09</t>
  </si>
  <si>
    <t xml:space="preserve">TUBO PVC ÁGUA D= 110MM (4"), SOLDÁVEL, CLASSE 15, INCLUSIVE CONEXÕES</t>
  </si>
  <si>
    <t>10.04</t>
  </si>
  <si>
    <t xml:space="preserve">TUBO AÇO GALVANIZADO DIN 2440, INCLUSIVE CONEXÕES</t>
  </si>
  <si>
    <t>10.04.03</t>
  </si>
  <si>
    <t xml:space="preserve">TUBO AÇO GALVANIZADO, D= 1/2", COM COSTURA, DIN 2440, INCLUSIVE CONEXÕES</t>
  </si>
  <si>
    <t>10.04.04</t>
  </si>
  <si>
    <t xml:space="preserve">TUBO AÇO GALVANIZADO, D= 3/4", COM COSTURA, DIN 2440, INCLUSIVE CONEXÕES</t>
  </si>
  <si>
    <t>10.04.05</t>
  </si>
  <si>
    <t xml:space="preserve">TUBO AÇO GALVANIZADO, D= 1", COM COSTURA, DIN 2440, INCLUSIVE CONEXÕES</t>
  </si>
  <si>
    <t>10.04.06</t>
  </si>
  <si>
    <t xml:space="preserve">TUBO AÇO GALVANIZADO, D= 1 1/4", COM COSTURA, DIN 2440, INCLUSIVE CONEXÕES</t>
  </si>
  <si>
    <t>10.04.07</t>
  </si>
  <si>
    <t xml:space="preserve">TUBO AÇO GALVANIZADO, D= 1 1/2", COM COSTURA, DIN 2440, INCLUSIVE CONEXÕES</t>
  </si>
  <si>
    <t>10.04.08</t>
  </si>
  <si>
    <t xml:space="preserve">TUBO AÇO GALVANIZADO, D= 2", COM COSTURA, DIN 2440, INCLUSIVE CONEXÕES</t>
  </si>
  <si>
    <t>10.04.09</t>
  </si>
  <si>
    <t xml:space="preserve">TUBO AÇO GALVANIZADO, D= 2 1/2", COM COSTURA, DIN 2440, INCLUSIVE CONEXÕES</t>
  </si>
  <si>
    <t>10.04.10</t>
  </si>
  <si>
    <t xml:space="preserve">TUBO AÇO GALVANIZADO, D= 3", COM COSTURA, DIN 2440, INCLUSIVE CONEXÕES</t>
  </si>
  <si>
    <t>10.04.11</t>
  </si>
  <si>
    <t xml:space="preserve">TUBO AÇO GALVANIZADO, D= 4", COM COSTURA, DIN 2440, INCLUSIVE CONEXÕES</t>
  </si>
  <si>
    <t>10.05</t>
  </si>
  <si>
    <t xml:space="preserve">TUBO DE COBRE SOLDADO CLASSE A, INCLUSIVE CONEXÕES</t>
  </si>
  <si>
    <t>10.05.03</t>
  </si>
  <si>
    <t xml:space="preserve">TUBO DE COBRE SOLDADO CLASSE A, D= 15MM, INCLUSIVE CONEXÕES</t>
  </si>
  <si>
    <t>10.05.04</t>
  </si>
  <si>
    <t xml:space="preserve">TUBO DE COBRE SOLDADO CLASSE A, D= 22MM, INCLUSIVE CONEXÕES</t>
  </si>
  <si>
    <t>10.05.05</t>
  </si>
  <si>
    <t xml:space="preserve">TUBO DE COBRE SOLDADO CLASSE A, D= 28MM, INCLUSIVE CONEXÕES</t>
  </si>
  <si>
    <t>10.06</t>
  </si>
  <si>
    <t xml:space="preserve">TUBO DE COBRE CLASSE E, INCLUSIVE CONEXÕES</t>
  </si>
  <si>
    <t>10.06.01</t>
  </si>
  <si>
    <t xml:space="preserve">TUBO DE COBRE CLASSE E, D= 15MM, INCLUSIVE CONEXÕES</t>
  </si>
  <si>
    <t>10.06.02</t>
  </si>
  <si>
    <t xml:space="preserve">TUBO DE COBRE CLASSE E, D= 22MM, INCLUSIVE CONEXÕES</t>
  </si>
  <si>
    <t>10.06.03</t>
  </si>
  <si>
    <t xml:space="preserve">TUBO DE COBRE CLASSE E, D= 28MM, INCLUSIVE CONEXÕES</t>
  </si>
  <si>
    <t>10.06.04</t>
  </si>
  <si>
    <t xml:space="preserve">TUBO DE COBRE CLASSE E, D= 35MM, INCLUSIVE CONEXÕES</t>
  </si>
  <si>
    <t>10.06.05</t>
  </si>
  <si>
    <t xml:space="preserve">TUBO DE COBRE CLASSE E, D= 42MM, INCLUSIVE CONEXÕES</t>
  </si>
  <si>
    <t>10.10</t>
  </si>
  <si>
    <t xml:space="preserve">TUBO PVC ESGOTO, PONTA E BOLSA, VIROLA E ANEL, INCLUSIVE CONEXÕES</t>
  </si>
  <si>
    <t>10.10.02</t>
  </si>
  <si>
    <t xml:space="preserve">TUBO PVC ESGOTO, D= 50MM, PONTA E BOLSA, VIROLA E ANEL, INCLUSIVE CONEXÕES</t>
  </si>
  <si>
    <t>10.10.03</t>
  </si>
  <si>
    <t xml:space="preserve">TUBO PVC ESGOTO, D= 75MM, PONTA E BOLSA, VIROLA E ANEL, INCLUSIVE CONEXÕES</t>
  </si>
  <si>
    <t>10.10.04</t>
  </si>
  <si>
    <t xml:space="preserve">TUBO PVC ESGOTO, D= 100MM, PONTA E BOLSA, VIROLA E ANEL, INCLUSIVE CONEXÕES</t>
  </si>
  <si>
    <t>10.10.05</t>
  </si>
  <si>
    <t xml:space="preserve">TUBO PVC ESGOTO, D= 150MM, PONTA E BOLSA, VIROLA E ANEL, INCLUSIVE CONEXÕES</t>
  </si>
  <si>
    <t>10.10.06</t>
  </si>
  <si>
    <t xml:space="preserve">TUBO PVC ESGOTO, D= 200MM, PONTA E BOLSA, VIROLA E ANEL, INCLUSIVE CONEXÕES</t>
  </si>
  <si>
    <t>10.10.07</t>
  </si>
  <si>
    <t xml:space="preserve">TUBO PVC ESGOTO, D= 250MM, PONTA E BOLSA, VIROLA E ANEL, INCLUSIVE CONEXÕES</t>
  </si>
  <si>
    <t>10.12</t>
  </si>
  <si>
    <t xml:space="preserve">TUBO PVC ESGOTO PONTA E BOLSA, SOLDÁVEL, INCLUSIVE CONEXÕES</t>
  </si>
  <si>
    <t>10.12.01</t>
  </si>
  <si>
    <t xml:space="preserve">TUBO PVC ESGOTO, D= 40MM, PONTA E BOLSA, SOLDÁVEL, INCLUSIVE CONEXÕES</t>
  </si>
  <si>
    <t>10.14</t>
  </si>
  <si>
    <t xml:space="preserve">TUBO PVC ESGOTO, REFORÇADO, PONTA E BOLSA, VIROLA, ANEL, INCLUSIVE CONEXÕES</t>
  </si>
  <si>
    <t>10.14.03</t>
  </si>
  <si>
    <t xml:space="preserve">TUBO PVC ESGOTO REFORÇADO, D= 75MM, PONTA E BOLSA, VIROLA, ANEL, INCLUSIVE CONEXÕES</t>
  </si>
  <si>
    <t>10.14.04</t>
  </si>
  <si>
    <t xml:space="preserve">TUBO PVC ESGOTO REFORÇADO, D= 100MM, PONTA E BOLSA, VIROLA, ANEL, INCLUSIVE CONEXÕES</t>
  </si>
  <si>
    <t>10.14.05</t>
  </si>
  <si>
    <t xml:space="preserve">TUBO PVC ESGOTO REFORÇADO, D= 150MM, PONTA E BOLSA, VIROLA, ANEL, INCLUSIVE CONEXÕES</t>
  </si>
  <si>
    <t>10.18</t>
  </si>
  <si>
    <t>CONEXÕES</t>
  </si>
  <si>
    <t>10.18.01</t>
  </si>
  <si>
    <t xml:space="preserve">ADAPTADOR PVC ROSCA E FLANGE PARA CAIXA D'ÁGUA D= 1/2"</t>
  </si>
  <si>
    <t>10.18.02</t>
  </si>
  <si>
    <t xml:space="preserve">ADAPTADOR PVC ROSCA E FLANGE PARA CAIXA D'ÁGUA D= 3/4"</t>
  </si>
  <si>
    <t>10.18.03</t>
  </si>
  <si>
    <t xml:space="preserve">ADAPTADOR PVC ROSCA E FLANGE PARA CAIXA D'ÁGUA D= 1"</t>
  </si>
  <si>
    <t>10.18.04</t>
  </si>
  <si>
    <t xml:space="preserve">ADAPTADOR PVC ROSCA E FLANGE PARA CAIXA D'ÁGUA D=1 1/4"</t>
  </si>
  <si>
    <t>10.18.05</t>
  </si>
  <si>
    <t xml:space="preserve">ADAPTADOR PVC ROSCA E FLANGE PARA CAIXA D'ÁGUA D=1 1/2"</t>
  </si>
  <si>
    <t>10.18.06</t>
  </si>
  <si>
    <t xml:space="preserve">ADAPTADOR PVC ROSCA E FLANGE PARA CAIXA D'ÁGUA D= 2"</t>
  </si>
  <si>
    <t>10.18.08</t>
  </si>
  <si>
    <t xml:space="preserve">ADAPTADOR PVC ROSCA E FLANGE PARA CAIXA D'ÁGUA D=2 1/2"</t>
  </si>
  <si>
    <t>10.20</t>
  </si>
  <si>
    <t xml:space="preserve">REGISTRO DE PRESSÃO</t>
  </si>
  <si>
    <t>10.20.11</t>
  </si>
  <si>
    <t xml:space="preserve">REGISTRO PRESSÃO COM ACABAMENTO E CANOPLA CROMADA, SIMPLES, BITOLA 1/2"</t>
  </si>
  <si>
    <t>10.20.12</t>
  </si>
  <si>
    <t xml:space="preserve">REGISTRO PRESSÃO COM ACABAMENTO E CANOPLA CROMADA, SIMPLES, BITOLA 3/4"</t>
  </si>
  <si>
    <t>10.22</t>
  </si>
  <si>
    <t xml:space="preserve">REGISTRO DE GAVETA</t>
  </si>
  <si>
    <t>10.22.01</t>
  </si>
  <si>
    <t xml:space="preserve">REGISTRO GAVETA BRUTO 1510-B 1/2" FABRIMAR/EQUIVALENTE</t>
  </si>
  <si>
    <t>10.22.02</t>
  </si>
  <si>
    <t xml:space="preserve">REGISTRO GAVETA BRUTO 1510-B 3/4" FABRIMAR/EQUIVALENTE</t>
  </si>
  <si>
    <t>10.22.03</t>
  </si>
  <si>
    <t xml:space="preserve">REGISTRO GAVETA BRUTO 1510-B 1" FABRIMAR/EQUIVALENTE</t>
  </si>
  <si>
    <t>10.22.04</t>
  </si>
  <si>
    <t xml:space="preserve">REGISTRO GAVETA BRUTO 1510-B 1 1/4" FABRIMAR/EQUIVALENTE</t>
  </si>
  <si>
    <t>10.22.05</t>
  </si>
  <si>
    <t xml:space="preserve">REGISTRO GAVETA BRUTO 1510-B 1 1/2" FABRIMAR/EQUIVALENTE</t>
  </si>
  <si>
    <t>10.22.06</t>
  </si>
  <si>
    <t xml:space="preserve">REGISTRO GAVETA BRUTO 1510-B 2" FABRIMAR/EQUIVALENTE</t>
  </si>
  <si>
    <t>10.22.07</t>
  </si>
  <si>
    <t xml:space="preserve">REGISTRO GAVETA BRUTO 1502 2 1/2" DECA/EQUIVALENTE</t>
  </si>
  <si>
    <t>10.22.08</t>
  </si>
  <si>
    <t xml:space="preserve">REGISTRO GAVETA BRUTO 1502-B 3" DECA/EQUIVALENTE</t>
  </si>
  <si>
    <t>10.22.09</t>
  </si>
  <si>
    <t xml:space="preserve">REGISTRO GAVETA BRUTO 1502-B 4" DECA/EQUIVALENTE</t>
  </si>
  <si>
    <t>10.22.41</t>
  </si>
  <si>
    <t xml:space="preserve">REGISTRO GAVETA COM ACABAMENTO C-1509-DL D=1/2" FABRIMAR/EQUIVALENTE</t>
  </si>
  <si>
    <t>10.22.42</t>
  </si>
  <si>
    <t xml:space="preserve">REGISTRO GAVETA COM ACABAMENTO C-1509 DL D=3/4 FABRIMAR/EQUIVALENTE</t>
  </si>
  <si>
    <t>10.22.43</t>
  </si>
  <si>
    <t xml:space="preserve">REGISTRO GAVETA COM ACABAMENTO C-1509-DL D=1" FABRIMAR/EQUIVALENTE</t>
  </si>
  <si>
    <t>10.22.45</t>
  </si>
  <si>
    <t xml:space="preserve">REGISTRO GAVETA COM ACABAMENTO C-1509-DL D=1 1/2" FABRIMAR/EQUIVALENTE</t>
  </si>
  <si>
    <t>10.24</t>
  </si>
  <si>
    <t>10.24.01</t>
  </si>
  <si>
    <t xml:space="preserve">TORNEIRA PARA PIA BANCADA, ALAVANCA, SAÍDA LATERAL 1167-P FABRIMAR/EQUIVALENTE</t>
  </si>
  <si>
    <t>10.24.02</t>
  </si>
  <si>
    <t xml:space="preserve">TORNEIRA PARA PIA MISTURADOR PAREDE 1258-DL FABRIMAR/EQUIVALENTE</t>
  </si>
  <si>
    <t>10.24.03</t>
  </si>
  <si>
    <t xml:space="preserve">TORNEIRA PARA PIA COM ALAVANCA 1157-P FABRIMAR/EQUIVALENTE</t>
  </si>
  <si>
    <t>10.24.04</t>
  </si>
  <si>
    <t xml:space="preserve">TORNEIRA PARA PIA MISTURADOR BANCADA 1256-DL FABRIMAR/EQUIVALENTE</t>
  </si>
  <si>
    <t>10.24.05</t>
  </si>
  <si>
    <t xml:space="preserve">TORNEIRA PARA PIA PAREDE SAÍDA LATERAL 1168-DL FABRIMAR/EQUIVALENTE</t>
  </si>
  <si>
    <t>10.24.09</t>
  </si>
  <si>
    <t xml:space="preserve">TORNEIRA PARA PIA BANCADA SAÍDA LATERAL 1167-DL FABRIMAR/EQUIVALENTE</t>
  </si>
  <si>
    <t>10.24.10</t>
  </si>
  <si>
    <t xml:space="preserve">TORNEIRA PARA PIA PAREDE TOP JET 1171-DL FABRIMAR/EQUIVALENTE</t>
  </si>
  <si>
    <t>10.24.12</t>
  </si>
  <si>
    <t xml:space="preserve">TORNEIRA PARA TANQUE 1153-MY FABRIMAR/EQUIVALENTE</t>
  </si>
  <si>
    <t>10.24.13</t>
  </si>
  <si>
    <t xml:space="preserve">TORNEIRA PARA TANQUE 1153-JR FABRIMAR/EQUIVALENTE</t>
  </si>
  <si>
    <t>10.24.14</t>
  </si>
  <si>
    <t xml:space="preserve">TORNEIRA AQUAPRESS ANTIVANDALISMO 1180/AV FABRIMAR/EQUIVALENTE</t>
  </si>
  <si>
    <t>10.24.16</t>
  </si>
  <si>
    <t xml:space="preserve">TORNEIRA DE JARDIM 1128-MY D=1/2" FABRIMAR/EQUIVALENTE</t>
  </si>
  <si>
    <t>10.24.17</t>
  </si>
  <si>
    <t xml:space="preserve">TORNEIRA DE JARDIM 1128-MY D=3/4" FABRIMAR/EQUIVALENTE</t>
  </si>
  <si>
    <t>10.24.20</t>
  </si>
  <si>
    <t xml:space="preserve">TORNEIRA DE PRESSÃO PRESMATIC BENEFIT/EQUIVALENTE</t>
  </si>
  <si>
    <t>10.24.21</t>
  </si>
  <si>
    <t xml:space="preserve">TONEIRA PARA LAVATÓRIO REF 1193 LINHA PERTUTTI DOCOL/EQUIVALENTE</t>
  </si>
  <si>
    <t>10.24.27</t>
  </si>
  <si>
    <t xml:space="preserve">TORNEIRA PARA LAVATÓRIO 1190-DL, D=1/2" FABRIMAR/EQUIVALENTE</t>
  </si>
  <si>
    <t>10.24.28</t>
  </si>
  <si>
    <t xml:space="preserve">TORNEIRA PARA LAVATÓRIO REF 1194 INNOVARE FABRIMAR/EQUIVALENTE</t>
  </si>
  <si>
    <t>10.24.34</t>
  </si>
  <si>
    <t xml:space="preserve">TORNEIRA DE BÓIA 1350 D= 1/2" DECA/EQUIVALENTE</t>
  </si>
  <si>
    <t>10.24.35</t>
  </si>
  <si>
    <t xml:space="preserve">TORNEIRA DE BÓIA 1350 D= 3/4" DECA/EQUIVALENTE</t>
  </si>
  <si>
    <t>10.24.36</t>
  </si>
  <si>
    <t xml:space="preserve">TORNEIRA DE BÓIA 1350 D= 1" DECA/EQUIVALENTE</t>
  </si>
  <si>
    <t>10.24.37</t>
  </si>
  <si>
    <t xml:space="preserve">TORNEIRA DE BÓIA 262 PARA CAIXA D´AGUA D= 3/4" CIPLA/EQUIVALENTE</t>
  </si>
  <si>
    <t>10.24.39</t>
  </si>
  <si>
    <t xml:space="preserve">CHAVE BÓIA AUTOMÁTICA PARA RESERVATÓRIO LENZ/EQUIVALENTE</t>
  </si>
  <si>
    <t>10.24.42</t>
  </si>
  <si>
    <t xml:space="preserve">TORNEIRA DE LIMPEZA 1128-JR D=1/2" FABRIMAR OU EQUIVALENTE</t>
  </si>
  <si>
    <t>10.24.43</t>
  </si>
  <si>
    <t xml:space="preserve">TORNEIRA PARA BEBEDOURO 1152JR D=1/2"</t>
  </si>
  <si>
    <t>10.24.52</t>
  </si>
  <si>
    <t xml:space="preserve">TORNEIRA DE PAREDE DELICATTA COM MISTURADOR DOCOL/EQUIVALENTE</t>
  </si>
  <si>
    <t>10.24.57</t>
  </si>
  <si>
    <t xml:space="preserve">TORNEIRA PARA COZINHA DE MESA BICA ALTA PERTUTTI/EQUIVALENTE</t>
  </si>
  <si>
    <t>10.25</t>
  </si>
  <si>
    <t>10.25.02</t>
  </si>
  <si>
    <t xml:space="preserve">VÁLVULA PARA PIA 3 1/2X1 1/2" 1623 DARLIFLEX CROMADA/EQUIVALENTE</t>
  </si>
  <si>
    <t>10.25.11</t>
  </si>
  <si>
    <t xml:space="preserve">VÁLVULA PARA LAVATÓRIO COM LADRÃO 7/8" 1603 DARLIFLEX/EQUIVALENTE</t>
  </si>
  <si>
    <t>10.25.13</t>
  </si>
  <si>
    <t xml:space="preserve">VÁLVULA PARA LAVATÓRIO 1601 FABRIMAR/EQUIVALENTE</t>
  </si>
  <si>
    <t>10.25.17</t>
  </si>
  <si>
    <t xml:space="preserve">VÁLVULA PARA TANQUE 1 1/4" 1606 DARLIFLEX CROMADA/EQUIVALENTE</t>
  </si>
  <si>
    <t>10.25.20</t>
  </si>
  <si>
    <t xml:space="preserve">VÁLVULA PARA MICTÓRIO COM FECHAMENTO AUTOMÁTICO D= 1/2" DOCOL/EQUIVALENTE</t>
  </si>
  <si>
    <t>10.25.22</t>
  </si>
  <si>
    <t xml:space="preserve">VÁVULA DE DESCARGA E ACABAMENTO BENEFIT DOCOL PMR (PESSOA COM MOBILIDADE REDUZIDA)/EQUIVALENTE</t>
  </si>
  <si>
    <t>10.25.25</t>
  </si>
  <si>
    <t xml:space="preserve">VÁLVULA DE DESCARGA 3650 D= 1 1/2" FABRIMAR/EQUIVALENTE</t>
  </si>
  <si>
    <t>10.25.26</t>
  </si>
  <si>
    <t xml:space="preserve">VÁLVULA DE DESCARGA E ACABAMENTO ANTIVANDALISMO 1 1/2" DOCOL/EQUIVALENTE</t>
  </si>
  <si>
    <t>10.25.51</t>
  </si>
  <si>
    <t xml:space="preserve">VÁLVULA DE PVC PARA LAVATÓRIO SEM UNHO Nº 11, CIPLA/EQUIVALENTE</t>
  </si>
  <si>
    <t>10.25.55</t>
  </si>
  <si>
    <t xml:space="preserve">VÁLVULA DE RETENÇÃO DE PÉ COM CRIVO D= 3/4"</t>
  </si>
  <si>
    <t>10.25.56</t>
  </si>
  <si>
    <t xml:space="preserve">VÁLVULA DE RETENÇÃO DE PÉ COM CRIVO D= 1"</t>
  </si>
  <si>
    <t>10.25.57</t>
  </si>
  <si>
    <t xml:space="preserve">VÁLVULA DE RETENÇÃO DE PÉ COM CRIVO D= 1 1/2"</t>
  </si>
  <si>
    <t>10.25.59</t>
  </si>
  <si>
    <t xml:space="preserve">VÁLVULA DE RETENÇÃO DE PÉ COM CRIVO D= 2"</t>
  </si>
  <si>
    <t>10.25.60</t>
  </si>
  <si>
    <t xml:space="preserve">VÁLVULA DE RETENÇÃO UNIVERSAL D= 3/4"</t>
  </si>
  <si>
    <t>10.25.61</t>
  </si>
  <si>
    <t xml:space="preserve">VÁLVULA DE RETENÇÃO UNIVERSAL D= 1"</t>
  </si>
  <si>
    <t>10.25.62</t>
  </si>
  <si>
    <t xml:space="preserve">VÁLVULA DE RETENÇÃO UNIVERSAL D= 1 1/2"</t>
  </si>
  <si>
    <t>10.25.63</t>
  </si>
  <si>
    <t xml:space="preserve">VÁLVULA DE RETENÇÃO UNIVERSAL D= 2"</t>
  </si>
  <si>
    <t>10.26</t>
  </si>
  <si>
    <t>10.26.11</t>
  </si>
  <si>
    <t xml:space="preserve">GRELHA/PORTA GRELHA AÇO INOX FECHO GIRATÓRIO 100X100MM</t>
  </si>
  <si>
    <t>10.26.12</t>
  </si>
  <si>
    <t xml:space="preserve">GRELHA/PORTA GRELHA AÇO INOX FECHO GIRATÓRIO 150X150MM</t>
  </si>
  <si>
    <t>10.26.35</t>
  </si>
  <si>
    <t xml:space="preserve">RALO GRELHA CROMADA 10X10CM CROMADO MOLDENOX /EQUIVALENTE</t>
  </si>
  <si>
    <t>10.26.36</t>
  </si>
  <si>
    <t xml:space="preserve">RALO GRELHA CROMADA 15X15CM CROMADO MOLDENOX /EQUIVALENTE</t>
  </si>
  <si>
    <t>10.26.37</t>
  </si>
  <si>
    <t xml:space="preserve">TAMPA CEGA EM INOX PARA CAIXA SIFONADA 150 X 150MM</t>
  </si>
  <si>
    <t>10.27</t>
  </si>
  <si>
    <t xml:space="preserve">CHUVEIRO, LIGAÇÃO E SIFÃO</t>
  </si>
  <si>
    <t>10.27.02</t>
  </si>
  <si>
    <t xml:space="preserve">BRAÇO PARA CHUVEIRO 1/2" X 40 CM CROMADO</t>
  </si>
  <si>
    <t>10.27.03</t>
  </si>
  <si>
    <t xml:space="preserve">BRAÇO PARA CHUVEIRO PVC 1/2" 40 CM</t>
  </si>
  <si>
    <t>10.27.11</t>
  </si>
  <si>
    <t xml:space="preserve">CHUVEIRO ARTICULADO PICCOLO 1991 CROMADO FABRIMAR OU EQUIVALENTE</t>
  </si>
  <si>
    <t>10.27.15</t>
  </si>
  <si>
    <t xml:space="preserve">CHUVEIRO LORENZETTI TRADIÇÃO CROMADO/EQUIVALENTE</t>
  </si>
  <si>
    <t>10.27.23</t>
  </si>
  <si>
    <t xml:space="preserve">DUCHA HIGIÊNICA PLÁSTICA COM REGISTRO METÁLICO 1/2"</t>
  </si>
  <si>
    <t>10.27.31</t>
  </si>
  <si>
    <t xml:space="preserve">LIGAÇÃO FLEXÍVEL 1/2"X0,40M 4607-40 MXF FABRIMAR/EQUIVALENTE</t>
  </si>
  <si>
    <t>10.27.47</t>
  </si>
  <si>
    <t xml:space="preserve">TUBO PARA VÁLVULA DE DESCARGA Nº 18 COM ADAPTADOR D= 1 1/2"</t>
  </si>
  <si>
    <t>10.27.49</t>
  </si>
  <si>
    <t xml:space="preserve">TUBO LONGO PARA CAIXA DE DESCARGA SOBREPOR 40 MM X 1,60 METROS</t>
  </si>
  <si>
    <t>10.27.51</t>
  </si>
  <si>
    <t xml:space="preserve">TUBO LIGAÇÃO ÁGUA - VASO METAL CROMADO COM SOBRECANOPLA</t>
  </si>
  <si>
    <t>10.27.53</t>
  </si>
  <si>
    <t xml:space="preserve">TUBO LIGAÇÃO AGUA - VASO PVC CROMADO COM SOBRECANOPLA</t>
  </si>
  <si>
    <t>10.27.55</t>
  </si>
  <si>
    <t xml:space="preserve">BOLSA DE LIGAÇÃO EM PVC FLEXÍVEL PARA VASO SANITÁRIO 40MM (1 1/2")</t>
  </si>
  <si>
    <t>10.27.61</t>
  </si>
  <si>
    <t xml:space="preserve">SIFÃO LAVATÓRIO COPO REGULÁVEL 1"X 1 1/2" SIGMA/EQUIVALENTE</t>
  </si>
  <si>
    <t>10.27.63</t>
  </si>
  <si>
    <t xml:space="preserve">SIFÃO PIA COPO REGULÁVEL 1 1/2" X 1 1/2" SIGMA/EQUIVALENTE</t>
  </si>
  <si>
    <t>10.29</t>
  </si>
  <si>
    <t xml:space="preserve">LIGACÃO DE ÁGUA</t>
  </si>
  <si>
    <t>10.29.01</t>
  </si>
  <si>
    <t xml:space="preserve">KIT CAVALETE METAL COM REGISTRO 1/2" COPASA</t>
  </si>
  <si>
    <t>10.29.02</t>
  </si>
  <si>
    <t xml:space="preserve">KIT CAVALETE METAL COM REGISTRO 3/4" COPASA</t>
  </si>
  <si>
    <t>10.29.03</t>
  </si>
  <si>
    <t xml:space="preserve">KIT CAVALETE METAL COM REGISTRO   1" COPASA</t>
  </si>
  <si>
    <t>10.30</t>
  </si>
  <si>
    <t xml:space="preserve">ACESSÓRIO DE FIXAÇÃO</t>
  </si>
  <si>
    <t>10.30.01</t>
  </si>
  <si>
    <t xml:space="preserve">PARAFUSO CASTELO COM BUCHA N.8 E ARRUELA</t>
  </si>
  <si>
    <t>10.35</t>
  </si>
  <si>
    <t xml:space="preserve">CAIXA E RALO</t>
  </si>
  <si>
    <t>10.35.01</t>
  </si>
  <si>
    <t xml:space="preserve">CAIXA ALVENARIA 30 X 30 X 50CM COM TAMPA FERRO PARA REGISTRO (C X L X H)</t>
  </si>
  <si>
    <t>10.35.03</t>
  </si>
  <si>
    <t xml:space="preserve">CAIXA ALVENARIA 50 X 50 X 50CM PARA HIDROMETRO COM TAMPA (C X L X H)</t>
  </si>
  <si>
    <t>10.35.11</t>
  </si>
  <si>
    <t xml:space="preserve">CAIXA SIFONADA PVC COM GRELHA QUADRADA/REDONDA 150 X 150 X 50MM (DIÂMETRO X H X DIÂMETRO SAÍDA)</t>
  </si>
  <si>
    <t>10.35.13</t>
  </si>
  <si>
    <t xml:space="preserve">CAIXA SIFONADA PVC COM GRELHA QUADRADA/REDONDA 150 X 185 X 75MM (DIÂMETRO X H X DIÂMETRO SAÍDA)</t>
  </si>
  <si>
    <t>10.35.15</t>
  </si>
  <si>
    <t xml:space="preserve">CAIXA SIFONADA PVC COM GRELHA REDONDA 100 X 100 X 50MM (DIÂMETRO X H X DIÂMETRO SAÍDA)</t>
  </si>
  <si>
    <t>10.35.20</t>
  </si>
  <si>
    <t xml:space="preserve">CAIXA SIFONADA PVC COM TAMPA CEGA 250 X 172 X 50MM (DIÂMETRO X H X DIÂMETRO SAÍDA)</t>
  </si>
  <si>
    <t>10.35.21</t>
  </si>
  <si>
    <t xml:space="preserve">CAIXA SIFONADA PVC COM TAMPA CEGA 250 X 230 X 75MM (DIÂMETRO X H X DIÂMETRO SAÍDA)</t>
  </si>
  <si>
    <t>10.35.22</t>
  </si>
  <si>
    <t xml:space="preserve">CAIXA SIFONADA PVC 100 X 150 X 50MM (DIÂMETRO X H X DIÂMETRO SAÍDA)</t>
  </si>
  <si>
    <t>10.35.31</t>
  </si>
  <si>
    <t xml:space="preserve">RALO PVC COM SAÍDA ARTICULADA COM GRELHA E PORTA GRELHA BRANCA 100 X 40MM</t>
  </si>
  <si>
    <t>10.35.33</t>
  </si>
  <si>
    <t xml:space="preserve">RALO SECO PVC SAÍDA SOLDÁVEL 100 X 40MM</t>
  </si>
  <si>
    <t>10.35.50</t>
  </si>
  <si>
    <t xml:space="preserve">CAIXA D'ÁGUA POLIETILENO COM TAMPA 310L</t>
  </si>
  <si>
    <t>10.35.51</t>
  </si>
  <si>
    <t xml:space="preserve">CAIXA D'ÁGUA POLIETILENO COM TAMPA 500L</t>
  </si>
  <si>
    <t>10.35.52</t>
  </si>
  <si>
    <t xml:space="preserve">CAIXA D'ÁGUA POLIETILENO COM TAMPA 1000L</t>
  </si>
  <si>
    <t>10.35.69</t>
  </si>
  <si>
    <t xml:space="preserve">CAIXA DE GORDURA PRÉ-FABRICADA SIMPLES D= 400MM X 635MM</t>
  </si>
  <si>
    <t>10.35.70</t>
  </si>
  <si>
    <t xml:space="preserve">CAIXA DE GORDURA PRÉ-FABRICADA DUPLA D= 600MM X 800MM</t>
  </si>
  <si>
    <t>10.35.71</t>
  </si>
  <si>
    <t xml:space="preserve">CAIXA D'ÁGUA EM FIBRA DE VIDRO COM TAMPA 8000L</t>
  </si>
  <si>
    <t>10.35.72</t>
  </si>
  <si>
    <t xml:space="preserve">RALO HEMISFÉRICO TIPO ABACAXI D= 50MM</t>
  </si>
  <si>
    <t>10.35.73</t>
  </si>
  <si>
    <t xml:space="preserve">RALO HEMISFÉRICO TIPO ABACAXI D= 75MM</t>
  </si>
  <si>
    <t>10.35.74</t>
  </si>
  <si>
    <t xml:space="preserve">RALO HEMISFÉRICO TIPO ABACAXI D= 100MM</t>
  </si>
  <si>
    <t>10.40</t>
  </si>
  <si>
    <t>LAVATÓRIO</t>
  </si>
  <si>
    <t>10.40.01</t>
  </si>
  <si>
    <t xml:space="preserve">CUBA DE EMBUTIR OVAL (49 X 32,5 CM),CELITE/EQUIVALENTE</t>
  </si>
  <si>
    <t>10.40.02</t>
  </si>
  <si>
    <t xml:space="preserve">CUBA EMBUTIR OVAL (49X32,5CM) CELITE/EQUIVALENTE. COMPLETO</t>
  </si>
  <si>
    <t>10.40.04</t>
  </si>
  <si>
    <t xml:space="preserve">LAVATÓRIO SUSPENSO (41 X 29,5CM) AZALEA CELITE/EQUIVALENTE</t>
  </si>
  <si>
    <t>10.40.05</t>
  </si>
  <si>
    <t xml:space="preserve">LAVATÓRIO SUSPENSO (41 X 29,5CM) AZALEA CELITE/EQUIVALENTE COMPLETO</t>
  </si>
  <si>
    <t>10.40.06</t>
  </si>
  <si>
    <t xml:space="preserve">LAVATÓRIO SUSPENSO (46,5 X 34CM) GUARAPARI LOGASA/EQUIVALENTE</t>
  </si>
  <si>
    <t>10.40.07</t>
  </si>
  <si>
    <t xml:space="preserve">LAVATÓRIO SUSPENSO (46,5 X 34CM) GUARAPARI LOGASA/EQUIVALENTE COMPLETO</t>
  </si>
  <si>
    <t>10.40.08</t>
  </si>
  <si>
    <t xml:space="preserve">LAVATÓRIO DE PAREDE CELITE 02007 LINHA SAVEIRO/EQUIVALENTE</t>
  </si>
  <si>
    <t>10.40.09</t>
  </si>
  <si>
    <t xml:space="preserve">CUBA DE SOBREPOR OVAL (52X44,5 CM) CELITE /EQUIVALENTE</t>
  </si>
  <si>
    <t>10.40.10</t>
  </si>
  <si>
    <t xml:space="preserve">CUBA SOBREPOR OVAL(52X44,5 CM) CELITE/EQUIVALENTE COMPLETO</t>
  </si>
  <si>
    <t>10.40.11</t>
  </si>
  <si>
    <t xml:space="preserve">LAVATÓRIO CANTO COR BRANCA L76 MASTER DECA/EQUIVALENTE COMPLETO</t>
  </si>
  <si>
    <t>10.40.12</t>
  </si>
  <si>
    <t xml:space="preserve">LAVATÓRIO COM COLUNA SUSPENSA LINHA FIT-CELITE/EQUIVALENTE COMPLETO</t>
  </si>
  <si>
    <t>10.40.26</t>
  </si>
  <si>
    <t xml:space="preserve">LAVATÓRIO COM COLUNA SUSPENSA VOGUE PLUS L51-CS117 DECA/EQUIVALENTE</t>
  </si>
  <si>
    <t>10.40.27</t>
  </si>
  <si>
    <t xml:space="preserve">LAVATÓRIO PEQUENO BRANCO GELO L915 RAVENA/EQUIVALENTE</t>
  </si>
  <si>
    <t>10.40.54</t>
  </si>
  <si>
    <t xml:space="preserve">LAVATÓRIO CANTO LINHA IZY BRANCO REF 101 DECA/EQUIVALENTE</t>
  </si>
  <si>
    <t>10.41</t>
  </si>
  <si>
    <t xml:space="preserve">VASO SANITARIO</t>
  </si>
  <si>
    <t>10.41.01</t>
  </si>
  <si>
    <t xml:space="preserve">VASO SANITÁRIO CONVENCIONAL BRANCO, AZALEA CELITE/EQUIVALENTE</t>
  </si>
  <si>
    <t>10.41.02</t>
  </si>
  <si>
    <t xml:space="preserve">VASO SANITÁRIO CONVENCIONAL BRANCO, AZALEA CELITE/EQUIVALENTE COMPLETO</t>
  </si>
  <si>
    <t>10.41.03</t>
  </si>
  <si>
    <t xml:space="preserve">VASO SANITÁRIO, CONJUNTO ACOPLADO BRANCO, AZALEA CELITE/EQUIVALENTE</t>
  </si>
  <si>
    <t>10.41.04</t>
  </si>
  <si>
    <t xml:space="preserve">VASO SANITÁRIO, CONJUNTO ACOPLADO BRANCO, AZALEA CELITE/EQUIVALENTE COMPLETO</t>
  </si>
  <si>
    <t>10.41.05</t>
  </si>
  <si>
    <t xml:space="preserve">VASO SANITÁRIO INFANTIL BRANCO, CELITE/EQUIVALENTE</t>
  </si>
  <si>
    <t>10.41.06</t>
  </si>
  <si>
    <t xml:space="preserve">VASO SANITÁRIO INFANTIL BRANCO, CELITE/EQUIVALENTE COMPLETO</t>
  </si>
  <si>
    <t>10.41.07</t>
  </si>
  <si>
    <t xml:space="preserve">VASO SANITÁRIO ESPECIAL DECA P510 SEM ABERTURA E ASSENTO OU EQUIVALENTE</t>
  </si>
  <si>
    <t>10.41.09</t>
  </si>
  <si>
    <t xml:space="preserve">ASSENTO SANITÁRIO TONDO VOGUE PLUS/EQUIVALENTE</t>
  </si>
  <si>
    <t>10.41.11</t>
  </si>
  <si>
    <t xml:space="preserve">CAIXA DE DESCARGA EXTERNA ALTA 6 A 9 LITROS</t>
  </si>
  <si>
    <t>10.43</t>
  </si>
  <si>
    <t>10.43.01</t>
  </si>
  <si>
    <t xml:space="preserve">MICTÓRIO SIFONADO-LOUÇA BRANCA CELITE/EQUIVALENTE</t>
  </si>
  <si>
    <t>10.43.02</t>
  </si>
  <si>
    <t xml:space="preserve">MICTÓRIO SIFONADO-LOUÇA BRANCA CELITE/EQUIVALENTE COMPLETO</t>
  </si>
  <si>
    <t>10.43.03</t>
  </si>
  <si>
    <t xml:space="preserve">MICTÓRIO EM AÇO INOX CHAPA 22, DESENVOLVIMENTO= 1,0M</t>
  </si>
  <si>
    <t>10.43.05</t>
  </si>
  <si>
    <t xml:space="preserve">MICTÓRIO EM AÇO INOX CHAPA 22, DESENVOLVIMENTO= 1,4M</t>
  </si>
  <si>
    <t>10.45</t>
  </si>
  <si>
    <t xml:space="preserve">PIA E CUBA</t>
  </si>
  <si>
    <t>10.45.03</t>
  </si>
  <si>
    <t xml:space="preserve">CUBA EM AÇO INOX Nº1 (46 X 30 X 15CM) COM VÁLVULA E SIFÃO</t>
  </si>
  <si>
    <t>10.45.04</t>
  </si>
  <si>
    <t xml:space="preserve">CUBA EM AÇO INOX Nº2 (56 X 33 X 15CM) COM VÁLVULA E SIFÃO</t>
  </si>
  <si>
    <t>10.46</t>
  </si>
  <si>
    <t>10.46.03</t>
  </si>
  <si>
    <t xml:space="preserve">TANQUE EM LOUÇA BRANCA (22LTS) COM COLUNA CELITE/EQUIVALENTE</t>
  </si>
  <si>
    <t>10.46.04</t>
  </si>
  <si>
    <t xml:space="preserve">TANQUE EM LOUÇA BRANCA (22LTS) COM COLUNA CELITE/EQUIVALENTE COMPLETO</t>
  </si>
  <si>
    <t>10.46.05</t>
  </si>
  <si>
    <t xml:space="preserve">TANQUE DE AÇO INOX COM 1 BOJO 63 X 51CM</t>
  </si>
  <si>
    <t>10.46.10</t>
  </si>
  <si>
    <t xml:space="preserve">TANQUE EM ALVENARIA, REVESTIDA AZULEJO BRANCO</t>
  </si>
  <si>
    <t>10.47</t>
  </si>
  <si>
    <t xml:space="preserve">BEBEDOURO E FILTRO</t>
  </si>
  <si>
    <t>10.47.03</t>
  </si>
  <si>
    <t xml:space="preserve">BEBEDOURO UNITÁRIO INOX PARA 80 PESSOAS H=1,0 METRO</t>
  </si>
  <si>
    <t>10.47.07</t>
  </si>
  <si>
    <t xml:space="preserve">BEBEDOURO INDUSTRIAL 50L</t>
  </si>
  <si>
    <t>10.47.08</t>
  </si>
  <si>
    <t xml:space="preserve">BEBEDOURO CONJUGADO INOX H= 1,00M/1,12M ATENDE 40 PESSOAS</t>
  </si>
  <si>
    <t>10.47.09</t>
  </si>
  <si>
    <t xml:space="preserve">BEBEDOURO EMPRESARIAL BDF300 IBBL/EQUIVALENTE -300 PESSOAS</t>
  </si>
  <si>
    <t>10.47.11</t>
  </si>
  <si>
    <t xml:space="preserve">FILTRO AP-200 CURTO AQUALAR OU SIMILAR</t>
  </si>
  <si>
    <t>10.47.21</t>
  </si>
  <si>
    <t xml:space="preserve">BEBEDOURO ACESSÍVEL PARA ESPAÇOS PÚBLICOS, PINTURA EPÓXI</t>
  </si>
  <si>
    <t>10.47.22</t>
  </si>
  <si>
    <t xml:space="preserve">BEBEDOURO ACESSÍVEL PARA ESPAÇOS PÚBLICOS, REVESTIMENTO EM GRANITO</t>
  </si>
  <si>
    <t>10.47.23</t>
  </si>
  <si>
    <t xml:space="preserve">BEBEDOURO PARA ESPAÇOS PÚBLICOS, UMA BICA, PINTURA EPÓXI</t>
  </si>
  <si>
    <t>10.47.24</t>
  </si>
  <si>
    <t xml:space="preserve">BEBEDOURO PARA ESPAÇOS PÚBLICOS, UMA BICA, REVESTIMENTO EM GRANITO</t>
  </si>
  <si>
    <t>10.47.25</t>
  </si>
  <si>
    <t xml:space="preserve">BEBEDOURO PARA ESPAÇOS PÚBLICOS, DUAS BICAS, PINTURA EPÓXI</t>
  </si>
  <si>
    <t>10.47.26</t>
  </si>
  <si>
    <t xml:space="preserve">BEBEDOURO PARA ESPAÇOS PÚBLICOS, DUAS BICAS, REVESTIMENTO EM GRANITO</t>
  </si>
  <si>
    <t>10.48</t>
  </si>
  <si>
    <t>COMPLEMENTO</t>
  </si>
  <si>
    <t>10.48.01</t>
  </si>
  <si>
    <t xml:space="preserve">PAPELEIRA LOUÇA BRANCA 602 CELITE/EQUIVALENTE</t>
  </si>
  <si>
    <t>10.48.02</t>
  </si>
  <si>
    <t xml:space="preserve">PORTA TOALHA DE PAPEL CROMADO NOVOMOY/EQUIVALENTE</t>
  </si>
  <si>
    <t>10.48.03</t>
  </si>
  <si>
    <t xml:space="preserve">PAPELEIRA EM GANCHO CROMADO</t>
  </si>
  <si>
    <t>10.48.05</t>
  </si>
  <si>
    <t xml:space="preserve">SABONETEIRA LOUÇA BRANCA REF.604 CELITE/EQUIVALENTE</t>
  </si>
  <si>
    <t>10.48.07</t>
  </si>
  <si>
    <t xml:space="preserve">MEIA-SABONETEIRA LOUÇA BRANCA REF.608 CELITE/EQUIVALENTE</t>
  </si>
  <si>
    <t>10.48.09</t>
  </si>
  <si>
    <t xml:space="preserve">PORTA SABÃO LÍQUIDO REF SG4001 COLUMBUS/EQUIVALENTE</t>
  </si>
  <si>
    <t>10.48.10</t>
  </si>
  <si>
    <t xml:space="preserve">CABIDE LOUÇA BRANCA 2 GANCHOS REF.610 CELITE/EQUIVALENTE</t>
  </si>
  <si>
    <t>10.48.12</t>
  </si>
  <si>
    <t xml:space="preserve">CABIDE EM TUBO AÇO GALVANIZADO D= 1/2" FIXADO EM ALVENARIA</t>
  </si>
  <si>
    <t>10.48.13</t>
  </si>
  <si>
    <t>10.48.15</t>
  </si>
  <si>
    <t xml:space="preserve">ASSENTO BRANCO PARA VASO</t>
  </si>
  <si>
    <t>10.48.17</t>
  </si>
  <si>
    <t xml:space="preserve">ASSENTO PLÁSTICO BRANCO PARA VASO, MACIO CIPLA/EQUIVALENTE</t>
  </si>
  <si>
    <t>10.48.28</t>
  </si>
  <si>
    <t xml:space="preserve">BANCO ARTICULADO EM INOX 70X45CM</t>
  </si>
  <si>
    <t>10.48.29</t>
  </si>
  <si>
    <t xml:space="preserve">BANCO ARTICULADO 70 X 45CM FÓRMICA SÓLIDA</t>
  </si>
  <si>
    <t>10.48.30</t>
  </si>
  <si>
    <t xml:space="preserve">JOGO MANGUEIRA SUPER FLEXÍVEL ROLO 15M</t>
  </si>
  <si>
    <t>10.48.40</t>
  </si>
  <si>
    <t xml:space="preserve">TERMINAL DE VENTILAÇÃO PVC D= 50MM</t>
  </si>
  <si>
    <t>10.48.42</t>
  </si>
  <si>
    <t xml:space="preserve">TERMINAL DE VENTILAÇÃO PVC D= 75 MM</t>
  </si>
  <si>
    <t>10.50</t>
  </si>
  <si>
    <t xml:space="preserve">INSTALAÇÃO DE GÁS</t>
  </si>
  <si>
    <t>10.50.02</t>
  </si>
  <si>
    <t xml:space="preserve">TUBO DE AÇO PRETO SCH-40 SEM COSTURA D= 1/2"</t>
  </si>
  <si>
    <t>10.50.03</t>
  </si>
  <si>
    <t xml:space="preserve">TUBO DE AÇO PRETO SCH-40 SEM COSTURA D= 3/4"</t>
  </si>
  <si>
    <t>10.50.12</t>
  </si>
  <si>
    <t xml:space="preserve">REGISTRO DE GÁS D= 1/2"</t>
  </si>
  <si>
    <t>10.50.13</t>
  </si>
  <si>
    <t xml:space="preserve">REGISTRO PARA GÁS D= 1/2" NPT X 3/8" BM</t>
  </si>
  <si>
    <t>10.50.15</t>
  </si>
  <si>
    <t xml:space="preserve">BICO DE BUSEN</t>
  </si>
  <si>
    <t>10.50.20</t>
  </si>
  <si>
    <t xml:space="preserve">VALVULA DE ESFERA EM LATAO D= 1/2" NPT</t>
  </si>
  <si>
    <t>10.50.21</t>
  </si>
  <si>
    <t xml:space="preserve">VÁLVULA REGISTRO GÁS COM TE REVERSÍVEL PARA 2 BOTIJÕES</t>
  </si>
  <si>
    <t>10.50.40</t>
  </si>
  <si>
    <t xml:space="preserve">MANGUEIRA PLÁSTICA PARA GÁS D= 3/8" X 1,20 M</t>
  </si>
  <si>
    <t>10.71</t>
  </si>
  <si>
    <t xml:space="preserve">CAIXAS DE PASSAGEM/INSPEÇÃO E COMPLEMENTOS</t>
  </si>
  <si>
    <t>10.71.01</t>
  </si>
  <si>
    <t xml:space="preserve">CAIXA DE PASSAGEM/INSPEÇÃO PRÉ-FABRICADA CONCRETO 0,3 X 0,3 X 0,3 (C X L X H) DRENAGEM ADP REF 97895</t>
  </si>
  <si>
    <t>10.71.03</t>
  </si>
  <si>
    <t xml:space="preserve">CAIXA DE PASSAGEM/INSPEÇÃO PRÉ-FABRICADA CONCRETO 0,3 X 0,3 X 0,3 (C X L X H) DRENAGEM COM GRELHA DE AÇO</t>
  </si>
  <si>
    <t>10.71.06</t>
  </si>
  <si>
    <t xml:space="preserve">CAIXA DE PASSAGEM/INSPEÇÃO PRÉ-FABRICADA CONCRETO 0,4 X 0,4 X 0,4 (C X L X H) DRENAGEM ADP REF 97896</t>
  </si>
  <si>
    <t>10.71.08</t>
  </si>
  <si>
    <t xml:space="preserve">CAIXA DE PASSAGEM/INSPEÇÃO PRÉ-FABRICADA CONCRETO 0,4 X 0,4 X 0,4 (C X L X H) DRENAGEM COM GRELHA DE AÇO</t>
  </si>
  <si>
    <t>10.71.11</t>
  </si>
  <si>
    <t xml:space="preserve">CAIXA DE PASSAGEM/INSPEÇÃO PRÉ-FABRICADA CONCRETO 0,6 X 0,6 X 0,5 (C X L X H) DRENAGEM/ESGOTO ADP REF 97897</t>
  </si>
  <si>
    <t>10.71.13</t>
  </si>
  <si>
    <t xml:space="preserve">CAIXA DE PASSAGEM/INSPEÇÃO PRÉ-FABRICADA CONCRETO 0,6 X 0,6 X 0,5 (C X L X H) DRENAGEM COM GRELHA DE AÇO</t>
  </si>
  <si>
    <t>10.71.16</t>
  </si>
  <si>
    <t xml:space="preserve">CAIXA DE PASSAGEM/INSPEÇÃO PRÉ-FABRICADA CONCRETO 0,8 X 0,8 X 0,5 (C X L X H) DRENAGEM/ESGOTO ADP REF 97898</t>
  </si>
  <si>
    <t>10.71.18</t>
  </si>
  <si>
    <t xml:space="preserve">CAIXA DE PASSAGEM/INSPEÇÃO PRÉ-FABRICADA CONCRETO 0,8 X 0,8 X 0,5 (C X L X H) DRENAGEM COM GRELHA DE AÇO</t>
  </si>
  <si>
    <t>10.71.21</t>
  </si>
  <si>
    <t xml:space="preserve">CAIXA DE PASSAGEM/INSPEÇÃO PRÉ-FAB CONCRETO 1,0 X 1,0 X 0,5 (C X L X H) DRENAGEM/ESGOTO ADP REF 97899</t>
  </si>
  <si>
    <t>10.71.23</t>
  </si>
  <si>
    <t xml:space="preserve">CAIXA DE PASSAGEM/INSPEÇÃO PRÉ-FABRICADA CONCRETO 1,0 X 1,0 X 0,5 (C X L X H) DRENAGEM COM GRELHA DE AÇO</t>
  </si>
  <si>
    <t>10.71.26</t>
  </si>
  <si>
    <t xml:space="preserve">CAIXA DE PASSAGEM/INSPEÇÃO TIJOLO MACIÇO 0,3X0,3X0,3 (CXLXH) DRENAGEM ADPT REF 97900</t>
  </si>
  <si>
    <t>10.71.27</t>
  </si>
  <si>
    <t xml:space="preserve">ALTEAMENTO PARA CAIXA DE PASSAGEM/INSPEÇÃO TIJOLO MACIÇO 0,3X0,3 (CXL)</t>
  </si>
  <si>
    <t>10.71.28</t>
  </si>
  <si>
    <t xml:space="preserve">CAIXA DE PASSAGEM/INSPEÇÃO TIJOLO MACIÇO 0,3 X 0,3 X 0,3 (C X L X H) DRENAGEM COM GRELHA DE AÇO</t>
  </si>
  <si>
    <t>10.71.31</t>
  </si>
  <si>
    <t xml:space="preserve">CAIXA DE PASSAGEM/INSPEÇÃO TIJOLO MACIÇO 0,4X0,4X0,4 (CXLXH) DRENAGEM ADPT REF 97901</t>
  </si>
  <si>
    <t>10.71.32</t>
  </si>
  <si>
    <t xml:space="preserve">ALTEAMENTO PARA CAIXA DE PASSAGEM/INSPEÇÃO TIJOLO MACIÇO 0,4X0,4 (CXL)</t>
  </si>
  <si>
    <t>10.71.33</t>
  </si>
  <si>
    <t xml:space="preserve">CAIXA DE PASSAGEM/INSPEÇÃO TIJOLO MACIÇO 0,4 X 0,4 X 0,4 (C X L X H) DRENAGEM COM GRELHA DE AÇO</t>
  </si>
  <si>
    <t>10.71.36</t>
  </si>
  <si>
    <t xml:space="preserve">CAIXA DE PASSAGEM/INSPEÇÃO TIJOLO MACIÇO 0,6 X 0,6 X 0,6 (C X L X H) DRENAGEM/ESGOTO ADP REF 97902</t>
  </si>
  <si>
    <t>10.71.37</t>
  </si>
  <si>
    <t xml:space="preserve">ALTEAMENTO PARA CAIXA DE PASSAGEM/INSPEÇÃO TIJOLO MACIÇO 0,6X0,6 (CXL)</t>
  </si>
  <si>
    <t>10.71.38</t>
  </si>
  <si>
    <t xml:space="preserve">CAIXA PASSAGEM/INSPEÇÃO TIJOLO MACIÇO 0,6 X 0,6 X 0,6 (C X L X H) DRENAGEM COM GRELHA DE AÇO</t>
  </si>
  <si>
    <t>10.71.41</t>
  </si>
  <si>
    <t xml:space="preserve">CAIXA DE PASSAGEM/INSPEÇÃO TIJOLO MACIÇO 0,8 X 0,8 X 0,6 (C X L X H) DRENAGEM/ESGOTO ADP REF 97903</t>
  </si>
  <si>
    <t>10.71.42</t>
  </si>
  <si>
    <t xml:space="preserve">ALTEAMENTO PARA CAIXA DE PASSAGEM/INSPEÇÃO TIJOLO MACIÇO 0,8X0,8 (CXL)</t>
  </si>
  <si>
    <t>10.71.43</t>
  </si>
  <si>
    <t xml:space="preserve">CAIXA PASSAGEM/INSPEÇÃO TIJOLO MACIÇO 0,8 X 0,8 X 0,6 (C X L X H) DRENAGEM COM GRELHA DE AÇO</t>
  </si>
  <si>
    <t>10.71.46</t>
  </si>
  <si>
    <t xml:space="preserve">CAIXA DE PASSAGEM/INSPEÇÃO TIJOLO MACIÇO 1,0 X 1,0 X 0,6 (C X L X H) DRENAGEM/ESGOTO ADP REF 97904</t>
  </si>
  <si>
    <t>10.71.47</t>
  </si>
  <si>
    <t xml:space="preserve">ALTEAMENTO PARA CAIXA DE PASSAGEM/INSPEÇÃO TIJOLO MACIÇO 1,0X1,0 (CXL)</t>
  </si>
  <si>
    <t>10.71.48</t>
  </si>
  <si>
    <t xml:space="preserve">CAIXA PASSAGEM/INSPEÇÃO TIJOLO MACIÇO 1,0 X 1,0 X 0,6 (C X L X H) DRENAGEM COM GRELHA DE AÇO</t>
  </si>
  <si>
    <t>10.71.51</t>
  </si>
  <si>
    <t xml:space="preserve">CAIXA DE PASSAGEM/INSPEÇÃO BLOCO DE CONCRETO 0,4X0,4X0,4 (CXLXH) DRENAGEM ADPT REF 97905</t>
  </si>
  <si>
    <t>10.71.52</t>
  </si>
  <si>
    <t xml:space="preserve">ALTEAMENTO PARA CAIXA DE PASSAGEM/INSPEÇÃO BLOCO DE CONCRETO 0,4X0,4 (CXL)</t>
  </si>
  <si>
    <t>10.71.53</t>
  </si>
  <si>
    <t xml:space="preserve">CAIXA DE PASSAGEM INSPEÇÃO BLOCO DE CONCRETO 0,4 X 0,4 X 0,4 M (C X L X H) GRELHA DE AÇO ADP REF 97905</t>
  </si>
  <si>
    <t>10.71.56</t>
  </si>
  <si>
    <t xml:space="preserve">CAIXA DE PASSAGEM/INSPEÇÃO BLOCO DE CONCRETO 0,6 X 0,6 X 0,6 (C X L X H) DRENAGEM/ESGOTO ADP REF 97906</t>
  </si>
  <si>
    <t>10.71.57</t>
  </si>
  <si>
    <t xml:space="preserve">ALTEAMENTO PARA CAIXA DE PASSAGEM/INSPEÇÃO BLOCO DE CONCRETO 0,6X0,6 (CXL)</t>
  </si>
  <si>
    <t>10.71.58</t>
  </si>
  <si>
    <t xml:space="preserve">CAIXA DE PASSAGEM/INSPEÇÃO BLOCO DE CONCRETO 0,6 X 0,6 X 0,6 M (C X L X H) GRELHA DE AÇO ADP REF 97906</t>
  </si>
  <si>
    <t>10.71.61</t>
  </si>
  <si>
    <t xml:space="preserve">CAIXA DE PASSAGEM/INSPEÇÃO BLOCO DE CONCRETO 0,8 X 0,8 X 0,6 (C X L X H) DRENAGEM/ESGOTO ADP REF 97907</t>
  </si>
  <si>
    <t>10.71.62</t>
  </si>
  <si>
    <t xml:space="preserve">ALTEAMENTO PARA CAIXA DE PASSAGEM/INSPEÇÃO BLOCO DE CONCRETO 0,8X0,8 (CXL)</t>
  </si>
  <si>
    <t>10.71.63</t>
  </si>
  <si>
    <t xml:space="preserve">CAIXA DE PASSAGEM INSPEÇÃO BLOCO DE CONCRETO 0,8 X 0,8 X 0,6 M (C X L X H) GRELHA DE AÇO ADP REF 97907</t>
  </si>
  <si>
    <t>10.71.66</t>
  </si>
  <si>
    <t xml:space="preserve">CAIXA DE PASSAGEM/INSPEÇÃO BLOCO DE CONCRETO 1,0 X 1,0 X 0,6 (C X L X H) DRENAGEM/ESGOTO ADP REF 97908</t>
  </si>
  <si>
    <t>10.71.67</t>
  </si>
  <si>
    <t xml:space="preserve">ALTEAMENTO PARA CAIXA DE PASSAGEM/INSPEÇÃO BLOCO DE CONCRETO 1,0X1,0 (CXL)</t>
  </si>
  <si>
    <t>10.71.68</t>
  </si>
  <si>
    <t xml:space="preserve">CAIXA DE PASSAGEM INSPEÇÃO BLOCO DE CONCRETO 1,0 X 1,0 X 0,6 M (C X L X H) GRELHA DE AÇO ADP REF 97908</t>
  </si>
  <si>
    <t>10.74</t>
  </si>
  <si>
    <t xml:space="preserve">CAIXA SIFONADA DE ALVENARIA COM TAMPA CONCRETO PADRÃO SUDECAP</t>
  </si>
  <si>
    <t>10.74.01</t>
  </si>
  <si>
    <t xml:space="preserve">CAIXA SIFONADA DE ALVENARIA COM TAMPA CONCRETO TIPO 1 -  60 X  40 X  60 CM (C X L X H)</t>
  </si>
  <si>
    <t>10.74.02</t>
  </si>
  <si>
    <t xml:space="preserve">CAIXA SIFONADA DE ALVENARIA COM TAMPA CONCRETO TIPO 1 -  60 X  40 X  80 CM (C X L X H)</t>
  </si>
  <si>
    <t>10.74.03</t>
  </si>
  <si>
    <t xml:space="preserve">CAIXA SIFONADA DE ALVENARIA COM TAMPA CONCRETO TIPO 1 -  80 X  40 X  60 CM (C X L X H)</t>
  </si>
  <si>
    <t>10.74.04</t>
  </si>
  <si>
    <t xml:space="preserve">CAIXA SIFONADA DE ALVENARIA COM TAMPA CONCRETO TIPO 1 -  80 X  40 X  80 CM (C X L X H)</t>
  </si>
  <si>
    <t>10.74.05</t>
  </si>
  <si>
    <t xml:space="preserve">CAIXA SIFONADA DE ALVENARIA COM TAMPA CONCRETO TIPO 1 - 100 X  40 X  60 CM (C X L X H)</t>
  </si>
  <si>
    <t>10.74.06</t>
  </si>
  <si>
    <t xml:space="preserve">CAIXA SIFONADA DE ALVENARIA COM TAMPA CONCRETO TIPO 1 - 100 X  40 X  80 CM (C X L X H)</t>
  </si>
  <si>
    <t>10.78</t>
  </si>
  <si>
    <t xml:space="preserve">CONJUNTO QUADRO E CANTONEIRA DE FERRO (REQUADRO TAMPAS)</t>
  </si>
  <si>
    <t>10.78.01</t>
  </si>
  <si>
    <t xml:space="preserve">CONJUNTO QUADRO E REQUADRO CANTONEIRA 2" E 1 3/4"</t>
  </si>
  <si>
    <t>10.79</t>
  </si>
  <si>
    <t>TAMPAS/PLACAS</t>
  </si>
  <si>
    <t>10.79.01</t>
  </si>
  <si>
    <t xml:space="preserve">PLACA FERRO FUNDIDO PARA IDENTIFICAR A CAIXA DE PASSAGEM</t>
  </si>
  <si>
    <t>10.80</t>
  </si>
  <si>
    <t>BOMBA</t>
  </si>
  <si>
    <t>10.80.01</t>
  </si>
  <si>
    <t xml:space="preserve">BOMBA CENTRÍFUGA DE SUCÇÃO E RECALQUE 1/2 HP D= 2"</t>
  </si>
  <si>
    <t>10.80.02</t>
  </si>
  <si>
    <t xml:space="preserve">BOMBA CENTRÍFUGA DE SUCÇÃO E RECALQUE 1/2 HP D= 3"</t>
  </si>
  <si>
    <t>10.80.11</t>
  </si>
  <si>
    <t xml:space="preserve">MOTO-BOMBA 0,5CV Vm=5M3/H,SUC=1 1/2"/R=1 1/2",TRIF</t>
  </si>
  <si>
    <t>10.80.12</t>
  </si>
  <si>
    <t xml:space="preserve">MOTO-BOMBA 1HP,SUC=1 1/2"/R=1 1/4",Vm=5M3/H,HM=16M</t>
  </si>
  <si>
    <t>10.90</t>
  </si>
  <si>
    <t>10.90.01</t>
  </si>
  <si>
    <t xml:space="preserve">EXTINTOR DE INCÊNDIO CO2, CAPACIDADE = 6L</t>
  </si>
  <si>
    <t>10.90.02</t>
  </si>
  <si>
    <t xml:space="preserve">EXTINTOR DE INCÊNDIO ÁGUA PRESSURIZADA CAPACIDADE= 10L</t>
  </si>
  <si>
    <t>10.90.03</t>
  </si>
  <si>
    <t xml:space="preserve">EXTINTOR DE INCÊNDIO TIPO PÓ QUÍMICO - 6KG</t>
  </si>
  <si>
    <t>10.90.04</t>
  </si>
  <si>
    <t xml:space="preserve">EXTINTOR PÓ QUÍMICO SECO ABC 4KG CAP.2-A: 20-B: C</t>
  </si>
  <si>
    <t>10.90.05</t>
  </si>
  <si>
    <t xml:space="preserve">EXTINTOR PÓ QUÍMICO SECO BC 20B:C</t>
  </si>
  <si>
    <t>10.90.14</t>
  </si>
  <si>
    <t xml:space="preserve">REGISTRO GAVETA BRUTO 1502-B 2 1/2" DECA OU EQUIVALENTE</t>
  </si>
  <si>
    <t>10.90.15</t>
  </si>
  <si>
    <t xml:space="preserve">REGISTRO GLOBO D=13MM (1/2")</t>
  </si>
  <si>
    <t>10.90.16</t>
  </si>
  <si>
    <t xml:space="preserve">REGISTRO GLOBO D=25MM (1")</t>
  </si>
  <si>
    <t>10.90.17</t>
  </si>
  <si>
    <t xml:space="preserve">REGISTRO GLOBO ANGULAR D= 63MM PARA HIDRANTE</t>
  </si>
  <si>
    <t>10.90.18</t>
  </si>
  <si>
    <t xml:space="preserve">ADAPTADOR DE ROSCA 5 FIOS, D= 63 X 38 MM</t>
  </si>
  <si>
    <t>10.90.19</t>
  </si>
  <si>
    <t xml:space="preserve">ESGUICHO TIPO AGULHETA, JUNTA DE UNIÃO D= 38MM</t>
  </si>
  <si>
    <t>10.90.20</t>
  </si>
  <si>
    <t xml:space="preserve">ABRIGO PARA EXTINTOR INCÊNDIO CH18 60 X 40 X 30CM</t>
  </si>
  <si>
    <t>10.90.22</t>
  </si>
  <si>
    <t xml:space="preserve">ABRIGO PARA HIDRANTE INTERNO 75X45X17 CM</t>
  </si>
  <si>
    <t>10.90.23</t>
  </si>
  <si>
    <t xml:space="preserve">ABRIGO PARA HIDRANTE INTERNO 90X60X17 CM</t>
  </si>
  <si>
    <t>10.90.24</t>
  </si>
  <si>
    <t xml:space="preserve">SINALIZADOR PARA EXTINTOR DE INCÊNDIO EM PVC</t>
  </si>
  <si>
    <t>10.90.25</t>
  </si>
  <si>
    <t xml:space="preserve">HIDRANTE DE RECALQUE COMPLETO EM CAIXA ALVENARIA</t>
  </si>
  <si>
    <t>10.90.26</t>
  </si>
  <si>
    <t xml:space="preserve">CHAVE STORZ EM ALUMÍNIO 1 1/2"</t>
  </si>
  <si>
    <t>10.90.28</t>
  </si>
  <si>
    <t xml:space="preserve">MANGUEIRA FIBRA SINTÉTICA TIPO 2 D= 38MM X 15M</t>
  </si>
  <si>
    <t>10.90.29</t>
  </si>
  <si>
    <t xml:space="preserve">MANGUEIRA FIBRA SINTÉTICA TIPO 2 D= 38MM X 20M</t>
  </si>
  <si>
    <t>10.90.32</t>
  </si>
  <si>
    <t xml:space="preserve">PRESSOSTATO TELEMECANIQUE XML B004, A2511</t>
  </si>
  <si>
    <t>10.90.35</t>
  </si>
  <si>
    <t xml:space="preserve">MANÔMETRO WILLY COM ESCALA DE LEITURA 0 A 100 PSI</t>
  </si>
  <si>
    <t>10.90.38</t>
  </si>
  <si>
    <t xml:space="preserve">CILINDRO DE PRESSÃO OU MOLA PNEUMÁTICA D= 150MM</t>
  </si>
  <si>
    <t>10.90.41</t>
  </si>
  <si>
    <t xml:space="preserve">QUADRO DE FORÇA PARA MOTOR DE 1,5CV, 220V, TRIFÁSICO</t>
  </si>
  <si>
    <t>10.90.44</t>
  </si>
  <si>
    <t xml:space="preserve">CONJUNTO ELETROBOMBA LEVE 1,5CV, 220V, TRIFÁSICO</t>
  </si>
  <si>
    <t>10.90.48</t>
  </si>
  <si>
    <t xml:space="preserve">LUMINÁRIA DE EMERGÊNCIA AUTÔNOMA IE-16 (LAMP 8W) - SAÍDA</t>
  </si>
  <si>
    <t>10.90.52</t>
  </si>
  <si>
    <t xml:space="preserve">VÁLVULA DE RETENÇÃO HORIZONTAL PORTINHOLA D= 13MM</t>
  </si>
  <si>
    <t>10.90.57</t>
  </si>
  <si>
    <t xml:space="preserve">VÁLVULA DE RETENÇÃO HORIZONTAL PORTINHOLA D= 63MM</t>
  </si>
  <si>
    <t>10.90.77</t>
  </si>
  <si>
    <t xml:space="preserve">QUADRO DE FORÇA PARA MOTOR DE 3CV, 220V TRIFÁSICO</t>
  </si>
  <si>
    <t>10.90.78</t>
  </si>
  <si>
    <t xml:space="preserve">CONJUNTO ELETROBOMBA LEVE 3CV, 220V TRIFÁSICO</t>
  </si>
  <si>
    <t>10.90.86</t>
  </si>
  <si>
    <t xml:space="preserve">BOTOEIRA COMANDO MANUAL TIPO LIGA/DESLIGA</t>
  </si>
  <si>
    <t>10.90.87</t>
  </si>
  <si>
    <t xml:space="preserve">AVISADOR SONORO E VISUAL</t>
  </si>
  <si>
    <t>11</t>
  </si>
  <si>
    <t xml:space="preserve">INSTALAÇÃO ELÉTRICA E TELEFÔNICA</t>
  </si>
  <si>
    <t>11.06</t>
  </si>
  <si>
    <t xml:space="preserve">ELETRODUTOS EMBUTIDOS - FORNECIMENTO E INSTALAÇÃO</t>
  </si>
  <si>
    <t>11.06.01</t>
  </si>
  <si>
    <t xml:space="preserve">ELETRODUTO CORRUGADO DE PVC NORMAL, DN 20MM (1/2"), INSTALADO EM FORRO REF 91831</t>
  </si>
  <si>
    <t>11.06.02</t>
  </si>
  <si>
    <t xml:space="preserve">ELETRODUTO CORRUGADO DE PVC NORMAL, DN 25MM (3/4"), INSTALADO EM FORRO REF 91834</t>
  </si>
  <si>
    <t>11.06.03</t>
  </si>
  <si>
    <t xml:space="preserve">ELETRODUTO CORRUGADO DE PVC NORMAL, DN 32MM (1"), INSTALADO EM FORRO REF 91836</t>
  </si>
  <si>
    <t>11.06.04</t>
  </si>
  <si>
    <t xml:space="preserve">ELETRODUTO CORRUGADO DE PVC REFORÇADO, DN 20MM (1/2"), INSTALADO EM FORRO REF 91833</t>
  </si>
  <si>
    <t>11.06.05</t>
  </si>
  <si>
    <t xml:space="preserve">ELETRODUTO CORRUGADO DE PVC REFORÇADO, DN 25MM (3/4"), INSTALADO EM FORRO REF 91835</t>
  </si>
  <si>
    <t>11.06.06</t>
  </si>
  <si>
    <t xml:space="preserve">ELETRODUTO CORRUGADO DE PVC REFORÇADO, DN 32MM (1"), INSTALADO EM FORRO REF 91837</t>
  </si>
  <si>
    <t>11.06.07</t>
  </si>
  <si>
    <t xml:space="preserve">ELETRODUTO CORRUGADO PEAD, DN 32MM (1"), INSTALADO EM FORRO REF 91838</t>
  </si>
  <si>
    <t>11.06.08</t>
  </si>
  <si>
    <t xml:space="preserve">ELETRODUTO CORRUGADO PEAD, DN 40MM (1 1/4"), INSTALADO EM FORRO REF 91840</t>
  </si>
  <si>
    <t>11.06.09</t>
  </si>
  <si>
    <t xml:space="preserve">ELETRODUTO RÍGIDO ROSCÁVEL, PVC, DN 20MM (1/2"), INSTALADO EM FORRO, INCLUSIVE CONEXÕES ADP REF 91862</t>
  </si>
  <si>
    <t>11.06.10</t>
  </si>
  <si>
    <t xml:space="preserve">ELETRODUTO RÍGIDO ROSCÁVEL, PVC, DN 25MM (3/4"), INSTALADO EM FORRO, INCLUSIVE CONEXÕES ADP REF 91863</t>
  </si>
  <si>
    <t>11.06.11</t>
  </si>
  <si>
    <t xml:space="preserve">ELETRODUTO RÍGIDO ROSCÁVEL, PVC, DN 32MM (1"), INSTALADO EM FORRO, INCLUSIVE CONEXÕES ADP REF 91864</t>
  </si>
  <si>
    <t>11.06.12</t>
  </si>
  <si>
    <t xml:space="preserve">ELETRODUTO RÍGIDO ROSCÁVEL, PVC, DN 40MM (1 1/4"), INSTALADO EM FORRO, INCLUSIVE CONEXÕES ADP REF 91865</t>
  </si>
  <si>
    <t>11.06.13</t>
  </si>
  <si>
    <t xml:space="preserve">ELETRODUTO CORRUGADO DE PVC NORMAL, DN 20MM (1/2"), INSTALADO EM LAJE REF 91842</t>
  </si>
  <si>
    <t>11.06.14</t>
  </si>
  <si>
    <t xml:space="preserve">ELETRODUTO CORRUGADO DE PVC NORMAL, DN 25MM (3/4"), INSTALADO EM LAJE REF 91844</t>
  </si>
  <si>
    <t>11.06.15</t>
  </si>
  <si>
    <t xml:space="preserve">ELETRODUTO CORRUGADO DE PVC NORMAL, DN 32MM (1"), INSTALADO EM LAJE REF 91846</t>
  </si>
  <si>
    <t>11.06.16</t>
  </si>
  <si>
    <t xml:space="preserve">ELETRODUTO CORRUGADO DE PVC REFORÇADO, DN 20MM (1/2"), INSTALADO EM LAJE REF 91843</t>
  </si>
  <si>
    <t>11.06.17</t>
  </si>
  <si>
    <t xml:space="preserve">ELETRODUTO CORRUGADO DE PVC REFORÇADO, DN 25MM (3/4"), INSTALADO EM LAJE REF 91845</t>
  </si>
  <si>
    <t>11.06.18</t>
  </si>
  <si>
    <t xml:space="preserve">ELETRODUTO CORRUGADO DE PVC REFORÇADO, DN 32MM (1"), INSTALADO EM LAJE REF 91847</t>
  </si>
  <si>
    <t>11.06.19</t>
  </si>
  <si>
    <t xml:space="preserve">ELETRODUTO CORRUGADO PEAD, DN 32MM (1"), INSTALADO EM LAJE REF 91848</t>
  </si>
  <si>
    <t>11.06.20</t>
  </si>
  <si>
    <t xml:space="preserve">ELETRODUTO CORRUGADO PEAD, DN 40MM (1 1/4"), INSTALADO EM LAJE REF 91850</t>
  </si>
  <si>
    <t>11.06.21</t>
  </si>
  <si>
    <t xml:space="preserve">ELETRODUTO RÍGIDO ROSCÁVEL, PVC, DN 20MM (1/2"), INSTALADO EM LAJE, INCLUSIVE CONEXÕES ADP REF 91866</t>
  </si>
  <si>
    <t>11.06.22</t>
  </si>
  <si>
    <t xml:space="preserve">ELETRODUTO RÍGIDO ROSCÁVEL, PVC, DN 25MM (3/4"), INSTALADO EM LAJE, INCLUSIVE CONEXÕES ADP REF 91867</t>
  </si>
  <si>
    <t>11.06.23</t>
  </si>
  <si>
    <t xml:space="preserve">ELETRODUTO RÍGIDO ROSCÁVEL, PVC, DN 32MM (1"), INSTALADO EM LAJE, INCLUSIVE CONEXÕES ADP REF 91868</t>
  </si>
  <si>
    <t>11.06.24</t>
  </si>
  <si>
    <t xml:space="preserve">ELETRODUTO RÍGIDO ROSCÁVEL, PVC, DN 40MM (1 1/4"), INSTALADO EM LAJE, INCLUSIVE CONEXÕES ADP REF 91869</t>
  </si>
  <si>
    <t>11.06.25</t>
  </si>
  <si>
    <t xml:space="preserve">ELETRODUTO CORRUGADO DE PVC NORMAL, DN 20MM (1/2"), INSTALADO EM PAREDE REF 91852</t>
  </si>
  <si>
    <t>11.06.26</t>
  </si>
  <si>
    <t xml:space="preserve">ELETRODUTO CORRUGADO DE PVC NORMAL, DN 25MM (3/4"), INSTALADO EM PAREDE REF 91854</t>
  </si>
  <si>
    <t>11.06.27</t>
  </si>
  <si>
    <t xml:space="preserve">ELETRODUTO CORRUGADO DE PVC NORMAL, DN 32MM (1"), INSTALADO EM PAREDE REF 91856</t>
  </si>
  <si>
    <t>11.06.28</t>
  </si>
  <si>
    <t xml:space="preserve">ELETRODUTO CORRUGADO DE PVC REFORÇADO, DN 20MM (1/2"), INSTALADO EM PAREDE REF 91853</t>
  </si>
  <si>
    <t>11.06.29</t>
  </si>
  <si>
    <t xml:space="preserve">ELETRODUTO CCORRUGADO DE PVC REFORÇADO, DN 25MM (3/4"), INSTALADO EM PAREDE REF 91855</t>
  </si>
  <si>
    <t>11.06.30</t>
  </si>
  <si>
    <t xml:space="preserve">ELETRODUTO CORRUGADO DE PVC REFORÇADO, DN 32MM (1"), INSTALADO EM PAREDE REF 91857</t>
  </si>
  <si>
    <t>11.06.31</t>
  </si>
  <si>
    <t xml:space="preserve">ELETRODUTO CORRUGADO PEAD, DN 32MM (1"), INSTALADO EM PAREDE REF 91858</t>
  </si>
  <si>
    <t>11.06.32</t>
  </si>
  <si>
    <t xml:space="preserve">ELETRODUTO CORRUGADO PEAD, DN 40MM (1 1/4"), INSTALADO EM PAREDE REF 91860</t>
  </si>
  <si>
    <t>11.06.33</t>
  </si>
  <si>
    <t xml:space="preserve">ELETRODUTO RÍGIDO ROSCÁVEL, PVC, DN 20MM (1/2"), INSTALADO EM PAREDE, INCLUSIVE CONEXÕES ADP REF 91870</t>
  </si>
  <si>
    <t>11.06.34</t>
  </si>
  <si>
    <t xml:space="preserve">ELETRODUTO RÍGIDO ROSCÁVEL, PVC, DN 25MM (3/4"), INSTALADO EM PAREDE, INCLUSIVE CONEXÕES ADP REF 91871</t>
  </si>
  <si>
    <t>11.06.35</t>
  </si>
  <si>
    <t xml:space="preserve">ELETRODUTO RÍGIDO ROSCÁVEL, PVC, DN 32MM (1"), INSTALADO EM PAREDE, INCLUSIVE CONEXÕES ADP REF 91872</t>
  </si>
  <si>
    <t>11.06.36</t>
  </si>
  <si>
    <t xml:space="preserve">ELETRODUTO RÍGIDO ROSCÁVEL, PVC, DN 40MM (1 1/4"), INSTALADO EM PAREDE, INCLUSIVE CONEXÕES ADP REF 91873</t>
  </si>
  <si>
    <t>11.06.37</t>
  </si>
  <si>
    <t xml:space="preserve">FIXAÇÃO DE TUBOS DIÂMETROS MENORES OU IGUAIS A 40 MM REF 91170</t>
  </si>
  <si>
    <t>11.07</t>
  </si>
  <si>
    <t xml:space="preserve">ELETRODUTOS APARENTES - FORNECIMENTO E INSTALAÇÃO</t>
  </si>
  <si>
    <t>11.07.01</t>
  </si>
  <si>
    <t xml:space="preserve">ELETRODUTO RÍGIDO SOLDÁVEL, PVC, DN 20MM (1/2"), APARENTE, INCLUSIVE CONEXÕES ADP REF 95726</t>
  </si>
  <si>
    <t>11.07.02</t>
  </si>
  <si>
    <t xml:space="preserve">ELETRODUTO RÍGIDO SOLDÁVEL, PVC, DN 25MM (3/4"), APARENTE, INCLUSIVE CONEXÕES ADP REF 95727</t>
  </si>
  <si>
    <t>11.07.03</t>
  </si>
  <si>
    <t xml:space="preserve">ELETRODUTO RÍGIDO SOLDÁVEL, PVC, DN 32MM (1"), APARENTE, INCLUSIVE CONEXÕES ADP REF 95728</t>
  </si>
  <si>
    <t>11.07.04</t>
  </si>
  <si>
    <t xml:space="preserve">ELETRODUTO RÍGIDO, AÇO GALVANIZADO A QUENTE, PESADO, DN 20MM (3/4"), APARENTE, INCLUSIVE CONEXÕES ADP REF 104406</t>
  </si>
  <si>
    <t>11.07.05</t>
  </si>
  <si>
    <t xml:space="preserve">ELETRODUTO RÍGIDO, AÇO GALVANIZADO A QUENTE, PESADO, DN 25MM (1"), APARENTE, INCLUSIVE CONEXÕES ADP REF 104407</t>
  </si>
  <si>
    <t>11.07.06</t>
  </si>
  <si>
    <t xml:space="preserve">ELETRODUTO RÍGIDO, AÇO GALVANIZADO A QUENTE, PESADO, DN 32MM (1 1/4"), APARENTE, INCLUSIVE CONEXÕES ADP REF 104408</t>
  </si>
  <si>
    <t>11.07.07</t>
  </si>
  <si>
    <t xml:space="preserve">ELETRODUTO RÍGIDO, AÇO GALVANIZADO A QUENTE, PESADO, DN 40MM (1 1/2"), APARENTE, INCLUSIVE CONEXÕES ADP REF 104409</t>
  </si>
  <si>
    <t>11.08</t>
  </si>
  <si>
    <t xml:space="preserve">ELETRODUTOS ENTERRADOS - FORNECIMENTO E INSTALAÇÃO</t>
  </si>
  <si>
    <t>11.08.01</t>
  </si>
  <si>
    <t xml:space="preserve">ELETRODUTO CORRUGADO, PEAD, DN 50MM (1 1/2"), ENTERRADO REF 97667</t>
  </si>
  <si>
    <t>11.08.02</t>
  </si>
  <si>
    <t xml:space="preserve">ELETRODUTO CORRUGADO, PEAD, DN 63MM (2"), ENTERRADO REF 97668</t>
  </si>
  <si>
    <t>11.08.03</t>
  </si>
  <si>
    <t xml:space="preserve">ELETRODUTO CORRUGADO, PEAD, DN 90MM (3"), ENTERRADO REF 97669</t>
  </si>
  <si>
    <t>11.08.04</t>
  </si>
  <si>
    <t xml:space="preserve">ELETRODUTO CORRUGADO, PEAD, DN 110MM (4"), ENTERRADO REF 97670</t>
  </si>
  <si>
    <t>11.11</t>
  </si>
  <si>
    <t>ELETROCALHA</t>
  </si>
  <si>
    <t>11.11.77</t>
  </si>
  <si>
    <t xml:space="preserve">ELETROCALHA LISA OU PERFURADA - 100X50MM (LXH), INCLUSIVE TAMPA, EMENDA E SUPORTE REF 97238</t>
  </si>
  <si>
    <t>11.11.78</t>
  </si>
  <si>
    <t xml:space="preserve">ELETROCALHA LISA OU PERFURADA - 200X50MM (LXH), INCLUSIVE TAMPA, EMENDA E SUPORTE REF 97241</t>
  </si>
  <si>
    <t>11.11.79</t>
  </si>
  <si>
    <t xml:space="preserve">ELETROCALHA LISA OU PERFURADA - 400X50MM (LXH), INCLUSIVE TAMPA, EMENDA E SUPORTE REF 97244</t>
  </si>
  <si>
    <t>11.11.80</t>
  </si>
  <si>
    <t xml:space="preserve">EMENDA PARA ELETROCALHA LISA OU PERFURADA - 100X50MM (LXH) REF 97251</t>
  </si>
  <si>
    <t>11.11.81</t>
  </si>
  <si>
    <t xml:space="preserve">EMENDA PARA ELETROCALHA LISA OU PERFURADA - 200X50MM (LXH) REF 97258</t>
  </si>
  <si>
    <t>11.11.82</t>
  </si>
  <si>
    <t xml:space="preserve">EMENDA PARA ELETROCALHA LISA OU PERFURADA - 400X50MM (LXH) REF 97263</t>
  </si>
  <si>
    <t>11.11.83</t>
  </si>
  <si>
    <t xml:space="preserve">SUPORTE PARA ELETROCALHA LISA OU PERFURADA REF 96562</t>
  </si>
  <si>
    <t>11.11.84</t>
  </si>
  <si>
    <t xml:space="preserve">CURVA OU COTOVELO HORIZONTAL OU VERTICAL 90° PARA ELETROCALHA 100X50MM (LXH), COM TAMPA REF 97278</t>
  </si>
  <si>
    <t>11.11.85</t>
  </si>
  <si>
    <t xml:space="preserve">CURVA OU COTOVELO HORIZONTAL OU VERTICAL 90° PARA ELETROCALHA 200X50MM (LXH), COM TAMPA REF 97289</t>
  </si>
  <si>
    <t>11.11.86</t>
  </si>
  <si>
    <t xml:space="preserve">CURVA OU COTOVELO HORIZONTAL OU VERTICAL 90° PARA ELETROCALHA 400X50MM (LXH), COM TAMPA REF 97296</t>
  </si>
  <si>
    <t>11.11.87</t>
  </si>
  <si>
    <t xml:space="preserve">DERIVAÇÃO "T" HORIZONTAL 90° PARA ELETROCALHA 100X50MM (LXH), COM TAMPA REF 97315</t>
  </si>
  <si>
    <t>11.11.88</t>
  </si>
  <si>
    <t xml:space="preserve">DERIVAÇÃO "T" HORIZONTAL 90° PARA ELETROCALHA 200X50MM (LXH), COM TAMPA REF 97318</t>
  </si>
  <si>
    <t>11.11.89</t>
  </si>
  <si>
    <t xml:space="preserve">DERIVAÇÃO "T" HORIZONTAL 90° PARA ELETROCALHA 400X50MM (LXH), COM TAMPA REF 97321</t>
  </si>
  <si>
    <t>11.14</t>
  </si>
  <si>
    <t xml:space="preserve">CAIXA E ACESSÓRIOS</t>
  </si>
  <si>
    <t>11.14.04</t>
  </si>
  <si>
    <t xml:space="preserve">CAIXA DE PASSAGEM, DE EMBUTIR, DE PVC, CPE-20 OU EQUIVALENTE</t>
  </si>
  <si>
    <t>11.14.06</t>
  </si>
  <si>
    <t xml:space="preserve">CAIXA DE PASSAGEM, DE EMBUTIR, DE PVC, CPE-30 OU EQUIVALENTE</t>
  </si>
  <si>
    <t>11.14.11</t>
  </si>
  <si>
    <t xml:space="preserve">CAIXA DE PASSAGEM METÁLICA PARA PISO 200X200X100MM</t>
  </si>
  <si>
    <t>11.14.12</t>
  </si>
  <si>
    <t xml:space="preserve">CAIXA DE PASSAGEM METÁLICA PARA PISO 300X300X120MM</t>
  </si>
  <si>
    <t>11.14.49</t>
  </si>
  <si>
    <t xml:space="preserve">CAIXA DE PASSAGEM EM ALVENARIA DE TIJOLO MACIÇO, TIPO ZA, PARA PASSEIO, COM TAMPA ARTICULADA 28X28X40CM - PADRÃO CEMIG</t>
  </si>
  <si>
    <t>11.14.50</t>
  </si>
  <si>
    <t xml:space="preserve">CAIXA DE PASSAGEM EM ALVENARIA DE TIJOLO MACIÇO, TIPO ZB, PARA PASSEIO, COM TAMPA ARTICULADA 52X44X70CM - PADRÃO CEMIG</t>
  </si>
  <si>
    <t>11.14.51</t>
  </si>
  <si>
    <t xml:space="preserve">CAIXA DE PASSAGEM PRÉ MOLDADA DE CONCRETO, TIPO ZC, PARA PASSEIO, COM TAMPA ARTICULADA 77X67X90CM - PADRÃO CEMIG</t>
  </si>
  <si>
    <t>11.14.53</t>
  </si>
  <si>
    <t xml:space="preserve">CAIXA DE PASSAGEM PARA ELÉTRICA, PRÉ MOLDADA DE CONCRETO, 30X30X30CM, COM FUNDO DE BRITA E TAMPA DE CONCRETO ADP REF 97881</t>
  </si>
  <si>
    <t>11.14.60</t>
  </si>
  <si>
    <t xml:space="preserve">CAIXA DE PASSAGEM METÁLICA, RETANGULAR, DE EMBUTIR, 4"X2" REF 92869</t>
  </si>
  <si>
    <t>11.14.61</t>
  </si>
  <si>
    <t xml:space="preserve">CAIXA DE PASSAGEM DE PVC, RETANGULAR, DE EMBUTIR, 4"X2" REF 91941</t>
  </si>
  <si>
    <t>11.14.62</t>
  </si>
  <si>
    <t xml:space="preserve">CAIXA DE PASSAGEM METÁLICA, QUADRADA, DE EMBUTIR, 4"X4" REF 92872</t>
  </si>
  <si>
    <t>11.14.63</t>
  </si>
  <si>
    <t xml:space="preserve">CAIXA DE PASSAGEM DE PVC, QUADRADA, DE EMBUTIR, 4"X4" REF 91944</t>
  </si>
  <si>
    <t>11.14.64</t>
  </si>
  <si>
    <t xml:space="preserve">CAIXA DE PASSAGEM METÁLICA, OCTOGONAL, DE EMBUTIR EM LAJE, 4"X4" REF 92865</t>
  </si>
  <si>
    <t>11.14.65</t>
  </si>
  <si>
    <t xml:space="preserve">CAIXA DE PASSAGEM PVC, OCTOGONAL, DE EMBUTIR EM LAJE, 4"X4" REF 91936</t>
  </si>
  <si>
    <t>11.14.66</t>
  </si>
  <si>
    <t xml:space="preserve">CONDULETE APARENTE DE ALUMÍNIO, TIPO C, PARA ELETRODUTO DE AÇO GALVANIZADO DN 20 MM (3/4'') REF 95778</t>
  </si>
  <si>
    <t>11.14.67</t>
  </si>
  <si>
    <t xml:space="preserve">CONDULETE APARENTE DE ALUMÍNIO, TIPO C, PARA ELETRODUTO DE AÇO GALVANIZADO DN 25 MM (1'') REF 95781</t>
  </si>
  <si>
    <t>11.14.68</t>
  </si>
  <si>
    <t xml:space="preserve">CONDULETE APARENTE DE ALUMÍNIO, TIPO C, PARA ELETRODUTO DE AÇO GALVANIZADO DN 32 MM (1 1/4'') REF 95784</t>
  </si>
  <si>
    <t>11.14.69</t>
  </si>
  <si>
    <t xml:space="preserve">CONDULETE APARENTE DE PVC, TIPO C, PARA ELETRODUTO DE PVC SOLDÁVEL DN 20 MM (1/2'') REF 104401</t>
  </si>
  <si>
    <t>11.14.70</t>
  </si>
  <si>
    <t xml:space="preserve">CONDULETE APARENTE DE PVC, TIPO C, PARA ELETRODUTO DE PVC SOLDÁVEL DN 25 MM (3/4'') REF 104402</t>
  </si>
  <si>
    <t>11.14.71</t>
  </si>
  <si>
    <t xml:space="preserve">CONDULETE APARENTE DE PVC, TIPO C, PARA ELETRODUTO DE PVC SOLDÁVEL DN 32 MM (1'') REF 104403</t>
  </si>
  <si>
    <t>11.15</t>
  </si>
  <si>
    <t xml:space="preserve">QUADRO DE DISTRIBUIÇÃO DE CIRCUITOS</t>
  </si>
  <si>
    <t>11.15.01</t>
  </si>
  <si>
    <t xml:space="preserve">QUADRO DE DISTRIBUIÇÃO ATÉ 6 CIRCUITOS</t>
  </si>
  <si>
    <t>11.15.02</t>
  </si>
  <si>
    <t xml:space="preserve">QUADRO DE DISTRIBUIÇÃO ATÉ 12 CIRCUITOS</t>
  </si>
  <si>
    <t>11.15.31</t>
  </si>
  <si>
    <t xml:space="preserve">QUADRO DE DISTRIBUIÇÃO COM BARRAMENTO 100A, 16 POSIÇÕES - PADRÃO DIN</t>
  </si>
  <si>
    <t>11.18</t>
  </si>
  <si>
    <t xml:space="preserve">DISJUNTOR TERMOMAGNÉTICO (240V-60HRZ) - PADRÃO NEMA</t>
  </si>
  <si>
    <t>11.18.07</t>
  </si>
  <si>
    <t xml:space="preserve">DISJUNTOR TERMOMAGNÉTICO (240V-60HRZ) - MONOPOLAR 5KA 40A - PADRÃO NEMA</t>
  </si>
  <si>
    <t>11.18.10</t>
  </si>
  <si>
    <t xml:space="preserve">DISJUNTOR TERMOMAGNÉTICO (240V-60HRZ) - MONOPOLAR 5KA 70A - PADRÃO NEMA</t>
  </si>
  <si>
    <t>11.18.16</t>
  </si>
  <si>
    <t xml:space="preserve">DISJUNTOR TERMOMAGNÉTICO (240V-60HRZ) - BIPOLAR 10KA 40A - PADRÃO NEMA</t>
  </si>
  <si>
    <t>11.18.18</t>
  </si>
  <si>
    <t xml:space="preserve">DISJUNTOR TERMOMAGNÉTICO (240V-60HRZ) - BIPOLAR 10KA 60A - PADRÃO NEMA</t>
  </si>
  <si>
    <t>11.18.28</t>
  </si>
  <si>
    <t xml:space="preserve">DISJUNTOR TERMOMAGNÉTICO (240V-60HRZ) - TRIPOLAR 10KA 40A - PADRÃO NEMA</t>
  </si>
  <si>
    <t>11.18.30</t>
  </si>
  <si>
    <t xml:space="preserve">DISJUNTOR TERMOMAGNÉTICO (240V-60HRZ) - TRIPOLAR 10KA 60A - PADRÃO NEMA</t>
  </si>
  <si>
    <t>11.18.31</t>
  </si>
  <si>
    <t xml:space="preserve">DISJUNTOR TERMOMAGNÉTICO (240V-60HRZ) - TRIPOLAR 10KA 70A - PADRÃO NEMA</t>
  </si>
  <si>
    <t>11.18.33</t>
  </si>
  <si>
    <t xml:space="preserve">DISJUNTOR TERMOMAGNÉTICO (240V-60HRZ) - TRIPOLAR 10KA 100A - PADRÃO NEMA</t>
  </si>
  <si>
    <t>11.18.34</t>
  </si>
  <si>
    <t xml:space="preserve">DISJUNTOR TERMOMAGNÉTICO (240V-60HRZ) - TRIPOLAR 10KA 120A - PADRÃO NEMA</t>
  </si>
  <si>
    <t>11.18.36</t>
  </si>
  <si>
    <t xml:space="preserve">DISJUNTOR TERMOMAGNÉTICO (240V-60HRZ) - TRIPOLAR 10KA 150A - PADRÃO NEMA</t>
  </si>
  <si>
    <t>11.18.37</t>
  </si>
  <si>
    <t xml:space="preserve">DISJUNTOR TERMOMAGNÉTICO (240V-60HRZ) - TRIPOLAR 10KA 175A - PADRÃO NEMA</t>
  </si>
  <si>
    <t>11.18.38</t>
  </si>
  <si>
    <t xml:space="preserve">DISJUNTOR TERMOMAGNÉTICO (240V-60HRZ) - TRIPOLAR 10KA 200A - PADRÃO NEMA</t>
  </si>
  <si>
    <t>11.19</t>
  </si>
  <si>
    <t xml:space="preserve">DISJUNTOR TERMOMAGNÉTICO (240V-60HRZ) PADRÃO DIN</t>
  </si>
  <si>
    <t>11.19.01</t>
  </si>
  <si>
    <t xml:space="preserve">DISJUNTOR TERMOMAGNÉTICO (240V-60HRZ) - MONOPOLAR 10A - PADRÃO DIN</t>
  </si>
  <si>
    <t>11.19.02</t>
  </si>
  <si>
    <t xml:space="preserve">DISJUNTOR TERMOMAGNÉTICO (240V-60HRZ) - MONOPOLAR 16A - PADRÃO DIN</t>
  </si>
  <si>
    <t>11.19.03</t>
  </si>
  <si>
    <t xml:space="preserve">DISJUNTOR TERMOMAGNÉTICO (240V-60HRZ) - MONOPOLAR 20A - PADRÃO DIN</t>
  </si>
  <si>
    <t>11.19.04</t>
  </si>
  <si>
    <t xml:space="preserve">DISJUNTOR TERMOMAGNÉTICO (240V-60HRZ) - MONOPOLAR 25A - PADRÃO DIN</t>
  </si>
  <si>
    <t>11.19.05</t>
  </si>
  <si>
    <t xml:space="preserve">DISJUNTOR TERMOMAGNÉTICO (240V-60HRZ) - MONOPOLAR 32A - PADRÃO DIN</t>
  </si>
  <si>
    <t>11.19.06</t>
  </si>
  <si>
    <t xml:space="preserve">DISJUNTOR TERMOMAGNÉTICO (240V-60HRZ) - MONOPOLAR 40A - PADRÃO DIN</t>
  </si>
  <si>
    <t>11.19.07</t>
  </si>
  <si>
    <t xml:space="preserve">DISJUNTOR TERMOMAGNÉTICO (240V-60HRZ) - MONOPOLAR 50A - PADRÃO DIN</t>
  </si>
  <si>
    <t>11.19.08</t>
  </si>
  <si>
    <t xml:space="preserve">DISJUNTOR TERMOMAGNÉTICO (240V-60HRZ) - MONOPOLAR 63A - PADRÃO DIN</t>
  </si>
  <si>
    <t>11.19.09</t>
  </si>
  <si>
    <t xml:space="preserve">DISJUNTOR TERMOMAGNÉTICO (240V-60HRZ) - BIPOLAR 10A - PADRÃO DIN</t>
  </si>
  <si>
    <t>11.19.10</t>
  </si>
  <si>
    <t xml:space="preserve">DISJUNTOR TERMOMAGNÉTICO (240V-60HRZ) - BIPOLAR 16A - PADRÃO DIN</t>
  </si>
  <si>
    <t>11.19.11</t>
  </si>
  <si>
    <t xml:space="preserve">DISJUNTOR TERMOMAGNÉTICO (240V-60HRZ) - BIPOLAR 20A - PADRÃO DIN</t>
  </si>
  <si>
    <t>11.19.12</t>
  </si>
  <si>
    <t xml:space="preserve">DISJUNTOR TERMOMAGNÉTICO (240V-60HRZ) - BIPOLAR 25A - PADRÃO DIN</t>
  </si>
  <si>
    <t>11.19.13</t>
  </si>
  <si>
    <t xml:space="preserve">DISJUNTOR TERMOMAGNÉTICO (240V-60HRZ) - BIPOLAR 32A - PADRÃO DIN</t>
  </si>
  <si>
    <t>11.19.14</t>
  </si>
  <si>
    <t xml:space="preserve">DISJUNTOR TERMOMAGNÉTICO (240V-60HRZ) - BIPOLAR 40A - PADRÃO DIN</t>
  </si>
  <si>
    <t>11.19.15</t>
  </si>
  <si>
    <t xml:space="preserve">DISJUNTOR TERMOMAGNÉTICO (240V-60HRZ) - BIPOLAR 50A - PADRÃO DIN</t>
  </si>
  <si>
    <t>11.19.16</t>
  </si>
  <si>
    <t xml:space="preserve">DISJUNTOR TERMOMAGNÉTICO (240V-60HRZ) - BIPOLAR 63A - PADRÃO DIN</t>
  </si>
  <si>
    <t>11.19.17</t>
  </si>
  <si>
    <t xml:space="preserve">DISJUNTOR TERMOMAGNÉTICO (240V-60HRZ) - TRIPOLAR 10A - PADRÃO DIN</t>
  </si>
  <si>
    <t>11.19.18</t>
  </si>
  <si>
    <t xml:space="preserve">DISJUNTOR TERMOMAGNÉTICO (240V-60HRZ) - TRIPOLAR 16A - PADRÃO DIN</t>
  </si>
  <si>
    <t>11.19.19</t>
  </si>
  <si>
    <t xml:space="preserve">DISJUNTOR TERMOMAGNÉTICO (240V-60HRZ) - TRIPOLAR 20A - PADRÃO DIN</t>
  </si>
  <si>
    <t>11.19.20</t>
  </si>
  <si>
    <t xml:space="preserve">DISJUNTOR TERMOMAGNÉTICO (240V-60HRZ) - TRIPOLAR 25A - PADRÃO DIN</t>
  </si>
  <si>
    <t>11.19.21</t>
  </si>
  <si>
    <t xml:space="preserve">DISJUNTOR TERMOMAGNÉTICO (240V-60HRZ) - TRIPOLAR 32A - PADRÃO DIN</t>
  </si>
  <si>
    <t>11.19.22</t>
  </si>
  <si>
    <t xml:space="preserve">DISJUNTOR TERMOMAGNÉTICO (240V-60HRZ) - TRIPOLAR 40A - PADRÃO DIN</t>
  </si>
  <si>
    <t>11.19.23</t>
  </si>
  <si>
    <t xml:space="preserve">DISJUNTOR TERMOMAGNÉTICO (240V-60HRZ) - TRIPOLAR 50A - PADRÃO DIN</t>
  </si>
  <si>
    <t>11.19.24</t>
  </si>
  <si>
    <t xml:space="preserve">DISJUNTOR TERMOMAGNÉTICO (240V-60HRZ) - TRIPOLAR 63A - PADRÃO DIN</t>
  </si>
  <si>
    <t>11.20</t>
  </si>
  <si>
    <t xml:space="preserve">INTERRUPTOR DIFERENCIAL RESIDUAL</t>
  </si>
  <si>
    <t>11.20.01</t>
  </si>
  <si>
    <t xml:space="preserve">INTERRUPTOR DIFERENCIAL RESIDUAL BIPOLAR 25A-30MA , 2 MÓDULOS REFERÊNCIA WRX22530 ELETROMAR/EQUIVALENTE</t>
  </si>
  <si>
    <t>11.20.02</t>
  </si>
  <si>
    <t xml:space="preserve">INTERRUPTOR DIFERENCIAL RESIDUAL BIPOLAR 40A-30MA, 2 MÓDULOS REFERÊNCIA WRX 24030 ELETROMAR/EQUIVALENTE</t>
  </si>
  <si>
    <t>11.22</t>
  </si>
  <si>
    <t xml:space="preserve">CHAVE/FUSÍVEL/RELE FOTOELÉTRICO TECNOWATT OU EQUIVALENTE</t>
  </si>
  <si>
    <t>11.22.01</t>
  </si>
  <si>
    <t xml:space="preserve">RELÉ FOTOELÉTRICO 1200VA RM-10 - 120V OU EQUIVALENTE</t>
  </si>
  <si>
    <t>11.22.02</t>
  </si>
  <si>
    <t xml:space="preserve">RELÉ FOTOELÉTRICO 1800VA RM-10 - 220V OU EQUIVALENTE</t>
  </si>
  <si>
    <t>11.22.03</t>
  </si>
  <si>
    <t xml:space="preserve">BASE PARA RELÉ FOTOELÉTRICO</t>
  </si>
  <si>
    <t>11.22.05</t>
  </si>
  <si>
    <t xml:space="preserve">CHAVE MAGNÉTICA EXTERNA 1 X 30A 6904 TECNOWATT/EQUIVALENTE</t>
  </si>
  <si>
    <t>11.22.06</t>
  </si>
  <si>
    <t xml:space="preserve">CHAVE MAGNÉTICA EXTERNA 1 X 50A 6905 TECNOWATT/EQUIVALENTE</t>
  </si>
  <si>
    <t>11.22.07</t>
  </si>
  <si>
    <t xml:space="preserve">CHAVE MAGNÉTICA EXTERNA 2 X 30A 6906 TECNOWATT/EQUIVALENTE</t>
  </si>
  <si>
    <t>11.23</t>
  </si>
  <si>
    <t xml:space="preserve">FIO COM ISOLAMENTO NÃO HALOGENADO 750V</t>
  </si>
  <si>
    <t>11.23.04</t>
  </si>
  <si>
    <t xml:space="preserve">FIO CONDUTOR #1,5MM2, COM ISOLAMENTO, NÃO HALOGENADO 750V</t>
  </si>
  <si>
    <t>11.23.05</t>
  </si>
  <si>
    <t xml:space="preserve">FIO CONDUTOR #2,5MM2, COM ISOLAMENTO, NÃO HALOGENADO 750V</t>
  </si>
  <si>
    <t>11.23.06</t>
  </si>
  <si>
    <t xml:space="preserve">FIO CONDUTOR #4,0MM2, COM ISOLAMENTO, NÃO HALOGENADO 750V</t>
  </si>
  <si>
    <t>11.23.07</t>
  </si>
  <si>
    <t xml:space="preserve">FIO CONDUTOR #6,0MM2, COM ISOLAMENTO, NÃO HALOGENADO 750V</t>
  </si>
  <si>
    <t>11.23.08</t>
  </si>
  <si>
    <t xml:space="preserve">FIO CONDUTOR #10,0MM2, COM ISOLAMENTO, NÃO HALOGENADO 750V</t>
  </si>
  <si>
    <t>11.24</t>
  </si>
  <si>
    <t xml:space="preserve">CABO FLEXÍVEL NÃO HALOGENADO</t>
  </si>
  <si>
    <t>11.24.04</t>
  </si>
  <si>
    <t xml:space="preserve">CABO FLEXÍVEL #1,5MM2, ISOLAMENTO 750V NÃO HALOGENADO</t>
  </si>
  <si>
    <t>11.24.05</t>
  </si>
  <si>
    <t xml:space="preserve">CABO FLEXÍVEL #2,5MM2, ISOLAMENTO 750V NÃO HALOGENADO</t>
  </si>
  <si>
    <t>11.24.06</t>
  </si>
  <si>
    <t xml:space="preserve">CABO FLEXÍVEL #4,0MM2, ISOLAMENTO 750V NÃO HALOGENADO</t>
  </si>
  <si>
    <t>11.24.07</t>
  </si>
  <si>
    <t xml:space="preserve">CABO FLEXÍVEL #6,0MM2, ISOLAMENTO 750V NÃO HALOGENADO</t>
  </si>
  <si>
    <t>11.24.08</t>
  </si>
  <si>
    <t xml:space="preserve">CABO FLEXÍVEL #10,0MM2, ISOLAMENTO 750V NÃO HALOGENADO</t>
  </si>
  <si>
    <t>11.24.09</t>
  </si>
  <si>
    <t xml:space="preserve">CABO FLEXÍVEL #16,0MM2, ISOLAMENTO 750V NÃO HALOGENADO</t>
  </si>
  <si>
    <t>11.24.10</t>
  </si>
  <si>
    <t xml:space="preserve">CABO FLEXÍVEL #25,0MM2, ISOLAMENTO 750V NÃO HALOGENADO</t>
  </si>
  <si>
    <t>11.24.11</t>
  </si>
  <si>
    <t xml:space="preserve">CABO FLEXÍVEL #35,0MM2, ISOLAMENTO 750V NÃO HALOGENADO</t>
  </si>
  <si>
    <t>11.24.12</t>
  </si>
  <si>
    <t xml:space="preserve">CABO FLEXÍVEL #50,0MM2, ISOLAMENTO 750V NÃO HALOGENADO</t>
  </si>
  <si>
    <t>11.24.13</t>
  </si>
  <si>
    <t xml:space="preserve">CABO FLEXÍVEL #70,0MM2, ISOLAMENTO 750V NÃO HALOGENADO</t>
  </si>
  <si>
    <t>11.24.14</t>
  </si>
  <si>
    <t xml:space="preserve">CABO FLEXÍVEL #95,0MM2, ISOLAMENTO 750V NÃO HALOGENADO</t>
  </si>
  <si>
    <t>11.24.15</t>
  </si>
  <si>
    <t xml:space="preserve">CABO FLEXÍVEL #120,0MM2, ISOLAMENTO 750V NÃO HALOGENADO</t>
  </si>
  <si>
    <t>11.24.40</t>
  </si>
  <si>
    <t xml:space="preserve">CABO FLEXÍVEL COM 1 CONDUTOR #1X1,5MM2, ISOLAMENTO 1KV NÃO HALOGENADO</t>
  </si>
  <si>
    <t>11.24.41</t>
  </si>
  <si>
    <t xml:space="preserve">CABO FLEXÍVEL COM 1 CONDUTOR #1X2,5MM2, ISOLAMENTO 1KV NÃO HALOGENADO</t>
  </si>
  <si>
    <t>11.24.42</t>
  </si>
  <si>
    <t xml:space="preserve">CABO FLEXÍVEL COM 1 CONDUTOR #1X4,0MM2, ISOLAMENTO 1KV NÃO HALOGENADO</t>
  </si>
  <si>
    <t>11.24.43</t>
  </si>
  <si>
    <t xml:space="preserve">CABO FLEXÍVEL COM 1 CONDUTOR #1X6,0MM2, ISOLAMENTO 1KV NÃO HALOGENADO</t>
  </si>
  <si>
    <t>11.24.44</t>
  </si>
  <si>
    <t xml:space="preserve">CABO FLEXÍVEL COM 1 CONDUTOR #1X10,0MM2, ISOLAMENTO 1KV NÃO HALOGENADO</t>
  </si>
  <si>
    <t>11.24.45</t>
  </si>
  <si>
    <t xml:space="preserve">CABO FLEXÍVEL COM 1 CONDUTOR #1X16,0MM2, ISOLAMENTO 1KV NÃO HALOGENADO</t>
  </si>
  <si>
    <t>11.24.46</t>
  </si>
  <si>
    <t xml:space="preserve">CABO FLEXÍVEL COM 1 CONDUTOR #1X25,0MM2, ISOLAMENTO 1KV NÃO HALOGENADO</t>
  </si>
  <si>
    <t>11.24.47</t>
  </si>
  <si>
    <t xml:space="preserve">CABO FLEXÍVEL COM 1 CONDUTOR #1X35,0MM2, ISOLAMENTO 1KV NÃO HALOGENADO</t>
  </si>
  <si>
    <t>11.24.48</t>
  </si>
  <si>
    <t xml:space="preserve">CABO FLEXÍVEL COM 1 CONDUTOR #1X50,0MM2, ISOLAMENTO 1KV NÃO HALOGENADO</t>
  </si>
  <si>
    <t>11.24.49</t>
  </si>
  <si>
    <t xml:space="preserve">CABO FLEXÍVEL COM 1 CONDUTOR #1X70,0MM2, ISOLAMENTO 1KV NÃO HALOGENADO</t>
  </si>
  <si>
    <t>11.24.50</t>
  </si>
  <si>
    <t xml:space="preserve">CABO FLEXÍVEL COM 1 CONDUTOR #1X95,0MM2, ISOLAMENTO 1KV NÃO HALOGENADO</t>
  </si>
  <si>
    <t>11.24.51</t>
  </si>
  <si>
    <t xml:space="preserve">CABO FLEXÍVEL COM 1 CONDUTOR #1X120,0MM2, ISOLAMENTO 1KV NÃO HALOGENADO</t>
  </si>
  <si>
    <t>11.24.52</t>
  </si>
  <si>
    <t xml:space="preserve">CABO FLEXÍVEL COM 1 CONDUTOR #1X150,0MM2, ISOLAMENTO 1KV NÃO HALOGENADO</t>
  </si>
  <si>
    <t>11.24.53</t>
  </si>
  <si>
    <t xml:space="preserve">CABO FLEXÍVEL COM 1 CONDUTOR #1X185,0MM2, ISOLAMENTO 1KV NÃO HALOGENADO</t>
  </si>
  <si>
    <t>11.24.54</t>
  </si>
  <si>
    <t xml:space="preserve">CABO FLEXÍVEL COM 1 CONDUTOR #1X240,0MM2, ISOLAMENTO 1KV NÃO HALOGENADO</t>
  </si>
  <si>
    <t>11.30</t>
  </si>
  <si>
    <t xml:space="preserve">INTERRUPTOR, TOMADA E ACESSÓRIOS SILENTOQUE PIAL/EQUIVALENTE</t>
  </si>
  <si>
    <t>11.30.13</t>
  </si>
  <si>
    <t xml:space="preserve">INTERRUPTOR SIMPLES 10A/250V R.1000 SEM PLACA/EQUIVALENTE</t>
  </si>
  <si>
    <t>11.30.14</t>
  </si>
  <si>
    <t xml:space="preserve">INTERRUPTOR PARALELO 10A/250V REFERÊNCIA 1001 SEM PLACA/EQUIVALENTE</t>
  </si>
  <si>
    <t>11.30.21</t>
  </si>
  <si>
    <t xml:space="preserve">TOMADA 10A/250V-2P SEM PLACA REFERÊNCIA 54328 SILENTOQUE/EQUIVALENTE</t>
  </si>
  <si>
    <t>11.30.22</t>
  </si>
  <si>
    <t xml:space="preserve">TOMADA 2P+T 10A-250V, SEM PLACA REFERÊNCIA 685044 PIAL LEGRAN/EQUIVALENTE</t>
  </si>
  <si>
    <t>11.30.23</t>
  </si>
  <si>
    <t xml:space="preserve">TOMADA 2P+T 20A-250V, SEM PLACA REFERÊNCIA 54333/EQUIVALENTE</t>
  </si>
  <si>
    <t>11.30.38</t>
  </si>
  <si>
    <t xml:space="preserve">CONJUNTO COM 2 INTERRUPTORES SIMPLES REFERÊNCIA 2000 SEM PLACA OU EQUIVALENTE</t>
  </si>
  <si>
    <t>11.30.39</t>
  </si>
  <si>
    <t xml:space="preserve">CONJUNTO 1 INTERRUPTOR SIMPLES + 1 PARALELO REFERÊNCIA 2001 SEM PLACA/EQUIVALENTE</t>
  </si>
  <si>
    <t>11.30.40</t>
  </si>
  <si>
    <t xml:space="preserve">CONJUNTO 2 INTERRUPTORES PARALELOS SEM PLACA REFERÊNCIA 2014/EQUIVALENTE</t>
  </si>
  <si>
    <t>11.30.44</t>
  </si>
  <si>
    <t xml:space="preserve">CONJUNTO 3 INTERRUPTORES SIMPLES SEM PLACA REFERÊNCIA 3000/EQUIVALENTE</t>
  </si>
  <si>
    <t>11.30.45</t>
  </si>
  <si>
    <t xml:space="preserve">CONJUNTO 2 INTERRUPTORES SIMPLES + 1 PARALELO SEM PLACA</t>
  </si>
  <si>
    <t>11.30.46</t>
  </si>
  <si>
    <t xml:space="preserve">CONJUNTO 1 INTERRUPTOR SIMPLES + 2 PARALELOS SEM PLACA</t>
  </si>
  <si>
    <t>11.30.49</t>
  </si>
  <si>
    <t xml:space="preserve">PLACA TERMOPLÁSTICA CINZA 4X4" CEGA PIAL/EQUIVALENTE</t>
  </si>
  <si>
    <t>11.30.50</t>
  </si>
  <si>
    <t xml:space="preserve">PLACA TERMOPLÁSTICA 2X4" COM FURO CENTRAL PIAL/EQUIVALENTE</t>
  </si>
  <si>
    <t>11.30.51</t>
  </si>
  <si>
    <t xml:space="preserve">PLACA TERMOPLÁSTICA CINZA PARA CAIXA 2" X 4"</t>
  </si>
  <si>
    <t>11.30.52</t>
  </si>
  <si>
    <t xml:space="preserve">PLACA TERMOPLÁSTICA CINZA PARA CAIXA 4" X 4"</t>
  </si>
  <si>
    <t>11.31</t>
  </si>
  <si>
    <t xml:space="preserve">INTERRUPTOR, TOMADA E ACESSÓRIO - LINHA DECORATIVA</t>
  </si>
  <si>
    <t>11.31.01</t>
  </si>
  <si>
    <t xml:space="preserve">INTERRUPTOR SIMPLES (1 MÓDULO) 10A-250V-R.6110 00 PIAL/EQUIVALENTE</t>
  </si>
  <si>
    <t>11.31.02</t>
  </si>
  <si>
    <t xml:space="preserve">INTERRUPTOR PARALELO (1 MÓDULO) 10A-250V-R.6110 01 PIAL/EQUIVALENTE</t>
  </si>
  <si>
    <t>11.31.03</t>
  </si>
  <si>
    <t xml:space="preserve">INTERRUPTOR BIPOLAR SIMPLES (1 MÓDULO) 10A-250V-R.6120 05 PIAL/EQUIVALENTE</t>
  </si>
  <si>
    <t>11.31.04</t>
  </si>
  <si>
    <t xml:space="preserve">INTERRUPTOR INTERMEDIÁRIO (1 MÓDULO) 10A-250V-R.6120 07 PIAL/EQUIVALENTE</t>
  </si>
  <si>
    <t>11.31.06</t>
  </si>
  <si>
    <t xml:space="preserve">TOMADA 2P UNIVERSAL (1 MÓDULO) 10A-250V R.6150 40 PIAL/EQUIVALENTE</t>
  </si>
  <si>
    <t>11.31.07</t>
  </si>
  <si>
    <t xml:space="preserve">TOMADA 2P+T UNIVERSAL (2 MÓDULOS) 20A-250V R.6150 60 PIAL/EQUIVALENTE</t>
  </si>
  <si>
    <t>11.31.09</t>
  </si>
  <si>
    <t xml:space="preserve">CIGARRA 50/60HZ 127V - R.6110 40 PIAL/EQUIVALENTE</t>
  </si>
  <si>
    <t>11.31.10</t>
  </si>
  <si>
    <t xml:space="preserve">ACESSÓRIO SAÍDA FIO D=11MM (1 MÓDULO) R.6110 48 PIAL/EQUIVALENTE</t>
  </si>
  <si>
    <t>11.31.11</t>
  </si>
  <si>
    <t xml:space="preserve">PULSADOR PARA CAMPAINHA (1 MÓDULO) 2A-250V R.61002 PIAL/EQUIVALENTE</t>
  </si>
  <si>
    <t>11.31.12</t>
  </si>
  <si>
    <t xml:space="preserve">SUPORTE PARA CAIXA 2X4" (1 MÓDULO VERTICAL) R.6121 21 PIAL/EQUIVALENTE</t>
  </si>
  <si>
    <t>11.31.13</t>
  </si>
  <si>
    <t xml:space="preserve">SUPORTE PARA CAIXA 2X4"(ATE 3 MÓDULOS) R.6121 22 PIAL/EQUIVALENTE</t>
  </si>
  <si>
    <t>11.31.14</t>
  </si>
  <si>
    <t xml:space="preserve">SUPORTE PARA CAIXA 4X4" (ATE 6 MÓDULOS) R.6121 24 PIAL/EQUIVALENTE</t>
  </si>
  <si>
    <t>11.31.15</t>
  </si>
  <si>
    <t xml:space="preserve">PLACA PARA CAIXA 2X4"- LINHA PIALPLUS, PIAL/EQUIVALENTE</t>
  </si>
  <si>
    <t>11.31.16</t>
  </si>
  <si>
    <t xml:space="preserve">PLACA PARA CAIXA 4X4"- LINHA PIALPLUS, PIAL/EQUIVALENTE</t>
  </si>
  <si>
    <t>11.37</t>
  </si>
  <si>
    <t xml:space="preserve">LUMINÁRIA SOBREPOR PARA LÂMPADA FLUORESCENTE, REFLETOR DE ALUMÍNIO</t>
  </si>
  <si>
    <t>11.37.02</t>
  </si>
  <si>
    <t xml:space="preserve">LUMINÁRIA 1X16W SOQUETE ANTIVIBRATÓRIO REFERÊNCIA 3540 ITAIM/EQUIVALENTE</t>
  </si>
  <si>
    <t>11.37.06</t>
  </si>
  <si>
    <t xml:space="preserve">LUMINÁRIA 2X14W SOQUETE ANTIVIBRATÓRIO REFERÊNCIA 3007 ITAIM/EQUIVALENTE</t>
  </si>
  <si>
    <t>11.37.07</t>
  </si>
  <si>
    <t xml:space="preserve">LUMINÁRIA 2X16W SOQUETE ANTIVIBRATÓRIO REFERÊNCIA 3540 ITAIM/EQUIVALENTE</t>
  </si>
  <si>
    <t>11.37.08</t>
  </si>
  <si>
    <t xml:space="preserve">LUMINÁRIA 2X28W SOQUETE ANTIVIBRATÓRIO REFERÊNCIA 3007 ITAIM/EQUIVALENTE</t>
  </si>
  <si>
    <t>11.37.20</t>
  </si>
  <si>
    <t xml:space="preserve">LUMINÁRIA 2X32W SOQUETE ANTIVIBRATÓRIO REFERÊNCIA 3540 ITAIM/EQUIVALENTE</t>
  </si>
  <si>
    <t>11.37.21</t>
  </si>
  <si>
    <t xml:space="preserve">LUMINÁRIA 2X10W COMPLETA 60CM (LÂMPADA LED E SOQUETE)</t>
  </si>
  <si>
    <t>11.37.22</t>
  </si>
  <si>
    <t xml:space="preserve">LUMINÁRIA 2X18W COMPLETA 60CM (LÂMPADA LED E SOQUETE)</t>
  </si>
  <si>
    <t>11.37.24</t>
  </si>
  <si>
    <t xml:space="preserve">LUMINÁRIA 2X18W COMPLETA 120CM (LÂMPADA LED E SOQUETE)</t>
  </si>
  <si>
    <t>11.37.28</t>
  </si>
  <si>
    <t xml:space="preserve">LUMINÁRIA EMERGÊNCIA FARÓIS DUPLOS HALOGÊNIO 55W WETZEL/EQUIVALENTE</t>
  </si>
  <si>
    <t>11.37.29</t>
  </si>
  <si>
    <t xml:space="preserve">LUMINÁRIA 2X18W CIRCULAR COMPACTA REFERÊNCIA BLENDA ITAIM/EQUIVALENTE</t>
  </si>
  <si>
    <t>11.37.30</t>
  </si>
  <si>
    <t xml:space="preserve">LUMINÁRIA 2X32W FLUORESCENTE SOBREPOR REFERÊNCIA LPT-22 ITAIM/EQUIVALENTE</t>
  </si>
  <si>
    <t>11.37.31</t>
  </si>
  <si>
    <t xml:space="preserve">LUMINÁRIA 2X32W/127W SOBREPOR REFERÊNCIA OCT 1369 INDELPA/EQUIVALENTE</t>
  </si>
  <si>
    <t>11.38</t>
  </si>
  <si>
    <t xml:space="preserve">LUMINÁRIA DE EMBUTIR PARA LÂMPADA FLUORESCENTE, COM REFLETOR DE ALUMÍNIO</t>
  </si>
  <si>
    <t>11.38.02</t>
  </si>
  <si>
    <t xml:space="preserve">LUMINÁRIA 1X16W SOQUETE ANTIVIBRATÓRIO REFERÊNCIA 2540 ITAIM/EQUIVALENTE</t>
  </si>
  <si>
    <t>11.38.03</t>
  </si>
  <si>
    <t xml:space="preserve">LUMINÁRIA 1X28W SOQUETE ANTIVIBRATÓRIO REFERÊNCIA 2837 ITAIM/EQUIVALENTE</t>
  </si>
  <si>
    <t>11.38.04</t>
  </si>
  <si>
    <t xml:space="preserve">LUMINÁRIA 1X32W SOQUETE ANTIVIBRATÓRIO REFERÊNCIA 2540 ITAIM/EQUIVALENTE</t>
  </si>
  <si>
    <t>11.38.05</t>
  </si>
  <si>
    <t xml:space="preserve">LUMINÁRIA 2X14W SOQUETE ANTIVIBRATÓRIO REFERÊNCIA 2007 ITAIM/EQUIVALENTE</t>
  </si>
  <si>
    <t>11.38.06</t>
  </si>
  <si>
    <t xml:space="preserve">LUMINÁRIA 2X16W SOQUETE ANTIVIBRATÓRIO REFERÊNCIA 2540 ITAIM/EQUIVALENTE</t>
  </si>
  <si>
    <t>11.38.07</t>
  </si>
  <si>
    <t xml:space="preserve">LUMINÁRIA 2X28W SOQUETE ANTIVIBRATÓRIO REFERÊNCIA 2007 ITAIM/EQUIVALENTE</t>
  </si>
  <si>
    <t>11.38.08</t>
  </si>
  <si>
    <t xml:space="preserve">LUMINÁRIA 2X32W SOQUETE ANTIVIBRATÓRIO REFERÊNCIA 2540 ITAIM/EQUIVALENTE</t>
  </si>
  <si>
    <t>11.38.09</t>
  </si>
  <si>
    <t>11.38.10</t>
  </si>
  <si>
    <t>11.38.12</t>
  </si>
  <si>
    <t>11.43</t>
  </si>
  <si>
    <t xml:space="preserve">LUMINÁRIA PARA TETO</t>
  </si>
  <si>
    <t>11.43.02</t>
  </si>
  <si>
    <t xml:space="preserve">LUMINÁRIA PARA TETO, GLOBO VIDRO ESFÉRICO LEITOSO 10X20CM</t>
  </si>
  <si>
    <t>11.45</t>
  </si>
  <si>
    <t>ARANDELA</t>
  </si>
  <si>
    <t>11.45.01</t>
  </si>
  <si>
    <t xml:space="preserve">ARANDELA EXTERNA PARA 1 LÂMPADA FLUORESCENTE COMPACTA 20W</t>
  </si>
  <si>
    <t>11.45.02</t>
  </si>
  <si>
    <t xml:space="preserve">ARANDELA PARA LÂMPADA FLUORESCENTE ELETRÔNICA 20W REFERÊNCIA ITAIM/EQUIVALENTE</t>
  </si>
  <si>
    <t>11.45.46</t>
  </si>
  <si>
    <t xml:space="preserve">ARANDELA TIPO TARTARUGA - LUMIFOR/EQUIVALENTE</t>
  </si>
  <si>
    <t>11.55</t>
  </si>
  <si>
    <t xml:space="preserve">COMPLEMENTOS PARA LUMINÁRIAS</t>
  </si>
  <si>
    <t>11.55.01</t>
  </si>
  <si>
    <t xml:space="preserve">RECEPTÁCULO DE PORCELANA NORMAL E27</t>
  </si>
  <si>
    <t>11.55.02</t>
  </si>
  <si>
    <t xml:space="preserve">RECEPTÁCULO DE PORCELANA E40</t>
  </si>
  <si>
    <t>11.55.20</t>
  </si>
  <si>
    <t xml:space="preserve">SOQUETE PARA LÂMPADA FLUORESCENTE</t>
  </si>
  <si>
    <t>11.56</t>
  </si>
  <si>
    <t xml:space="preserve">POSTE GALVANIZADO ESCALONADO RETO ENGASTADO</t>
  </si>
  <si>
    <t>11.56.01</t>
  </si>
  <si>
    <t xml:space="preserve">POSTE GALVANIZADO ESCALONADO RETO ENGASTADO HT= 4,5M / HL= 3,8M /B= 89MM /DT= 60,3MM PADRÃO CEMIG</t>
  </si>
  <si>
    <t>11.56.03</t>
  </si>
  <si>
    <t xml:space="preserve">POSTE GALVANIZADO ESCALONADO RETO ENGASTADO HT= 8,0M / HL= 7,0M /DB= 115MM /DT= 80MM PADRÃO CEMIG</t>
  </si>
  <si>
    <t>11.56.04</t>
  </si>
  <si>
    <t xml:space="preserve">POSTE GALVANIZADO ESCALONADO RETO ENGASTADO HT= 12,0M / HL= 9,8M /DB= 139MM /DT= 89MM</t>
  </si>
  <si>
    <t>11.60</t>
  </si>
  <si>
    <t xml:space="preserve">LÂMPADAS - 127V/220V</t>
  </si>
  <si>
    <t>11.60.02</t>
  </si>
  <si>
    <t xml:space="preserve">LÂMPADA LED 7W SOQUETE ROSCA</t>
  </si>
  <si>
    <t>11.60.03</t>
  </si>
  <si>
    <t xml:space="preserve">LÂMPADA LED 9W SOQUETE ROSCA</t>
  </si>
  <si>
    <t>11.60.06</t>
  </si>
  <si>
    <t xml:space="preserve">LÂMPADA MILHO LED 9W 800 LUMENS BASE E27</t>
  </si>
  <si>
    <t>11.60.07</t>
  </si>
  <si>
    <t xml:space="preserve">LÂMPADA MILHO LED 12W 1000 LUMENS BASE E27</t>
  </si>
  <si>
    <t>11.60.08</t>
  </si>
  <si>
    <t xml:space="preserve">LÂMPADA MILHO LED 16W 1400 LUMENS BASE E27</t>
  </si>
  <si>
    <t>11.60.09</t>
  </si>
  <si>
    <t xml:space="preserve">LÂMPADA MILHO LED 24W 2200 LUMENS BASE E27</t>
  </si>
  <si>
    <t>11.60.10</t>
  </si>
  <si>
    <t xml:space="preserve">LÂMPADA MILHO LED 36W 3300 LUMENS BASE E27</t>
  </si>
  <si>
    <t>11.60.12</t>
  </si>
  <si>
    <t xml:space="preserve">LÂMPADA MILHO LED 50W 4800 LUMENS BASE E27</t>
  </si>
  <si>
    <t>11.60.13</t>
  </si>
  <si>
    <t xml:space="preserve">LÂMPADA TUBULAR LED 10W 1000 LUMENS SOQUETE G13 60CM</t>
  </si>
  <si>
    <t>11.60.14</t>
  </si>
  <si>
    <t xml:space="preserve">LÂMPADA TUBULAR LED 18W 1350 LUMENS SOQUETE G13 60CM</t>
  </si>
  <si>
    <t>11.60.16</t>
  </si>
  <si>
    <t xml:space="preserve">LÂMPADA TUBULAR LED 18W 2100 LUMENS SOQUETE G13 120CM</t>
  </si>
  <si>
    <t>11.60.17</t>
  </si>
  <si>
    <t xml:space="preserve">LÂMPADA BULBO LED 5W 400 LUMENS BASE E27</t>
  </si>
  <si>
    <t>11.60.18</t>
  </si>
  <si>
    <t xml:space="preserve">LÂMPADA BULBO LED 7W 600 LUMENS BASE E27</t>
  </si>
  <si>
    <t>11.60.19</t>
  </si>
  <si>
    <t xml:space="preserve">LÂMPADA BULBO LED 9W 800 LUMENS BASE E27</t>
  </si>
  <si>
    <t>11.60.20</t>
  </si>
  <si>
    <t xml:space="preserve">LÂMPADA BULBO LED 13W 1500 LUMENS BASE E27</t>
  </si>
  <si>
    <t>11.60.50</t>
  </si>
  <si>
    <t>11.60.51</t>
  </si>
  <si>
    <t xml:space="preserve">LÂMPADA TUBULAR LED 18W 1800 LUMENS SOQUETE G13 120CM</t>
  </si>
  <si>
    <t>11.61</t>
  </si>
  <si>
    <t xml:space="preserve">PADRÃO CEMIG AÉREO EM MURETA - LADO OPOSTO À REDE</t>
  </si>
  <si>
    <t>11.61.02</t>
  </si>
  <si>
    <t xml:space="preserve">PADRÃO CEMIG AÉREO EM MURETA - TIPO A1, CARGA INSTALADA ATÉ 5,0KW (1F+N) - LADO OPOSTO À REDE</t>
  </si>
  <si>
    <t>11.61.03</t>
  </si>
  <si>
    <t xml:space="preserve">PADRÃO CEMIG AÉREO EM MURETA - TIPO A2, CARGA INSTALADA DE 5,1KW ATÉ 6,5KW (1F+N) - LADO OPOSTO À REDE</t>
  </si>
  <si>
    <t>11.61.04</t>
  </si>
  <si>
    <t xml:space="preserve">PADRÃO CEMIG AÉREO EM MURETA - TIPO A3, CARGA INSTALADA DE 6,3KW ATÉ 10,0KW (1F+N) - LADO OPOSTO À REDE</t>
  </si>
  <si>
    <t>11.61.05</t>
  </si>
  <si>
    <t xml:space="preserve">PADRÃO CEMIG AÉREO EM MURETA - TIPO B1, CARGA INSTALADA ATÉ 10,0KW (2F+N) - LADO OPOSTO À REDE</t>
  </si>
  <si>
    <t>11.61.06</t>
  </si>
  <si>
    <t xml:space="preserve">PADRÃO CEMIG AÉREO EM MURETA - TIPO B2, CARGA INSTALADA DE 10,1 ATÉ 15,0KW (2F+N) - LADO OPOSTO À REDE</t>
  </si>
  <si>
    <t>11.61.07</t>
  </si>
  <si>
    <t xml:space="preserve">PADRÃO CEMIG AÉREO EM MURETA - TIPO C1, DEMANDA PROVÁVEL ATÉ 15,0KW (3F+N) - LADO OPOSTO À REDE</t>
  </si>
  <si>
    <t>11.61.08</t>
  </si>
  <si>
    <t xml:space="preserve">PADRÃO CEMIG AÉREO EM MURETA - TIPO C2, DEMANDA PROVÁVEL DE 15,1 ATÉ 23,0KW (3F+N) - LADO OPOSTO À REDE</t>
  </si>
  <si>
    <t>11.61.09</t>
  </si>
  <si>
    <t xml:space="preserve">PADRÃO CEMIG AÉREO EM MURETA - TIPO C3, DEMANDA PROVÁVEL DE 23,1 ATÉ 27,0KW (3F+N) - LADO OPOSTO À REDE</t>
  </si>
  <si>
    <t>11.61.10</t>
  </si>
  <si>
    <t xml:space="preserve">PADRÃO CEMIG AÉREO EM MURETA - TIPO C4, DEMANDA PROVÁVEL DE 27,1 ATÉ 38,0KW (3F+N) - LADO OPOSTO À REDE</t>
  </si>
  <si>
    <t>11.61.11</t>
  </si>
  <si>
    <t xml:space="preserve">PADRÃO CEMIG AÉREO EM MURETA - TIPO C5, DEMANDA PROVÁVEL DE 38,1 ATÉ 47,0KW (3F+N) - LADO OPOSTO À REDE</t>
  </si>
  <si>
    <t>11.61.12</t>
  </si>
  <si>
    <t xml:space="preserve">PADRÃO CEMIG AÉREO EM MURETA - TIPO C6, DEMANDA PROVÁVEL DE 47,1 ATÉ 57,0KW (3F+N) - LADO OPOSTO À REDE</t>
  </si>
  <si>
    <t>11.61.13</t>
  </si>
  <si>
    <t xml:space="preserve">PADRÃO CEMIG AÉREO EM MURETA - TIPO C7, DEMANDA PROVÁVEL DE 57,1 ATÉ 66,0KW (3F+N) - LADO OPOSTO À REDE</t>
  </si>
  <si>
    <t>11.61.14</t>
  </si>
  <si>
    <t xml:space="preserve">PADRÃO CEMIG AÉREO EM MURETA - TIPO C8, DEMANDA PROVÁVEL DE 66,1 ATÉ 75,0KW (3F+N) - LADO OPOSTO À REDE</t>
  </si>
  <si>
    <t>11.62</t>
  </si>
  <si>
    <t xml:space="preserve">PADRÃO CEMIG AÉREO EM MURETA - MESMO LADO DA REDE</t>
  </si>
  <si>
    <t>11.62.02</t>
  </si>
  <si>
    <t xml:space="preserve">PADRÃO CEMIG AÉREO EM MURETA - TIPO A1, CARGA INSTALADA ATÉ 5,0KW (1F+N) - MESMO LADO DA REDE</t>
  </si>
  <si>
    <t>11.62.03</t>
  </si>
  <si>
    <t xml:space="preserve">PADRÃO CEMIG AÉREO EM MURETA - TIPO A2, CARGA INSTALADA DE 5,1KW ATÉ 6,5KW (1F+N) - MESMO LADO DA REDE</t>
  </si>
  <si>
    <t>11.62.04</t>
  </si>
  <si>
    <t xml:space="preserve">PADRÃO CEMIG AÉREO EM MURETA - TIPO A3, CARGA INSTALADA DE 6,3KW ATÉ 10,0KW (1F+N) - MESMO LADO DA REDE</t>
  </si>
  <si>
    <t>11.62.05</t>
  </si>
  <si>
    <t xml:space="preserve">PADRÃO CEMIG AÉREO EM MURETA - TIPO B1, CARGA INSTALADA ATÉ 10,0KW (2F+N) - MESMO LADO DA REDE</t>
  </si>
  <si>
    <t>11.62.06</t>
  </si>
  <si>
    <t xml:space="preserve">PADRÃO CEMIG AÉREO EM MURETA - TIPO B2, CARGA INSTALADA DE 10,1 ATÉ 15,0KW (2F+N) - MESMO LADO DA REDE</t>
  </si>
  <si>
    <t>11.62.07</t>
  </si>
  <si>
    <t xml:space="preserve">PADRÃO CEMIG AÉREO EM MURETA - TIPO C1, DEMANDA PROVÁVEL ATÉ 15,0KW (3F+N) - MESMO LADO DA REDE</t>
  </si>
  <si>
    <t>11.62.08</t>
  </si>
  <si>
    <t xml:space="preserve">PADRÃO CEMIG AÉREO EM MURETA - TIPO C2, DEMANDA PROVÁVEL DE 15,1 ATÉ 23,0KW (3F+N) - MESMO LADO DA REDE</t>
  </si>
  <si>
    <t>11.62.09</t>
  </si>
  <si>
    <t xml:space="preserve">PADRÃO CEMIG AÉREO EM MURETA - TIPO C3, DEMANDA PROVÁVEL DE 23,1 ATÉ 27,0KW (3F+N) - MESMO LADO DA REDE</t>
  </si>
  <si>
    <t>11.62.10</t>
  </si>
  <si>
    <t xml:space="preserve">PADRÃO CEMIG AÉREO EM MURETA - TIPO C4, DEMANDA PROVÁVEL DE 27,1 ATÉ 38,0KW (3F+N) - MESMO LADO DA REDE</t>
  </si>
  <si>
    <t>11.62.11</t>
  </si>
  <si>
    <t xml:space="preserve">PADRÃO CEMIG AÉREO EM MURETA - TIPO C5, DEMANDA PROVÁVEL DE 38,1 ATÉ 47,0KW (3F+N) - MESMO LADO DA REDE</t>
  </si>
  <si>
    <t>11.62.12</t>
  </si>
  <si>
    <t xml:space="preserve">PADRÃO CEMIG AÉREO EM MURETA - TIPO C6, DEMANDA PROVÁVEL DE 47,1 ATÉ 57,0KW (3F+N) - MESMO LADO DA REDE</t>
  </si>
  <si>
    <t>11.62.13</t>
  </si>
  <si>
    <t xml:space="preserve">PADRÃO CEMIG AÉREO EM MURETA - TIPO C7, DEMANDA PROVÁVEL DE 57,1 ATÉ 66,0KW (3F+N) - MESMO LADO DA REDE</t>
  </si>
  <si>
    <t>11.62.14</t>
  </si>
  <si>
    <t xml:space="preserve">PADRÃO CEMIG AÉREO EM MURETA - TIPO C8, DEMANDA PROVÁVEL DE 66,1 ATÉ 75,0KW (3F+N) - MESMO LADO DA REDE</t>
  </si>
  <si>
    <t>11.80</t>
  </si>
  <si>
    <t xml:space="preserve">FIOS E CABOS PARA TELEFONIA</t>
  </si>
  <si>
    <t>11.80.02</t>
  </si>
  <si>
    <t xml:space="preserve">CABO CI50.10</t>
  </si>
  <si>
    <t>11.80.03</t>
  </si>
  <si>
    <t xml:space="preserve">CABO CI50.20</t>
  </si>
  <si>
    <t>11.80.04</t>
  </si>
  <si>
    <t xml:space="preserve">CABO CI50.30</t>
  </si>
  <si>
    <t>11.80.05</t>
  </si>
  <si>
    <t xml:space="preserve">CABO CI50.50</t>
  </si>
  <si>
    <t>11.80.07</t>
  </si>
  <si>
    <t xml:space="preserve">CABO CCE-APL-50.2</t>
  </si>
  <si>
    <t>11.80.09</t>
  </si>
  <si>
    <t xml:space="preserve">CABO CCE-APL-50.4</t>
  </si>
  <si>
    <t>11.80.11</t>
  </si>
  <si>
    <t xml:space="preserve">CABO CCE-APL-50.6</t>
  </si>
  <si>
    <t>11.80.12</t>
  </si>
  <si>
    <t xml:space="preserve">CABO CTP-APL-5N 50.10</t>
  </si>
  <si>
    <t>11.80.13</t>
  </si>
  <si>
    <t xml:space="preserve">CABO CTP-APL-5N 50.20</t>
  </si>
  <si>
    <t>11.80.14</t>
  </si>
  <si>
    <t xml:space="preserve">CABO CTP-APL-5N 50.30</t>
  </si>
  <si>
    <t>11.80.15</t>
  </si>
  <si>
    <t xml:space="preserve">CABO CTP-APL-5N 50.50</t>
  </si>
  <si>
    <t>11.80.20</t>
  </si>
  <si>
    <t xml:space="preserve">CABO UTP 4 PARES - CATEGORIA 5E - FURUKAWA/EQUIVALENTE</t>
  </si>
  <si>
    <t>11.81</t>
  </si>
  <si>
    <t xml:space="preserve">TOMADAS PADRÃO PARA TELECOMUNICAÇÕES</t>
  </si>
  <si>
    <t>11.81.02</t>
  </si>
  <si>
    <t xml:space="preserve">TOMADA 4P PARA TELEFONE R.5003 SEM PLACA</t>
  </si>
  <si>
    <t>11.81.03</t>
  </si>
  <si>
    <t xml:space="preserve">TOMADA RJ11 COM PLACA PARA CAIXA 4"X2" - SILENTOQUE/EQUIVALENTE</t>
  </si>
  <si>
    <t>11.81.09</t>
  </si>
  <si>
    <t xml:space="preserve">PLACA 2X4" COM FURO CENTRAL PARA TOMADA JACK</t>
  </si>
  <si>
    <t>11.82</t>
  </si>
  <si>
    <t xml:space="preserve">ACESSÓRIOS PARA INSTALAÇÃO TELEFÔNICA/INFORMÁTICA</t>
  </si>
  <si>
    <t>11.82.01</t>
  </si>
  <si>
    <t xml:space="preserve">ANEL GUIA AGS-1</t>
  </si>
  <si>
    <t>11.82.05</t>
  </si>
  <si>
    <t xml:space="preserve">ANEL GUIA AGS-5</t>
  </si>
  <si>
    <t>11.82.06</t>
  </si>
  <si>
    <t xml:space="preserve">CABO COAXIAL PARA ANTENA OU EQUIVALENTE</t>
  </si>
  <si>
    <t>11.82.07</t>
  </si>
  <si>
    <t xml:space="preserve">CABO OPTICO CF0A 4 FIBRAS</t>
  </si>
  <si>
    <t>11.82.10</t>
  </si>
  <si>
    <t xml:space="preserve">CANALETA SUPORTE (CAN-5)</t>
  </si>
  <si>
    <t>11.82.15</t>
  </si>
  <si>
    <t xml:space="preserve">ABRAÇADEIRA BC-1</t>
  </si>
  <si>
    <t>11.82.16</t>
  </si>
  <si>
    <t xml:space="preserve">ABRAÇADEIRA BC-2</t>
  </si>
  <si>
    <t>11.82.17</t>
  </si>
  <si>
    <t xml:space="preserve">ABRAÇADEIRA BC-3</t>
  </si>
  <si>
    <t>11.82.18</t>
  </si>
  <si>
    <t xml:space="preserve">ABRAÇADEIRA BC-4</t>
  </si>
  <si>
    <t>11.82.20</t>
  </si>
  <si>
    <t xml:space="preserve">BORNE FÊMEA PARA PINO BANANA</t>
  </si>
  <si>
    <t>11.82.21</t>
  </si>
  <si>
    <t xml:space="preserve">BLOCO DE LIGAÇÃO INTERNA TIPO BLI-10 PADRÃO TELEBRÁS</t>
  </si>
  <si>
    <t>11.82.50</t>
  </si>
  <si>
    <t xml:space="preserve">TOMADA RJ 45 SEM PLACA</t>
  </si>
  <si>
    <t>11.82.54</t>
  </si>
  <si>
    <t xml:space="preserve">GUIA DE CABOS PARA RACK 1U</t>
  </si>
  <si>
    <t>11.82.55</t>
  </si>
  <si>
    <t xml:space="preserve">BLOCO PARA 50 PARES K110-50SS OU EQUIVALENTE</t>
  </si>
  <si>
    <t>11.82.56</t>
  </si>
  <si>
    <t xml:space="preserve">CALHA COM 8 TOMADAS 19"</t>
  </si>
  <si>
    <t>11.82.57</t>
  </si>
  <si>
    <t xml:space="preserve">CALHA COM 4 TOMADAS 19"</t>
  </si>
  <si>
    <t>11.82.58</t>
  </si>
  <si>
    <t xml:space="preserve">PATCH CORDS TIPO 110-CATEG.5E-REF.K-PC5E15-1,5M OU EQUIVALENTE</t>
  </si>
  <si>
    <t>11.82.59</t>
  </si>
  <si>
    <t xml:space="preserve">PATCH CORDS TIPO RJ45-CATEG.E-REF.K-PC5E-1,5M OU EQUIVALENTE</t>
  </si>
  <si>
    <t>11.82.60</t>
  </si>
  <si>
    <t xml:space="preserve">MODULO HITOP EMBUTIR, 19" 16U OU EQUIVALENTE</t>
  </si>
  <si>
    <t>11.82.62</t>
  </si>
  <si>
    <t xml:space="preserve">PAINEL CEGO, REF. KN-BLIND DA PLP OU EQUIVALENTE</t>
  </si>
  <si>
    <t>11.82.64</t>
  </si>
  <si>
    <t xml:space="preserve">ORGANIZADOR DE CABOS 1U</t>
  </si>
  <si>
    <t>11.82.66</t>
  </si>
  <si>
    <t xml:space="preserve">PATCH PAINEL 24 PORTAS CATEG.5E MAXITELECOM OU EQUIVALENTE</t>
  </si>
  <si>
    <t>11.82.67</t>
  </si>
  <si>
    <t xml:space="preserve">PATCH PAINEL 48 PORTAS CATEG.5E MAXITELECOM OU EQUIVALENTE</t>
  </si>
  <si>
    <t>11.83</t>
  </si>
  <si>
    <t xml:space="preserve">ATERRAMENTO PARA INSTALAÇÃO</t>
  </si>
  <si>
    <t>11.83.01</t>
  </si>
  <si>
    <t xml:space="preserve">HASTE DE ATERRAMENTO DE AÇO COBREADO 15MM X 2400MM</t>
  </si>
  <si>
    <t>11.83.02</t>
  </si>
  <si>
    <t xml:space="preserve">CONECTOR CABO HASTE CHT-1 DE ATERRAMENTO</t>
  </si>
  <si>
    <t>11.83.11</t>
  </si>
  <si>
    <t xml:space="preserve">HASTE DE ATERRAMENTO AÇO GALVANIZADO 3/4" X 3,0 MM</t>
  </si>
  <si>
    <t>11.83.13</t>
  </si>
  <si>
    <t xml:space="preserve">HASTE ATERRAMENTO AÇO ZINCADO 25 X 25 X 2500MM PADRÃO CEMIG</t>
  </si>
  <si>
    <t>11.83.14</t>
  </si>
  <si>
    <t xml:space="preserve">HASTE ATERRAMENTO 17MM X 2400 MM</t>
  </si>
  <si>
    <t>11.84</t>
  </si>
  <si>
    <t xml:space="preserve">CAIXAS PARA INSTALAÇÃO TELEFÔNICA</t>
  </si>
  <si>
    <t>11.84.01</t>
  </si>
  <si>
    <t xml:space="preserve">CAIXAS PARA INSTALAÇÃO TELEFÔNICA P20 20 X 20 X 20CM - FERRO FUNDIDO</t>
  </si>
  <si>
    <t>11.84.02</t>
  </si>
  <si>
    <t xml:space="preserve">CAIXAS PARA INSTALAÇÃO TELEFÔNICA R1 35 X 60 X 50CM PADRÃO TELEBRAS INCLUSIVE ARO E TAMPA</t>
  </si>
  <si>
    <t>11.84.03</t>
  </si>
  <si>
    <t xml:space="preserve">CAIXAS PARA INSTALAÇÃO TELEFÔNICA R2 107 X 52 X 50CM - ALVENARIA E CONCRETO TAMPA TIPO TR2-FF</t>
  </si>
  <si>
    <t>11.85</t>
  </si>
  <si>
    <t xml:space="preserve">CAIXA INTERNA METAL - EMBUTIR/SOBREPOR - TELEFONIA</t>
  </si>
  <si>
    <t>11.85.01</t>
  </si>
  <si>
    <t xml:space="preserve">CAIXA INTERNA METAL - EMBUTIR/SOBREPOR - TELEFONIA Nº2 (20 X 20 X 12)CM, COM PORTA E FUNDO DE MADEIRA</t>
  </si>
  <si>
    <t>11.85.02</t>
  </si>
  <si>
    <t xml:space="preserve">CAIXA INTERNA METAL - EMBUTIR/SOBREPOR - TELEFONIA Nº3 (40 X 40 X 12)CM, COM PORTA E FUNDO DE MADEIRA</t>
  </si>
  <si>
    <t>11.85.03</t>
  </si>
  <si>
    <t xml:space="preserve">CAIXA INTERNA METAL - EMBUTIR/SOBREPOR - TELEFONIA Nº4 (60 X 60 X 12)CM, COM PORTA E FUNDO DE MADEIRA</t>
  </si>
  <si>
    <t>11.85.04</t>
  </si>
  <si>
    <t xml:space="preserve">CAIXA INTERNA METAL - EMBUTIR/SOBREPOR - TELEFONIA Nº5 (80 X 80 X 12)CM, COM PORTA E FUNDO DE MADEIRA</t>
  </si>
  <si>
    <t>11.85.05</t>
  </si>
  <si>
    <t xml:space="preserve">CAIXA INTERNA METAL - EMBUTIR/SOBREPOR - TELEFONIA Nº6 (100 X 100 X 12)CM, COM PORTA E FUNDO DE MADEIRA</t>
  </si>
  <si>
    <t>11.91</t>
  </si>
  <si>
    <t xml:space="preserve">CONDUTORES DE ATERRAMENTO</t>
  </si>
  <si>
    <t>11.91.02</t>
  </si>
  <si>
    <t xml:space="preserve">CABO DE COBRE NU # 10MM2</t>
  </si>
  <si>
    <t>11.91.03</t>
  </si>
  <si>
    <t xml:space="preserve">CABO DE COBRE NU # 16 MM2</t>
  </si>
  <si>
    <t>11.91.04</t>
  </si>
  <si>
    <t xml:space="preserve">CABO DE COBRE NU # 25 MM2</t>
  </si>
  <si>
    <t>11.91.05</t>
  </si>
  <si>
    <t xml:space="preserve">CABO DE COBRE NU # 35 MM2</t>
  </si>
  <si>
    <t>11.91.06</t>
  </si>
  <si>
    <t xml:space="preserve">CABO DE COBRE NU # 50 MM2</t>
  </si>
  <si>
    <t>11.91.09</t>
  </si>
  <si>
    <t xml:space="preserve">CABO DE COBRE NU # 70MM2</t>
  </si>
  <si>
    <t>11.92</t>
  </si>
  <si>
    <t xml:space="preserve">PROTECAO EXTERNA - CONTRA DESCARGA ATMOSFERICA</t>
  </si>
  <si>
    <t>11.92.01</t>
  </si>
  <si>
    <t xml:space="preserve">TERMINAL AÉREO (CAPTOR), AÇO GALVANIZADO D= 3/8" X 250MM</t>
  </si>
  <si>
    <t>11.92.02</t>
  </si>
  <si>
    <t xml:space="preserve">CONECTOR DE BRONZE COM FURO VERTICAL PARA CAPTOR</t>
  </si>
  <si>
    <t>11.92.03</t>
  </si>
  <si>
    <t xml:space="preserve">CAIXA EQUALIZAÇÃO DE POLIPROPILENO 180 X 145MM B 6MM</t>
  </si>
  <si>
    <t>11.92.04</t>
  </si>
  <si>
    <t xml:space="preserve">MOLDE PARA SOLDA EXOTÉRMICA HCL 5/8" 50-5</t>
  </si>
  <si>
    <t>11.92.06</t>
  </si>
  <si>
    <t xml:space="preserve">PRESILHA LATÃO PARA CABO 35 / 50MM2 COM PARAFUSO E BUCHA S6</t>
  </si>
  <si>
    <t>11.92.07</t>
  </si>
  <si>
    <t xml:space="preserve">CONECTOR MINI-GAR 16 A 35MM2 PARA TERMINAIS AÉREOS</t>
  </si>
  <si>
    <t>11.92.08</t>
  </si>
  <si>
    <t xml:space="preserve">CAIXA METÁLICA 38 X 32CM COM PLACA DE COBRE PARA EQUALIZAÇÃO</t>
  </si>
  <si>
    <t>11.92.09</t>
  </si>
  <si>
    <t xml:space="preserve">TERMINAL AÉREO EM LATÃO SEXTAVADO 5/16 X 250 TEL-023</t>
  </si>
  <si>
    <t>11.92.11</t>
  </si>
  <si>
    <t xml:space="preserve">FIXADOR ÔMEGA EM LATÃO PARA CABO 35 MM2</t>
  </si>
  <si>
    <t>11.92.12</t>
  </si>
  <si>
    <t xml:space="preserve">GRAMPO TIPO X ESTAMPADO COBRE 35 MM2</t>
  </si>
  <si>
    <t>11.92.13</t>
  </si>
  <si>
    <t xml:space="preserve">PRESILHA LATÃO 16 MM2 FURO COM DIÂMETRO DE 5MM</t>
  </si>
  <si>
    <t>11.92.14</t>
  </si>
  <si>
    <t xml:space="preserve">FIXADOR ÔMEGA EM LATÃO PARA CABO DE COBRE 16/25MM2</t>
  </si>
  <si>
    <t>11.92.15</t>
  </si>
  <si>
    <t xml:space="preserve">CONECTOR EMENDA E MEDIÇÃO PARA CABOS COBRE 16 A 50MM2</t>
  </si>
  <si>
    <t>11.92.16</t>
  </si>
  <si>
    <t xml:space="preserve">TERMINAL DE COMPRESSÃO 1 FURO DE 16 MM2</t>
  </si>
  <si>
    <t>11.92.17</t>
  </si>
  <si>
    <t xml:space="preserve">CAIXA DE EQUALIZAÇÃO 20 X 20CM COM 9 TERMINAIS</t>
  </si>
  <si>
    <t>11.92.18</t>
  </si>
  <si>
    <t xml:space="preserve">HASTE ALTA CAMADA 254 MICRONS 5/8"X2,40M</t>
  </si>
  <si>
    <t>11.92.19</t>
  </si>
  <si>
    <t xml:space="preserve">TERMINAL DE COMPRESSÃO 1 FURO 35 MM2</t>
  </si>
  <si>
    <t>11.92.20</t>
  </si>
  <si>
    <t xml:space="preserve">TERMINAL DE COMPRESSÃO EM COBRE ESTANHADO TEL-5035/EQUIVALENTE</t>
  </si>
  <si>
    <t>11.92.21</t>
  </si>
  <si>
    <t xml:space="preserve">PARAFUSO SEXTAVADO AÇO INOX ROSCA SOBERANA M6 X 45MM TEL-5346/EQUIVALENTE</t>
  </si>
  <si>
    <t>11.92.22</t>
  </si>
  <si>
    <t xml:space="preserve">PORCA SEXTAVADA EM AÇO INOX TEL-5414/EQUIVALENTE</t>
  </si>
  <si>
    <t>11.92.23</t>
  </si>
  <si>
    <t xml:space="preserve">PARAFUSO FENDA AUTOTARRAXANTE INOX 4,2X32MM</t>
  </si>
  <si>
    <t>11.92.24</t>
  </si>
  <si>
    <t xml:space="preserve">ABRAÇADEIRA PVC TIPO COLAR 1"</t>
  </si>
  <si>
    <t>11.92.25</t>
  </si>
  <si>
    <t xml:space="preserve">BARRA CHATA DE ALUMÍNIO 7/8" X 1/8" X 3000MM</t>
  </si>
  <si>
    <t>11.92.26</t>
  </si>
  <si>
    <t xml:space="preserve">MASTRO DN = 1 1/2" 3M</t>
  </si>
  <si>
    <t>11.92.27</t>
  </si>
  <si>
    <t xml:space="preserve">PARA-RAIO TIPO FRANKLIN 4 PONTAS LATÃO CROMADO 350MM</t>
  </si>
  <si>
    <t>11.92.28</t>
  </si>
  <si>
    <t xml:space="preserve">ARRUELA DE PRESSÃO EM AÇO INOX TEL-5303/EQUIVALENTE</t>
  </si>
  <si>
    <t>11.92.30</t>
  </si>
  <si>
    <t xml:space="preserve">CAIXA DE INSPEÇÃO EM PVC 300 X 300MM TAMPA FOFO TIPO SOLO</t>
  </si>
  <si>
    <t>11.92.31</t>
  </si>
  <si>
    <t xml:space="preserve">CONECTOR DE PRESSÃO 35MM2 TEL-5015/EQUIVALENTE</t>
  </si>
  <si>
    <t>11.92.32</t>
  </si>
  <si>
    <t xml:space="preserve">BARRA GALVANIZADA A FOGO D= 3/8" X 3,4M (RE-BAR)</t>
  </si>
  <si>
    <t>11.92.33</t>
  </si>
  <si>
    <t xml:space="preserve">TERMINAL EM LATÃO 16-50MM2 TEL-5099/EQUIVALENTE</t>
  </si>
  <si>
    <t>11.92.34</t>
  </si>
  <si>
    <t xml:space="preserve">SUPORTE EM LATÃO D= 1/4"</t>
  </si>
  <si>
    <t>11.92.42</t>
  </si>
  <si>
    <t xml:space="preserve">CAIXA DE EQUALIZAÇÃO 40 X 40 X 15CM COM 11 TERMINAIS</t>
  </si>
  <si>
    <t>11.92.43</t>
  </si>
  <si>
    <t xml:space="preserve">MOLDE PPS 35-2 PARA SOLDA EXOTÉRMICA</t>
  </si>
  <si>
    <t>11.92.44</t>
  </si>
  <si>
    <t xml:space="preserve">CARTUCHO Nº45 PARA SOLDA EXOTÉRMICA</t>
  </si>
  <si>
    <t>11.92.45</t>
  </si>
  <si>
    <t xml:space="preserve">FORNECIMENTO DE ALICATE PEQUENO Z-200 PARA UTILIZAÇÃO EM MOLDE DE SOLDA EXOTÉRMICA</t>
  </si>
  <si>
    <t>11.92.46</t>
  </si>
  <si>
    <t xml:space="preserve">SELANTE ELÁSTICO MONOCOMPONENTE À BASE DE POLIURETANO PARA JUNTAS DIVERSAS 310ML</t>
  </si>
  <si>
    <t>11.92.48</t>
  </si>
  <si>
    <t xml:space="preserve">TERMINAL COMPRESÃO COBRE ESTANHADO 1 FURO 50MM TEL5050/EQUIVALENTE</t>
  </si>
  <si>
    <t>11.92.49</t>
  </si>
  <si>
    <t xml:space="preserve">CARTUCHO PARA SOLDA NÚMERO 115 TEL-99115/EQUIVALENTE</t>
  </si>
  <si>
    <t>11.93</t>
  </si>
  <si>
    <t xml:space="preserve">PROTEÇÃO INTERNA - CONTRA SURTO</t>
  </si>
  <si>
    <t>11.93.02</t>
  </si>
  <si>
    <t xml:space="preserve">SUPRESSOR DE SURTO VCL 275V 45KA CLAMPER/EQUIVALENTE</t>
  </si>
  <si>
    <t>12</t>
  </si>
  <si>
    <t>MARCENARIA</t>
  </si>
  <si>
    <t>12.05</t>
  </si>
  <si>
    <t xml:space="preserve">KIT PORTA PRONTA</t>
  </si>
  <si>
    <t>12.05.01</t>
  </si>
  <si>
    <t xml:space="preserve">KIT PORTA PRONTA, COMPLETA, VÃO LIVRE 60X210CM, ESPUMA EXPANSIVA PARCIAL, FORNECIMENTO E INSTALAÇÃO ADP REF 90788</t>
  </si>
  <si>
    <t>12.05.02</t>
  </si>
  <si>
    <t xml:space="preserve">KIT PORTA PRONTA, COMPLETA, VÃO LIVRE 70X210CM, ESPUMA EXPANSIVA PARCIAL, FORNECIMENTO E INSTALAÇÃO ADP REF 90789</t>
  </si>
  <si>
    <t>12.05.03</t>
  </si>
  <si>
    <t xml:space="preserve">KIT PORTA PRONTA, COMPLETA, VÃO LIVRE 80X210CM, ESPUMA EXPANSIVA PARCIAL, FORNECIMENTO E INSTALAÇÃO ADP REF 90790</t>
  </si>
  <si>
    <t>12.05.04</t>
  </si>
  <si>
    <t xml:space="preserve">KIT PORTA PRONTA, COMPLETA, VÃO LIVRE 90X210CM, ESPUMA EXPANSIVA TOTAL, FORNECIMENTO E INSTALAÇÃO ADP REF 100675</t>
  </si>
  <si>
    <t>12.06</t>
  </si>
  <si>
    <t xml:space="preserve">CONJUNTO PORTA, MARCO, ALIZAR E FECHADURA</t>
  </si>
  <si>
    <t>12.06.01</t>
  </si>
  <si>
    <t xml:space="preserve">PORTA COMPLETA (PORTA COM DOBRADIÇAS, MARCO, ALIZAR E FECHADURA) 60X210CM, FORNECIMENTO E INSTALAÇÃO REF 90841</t>
  </si>
  <si>
    <t>12.06.02</t>
  </si>
  <si>
    <t xml:space="preserve">PORTA COMPLETA (PORTA COM DOBRADIÇAS, MARCO, ALIZAR E FECHADURA) 70X210CM, FORNECIMENTO E INSTALAÇÃO REF 90842</t>
  </si>
  <si>
    <t>12.06.03</t>
  </si>
  <si>
    <t xml:space="preserve">PORTA COMPLETA (PORTA COM DOBRADIÇAS, MARCO, ALIZAR E FECHADURA) 80X210CM, FORNECIMENTO E INSTALAÇÃO REF 90843</t>
  </si>
  <si>
    <t>12.06.04</t>
  </si>
  <si>
    <t xml:space="preserve">PORTA COMPLETA (PORTA COM DOBRADIÇAS, MARCO, ALIZAR E FECHADURAS) 90X210CM, FORNECIMENTO E INSTALAÇÃO REF 90844</t>
  </si>
  <si>
    <t>12.07</t>
  </si>
  <si>
    <t xml:space="preserve">PORTAS DE MADEIRA</t>
  </si>
  <si>
    <t>12.07.01</t>
  </si>
  <si>
    <t xml:space="preserve">FOLHA DE PORTA DE MADEIRA PARA VÃO 60X210CM, E= 35MM, NÚCLEO SARRAFEADO, INCLUSIVE DOBRADIÇA, FORNECIMENTO E INSTALAÇÃO ADP REF 90820</t>
  </si>
  <si>
    <t>12.07.02</t>
  </si>
  <si>
    <t xml:space="preserve">FOLHA DE PORTA DE MADEIRA PARA VÃO 70X210CM, E= 35MM, NÚCLEO SARRAFEADO, INCLUSIVE DOBRADIÇA, FORNECIMENTO E INSTALAÇÃO ADP REF 90821</t>
  </si>
  <si>
    <t>12.07.03</t>
  </si>
  <si>
    <t xml:space="preserve">FOLHA DE PORTA DE MADEIRA PARA VÃO 80X210CM, E= 35MM, NÚCLEO SARRAFEADO, INCLUSIVE DOBRADIÇA, FORNECIMENTO E INSTALAÇÃO ADP REF 90822</t>
  </si>
  <si>
    <t>12.07.04</t>
  </si>
  <si>
    <t xml:space="preserve">FOLHA DE PORTA DE MADEIRA PARA VÃO 90X210CM, E= 35MM, NÚCLEO SARRAFEADO, INCLUSIVE DOBRADIÇA, FORNECIMENTO E INSTALAÇÃO ADP REF 90823</t>
  </si>
  <si>
    <t>12.08</t>
  </si>
  <si>
    <t xml:space="preserve">MARCO E ALIZARES</t>
  </si>
  <si>
    <t>12.08.01</t>
  </si>
  <si>
    <t xml:space="preserve">MARCO DE MADEIRA PARA PORTAS, FIXADO COM ARGAMASSA, SEM ALIZARES, FORNECIMENTO E INSTALAÇÃO REF 90806</t>
  </si>
  <si>
    <t>12.08.02</t>
  </si>
  <si>
    <t xml:space="preserve">ALIZAR L=7CM PARA PORTA, FIXADO COM PREGOS, FORNECIMENTO E INSTALAÇÃO REF 100659</t>
  </si>
  <si>
    <t>12.50</t>
  </si>
  <si>
    <t xml:space="preserve">FECHADURA, TARJETA E DOBRADIÇA</t>
  </si>
  <si>
    <t>12.50.01</t>
  </si>
  <si>
    <t xml:space="preserve">FECHADURA COMPLETA PARA PORTAS EXTERNAS, FORNECIMENTO E INSTALAÇÃO REF 90830</t>
  </si>
  <si>
    <t>12.50.02</t>
  </si>
  <si>
    <t xml:space="preserve">FECHADURA COMPLETA PARA PORTAS INTERNAS, FORNECIMENTO E INSTALAÇÃO REF 90830</t>
  </si>
  <si>
    <t>12.50.03</t>
  </si>
  <si>
    <t xml:space="preserve">FECHADURA COMPLETA PARA PORTAS DE BANHEIRO, FORNECIMENTO E INSTALAÇÃO REF 90830</t>
  </si>
  <si>
    <t>12.50.04</t>
  </si>
  <si>
    <t xml:space="preserve">FECHADURA COMPLETA PARA PORTAS INTERNAS/EXTERNAS, FORNECIMENTO E INSTALAÇÃO REF 90830</t>
  </si>
  <si>
    <t>12.50.06</t>
  </si>
  <si>
    <t xml:space="preserve">TRINCO TARJETA PARA PORTAS, FORNECIMENTO E INSTALAÇÃO REF 100705</t>
  </si>
  <si>
    <t>12.50.07</t>
  </si>
  <si>
    <t xml:space="preserve">TARJETA LIVRE-OCUPADO PARA PORTAS, FORNECIMENTO E INSTALAÇÃO REF 100705</t>
  </si>
  <si>
    <t>13</t>
  </si>
  <si>
    <t>SERRALHERIA</t>
  </si>
  <si>
    <t>13.01</t>
  </si>
  <si>
    <t xml:space="preserve">JANELAS DE ALUMÍNIO</t>
  </si>
  <si>
    <t>13.01.01</t>
  </si>
  <si>
    <t xml:space="preserve">JANELAS DE ALUMÍNIO - MÁXIMO AR, COM VIDROS, BATENTES E FERRAGENS, SEM CONTRA MARCO REF 94569</t>
  </si>
  <si>
    <t>13.01.02</t>
  </si>
  <si>
    <t xml:space="preserve">JANELAS DE ALUMÍNIO DE CORRER, 2 FOLHAS, COM VIDROS, BATENTES E FERRAGENS, SEM CONTRA MARCO REF 94570</t>
  </si>
  <si>
    <t>13.01.03</t>
  </si>
  <si>
    <t xml:space="preserve">JANELAS DE ALUMÍNIO DE CORRER, 3 FOLHAS, 2 VENEZIANAS, 1 COM VIDRO, BATENTES E FERRAGENS, SEM CONTRA MARCO REF 94572</t>
  </si>
  <si>
    <t>13.01.04</t>
  </si>
  <si>
    <t xml:space="preserve">JANELAS DE ALUMÍNIO DE CORRER, 4 FOLHAS, COM VIDROS, BATENTES E FERRAGENS, SEM CONTRA MARCO REF 94573</t>
  </si>
  <si>
    <t>13.01.05</t>
  </si>
  <si>
    <t xml:space="preserve">JANELAS DE ALUMÍNIO DE CORRER, 6 FOLHAS(2 VENEZIANAS FIXAS, 2 DE CORRER, 2 COM VIDRO) BATENTES E FERRAGENS, SEM CONTRA MARCO REF 94580</t>
  </si>
  <si>
    <t>13.01.10</t>
  </si>
  <si>
    <t xml:space="preserve">CONTRAMARCO DE ALUMÍNIO, FIXAÇÃO COM PARAFUSOS REF 94590</t>
  </si>
  <si>
    <t>13.02</t>
  </si>
  <si>
    <t xml:space="preserve">PORTAS DE ALUMÍNIO</t>
  </si>
  <si>
    <t>13.02.01</t>
  </si>
  <si>
    <t xml:space="preserve">PORTA DE ALUMÍNIO DE ABRIR COM LAMBRI, FIXAÇÃO COM PARAFUSOS ADP REF 91338</t>
  </si>
  <si>
    <t>13.31</t>
  </si>
  <si>
    <t xml:space="preserve">PORTAO EM TELA</t>
  </si>
  <si>
    <t>13.31.11</t>
  </si>
  <si>
    <t xml:space="preserve">PORTÃO COM TUBOS E TELAS DE AÇO, 1 FOLHA - CHUMBADO EM ESTRUTURA - FORNECIMENTO E INSTALAÇÃO</t>
  </si>
  <si>
    <t>13.31.12</t>
  </si>
  <si>
    <t xml:space="preserve">PORTÃO COM TUBOS E TELAS DE AÇO, 1 FOLHA - SOLDADO EM ESTRUTURA - FORNECIMENTO E INSTALAÇÃO</t>
  </si>
  <si>
    <t>13.31.13</t>
  </si>
  <si>
    <t xml:space="preserve">PORTÃO COM TUBOS E TELAS DE AÇO, 2 FOLHAS - CHUMBADO EM ESTRUTURA - FORNECIMENTO E INSTALAÇÃO</t>
  </si>
  <si>
    <t>13.31.14</t>
  </si>
  <si>
    <t xml:space="preserve">PORTÃO COM TUBOS E TELAS DE AÇO, 2 FOLHAS - SOLDADO EM ESTRUTURA - FORNECIMENTO E INSTALAÇÃO</t>
  </si>
  <si>
    <t>13.31.51</t>
  </si>
  <si>
    <t xml:space="preserve">PORTÃO COM TUBOS (2") E TELAS DE AÇO, 1 FOLHA, 1,10 X 2,25M - PADRÃO SUDECAP - PRODUÇÃO EM SERRALHERIA</t>
  </si>
  <si>
    <t>13.31.52</t>
  </si>
  <si>
    <t xml:space="preserve">PORTÃO COM TUBOS (2") E TELAS DE AÇO, 2 FOLHAS, 3,00 X 2,25M - PADRÃO SUDECAP - PRODUÇÃO EM SERRALHERIA</t>
  </si>
  <si>
    <t>13.31.53</t>
  </si>
  <si>
    <t xml:space="preserve">DOBRADIÇA TUBULAR DE GIRO PARA PORTÃO DE TUBO (2") E TELA DE AÇO</t>
  </si>
  <si>
    <t>13.38</t>
  </si>
  <si>
    <t>GRADES</t>
  </si>
  <si>
    <t>13.38.04</t>
  </si>
  <si>
    <t xml:space="preserve">GRADE EM FERRO FIXADO EM VÃOS DE JANELAS ADP REF 99861</t>
  </si>
  <si>
    <t>13.40</t>
  </si>
  <si>
    <t xml:space="preserve">GUARDA-CORPO E CORRIMÃO</t>
  </si>
  <si>
    <t>13.40.53</t>
  </si>
  <si>
    <t xml:space="preserve">BARRA DE APOIO EM AÇO INOX PARA LAVATÓRIO RETANGULAR D=32MM L=49 X 64 X 49CM E= 1,5MM</t>
  </si>
  <si>
    <t>13.40.55</t>
  </si>
  <si>
    <t xml:space="preserve">BARRA DE APOIO EM AÇO INOX PARA LAVATÓRIO DE CANTO D=32MM E= 1,5MM</t>
  </si>
  <si>
    <t>13.40.56</t>
  </si>
  <si>
    <t xml:space="preserve">BARRA DE APOIO EM AÇO INOX RETA D=32MM L=80CM E=1,5MM (ABNT NBR 9050:2020)</t>
  </si>
  <si>
    <t>13.40.57</t>
  </si>
  <si>
    <t xml:space="preserve">BARRA DE APOIO EM AÇO INOX LATERAL COM REFORÇO D=32MM L= 80CM E=1,5MM (ABNT NBR 9050:2020)</t>
  </si>
  <si>
    <t>13.40.58</t>
  </si>
  <si>
    <t xml:space="preserve">BARRA DE APOIO EM AÇO INOX EM "L" D=32MM 70X70CM E=1,5MM (ABNT NBR 9050:2020)</t>
  </si>
  <si>
    <t>13.40.59</t>
  </si>
  <si>
    <t xml:space="preserve">BARRA DE APOIO EM AÇO INOX RETA D=32MM L=40CM E=1,5MM (ABNT NBR 9050:2020)</t>
  </si>
  <si>
    <t>13.40.65</t>
  </si>
  <si>
    <t xml:space="preserve">BARRA APOIO DEFICIENTE TUBO METAL.CROMADO D=1 1/2"</t>
  </si>
  <si>
    <t>13.40.81</t>
  </si>
  <si>
    <t xml:space="preserve">GUARDA-CORPO COM PILARETES DE CONCRETO D=150MM A CADA 150CM E 7 TUBOS GALVANIZADO 1 1/4 " E FECHAMENTO INFERIOR EM TELA DE ARAME ONDULADO GALVANIZADO FIO Nº 12, TUBO INDUSTRIAL CHAPA 14 - 2,00M</t>
  </si>
  <si>
    <t>13.40.82</t>
  </si>
  <si>
    <t xml:space="preserve">GUARDA CORPO MODELO “TUBOS VERTICAIS”, COM MONTANTES D=2”, FIXAÇÃO A CADA 144CM, TUBOS VERTICAIS INTERMEDIÁRIOS D= 1 1/4", TUBO INDUSTRIAL CHAPA 16 - 1,50MM</t>
  </si>
  <si>
    <t>13.40.83</t>
  </si>
  <si>
    <t xml:space="preserve">GUARDA CORPO MODELO “TUBOS VERTICAIS”, COM MONTANTES D=2”, FIXAÇÃO A CADA 144CM, TUBOS VERTICAIS INTERMEDIÁRIOS D= 1 1/4", CORRIMÃO DUPLO, TUBO INDUSTRIAL CHAPA 16 - 1,50MM</t>
  </si>
  <si>
    <t>13.40.84</t>
  </si>
  <si>
    <t xml:space="preserve">GUARDA-CORPO MODELO “TIPO TELA”, COM MONTANTES D=2”, A CADA 100CM E FECHAMENTO EM TELA DE ARAME ONDULADO GALVANIZADO FIO Nº 12, FIXADA COM CANTONEIRAS E BARRAS CHATAS, TUBO INDUSTRIAL CHAPA 16 - 1,50MM</t>
  </si>
  <si>
    <t>13.40.85</t>
  </si>
  <si>
    <t xml:space="preserve">GUARDA-CORPO MODELO “TIPO TELA”, COM MONTANTES D=2”, A CADA 100CM E FECHAMENTO EM TELA DE ARAME ONDULADO GALVANIZADO FIO Nº 12, FIXADA COM CANTONEIRAS E BARRAS CHATAS, CORRIMÃO DUPLO, TUBO INDUSTRIAL CHAPA 16 - 1,50MM</t>
  </si>
  <si>
    <t>13.55</t>
  </si>
  <si>
    <t xml:space="preserve">ACESSÓRIOS E PEÇAS COMPLEMENTARES</t>
  </si>
  <si>
    <t>13.55.01</t>
  </si>
  <si>
    <t xml:space="preserve">ALÇAPÃO - 60 X 60CM, CAIXILHO CHAPA 18</t>
  </si>
  <si>
    <t>13.55.02</t>
  </si>
  <si>
    <t xml:space="preserve">ALÇAPÃO - 80 X 80CM, CAIXILHO CHAPA 18</t>
  </si>
  <si>
    <t>13.55.03</t>
  </si>
  <si>
    <t xml:space="preserve">QUADRO COM CANTONEIRAS ABAS IGUAIS 1", 31 X 41CM, CHUMBADOR TIPO CAUDA DE ANDORINHA</t>
  </si>
  <si>
    <t>13.55.21</t>
  </si>
  <si>
    <t xml:space="preserve">ESCADA MARINHEIRO - TUBO GALVANIZADO D=3/4" COM GRADIL - TIPO 2</t>
  </si>
  <si>
    <t>13.55.30</t>
  </si>
  <si>
    <t xml:space="preserve">BATE-RODAS EM TUBO GALVANIZADO PINTADO D=3"</t>
  </si>
  <si>
    <t>13.91</t>
  </si>
  <si>
    <t>ALAMBRADO</t>
  </si>
  <si>
    <t>13.91.04</t>
  </si>
  <si>
    <t xml:space="preserve">ALAMBRADO PARA QUADRA ESPORTIVA, TUBOS HORIZONTAIS DE 2" E MONTANTES DE 3", E=2MM, H ATÉ 5,00M</t>
  </si>
  <si>
    <t>13.93</t>
  </si>
  <si>
    <t xml:space="preserve">GRELHAS DE AÇO</t>
  </si>
  <si>
    <t>13.93.01</t>
  </si>
  <si>
    <t xml:space="preserve">GRELHA DE AÇO 0,5X0,5 (CXL) PARA CAIXA PASSAGEM/INSPEÇÃO DE 0,3X0,3 (CXL)</t>
  </si>
  <si>
    <t>13.93.02</t>
  </si>
  <si>
    <t xml:space="preserve">GRELHA DE AÇO 0,6X0,6 (CXL) PARA CAIXA PASSAGEM/INSPEÇÃO DE 0,4X0,4 (CXL)</t>
  </si>
  <si>
    <t>13.93.03</t>
  </si>
  <si>
    <t xml:space="preserve">GRELHA DE AÇO 0,8X0,8 (CXL) PARA CAIXA PASSAGEM/INSPEÇÃO DE 0,6X0,6 (CXL)</t>
  </si>
  <si>
    <t>13.93.04</t>
  </si>
  <si>
    <t xml:space="preserve">GRELHA DE AÇO 1,0X1,0 (CXL) PARA CAIXA PASSAGEM/INSPEÇÃO DE 0,8X0,8 (CXL)</t>
  </si>
  <si>
    <t>13.93.05</t>
  </si>
  <si>
    <t xml:space="preserve">GRELHA DE AÇO 1,2X1,2 (CXL) PARA CAIXA PASSAGEM/INSPEÇÃO DE 1,0X1,0 (CXL)</t>
  </si>
  <si>
    <t>14</t>
  </si>
  <si>
    <t>14.05</t>
  </si>
  <si>
    <t xml:space="preserve">REVESTIMENTO COM ARGAMASSA</t>
  </si>
  <si>
    <t>14.05.01</t>
  </si>
  <si>
    <t xml:space="preserve">CHAPISCO APLICADO MANUALMENTE EM ALVENARIAS E ESTRUTURAS DE CONCRETO INTERNAS, ARGAMASSA 1:3 REF 87879</t>
  </si>
  <si>
    <t>14.05.02</t>
  </si>
  <si>
    <t xml:space="preserve">CHAPISCO APLICADO MANUALMENTE EM ALVENARIAS E ESTRUTURAS DE CONCRETO EXTERNAS, ARGAMASSA 1:3 REF 87905</t>
  </si>
  <si>
    <t>14.05.22</t>
  </si>
  <si>
    <t xml:space="preserve">EMBOÇO EM ARGAMASSA 1:3, APLICADO MANUALMENTE EM PAREDES INTERNAS, ESPESSURA ENTRE 10 E 20 MM REF 87535</t>
  </si>
  <si>
    <t>14.05.25</t>
  </si>
  <si>
    <t xml:space="preserve">EMBOÇO EM ARGAMASSA 1:4, APLICADO MANUALMENTE EM PAREDES INTERNAS, ESPESSURA ENTRE 10 E 20 MM REF 87535</t>
  </si>
  <si>
    <t>14.05.27</t>
  </si>
  <si>
    <t xml:space="preserve">EMBOÇO EM ARGAMASSA 1:3, APLICADO MANUALMENTE EM PAREDES EXTERNAS, ESPESSURA ENTRE 20 E 30 MM ADP REF 104233</t>
  </si>
  <si>
    <t>14.05.28</t>
  </si>
  <si>
    <t xml:space="preserve">EMBOÇO EM ARGAMASSA 1:4, APLICADO MANUALMENTE EM PAREDES EXTERNAS, ESPESSURA ENTRE 20 E 30 MM ADP REF 104233</t>
  </si>
  <si>
    <t>14.05.29</t>
  </si>
  <si>
    <t xml:space="preserve">EMBOÇO OU REBOCO EM ARGAMASSA 1:3, APLICADO MANUALMENTE EM TETOS, ESPESSURA ENTRE 10 E 20 MM REF 90408</t>
  </si>
  <si>
    <t>14.05.32</t>
  </si>
  <si>
    <t xml:space="preserve">REBOCO EM ARGAMASSA 1:3, APLICADO MANUALMENTE EM PAREDES INTERNAS, ESPESSURA ENTRE 10 E 20 MM, SEM APLICAÇÃO DE TELA DE REFORÇO REF 104951</t>
  </si>
  <si>
    <t>14.05.36</t>
  </si>
  <si>
    <t xml:space="preserve">REBOCO EM ARGAMASSA 1:4, APLICADO MANUALMENTE EM PAREDES INTERNAS, ESPESSURA ENTRE 10 E 20 MM, SEM APLICAÇÃO DE TELA DE REFORÇO REF 104951</t>
  </si>
  <si>
    <t>14.05.37</t>
  </si>
  <si>
    <t xml:space="preserve">REBOCO EM ARGAMASSA 1:3, APLICADO MANUALMENTE EM PAREDES EXTERNAS, ESPESSURA ENTRE 20 E 30 MM, COM APLICAÇÃO DE TELA DE REFORÇO REF 104233</t>
  </si>
  <si>
    <t>14.05.38</t>
  </si>
  <si>
    <t xml:space="preserve">REBOCO EM ARGAMASSA 1:4, APLICADO MANUALMENTE EM PAREDES EXTERNAS, ESPESSURA ENTRE 20 E 30 MM, COM APLICAÇÃO DE TELA DE REFORÇO REF 104233</t>
  </si>
  <si>
    <t>14.05.39</t>
  </si>
  <si>
    <t xml:space="preserve">REBOCO EM ARGAMASSA 1:3, APLICADO MANUALMENTE EM PAREDES EXTERNAS, ESPESSURA ENTRE 20 E 30 MM, SEM APLICAÇÃO DE TELA DE REFORÇO ADP REF 104233</t>
  </si>
  <si>
    <t>14.05.40</t>
  </si>
  <si>
    <t xml:space="preserve">REBOCO EM ARGAMASSA 1:4, APLICADO MANUALMENTE EM PAREDES EXTERNAS, ESPESSURA ENTRE 20 E 30 MM, SEM APLICAÇÃO DE TELA DE REFORÇO ADP REF 104233</t>
  </si>
  <si>
    <t>14.07</t>
  </si>
  <si>
    <t xml:space="preserve">REVESTIMENTO INTERNO EM GESSO</t>
  </si>
  <si>
    <t>14.07.02</t>
  </si>
  <si>
    <t xml:space="preserve">APLICAÇÃO MANUAL DE GESSO DESEMPENADO EM PAREDES, ESPESSURA 5 MM REF 87418</t>
  </si>
  <si>
    <t>14.07.03</t>
  </si>
  <si>
    <t xml:space="preserve">APLICAÇÃO MANUAL DE GESSO DESEMPENADO EM TETOS, ESPESSURA 5 MM REF 87411</t>
  </si>
  <si>
    <t>14.17</t>
  </si>
  <si>
    <t xml:space="preserve">REVESTIMENTO COM CERÂMICA</t>
  </si>
  <si>
    <t>14.17.22</t>
  </si>
  <si>
    <t xml:space="preserve">REVESTIMENTO DE PAREDES INTERNAS, COM CERÂMICA EXTRA, DIMENSÕES APROXIMADAS DE 30 X 60CM, APLICADAS A MEIA ALTURA DAS PAREDES REF 87275</t>
  </si>
  <si>
    <t>14.17.23</t>
  </si>
  <si>
    <t xml:space="preserve">REVESTIMENTO DE PAREDES INTERNAS, COM CERÂMICA EXTRA, DIMENSÕES APROXIMADAS DE 30 X 60CM, APLICADAS NA ALTURA INTEIRA DAS PAREDES REF 87273</t>
  </si>
  <si>
    <t>14.17.24</t>
  </si>
  <si>
    <t xml:space="preserve">REVESTIMENTO DE PAREDES INTERNAS, COM CERÂMICA EXTRA, DIMENSÕES APROXIMADAS DE 60 X 60CM, APLICADAS A MEIA ALTURA DAS PAREDES REF 104612</t>
  </si>
  <si>
    <t>14.17.25</t>
  </si>
  <si>
    <t xml:space="preserve">REVESTIMENTO DE PAREDES INTERNAS, COM CERÂMICA EXTRA, DIMENSÕES APROXIMADAS DE 60 X 60CM, APLICADAS NA ALTURA INTEIRA DAS PAREDES REF 104611</t>
  </si>
  <si>
    <t>14.17.26</t>
  </si>
  <si>
    <t xml:space="preserve">REVESTIMENTO DE PAREDES INTERNAS, COM PORCELANATO, DIMENSÕES APROXIMADAS DE 30 X 60CM, APLICADAS A MEIA ALTURA DAS PAREDES REF 87275</t>
  </si>
  <si>
    <t>14.17.27</t>
  </si>
  <si>
    <t xml:space="preserve">REVESTIMENTO DE PAREDES INTERNAS, COM PORCELANATO, DIMENSÕES APROXIMADAS DE 30 X 60CM, APLICADAS NA ALTURA INTEIRA DAS PAREDES REF 87273</t>
  </si>
  <si>
    <t>14.17.28</t>
  </si>
  <si>
    <t xml:space="preserve">REVESTIMENTO DE PAREDES INTERNAS, COM PORCELANATO, DIMENSÕES APROXIMADAS DE 60 X 60CM, APLICADAS A MEIA ALTURA DAS PAREDES REF 104612</t>
  </si>
  <si>
    <t>14.17.29</t>
  </si>
  <si>
    <t xml:space="preserve">REVESTIMENTO DE PAREDES INTERNAS, COM PORCELANATO, DIMENSÕES APROXIMADAS DE 60 X 60CM, APLICADAS NA ALTURA INTEIRA DAS PAREDES REF 104611</t>
  </si>
  <si>
    <t>14.17.30</t>
  </si>
  <si>
    <t xml:space="preserve">REVESTIMENTO DE PAREDES EXTERNAS COM PLACAS CERÂMICAS, 10 X 10CM, REF 104588</t>
  </si>
  <si>
    <t>14.17.31</t>
  </si>
  <si>
    <t xml:space="preserve">REVESTIMENTO DE PAREDES EXTERNAS COM PLACAS CERÂMICAS, 7 X 26CM, REF 104588</t>
  </si>
  <si>
    <t>14.21</t>
  </si>
  <si>
    <t xml:space="preserve">REVESTIMENTO COM PEDRA</t>
  </si>
  <si>
    <t>14.21.05</t>
  </si>
  <si>
    <t xml:space="preserve">ARDOSIA 40 X 40 CM</t>
  </si>
  <si>
    <t>14.21.10</t>
  </si>
  <si>
    <t xml:space="preserve">MARMORE BRANCO NACIONAL, E= 2 CM</t>
  </si>
  <si>
    <t>14.21.11</t>
  </si>
  <si>
    <t xml:space="preserve">GRANITO CINZA CORUMBA E=2CM</t>
  </si>
  <si>
    <t>14.35</t>
  </si>
  <si>
    <t xml:space="preserve">COMPLEMENTO PARA ARREMATE CERÂMICO</t>
  </si>
  <si>
    <t>14.35.02</t>
  </si>
  <si>
    <t xml:space="preserve">CANTONEIRA DE ALUMÍNIO PARA ACABAMENTO DE QUINA DS-020</t>
  </si>
  <si>
    <t>15</t>
  </si>
  <si>
    <t xml:space="preserve">PISOS, RODAPÉS, SOLEIRAS E PEITORIS</t>
  </si>
  <si>
    <t>15.02</t>
  </si>
  <si>
    <t xml:space="preserve">PISO DE TRANSIÇÃO</t>
  </si>
  <si>
    <t>15.02.05</t>
  </si>
  <si>
    <t xml:space="preserve">PISO DE TRANSIÇÃO, E= 6,0CM, SEM JUNTA FCK&gt;= 20MPA (MANUAL)</t>
  </si>
  <si>
    <t>15.02.07</t>
  </si>
  <si>
    <t xml:space="preserve">PISO DE TRANSIÇÃO, E= 8,0CM, SEM JUNTA FCK &gt;= 20MPA (MANUAL)</t>
  </si>
  <si>
    <t>15.02.09</t>
  </si>
  <si>
    <t xml:space="preserve">PISO DE TRANSIÇÃO, E= 10,0CM, SEM JUNTA FCK &gt;= 20MPA</t>
  </si>
  <si>
    <t>15.02.15</t>
  </si>
  <si>
    <t xml:space="preserve">PISO DE TRANSIÇÃO, E= 6,0CM, COM JUNTA DE MADEIRA DE 2 X 2M</t>
  </si>
  <si>
    <t>15.02.17</t>
  </si>
  <si>
    <t xml:space="preserve">PISO DE TRANSIÇÃO, E= 8,0CM, COM JUNTA DE MADEIRA DE 2 X 2M</t>
  </si>
  <si>
    <t>15.02.19</t>
  </si>
  <si>
    <t xml:space="preserve">PISO DE TRANSIÇÃO, E= 10,0CM, COM JUNTA DE MADEIRA DE 2 X 2M</t>
  </si>
  <si>
    <t>15.04</t>
  </si>
  <si>
    <t xml:space="preserve">CONTRAPISO DESEMPENADO, COM ARGAMASSA 1:3, SEM JUNTA</t>
  </si>
  <si>
    <t>15.04.05</t>
  </si>
  <si>
    <t xml:space="preserve">CONTRAPISO DESEMPENADO, COM ARGAMASSA 1:3 SEM JUNTA, E= 2,0CM</t>
  </si>
  <si>
    <t>15.04.06</t>
  </si>
  <si>
    <t xml:space="preserve">CONTRAPISO DESEMPENADO, COM ARGAMASSA 1:3 SEM JUNTA, E= 2,5CM</t>
  </si>
  <si>
    <t>15.04.07</t>
  </si>
  <si>
    <t xml:space="preserve">CONTRAPISO DESEMPENADO, COM ARGAMASSA 1:3 SEM JUNTA, E= 3,0CM</t>
  </si>
  <si>
    <t>15.05</t>
  </si>
  <si>
    <t xml:space="preserve">PISO CIMENTO DESEMPENADO FELTRADO, ARGAMASSA 1:3, JUNTA PLÁSTICA 17 X 3M</t>
  </si>
  <si>
    <t>15.05.06</t>
  </si>
  <si>
    <t xml:space="preserve">PISO CIMENTO DESEMPENADO FELTRADO, ARGAMASSA 1:3, E= 2,5CM, COM JUNTA DE 2 X 2M</t>
  </si>
  <si>
    <t>15.05.07</t>
  </si>
  <si>
    <t xml:space="preserve">PISO CIMENTO DESEMPENADO FELTRADO, ARGAMASSA 1:3, E= 3,0CM, COM JUNTA DE 2 X 2M</t>
  </si>
  <si>
    <t>15.05.16</t>
  </si>
  <si>
    <t xml:space="preserve">PISO CIMENTO DESEMPENADO FELTRADO, ARGAMASSA 1:3, E= 2,5CM, COM JUNTA DE 1 X 1M</t>
  </si>
  <si>
    <t>15.05.17</t>
  </si>
  <si>
    <t xml:space="preserve">PISO CIMENTO DESEMPENADO FELTRADO, ARGAMASSA 1:3, E= 3,0CM, COM JUNTA DE 1 X 1M</t>
  </si>
  <si>
    <t>15.05.26</t>
  </si>
  <si>
    <t xml:space="preserve">PISO CIMENTO DESEMPENADO FELTRADO, ARGAMASSA 1:3, E= 2,5CM, COM JUNTA DE 0,60 X 0,60M</t>
  </si>
  <si>
    <t>15.05.27</t>
  </si>
  <si>
    <t xml:space="preserve">PISO CIMENTO DESEMPENADO FELTRADO, ARGAMASSA 1:3, E= 3,0CM, COM JUNTA DE 0,60 X 0,60M</t>
  </si>
  <si>
    <t>15.06</t>
  </si>
  <si>
    <t xml:space="preserve">PISO CIMENTADO NATADO COM ARGAMASSA 1:3, SEM JUNTA</t>
  </si>
  <si>
    <t>15.06.05</t>
  </si>
  <si>
    <t xml:space="preserve">PISO CIMENTADO NATADO COM ARGAMASSA 1:3, SEM JUNTA, E= 2,0CM</t>
  </si>
  <si>
    <t>15.06.06</t>
  </si>
  <si>
    <t xml:space="preserve">PISO CIMENTADO NATADO COM ARGAMASSA 1:3, SEM JUNTA, E= 2,5CM</t>
  </si>
  <si>
    <t>15.06.07</t>
  </si>
  <si>
    <t xml:space="preserve">PISO CIMENTADO NATADO COM ARGAMASSA 1:3, SEM JUNTA, E= 3,0CM</t>
  </si>
  <si>
    <t>15.07</t>
  </si>
  <si>
    <t xml:space="preserve">PISO CIMENTADO NATADO COM ARGAMASSA 1:3 JUNTA PLÁSTICA 17 x 3MM</t>
  </si>
  <si>
    <t>15.07.06</t>
  </si>
  <si>
    <t xml:space="preserve">PISO CIMENTADO NATADO COM ARGAMASSA 1:3, E= 2,5CM COM JUNTA DE 2 X 2M</t>
  </si>
  <si>
    <t>15.07.07</t>
  </si>
  <si>
    <t xml:space="preserve">PISO CIMENTADO NATADO COM ARGAMASSA 1:3, E= 3,0CM COM JUNTA DE 2 X 2M</t>
  </si>
  <si>
    <t>15.07.16</t>
  </si>
  <si>
    <t xml:space="preserve">PISO CIMENTADO NATADO COM ARGAMASSA 1:3, E= 2,5CM COM JUNTA DE 1 X 1M</t>
  </si>
  <si>
    <t>15.07.17</t>
  </si>
  <si>
    <t xml:space="preserve">PISO CIMENTADO NATADO COM ARGAMASSA 1:3, E= 3,0CM COM JUNTA DE 1 X 1M</t>
  </si>
  <si>
    <t>15.07.26</t>
  </si>
  <si>
    <t xml:space="preserve">PISO CIMENTADO NATADO COM ARGAMASSA 1:3, E= 2,5CM COM JUNTA DE 0,60 X 0,60M</t>
  </si>
  <si>
    <t>15.07.27</t>
  </si>
  <si>
    <t xml:space="preserve">PISO CIMENTADO NATADO COM ARGAMASSA 1:3, E= 3,0CM COM JUNTA DE 0,60 X 0,60M</t>
  </si>
  <si>
    <t>15.08</t>
  </si>
  <si>
    <t xml:space="preserve">PISO CIMENTADO ACABAMENTO LISO, ARGAMASSA 1:3, JUNTA SECA</t>
  </si>
  <si>
    <t>15.08.01</t>
  </si>
  <si>
    <t xml:space="preserve">PISO CIMENTADO ACABAMENTO LISO, ARGAMASSA 1:3, JUNTA SECA, E= 2,0CM</t>
  </si>
  <si>
    <t>15.08.02</t>
  </si>
  <si>
    <t xml:space="preserve">PISO CIMENTADO ACABAMENTO LISO, ARGAMASSA 1:3, JUNTA SECA, E= 3,0CM</t>
  </si>
  <si>
    <t>15.15</t>
  </si>
  <si>
    <t>15.15.05</t>
  </si>
  <si>
    <t xml:space="preserve">TACO DE IPÊ EXTRA 7 X 21 CM</t>
  </si>
  <si>
    <t>15.17</t>
  </si>
  <si>
    <t>15.17.23</t>
  </si>
  <si>
    <t xml:space="preserve">ASSENTAMENTO PISO CERÂMICO, PLACAS ATÉ 2025 CM2, EM AMBIENTES DE ÁREA MENOR QUE 5 M2 REF 87246</t>
  </si>
  <si>
    <t>15.17.24</t>
  </si>
  <si>
    <t xml:space="preserve">ASSENTAMENTO PISO CERÂMICO, PLACAS ATÉ 2025 CM2, EM AMBIENTES DE ÁREA ENTRE 5 E 10 M2 REF 87247</t>
  </si>
  <si>
    <t>15.17.25</t>
  </si>
  <si>
    <t xml:space="preserve">ASSENTAMENTO PISO CERÂMICO, PLACAS ATÉ 2025 CM2, EM AMBIENTES DE ÁREA MAIOR QUE 10 M2 REF 87248</t>
  </si>
  <si>
    <t>15.20</t>
  </si>
  <si>
    <t xml:space="preserve">PISO DE PEDRA EM PLACAS</t>
  </si>
  <si>
    <t>15.20.05</t>
  </si>
  <si>
    <t xml:space="preserve">PISO DE ARDÓSIA 40 X 40CM</t>
  </si>
  <si>
    <t>15.20.07</t>
  </si>
  <si>
    <t xml:space="preserve">PISO DE MÁRMORE BRANCO NACIONAL E= 2CM</t>
  </si>
  <si>
    <t>15.20.09</t>
  </si>
  <si>
    <t xml:space="preserve">PISO DE MÁRMORE BRANCO NACIONAL E= 3CM</t>
  </si>
  <si>
    <t>15.22</t>
  </si>
  <si>
    <t xml:space="preserve">PISO DE LADRILHO HIDRÁULICO</t>
  </si>
  <si>
    <t>15.22.05</t>
  </si>
  <si>
    <t xml:space="preserve">PISO DE LADRILHO HIDRÁULICO 20 X 20CM, NA COR NATURAL</t>
  </si>
  <si>
    <t>15.22.10</t>
  </si>
  <si>
    <t xml:space="preserve">PISO DE LADRILHO HIDRÁULICO 20 X 20CM, DIRECIONAL EM COR AMARELA/VERMELHA</t>
  </si>
  <si>
    <t>15.22.11</t>
  </si>
  <si>
    <t xml:space="preserve">PISO DE LADRILHO HIDRÁULICO 20 X 20CM, TATIL EM COR AMARELA/VERMELHA</t>
  </si>
  <si>
    <t>15.25</t>
  </si>
  <si>
    <t xml:space="preserve">PISO VINÍLICO E DE BORRACHA</t>
  </si>
  <si>
    <t>15.25.05</t>
  </si>
  <si>
    <t xml:space="preserve">PISO VINÍLICO 30 X 30 CM E= 2MM FIXADO COM COLA</t>
  </si>
  <si>
    <t>15.25.25</t>
  </si>
  <si>
    <t xml:space="preserve">PISO DE BORRACHA PASTILHADO 50X50CMX3MM COM COLA PLURIGOMA</t>
  </si>
  <si>
    <t>15.25.26</t>
  </si>
  <si>
    <t xml:space="preserve">PISO DE BORRACHA RECICLADA COR PRETA (PLAYGROUND) 50x50CM 15MM</t>
  </si>
  <si>
    <t>15.25.27</t>
  </si>
  <si>
    <t xml:space="preserve">PISO EM BORRACHA MONOLÍTICA, 70MM, BASE PRETA 60MM E CAMADA PIGMENTADA 10MM</t>
  </si>
  <si>
    <t>15.33</t>
  </si>
  <si>
    <t xml:space="preserve">PISO DE TIJOLO</t>
  </si>
  <si>
    <t>15.33.05</t>
  </si>
  <si>
    <t xml:space="preserve">PISO DE TIJOLO CERÂMICO MACIÇO PRENSADO, TIPO MORGAN OU EQUIVALENTE</t>
  </si>
  <si>
    <t>15.35</t>
  </si>
  <si>
    <t xml:space="preserve">PISO DE CONCRETO </t>
  </si>
  <si>
    <t>15.35.01</t>
  </si>
  <si>
    <t xml:space="preserve">PASSEIO / PISO DE CONCRETO, 20MPA, H=6CM, JUNTA MANUAL A CADA 2M</t>
  </si>
  <si>
    <t>15.35.02</t>
  </si>
  <si>
    <t xml:space="preserve">PASSEIO / PISO DE CONCRETO, 20MPA, H=8CM (CONCRETO 6CM, ARGAMASSA 2CM), JUNTA MANUAL A CADA 2M</t>
  </si>
  <si>
    <t>15.35.03</t>
  </si>
  <si>
    <t xml:space="preserve">PASSEIO / PISO DE CONCRETO ARMADO, 20MPA, H=8CM, JUNTA MANUAL A CADA 2M</t>
  </si>
  <si>
    <t>15.35.04</t>
  </si>
  <si>
    <t xml:space="preserve">PASSEIO / PISO DE CONCRETO USINADO ARMADO, 20MPA, H=8CM, JUNTA SERRADA A CADA 3M</t>
  </si>
  <si>
    <t>15.35.05</t>
  </si>
  <si>
    <t xml:space="preserve">PASSEIO / PISO DE CONCRETO ARMADO POLIDO, 30MPA, H=8CM, JUNTA SERRADA A CADA 3M</t>
  </si>
  <si>
    <t>15.35.34</t>
  </si>
  <si>
    <t xml:space="preserve">APLICAÇÃO DE LONA PLÁSTICA (150 MICRA) PARA EXECUÇÃO DE PAVIMENTOS DE CONCRETO REF 97113</t>
  </si>
  <si>
    <t>15.35.35</t>
  </si>
  <si>
    <t xml:space="preserve">APLICAÇÃO DE LONA PLÁSTICA (200 MICRA) PARA EXECUÇÃO DE PAVIMENTOS DE CONCRETO REF 97113</t>
  </si>
  <si>
    <t>15.37</t>
  </si>
  <si>
    <t xml:space="preserve">CALÇADA PORTUGUESA</t>
  </si>
  <si>
    <t>15.37.05</t>
  </si>
  <si>
    <t xml:space="preserve">CALÇADA PORTUGUESA - FORNECIMENTO E ASSENTAMENTO, INCLUSIVE COLCHÃO</t>
  </si>
  <si>
    <t>15.37.10</t>
  </si>
  <si>
    <t xml:space="preserve">REMOÇÃO E REASSENTAMENTO DE CALÇADA PORTUGUESA</t>
  </si>
  <si>
    <t>15.40</t>
  </si>
  <si>
    <t>15.40.04</t>
  </si>
  <si>
    <t xml:space="preserve">RODAPÉ DE SUCUPIRA OU IPÊ H= 7CM</t>
  </si>
  <si>
    <t>15.46</t>
  </si>
  <si>
    <t xml:space="preserve">RODAPÉ DE PEDRA</t>
  </si>
  <si>
    <t>15.46.02</t>
  </si>
  <si>
    <t xml:space="preserve">RODAPÉ DE ARDÓSIA H= 5CM</t>
  </si>
  <si>
    <t>15.46.04</t>
  </si>
  <si>
    <t xml:space="preserve">RODAPÉ DE ARDÓSIA H= 7CM</t>
  </si>
  <si>
    <t>15.46.08</t>
  </si>
  <si>
    <t xml:space="preserve">RODAPÉ DE MÁRMORE BRANCO, H= 7CM</t>
  </si>
  <si>
    <t>15.48</t>
  </si>
  <si>
    <t xml:space="preserve">RODAPÉ DE ARGAMASSA 1:3</t>
  </si>
  <si>
    <t>15.48.02</t>
  </si>
  <si>
    <t xml:space="preserve">RODAPÉ DE ARGAMASSA 1:3, H= 5CM</t>
  </si>
  <si>
    <t>15.48.04</t>
  </si>
  <si>
    <t xml:space="preserve">RODAPÉ DE ARGAMASSA 1:3, H= 7CM</t>
  </si>
  <si>
    <t>15.54</t>
  </si>
  <si>
    <t xml:space="preserve">SOLEIRA DE PEDRA</t>
  </si>
  <si>
    <t>15.54.02</t>
  </si>
  <si>
    <t xml:space="preserve">SOLEIRA DE MÁRMORE BRANCO, E= 2CM</t>
  </si>
  <si>
    <t>15.54.03</t>
  </si>
  <si>
    <t xml:space="preserve">SOLEIRA DE MÁRMORE BRANCO, E= 3CM</t>
  </si>
  <si>
    <t>15.54.05</t>
  </si>
  <si>
    <t xml:space="preserve">SOLEIRA DE ARDÓSIA, E= 2CM</t>
  </si>
  <si>
    <t>15.54.07</t>
  </si>
  <si>
    <t xml:space="preserve">SOLEIRA DE GRANITO CINZA CORUMBÁ E= 2CM</t>
  </si>
  <si>
    <t>15.58</t>
  </si>
  <si>
    <t xml:space="preserve">PEITORIL DE PEDRA</t>
  </si>
  <si>
    <t>15.58.02</t>
  </si>
  <si>
    <t xml:space="preserve">PEITORIL DE MÁRMORE BRANCO, E= 2CM</t>
  </si>
  <si>
    <t>15.58.03</t>
  </si>
  <si>
    <t xml:space="preserve">PEITORIL DE MÁRMORE BRANCO, E= 3CM</t>
  </si>
  <si>
    <t>15.58.05</t>
  </si>
  <si>
    <t xml:space="preserve">PEITORIL DE ARDÓSIA, E= 2CM</t>
  </si>
  <si>
    <t>15.60</t>
  </si>
  <si>
    <t>15.60.20</t>
  </si>
  <si>
    <t xml:space="preserve">PEITORIL DE CONCRETO, FCK &gt;= 20MPA, L= 20CM</t>
  </si>
  <si>
    <t>15.60.25</t>
  </si>
  <si>
    <t xml:space="preserve">PEITORIL DE CONCRETO, FCK &gt;= 20MPA, L= 25CM</t>
  </si>
  <si>
    <t>15.60.36</t>
  </si>
  <si>
    <t xml:space="preserve">PEITORIL DE CONCRETO, FCK &gt;= 20MPA, L= 36CM</t>
  </si>
  <si>
    <t>15.60.40</t>
  </si>
  <si>
    <t xml:space="preserve">PEITORIL DE CONCRETO, FCK &gt;= 20MPA, L= 40CM</t>
  </si>
  <si>
    <t>15.60.56</t>
  </si>
  <si>
    <t xml:space="preserve">PEITORIL DE CONCRETO, FCK &gt;= 20MPA, L= 56CM</t>
  </si>
  <si>
    <t>15.60.60</t>
  </si>
  <si>
    <t xml:space="preserve">PEITORIL DE CONCRETO, FCK &gt;= 20MPA, PARA J1, COM C=2,20M</t>
  </si>
  <si>
    <t>15.60.61</t>
  </si>
  <si>
    <t xml:space="preserve">PEITORIL DE CONCRETO, FCK &gt;= 20MPA, PARA J7, COM C=3,20M</t>
  </si>
  <si>
    <t>15.63</t>
  </si>
  <si>
    <t xml:space="preserve">LANÇAMENTO ESPALHAMENTO E COMPACTAÇÃO DE SOLOS EM ÁREA DE PASSEIOS</t>
  </si>
  <si>
    <t>15.63.01</t>
  </si>
  <si>
    <t xml:space="preserve">LANÇAMENTO, ESPALHAMENTO E COMPACTAÇÃO DE SOLO EM ÁREA DE PASSEIO</t>
  </si>
  <si>
    <t>16</t>
  </si>
  <si>
    <t xml:space="preserve">VIDROS, ESPELHOS E ACESSÓRIOS</t>
  </si>
  <si>
    <t>16.02</t>
  </si>
  <si>
    <t>VIDROS</t>
  </si>
  <si>
    <t>16.02.01</t>
  </si>
  <si>
    <t xml:space="preserve">VIDRO LISO INCOLOR, E = 4 MM, EM ESQUADRIA DE ALUMÍNIO OU PVC, FIXADO COM BAGUETE, FORNECIMENTO E INSTALAÇÃO REF 102162</t>
  </si>
  <si>
    <t>16.02.04</t>
  </si>
  <si>
    <t xml:space="preserve">VIDRO LISO INCOLOR, E = 5 MM, EM ESQUADRIA DE ALUMÍNIO OU PVC, FIXADO COM BAGUETE, FORNECIMENTO E INSTALAÇÃO REF 102164</t>
  </si>
  <si>
    <t>16.02.05</t>
  </si>
  <si>
    <t xml:space="preserve">VIDRO LISO INCOLOR, E = 6 MM, EM ESQUADRIA DE ALUMÍNIO OU PVC, FIXADO COM BAGUETE, FORNECIMENTO E INSTALAÇÃO REF 102166</t>
  </si>
  <si>
    <t>16.02.20</t>
  </si>
  <si>
    <t xml:space="preserve">VIDRO IMPRESSO, E = 4 MM, EM ESQUADRIA DE ALUMÍNIO OU PVC, FIXADO COM BAGUETE, FORNECIMENTO E INSTALAÇÃO REF 102170</t>
  </si>
  <si>
    <t>16.02.30</t>
  </si>
  <si>
    <t xml:space="preserve">VIDRO ARAMADO, E = 6 MM, EM ESQUADRIA DE ALUMÍNIO OU PVC, FIXADO COM BAGUETE, FORNECIMENTO E INSTALAÇÃO REF 102171</t>
  </si>
  <si>
    <t>16.02.31</t>
  </si>
  <si>
    <t xml:space="preserve">VIDRO ARAMADO, E = 7 MM, EM ESQUADRIA DE ALUMÍNIO OU PVC, FIXADO COM BAGUETE, FORNECIMENTO E INSTALAÇÃO REF 102172</t>
  </si>
  <si>
    <t>16.02.40</t>
  </si>
  <si>
    <t xml:space="preserve">VIDRO LAMINADO, E = 8 MM, FIXADO COM SILICONE ESTRUTURAL EM CORTINA DE VIDRO, FORNECIMENTO E INSTALAÇÃO ADP REF 102173</t>
  </si>
  <si>
    <t>16.02.41</t>
  </si>
  <si>
    <t xml:space="preserve">VIDRO LAMINADO, E = 12 MM, FIXADO COM SILICONE ESTRUTURAL EM CORTINA DE VIDRO, FORNECIMENTO E INSTALAÇÃO ADP REF 102174</t>
  </si>
  <si>
    <t>16.02.42</t>
  </si>
  <si>
    <t xml:space="preserve">VIDRO LAMINADO, E = 15 MM, FIXADO COM SILICONE ESTRUTURAL EM CORTINA DE VIDRO, FORNECIMENTO E INSTALAÇÃO ADP REF 102175</t>
  </si>
  <si>
    <t>16.02.43</t>
  </si>
  <si>
    <t xml:space="preserve">VIDRO LAMINADO, E = 8 MM, ENCAIXADO EM PERFIL U, FORNECIMENTO E INSTALAÇÃO ADP REF 102176</t>
  </si>
  <si>
    <t>16.02.44</t>
  </si>
  <si>
    <t xml:space="preserve">VIDRO LAMINADO, E = 12 MM, ENCAIXADO EM PERFIL U, FORNECIMENTO E INSTALAÇÃO ADP REF 102177</t>
  </si>
  <si>
    <t>16.02.45</t>
  </si>
  <si>
    <t xml:space="preserve">VIDRO LAMINADO, E = 15 MM, ENCAIXADO EM PERFIL U, FORNECIMENTO E INSTALAÇÃO REF 102178</t>
  </si>
  <si>
    <t>16.02.50</t>
  </si>
  <si>
    <t xml:space="preserve">VIDRO TEMPERADO, E = 6 MM, ENCAIXADO EM PERFIL U, FORNECIMENTO E INSTALAÇÃO REF 102179</t>
  </si>
  <si>
    <t>16.02.51</t>
  </si>
  <si>
    <t xml:space="preserve">VIDRO TEMPERADO, E = 8 MM, ENCAIXADO EM PERFIL U, FORNECIMENTO E INSTALAÇÃO REF 102180</t>
  </si>
  <si>
    <t>16.02.52</t>
  </si>
  <si>
    <t xml:space="preserve">VIDRO TEMPERADO, E = 10 MM, ENCAIXADO EM PERFIL U, FORNECIMENTO E INSTALAÇÃO REF 102181</t>
  </si>
  <si>
    <t>16.20</t>
  </si>
  <si>
    <t>ESPELHOS</t>
  </si>
  <si>
    <t>16.20.20</t>
  </si>
  <si>
    <t xml:space="preserve">ESPELHO CRISTAL, E = 4 MM, APARAFUSADO, ÁREA MENOR OU IGUAL A 1,0 M2, FORNECIMENTO E INSTALAÇÃO REF 102143</t>
  </si>
  <si>
    <t>16.20.30</t>
  </si>
  <si>
    <t xml:space="preserve">ESPELHO CRISTAL, E = 4 MM, ADERIDO COM ADESIVO FIXA-ESPELHO E FITA DUPLA-FACE, FORNECIMENTO E INSTALAÇÃO ADP REF 102146</t>
  </si>
  <si>
    <t>16.20.40</t>
  </si>
  <si>
    <t xml:space="preserve">ESPELHO CRISTAL, E = 4 MM, ADERIDO COM ADESIVO FIXA-ESPELHO, FORNECIMENTO E INSTALAÇÃO ADP REF 102147</t>
  </si>
  <si>
    <t>17</t>
  </si>
  <si>
    <t>17.03</t>
  </si>
  <si>
    <t xml:space="preserve">PINTURA EXTERNA</t>
  </si>
  <si>
    <t>17.03.01</t>
  </si>
  <si>
    <t xml:space="preserve">EMASSAMENTO COM MASSA ACRÍLICA E LIXAMENTO EM PAREDES EXTERNAS, UMA DEMÃO, ADP REF 96130</t>
  </si>
  <si>
    <t>17.03.02</t>
  </si>
  <si>
    <t xml:space="preserve">EMASSAMENTO COM MASSA ACRÍLICA E LIXAMENTO EM PAREDES EXTERNAS, DUAS DEMÃOS, ADP REF 96135</t>
  </si>
  <si>
    <t>17.03.05</t>
  </si>
  <si>
    <t xml:space="preserve">APLICAÇÃO MANUAL DE FUNDO SELADOR ACRÍLICO EM PAREDES EXTERNAS REF 88415</t>
  </si>
  <si>
    <t>17.03.07</t>
  </si>
  <si>
    <t xml:space="preserve">APLICAÇÃO MANUAL DE FUNDO PREPARADOR DE SUPERFÍCIE EM PAREDES EXTERNAS REF 88415</t>
  </si>
  <si>
    <t>17.03.21</t>
  </si>
  <si>
    <t xml:space="preserve">PINTURA COM TINTA ACRÍLICA FOSCA EM PAREDES EXTERNAS, APLICAÇÃO MANUAL, DUAS DEMÃOS REF 95626</t>
  </si>
  <si>
    <t>17.03.26</t>
  </si>
  <si>
    <t xml:space="preserve">PINTURA COM TINTA ACRÍLICA SEMI BRILHO EM PAREDES EXTERNAS, APLICAÇÃO MANUAL, DUAS DEMÃOS REF 95626</t>
  </si>
  <si>
    <t>17.03.27</t>
  </si>
  <si>
    <t xml:space="preserve">PINTURA COM ESMALTE SINTÉTICO ALTO BRILHO EM PAREDES EXTERNAS, APLICAÇÃO MANUAL, DUAS DEMÃOS REF 95626</t>
  </si>
  <si>
    <t>17.04</t>
  </si>
  <si>
    <t xml:space="preserve">PINTURA INTERNA</t>
  </si>
  <si>
    <t>17.04.01</t>
  </si>
  <si>
    <t xml:space="preserve">EMASSAMENTO COM MASSA PVA E LIXAMENTO EM TETOS DE ÁREAS INTERNAS, UMA DEMÃO REF 88494</t>
  </si>
  <si>
    <t>17.04.02</t>
  </si>
  <si>
    <t xml:space="preserve">EMASSAMENTO COM MASSA PVA E LIXAMENTO EM TETOS DE ÁREAS INTERNAS, DUAS DEMÃOS REF 88496</t>
  </si>
  <si>
    <t>17.04.03</t>
  </si>
  <si>
    <t xml:space="preserve">EMASSAMENTO COM MASSA PVA E LIXAMENTO EM PAREDES INTERNAS, UMA DEMÃO REF 88495</t>
  </si>
  <si>
    <t>17.04.04</t>
  </si>
  <si>
    <t xml:space="preserve">EMASSAMENTO COM MASSA PVA E LIXAMENTO EM PAREDES INTERNAS, DUAS DEMÃOS REF 88497</t>
  </si>
  <si>
    <t>17.04.05</t>
  </si>
  <si>
    <t xml:space="preserve">APLICAÇÃO MANUAL DE FUNDO SELADOR ACRÍLICO EM TETOS DE ÁREAS INTERNAS REF 88484</t>
  </si>
  <si>
    <t>17.04.06</t>
  </si>
  <si>
    <t xml:space="preserve">APLICAÇÃO MANUAL DE FUNDO SELADOR ACRÍLICO EM PAREDES INTERNAS REF 88485</t>
  </si>
  <si>
    <t>17.04.07</t>
  </si>
  <si>
    <t xml:space="preserve">APLICAÇÃO MANUAL DE FUNDO PREPARADOR EM TETOS DE ÁREAS INTERNAS REF 88484</t>
  </si>
  <si>
    <t>17.04.08</t>
  </si>
  <si>
    <t xml:space="preserve">APLICAÇÃO MANUAL DE FUNDO PREPARADOR EM PAREDES INTERNAS REF 88485</t>
  </si>
  <si>
    <t>17.04.21</t>
  </si>
  <si>
    <t xml:space="preserve">PINTURA COM TINTA ACRÍLICA FOSCA EM TETOS DE ÁREAS INTERNAS, APLICAÇÃO MANUAL, DUAS DEMÃOS REF 88488</t>
  </si>
  <si>
    <t>17.04.22</t>
  </si>
  <si>
    <t xml:space="preserve">PINTURA COM TINTA ACRÍLICA FOSCA EM PAREDES INTERNAS, APLICAÇÃO MANUAL, DUAS DEMÃOS REF 88489</t>
  </si>
  <si>
    <t>17.04.26</t>
  </si>
  <si>
    <t xml:space="preserve">PINTURA COM TINTA ACRÍLICA SEMI BRILHO EM TETOS DE ÁREAS INTERNAS, APLICAÇÃO MANUAL, DUAS DEMÃOS REF 88488</t>
  </si>
  <si>
    <t>17.04.27</t>
  </si>
  <si>
    <t xml:space="preserve">PINTURA COM TINTA ACRÍLICA SEMI BRILHO EM PAREDES INTERNAS, APLICAÇÃO MANUAL, DUAS DEMÃOS REF 88489</t>
  </si>
  <si>
    <t>17.04.28</t>
  </si>
  <si>
    <t xml:space="preserve">PINTURA COM ESMALTE SINTÉTICO ACETINADO EM PAREDES INTERNAS, APLICAÇÃO MANUAL, DUAS DEMÃOS REF 88489</t>
  </si>
  <si>
    <t>17.06</t>
  </si>
  <si>
    <t xml:space="preserve">PINTURA DE PISO</t>
  </si>
  <si>
    <t>17.06.01</t>
  </si>
  <si>
    <t xml:space="preserve">PREPARO DO PISO CIMENTADO PARA PINTURA - LIXAMENTO E LIMPEZA REF 102488</t>
  </si>
  <si>
    <t>17.06.11</t>
  </si>
  <si>
    <t xml:space="preserve">PINTURA DE PISO COM TINTA EPÓXI, APLICAÇÃO MANUAL, 2 DEMÃOS, INCLUSO PRIMER EPÓXI REF 102494</t>
  </si>
  <si>
    <t>17.06.21</t>
  </si>
  <si>
    <t xml:space="preserve">PINTURA DE PISO COM TINTA ACRÍLICA, APLICAÇÃO MANUAL, 2 DEMÃOS, INCLUSO FUNDO PREPARADOR REF 102491</t>
  </si>
  <si>
    <t>17.06.22</t>
  </si>
  <si>
    <t xml:space="preserve">PINTURA DE PISO COM TINTA ACRÍLICA, APLICAÇÃO MANUAL, 3 DEMÃOS, INCLUSO FUNDO PREPARADOR REF 102492</t>
  </si>
  <si>
    <t>17.06.31</t>
  </si>
  <si>
    <t xml:space="preserve">PINTURA DE MEIO FIO, COM TINTA ACRÍLICA, DUAS DEMÃOS</t>
  </si>
  <si>
    <t>17.08</t>
  </si>
  <si>
    <t xml:space="preserve">PINTURA METÁLICA</t>
  </si>
  <si>
    <t>17.08.01</t>
  </si>
  <si>
    <t xml:space="preserve">PREPARO DA SUPERFÍCIE METÁLICA PARA PINTURA - LIXAMENTO MANUAL REF 100717</t>
  </si>
  <si>
    <t>17.08.11</t>
  </si>
  <si>
    <t xml:space="preserve">APLICAÇÃO MANUAL DE FUNDO (TIPO ZARCÃO) EM SUPERFÍCIES METÁLICAS (POR DEMÃO) REF 100722</t>
  </si>
  <si>
    <t>17.08.21</t>
  </si>
  <si>
    <t xml:space="preserve">PINTURA COM ESMALTE SINTÉTICO FOSCO 2 EM 1 (FUNDO E ACABAMENTO) EM SUPERFÍCIE METÁLICA, APLICAÇÃO MANUAL, (POR DEMÃO) REF 100726</t>
  </si>
  <si>
    <t>17.08.22</t>
  </si>
  <si>
    <t xml:space="preserve">PINTURA COM ESMALTE SINTÉTICO FOSCO EM SUPERFÍCIE METÁLICA, APLICAÇÃO MANUAL, DUAS DEMÃOS REF 100762</t>
  </si>
  <si>
    <t>17.08.23</t>
  </si>
  <si>
    <t xml:space="preserve">PINTURA COM ESMALTE SINTÉTICO ACETINADO EM SUPERFÍCIE METÁLICA, EXCETO PERFIL, APLICAÇÃO MANUAL, DUAS DEMÃOS REF 100758</t>
  </si>
  <si>
    <t>17.08.24</t>
  </si>
  <si>
    <t xml:space="preserve">PINTURA COM ESMALTE SINTÉTICO ALTO BRILHO EM SUPERFÍCIE METÁLICA, EXCETO PERFIL, APLICAÇÃO MANUAL, DUAS DEMÃOS REF 100760</t>
  </si>
  <si>
    <t>17.10</t>
  </si>
  <si>
    <t xml:space="preserve">PINTURA EM MADEIRA</t>
  </si>
  <si>
    <t>17.10.01</t>
  </si>
  <si>
    <t xml:space="preserve">PREPARO DE SUPERFÍCIE DE MADEIRA PARA PINTURA - LIXAMENTO MANUAL REF 102193</t>
  </si>
  <si>
    <t>17.10.02</t>
  </si>
  <si>
    <t xml:space="preserve">LIXAMENTO + APLICAÇÃO DE FUNDO PREPARADOR EM SUPERFÍCIE DE MADEIRA REF 102197</t>
  </si>
  <si>
    <t>17.10.03</t>
  </si>
  <si>
    <t xml:space="preserve">LIXAMENTO + APLICAÇÃO DE MASSA ACRÍLICA EM SUPERFÍCIE DE MADEIRA REF 102201</t>
  </si>
  <si>
    <t>17.10.11</t>
  </si>
  <si>
    <t xml:space="preserve">APLICAÇÃO MANUAL DE VERNIZ SINTÉTICO EM SUPERFÍCIES DE MADEIRA, DUAS DEMÃOS REF 102213</t>
  </si>
  <si>
    <t>17.10.12</t>
  </si>
  <si>
    <t xml:space="preserve">APLICAÇÃO MANUAL DE VERNIZ POLIURETÂNICO EM SUPERFÍCIES DE MADEIRA, DUAS DEMÃOS REF 102215</t>
  </si>
  <si>
    <t>17.10.13</t>
  </si>
  <si>
    <t xml:space="preserve">APLICAÇÃO MANUAL DE PINTURA IMUNIZANTE EM SUPERFÍCIES DE MADEIRA, DUAS DEMÃOS REF 102234</t>
  </si>
  <si>
    <t>17.10.21</t>
  </si>
  <si>
    <t xml:space="preserve">PINTURA COM ESMALTE SINTÉTICO FOSCO EM SUPERFÍCIE DE MADEIRA, APLICAÇÃO MANUAL, DUAS DEMÃOS REF 102218</t>
  </si>
  <si>
    <t>17.10.22</t>
  </si>
  <si>
    <t xml:space="preserve">PINTURA COM ESMALTE SINTÉTICO ACETINADO EM SUPERFÍCIE DE MADEIRA, APLICAÇÃO MANUAL, DUAS DEMÃOS REF 102219</t>
  </si>
  <si>
    <t>17.10.23</t>
  </si>
  <si>
    <t xml:space="preserve">PINTURA COM ESMALTE SINTÉTICO ALTO BRILHO EM SUPERFÍCIE DE MADEIRA, APLICAÇÃO MANUAL, DUAS DEMÃOS REF 102220</t>
  </si>
  <si>
    <t>17.44</t>
  </si>
  <si>
    <t xml:space="preserve">TRATAMENTO (SUPERFÍCIE CONCRETO, PEDRAS, ALVENARIA, CERÂMICOS)</t>
  </si>
  <si>
    <t>17.44.01</t>
  </si>
  <si>
    <t xml:space="preserve">POLIMENTO, INCLUSIVE ESTUCAMENTO DE CONCRETO APARENTE</t>
  </si>
  <si>
    <t>17.44.03</t>
  </si>
  <si>
    <t xml:space="preserve">VERNIZ ACRÍLICO SOBRE CONCRETO APARENTE - 2 DEMÃOS</t>
  </si>
  <si>
    <t>17.44.05</t>
  </si>
  <si>
    <t xml:space="preserve">SILICONE SOBRE CONCRETO</t>
  </si>
  <si>
    <t>17.44.07</t>
  </si>
  <si>
    <t xml:space="preserve">SILICONE SOBRE ALVENARIA, PEDRA OU CERÂMICOS</t>
  </si>
  <si>
    <t>18</t>
  </si>
  <si>
    <t xml:space="preserve">SERVIÇOS DIVERSOS</t>
  </si>
  <si>
    <t>18.02</t>
  </si>
  <si>
    <t xml:space="preserve">EQUIPAMENTOS ESPORTIVOS</t>
  </si>
  <si>
    <t>18.02.05</t>
  </si>
  <si>
    <t xml:space="preserve">TRAVE FUTEBOL DE SALÃO D= 76MM COM REDE NYLON DUPLO</t>
  </si>
  <si>
    <t>18.02.08</t>
  </si>
  <si>
    <t xml:space="preserve">TRAVE FUTEBOL DE CAMPO D= 100MM COM REDE NYLON DUPLO</t>
  </si>
  <si>
    <t>18.02.13</t>
  </si>
  <si>
    <t xml:space="preserve">REDE VÔLEI COM MASTROS D= 76MM</t>
  </si>
  <si>
    <t>18.02.17</t>
  </si>
  <si>
    <t xml:space="preserve">REDE DE PETECA COM MASTROS D= 76MM</t>
  </si>
  <si>
    <t>18.02.23</t>
  </si>
  <si>
    <t xml:space="preserve">TABELA BASQUETE OFICIAL COM ESTRUTURA SUPORTE PISO</t>
  </si>
  <si>
    <t>18.05</t>
  </si>
  <si>
    <t>PLACAS</t>
  </si>
  <si>
    <t>18.05.03</t>
  </si>
  <si>
    <t xml:space="preserve">PLACAS DE DENOMINAÇÃO DE RUA, EM FERRO ESMALTADO 45 X 20CM</t>
  </si>
  <si>
    <t>18.05.05</t>
  </si>
  <si>
    <t xml:space="preserve">PLACAS DE INAUGURAÇÃO, EM ALUMÍNIO FUNDIDO 60 X 40CM</t>
  </si>
  <si>
    <t>18.05.17</t>
  </si>
  <si>
    <t xml:space="preserve">PLACAS DE ALUMÍNIO FUNDIDO 3 X 3CM COM NUMERAÇÃO DE PORTA</t>
  </si>
  <si>
    <t>18.05.21</t>
  </si>
  <si>
    <t xml:space="preserve">CHAPINHA DE ALUMÍNIO/LATÃO, D= 3CM, COM Nº IMPRESSO</t>
  </si>
  <si>
    <t>18.05.22</t>
  </si>
  <si>
    <t xml:space="preserve">PLACA ALUMÍNIO ANODIZADO NATURAL 25 X 25CM, E= 1,5MM PARA IDENTIFICAÇÃO</t>
  </si>
  <si>
    <t>18.05.23</t>
  </si>
  <si>
    <t xml:space="preserve">PLACA CHAPA AÇO ESCOVADO 25 X 12CM, E=1,0MM PARA IDENTIFICAÇÃO</t>
  </si>
  <si>
    <t>18.05.24</t>
  </si>
  <si>
    <t xml:space="preserve">PLACA ALUMÍNIO ANODIZADO 70 X 61CM ,FIXADA COM METALON COM 6 INDICADORES</t>
  </si>
  <si>
    <t>18.05.25</t>
  </si>
  <si>
    <t xml:space="preserve">PLACA 1,20 X 1,30M COM MOLDURA, TUBO D= 50MM CHAPA 50CM</t>
  </si>
  <si>
    <t>18.05.26</t>
  </si>
  <si>
    <t xml:space="preserve">PLACA 1,20 X 1,30M COM MOLDURA, TUBO D= 50MM CHAPA 90CM</t>
  </si>
  <si>
    <t>18.05.27</t>
  </si>
  <si>
    <t xml:space="preserve">PLACA CHAPA INOX ESCOVADO 70 X 28CM COM 2 INDICADORES FIXADA EM LAJE</t>
  </si>
  <si>
    <t>18.05.28</t>
  </si>
  <si>
    <t xml:space="preserve">PLACA CHAPA INOX ESCOVADO 70 X 44CM COM 3 INDICADORES FIXADA EM LAJE</t>
  </si>
  <si>
    <t>18.05.29</t>
  </si>
  <si>
    <t xml:space="preserve">PLACA ALUMÍNIO 15 X 15CM, COM PICTOGRAMA PELÍCULA ADESIVA</t>
  </si>
  <si>
    <t>18.06</t>
  </si>
  <si>
    <t xml:space="preserve">SINALIZAÇÃO TÁTIL E PLACAS EM BRAILLE</t>
  </si>
  <si>
    <t>18.06.01</t>
  </si>
  <si>
    <t xml:space="preserve">PLACA TÁTIL EM BRAILLE ACRÍLICO 30 X 10CM &lt;= 3 PALAVRAS</t>
  </si>
  <si>
    <t>18.06.02</t>
  </si>
  <si>
    <t xml:space="preserve">PLACA TÁTIL EM BRAILLE ACRÍLICO 30 X 10CM (PALAVRA/SÍMBOLO)</t>
  </si>
  <si>
    <t>18.06.04</t>
  </si>
  <si>
    <t xml:space="preserve">PLACA TÁTIL EM BRAILLE ACRÍLICO 20 X 8CM (1 PALAVRA)</t>
  </si>
  <si>
    <t>18.06.05</t>
  </si>
  <si>
    <t xml:space="preserve">PLACA TÁTIL EM BRAILLE ALUMÍNIO 7 X 4CM (EX.: ANDARES:T,1,2)</t>
  </si>
  <si>
    <t>18.06.06</t>
  </si>
  <si>
    <t xml:space="preserve">PLACA EM BRAILLE ALUMÍNIO 10 X 3CM CORRIMÃO (EX:INÍCIO/FIM)</t>
  </si>
  <si>
    <t>18.06.07</t>
  </si>
  <si>
    <t xml:space="preserve">PLACA EM BRAILLE ALUMÍNIO 10 X 3CM CORRIMÃO (EX:ANDAR 2)</t>
  </si>
  <si>
    <t>18.06.20</t>
  </si>
  <si>
    <t xml:space="preserve">ANEL PARA CORRIMÃO PLÁSTICO EM ABS PRETO OU CINZA</t>
  </si>
  <si>
    <t>18.06.21</t>
  </si>
  <si>
    <t xml:space="preserve">ANEL PLÁSTICO ABS CROMADO PARA CORRIMÃO</t>
  </si>
  <si>
    <t>18.06.22</t>
  </si>
  <si>
    <t xml:space="preserve">ANEL DE BORRACHA FLEXÍVEL PRETO PARA CORRIMÃO</t>
  </si>
  <si>
    <t>18.06.30</t>
  </si>
  <si>
    <t xml:space="preserve">FAIXA PARA DEGRAUS 3 X 20CM CORES AMARELO, AZUL, PRETO</t>
  </si>
  <si>
    <t>18.06.31</t>
  </si>
  <si>
    <t xml:space="preserve">FAIXA PARA DEGRAUS REFLETIVA 3 X 20CM</t>
  </si>
  <si>
    <t>18.08</t>
  </si>
  <si>
    <t>BANCADA</t>
  </si>
  <si>
    <t>18.08.05</t>
  </si>
  <si>
    <t xml:space="preserve">BANCADA DE CONCRETO APOIADA EM PAREDES</t>
  </si>
  <si>
    <t>18.08.08</t>
  </si>
  <si>
    <t xml:space="preserve">BANCADA DE CONCRETO APOIADA EM CONSOLE DE METALON</t>
  </si>
  <si>
    <t>18.08.27</t>
  </si>
  <si>
    <t xml:space="preserve">BANCADA DE MÁRMORE BRANCO E= 2CM, APOIADA EM CONSOLE METALON</t>
  </si>
  <si>
    <t>18.08.31</t>
  </si>
  <si>
    <t xml:space="preserve">BANCADA DE ARDÓSIA E= 2CM, APOIADA EM CONSOLE METALON</t>
  </si>
  <si>
    <t>18.08.33</t>
  </si>
  <si>
    <t xml:space="preserve">BANCADA DE ARDÓSIA E= 2CM, APOIADA EM PAREDES</t>
  </si>
  <si>
    <t>18.08.39</t>
  </si>
  <si>
    <t xml:space="preserve">BANCADA DE GRANITO CINZA CORUMBÁ E= 2CM, APOIADA EM CONSOLE METALON</t>
  </si>
  <si>
    <t>18.08.41</t>
  </si>
  <si>
    <t xml:space="preserve">BANCADA DE GRANITO CINZA CORUMBÁ E= 2CM, APOIADA EM PAREDES</t>
  </si>
  <si>
    <t>18.08.86</t>
  </si>
  <si>
    <t xml:space="preserve">RODABANCA EM ARDÓSIA, E= 2CM, H= 7CM</t>
  </si>
  <si>
    <t>18.08.92</t>
  </si>
  <si>
    <t xml:space="preserve">RODABANCA EM MÁRMORE BRANCO, E= 2CM, H= 7CM</t>
  </si>
  <si>
    <t>18.08.97</t>
  </si>
  <si>
    <t xml:space="preserve">RODABANCA EM GRANITO CINZA CORUMBÁ, E= 2CM, H= 10CM</t>
  </si>
  <si>
    <t>18.09</t>
  </si>
  <si>
    <t>PRATELEIRA</t>
  </si>
  <si>
    <t>18.09.09</t>
  </si>
  <si>
    <t xml:space="preserve">PRATELEIRA DE ARDÓSIA, E= 2CM, FIXADA EM PAREDES</t>
  </si>
  <si>
    <t>18.09.10</t>
  </si>
  <si>
    <t xml:space="preserve">PRATELEIRA DE ARDOSIA, E= 2CM, APOIADA EM CONSOLE DE METALON</t>
  </si>
  <si>
    <t>18.09.12</t>
  </si>
  <si>
    <t xml:space="preserve">PRATELEIRA DE MÁRMORE DE BRANCO, E= 2CM, APOIADA EM CONSOLE METALON</t>
  </si>
  <si>
    <t>18.09.13</t>
  </si>
  <si>
    <t xml:space="preserve">PRATELEIRA DE GRANITO CINZA CORUMBÁ, E= 2CM, EMBUTIDA EM PAREDE</t>
  </si>
  <si>
    <t>18.09.16</t>
  </si>
  <si>
    <t xml:space="preserve">PRATELEIRA DE CONCRETO APOIADA EM CONSOLE METALON 20X30MM</t>
  </si>
  <si>
    <t>18.10</t>
  </si>
  <si>
    <t xml:space="preserve">BANCOS E MESAS</t>
  </si>
  <si>
    <t>18.10.01</t>
  </si>
  <si>
    <t xml:space="preserve">BANCO DE PLACA DE CONCRETO APOIADA EM ALVENARIA DE TIJOLO MACIÇO REBOCADA</t>
  </si>
  <si>
    <t>18.10.02</t>
  </si>
  <si>
    <t xml:space="preserve">BANCO DE CONCRETO 0,30X1,50X0,40M (ALTURA X LARGURA X PROFUNDIDADE)</t>
  </si>
  <si>
    <t>18.10.03</t>
  </si>
  <si>
    <t xml:space="preserve">BANCO PRE-MOLDADO CONCRETO 45X150X45CM PREMO/EQUIVALENTE</t>
  </si>
  <si>
    <t>18.10.06</t>
  </si>
  <si>
    <t xml:space="preserve">BANCO DE CONCRETO MOLDADO IN LOCO L=50CM E H= 40CM</t>
  </si>
  <si>
    <t>18.10.54</t>
  </si>
  <si>
    <t xml:space="preserve">CONJUNTO DE CONCRETO PRÉ FABRICADO DE MESA PARA JOGOS E 2 BANCOS</t>
  </si>
  <si>
    <t>18.10.55</t>
  </si>
  <si>
    <t xml:space="preserve">CONJUNTO ACESSÍVEL DE CONCRETO PRÉ-FABRICADO DE MESA PARA JOGOS E 2 BANCOS</t>
  </si>
  <si>
    <t>18.41</t>
  </si>
  <si>
    <t xml:space="preserve">ACADEMIA A CÉU ABERTO</t>
  </si>
  <si>
    <t>18.41.01</t>
  </si>
  <si>
    <t xml:space="preserve">ROTAÇÃO DIAGONAL DUPLA - APARELHO TRIPLO CONJUGADO</t>
  </si>
  <si>
    <t>18.41.04</t>
  </si>
  <si>
    <t xml:space="preserve">ESQUI TRIPLO CONJUGADO</t>
  </si>
  <si>
    <t>18.41.05</t>
  </si>
  <si>
    <t xml:space="preserve">SIMULADOR DE CAMINHADA TRIPLO CONJUGADO</t>
  </si>
  <si>
    <t>18.41.06</t>
  </si>
  <si>
    <t xml:space="preserve">SIMULADOR DE CAVALGADA TRIPLO CONJUGADO</t>
  </si>
  <si>
    <t>18.41.07</t>
  </si>
  <si>
    <t xml:space="preserve">SIMULADOR DE REMO (REMADA SENTADA)</t>
  </si>
  <si>
    <t>18.52</t>
  </si>
  <si>
    <t xml:space="preserve">EQUIPAMENTOS PARA PLAYGROUND</t>
  </si>
  <si>
    <t>18.52.27</t>
  </si>
  <si>
    <t xml:space="preserve">AMARELINHA - PINTADA NO PISO</t>
  </si>
  <si>
    <t>18.71</t>
  </si>
  <si>
    <t xml:space="preserve">MEIO FIO E CORDÃO - PADRÃO SUDECAP</t>
  </si>
  <si>
    <t>18.71.01</t>
  </si>
  <si>
    <t xml:space="preserve">MEIO FIO EM CONCRETO PRE-MOLDADO FCK&gt;=20MPA, PADRÃO SUDECAP TIPO A, 30 X 14,2/12 (H X L1/L2), COMPRIMENTO 80 CM</t>
  </si>
  <si>
    <t>18.71.02</t>
  </si>
  <si>
    <t xml:space="preserve">MEIO FIO EM CONCRETO PRE-MOLDADO FCK&gt;=20MPA, PADRÃO SUDECAP TIPO B, 40 X 15/12 (H X L1/L2), COMPRIMENTO 80CM</t>
  </si>
  <si>
    <t>18.71.03</t>
  </si>
  <si>
    <t xml:space="preserve">CORDÃO DE TIJOLOS MACIÇOS - CUTELO - CHAPISCADOS</t>
  </si>
  <si>
    <t>18.71.10</t>
  </si>
  <si>
    <t xml:space="preserve">CORDÃO DE CONCRETO PRÉ-FABRICADO BOLEADO 10 X 10CM</t>
  </si>
  <si>
    <t>18.71.11</t>
  </si>
  <si>
    <t xml:space="preserve">DELIMITADOR FÍSICO DE CONCRETO PRÉ FABRICADO</t>
  </si>
  <si>
    <t>18.72</t>
  </si>
  <si>
    <t xml:space="preserve">REMOÇÃO E REASSENTAMENTO DE MEIO-FIO </t>
  </si>
  <si>
    <t>18.72.01</t>
  </si>
  <si>
    <t xml:space="preserve">REMOÇÃO E REASSENTAMENTO DE MEIO-FIO PRÉ-MOLDADO DE CONCRETO</t>
  </si>
  <si>
    <t>18.72.02</t>
  </si>
  <si>
    <t xml:space="preserve">REMOÇÃO E REASSENTAMENTO DE MEIO-FIO DE PEDRA</t>
  </si>
  <si>
    <t>18.73</t>
  </si>
  <si>
    <t>18.73.01</t>
  </si>
  <si>
    <t>18.74</t>
  </si>
  <si>
    <t>CERCAS</t>
  </si>
  <si>
    <t>18.74.06</t>
  </si>
  <si>
    <t xml:space="preserve">CERCA DE ALVENARIA COM MOURÃO DE PONTA VIRADA E TELA GALVANIZADA #2" FIO 12 E 4 FIOS ARAME FARPADO</t>
  </si>
  <si>
    <t>18.74.07</t>
  </si>
  <si>
    <t xml:space="preserve">CERCA COM MOURÃO DE PONTA VIRADA E TELA GALVANIZADA #2" FIO 12 E 4 FIOS ARAME FARPADO</t>
  </si>
  <si>
    <t>18.74.08</t>
  </si>
  <si>
    <t xml:space="preserve">CERCA PEÇA 5X5 CADA 2,00M E 5 FIOS ARAME GALVANIZADO</t>
  </si>
  <si>
    <t>18.76</t>
  </si>
  <si>
    <t xml:space="preserve">COLETOR DE RESÍDUO LEVE - LIXEIRA</t>
  </si>
  <si>
    <t>18.76.01</t>
  </si>
  <si>
    <t xml:space="preserve">CESTO COLETOR RESÍDUO (LIXEIRA) METÁLICO CILINDRICO DIÂMETRO 220 MM, PADRÃO SLU MC22</t>
  </si>
  <si>
    <t>18.76.02</t>
  </si>
  <si>
    <t xml:space="preserve">CESTO COLETOR RESÍDUO (LIXEIRA) METÁLICO CILINDRICO DIÂMETRO 250 MM, PADRÃO SLU MC25</t>
  </si>
  <si>
    <t>18.76.03</t>
  </si>
  <si>
    <t xml:space="preserve">CESTO COLETOR RESÍDUO (LIXEIRA) METÁLICO SIMPLES QUADRADO PADRÃO SLU MQS</t>
  </si>
  <si>
    <t>18.76.04</t>
  </si>
  <si>
    <t xml:space="preserve">CESTO COLETOR RESÍDUO (LIXEIRA) METÁLICO DUPLO QUADRADO PADRÃO SLU MQD</t>
  </si>
  <si>
    <t>19</t>
  </si>
  <si>
    <t>19.03</t>
  </si>
  <si>
    <t xml:space="preserve">TUBO CORRUGADO PEAD NÃO PERFURADO, PAREDE DUPLA, INTERNA LISA</t>
  </si>
  <si>
    <t>19.03.01</t>
  </si>
  <si>
    <t xml:space="preserve">TUBO CORRUGADO DE PEAD NÃO PERFURADO, PAREDE DUPLA, DN 300 MM, COM JUNTA ELÁSTICA INTEGRADA, FORNECIMENTO E ASSENTAMENTO REF 94871</t>
  </si>
  <si>
    <t>19.03.04</t>
  </si>
  <si>
    <t xml:space="preserve">TUBO CORRUGADO DE PEAD NÃO PERFURADO, PAREDE DUPLA, DN 600 MM, COM JUNTA ELÁSTICA INTEGRADA, FORNECIMENTO E ASSENTAMENTO REF 90708</t>
  </si>
  <si>
    <t>19.03.08</t>
  </si>
  <si>
    <t xml:space="preserve">TUBO CORRUGADO DE PEAD NÃO PERFURADO, PAREDE DUPLA, DN 1200 MM, COM JUNTA ELÁSTICA INTEGRADA, FORNECIMENTO E ASSENTAMENTO REF 94881</t>
  </si>
  <si>
    <t>19.03.10</t>
  </si>
  <si>
    <t xml:space="preserve">TUBO CORRUGADO DE PEAD NÃO PERFURADO, PAREDE DUPLA, DN 400 MM, COM JUNTA ELÁSTICA INTEGRADA, FORNECIMENTO E ASSENTAMENTO</t>
  </si>
  <si>
    <t>19.03.11</t>
  </si>
  <si>
    <t xml:space="preserve">TUBO CORRUGADO DE PEAD NÃO PERFURADO, PAREDE DUPLA, DN 800 MM, COM JUNTA ELÁSTICA INTEGRADA, FORNECIMENTO E ASSENTAMENTO REF 94875</t>
  </si>
  <si>
    <t>19.04</t>
  </si>
  <si>
    <t xml:space="preserve">REDE TUBULAR DE CONCRETO - CLASSE PA-1</t>
  </si>
  <si>
    <t>19.04.01</t>
  </si>
  <si>
    <t xml:space="preserve">TUBO DE CONCRETO PARA REDES COLETORAS DE ÁGUAS PLUVIAIS, DN 400 MM, JUNTA RÍGIDA, CLASSE PA-1 - FORNECIMENTO E ASSENTAMENTO REF 92219</t>
  </si>
  <si>
    <t>19.04.02</t>
  </si>
  <si>
    <t xml:space="preserve">TUBO DE CONCRETO PARA REDES COLETORAS DE ÁGUAS PLUVIAIS, DN 500 MM, JUNTA RÍGIDA, CLASSE PA-1 - FORNECIMENTO E ASSENTAMENTO REF 92220</t>
  </si>
  <si>
    <t>19.04.03</t>
  </si>
  <si>
    <t xml:space="preserve">TUBO DE CONCRETO PARA REDES COLETORAS DE ÁGUAS PLUVIAIS, DN 600 MM, JUNTA RÍGIDA, CLASSE PA-1 - FORNECIMENTO E ASSENTAMENTO REF 92221</t>
  </si>
  <si>
    <t>19.04.05</t>
  </si>
  <si>
    <t xml:space="preserve">TUBO DE CONCRETO PARA REDES COLETORAS DE ÁGUAS PLUVIAIS, DN 800 MM, JUNTA RÍGIDA, CLASSE PA-1 - FORNECIMENTO E ASSENTAMENTO REF 92223</t>
  </si>
  <si>
    <t>19.04.07</t>
  </si>
  <si>
    <t xml:space="preserve">TUBO DE CONCRETO PARA REDES COLETORAS DE ÁGUAS PLUVIAIS, DN 1000 MM, JUNTA RÍGIDA, CLASSE PA-1 - FORNECIMENTO E ASSENTAMENTO REF 92226</t>
  </si>
  <si>
    <t>19.04.09</t>
  </si>
  <si>
    <t xml:space="preserve">TUBO DE CONCRETO PARA REDES COLETORAS DE ÁGUAS PLUVIAIS, DN 1200 MM, JUNTA RÍGIDA, CLASSE PA-1 - FORNECIMENTO E ASSENTAMENTO REF 92829</t>
  </si>
  <si>
    <t>19.04.11</t>
  </si>
  <si>
    <t xml:space="preserve">TUBO DE CONCRETO PARA REDES COLETORAS DE ÁGUAS PLUVIAIS, DN 1500 MM, JUNTA RÍGIDA, CLASSE PA-1 - FORNECIMENTO E ASSENTAMENTO REF 92831</t>
  </si>
  <si>
    <t>19.05</t>
  </si>
  <si>
    <t xml:space="preserve">REDE TUBULAR DE CONCRETO - CLASSE PA-2</t>
  </si>
  <si>
    <t>19.05.01</t>
  </si>
  <si>
    <t xml:space="preserve">TUBO DE CONCRETO PARA REDES COLETORAS DE ÁGUAS PLUVIAIS, DN 400 MM, JUNTA RÍGIDA, CLASSE PA-2 - FORNECIMENTO E ASSENTAMENTO REF 92219</t>
  </si>
  <si>
    <t>19.05.02</t>
  </si>
  <si>
    <t xml:space="preserve">TUBO DE CONCRETO PARA REDES COLETORAS DE ÁGUAS PLUVIAIS, DN 500 MM, JUNTA RÍGIDA, CLASSE PA-2 - FORNECIMENTO E ASSENTAMENTO REF 92220</t>
  </si>
  <si>
    <t>19.05.03</t>
  </si>
  <si>
    <t xml:space="preserve">TUBO DE CONCRETO PARA REDES COLETORAS DE ÁGUAS PLUVIAIS, DN 600 MM, JUNTA RÍGIDA, CLASSE PA-2 - FORNECIMENTO E ASSENTAMENTO REF 92221</t>
  </si>
  <si>
    <t>19.05.05</t>
  </si>
  <si>
    <t xml:space="preserve">TUBO DE CONCRETO PARA REDES COLETORAS DE ÁGUAS PLUVIAIS, DN 800 MM, JUNTA RÍGIDA, CLASSE PA-2 - FORNECIMENTO E ASSENTAMENTO REF 92223</t>
  </si>
  <si>
    <t>19.05.07</t>
  </si>
  <si>
    <t xml:space="preserve">TUBO DE CONCRETO PARA REDES COLETORAS DE ÁGUAS PLUVIAIS, DN 1000 MM, JUNTA RÍGIDA, CLASSE PA-2 - FORNECIMENTO E ASSENTAMENTO REF 92226</t>
  </si>
  <si>
    <t>19.05.09</t>
  </si>
  <si>
    <t xml:space="preserve">TUBO DE CONCRETO PARA REDES COLETORAS DE ÁGUAS PLUVIAIS, DN 1200 MM, JUNTA RÍGIDA, CLASSE PA-2 - FORNECIMENTO E ASSENTAMENTO REF 92829</t>
  </si>
  <si>
    <t>19.05.11</t>
  </si>
  <si>
    <t xml:space="preserve">TUBO DE CONCRETO PARA REDES COLETORAS DE ÁGUAS PLUVIAIS, DN 1500 MM, JUNTA RÍGIDA, CLASSE PA-2 - FORNECIMENTO E ASSENTAMENTO REF 92831</t>
  </si>
  <si>
    <t>19.06</t>
  </si>
  <si>
    <t xml:space="preserve">REDE TUBULAR DE CONCRETO - CLASSE PA-3</t>
  </si>
  <si>
    <t>19.06.03</t>
  </si>
  <si>
    <t xml:space="preserve">TUBO DE CONCRETO PARA REDES COLETORAS DE ÁGUAS PLUVIAIS, DN 600 MM, JUNTA RÍGIDA, CLASSE PA-3 - FORNECIMENTO E ASSENTAMENTO REF 92221</t>
  </si>
  <si>
    <t>19.06.05</t>
  </si>
  <si>
    <t xml:space="preserve">TUBO DE CONCRETO PARA REDES COLETORAS DE ÁGUAS PLUVIAIS, DN 800 MM, JUNTA RÍGIDA, CLASSE PA-3 - FORNECIMENTO E ASSENTAMENTO REF 92223</t>
  </si>
  <si>
    <t>19.06.07</t>
  </si>
  <si>
    <t>19.06.09</t>
  </si>
  <si>
    <t xml:space="preserve">TUBO DE CONCRETO PARA REDES COLETORAS DE ÁGUAS PLUVIAIS, DN 1200 MM, JUNTA RÍGIDA, CLASSE PA-3 - FORNECIMENTO E ASSENTAMENTO REF 92829</t>
  </si>
  <si>
    <t>19.06.11</t>
  </si>
  <si>
    <t xml:space="preserve">TUBO DE CONCRETO PARA REDES COLETORAS DE ÁGUAS PLUVIAIS, DN 1500 MM, JUNTA RÍGIDA, CLASSE PA-3 - FORNECIMENTO E ASSENTAMENTO REF 92831</t>
  </si>
  <si>
    <t>19.07</t>
  </si>
  <si>
    <t xml:space="preserve">CONCRETO PARA BERÇO DE REDE TUBULAR</t>
  </si>
  <si>
    <t>19.07.02</t>
  </si>
  <si>
    <t xml:space="preserve">CONCRETO MAGRO PARA BERÇO DE REDE TUBULAR, TRAÇO 1:4,5:4,5, PREPARO MECÂNICO COM BETONEIRA, INCLUI LANÇAMENTO E ACABAMENTO</t>
  </si>
  <si>
    <t>19.08</t>
  </si>
  <si>
    <t xml:space="preserve">FORMA, ESCORAMENTO, DESFORMA E LIMPEZA - SERVIÇOS DE DRENAGEM</t>
  </si>
  <si>
    <t>19.08.03</t>
  </si>
  <si>
    <t xml:space="preserve">FORMA PARA BERÇO EM TÁBUA DE MADEIRA SERRADA, 4 APROVEITAMENTOS - FABRICAÇÃO, MONTAGEM E DESMONTAGEM REF 96533</t>
  </si>
  <si>
    <t>19.08.04</t>
  </si>
  <si>
    <t xml:space="preserve">FORMA PARA SERVIÇOS DE DRENAGEM EM CHAPA DE MADEIRA COMPENSADA RESINADA 18MM, 2 APROVEITAMENTOS - FABRICAÇÃO, MONTAGEM E DESMONTAGEM REF 102727</t>
  </si>
  <si>
    <t>19.10</t>
  </si>
  <si>
    <t xml:space="preserve">ALA DE REDE TUBULAR</t>
  </si>
  <si>
    <t>19.10.02</t>
  </si>
  <si>
    <t xml:space="preserve">ALA DE REDE TUBULAR, D= 500MM</t>
  </si>
  <si>
    <t>19.10.03</t>
  </si>
  <si>
    <t xml:space="preserve">ALA DE REDE TUBULAR, D= 600MM</t>
  </si>
  <si>
    <t>19.10.04</t>
  </si>
  <si>
    <t xml:space="preserve">ALA DE REDE TUBULAR, D= 700MM</t>
  </si>
  <si>
    <t>19.10.05</t>
  </si>
  <si>
    <t xml:space="preserve">ALA DE REDE TUBULAR, D= 800MM</t>
  </si>
  <si>
    <t>19.10.06</t>
  </si>
  <si>
    <t xml:space="preserve">ALA DE REDE TUBULAR, D= 900MM</t>
  </si>
  <si>
    <t>19.10.07</t>
  </si>
  <si>
    <t xml:space="preserve">ALA DE REDE TUBULAR, D= 1000MM</t>
  </si>
  <si>
    <t>19.10.08</t>
  </si>
  <si>
    <t xml:space="preserve">ALA DE REDE TUBULAR, D= 1100MM</t>
  </si>
  <si>
    <t>19.10.09</t>
  </si>
  <si>
    <t xml:space="preserve">ALA DE REDE TUBULAR, D= 1200MM</t>
  </si>
  <si>
    <t>19.10.10</t>
  </si>
  <si>
    <t xml:space="preserve">ALA DE REDE TUBULAR, D= 1300MM</t>
  </si>
  <si>
    <t>19.10.11</t>
  </si>
  <si>
    <t xml:space="preserve">ALA DE REDE TUBULAR, D= 1500MM</t>
  </si>
  <si>
    <t>19.11</t>
  </si>
  <si>
    <t xml:space="preserve">CAIXA PARA BOCA LOBO</t>
  </si>
  <si>
    <t>19.11.03</t>
  </si>
  <si>
    <t xml:space="preserve">CAIXA PARA BOCA DE LOBO SIMPLES / BLOCO DE CONCRETO</t>
  </si>
  <si>
    <t>19.11.04</t>
  </si>
  <si>
    <t xml:space="preserve">CAIXA PARA BOCA DE LOBO DUPLA / BLOCO DE CONCRETO</t>
  </si>
  <si>
    <t>19.12</t>
  </si>
  <si>
    <t xml:space="preserve">ALTEAMENTO DE CAIXA PARA BOCA DE LOBO</t>
  </si>
  <si>
    <t>19.12.03</t>
  </si>
  <si>
    <t xml:space="preserve">ALTEAMENTO DE CAIXA PARA BOCA DE LOBO SIMPLES / BLOCO DE CONCRETO</t>
  </si>
  <si>
    <t>19.12.04</t>
  </si>
  <si>
    <t xml:space="preserve">ALTEAMENTO DE CAIXA PARA BOCA DE LOBO DUPLA / BLOCO DE CONCRETO</t>
  </si>
  <si>
    <t>19.13</t>
  </si>
  <si>
    <t xml:space="preserve">CONJUNTO QUADRO E GRELHA PARA BOCA DE LOBO</t>
  </si>
  <si>
    <t>19.13.01</t>
  </si>
  <si>
    <t xml:space="preserve">CONJUNTO QUADRO E GRELHA PARA BOCA DE LOBO, TIPO A (FERRO FUNDIDO) - PADRÃO SUDECAP</t>
  </si>
  <si>
    <t>19.13.02</t>
  </si>
  <si>
    <t xml:space="preserve">CONJUNTO QUADRO E GRELHA PARA BOCA DE LOBO, TIPO B (CONCRETO) - PADRÃO SUDECAP</t>
  </si>
  <si>
    <t>19.14</t>
  </si>
  <si>
    <t xml:space="preserve">CANTONEIRA PARA BOCA DE LOBO</t>
  </si>
  <si>
    <t>19.14.01</t>
  </si>
  <si>
    <t xml:space="preserve">CANTONEIRA PARA BOCA DE LOBO, TIPO A (FERRO FUNDIDO) - PADRÃO SUDECAP</t>
  </si>
  <si>
    <t>19.14.02</t>
  </si>
  <si>
    <t xml:space="preserve">CANTONEIRA PARA BOCA DE LOBO, TIPO B (CONCRETO) - PADRÃO SUDECAP</t>
  </si>
  <si>
    <t>19.15</t>
  </si>
  <si>
    <t xml:space="preserve">CAIXA DE PASSAGEM TIPO A - PADRÃO SUDECAP</t>
  </si>
  <si>
    <t>19.15.02</t>
  </si>
  <si>
    <t xml:space="preserve">CAIXA DE PASSAGEM TIPO A, D= 500MM - PADRÃO SUDECAP</t>
  </si>
  <si>
    <t>19.15.03</t>
  </si>
  <si>
    <t xml:space="preserve">CAIXA DE PASSAGEM TIPO A, D= 600MM - PADRÃO SUDECAP</t>
  </si>
  <si>
    <t>19.15.04</t>
  </si>
  <si>
    <t xml:space="preserve">CAIXA DE PASSAGEM TIPO A, D= 700MM - PADRÃO SUDECAP</t>
  </si>
  <si>
    <t>19.15.05</t>
  </si>
  <si>
    <t xml:space="preserve">CAIXA DE PASSAGEM TIPO A, D= 800MM - PADRÃO SUDECAP</t>
  </si>
  <si>
    <t>19.15.06</t>
  </si>
  <si>
    <t xml:space="preserve">CAIXA DE PASSAGEM TIPO A, D= 900MM - PADRÃO SUDECAP</t>
  </si>
  <si>
    <t>19.15.07</t>
  </si>
  <si>
    <t xml:space="preserve">CAIXA DE PASSAGEM TIPO A, D= 1000MM - PADRÃO SUDECAP</t>
  </si>
  <si>
    <t>19.15.08</t>
  </si>
  <si>
    <t xml:space="preserve">CAIXA DE PASSAGEM TIPO A, D= 1100MM - PADRÃO SUDECAP</t>
  </si>
  <si>
    <t>19.15.09</t>
  </si>
  <si>
    <t xml:space="preserve">CAIXA DE PASSAGEM TIPO A, D= 1200MM - PADRÃO SUDECAP</t>
  </si>
  <si>
    <t>19.15.10</t>
  </si>
  <si>
    <t xml:space="preserve">CAIXA DE PASSAGEM TIPO A, D= 1300MM - PADRÃO SUDECAP</t>
  </si>
  <si>
    <t>19.15.11</t>
  </si>
  <si>
    <t xml:space="preserve">CAIXA DE PASSAGEM TIPO A, D= 1500MM - PADRÃO SUDECAP</t>
  </si>
  <si>
    <t>19.16</t>
  </si>
  <si>
    <t xml:space="preserve">CAIXA DE PASSAGEM TIPO B - PADRÃO SUDECAP</t>
  </si>
  <si>
    <t>19.16.02</t>
  </si>
  <si>
    <t xml:space="preserve">CAIXA DE PASSAGEM TIPO B, D= 500MM - PADRÃO SUDECAP</t>
  </si>
  <si>
    <t>19.16.03</t>
  </si>
  <si>
    <t xml:space="preserve">CAIXA DE PASSAGEM TIPO B, D= 600MM - PADRÃO SUDECAP</t>
  </si>
  <si>
    <t>19.16.04</t>
  </si>
  <si>
    <t xml:space="preserve">CAIXA DE PASSAGEM TIPO B, D= 700MM - PADRÃO SUDECAP</t>
  </si>
  <si>
    <t>19.16.05</t>
  </si>
  <si>
    <t xml:space="preserve">CAIXA DE PASSAGEM TIPO B, D= 800MM - PADRÃO SUDECAP</t>
  </si>
  <si>
    <t>19.16.06</t>
  </si>
  <si>
    <t xml:space="preserve">CAIXA DE PASSAGEM TIPO B, D= 900MM - PADRÃO SUDECAP</t>
  </si>
  <si>
    <t>19.16.07</t>
  </si>
  <si>
    <t xml:space="preserve">CAIXA DE PASSAGEM TIPO B, D= 1000MM - PADRÃO SUDECAP</t>
  </si>
  <si>
    <t>19.16.08</t>
  </si>
  <si>
    <t xml:space="preserve">CAIXA DE PASSAGEM TIPO B, D= 1100MM - PADRÃO SUDECAP</t>
  </si>
  <si>
    <t>19.16.09</t>
  </si>
  <si>
    <t xml:space="preserve">CAIXA DE PASSAGEM TIPO B, D= 1200MM - PADRÃO SUDECAP</t>
  </si>
  <si>
    <t>19.16.10</t>
  </si>
  <si>
    <t xml:space="preserve">CAIXA DE PASSAGEM TIPO B, D= 1300MM - PADRÃO SUDECAP</t>
  </si>
  <si>
    <t>19.16.11</t>
  </si>
  <si>
    <t xml:space="preserve">CAIXA DE PASSAGEM TIPO B, D= 1500MM - PADRÃO SUDECAP</t>
  </si>
  <si>
    <t>19.17</t>
  </si>
  <si>
    <t xml:space="preserve">CAIXA DE PASSAGEM TIPO C - PADRÃO SUDECAP</t>
  </si>
  <si>
    <t>19.17.02</t>
  </si>
  <si>
    <t xml:space="preserve">CAIXA DE PASSAGEM TIPO C, D= 500MM - PADRÃO SUDECAP</t>
  </si>
  <si>
    <t>19.17.03</t>
  </si>
  <si>
    <t xml:space="preserve">CAIXA DE PASSAGEM TIPO C, D= 600MM - PADRÃO SUDECAP</t>
  </si>
  <si>
    <t>19.17.04</t>
  </si>
  <si>
    <t xml:space="preserve">CAIXA DE PASSAGEM TIPO C, D= 700MM - PADRÃO SUDECAP</t>
  </si>
  <si>
    <t>19.17.05</t>
  </si>
  <si>
    <t xml:space="preserve">CAIXA DE PASSAGEM TIPO C, D= 800MM - PADRÃO SUDECAP</t>
  </si>
  <si>
    <t>19.17.06</t>
  </si>
  <si>
    <t xml:space="preserve">CAIXA DE PASSAGEM TIPO C, D= 900MM - PADRÃO SUDECAP</t>
  </si>
  <si>
    <t>19.17.07</t>
  </si>
  <si>
    <t xml:space="preserve">CAIXA DE PASSAGEM TIPO C, D= 1000MM - PADRÃO SUDECAP</t>
  </si>
  <si>
    <t>19.17.08</t>
  </si>
  <si>
    <t xml:space="preserve">CAIXA DE PASSAGEM TIPO C, D= 1100MM - PADRÃO SUDECAP</t>
  </si>
  <si>
    <t>19.17.09</t>
  </si>
  <si>
    <t xml:space="preserve">CAIXA DE PASSAGEM TIPO C, D= 1200MM - PADRÃO SUDECAP</t>
  </si>
  <si>
    <t>19.17.10</t>
  </si>
  <si>
    <t xml:space="preserve">CAIXA DE PASSAGEM TIPO C, D= 1300MM - PADRÃO SUDECAP</t>
  </si>
  <si>
    <t>19.17.11</t>
  </si>
  <si>
    <t xml:space="preserve">CAIXA DE PASSAGEM TIPO C, D= 1500MM - PADRÃO SUDECAP</t>
  </si>
  <si>
    <t>19.18</t>
  </si>
  <si>
    <t xml:space="preserve">POÇO DE VISITA TIPO A - PADRÃO SUDECAP</t>
  </si>
  <si>
    <t>19.18.02</t>
  </si>
  <si>
    <t xml:space="preserve">POÇO DE VISITA TIPO A, D= 500MM - PADRÃO SUDECAP</t>
  </si>
  <si>
    <t>19.18.03</t>
  </si>
  <si>
    <t xml:space="preserve">POÇO DE VISITA TIPO A, D= 600MM - PADRÃO SUDECAP</t>
  </si>
  <si>
    <t>19.18.04</t>
  </si>
  <si>
    <t xml:space="preserve">POÇO DE VISITA TIPO A, D= 700MM - PADRÃO SUDECAP</t>
  </si>
  <si>
    <t>19.18.05</t>
  </si>
  <si>
    <t xml:space="preserve">POÇO DE VISITA TIPO A, D= 800MM - PADRÃO SUDECAP</t>
  </si>
  <si>
    <t>19.18.06</t>
  </si>
  <si>
    <t xml:space="preserve">POÇO DE VISITA TIPO A, D= 900MM - PADRÃO SUDECAP</t>
  </si>
  <si>
    <t>19.18.07</t>
  </si>
  <si>
    <t xml:space="preserve">POÇO DE VISITA TIPO A, D= 1000MM - PADRÃO SUDECAP</t>
  </si>
  <si>
    <t>19.18.08</t>
  </si>
  <si>
    <t xml:space="preserve">POÇO DE VISITA TIPO A, D= 1100MM - PADRÃO SUDECAP</t>
  </si>
  <si>
    <t>19.18.09</t>
  </si>
  <si>
    <t xml:space="preserve">POÇO DE VISITA TIPO A, D= 1200MM - PADRÃO SUDECAP</t>
  </si>
  <si>
    <t>19.18.10</t>
  </si>
  <si>
    <t xml:space="preserve">POÇO DE VISITA TIPO A, D= 1300MM - PADRÃO SUDECAP</t>
  </si>
  <si>
    <t>19.18.11</t>
  </si>
  <si>
    <t xml:space="preserve">POÇO DE VISITA TIPO A, D= 1500MM - PADRÃO SUDECAP</t>
  </si>
  <si>
    <t>19.19</t>
  </si>
  <si>
    <t xml:space="preserve">POÇO DE VISITA TIPO B - PADRÃO SUDECAP</t>
  </si>
  <si>
    <t>19.19.02</t>
  </si>
  <si>
    <t xml:space="preserve">POÇO DE VISITA TIPO B, D= 500MM - PADRÃO SUDECAP</t>
  </si>
  <si>
    <t>19.19.03</t>
  </si>
  <si>
    <t xml:space="preserve">POÇO DE VISITA TIPO B, D= 600MM - PADRÃO SUDECAP</t>
  </si>
  <si>
    <t>19.19.04</t>
  </si>
  <si>
    <t xml:space="preserve">POÇO DE VISITA TIPO B, D= 700MM - PADRÃO SUDECAP</t>
  </si>
  <si>
    <t>19.19.05</t>
  </si>
  <si>
    <t xml:space="preserve">POÇO DE VISITA TIPO B, D= 800MM - PADRÃO SUDECAP</t>
  </si>
  <si>
    <t>19.19.06</t>
  </si>
  <si>
    <t xml:space="preserve">POÇO DE VISITA TIPO B, D= 900MM - PADRÃO SUDECAP</t>
  </si>
  <si>
    <t>19.19.07</t>
  </si>
  <si>
    <t xml:space="preserve">POÇO DE VISITA TIPO B, D= 1000MM - PADRÃO SUDECAP</t>
  </si>
  <si>
    <t>19.19.08</t>
  </si>
  <si>
    <t xml:space="preserve">POÇO DE VISITA TIPO B, D= 1100MM - PADRÃO SUDECAP</t>
  </si>
  <si>
    <t>19.19.09</t>
  </si>
  <si>
    <t xml:space="preserve">POÇO DE VISITA TIPO B, D= 1200MM - PADRÃO SUDECAP</t>
  </si>
  <si>
    <t>19.19.10</t>
  </si>
  <si>
    <t xml:space="preserve">POÇO DE VISITA TIPO B, D= 1300MM - PADRÃO SUDECAP</t>
  </si>
  <si>
    <t>19.19.11</t>
  </si>
  <si>
    <t xml:space="preserve">POÇO DE VISITA TIPO B, D= 1500MM - PADRÃO SUDECAP</t>
  </si>
  <si>
    <t>19.20</t>
  </si>
  <si>
    <t xml:space="preserve">POÇO DE VISITA TIPO C - PADRÃO SUDECAP</t>
  </si>
  <si>
    <t>19.20.02</t>
  </si>
  <si>
    <t xml:space="preserve">POÇO DE VISITA TIPO C, D= 500MM - PADRÃO SUDECAP</t>
  </si>
  <si>
    <t>19.20.03</t>
  </si>
  <si>
    <t xml:space="preserve">POÇO DE VISITA TIPO C, D= 600MM - PADRÃO SUDECAP</t>
  </si>
  <si>
    <t>19.20.04</t>
  </si>
  <si>
    <t xml:space="preserve">POÇO DE VISITA TIPO C, D= 700MM - PADRÃO SUDECAP</t>
  </si>
  <si>
    <t>19.20.05</t>
  </si>
  <si>
    <t xml:space="preserve">POÇO DE VISITA TIPO C, D= 800MM - PADRÃO SUDECAP</t>
  </si>
  <si>
    <t>19.20.06</t>
  </si>
  <si>
    <t xml:space="preserve">POÇO DE VISITA TIPO C, D= 900MM - PADRÃO SUDECAP</t>
  </si>
  <si>
    <t>19.20.07</t>
  </si>
  <si>
    <t xml:space="preserve">POÇO DE VISITA TIPO C, D= 1000MM - PADRÃO SUDECAP</t>
  </si>
  <si>
    <t>19.20.08</t>
  </si>
  <si>
    <t xml:space="preserve">POÇO DE VISITA TIPO C, D= 1100MM - PADRÃO SUDECAP</t>
  </si>
  <si>
    <t>19.20.09</t>
  </si>
  <si>
    <t xml:space="preserve">POÇO DE VISITA TIPO C, D= 1200MM - PADRÃO SUDECAP</t>
  </si>
  <si>
    <t>19.20.10</t>
  </si>
  <si>
    <t xml:space="preserve">POÇO DE VISITA TIPO C, D= 1300MM - PADRÃO SUDECAP</t>
  </si>
  <si>
    <t>19.20.11</t>
  </si>
  <si>
    <t xml:space="preserve">POÇO DE VISITA TIPO C, D= 1500MM - PADRÃO SUDECAP</t>
  </si>
  <si>
    <t>19.21</t>
  </si>
  <si>
    <t xml:space="preserve">CHAMINÉ DE POÇO DE VISITA - PADRÃO SUDECAP</t>
  </si>
  <si>
    <t>19.21.01</t>
  </si>
  <si>
    <t xml:space="preserve">CHAMINÉ DE POÇO DE VISITA - TIPO A - ALVENARIA E= 20CM REVESTIDA, COM DEGRAUS EM AÇO CA25</t>
  </si>
  <si>
    <t>19.21.02</t>
  </si>
  <si>
    <t xml:space="preserve">CHAMINÉ DE POÇO DE VISITA - TIPO B - ANEL CONCRETO CA-1, COM DEGRAUS EM AÇO CA 25</t>
  </si>
  <si>
    <t>19.22</t>
  </si>
  <si>
    <t xml:space="preserve">TAMPÃO DE POÇO DE VISITA</t>
  </si>
  <si>
    <t>19.22.02</t>
  </si>
  <si>
    <t xml:space="preserve">TAMPÃO DE POÇO DE VISITA DE FERRO FUNDIDO NODULAR</t>
  </si>
  <si>
    <t>19.22.03</t>
  </si>
  <si>
    <t xml:space="preserve">REBAIXAMENTO DE TAMPÃO DE POÇO DE VISITA EM ATÉ 20CM</t>
  </si>
  <si>
    <t>19.22.04</t>
  </si>
  <si>
    <t xml:space="preserve">ALTEAMENTO DE TAMPÃO DE POÇO DE VISITA EM ATÉ 20CM</t>
  </si>
  <si>
    <t>19.23</t>
  </si>
  <si>
    <t xml:space="preserve">DESCIDA D'ÁGUA TIPO DEGRAU - PADRÃO SUDECAP</t>
  </si>
  <si>
    <t>19.23.02</t>
  </si>
  <si>
    <t xml:space="preserve">DESCIDA D'ÁGUA TIPO DEGRAU, D= 500MM - PADRÃO SUDECAP</t>
  </si>
  <si>
    <t>19.23.03</t>
  </si>
  <si>
    <t xml:space="preserve">DESCIDA D'ÁGUA TIPO DEGRAU, D= 600MM - PADRÃO SUDECAP</t>
  </si>
  <si>
    <t>19.23.04</t>
  </si>
  <si>
    <t xml:space="preserve">DESCIDA D'ÁGUA TIPO DEGRAU, D= 700MM - PADRÃO SUDECAP</t>
  </si>
  <si>
    <t>19.23.05</t>
  </si>
  <si>
    <t xml:space="preserve">DESCIDA D'ÁGUA TIPO DEGRAU, D= 800MM - PADRÃO SUDECAP</t>
  </si>
  <si>
    <t>19.23.06</t>
  </si>
  <si>
    <t xml:space="preserve">DESCIDA D'ÁGUA TIPO DEGRAU, D= 900MM - PADRÃO SUDECAP</t>
  </si>
  <si>
    <t>19.23.07</t>
  </si>
  <si>
    <t xml:space="preserve">DESCIDA D'ÁGUA TIPO DEGRAU, D= 1000MM - PADRÃO SUDECAP</t>
  </si>
  <si>
    <t>19.23.08</t>
  </si>
  <si>
    <t xml:space="preserve">DESCIDA D'ÁGUA TIPO DEGRAU, D= 1100MM - PADRÃO SUDECAP</t>
  </si>
  <si>
    <t>19.23.09</t>
  </si>
  <si>
    <t xml:space="preserve">DESCIDA D'ÁGUA TIPO DEGRAU, D= 1200MM - PADRÃO SUDECAP</t>
  </si>
  <si>
    <t>19.23.10</t>
  </si>
  <si>
    <t xml:space="preserve">DESCIDA D'ÁGUA TIPO DEGRAU, D= 1300MM - PADRÃO SUDECAP</t>
  </si>
  <si>
    <t>19.23.11</t>
  </si>
  <si>
    <t xml:space="preserve">DESCIDA D'ÁGUA TIPO DEGRAU, D= 1500MM - PADRÃO SUDECAP</t>
  </si>
  <si>
    <t>19.24</t>
  </si>
  <si>
    <t xml:space="preserve">DESCIDA D'ÁGUA TIPO CALHA - PADRÃO SUDECAP</t>
  </si>
  <si>
    <t>19.24.02</t>
  </si>
  <si>
    <t xml:space="preserve">DESCIDA D'ÁGUA TIPO CALHA, D= 500MM - PADRÃO SUDECAP</t>
  </si>
  <si>
    <t>19.24.03</t>
  </si>
  <si>
    <t xml:space="preserve">DESCIDA D'ÁGUA TIPO CALHA, D= 600MM - PADRÃO SUDECAP</t>
  </si>
  <si>
    <t>19.24.04</t>
  </si>
  <si>
    <t xml:space="preserve">DESCIDA D'ÁGUA TIPO CALHA, D= 700MM - PADRÃO SUDECAP</t>
  </si>
  <si>
    <t>19.24.05</t>
  </si>
  <si>
    <t xml:space="preserve">DESCIDA D'ÁGUA TIPO CALHA, D= 800MM - PADRÃO SUDECAP</t>
  </si>
  <si>
    <t>19.24.06</t>
  </si>
  <si>
    <t xml:space="preserve">DESCIDA D'ÁGUA TIPO CALHA, D= 900MM - PADRÃO SUDECAP</t>
  </si>
  <si>
    <t>19.24.07</t>
  </si>
  <si>
    <t xml:space="preserve">DESCIDA D'ÁGUA TIPO CALHA, D= 1000MM - PADRÃO SUDECAP</t>
  </si>
  <si>
    <t>19.24.08</t>
  </si>
  <si>
    <t xml:space="preserve">DESCIDA D'ÁGUA TIPO CALHA, D= 1100MM - PADRÃO SUDECAP</t>
  </si>
  <si>
    <t>19.24.09</t>
  </si>
  <si>
    <t xml:space="preserve">DESCIDA D'ÁGUA TIPO CALHA, D= 1200MM - PADRÃO SUDECAP</t>
  </si>
  <si>
    <t>19.24.10</t>
  </si>
  <si>
    <t xml:space="preserve">DESCIDA D'ÁGUA TIPO CALHA, D= 1300MM - PADRÃO SUDECAP</t>
  </si>
  <si>
    <t>19.24.11</t>
  </si>
  <si>
    <t xml:space="preserve">DESCIDA D'ÁGUA TIPO CALHA, D= 1500MM - PADRÃO SUDECAP</t>
  </si>
  <si>
    <t>19.25</t>
  </si>
  <si>
    <t xml:space="preserve">DRENO - PADRÃO SUDECAP</t>
  </si>
  <si>
    <t>19.25.01</t>
  </si>
  <si>
    <t xml:space="preserve">DRENO PADRÃO SUDECAP TIPO A - AREIA GROSSA, BRITA 2 E TUBO PERFURADO EM PVC DN 200MM, L=50CM</t>
  </si>
  <si>
    <t>19.25.02</t>
  </si>
  <si>
    <t xml:space="preserve">DRENO - PADRÃO SUDECAP TIPO B - MANTA DRENANTE, BRITA 3, TUBO PERFURADO EM PVC DN 160MM, L=50CM</t>
  </si>
  <si>
    <t>19.25.03</t>
  </si>
  <si>
    <t xml:space="preserve">DRENO DE TALVEGUE TIPO A (BRITA E MANTA DRENANTE)</t>
  </si>
  <si>
    <t>19.27</t>
  </si>
  <si>
    <t xml:space="preserve">BARRAGEM - PADRÃO SUDECAP</t>
  </si>
  <si>
    <t>19.27.01</t>
  </si>
  <si>
    <t xml:space="preserve">BARRAGEM TIPO A - SACO DE RÁFIA - PADRÃO SUDECAP</t>
  </si>
  <si>
    <t>19.27.02</t>
  </si>
  <si>
    <t xml:space="preserve">BARRAGEM TIPO B - SACO RÁFIA 50KG (SOLO / CIMENTO - 50KG/M3) - PADRÃO SUDECAP</t>
  </si>
  <si>
    <t>19.30</t>
  </si>
  <si>
    <t xml:space="preserve">SARJETA - PADRÃO SUDECAP</t>
  </si>
  <si>
    <t>19.30.04</t>
  </si>
  <si>
    <t xml:space="preserve">SARJETA TIPO A - (50X10)CM - DES-R01 - PADRÃO SUDECAP</t>
  </si>
  <si>
    <t>19.30.05</t>
  </si>
  <si>
    <t xml:space="preserve">SARJETA TIPO B - (50X10)CM - DES-R01 - PADRÃO SUDECAP</t>
  </si>
  <si>
    <t>19.30.06</t>
  </si>
  <si>
    <t xml:space="preserve">SARJETA TIPO C - (50X10)CM - DES-R01 - PADRÃO SUDECAP</t>
  </si>
  <si>
    <t>19.31</t>
  </si>
  <si>
    <t xml:space="preserve">CANALETA - PADRÃO SUDECAP</t>
  </si>
  <si>
    <t>19.31.01</t>
  </si>
  <si>
    <t xml:space="preserve">CANALETA TIPO 2 - D= 200MM, PRÉ-MOLDADA DE CONCRETO E GRELHA - PADRÃO SUDECAP</t>
  </si>
  <si>
    <t>19.31.02</t>
  </si>
  <si>
    <t xml:space="preserve">CANALETA TIPO 2 - D= 300MM, PRÉ-MOLDADA DE CONCRETO - PADRÃO SUDECAP</t>
  </si>
  <si>
    <t>19.31.03</t>
  </si>
  <si>
    <t xml:space="preserve">CANALETA TIPO 2 - D= 400MM, PRÉ-MOLDADA DE CONCRETO - PADRÃO SUDECAP</t>
  </si>
  <si>
    <t>19.31.04</t>
  </si>
  <si>
    <t xml:space="preserve">CANALETA TIPO 2 - D= 500MM, PRÉ-MOLDADA DE CONCRETO - PADRÃO SUDECAP</t>
  </si>
  <si>
    <t>19.31.05</t>
  </si>
  <si>
    <t xml:space="preserve">CANALETA TIPO 2 - D= 600MM, PRÉ-MOLDADA DE CONCRETO - PADRÃO SUDECAP</t>
  </si>
  <si>
    <t>19.31.07</t>
  </si>
  <si>
    <t xml:space="preserve">CANALETA TIPO 3 - 30 X 20CM CONCRETO 20MPA COM GRELHA AÇO CA-25 - PADRÃO SUDECAP</t>
  </si>
  <si>
    <t>19.31.08</t>
  </si>
  <si>
    <t xml:space="preserve">CANALETA TIPO 3 - 30 X 20CM CONCRETO 20MPA COM TAMPA DE CONCRETO - PADRÃO SUDECAP</t>
  </si>
  <si>
    <t>19.31.09</t>
  </si>
  <si>
    <t xml:space="preserve">CANALETA TIPO 3 - 30 X 20CM CONCRETO 20MPA COM TAMPA CONCRETO PERFURADA - PADRÃO SUDECAP</t>
  </si>
  <si>
    <t>19.31.10</t>
  </si>
  <si>
    <t xml:space="preserve">CANALETA TIPO 5 - 30 X 20CM CONCRETO 20MPA A CÉU ABERTO - PADRÃO SUDECAP</t>
  </si>
  <si>
    <t>19.31.15</t>
  </si>
  <si>
    <t xml:space="preserve">CANALETA TIPO 1 - 80 X 40 X 60CM TRAPEZOIDAL, DE CONCRETO 20MPA - PADRÃO SUDECAP</t>
  </si>
  <si>
    <t>19.32</t>
  </si>
  <si>
    <t xml:space="preserve">ESCORAMENTO DESCONTÍNUO DE VALAS - PADRÃO SUDECAP</t>
  </si>
  <si>
    <t>19.32.01</t>
  </si>
  <si>
    <t xml:space="preserve">ESCORAMENTO DESCONTÍNUO DE VALAS TIPO A - MADEIRA ROLIÇA D= 6 A 10CM - PADRÃO SUDECAP</t>
  </si>
  <si>
    <t>19.32.02</t>
  </si>
  <si>
    <t xml:space="preserve">ESCORAMENTO DESCONTÍNUO DE VALAS TIPO B - MADEIRA ROLIÇA D= 11 A 15CM - PADRÃO SUDECAP</t>
  </si>
  <si>
    <t>19.33</t>
  </si>
  <si>
    <t xml:space="preserve">ESCORAMENTO CONTÍNUO DE VALAS - PADRÃO SUDECAP</t>
  </si>
  <si>
    <t>19.33.01</t>
  </si>
  <si>
    <t xml:space="preserve">ESCORAMENTO CONTÍNUO DE VALAS TIPO A - MADEIRA ROLIÇA D= 11 A 15CM - PADRÃO SUDECAP</t>
  </si>
  <si>
    <t>19.33.02</t>
  </si>
  <si>
    <t xml:space="preserve">ESCORAMENTO CONTÍNUO DE VALAS TIPO B - PERFIL I-8" - PADRÃO SUDECAP</t>
  </si>
  <si>
    <t>19.51</t>
  </si>
  <si>
    <t xml:space="preserve">ESTRUTURA DE ESCORAMENTO</t>
  </si>
  <si>
    <t>19.51.01</t>
  </si>
  <si>
    <t xml:space="preserve">ESTRUTURA DE ESCORAMENTO TIPO PONTALETEAMENTO</t>
  </si>
  <si>
    <t>19.52</t>
  </si>
  <si>
    <t xml:space="preserve">POÇO DE VISITA INCLUSIVE FORNECIMENTO DO ANEL/TAMPÃO/LAJE</t>
  </si>
  <si>
    <t>19.52.03</t>
  </si>
  <si>
    <t xml:space="preserve">POÇO DE VISITA H= 1,0M, (BALÃO 0,60) COPASA 062/1 NA 104 EM ANÉIS</t>
  </si>
  <si>
    <t>19.52.05</t>
  </si>
  <si>
    <t xml:space="preserve">ADICIONAL DE PREÇO PARA ACRÉSCIMO DE ALTURA DE POÇO DE VISITA 0,6M</t>
  </si>
  <si>
    <t>19.52.07</t>
  </si>
  <si>
    <t xml:space="preserve">POÇO DE VISITA H= 1,5M (BALÃO 1,0M) COPASA 039/1 EM ANÉIS</t>
  </si>
  <si>
    <t>19.52.09</t>
  </si>
  <si>
    <t xml:space="preserve">ADICIONAL DE PREÇO ACRÉSCIMO ALTURA POÇO DE VISITA 1,0M ANEL</t>
  </si>
  <si>
    <t>19.53</t>
  </si>
  <si>
    <t xml:space="preserve">LASTRO DE PEDRA</t>
  </si>
  <si>
    <t>19.53.01</t>
  </si>
  <si>
    <t xml:space="preserve">LASTRO DE PEDRA BRITADA</t>
  </si>
  <si>
    <t>19.59</t>
  </si>
  <si>
    <t xml:space="preserve">CONSTRUÇÃO DE RAMAL ESGOTO EXTERNO ATÉ 2 M, COM MATERIAL</t>
  </si>
  <si>
    <t>19.59.01</t>
  </si>
  <si>
    <t xml:space="preserve">CONSTRUÇÃO DE RAMAL ESGOTO EXTENSÃO ATÉ 2,0M - PROFUNDIDADE DE REDE ATÉ 1,25M</t>
  </si>
  <si>
    <t>19.59.02</t>
  </si>
  <si>
    <t xml:space="preserve">CONSTRUÇÃO DE RAMAL ESGOTO EXTENSÃO ATÉ 2,0M - PROFUNDIDADE DE REDE 1,25 A 3,0M INCLUSIVE ESCORAMENTO</t>
  </si>
  <si>
    <t>19.59.03</t>
  </si>
  <si>
    <t xml:space="preserve">CONSTRUÇÃO DE RAMAL ESGOTO EXTENSÃO ATÉ 2,0M - PROFUNDIDADE DE REDE 3,0 A 4,0M INCLUSIVE ESCORAMENTO</t>
  </si>
  <si>
    <t>19.60</t>
  </si>
  <si>
    <t xml:space="preserve">CONSTRUÇÃO RAMAL PREDIAL, EXTENSAO EXCEDENTE A 2,0M COM MATERIAL</t>
  </si>
  <si>
    <t>19.60.01</t>
  </si>
  <si>
    <t xml:space="preserve">CONSTRUÇÃO DE RAMAL ESGOTO - EXTENSÃO EXCEDENTE A 2,00M - PROFUNDIDADE ATÉ 1,25M</t>
  </si>
  <si>
    <t>19.60.02</t>
  </si>
  <si>
    <t xml:space="preserve">CONSTRUÇÃO DE RAMAL ESGOTO - EXTENSÃO EXCEDENTE A 2,00M - PROFUNDIDADE DE 1,25 A 3,0M - INCLUSIVE ESCORAMENTO</t>
  </si>
  <si>
    <t>19.60.03</t>
  </si>
  <si>
    <t xml:space="preserve">CONSTRUÇÃO DE RAMAL ESGOTO - EXTENSÃO EXCEDENTE A 2,00M - PROFUNDIDADE DE 3,0 A 4,0M - INCLUSIVE ESCORAMENTO</t>
  </si>
  <si>
    <t>19.70</t>
  </si>
  <si>
    <t xml:space="preserve">TUBO PVC RÍGIDO, INCLUSIVE CONEXÕES</t>
  </si>
  <si>
    <t>19.70.03</t>
  </si>
  <si>
    <t xml:space="preserve">TUBO PVC RÍGIDO D= 100MM, INCLUSIVE CONEXÕES</t>
  </si>
  <si>
    <t>19.70.04</t>
  </si>
  <si>
    <t xml:space="preserve">TUBO PVC RÍGIDO D= 150MM, INCLUSIVE CONEXÕES</t>
  </si>
  <si>
    <t>19.70.05</t>
  </si>
  <si>
    <t xml:space="preserve">TUBO PVC RÍGIDO D= 200MM, INCLUSIVE CONEXÕES</t>
  </si>
  <si>
    <t>19.70.06</t>
  </si>
  <si>
    <t xml:space="preserve">TUBO PVC RÍGIDO D= 250MM, INCLUSIVE CONEXÕES</t>
  </si>
  <si>
    <t>19.70.07</t>
  </si>
  <si>
    <t xml:space="preserve">TUBO PVC RÍGIDO D= 300MM, INCLUSIVE CONEXÕES</t>
  </si>
  <si>
    <t>19.70.09</t>
  </si>
  <si>
    <t xml:space="preserve">TUBO PVC RÍGIDO D= 400MM, INCLUSIVE CONEXÕES</t>
  </si>
  <si>
    <t>19.91</t>
  </si>
  <si>
    <t xml:space="preserve">FORNECIMENTO E LANÇAMENTO DE MATERIAL EM DRENO E PÁTIO</t>
  </si>
  <si>
    <t>19.91.01</t>
  </si>
  <si>
    <t xml:space="preserve">FORNECIMENTO E LANÇAMENTO DE BRITA EM DRENO E PÁTIO</t>
  </si>
  <si>
    <t>19.91.02</t>
  </si>
  <si>
    <t xml:space="preserve">FORNECIMENTO E LANÇAMENTO DE AREIA EM DRENO E PÁTIO</t>
  </si>
  <si>
    <t>19.91.03</t>
  </si>
  <si>
    <t xml:space="preserve">FORNECIMENTO E LANÇAMENTO DE CASCALHO EM DRENO E PÁTIO</t>
  </si>
  <si>
    <t>19.99</t>
  </si>
  <si>
    <t xml:space="preserve">ARMAÇÃO EM SERVIÇOS DE DRENAGEM (CORTE, DOBRA E COLOCAÇÃO)</t>
  </si>
  <si>
    <t>19.99.10</t>
  </si>
  <si>
    <t xml:space="preserve">AÇO CA 60 - D= 5,0MM, CORTE, DOBRA E COLOCAÇÃO EM SERVIÇOS DE DRENAGEM ADP REF 92915</t>
  </si>
  <si>
    <t>19.99.11</t>
  </si>
  <si>
    <t xml:space="preserve">AÇO CA 50 - D= 6,3MM, CORTE, DOBRA E COLOCAÇÃO EM SERVIÇOS DE DRENAGEM ADP REF 92916</t>
  </si>
  <si>
    <t>19.99.12</t>
  </si>
  <si>
    <t xml:space="preserve">AÇO CA 50 - D= 8,0MM, CORTE, DOBRA E COLOCAÇÃO EM SERVIÇOS DE DRENAGEM ADP REF 92917</t>
  </si>
  <si>
    <t>19.99.13</t>
  </si>
  <si>
    <t xml:space="preserve">AÇO CA 50 - D= 10,0MM, CORTE, DOBRA E COLOCAÇÃO EM SERVIÇOS DE DRENAGEM ADP REF 92919</t>
  </si>
  <si>
    <t>19.99.14</t>
  </si>
  <si>
    <t xml:space="preserve">AÇO CA 50 - D= 12,5MM, CORTE, DOBRA E COLOCAÇÃO EM SERVIÇOS DE DRENAGEM ADP REF 92921</t>
  </si>
  <si>
    <t>19.99.15</t>
  </si>
  <si>
    <t xml:space="preserve">AÇO CA 50 - D= 16,0MM, CORTE, DOBRA E COLOCAÇÃO EM SERVIÇOS DE DRENAGEM ADP REF 92922</t>
  </si>
  <si>
    <t>19.99.16</t>
  </si>
  <si>
    <t xml:space="preserve">AÇO CA 50 - D= 20,0MM, CORTE, DOBRA E COLOCAÇÃO EM SERVIÇOS DE DRENAGEM ADP REF 92923</t>
  </si>
  <si>
    <t>19.99.17</t>
  </si>
  <si>
    <t xml:space="preserve">AÇO CA 50 - D= 25,0MM, CORTE, DOBRA E COLOCAÇÃO EM SERVIÇOS DE DRENAGEM ADP REF 92924</t>
  </si>
  <si>
    <t>20</t>
  </si>
  <si>
    <t>20.01</t>
  </si>
  <si>
    <t xml:space="preserve">REGULARIZAÇÃO E COMPACTAÇÃO DO SUBLEITO</t>
  </si>
  <si>
    <t>20.01.01</t>
  </si>
  <si>
    <t xml:space="preserve">REGULARIZAÇÃO E COMPACTAÇÃO DO SUBLEITO COM ROLO COMPACTADOR</t>
  </si>
  <si>
    <t>20.01.02</t>
  </si>
  <si>
    <t xml:space="preserve">REGULARIZAÇÃO E COMPACTAÇÃO DO SUBLEITO COM PLACA VIBRATÓRIA</t>
  </si>
  <si>
    <t>20.03</t>
  </si>
  <si>
    <t xml:space="preserve">REFORÇO DO SUB-LEITO COMPACTADO EXCLUSIVE ESCAVAÇÃO E CARGA</t>
  </si>
  <si>
    <t>20.03.01</t>
  </si>
  <si>
    <t xml:space="preserve">REFORÇO DO SUB-LEITO COMPACTADO - PROCTOR INTERMEDIÁRIO - EXCLUSIVE ESCAVAÇÃO E CARGA</t>
  </si>
  <si>
    <t>20.04</t>
  </si>
  <si>
    <t xml:space="preserve">SUB-BASE ESTABILIZADA (GRANULOMETRICAMENTE OU QUIMICAMENTE)</t>
  </si>
  <si>
    <t>20.04.03</t>
  </si>
  <si>
    <t xml:space="preserve">SUB-BASE ESTABILIZADA GRANULOMETRICAMENTE COM BRITA BICA CORRIDA (AGREGADO DE PEDREIRA) - PROCTOR INTERMEDIÁRIO</t>
  </si>
  <si>
    <t>20.04.05</t>
  </si>
  <si>
    <t xml:space="preserve">SUB-BASE ESTABILIZADA GRANULOMETRICAMENTE COM BRITA BICA CORRIDA (AGREGADO DE PEDREIRA) - PROCTOR MODIFICADO</t>
  </si>
  <si>
    <t>20.04.07</t>
  </si>
  <si>
    <t xml:space="preserve">SUB-BASE ESTABILIZADA QUIMICAMENTE COM BRITA GRADUADA BGTC COM 10% DE TEOR DE CIMENTO COMPACTADO COM PLACA VIBRATÓRIA</t>
  </si>
  <si>
    <t>20.04.08</t>
  </si>
  <si>
    <t xml:space="preserve">CONCRETO COMPACTADO A ROLO - CONSUMO DE CIMENTO 120 KG/M3 E FCTM, K= 2,0 MPA (AOS 28 DIAS)</t>
  </si>
  <si>
    <t>20.06</t>
  </si>
  <si>
    <t xml:space="preserve">BASE ESTABILIZADA (GRANULOMETRICAMENTE OU QUIMICAMENTE)</t>
  </si>
  <si>
    <t>20.06.11</t>
  </si>
  <si>
    <t xml:space="preserve">BASE ESTABILIZADA GRANULOMETRICAMENTE COM BRITA GRADUADA SIMPLES - PROCTOR MODIFICADO</t>
  </si>
  <si>
    <t>20.06.12</t>
  </si>
  <si>
    <t xml:space="preserve">BASE ESTABILIZADA GRANULOMETRICAMENTE COM BRITA BICA CORRIDA (AGREGADO DE PEDREIRA), COMPACTADO COM PLACA VIBRATÓRIA - PROCTOR MODIFICADO</t>
  </si>
  <si>
    <t>20.06.13</t>
  </si>
  <si>
    <t xml:space="preserve">BASE ESTABILIZADA QUIMICAMENTE COM BRITA GRADUADA TRATADA COM CIMENTO - BGTC (2% A 4% DE CIMENTO) - PROCTOR MODIFICADO</t>
  </si>
  <si>
    <t>20.06.14</t>
  </si>
  <si>
    <t xml:space="preserve">BASE ESTABILIZADA GRANULOMETRICAMENTE COM BRITA BICA CORRIDA (AGREGADO DE PEDREIRA) - PROCTOR MODIFICADO</t>
  </si>
  <si>
    <t>20.06.15</t>
  </si>
  <si>
    <t xml:space="preserve">BASE ESTABILIZADA GRANULOMETRICAMENTE COMPACTADA - EXCLUSIVE MATERIAL -  PROCTOR MODIFICADO</t>
  </si>
  <si>
    <t>20.10</t>
  </si>
  <si>
    <t>20.10.02</t>
  </si>
  <si>
    <t xml:space="preserve">TRANSPORTE DE MATERIAL DE QUALQUER NATUREZA DMT &lt;= 10KM</t>
  </si>
  <si>
    <t>TxKM</t>
  </si>
  <si>
    <t>20.10.03</t>
  </si>
  <si>
    <t xml:space="preserve">TRANSPORTE DE MATERIAL DE QUALQUER NATUREZA DMT &gt; 10KM</t>
  </si>
  <si>
    <t>20.11</t>
  </si>
  <si>
    <t>IMPRIMAÇÃO</t>
  </si>
  <si>
    <t>20.11.05</t>
  </si>
  <si>
    <t xml:space="preserve">IMPRIMAÇÃO COM EMULSÃO ASFÁLTICA - EAI, LIMPEZA MANUAL</t>
  </si>
  <si>
    <t>20.12</t>
  </si>
  <si>
    <t xml:space="preserve">PINTURA DE LIGAÇÃO</t>
  </si>
  <si>
    <t>20.12.01</t>
  </si>
  <si>
    <t xml:space="preserve">PINTURA DE LIGAÇÃO COM RR-1C</t>
  </si>
  <si>
    <t>20.12.03</t>
  </si>
  <si>
    <t xml:space="preserve">PINTURA DE LIGAÇÃO EM DUAS ETAPAS COM RR-2C, INCLUSIVE MANTA GEOTÊXTIL, LIMPEZA MANUAL</t>
  </si>
  <si>
    <t>20.13</t>
  </si>
  <si>
    <t xml:space="preserve">CONCRETO BETUMINOSO USINADO A QUENTE</t>
  </si>
  <si>
    <t>20.13.23</t>
  </si>
  <si>
    <t xml:space="preserve">APLICAÇÃO DE CBUQ FAIXA B, CAMADA DE ROLAMENTO, COM CAP 50/70</t>
  </si>
  <si>
    <t>20.13.25</t>
  </si>
  <si>
    <t xml:space="preserve">APLICAÇÃO DE CBUQ FAIXA C, CAMADA DE ROLAMENTO, COM CAP 50/70</t>
  </si>
  <si>
    <t>20.13.26</t>
  </si>
  <si>
    <t xml:space="preserve">APLICAÇÃO DE CBUQ FAIXA C, CAMADA DE ROLAMENTO, COM CAP 50/70, ESPALHAMENTO MANUAL, COMPACTADO COM PLACA VIBRATÓRIA</t>
  </si>
  <si>
    <t>20.13.28</t>
  </si>
  <si>
    <t xml:space="preserve">APLICAÇÃO DE CBUQ FAIXA D, CAMADA DE ROLAMENTO, COM CAP 50/70</t>
  </si>
  <si>
    <t>20.13.30</t>
  </si>
  <si>
    <t xml:space="preserve">APLICAÇÃO DE CBUQ S.M.A., CAMADA DE ROLAMENTO</t>
  </si>
  <si>
    <t>20.13.32</t>
  </si>
  <si>
    <t xml:space="preserve">APLICAÇÃO DE CBUQ FAIXA C COM ASFALTO BORRACHA, CAMADA DE ROLAMENTO </t>
  </si>
  <si>
    <t>20.13.33</t>
  </si>
  <si>
    <t xml:space="preserve">FORNECIMENTO DE CBUQ FAIXA B, COM CAP 50/70, EXCLUSIVE TRANSPORTE</t>
  </si>
  <si>
    <t>20.13.34</t>
  </si>
  <si>
    <t xml:space="preserve">FORNECIMENTO DE CBUQ FAIXA C, COM CAP 50/70, EXCLUSIVE TRANSPORTE</t>
  </si>
  <si>
    <t>20.13.35</t>
  </si>
  <si>
    <t xml:space="preserve">FORNECIMENTO DE CBUQ FAIXA D COM CAP 50/70, EXCLUSIVE TRANSPORTE</t>
  </si>
  <si>
    <t>20.13.36</t>
  </si>
  <si>
    <t xml:space="preserve">FORNECIMENTO DE CBUQ S.M.A. PRONTO, EXCLUSIVE TRANSPORTE</t>
  </si>
  <si>
    <t>20.13.37</t>
  </si>
  <si>
    <t xml:space="preserve">FORNECIMENTO DE CBUQ FAIXA C COM ASFALTO BORRACHA, EXCLUSIVE TRANSPORTE</t>
  </si>
  <si>
    <t>20.17</t>
  </si>
  <si>
    <t xml:space="preserve">REVESTIMENTO EM ALVENARIA POLIÉDRICA E PARALELEPÍPEDO</t>
  </si>
  <si>
    <t>20.17.01</t>
  </si>
  <si>
    <t xml:space="preserve">REVESTIMENTO EM ALVENARIA POLIÉDRICA COM COLCHÃO DE AREIA</t>
  </si>
  <si>
    <t>20.17.03</t>
  </si>
  <si>
    <t xml:space="preserve">REVESTIMENTO EM ALVENARIA POLIÉDRICA COM COLCHÃO DE PÓ DE PEDRA</t>
  </si>
  <si>
    <t>20.17.04</t>
  </si>
  <si>
    <t xml:space="preserve">REVESTIMENTO EM PARALELEPÍPEDO COM PEDRAS GNAISSE E COLCHÃO DE PÓ DE PEDRA</t>
  </si>
  <si>
    <t>20.18</t>
  </si>
  <si>
    <t xml:space="preserve">REMOÇÃO E RECONSTRUÇÃO REVESTIMENTO ALVENARIA POLIÉDRICA E PARALELEPÍPEDO</t>
  </si>
  <si>
    <t>20.18.01</t>
  </si>
  <si>
    <t xml:space="preserve">REMOÇÃO E RECONSTRUÇÃO DE REVESTIMENTO EM ALVENARIA POLIÉDRICA COM COLCHÃO DE AREIA</t>
  </si>
  <si>
    <t>20.18.03</t>
  </si>
  <si>
    <t xml:space="preserve">REMOÇÃO E RECONSTRUÇÃO DE REVESTIMENTO EM ALVENARIA POLIÉDRICA COM COLCHÃO DE PÓ DE PEDRA</t>
  </si>
  <si>
    <t>20.19</t>
  </si>
  <si>
    <t xml:space="preserve">PAVIMENTO INTERTRAVADO EM BLOCO DE CONCRETO</t>
  </si>
  <si>
    <t>20.19.02</t>
  </si>
  <si>
    <t xml:space="preserve">FORNECIMENTO E INSTALAÇÃO DE PAVIMENTO INTERTRAVADO - 35MPA, E=6CM, 10X20CM, INCLUSIVE COLCHÃO DE AREIA</t>
  </si>
  <si>
    <t>20.19.03</t>
  </si>
  <si>
    <t xml:space="preserve">FORNECIMENTO E INSTALAÇÃO DE PAVIMENTO INTERTRAVADO - 35MPA, E=8CM, COR BRANCO, INCLUSIVE COLCHÃO DE AREIA</t>
  </si>
  <si>
    <t>20.19.04</t>
  </si>
  <si>
    <t xml:space="preserve">FORNECIMENTO E INSTALAÇÃO DE PAVIMENTO INTERTRAVADO - 35MPA, E=8CM, COR CINZA, INCLUSIVE COLCHÃO DE AREIA</t>
  </si>
  <si>
    <t>20.19.05</t>
  </si>
  <si>
    <t xml:space="preserve">FORNECIMENTO E INSTALAÇÃO DE PAVIMENTO INTERTRAVADO - 35MPA, E=8CM, COR VERMELHA, INCLUSIVE COLCHÃO DE AREIA</t>
  </si>
  <si>
    <t>20.19.06</t>
  </si>
  <si>
    <t xml:space="preserve">FORNECIMENTO E INSTALAÇÃO DE PAVIMENTO INTERTRAVADO - 35MPA, E=10CM, COR VERMELHA, INCLUSIVE COLCHÃO DE AREIA</t>
  </si>
  <si>
    <t>20.19.07</t>
  </si>
  <si>
    <t xml:space="preserve">FORNECIMENTO E INSTALAÇÃO DE PAVIMENTO INTERTRAVADO - 40MPA, E=10CM, COR CINZA NATURAL, INCLUSIVE COLCHÃO DE AREIA</t>
  </si>
  <si>
    <t>20.19.08</t>
  </si>
  <si>
    <t xml:space="preserve">SALGAMENTO / REJUNTAMENTO DOS PAVIMENTOS INTERTRAVADOS</t>
  </si>
  <si>
    <t>20.20</t>
  </si>
  <si>
    <t>FRESAGEM</t>
  </si>
  <si>
    <t>20.20.01</t>
  </si>
  <si>
    <t xml:space="preserve">FRESAGEM ATE 5,0 CM</t>
  </si>
  <si>
    <t>20.20.02</t>
  </si>
  <si>
    <t xml:space="preserve">FRESAGEM DE 5 A 10 CM</t>
  </si>
  <si>
    <t>20.21</t>
  </si>
  <si>
    <t xml:space="preserve">GEOGRELHA PARA PAVIMENTAÇÃO</t>
  </si>
  <si>
    <t>20.21.01</t>
  </si>
  <si>
    <t xml:space="preserve">GEOGRELHA DE POLIESTER PARA REFORÇO DE PAVIMENTAÇÃO</t>
  </si>
  <si>
    <t>20.24</t>
  </si>
  <si>
    <t xml:space="preserve">PAVIMENTO DE CONCRETO</t>
  </si>
  <si>
    <t>20.24.01</t>
  </si>
  <si>
    <t xml:space="preserve">PAVIMENTO DE CONCRETO - CONSUMO DE CIMENTO 390KG/M3 E FCTM, K=4,5 MPA, INCLUSIVE TEXTURIZAÇÃO</t>
  </si>
  <si>
    <t>20.25</t>
  </si>
  <si>
    <t xml:space="preserve">BARRAS DE AÇO PARA PAVIMENTO DE CONCRETO</t>
  </si>
  <si>
    <t>20.25.01</t>
  </si>
  <si>
    <t xml:space="preserve">BARRAS DE TRANSFERÊNCIA - AÇO CA 25 - AQUISIÇÃO, TRANSPORTE, CORTE E COLOCAÇÃO</t>
  </si>
  <si>
    <t>20.25.02</t>
  </si>
  <si>
    <t xml:space="preserve">BARRAS DE LIGAÇÃO - AÇO CA 50 - AQUISIÇÃO, TRANSPORTE, CORTE E COLOCAÇÃO</t>
  </si>
  <si>
    <t>20.25.03</t>
  </si>
  <si>
    <t xml:space="preserve">SUPORTE PARA BARRAS DE TRANSFERÊNCIA - AÇO CA 50 - AQUISIÇÃO, TRANSPORTE, CORTE E COLOCAÇÃO</t>
  </si>
  <si>
    <t>20.25.04</t>
  </si>
  <si>
    <t xml:space="preserve">FIXADORES DE SUPORTE - AÇO CA 50 - AQUISIÇÃO, TRANSPORTE, CORTE E COLOCAÇÃO</t>
  </si>
  <si>
    <t>20.25.05</t>
  </si>
  <si>
    <t xml:space="preserve">ARMADURAS DISTRIBUÍDAS DESCONTINUAMENTE PARA ÁREAS DE PLACAS QUE CONTENHAM INTERRUPÇÃO</t>
  </si>
  <si>
    <t>20.25.06</t>
  </si>
  <si>
    <t xml:space="preserve">APLICAÇÃO DE GRAXA EM BARRAS DE TRANSFERÊNCIA PARA EXECUÇÃO DE PAVIMENTO DE CONCRETO</t>
  </si>
  <si>
    <t>20.26</t>
  </si>
  <si>
    <t xml:space="preserve">TELA DE AÇO PARA PAVIMENTO DE CONCRETO</t>
  </si>
  <si>
    <t>20.26.01</t>
  </si>
  <si>
    <t xml:space="preserve">TELA Q196 PARA PAVIMENTO DE CONCRETO</t>
  </si>
  <si>
    <t>20.26.02</t>
  </si>
  <si>
    <t xml:space="preserve">SUPORTE PARA TELA Q196 (CARANGUEJO) PARA PAVIMENTO DE CONCRETO</t>
  </si>
  <si>
    <t>20.27</t>
  </si>
  <si>
    <t xml:space="preserve">JUNTAS PARA PAVIMENTO DE CONCRETO</t>
  </si>
  <si>
    <t>20.27.01</t>
  </si>
  <si>
    <t xml:space="preserve">ASSENTAMENTO DE BAGUETE PLÁSTICO (TIPO TARUCEL) 6 MM EM PAVIMENTO DE CONCRETO</t>
  </si>
  <si>
    <t>20.28</t>
  </si>
  <si>
    <t xml:space="preserve">TEXTURIZAÇÃO E CURA QUÍMICA</t>
  </si>
  <si>
    <t>20.28.01</t>
  </si>
  <si>
    <t xml:space="preserve">CURA QUÍMICA</t>
  </si>
  <si>
    <t>21</t>
  </si>
  <si>
    <t xml:space="preserve">MANEJO DE VEGETAÇÃO</t>
  </si>
  <si>
    <t>21.30</t>
  </si>
  <si>
    <t>21.30.06</t>
  </si>
  <si>
    <t xml:space="preserve">PLANTIO DE GRAMA SAO CARLOS EM PLACAS, INCLUSIVE FORNECIMENTO DA GRAMA, EXCLUSIVE PREPARO DO SOLO - MEIA SOMBRA - REF 103946 </t>
  </si>
  <si>
    <t>21.30.07</t>
  </si>
  <si>
    <t xml:space="preserve">PLANTIO DE GRAMA ESMERALDA EM PLACAS - INCLUSIVE FORNECIMENTO GRAMA, EXCLUSIVE PREPARO DO SOLO - SOL - REF 103946</t>
  </si>
  <si>
    <t>21.30.08</t>
  </si>
  <si>
    <t xml:space="preserve">PLANTIO DE GRAMA AMENDOIM EM MUDAS, INCLUSIVE FORNECIMENTO GRAMA, EXCLUSIVE PREPARO DO SOLO (15 CM) - SOL - REF 98505 </t>
  </si>
  <si>
    <t>21.30.10</t>
  </si>
  <si>
    <t xml:space="preserve">IRRIGAÇÃO DE GRAMADO E/OU CANTEIRO COM CAMINHÃO PIPA, EXCLUSIVE O FORNECIMENTO DA ÁGUA</t>
  </si>
  <si>
    <t>21.31</t>
  </si>
  <si>
    <t xml:space="preserve">PLANTIO DE MUDAS ORNAMENTAIS E FRUTÍFERAS, EXCLUSIVE FORNECIMENTO DAS MUDAS</t>
  </si>
  <si>
    <t>21.31.02</t>
  </si>
  <si>
    <t xml:space="preserve">PLANTIO DE ÁRVORES, INCLUSIVE EXECUÇÃO DE BERÇO 60 X 120 X 60CM (C X L X H) ADP REF 98511</t>
  </si>
  <si>
    <t>21.31.03</t>
  </si>
  <si>
    <t xml:space="preserve">PLANTIO DE ÁRVORES, INCLUSIVE EXECUÇÃO BERÇO 60 X 60 X 60CM (C X L X H), ADP REF 98511</t>
  </si>
  <si>
    <t>21.31.04</t>
  </si>
  <si>
    <t xml:space="preserve">PLANTIO DE PALMEIRAS H&lt;= 2,00M, INCLUSIVE EXECUÇÃO BERÇO 60 X 60 X 60CM (C X L X H), INCLUSIVE GUINDAUTO ADP REF 98516</t>
  </si>
  <si>
    <t>21.31.08</t>
  </si>
  <si>
    <t xml:space="preserve">PLANTIO DE FORRAÇÃO, INCLUSIVE EXECUÇÃO BERÇOS REF 98505</t>
  </si>
  <si>
    <t>21.31.10</t>
  </si>
  <si>
    <t xml:space="preserve">PLANTIO DE  ARBUSTIVAS ISOLADAS, INCLUSIVE EXECUÇÃO BERÇO 20 X 20 X 20CM (C X L X H)</t>
  </si>
  <si>
    <t>21.31.11</t>
  </si>
  <si>
    <t xml:space="preserve">PLANTIO DE ARBUSTIVAS ISOLADAS, INCLUSIVE EXECUÇÃO BERÇO 30 X 30 X 30CM (C X L X H)</t>
  </si>
  <si>
    <t>21.31.12</t>
  </si>
  <si>
    <t xml:space="preserve">PLANTIO DE ARBUSTIVAS ISOLADAS, INCLUSIVE EXECUÇÃO BERÇO 50 X 50 X 50CM (C X L X H)</t>
  </si>
  <si>
    <t>21.31.20</t>
  </si>
  <si>
    <t xml:space="preserve">PLANTIO DE ÁRVORES FRUTÍFERAS COM ALTURA MENOR OU IGUAL A 2,00M, INCLUSIVE EXECUÇÃO BERÇO 60 X 60 X 60CM (C X L X H) REF 98513</t>
  </si>
  <si>
    <t>21.31.21</t>
  </si>
  <si>
    <t xml:space="preserve">PLANTIO DE ÁRVORES FRUTÍFERAS ALTURA ENTRE 2,00 E 4,00M, INCLUSIVE EXECUÇÃO BERÇO 60 X 60 X 60CM (C X L X H) REF 98514</t>
  </si>
  <si>
    <t>21.31.30</t>
  </si>
  <si>
    <t xml:space="preserve">IRRIGAÇÃO DE ÁRVORE E/OU PALMEIRA COM CAMINHÃO PIPA,EXCLUSIVE O FORNECIMENTO DA ÁGUA</t>
  </si>
  <si>
    <t>21.32</t>
  </si>
  <si>
    <t xml:space="preserve">FORNECIMENTO DE MATERIAL PARA PAISAGISMO</t>
  </si>
  <si>
    <t>21.32.01</t>
  </si>
  <si>
    <t>21.32.02</t>
  </si>
  <si>
    <t xml:space="preserve">ADUBO ORGÂNICO</t>
  </si>
  <si>
    <t>21.32.03</t>
  </si>
  <si>
    <t xml:space="preserve">ADUBO MINERAL 10-10-10</t>
  </si>
  <si>
    <t>21.32.04</t>
  </si>
  <si>
    <t xml:space="preserve">ADUBO MINERAL 4-14-8</t>
  </si>
  <si>
    <t>21.32.05</t>
  </si>
  <si>
    <t xml:space="preserve">CALCÁRIO DOLOMÍTICO (ACIMA DE 1T)</t>
  </si>
  <si>
    <t>21.32.06</t>
  </si>
  <si>
    <t xml:space="preserve">SUPERFOSFATO SIMPLES</t>
  </si>
  <si>
    <t>21.32.07</t>
  </si>
  <si>
    <t xml:space="preserve">MICRONUTRIENTES FTE</t>
  </si>
  <si>
    <t>21.32.08</t>
  </si>
  <si>
    <t xml:space="preserve">HÚMUS DE MINHOCA</t>
  </si>
  <si>
    <t>21.32.09</t>
  </si>
  <si>
    <t xml:space="preserve">COMPOSTO ORGÂNICO</t>
  </si>
  <si>
    <t>21.32.10</t>
  </si>
  <si>
    <t xml:space="preserve">SUBSTRATO AGRÍCOLA COMERCIAL</t>
  </si>
  <si>
    <t>21.32.11</t>
  </si>
  <si>
    <t xml:space="preserve">AREIA MÉDIA LAVADA</t>
  </si>
  <si>
    <t>21.32.12</t>
  </si>
  <si>
    <t xml:space="preserve">CONDICIONADORES DE SOLO</t>
  </si>
  <si>
    <t>21.32.13</t>
  </si>
  <si>
    <t xml:space="preserve">FOSFATO NATURAL</t>
  </si>
  <si>
    <t>21.32.14</t>
  </si>
  <si>
    <t xml:space="preserve">SOLUÇÃO DE GEL DE PLANTIO</t>
  </si>
  <si>
    <t>21.32.15</t>
  </si>
  <si>
    <t xml:space="preserve">CALCÁRIO DOLOMÍTICO PRNT 90 A 100%</t>
  </si>
  <si>
    <t>21.33</t>
  </si>
  <si>
    <t xml:space="preserve">FORNECIMENTO DE MUDAS</t>
  </si>
  <si>
    <t>21.33.01</t>
  </si>
  <si>
    <t xml:space="preserve">ÁRVORE - SIBIPIRUNA - CAESALPINIA PELTOPOHOROIDES - H&gt;=1,80 METROS</t>
  </si>
  <si>
    <t>21.33.02</t>
  </si>
  <si>
    <t xml:space="preserve">ÁRVORE - IPÊ ROSA - TABEBUIA AVELLANEDAE - H&gt;=2,50 METROS</t>
  </si>
  <si>
    <t>21.33.03</t>
  </si>
  <si>
    <t xml:space="preserve">ÁRVORE- PAU-FERRO - CAESALPINIA FERREA LEIOSTACHYA - H&gt;=1,80 METROS</t>
  </si>
  <si>
    <t>21.33.04</t>
  </si>
  <si>
    <t xml:space="preserve">ÁRVORE - ACÁCIA MIMOSA - ACACIA PODALYRIIFOLIA - H&gt;=1,80 METROS</t>
  </si>
  <si>
    <t>21.33.05</t>
  </si>
  <si>
    <t xml:space="preserve">ÁRVORE - JACARANDÁ MIMOSO - JACARANDA CUSPIDIFOLIA - H&gt;=1,80 METROS</t>
  </si>
  <si>
    <t>21.33.06</t>
  </si>
  <si>
    <t xml:space="preserve">ÁRVORE - IPÊ ROXO - HANDROANTHUS IMPETIGINOSUS - H&gt;=2,50 METROS</t>
  </si>
  <si>
    <t>21.33.07</t>
  </si>
  <si>
    <t xml:space="preserve">ÁRVORE - IPÊ BRANCO - TABEBUIA ROSEOALBA - H&gt;=2,50 METROS</t>
  </si>
  <si>
    <t>21.33.09</t>
  </si>
  <si>
    <t xml:space="preserve">ÁRVORE - IPÊ AMARELO - HANDROANTHUS SERRATIFOLIUS - H&gt;=2,50 METROS</t>
  </si>
  <si>
    <t>21.33.10</t>
  </si>
  <si>
    <t xml:space="preserve">ÁRVORE - OITI - LICANIA TOMENTOSA - H&gt;=1,80 METROS</t>
  </si>
  <si>
    <t>21.33.11</t>
  </si>
  <si>
    <t xml:space="preserve">ÁRVORE - ESCUMILHA AFRICANA - LAGERSTROEMIA SPECIOSA - H&gt;=1,80 METROS</t>
  </si>
  <si>
    <t>21.33.12</t>
  </si>
  <si>
    <t xml:space="preserve">ÁRVORE - JEQUITIBÁ BRANCO - CARINIANA ESTRELLENSIS - H&gt;=1,80 METROS</t>
  </si>
  <si>
    <t>21.33.25</t>
  </si>
  <si>
    <t xml:space="preserve">ÁRVORE FRUTÍFERA - PITANGA - EUGENIA UNIFLORA - H&gt;=1,80 METROS</t>
  </si>
  <si>
    <t>21.33.26</t>
  </si>
  <si>
    <t xml:space="preserve">ÁRVORE FRUTÍFERA - ARAÇÁ - PSIDIUM CATTLEIANUM - H&gt;=1,80 METROS</t>
  </si>
  <si>
    <t>21.33.27</t>
  </si>
  <si>
    <t xml:space="preserve">ÁRVORE FRUTÍFERA - ACEROLA - MALPIGHIA GLABRA - H&gt;=1,80 METROS</t>
  </si>
  <si>
    <t>21.33.28</t>
  </si>
  <si>
    <t xml:space="preserve">ÁRVORE FRUTÍFERA - AMOREIRA - MORUS IGNUS - H&gt;=1,80 METROS</t>
  </si>
  <si>
    <t>21.33.29</t>
  </si>
  <si>
    <t xml:space="preserve">ÁRVORE FRUTÍFERA - GRUMIXAMA - EUGENIA BRASILIENSES - H&gt;=1,80 METROS</t>
  </si>
  <si>
    <t>21.33.30</t>
  </si>
  <si>
    <t xml:space="preserve">ÁRVORE FRUTÍFERA - GOIABA BRANCA - PSIDIUM GUAYAVA - H&gt;=1,80 METROS</t>
  </si>
  <si>
    <t>21.33.31</t>
  </si>
  <si>
    <t xml:space="preserve">ÁRVORE FRUTÍFERA - GOIABA VERMELHA - PSIDIUM GUAYAVA - H&gt;=1,80 METROS</t>
  </si>
  <si>
    <t>21.33.32</t>
  </si>
  <si>
    <t xml:space="preserve">ÁRVORE FRUTÍFERA - GOIABA AMARELA - PSIDIUM GUAYAVA - H&gt;=1,80 METROS</t>
  </si>
  <si>
    <t>21.33.33</t>
  </si>
  <si>
    <t xml:space="preserve">ÁRVORE FRUTÍFERA - JABUTICABA - MYRCIARAIA CAULIFLORIA - H&gt;=1,80 METROS</t>
  </si>
  <si>
    <t>21.33.34</t>
  </si>
  <si>
    <t xml:space="preserve">ÁRVORE FRUTÍFERA - JABUTICABA - PLINIA PERUVIANA - H&gt;=1,80 METROS</t>
  </si>
  <si>
    <t>21.33.35</t>
  </si>
  <si>
    <t xml:space="preserve">ÁRVORE FRUTÍFERA - JABUTICABA - SABARÁ HÍBRIDA - MYRCIARAIA CAULIFLORIA - H&gt;=1,80 METROS</t>
  </si>
  <si>
    <t>21.33.40</t>
  </si>
  <si>
    <t xml:space="preserve">FORRAÇÃO - ACALIPHA - ACALIPHA REPTANS (25 CM) - MEIA SOMBRA/SOL</t>
  </si>
  <si>
    <t>21.33.41</t>
  </si>
  <si>
    <t xml:space="preserve">FORRAÇÃO - WEDELIA - WEDELIA PALUDOSA (20 CM) - SOL</t>
  </si>
  <si>
    <t>21.33.42</t>
  </si>
  <si>
    <t xml:space="preserve">FORRAÇÃO - CLOROFITO - CLOROFITUM (25 CM) - MEIA SOMBRA/SOL</t>
  </si>
  <si>
    <t>21.33.43</t>
  </si>
  <si>
    <t xml:space="preserve">FORRAÇÃO - AGAPANTO - AGAPANTHUS AFRICANUS (25 CM) - SOL</t>
  </si>
  <si>
    <t>21.33.44</t>
  </si>
  <si>
    <t xml:space="preserve">FORRAÇÃO - LÍRIO AMARELO - HEMEROCALYS FLAVA (25 CM) - SOL</t>
  </si>
  <si>
    <t>21.33.46</t>
  </si>
  <si>
    <t xml:space="preserve">FORRAÇÃO - BARBA DE SERPENTE - OPHIOPOGON JAPONICUS (25 CM) - MEIA SOMBRA</t>
  </si>
  <si>
    <t>21.33.47</t>
  </si>
  <si>
    <t xml:space="preserve">FORRAÇÃO - SINGÔNIO - SYNGONIUM ANGUSTATUM (25 CM) - SOMBRA</t>
  </si>
  <si>
    <t>21.33.48</t>
  </si>
  <si>
    <t xml:space="preserve">FORRAÇÃO - PELO DE URSO - OPHIOPOGUM JAPONICUS (15 CM) - SOMBRA</t>
  </si>
  <si>
    <t>21.33.50</t>
  </si>
  <si>
    <t xml:space="preserve">ARBUSTO - BELA EMÍLIA - PLUMBAGO CAPENSIS</t>
  </si>
  <si>
    <t>21.33.51</t>
  </si>
  <si>
    <t xml:space="preserve">ARBUSTO - CAMARÁ - LANTANA CAMARA</t>
  </si>
  <si>
    <t>21.33.70</t>
  </si>
  <si>
    <t xml:space="preserve">PALMEIRA - LICURI</t>
  </si>
  <si>
    <t>21.34</t>
  </si>
  <si>
    <t xml:space="preserve">CERCA DE PROTEÇÃO PARA ÁRVORES</t>
  </si>
  <si>
    <t>21.34.05</t>
  </si>
  <si>
    <t xml:space="preserve">TUTORAMENTO E AMARRIO PARA ÁRVORES</t>
  </si>
  <si>
    <t>21.35</t>
  </si>
  <si>
    <t xml:space="preserve">SUPRESSÃO DE ÁRVORES</t>
  </si>
  <si>
    <t>21.35.01</t>
  </si>
  <si>
    <t xml:space="preserve">SUPRESSÃO DE ÁRVORES DE PEQUENO PORTE (ALTURA ATÉ 5 M) INCLUSIVE CORTE DE LENHA</t>
  </si>
  <si>
    <t>21.35.02</t>
  </si>
  <si>
    <t xml:space="preserve">SUPRESSÃO DE ÁRVORES DE MÉDIO PORTE (ALTURA ENTRE 5 E 10 M) INCLUSIVE CORTE DE LENHA</t>
  </si>
  <si>
    <t>21.35.03</t>
  </si>
  <si>
    <t xml:space="preserve">SUPRESSÃO DE ÁRVORES DE GRANDE PORTE (ALTURA MAIOR QUE 10 M) INCLUSIVE CORTE DE LENHA</t>
  </si>
  <si>
    <t>21.36</t>
  </si>
  <si>
    <t xml:space="preserve">SERVIÇOS AUXILIARES DE PAISAGISMO</t>
  </si>
  <si>
    <t>21.36.01</t>
  </si>
  <si>
    <t xml:space="preserve">PREPARO DO SOLO, INCLUSIVE TALUDES, REVOLVIMENTO E LIMPEZA MANUAL DO TERRENO REF 98519</t>
  </si>
  <si>
    <t>21.36.02</t>
  </si>
  <si>
    <t xml:space="preserve">APLICAÇÃO DE ADUBO EM SOLO OU EM COBERTURA, EXCLUSIVE FORNECIMENTO ADUBO ADP REF 98520</t>
  </si>
  <si>
    <t>21.36.03</t>
  </si>
  <si>
    <t xml:space="preserve">APLICAÇÃO DE TERRA VEGETAL PARA PLANTIO, INCLUSIVE FORNECIMENTO DA TERRA ADP REF 105521</t>
  </si>
  <si>
    <t>21.36.04</t>
  </si>
  <si>
    <t xml:space="preserve">APLICAÇÃO DE AREIA LAVADA PARA REJUNTE, INCLUSIVE FORNECIMENTO DA AREIA ADP REF 105521</t>
  </si>
  <si>
    <t>40</t>
  </si>
  <si>
    <t xml:space="preserve">SERVICOS AUXILIARES</t>
  </si>
  <si>
    <t>40.07</t>
  </si>
  <si>
    <t xml:space="preserve">CONCRETO CICLOPICO LANCADO EM FUNDACAO E ARRIMO</t>
  </si>
  <si>
    <t>40.07.03</t>
  </si>
  <si>
    <t xml:space="preserve">CONCRETO CICLOPICO 1:4:8 C/ 30% PEDRA, LANC. FUND.</t>
  </si>
  <si>
    <t>40.07.10</t>
  </si>
  <si>
    <t xml:space="preserve">CONCRETO CICLOPICO 1:3:6 C/ 30% PEDRA, LANC. FUND.</t>
  </si>
  <si>
    <t>40.08</t>
  </si>
  <si>
    <t xml:space="preserve">CONCRETO CONVENCIONAL BRITA 1-2 CALCAREA - PREPARO</t>
  </si>
  <si>
    <t>40.08.05</t>
  </si>
  <si>
    <t xml:space="preserve">CONCRETO 1:4:8, B1-B2 CALCARIA - PREPARO</t>
  </si>
  <si>
    <t>40.08.07</t>
  </si>
  <si>
    <t xml:space="preserve">CONCRETO 1:3:6, B1-B2 CALCARIA - PREPARO</t>
  </si>
  <si>
    <t>40.08.19</t>
  </si>
  <si>
    <t xml:space="preserve">CONCRETO FCK &gt;= 15 MPA, B1-B2 CALCARIA - PREPARO REF 94963</t>
  </si>
  <si>
    <t>40.08.23</t>
  </si>
  <si>
    <t xml:space="preserve">CONCRETO FCK &gt;= 20 MPA, B1-B2 CALCARIA - PREPARO REF 94964</t>
  </si>
  <si>
    <t>40.08.25</t>
  </si>
  <si>
    <t xml:space="preserve">CONCRETO FCK &gt;= 25 MPA, B1-B2 CALCARIA - PREPARO REF 94965</t>
  </si>
  <si>
    <t>40.08.30</t>
  </si>
  <si>
    <t xml:space="preserve">CONCRETO FCK &gt;= 30 MPA, B1-B2 CALCARIA - PREPARO REF 94966</t>
  </si>
  <si>
    <t>40.08.40</t>
  </si>
  <si>
    <t xml:space="preserve">CONCRETO FCK &gt;= 40 MPA, B1-B2 CALCARIA - PREPARO REF 94967</t>
  </si>
  <si>
    <t>40.09</t>
  </si>
  <si>
    <t xml:space="preserve">CONCRETO CONVENCIONAL B1-B2 CALC., LANC. EM FUND.</t>
  </si>
  <si>
    <t>40.09.05</t>
  </si>
  <si>
    <t xml:space="preserve">CONCRETO 1:4:8, B1-B2 CALCARIA,LANCADO EM FUNDACAO</t>
  </si>
  <si>
    <t>40.09.07</t>
  </si>
  <si>
    <t xml:space="preserve">CONCRETO 1:3:6, B1-B2 CALCARIA,LANCADO EM FUNDACAO</t>
  </si>
  <si>
    <t>40.09.19</t>
  </si>
  <si>
    <t xml:space="preserve">CONCRETO FCK &gt;= 15 MPA, BRITA CALCÁRIA, PREPARADO EM OBRA E LANÇADO EM FUNDAÇÃO</t>
  </si>
  <si>
    <t>40.09.23</t>
  </si>
  <si>
    <t xml:space="preserve">CONCRETO FCK &gt;= 20 MPA, BRITA CALCÁRIA, PREPARADO EM OBRA E LANÇADO EM FUNDAÇÃO</t>
  </si>
  <si>
    <t>40.09.25</t>
  </si>
  <si>
    <t xml:space="preserve">CONCRETO FCK &gt;= 25 MPA, BRITA CALCÁRIA, PREPARADO EM OBRA E LANÇADO EM FUNDAÇÃO</t>
  </si>
  <si>
    <t>40.09.30</t>
  </si>
  <si>
    <t xml:space="preserve">CONCRETO FCK &gt;= 30 MPA, BRITA CALCÁRIA, PREPARADO EM OBRA E LANÇADO EM FUNDAÇÃO</t>
  </si>
  <si>
    <t>40.09.40</t>
  </si>
  <si>
    <t xml:space="preserve">CONCRETO FCK &gt;= 40 MPA, BRITA CALCÁRIA, PREPARADO EM OBRA E LANÇADO EM FUNDAÇÃO</t>
  </si>
  <si>
    <t>40.10</t>
  </si>
  <si>
    <t xml:space="preserve">CONCRETO CONVENCIONAL BRITA CALC. LANC. EM ESTRUT.</t>
  </si>
  <si>
    <t>40.10.23</t>
  </si>
  <si>
    <t xml:space="preserve">CONCRETO FCK &gt;= 20 MPA, BRITA CALCÁRIA, PREPARADO EM OBRA E LANÇADO EM ESTRUTURA</t>
  </si>
  <si>
    <t>40.10.25</t>
  </si>
  <si>
    <t xml:space="preserve">CONCRETO FCK &gt;= 25 MPA, BRITA CALCÁRIA, PREPARADO EM OBRA E LANÇADO EM ESTRUTURA</t>
  </si>
  <si>
    <t>40.10.30</t>
  </si>
  <si>
    <t xml:space="preserve">CONCRETO FCK &gt;= 30 MPA, BRITA CALCÁRIA, PREPARADO EM OBRA E LANÇADO EM ESTRUTURA</t>
  </si>
  <si>
    <t>40.10.40</t>
  </si>
  <si>
    <t xml:space="preserve">CONCRETO FCK &gt;= 40 MPA, BRITA CALCÁRIA, PREPARADO EM OBRA E LANÇADO EM ESTRUTURA</t>
  </si>
  <si>
    <t>40.11</t>
  </si>
  <si>
    <t xml:space="preserve">SOLO CIMENTO</t>
  </si>
  <si>
    <t>40.11.01</t>
  </si>
  <si>
    <t xml:space="preserve">SOLO CIMENTO 1:10</t>
  </si>
  <si>
    <t>40.16</t>
  </si>
  <si>
    <t xml:space="preserve">SERVIÇOS DE LANÇAMENTO DE CONCRETO</t>
  </si>
  <si>
    <t>40.16.01</t>
  </si>
  <si>
    <t xml:space="preserve">LANÇAMENTO DE CONCRETO CONVENCIONAL EM FUNDAÇÕES</t>
  </si>
  <si>
    <t>40.16.02</t>
  </si>
  <si>
    <t xml:space="preserve">LANÇAMENTO DE CONCRETO BOMBEADO EM FUNDAÇÕES</t>
  </si>
  <si>
    <t>40.16.11</t>
  </si>
  <si>
    <t xml:space="preserve">LANÇAMENTO MANUAL, ADENSAMENTO E ACABAMENTO DE CONCRETO CONVENCIONAL EM ESTRUTURA</t>
  </si>
  <si>
    <t>40.16.12</t>
  </si>
  <si>
    <t xml:space="preserve">LANÇAMENTO COM USO DE BOMBA, ADENSAMENTO E ACABAMENTO DE CONCRETO EM ESTRUTURA ADP REF 103673</t>
  </si>
  <si>
    <t>40.20</t>
  </si>
  <si>
    <t xml:space="preserve">FORMA E ESCORAMENTO</t>
  </si>
  <si>
    <t>40.20.17</t>
  </si>
  <si>
    <t xml:space="preserve">FORMA DE COMPENSADO RESINADO E=12MM TIPO C (5 APR)</t>
  </si>
  <si>
    <t>40.20.80</t>
  </si>
  <si>
    <t xml:space="preserve">ESCORAMENTO DESCONTINUO TIPO A (MADEIRA 6 A 10CM)</t>
  </si>
  <si>
    <t>40.20.81</t>
  </si>
  <si>
    <t xml:space="preserve">ESCORAMENTO DESCONTINUIO TIPO B-MADEIRA 11 A 15CM</t>
  </si>
  <si>
    <t>40.20.82</t>
  </si>
  <si>
    <t xml:space="preserve">ESCORAMENTO CONTINUO TIPO A</t>
  </si>
  <si>
    <t>40.20.83</t>
  </si>
  <si>
    <t xml:space="preserve">ESCORAMENTO CONTINUO TIPO B</t>
  </si>
  <si>
    <t>40.22</t>
  </si>
  <si>
    <t>ACO</t>
  </si>
  <si>
    <t>40.22.05</t>
  </si>
  <si>
    <t xml:space="preserve">ACO CA-25 - DEGRAUS</t>
  </si>
  <si>
    <t>40.22.10</t>
  </si>
  <si>
    <t xml:space="preserve">ACO CA-50, D&lt;= 12.7MM - CORTE,DOBRAMENTO,COLOCACAO</t>
  </si>
  <si>
    <t>40.22.12</t>
  </si>
  <si>
    <t xml:space="preserve">ACO CA-50, D &gt; 12.7MM - CORTE,DOBRAMENTO,COLOCACAO</t>
  </si>
  <si>
    <t>40.22.20</t>
  </si>
  <si>
    <t xml:space="preserve">ACO CA-60 - CORTE, DOBRAMENTO E COLOCACAO</t>
  </si>
  <si>
    <t>40.22.30</t>
  </si>
  <si>
    <t xml:space="preserve">ACO CA-50  E CA-60 - CORTE, DOBRAMENTO E COLOCACAO</t>
  </si>
  <si>
    <t>40.24</t>
  </si>
  <si>
    <t xml:space="preserve">ARGAMASSA DE CIMENTO E AREIA - PREPARO</t>
  </si>
  <si>
    <t>40.24.11</t>
  </si>
  <si>
    <t xml:space="preserve">ARGAMASSA DE CIMENTO E AREIA 1:1</t>
  </si>
  <si>
    <t>40.24.13</t>
  </si>
  <si>
    <t xml:space="preserve">ARGAMASSA DE CIMENTO E AREIA 1:2</t>
  </si>
  <si>
    <t>40.24.15</t>
  </si>
  <si>
    <t xml:space="preserve">ARGAMASSA DE CIMENTO E AREIA 1:3</t>
  </si>
  <si>
    <t>40.24.17</t>
  </si>
  <si>
    <t xml:space="preserve">ARGAMASSA DE CIMENTO E AREIA 1:4</t>
  </si>
  <si>
    <t>40.24.19</t>
  </si>
  <si>
    <t xml:space="preserve">ARGAMASSA DE CIMENTO E AREIA 1:5</t>
  </si>
  <si>
    <t>40.24.21</t>
  </si>
  <si>
    <t xml:space="preserve">ARGAMASSA DE CIMENTO E AREIA 1:6</t>
  </si>
  <si>
    <t>40.24.23</t>
  </si>
  <si>
    <t xml:space="preserve">ARGAMASSA DE CIMENTO E AREIA 1:7</t>
  </si>
  <si>
    <t>40.24.25</t>
  </si>
  <si>
    <t xml:space="preserve">ARGAMASSA DE CIMENTO E AREIA 1:8</t>
  </si>
  <si>
    <t>40.24.26</t>
  </si>
  <si>
    <t xml:space="preserve">ARGAMASSA DE CIMENTO E AREIA 1:3 COM ADITIVO IMPERMEABILIZANTE ADAPTADO REF 100475</t>
  </si>
  <si>
    <t>40.26</t>
  </si>
  <si>
    <t xml:space="preserve">ARGAMASSA DE CIMENTO, AREIA E PEDRISCO - PREPARO</t>
  </si>
  <si>
    <t>40.26.05</t>
  </si>
  <si>
    <t xml:space="preserve">ARGAMASSA DE CIMENTO, AREIA E PEDRISCO 1:2:2</t>
  </si>
  <si>
    <t>40.30</t>
  </si>
  <si>
    <t>ALVENARIA</t>
  </si>
  <si>
    <t>40.30.05</t>
  </si>
  <si>
    <t xml:space="preserve">ALVENARIA TIJOLO MACICO REQ., E =  5CM, A REVESTIR</t>
  </si>
  <si>
    <t>40.30.06</t>
  </si>
  <si>
    <t xml:space="preserve">ALVENARIA TIJOLO MACICO REQ., E = 10CM, A REVESTIR</t>
  </si>
  <si>
    <t>40.30.07</t>
  </si>
  <si>
    <t xml:space="preserve">ALVENARIA TIJOLO MACICO REQ., E = 20CM, A REVESTIR</t>
  </si>
  <si>
    <t>40.30.10</t>
  </si>
  <si>
    <t xml:space="preserve">ALVENARIA TIJOLO MACICO REQ., E =  5CM, APARENTE</t>
  </si>
  <si>
    <t>40.30.11</t>
  </si>
  <si>
    <t xml:space="preserve">ALVENARIA TIJOLO MACICO REQ., E = 10CM, APARENTE</t>
  </si>
  <si>
    <t>40.30.12</t>
  </si>
  <si>
    <t xml:space="preserve">ALVENARIA TIJOLO MACICO REQ., E = 20CM, APARENTE</t>
  </si>
  <si>
    <t>40.30.20</t>
  </si>
  <si>
    <t xml:space="preserve">ALVENARIA TIJOLO FURADO, E = 10CM, A REVESTIR</t>
  </si>
  <si>
    <t>40.30.21</t>
  </si>
  <si>
    <t xml:space="preserve">ALVENARIA TIJOLO FURADO, E = 15CM, A REVESTIR</t>
  </si>
  <si>
    <t>40.30.22</t>
  </si>
  <si>
    <t xml:space="preserve">ALVENARIA TIJOLO FURADO, E = 20CM, A REVESTIR</t>
  </si>
  <si>
    <t>40.30.30</t>
  </si>
  <si>
    <t xml:space="preserve">ALVENARIA BLOCO DE CONCRETO, E = 10CM, A REVESTIR</t>
  </si>
  <si>
    <t>40.30.31</t>
  </si>
  <si>
    <t xml:space="preserve">ALVENARIA BLOCO DE CONCRETO, E = 15CM, A REVESTIR</t>
  </si>
  <si>
    <t>40.30.32</t>
  </si>
  <si>
    <t xml:space="preserve">ALVENARIA BLOCO DE CONCRETO, E = 20CM, A REVESTIR</t>
  </si>
  <si>
    <t>40.30.35</t>
  </si>
  <si>
    <t xml:space="preserve">ALVENARIA BLOCO DE CONCRETO, E = 10CM, APARENTE</t>
  </si>
  <si>
    <t>40.30.36</t>
  </si>
  <si>
    <t xml:space="preserve">ALVENARIA BLOCO DE CONCRETO, E = 15CM, APARENTE</t>
  </si>
  <si>
    <t>40.30.37</t>
  </si>
  <si>
    <t xml:space="preserve">ALVENARIA BLOCO DE CONCRETO, E = 20CM, APARENTE</t>
  </si>
  <si>
    <t>40.31</t>
  </si>
  <si>
    <t>40.31.02</t>
  </si>
  <si>
    <t xml:space="preserve">CHAPISCO COM ARGAMASSA 1:3, A COLHER</t>
  </si>
  <si>
    <t>40.31.03</t>
  </si>
  <si>
    <t xml:space="preserve">CHAPISCO COM ARGAMASSA 1:3, A PENEIRA</t>
  </si>
  <si>
    <t>40.31.04</t>
  </si>
  <si>
    <t xml:space="preserve">CHAPISCO C/ ARG.DE CIMENTO, AREIA, PEDRISCO 1:2:2</t>
  </si>
  <si>
    <t>40.31.05</t>
  </si>
  <si>
    <t xml:space="preserve">EMBOCO COM ARGAMASSA 1:7</t>
  </si>
  <si>
    <t>40.31.06</t>
  </si>
  <si>
    <t xml:space="preserve">REBOCO PAULISTA COM ARGAMASSA 1:7</t>
  </si>
  <si>
    <t>40.31.07</t>
  </si>
  <si>
    <t xml:space="preserve">REBOCO PAULISTA COM ARGAMASSA 1:4</t>
  </si>
  <si>
    <t>40.31.08</t>
  </si>
  <si>
    <t xml:space="preserve">EM AZULEJO BRANCO 15X15 CM, EXTRA</t>
  </si>
  <si>
    <t>40.32</t>
  </si>
  <si>
    <t>40.32.05</t>
  </si>
  <si>
    <t xml:space="preserve">ESCAVACAO MANUAL H &lt;= 1.5M</t>
  </si>
  <si>
    <t>40.32.07</t>
  </si>
  <si>
    <t xml:space="preserve">ESCAVACAO MANUAL 1,5 &lt; H &lt;= 3,0 M</t>
  </si>
  <si>
    <t>40.32.09</t>
  </si>
  <si>
    <t xml:space="preserve">ESCAVACAO MANUAL H &gt; 3,0 M</t>
  </si>
  <si>
    <t>40.32.10</t>
  </si>
  <si>
    <t xml:space="preserve">ESCAV. MECANICA DE VALAS C/ DESC. LATERAL H&lt;=1,5M</t>
  </si>
  <si>
    <t>40.32.11</t>
  </si>
  <si>
    <t xml:space="preserve">ESCAV.MECANICA DE VALAS DESC. LATERAL 1,5M&lt;H&lt;=3,0M</t>
  </si>
  <si>
    <t>40.32.12</t>
  </si>
  <si>
    <t xml:space="preserve">ESCAV.MECANICA DE VALAS DESC. LATERAL 3,0M&lt;H&lt;=5,0M</t>
  </si>
  <si>
    <t>40.32.13</t>
  </si>
  <si>
    <t xml:space="preserve">ESCAV. MECANICA DE VALAS C/ DESC. LATERAL H&gt;=5,0M</t>
  </si>
  <si>
    <t>40.32.15</t>
  </si>
  <si>
    <t xml:space="preserve">ESCAV.MECANICA DE VALAS C/ DESC.S/CAMINHAO H&lt;=1,5M</t>
  </si>
  <si>
    <t>40.32.16</t>
  </si>
  <si>
    <t xml:space="preserve">ESCAV.MECANICA DE VALAS DESC.S/CAMINHAO 1,5M&lt;H&lt;=3M</t>
  </si>
  <si>
    <t>40.32.17</t>
  </si>
  <si>
    <t xml:space="preserve">ESCAV.MECANICA DE VALAS DESC.S/CAMINHAO 3,0M&lt;H&lt;=5M</t>
  </si>
  <si>
    <t>40.32.18</t>
  </si>
  <si>
    <t xml:space="preserve">ESCAV. MECANICA DE VALAS DESC.S/ CAMINHAO H&gt;=5,0M</t>
  </si>
  <si>
    <t>40.32.22</t>
  </si>
  <si>
    <t xml:space="preserve">REGULARIZACAO E COMPACTACAO MANUAL DE TERRENO</t>
  </si>
  <si>
    <t>40.32.23</t>
  </si>
  <si>
    <t xml:space="preserve">REGULARIZAÇAO E COMPACT.TERRENO C/PLACA VIBRATORIA</t>
  </si>
  <si>
    <t>40.32.30</t>
  </si>
  <si>
    <t xml:space="preserve">REATERRO MANUAL DE VALAS</t>
  </si>
  <si>
    <t>40.32.31</t>
  </si>
  <si>
    <t xml:space="preserve">REATERRO COMPACTADO C/ PLACA VIBRATORIA</t>
  </si>
  <si>
    <t>40.32.32</t>
  </si>
  <si>
    <t xml:space="preserve">REATERRO COMPACTADO COM ROLO VIBRATORIO</t>
  </si>
  <si>
    <t>40.32.40</t>
  </si>
  <si>
    <t xml:space="preserve">CARGA MANUAL SOBRE CAMINHOES</t>
  </si>
  <si>
    <t>40.32.41</t>
  </si>
  <si>
    <t xml:space="preserve">CARGA MECANICA SOBRE CAMINHOES</t>
  </si>
  <si>
    <t>40.33</t>
  </si>
  <si>
    <t xml:space="preserve">CONCRETO DE REGULARIZACAO</t>
  </si>
  <si>
    <t>40.33.01</t>
  </si>
  <si>
    <t xml:space="preserve">TRACO 1;3;6, FORNEC.E LANCAMENTO SOBRE ENROCAMENTO</t>
  </si>
  <si>
    <t>40.34</t>
  </si>
  <si>
    <t>TRANSPORTE</t>
  </si>
  <si>
    <t>40.34.01</t>
  </si>
  <si>
    <t xml:space="preserve">TRANSPORTE DMT &lt;= 10KM</t>
  </si>
  <si>
    <t>40.34.02</t>
  </si>
  <si>
    <t xml:space="preserve">TRANSPORTE DMT &gt; 10 KM</t>
  </si>
  <si>
    <t>40.39</t>
  </si>
  <si>
    <t xml:space="preserve">TRABALHOS LACUSTRES</t>
  </si>
  <si>
    <t>40.39.01</t>
  </si>
  <si>
    <t xml:space="preserve">ROCAMENTO E TRANSP.&lt;20M-VEGETACAO MARGINAL A LAGOA</t>
  </si>
  <si>
    <t>40.39.05</t>
  </si>
  <si>
    <t xml:space="preserve">CARGA MANUAL DE VEGETACAO SOBRE CAMINHAO</t>
  </si>
  <si>
    <t>40.39.06</t>
  </si>
  <si>
    <t xml:space="preserve">DESCARGA E ESPALHAMENTO DE BOTA FORA</t>
  </si>
  <si>
    <t>40.39.07</t>
  </si>
  <si>
    <t xml:space="preserve">TRANSPORTE DMT &lt;= 5KM</t>
  </si>
  <si>
    <t>40.39.08</t>
  </si>
  <si>
    <t xml:space="preserve">TRANSPORTE 5KM&lt; DMT&lt;=10KM</t>
  </si>
  <si>
    <t>40.39.09</t>
  </si>
  <si>
    <t xml:space="preserve">TRANSPORTE 10KM&lt;DMT&lt;=15KM</t>
  </si>
  <si>
    <t>40.39.10</t>
  </si>
  <si>
    <t xml:space="preserve">TRANSPORTE 15KM&lt;DMT&lt;=20KM</t>
  </si>
  <si>
    <t>40.40</t>
  </si>
  <si>
    <t xml:space="preserve">FORNECIMENTO E LANCAMENTO DE MATERIAL DRENANTE</t>
  </si>
  <si>
    <t>40.40.01</t>
  </si>
  <si>
    <t xml:space="preserve">AREIA (COM ADENSAMENTO HIDRAULICO)</t>
  </si>
  <si>
    <t>40.41</t>
  </si>
  <si>
    <t xml:space="preserve">MANTA DRENANTE GEOTEXTIL</t>
  </si>
  <si>
    <t>40.41.01</t>
  </si>
  <si>
    <t xml:space="preserve">MANTA GEOTEXTIL - 300G/M2 - RES. TRACAO &gt;= 16KN/M</t>
  </si>
  <si>
    <t>40.42</t>
  </si>
  <si>
    <t xml:space="preserve">DRENO BARBACÂ</t>
  </si>
  <si>
    <t>40.42.01</t>
  </si>
  <si>
    <t xml:space="preserve">DRENO BARBACÃ DN 50 MM E COMPRIMENTO DE 0,50M</t>
  </si>
  <si>
    <t>40.43</t>
  </si>
  <si>
    <t>40.43.01</t>
  </si>
  <si>
    <t xml:space="preserve">CORTE MECAN. C/ SERRA CIRCULAR EM CONCRETO/ASFALTO</t>
  </si>
  <si>
    <t>40.80</t>
  </si>
  <si>
    <t xml:space="preserve">SERVIÇOS AUXILIARES - COPASA</t>
  </si>
  <si>
    <t>40.80.30</t>
  </si>
  <si>
    <t xml:space="preserve">TAMPAO DE FERRO FUNDIDO T5</t>
  </si>
  <si>
    <t>40.80.35</t>
  </si>
  <si>
    <t xml:space="preserve">TAMPAO DE FERRO FUNDIDO T 109</t>
  </si>
  <si>
    <t>40.80.50</t>
  </si>
  <si>
    <t>40.80.55</t>
  </si>
  <si>
    <t>40.80.56</t>
  </si>
  <si>
    <t xml:space="preserve">EQUIPE DE ESGOTO PARA REDE E LIGACAO</t>
  </si>
  <si>
    <t>40.87</t>
  </si>
  <si>
    <t xml:space="preserve">TUBO CONC.ARMADO JUNTA ELASTICA,NBR8890 CLASSE EA2</t>
  </si>
  <si>
    <t>40.87.04</t>
  </si>
  <si>
    <t xml:space="preserve">DN= 400 MM</t>
  </si>
  <si>
    <t>40.87.05</t>
  </si>
  <si>
    <t xml:space="preserve">DN= 500 MM</t>
  </si>
  <si>
    <t>40.87.06</t>
  </si>
  <si>
    <t xml:space="preserve">DN= 600 MM</t>
  </si>
  <si>
    <t>40.87.08</t>
  </si>
  <si>
    <t xml:space="preserve">DN= 800 MM</t>
  </si>
  <si>
    <t>40.87.10</t>
  </si>
  <si>
    <t xml:space="preserve">DN= 1000 MM</t>
  </si>
  <si>
    <t>40.87.15</t>
  </si>
  <si>
    <t xml:space="preserve">DN= 1500 MM</t>
  </si>
  <si>
    <t>41</t>
  </si>
  <si>
    <t xml:space="preserve">INSTALACOES DA OBRA</t>
  </si>
  <si>
    <t>41.02</t>
  </si>
  <si>
    <t xml:space="preserve">INSTALACAO PROVISORIA DE AGUA E ENERGIA</t>
  </si>
  <si>
    <t>41.02.01</t>
  </si>
  <si>
    <t xml:space="preserve">INSTALACAO PROVISORIA DE AGUA</t>
  </si>
  <si>
    <t>42</t>
  </si>
  <si>
    <t xml:space="preserve">DESPESAS FIXAS DIVERSAS</t>
  </si>
  <si>
    <t>42.02</t>
  </si>
  <si>
    <t xml:space="preserve">DESPESAS E TAXAS</t>
  </si>
  <si>
    <t>42.02.08</t>
  </si>
  <si>
    <t xml:space="preserve">COPIA HEROGRAFICA FORMATO A1</t>
  </si>
  <si>
    <t>42.02.09</t>
  </si>
  <si>
    <t xml:space="preserve">COPIA XEROX A4 OU OFICIO</t>
  </si>
  <si>
    <t>43</t>
  </si>
  <si>
    <t xml:space="preserve">SERVICOS TECNICOS</t>
  </si>
  <si>
    <t>43.01</t>
  </si>
  <si>
    <t>TOPOGRAFIA</t>
  </si>
  <si>
    <t>43.01.01</t>
  </si>
  <si>
    <t xml:space="preserve">EQUIPE DE TOPOGRAFIA - PROJETO</t>
  </si>
  <si>
    <t>43.01.02</t>
  </si>
  <si>
    <t xml:space="preserve">MARCO DE CONCRETO 10CM DE TOPO X 15CM BASE X 50CM ALTURA</t>
  </si>
  <si>
    <t>43.01.03</t>
  </si>
  <si>
    <t xml:space="preserve">EQUIPE DE TOPOGRAFIA - OBRA</t>
  </si>
  <si>
    <t>43.01.10</t>
  </si>
  <si>
    <t xml:space="preserve">COMPUTADOR COM SOFTWARES (AUTOCAD, OFFICE)</t>
  </si>
  <si>
    <t>43.02</t>
  </si>
  <si>
    <t xml:space="preserve">EQUIPAMENTOS PARA CONSULTORIA</t>
  </si>
  <si>
    <t>43.02.01</t>
  </si>
  <si>
    <t xml:space="preserve">EQUIPAMENTOS E MATERIAIS PARA ELABORAÇÃO DE CADASTROS</t>
  </si>
  <si>
    <t>44</t>
  </si>
  <si>
    <t xml:space="preserve">ADMINISTRACAO DA OBRA</t>
  </si>
  <si>
    <t>44.01</t>
  </si>
  <si>
    <t xml:space="preserve">MAO DE OBRA</t>
  </si>
  <si>
    <t>44.01.01</t>
  </si>
  <si>
    <t xml:space="preserve">ENGENHEIRO SENIOR</t>
  </si>
  <si>
    <t>44.01.02</t>
  </si>
  <si>
    <t xml:space="preserve">ENGENHEIRO INTERMEDIARIO</t>
  </si>
  <si>
    <t>44.01.03</t>
  </si>
  <si>
    <t xml:space="preserve">ENGENHEIRO JUNIOR</t>
  </si>
  <si>
    <t>44.01.04</t>
  </si>
  <si>
    <t xml:space="preserve">ENGENHEIRO TRAINEE</t>
  </si>
  <si>
    <t>44.01.05</t>
  </si>
  <si>
    <t xml:space="preserve">TECNICO DE SEGURANCA</t>
  </si>
  <si>
    <t>44.01.06</t>
  </si>
  <si>
    <t>44.01.07</t>
  </si>
  <si>
    <t>ENCARREGADO</t>
  </si>
  <si>
    <t>44.01.09</t>
  </si>
  <si>
    <t>44.01.10</t>
  </si>
  <si>
    <t>APONTADOR</t>
  </si>
  <si>
    <t>44.01.12</t>
  </si>
  <si>
    <t>SERVENTE</t>
  </si>
  <si>
    <t>44.01.14</t>
  </si>
  <si>
    <t xml:space="preserve">ENGENHEIRO TRAINEE (CH 6 H/DIA)</t>
  </si>
  <si>
    <t>44.01.15</t>
  </si>
  <si>
    <t xml:space="preserve">ENGENHEIRO TRAINEE (CH 7 H/DIA)</t>
  </si>
  <si>
    <t>44.01.16</t>
  </si>
  <si>
    <t xml:space="preserve">ENGENHEIRO JUNIOR (CH 6 H/DIA)</t>
  </si>
  <si>
    <t>44.01.17</t>
  </si>
  <si>
    <t xml:space="preserve">ENGENHEIRO JUNIOR (CH 7 H/DIA)</t>
  </si>
  <si>
    <t>44.01.18</t>
  </si>
  <si>
    <t xml:space="preserve">ENGENHEIRO INTERMEDIÁRIO (CH 6 H/DIA)</t>
  </si>
  <si>
    <t>44.01.19</t>
  </si>
  <si>
    <t xml:space="preserve">ENGENHEIRO INTERMEDIÁRIO (CH 7 H/DIA)</t>
  </si>
  <si>
    <t>44.01.20</t>
  </si>
  <si>
    <t xml:space="preserve">ENGENHEIRO SENIOR (CH 6 H/DIA)</t>
  </si>
  <si>
    <t>44.01.21</t>
  </si>
  <si>
    <t xml:space="preserve">ENGENHEIRO SENIOR (CH 7 H/DIA)</t>
  </si>
  <si>
    <t>44.01.22</t>
  </si>
  <si>
    <t xml:space="preserve">VIGILÂNCIA DE OBRAS - EM DIAS ÚTEIS (CONSIDERANDO INÍCIO AS 17H DE SEGUNDA A QUINTA E 16H NA SEXTA) E 24 HORAS POR DIA AOS SÁBADOS, DOMINGOS E FERIADOS</t>
  </si>
  <si>
    <t>44.01.23</t>
  </si>
  <si>
    <t xml:space="preserve">VIGILÂNCIA DE OBRAS - 24 HORAS EM DIAS ÚTEIS, SÁBADOS, DOMINGOS E FERIADOS</t>
  </si>
  <si>
    <t>45</t>
  </si>
  <si>
    <t>EQUIPAMENTOS</t>
  </si>
  <si>
    <t>45.01</t>
  </si>
  <si>
    <t>VEICULOS</t>
  </si>
  <si>
    <t>45.01.01</t>
  </si>
  <si>
    <t xml:space="preserve">LOCACAO VEICULO POPULAR MOTOR 1.0 C/ AR E SEGURO SEM COMBUSTIVEL</t>
  </si>
  <si>
    <t>45.01.03</t>
  </si>
  <si>
    <t xml:space="preserve">LOCAÇÃO VEICULO TIPO PICAPE LEVE C/ SEGURO SEM COMBUSTÍVEL</t>
  </si>
  <si>
    <t>45.01.05</t>
  </si>
  <si>
    <t xml:space="preserve">LOCAÇÃO VEÍCULO UTILITÁRIO 4 PORTAS  E 7 LUGARES C/ SEGURO SEM COMBUSTÍVEL</t>
  </si>
  <si>
    <t>45.01.06</t>
  </si>
  <si>
    <t xml:space="preserve">VIAGEM DE CAMINHÃO PIPA 6000 L, INCLUSIVE ÁGUA E MÃO DE OBRA, TEMPO DE PERMANÊNCIA NA OBRA DE ATÉ 2 HORAS</t>
  </si>
  <si>
    <t>45.01.07</t>
  </si>
  <si>
    <t xml:space="preserve">VIAGEM DE CAMINHÃO PIPA 10000 L, INCLUSIVE ÁGUA E MÃO DE OBRA, TEMPO DE PERMANÊNCIA NA OBRA DE ATÉ 2 HORAS</t>
  </si>
  <si>
    <t>45.02</t>
  </si>
  <si>
    <t>COMBUSTÍVEIS</t>
  </si>
  <si>
    <t>45.02.01</t>
  </si>
  <si>
    <t>GASOLINA</t>
  </si>
  <si>
    <t>45.02.02</t>
  </si>
  <si>
    <t>45.02.03</t>
  </si>
  <si>
    <t>50</t>
  </si>
  <si>
    <t xml:space="preserve">CUSTO HORARIO DE EQUIPAMENTO</t>
  </si>
  <si>
    <t>50.01</t>
  </si>
  <si>
    <t xml:space="preserve">ACABADORA DE ASFALTO, LAMA E VASSOURA MECANICA</t>
  </si>
  <si>
    <t>50.01.08</t>
  </si>
  <si>
    <t xml:space="preserve">CHP/VIBROACABADORA DE ASFALTO SOBRE ESTEIRAS, LARGURA DE PAVIMENTO 2,13 M A 4,55 M POTÊNCIA. 74 KW/100 HP, CAPACIDADE 400 T/H OU EQUIVALENTE</t>
  </si>
  <si>
    <t>50.01.09</t>
  </si>
  <si>
    <t xml:space="preserve">CHI/VIBROACABADORA DE ASFALTO SOBRE ESTEIRAS, LARGURA DE PAVIMENTO 2,13 M A 4,55 M POTÊNCIA. 74 KW/100 HP, CAPACIDADE 400 T/H OU EQUIVALENTE</t>
  </si>
  <si>
    <t>50.01.70</t>
  </si>
  <si>
    <t xml:space="preserve">CHP/VASSOURA MECÂNICA REBOCÁVEL COM ESCOVA CILÍNDRICA LARGURA ÚTIL DE VARRIMENTO = 2,44M OU EQUIVALENTE</t>
  </si>
  <si>
    <t>50.01.71</t>
  </si>
  <si>
    <t xml:space="preserve">CHI/VASSOURA MECÂNICA REBOCÁVEL COM ESCOVA CILÍNDRICA LARGURA ÚTIL DE VARRIMENTO = 2,44M OU EQUIVALENTE</t>
  </si>
  <si>
    <t>50.01.72</t>
  </si>
  <si>
    <t xml:space="preserve">CHP/FRESADORA DE ASFALTO A FRIO SOBRE RODAS, LARGURA DE FRESAGEM 1,00 M, POTÊNCIA 155 KW/208 HP OU EQUIVALENTE</t>
  </si>
  <si>
    <t>50.01.73</t>
  </si>
  <si>
    <t xml:space="preserve">CHI/FRESADORA DE ASFALTO A FRIO SOBRE RODAS, LARGURA DE FRESAGEM 1,00 M, POTÊNCIA 155 KW/208 HP OU EQUIVALENTE</t>
  </si>
  <si>
    <t>50.04</t>
  </si>
  <si>
    <t xml:space="preserve">BATE ESTACA E MARTELO</t>
  </si>
  <si>
    <t>50.04.10</t>
  </si>
  <si>
    <t xml:space="preserve">CHP/BATE ESTACA DE QUEDA SIMPLES, SOBRE ROLO, MOTOR A DIESEL, COM MARTELO DE 0,6 A 0,8T</t>
  </si>
  <si>
    <t>50.04.11</t>
  </si>
  <si>
    <t xml:space="preserve">CHI/BATE ESTACA DE QUEDA SIMPLES, SOBRE ROLO, MOTOR A DIESEL, COM MARTELO DE 0,6 A 0,8T</t>
  </si>
  <si>
    <t>50.05</t>
  </si>
  <si>
    <t>BETONEIRA</t>
  </si>
  <si>
    <t>50.05.10</t>
  </si>
  <si>
    <t xml:space="preserve">CHP/BETONEIRA 400 L, SEM CARREGADOR</t>
  </si>
  <si>
    <t>50.05.11</t>
  </si>
  <si>
    <t xml:space="preserve">CHI/BETONEIRA 400 L, SEM CARREGADOR</t>
  </si>
  <si>
    <t>50.06</t>
  </si>
  <si>
    <t xml:space="preserve">BOMBA D'AGUA E LAMA</t>
  </si>
  <si>
    <t>50.06.02</t>
  </si>
  <si>
    <t xml:space="preserve">CHP/BOMBA HIDRÁULICA SUBMERSÍVEL 2" 36 M3/H COM 20M DE MANGUEIRA</t>
  </si>
  <si>
    <t>50.06.03</t>
  </si>
  <si>
    <t xml:space="preserve">CHI/BOMBA HIDRÁULICA SUBMERSÍVEL 2" 36 M3/H COM 20M DE MANGUEIRA</t>
  </si>
  <si>
    <t>50.06.04</t>
  </si>
  <si>
    <t xml:space="preserve">CHP/BOMBA HIDRÁULICA SUBMERSÍVEL 3" 72 M3/H COM 20M DE MANGUEIRA</t>
  </si>
  <si>
    <t>50.06.05</t>
  </si>
  <si>
    <t xml:space="preserve">CHI/BOMBA HIDRÁULICA SUBMERSÍVEL 3" 72 M3/H COM 20M DE MANGUEIRA</t>
  </si>
  <si>
    <t>50.10</t>
  </si>
  <si>
    <t xml:space="preserve">CAMINHAO, CARROCERIA E CAVALO MECANICO</t>
  </si>
  <si>
    <t>50.10.08</t>
  </si>
  <si>
    <t xml:space="preserve">CHP/CAMINHÃO BASCULANTE CARGA ÚTIL MÁXIMA 7200 KG, DISTÂNCIA ENTRE EIXOS 4,50 M, POTÊNCIA 190 CV</t>
  </si>
  <si>
    <t>50.10.09</t>
  </si>
  <si>
    <t xml:space="preserve">CHI/CAMINHÃO BASCULANTE CARGA ÚTIL MÁXIMA 7200 KG, DISTÂNCIA ENTRE EIXOS 4,50 M, POTÊNCIA 190 CV</t>
  </si>
  <si>
    <t>50.10.12</t>
  </si>
  <si>
    <t xml:space="preserve">CHP/CAMINHÃO BASCULANTE CARGA ÚTIL MÁXIMA 9800 KG, DISTÂNCIA ENTRE EIXOS 5,00 M, POTÊNCIA 200 CV</t>
  </si>
  <si>
    <t>50.10.13</t>
  </si>
  <si>
    <t xml:space="preserve">CHI/CAMINHÃO BASCULANTE CARGA ÚTIL MÁXIMA 9800 KG, DISTÂNCIA ENTRE EIXOS 5,00 M, POTÊNCIA 200 CV</t>
  </si>
  <si>
    <t>50.10.36</t>
  </si>
  <si>
    <t xml:space="preserve">CHP/CAMINHÃO TANQUE, 6.000L, CARGA ÚTIL MÁXIMA 7200 KG, DISTÂNCIA ENTRE EIXOS 4,50 M, POTÊNCIA 190 CV</t>
  </si>
  <si>
    <t>50.10.37</t>
  </si>
  <si>
    <t xml:space="preserve">CHI/CAMINHÃO TANQUE, 6.000L, CARGA ÚTIL MÁXIMA 7200 KG, DISTÂNCIA ENTRE EIXOS 4,50 M, POTÊNCIA 190 CV</t>
  </si>
  <si>
    <t>50.10.50</t>
  </si>
  <si>
    <t xml:space="preserve">CHP/CAMINHÃO TANQUE, 10.000L, CARGA ÚTIL MÁXIMA 7200 KG, DISTÂNCIA ENTRE EIXOS 4,50 M, POTÊNCIA 190 CV</t>
  </si>
  <si>
    <t>50.10.51</t>
  </si>
  <si>
    <t xml:space="preserve">CHI/CAMINHÃO TANQUE, 10.000L, CARGA ÚTIL MÁXIMA 7200 KG, DISTÂNCIA ENTRE EIXOS 4,50 M, POTÊNCIA 190 CV</t>
  </si>
  <si>
    <t>50.10.68</t>
  </si>
  <si>
    <t xml:space="preserve">CHP/CAMINHÃO CARROCERIA CARGA ÚTIL MÁXIMA 7200 KG, DISTÂNCIA ENTRE EIXOS 4,50 M, POTÊNCIA 190 CV</t>
  </si>
  <si>
    <t>50.10.69</t>
  </si>
  <si>
    <t xml:space="preserve">CHI/CAMINHÃO CARROCERIA CARGA ÚTIL MÁXIMA 7200 KG, DISTÂNCIA ENTRE EIXOS 4,50 M, POTÊNCIA 190 CV</t>
  </si>
  <si>
    <t>50.10.80</t>
  </si>
  <si>
    <t xml:space="preserve">CHP/GUINDASTE ARTICULADO COM CAPACIDADE MÁXIMA DE 3300KG E ALCANCE MÁXIMO HORIZONTAL DE 9 METROS OU EQUIVALENTE</t>
  </si>
  <si>
    <t>50.10.81</t>
  </si>
  <si>
    <t xml:space="preserve">CHI/GUINDASTE ARTICULADO COM CAPACIDADE MÁXIMA DE 3300KG E ALCANCE MÁXIMO HORIZONTAL DE 9 METROS OU EQUIVALENTE</t>
  </si>
  <si>
    <t>50.10.82</t>
  </si>
  <si>
    <t xml:space="preserve">CHP/CAMINHÃO GUINDAUTO COM CAPACIDADE MÁXIMA DE 3300KG E ALCANCE MÁXIMO HORIZONTAL DE 9 METROS, COM CARROCERIA, CARGA ÚTIL MÁXIMA 7200 KG, DISTÂNCIA ENTRE EIXOS 4,50 M, POTÊNCIA 190 CV OU EQUIVALENTE</t>
  </si>
  <si>
    <t>50.10.83</t>
  </si>
  <si>
    <t xml:space="preserve">CHI/CAMINHÃO GUINDAUTO COM CAPACIDADE MÁXIMA DE 3300KG E ALCANCE MÁXIMO HORIZONTAL DE 9 METROS, COM CARROCERIA, CARGA ÚTIL MÁXIMA 7200 KG, DISTÂNCIA ENTRE EIXOS 4,50 M, POTÊNCIA 190 CV OU EQUIVALENTE</t>
  </si>
  <si>
    <t>50.11</t>
  </si>
  <si>
    <t>CARREGADEIRA</t>
  </si>
  <si>
    <t>50.11.10</t>
  </si>
  <si>
    <t xml:space="preserve">CHP/PÁ CARREGADEIRA 180HP CAPACIDADE CAÇAMBA 3M3 OU EQUIVALENTE</t>
  </si>
  <si>
    <t>50.11.11</t>
  </si>
  <si>
    <t xml:space="preserve">CHI/PÁ CARREGADEIRA 180HP CAPACIDADE CAÇAMBA 3M3 OU EQUIVALENTE</t>
  </si>
  <si>
    <t>50.11.28</t>
  </si>
  <si>
    <t xml:space="preserve">CHP/PÁ CARREGADEIRA 140HP CAPACIDADE CAÇAMBA 1,7M3 OU EQUIVALENTE</t>
  </si>
  <si>
    <t>50.11.29</t>
  </si>
  <si>
    <t xml:space="preserve">CHI/PÁ CARREGADEIRA 140HP CAPACIDADE CAÇAMBA 1,7M3 OU EQUIVALENTE</t>
  </si>
  <si>
    <t>50.11.30</t>
  </si>
  <si>
    <t xml:space="preserve">CHP/MINI-CARREGADEIRA DE PNEUS 61HP COM VASSOURA DE 1500MM OU EQUIVALENTE</t>
  </si>
  <si>
    <t>50.11.31</t>
  </si>
  <si>
    <t xml:space="preserve">CHI/MINI-CARREGADEIRA DE PNEUS 61HP COM VASSOURA DE 1500MM OU EQUIVALENTE</t>
  </si>
  <si>
    <t>50.13</t>
  </si>
  <si>
    <t>COMPACTADOR</t>
  </si>
  <si>
    <t>50.13.22</t>
  </si>
  <si>
    <t xml:space="preserve">CHP/ROLO COMPACTADOR VIBRATÓRIO TANDEM, AÇO LISO, POTÊNCIA 57 HP, PESO SEM/COM LASTRO 6,5/9,4 T, LARGURA DE TRABALHO 1,20 M OU EQUIVALENTE</t>
  </si>
  <si>
    <t>50.13.23</t>
  </si>
  <si>
    <t xml:space="preserve">CHI/ROLO COMPACTADOR VIBRATÓRIO TANDEM, AÇO LISO, POTÊNCIA 57 HP, PESO SEM/COM LASTRO 6,5/9,4 T, LARGURA DE TRABALHO 1,20 M OU EQUIVALENTE</t>
  </si>
  <si>
    <t>50.13.40</t>
  </si>
  <si>
    <t xml:space="preserve">CHP/ROLO COMPACTADOR VIBRATÓRIO DE UM CILINDRO LISO DE AÇO, POTÊNCIA 125 HP, PESO SEM/COM LASTRO 10,75/12,92 T, IMPACTO DINÂMICO 31,5/18,5 T, LARGURA TRABALHO 2,15 M OU EQUIVALENTE</t>
  </si>
  <si>
    <t>50.13.41</t>
  </si>
  <si>
    <t xml:space="preserve">CHI/ROLO COMPACTADOR VIBRATÓRIO DE UM CILINDRO LISO DE AÇO, POTÊNCIA 125 HP, PESO SEM/COM LASTRO 10,75/12,92 T, IMPACTO DINÂMICO 31,5/18,5 T, LARGURA TRABALHO 2,15 M OU EQUIVALENTE</t>
  </si>
  <si>
    <t>50.13.42</t>
  </si>
  <si>
    <t xml:space="preserve">CHP/ROLO VIBRATÓRIO PÉ DE CARNEIRO 100HP PESO OPERACIONAL 11000KG OU EQUIVALENTE</t>
  </si>
  <si>
    <t>50.13.43</t>
  </si>
  <si>
    <t xml:space="preserve">CHI/ROLO VIBRATÓRIO PÉ DE CARNEIRO 100HP PESO OPERACIONAL 11000KG OU EQUIVALENTE				</t>
  </si>
  <si>
    <t>50.13.44</t>
  </si>
  <si>
    <t xml:space="preserve">CHP/ROLO VIBRATÓRIO LISO 80HP PESO OPERACIONAL 7000KG LARGURA 1,68M OU EQUIVALENTE</t>
  </si>
  <si>
    <t>50.13.45</t>
  </si>
  <si>
    <t xml:space="preserve">CHI/ROLO VIBRATÓRIO LISO 80HP PESO OPERACIONAL 7000KG LARGURA 1,68M OU EQUIVALENTE</t>
  </si>
  <si>
    <t>50.13.46</t>
  </si>
  <si>
    <t xml:space="preserve">CHP/ROLO VIBRATÓRIO PÉ DE CARNEIRO 80HP PESO OPERACIONAL 7000KG OU EQUIVALENTE</t>
  </si>
  <si>
    <t>50.13.47</t>
  </si>
  <si>
    <t xml:space="preserve">CHI/ROLO VIBRATÓRIO PÉ DE CARNEIRO 80HP PESO OPERACIONAL 7000KG OU EQUIVALENTE</t>
  </si>
  <si>
    <t>50.13.50</t>
  </si>
  <si>
    <t xml:space="preserve">CHP/ROLO VIBRATÓRIO DE TAMBOR DUPLO 24 HP, PESO OPERACIONAL 1700KG E TAMBOR 0,90M OU EQUIVALENTE</t>
  </si>
  <si>
    <t>50.13.51</t>
  </si>
  <si>
    <t xml:space="preserve">CHI/ROLO VIBRATÓRIO DE TAMBOR DUPLO 24 HP, PESO OPERACIONAL 1700KG E TAMBOR 0,90M OU EQUIVALENTE</t>
  </si>
  <si>
    <t>50.13.54</t>
  </si>
  <si>
    <t xml:space="preserve">CHP/ROLO DE PNEUS MASSA OPERACIONAL 10000KG LARGURA ROLAMENTO 1,80M E 99HP OU EQUIVALENTE</t>
  </si>
  <si>
    <t>50.13.55</t>
  </si>
  <si>
    <t xml:space="preserve">CHI/ROLO DE PNEUS MASSA OPERACIONAL 10000KG LARGURA ROLAMENTO 1,80M E 99HP OU EQUIVALENTE</t>
  </si>
  <si>
    <t>50.13.74</t>
  </si>
  <si>
    <t xml:space="preserve">CHP/COMPACTADOR VIBRATÓRIO DE PLACA 9,0 HP DIESEL OU EQUIVALENTE</t>
  </si>
  <si>
    <t>50.13.75</t>
  </si>
  <si>
    <t xml:space="preserve">CHI/COMPACTADOR VIBRATÓRIO DE PLACA 9,0 HP DIESEL OU EQUIVALENTE</t>
  </si>
  <si>
    <t>50.13.78</t>
  </si>
  <si>
    <t xml:space="preserve">CHP/COMPACTADOR VIBRATÓRIO DE PLACA 3,0 HP DIESEL OU EQUIVALENTE</t>
  </si>
  <si>
    <t>50.13.79</t>
  </si>
  <si>
    <t xml:space="preserve">CHI/COMPACTADOR VIBRATÓRIO DE PLACA 3,0 HP DIESEL OU EQUIVALENTE</t>
  </si>
  <si>
    <t>50.14</t>
  </si>
  <si>
    <t xml:space="preserve">COMPRESSOR E ACESSORIOS</t>
  </si>
  <si>
    <t>50.14.10</t>
  </si>
  <si>
    <t xml:space="preserve">CHP/COMPRESSOR PORTÁTIL, MOTOR DIESEL, 275 PCM, 7 BAR, 54,4KW, OU EQUIVALENTE</t>
  </si>
  <si>
    <t>50.14.11</t>
  </si>
  <si>
    <t xml:space="preserve">CHI/COMPRESSOR PORTÁTIL, MOTOR DIESEL, 275 PCM, 7 BAR, 54,4KW, OU EQUIVALENTE</t>
  </si>
  <si>
    <t>50.16</t>
  </si>
  <si>
    <t xml:space="preserve">DISTRIBUIDOR DE AGREGADO E BETUME</t>
  </si>
  <si>
    <t>50.16.52</t>
  </si>
  <si>
    <t xml:space="preserve">CHP/CAMINHÃO DISTRIBUIDOR DE BETUME CARGA ÚTIL MÁXIMA 9800 KG, DISTÂNCIA ENTRE EIXOS 5,00 M, POTÊNCIA 200 CV</t>
  </si>
  <si>
    <t>50.16.53</t>
  </si>
  <si>
    <t xml:space="preserve">CHI/CAMINHÃO DISTRIBUIDOR DE BETUME CARGA ÚTIL MÁXIMA 9800 KG, DISTÂNCIA ENTRE EIXOS 5,00 M, POTÊNCIA 200 CV</t>
  </si>
  <si>
    <t>50.19</t>
  </si>
  <si>
    <t xml:space="preserve">EQUIPAMENTO DE PERFURACAO E ROMPEDOR</t>
  </si>
  <si>
    <t>50.19.62</t>
  </si>
  <si>
    <t xml:space="preserve">CHP/ROMPEDOR PNEUMÁTICO MANUAL, PADRÃO, PESO DE 30 KG, OU EQUIVALENTE</t>
  </si>
  <si>
    <t>50.19.63</t>
  </si>
  <si>
    <t xml:space="preserve">CHI/ROMPEDOR PNEUMÁTICO MANUAL, PADRÃO, PESO DE 30 KG, OU EQUIVALENTE</t>
  </si>
  <si>
    <t>50.19.67</t>
  </si>
  <si>
    <t xml:space="preserve">CHP/MARTELO DEMOLIDOR ELETRICO, 2.000 W,  1.000 IMPACTOS POR MINUTO, FORÇA DE IMPACTO ENTRE 62 E 69 J, PESO DE 30 KG, OU EQUIVALENTE</t>
  </si>
  <si>
    <t>50.19.68</t>
  </si>
  <si>
    <t xml:space="preserve">CHI/MARTELO DEMOLIDOR ELETRICO, 2.000 W,  1.000 IMPACTOS POR MINUTO, FORÇA DE IMPACTO ENTRE 62 E 69 J, PESO DE 30 KG, OU EQUIVALENTE</t>
  </si>
  <si>
    <t>50.20</t>
  </si>
  <si>
    <t xml:space="preserve">ESCAVADEIRA E DRAGA</t>
  </si>
  <si>
    <t>50.20.06</t>
  </si>
  <si>
    <t xml:space="preserve">CHP/RETROESCAVADEIRA TRAÇÃO 4X2, 85HP, CAÇAMBA 610MM / 0,22M3 OU EQUIVALENTE</t>
  </si>
  <si>
    <t>50.20.07</t>
  </si>
  <si>
    <t xml:space="preserve">CHI/RETROESCAVADEIRA TRAÇÃO 4X2, 85HP, CAÇAMBA 610MM / 0,22M3 OU EQUIVALENTE</t>
  </si>
  <si>
    <t>50.20.09</t>
  </si>
  <si>
    <t xml:space="preserve">CHP/RETROESCAVADEIRA SOBRE RODAS COM CARREGADEIRA, TRAÇÃO 4X4, POTÊNCIA 88 HP, CAÇAMBA CARREGADEIRA CAPACIDADE MÍNIMA 1 M3, CAÇAMBA RETRO CAPACIDADE 0,26 M3, PESO OPERACIONAL MÍNIMO 6.674 KG, PROFUNDIDADE ESCAVAÇÃO MÁXIMA. 4,37 M</t>
  </si>
  <si>
    <t>50.20.10</t>
  </si>
  <si>
    <t xml:space="preserve">CHI/RETROESCAVADEIRA SOBRE RODAS COM CARREGADEIRA, TRAÇÃO 4X4, POTÊNCIA 88 HP, CAÇAMBA CARREGADEIRA CAPACIDADE MÍNIMA 1 M3, CAÇAMBA RETRO CAPACIDADE 0,26 M3, PESO OPERACIONAL MÍNIMO 6.674 KG, PROFUNDIDADE ESCAVAÇÃO MÁXIMA. 4,37 M</t>
  </si>
  <si>
    <t>50.20.11</t>
  </si>
  <si>
    <t xml:space="preserve">CHP/MINIESCAVADEIRA SOBRE ESTEIRAS, POTÊNCIA LÍQUIDA DE *30* HP, PESO OPERACIONAL DE *3.500* KG</t>
  </si>
  <si>
    <t>50.20.12</t>
  </si>
  <si>
    <t xml:space="preserve">CHI/MINIESCAVADEIRA SOBRE ESTEIRAS, POTÊNCIA LÍQUIDA DE *30* HP, PESO OPERACIONAL DE *3.500* KG</t>
  </si>
  <si>
    <t>50.20.18</t>
  </si>
  <si>
    <t xml:space="preserve">CHP/ESCAVADEIRA HIDRÁULICA SOBRE ESTEIRAS, CAÇAMBA 0,98M3, PESO OPERACIONAL 17T, POTÊNCIA BRUTA 119HP, OU EQUIVALENTE</t>
  </si>
  <si>
    <t>50.20.19</t>
  </si>
  <si>
    <t xml:space="preserve">CHI/ESCAVADEIRA HIDRÁULICA SOBRE ESTEIRAS, CAÇAMBA 0,98M3, PESO OPERACIONAL 17T, POTÊNCIA BRUTA 119HP, OU EQUIVALENTE</t>
  </si>
  <si>
    <t>50.20.20</t>
  </si>
  <si>
    <t xml:space="preserve">CHP/ESCAVADEIRA HIDRÁULICA SOBRE ESTEIRAS, CAÇAMBA 1,3M3, PESO OPERACIONAL 22T, POTÊNCIA BRUTA 156HP, OU EQUIVALENTE</t>
  </si>
  <si>
    <t>50.20.21</t>
  </si>
  <si>
    <t xml:space="preserve">CHI/ESCAVADEIRA HIDRAULICA SOBRE ESTEIRAS, CACAMBA 1,3M3, PESO OPERACIONAL 22T, POTÊNCIA BRUTA 156HP, OU EQUIVALENTE</t>
  </si>
  <si>
    <t>50.21</t>
  </si>
  <si>
    <t>ROCADEIRA</t>
  </si>
  <si>
    <t>50.21.01</t>
  </si>
  <si>
    <t xml:space="preserve">CHP/ROÇADEIRA COSTAL COM MOTOR A GASOLINA DE *32* CC</t>
  </si>
  <si>
    <t>50.21.02</t>
  </si>
  <si>
    <t xml:space="preserve">CHI/ROÇADEIRA COSTAL COM MOTOR A GASOLINA DE *32* CC</t>
  </si>
  <si>
    <t>50.25</t>
  </si>
  <si>
    <t xml:space="preserve">GRADE DE DISCO</t>
  </si>
  <si>
    <t>50.25.08</t>
  </si>
  <si>
    <t xml:space="preserve">CHP/GRADE DE DISCOS MECÂNICA 20X24" COM 20 DISCOS 24" X 6MM  COM PNEUS PARA TRANSPORTE</t>
  </si>
  <si>
    <t>50.25.09</t>
  </si>
  <si>
    <t xml:space="preserve">CHI/GRADE DE DISCOS MECANICA 20X24" COM 20 DISCOS 24" X 6MM  COM PNEUS PARA TRANSPORTE</t>
  </si>
  <si>
    <t>50.27</t>
  </si>
  <si>
    <t>GUINDASTE</t>
  </si>
  <si>
    <t>50.27.16</t>
  </si>
  <si>
    <t xml:space="preserve">CHP/ GUINDASTE HIDRÁULICO AUTOPROPELIDO, COM LANÇA TELESCÓPICA 28,80 M, CAPACIDADE MÁXIMA 30 T, POTÊNCIA 97 KW, TRAÇÃO 4 X 4</t>
  </si>
  <si>
    <t>50.27.17</t>
  </si>
  <si>
    <t xml:space="preserve">CHI/ GUINDASTE HIDRÁULICO AUTOPROPELIDO, COM LANÇA TELESCÓPICA 28,80 M, CAPACIDADE MÁXIMA 30 T, POTÊNCIA 97 KW, TRAÇÃO 4 X 4</t>
  </si>
  <si>
    <t>50.31</t>
  </si>
  <si>
    <t xml:space="preserve">MAQUINA E APARELHO DE SOLDA</t>
  </si>
  <si>
    <t>50.31.10</t>
  </si>
  <si>
    <t xml:space="preserve">CHP/GRUPO DE SOLDAGEM COM GERADOR A DIESEL PARA SOLDA ELÉTRICA, SOBRE 02 RODAS, COM MOTOR 4 CILINDROS, 375A TN5 B/56 C/3 KVA, OU EQUIVALENTE</t>
  </si>
  <si>
    <t>50.31.11</t>
  </si>
  <si>
    <t xml:space="preserve">CHI/GRUPO DE SOLDAGEM COM GERADOR A DIESEL PARA SOLDA ELÉTRICA, SOBRE 02 RODAS, COM MOTOR 4 CILINDROS, 375A TN5 B/56 C/3 KVA, OU EQUIVALENTE</t>
  </si>
  <si>
    <t>50.32</t>
  </si>
  <si>
    <t>MOTONIVELADORA</t>
  </si>
  <si>
    <t>50.32.08</t>
  </si>
  <si>
    <t xml:space="preserve">CHP/MOTONIVELADORA POTÊNCIA BASICA LÍQUIDA (PRIMEIRA MARCHA) 125HP/93KW , PESO BRUTO 16T, LARGURA DA LÂMINA DE 3,7 M, OU EQUIVALENTE</t>
  </si>
  <si>
    <t>50.32.09</t>
  </si>
  <si>
    <t xml:space="preserve">CHI/MOTONIVELADORA POTÊNCIA BASICA LÍQUIDA (PRIMEIRA MARCHA) 125HP/93KW , PESO BRUTO 16T, LARGURA DA LÂMINA DE 3,7 M, OU EQUIVALENTE</t>
  </si>
  <si>
    <t>50.36</t>
  </si>
  <si>
    <t>TRATOR</t>
  </si>
  <si>
    <t>50.36.08</t>
  </si>
  <si>
    <t xml:space="preserve">CHP/TRATOR DE ESTEIRAS, POTÊNCIA DE 347 HP, PESO OPERACIONAL DE 38,5 T, COM LÂMINA COM CAPACIDADE DE 8,70M3</t>
  </si>
  <si>
    <t>50.36.09</t>
  </si>
  <si>
    <t xml:space="preserve">CHI/TRATOR DE ESTEIRAS, POTÊNCIA DE 347 HP, PESO OPERACIONAL DE 38,5 T, COM LÂMINA COM CAPACIDADE DE 8,70M3</t>
  </si>
  <si>
    <t>50.36.10</t>
  </si>
  <si>
    <t xml:space="preserve">CHP/TRATOR DE ESTEIRAS, POTÊNCIA DE 177HP/132KW, PESO OPERACIONAL DE 16,5T, COM LÂMINA COM CAPACIDADE DE 3,18M3, OU EQUIVALENTE</t>
  </si>
  <si>
    <t>50.36.11</t>
  </si>
  <si>
    <t xml:space="preserve">CHI/TRATOR DE ESTEIRAS, POTÊNCIA DE 177HP/132KW, PESO OPERACIONAL DE 16,5T, COM LÂMINA COM CAPACIDADE DE 3,18M3, OU EQUIVALENTE</t>
  </si>
  <si>
    <t>50.36.64</t>
  </si>
  <si>
    <t xml:space="preserve">CHP/TRATOR DE PNEUS COM POTÊNCIA DE 85 CV, TRAÇÃO 4X4, COM VASSOURA MECÂNICA ACOPLADA</t>
  </si>
  <si>
    <t>50.36.65</t>
  </si>
  <si>
    <t xml:space="preserve">CHI/TRATOR DE PNEUS COM POTÊNCIA DE 85 CV, TRAÇÃO 4X4, COM VASSOURA MECÂNICA ACOPLADA</t>
  </si>
  <si>
    <t>50.36.66</t>
  </si>
  <si>
    <t xml:space="preserve">CHP/TRATOR DE PNEUS COM POTÊNCIA DE 105 CV, TRAÇÃO 4 X 4, PESO COM LASTRO DE 5500 KG, OU EQUIVALENTE</t>
  </si>
  <si>
    <t>50.36.67</t>
  </si>
  <si>
    <t xml:space="preserve">CHI/TRATOR DE PNEUS COM POTÊNCIA DE 105 CV, TRAÇÃO 4 X 4, PESO COM LASTRO DE 5500 KG, OU EQUIVALENTE</t>
  </si>
  <si>
    <t>50.39</t>
  </si>
  <si>
    <t>VIBRADOR</t>
  </si>
  <si>
    <t>50.39.10</t>
  </si>
  <si>
    <t xml:space="preserve">CHP/VIBRADOR DE IMERSÃO COM MANGOTE DE 45MM</t>
  </si>
  <si>
    <t>50.39.11</t>
  </si>
  <si>
    <t xml:space="preserve">CHI/VIBRADOR DE IMERSÃO COM MANGOTE DE 45MM</t>
  </si>
  <si>
    <t>50.39.20</t>
  </si>
  <si>
    <t xml:space="preserve">CHP/RÉGUA VIBRATÓRIA PARA CONCRETO COMPRIMENTO 4 METROS A GASOLINA</t>
  </si>
  <si>
    <t>50.39.21</t>
  </si>
  <si>
    <t xml:space="preserve">CHI/RÉGUA VIBRATÓRIA PARA CONCRETO COMPRIMENTO 4 METROS A GASOLINA</t>
  </si>
  <si>
    <t>50.41</t>
  </si>
  <si>
    <t xml:space="preserve">EQUIPAMENTOS DE APOIO</t>
  </si>
  <si>
    <t>50.41.01</t>
  </si>
  <si>
    <t xml:space="preserve">CHP/MOTOSSERRA PORTÁTIL COM MOTOR A GASOLINA DE 60 CILINDRADAS, OU EQUIVALENTE</t>
  </si>
  <si>
    <t>50.41.02</t>
  </si>
  <si>
    <t xml:space="preserve">CHI/MOTOSSERRA PORTÁTIL COM MOTOR A GASOLINA DE 60 CILINDRADAS, OU EQUIVALENTE</t>
  </si>
  <si>
    <t>50.41.11</t>
  </si>
  <si>
    <t xml:space="preserve">CHP/MÁQUINA CORTADORA DE PISO (SERRA CLIPPER), À GASOLINA, 13HP, ÚMIDO OU À SECO, OU EQUIVALENTE</t>
  </si>
  <si>
    <t>50.41.12</t>
  </si>
  <si>
    <t xml:space="preserve">CHI/MÁQUINA CORTADORA DE PISO (SERRA CLIPPER), À GASOLINA, 13HP, ÚMIDO OU À SECO, OU EQUIVALENTE</t>
  </si>
  <si>
    <t>50.42</t>
  </si>
  <si>
    <t xml:space="preserve">SERRA CIRCULAR</t>
  </si>
  <si>
    <t>50.42.01</t>
  </si>
  <si>
    <t xml:space="preserve">CHP/SERRA CIRCULAR DE BANCADA, MOTOR ELÉTRICO 1800W, COIFA PARA DISCO 10", OU EQUIVALENTE</t>
  </si>
  <si>
    <t>50.42.02</t>
  </si>
  <si>
    <t xml:space="preserve">CHI/SERRA CIRCULAR DE BANCADA, MOTOR ELÉTRICO 1800W, COIFA PARA DISCO 10", OU EQUIVALENTE</t>
  </si>
  <si>
    <t>50.43</t>
  </si>
  <si>
    <t>TERRÔMETRO</t>
  </si>
  <si>
    <t>50.43.01</t>
  </si>
  <si>
    <t xml:space="preserve">CHP - TERRÔMETRO 20 KO E RESISTIVIDADE DO SOLO </t>
  </si>
  <si>
    <t>50.43.02</t>
  </si>
  <si>
    <t xml:space="preserve">CHI - TERRÔMETRO 20 KO E RESISTIVIDADE DO SOLO </t>
  </si>
  <si>
    <t>54.01.01</t>
  </si>
  <si>
    <t xml:space="preserve">POLIDORA DE PISO, 100KG, D=450MM, MOTOR ELÉTRICO 4HP (LOCAÇÃO)</t>
  </si>
  <si>
    <t>54.01.08</t>
  </si>
  <si>
    <t xml:space="preserve">VIBROACABADORA DE ASFALTO SOBRE ESTEIRAS, LARGURA DE PAVIMENTO 2,13 M A 4,55 M POTÊNCIA. 74 KW/100 HP, CAPACIDADE 400 T/H OU EQUIVALENTE</t>
  </si>
  <si>
    <t>54.01.38</t>
  </si>
  <si>
    <t xml:space="preserve">MINI-CARREGADEIRA DE PNEUS 61HP COM VASSOURA DE 1500MM OU EQUIVALENTE</t>
  </si>
  <si>
    <t>54.01.40</t>
  </si>
  <si>
    <t xml:space="preserve">FRESADORA DE ASFALTO A FRIO SOBRE RODAS, LARGURA DE FRESAGEM 1,00 M, POTÊNCIA 155 KW/208 HP OU EQUIVALENTE</t>
  </si>
  <si>
    <t>54.01.70</t>
  </si>
  <si>
    <t xml:space="preserve">VASSOURA MECÂNICA REBOCÁVEL COM ESCOVA CILÍNDRICA LARGURA ÚTIL DE VARRIMENTO = 2,44M OU EQUIVALENTE</t>
  </si>
  <si>
    <t>54.04.12</t>
  </si>
  <si>
    <t xml:space="preserve">BATE ESTACA DE QUEDA SIMPLES, SOBRE ROLO, MOTOR A DIESEL, COM MARTELO DE 0,6 A 0,8T</t>
  </si>
  <si>
    <t>54.05.10</t>
  </si>
  <si>
    <t>54.06.02</t>
  </si>
  <si>
    <t xml:space="preserve">BOMBA HIDRÁULICA SUBMERSÍVEL 2" 36 M3/H COM 20M DE MANGUEIRA</t>
  </si>
  <si>
    <t>54.06.04</t>
  </si>
  <si>
    <t xml:space="preserve">BOMBA HIDRÁULICA SUBMERSÍVEL 3" 72 M3/H COM 20M DE MANGUEIRA</t>
  </si>
  <si>
    <t>54.10.10</t>
  </si>
  <si>
    <t xml:space="preserve">CAMINHÃO TOCO, PESO BRUTO TOTAL 10.000 KG, CARGA ÚTIL MÁXIMA 7.200 KG, DISTÂNCIA ENTRE EIXOS 4,50 M, POTÊNCIA 190 CV (INCLUI CABINE E CHASSI, NÃO INCLUI CARROCERIA) OU EQUIVALENTE</t>
  </si>
  <si>
    <t>54.10.12</t>
  </si>
  <si>
    <t xml:space="preserve">CAMINHÃO TOCO, PESO BRUTO TOTAL 15.000 KG, CARGA ÚTIL MÁXIMA 9.800 KG, DISTÂNCIA ENTRE EIXOS 5,00 M, POTÊNCIA 200 CV (INCLUI CABINE E CHASSI, NÃO INCLUI CARROCERIA) OU EQUIVALENTE</t>
  </si>
  <si>
    <t>54.10.80</t>
  </si>
  <si>
    <t xml:space="preserve">GUINDASTE ARTICULADO COM CAPACIDADE MÁXIMA DE 3300KG E ALCANCE MÁXIMO HORIZONTAL DE 9 METROS OU EQUIVALENTE</t>
  </si>
  <si>
    <t>54.11.10</t>
  </si>
  <si>
    <t xml:space="preserve">PÁ CARREGADEIRA 180HP CAPACIDADE CAÇAMBA 3M3 OU EQUIVALENTE</t>
  </si>
  <si>
    <t>54.11.28</t>
  </si>
  <si>
    <t xml:space="preserve">PÁ CARREGADEIRA 140HP CAPACIDADE CAÇAMBA 1,7M3 OU EQUIVALENTE</t>
  </si>
  <si>
    <t>54.13.22</t>
  </si>
  <si>
    <t xml:space="preserve">ROLO COMPACTADOR VIBRATÓRIO TANDEM, AÇO LISO, POTÊNCIA 57 HP, PESO SEM/COM LASTRO 6,5/9,4 T, LARGURA DE TRABALHO 1,20 M OU EQUIVALENTE</t>
  </si>
  <si>
    <t>54.13.40</t>
  </si>
  <si>
    <t xml:space="preserve">ROLO COMPACTADOR VIBRATÓRIO DE UM CILINDRO LISO DE AÇO, POTÊNCIA 125 HP, PESO SEM/COM LASTRO 10,75/12,92 T, IMPACTO DINÂMICO 31,5/18,5 T, LARGURA TRABALHO 2,15 M OU EQUIVALENTE</t>
  </si>
  <si>
    <t>54.13.42</t>
  </si>
  <si>
    <t xml:space="preserve">ROLO VIBRATÓRIO PÉ DE CARNEIRO 100HP PESO OPERACIONAL 11000KG OU EQUIVALENTE</t>
  </si>
  <si>
    <t>54.13.44</t>
  </si>
  <si>
    <t xml:space="preserve">ROLO VIBRATÓRIO LISO 80HP PESO OPERACIONAL 7000KG LARGURA 1,68M OU EQUIVALENTE</t>
  </si>
  <si>
    <t>54.13.46</t>
  </si>
  <si>
    <t xml:space="preserve">ROLO VIBRATÓRIO PÉ DE CARNEIRO 80HP PESO OPERACIONAL 7000KG OU EQUIVALENTE</t>
  </si>
  <si>
    <t>54.13.50</t>
  </si>
  <si>
    <t xml:space="preserve">ROLO VIBRATÓRIO DE TAMBOR DUPLO 24 HP, PESO OPERACIONAL 1700KG E TAMBOR 0,90M OU EQUIVALENTE</t>
  </si>
  <si>
    <t>54.13.54</t>
  </si>
  <si>
    <t xml:space="preserve">ROLO DE PNEUS MASSA OPERACIONAL 10000KG LARGURA ROLAMENTO 1,80M E 99HP OU EQUIVALENTE</t>
  </si>
  <si>
    <t>54.13.74</t>
  </si>
  <si>
    <t xml:space="preserve">COMPACTADOR VIBRATÓRIO DE PLACA 9,0 HP DIESEL OU EQUIVALENTE</t>
  </si>
  <si>
    <t>54.13.78</t>
  </si>
  <si>
    <t xml:space="preserve">COMPACTADOR VIBRATÓRIO DE PLACA 3,0 HP DIESEL OU EQUIVALENTE</t>
  </si>
  <si>
    <t>54.14.10</t>
  </si>
  <si>
    <t xml:space="preserve">COMPRESSOR PORTÁTIL, MOTOR DIESEL, 275 PCM, 7 BAR, 54,4KW, OU EQUIVALENTE</t>
  </si>
  <si>
    <t>54.16.50</t>
  </si>
  <si>
    <t xml:space="preserve">ESPARGIDOR DE ASFALTO 9,5HP, 6000L, 36 BICOS, VAZÃO POR BICO 12L/HORA, OU EQUIVALENTE</t>
  </si>
  <si>
    <t>54.19.62</t>
  </si>
  <si>
    <t xml:space="preserve">ROMPEDOR PNEUMÁTICO MANUAL, PADRÃO, PESO DE 30 KG, OU EQUIVALENTE</t>
  </si>
  <si>
    <t>54.19.66</t>
  </si>
  <si>
    <t xml:space="preserve">MARTELO DEMOLIDOR ELÉTRICO, 2.000 W,  1.000 IMPACTOS POR MINUTO, FORÇA DE IMPACTO ENTRE 62 E 69 J, PESO DE 30 KG, OU EQUIVALENTE</t>
  </si>
  <si>
    <t>54.19.67</t>
  </si>
  <si>
    <t xml:space="preserve">MARTELO DEMOLIDOR ELETRICO, 2.000 W,  1.000 IMPACTOS POR MINUTO, FORÇA DE IMPACTO ENTRE 62 E 69 J, PESO DE 30 KG, OU EQUIVALENTE</t>
  </si>
  <si>
    <t>54.20.06</t>
  </si>
  <si>
    <t xml:space="preserve">RETROESCAVADEIRA TRAÇÃO 4X2, 85HP, CAÇAMBA 610MM / 0,22M3 OU EQUIVALENTE</t>
  </si>
  <si>
    <t>54.20.09</t>
  </si>
  <si>
    <t xml:space="preserve">RETROESCAVADEIRA SOBRE RODAS COM CARREGADEIRA, TRAÇÃO 4X4, POTÊNCIA 88 HP, CAÇAMBA CARREGADEIRA CAPACIDADE MÍNIMA 1 M3, CAÇAMBA RETRO CAPACIDADE 0,26 M3, PESO OPERACIONAL MÍNIMO 6.674 KG, PROFUNDIDADE ESCAVAÇÃO MÁXIMA. 4,37 M REF 36531</t>
  </si>
  <si>
    <t>54.20.11</t>
  </si>
  <si>
    <t xml:space="preserve">MINIESCAVADEIRA SOBRE ESTEIRAS, POTÊNCIA LÍQUIDA DE *30* HP, PESO OPERACIONAL DE *3.500* KG REF 37520</t>
  </si>
  <si>
    <t>54.20.18</t>
  </si>
  <si>
    <t xml:space="preserve">ESCAVADEIRA HIDRÁULICA SOBRE ESTEIRAS, CAÇAMBA 0,98M3, PESO OPERACIONAL 17T, POTÊNCIA BRUTA 119HP, OU EQUIVALENTE</t>
  </si>
  <si>
    <t>54.20.20</t>
  </si>
  <si>
    <t xml:space="preserve">ESCAVADEIRA HIDRÁULICA SOBRE ESTEIRAS, CAÇAMBA 1,3M3, PESO OPERACIONAL 22T, POTÊNCIA BRUTA 156HP, OU EQUIVALENTE</t>
  </si>
  <si>
    <t>54.25.08</t>
  </si>
  <si>
    <t xml:space="preserve">GRADE DE DISCOS MECÂNICA 20X24" COM 20 DISCOS 24" X 6MM  COM PNEUS PARA TRANSPORTE</t>
  </si>
  <si>
    <t>54.27.16</t>
  </si>
  <si>
    <t xml:space="preserve">GUINDASTE HIDRÁULICO AUTOPROPELIDO, COM LANÇA TELESCÓPICA 28,80 M, CAPACIDADE MÁXIMA 30 T, POTÊNCIA 97 KW, TRAÇÃO 4 X 4</t>
  </si>
  <si>
    <t>54.31.10</t>
  </si>
  <si>
    <t xml:space="preserve">GRUPO DE SOLDAGEM COM GERADOR A DIESEL PARA SOLDA ELÉTRICA, SOBRE 02 RODAS, COM MOTOR 4 CILINDROS, 375A TN5 B/56 C/3 KVA, OU EQUIVALENTE</t>
  </si>
  <si>
    <t>54.32.08</t>
  </si>
  <si>
    <t xml:space="preserve">MOTONIVELADORA POTÊNCIA BASICA LÍQUIDA (PRIMEIRA MARCHA) 125HP/93KW , PESO BRUTO 16T, LARGURA DA LÂMINA DE 3,7 M, OU EQUIVALENTE</t>
  </si>
  <si>
    <t>54.34.01</t>
  </si>
  <si>
    <t xml:space="preserve">MOTOSSERRA PORTÁTIL COM MOTOR A GASOLINA DE 60 CILINDRADAS, OU EQUIVALENTE</t>
  </si>
  <si>
    <t>54.34.02</t>
  </si>
  <si>
    <t xml:space="preserve">ROÇADEIRA COSTAL COM MOTOR A GASOLINA DE *32* CC</t>
  </si>
  <si>
    <t>54.36.08</t>
  </si>
  <si>
    <t xml:space="preserve">TRATOR DE ESTEIRAS, POTÊNCIA DE 347 HP, PESO OPERACIONAL DE 38,5 T, COM LÂMINA COM CAPACIDADE DE 8,70M3</t>
  </si>
  <si>
    <t>54.36.10</t>
  </si>
  <si>
    <t xml:space="preserve">TRATOR DE ESTEIRAS, POTÊNCIA DE 177HP/132KW, PESO OPERACIONAL DE 16,5T, COM LÂMINA COM CAPACIDADE DE 3,18M3, OU EQUIVALENTE</t>
  </si>
  <si>
    <t>54.36.64</t>
  </si>
  <si>
    <t xml:space="preserve">TRATOR DE PNEUS COM POTÊNCIA DE 85 CV, TRAÇÃO 4X4, COM VASSOURA MECÂNICA ACOPLADA REF 7640</t>
  </si>
  <si>
    <t>54.36.66</t>
  </si>
  <si>
    <t xml:space="preserve">TRATOR DE PNEUS COM POTÊNCIA DE 105 CV, TRAÇÃO 4 X 4, PESO COM LASTRO DE 5500 KG, OU EQUIVALENTE</t>
  </si>
  <si>
    <t>54.39.10</t>
  </si>
  <si>
    <t xml:space="preserve">MANGOTE PARA VIBRADOR DE IMERSÃO PENDULAR D= 45MM x 5M, OU EQUIVALENTE</t>
  </si>
  <si>
    <t>54.39.11</t>
  </si>
  <si>
    <t xml:space="preserve">MOTOR PAPA VIBRADOR DE IMERSÃO TRIFÁSICO 220/380V 2CV, OU EQUIVALENTE</t>
  </si>
  <si>
    <t>54.39.20</t>
  </si>
  <si>
    <t xml:space="preserve">RÉGUA VIBRATÓRIA PARA CONCRETO COMPRIMENTO 4 METROS A GASOLINA REF 13897</t>
  </si>
  <si>
    <t>54.40.01</t>
  </si>
  <si>
    <t xml:space="preserve">LOCAÇÃO VEÍCULO TIPO PICAPE LEVE COM SEGURO</t>
  </si>
  <si>
    <t>54.40.04</t>
  </si>
  <si>
    <t xml:space="preserve">LOCAÇÃO VEÍCULO UTILITÁRIO 4 PORTAS E 7 LUGARES COM SEGURO</t>
  </si>
  <si>
    <t>54.40.06</t>
  </si>
  <si>
    <t xml:space="preserve">LOCAÇÃO VEÍCULO POPULAR MOTOR 1.0 COM AR E SEGURO</t>
  </si>
  <si>
    <t>54.40.20</t>
  </si>
  <si>
    <t xml:space="preserve">DENTE PARA FRESADORA DE ASFALTO COMPACTA</t>
  </si>
  <si>
    <t>54.40.22</t>
  </si>
  <si>
    <t xml:space="preserve">PORTA DENTE PARA FRESADORA DE ASFALTO COMPACTA</t>
  </si>
  <si>
    <t>54.40.24</t>
  </si>
  <si>
    <t xml:space="preserve">APOIO PARA PORTA DENTE FRESADORA DE ASFALTO COMPACTA</t>
  </si>
  <si>
    <t>54.40.30</t>
  </si>
  <si>
    <t xml:space="preserve">MÁQUINA CORTADORA DE PISO (SERRA CLIPPER), À GASOLINA, 13HP, ÚMIDO OU À SECO, OU EQUIVALENTE</t>
  </si>
  <si>
    <t>54.40.31</t>
  </si>
  <si>
    <t xml:space="preserve">REBOQUE PARA BANHEIRO QUÍMICO EM ESTRUTURA DE AÇO, COM INSTALAÇÃO ELÉTRICA DE ACORDO COM NORMAS DE TRÂNSITO, ENGATE RÁPIDO, ESCADA DE ACESSO, PINTURA ANTICORROSIVA, DUAS RODAS COM PNEUS, ESTEPE, MACACO MECÂNICO COM SUPORTE E CAPACIDADE 500KG (OU EQUIVALE</t>
  </si>
  <si>
    <t>54.41.17</t>
  </si>
  <si>
    <t xml:space="preserve">MÁQUINA DE SOLDA - LOCAÇÃO</t>
  </si>
  <si>
    <t>54.41.18</t>
  </si>
  <si>
    <t xml:space="preserve">GERADOR DIESEL MONOCILÍNDRICO SOBRE 2 RODAS, COM 6KVA TDG7000EXP OU EQUIVALENTE - LOCAÇÃO</t>
  </si>
  <si>
    <t>54.41.19</t>
  </si>
  <si>
    <t xml:space="preserve">SOPRADOR A GASOLINA</t>
  </si>
  <si>
    <t>54.41.20</t>
  </si>
  <si>
    <t xml:space="preserve">PULVERIZADOR TIPO COSTAL</t>
  </si>
  <si>
    <t>54.41.21</t>
  </si>
  <si>
    <t xml:space="preserve">EQUIPAMENTO PARA SELAGEM COM MATERIAL ASFÁLTICO REBOCÁVEL COM CAPACIDADE DE 370 L - 35 KW</t>
  </si>
  <si>
    <t>54.42.01</t>
  </si>
  <si>
    <t xml:space="preserve">SERRA CIRCULAR DE BANCADA, MOTOR ELÉTRICO 1800W, COIFA PARA DISCO 10", OU EQUIVALENTE</t>
  </si>
  <si>
    <t>54.50.01</t>
  </si>
  <si>
    <t xml:space="preserve">EQUIPE DE REDE LIGAÇÃO ESGOTO COPASA</t>
  </si>
  <si>
    <t>55.05.15</t>
  </si>
  <si>
    <t xml:space="preserve">OPERADOR 1</t>
  </si>
  <si>
    <t>55.05.21</t>
  </si>
  <si>
    <t xml:space="preserve">OPERADOR DE BETONEIRA ESTACIONÁRIA / MISTURADOR</t>
  </si>
  <si>
    <t>55.05.32</t>
  </si>
  <si>
    <t>55.05.35</t>
  </si>
  <si>
    <t xml:space="preserve">MOTORISTA DE VEÍCULO LEVE</t>
  </si>
  <si>
    <t>55.05.36</t>
  </si>
  <si>
    <t xml:space="preserve">MOTORISTA DE VEÍCULO PESADO</t>
  </si>
  <si>
    <t>55.05.45</t>
  </si>
  <si>
    <t xml:space="preserve">OPERADOR DE PAVIMENTADORA / MESA VIBROACABADORA</t>
  </si>
  <si>
    <t>55.05.49</t>
  </si>
  <si>
    <t xml:space="preserve">OPERADOR DE CARREGADEIRA</t>
  </si>
  <si>
    <t>55.05.51</t>
  </si>
  <si>
    <t>55.05.57</t>
  </si>
  <si>
    <t>55.05.59</t>
  </si>
  <si>
    <t xml:space="preserve">OPERADOR DE TRATOR DE PNEUS</t>
  </si>
  <si>
    <t>55.05.61</t>
  </si>
  <si>
    <t>55.05.64</t>
  </si>
  <si>
    <t>55.05.65</t>
  </si>
  <si>
    <t xml:space="preserve">OPERADOR DE RETRO ESCAVADEIRA</t>
  </si>
  <si>
    <t>55.05.66</t>
  </si>
  <si>
    <t xml:space="preserve">OPERADOR DE ROÇADEIRA</t>
  </si>
  <si>
    <t>55.05.67</t>
  </si>
  <si>
    <t>55.05.70</t>
  </si>
  <si>
    <t xml:space="preserve">OPERADOR DE MÁQUINAS E TRATORES DIVERSOS - TERRAPLANAGEM </t>
  </si>
  <si>
    <t>55.05.71</t>
  </si>
  <si>
    <t xml:space="preserve">OPERADOR DE USINA DE ASFALTO, DE SOLOS OU DE CONCRETO </t>
  </si>
  <si>
    <t>55.10.05</t>
  </si>
  <si>
    <t>AJUDANTE</t>
  </si>
  <si>
    <t>55.10.06</t>
  </si>
  <si>
    <t xml:space="preserve">CHEFE DE SETOR ADMINISTRATIVO (NÍVEL SUPERIOR)</t>
  </si>
  <si>
    <t>55.10.07</t>
  </si>
  <si>
    <t>55.10.09</t>
  </si>
  <si>
    <t xml:space="preserve">APONTADOR OU APROPRIADOR DE MÃO DE OBRA</t>
  </si>
  <si>
    <t>55.10.10</t>
  </si>
  <si>
    <t xml:space="preserve">AUXILIAR DE ENCANADOR OU BOMBEIRO HIDRÁULICO</t>
  </si>
  <si>
    <t>55.10.15</t>
  </si>
  <si>
    <t xml:space="preserve">AUXILIAR DE TOPÓGRAFO</t>
  </si>
  <si>
    <t>55.10.16</t>
  </si>
  <si>
    <t xml:space="preserve">AUXILIAR DE SERVIÇOS GERAIS</t>
  </si>
  <si>
    <t>55.10.33</t>
  </si>
  <si>
    <t>55.10.34</t>
  </si>
  <si>
    <t xml:space="preserve">ENCARREGADO DE TURMA</t>
  </si>
  <si>
    <t>55.10.35</t>
  </si>
  <si>
    <t>55.10.39</t>
  </si>
  <si>
    <t xml:space="preserve">ENCANADOR OU BOMBEIRO HIDRÁULICO</t>
  </si>
  <si>
    <t>55.10.45</t>
  </si>
  <si>
    <t>55.10.50</t>
  </si>
  <si>
    <t>CARPINTEIRO</t>
  </si>
  <si>
    <t>55.10.51</t>
  </si>
  <si>
    <t xml:space="preserve">POCEIRO / ESCAVADOR DE VALAS E TUBULÕES </t>
  </si>
  <si>
    <t>55.10.55</t>
  </si>
  <si>
    <t>55.10.60</t>
  </si>
  <si>
    <t>55.10.65</t>
  </si>
  <si>
    <t>55.10.67</t>
  </si>
  <si>
    <t>MONTADOR</t>
  </si>
  <si>
    <t>55.10.75</t>
  </si>
  <si>
    <t>55.10.76</t>
  </si>
  <si>
    <t>55.10.77</t>
  </si>
  <si>
    <t xml:space="preserve">PEDREIRO DE ACABAMENTO</t>
  </si>
  <si>
    <t>55.10.81</t>
  </si>
  <si>
    <t>55.10.82</t>
  </si>
  <si>
    <t>55.10.84</t>
  </si>
  <si>
    <t>55.10.86</t>
  </si>
  <si>
    <t>55.10.87</t>
  </si>
  <si>
    <t>55.10.88</t>
  </si>
  <si>
    <t>55.10.90</t>
  </si>
  <si>
    <t>55.10.92</t>
  </si>
  <si>
    <t xml:space="preserve">AUXILIAR ADMINISTRATIVO</t>
  </si>
  <si>
    <t>55.10.94</t>
  </si>
  <si>
    <t xml:space="preserve">TOPÓGRAFO INTERMEDIÁRIO</t>
  </si>
  <si>
    <t>55.10.95</t>
  </si>
  <si>
    <t>55.10.96</t>
  </si>
  <si>
    <t xml:space="preserve">VIGIA NOTURNO</t>
  </si>
  <si>
    <t>55.15.05</t>
  </si>
  <si>
    <t xml:space="preserve">TÉCNICO EM SEGURANÇA DO TRABALHO</t>
  </si>
  <si>
    <t>55.15.06</t>
  </si>
  <si>
    <t xml:space="preserve">TÉCNICO SÊNIOR</t>
  </si>
  <si>
    <t>55.15.07</t>
  </si>
  <si>
    <t xml:space="preserve">TÉCNICO INTERMEDIÁRIO</t>
  </si>
  <si>
    <t>55.15.08</t>
  </si>
  <si>
    <t xml:space="preserve">TÉCNICO JÚNIOR</t>
  </si>
  <si>
    <t>55.20.03</t>
  </si>
  <si>
    <t xml:space="preserve">ENGENHEIRO JÚNIOR (CARGA HORÁRIA 8H/DIA)</t>
  </si>
  <si>
    <t>55.20.04</t>
  </si>
  <si>
    <t xml:space="preserve">ENGENHEIRO SÊNIOR (CARGA HORÁRIA 8H/DIA)</t>
  </si>
  <si>
    <t>55.20.05</t>
  </si>
  <si>
    <t xml:space="preserve">ENGENHEIRO INTERMEDIÁRIO (CARGA HORÁRIA 8H/DIA)</t>
  </si>
  <si>
    <t>55.20.06</t>
  </si>
  <si>
    <t xml:space="preserve">ENGENHEIRO TRAINEE (CARGA HORÁRIA 8H/DIA)</t>
  </si>
  <si>
    <t>55.20.07</t>
  </si>
  <si>
    <t xml:space="preserve">ENGENHEIRO TRAINEE (CARGA HORÁRIA 6H/DIA)</t>
  </si>
  <si>
    <t>55.20.08</t>
  </si>
  <si>
    <t xml:space="preserve">ENGENHEIRO TRAINEE (CARGA HORÁRIA 7H/DIA)</t>
  </si>
  <si>
    <t>55.20.09</t>
  </si>
  <si>
    <t xml:space="preserve">ENGENHEIRO JÚNIOR (CARGA HORÁRIA 6H/DIA)</t>
  </si>
  <si>
    <t>55.20.10</t>
  </si>
  <si>
    <t xml:space="preserve">ENGENHEIRO JÚNIOR (CARGA HORÁRIA 7H/DIA)</t>
  </si>
  <si>
    <t>55.20.11</t>
  </si>
  <si>
    <t xml:space="preserve">ENGENHEIRO INTERMEDIÁRIO (CARGA HORÁRIA 6H/DIA)</t>
  </si>
  <si>
    <t>55.20.12</t>
  </si>
  <si>
    <t xml:space="preserve">ENGENHEIRO INTERMEDIÁRIO (CARGA HORÁRIA 7H/DIA)</t>
  </si>
  <si>
    <t>55.20.13</t>
  </si>
  <si>
    <t xml:space="preserve">ENGENHEIRO SÊNIOR (CARGA HORÁRIA 6H/DIA)</t>
  </si>
  <si>
    <t>55.20.14</t>
  </si>
  <si>
    <t xml:space="preserve">ENGENHEIRO SÊNIOR (CARGA HORÁRIA 7H/DIA)</t>
  </si>
  <si>
    <t>56.11.01</t>
  </si>
  <si>
    <t xml:space="preserve">ENGENHEIRO CONSULTOR ESPECIAL - PROJETO</t>
  </si>
  <si>
    <t>56.11.02</t>
  </si>
  <si>
    <t xml:space="preserve">ENGENHEIRO CONSULTOR - PROJETO</t>
  </si>
  <si>
    <t>56.11.03</t>
  </si>
  <si>
    <t xml:space="preserve">ENGENHEIRO COORDENADOR - PROJETO</t>
  </si>
  <si>
    <t>56.11.04</t>
  </si>
  <si>
    <t xml:space="preserve">ENGENHEIRO SÊNIOR - PROJETO</t>
  </si>
  <si>
    <t>56.11.05</t>
  </si>
  <si>
    <t xml:space="preserve">ENGENHEIRO INTERMEDIÁRIO - PROJETO</t>
  </si>
  <si>
    <t>56.11.06</t>
  </si>
  <si>
    <t xml:space="preserve">ENGENHEIRO JÚNIOR - PROJETO</t>
  </si>
  <si>
    <t>56.11.07</t>
  </si>
  <si>
    <t xml:space="preserve">ENGENHEIRO TRAINEE PROJETO</t>
  </si>
  <si>
    <t>56.11.08</t>
  </si>
  <si>
    <t xml:space="preserve">ARQUITETO CONSULTOR ESPECIAL PROJETO</t>
  </si>
  <si>
    <t>56.11.09</t>
  </si>
  <si>
    <t xml:space="preserve">ARQUITETO CONSULTOR PROJETO</t>
  </si>
  <si>
    <t>56.11.10</t>
  </si>
  <si>
    <t xml:space="preserve">ARQUITETO COORDENADOR PROJETO</t>
  </si>
  <si>
    <t>56.11.11</t>
  </si>
  <si>
    <t xml:space="preserve">ARQUITETO SÊNIOR PROJETO</t>
  </si>
  <si>
    <t>56.11.12</t>
  </si>
  <si>
    <t xml:space="preserve">ARQUITETO INTERMEDIÁRIO PROJETO</t>
  </si>
  <si>
    <t>56.11.13</t>
  </si>
  <si>
    <t xml:space="preserve">ARQUITETO JÚNIOR PROJETO</t>
  </si>
  <si>
    <t>56.11.14</t>
  </si>
  <si>
    <t xml:space="preserve">ARQUITETO TRAINEE PROJETO</t>
  </si>
  <si>
    <t>56.11.15</t>
  </si>
  <si>
    <t xml:space="preserve">BIÓLOGO ATÉ 5 ANOS DE EXPERIÊNCIA</t>
  </si>
  <si>
    <t>56.11.16</t>
  </si>
  <si>
    <t xml:space="preserve">BIÓLOGO ACIMA DE 5 ANOS DE EXPERIÊNCIA</t>
  </si>
  <si>
    <t>56.11.17</t>
  </si>
  <si>
    <t xml:space="preserve">ESTAGIÁRIO DE NÍVEL SUPERIOR - 04 HORAS</t>
  </si>
  <si>
    <t>56.12.01</t>
  </si>
  <si>
    <t xml:space="preserve">AUXILIAR DE ENGENHARIA - PROJETO</t>
  </si>
  <si>
    <t>56.12.02</t>
  </si>
  <si>
    <t xml:space="preserve">AUXILIAR DE ARQUITETURA PARA PROJETOS</t>
  </si>
  <si>
    <t>56.13.01</t>
  </si>
  <si>
    <t xml:space="preserve">PROJETISTA SÊNIOR - PROJETO</t>
  </si>
  <si>
    <t>56.13.02</t>
  </si>
  <si>
    <t xml:space="preserve">PROJETISTA INTERMEDIÁRIO - PROJETO</t>
  </si>
  <si>
    <t>56.13.03</t>
  </si>
  <si>
    <t xml:space="preserve">PROJETISTA JÚNIOR - PROJETO</t>
  </si>
  <si>
    <t>56.13.04</t>
  </si>
  <si>
    <t xml:space="preserve">PROJETISTA CADISTA - PROJETO</t>
  </si>
  <si>
    <t>56.14.01</t>
  </si>
  <si>
    <t xml:space="preserve">TÉCNICO SÊNIOR - PROJETO</t>
  </si>
  <si>
    <t>56.14.02</t>
  </si>
  <si>
    <t xml:space="preserve">TÉCNICO INTERMEDIÁRIO - PROJETO</t>
  </si>
  <si>
    <t>56.14.03</t>
  </si>
  <si>
    <t xml:space="preserve">TÉCNICO JÚNIOR - PROJETO</t>
  </si>
  <si>
    <t>56.15.01</t>
  </si>
  <si>
    <t xml:space="preserve">DESENHISTA PROJETISTA - PROJETO</t>
  </si>
  <si>
    <t>56.15.02</t>
  </si>
  <si>
    <t xml:space="preserve">DESENHISTA TÉCNICO / CADISTA - PROJETO</t>
  </si>
  <si>
    <t>56.15.03</t>
  </si>
  <si>
    <t xml:space="preserve">DESENHISTA COPISTA - PROJETO</t>
  </si>
  <si>
    <t>56.16.01</t>
  </si>
  <si>
    <t xml:space="preserve">AUXILIAR ADMINISTRATIVO SÊNIOR - PROJETO</t>
  </si>
  <si>
    <t>56.16.02</t>
  </si>
  <si>
    <t xml:space="preserve">AUXILIAR ADMINISTRATIVO INTERMEDIÁRIO - PROJETO</t>
  </si>
  <si>
    <t>56.16.03</t>
  </si>
  <si>
    <t xml:space="preserve">AUXILIAR ADMINISTRATIVO JÚNIOR - PROJETO</t>
  </si>
  <si>
    <t>56.16.05</t>
  </si>
  <si>
    <t xml:space="preserve">ASSISTENTE SOCIAL - PROJETO</t>
  </si>
  <si>
    <t>57.21.01</t>
  </si>
  <si>
    <t xml:space="preserve">ENGENHEIRO CONSULTOR - SUPERVISÃO</t>
  </si>
  <si>
    <t>57.21.02</t>
  </si>
  <si>
    <t xml:space="preserve">ENGENHEIRO COORDENADOR - SUPERVISÃO</t>
  </si>
  <si>
    <t>57.21.03</t>
  </si>
  <si>
    <t xml:space="preserve">ENGENHEIRO SÊNIOR - SUPERVISÃO</t>
  </si>
  <si>
    <t>57.21.04</t>
  </si>
  <si>
    <t xml:space="preserve">ENGENHEIRO INTERMEDIÁRIO - SUPERVISÃO</t>
  </si>
  <si>
    <t>57.21.05</t>
  </si>
  <si>
    <t xml:space="preserve">ENGENHEIRO JÚNIOR - SUPERVISÃO</t>
  </si>
  <si>
    <t>57.21.06</t>
  </si>
  <si>
    <t xml:space="preserve">ENGENHEIRO TRAINEE SUPERVISÃO</t>
  </si>
  <si>
    <t>57.21.07</t>
  </si>
  <si>
    <t xml:space="preserve">ARQUITETO CONSULTOR SUPERVISÃO</t>
  </si>
  <si>
    <t>57.21.08</t>
  </si>
  <si>
    <t xml:space="preserve">ARQUITETO COORDENADOR SUPERVISÃO</t>
  </si>
  <si>
    <t>57.21.09</t>
  </si>
  <si>
    <t xml:space="preserve">ARQUITETO SÊNIOR SUPERVISÃO</t>
  </si>
  <si>
    <t>57.21.10</t>
  </si>
  <si>
    <t xml:space="preserve">ARQUITETO INTERMEDIÁRIO SUPERVISÃO</t>
  </si>
  <si>
    <t>57.21.11</t>
  </si>
  <si>
    <t xml:space="preserve">ARQUITETO JÚNIOR SUPERVISÃO</t>
  </si>
  <si>
    <t>57.21.12</t>
  </si>
  <si>
    <t xml:space="preserve">ARQUITETO TRAINEE SUPERVISÃO</t>
  </si>
  <si>
    <t>57.22.01</t>
  </si>
  <si>
    <t xml:space="preserve">AUXILIAR DE ENGENHARIA - SUPERVISÃO</t>
  </si>
  <si>
    <t>57.22.02</t>
  </si>
  <si>
    <t xml:space="preserve">AUXILIAR DE ARQUITETURA PARA OBRAS</t>
  </si>
  <si>
    <t>57.23.01</t>
  </si>
  <si>
    <t xml:space="preserve">TÉCNICO SÊNIOR - SUPERVISÃO</t>
  </si>
  <si>
    <t>57.23.02</t>
  </si>
  <si>
    <t xml:space="preserve">TÉCNICO INTERMEDIÁRIO - SUPERVISÃO</t>
  </si>
  <si>
    <t>57.23.03</t>
  </si>
  <si>
    <t xml:space="preserve">TÉCNICO JÚNIOR - SUPERVISÃO</t>
  </si>
  <si>
    <t>57.24.01</t>
  </si>
  <si>
    <t xml:space="preserve">DESENHISTA PROJETISTA - SUPERVISÃO</t>
  </si>
  <si>
    <t>57.24.02</t>
  </si>
  <si>
    <t xml:space="preserve">DESENHISTA TÉCNICO/CADISTA - SUPERVISÃO</t>
  </si>
  <si>
    <t>57.24.03</t>
  </si>
  <si>
    <t xml:space="preserve">DESENHISTA COPISTA - SUPERVISÃO</t>
  </si>
  <si>
    <t>57.31.01</t>
  </si>
  <si>
    <t xml:space="preserve">TOPÓGRAFO SÊNIOR - SUPERVISÃO</t>
  </si>
  <si>
    <t>57.31.02</t>
  </si>
  <si>
    <t xml:space="preserve">TOPÓGRAFO INTERMEDIÁRIO - SUPERVISÃO</t>
  </si>
  <si>
    <t>57.31.03</t>
  </si>
  <si>
    <t xml:space="preserve">TOPÓGRAFO JÚNIOR - SUPERVISÃO</t>
  </si>
  <si>
    <t>57.31.04</t>
  </si>
  <si>
    <t xml:space="preserve">NIVELADOR - SUPERVISÃO</t>
  </si>
  <si>
    <t>57.31.05</t>
  </si>
  <si>
    <t xml:space="preserve">BALIZA - SUPERVISÃO</t>
  </si>
  <si>
    <t>57.31.06</t>
  </si>
  <si>
    <t xml:space="preserve">AJUDANTE DE TOPOGRAFIA - SUPERVISÃO</t>
  </si>
  <si>
    <t>57.32.01</t>
  </si>
  <si>
    <t xml:space="preserve">LABORATORISTA SÊNIOR - SUPERVISÃO</t>
  </si>
  <si>
    <t>57.32.02</t>
  </si>
  <si>
    <t xml:space="preserve">LABORATORISTA JÚNIOR - SUPERVISÃO</t>
  </si>
  <si>
    <t>57.32.03</t>
  </si>
  <si>
    <t xml:space="preserve">AUXILIAR DE LABORATÓRIO - SUPERVISÃO</t>
  </si>
  <si>
    <t>57.34.01</t>
  </si>
  <si>
    <t xml:space="preserve">MOTORISTA - SUPERVISÃO</t>
  </si>
  <si>
    <t>57.34.02</t>
  </si>
  <si>
    <t xml:space="preserve">APONTADOR - SUPERVISÃO</t>
  </si>
  <si>
    <t>57.34.03</t>
  </si>
  <si>
    <t xml:space="preserve">SERVENTE - SUPERVISÃO</t>
  </si>
  <si>
    <t>60.05.09</t>
  </si>
  <si>
    <t xml:space="preserve">AÇO CA-25, 12,5MM, VERGALHÃO REF 43054</t>
  </si>
  <si>
    <t>60.05.10</t>
  </si>
  <si>
    <t xml:space="preserve">AÇO CA-25 25,0 MM, BARRA DE TRANSFERÊNCIA REF 42404</t>
  </si>
  <si>
    <t>60.05.27</t>
  </si>
  <si>
    <t xml:space="preserve">AÇO CA-50, 6,3MM, VERGALHÃO REF 32</t>
  </si>
  <si>
    <t>60.05.28</t>
  </si>
  <si>
    <t xml:space="preserve">AÇO CA-50, 8,0MM, VERGALHÃO REF 33</t>
  </si>
  <si>
    <t>60.05.29</t>
  </si>
  <si>
    <t xml:space="preserve">AÇO CA-50, 10,0MM, VERGALHÃO REF 34</t>
  </si>
  <si>
    <t>60.05.30</t>
  </si>
  <si>
    <t xml:space="preserve">AÇO CA-50, 12,5MM, VERGALHÃO REF 43055</t>
  </si>
  <si>
    <t>60.05.31</t>
  </si>
  <si>
    <t xml:space="preserve">AÇO CA-50, 16,0MM, VERGALHÃO REF 43055</t>
  </si>
  <si>
    <t>60.05.32</t>
  </si>
  <si>
    <t xml:space="preserve">AÇO CA-50, 20,0MM, VERGALHÃO REF 43056</t>
  </si>
  <si>
    <t>60.05.34</t>
  </si>
  <si>
    <t xml:space="preserve">AÇO CA-50, 25,0MM, VERGALHÃO REF 43056</t>
  </si>
  <si>
    <t>60.05.35</t>
  </si>
  <si>
    <t xml:space="preserve">AÇO CA-50, 32,0MM, VERGALHÃO REF 43057</t>
  </si>
  <si>
    <t>60.05.48</t>
  </si>
  <si>
    <t xml:space="preserve">AÇO CA-60, 4,2MM, VERGALHÃO REF 43059</t>
  </si>
  <si>
    <t>60.05.50</t>
  </si>
  <si>
    <t xml:space="preserve">AÇO CA-60, 5,0MM, VERGALHÃO REF 43059</t>
  </si>
  <si>
    <t>60.05.52</t>
  </si>
  <si>
    <t xml:space="preserve">AÇO CA-60, 6,0MM, VERGALHÃO REF 43059</t>
  </si>
  <si>
    <t>60.05.65</t>
  </si>
  <si>
    <t xml:space="preserve">AÇO CA-50, 6,3MM, CORTADO E DOBRADO REF 34449</t>
  </si>
  <si>
    <t>60.05.66</t>
  </si>
  <si>
    <t xml:space="preserve">AÇO CA-50, 8,0MM, CORTADO E DOBRADO</t>
  </si>
  <si>
    <t>60.05.67</t>
  </si>
  <si>
    <t xml:space="preserve">AÇO CA-50, 10,0MM, CORTADO E DOBRADO REF 43058</t>
  </si>
  <si>
    <t>60.05.68</t>
  </si>
  <si>
    <t xml:space="preserve">AÇO CA-50, 12,5MM, CORTADO E DOBRADO REF 43058</t>
  </si>
  <si>
    <t>60.05.69</t>
  </si>
  <si>
    <t xml:space="preserve">AÇO CA-50, 16,0MM, CORTADO E DOBRADO REF 43058</t>
  </si>
  <si>
    <t>60.05.70</t>
  </si>
  <si>
    <t xml:space="preserve">AÇO CA-50, 20,0MM, CORTADO E DOBRADO REF 43058</t>
  </si>
  <si>
    <t>60.05.72</t>
  </si>
  <si>
    <t xml:space="preserve">AÇO CA-50, 25,0MM, CORTADO E DOBRADO</t>
  </si>
  <si>
    <t>60.05.73</t>
  </si>
  <si>
    <t xml:space="preserve">AÇO CA-50, 32,0MM, CORTADO E DOBRADO</t>
  </si>
  <si>
    <t>60.05.82</t>
  </si>
  <si>
    <t xml:space="preserve">AÇO CA-60, 4,2MM, CORTADO E DOBRADO REF 43061</t>
  </si>
  <si>
    <t>60.05.83</t>
  </si>
  <si>
    <t xml:space="preserve">AÇO CA-60, 5,0MM, CORTADO E DOBRADO REF 43061</t>
  </si>
  <si>
    <t>60.05.84</t>
  </si>
  <si>
    <t xml:space="preserve">AÇO CA-60, 6,0MM, CORTADO E DOBRADO REF 43062</t>
  </si>
  <si>
    <t>60.05.91</t>
  </si>
  <si>
    <t xml:space="preserve">ESPAÇADOR / DISTANCIADOR CIRCULAR COM ENTRADA LATERAL, EM PLÁSTICO, PARA VERGALHÃO 4,2 A 12,5MM, COBRIMENTO 20MM REF 39017</t>
  </si>
  <si>
    <t>60.06.10</t>
  </si>
  <si>
    <t xml:space="preserve">BARRA DE APOIO EM AÇO INOX RETA D=32MM L=40CM E=1,5MM</t>
  </si>
  <si>
    <t>60.06.24</t>
  </si>
  <si>
    <t xml:space="preserve">BARRA DE APOIO EM AÇO INOX PARA LAVATÓRIO RETANGULAR D= 32MM L= 49 X 64 X 49CM E= 1,5MM</t>
  </si>
  <si>
    <t>60.06.91</t>
  </si>
  <si>
    <t xml:space="preserve">BARRA DE APOIO EM AÇO INOX RETA D=32MM L=80CM E=1,5MM</t>
  </si>
  <si>
    <t>60.06.92</t>
  </si>
  <si>
    <t xml:space="preserve">BARRA DE APOIO EM AÇO INOX LATERAL COM REFORÇO D=32MM L= 80CM E=1,5MM</t>
  </si>
  <si>
    <t>60.06.93</t>
  </si>
  <si>
    <t xml:space="preserve">BARRA DE APOIO EM AÇO INOX PARA LAVATÓRIO DE CANTO D= 32MM E= 1,5MM</t>
  </si>
  <si>
    <t>60.06.95</t>
  </si>
  <si>
    <t xml:space="preserve">BARRA DE APOIO EM AÇO INOX EM "L" D=32MM 70X70CM E=1,5MM</t>
  </si>
  <si>
    <t>60.11.15</t>
  </si>
  <si>
    <t xml:space="preserve">FERRO REDONDO MECÂNICO SAE 1020 D= 1/2"</t>
  </si>
  <si>
    <t>60.11.16</t>
  </si>
  <si>
    <t xml:space="preserve">FERRO REDONDO 3/4" (19,5MM)</t>
  </si>
  <si>
    <t>60.15.14</t>
  </si>
  <si>
    <t xml:space="preserve">BARRA DE FERRO RETANGULAR, BARRA CHATA 2" X 1/4" (L X E), REF 559</t>
  </si>
  <si>
    <t>60.15.15</t>
  </si>
  <si>
    <t>60.15.16</t>
  </si>
  <si>
    <t xml:space="preserve">BARRA CHATA AÇO 1" X 1/8 (L X E), 0,63 KG/M</t>
  </si>
  <si>
    <t>60.15.18</t>
  </si>
  <si>
    <t>60.15.19</t>
  </si>
  <si>
    <t xml:space="preserve">BARRA CHATA AÇO 1/8" X 3/8" (0,24KG/M)</t>
  </si>
  <si>
    <t>60.15.20</t>
  </si>
  <si>
    <t xml:space="preserve">BARRA REDONDA CA-25 1/4"</t>
  </si>
  <si>
    <t>60.15.21</t>
  </si>
  <si>
    <t xml:space="preserve">BARRA REDONDA CA-25 3/8"</t>
  </si>
  <si>
    <t>60.15.22</t>
  </si>
  <si>
    <t xml:space="preserve">BARRA CHATA DE AÇO 3/4" X 1/8" (L X E), 0,47KG/M REF 566</t>
  </si>
  <si>
    <t>60.17.14</t>
  </si>
  <si>
    <t xml:space="preserve">CANTONEIRA FERRO DE ABAS IGUAIS, 1" X 1/8" (L X E), 1,20KG/M</t>
  </si>
  <si>
    <t>60.17.15</t>
  </si>
  <si>
    <t>60.17.17</t>
  </si>
  <si>
    <t xml:space="preserve">CANTONEIRA AÇO ABAS IGUAIS 2" X 1/4" REF 4777</t>
  </si>
  <si>
    <t>60.17.18</t>
  </si>
  <si>
    <t xml:space="preserve">CANTONEIRA DE FERRO 1  3/4" X 1/8"</t>
  </si>
  <si>
    <t>60.17.20</t>
  </si>
  <si>
    <t xml:space="preserve">CANTONEIRA DE FERRO 2" X 1/8"</t>
  </si>
  <si>
    <t>60.19.15</t>
  </si>
  <si>
    <t xml:space="preserve">FERRO TE 3/4"x1/8"</t>
  </si>
  <si>
    <t>60.21.15</t>
  </si>
  <si>
    <t xml:space="preserve">METALON CHAPA 18 - 30 X 20MM / (50 X 30MM)</t>
  </si>
  <si>
    <t>60.28.08</t>
  </si>
  <si>
    <t xml:space="preserve">GABIÃO CAIXA MALHA HEXAGONAL 8 X 10CM FIO 2,7MM 3,0 X 1,0 X 0,5M ZN/AL + PVC</t>
  </si>
  <si>
    <t>60.28.09</t>
  </si>
  <si>
    <t xml:space="preserve">GABIÃO CAIXA MALHA HEXAGONAL 8 X 10CM FIO 2,7MM 3,0 X 1,0 X 0,5M ZN/AL</t>
  </si>
  <si>
    <t>60.28.10</t>
  </si>
  <si>
    <t xml:space="preserve">GABIÃO CAIXA MALHA HEXAGONAL 8 X 10CM FIO 2,7MM 3,0 X 1,0 X 1,0M ZN/AL + PVC</t>
  </si>
  <si>
    <t>60.28.11</t>
  </si>
  <si>
    <t xml:space="preserve">GABIÃO CAIXA MALHA HEXAGONAL 8 X 10CM FIO 2,7MM 3,0 X 1,0 X 1,0M ZN/AL</t>
  </si>
  <si>
    <t>60.28.12</t>
  </si>
  <si>
    <t xml:space="preserve">GABIÃO MANTA (COLCHÃO) MALHA HEXAGONAL 6 X 8CM FIO 2MM 4,0 X 2,0 X 0,17M ZN/AL + PVC REF 34802</t>
  </si>
  <si>
    <t>60.28.13</t>
  </si>
  <si>
    <t xml:space="preserve">GABIÃO MANTA (COLCHÃO) MALHA HEXAGONAL 6 X 8CM FIO 2MM 4,0 X 2,0 X 0,23M ZN/AL + PVC REF 11588</t>
  </si>
  <si>
    <t>60.28.14</t>
  </si>
  <si>
    <t xml:space="preserve">GABIÃO MANTA (COLCHÃO) MALHA HEXAGONAL 6 X 8CM FIO 2MM 4,0 X 2,0 X 0,30M ZN/AL + PVC REF 34383</t>
  </si>
  <si>
    <t>60.28.15</t>
  </si>
  <si>
    <t xml:space="preserve">GABIÃO SACO MALHA HEXAGONAL 8 X 10CM FIO 2,4MM DIMENSÕES: 3,0 X 0,65M ZN/AL + PVC REF 11594</t>
  </si>
  <si>
    <t>60.30.10</t>
  </si>
  <si>
    <t xml:space="preserve">TELA ARAME GALVANIZADO Nº 22 MALHA 1" (PINTEIRO)</t>
  </si>
  <si>
    <t>60.30.27</t>
  </si>
  <si>
    <t xml:space="preserve">TELA DE ARAME GALVANIZADO QUADRANGULAR / LOSANGULAR, FIO 2,11 MM (14 BWG), MALHA 5 X 5 CM, H= 2 M REF 7167</t>
  </si>
  <si>
    <t>60.30.35</t>
  </si>
  <si>
    <t xml:space="preserve">TELA DE ARAME GALVANIZADO QUADRANGULAR / LOSANGULAR, FIO 2,77 MM (12 BWG), MALHA 5 X 5 CM, H= 2 M REF 7164</t>
  </si>
  <si>
    <t>60.30.40</t>
  </si>
  <si>
    <t xml:space="preserve">TELA DE ARAME GALVANIZADA, HEXAGONAL, FIO 0,56 MM (24 BWG), MALHA 1/2", H = 1 M REF 10931</t>
  </si>
  <si>
    <t>60.32.23</t>
  </si>
  <si>
    <t xml:space="preserve">TELA ARTÍSTICA GALVANIZADA FIO 12 MALHA = 1"</t>
  </si>
  <si>
    <t>60.32.34</t>
  </si>
  <si>
    <t xml:space="preserve">TELA DE REFORÇO PARA ALVENARIA DE FACHADA, FIO D=1,24 MALHA 25 X 25 MM REF 37411</t>
  </si>
  <si>
    <t>60.33.02</t>
  </si>
  <si>
    <t xml:space="preserve">TELA DE AÇO SOLDADA NERVURADA, CA-60, Q-196, (3,11 KG/M2), DIÂMETRO DO FIO = 5,0MM, PAINEL 2,45 X 6,00 M, ESPAÇAMENTO DA MALHA = 10 X 10 CM</t>
  </si>
  <si>
    <t>60.33.03</t>
  </si>
  <si>
    <t xml:space="preserve">TELA DE AÇO SOLDADA NERVURADA, CA-60, Q-61, (0,97 KG/M2), DIÂMETRO DO FIO = 3,4MM, PAINEL 2,45x6,00 M, ESPAÇAMENTO DA MALHA = 15 X 15 CM</t>
  </si>
  <si>
    <t>60.33.04</t>
  </si>
  <si>
    <t xml:space="preserve">TELA DE AÇO SOLDADA NERVURADA, CA-60, Q-75, (1,21 KG/M2), DIÂMETRO DO FIO = 3,8MM, PAINEL 2,45x6,00 M, ESPAÇAMENTO DA MALHA = 15 X 15 CM</t>
  </si>
  <si>
    <t>60.33.05</t>
  </si>
  <si>
    <t xml:space="preserve">TELA DE AÇO SOLDADA NERVURADA CA-60, Q-113, (1,80 KG/M2), DIÂMETRO DO FIO = 3,8MM, PAINEL 2,45 X 6,00 M, ESPAÇAMENTO DA MALHA = 10 X 10 CM</t>
  </si>
  <si>
    <t>60.33.07</t>
  </si>
  <si>
    <t xml:space="preserve">TELA DE AÇO SOLDADA NERVURADA CA-60, Q-138, (2,20 KG/M2), DIÂMETRO DO FIO = 4,2MM, PAINEL 2,45 X 6,00 M, ESPAÇAMENTO DA MALHA = 10 X 10 CM</t>
  </si>
  <si>
    <t>60.33.10</t>
  </si>
  <si>
    <t xml:space="preserve">TELA DE AÇO SOLDADA NERVURADA, CA-60, Q-283, (4,48 KG/M2), DIÂMETRO DO FIO = 6,0MM, PAINEL 2,45 X 6,00 M, ESPAÇAMENTO DA MALHA 10 X 10 CM</t>
  </si>
  <si>
    <t>60.33.11</t>
  </si>
  <si>
    <t xml:space="preserve">TELA DE AÇO SOLDADA NERVURADA, CA-60, Q-335, (5,37 KG/M2), DIÂMETRO DO FIO = 8,0MM, PAINEL 2,45 X 6,00 M, ESPAÇAMENTO DA MALHA 15 X 15 CM</t>
  </si>
  <si>
    <t>60.33.13</t>
  </si>
  <si>
    <t xml:space="preserve">TELA DE AÇO SOLDADA NERVURADA, CA-60, Q-503, (7,97 KG/M2), DIÂMETRO DO FIO = 8,0MM, PAINEL 2,45 X 6,00 M, ESPAÇAMENTO DA MALHA 10 X 10 CM</t>
  </si>
  <si>
    <t>60.33.15</t>
  </si>
  <si>
    <t xml:space="preserve">TELA DE AÇO SOLDADA NERVURADA, CA-60, Q-785, (12,45 KG/M2), DIÂMETRO DO FIO = 10,0MM, PAINEL 2,45 X 6,00 M, ESPAÇAMENTO DA MALHA 10 X 10 CM</t>
  </si>
  <si>
    <t>60.33.16</t>
  </si>
  <si>
    <t xml:space="preserve">TELA DE AÇO SOLDADA NERVURADA, CA-60, Q-166, (2,63 KG/M2), DIÂMETRO DO FIO = 4,6MM, PAINEL 2,45 X 6,00 M, ESPAÇAMENTO DA MALHA 10 X 10 CM</t>
  </si>
  <si>
    <t>60.33.17</t>
  </si>
  <si>
    <t xml:space="preserve">TELA DE AÇO SOLDADA NERVURADA, CA-60, Q-238, (3,77 KG/M2), DIÂMETRO DO FIO = 5,5MM, PAINEL 2,45 X 6,00 M, ESPAÇAMENTO DA MALHA 10 X 10 CM</t>
  </si>
  <si>
    <t>60.33.18</t>
  </si>
  <si>
    <t xml:space="preserve">TELA DE AÇO SOLDADA NERVURADA, CA-60, Q-385, (6,10 KG/M2), DIÂMETRO DO FIO = 7,0MM, PAINEL 2,45 X 6,00 M, ESPAÇAMENTO DA MALHA 10 X 10 CM</t>
  </si>
  <si>
    <t>60.33.19</t>
  </si>
  <si>
    <t xml:space="preserve">TELA DE AÇO SOLDADA NERVURADA, CA-60, Q-709, (11,23 KG/M2), DIÂMETRO DO FIO = 9,5MM, PAINEL 2,45 X 6,00 M, ESPAÇAMENTO DA MALHA 10 X 10 CM</t>
  </si>
  <si>
    <t>60.33.36</t>
  </si>
  <si>
    <t xml:space="preserve">TELA DE AÇO SOLDADA NERVURADA CA-60, Q-92, (1,48 KG/M2), DIÂMETRO DO FIO = 4,2MM, PAINEL 2,45 X 6,00 M, ESPAÇAMENTO DA MALHA = 15 X 15 CM REF 21141</t>
  </si>
  <si>
    <t>60.35.10</t>
  </si>
  <si>
    <t xml:space="preserve">ARAME GALVANIZADO 10 BWG, 3,40 MM (0,0713 KG/M) REF 43131</t>
  </si>
  <si>
    <t>60.35.12</t>
  </si>
  <si>
    <t xml:space="preserve">ARAME GALVANIZADO 12 BWG, 2,76 MM (0,048 KG/M) REF 43130</t>
  </si>
  <si>
    <t>60.35.14</t>
  </si>
  <si>
    <t xml:space="preserve">ARAME GALVANIZADO 14 BWG, 2,11 MM (0,026 KG/M) REF 43130</t>
  </si>
  <si>
    <t>60.35.16</t>
  </si>
  <si>
    <t xml:space="preserve">ARAME GALVANIZADO 16 BWG, 1,65MM (0,0166 KG/M) REF 344</t>
  </si>
  <si>
    <t>60.35.17</t>
  </si>
  <si>
    <t xml:space="preserve">ARAME DE AÇO OVALADO 15 X 17 ( 45,7 KG, 700 KGF), ROLO 1000 M</t>
  </si>
  <si>
    <t>60.35.44</t>
  </si>
  <si>
    <t xml:space="preserve">ARAME RECOZIDO (PG-7) 18 BWG, 1,24 MM (0,009 KG/M) REF 43132 </t>
  </si>
  <si>
    <t>60.35.51</t>
  </si>
  <si>
    <t>60.35.61</t>
  </si>
  <si>
    <t xml:space="preserve">ARAME DE AÇO ZN/AL + PVC FIO 2,2MM</t>
  </si>
  <si>
    <t>60.35.71</t>
  </si>
  <si>
    <t xml:space="preserve">ARAME DE AÇO ZN/AL FIO 2,2MM</t>
  </si>
  <si>
    <t>60.40.01</t>
  </si>
  <si>
    <t xml:space="preserve">TUBO AÇO GALVANIZADO INDUSTRIAL REDONDO DN 1 1/4" (31,75 MM)  E=2,00MM, NBR 6591</t>
  </si>
  <si>
    <t>60.40.07</t>
  </si>
  <si>
    <t xml:space="preserve">TUBO AÇO GALVANIZADO INDUSTRIAL REDONDO DN 1 1/4" (31,75 MM)  E=1,50MM, NBR 6591</t>
  </si>
  <si>
    <t>60.40.08</t>
  </si>
  <si>
    <t xml:space="preserve">TUBO AÇO GALVANIZADO INDUSTRIAL REDONDO DN 1 1/2" (38 MM)  E=1,50MM, NBR 6591</t>
  </si>
  <si>
    <t>60.40.09</t>
  </si>
  <si>
    <t xml:space="preserve">TUBO AÇO GALVANIZADO INDUSTRIAL REDONDO DN 2" (50.80 MM)  E=1,50MM, NBR 6591</t>
  </si>
  <si>
    <t>60.40.10</t>
  </si>
  <si>
    <t xml:space="preserve">TELA PLÁSTICA LARANJA, TIPO TAPUME PARA SINALIZAÇÃO, MALHA RETANGULAR, ROLO 1.20 X 50 M (L X C)</t>
  </si>
  <si>
    <t>60.40.11</t>
  </si>
  <si>
    <t xml:space="preserve">TUBO AÇO GALVANIZADO INDUSTRIAL REDONDO DN 2" (50.80 MM)  E=2,00MM, NBR 6591</t>
  </si>
  <si>
    <t>60.40.12</t>
  </si>
  <si>
    <t xml:space="preserve">TUBO AÇO GALVANIZADO INDUSTRIAL REDONDO DN 2 1/4" (57,15 MM) OU 2 1/2" (63,50 MM) E=2,00MM, NBR 6591</t>
  </si>
  <si>
    <t>60.40.13</t>
  </si>
  <si>
    <t xml:space="preserve">TUBO AÇO GALVANIZADO INDUSTRIAL REDONDO DN 3" (76,20 MM)  E=2,00MM, NBR 6591</t>
  </si>
  <si>
    <t>60.40.30</t>
  </si>
  <si>
    <t xml:space="preserve">TUBO METALON AÇO QUADRADO 25 X 25 X 1,2 MM</t>
  </si>
  <si>
    <t>61.02.06</t>
  </si>
  <si>
    <t xml:space="preserve">ADITIVO IMPERMEABILIZANTE DE PEGA NORMAL PARA ARGAMASSAS E CONCRETOS SEM ARMAÇÃO REF 123</t>
  </si>
  <si>
    <t>61.15.05</t>
  </si>
  <si>
    <t xml:space="preserve">JUNTA DILATAÇÃO ELÁSTICA PARA CONCRETO (FUGENBAND OU EQUIVALENTE) O-12, ATÉ 5MCA</t>
  </si>
  <si>
    <t>61.15.07</t>
  </si>
  <si>
    <t xml:space="preserve">JUNTA DILATAÇÃO ELÁSTICA PARA CONCRETO (FUGENBAND OU EQUIVALENTE) O-22, ATÉ 30MCA</t>
  </si>
  <si>
    <t>61.15.08</t>
  </si>
  <si>
    <t xml:space="preserve">DELIMITADOR DE PROFUNDIDADE TIPO TARUCEL 6 MM</t>
  </si>
  <si>
    <t>61.20.01</t>
  </si>
  <si>
    <t xml:space="preserve">CAMADA SEPARADORA DE FILME DE POLIETILENO 20 A 25 MICRA REF 38365</t>
  </si>
  <si>
    <t>61.20.07</t>
  </si>
  <si>
    <t xml:space="preserve">MANTA GEOTÊXTIL RESISTÊNCIA TRAÇÃO 16KN/M (300G/M2) REF 4019</t>
  </si>
  <si>
    <t>61.20.08</t>
  </si>
  <si>
    <t xml:space="preserve">MANTA GEOTÊXTIL RESISTÊNCIA TRAÇÃO 9KN/M (180G/M2) REF 4013</t>
  </si>
  <si>
    <t>61.20.20</t>
  </si>
  <si>
    <t xml:space="preserve">GEOGRELHA TECIDA COM FILAMENTOS DE POLIÉSTER + PVC, RESISTÊNCIA LONGITUDINAL: 90KN/M, RESISTÊNCIA TRANSVERSAL: 30KN/M, ALONGAMENTO = 12 POR CENTO REF 34804</t>
  </si>
  <si>
    <t>62.01.05</t>
  </si>
  <si>
    <t xml:space="preserve">CIMENTO PORTLAND COMUM (CPIII-40) SC 50KG</t>
  </si>
  <si>
    <t>62.02.05</t>
  </si>
  <si>
    <t xml:space="preserve">CIMENTO PORTLAND BRANCO CP-32 (ESTRUTURAL) SC 50KG</t>
  </si>
  <si>
    <t>62.03.10</t>
  </si>
  <si>
    <t xml:space="preserve">ARGAMASSA COLANTE AC I PARA CERÂMICAS</t>
  </si>
  <si>
    <t>62.03.13</t>
  </si>
  <si>
    <t xml:space="preserve">ARGAMASSA COLANTE AC-III</t>
  </si>
  <si>
    <t>62.03.22</t>
  </si>
  <si>
    <t xml:space="preserve">REJUNTE BRANCO, CIMENTÍCIO </t>
  </si>
  <si>
    <t>62.05.01</t>
  </si>
  <si>
    <t xml:space="preserve">BARITA PARA REVESTIMENTO</t>
  </si>
  <si>
    <t>62.06.01</t>
  </si>
  <si>
    <t xml:space="preserve">GESSO EM PÓ PARA REVESTIMENTOS / MOLDURAS / SANCAS</t>
  </si>
  <si>
    <t>62.06.02</t>
  </si>
  <si>
    <t xml:space="preserve">COLA RODOPAX/BIANCO KG OU EQUIVALENTE</t>
  </si>
  <si>
    <t>62.07.01</t>
  </si>
  <si>
    <t xml:space="preserve">ÁGUA PARA FURAÇÃO DE ESTACA</t>
  </si>
  <si>
    <t>63.01.03</t>
  </si>
  <si>
    <t xml:space="preserve">BRITAS 1, 2 OU 3, CALCÁRIA COM FRETE</t>
  </si>
  <si>
    <t>63.01.04</t>
  </si>
  <si>
    <t xml:space="preserve">BRITAS 1, 2 OU 3, GNAISSE COM FRETE</t>
  </si>
  <si>
    <t>63.01.26</t>
  </si>
  <si>
    <t xml:space="preserve">CALÇAMENTO POLIÉDRICO DE GNAISSE COM FRETE (PARA BH)</t>
  </si>
  <si>
    <t>63.01.30</t>
  </si>
  <si>
    <t xml:space="preserve">PARALELEPÍPEDO GRANÍTICO OU BASÁLTICO, PARA PAVIMENTAÇÃO</t>
  </si>
  <si>
    <t>63.02.05</t>
  </si>
  <si>
    <t xml:space="preserve">PÓ DE GNAISSE COM FRETE</t>
  </si>
  <si>
    <t>63.02.06</t>
  </si>
  <si>
    <t xml:space="preserve">PEDRISCO CALCÁRIO COM FRETE</t>
  </si>
  <si>
    <t>63.02.18</t>
  </si>
  <si>
    <t xml:space="preserve">PEDRA DE MÃO (CALÇADÃO) DE CALCÁRIO COM FRETE</t>
  </si>
  <si>
    <t>63.02.19</t>
  </si>
  <si>
    <t xml:space="preserve">PEDRA DE MÃO (CALÇADÃO) DE GNAISSE COM FRETE</t>
  </si>
  <si>
    <t>63.02.21</t>
  </si>
  <si>
    <t xml:space="preserve">AGREGADO DE PEDREIRA PARA BASE / SUB-BASE (BICA CORRIDA), INCLUSIVE FRETE</t>
  </si>
  <si>
    <t>63.02.22</t>
  </si>
  <si>
    <t xml:space="preserve">AGREGADO DE PEDREIRA PARA BASE (BRITA GRADUADA SIMPLES), INCLUSIVE FRETE</t>
  </si>
  <si>
    <t>63.04.02</t>
  </si>
  <si>
    <t xml:space="preserve">AREIA/CASCALHO PARA DRENO</t>
  </si>
  <si>
    <t>63.05.05</t>
  </si>
  <si>
    <t xml:space="preserve">AREIA LAVADA COM FRETE</t>
  </si>
  <si>
    <t>64.01.05</t>
  </si>
  <si>
    <t xml:space="preserve">LAJE DE REDUÇAO 1,30 METROS</t>
  </si>
  <si>
    <t>65.01.15</t>
  </si>
  <si>
    <t xml:space="preserve">PORTA DE MADEIRA, FOLHA MÉDIA DE 60 X 210CM, E= 35 MM, NÚCLEO SARRAFEADO, CAPA LISA EM HDF, ACABAMENTO EM PRIMER PARA PINTURA REF 10553</t>
  </si>
  <si>
    <t>65.01.16</t>
  </si>
  <si>
    <t xml:space="preserve">PORTA DE MADEIRA, FOLHA MÉDIA DE 70 X 210CM, E= 35 MM, NÚCLEO SARRAFEADO, CAPA LISA EM HDF, ACABAMENTO EM PRIMER PARA PINTURA REF 10554</t>
  </si>
  <si>
    <t>65.01.17</t>
  </si>
  <si>
    <t xml:space="preserve">PORTA DE MADEIRA, FOLHA MÉDIA DE 80 X 210CM, E= 35 MM, NÚCLEO SARRAFEADO, CAPA LISA EM HDF, ACABAMENTO EM PRIMER PARA PINTURA REF10555</t>
  </si>
  <si>
    <t>65.01.18</t>
  </si>
  <si>
    <t xml:space="preserve">PORTA DE MADEIRA, FOLHA MÉDIA DE 90 X 210CM, E= 35 MM, NÚCLEO SARRAFEADO, CAPA LISA EM HDF, ACABAMENTO EM PRIMER PARA PINTURA REF 10556</t>
  </si>
  <si>
    <t>65.02.01</t>
  </si>
  <si>
    <t xml:space="preserve">KIT PORTA PRONTA DE MADEIRA, FOLHA MÉDIA, 60 X 210CM, E= 35 MM, NÚCLEO SARRAFEADO, (INCLUI MARCO, ALIZARES DOBRADIÇAS E FECHADURAS) REF 39482</t>
  </si>
  <si>
    <t>65.02.02</t>
  </si>
  <si>
    <t xml:space="preserve">KIT PORTA PRONTA DE MADEIRA, FOLHA MÉDIA, 70 X 210CM, E= 35 MM, NÚCLEO SARRAFEADO, (INCLUI MARCO, ALIZARES DOBRADIÇAS E FECHADURAS) REF 39482</t>
  </si>
  <si>
    <t>65.02.03</t>
  </si>
  <si>
    <t xml:space="preserve">KIT PORTA PRONTA DE MADEIRA, FOLHA MÉDIA, 80 X 210CM, E= 35 MM, NÚCLEO SARRAFEADO, (INCLUI MARCO, ALIZARES DOBRADIÇAS E FECHADURAS) REF 39484</t>
  </si>
  <si>
    <t>65.02.04</t>
  </si>
  <si>
    <t xml:space="preserve">KIT PORTA PRONTA DE MADEIRA, FOLHA MÉDIA, 90 X 210CM, E= 35 MM, NÚCLEO SARRAFEADO, (INCLUI MARCO, ALIZARES DOBRADIÇAS E FECHADURAS) REF 39485</t>
  </si>
  <si>
    <t>65.14.07</t>
  </si>
  <si>
    <t xml:space="preserve">MARCO L=14CM, PARA VÃOS ATÉ 100X210CM(LXH), EM MADEIRA ANGELIM OU EQUIVALENTE REF 183</t>
  </si>
  <si>
    <t>65.15.01</t>
  </si>
  <si>
    <t xml:space="preserve">ALIZAR L=7CM, PARA PINTURA, EM MADEIRA ANGELIM OU EQUIVALENTE</t>
  </si>
  <si>
    <t>65.41.02</t>
  </si>
  <si>
    <t xml:space="preserve">DIVISÓRIA CEGA, ESPESSURA 35MM, COM MIOLO COLMÉIA, REVESTIDA EM EUCAPLAC, OU EQUIVALENTE, COM PERFIS DE AÇO GALVANIZADO, INCLUSIVE INSTALAÇÃO</t>
  </si>
  <si>
    <t>65.41.03</t>
  </si>
  <si>
    <t xml:space="preserve">FECHADURA TUBULAR PARA PORTA DE DIVISÓRIA ESPESSURA 35MM, BROCA 90MM, EM RESINA DE ABS CROMADA, OU EQUIVALENTE</t>
  </si>
  <si>
    <t>65.70.10</t>
  </si>
  <si>
    <t xml:space="preserve">FECHADURA CROMADA, COMPLETA, COM MAÇANETA EM ZAMAC, ESPELHO E CILINDRO EM LATÃO/AÇO INOX, DIMENSÕES DA MÁQUINA 55MM - 146X20X40MM (A/L/P) REF. 323 E22 MZ33 OU EQUIVALENTE</t>
  </si>
  <si>
    <t>65.70.15</t>
  </si>
  <si>
    <t xml:space="preserve">FECHADURA CROMADA, COMPLETA, COM MAÇANETA E ROSETA EM AÇO INOX, CILINDRO EM LATÃO, DIMENSÕES DA MÁQUINA 55MM - 135X83X22MM (AXLXP) REF. 357 E172 MZ340 OU EQUIVALENTE</t>
  </si>
  <si>
    <t>65.70.18</t>
  </si>
  <si>
    <t xml:space="preserve">FECHADURA CROMADA, COMPLETA, COM MAÇANETA E ROSETA EM AÇO INOX, CILINDRO EM LATÃO, DIMENSÕES DA MÁQUINA 55MM - 135X83X22MM (AXLXP) REF. 457 R184 MZ340 OU EQUIVALENTE</t>
  </si>
  <si>
    <t>65.70.19</t>
  </si>
  <si>
    <t xml:space="preserve">FECHADURA CROMADA, COMPLETA, COM MAÇANETA E ROSETA EM AÇO INOX, CILINDRO EM LATÃO, DIMENSÕES DA MÁQUINA 55MM - 135X83X22MM (AXLXP) REF. 557 R 170 MZ340 OU EQUIVALENTE</t>
  </si>
  <si>
    <t>65.72.80</t>
  </si>
  <si>
    <t xml:space="preserve">TRINCO TARJETA ZINCADO 76MM (3") OU EQUIVALENTE</t>
  </si>
  <si>
    <t>65.72.84</t>
  </si>
  <si>
    <t xml:space="preserve">TARJETA LIVRE-OCUPADO EM METAL CROMADO</t>
  </si>
  <si>
    <t>65.78.09</t>
  </si>
  <si>
    <t xml:space="preserve">DOBRADIÇA CONVENCIONAL EM METAL CROMADO 3 1/2" X 2 1/4", SEM ANEL, COM PARAFUSOS, LINHA LEVE (NBR 7178) E=1,5MM, OU EQUIVALENTE</t>
  </si>
  <si>
    <t>65.78.20</t>
  </si>
  <si>
    <t xml:space="preserve">DOBRADIÇA CONVENCIONAL EM METAL CROMADO 3" X 2 1/2", COM ANEL E PARAFUSOS, LINHA MÉDIA (NBR 7178) E=2MM, OU EQUIVALENTE</t>
  </si>
  <si>
    <t>65.78.32</t>
  </si>
  <si>
    <t xml:space="preserve">DOBRADIÇA EM LATÃO CROMADO COM MOLA, PARA PORTA DE BANHEIRO, FIXAÇÃO EM MÁRMORE/GRANITO E=3CM, 101,5X70MM OU EQUIVALENTE</t>
  </si>
  <si>
    <t>65.78.90</t>
  </si>
  <si>
    <t xml:space="preserve">DOBRADIÇA GONZO COM ABA D=1/2"</t>
  </si>
  <si>
    <t>65.80.11</t>
  </si>
  <si>
    <t xml:space="preserve">PUXADOR CENTRAL, TIPO ALÇA, EM ZAMAC CROMADO, COM ROSETAS, COMPRIMENTO 100 MM, PARA PORTA / JANELA EM MADEIRA OU METÁLICA - INCLUI PARAFUSOS</t>
  </si>
  <si>
    <t>65.81.06</t>
  </si>
  <si>
    <t xml:space="preserve">TRINCO FERROLHO CHATO 45MM</t>
  </si>
  <si>
    <t>65.82.10</t>
  </si>
  <si>
    <t xml:space="preserve">ALAVANCA DE ARGOLA, RETA COM CAVALETE, METAL CROMADO L=133MM OU EQUIVALENTE</t>
  </si>
  <si>
    <t>65.84.05</t>
  </si>
  <si>
    <t xml:space="preserve">RODÍZIO TORNEADO DE 1" COM PINO, PARA PORTAS E VENEZIANAS</t>
  </si>
  <si>
    <t>65.85.05</t>
  </si>
  <si>
    <t xml:space="preserve">CADEADO EM AÇO INOX, LARGURA DE 50 MM, COM HASTE EM AÇO TEMPERADO, SEM MOLA - CHAVES INCLUÍDAS (REF. 43603)</t>
  </si>
  <si>
    <t>65.85.06</t>
  </si>
  <si>
    <t xml:space="preserve">PORTA CADEADO, 3 1/2", EM AÇO ZINCADO, PARA PORTÃO E JANELA, PARAFUSOS INCLUÍDOS (REF. 5088)</t>
  </si>
  <si>
    <t>65.85.12</t>
  </si>
  <si>
    <t xml:space="preserve">SUPORTE EM LATÃO CROMADO PARA FIXAÇÃO DE PLACAS DE MÁRMORE/GRANITO 40,5X50X31,5MM OU EQUIVALENTE</t>
  </si>
  <si>
    <t>65.85.30</t>
  </si>
  <si>
    <t xml:space="preserve">PARAFUSO EM LATÃO CROMADO PARA LINHA MÁRMORE 30MM</t>
  </si>
  <si>
    <t>65.85.35</t>
  </si>
  <si>
    <t xml:space="preserve">CHAPA EM LATÃO CROMADO PARA FIXAÇÃO DE PLACAS DE MÁRMORE/GRANITO 111,5X50MM ESP=4MM OU EQUIVALENTE</t>
  </si>
  <si>
    <t>65.85.42</t>
  </si>
  <si>
    <t xml:space="preserve">CANTONEIRA PARA FIXAÇÃO DE PLACAS DE MÁRMORE/GRANITO, EM LATÃO CROMADO 76,5X50MM OU EQUIVALENTE</t>
  </si>
  <si>
    <t>65.87.01</t>
  </si>
  <si>
    <t xml:space="preserve">CANTONEIRA DE ALUMÍNIO SEXTAVADO PARA ARREMATES 17,6 X 14,2MM OU EQUIVALENTE</t>
  </si>
  <si>
    <t>66.01.02</t>
  </si>
  <si>
    <t xml:space="preserve">LOCAÇÃO DE ANDAIME METÁLICO TIPO FACHADEIRO, LARGURA DE 1,20 M, ALTURA POR PEÇA DE 2,0M, INCLUINDO SAPATAS AJUSTÁVEIS, PISO METÁLICO E ESCADA</t>
  </si>
  <si>
    <t>66.01.03</t>
  </si>
  <si>
    <t xml:space="preserve">LOCAÇÃO DE ANDAIME METÁLICO TUBULAR TIPO TORRE, LARGURA DE 1 ATÉ 1,5M, INCLUINDO ITENS NECESSÁRIOS A INSTALAÇÃO</t>
  </si>
  <si>
    <t>66.05.03</t>
  </si>
  <si>
    <t xml:space="preserve">CHAPA DE AÇO FINA LAMINADA A QUENTE E = 3,00 MM, 23,55 KG / M2</t>
  </si>
  <si>
    <t>66.05.04</t>
  </si>
  <si>
    <t xml:space="preserve">CHAPA DE AÇO FINA A FRIO BITOLA MSG 24, E= 0,60 MM (4,80KG/M2) REF 1327</t>
  </si>
  <si>
    <t>66.05.05</t>
  </si>
  <si>
    <t xml:space="preserve">CHAPA DE AÇO FINA A QUENTE BITOLA MSG 18, E= 1,20 MM (9,60KG/M2)</t>
  </si>
  <si>
    <t>66.05.06</t>
  </si>
  <si>
    <t xml:space="preserve">LOCAÇÃO DE ESCORA METÁLICA TELESCÓPICA, COM ALTURA REGULÁVEL DE 1,80 A 3,20 M, COM CAPACIDADE DE CARGA DE NO MÍNIMO 1000KGF (10 KN), INCLUSO TRIPÉ E FORCADO</t>
  </si>
  <si>
    <t>66.05.07</t>
  </si>
  <si>
    <t xml:space="preserve">LOCAÇÃO DE APRUMADOR METÁLICO DE PILAR, COM ALTURA E ÂNGULOS REGULÁVEIS, EXTENSÃO DE 1,50 A 2,80 M</t>
  </si>
  <si>
    <t>66.05.08</t>
  </si>
  <si>
    <t xml:space="preserve">LOCAÇÃO DE BARRA DE ANCORAGEM DE 0,80 A 1,20 M DE EXTENSÃO COM ROSCA DE 5/8”, INCLUINDO PORCA E FLANGE </t>
  </si>
  <si>
    <t>66.05.09</t>
  </si>
  <si>
    <t xml:space="preserve">LOCAÇÃO DE VIGA SANDUÍCHE METÁLICA VAZADA PARA TRAVAMENTO DE PILARES, ALTURA DE 8 CM, LARGURA DE 6 CM E EXTENSÃO DE 2 M</t>
  </si>
  <si>
    <t>66.05.10</t>
  </si>
  <si>
    <t xml:space="preserve">LOCAÇÃO DE CRUZETA PARA ESCORA METÁLICA</t>
  </si>
  <si>
    <t>66.05.11</t>
  </si>
  <si>
    <t xml:space="preserve">VIGA DE ESCORAMENTO H20, DE MADEIRA, PESO DE 5,0 A 5,20 KG/M, COM EXTREMIDADES PLÁSTICAS</t>
  </si>
  <si>
    <t>66.05.55</t>
  </si>
  <si>
    <t xml:space="preserve">CHAPA DE AÇO GALVANIZADA BITOLA GSG 18, E= 1,25 MM (10,00KG/M2)</t>
  </si>
  <si>
    <t>66.06.05</t>
  </si>
  <si>
    <t xml:space="preserve">CHAPA METÁLICA DOBRADA / TRAPEZOIDAL NÚMERO 18</t>
  </si>
  <si>
    <t>66.35.08</t>
  </si>
  <si>
    <t xml:space="preserve">PERFIL "I" DE AÇO LAMINADO, "I" 152 X 22</t>
  </si>
  <si>
    <t>66.35.10</t>
  </si>
  <si>
    <t xml:space="preserve">PERFIL "I" DE AÇO LAMINADO, "I" 203 X 34,3</t>
  </si>
  <si>
    <t>67.01.01</t>
  </si>
  <si>
    <t xml:space="preserve">TELHA CERÂMICA TIPO FRANCESA, COMPRIMENTO DE 40 CM, RENDIMENTO DE 16 TELHAS / M2 REF 7175</t>
  </si>
  <si>
    <t>67.01.02</t>
  </si>
  <si>
    <t xml:space="preserve">TELHA CERÂMICA TIPO PAULISTA, COMPRIMENTO DE 48 CM, RENDIMENTO DE 26 TELHAS / M2</t>
  </si>
  <si>
    <t>67.01.03</t>
  </si>
  <si>
    <t xml:space="preserve">TELHA CERÂMICA TIPO PLAN, COMPRIMENTO DE 47 CM, RENDIMENTO DE 26 TELHAS / M2</t>
  </si>
  <si>
    <t>67.02.11</t>
  </si>
  <si>
    <t xml:space="preserve">TELHA ONDULADA DE FIBROCIMENTO E=6MM (2,44 X 1,10 OU OUTRA DIMENSÃO) REF 7194</t>
  </si>
  <si>
    <t>67.02.14</t>
  </si>
  <si>
    <t xml:space="preserve">TELHA ONDULADA DE FIBROCIMENTO E=5MM (2,44 X 1,10 OU OUTRA DIMENSÃO)</t>
  </si>
  <si>
    <t>67.02.23</t>
  </si>
  <si>
    <t xml:space="preserve">TELHA ONDULADA DE FIBROCIMENTO E=8MM (2,44 X 1,10 OU OUTRA DIMENSÃO)</t>
  </si>
  <si>
    <t>67.04.03</t>
  </si>
  <si>
    <t xml:space="preserve">TELHA DE AÇO ZINCADO TRAPEZOIDAL, A= 40MM, E= 0,5 MM, SEM PINTURA REF 7243</t>
  </si>
  <si>
    <t>67.08.01</t>
  </si>
  <si>
    <t xml:space="preserve">FORRO EM PVC LARG= 20CM COR BRANCA COLOCADO</t>
  </si>
  <si>
    <t>67.15.01</t>
  </si>
  <si>
    <t xml:space="preserve">CUMEEIRA PARA TELHA CERÂMICA, COMPRIMENTO DE 41CM, RENDIMENTO DE 3 TELHAS / M REF 7181</t>
  </si>
  <si>
    <t>67.15.06</t>
  </si>
  <si>
    <t xml:space="preserve">CUMEEIRA UNIVERSAL PARA TELHA ONDULADA DE FIBROCIMENTO, E = 6 MM, ABA 210 MM, COMPRIMENTO 1100 MM (SEM AMIANTO) REF 7219</t>
  </si>
  <si>
    <t>67.15.40</t>
  </si>
  <si>
    <t xml:space="preserve">CUMEEIRA NORMAL PARA KALHETÃO 9%</t>
  </si>
  <si>
    <t>67.16.01</t>
  </si>
  <si>
    <t xml:space="preserve">CUMEEIRA GALVANIZADA TRAPEZOIDAL E=0,5MM</t>
  </si>
  <si>
    <t>67.20.18</t>
  </si>
  <si>
    <t xml:space="preserve">GANCHO 1/4"x250 MM</t>
  </si>
  <si>
    <t>67.20.24</t>
  </si>
  <si>
    <t xml:space="preserve">PARAFUSO COM ROSCA SOBERBA 4,8 X 75MM</t>
  </si>
  <si>
    <t>67.20.25</t>
  </si>
  <si>
    <t>67.20.26</t>
  </si>
  <si>
    <t xml:space="preserve">PARAFUSO ZINCADO ROSCA SOBERBA, CABEÇA SEXTAVADA, 5/16 " X 110MM, PARA FIXAÇÃO DE TELHA EM MADEIRA</t>
  </si>
  <si>
    <t>67.20.75</t>
  </si>
  <si>
    <t xml:space="preserve">CONJUNTO DE VEDAÇÃO ELÁSTICA PARA TELHA ONDULADA</t>
  </si>
  <si>
    <t>67.20.95</t>
  </si>
  <si>
    <t xml:space="preserve">MASSA DE VEDAÇÃO</t>
  </si>
  <si>
    <t>67.61.01</t>
  </si>
  <si>
    <t xml:space="preserve">FORRO DE GESSO LISO 60X60CM COLOCADO (ACIMA 100M2), EXCLUSIVE TABICA</t>
  </si>
  <si>
    <t>67.61.03</t>
  </si>
  <si>
    <t xml:space="preserve">FORRO DE GESSO ACARTONADO 60X200CM COLOCADO&gt;=100M2, EXCLUSIVE TABICA</t>
  </si>
  <si>
    <t>67.85.10</t>
  </si>
  <si>
    <t xml:space="preserve">CALHA / RUFO DE CHAPA GALVANIZADA 22 GSG, DESENVOLVIMENTO = 1,0M</t>
  </si>
  <si>
    <t>67.85.20</t>
  </si>
  <si>
    <t xml:space="preserve">CALHA / RUFO DE CHAPA GALVANIZADA 24 GSG, DESENVOLVIMENTO = 1,0M</t>
  </si>
  <si>
    <t>67.85.30</t>
  </si>
  <si>
    <t xml:space="preserve">CALHA / RUFO DE CHAPA GALVANIZADA 26 GSG, DESENVOLVIMENTO = 1,0M</t>
  </si>
  <si>
    <t>67.85.90</t>
  </si>
  <si>
    <t xml:space="preserve">REBITE NÚMERO 10</t>
  </si>
  <si>
    <t>67.85.95</t>
  </si>
  <si>
    <t xml:space="preserve">SOLDA BRANCA 50x50</t>
  </si>
  <si>
    <t>68.01.02</t>
  </si>
  <si>
    <t xml:space="preserve">GÁS DE COZINHA - GLP REF 4226</t>
  </si>
  <si>
    <t>68.01.03</t>
  </si>
  <si>
    <t>68.01.25</t>
  </si>
  <si>
    <t>68.01.30</t>
  </si>
  <si>
    <t xml:space="preserve">ÓLEO DIESEL COMBUSTÍVEL COMUM</t>
  </si>
  <si>
    <t>68.07.06</t>
  </si>
  <si>
    <t xml:space="preserve">CIMENTO ASFÁLTICO DE PETRÓLEO A GRANEL (CAP) 50/70 (COLETADO NA ANP ACRESCIDO DE ICMS)</t>
  </si>
  <si>
    <t>68.09.10</t>
  </si>
  <si>
    <t xml:space="preserve">EMULSÃO ASFÁLTICA PARA IMPRIMAÇÃO - EAI</t>
  </si>
  <si>
    <t>68.09.14</t>
  </si>
  <si>
    <t xml:space="preserve">EMULSAO ASFALTICA CATIONICA RL-1C PARA USO EM PAVIMENTACAO ASFALTICA (COLETADO NA ANP ACRESCIDO DE ICMS)</t>
  </si>
  <si>
    <t>68.09.20</t>
  </si>
  <si>
    <t xml:space="preserve">EMULSÃO ASFÁLTICA CATIÔNICA RR-1C PARA USO EM PAVIMENTAÇÃO ASFÁLTICA (COLETADO NA ANP ACRESCIDO DE ICMS)</t>
  </si>
  <si>
    <t>68.09.21</t>
  </si>
  <si>
    <t xml:space="preserve">EMULSÃO ASFÁLTICA CATIÔNICA RR-2C PARA USO EM PAVIMENTAÇÃO ASFÁLTICA (COLETADO NA ANP ACRESCIDO DE ICMS)</t>
  </si>
  <si>
    <t>68.10.02</t>
  </si>
  <si>
    <t xml:space="preserve">FORNECIMENTO DE CBUQ FAIXA B COM CAP 50/70</t>
  </si>
  <si>
    <t>68.10.03</t>
  </si>
  <si>
    <t xml:space="preserve">FORNECIMENTO DE CBUQ FAIXA C COM CAP 50/70</t>
  </si>
  <si>
    <t>68.10.04</t>
  </si>
  <si>
    <t xml:space="preserve">FORNECIMENTO DE CBUQ FAIXA C COM ASFALTO BORRACHA</t>
  </si>
  <si>
    <t>68.10.05</t>
  </si>
  <si>
    <t xml:space="preserve">FORNECIMENTO DE CBUQ FAIXA D COM CAP 50/70</t>
  </si>
  <si>
    <t>68.10.10</t>
  </si>
  <si>
    <t xml:space="preserve">FORNECIMENTO DE CBUQ S.M.A. PRONTO</t>
  </si>
  <si>
    <t>68.20.01</t>
  </si>
  <si>
    <t xml:space="preserve">TRANSPORTE DE EQUIPAMENTOS EM CAMINHÃO TRUCADO</t>
  </si>
  <si>
    <t>68.20.02</t>
  </si>
  <si>
    <t xml:space="preserve">TRANSPORTE DE EQUIPAMENTOS EM CARRETA SEMI REBOQUE 2 EIXOS</t>
  </si>
  <si>
    <t>71.01.05</t>
  </si>
  <si>
    <t xml:space="preserve">TÁBUA DE MADEIRA APARELHADA 2,5 X 25CM REF 3990</t>
  </si>
  <si>
    <t>71.01.08</t>
  </si>
  <si>
    <t xml:space="preserve">SARRAFO DE PINUS 2,5CM X 7,5 CM REF 4517</t>
  </si>
  <si>
    <t>71.01.09</t>
  </si>
  <si>
    <t xml:space="preserve">TÁBUA DE PINUS 2,5CM X 20 CM REF 6193</t>
  </si>
  <si>
    <t>71.01.10</t>
  </si>
  <si>
    <t xml:space="preserve">TÁBUA DE MADEIRA DE REFLORESTAMENTO APARELHADA E=2,5 L=30 CM (1"X12")</t>
  </si>
  <si>
    <t>71.01.11</t>
  </si>
  <si>
    <t xml:space="preserve">TÁBUA DE MADEIRA DE REFLORESTAMENTO APARELHADA E=2,5 L=20 CM (1"X12")</t>
  </si>
  <si>
    <t>71.01.12</t>
  </si>
  <si>
    <t xml:space="preserve">TÁBUA DE MADEIRA DE REFLORESTAMENTO APARELHADA E=2,5 L=30 CM (1"X12") REF 6212</t>
  </si>
  <si>
    <t>71.02.20</t>
  </si>
  <si>
    <t xml:space="preserve">PRANCHÃO DE PARAJU</t>
  </si>
  <si>
    <t>71.04.01</t>
  </si>
  <si>
    <t xml:space="preserve">PECA DE PARAJU BRUTA 13,5X5,5 CM</t>
  </si>
  <si>
    <t>71.04.02</t>
  </si>
  <si>
    <t xml:space="preserve">PECA DE PARAJU BRUTA 10,5X5,5 CM</t>
  </si>
  <si>
    <t>71.04.03</t>
  </si>
  <si>
    <t xml:space="preserve">PECA DE PARAJU BRUTO  6X5,5 CM</t>
  </si>
  <si>
    <t>71.04.04</t>
  </si>
  <si>
    <t xml:space="preserve">CAIBRO DE PARAJU BRUTO 5,5X4 CM</t>
  </si>
  <si>
    <t>71.04.05</t>
  </si>
  <si>
    <t xml:space="preserve">RIPA DE MADEIRA APARELHADA 1,5 X 5 CM REF 20205</t>
  </si>
  <si>
    <t>71.04.08</t>
  </si>
  <si>
    <t xml:space="preserve">PEÇA DE MADEIRA DE PINUS 5,5 X 5,5CM REF 4513</t>
  </si>
  <si>
    <t>71.04.09</t>
  </si>
  <si>
    <t xml:space="preserve">PEÇA DE MADEIRA DE REFLORESTAMENTO 7,5X7,5 CM</t>
  </si>
  <si>
    <t>71.04.10</t>
  </si>
  <si>
    <t xml:space="preserve">PEÇA DE MADEIRA DE REFLORESTAMENTO 2,5X7,5 CM</t>
  </si>
  <si>
    <t>71.14.06</t>
  </si>
  <si>
    <t xml:space="preserve">CHAPA DE MADEIRA COMPENSADA RESINADA PARA FORMA DE CONCRETO, DE *2,2 X 1,1* M, E = 10 MM REF 43681</t>
  </si>
  <si>
    <t>71.14.08</t>
  </si>
  <si>
    <t xml:space="preserve">CHAPA DE MADEIRA COMPENSADA RESINADA PARA FORMA DE CONCRETO, DE *2,2 X 1,1* M, E = 12 MM REF 43681</t>
  </si>
  <si>
    <t>71.14.14</t>
  </si>
  <si>
    <t xml:space="preserve">CHAPA DE MADEIRA COMPENSADA RESINADA PARA FORMA DE CONCRETO, DE *2,2 X 1,1* M, E = 20 MM REF 43677                                                                                                                                               </t>
  </si>
  <si>
    <t>71.14.15</t>
  </si>
  <si>
    <t xml:space="preserve">CHAPA DE MADEIRA COMPENSADA RESINADA PARA FORMA DE CONCRETO, DE *2,2 X 1,1* M, E = 18 MM</t>
  </si>
  <si>
    <t>71.15.03</t>
  </si>
  <si>
    <t xml:space="preserve">CHAPA DE MADEIRA COMPENSADA PLASTIFICADA PARA FORMA DE CONCRETO, DE 2,20 X 1,10 M, E = 12 MM REF 1347</t>
  </si>
  <si>
    <t>71.15.06</t>
  </si>
  <si>
    <t xml:space="preserve">CHAPA DE MADEIRA COMPENSADA PLASTIFICADA PARA FORMA DE CONCRETO, DE 2,20 X 1,10 M, E = 18 MM</t>
  </si>
  <si>
    <t>71.30.04</t>
  </si>
  <si>
    <t xml:space="preserve">MADEIRA ROLIÇA D= 6 A 10 CM COMPRIMENTO 6 METROS</t>
  </si>
  <si>
    <t>71.30.06</t>
  </si>
  <si>
    <t xml:space="preserve">MADEIRA ROLIÇA D= 11 A 15 CM COMPRIMENTO 6 METROS</t>
  </si>
  <si>
    <t>71.50.01</t>
  </si>
  <si>
    <t xml:space="preserve">FORRO DE ANGELIM L=10 E=1,0CM</t>
  </si>
  <si>
    <t>71.50.05</t>
  </si>
  <si>
    <t xml:space="preserve">FORRO DE MADEIRA PINUS OU EQUIVALENTE DA REGIÃO, ENCAIXE MACHO / FÊMEA COM FRISO, 10 X 1CM (SEM COLOCAÇÃO) REF 3283</t>
  </si>
  <si>
    <t>72.10.01</t>
  </si>
  <si>
    <t xml:space="preserve">DISCO DIAMANTADO D=14" PRECISION OU EQUIVALENTE</t>
  </si>
  <si>
    <t>73.02.01</t>
  </si>
  <si>
    <t xml:space="preserve">TUBO PVC SOLDÁVEL MARROM D= 20MM (1/2") REF 9867</t>
  </si>
  <si>
    <t>73.02.02</t>
  </si>
  <si>
    <t xml:space="preserve">TUBO PVC SOLDÁVEL MARROM D= 25MM (3/4") REF 9868</t>
  </si>
  <si>
    <t>73.02.03</t>
  </si>
  <si>
    <t xml:space="preserve">TUBO PVC SOLDÁVEL MARROM D= 32MM (1") REF 9869</t>
  </si>
  <si>
    <t>73.02.04</t>
  </si>
  <si>
    <t xml:space="preserve">TUBO PVC SOLDÁVEL MARROM D= 40MM (1 1/4") REF 9874</t>
  </si>
  <si>
    <t>73.02.05</t>
  </si>
  <si>
    <t xml:space="preserve">TUBO PVC SOLDÁVEL MARROM D= 50MM (1 1/2") REF 9875</t>
  </si>
  <si>
    <t>73.02.06</t>
  </si>
  <si>
    <t xml:space="preserve">TUBO PVC SOLDÁVEL MARROM D= 60MM (2 1/4") 5649 REF 9873</t>
  </si>
  <si>
    <t>73.02.07</t>
  </si>
  <si>
    <t xml:space="preserve">TUBO PVC SOLDÁVEL MARROM D= 75MM (2 1/2") REF 9871</t>
  </si>
  <si>
    <t>73.02.08</t>
  </si>
  <si>
    <t xml:space="preserve">TUBO PVC SOLDÁVEL MARROM D= 85MM (3") REF 9872</t>
  </si>
  <si>
    <t>73.02.09</t>
  </si>
  <si>
    <t xml:space="preserve">TUBO PVC SOLDÁVEL MARROM D= 110MM (4") REF 9870</t>
  </si>
  <si>
    <t>73.03.03</t>
  </si>
  <si>
    <t xml:space="preserve">TUBO AÇO GALVANIZADO DIN 2440 E= 2,65MM DN 1/2" COM COSTURA REF 7691</t>
  </si>
  <si>
    <t>73.03.04</t>
  </si>
  <si>
    <t xml:space="preserve">TUBO AÇO GALVANIZADO DIN 2440 E= 2,65MM DN 3/4" COM COSTURA REF 7700</t>
  </si>
  <si>
    <t>73.03.05</t>
  </si>
  <si>
    <t xml:space="preserve">TUBO AÇO GALVANIZADO DIN 2440 E= 3,35MM DN 1" COM COSTURA</t>
  </si>
  <si>
    <t>73.03.06</t>
  </si>
  <si>
    <t xml:space="preserve">TUBO AÇO GALVANIZADO DIN 2440 E= 3,35MM DN 1 1/4" COM COSTURA REF 7698</t>
  </si>
  <si>
    <t>73.03.07</t>
  </si>
  <si>
    <t xml:space="preserve">TUBO AÇO GALVANIZADO DIN 2440 E= 3,35MM DN 1 1/2" COM COSTURA REF 7697</t>
  </si>
  <si>
    <t>73.03.08</t>
  </si>
  <si>
    <t xml:space="preserve">TUBO AÇO GALVANIZADO DIN 2440 E= 3,75MM DN 2" COM COSTURA REF 7696</t>
  </si>
  <si>
    <t>73.03.09</t>
  </si>
  <si>
    <t xml:space="preserve">TUBO AÇO GALVANIZADO DIN 2440 E= 3,75MM DN 2 1/2" COM COSTURA REF 7701</t>
  </si>
  <si>
    <t>73.03.10</t>
  </si>
  <si>
    <t xml:space="preserve">TUBO AÇO GALVANIZADO DIN 2440 E= 4,00MM DN 3" COM COSTURA REF 7694</t>
  </si>
  <si>
    <t>73.03.11</t>
  </si>
  <si>
    <t xml:space="preserve">TUBO AÇO GALVANIZADO DIN 2440 E= 4,50MM DN 4" COM COSTURA REF 7693</t>
  </si>
  <si>
    <t>73.03.57</t>
  </si>
  <si>
    <t xml:space="preserve">TUBO ACO PRETO SCH-40 E= 2,77MM DN 1/2" S/COSTURA REF 13127</t>
  </si>
  <si>
    <t>73.03.58</t>
  </si>
  <si>
    <t xml:space="preserve">TUBO ACO PRETO SCH-40 E= 2,87MM DN 3/4" S/COSTURA REF 21150</t>
  </si>
  <si>
    <t>73.05.50</t>
  </si>
  <si>
    <t xml:space="preserve">ADAPTADOR SOLDÁVEL LONGO COM FLANGES LIVRES PARA CAIXA D´ÁGUA D= 75MM (2 1/2")</t>
  </si>
  <si>
    <t>73.05.51</t>
  </si>
  <si>
    <t xml:space="preserve">ADAPTADOR SOLDÁVEL CURTO COM FLANGES LIVRES PARA CAIXA D´ÁGUA D= 20MM (1/2")</t>
  </si>
  <si>
    <t>73.05.52</t>
  </si>
  <si>
    <t xml:space="preserve">ADAPTADOR SOLDÁVEL CURTO COM FLANGES LIVRES PARA CAIXA D´ÁGUA D= 25MM (3/4")</t>
  </si>
  <si>
    <t>73.05.53</t>
  </si>
  <si>
    <t xml:space="preserve">ADAPTADOR SOLDÁVEL CURTO COM FLANGES LIVRES PARA CAIXA D´ÁGUA D= 32MM (1")</t>
  </si>
  <si>
    <t>73.05.54</t>
  </si>
  <si>
    <t xml:space="preserve">ADAPTADOR SOLDÁVEL CURTO COM FLANGES LIVRES PARA CAIXA D´ÁGUA D= 40MM (1 1/4")</t>
  </si>
  <si>
    <t>73.05.55</t>
  </si>
  <si>
    <t xml:space="preserve">ADAPTADOR SOLDÁVEL CURTO COM FLANGES LIVRES PARA CAIXA D´ÁGUA D= 50MM (1 1/2")</t>
  </si>
  <si>
    <t>73.05.56</t>
  </si>
  <si>
    <t xml:space="preserve">ADAPTADOR SOLDÁVEL CURTO COM FLANGES LIVRES PARA CAIXA D´ÁGUA D= 60MM (2")</t>
  </si>
  <si>
    <t>73.07.12</t>
  </si>
  <si>
    <t xml:space="preserve">TUBO DE COBRE CLASSE E DN 15MM (1/2")</t>
  </si>
  <si>
    <t>73.07.13</t>
  </si>
  <si>
    <t xml:space="preserve">TUBO DE COBRE CLASSE E DN 22MM (3/4")</t>
  </si>
  <si>
    <t>73.07.14</t>
  </si>
  <si>
    <t xml:space="preserve">TUBO DE COBRE CLASSE E DN 28MM (1")</t>
  </si>
  <si>
    <t>73.07.15</t>
  </si>
  <si>
    <t xml:space="preserve">TUBO DE COBRE CLASSE E DN 35MM (1 1/4")</t>
  </si>
  <si>
    <t>73.07.18</t>
  </si>
  <si>
    <t xml:space="preserve">TUBO DE COBRE CLASSE E DN 42MM (1 1/2")</t>
  </si>
  <si>
    <t>73.07.19</t>
  </si>
  <si>
    <t xml:space="preserve">TUBO DE COBRE CLASSE A DN 15MM (1/2") REF 39747</t>
  </si>
  <si>
    <t>73.07.20</t>
  </si>
  <si>
    <t xml:space="preserve">TUBO DE COBRE CLASSE A DN 22MM (3/4") REF 39748</t>
  </si>
  <si>
    <t>73.07.21</t>
  </si>
  <si>
    <t xml:space="preserve">TUBO DE COBRE CLASSE A DN 28MM (1") REF 39749</t>
  </si>
  <si>
    <t>73.20.05</t>
  </si>
  <si>
    <t xml:space="preserve">TUBO EM PVC PERFURADO CORRUGADO PARA DRENAGEM DN 6" 160MM</t>
  </si>
  <si>
    <t>73.20.06</t>
  </si>
  <si>
    <t xml:space="preserve">TUBO EM PVC PERFURADO CORRUGADO PARA DRENAGEM DN 8" 200MM</t>
  </si>
  <si>
    <t>73.23.01</t>
  </si>
  <si>
    <t xml:space="preserve">TUBO CORRUGADO PEAD NÃO PERFURADO, PAREDE DUPLA, INTERNA LISA, DN 300MM (NBR 21138-3) SN-4 OU EQUIVALENTE</t>
  </si>
  <si>
    <t>73.23.04</t>
  </si>
  <si>
    <t xml:space="preserve">TUBO CORRUGADO PEAD NÃO PERFURADO, PAREDE DUPLA, INTERNA LISA, DN 600MM (NBR 21138-3) SN-4 OU EQUIVALENTE </t>
  </si>
  <si>
    <t>73.23.08</t>
  </si>
  <si>
    <t xml:space="preserve">TUBO CORRUGADO PEAD NÃO PERFURADO, PAREDE DUPLA, INTERNA LISA, DN 1200MM (NBR 21138-3) SN-4 OU EQUIVALENTE </t>
  </si>
  <si>
    <t>73.23.10</t>
  </si>
  <si>
    <t xml:space="preserve">TUBO CORRUGADO PEAD NÃO PERFURADO, PAREDE DUPLA, INTERNA LISA, DN 400MM (NBR 21138-3) SN-4 OU EQUIVALENTE</t>
  </si>
  <si>
    <t>73.23.11</t>
  </si>
  <si>
    <t xml:space="preserve">TUBO CORRUGADO PEAD NÃO PERFURADO, PAREDE DUPLA, INTERNA LISA, DN 800MM (NBR 21138-3) SN-4 OU EQUIVALENTE</t>
  </si>
  <si>
    <t>73.24.02</t>
  </si>
  <si>
    <t xml:space="preserve">TUBO PVC ESGOTO PONTA E BOLSA SERIE NORMAL D= 50MM X 6M</t>
  </si>
  <si>
    <t>73.24.03</t>
  </si>
  <si>
    <t xml:space="preserve">TUBO PVC ESGOTO PONTA E BOLSA SERIE NORMAL D= 75MM X 6M</t>
  </si>
  <si>
    <t>73.24.04</t>
  </si>
  <si>
    <t xml:space="preserve">TUBO PVC ESGOTO PONTA E BOLSA SERIE NORMAL D= 100MM X 6M</t>
  </si>
  <si>
    <t>73.24.05</t>
  </si>
  <si>
    <t xml:space="preserve">TUBO PVC ESGOTO PONTA E BOLSA SERIE NORMAL D= 150MM X 6M</t>
  </si>
  <si>
    <t>73.24.06</t>
  </si>
  <si>
    <t xml:space="preserve">TUBO PVC ESGOTO PONTA E BOLSA SERIE NORMAL D= 200MM X 6M</t>
  </si>
  <si>
    <t>73.24.07</t>
  </si>
  <si>
    <t xml:space="preserve">TUBO PVC ESGOTO P/B SERIE LEVE D= 250MM X 6M</t>
  </si>
  <si>
    <t>73.24.25</t>
  </si>
  <si>
    <t xml:space="preserve">TUBO PVC ESGOTO PONTA E BOLSA SOLDÁVEL SERIE NORMAL D= 40MM X 6M</t>
  </si>
  <si>
    <t>73.24.33</t>
  </si>
  <si>
    <t xml:space="preserve">TUBO PVC ESGOTO P/B SERIE REFORÇADA (NBR 5688) D= 75MM X 6M</t>
  </si>
  <si>
    <t>73.24.34</t>
  </si>
  <si>
    <t xml:space="preserve">TUBO PVC ESGOTO P/B SERIE REFORÇADA (NBR 5688) D= 100MM X 6M</t>
  </si>
  <si>
    <t>73.24.35</t>
  </si>
  <si>
    <t xml:space="preserve">TUBO PVC ESGOTO P/B SERIE REFORÇADA (NBR 5688) D= 150MM X 6M</t>
  </si>
  <si>
    <t>73.24.63</t>
  </si>
  <si>
    <t xml:space="preserve">TUBO PVC COLETOR ESGOTO COR OCRE LISO JE NBR-7362 D= 100MM X 6M</t>
  </si>
  <si>
    <t>73.24.64</t>
  </si>
  <si>
    <t xml:space="preserve">TUBO PVC COLETOR ESGOTO COR OCRE LISO JE NBR-7362 D= 150MM X 6M</t>
  </si>
  <si>
    <t>73.24.65</t>
  </si>
  <si>
    <t xml:space="preserve">TUBO PVC COLETOR ESGOTO COR OCRE LISO JE NBR-7362 D= 200MM X 6M</t>
  </si>
  <si>
    <t>73.24.66</t>
  </si>
  <si>
    <t xml:space="preserve">TUBO PVC COLETOR ESGOTO COR OCRE LISO JE NBR-7362 D= 250MM X 6M</t>
  </si>
  <si>
    <t>73.24.67</t>
  </si>
  <si>
    <t xml:space="preserve">TUBO PVC COLETOR ESGOTO COR OCRE LISO JE NBR-7362 D= 300MM X 6M</t>
  </si>
  <si>
    <t>73.24.69</t>
  </si>
  <si>
    <t xml:space="preserve">TUBO PVC COLETOR ESGOTO COR OCRE LISO JE NBR-7362 D= 400MM X 6M</t>
  </si>
  <si>
    <t>73.27.02</t>
  </si>
  <si>
    <t xml:space="preserve">ANEL DE BORRACHA PARA TUBO PVC ESGOTO SÉRIE NORMAL DN 50MM</t>
  </si>
  <si>
    <t>73.27.03</t>
  </si>
  <si>
    <t xml:space="preserve">ANEL DE BORRACHA PARA TUBO PVC ESGOTO SÉRIE NORMAL DN 75MM</t>
  </si>
  <si>
    <t>73.27.04</t>
  </si>
  <si>
    <t xml:space="preserve">ANEL DE BORRACHA PARA TUBO PVC ESGOTO SÉRIE NORMAL DN 100MM</t>
  </si>
  <si>
    <t>73.27.11</t>
  </si>
  <si>
    <t xml:space="preserve">ANEL DE BORRACHA PARA TUBO PVC ESGOTO SÉRIE NORMAL DN 150MM</t>
  </si>
  <si>
    <t>73.27.12</t>
  </si>
  <si>
    <t xml:space="preserve">ANEL DE BORRACHA PARA TUBO PVC ESGOTO SÉRIE NORMAL DN 200MM</t>
  </si>
  <si>
    <t>73.33.02</t>
  </si>
  <si>
    <t xml:space="preserve">CAIXA D'ÁGUA DE POLIETILENO COM TAMPA 310 L</t>
  </si>
  <si>
    <t>73.33.03</t>
  </si>
  <si>
    <t xml:space="preserve">CAIXA D'ÁGUA DE POLIETILENO COM TAMPA 500 L</t>
  </si>
  <si>
    <t>73.33.04</t>
  </si>
  <si>
    <t xml:space="preserve">CAIXA D'ÁGUA DE POLIETILENO COM TAMPA 1000 L</t>
  </si>
  <si>
    <t>73.34.16</t>
  </si>
  <si>
    <t>73.40.02</t>
  </si>
  <si>
    <t>73.40.03</t>
  </si>
  <si>
    <t>73.40.07</t>
  </si>
  <si>
    <t xml:space="preserve">CHUVEIRO ARTICULADO PICCOLO 1991 CROMADO FABRIMAR OU EQUIVALENTE REF 38189</t>
  </si>
  <si>
    <t>73.40.29</t>
  </si>
  <si>
    <t xml:space="preserve">CHUVEIRO MAXI DUCHA ULTRA LORENZETTI 5500 W OU EQUIVALENTE REF 1368</t>
  </si>
  <si>
    <t>73.40.30</t>
  </si>
  <si>
    <t xml:space="preserve">CHUVEIRO LORENZETTI TRADIÇÃO CROMADO OU EQUIVALENTE REF 1367</t>
  </si>
  <si>
    <t>73.40.32</t>
  </si>
  <si>
    <t xml:space="preserve">DUCHINHA HIGIÊNICA ACQUA-JET 2195 DL FABRIMAR OU EQUIVALENTE</t>
  </si>
  <si>
    <t>73.41.03</t>
  </si>
  <si>
    <t xml:space="preserve">ENGATE / RABICHO FLEXÍVEL INOX 1/2" X 40CM REF 11684</t>
  </si>
  <si>
    <t>73.41.43</t>
  </si>
  <si>
    <t xml:space="preserve">TORNEIRA METÁLICA CROMADA, CANO CURTO, COM AREJADOR, SEM BICO PLÁSTICO, DE PAREDE, PARA USO GERAL, 1/2" OU 3/4" (1152 / 1154) REF 13984</t>
  </si>
  <si>
    <t>73.41.62</t>
  </si>
  <si>
    <t xml:space="preserve">TUBO PARA VÁLVULA DE DESCARGA NÚMERO 18 COM ADAPTADOR 1 1/2", CIPLA/EQUIVALENTE</t>
  </si>
  <si>
    <t>73.41.64</t>
  </si>
  <si>
    <t xml:space="preserve">TUBO LONGO PARA CAIXA DE DESCARGA SOBREPOR 40 MM X 1,60 METROS REF 12613</t>
  </si>
  <si>
    <t>73.41.71</t>
  </si>
  <si>
    <t>73.41.73</t>
  </si>
  <si>
    <t xml:space="preserve">TUBO LIGAÇÃO ÁGUA - VASO PVC CROMADO COM SOBRECANOPLA</t>
  </si>
  <si>
    <t>73.41.81</t>
  </si>
  <si>
    <t xml:space="preserve">BOLSA DE LIGAÇÃO EM PVC FLEXÍVEL PARA VASO SANITÁRIO 40 MM (1 1/2") REF 6140</t>
  </si>
  <si>
    <t>73.42.25</t>
  </si>
  <si>
    <t xml:space="preserve">GRELHA/PORTA GRELHA AÇO INOX FECHO GIRATÓRIO 150 X 150MM</t>
  </si>
  <si>
    <t>73.42.26</t>
  </si>
  <si>
    <t xml:space="preserve">GRELHA/PORTA GRELHA AÇO INOX FECHO GIRATÓRIO 100 X 100MM</t>
  </si>
  <si>
    <t>73.42.31</t>
  </si>
  <si>
    <t xml:space="preserve">RALO GRELHA CROMADA 0,10X0,10M MOLDENOX 118 A OU EQUIVALENTE</t>
  </si>
  <si>
    <t>73.42.32</t>
  </si>
  <si>
    <t xml:space="preserve">RALO GRELHA CROMADA 0,15X0,15M MOLDENOX 118 A OU EQUIVALENTE</t>
  </si>
  <si>
    <t>73.42.33</t>
  </si>
  <si>
    <t xml:space="preserve">TAMPA CEGA EM INOX PARA CAIXA SIFONADA 150X150MM</t>
  </si>
  <si>
    <t>73.45.11</t>
  </si>
  <si>
    <t xml:space="preserve">REGISTRO PRESSÃO COM ACABAMENTO E CANOPLA CROMADA, SIMPLES, BITOLA 1/2" REF 6021</t>
  </si>
  <si>
    <t>73.45.12</t>
  </si>
  <si>
    <t xml:space="preserve">REGISTRO PRESSÃO COM ACABAMENTO E CANOPLA CROMADA, SIMPLES, BITOLA 3/4" REF 6024</t>
  </si>
  <si>
    <t>73.45.15</t>
  </si>
  <si>
    <t xml:space="preserve">REGISTRO PARA GÁS D= 1/2" NTP X 3/8" BM REF 11756</t>
  </si>
  <si>
    <t>73.45.16</t>
  </si>
  <si>
    <t xml:space="preserve">REGISTRO DE ESFERA PVC ROSCÁVEL D=1/2" REF 11670</t>
  </si>
  <si>
    <t>73.46.01</t>
  </si>
  <si>
    <t xml:space="preserve">REGISTRO GAVETA BRUTO 1510-B 1/2" FABRIMAR OU EQUIVALENTE REF 6020</t>
  </si>
  <si>
    <t>73.46.02</t>
  </si>
  <si>
    <t xml:space="preserve">REGISTRO DE GAVETA BRUTO 1510-B 3/4" FABRIMAR/EQUIVALENTE</t>
  </si>
  <si>
    <t>73.46.03</t>
  </si>
  <si>
    <t xml:space="preserve">REGISTRO GAVETA BRUTO 1510-B 1" FABRIMAR OU EQUIVALENTE REF 6019</t>
  </si>
  <si>
    <t>73.46.04</t>
  </si>
  <si>
    <t xml:space="preserve">REGISTRO GAVETA BRUTO 1510-B 1 1/4" FABRIMAR OU EQUIVALENTE REF 6017</t>
  </si>
  <si>
    <t>73.46.05</t>
  </si>
  <si>
    <t xml:space="preserve">REGISTRO GAVETA BRUTO 1510-B 1 1/2" FABRIMAR OU EQUIVALENTE REF 6010</t>
  </si>
  <si>
    <t>73.46.06</t>
  </si>
  <si>
    <t xml:space="preserve">REGISTRO GAVETA BRUTO 1510-B 2" FABRIMAR OU EQUIVALENTE REF 6028</t>
  </si>
  <si>
    <t>73.46.07</t>
  </si>
  <si>
    <t xml:space="preserve">REGISTRO GAVETA BRUTO 1502-B 2 1/2" DECA OU EQUIVALENTE REF 6011</t>
  </si>
  <si>
    <t>73.46.08</t>
  </si>
  <si>
    <t xml:space="preserve">REGISTRO GAVETA BRUTO 1502-B 3" DECA OU EQUIVALENTE REF 6012</t>
  </si>
  <si>
    <t>73.46.09</t>
  </si>
  <si>
    <t xml:space="preserve">REGISTRO GAVETA BRUTO 1502-B 4" DECA OU EQUIVALENTE REF 6027</t>
  </si>
  <si>
    <t>73.46.40</t>
  </si>
  <si>
    <t xml:space="preserve">REGISTRO GAVETA COM ACABAMENTO C-1509-DL D=1/2" FABRIMAR OU EQUIVALENTE REF 6006</t>
  </si>
  <si>
    <t>73.46.41</t>
  </si>
  <si>
    <t xml:space="preserve">REGISTRO GAVETA COM ACABAMENTO C-1509 DL D=3/4 FABRIMAR OU EQUIVALENTE REF 6005</t>
  </si>
  <si>
    <t>73.46.42</t>
  </si>
  <si>
    <t xml:space="preserve">REGISTRO GAVETA COM ACABAMENTO C-1509-DL D=1" FABRIMAR OU EQUIVALENTE REF 6013</t>
  </si>
  <si>
    <t>73.46.44</t>
  </si>
  <si>
    <t xml:space="preserve">REGISTRO GAVETA COM ACABAMENTO C-1509-DL D=1 1/2" FABRIMAR OU EQUIVALENTE REF 6015</t>
  </si>
  <si>
    <t>73.49.04</t>
  </si>
  <si>
    <t xml:space="preserve">REGISTRO DE GÁS D=1/2" PARA FOGÃO INDUSTRIAL</t>
  </si>
  <si>
    <t>73.49.10</t>
  </si>
  <si>
    <t xml:space="preserve">REGISTRO GLOBO COMUM RETO D= 13 MM (1/2")</t>
  </si>
  <si>
    <t>73.49.12</t>
  </si>
  <si>
    <t xml:space="preserve">REGISTRO GLOBO COMUM RETO D= 25 MM (1")</t>
  </si>
  <si>
    <t>73.49.20</t>
  </si>
  <si>
    <t xml:space="preserve">REGISTRO GLOBO ANGULAR D= 63 MM (2 1/2")</t>
  </si>
  <si>
    <t>73.50.03</t>
  </si>
  <si>
    <t xml:space="preserve">SIFÃO PARA LAVATÓRIO DE COPO REGULÁVEL 1X1 1/2" SIGMA/EQUIVALENTE REF 6136</t>
  </si>
  <si>
    <t>73.50.04</t>
  </si>
  <si>
    <t xml:space="preserve">SIFÃO PARA PIA DE COPO REGULÁVEL 1 1/2X1 1/2" SIGMA/EQUIVALENTE</t>
  </si>
  <si>
    <t>73.50.05</t>
  </si>
  <si>
    <t xml:space="preserve">SIFÃO / TUBO SINFONADO EXTENSÍVEL/SANFONADO, UNIVERSAL/SIMPLES, ENTRE 50 A 70 CM, DE PLÁSTICO BRANCO REF 44945</t>
  </si>
  <si>
    <t>73.51.01</t>
  </si>
  <si>
    <t xml:space="preserve">TORNEIRA COZINHA BANCA SAÍDA LATERAL 1167-P 1/2" FABRIMAR/EQUIVALENTE</t>
  </si>
  <si>
    <t>73.51.02</t>
  </si>
  <si>
    <t xml:space="preserve">TORNEIRA MISTURADOR PARA LAVATÓRIO REF217406 DOCOL/EQUIVALENTE</t>
  </si>
  <si>
    <t>73.51.04</t>
  </si>
  <si>
    <t xml:space="preserve">TORNEIRA COZINHA BANCA SAIDA LATERAL 1167-DL 1/2" FABRIMAR/EQUIVALENTE</t>
  </si>
  <si>
    <t>73.51.05</t>
  </si>
  <si>
    <t xml:space="preserve">TORNEIRA COZINHA PAREDE SAIDA LATERAL 1168-DL 1/2" FABRIMAR/EQUIVALENTE</t>
  </si>
  <si>
    <t>73.51.07</t>
  </si>
  <si>
    <t xml:space="preserve">TORNEIRA COZINHA PAREDE 1157-P 1/2"FABRI OU EQUIVALENTE</t>
  </si>
  <si>
    <t>73.51.08</t>
  </si>
  <si>
    <t xml:space="preserve">TORNEIRA COZINHA MISTURADOR BANCA 1256-DL FABRIMAR/EQUIVALENTE</t>
  </si>
  <si>
    <t>73.51.09</t>
  </si>
  <si>
    <t xml:space="preserve">TORNEIRA COZINHA MISTURADOR PAREDE 1258-DL FABRIM. OU EQUIVALENTE</t>
  </si>
  <si>
    <t>73.51.10</t>
  </si>
  <si>
    <t xml:space="preserve">TORNEIRA COZINHA PAREDE TOP JET 1171-DL 1/2" FABRI OU EQUIVALENTE</t>
  </si>
  <si>
    <t>73.51.11</t>
  </si>
  <si>
    <t xml:space="preserve">TORNEIRA PARA PIA COZINHA LINHA PERTUTTI DOCOL/EQUIVALENTE</t>
  </si>
  <si>
    <t>73.51.12</t>
  </si>
  <si>
    <t xml:space="preserve">TORNEIRA TANQUE 1153-MY D= 1/2" FABRIMAR OU EQUIVALENTE</t>
  </si>
  <si>
    <t>73.51.15</t>
  </si>
  <si>
    <t xml:space="preserve">TORNEIRA PRESSÃO PRESMATIC REF.17160606 DOCOL/EQUIVALENTE</t>
  </si>
  <si>
    <t>73.51.16</t>
  </si>
  <si>
    <t xml:space="preserve">TORNEIRA PRESSÃO PRESMATIC BENEFIT REF.490706 DOCOL/EQUIVALENTE</t>
  </si>
  <si>
    <t>73.51.17</t>
  </si>
  <si>
    <t xml:space="preserve">TORNEIRA PARA LAVATÓRIO LINHA PERTUTTI DOCOL/EQUIVALENTE</t>
  </si>
  <si>
    <t>73.51.19</t>
  </si>
  <si>
    <t xml:space="preserve">TORNEIRA LAVATORIO 1190-DL 1/2" FABRIMAR OU EQUIVALENTE</t>
  </si>
  <si>
    <t>73.51.20</t>
  </si>
  <si>
    <t xml:space="preserve">TORNEIRA AQUAPRESS ANTIVANDALISMO 1180-AV FABRIMAR OU EQUIVALENTE</t>
  </si>
  <si>
    <t>73.51.22</t>
  </si>
  <si>
    <t xml:space="preserve">TORNEIRA DE BÓIA 1350 D= 1/2" DECA OU EQUIVALENTE</t>
  </si>
  <si>
    <t>73.51.23</t>
  </si>
  <si>
    <t xml:space="preserve">TORNEIRA DE BÓIA 1350 D= 3/4" DECA OU EQUIVALENTE</t>
  </si>
  <si>
    <t>73.51.24</t>
  </si>
  <si>
    <t xml:space="preserve">ORNEIRA DE BÓIA 1350 D= 1" DECA OU EQUIVALENTE</t>
  </si>
  <si>
    <t>73.51.28</t>
  </si>
  <si>
    <t xml:space="preserve">TORNEIRA JARDIM 1128-MY 1/2" FABRIMAR OU EQUIVALENTE</t>
  </si>
  <si>
    <t>73.51.29</t>
  </si>
  <si>
    <t xml:space="preserve">TORNEIRA JARDIM 1128-MY 3/4" FABRIMAR OU EQUIVALENTE</t>
  </si>
  <si>
    <t>73.51.38</t>
  </si>
  <si>
    <t xml:space="preserve">CHAVE BÓIA AUTOMÁTICA 20A PARA RESERVATÓRIO LENZ/EQUIVALENTE</t>
  </si>
  <si>
    <t>73.51.41</t>
  </si>
  <si>
    <t xml:space="preserve">TORNEIRA BÓIA PARA CAIXA D´ÁGUA 3/4", PLENA/EQUIVALENTE</t>
  </si>
  <si>
    <t>73.51.42</t>
  </si>
  <si>
    <t xml:space="preserve">TORNEIRA DE LIMPEZA 1128 JR D=1/2" FABRIMAR OU EQUIVALENTE</t>
  </si>
  <si>
    <t>73.51.44</t>
  </si>
  <si>
    <t xml:space="preserve">TORNEIRA PARA TANQUE 1153-JR 1/2" FABRIMAR/EQUIVALENTE</t>
  </si>
  <si>
    <t>73.51.52</t>
  </si>
  <si>
    <t xml:space="preserve">TORNEIRA PARA LAVATÓRIO REF1194-AS 1/2" FABRIMAR/EQUIVALENTE</t>
  </si>
  <si>
    <t>73.51.53</t>
  </si>
  <si>
    <t xml:space="preserve">TORNEIRA PARA LAVATÓRIO REF1194- 1/2" INNOVARE FABRIMAR/EQUIVALENTE</t>
  </si>
  <si>
    <t>73.52.01</t>
  </si>
  <si>
    <t xml:space="preserve">ACABAMENTO PARA VÁLVULA DE DESCARGA ANTIVANDALISMO DOCOL 11/2 OU EQUIVALENTE</t>
  </si>
  <si>
    <t>73.52.02</t>
  </si>
  <si>
    <t xml:space="preserve">VÁLVULA PARA PIA 3 1/2 X 1 1/2" 1623 CROMADO DARLIFLEX/EQUIVALENTE</t>
  </si>
  <si>
    <t>73.52.04</t>
  </si>
  <si>
    <t xml:space="preserve">VÁLVULA PARA LAVATÓRIO COM LADRÃO 1603 7/8 DARLIFLEX/EQUIVALENTE</t>
  </si>
  <si>
    <t>73.52.05</t>
  </si>
  <si>
    <t>73.52.07</t>
  </si>
  <si>
    <t xml:space="preserve">VÁLVULA PARA TANQUE 1 1/4" 1606 CROMADA DARLIFLEX/EQUIVALENTE</t>
  </si>
  <si>
    <t>73.52.09</t>
  </si>
  <si>
    <t xml:space="preserve">VÁLVULA PARA MICTÓRIO PRESMATIC SIMPLES D= 1/2" DOCOL/EQUIVALENTE</t>
  </si>
  <si>
    <t>73.52.11</t>
  </si>
  <si>
    <t xml:space="preserve">VÁLVULA DE RETENÇÃO PÉ COM CRIVO D= 3/4" FABRIMAR/EQUIVALENTE</t>
  </si>
  <si>
    <t>73.52.12</t>
  </si>
  <si>
    <t xml:space="preserve">VÁLVULA DE RETENÇÃO PÉ COM CRIVO D= 1" FABRIMAR/EQUIVALENTE</t>
  </si>
  <si>
    <t>73.52.13</t>
  </si>
  <si>
    <t xml:space="preserve">VÁLVULA DE RETENÇÃO PÉ COM CRIVO D= 1 1/2" FABRIMAR/EQUIVALENTE</t>
  </si>
  <si>
    <t>73.52.14</t>
  </si>
  <si>
    <t xml:space="preserve">VÁLVULA DE RETENÇÃO PÉ COM CRIVO D= 2" FABRIMAR/EQUIVALENTE</t>
  </si>
  <si>
    <t>73.52.15</t>
  </si>
  <si>
    <t xml:space="preserve">VÁLVULA DE RETENÇÃO UNIVERSAL D= 3/4" FABRIMAR/EQUIVALENTE</t>
  </si>
  <si>
    <t>73.52.16</t>
  </si>
  <si>
    <t xml:space="preserve">VÁLVULA DE RETENÇÃO UNIVERSAL D= 1" FABRIMAR/EQUIVALENTE</t>
  </si>
  <si>
    <t>73.52.17</t>
  </si>
  <si>
    <t xml:space="preserve">VÁLVULA DE RETENÇÃO UNIVERSAL D= 1 1/2" FABRIMAR/EQUIVALENTE</t>
  </si>
  <si>
    <t>73.52.18</t>
  </si>
  <si>
    <t xml:space="preserve">VÁLVULA DE RETENÇÃO UNIVERSAL D= 2" FABRIMAR/EQUIVALENTE</t>
  </si>
  <si>
    <t>73.52.20</t>
  </si>
  <si>
    <t xml:space="preserve">VÁLVULA DESGARGA 3650 CR, COM ACABAMENTO D=1 1/2" FABRIMAR/EQUIVALENTE REF 10228</t>
  </si>
  <si>
    <t>73.52.30</t>
  </si>
  <si>
    <t xml:space="preserve">VÁLVULA DE ESFERA EM LATÃO D=1/2" BSP (ÁGUA)</t>
  </si>
  <si>
    <t>73.52.40</t>
  </si>
  <si>
    <t xml:space="preserve">VÁLVULA RETENÇÃO HORIZONTAL PORTINHOLA 13MM - 1/2"</t>
  </si>
  <si>
    <t>73.52.44</t>
  </si>
  <si>
    <t xml:space="preserve">ACABAMENTO NECESSÁRIO PARA VÁLVULA DE DESCARGA BENEFIT DOCOL/EQUIVALENTE</t>
  </si>
  <si>
    <t>73.52.45</t>
  </si>
  <si>
    <t xml:space="preserve">VÁLVULA DE DESCARGA 1 1/2" DOCOL/EQUIVALENTE REF 10228</t>
  </si>
  <si>
    <t>73.52.46</t>
  </si>
  <si>
    <t xml:space="preserve">VÁLVULA RETENÇÃO HORIZONTAL PORTINHOLA 63MM - 2 1/2"</t>
  </si>
  <si>
    <t>73.52.74</t>
  </si>
  <si>
    <t xml:space="preserve">VÁLVULA PVC PARA LAVATÓRIO SEM UNHO NÚMERO 11</t>
  </si>
  <si>
    <t>73.52.80</t>
  </si>
  <si>
    <t xml:space="preserve">VÁLVULA REGULADORA GÁS PARA FOGÃO INDUSTRIAL 1 ESTÁGIO 20KG</t>
  </si>
  <si>
    <t>73.52.81</t>
  </si>
  <si>
    <t xml:space="preserve">TÊ REVERSÍVEL PARA 2 BOTIJÕES ALIANÇA OU EQUIVALENTE</t>
  </si>
  <si>
    <t>73.54.01</t>
  </si>
  <si>
    <t xml:space="preserve">KIT PADRÃO COPASA 1/2" DE METAL OU EQUIVALENTE</t>
  </si>
  <si>
    <t>73.54.02</t>
  </si>
  <si>
    <t xml:space="preserve">KIT PADRÃO COPASA 3/4" DE METAL OU EQUIVALENTE</t>
  </si>
  <si>
    <t>73.54.03</t>
  </si>
  <si>
    <t xml:space="preserve">KIT PADRÃO COPASA 1" DE METAL OU EQUIVALENTE</t>
  </si>
  <si>
    <t>73.55.01</t>
  </si>
  <si>
    <t xml:space="preserve">EXTINTOR DE ÁGUA PRESSURIZADA CAPACIDADE= 10 L</t>
  </si>
  <si>
    <t>73.55.02</t>
  </si>
  <si>
    <t xml:space="preserve">EXTINTOR DE GÁS CARBÔNICO (CO2) CAPACIDADE= 6KG</t>
  </si>
  <si>
    <t>73.55.03</t>
  </si>
  <si>
    <t xml:space="preserve">EXTINTOR DE INCÊNDIO PO QUÍMICO CAPACIDADE= 6KG</t>
  </si>
  <si>
    <t>73.55.10</t>
  </si>
  <si>
    <t xml:space="preserve">ADAPTADOR DE ROSCA 5 FIOS EM LATÃO, D= 63 X 38 MM (2.1/2 X 1.1/2) PARA HIDRANTE</t>
  </si>
  <si>
    <t>73.55.15</t>
  </si>
  <si>
    <t xml:space="preserve">ESGUICHO TIPO AGULHETA D= 38MM (1 1/2")</t>
  </si>
  <si>
    <t>73.55.16</t>
  </si>
  <si>
    <t xml:space="preserve">CHAVE STORZ EM ALUMÍNIO 1 1/2" PARA ABRIGO HIDRANTE</t>
  </si>
  <si>
    <t>73.55.20</t>
  </si>
  <si>
    <t>73.55.22</t>
  </si>
  <si>
    <t>73.55.26</t>
  </si>
  <si>
    <t xml:space="preserve">ABRIGO PARA EXTINTOR INCÊNDIO 75 X 30 X 25 CM</t>
  </si>
  <si>
    <t>73.55.30</t>
  </si>
  <si>
    <t xml:space="preserve">HIDRANTE DE RECALQUE COMPLETO</t>
  </si>
  <si>
    <t>73.55.32</t>
  </si>
  <si>
    <t xml:space="preserve">PRESSOSTATO DANFOS REGULÁVEL 0 A 10 KGS OU EQUIVALENTE</t>
  </si>
  <si>
    <t>73.55.33</t>
  </si>
  <si>
    <t xml:space="preserve">EXTINTOR PÓ QUÍMICO SECO ABC 4KG CAPACIDADE 2-A : 20-B : C</t>
  </si>
  <si>
    <t>73.55.34</t>
  </si>
  <si>
    <t xml:space="preserve">MANÔMETRO WILLY COM ESCALA DE LEITURA 0 A 100 PSI OU EQUIVALENTE</t>
  </si>
  <si>
    <t>73.55.35</t>
  </si>
  <si>
    <t xml:space="preserve">EXTINTOR PÓ QUÍMICO SECO BC 20B : C</t>
  </si>
  <si>
    <t>73.55.36</t>
  </si>
  <si>
    <t xml:space="preserve">CILINDRO DE PRESSÃO OU MOLA PNEUMÁTICA 520 X 152 MM 9L</t>
  </si>
  <si>
    <t>73.55.37</t>
  </si>
  <si>
    <t xml:space="preserve">LUMINÁRIA DE EMERGÊNCIA FARÓIS DUPLOS HALOGÊNIO 55W WETZEL/EQUIVALENTE</t>
  </si>
  <si>
    <t>73.55.40</t>
  </si>
  <si>
    <t xml:space="preserve">MANGUEIRA FIBRA SINTÉTICA TIPO 2 D= 38MM - 15 M</t>
  </si>
  <si>
    <t>73.55.42</t>
  </si>
  <si>
    <t xml:space="preserve">MANGUEIRA FIBRA SINTÉTICA TIPO 2 D= 38MM - 20 M</t>
  </si>
  <si>
    <t>73.55.48</t>
  </si>
  <si>
    <t>73.55.51</t>
  </si>
  <si>
    <t xml:space="preserve">BICO BUNSEN JACKWAL OU EQUIVALENTE</t>
  </si>
  <si>
    <t>73.55.66</t>
  </si>
  <si>
    <t xml:space="preserve">SINALIZADOR EM PVC PARA EXTINTOR DE INCÊNDIO</t>
  </si>
  <si>
    <t>73.55.85</t>
  </si>
  <si>
    <t xml:space="preserve">AVISADOR SONORO E VISUAL MW  CONVENCIONAL OU EQUIVALENTE</t>
  </si>
  <si>
    <t>73.57.01</t>
  </si>
  <si>
    <t xml:space="preserve">CAIXA SIFONADA PVC COM GRELHA E PORTA GRELHA QUADRADA OU REDONDA BRANCA 150 X 150 X 50MM (DIÂMETRO X H X DIÂMETRO SAÍDA)</t>
  </si>
  <si>
    <t>73.57.04</t>
  </si>
  <si>
    <t xml:space="preserve">CAIXA SIFONADA PVC COM GRELHA E PORTA GRELHA QUADRADA OU REDONDA BRANCA 150 X 185 X 75MM (DIÂMETRO X H X DIÂMETRO SAÍDA)</t>
  </si>
  <si>
    <t>73.57.11</t>
  </si>
  <si>
    <t xml:space="preserve">CAIXA SIFONADA PVC COM GRELHA E PORTA GRELHA REDONDA BRANCA 100 X 100 X 50MM (DIÂMETRO X H X DIÂMETRO SAÍDA)</t>
  </si>
  <si>
    <t>73.57.12</t>
  </si>
  <si>
    <t xml:space="preserve">CAIXA SIFONADA PVC SEM GRELHA E PORTA GRELHA 100 X 150 X 50MM (DIÂMETRO X H X DIÂMETRO SAÍDA)</t>
  </si>
  <si>
    <t>73.57.13</t>
  </si>
  <si>
    <t xml:space="preserve">CAIXA SIFONADA 250 X 230 X 75MM COM TAMPA CEGA (DIÂMETRO X H X DIÂMETRO SAÍDA)</t>
  </si>
  <si>
    <t>73.57.14</t>
  </si>
  <si>
    <t xml:space="preserve">CAIXA SIFONADA 250 X 172 X 50MM COM TAMPA CEGA (DIÂMETRO X H X DIÂMETRO SAÍDA)</t>
  </si>
  <si>
    <t>73.57.15</t>
  </si>
  <si>
    <t>73.57.21</t>
  </si>
  <si>
    <t xml:space="preserve">RALO SECO QUADRADO PVC COM GRELHA BRANCA 100 X 53 X 40MM</t>
  </si>
  <si>
    <t>73.57.30</t>
  </si>
  <si>
    <t xml:space="preserve">RALO SEMI-HEMISFÉRICO TIPO ABACAXI EM FERRO FUNDIDO DN 50MM</t>
  </si>
  <si>
    <t>73.57.31</t>
  </si>
  <si>
    <t xml:space="preserve">RALO SEMI-HEMISFÉRICO TIPO ABACAXI EM FERRO FUNDIDO DN 75MM</t>
  </si>
  <si>
    <t>73.57.32</t>
  </si>
  <si>
    <t xml:space="preserve">RALO SEMI-HEMISFÉRICO TIPO ABACAXI EM FERRO FUNDIDO DN 100MM</t>
  </si>
  <si>
    <t>73.57.40</t>
  </si>
  <si>
    <t xml:space="preserve">TERMINAL DE VENTILAÇÃO PVC D= 50 MM</t>
  </si>
  <si>
    <t>73.57.42</t>
  </si>
  <si>
    <t>73.57.50</t>
  </si>
  <si>
    <t xml:space="preserve">CAIXA DE DESCARGA EXTERNA ALTA CIFLEX 6L CIPLA OU EQUIVALENTE</t>
  </si>
  <si>
    <t>73.58.01</t>
  </si>
  <si>
    <t xml:space="preserve">BOMBA 1/2HP D= 1 1/4" DANCOR MODELO CAM W-9 TRIFÁSICA OU EQUIVALENTE</t>
  </si>
  <si>
    <t>73.58.02</t>
  </si>
  <si>
    <t xml:space="preserve">BOMBA 1 HP D= 1" DANCOR MODELO CAM W-6 OU EQUIVALENTE</t>
  </si>
  <si>
    <t>73.58.04</t>
  </si>
  <si>
    <t xml:space="preserve">CONJUNTO MOTOBOMBA 3CV 220V TRIFÁSICO MODELO CAM W-16 OU EQUIVALENTE</t>
  </si>
  <si>
    <t>73.58.18</t>
  </si>
  <si>
    <t xml:space="preserve">BOMBA LEVE 1,5CV - 220V - TRIFÁSICO VAZÃO = 250L/MINUTO</t>
  </si>
  <si>
    <t>73.65.01</t>
  </si>
  <si>
    <t xml:space="preserve">CUBA DE EMBUTIR OVAL (49 X 32,5 CM) CELITE/EQUIVALENTE</t>
  </si>
  <si>
    <t>73.65.05</t>
  </si>
  <si>
    <t xml:space="preserve">LAVATÓRIO BRANCO PEQUENO L915 LINHA RAVENA DECA/EQUIVALENTE</t>
  </si>
  <si>
    <t>73.65.07</t>
  </si>
  <si>
    <t xml:space="preserve">LAVATÓRIO SUSPENSO (46,5 X 34 CM) GUARAPARI LOGASA/EQUIVALENTE</t>
  </si>
  <si>
    <t>73.65.09</t>
  </si>
  <si>
    <t xml:space="preserve">CUBA SOBREPOR OVAL (52 X 44,5 CM) CELITE / EQUIVALENTE</t>
  </si>
  <si>
    <t>73.65.11</t>
  </si>
  <si>
    <t xml:space="preserve">LAVATORIO SUSPENSO (41 X 29,5 CM) CELITE / EQUIVALENTE</t>
  </si>
  <si>
    <t>73.65.12</t>
  </si>
  <si>
    <t xml:space="preserve">LAVATÓRIO DE PAREDE CELITE 02007 SAVEIRO/EQUIVALENTE</t>
  </si>
  <si>
    <t>73.65.15</t>
  </si>
  <si>
    <t xml:space="preserve">LAVATÓRIO DE CANTO LINHA IZY L101 DECA/EQUIVALENTE</t>
  </si>
  <si>
    <t>73.65.40</t>
  </si>
  <si>
    <t xml:space="preserve">LAVATÓRIO DE LOUÇA SOBRE COLUNA LINHA VOGUE PLUS/EQUIVALENTE</t>
  </si>
  <si>
    <t>73.65.41</t>
  </si>
  <si>
    <t xml:space="preserve">COLUNA SUSPENSA MÉDIA UNIVERSAL REFCS117 DECA/EQUIVALENTE</t>
  </si>
  <si>
    <t>73.65.42</t>
  </si>
  <si>
    <t xml:space="preserve">COLUNA SUSPENSA REF66201 PARA LAVATÓRIO LINHA FIT CELITE/EQUIVALENTE</t>
  </si>
  <si>
    <t>73.65.45</t>
  </si>
  <si>
    <t xml:space="preserve">LAVATÓRIO REF66006 LINHA FIT CELITE/EQUIVALENTE</t>
  </si>
  <si>
    <t>73.65.55</t>
  </si>
  <si>
    <t xml:space="preserve">LAVATÓRIO DE CANTO COR BRANCA L76 MASTER DECA/EQUIVALENTE</t>
  </si>
  <si>
    <t>73.66.01</t>
  </si>
  <si>
    <t xml:space="preserve">VASO SANITÁRIO CONVENCIONAL BRANCA, AZALEA CELITE/EQUIVALENTE</t>
  </si>
  <si>
    <t>73.66.02</t>
  </si>
  <si>
    <t xml:space="preserve">VASO SANITÁRIO BRANCA INFANTIL CELITE / EQUIVALENTE</t>
  </si>
  <si>
    <t>73.66.03</t>
  </si>
  <si>
    <t xml:space="preserve">VASO SANITÁRIO COM CAIXA ACOPLADA BRANCO CELITE ECO/EQUIVALENTE</t>
  </si>
  <si>
    <t>73.66.04</t>
  </si>
  <si>
    <t xml:space="preserve">VASO SANITÁRIO ESPECIAL DECA P510 SEM ABERTURA/EQUIVALENTE</t>
  </si>
  <si>
    <t>73.66.06</t>
  </si>
  <si>
    <t>73.68.01</t>
  </si>
  <si>
    <t xml:space="preserve">MICTÓRIO SIFONADO LOUÇA BRANCA CELITE/EQUIVALENTE</t>
  </si>
  <si>
    <t>73.68.10</t>
  </si>
  <si>
    <t xml:space="preserve">MICTÓRIO AÇO INOX DESENVOLVIMENTO= 1,00M CHAPA 22</t>
  </si>
  <si>
    <t>73.68.11</t>
  </si>
  <si>
    <t xml:space="preserve">MICTÓRIO AÇO INOX DESENVOLVIMENTO= 1,40M CHAPA 22</t>
  </si>
  <si>
    <t>73.70.01</t>
  </si>
  <si>
    <t xml:space="preserve">CUBA PARA PIA AÇO INOX NÚMERO 1 METALPRESS/EQUIVALENTE</t>
  </si>
  <si>
    <t>73.70.02</t>
  </si>
  <si>
    <t xml:space="preserve">CUBA PARA PIA AÇO INOX NÚMERO 2 METALPRESS/EQUIVALENTE</t>
  </si>
  <si>
    <t>73.71.02</t>
  </si>
  <si>
    <t xml:space="preserve">TANQUE LOUÇA BRANCA 22L COM COLUNA CELITE/EQUIVALENTE</t>
  </si>
  <si>
    <t>73.71.04</t>
  </si>
  <si>
    <t xml:space="preserve">COLUNA PARA TANQUE GRANDE/MÉDIO CELITE/EQUIVALENTE</t>
  </si>
  <si>
    <t>73.71.10</t>
  </si>
  <si>
    <t xml:space="preserve">TANQUE DE AÇO INOXIDÁVEL 1 BOJO 63 X 51CM</t>
  </si>
  <si>
    <t>73.72.03</t>
  </si>
  <si>
    <t xml:space="preserve">BEBEDOURO INOX H= 1,00M A 1,12M ATENDE 80 PESSOAS</t>
  </si>
  <si>
    <t>73.72.06</t>
  </si>
  <si>
    <t xml:space="preserve">BEBEDOURO CONJUGADO EM INOX  ATENDE A 40 PESSOAS</t>
  </si>
  <si>
    <t>73.72.07</t>
  </si>
  <si>
    <t>73.72.50</t>
  </si>
  <si>
    <t xml:space="preserve">FILTRO RAVENA WP 200F, AQUALAR AP200, OU EQUIVALENTE</t>
  </si>
  <si>
    <t>73.72.51</t>
  </si>
  <si>
    <t xml:space="preserve">FILTRO POU230, CARVÃO ATIVADO, VAZÃO NOMINAL 200 L/H</t>
  </si>
  <si>
    <t>73.72.75</t>
  </si>
  <si>
    <t xml:space="preserve">BEBEDOURO, ATENDE 300 PESSOAS, BDF 300 IBBL/EQUIVALENTE</t>
  </si>
  <si>
    <t>73.73.01</t>
  </si>
  <si>
    <t xml:space="preserve">PAPELEIRA DE LOUÇA BRANCA REF602 CELITE/EQUIVALENTE</t>
  </si>
  <si>
    <t>73.73.02</t>
  </si>
  <si>
    <t xml:space="preserve">PORTA TOALHA PARA PAPEL LUXO AURIMAR CROMADO/EQUIVALENTE</t>
  </si>
  <si>
    <t>73.73.05</t>
  </si>
  <si>
    <t xml:space="preserve">SABONETEIRA DE LOUCA BRANCA SEM ALÇA REF604 CELITE/EQUIVALENTE</t>
  </si>
  <si>
    <t>73.73.07</t>
  </si>
  <si>
    <t xml:space="preserve">MEIA SABONETEIRA LOUÇA BRANCA REF604 CELITE/EQUIVALENTE</t>
  </si>
  <si>
    <t>73.73.08</t>
  </si>
  <si>
    <t xml:space="preserve">PORTA SABÃO LÍQUIDO REFSG4001 COLUMBUS/EQUIVALENTE</t>
  </si>
  <si>
    <t>73.73.10</t>
  </si>
  <si>
    <t xml:space="preserve">CABIDE DE LOUÇA BRANCA, DOIS GANCHOS, REF610 CELITE/EQUIVALENTE</t>
  </si>
  <si>
    <t>73.73.15</t>
  </si>
  <si>
    <t xml:space="preserve">ASSENTO PLÁSTICO BRANCO SIMPLES REF 377</t>
  </si>
  <si>
    <t>73.73.16</t>
  </si>
  <si>
    <t xml:space="preserve">CABIDE/GANCHO DE BANHEIRO SIMPLES EM METAL CROMADO REF 37399</t>
  </si>
  <si>
    <t>73.73.17</t>
  </si>
  <si>
    <t>73.73.20</t>
  </si>
  <si>
    <t xml:space="preserve">ASSENTO PLÁSTICO BRANCO MACIO</t>
  </si>
  <si>
    <t>73.73.34</t>
  </si>
  <si>
    <t xml:space="preserve">BANCO ARTICULADO EM AÇO INOX 70 X 45CM - PNE OU EQUIVALENTE REF 36215</t>
  </si>
  <si>
    <t>73.73.35</t>
  </si>
  <si>
    <t xml:space="preserve">BANCO ARTICULADO EM AÇO INOX E PLÁSTICO 70X45CM OU EQUIVALENTE</t>
  </si>
  <si>
    <t>73.80.10</t>
  </si>
  <si>
    <t xml:space="preserve">DESMOLDANTE PARA FORMA DE MADEIRA REF 2692</t>
  </si>
  <si>
    <t>73.80.12</t>
  </si>
  <si>
    <t xml:space="preserve">FITA VEDA ROSCA 1/2" ROLO 50 M</t>
  </si>
  <si>
    <t>73.80.20</t>
  </si>
  <si>
    <t xml:space="preserve">ADESIVO PARA TUBOS DE PVC</t>
  </si>
  <si>
    <t>73.80.21</t>
  </si>
  <si>
    <t xml:space="preserve">SOLUÇÃO LIMPADORA PARA PVC REF 20083</t>
  </si>
  <si>
    <t>73.80.22</t>
  </si>
  <si>
    <t xml:space="preserve">PASTA LUBRIFICANTE PARA TUBOS E CONEXÕES (PACOTE 1 KG)</t>
  </si>
  <si>
    <t>PC</t>
  </si>
  <si>
    <t>73.80.23</t>
  </si>
  <si>
    <t xml:space="preserve">GRAXA LUBRIFICANTE REF 4229</t>
  </si>
  <si>
    <t>73.80.31</t>
  </si>
  <si>
    <t xml:space="preserve">MANGUEIRA DE 15M PARA JARDIM COM BICO,TIGRE OU EQUIVALENTE</t>
  </si>
  <si>
    <t>73.80.35</t>
  </si>
  <si>
    <t xml:space="preserve">MANGOTE ESPIRAFLEX PARA BOMBA D= 2" COR LARANJA</t>
  </si>
  <si>
    <t>73.80.36</t>
  </si>
  <si>
    <t xml:space="preserve">MANGOTE ESPIRAFLEX PARA BOMBA D= 3" COR LARANJA</t>
  </si>
  <si>
    <t>73.80.40</t>
  </si>
  <si>
    <t xml:space="preserve">MANGUEIRA PLÁSTICA PARA GAS D= 3/8" X 1,20M</t>
  </si>
  <si>
    <t>74.01.01</t>
  </si>
  <si>
    <t xml:space="preserve">ELETRODUTO DE PVC RÍGIDO ROSCÁVEL DE 1/2 ", SEM LUVA REF 2673</t>
  </si>
  <si>
    <t>74.01.02</t>
  </si>
  <si>
    <t xml:space="preserve">ELETRODUTO DE PVC RÍGIDO ROSCÁVEL DE 3/4 ", SEM LUVA REF 2674</t>
  </si>
  <si>
    <t>74.01.03</t>
  </si>
  <si>
    <t xml:space="preserve">ELETRODUTO DE PVC RÍGIDO ROSCÁVEL DE 1 ", SEM LUVA REF 2685</t>
  </si>
  <si>
    <t>74.01.04</t>
  </si>
  <si>
    <t xml:space="preserve">ELETRODUTO DE PVC RÍGIDO ROSCÁVEL DE 1 1/4 ", SEM LUVA REF 2684</t>
  </si>
  <si>
    <t>74.01.13</t>
  </si>
  <si>
    <t xml:space="preserve">ELETRODUTO PVC FLEXÍVEL CORRUGADO, COR AMARELA, DE 20 MM (1/2") REF 2689</t>
  </si>
  <si>
    <t>74.01.14</t>
  </si>
  <si>
    <t xml:space="preserve">ELETRODUTO PVC FLEXÍVEL CORRUGADO, COR AMARELA, DE 25 MM (3/4") REF 2688</t>
  </si>
  <si>
    <t>74.01.15</t>
  </si>
  <si>
    <t xml:space="preserve">ELETRODUTO PVC FLEXÍVEL CORRUGADO, COR AMARELA, DE 32 MM (1") REF 2690</t>
  </si>
  <si>
    <t>74.01.20</t>
  </si>
  <si>
    <t xml:space="preserve">ELETRODUTO PVC FLEXÍVEL CORRUGADO, REFORÇADO, COR LARANJA, DE 20 MM (1/2") REF 39243</t>
  </si>
  <si>
    <t>74.01.21</t>
  </si>
  <si>
    <t xml:space="preserve">ELETRODUTO PVC FLEXÍVEL CORRUGADO, REFORÇADO, COR LARANJA, DE 25 MM (3/4") REF 39244</t>
  </si>
  <si>
    <t>74.01.22</t>
  </si>
  <si>
    <t xml:space="preserve">ELETRODUTO PVC FLEXÍVEL CORRUGADO, REFORÇADO, COR LARANJA, DE 32 MM (1") REF 39245</t>
  </si>
  <si>
    <t>74.01.23</t>
  </si>
  <si>
    <t xml:space="preserve">ELETRODUTO PEAD FLEXÍVEL CORRUGADO, 32 MM (1") REF 44090</t>
  </si>
  <si>
    <t>74.01.24</t>
  </si>
  <si>
    <t xml:space="preserve">ELETRODUTO PEAD FLEXÍVEL CORRUGADO, 40MM (1 1/4") REF 39247</t>
  </si>
  <si>
    <t>74.01.25</t>
  </si>
  <si>
    <t xml:space="preserve">ELETRODUTO PEAD FLEXÍVEL PAREDE SIMPLES, CORRUGAÇÃO HELICOIDAL, COR PRETA, COM SONDA, DE 1 1/2", PARA CABEAMENTO SUBTERRÂNEO REF 39246</t>
  </si>
  <si>
    <t>74.01.26</t>
  </si>
  <si>
    <t xml:space="preserve">ELETRODUTO PEAD FLEXÍVEL PAREDE SIMPLES, CORRUGAÇÃO HELICOIDAL, COR PRETA, COM SONDA, DE 2", PARA CABEAMENTO SUBTERRÂNEO REF 2446</t>
  </si>
  <si>
    <t>74.01.27</t>
  </si>
  <si>
    <t xml:space="preserve">ELETRODUTO PEAD FLEXÍVEL PAREDE SIMPLES, CORRUGAÇÃO HELICOIDAL, COR PRETA, COM SONDA, DE 3", PARA CABEAMENTO SUBTERRÂNEO REF 2442</t>
  </si>
  <si>
    <t>74.01.28</t>
  </si>
  <si>
    <t xml:space="preserve">ELETRODUTO PEAD FLEXÍVEL PAREDE SIMPLES, CORRUGAÇÃO HELICOIDAL, COR PRETA, COM SONDA, DE 4", PARA CABEAMENTO SUBTERRÂNEO REF 39248</t>
  </si>
  <si>
    <t>74.02.12</t>
  </si>
  <si>
    <t xml:space="preserve">ELETRODUTO GALVANIZADO À QUENTE, PESADO, PAREDE 2,65MM, 1"</t>
  </si>
  <si>
    <t>74.02.13</t>
  </si>
  <si>
    <t xml:space="preserve">ELETRODUTO GALVANIZADO À QUENTE, PESADO, PAREDE 2,65MM, 1 1/4"</t>
  </si>
  <si>
    <t>74.02.14</t>
  </si>
  <si>
    <t xml:space="preserve">ELETRODUTO GALVANIZADO À QUENTE, PESADO, PAREDE 3,00MM, 1 1/2"</t>
  </si>
  <si>
    <t>74.02.15</t>
  </si>
  <si>
    <t xml:space="preserve">ELETRODUTO GALVANIZADO À QUENTE, PESADO, PAREDE 3,00MM, 2"</t>
  </si>
  <si>
    <t>74.02.16</t>
  </si>
  <si>
    <t xml:space="preserve">ELETRODUTO GALVANIZADO À QUENTE, PESADO, PAREDE 3,35MM, 2 1/2"</t>
  </si>
  <si>
    <t>74.02.18</t>
  </si>
  <si>
    <t xml:space="preserve">ELETRODUTO DE PVC RÍGIDO SOLDÁVEL, CLASSE B, DE 20 MM (1/2") REF 2676</t>
  </si>
  <si>
    <t>74.02.19</t>
  </si>
  <si>
    <t xml:space="preserve">ELETRODUTO DE PVC RÍGIDO SOLDÁVEL, CLASSE B, DE 25 MM (3/4") REF 2678</t>
  </si>
  <si>
    <t>74.02.20</t>
  </si>
  <si>
    <t xml:space="preserve">ELETRODUTO DE PVC RÍGIDO SOLDÁVEL, CLASSE B, DE 32 MM (1") REF 2679</t>
  </si>
  <si>
    <t>74.02.21</t>
  </si>
  <si>
    <t xml:space="preserve">ELETRODUTO RÍGIDO EM AÇO ZINCADO OU GALVANIZADO, PESADO, DN 3/4"</t>
  </si>
  <si>
    <t>74.02.22</t>
  </si>
  <si>
    <t xml:space="preserve">ELETRODUTO RÍGIDO EM AÇO ZINCADO OU GALVANIZADO, PESADO, DN 1"</t>
  </si>
  <si>
    <t>74.02.23</t>
  </si>
  <si>
    <t xml:space="preserve">ELETRODUTO RÍGIDO EM AÇO ZINCADO OU GALVANIZADO, PESADO, DN 1 1/4"</t>
  </si>
  <si>
    <t>74.02.24</t>
  </si>
  <si>
    <t xml:space="preserve">ELETRODUTO RÍGIDO EM AÇO ZINCADO OU GALVANIZADO, PESADO, DN 1 1/2"</t>
  </si>
  <si>
    <t>74.03.01</t>
  </si>
  <si>
    <t xml:space="preserve">ELETROCALHA GALVANIZADA PERFURADA CH.24 SEM TAMPA 100X50 MM</t>
  </si>
  <si>
    <t>74.03.07</t>
  </si>
  <si>
    <t xml:space="preserve">ELETROCALHA GALVANIZADA PERFURADA CH.24 SEM TAMPA 200X50 MM</t>
  </si>
  <si>
    <t>74.03.08</t>
  </si>
  <si>
    <t xml:space="preserve">ELETROCALHA GALVANIZADA PERFURADA CH.24 SEM TAMPA 400X50 MM</t>
  </si>
  <si>
    <t>74.03.11</t>
  </si>
  <si>
    <t xml:space="preserve">PERFILADO PERFURADO DUPLO 38 X 76 MM, CHAPA 22 REF 39029</t>
  </si>
  <si>
    <t>74.04.01</t>
  </si>
  <si>
    <t xml:space="preserve">TAMPA DE ENCAIXE PARA ELETROCALHA DE 100MM</t>
  </si>
  <si>
    <t>74.04.05</t>
  </si>
  <si>
    <t xml:space="preserve">TAMPA DE ENCAIXE PARA ELETROCALHA DE 200MM</t>
  </si>
  <si>
    <t>74.04.06</t>
  </si>
  <si>
    <t xml:space="preserve">TAMPA DE ENCAIXE PARA ELETROCALHA DE 400MM</t>
  </si>
  <si>
    <t>74.04.11</t>
  </si>
  <si>
    <t xml:space="preserve">TAMPA PARA CURVA HORIZONTAL 90° PARA ELETROCALHA DE 100 MM</t>
  </si>
  <si>
    <t>74.04.15</t>
  </si>
  <si>
    <t xml:space="preserve">TAMPA PARA CURVA HORIZONTAL 90° PARA ELETROCALHA DE 200MM</t>
  </si>
  <si>
    <t>74.04.16</t>
  </si>
  <si>
    <t xml:space="preserve">TAMPA PARA CURVA HORIZONTAL 90° PARA ELETROCALHA DE 400MM</t>
  </si>
  <si>
    <t>74.04.23</t>
  </si>
  <si>
    <t xml:space="preserve">TAMPA PARA DERIVAÇÃO EM TÊ HORIZONTAL 90° PARA  ELETROCALHA DE 100MM</t>
  </si>
  <si>
    <t>74.04.27</t>
  </si>
  <si>
    <t xml:space="preserve">TAMPA PARA DERIVAÇÃO EM TÊ HORIZONTAL 90° PARA  ELETROCALHA DE 200MM</t>
  </si>
  <si>
    <t>74.04.28</t>
  </si>
  <si>
    <t xml:space="preserve">TAMPA PARA DERIVAÇÃO EM TÊ HORIZONTAL 90° PARA  ELETROCALHA DE 400MM</t>
  </si>
  <si>
    <t>74.04.30</t>
  </si>
  <si>
    <t xml:space="preserve">VERGALHÃO DE AÇO ROSCA TOTAL D=1/4" L=3000MM REF 39996</t>
  </si>
  <si>
    <t>74.04.40</t>
  </si>
  <si>
    <t xml:space="preserve">CURVA HORIZONTAL 90° GALVANIZADA PARA ELETROCALHA 100X50MM REF 43920</t>
  </si>
  <si>
    <t>74.04.46</t>
  </si>
  <si>
    <t xml:space="preserve">CURVA OU COTOVELO HORIZONTAL OU VERTICAL 90° GALVANIZADA PARA ELETROCALHA 200X50MM</t>
  </si>
  <si>
    <t>74.04.47</t>
  </si>
  <si>
    <t xml:space="preserve">CURVA OU COTOVELO HORIZONTAL OU VERTICAL 90° GALVANIZADA PARA ELETROCALHA 400X50MM</t>
  </si>
  <si>
    <t>74.04.56</t>
  </si>
  <si>
    <t xml:space="preserve">DERIVAÇÃO EM TÊ HORIZONTAL 90º GALVANIZADA PARA ELETROCALHA 100X50 MM</t>
  </si>
  <si>
    <t>74.04.62</t>
  </si>
  <si>
    <t xml:space="preserve">DERIVAÇÃO EM TÊ HORIZONTAL 90º GALVANIZADA PARA ELETROCALHA 200X50 MM</t>
  </si>
  <si>
    <t>74.04.63</t>
  </si>
  <si>
    <t xml:space="preserve">DERIVAÇÃO EM TÊ HORIZONTAL 90º GALVANIZADA PARA ELETROCALHA 400X50 MM</t>
  </si>
  <si>
    <t>74.04.85</t>
  </si>
  <si>
    <t xml:space="preserve">TALA RETA PARA EMENDA DE ELETROCALHA 50MM</t>
  </si>
  <si>
    <t>74.04.88</t>
  </si>
  <si>
    <t xml:space="preserve">EMENDA LISA PARA ELETROCALHA, 100X50MM (LXH)</t>
  </si>
  <si>
    <t>74.04.89</t>
  </si>
  <si>
    <t xml:space="preserve">EMENDA LISA PARA ELETROCALHA, 200X50MM (LXH)</t>
  </si>
  <si>
    <t>74.04.91</t>
  </si>
  <si>
    <t xml:space="preserve">EMENDA LISA PARA ELETROCALHA, 400X50MM (LXH)</t>
  </si>
  <si>
    <t>74.05.30</t>
  </si>
  <si>
    <t xml:space="preserve">PARAFUSO CABEÇA LENTILHA AUTOTRAVANTE 5/16"X1/2"</t>
  </si>
  <si>
    <t>74.05.31</t>
  </si>
  <si>
    <t xml:space="preserve">ARRUELA LISA 5/16"</t>
  </si>
  <si>
    <t>74.05.32</t>
  </si>
  <si>
    <t xml:space="preserve">PORCA SEXTAVADA 5/16"</t>
  </si>
  <si>
    <t>74.05.39</t>
  </si>
  <si>
    <t xml:space="preserve">PORCA SEXTAVADA 1/4" REF 39997</t>
  </si>
  <si>
    <t>74.05.42</t>
  </si>
  <si>
    <t xml:space="preserve">ARRUELA LISA 5/8" REF 11267</t>
  </si>
  <si>
    <t>74.08.04</t>
  </si>
  <si>
    <t xml:space="preserve">CAIXA DE LUZ 4" X 2" EM AÇO ESMALTADA</t>
  </si>
  <si>
    <t>74.08.06</t>
  </si>
  <si>
    <t xml:space="preserve">CAIXA DE LUZ 4" X 4" EM AÇO ESMALTADA</t>
  </si>
  <si>
    <t>74.08.08</t>
  </si>
  <si>
    <t xml:space="preserve">CAIXA DE PASSAGEM OCTOGONAL 4" X 4", EM AÇO ESMALTADA, COM FUNDO MÓVEL SIMPLES REF 10569</t>
  </si>
  <si>
    <t>74.08.14</t>
  </si>
  <si>
    <t xml:space="preserve">CAIXA DE PASSAGEM NÚMERO 2, DE EMBUTIR, PADRÃO TELEBRÁS, DIMENSÕES 20 X 20 X 12 CM, EM CHAPA DE AÇO GALVANIZADO</t>
  </si>
  <si>
    <t>74.08.16</t>
  </si>
  <si>
    <t xml:space="preserve">CAIXA DE PASSAGEM NÚMERO 3, DE EMBUTIR, PADRÃO TELEBRÁS, DIMENSÕES 40 X 40 X 12 CM, EM CHAPA DE AÇO GALVANIZADO</t>
  </si>
  <si>
    <t>74.08.17</t>
  </si>
  <si>
    <t xml:space="preserve">CAIXA DE PASSAGEM NÚMERO 4, DE SOBREPOR, PADRÃO TELEBRÁS, DIMENSÕES 60 X 60 X 12 CM, EM CHAPA DE AÇO GALVANIZADO</t>
  </si>
  <si>
    <t>74.08.18</t>
  </si>
  <si>
    <t xml:space="preserve">CAIXA DE PASSAGEM NÚMERO 5, DE SOBREPOR, PADRÃO TELEBRÁS, DIMENSÕES 80 X 80 X 12 CM, EM CHAPA DE AÇO GALVANIZADO</t>
  </si>
  <si>
    <t>74.08.19</t>
  </si>
  <si>
    <t xml:space="preserve">TAMPÃO FOFO SIMPLES, CLASSE A15 CARGA MÁXIMA 1,5 T, 550 X 1100MM, REDE TELEFONE REF 11299</t>
  </si>
  <si>
    <t>74.08.20</t>
  </si>
  <si>
    <t xml:space="preserve">TAMPÃO FOFO SIMPLES COM BASE, CLASSE A15 CARGA MÁXIMA 1,5 T, 400 X 600MM, REDE TELEFONE REF 14112</t>
  </si>
  <si>
    <t>74.08.21</t>
  </si>
  <si>
    <t xml:space="preserve">CAIXA OCTOGONAL FUNDO MÓVEL EM PVC 4" X 4" AMARELA PARA ELETRODUTO FLEXÍVEL CORRUGADO REF 12001</t>
  </si>
  <si>
    <t>74.08.23</t>
  </si>
  <si>
    <t xml:space="preserve">CAIXA DE PASSAGEM EM PVC 4" X 2" AMARELA PARA ELETRODUTO FLEXÍVEL CORRUGADO</t>
  </si>
  <si>
    <t>74.08.26</t>
  </si>
  <si>
    <t xml:space="preserve">CAIXA DE PASSAGEM EM PVC 4" X 4" AMARELA PARA ELETRODUTO FLEXÍVEL CORRUGADO</t>
  </si>
  <si>
    <t>74.08.29</t>
  </si>
  <si>
    <t xml:space="preserve">CAIXA ZC PRÉ-MOLDADA DE CONCRETO - CEMIG</t>
  </si>
  <si>
    <t>74.08.31</t>
  </si>
  <si>
    <t xml:space="preserve">CAIXA PADRÃO CEMIG PARA MEDIDOR POLIFÁSICO E DISJUNTOR 46 X 35 X 21 CM-2 OU EQUIVALENTE REF 39809</t>
  </si>
  <si>
    <t>74.08.33</t>
  </si>
  <si>
    <t xml:space="preserve">CAIXA P20(20X20cm) DE FERRO FUNDIDO COM TAMPA PARA TELEFONE REF 11250</t>
  </si>
  <si>
    <t>74.08.35</t>
  </si>
  <si>
    <t xml:space="preserve">CAIXA DE PASSAGEM, EMBUTIR 20X20X09CM CPE-20 OU EQUIVALENTE</t>
  </si>
  <si>
    <t>74.08.36</t>
  </si>
  <si>
    <t xml:space="preserve">CAIXA DE PASSAGEM, EMBUTIR 30X30X12CM CPE-30 OU EQUIVALENTE</t>
  </si>
  <si>
    <t>74.08.40</t>
  </si>
  <si>
    <t xml:space="preserve">CAIXA PADRÃO CEMIG PARA MEDIDOR POLIFÁSICO E DISJUNTOR 55 X 60 X 24 CM-3 OU EQUIVALENTE</t>
  </si>
  <si>
    <t>74.08.43</t>
  </si>
  <si>
    <t xml:space="preserve">CAIXA DE PASSAGEM EM ALUMÍNIO PARA PISO 200X200X100mm</t>
  </si>
  <si>
    <t>74.08.44</t>
  </si>
  <si>
    <t xml:space="preserve">CAIXA DE PASSAGEM EM ALUMÍNIO PARA PISO 300 X 300 X 120MM</t>
  </si>
  <si>
    <t>74.08.50</t>
  </si>
  <si>
    <t xml:space="preserve">TAMPA E ARO DE FERRO FUNDIDO LEVE PARA CAIXA ZA (PASSEIO) - CEMIG</t>
  </si>
  <si>
    <t>74.08.51</t>
  </si>
  <si>
    <t xml:space="preserve">TAMPA E ARO DE FERRO FUNDIDO LEVE PARA CAIXA ZB (PASSEIO) - CEMIG</t>
  </si>
  <si>
    <t>74.08.52</t>
  </si>
  <si>
    <t xml:space="preserve">TAMPA E ARO DE FERRO FUNDIDO LEVE PARA CAIXA ZC (PASSEIO) - CEMIG</t>
  </si>
  <si>
    <t>74.08.76</t>
  </si>
  <si>
    <t xml:space="preserve">CAIXA PARA TELEFONE NÚMERO 6 EM AÇO 120 X 120 X 12CM</t>
  </si>
  <si>
    <t>74.09.02</t>
  </si>
  <si>
    <t xml:space="preserve">QUADRO DE DISTRIBUIÇÃO EMBUTIR 6UL/8DIN PVC SEM BARRAMENTO REF 39800</t>
  </si>
  <si>
    <t>74.09.03</t>
  </si>
  <si>
    <t xml:space="preserve">QUADRO DE DISTRIBUIÇÃO EMBUTIR 12UL/16DIN PVC SEM BARRAMENTO REF 39796</t>
  </si>
  <si>
    <t>74.09.22</t>
  </si>
  <si>
    <t xml:space="preserve">QUADRO DE FORÇA PARA MOTOR DE 1,5CV 220V TRIFÁSICO</t>
  </si>
  <si>
    <t>74.09.23</t>
  </si>
  <si>
    <t xml:space="preserve">QUADRO DE DISTRIBUIÇÃO COM BARRAMENTO TRIFÁSICO, DE EMBUTIR, EM CHAPA DE AÇO GALVANIZADO, PARA 18 DISJUNTORES DIN, 100 A REF 13395</t>
  </si>
  <si>
    <t>74.09.51</t>
  </si>
  <si>
    <t xml:space="preserve">QUADRO DE FORÇA PARA MOTOR 3CV 220V TRIFÁSICO</t>
  </si>
  <si>
    <t>74.10.22</t>
  </si>
  <si>
    <t xml:space="preserve">DISJUNTOR TERMOMAGNÉTICO TIPO NEMA, MONOPOLAR 40A, TENSÃO MÁXIMA DE 240V REF 2386</t>
  </si>
  <si>
    <t>74.10.23</t>
  </si>
  <si>
    <t xml:space="preserve">DISJUNTOR TERMOMAGNÉTICO TIPO NEMA, MONOPOLAR 70A, TENSÃO MÁXIMA DE 240V REF 34689</t>
  </si>
  <si>
    <t>74.10.24</t>
  </si>
  <si>
    <t xml:space="preserve">DISJUNTOR TERMOMAGNÉTICO TIPO NEMA, BIPOLAR 40A, TENSÃO MÁXIMA DE 240V</t>
  </si>
  <si>
    <t>74.10.25</t>
  </si>
  <si>
    <t xml:space="preserve">DISJUNTOR TERMOMAGNÉTICO TIPO NEMA, BIPOLAR 60A, TENSÃO MÁXIMA DE 240V</t>
  </si>
  <si>
    <t>74.10.26</t>
  </si>
  <si>
    <t xml:space="preserve">DISJUNTOR TERMOMAGNÉTICO TIPO NEMA, TRIPOLAR 40A, TENSÃO MÁXIMA DE 240V</t>
  </si>
  <si>
    <t>74.10.27</t>
  </si>
  <si>
    <t xml:space="preserve">DISJUNTOR TERMOMAGNÉTICO TIPO NEMA, TRIPOLAR 60A, TENSÃO MÁXIMA DE 240V</t>
  </si>
  <si>
    <t>74.10.28</t>
  </si>
  <si>
    <t xml:space="preserve">DISJUNTOR TERMOMAGNÉTICO TIPO NEMA, TRIPOLAR 70A, TENSÃO MÁXIMA DE 240V</t>
  </si>
  <si>
    <t>74.10.29</t>
  </si>
  <si>
    <t xml:space="preserve">DISJUNTOR TERMOMAGNÉTICO TIPO NEMA, TRIPOLAR 100A, TENSÃO MÁXIMA DE 240V</t>
  </si>
  <si>
    <t>74.10.30</t>
  </si>
  <si>
    <t xml:space="preserve">DISJUNTOR TERMOMAGNÉTICO TIPO NEMA, TRIPOLAR 120A, TENSÃO MÁXIMA DE 240V</t>
  </si>
  <si>
    <t>74.10.31</t>
  </si>
  <si>
    <t xml:space="preserve">DISJUNTOR TERMOMAGNÉTICO TIPO NEMA, TRIPOLAR 150A, TENSÃO MÁXIMA DE 240V</t>
  </si>
  <si>
    <t>74.10.32</t>
  </si>
  <si>
    <t xml:space="preserve">DISJUNTOR TERMOMAGNÉTICO TIPO NEMA, TRIPOLAR 175A, TENSÃO MÁXIMA DE 240V</t>
  </si>
  <si>
    <t>74.10.33</t>
  </si>
  <si>
    <t xml:space="preserve">DISJUNTOR TERMOMAGNÉTICO TIPO NEMA, TRIPOLAR 200A, TENSÃO MÁXIMA DE 240V</t>
  </si>
  <si>
    <t>74.10.34</t>
  </si>
  <si>
    <t xml:space="preserve">DISJUNTOR TERMOMAGNÉTICO TIPO DIN, MONOPOLAR 10A, CURVA B, TENSÃO MÁXIMA DE 240V REF 34653</t>
  </si>
  <si>
    <t>74.10.35</t>
  </si>
  <si>
    <t xml:space="preserve">DISJUNTOR TERMOMAGNÉTICO TIPO DIN, MONOPOLAR 16A, CURVA B, TENSÃO MÁXIMA DE 240V REF 34653</t>
  </si>
  <si>
    <t>74.10.36</t>
  </si>
  <si>
    <t xml:space="preserve">DISJUNTOR TERMOMAGNÉTICO TIPO DIN, MONOPOLAR 20A, CURVA B, TENSÃO MÁXIMA DE 240V REF 34653</t>
  </si>
  <si>
    <t>74.10.37</t>
  </si>
  <si>
    <t xml:space="preserve">DISJUNTOR TERMOMAGNÉTICO TIPO DIN, MONOPOLAR 25A, CURVA B, TENSÃO MÁXIMA DE 240V REF 34653</t>
  </si>
  <si>
    <t>74.10.38</t>
  </si>
  <si>
    <t xml:space="preserve">DISJUNTOR TERMOMAGNÉTICO TIPO DIN, MONOPOLAR 32A, CURVA B, TENSÃO MÁXIMA DE 240V REF 34653</t>
  </si>
  <si>
    <t>74.10.39</t>
  </si>
  <si>
    <t xml:space="preserve">DISJUNTOR TERMOMAGNÉTICO TIPO DIN, MONOPOLAR 40A, CURVA B, TENSÃO MÁXIMA DE 240V REF 34686</t>
  </si>
  <si>
    <t>74.10.40</t>
  </si>
  <si>
    <t xml:space="preserve">DISJUNTOR TERMOMAGNÉTICO TIPO DIN, MONOPOLAR 50A, CURVA B, TENSÃO MÁXIMA DE 240V REF 34686</t>
  </si>
  <si>
    <t>74.10.41</t>
  </si>
  <si>
    <t xml:space="preserve">DISJUNTOR TERMOMAGNÉTICO TIPO DIN, MONOPOLAR 63A, CURVA B, TENSÃO MÁXIMA DE 240V REF 34688</t>
  </si>
  <si>
    <t>74.10.42</t>
  </si>
  <si>
    <t xml:space="preserve">DISJUNTOR TERMOMAGNÉTICO TIPO DIN, BIPOLAR 10A, CURVA B, TENSÃO MÁXIMA DE 240V REF 34616</t>
  </si>
  <si>
    <t>74.10.43</t>
  </si>
  <si>
    <t xml:space="preserve">DISJUNTOR TERMOMAGNÉTICO TIPO DIN, BIPOLAR 16A, CURVA B, TENSÃO MÁXIMA DE 240V REF 34616</t>
  </si>
  <si>
    <t>74.10.44</t>
  </si>
  <si>
    <t xml:space="preserve">DISJUNTOR TERMOMAGNÉTICO TIPO DIN, BIPOLAR 20A, CURVA B, TENSÃO MÁXIMA DE 240V REF 34616</t>
  </si>
  <si>
    <t>74.10.45</t>
  </si>
  <si>
    <t xml:space="preserve">DISJUNTOR TERMOMAGNÉTICO TIPO DIN, BIPOLAR 25A, CURVA B, TENSÃO MÁXIMA DE 240V REF 34616</t>
  </si>
  <si>
    <t>74.10.46</t>
  </si>
  <si>
    <t xml:space="preserve">DISJUNTOR TERMOMAGNÉTICO TIPO DIN, BIPOLAR 32A, CURVA B, TENSÃO MÁXIMA DE 240V REF 34616</t>
  </si>
  <si>
    <t>74.10.47</t>
  </si>
  <si>
    <t xml:space="preserve">DISJUNTOR TERMOMAGNÉTICO TIPO DIN, BIPOLAR 40A, CURVA B, TENSÃO MÁXIMA DE 240V REF 34623</t>
  </si>
  <si>
    <t>74.10.48</t>
  </si>
  <si>
    <t xml:space="preserve">DISJUNTOR TERMOMAGNÉTICO TIPO DIN, BIPOLAR 50A, CURVA B, TENSÃO MÁXIMA DE 240V REF 34623</t>
  </si>
  <si>
    <t>74.10.49</t>
  </si>
  <si>
    <t xml:space="preserve">DISJUNTOR TERMOMAGNÉTICO TIPO DIN, BIPOLAR 63A, CURVA B, TENSÃO MÁXIMA DE 240V REF 34628</t>
  </si>
  <si>
    <t>74.10.54</t>
  </si>
  <si>
    <t xml:space="preserve">INTERRUPTOR DIFERENCIAL RESIDUAL 25A-30mA, BIPOLAR</t>
  </si>
  <si>
    <t>74.10.55</t>
  </si>
  <si>
    <t xml:space="preserve">INTERRUPTOR DIFERENCIAL RESIDUAL 40A-30mA, BIPOLAR</t>
  </si>
  <si>
    <t>74.10.56</t>
  </si>
  <si>
    <t xml:space="preserve">DISJUNTOR TERMOMAGNÉTICO TIPO DIN, TRIPOLAR 10A, CURVA B, TENSÃO MÁXIMA DE 240V  REF 34709</t>
  </si>
  <si>
    <t>74.10.57</t>
  </si>
  <si>
    <t xml:space="preserve">DISJUNTOR TERMOMAGNÉTICO TIPO DIN, TRIPOLAR 16A, CURVA B, TENSÃO MÁXIMA DE 240V  REF 34709</t>
  </si>
  <si>
    <t>74.10.58</t>
  </si>
  <si>
    <t xml:space="preserve">DISJUNTOR TERMOMAGNÉTICO TIPO DIN, TRIPOLAR 20A, CURVA B, TENSÃO MÁXIMA DE 240V  REF 34709</t>
  </si>
  <si>
    <t>74.10.59</t>
  </si>
  <si>
    <t xml:space="preserve">DISJUNTOR TERMOMAGNÉTICO TIPO DIN, TRIPOLAR 25A, CURVA B, TENSÃO MÁXIMA DE 240V  REF 34709</t>
  </si>
  <si>
    <t>74.10.60</t>
  </si>
  <si>
    <t xml:space="preserve">DISJUNTOR TERMOMAGNÉTICO TIPO DIN, TRIPOLAR 32A, CURVA B, TENSÃO MÁXIMA DE 240V  REF 34709</t>
  </si>
  <si>
    <t>74.10.61</t>
  </si>
  <si>
    <t xml:space="preserve">DISJUNTOR TERMOMAGNÉTICO TIPO DIN, TRIPOLAR 40A, CURVA B, TENSÃO MÁXIMA DE 240V  REF 34709</t>
  </si>
  <si>
    <t>74.10.62</t>
  </si>
  <si>
    <t xml:space="preserve">DISJUNTOR TERMOMAGNÉTICO TIPO DIN, TRIPOLAR 50A, CURVA B, TENSÃO MÁXIMA DE 240V  REF 34709</t>
  </si>
  <si>
    <t>74.10.63</t>
  </si>
  <si>
    <t xml:space="preserve">DISJUNTOR TERMOMAGNÉTICO TIPO DIN, TRIPOLAR 63A, CURVA B, TENSÃO MÁXIMA DE 240V  REF 34714</t>
  </si>
  <si>
    <t>74.12.39</t>
  </si>
  <si>
    <t xml:space="preserve">CHAVE MAGNÉTICA EXTERNA 1 X 30 A MODELO6904 TECNOWATT/EQUIVALENTE</t>
  </si>
  <si>
    <t>74.12.40</t>
  </si>
  <si>
    <t xml:space="preserve">CHAVE MAGNÉTICA EXTERNA 1 X 50A MODELO6905 TECNOWATT/EQUIVALENTE</t>
  </si>
  <si>
    <t>74.12.41</t>
  </si>
  <si>
    <t xml:space="preserve">CHAVE MAGNÉTICA EXTERNA 2 X 30A MODELO6906 TECNOWATT/EQUIVALENTE</t>
  </si>
  <si>
    <t>74.13.26</t>
  </si>
  <si>
    <t xml:space="preserve">RELÉ FOTOELÉTRICO INTERNO E EXTERNO BIVOLT 1000 W, DE CONECTOR, SEM BASE</t>
  </si>
  <si>
    <t>74.13.27</t>
  </si>
  <si>
    <t xml:space="preserve">RELÉ FOTOELÉTRICO 1800VA RM-10 220V</t>
  </si>
  <si>
    <t>74.13.28</t>
  </si>
  <si>
    <t xml:space="preserve">BASE PARA RELÉ COM SUPORTE METÁLICO</t>
  </si>
  <si>
    <t>74.13.49</t>
  </si>
  <si>
    <t xml:space="preserve">CABO DE COBRE, RÍGIDO, CLASSE 2, ISOLAÇÃO EM PVC/A, ANTICHAMA BWF-B, 1 CONDUTOR, 450/750V, SEÇÃO NOMINAL 150MM2 REF 990</t>
  </si>
  <si>
    <t>74.13.50</t>
  </si>
  <si>
    <t xml:space="preserve">CABO DE COBRE, RÍGIDO, CLASSE 2, ISOLAÇÃO EM PVC/A, ANTICHAMA BWF-B, 1 CONDUTOR, 450/750V, SEÇÃO NOMINAL 185MM2</t>
  </si>
  <si>
    <t>74.13.51</t>
  </si>
  <si>
    <t xml:space="preserve">CABO DE COBRE, RÍGIDO, CLASSE 2, ISOLAÇÃO EM PVC/A, ANTICHAMA BWF-B, 1 CONDUTOR, 450/750V, SEÇÃO NOMINAL 240MM2 REF 991</t>
  </si>
  <si>
    <t>74.14.04</t>
  </si>
  <si>
    <t xml:space="preserve">FIO DE COBRE, SÓLIDO, CLASSE 1, ISOLAÇÃO EM PVC/A, ANTICHAMA BWF-B, 450/750V, SEÇÃO NOMINAL 1,5MM2 REF 938</t>
  </si>
  <si>
    <t>74.14.05</t>
  </si>
  <si>
    <t xml:space="preserve">FIO DE COBRE, SÓLIDO, CLASSE 1, ISOLAÇÃO EM PVC/A, ANTICHAMA BWF-B, 450/750V, SEÇÃO NOMINAL 2,5MM2 REF 939</t>
  </si>
  <si>
    <t>74.14.06</t>
  </si>
  <si>
    <t xml:space="preserve">FIO DE COBRE, SÓLIDO, CLASSE 1, ISOLAÇÃO EM PVC/A, ANTICHAMA BWF-B, 450/750V, SEÇÃO NOMINAL 4MM2 REF 944</t>
  </si>
  <si>
    <t>74.14.07</t>
  </si>
  <si>
    <t xml:space="preserve">FIO DE COBRE, SÓLIDO, CLASSE 1, ISOLAÇÃO EM PVC/A, ANTICHAMA BWF-B, 450/750V, SEÇÃO NOMINAL 6MM2 REF 940</t>
  </si>
  <si>
    <t>74.14.08</t>
  </si>
  <si>
    <t xml:space="preserve">FIO DE COBRE, SÓLIDO, CLASSE 1, ISOLAÇÃO EM PVC/A, ANTICHAMA BWF-B, 450/750V, SEÇÃO NOMINAL 10MM2 REF 937</t>
  </si>
  <si>
    <t>74.14.11</t>
  </si>
  <si>
    <t xml:space="preserve">FIO TELEFÔNICO INTERNO (FI) EM COBRE ESTANHADO, ISOLAÇÃO EM PVC ANTICHAMA, 2 CONDUTORES DE 0,6MM</t>
  </si>
  <si>
    <t>74.16.01</t>
  </si>
  <si>
    <t xml:space="preserve">CABO DE COBRE, FLEXÍVEL, CLASSE 4 OU 5, ISOLAÇÃO EM PVC/A, ANTICHAMA BWF-B, 1 CONDUTOR, 450/750V, SEÇÃO NOMINAL 1,5MM2 REF 1013</t>
  </si>
  <si>
    <t>74.16.02</t>
  </si>
  <si>
    <t xml:space="preserve">CABO DE COBRE, FLEXÍVEL, CLASSE 4 OU 5, ISOLAÇÃO EM PVC/A, ANTICHAMA BWF-B, 1 CONDUTOR, 450/750V, SEÇÃO NOMINAL 2,5MM2 REF 1014</t>
  </si>
  <si>
    <t>74.16.03</t>
  </si>
  <si>
    <t xml:space="preserve">CABO DE COBRE, FLEXÍVEL, CLASSE 4 OU 5, ISOLAÇÃO EM PVC/A, ANTICHAMA BWF-B, 1 CONDUTOR, 450/750V, SEÇÃO NOMINAL 4MM2 REF 981</t>
  </si>
  <si>
    <t>74.16.04</t>
  </si>
  <si>
    <t xml:space="preserve">CABO DE COBRE, FLEXÍVEL, CLASSE 4 OU 5, ISOLAÇÃO EM PVC/A, ANTICHAMA BWF-B, 1 CONDUTOR, 450/750V, SEÇÃO NOMINAL 6MM2 REF 982</t>
  </si>
  <si>
    <t>74.16.05</t>
  </si>
  <si>
    <t xml:space="preserve">CABO DE COBRE, FLEXÍVEL, CLASSE 4 OU 5, ISOLAÇÃO EM PVC/A, ANTICHAMA BWF-B, 1 CONDUTOR, 450/750V, SEÇÃO NOMINAL 10MM2 REF 980</t>
  </si>
  <si>
    <t>74.16.06</t>
  </si>
  <si>
    <t xml:space="preserve">CABO DE COBRE, FLEXÍVEL, CLASSE 4 OU 5, ISOLAÇÃO EM PVC/A, ANTICHAMA BWF-B, 1 CONDUTOR, 450/750V, SEÇÃO NOMINAL 16MM2 REF 979</t>
  </si>
  <si>
    <t>74.16.07</t>
  </si>
  <si>
    <t xml:space="preserve">CABO DE COBRE, FLEXÍVEL, CLASSE 4 OU 5, ISOLAÇÃO EM PVC/A, ANTICHAMA BWF-B, 1 CONDUTOR, 450/750V, SEÇÃO NOMINAL 25MM2 REF 39232</t>
  </si>
  <si>
    <t>74.16.08</t>
  </si>
  <si>
    <t xml:space="preserve">CABO DE COBRE, FLEXÍVEL, CLASSE 4 OU 5, ISOLAÇÃO EM PVC/A, ANTICHAMA BWF-B, 1 CONDUTOR, 450/750V, SEÇÃO NOMINAL 35MM2 REF 39233</t>
  </si>
  <si>
    <t>74.16.09</t>
  </si>
  <si>
    <t xml:space="preserve">CABO DE COBRE, FLEXÍVEL, CLASSE 4 OU 5, ISOLAÇÃO EM PVC/A, ANTICHAMA BWF-B, 1 CONDUTOR, 450/750V, SEÇÃO NOMINAL 50MM2 REF 39234</t>
  </si>
  <si>
    <t>74.16.10</t>
  </si>
  <si>
    <t xml:space="preserve">CABO DE COBRE, FLEXÍVEL, CLASSE 4 OU 5, ISOLAÇÃO EM PVC/A, ANTICHAMA BWF-B, 1 CONDUTOR, 450/750V, SEÇÃO NOMINAL 70MM2 REF 39235</t>
  </si>
  <si>
    <t>74.16.11</t>
  </si>
  <si>
    <t xml:space="preserve">CABO DE COBRE, FLEXÍVEL, CLASSE 4 OU 5, ISOLAÇÃO EM PVC/A, ANTICHAMA BWF-B, 1 CONDUTOR, 450/750V, SEÇÃO NOMINAL 95MM2 REF 39236</t>
  </si>
  <si>
    <t>74.16.12</t>
  </si>
  <si>
    <t xml:space="preserve">CABO DE COBRE, FLEXÍVEL, CLASSE 4 OU 5, ISOLAÇÃO EM PVC/A, ANTICHAMA BWF-B, 1 CONDUTOR, 450/750V, SEÇÃO NOMINAL 120MM2 REF 39237</t>
  </si>
  <si>
    <t>74.16.37</t>
  </si>
  <si>
    <t xml:space="preserve">CABO DE COBRE, FLEXÍVEL, CLASSE 4 OU 5, ISOLAÇÃO EM PVC/A, ANTICHAMA BWF-B, COBERTURA PVC-ST1, ANTICHAMA BWF-B, 1 CONDUTOR, 0,6/1 KV, SEÇÃO NOMINAL 1,5MM2 REF 993</t>
  </si>
  <si>
    <t>74.16.38</t>
  </si>
  <si>
    <t xml:space="preserve">CABO DE COBRE, FLEXÍVEL, CLASSE 4 OU 5, ISOLAÇÃO EM PVC/A, ANTICHAMA BWF-B, COBERTURA PVC-ST1, ANTICHAMA BWF-B, 1 CONDUTOR, 0,6/1 KV, SEÇÃO NOMINAL 2,5MM2 REF 1022</t>
  </si>
  <si>
    <t>74.16.39</t>
  </si>
  <si>
    <t xml:space="preserve">CABO DE COBRE, FLEXÍVEL, CLASSE 4 OU 5, ISOLAÇÃO EM PVC/A, ANTICHAMA BWF-B, COBERTURA PVC-ST1, ANTICHAMA BWF-B, 1 CONDUTOR, 0,6/1 KV, SEÇÃO NOMINAL 4MM2 REF 1021</t>
  </si>
  <si>
    <t>74.16.40</t>
  </si>
  <si>
    <t xml:space="preserve">CABO DE COBRE, FLEXÍVEL, CLASSE 4 OU 5, ISOLAÇÃO EM PVC/A, ANTICHAMA BWF-B, COBERTURA PVC-ST1, ANTICHAMA BWF-B, 1 CONDUTOR, 0,6/1 KV, SEÇÃO NOMINAL 6MM2 REF 994</t>
  </si>
  <si>
    <t>74.16.41</t>
  </si>
  <si>
    <t xml:space="preserve">CABO DE COBRE, FLEXÍVEL, CLASSE 4 OU 5, ISOLAÇÃO EM PVC/A, ANTICHAMA BWF-B, COBERTURA PVC-ST1, ANTICHAMA BWF-B, 1 CONDUTOR, 0,6/1 KV, SEÇÃO NOMINAL 10MM2 REF 1020</t>
  </si>
  <si>
    <t>74.16.42</t>
  </si>
  <si>
    <t xml:space="preserve">CABO DE COBRE, FLEXÍVEL, CLASSE 4 OU 5, ISOLAÇÃO EM PVC/A, ANTICHAMA BWF-B, COBERTURA PVC-ST1, ANTICHAMA BWF-B, 1 CONDUTOR, 0,6/1 KV, SEÇÃO NOMINAL 16MM2 REF 995</t>
  </si>
  <si>
    <t>74.16.43</t>
  </si>
  <si>
    <t xml:space="preserve">CABO DE COBRE, FLEXÍVEL, CLASSE 4 OU 5, ISOLAÇÃO EM PVC/A, ANTICHAMA BWF-B, COBERTURA PVC-ST1, ANTICHAMA BWF-B, 1 CONDUTOR, 0,6/1 KV, SEÇÃO NOMINAL 25MM2 REF 996</t>
  </si>
  <si>
    <t>74.16.44</t>
  </si>
  <si>
    <t xml:space="preserve">CABO DE COBRE, FLEXÍVEL, CLASSE 4 OU 5, ISOLAÇÃO EM PVC/A, ANTICHAMA BWF-B, COBERTURA PVC-ST1, ANTICHAMA BWF-B, 1 CONDUTOR, 0,6/1 KV, SEÇÃO NOMINAL 35MM2 REF 1019</t>
  </si>
  <si>
    <t>74.16.45</t>
  </si>
  <si>
    <t xml:space="preserve">CABO DE COBRE, FLEXÍVEL, CLASSE 4 OU 5, ISOLAÇÃO EM PVC/A, ANTICHAMA BWF-B, COBERTURA PVC-ST1, ANTICHAMA BWF-B, 1 CONDUTOR, 0,6/1 KV, SEÇÃO NOMINAL 50MM2 REF 1018</t>
  </si>
  <si>
    <t>74.16.46</t>
  </si>
  <si>
    <t xml:space="preserve">CABO DE COBRE, FLEXÍVEL, CLASSE 4 OU 5, ISOLAÇÃO EM PVC/A, ANTICHAMA BWF-B, COBERTURA PVC-ST1, ANTICHAMA BWF-B, 1 CONDUTOR, 0,6/1 KV, SEÇÃO NOMINAL 70MM2 REF 977</t>
  </si>
  <si>
    <t>74.16.47</t>
  </si>
  <si>
    <t xml:space="preserve">CABO DE COBRE, FLEXÍVEL, CLASSE 4 OU 5, ISOLAÇÃO EM PVC/A, ANTICHAMA BWF-B, COBERTURA PVC-ST1, ANTICHAMA BWF-B, 1 CONDUTOR, 0,6/1 KV, SEÇÃO NOMINAL 95MM2 REF 998</t>
  </si>
  <si>
    <t>74.16.48</t>
  </si>
  <si>
    <t xml:space="preserve">CABO DE COBRE, FLEXÍVEL, CLASSE 4 OU 5, ISOLAÇÃO EM PVC/A, ANTICHAMA BWF-B, COBERTURA PVC-ST1, ANTICHAMA BWF-B, 1 CONDUTOR, 0,6/1 KV, SEÇÃO NOMINAL 120MM2 REF 1017</t>
  </si>
  <si>
    <t>74.17.11</t>
  </si>
  <si>
    <t xml:space="preserve">CABO DE COBRE NU (CORDOALHA) 10,0MM2 REF 862</t>
  </si>
  <si>
    <t>74.17.12</t>
  </si>
  <si>
    <t xml:space="preserve">CABO DE COBRE NU (CORDOALHA) 16,0MM2 REF 857</t>
  </si>
  <si>
    <t>74.17.13</t>
  </si>
  <si>
    <t xml:space="preserve">CABO DE COBRE NU (CORDOALHA) 25,0MM2 REF 868</t>
  </si>
  <si>
    <t>74.17.14</t>
  </si>
  <si>
    <t xml:space="preserve">CABO DE COBRE NU (CORDOALHA) 35,0MM2 REF 863</t>
  </si>
  <si>
    <t>74.17.15</t>
  </si>
  <si>
    <t xml:space="preserve">CABO DE COBRE NU (CORDOALHA) 50,0MM2 REF 867</t>
  </si>
  <si>
    <t>74.17.16</t>
  </si>
  <si>
    <t xml:space="preserve">CABO DE COBRE NU (CORDOALHA) 70,0MM2 REF 864</t>
  </si>
  <si>
    <t>74.17.54</t>
  </si>
  <si>
    <t xml:space="preserve">CONDULETE PVC UNIVERSAL 1/2" OU 3/4" TIGRE OU EQUIVALENTE REF 12010</t>
  </si>
  <si>
    <t>74.17.55</t>
  </si>
  <si>
    <t xml:space="preserve">CONDULETE PVC 1"</t>
  </si>
  <si>
    <t>74.17.64</t>
  </si>
  <si>
    <t xml:space="preserve">TAMPA CEGA PARA CONDULETE DE PVC 3/4" TIGRE OU EQUIVALENTE REF 7543</t>
  </si>
  <si>
    <t>74.17.66</t>
  </si>
  <si>
    <t xml:space="preserve">TAMPA 1 MÓDULO PARA CONDULETE 3/4" 94,5X50MM TIGRE OU EQUIVALENTE REF 39346</t>
  </si>
  <si>
    <t>74.19.02</t>
  </si>
  <si>
    <t xml:space="preserve">CABO TELEFÔNICO CI 50, 10 PARES, USO INTERNO REF 11919</t>
  </si>
  <si>
    <t>74.19.03</t>
  </si>
  <si>
    <t xml:space="preserve">CABO TELEFÔNICO CI 50, 20 PARES, USO INTERNO REF 11920</t>
  </si>
  <si>
    <t>74.19.04</t>
  </si>
  <si>
    <t xml:space="preserve">CABO TELEFÔNICO CI 50, 30 PARES, USO INTERNO REF 11921</t>
  </si>
  <si>
    <t>74.19.05</t>
  </si>
  <si>
    <t xml:space="preserve">CABO TELEFÔNICO CI 50, 50 PARES, USO INTERNO REF 11922</t>
  </si>
  <si>
    <t>74.19.06</t>
  </si>
  <si>
    <t>74.19.20</t>
  </si>
  <si>
    <t xml:space="preserve">CABO TELEFÔNICO CCI 50, 2 PARES, USO INTERNO, SEM BLINDAGEM REF 11902</t>
  </si>
  <si>
    <t>74.19.22</t>
  </si>
  <si>
    <t xml:space="preserve">CABO TELEFÔNICO CCI 50, 4 PARES, USO INTERNO, SEM BLINDAGEM REF 11904</t>
  </si>
  <si>
    <t>74.19.24</t>
  </si>
  <si>
    <t xml:space="preserve">CABO TELEFÔNICO CCI 50, 6 PARES, USO INTERNO, SEM BLINDAGEM REF 11906</t>
  </si>
  <si>
    <t>74.19.30</t>
  </si>
  <si>
    <t xml:space="preserve">CABO TELEFÔNICO CTP - APL - 50, 10 PARES, USO EXTERNO REF 11916</t>
  </si>
  <si>
    <t>74.19.31</t>
  </si>
  <si>
    <t xml:space="preserve">CABO TELEFÔNICO CTP - APL - 50, 20 PARES, USO EXTERNO REF 11917</t>
  </si>
  <si>
    <t>74.19.32</t>
  </si>
  <si>
    <t xml:space="preserve">CABO TELEFÔNICO CTP - APL - 50, 30 PARES, USO EXTERNO REF 11918</t>
  </si>
  <si>
    <t>74.19.33</t>
  </si>
  <si>
    <t xml:space="preserve">CABO TELEFÔNICO CTP - APL - 50, 50 PARES, USO EXTERNO</t>
  </si>
  <si>
    <t>74.19.35</t>
  </si>
  <si>
    <t xml:space="preserve">CABO DE PAR TRANCADO UTP, 4 PARES, CATEGORIA 5E REF 43972</t>
  </si>
  <si>
    <t>74.19.36</t>
  </si>
  <si>
    <t xml:space="preserve">CABO ÓPTICO CFOA 4 FIBRAS OU EQUIVALENTE</t>
  </si>
  <si>
    <t>74.21.15</t>
  </si>
  <si>
    <t xml:space="preserve">CONDULETE DE ALUMÍNIO TIPO C D= 3/4"</t>
  </si>
  <si>
    <t>74.21.53</t>
  </si>
  <si>
    <t xml:space="preserve">CONDULETE DE ALUMÍNIO TIPO C D= 1"</t>
  </si>
  <si>
    <t>74.21.55</t>
  </si>
  <si>
    <t xml:space="preserve">CONDULETE DE ALUMÍNIO TIPO C D= 1 1/4"</t>
  </si>
  <si>
    <t>74.24.01</t>
  </si>
  <si>
    <t xml:space="preserve">INTERRUPTOR SIMPLES 10A, 250V, CONJUNTO MONTADO PARA EMBUTIR 4" X 2" (PLACA + SUPORTE + MÓDULO) REF 38062</t>
  </si>
  <si>
    <t>74.24.02</t>
  </si>
  <si>
    <t xml:space="preserve">INTERRUPTOR PARALELO 10A, 250V, CONJUNTO MONTADO PARA EMBUTIR 4" X 2" (PLACA + SUPORTE + MÓDULO) REF 38063</t>
  </si>
  <si>
    <t>74.24.03</t>
  </si>
  <si>
    <t xml:space="preserve">INTERRUPTOR BIPOLAR 10A, 250V, CONJUNTO MONTADO PARA EMBUTIR 4" X 2" (PLACA + SUPORTE + MÓDULO) REF 38064</t>
  </si>
  <si>
    <t>74.24.04</t>
  </si>
  <si>
    <t xml:space="preserve">INTERRUPTOR INTERMEDIÁRIO 10A, 250V, CONJUNTO MONTADO PARA EMBUTIR 4" X 2" (PLACA + SUPORTE + MÓDULO) REF 38065</t>
  </si>
  <si>
    <t>74.24.05</t>
  </si>
  <si>
    <t xml:space="preserve">INTERRUPTOR SIMPLES 10A, 250V, SEM PLACA OU EQUIVALENTE REF 38112</t>
  </si>
  <si>
    <t>74.24.07</t>
  </si>
  <si>
    <t xml:space="preserve">INTERRUPTOR PARALELO 10A, 250V (APENAS MÓDULO) REF 38113</t>
  </si>
  <si>
    <t>74.24.12</t>
  </si>
  <si>
    <t xml:space="preserve">INTERRUPTORES SIMPLES (2 MÓDULOS) 10A, 250V, CONJUNTO MONTADO PARA EMBUTIR 4" X 2" (PLACA + SUPORTE + MÓDULOS) REF 38068</t>
  </si>
  <si>
    <t>74.24.14</t>
  </si>
  <si>
    <t xml:space="preserve">INTERRUPTOR SIMPLES + INTERRUPTOR PARALELO 10A, 250V, CONJUNTO MONTADO PARA EMBUTIR 4" X 2" (PLACA + SUPORTE + MÓDULOS) REF 38069</t>
  </si>
  <si>
    <t>74.24.18</t>
  </si>
  <si>
    <t xml:space="preserve">INTERRUPTORES PARALELOS (2 MÓDULOS) 10A, 250V, CONJUNTO MONTADO PARA EMBUTIR 4" X 2" (PLACA + SUPORTE + MÓDULOS) REF 38070</t>
  </si>
  <si>
    <t>74.24.19</t>
  </si>
  <si>
    <t xml:space="preserve">INTERRUPTORES SIMPLES (2 MÓDULOS) + 1 INTERRUPTOR PARALELO 10A, 250V, CONJUNTO MONTADO PARA EMBUTIR 4" X 2" (PLACA + SUPORTE + MÓDULOS) REF 38072</t>
  </si>
  <si>
    <t>74.24.20</t>
  </si>
  <si>
    <t xml:space="preserve">INTERRUPTOR SIMPLES + 2 INTERRUPTORES PARALELOS 10A, 250V, CONJUNTO MONTADO PARA EMBUTIR 4" X 2" (PLACA + SUPORTE + MÓDULOS) REF 38073</t>
  </si>
  <si>
    <t>74.24.26</t>
  </si>
  <si>
    <t xml:space="preserve">INTERRUPTORES SIMPLES (3 MÓDULOS) 10A, 250V, CONJUNTO MONTADO PARA EMBUTIR 4" X 2" (PLACA + SUPORTE + MÓDULOS) REF 38071</t>
  </si>
  <si>
    <t>74.24.31</t>
  </si>
  <si>
    <t xml:space="preserve">TOMADA 2P+T 10A, 250V, CONJUNTO MONTADO PARA SOBREPOR 4" X 2" (CAIXA + MÓDULO) REF 12147</t>
  </si>
  <si>
    <t>74.24.46</t>
  </si>
  <si>
    <t xml:space="preserve">TOMADA 2P+T 10A, 250V, CONJUNTO MONTADO PARA EMBUTIR 4" X 2" (PLACA + SUPORTE + MÓDULO) REF 7528</t>
  </si>
  <si>
    <t>74.24.48</t>
  </si>
  <si>
    <t xml:space="preserve">TOMADA 2P+T 20A, 250V, CONJUNTO MONTADO PARA EMBUTIR 4" X 2" (PLACA + SUPORTE + MÓDULO) REF 38075</t>
  </si>
  <si>
    <t>74.24.49</t>
  </si>
  <si>
    <t xml:space="preserve">TOMADA 2P+T 20A, 250V (APENAS MÓDULO) REF 38102</t>
  </si>
  <si>
    <t>74.24.50</t>
  </si>
  <si>
    <t xml:space="preserve">TOMADA UNIVERSAL 2P+T 10A-250V NBR 14136</t>
  </si>
  <si>
    <t>74.24.57</t>
  </si>
  <si>
    <t xml:space="preserve">TOMADA DE EMBUTIR PARA TELEFONE SEM PLACA 4 POLOS </t>
  </si>
  <si>
    <t>74.24.62</t>
  </si>
  <si>
    <t xml:space="preserve">CANALETA PARA FIXAÇÃO 5 BLOCOS BLI-10/BLI-20</t>
  </si>
  <si>
    <t>74.24.63</t>
  </si>
  <si>
    <t xml:space="preserve">ABRACADEIRA BC-1</t>
  </si>
  <si>
    <t>74.24.64</t>
  </si>
  <si>
    <t xml:space="preserve">ABRACADEIRA BC-2</t>
  </si>
  <si>
    <t>74.24.65</t>
  </si>
  <si>
    <t xml:space="preserve">ABRACADEIRA BC-3</t>
  </si>
  <si>
    <t>74.24.66</t>
  </si>
  <si>
    <t xml:space="preserve">ABRACADEIRA BC-4</t>
  </si>
  <si>
    <t>74.24.68</t>
  </si>
  <si>
    <t xml:space="preserve">BORNE FEMEA PARA PINO BANANA</t>
  </si>
  <si>
    <t>74.24.70</t>
  </si>
  <si>
    <t xml:space="preserve">BLOCO DE LIGAÇÃO INTERNA BLI-10 (PADRÃO TELEBRÁS)</t>
  </si>
  <si>
    <t>74.24.71</t>
  </si>
  <si>
    <t xml:space="preserve">ANEL GUIA COM ROSCA SOBERBA AGS-1 - 25MM</t>
  </si>
  <si>
    <t>74.24.75</t>
  </si>
  <si>
    <t xml:space="preserve">CAMPAINHA CIGARRA 127 V / 220 V, CONJUNTO MONTADO PARA EMBUTIR 4" X 2" (PLACA + SUPORTE + MÓDULO) REF 38085</t>
  </si>
  <si>
    <t>74.24.76</t>
  </si>
  <si>
    <t xml:space="preserve">MÓDULO SAÍDA DE FIO D=11mm</t>
  </si>
  <si>
    <t>74.24.77</t>
  </si>
  <si>
    <t xml:space="preserve">PULSADOR PARA CAMPAINHA SEM PLACA 10A, 250V REF 38116</t>
  </si>
  <si>
    <t>74.24.78</t>
  </si>
  <si>
    <t xml:space="preserve">SUPORTE PARA CAIXA 2X4" 1 MÓDULO DE INTERRUPTOR</t>
  </si>
  <si>
    <t>74.24.79</t>
  </si>
  <si>
    <t xml:space="preserve">SUPORTE DE FIXAÇÃO PARA ESPELHO / PLACA 4" X 2", PARA 3 MÓDULOS, PARA INSTALAÇÃO DE TOMADAS E INTERRUPTORES (SOMENTE SUPORTE) REF 38099</t>
  </si>
  <si>
    <t>74.24.80</t>
  </si>
  <si>
    <t xml:space="preserve">SUPORTE DE FIXAÇÃO PARA ESPELHO / PLACA 4" X 4", PARA 6 MÓDULOS, PARA INSTALAÇÃO DE TOMADAS E INTERRUPTORES (SOMENTE SUPORTE) REF 38100</t>
  </si>
  <si>
    <t>74.25.01</t>
  </si>
  <si>
    <t xml:space="preserve">PLACA TERMOPLÁSTICA PARA CAIXA 2" X 4" REF8501 PIAL/EQUIVALENTE</t>
  </si>
  <si>
    <t>74.25.02</t>
  </si>
  <si>
    <t xml:space="preserve">PLACA 2X4" PARA 1 TOMADA REDONDA</t>
  </si>
  <si>
    <t>74.25.03</t>
  </si>
  <si>
    <t xml:space="preserve">PLACA 2X4" PARA CABO COAXIAL (FURO PARA PINO JACK)</t>
  </si>
  <si>
    <t>74.25.04</t>
  </si>
  <si>
    <t xml:space="preserve">ESPELHO / PLACA CEGA 4" X 4", PARA INSTALAÇÃO DE TOMADAS E INTERRUPTORES REF 38095</t>
  </si>
  <si>
    <t>74.25.10</t>
  </si>
  <si>
    <t xml:space="preserve">PLACA TERMOPLÁSTICA CEGA PARA CAIXA 4X4" REF 38095</t>
  </si>
  <si>
    <t>74.25.11</t>
  </si>
  <si>
    <t xml:space="preserve">PLACA CEGA PARA CAIXA 2X4"</t>
  </si>
  <si>
    <t>74.25.12</t>
  </si>
  <si>
    <t xml:space="preserve">PLACA CEGA PARA CAIXA 4X4" REF 38095</t>
  </si>
  <si>
    <t>74.26.03</t>
  </si>
  <si>
    <t>74.26.04</t>
  </si>
  <si>
    <t xml:space="preserve">BLOCO PARA 50 PARES K110-50 SS PARA LIGAÇÃO OU EQUIVALENTE</t>
  </si>
  <si>
    <t>74.26.05</t>
  </si>
  <si>
    <t>74.26.06</t>
  </si>
  <si>
    <t>74.26.07</t>
  </si>
  <si>
    <t>74.26.08</t>
  </si>
  <si>
    <t>74.26.09</t>
  </si>
  <si>
    <t xml:space="preserve">MODULO HITOP (GARRA), 19" 16U OU EQUIVALENTE</t>
  </si>
  <si>
    <t>74.26.11</t>
  </si>
  <si>
    <t xml:space="preserve">PAINEL CEGO, REFERÊNCIA KN-BLIND DA PLP OU EQUIVALENTE</t>
  </si>
  <si>
    <t>74.26.13</t>
  </si>
  <si>
    <t>74.26.15</t>
  </si>
  <si>
    <t>74.26.16</t>
  </si>
  <si>
    <t>74.26.23</t>
  </si>
  <si>
    <t xml:space="preserve">IDENTIFICAÇÃO E TESTE E CERTIFICAÇÃO DE PONTOS DE REDE LÓGICA OU EQUIVALENTE</t>
  </si>
  <si>
    <t>74.28.01</t>
  </si>
  <si>
    <t xml:space="preserve">TERMINAL DE PRESSÃO 16,0MM2 DE COBRE OU BRONZE PARA ATERRAMENTO</t>
  </si>
  <si>
    <t>74.28.02</t>
  </si>
  <si>
    <t xml:space="preserve">CONECTOR METÁLICO TIPO PARAFUSO FENDIDO (SPLIT BOLT), PARA CABOS 10MM2</t>
  </si>
  <si>
    <t>74.28.03</t>
  </si>
  <si>
    <t xml:space="preserve">CONECTOR METÁLICO TIPO PARAFUSO FENDIDO (SPLIT BOLT), PARA CABOS ATÉ 6MM2</t>
  </si>
  <si>
    <t>74.28.04</t>
  </si>
  <si>
    <t xml:space="preserve">CONECTOR METÁLICO TIPO PARAFUSO FENDIDO (SPLIT BOLT), PARA CABOS 16MM2</t>
  </si>
  <si>
    <t>74.28.05</t>
  </si>
  <si>
    <t xml:space="preserve">CONECTOR METÁLICO TIPO PARAFUSO FENDIDO (SPLIT BOLT), PARA CABOS 25MM2</t>
  </si>
  <si>
    <t>74.28.06</t>
  </si>
  <si>
    <t xml:space="preserve">CONECTOR METÁLICO TIPO PARAFUSO FENDIDO (SPLIT BOLT), PARA CABOS 35MM2</t>
  </si>
  <si>
    <t>74.28.07</t>
  </si>
  <si>
    <t xml:space="preserve">CONECTOR METÁLICO TIPO PARAFUSO FENDIDO (SPLIT BOLT), PARA CABOS 50MM2</t>
  </si>
  <si>
    <t>74.28.08</t>
  </si>
  <si>
    <t xml:space="preserve">CONECTOR METÁLICO TIPO PARAFUSO FENDIDO (SPLIT BOLT), PARA CABOS 70MM2</t>
  </si>
  <si>
    <t>74.28.09</t>
  </si>
  <si>
    <t xml:space="preserve">CONECTOR METÁLICO TIPO PARAFUSO FENDIDO (SPLIT BOLT), PARA CABOS 95MM2</t>
  </si>
  <si>
    <t>74.28.10</t>
  </si>
  <si>
    <t xml:space="preserve">TOMADA RJ11, 2 FIOS, CONJUNTO MONTADO PARA EMBUTIR 4" X 2" (PLACA + SUPORTE + MÓDULO)</t>
  </si>
  <si>
    <t>74.28.11</t>
  </si>
  <si>
    <t xml:space="preserve">TOMADA RJ45, 8 FIOS, CATEGORIA 5E (APENAS MÓDULO)</t>
  </si>
  <si>
    <t>74.30.12</t>
  </si>
  <si>
    <t xml:space="preserve">LUMINÁRIA DE EMERGÊNCIA 30 LEDS, POTÊNCIA 2W, BATERIA DE LÍTIO, AUTONOMIA DE 6 HORAS REF 38774</t>
  </si>
  <si>
    <t>74.31.10</t>
  </si>
  <si>
    <t xml:space="preserve">LUMINÁRIA SOBREPOR PARA LÂMPADA 2 X 32W REFERÊNCIA LPT-22 ITAIM/EQUIVALENTE</t>
  </si>
  <si>
    <t>74.31.15</t>
  </si>
  <si>
    <t xml:space="preserve">LUMINÁRIA SOBREP PARA 2 X 32W / 127V REFERÊNCIA OCT1369 INDELPA/EQUIVALENTE</t>
  </si>
  <si>
    <t>74.31.18</t>
  </si>
  <si>
    <t xml:space="preserve">LUMINÁRIA DE SOBREPOR EM CHAPA DE AÇO PARA 2 LÂMPADAS FLUORESCENTES DE 18 W, PERFIL COMERCIAL (NÃO INCLUI REATOR E LÂMPADAS)</t>
  </si>
  <si>
    <t>74.31.21</t>
  </si>
  <si>
    <t xml:space="preserve">LUMINÁRIA SOBREPOR 1 X 16W COM SOQUETE REF3540 ITAIM/EQUIVALENTE</t>
  </si>
  <si>
    <t>74.31.24</t>
  </si>
  <si>
    <t xml:space="preserve">LUMINÁRIA SOBREPOR 2 X 14W COM SOQUETE REF3007 ITAIM/EQUIVALENTE</t>
  </si>
  <si>
    <t>74.31.25</t>
  </si>
  <si>
    <t xml:space="preserve">LUMINÁRIA SOBREPOR 2 X 16W COM SOQUETE REF3540 ITAIM/EQUIVALENTE</t>
  </si>
  <si>
    <t>74.31.26</t>
  </si>
  <si>
    <t xml:space="preserve">LUMINÁRIA SOBREPOR 2 X 28W COM SOQUETE REF3007 ITAIM/EQUIVALENTE</t>
  </si>
  <si>
    <t>74.31.27</t>
  </si>
  <si>
    <t xml:space="preserve">LUMINÁRIA SOBREPOR 2 X 32W COM SOQUETE REF3540 ITAIM/EQUIVALENTE</t>
  </si>
  <si>
    <t>74.31.29</t>
  </si>
  <si>
    <t xml:space="preserve">LUMINÁRIA EMBUTIR 1 X 16W COM SOQUETE REF2540 ITAIM/EQUIVALENTE</t>
  </si>
  <si>
    <t>74.31.30</t>
  </si>
  <si>
    <t xml:space="preserve">LUMINÁRIA EMBUTIR 1 X 28W COM SOQUETE REF2837 ITAIM/EQUIVALENTE</t>
  </si>
  <si>
    <t>74.31.31</t>
  </si>
  <si>
    <t xml:space="preserve">LUMINÁRIA EMBUTIR 1 X 32W COM SOQUETE REF2540 ITAIM/EQUIVALENTE</t>
  </si>
  <si>
    <t>74.31.32</t>
  </si>
  <si>
    <t xml:space="preserve">LUMINÁRIA EMBUTIR 2 X 14W COM SOQUETE REF2007 ITAIM/EQUIVALENTE</t>
  </si>
  <si>
    <t>74.31.33</t>
  </si>
  <si>
    <t xml:space="preserve">LUMINÁRIA EMBUTIR 2 X 16W COM SOQUETE REF2540 ITAIM/EQUIVALENTE</t>
  </si>
  <si>
    <t>74.31.34</t>
  </si>
  <si>
    <t xml:space="preserve">LUMINÁRIA EMBUTIR 2 X 28W COM SOQUETE REF2007 ITAIM/EQUIVALENTE</t>
  </si>
  <si>
    <t>74.31.35</t>
  </si>
  <si>
    <t xml:space="preserve">LUMINÁRIA EMBUTIR 2 X 32W COM SOQUETE REF2540 ITAIM/EQUIVALENTE</t>
  </si>
  <si>
    <t>74.31.45</t>
  </si>
  <si>
    <t xml:space="preserve">GLOBO VIDRO ESFÉRICO LEITOSO 10 X 20CM</t>
  </si>
  <si>
    <t>74.32.01</t>
  </si>
  <si>
    <t xml:space="preserve">ARANDELA EXTERNA DECORATIVA COMPACTA 20W WETZEL/EQUIVALENTE</t>
  </si>
  <si>
    <t>74.32.03</t>
  </si>
  <si>
    <t xml:space="preserve">LUMINÁRIA TIPO TARTARUGA PARA ÁREA EXTERNA EM ALUMÍNIO, COM GRADE, PARA 1 LÂMPADA, BASE E27, POTÊNCIA MÁXIMA 40 / 60W (NÃO INCLUI LÂMPADA) REF 38775</t>
  </si>
  <si>
    <t>74.32.05</t>
  </si>
  <si>
    <t xml:space="preserve">LUMINÁRIA ARANDELA TIPO MEIA-LUA COM VIDRO FOSCO 30 X 15CM, PARA 1 LÂMPADA, BASE E27, POTÊNCIA MÁXIMA 40 / 60W (NÃO INCLUI LÂMPADA) REF 38769</t>
  </si>
  <si>
    <t>74.35.03</t>
  </si>
  <si>
    <t xml:space="preserve">SOQUETE DE PORCELANA BASE E27, FIXO DE TETO, PARA LÂMPADAS 12296</t>
  </si>
  <si>
    <t>74.35.04</t>
  </si>
  <si>
    <t>74.35.20</t>
  </si>
  <si>
    <t xml:space="preserve">SOQUETE DE PVC / TERMOPLÁSTICO BASE E27, COM RABICHO, PARA LÂMPADAS REF 13329</t>
  </si>
  <si>
    <t>74.37.04</t>
  </si>
  <si>
    <t xml:space="preserve">LÂMPADA LED 6 W BIVOLT BRANCA, FORMATO TRADICIONAL (BASE E27) REF 38193</t>
  </si>
  <si>
    <t>74.37.05</t>
  </si>
  <si>
    <t xml:space="preserve">LÂMPADA LED 10 W BIVOLT BRANCA, FORMATO TRADICIONAL (BASE E27) REF 38194</t>
  </si>
  <si>
    <t>74.37.06</t>
  </si>
  <si>
    <t xml:space="preserve">LÂMPADA TUBULAR LED 10W 1000 LUMENS SOQUETE G13 60CM T10 OU EQUIVALENTE</t>
  </si>
  <si>
    <t>74.38.01</t>
  </si>
  <si>
    <t xml:space="preserve">LÂMPADA TUBULAR LED 18W 1800 LUMENS SOQUETE G13 120CM T10 OU EQUIVALENTE</t>
  </si>
  <si>
    <t>74.38.02</t>
  </si>
  <si>
    <t>74.38.03</t>
  </si>
  <si>
    <t xml:space="preserve">LÂMPADA TUBULAR LED 18W 1350 LUMENS SOQUETE G13 60CM T8 OU EQUIVALENTE</t>
  </si>
  <si>
    <t>74.38.05</t>
  </si>
  <si>
    <t xml:space="preserve">LÂMPADA TUBULAR LED 18W 1800 A 2100 LUMENS SOQUETE G13 120CM</t>
  </si>
  <si>
    <t>74.38.06</t>
  </si>
  <si>
    <t xml:space="preserve">LÂMPADA BULBO LED 5W 400 LUMENS BASE E27 OU EQUIVALENTE</t>
  </si>
  <si>
    <t>74.38.07</t>
  </si>
  <si>
    <t xml:space="preserve">LÂMPADA BULBO LED 7W 600 LUMENS BASE E27 OU EQUIVALENTE</t>
  </si>
  <si>
    <t>74.38.08</t>
  </si>
  <si>
    <t xml:space="preserve">LÂMPADA BULBO LED 9W 800 LUMENS BASE E27 OU EQUIVALENTE</t>
  </si>
  <si>
    <t>74.38.09</t>
  </si>
  <si>
    <t xml:space="preserve">LÂMPADA BULBO LED 13W 1500 LUMENS BASE E27 OU EQUIVALENTE</t>
  </si>
  <si>
    <t>74.38.20</t>
  </si>
  <si>
    <t xml:space="preserve">LÂMPADA MILHO LED 9W 800 LUMENS BASE E27 OU EQUIVALENTE</t>
  </si>
  <si>
    <t>74.38.21</t>
  </si>
  <si>
    <t xml:space="preserve">LÂMPADA MILHO LED 12W 1000 LUMENS BASE E27 OU EQUIVALENTE</t>
  </si>
  <si>
    <t>74.38.22</t>
  </si>
  <si>
    <t xml:space="preserve">LÂMPADA MILHO LED 16W 1400 LUMENS BASE E27 OU EQUIVALENTE</t>
  </si>
  <si>
    <t>74.38.23</t>
  </si>
  <si>
    <t xml:space="preserve">LÂMPADA MILHO LED 24W 2200 LUMENS BASE E27 OU EQUIVALENTE</t>
  </si>
  <si>
    <t>74.38.27</t>
  </si>
  <si>
    <t xml:space="preserve">LÂMPADA MILHO LED 36W 3300 LUMENS BASE E27 OU EQUIVALENTE</t>
  </si>
  <si>
    <t>74.38.29</t>
  </si>
  <si>
    <t xml:space="preserve">LÂMPADA MILHO LED 50W 4800 LUMENS BASE E27 OU EQUIVALENTE</t>
  </si>
  <si>
    <t>74.44.15</t>
  </si>
  <si>
    <t xml:space="preserve">GRAMPO METÁLICO TIPO OLHAL PARA HASTE DE ATERRAMENTO DE 3/4'', CONDUTOR DE 10 A 50MM2 REF 416</t>
  </si>
  <si>
    <t>74.44.21</t>
  </si>
  <si>
    <t xml:space="preserve">ARMAÇÃO VERTICAL COM HASTE E CONTRA-PINO, EM CHAPA DE AÇO GALVANIZADO 3/16", COM 1 ESTRIBO, SEM ISOLADOR REF 1094</t>
  </si>
  <si>
    <t>74.44.25</t>
  </si>
  <si>
    <t xml:space="preserve">ISOLADOR DE PORCELANA, TIPO ROLDANA, DIMENSÕES DE 72 X 72MM, PARA USO EM BAIXA TENSÃO REF 3398</t>
  </si>
  <si>
    <t>74.44.29</t>
  </si>
  <si>
    <t xml:space="preserve">HASTE DE ATERRAMENTO EM AÇO COM 2,40M DE COMPRIMENTO E DN= 5/8", REVESTIDA COM BAIXA CAMADA DE COBRE, SEM CONECTOR REF 3379</t>
  </si>
  <si>
    <t>74.44.31</t>
  </si>
  <si>
    <t xml:space="preserve">HASTE DE ATERRAMENTO 17,00MM X 2,40 COPPERWELD(3/4)/EQUIVALENTE</t>
  </si>
  <si>
    <t>74.44.32</t>
  </si>
  <si>
    <t xml:space="preserve">HASTE DE ATERRAMENTO EM AÇO COM 3,00M DE COMPRIMENTO E DN= 3/4", REVESTIDA COM BAIXA CAMADA DE COBRE, COM CONECTOR TIPO GRAMPO</t>
  </si>
  <si>
    <t>74.44.35</t>
  </si>
  <si>
    <t xml:space="preserve">HASTE ATERRAMENTO ZINCADO 25 X 25 X 2400MM PADRÃO CEMIG</t>
  </si>
  <si>
    <t>74.44.40</t>
  </si>
  <si>
    <t xml:space="preserve">ABRAÇADEIRA, GALVANIZADA / ZINCADA, ROSCA SEM FIM, PARAFUSO INOX, LARGURA FITA 12,6 A 14 MM, D= 4" A 4 3/4" REF 11929</t>
  </si>
  <si>
    <t>74.44.41</t>
  </si>
  <si>
    <t xml:space="preserve">ABRAÇADEIRA EM AÇO PARA AMARRAÇÃO DE ELETRODUTOS, TIPO D, COM 1/2" E PARAFUSO DE FIXAÇÃO REF 392</t>
  </si>
  <si>
    <t>74.44.42</t>
  </si>
  <si>
    <t xml:space="preserve">ABRAÇADEIRA EM AÇO, TIPO U 3/4"</t>
  </si>
  <si>
    <t>74.44.85</t>
  </si>
  <si>
    <t xml:space="preserve">TAMPÃO DE ALUMÍNIO 76MM</t>
  </si>
  <si>
    <t>74.44.86</t>
  </si>
  <si>
    <t xml:space="preserve">TAMPÃO DE ALUMÍNIO 102MM</t>
  </si>
  <si>
    <t>74.44.87</t>
  </si>
  <si>
    <t xml:space="preserve">TAMPÃO DE ALUMÍNIO 127MM</t>
  </si>
  <si>
    <t>74.44.94</t>
  </si>
  <si>
    <t xml:space="preserve">CABEÇOTE DE ALUMÍNIO 1" REF 1050</t>
  </si>
  <si>
    <t>74.44.95</t>
  </si>
  <si>
    <t xml:space="preserve">CABEÇOTE DE ALUMÍNIO 1 1/4" REF 1099</t>
  </si>
  <si>
    <t>74.44.96</t>
  </si>
  <si>
    <t xml:space="preserve">CABEÇOTE DE ALUMÍNIO 1 1/2" REF 1049</t>
  </si>
  <si>
    <t>74.44.97</t>
  </si>
  <si>
    <t xml:space="preserve">CABEÇOTE DE ALUMÍNIO 2" REF 1100</t>
  </si>
  <si>
    <t>74.44.98</t>
  </si>
  <si>
    <t xml:space="preserve">CABEÇOTE DE ALUMÍNIO 2 1/2" REF 1101</t>
  </si>
  <si>
    <t>74.46.03</t>
  </si>
  <si>
    <t xml:space="preserve">POSTE ESCALONADO RETO ENGASTADO GALVANIZADO HT=4,5m HL=3,8m B=89/60,3mm</t>
  </si>
  <si>
    <t>74.46.11</t>
  </si>
  <si>
    <t xml:space="preserve">POSTE ESCALONADO RETO ENGASTADO GALVANIZADO HT=8m HL=7m,B=115/80mm</t>
  </si>
  <si>
    <t>74.46.13</t>
  </si>
  <si>
    <t xml:space="preserve">POSTE ESCALONADO RETO ENGASTADO GALVANIZADO HT=12m HL= 9,8m B=139/89mm</t>
  </si>
  <si>
    <t>74.46.66</t>
  </si>
  <si>
    <t xml:space="preserve">POSTE AÇO GALVANIZADO TIPO PA4 - D=102MM / H=7,OM  / E=2MM</t>
  </si>
  <si>
    <t>74.46.67</t>
  </si>
  <si>
    <t xml:space="preserve">POSTE AÇO GALVANIZADO TIPO PA5 - D=102MM / H=7,OM  / E=5MM</t>
  </si>
  <si>
    <t>74.46.68</t>
  </si>
  <si>
    <t xml:space="preserve">POSTE AÇO GALVANIZADO TIPO PA6 - D=127MM / H=7,OM  / E=5MM</t>
  </si>
  <si>
    <t>74.46.69</t>
  </si>
  <si>
    <t xml:space="preserve">POSTE AÇO GALVANIZADO TIPO PA1 - D=76MM / H=4,5M  / E=2MM</t>
  </si>
  <si>
    <t>74.46.70</t>
  </si>
  <si>
    <t xml:space="preserve">POSTE AÇO GALVANIZADO TIPO PA2 - D=102MM / H=4,5M  / E=2MM</t>
  </si>
  <si>
    <t>74.46.71</t>
  </si>
  <si>
    <t xml:space="preserve">POSTE AÇO GALVANIZADO TIPO PA3 - D=102MM / H=4,5M  / E=5MM</t>
  </si>
  <si>
    <t>74.51.01</t>
  </si>
  <si>
    <t xml:space="preserve">CAPTOR / TERMINAL AÉREO EM AÇO GALVANIZADO SEM BANDEIRA COM HASTE 3/8" X 250MM E FIXAÇÃO HORIZONTAL POR 1 FURO DE 3/8"</t>
  </si>
  <si>
    <t>74.51.02</t>
  </si>
  <si>
    <t xml:space="preserve">CONECTOR DE PRESSÃO EM LATÃO ESTANHADO COM FURO Ø10MM PARA CABOS DE 35 - 70MM² (SPLIT-BOLT) REF 11855</t>
  </si>
  <si>
    <t>74.51.03</t>
  </si>
  <si>
    <t xml:space="preserve">CAIXA DE EQUALIZAÇÃO EM POLIPROPILENO 180 X 145MM COM BARRAMENTO DE COBRE 6MM, 4 TERMINAIS 16MM2 E 1 TERMINAL 50MM2</t>
  </si>
  <si>
    <t>74.51.04</t>
  </si>
  <si>
    <t xml:space="preserve">MOLDE PARA SOLDA EXOTÉRMICA HCL 5/8" 50-5 CLASSE 5 OU EQUIVALENTE</t>
  </si>
  <si>
    <t>74.51.05</t>
  </si>
  <si>
    <t xml:space="preserve">ESPUMA EXPANSIVA DE POLIURETANO, APLICAÇÃO MANUAL - 500 ML REF 38124</t>
  </si>
  <si>
    <t>74.51.06</t>
  </si>
  <si>
    <t xml:space="preserve">PRESILHA DE LATÃO PARA CABO DE 35 - 50MM2 + BUCHA S6</t>
  </si>
  <si>
    <t>74.51.07</t>
  </si>
  <si>
    <t xml:space="preserve">CONECTOR MINI-GAR PARA CABOS DE 16 - 50MM2</t>
  </si>
  <si>
    <t>74.51.08</t>
  </si>
  <si>
    <t xml:space="preserve">CAIXA DE EQUALIZAÇÃO 380 X 320 X 175 MM COM BARRAMENTO DE COBRE, 8 TERMINAIS 16MM2 E 1 TERMINAL 50MM2 USO INTERNO E EXTERNO</t>
  </si>
  <si>
    <t>74.51.10</t>
  </si>
  <si>
    <t xml:space="preserve">FIXADOR OMEGA EM LATÃO PARA CABO 35MM2</t>
  </si>
  <si>
    <t>74.51.11</t>
  </si>
  <si>
    <t xml:space="preserve">GRAMPO TIPO "X" EM COBRE DE 35MM2 - 50MM2</t>
  </si>
  <si>
    <t>74.51.12</t>
  </si>
  <si>
    <t xml:space="preserve">PRESILHA DE LATÃO PARA CABO DE 16 - 25MM2 + BUCHA S6</t>
  </si>
  <si>
    <t>74.51.13</t>
  </si>
  <si>
    <t xml:space="preserve">FIXADOR OMEGA EM LATÃO PARA CABO DE 16 - 25MM2</t>
  </si>
  <si>
    <t>74.51.14</t>
  </si>
  <si>
    <t xml:space="preserve">CONECTOR DE MEDIÇÃO EM BRONZE ESTANHADO COM 1 PARAFUSO PARA CABOS DE 16 - 70MM2</t>
  </si>
  <si>
    <t>74.51.15</t>
  </si>
  <si>
    <t xml:space="preserve">TERMINAL DE COMPRESSAO 1 FURO 16MM2 REF 1575</t>
  </si>
  <si>
    <t>74.51.16</t>
  </si>
  <si>
    <t xml:space="preserve">CAIXA EQUALIZAÇÃO 210 X 210 X 90MM COM 9 TERMINAIS PARA USO INTERNO</t>
  </si>
  <si>
    <t>74.51.17</t>
  </si>
  <si>
    <t xml:space="preserve">HASTE COBREADA ALTA CAMADA Ø5/8" X 2,40M (Ø14,3MM – EFETIVO)</t>
  </si>
  <si>
    <t>74.51.18</t>
  </si>
  <si>
    <t xml:space="preserve">TERMINAL DE COMPRESSÃO 1 FURO 35MM2 REF 1577</t>
  </si>
  <si>
    <t>74.51.20</t>
  </si>
  <si>
    <t xml:space="preserve">BARRA CHATA DE ALUMÍNIO 7/8" X 1/8" X 3000MM (70MM2) COM FUROS Ø7MM</t>
  </si>
  <si>
    <t>74.51.21</t>
  </si>
  <si>
    <t xml:space="preserve">MASTRO SIMPLES GALVANIZADO DIAMETRO NOMINAL 1 1/2", COMPRIMENTO 3 M REF 41387</t>
  </si>
  <si>
    <t>74.51.22</t>
  </si>
  <si>
    <t xml:space="preserve">PARAFUSO FENDA AUTOTARRAXANTE INOX Ø4,2 X 32MM</t>
  </si>
  <si>
    <t>74.51.23</t>
  </si>
  <si>
    <t>74.51.24</t>
  </si>
  <si>
    <t xml:space="preserve">TERMINAL AÉREO EM AÇO GALVANIZADO DN 5/16", COMPRIMENTO DE 350MM, COM BASE DE FIXAÇÃO HORIZONTAL</t>
  </si>
  <si>
    <t>74.51.25</t>
  </si>
  <si>
    <t xml:space="preserve">PARA RAIO FRANKLIN 4 PONTAS EM LATÃO CROMADO ROSCA 3/4" X 350MM REF 4274</t>
  </si>
  <si>
    <t>74.51.26</t>
  </si>
  <si>
    <t xml:space="preserve">SUPRESSOR DE SURTO VCL V 45KA CLAMPER/EQUIVALENTE</t>
  </si>
  <si>
    <t>74.51.27</t>
  </si>
  <si>
    <t xml:space="preserve">TERMINAL A COMPRESSÃO EM COBRE ESTANHADO PARA CABO 35MM2, 1 FURO E 1 COMPRESSÃO, PARA PARAFUSO DE FIXAÇÃO M8 REF 1577</t>
  </si>
  <si>
    <t>74.51.28</t>
  </si>
  <si>
    <t xml:space="preserve">PARAFUSO SEXTAVADO ROSCA SOBERBA EM INOX ØM6 X 45MM</t>
  </si>
  <si>
    <t>74.51.29</t>
  </si>
  <si>
    <t xml:space="preserve">PORCA SEXTAVADA EM  AÇO INOX Ø1/4" REF 39997</t>
  </si>
  <si>
    <t>74.51.30</t>
  </si>
  <si>
    <t xml:space="preserve">ARRUELA DE PRESSÃO EM AÇO INOX Ø1/4"</t>
  </si>
  <si>
    <t>74.51.32</t>
  </si>
  <si>
    <t xml:space="preserve">CONECTOR DE PRESSÃO 35MM2 (SPLIT-BOLT) REF 11854</t>
  </si>
  <si>
    <t>74.51.34</t>
  </si>
  <si>
    <t xml:space="preserve">TERMINAL TIPO CRUZ EM LATÃO PARA CABOS DE COBRE DE 16 - 50MM2</t>
  </si>
  <si>
    <t>74.51.35</t>
  </si>
  <si>
    <t xml:space="preserve">SELANTE ELÁSTICO MONOCOMPONENTE A BASE DE POLIURETANO PARA JUNTAS DIVERSAS 310ML REF 142</t>
  </si>
  <si>
    <t>74.51.37</t>
  </si>
  <si>
    <t xml:space="preserve">TERMINAL A COMPRESSÃO EM COBRE ESTANHADO PARA CABO 50MM2, 1 FURO E 1 COMPRESSÃO, PARA PARAFUSO DE FIXAÇÃO M8 REF 1578</t>
  </si>
  <si>
    <t>74.51.39</t>
  </si>
  <si>
    <t xml:space="preserve">CARTUCHO PARA SOLDA (PÓ EXOTÉRMICO) Nº115</t>
  </si>
  <si>
    <t>74.51.51</t>
  </si>
  <si>
    <t xml:space="preserve">CAIXA DE EQUALIZAÇÃO EM AÇO 4000 X 400 X 155MM COM 11 TERMINAIS, USO INTERNO</t>
  </si>
  <si>
    <t>74.51.52</t>
  </si>
  <si>
    <t xml:space="preserve">MOLDE PPS 35-2 PARA SOLDA EXOTÉRMICA CLASSE 2 OU EQUIVALENTE</t>
  </si>
  <si>
    <t>74.51.53</t>
  </si>
  <si>
    <t xml:space="preserve">CARTUCHO PARA SOLDA (PÓ EXOTÉRMICO) Nº45</t>
  </si>
  <si>
    <t>74.51.54</t>
  </si>
  <si>
    <t xml:space="preserve">ALICATE PARA MANUSEIO DE MOLDES DE SOLDA EXOTÉRMICA Nº 2</t>
  </si>
  <si>
    <t>74.51.60</t>
  </si>
  <si>
    <t xml:space="preserve">CAIXA DE INSPEÇÃO PVC Ø300 X 300MM COM TAMPA DE FERRO FUNDIDO</t>
  </si>
  <si>
    <t>74.51.67</t>
  </si>
  <si>
    <t xml:space="preserve">SUPORTE EM LATÃO Ø1/4" X 200MM COM 2 PORCAS PARA FIXAÇÃO DE PRESILHAS</t>
  </si>
  <si>
    <t>74.51.81</t>
  </si>
  <si>
    <t xml:space="preserve">RE-BAR Ø3/8" X 3,40M GALVANIZADA A FOGO (70MM2)</t>
  </si>
  <si>
    <t>74.51.85</t>
  </si>
  <si>
    <t xml:space="preserve">TRANSFORMADOR DE CORRENTE 200/5</t>
  </si>
  <si>
    <t>75.01.04</t>
  </si>
  <si>
    <t xml:space="preserve">TINTA ACRÍLICA STANDARD, COR BRANCO FOSCO</t>
  </si>
  <si>
    <t>75.01.06</t>
  </si>
  <si>
    <t xml:space="preserve">TINTA ACRÍLICA PREMIUM PARA PISO REF 7348</t>
  </si>
  <si>
    <t>75.01.11</t>
  </si>
  <si>
    <t xml:space="preserve">TINTA ACRÍLICA PREMIUM, COR BRANCO FOSCO REF 7356</t>
  </si>
  <si>
    <t>75.01.12</t>
  </si>
  <si>
    <t xml:space="preserve">TINTA ACRÍLICA PREMIUM, COR BRANCO SEMI BRILHO</t>
  </si>
  <si>
    <t>75.03.01</t>
  </si>
  <si>
    <t xml:space="preserve">TINTA ESMALTE SINTÉTICO PREMIUM FOSCO REF 7288</t>
  </si>
  <si>
    <t>75.03.04</t>
  </si>
  <si>
    <t xml:space="preserve">TINTA ESMALTE SINTÉTICO PREMIUM ALTO BRILHO REF 7292</t>
  </si>
  <si>
    <t>75.03.26</t>
  </si>
  <si>
    <t xml:space="preserve">TINTA ESMALTE SINTÉTICO PREMIUM ACETINADO REF 7311</t>
  </si>
  <si>
    <t>75.05.01</t>
  </si>
  <si>
    <t xml:space="preserve">ESMALTE SINTÉTICO 2 EM 1 (FUNDO E ACABAMENTO) PARA SUPERFÍCIES METÁLICAS REF 7293</t>
  </si>
  <si>
    <t>75.07.23</t>
  </si>
  <si>
    <t xml:space="preserve">VERNIZ SINTÉTICO BRILHANTE PARA MADEIRA, USO INTERNO E EXTERNO REF 10481</t>
  </si>
  <si>
    <t>75.07.24</t>
  </si>
  <si>
    <t xml:space="preserve">VERNIZ POLIURETANO BRILHANTE PARA MADEIRA, USO INTERNO E EXTERNO REF 10478</t>
  </si>
  <si>
    <t>75.07.26</t>
  </si>
  <si>
    <t xml:space="preserve">IMUNIZANTE PARA MADEIRA, INCOLOR REF 7340</t>
  </si>
  <si>
    <t>75.07.46</t>
  </si>
  <si>
    <t xml:space="preserve">SILICONE SUVINIL OU EQUIVALENTE</t>
  </si>
  <si>
    <t>75.13.08</t>
  </si>
  <si>
    <t xml:space="preserve">TINTA ASFÁLTICA IMPERMEABILIZANTE DILUÍDA EM SOLVENTE, PARA MATERIAIS CIMENTÍCIOS, METAL E MADEIRA</t>
  </si>
  <si>
    <t>75.14.02</t>
  </si>
  <si>
    <t xml:space="preserve">TINTA EPÓXI BRANCA REF 7304</t>
  </si>
  <si>
    <t>75.14.03</t>
  </si>
  <si>
    <t xml:space="preserve">PRIMER EPÓXI / EPOXÍDICO REF 44072</t>
  </si>
  <si>
    <t>75.14.04</t>
  </si>
  <si>
    <t xml:space="preserve">DILUENTE EPÓXI REF 5330</t>
  </si>
  <si>
    <t>75.15.06</t>
  </si>
  <si>
    <t xml:space="preserve">MASSA PLÁSTICA (LATA COM 400 GRAMAS)</t>
  </si>
  <si>
    <t>75.15.08</t>
  </si>
  <si>
    <t xml:space="preserve">MASSA LÁTEX PARA PAREDES INTERNAS REF 43626</t>
  </si>
  <si>
    <t>75.15.09</t>
  </si>
  <si>
    <t xml:space="preserve">MASSA ACRÍLICA PARA MADEIRA</t>
  </si>
  <si>
    <t>75.15.11</t>
  </si>
  <si>
    <t xml:space="preserve">MASSA ACRÍLICA PARA PAREDES EXTERNAS/INTERNAS</t>
  </si>
  <si>
    <t>75.18.09</t>
  </si>
  <si>
    <t>75.18.10</t>
  </si>
  <si>
    <t xml:space="preserve">FUNDO NIVELADOR BRANCO PARA MADEIRA</t>
  </si>
  <si>
    <t>75.18.12</t>
  </si>
  <si>
    <t xml:space="preserve">SELADOR ACRÍLICO PAREDES INTERNAS/EXTERNAS REF 6085</t>
  </si>
  <si>
    <t>75.18.16</t>
  </si>
  <si>
    <t xml:space="preserve">FUNDO ANTICORROSIVO PARA MATERIAIS FERROSOS (TIPO ZARCÃO) REF 7307</t>
  </si>
  <si>
    <t>75.25.06</t>
  </si>
  <si>
    <t xml:space="preserve">DILUENTE AGUARRÁS REF 5318</t>
  </si>
  <si>
    <t>75.50.05</t>
  </si>
  <si>
    <t xml:space="preserve">LIXA D'ÁGUA EM FOLHA, GRÃO 100</t>
  </si>
  <si>
    <t>75.50.20</t>
  </si>
  <si>
    <t xml:space="preserve">LIXA EM FOLHA PARA PAREDE OU MADEIRA, NÚMERO 120 (COR VERMELHA)</t>
  </si>
  <si>
    <t>75.50.21</t>
  </si>
  <si>
    <t xml:space="preserve">LIXA EM FOLHA PARA FERRO, NÚMERO 150 REF 3768</t>
  </si>
  <si>
    <t>75.50.22</t>
  </si>
  <si>
    <t xml:space="preserve">FITA CREPE ROLO DE 25MM X 50M REF 12815</t>
  </si>
  <si>
    <t>76.08.03</t>
  </si>
  <si>
    <t xml:space="preserve">LAJE PRÉ-MOLDADA TRELIÇADA, UNIDIRECIONAL, BI-APOIADA, COM TRELIÇA METÁLICA TR08 E ENCHIMENTO EM EPS, SC=300KGF/M2, VÃO ATÉ 4 METROS, SEM COLOCAÇÃO</t>
  </si>
  <si>
    <t>76.08.13</t>
  </si>
  <si>
    <t xml:space="preserve">LAJE PRÉ-MOLDADA TRELIÇADA, UNIDIRECIONAL, BI-APOIADA, COM TRELIÇA METÁLICA TR12 E ENCHIMENTO EM EPS, SC=300KGF/M2, VÃO ATÉ 5 METROS, SEM COLOCAÇÃO</t>
  </si>
  <si>
    <t>76.08.23</t>
  </si>
  <si>
    <t xml:space="preserve">LAJE PRÉ-MOLDADA TRELIÇADA, UNIDIRECIONAL, BI-APOIADA, COM TRELIÇA METÁLICA TR16 E ENCHIMENTO EM EPS, SC=300KGF/M2, VÃO ATÉ 6 METROS, SEM COLOCAÇÃO</t>
  </si>
  <si>
    <t>76.08.33</t>
  </si>
  <si>
    <t xml:space="preserve">LAJE PRÉ-MOLDADA TRELIÇADA, UNIDIRECIONAL, BI-APOIADA, COM TRELIÇA METÁLICA TR20 E ENCHIMENTO EM EPS, SC=300KGF/M2, VÃO ATÉ 8 METROS, SEM COLOCAÇÃO</t>
  </si>
  <si>
    <t>76.10.01</t>
  </si>
  <si>
    <t xml:space="preserve">CHAPÉU DE MURO TRIANGULAR PRÉ-MOLDADO 20 X 100CM</t>
  </si>
  <si>
    <t>76.10.06</t>
  </si>
  <si>
    <t xml:space="preserve">MEIO FIO EM CONCRETO PRÉ-MOLDADO FCK&gt;=20MPA, PADRÃO SUDECAP TIPO A, 30 X 14,2/12 (H X L1/L2), COMPRIMENTO 80 CM</t>
  </si>
  <si>
    <t>76.10.08</t>
  </si>
  <si>
    <t xml:space="preserve">MEIO FIO EM CONCRETO PRÉ-MOLDADO FCK&gt;=20MPA, PADRÃO SUDECAP TIPO B, 40 X 15/12 (H X L1/L2), COMPRIMENTO 80CM REF 4061</t>
  </si>
  <si>
    <t>76.10.09</t>
  </si>
  <si>
    <t xml:space="preserve">CORDÃO DE CONCRETO BOLEADO PRÉ-FABRICADO FCK&gt;=20 MPA, PADRÃO SUDECAP, COMPRIMENTO 1M</t>
  </si>
  <si>
    <t>76.10.10</t>
  </si>
  <si>
    <t xml:space="preserve">DELIMITADOR FÍSICO DE CONCRETO FCK&gt;=20MPA, PADRÃO SUDECAP, 80CM</t>
  </si>
  <si>
    <t>76.12.05</t>
  </si>
  <si>
    <t xml:space="preserve">MOURÃO CONCRETO CURVO, SEÇÃO "T", H= 2,80 M + CURVA COM 0,45M, COM FUROS PARA FIOS</t>
  </si>
  <si>
    <t>76.12.07</t>
  </si>
  <si>
    <t xml:space="preserve">MOURÃO DE CONCRETO PONTA VIRADA SEÇÃO T, 3,2M, COM ESTICADOR</t>
  </si>
  <si>
    <t>76.12.09</t>
  </si>
  <si>
    <t xml:space="preserve">MOURÃO DE CONCRETO RETO SEÇÃO T, 2,45M</t>
  </si>
  <si>
    <t>76.14.07</t>
  </si>
  <si>
    <t xml:space="preserve">MOURÃO TIPO V, PRÉ-MOLDADO EM CONCRETO 20MPA, H= 3,0M OU EQUIVALENTE</t>
  </si>
  <si>
    <t>76.15.11</t>
  </si>
  <si>
    <t xml:space="preserve">BLOQUETE / PISO INTERTRAVADO DE CONCRETO - MODELO RETANGULAR / TIJOLINHO / PAVER / HOLANDÊS / PARALELEPÍPEDO, 20 CM X 10 CM, E= 6 CM, RESISTÊNCIA DE 35 MPA, COR NATURAL REF 36155</t>
  </si>
  <si>
    <t>76.15.12</t>
  </si>
  <si>
    <t xml:space="preserve">BLOQUETE / PISO INTERTRAVADO DE CONCRETO - MODELO ONDA / 16 FACES / RETANGULAR / TIJOLINHO / PAVER / HOLANDÊS / PARALELEPÍPEDO, 20 X 10 CM, E= 8 CM, RESISTÊNCIA DE 35 MPA, COLORIDO REF 36154</t>
  </si>
  <si>
    <t>76.15.13</t>
  </si>
  <si>
    <t xml:space="preserve">BLOQUETE / PISO INTERTRAVADO DE CONCRETO - MODELO ONDA / 16 FACES / RETANGULAR / TIJOLINHO / PAVER / HOLANDÊS / PARALELEPÍPEDO, 20 X 10 CM, E= 8 CM, RESISTÊNCIA DE 35 MPA, COR NATURAL REF 36170</t>
  </si>
  <si>
    <t>76.15.15</t>
  </si>
  <si>
    <t xml:space="preserve">BLOQUETE / PISO INTERTRAVADO DE CONCRETO - MODELO ONDA / 16 FACES / RETANGULAR / TIJOLINHO / PAVER / HOLANDÊS / PARALELEPÍPEDO, 20 X 10 CM, E= 10 CM, RESISTÊNCIA DE 35 MPA, COLORIDO</t>
  </si>
  <si>
    <t>76.15.16</t>
  </si>
  <si>
    <t xml:space="preserve">BLOQUETE / PISO INTERTRAVADO DE CONCRETO - MODELO ONDA / 16 FACES / RETANGULAR / TIJOLINHO / PAVER / HOLANDÊS / PARALELEPÍPEDO, 20 X 10 CM, E= 10 CM, RESISTÊNCIA DE 50 MPA, COR NATURAL REF 40529</t>
  </si>
  <si>
    <t>76.20.01</t>
  </si>
  <si>
    <t xml:space="preserve">BANCO PRÉ-MOLDADO DE CONCRETO 45 X 150 X 45CM</t>
  </si>
  <si>
    <t>76.20.02</t>
  </si>
  <si>
    <t xml:space="preserve">CONJUNTO MESA E BANCOS DE CONCRETO PRÉ-FABRICADO FCK&gt;=20MPA, PADRÃO SUDECAP</t>
  </si>
  <si>
    <t>76.20.03</t>
  </si>
  <si>
    <t xml:space="preserve">CONJUNTO ACESSÍVEL DE MESA E BANCOS DE CONCRETO PRÉ-FABRICADO FCK&gt;=20MPA, PADRÃO SUDECAP</t>
  </si>
  <si>
    <t>76.30.01</t>
  </si>
  <si>
    <t xml:space="preserve">CAIXA GORDURA, SIMPLES, CONCRETO PRÉ-MOLDADO, CIRCULAR, COM TAMPA, D= 40 CM REF 11881</t>
  </si>
  <si>
    <t>76.30.02</t>
  </si>
  <si>
    <t xml:space="preserve">CAIXA GORDURA DUPLA, CONCRETO PRÉ-MOLDADO, CIRCULAR, COM TAMPA, D= 60 CM</t>
  </si>
  <si>
    <t>76.31.09</t>
  </si>
  <si>
    <t xml:space="preserve">CAIXA PRÉ-FABRICADA DE CONCRETO ARMADO 30X30X30CM (CXLXH), SEM FUNDO, COM TAMPA</t>
  </si>
  <si>
    <t>76.31.11</t>
  </si>
  <si>
    <t xml:space="preserve">TAMPA PRÉ FABRICADA DE CONCRETO ARMADO 0,5X0,5X0,07 FCK 30MPA ADPT REF 97734</t>
  </si>
  <si>
    <t>76.31.12</t>
  </si>
  <si>
    <t xml:space="preserve">TAMPA PRÉ FABRICADA DE CONCRETO ARMADO 0,6X0,6X0,07 FCK 30MPA ADPT REF 97734</t>
  </si>
  <si>
    <t>76.31.13</t>
  </si>
  <si>
    <t xml:space="preserve">TAMPA PRÉ FABRICADA DE CONCRETO ARMADO 0,8X0,8X0,07 FCK 30MPA ADPT REF 97735</t>
  </si>
  <si>
    <t>76.31.14</t>
  </si>
  <si>
    <t xml:space="preserve">TAMPA PRÉ FABRICADA DE CONCRETO ARMADO 1,0X1,0X0,07 FCK 30MPA ADPT REF 97735</t>
  </si>
  <si>
    <t>76.31.15</t>
  </si>
  <si>
    <t xml:space="preserve">TAMPA PRÉ FABRICADA DE CONCRETO ARMADO 1,2X1,2X0,07 FCK 30MPA ADPT REF 97736</t>
  </si>
  <si>
    <t>76.35.15</t>
  </si>
  <si>
    <t xml:space="preserve">FOSSA SÉPTICA D= 1,20M H= 4,0M</t>
  </si>
  <si>
    <t>76.35.55</t>
  </si>
  <si>
    <t xml:space="preserve">SUMIDOURO CONCRETO PRÉ-MOLDADO, COMPLETO, PARA 10 CONTRIBUINTES</t>
  </si>
  <si>
    <t>76.46.01</t>
  </si>
  <si>
    <t xml:space="preserve">POSTE PARA GRADIL NYLOFOR 3D H= 1.50 M OU EQUIVALENTE</t>
  </si>
  <si>
    <t>76.46.02</t>
  </si>
  <si>
    <t xml:space="preserve">POSTE PARA GRADIL NYLOFOR 3D H= 2.00 M OU EQUIVALENTE</t>
  </si>
  <si>
    <t>76.46.03</t>
  </si>
  <si>
    <t xml:space="preserve">POSTE PARA GRADIL NYLOFOR 3D H= 2.60 M OU EQUIVALENTE</t>
  </si>
  <si>
    <t>76.46.04</t>
  </si>
  <si>
    <t xml:space="preserve">POSTE PARA GRADIL NYLOFOR 3D H= 3.20 M OU EQUIVALENTE</t>
  </si>
  <si>
    <t>77.05.51</t>
  </si>
  <si>
    <t xml:space="preserve">PREGO DE AÇO POLIDO COM CABEÇA 18 X 30 (2 3/4 X 10) REF 5075</t>
  </si>
  <si>
    <t>77.05.52</t>
  </si>
  <si>
    <t xml:space="preserve">PREGO DE AÇO POLIDO SEM CABEÇA 15 X 15 REF 39026</t>
  </si>
  <si>
    <t>77.05.53</t>
  </si>
  <si>
    <t xml:space="preserve">PREGO DE AÇO POLIDO COM CABEÇA 15 X 18 (1 1/2 X 13) REF 5074</t>
  </si>
  <si>
    <t>77.05.54</t>
  </si>
  <si>
    <t xml:space="preserve">CHUMBADOR, 1/4" COM PARAFUSO 1/4" X 40 MM REF 11976</t>
  </si>
  <si>
    <t>77.05.55</t>
  </si>
  <si>
    <t xml:space="preserve">PREGO DE AÇO POLIDO COM CABEÇA DUPLA 17 X 27 (2 1/2 X 11) REF 40304</t>
  </si>
  <si>
    <t>77.05.56</t>
  </si>
  <si>
    <t xml:space="preserve">PREGO DE AÇO POLIDO COM CABEÇA 15 X 15 (1 1/4 X 13) REF 20247</t>
  </si>
  <si>
    <t>77.05.57</t>
  </si>
  <si>
    <t xml:space="preserve">PREGO DE AÇO POLIDO COM CABEÇA 17 X 24 (2 1/4 X 11) REF 5073</t>
  </si>
  <si>
    <t>77.05.82</t>
  </si>
  <si>
    <t xml:space="preserve">PREGO PARA TACO 15X10</t>
  </si>
  <si>
    <t>77.09.10</t>
  </si>
  <si>
    <t xml:space="preserve">GRAMPO DE AÇO POLIDO 1 " X 9MM REF 5076</t>
  </si>
  <si>
    <t>77.10.01</t>
  </si>
  <si>
    <t xml:space="preserve">PARAFUSO PARABOLT DE 1/4"</t>
  </si>
  <si>
    <t>77.10.02</t>
  </si>
  <si>
    <t xml:space="preserve">PARAFUSO DE 4,20 X 38MM EM AÇO ZINCADO COM ROSCA SOBERBA, CABEÇA CHATA E FENDA PHILLIPS</t>
  </si>
  <si>
    <t>77.10.03</t>
  </si>
  <si>
    <t xml:space="preserve">BUCHA DE NYLON S6 REF 4375</t>
  </si>
  <si>
    <t>77.10.04</t>
  </si>
  <si>
    <t xml:space="preserve">BOTÃO ROSCA INTERNA CABEÇA CHATA MACIÇA, FORMATO REDONDO, METAL, 19MM, INCLUSO ARRUELA E PARAFUSO REF 44121</t>
  </si>
  <si>
    <t>77.10.05</t>
  </si>
  <si>
    <t xml:space="preserve">PARAFUSO ALLEN AUTOATARRAXANTE MA 6 X 20 INOX</t>
  </si>
  <si>
    <t>77.10.90</t>
  </si>
  <si>
    <t xml:space="preserve">PARAFUSO PARA VASO SANITÁRIO E MICTÓRIO S8 COM BUCHA E ARRUELA</t>
  </si>
  <si>
    <t>77.50.35</t>
  </si>
  <si>
    <t xml:space="preserve">ELETRODO REVESTIDO AWS - E7018, DIÂMETRO IGUAL A 4,00MM REF 10997</t>
  </si>
  <si>
    <t>77.50.36</t>
  </si>
  <si>
    <t xml:space="preserve">ELETRODO REVESTIDO AWS - E6013, DIÂMETRO IGUAL A 2,50MM REF 11002</t>
  </si>
  <si>
    <t>77.90.34</t>
  </si>
  <si>
    <t xml:space="preserve">BUCHA FISCHER S8 COM PARAFUSO OU EQUIVALENTE REF 7583</t>
  </si>
  <si>
    <t>78.05.02</t>
  </si>
  <si>
    <t xml:space="preserve">BASCULANTE EM CHAPA COM 3 BÁSCULAS 80 X 80CM</t>
  </si>
  <si>
    <t>78.05.03</t>
  </si>
  <si>
    <t xml:space="preserve">PERFIL DE ALUMÍNIO ANODIZADO REF 34360</t>
  </si>
  <si>
    <t>78.05.04</t>
  </si>
  <si>
    <t xml:space="preserve">JANELA MÁXIMO AR EM ALÚMINIO, 60X80 CM, COM VIDRO, SEM GUARNIÇÃO/ALIZAR REF 34381</t>
  </si>
  <si>
    <t>78.05.05</t>
  </si>
  <si>
    <t xml:space="preserve">JANELA DE CORRER, EM ALUMÍNIO, 100 X 120CM, 2 FOLHAS MÓVEIS, COM VIDRO, SEM GUARNIÇÃO REF 36986</t>
  </si>
  <si>
    <t>78.05.06</t>
  </si>
  <si>
    <t xml:space="preserve">JANELA DE CORRER, EM ALUMÍNIO, 100 X 120CM, 3 FOLHASS (2 VENEZIANAS E 1 VIDRO), COM VIDRO, SEM GUARNIÇÃO REF 44054</t>
  </si>
  <si>
    <t>78.05.07</t>
  </si>
  <si>
    <t xml:space="preserve">JANELA DE CORRER, EM ALUMÍNIO, 120 X 150CM, 4 FOLHASS, COM VIDRO, SEM GUARNIÇÃO REF 34364</t>
  </si>
  <si>
    <t>78.05.08</t>
  </si>
  <si>
    <t xml:space="preserve">JANELA DE CORRER, EM ALUMÍNIO, 100 X 150CM, 6 FOLHAS (2 VENEZIANAS FIXAS, 2 MÓVEIS E 2 VIDRO), COM VIDRO, SEM GUARNIÇÃO REF 44399</t>
  </si>
  <si>
    <t>78.05.20</t>
  </si>
  <si>
    <t xml:space="preserve">CONTRAMARCO DE ALUMÍNIO PERFIL 25, PARA ESQUADRIAS CONVENCIONAIS, 60MM, INCLUSO CONEXÕES, GRAPAS E TRAVAMENTOS REF 43657</t>
  </si>
  <si>
    <t>78.05.30</t>
  </si>
  <si>
    <t xml:space="preserve">PORTA DE ABRIR EM ALUMÍNIO COM LAMBRI HORIZONTAL / LAMINADA 80 X 210CM</t>
  </si>
  <si>
    <t>78.05.40</t>
  </si>
  <si>
    <t xml:space="preserve">MOLDURA DE ACABAMENTO PARA ESQUADRIA DE ALUMÍNIO REF 36888</t>
  </si>
  <si>
    <t>78.13.01</t>
  </si>
  <si>
    <t xml:space="preserve">GRADIL NYLOFOR 3D H= 2.03 M OU EQUIVALENTE</t>
  </si>
  <si>
    <t>78.13.09</t>
  </si>
  <si>
    <t xml:space="preserve">GRADIL NYLOFOR 3D H= 1.53 M OU EQUIVALENTE</t>
  </si>
  <si>
    <t>78.13.15</t>
  </si>
  <si>
    <t xml:space="preserve">GRADIL NYLOFOR 3D H= 1.03 M OU EQUIVALENTE</t>
  </si>
  <si>
    <t>78.13.53</t>
  </si>
  <si>
    <t xml:space="preserve">GRADIL NYLOFOR 3D H= 2.43 M OU EQUIVALENTE</t>
  </si>
  <si>
    <t>78.50.01</t>
  </si>
  <si>
    <t xml:space="preserve">BARRA APOIO DEFICIENTE FÍSICO TUBO D= 1 1/2" - CROMADA</t>
  </si>
  <si>
    <t>79.02.05</t>
  </si>
  <si>
    <t xml:space="preserve">TIJOLO CERÂMICO MACIÇO REQUEIMADO 20 X 10 X 5CM COM FRETE REF 7258</t>
  </si>
  <si>
    <t>79.02.08</t>
  </si>
  <si>
    <t xml:space="preserve">TIJOLO CERÂMICO FURADO 9 FUROS 29 X 19 X 14CM COM FRETE</t>
  </si>
  <si>
    <t>79.02.12</t>
  </si>
  <si>
    <t xml:space="preserve">TIJOLO CERÂMICO FURADO 8 FUROS 29 X 19 X 9CM COM FRETE REF 7268</t>
  </si>
  <si>
    <t>79.10.03</t>
  </si>
  <si>
    <t xml:space="preserve">BLOCO CONCRETO VAZADO 9 X 19 X 39CM COM FRETE 4,5MPA</t>
  </si>
  <si>
    <t>79.10.04</t>
  </si>
  <si>
    <t xml:space="preserve">BLOCO CONCRETO VAZADO 14 X 19 X 39CM COM FRETE 4,5MPA</t>
  </si>
  <si>
    <t>79.10.05</t>
  </si>
  <si>
    <t xml:space="preserve">BLOCO CONCRETO VAZADO 19 X 19 X 39CM COM FRETE 4,5MPA</t>
  </si>
  <si>
    <t>79.10.06</t>
  </si>
  <si>
    <t xml:space="preserve">BLOCO DE CONCRETO VAZADO 3,0MPA DE VEDAÇÃO 09 X 19 X 39CM COM FRETE REF 650</t>
  </si>
  <si>
    <t>79.10.07</t>
  </si>
  <si>
    <t xml:space="preserve">BLOCO DE CONCRETO VAZADO 3,0MPA DE VEDAÇÃO 14 X 19 X 39CM COM FRETE REF 651</t>
  </si>
  <si>
    <t>79.10.08</t>
  </si>
  <si>
    <t xml:space="preserve">BLOCO DE CONCRETO VAZADO 3,0MPA DE VEDAÇÃO 19 X 19 X 39CM COM FRETE REF 654</t>
  </si>
  <si>
    <t>79.22.05</t>
  </si>
  <si>
    <t xml:space="preserve">DIVISÓRIA EM MÁRMORE, COM DUAS FACES POLIDAS, BRANCO COMUM, E= 3,0CM REF 10629</t>
  </si>
  <si>
    <t>79.22.07</t>
  </si>
  <si>
    <t xml:space="preserve">DIVISÓRIA EM GRANITO, COM DUAS FACES POLIDAS, TIPO ANDORINHA / QUARTZ / CASTELO / CORUMBÁ OU OUTROS EQUIVALENTES DA REGIÃO, E= 3,0CM REF 44476</t>
  </si>
  <si>
    <t>79.22.11</t>
  </si>
  <si>
    <t xml:space="preserve">DIVISÓRIA DE ARDÓSIA E= 2CM (SEM POLIMENTO)</t>
  </si>
  <si>
    <t>79.22.20</t>
  </si>
  <si>
    <t xml:space="preserve">PRATELEIRA GRANITO CINZA CORUMBÁ E= 2CM</t>
  </si>
  <si>
    <t>80.04.53</t>
  </si>
  <si>
    <t xml:space="preserve">TUBO CONCRETO ARMADO, CLASSE PA-1, PONTA E BOLSA, DN 400MM REF 7745</t>
  </si>
  <si>
    <t>80.04.54</t>
  </si>
  <si>
    <t xml:space="preserve">TUBO CONCRETO ARMADO, CLASSE PA-1, PONTA E BOLSA, DN 500MM REF 7714</t>
  </si>
  <si>
    <t>80.04.55</t>
  </si>
  <si>
    <t xml:space="preserve">TUBO CONCRETO ARMADO, CLASSE PA-1, PONTA E BOLSA, DN 600MM REF 7725</t>
  </si>
  <si>
    <t>80.04.57</t>
  </si>
  <si>
    <t xml:space="preserve">TUBO CONCRETO ARMADO, CLASSE PA-1, PONTA E BOLSA, DN 800MM REF 7750</t>
  </si>
  <si>
    <t>80.04.59</t>
  </si>
  <si>
    <t xml:space="preserve">TUBO CONCRETO ARMADO, CLASSE PA-1, PONTA E BOLSA, DN 1000MM REF 7753</t>
  </si>
  <si>
    <t>80.04.61</t>
  </si>
  <si>
    <t xml:space="preserve">TUBO CONCRETO ARMADO, CLASSE PA-1, PONTA E BOLSA, DN 1200MM REF 7757</t>
  </si>
  <si>
    <t>80.04.64</t>
  </si>
  <si>
    <t xml:space="preserve">TUBO CONCRETO ARMADO, CLASSE PA-1, PONTA E BOLSA, DN 1500MM REF 7758</t>
  </si>
  <si>
    <t>80.04.73</t>
  </si>
  <si>
    <t xml:space="preserve">TUBO CONCRETO ARMADO, CLASSE PA-2, PONTA E BOLSA, DN 400MM REF 7761</t>
  </si>
  <si>
    <t>80.04.74</t>
  </si>
  <si>
    <t xml:space="preserve">TUBO CONCRETO ARMADO, CLASSE PA-2, PONTA E BOLSA, DN 500MM REF 7752</t>
  </si>
  <si>
    <t>80.04.75</t>
  </si>
  <si>
    <t xml:space="preserve">TUBO CONCRETO ARMADO, CLASSE PA-2, PONTA E BOLSA, DN 600MM REF 7762</t>
  </si>
  <si>
    <t>80.04.77</t>
  </si>
  <si>
    <t xml:space="preserve">TUBO CONCRETO ARMADO, CLASSE PA-2, PONTA E BOLSA, DN 800MM REF 7763</t>
  </si>
  <si>
    <t>80.04.79</t>
  </si>
  <si>
    <t xml:space="preserve">TUBO CONCRETO ARMADO, CLASSE PA-2, PONTA E BOLSA, DN 1000MM REF 7765</t>
  </si>
  <si>
    <t>80.04.81</t>
  </si>
  <si>
    <t xml:space="preserve">TUBO CONCRETO ARMADO, CLASSE PA-2, PONTA E BOLSA, DN 1200MM REF 7766</t>
  </si>
  <si>
    <t>80.04.84</t>
  </si>
  <si>
    <t xml:space="preserve">TUBO CONCRETO ARMADO, CLASSE PA-2, PONTA E BOLSA, DN 1500MM REF 7767</t>
  </si>
  <si>
    <t>80.04.91</t>
  </si>
  <si>
    <t xml:space="preserve">TUBO CONCRETO ARMADO, CLASSE PA-3, PONTA E BOLSA, DN 600MM REF 12578</t>
  </si>
  <si>
    <t>80.04.93</t>
  </si>
  <si>
    <t xml:space="preserve">TUBO CONCRETO ARMADO, CLASSE PA-3, PONTA E BOLSA, DN 800MM REF 12580</t>
  </si>
  <si>
    <t>80.04.95</t>
  </si>
  <si>
    <t xml:space="preserve">TUBO CONCRETO ARMADO, CLASSE PA-3, PONTA E BOLSA, DN 1000MM REF 12572</t>
  </si>
  <si>
    <t>80.04.97</t>
  </si>
  <si>
    <t xml:space="preserve">TUBO CONCRETO ARMADO, CLASSE PA-3, PONTA E BOLSA, DN 1200MM REF 12574</t>
  </si>
  <si>
    <t>80.04.99</t>
  </si>
  <si>
    <t xml:space="preserve">TUBO CONCRETO ARMADO, CLASSE PA-3, PONTA E BOLSA, DN 1500MM REF 12575</t>
  </si>
  <si>
    <t>80.05.14</t>
  </si>
  <si>
    <t xml:space="preserve">TUBO CONCRETO ARMADO, CLASSE EA-2, PONTA E BOLSA, JUNTA ELÁSTICA, DN 400MM REF 7740</t>
  </si>
  <si>
    <t>80.05.15</t>
  </si>
  <si>
    <t xml:space="preserve">TUBO CONCRETO ARMADO, CLASSE EA-2, PONTA E BOLSA, JUNTA ELÁSTICA, DN 500MM REF 7741</t>
  </si>
  <si>
    <t>80.05.16</t>
  </si>
  <si>
    <t xml:space="preserve">TUBO CONCRETO ARMADO, CLASSE EA-2, PONTA E BOLSA, JUNTA ELÁSTICA, DN 600MM REF 7774</t>
  </si>
  <si>
    <t>80.05.18</t>
  </si>
  <si>
    <t xml:space="preserve">TUBO CONCRETO ARMADO, CLASSE EA-2, PONTA E BOLSA, JUNTA ELÁSTICA, DN 800MM REF 7773</t>
  </si>
  <si>
    <t>80.05.20</t>
  </si>
  <si>
    <t xml:space="preserve">TUBO CONCRETO ARMADO, CLASSE EA-2, PONTA E BOLSA, JUNTA ELÁSTICA, DN 1000MM REF 7720</t>
  </si>
  <si>
    <t>80.05.25</t>
  </si>
  <si>
    <t xml:space="preserve">TUBO CONCRETO ARMADO, CLASSE EA-2, PONTA E BOLSA, JUNTA ELÁSTICA, DN 1500MM</t>
  </si>
  <si>
    <t>80.06.07</t>
  </si>
  <si>
    <t xml:space="preserve">TUBO DE CONCRETO MF CA-1 D= 800 MM</t>
  </si>
  <si>
    <t>80.10.04</t>
  </si>
  <si>
    <t xml:space="preserve">CALHA/CANALETA DE CONCRETO SIMPLES, TIPO MEIA CANA, D= 20 CM, PARA ÁGUA PLUVIAL REF 13115</t>
  </si>
  <si>
    <t>80.10.05</t>
  </si>
  <si>
    <t xml:space="preserve">CALHA/CANALETA DE CONCRETO SIMPLES, TIPO MEIA CANA, D= 30 CM, PARA ÁGUA PLUVIAL REF 10541</t>
  </si>
  <si>
    <t>80.10.06</t>
  </si>
  <si>
    <t xml:space="preserve">CALHA/CANALETA DE CONCRETO SIMPLES, TIPO MEIA CANA, D= 40 CM, PARA ÁGUA PLUVIAL REF 10542</t>
  </si>
  <si>
    <t>80.10.07</t>
  </si>
  <si>
    <t xml:space="preserve">CALHA/CANALETA DE CONCRETO SIMPLES, TIPO MEIA CANA, D= 50 CM, PARA ÁGUA PLUVIAL REF 10543</t>
  </si>
  <si>
    <t>80.10.08</t>
  </si>
  <si>
    <t xml:space="preserve">CALHA/CANALETA DE CONCRETO SIMPLES, TIPO MEIA CANA, D= 60 CM, PARA ÁGUA PLUVIAL REF 10544</t>
  </si>
  <si>
    <t>80.35.29</t>
  </si>
  <si>
    <t xml:space="preserve">TAMPÃO FOFO ARTICULADO, CLASSE D400 CARGA MÁXIMA 40 T, REDONDO TAMPA 600 MM, REDE PLUVIAL/ESGOTO REF 6240</t>
  </si>
  <si>
    <t>80.35.35</t>
  </si>
  <si>
    <t xml:space="preserve">TAMPÃO EM FERRO FUNDIDO T-19</t>
  </si>
  <si>
    <t>80.35.40</t>
  </si>
  <si>
    <t xml:space="preserve">TAMPÃO FOFO ARTICULADO PARA REGISTRO, CLASSE A15 CARGA MÁXIMA 1,5T, 200 X 200MM REF 11289</t>
  </si>
  <si>
    <t>80.35.50</t>
  </si>
  <si>
    <t xml:space="preserve">TAMPÃO DE FERRO FUNDIDO T-109 - PADRÃO COPASA</t>
  </si>
  <si>
    <t>80.37.40</t>
  </si>
  <si>
    <t xml:space="preserve">CONJUNTO QUADRO E GRELHA DE FERRO FUNDIDO P= 199KG</t>
  </si>
  <si>
    <t>80.37.41</t>
  </si>
  <si>
    <t xml:space="preserve">GRELHA FF MALHA QUADRICULADA 100X30CM COM PARAFUSO</t>
  </si>
  <si>
    <t>80.37.42</t>
  </si>
  <si>
    <t xml:space="preserve">CANTONEIRA DE FERRO FUNDIDO PESO = 69KG</t>
  </si>
  <si>
    <t>80.37.44</t>
  </si>
  <si>
    <t xml:space="preserve">GRELHA FOFO SIMPLES COM REQUADRO, CARGA MÁXIMA 1,5 T, 200 X 1000MM, E= 15MM</t>
  </si>
  <si>
    <t>80.40.20</t>
  </si>
  <si>
    <t>80.40.22</t>
  </si>
  <si>
    <t xml:space="preserve">ANEL CA-1, D= 1000MM H= 300MM, MACHO - FÊMEA</t>
  </si>
  <si>
    <t>80.40.24</t>
  </si>
  <si>
    <t xml:space="preserve">GRELHA DE CONCRETO PRÉ-MOLDADA FCK&gt;=20MPA, 50 X 24,5 X 5 CM (C X L X H)</t>
  </si>
  <si>
    <t>80.40.25</t>
  </si>
  <si>
    <t xml:space="preserve">GRELHA DE CONCRETO 0,99 x 0,44 x 0,10M</t>
  </si>
  <si>
    <t>80.40.26</t>
  </si>
  <si>
    <t xml:space="preserve">GRELHA DE CONCRETO PRÉ-MOLDADA FCK&gt;=20MPA, 100 X 24,5 X 5 CM (C X L X H)</t>
  </si>
  <si>
    <t>80.40.27</t>
  </si>
  <si>
    <t xml:space="preserve">QUADRO DE CONCRETO 1,10 x 0,50M</t>
  </si>
  <si>
    <t>80.40.28</t>
  </si>
  <si>
    <t xml:space="preserve">CANTONEIRA DE CONCRETO</t>
  </si>
  <si>
    <t>80.90.10</t>
  </si>
  <si>
    <t xml:space="preserve">FRETE PARA ELEMENTOS DE CONCRETO</t>
  </si>
  <si>
    <t>81.01.01</t>
  </si>
  <si>
    <t xml:space="preserve">FITA DE PAPEL REFORÇADA COM LÂMINA DE METAL PARA REFORÇO DE CANTOS REF 39432</t>
  </si>
  <si>
    <t>81.02.04</t>
  </si>
  <si>
    <t xml:space="preserve">VIDRO LISO INCOLOR, E=4 MM REF 10492</t>
  </si>
  <si>
    <t>81.02.05</t>
  </si>
  <si>
    <t xml:space="preserve">VIDRO LISO INCOLOR, E=5 MM REF 10493</t>
  </si>
  <si>
    <t>81.02.06</t>
  </si>
  <si>
    <t xml:space="preserve">VIDRO LISO INCOLOR, E=6 MM REF 10491</t>
  </si>
  <si>
    <t>81.04.06</t>
  </si>
  <si>
    <t xml:space="preserve">VIDRO MARTELADO OU CANELADO, E=4 MM REF 10499</t>
  </si>
  <si>
    <t>81.06.01</t>
  </si>
  <si>
    <t xml:space="preserve">VIDRO LAMINADO LISO INCOLOR, E=8 MM (4+4) REF 34391</t>
  </si>
  <si>
    <t>81.06.02</t>
  </si>
  <si>
    <t xml:space="preserve">VIDRO LAMINADO LISO INCOLOR, E=12 MM (4+4+4) REF 10497</t>
  </si>
  <si>
    <t>81.06.03</t>
  </si>
  <si>
    <t xml:space="preserve">VIDRO LAMINADO LISO INCOLOR, E=15 MM (5+5+5) REF 10504</t>
  </si>
  <si>
    <t>81.08.04</t>
  </si>
  <si>
    <t xml:space="preserve">VIDRO PLANO ARAMADO, E=6 MM REF 34384</t>
  </si>
  <si>
    <t>81.08.06</t>
  </si>
  <si>
    <t xml:space="preserve">VIDRO ARAMADO, E=7 MM REF 11185</t>
  </si>
  <si>
    <t>81.12.01</t>
  </si>
  <si>
    <t xml:space="preserve">VIDRO TEMPERADO INCOLOR, E=6 MM REF 10505</t>
  </si>
  <si>
    <t>81.12.02</t>
  </si>
  <si>
    <t xml:space="preserve">VIDRO TEMPERADO INCOLOR, E=8 MM REF 10506</t>
  </si>
  <si>
    <t>81.12.03</t>
  </si>
  <si>
    <t xml:space="preserve">VIDRO TEMPERADO INCOLOR, E=10 MM REF 10507</t>
  </si>
  <si>
    <t>81.20.03</t>
  </si>
  <si>
    <t xml:space="preserve">ESPELHO CRISTAL E = 4 MM   </t>
  </si>
  <si>
    <t>81.50.01</t>
  </si>
  <si>
    <t xml:space="preserve">PERFIL DE BORRACHA EPDM MACICO 12 X 15 MM PARA ESQUADRIAS REF 20259</t>
  </si>
  <si>
    <t>81.50.02</t>
  </si>
  <si>
    <t xml:space="preserve">SILICONE PARA ENVIDRAÇAMENTO ESTRUTURAL, 400G, PRETO REF 44120</t>
  </si>
  <si>
    <t>81.50.03</t>
  </si>
  <si>
    <t xml:space="preserve">FITA DE ESPUMA PARA VEDAÇÃO E= 6 MM, 12 MM X 10M REF 44375</t>
  </si>
  <si>
    <t>82.05.05</t>
  </si>
  <si>
    <t xml:space="preserve">TACO DE IPÊ EXTRA 7 X 21CM</t>
  </si>
  <si>
    <t>82.07.16</t>
  </si>
  <si>
    <t xml:space="preserve">CERÂMICA ESMALTADA EXTRA, PEI MENOR OU IGUAL A 3, FORMATO MENOR OU IGUAL A 2025CM2 REF 536</t>
  </si>
  <si>
    <t>82.07.17</t>
  </si>
  <si>
    <t xml:space="preserve">CERÂMICA ESMALTADA PARA FACHADAS, FORMATO APROXIMADO 7 X 26CM, FORNECIDAS EM PLACAS REF 44955</t>
  </si>
  <si>
    <t>82.07.18</t>
  </si>
  <si>
    <t xml:space="preserve">CERÂMICA ESMALTADA EXTRA PARA PISO, PEI MAIOR OU IGUAL A 4, ÁREA ATÉ 2025CM2 REF 1287</t>
  </si>
  <si>
    <t>82.07.21</t>
  </si>
  <si>
    <t xml:space="preserve">CERÂMICA EXTRA, PEI MENOR OU IGUAL A 3, 30 X 60CM</t>
  </si>
  <si>
    <t>82.07.22</t>
  </si>
  <si>
    <t xml:space="preserve">CERÂMICA EXTRA, PEI MENOR OU IGUAL A 3, 60 X 60CM</t>
  </si>
  <si>
    <t>82.07.23</t>
  </si>
  <si>
    <t xml:space="preserve">PORCELANATO RETIFICADO EXTRA, LISO, MONOCOLOR, ACETINADO OU POLIDO, DIMENSÕES 30 X 60CM</t>
  </si>
  <si>
    <t>82.07.24</t>
  </si>
  <si>
    <t xml:space="preserve">PORCELANATO RETIFICADO EXTRA, LISO, MONOCOLOR, ACETINADO OU POLIDO, DIMENSÕES 60 X 60CM</t>
  </si>
  <si>
    <t>82.07.25</t>
  </si>
  <si>
    <t xml:space="preserve">CERAMICA PARA FACHADAS, FORMATO APROXIMADO 10 X 10CM, FORNECIDAS EM PLACAS DE 30 X 30CM</t>
  </si>
  <si>
    <t>82.11.05</t>
  </si>
  <si>
    <t xml:space="preserve">PEDRA ARDÓSIA, CINZA, 40 X 40CM, E= 1 CM REF 10731</t>
  </si>
  <si>
    <t>82.13.05</t>
  </si>
  <si>
    <t xml:space="preserve">LADRILHO HIDRÁULICO, 20 X 20CM, E= 2CM, DADOS, COR NATURAL REF 3731</t>
  </si>
  <si>
    <t>82.13.10</t>
  </si>
  <si>
    <t xml:space="preserve">LADRILHO HIDRÁULICO, 20 X 20CM, E= 2CM, DIRECIONAL, AMARELO/VERMELHO</t>
  </si>
  <si>
    <t>82.13.11</t>
  </si>
  <si>
    <t xml:space="preserve">LADRILHO HIDRÁULICO, 20 X 20CM, E= 2CM, TÁTIL, AMARELO/VERMELHO REF 38135</t>
  </si>
  <si>
    <t>82.15.05</t>
  </si>
  <si>
    <t xml:space="preserve">PISO / REVESTIMENTO EM MÁRMORE, POLIDO, BRANCO COMUM, FORMATO MAIOR OU IGUAL A 3025CM2, E= 2CM REF 4822</t>
  </si>
  <si>
    <t>82.15.07</t>
  </si>
  <si>
    <t xml:space="preserve">BANCADA / BANCA EM MÁRMORE, POLIDO, BRANCO COMUM, E= 3 CM REF 11692</t>
  </si>
  <si>
    <t>82.15.08</t>
  </si>
  <si>
    <t xml:space="preserve">GRANITO CINZA CORUMBÁ E= 2CM REF 10841</t>
  </si>
  <si>
    <t>82.15.09</t>
  </si>
  <si>
    <t xml:space="preserve">GRANITO CINZA CORUMBÁ PARA BANCADA E= 2CM REF 11795</t>
  </si>
  <si>
    <t>82.17.03</t>
  </si>
  <si>
    <t xml:space="preserve">PISO BORRACHA RECICLADO COR PRETA ANTIDERRAPANTE</t>
  </si>
  <si>
    <t>82.17.05</t>
  </si>
  <si>
    <t>82.17.10</t>
  </si>
  <si>
    <t xml:space="preserve">COLA POLIURETANO - BICOMPONENTE</t>
  </si>
  <si>
    <t>82.17.11</t>
  </si>
  <si>
    <t xml:space="preserve">SILICONE ACÉTICO USO GERAL, INCOLOR, 280G REF 39961</t>
  </si>
  <si>
    <t>82.17.12</t>
  </si>
  <si>
    <t xml:space="preserve">ADESIVO DE SILICONE PARA FIXAR ESPELHO, 360 G</t>
  </si>
  <si>
    <t>82.17.60</t>
  </si>
  <si>
    <t xml:space="preserve">PISO DE BORRACHA PASTILHADO 50 X 50CM X 3MM SEM COLOCAÇÃO</t>
  </si>
  <si>
    <t>82.17.70</t>
  </si>
  <si>
    <t xml:space="preserve">FORNECIMENTO E INSTALAÇÃO DE PISO EM BORRACHA RECICLADA MONOLÍTICA, ESPESSURA 70MM, BASE COM LASCAS DE PNEU RECICLADO (60MM) E CAMADA SUPERIOR PIGMENTADA COM AGLOMERADO DE PNEU (10MM)</t>
  </si>
  <si>
    <t>82.23.69</t>
  </si>
  <si>
    <t xml:space="preserve">JUNTA PLÁSTICA DE DILATAÇÃO PARA PISOS, COR CINZA, 17 X 3MM (ALTURA X ESPESSURA)</t>
  </si>
  <si>
    <t>82.44.05</t>
  </si>
  <si>
    <t xml:space="preserve">RODAPÉ OU RODABANCADA EM GRANITO, POLIDO, TIPO ANDORINHA / QUARTZ / CASTELO / CORUMBÁ OU OUTROS EQUIVALENTES DA REGIÃO, H= 10 CM, E= 2,0CM REF 20231</t>
  </si>
  <si>
    <t>82.45.04</t>
  </si>
  <si>
    <t xml:space="preserve">RODAPÉ DE MADEIRA MACIÇA CUMARU / IPÊ CHAMPANHE OU EQUIVALENTE DA REGIÃO, 1,5 X 7CM REF 6186</t>
  </si>
  <si>
    <t>82.47.04</t>
  </si>
  <si>
    <t xml:space="preserve">RODAPÉ EM MÁRMORE, POLIDO, BRANCO COMUM, L= 7CM, E= 2CM, CORTE RETO REF 4829</t>
  </si>
  <si>
    <t>82.49.02</t>
  </si>
  <si>
    <t xml:space="preserve">RODAPÉ DE ARDÓSIA, H= 5CM / ( H= 7CM )</t>
  </si>
  <si>
    <t>82.59.05</t>
  </si>
  <si>
    <t xml:space="preserve">SOLEIRA E PEITORIL DE ARDÓSIA E= 2CM</t>
  </si>
  <si>
    <t>82.59.10</t>
  </si>
  <si>
    <t xml:space="preserve">SOLEIRA EM GRANITO, POLIDO, TIPO ANDORINHA / QUARTZ / CASTELO / CORUMBÁ OU OUTROS EQUIVALENTES DA REGIÃO, L= 15CM, E= 2,0CM REF 20232</t>
  </si>
  <si>
    <t>82.70.05</t>
  </si>
  <si>
    <t xml:space="preserve">AZULEJO BRANCO 15X15 CM, CECRISA EXTRA OU EQUIVALENTE</t>
  </si>
  <si>
    <t>83.04.01</t>
  </si>
  <si>
    <t xml:space="preserve">DISCO PARA ROÇADEIRA 80 DENTES</t>
  </si>
  <si>
    <t>83.05.05</t>
  </si>
  <si>
    <t xml:space="preserve">CONJUNTO PARA FUTSAL COM PAR DE TRAVES OFICIAIS DE 3,00 X 2,00 M EM TUBO DE ACO GALVANIZADO 3" COM REQUADRO EM TUBO DE 1", PINTURA EM PRIMER COM TINTA ESMALTE SINTETICO E REDES DE POLIETILENO FIO 4 MM REF 25398</t>
  </si>
  <si>
    <t>83.05.08</t>
  </si>
  <si>
    <t xml:space="preserve">TRAVE FUTEBOL CAMPO D= 100MM REDE NYLON DUPLO</t>
  </si>
  <si>
    <t>83.05.19</t>
  </si>
  <si>
    <t xml:space="preserve">MASTROS TUBO PRETO D= 76MM SEM PEDESTAL PARA JUIZ</t>
  </si>
  <si>
    <t>83.05.20</t>
  </si>
  <si>
    <t xml:space="preserve">REDE DE VOLEY RECREAÇÃO, 1 LONA (MARCA FILÓ)</t>
  </si>
  <si>
    <t>83.05.21</t>
  </si>
  <si>
    <t xml:space="preserve">REDE DE PETECA RECREAÇÃO, 1 LONA (MARCA FILÓ)</t>
  </si>
  <si>
    <t>83.05.23</t>
  </si>
  <si>
    <t>83.05.25</t>
  </si>
  <si>
    <t xml:space="preserve">REDE NYLON DUPLO PARA TRAVE FUTEBOL DE CAMPO</t>
  </si>
  <si>
    <t>83.07.01</t>
  </si>
  <si>
    <t xml:space="preserve">CORDA SISAL 10 MM</t>
  </si>
  <si>
    <t>83.07.26</t>
  </si>
  <si>
    <t xml:space="preserve">SACO DE RAFIA PARA ENTULHO, NOVO, LISO (SEM CLICHÊ), 60 X 90CM REF 37526</t>
  </si>
  <si>
    <t>83.11.22</t>
  </si>
  <si>
    <t xml:space="preserve">ROTAÇÃO DIAGONAL DUPLA - APARELHO TRIPO CONJUGADO</t>
  </si>
  <si>
    <t>83.11.26</t>
  </si>
  <si>
    <t>83.11.27</t>
  </si>
  <si>
    <t>83.11.28</t>
  </si>
  <si>
    <t>83.11.29</t>
  </si>
  <si>
    <t>83.17.01</t>
  </si>
  <si>
    <t xml:space="preserve">INFORME EM LONA IMPRESSÃO DIGITAL 720DPI COM ILHÓS</t>
  </si>
  <si>
    <t>83.17.05</t>
  </si>
  <si>
    <t xml:space="preserve">PLACA DE INAUGURAÇÃO METÁLICA, 40CM X 60CM REF 10848</t>
  </si>
  <si>
    <t>83.17.10</t>
  </si>
  <si>
    <t xml:space="preserve">PLACA DE AÇO ESMALTADA PARA IDENTIFICAÇÃO DE RUA, 45CM X 20CM REF 13521</t>
  </si>
  <si>
    <t>83.17.12</t>
  </si>
  <si>
    <t xml:space="preserve">PLACA DE ALUMÍNIO FUNDIDO 3 X 3CM (NUMERAÇÃO PORTA)</t>
  </si>
  <si>
    <t>83.17.20</t>
  </si>
  <si>
    <t xml:space="preserve">PLACA DE FERRO FUNDIDO 7 X 11CM (IDENTIFICAÇÃO CAIXA)</t>
  </si>
  <si>
    <t>83.17.22</t>
  </si>
  <si>
    <t xml:space="preserve">PLACA ALUMÍNIO ANODIZADO NATURAL 25 X 25CM E= 1,5MM (IDENTIFICAÇÃO)</t>
  </si>
  <si>
    <t>83.17.23</t>
  </si>
  <si>
    <t xml:space="preserve">PLACA CHAPA AÇO ESCOVADO 25 X 12CM E= 1,0MM (IDENTIFICAÇÃO)</t>
  </si>
  <si>
    <t>83.17.24</t>
  </si>
  <si>
    <t xml:space="preserve">PLACA ALUMÍNIO ANODIZADO 70 X 61CM COM 6 INDICADORES</t>
  </si>
  <si>
    <t>83.17.25</t>
  </si>
  <si>
    <t xml:space="preserve">PLACA 1,20 X 1,30M COM MOLDURA TUBO D= 50MM CHAPA 50CM</t>
  </si>
  <si>
    <t>83.17.26</t>
  </si>
  <si>
    <t xml:space="preserve">PLACA 1,20 X 1,30M COM MOLDURA TUBO D= 50MM CHAPA 90CM</t>
  </si>
  <si>
    <t>83.17.27</t>
  </si>
  <si>
    <t xml:space="preserve">PLACA CHAPA INOX ESCOVADO 70 X 28CM COM 2 INDICADORES FIXADO EM LAJE</t>
  </si>
  <si>
    <t>83.17.28</t>
  </si>
  <si>
    <t xml:space="preserve">PLACA CHAPA INOX ESCOVADO 70 X 44CM COM 3 INDICADORES FIXADO EM LAJE</t>
  </si>
  <si>
    <t>83.17.29</t>
  </si>
  <si>
    <t xml:space="preserve">PLACA ALUMÍNIO 15 X 15CM COM PICTOGRAMA, PELÍCULA ADESIVA</t>
  </si>
  <si>
    <t>83.17.30</t>
  </si>
  <si>
    <t xml:space="preserve">PLACA 2,40X1,20M CHAPA GALVANIZADA ADESIVADA EM ESTRUTURA METALON 20X20MM PADRÃO CEF</t>
  </si>
  <si>
    <t>83.17.31</t>
  </si>
  <si>
    <t xml:space="preserve">PLACA 3,00 X 2,00M LONA, IMPRESSÃO DIGITAL, ESTRUTURA METALON 20 X 20CM</t>
  </si>
  <si>
    <t>83.17.39</t>
  </si>
  <si>
    <t xml:space="preserve">PLACA 1,0 X 0,60M CHAPA GALVANIZADA 26, CAVALETE METALON 20 X 20CM</t>
  </si>
  <si>
    <t>83.17.40</t>
  </si>
  <si>
    <t>83.17.41</t>
  </si>
  <si>
    <t xml:space="preserve">PLACA 0,50 X 0,50M CHAPA GALVANIZADA 22, CAVALETE METALON 20 X 20CM</t>
  </si>
  <si>
    <t>83.17.42</t>
  </si>
  <si>
    <t xml:space="preserve">PLACA 0,5 X 0,50M DUPLA FACE, CHAPA GALVANIZADA 22 EM CAVALETE</t>
  </si>
  <si>
    <t>83.17.49</t>
  </si>
  <si>
    <t xml:space="preserve">PLACA TÁTIL BRAILLE ALUMÍNIO 7X4 CM (ANDARES:T,1,2)</t>
  </si>
  <si>
    <t>83.17.50</t>
  </si>
  <si>
    <t xml:space="preserve">CHAPINHA DE ALUMÍNIO / LATÃO D= 3CM COM NÚMERO IMPRESSO</t>
  </si>
  <si>
    <t>83.17.51</t>
  </si>
  <si>
    <t xml:space="preserve">PLACA BRAILLE ALUMÍNIO 10X3 CM CORRIMÃO (INÍCIO/FIM)</t>
  </si>
  <si>
    <t>83.17.52</t>
  </si>
  <si>
    <t xml:space="preserve">PLACA TÁTIL BRAILLE EM ACRÍLICO 30X10 CM (ATÉ 3 PALAVRAS)</t>
  </si>
  <si>
    <t>83.17.53</t>
  </si>
  <si>
    <t xml:space="preserve">PLACA TÁTIL BRAILLE EM ACRÍLICO 30X10 CM (ATÉ 3 PALAVRAS COM SÍMBOLOS)</t>
  </si>
  <si>
    <t>83.17.54</t>
  </si>
  <si>
    <t xml:space="preserve">PLACA TÁTIL BRAILLE EM ACRÍLICO 30X10 CM (1 PALAVRA)</t>
  </si>
  <si>
    <t>83.17.57</t>
  </si>
  <si>
    <t xml:space="preserve">PLACA TÁTIL BRAILLE EM ALUMÍNIO 10X3 CM CORRIMÃO (EX: "ANDAR 2")</t>
  </si>
  <si>
    <t>83.17.65</t>
  </si>
  <si>
    <t xml:space="preserve">ANEL DE TEXTURA PARA CORRIMÃO D &lt;=1 1/2" PLÁSTICO, ABS PRETO OU CINZA</t>
  </si>
  <si>
    <t>83.17.66</t>
  </si>
  <si>
    <t xml:space="preserve">ANEL DE TEXTURA PARA CORRIMÃO D &lt;=1 1/2" PLÁSTICO, ABS CROMADO</t>
  </si>
  <si>
    <t>83.17.67</t>
  </si>
  <si>
    <t xml:space="preserve">ANEL DE TEXTURA PARA CORRIMÃO D &lt;=1 1/2" BORRACHA FLEXÍVEL, PRETO</t>
  </si>
  <si>
    <t>83.17.68</t>
  </si>
  <si>
    <t xml:space="preserve">FAIXA PARA DEGRAUS EM BORRACHA 3X20 CM AZUL/AMARELO/PRETO</t>
  </si>
  <si>
    <t>83.17.69</t>
  </si>
  <si>
    <t xml:space="preserve">FAIXA PARA DEGRAUS EM BORRACHA REFLETIVA 3X20 CM</t>
  </si>
  <si>
    <t>83.17.70</t>
  </si>
  <si>
    <t xml:space="preserve">FAIXA MORIM 6,00M X 0,80M EM TECIDO COMUM, EXCLUSIVE INSTALAÇÃO</t>
  </si>
  <si>
    <t>83.17.71</t>
  </si>
  <si>
    <t xml:space="preserve">PLACA DE IDENTIFICAÇÃO DE RESÍDUOS - PGRCC, CONFORME RESOLUÇÃO CONAMA-RDC Nº 275/2001, CONFECCIONADA EM LONA (TIPO BANNER) DIM. (30X30)CM</t>
  </si>
  <si>
    <t>83.18.01</t>
  </si>
  <si>
    <t xml:space="preserve">LONA PLÁSTICA PRETA - 150 MICRA</t>
  </si>
  <si>
    <t>83.18.02</t>
  </si>
  <si>
    <t xml:space="preserve">LONA PLÁSTICA PRETA - 200 MICRA</t>
  </si>
  <si>
    <t>83.18.03</t>
  </si>
  <si>
    <t xml:space="preserve">LONA REFORÇADA COM ILHÓS DE POLIETILENO PARA COBERTURA CAÇAMBA (4Mx4M), 300 MICRAS, PRETA OU LARANJA</t>
  </si>
  <si>
    <t>83.23.10</t>
  </si>
  <si>
    <t xml:space="preserve">KILOWATT/HORA B3 - DEMAIS CLASSES - INCLUSIVE ICMS</t>
  </si>
  <si>
    <t>83.25.05</t>
  </si>
  <si>
    <t xml:space="preserve">MESA ESCRITÓRIO, 2 GAVETAS, SIMPLES, PÉS DE METALON</t>
  </si>
  <si>
    <t>83.25.10</t>
  </si>
  <si>
    <t xml:space="preserve">MESA REDONDA D= 1,20M (SIMPLES)</t>
  </si>
  <si>
    <t>83.25.15</t>
  </si>
  <si>
    <t xml:space="preserve">CADEIRA ALMOFADADA FIXA, SEM BRAÇO, ESTRUTURA DE METALON</t>
  </si>
  <si>
    <t>83.25.28</t>
  </si>
  <si>
    <t xml:space="preserve">REFRIGERADOR COMPACTO (FRIGOBAR) ELECTROLUX 122L-RE120/EQUIVALENTE</t>
  </si>
  <si>
    <t>83.25.40</t>
  </si>
  <si>
    <t xml:space="preserve">ARQUIVO DE AÇO 3 GAVETAS, MODELO OFÍCIO</t>
  </si>
  <si>
    <t>83.25.43</t>
  </si>
  <si>
    <t xml:space="preserve">ESTANTE DE AÇO REFORÇADA COM 06 PRATELEIRAS (CARGA MÁXIMA 600KG)</t>
  </si>
  <si>
    <t>83.25.45</t>
  </si>
  <si>
    <t xml:space="preserve">ARMÁRIO DE AÇO COM 2 PORTAS 170 X 72 X 40CM</t>
  </si>
  <si>
    <t>83.25.47</t>
  </si>
  <si>
    <t xml:space="preserve">ARMÁRIO PARA ROUPAS COM 4 PORTAS 200 X 72 X 40CM</t>
  </si>
  <si>
    <t>83.25.50</t>
  </si>
  <si>
    <t xml:space="preserve">AQUECEDOR PARA 25 MARMITAS 60 X 90CM - ELÉTRICO</t>
  </si>
  <si>
    <t>83.25.51</t>
  </si>
  <si>
    <t>SMARTPHONE</t>
  </si>
  <si>
    <t>83.25.52</t>
  </si>
  <si>
    <t xml:space="preserve">TRENA A LASER COM ALCANCE DE 50 METROS</t>
  </si>
  <si>
    <t>83.25.53</t>
  </si>
  <si>
    <t xml:space="preserve">TRENA DE LONA DE 20 METROS</t>
  </si>
  <si>
    <t>83.25.54</t>
  </si>
  <si>
    <t xml:space="preserve">IMPRESSORA MULTIFUNCIONAL A3</t>
  </si>
  <si>
    <t>83.25.55</t>
  </si>
  <si>
    <t xml:space="preserve">VENTILADOR DE MESA, 40CM, 3 VELOCIDADES</t>
  </si>
  <si>
    <t>83.30.01</t>
  </si>
  <si>
    <t xml:space="preserve">BÁSCULA PARA CAMINHÃO FORD CARGO 1519 OU 1319</t>
  </si>
  <si>
    <t>83.30.02</t>
  </si>
  <si>
    <t xml:space="preserve">TANQUE DE AÇO PARA TRANSPORTE DE ÁGUA COM CAPACIDADE DE 6M3 (INCLUI MONTAGEM, NÃO INCLUI CAMINHÃO)</t>
  </si>
  <si>
    <t>83.30.03</t>
  </si>
  <si>
    <t xml:space="preserve">TANQUE 10000L PARA CAMINHÃO PIPA</t>
  </si>
  <si>
    <t>83.30.04</t>
  </si>
  <si>
    <t xml:space="preserve">CARROCERIA DE MADEIRA PARA CAMINHÃO FORD CARGO 1519 OU 1319</t>
  </si>
  <si>
    <t>83.30.20</t>
  </si>
  <si>
    <t xml:space="preserve">TRANSPORTE EM CAÇAMBA (5M3)</t>
  </si>
  <si>
    <t>83.40.06</t>
  </si>
  <si>
    <t xml:space="preserve">LIXEIRA PLÁSTICA COM TAMPA VAI E VEM, CAPACIDADE 100L, PARA ORGÂNICOS</t>
  </si>
  <si>
    <t>83.40.07</t>
  </si>
  <si>
    <t xml:space="preserve">BOMBONA BOCA LARGA PARA RESÍDUOS CLASSE B - 100 LITROS</t>
  </si>
  <si>
    <t>83.40.08</t>
  </si>
  <si>
    <t xml:space="preserve">BIG BAG PARA RESÍDUOS COMUNS, CAPACIDADE APROXIMADA DE 1M3, PADRÃO CLUB FARM/EQUIVALENTE</t>
  </si>
  <si>
    <t>83.40.09</t>
  </si>
  <si>
    <t xml:space="preserve">CESTO COLETOR RESÍDUO LEVE METÁLICO CILINDRO DIÂMETRO 220 MM, PADRÃO SLU MC22</t>
  </si>
  <si>
    <t>83.40.10</t>
  </si>
  <si>
    <t xml:space="preserve">CESTO COLETOR RESÍDUO LEVE METÁLICO CILINDRO DIÂMETRO 250 MM PADRÃO SLU MC25</t>
  </si>
  <si>
    <t>83.40.11</t>
  </si>
  <si>
    <t xml:space="preserve">CESTO COLETOR DE RESÍDUO LEVE MQS</t>
  </si>
  <si>
    <t>83.40.12</t>
  </si>
  <si>
    <t xml:space="preserve">CESTO COLETOR DE RESÍDUO LEVE MQD</t>
  </si>
  <si>
    <t>83.41.01</t>
  </si>
  <si>
    <t xml:space="preserve">PAPEL HIGIÊNICO (ROLO - 300M)</t>
  </si>
  <si>
    <t>83.41.02</t>
  </si>
  <si>
    <t xml:space="preserve">SABONETE LÍQUIDO 250ML</t>
  </si>
  <si>
    <t>83.41.03</t>
  </si>
  <si>
    <t xml:space="preserve">ÁLCOOL EM GEL 420G 70° INPM</t>
  </si>
  <si>
    <t>83.41.04</t>
  </si>
  <si>
    <t xml:space="preserve">FITA DUPLA FACE TRANSFERÍVEL VHB 12MM X 20M UNITÁRIO 3M/EQUIVALENTE</t>
  </si>
  <si>
    <t>83.42.02</t>
  </si>
  <si>
    <t xml:space="preserve">TARUGO DELIMITADOR DE PROFUNDIDADE EM ESPUMA DE POLIETILENO DE BAIXA DENSIDADE 10 MM, CINZA REF 44073</t>
  </si>
  <si>
    <t>83.42.03</t>
  </si>
  <si>
    <t xml:space="preserve">PRIMER DE POLIURETANO REF 44074</t>
  </si>
  <si>
    <t>83.42.04</t>
  </si>
  <si>
    <t xml:space="preserve">PRIMER PARA MANTA ASFÁLTICA A BASE DE ASFALTO MODIFICADO DILUÍDO EM SOLVENTE, APLICAÇÃO A FRIO REF 511</t>
  </si>
  <si>
    <t>83.42.05</t>
  </si>
  <si>
    <t xml:space="preserve">SELANTE MONOCOMPONENTE A BASE DE SILICONE DE BAIXO MÓDULO, PARA JUNTAS DE PAVIMENTAÇÃO REF 43142</t>
  </si>
  <si>
    <t>83.42.06</t>
  </si>
  <si>
    <t xml:space="preserve">MEMBRANA IMPERMEABILIZANTE A BASE DE POLIURETANO REF 43148</t>
  </si>
  <si>
    <t>83.42.07</t>
  </si>
  <si>
    <t xml:space="preserve">MEMBRANA IMPERMEABILIZANTE ACRÍLICA MONOCOMPONENTE REF 43147</t>
  </si>
  <si>
    <t>83.42.08</t>
  </si>
  <si>
    <t xml:space="preserve">ARGAMASSA POLIMÉRICA IMPERMEABILIZANTE SEMIFLEXÍVEL, BICOMPONENTE (MEMBRANA IMPERMEABILIZANTE ACRÍLICA) REF 135</t>
  </si>
  <si>
    <t>83.42.09</t>
  </si>
  <si>
    <t xml:space="preserve">TELA DE POLIÉSTER PARA IMPERMEABILIZAÇÃO REF 4030</t>
  </si>
  <si>
    <t>83.42.10</t>
  </si>
  <si>
    <t xml:space="preserve">MANTA LÍQUIDA DE BASE ASFÁLTICA MODIFICADA COM A ADIÇÃO DE ELASTÔMEROS DILUÍDOS EM SOLVENTE ORGÂNICO, APLICAÇÃO A FRIO (MEMBRANA IMPERMEABILIZANTE ASFÁLTICA) REF 626</t>
  </si>
  <si>
    <t>83.42.11</t>
  </si>
  <si>
    <t xml:space="preserve">MANTA ASFÁLTICA ELASTOMÉRICA EM POLIÉSTER 3MM, TIPO III, CLASSE B, ACABAMENTO PP REF 4014</t>
  </si>
  <si>
    <t>83.42.12</t>
  </si>
  <si>
    <t xml:space="preserve">MANTA ASFÁLTICA ELASTOMÉRICA EM POLIÉSTER 4MM, TIPO III, CLASSE B, ACABAMENTO PP REF 4015</t>
  </si>
  <si>
    <t>83.42.13</t>
  </si>
  <si>
    <t xml:space="preserve">MANTA ASFÁLTICA ELASTOMÉRICA EM POLIÉSTER ALUMINIZADA 3MM, TIPO III, CLASSE B REF 11621</t>
  </si>
  <si>
    <t>84.20.01</t>
  </si>
  <si>
    <t xml:space="preserve">CONE DE SINALIZAÇÃO EM PVC FLEXÍVEL, H= 70 / 76CM</t>
  </si>
  <si>
    <t>84.20.02</t>
  </si>
  <si>
    <t xml:space="preserve">CONE DE SINALIZAÇÃO EM PVC RÍGIDO COM FAIXA REFLETIVA, H= 70 / 76CM</t>
  </si>
  <si>
    <t>84.20.03</t>
  </si>
  <si>
    <t xml:space="preserve">SINALIZADOR A LED COM TRAVA ANTI-FURTO MONOLIGHT OU EQUIVALENTE</t>
  </si>
  <si>
    <t>84.20.20</t>
  </si>
  <si>
    <t xml:space="preserve">FITA ZEBRADA PARA SINALIZAÇAO ROLO DE 200M</t>
  </si>
  <si>
    <t>89.05.01</t>
  </si>
  <si>
    <t xml:space="preserve">SERVIÇO DE BOMBEAMENTO DE CONCRETO COM CONSUMO MÍNIMO DE 40M3 REF 44535</t>
  </si>
  <si>
    <t>89.06.24</t>
  </si>
  <si>
    <t xml:space="preserve">CONCRETO USINADO FCK&gt;=15 MPA - BRITA 0 E 1 - SLUMP 10+-2</t>
  </si>
  <si>
    <t>89.06.27</t>
  </si>
  <si>
    <t xml:space="preserve">CONCRETO USINADO FCK&gt;=20 MPA - BRITA 0 E 1 - SLUMP 10+-2 REF 34492</t>
  </si>
  <si>
    <t>89.06.28</t>
  </si>
  <si>
    <t xml:space="preserve">CONCRETO USINADO FCK&gt;=25 MPA - BRITA 0 E 1 - SLUMP 10+-2 REF 34493</t>
  </si>
  <si>
    <t>89.06.30</t>
  </si>
  <si>
    <t xml:space="preserve">CONCRETO USINADO FCK&gt;=30 MPA - BRITA 0 E 1 - SLUMP 10+-2 REF 34494</t>
  </si>
  <si>
    <t>89.06.32</t>
  </si>
  <si>
    <t xml:space="preserve">CONCRETO USINADO FCK&gt;=40 MPA - BRITA 0 E 1 - SLUMP 10+-2 REF 34496</t>
  </si>
  <si>
    <t>89.06.44</t>
  </si>
  <si>
    <t xml:space="preserve">CONCRETO CONSUMO CIMENTO 120 KG/M3 FCTMK&gt;=2 MPA</t>
  </si>
  <si>
    <t>89.06.45</t>
  </si>
  <si>
    <t xml:space="preserve">CONCRETO - CONSUMO DE CIMENTO 390 KG/M3 E FCTM, K=4,5 MPA - USINADO</t>
  </si>
  <si>
    <t>89.07.52</t>
  </si>
  <si>
    <t xml:space="preserve">CONCRETO USINADO FCK&gt;=25 MPA - BRITA 0 E 1 - SLUMP 13+-3 CM CONSUMO MÍNIMO 280KG REF 38405</t>
  </si>
  <si>
    <t>89.07.63</t>
  </si>
  <si>
    <t xml:space="preserve">CONCRETO USINADO FCK&gt;=30 MPA - BRITA 0 E 1 - SLUMP 24+-2 CM CONSUMO MÍNIMO 400KG</t>
  </si>
  <si>
    <t>89.18.01</t>
  </si>
  <si>
    <t xml:space="preserve">MOBILIZAÇÃO E DESMOBILIZAÇÃO DE TRADO PARA ESTACA ESCAVAÇÃO MECÂNICA</t>
  </si>
  <si>
    <t>89.18.04</t>
  </si>
  <si>
    <t xml:space="preserve">ESTACA BROCA MECANIZADA - PERFURAÇÃO D= 40CM</t>
  </si>
  <si>
    <t>89.18.07</t>
  </si>
  <si>
    <t xml:space="preserve">ESTACA BROCA MECANIZADA - PERFURAÇÃO D= 25CM</t>
  </si>
  <si>
    <t>89.18.08</t>
  </si>
  <si>
    <t xml:space="preserve">ESTACA BROCA MECANIZADA - PERFURAÇÃO D= 60CM</t>
  </si>
  <si>
    <t>89.20.01</t>
  </si>
  <si>
    <t xml:space="preserve">MOBILIZAÇÃO E DESMOBILIZAÇÃO DE EQUIPAMENTO - ESTACA STRAUSS</t>
  </si>
  <si>
    <t>89.20.05</t>
  </si>
  <si>
    <t xml:space="preserve">CONFECCAO DE ESTACA STRAUSS D= 250MM / 320MM - 25T / 35T</t>
  </si>
  <si>
    <t>89.20.09</t>
  </si>
  <si>
    <t xml:space="preserve">CONFECÇÃO DE ESTACA STRAUSS D=380MM/420MM-55T/75T</t>
  </si>
  <si>
    <t>89.20.80</t>
  </si>
  <si>
    <t>89.20.84</t>
  </si>
  <si>
    <t xml:space="preserve">ESTACA RAIZ D=310MM EM SOLO, EXCLUSIVE ARGAMASSSA, EXCLUSIVE ARMAÇÃO</t>
  </si>
  <si>
    <t>89.20.88</t>
  </si>
  <si>
    <t xml:space="preserve">ESTACA RAIZ D=310MM EM ROCHA, EXCLUSIVE. ARGAMASSA, EXCLUSIVE ARMAÇÃO</t>
  </si>
  <si>
    <t>89.20.91</t>
  </si>
  <si>
    <t xml:space="preserve">LOCAÇÃO DE GRUPO GERADOR 80 A 125 KVA, MOTOR DIESEL, REBOCÁVEL, ACIONAMENTO MANUAL REF 3346</t>
  </si>
  <si>
    <t>89.20.94</t>
  </si>
  <si>
    <t xml:space="preserve">EXECUÇÃO DE PERFURAÇÃO ESTACA RAIZ D=20CM SOLO SEM PRESENÇA DE ROCHA</t>
  </si>
  <si>
    <t>89.20.95</t>
  </si>
  <si>
    <t xml:space="preserve">EXECUÇÃO DE PERFURAÇÃO ESTACA RAIZ D=40CM SOLO SEM PRESENÇA DE ROCHA</t>
  </si>
  <si>
    <t>89.20.96</t>
  </si>
  <si>
    <t xml:space="preserve">EXECUÇÃO DE PERFURAÇÃO ESTACA RAIZ D=45CM SOLO SEM PRESENÇA DE ROCHA</t>
  </si>
  <si>
    <t>89.20.97</t>
  </si>
  <si>
    <t xml:space="preserve">EXECUÇÃO DE PERFURAÇÃO ESTACA RAIZ D=20CM SOLO COM PRESENÇA DE ROCHA</t>
  </si>
  <si>
    <t>89.20.98</t>
  </si>
  <si>
    <t xml:space="preserve">EXECUÇÃO DE PERFURAÇÃO ESTACA RAIZ D=40CM SOLO COM PRESENÇA DE ROCHA</t>
  </si>
  <si>
    <t>89.20.99</t>
  </si>
  <si>
    <t xml:space="preserve">EXECUÇÃO DE PERFURAÇÃO ESTACA RAIZ D=45CM SOLO COM PRESENÇA DE ROCHA</t>
  </si>
  <si>
    <t>89.21.01</t>
  </si>
  <si>
    <t>89.21.02</t>
  </si>
  <si>
    <t xml:space="preserve">EXECUÇÃO DE HELICE CONTINUA D= 30 CM</t>
  </si>
  <si>
    <t>89.21.04</t>
  </si>
  <si>
    <t xml:space="preserve">EXECUÇÃO DE HELICE CONTINUA D= 50 CM</t>
  </si>
  <si>
    <t>89.21.06</t>
  </si>
  <si>
    <t xml:space="preserve">EXECUÇÃO DE HELICE CONTINUA D= 70 CM</t>
  </si>
  <si>
    <t>89.21.07</t>
  </si>
  <si>
    <t xml:space="preserve">EXECUÇÃO DE HELICE CONTÍNUA D=80CM</t>
  </si>
  <si>
    <t>89.21.08</t>
  </si>
  <si>
    <t xml:space="preserve">EXECUÇÃO DE HELICE CONTÍNUA D=90CM</t>
  </si>
  <si>
    <t>89.33.01</t>
  </si>
  <si>
    <t xml:space="preserve">TARIFA "A" ENTRE 0 E 20M3, FORNECIMENTO DE ÁGUA REF 44480</t>
  </si>
  <si>
    <t>89.34.06</t>
  </si>
  <si>
    <t xml:space="preserve">FORNECIMENTO DE GRAMA SÃO CARLOS (AXONOPUS COMPRESSUS) - MEIA SOMBRA</t>
  </si>
  <si>
    <t>89.34.08</t>
  </si>
  <si>
    <t xml:space="preserve">MUDA DE RASTEIRA / FORRAÇÃO, AMENDOIM RASTEIRO / ONZE HORAS / AZULZINHA / IMPATIENS OU EQUIVALENTE DA REGIÃO (15 CM) - SOL -  REF 360</t>
  </si>
  <si>
    <t>89.34.09</t>
  </si>
  <si>
    <t xml:space="preserve">FORNECIMENTO DE GRAMA ESMERALDAS (WILD ZOYSIA) - SOL</t>
  </si>
  <si>
    <t>89.34.20</t>
  </si>
  <si>
    <t>89.34.21</t>
  </si>
  <si>
    <t>89.34.22</t>
  </si>
  <si>
    <t>89.34.23</t>
  </si>
  <si>
    <t>89.34.24</t>
  </si>
  <si>
    <t>89.34.25</t>
  </si>
  <si>
    <t>89.34.26</t>
  </si>
  <si>
    <t>89.34.27</t>
  </si>
  <si>
    <t>89.34.28</t>
  </si>
  <si>
    <t>89.34.30</t>
  </si>
  <si>
    <t xml:space="preserve">TERRA VEGETAL (GRANEL) REF 7253</t>
  </si>
  <si>
    <t>89.34.31</t>
  </si>
  <si>
    <t>89.34.32</t>
  </si>
  <si>
    <t xml:space="preserve">ADUBO MINERAL (10-10-10)</t>
  </si>
  <si>
    <t>89.34.33</t>
  </si>
  <si>
    <t xml:space="preserve">ADUBO MINERAL (4-14-8)</t>
  </si>
  <si>
    <t>89.34.34</t>
  </si>
  <si>
    <t>89.34.40</t>
  </si>
  <si>
    <t xml:space="preserve">ÁRVORE - SIBIPIRUNA - CAESLPINA PELTOHOROIDES H&gt;= 1,80M</t>
  </si>
  <si>
    <t>89.34.41</t>
  </si>
  <si>
    <t xml:space="preserve">ÁRVORE - IPÊ ROXO - HANDROANTHUS IMPETIGINOSUS H= 2,50M</t>
  </si>
  <si>
    <t>89.34.42</t>
  </si>
  <si>
    <t xml:space="preserve">ÁRVORE - IPÊ ROSA - TABEBUIA AVELLANEDAE H= 2,50M</t>
  </si>
  <si>
    <t>89.34.43</t>
  </si>
  <si>
    <t xml:space="preserve">ÁRVORE - IPÊ BRANCO - TABEBUIA ROSEOALBA - H= 2,50M</t>
  </si>
  <si>
    <t>89.34.44</t>
  </si>
  <si>
    <t xml:space="preserve">ÁRVORE - PAU FERRO - CAESALPINIA FERREA LEIOSCHYA H= 2,50M</t>
  </si>
  <si>
    <t>89.34.45</t>
  </si>
  <si>
    <t xml:space="preserve">ÁRVORE - IPÊ AMARELO - HANDROANTHUS SERRATIFOLIUS - H= 2,50M</t>
  </si>
  <si>
    <t>89.34.46</t>
  </si>
  <si>
    <t xml:space="preserve">ÁRVORE - PAU FERRO - CAESALPINIA FERREA LEIOSCHYA H&gt;= 1,80M</t>
  </si>
  <si>
    <t>89.34.47</t>
  </si>
  <si>
    <t xml:space="preserve">ÁRVORE - OITI - LICANIA TOMENTOSA - H&gt;= 1,80M</t>
  </si>
  <si>
    <t>89.34.48</t>
  </si>
  <si>
    <t xml:space="preserve">ÁRVORE - JACARANDÁ MIMOSO - CUSPIDIFOLIA H&gt;= 1,80M</t>
  </si>
  <si>
    <t>89.34.49</t>
  </si>
  <si>
    <t xml:space="preserve">ÁRVORE - ESCUMILHA AFRICANA - LAGERSTROEMIA SPECIOSA - H&gt;= 1,80M</t>
  </si>
  <si>
    <t>89.34.50</t>
  </si>
  <si>
    <t>89.34.51</t>
  </si>
  <si>
    <t xml:space="preserve">ÁRVORE - JEQUITIBÁ BRANCO - CARINIANA ESTRELLENSIS - H&gt;= 1,80M</t>
  </si>
  <si>
    <t>89.34.52</t>
  </si>
  <si>
    <t>89.34.53</t>
  </si>
  <si>
    <t xml:space="preserve">ÁRVORE FRUTÍFERA - PITANGA, ARAÇÁ, ACEROLA, AMOREIRA, GRUMIXAMA, GOIABA, JABUTICABA - H&gt;= 1,80M</t>
  </si>
  <si>
    <t>89.34.54</t>
  </si>
  <si>
    <t>89.34.55</t>
  </si>
  <si>
    <t>89.34.56</t>
  </si>
  <si>
    <t>89.34.57</t>
  </si>
  <si>
    <t>89.34.58</t>
  </si>
  <si>
    <t>89.34.59</t>
  </si>
  <si>
    <t>89.34.60</t>
  </si>
  <si>
    <t xml:space="preserve">ARBUSTO - BELA EMILIA - PLUMBAGO CAPENSIS</t>
  </si>
  <si>
    <t>89.34.62</t>
  </si>
  <si>
    <t xml:space="preserve">ARBUSTO - CAMARA - LANTANA CAMARA</t>
  </si>
  <si>
    <t>89.34.70</t>
  </si>
  <si>
    <t xml:space="preserve">PALMEIRA - LICURI (ESTIPE &gt;= H= 2,50M)</t>
  </si>
  <si>
    <t>89.37.10</t>
  </si>
  <si>
    <t xml:space="preserve">AGENTE DE CURA PARA CONCRETO</t>
  </si>
  <si>
    <t>89.37.50</t>
  </si>
  <si>
    <t xml:space="preserve">POLIMENTO MECÂNICO DE PISO CONCRETO, NIVELAMENTO A LASER</t>
  </si>
  <si>
    <t>89.37.70</t>
  </si>
  <si>
    <t xml:space="preserve">CALÇADA PORTUGUESA ASSENTADA</t>
  </si>
  <si>
    <t>89.45.10</t>
  </si>
  <si>
    <t xml:space="preserve">IMPERMEABILIZAÇÃO, INFILTRAÇÃO CRISTALIZAÇÃO POSITIVA (RES)</t>
  </si>
  <si>
    <t>89.50.02</t>
  </si>
  <si>
    <t xml:space="preserve">LOCAÇÃO CONTAINER 6,00X2,40X2,82M COM ISOLAMENTO TÉRMICO</t>
  </si>
  <si>
    <t>89.50.03</t>
  </si>
  <si>
    <t xml:space="preserve">LOCAÇÃO CONTAINER 6,00X2,40X2,82 M COM ISOLAMENTO TÉRMICO E SANITÁRIO</t>
  </si>
  <si>
    <t>89.50.08</t>
  </si>
  <si>
    <t xml:space="preserve">LOCAÇÃO CONTAINER 6,00X2,40X2,82 M COM ISOLAMENTO TÉRMICO E LAVATÓRIO</t>
  </si>
  <si>
    <t>89.50.09</t>
  </si>
  <si>
    <t xml:space="preserve">BANHEIRO QUÍMICO, 2 MANUTENÇÕES, 2 ROLOS PAPEL HIGIÊNICO</t>
  </si>
  <si>
    <t>89.50.10</t>
  </si>
  <si>
    <t xml:space="preserve">BANHEIRO QUÍMICO COM SUPORTE SABONETE LÍQUIDO, LAVATÓRIO COM RESERVATÓRIO DE ÁGUA, CABINE DE POLIETILENO, PORTA PAPEL HIGIÊNICO, PORTA PAPEL TOALHA, ANTIDERRAPANTE, LIVRE/OCUPADO PAPEL HIGIÊNICO E LIMPEZA 2 VEZES POR SEMANA</t>
  </si>
  <si>
    <t>89.50.11</t>
  </si>
  <si>
    <t xml:space="preserve">LOCAÇÃO CONTAINER 6,00X2,40X2,82 M COM ISOLAMENTO TÉRMICO PARA VESTIÁRIO E SANITÁRIO - SIMPLES</t>
  </si>
  <si>
    <t>89.50.12</t>
  </si>
  <si>
    <t xml:space="preserve">LOCAÇÃO CONTAINER 6,00X2,40X2,82 M COM ISOLAMENTO TÉRMICO PARA VESTIÁRIO E SANITÁRIO - DUPLO</t>
  </si>
  <si>
    <t>89.50.13</t>
  </si>
  <si>
    <t xml:space="preserve">LOCAÇÃO CONTAINER 6,00X2,40X2,82 M COM ISOLAMENTO TÉRMICO PARA VESTIÁRIO E SANITÁRIO - TRIPLO</t>
  </si>
  <si>
    <t>89.50.14</t>
  </si>
  <si>
    <t xml:space="preserve">LOCAÇÃO CONTAINER 6,00X2,40X2,82 M COM ISOLAMENTO TÉRMICO PARA 2 VESTIÁRIOS E SANITÁRIOS</t>
  </si>
  <si>
    <t>89.50.20</t>
  </si>
  <si>
    <t>89.50.21</t>
  </si>
  <si>
    <t>89.50.50</t>
  </si>
  <si>
    <t xml:space="preserve">LOCAÇÃO AR CONDICIONADO PARA CONTAINER</t>
  </si>
  <si>
    <t>89.51.01</t>
  </si>
  <si>
    <t xml:space="preserve">LICENÇA ANUAL DE AMBIENTE COMUM DE DADOS, TRIMBLE CONNECT BUSINESS OU EQUIVALENTE</t>
  </si>
  <si>
    <t>93.20.06</t>
  </si>
  <si>
    <t xml:space="preserve">NÍVEL WILD N3 COM MICRÔMETRO (PRECISÃO +/- 0,2MM) OU EQUIVALENTE</t>
  </si>
  <si>
    <t>93.21.01</t>
  </si>
  <si>
    <t xml:space="preserve">ESTAÇÃO TOTAL PRECISÃO MÍNIMA 2MM ALCANCE &gt;= 2500M</t>
  </si>
  <si>
    <t>93.21.03</t>
  </si>
  <si>
    <t xml:space="preserve">RECEPTOR GPS PARA SISTEMA GNSS L1/L2 - PAR</t>
  </si>
  <si>
    <t>93.21.04</t>
  </si>
  <si>
    <t xml:space="preserve">TERRÔMETRO 20 KO E RESISTIVIDADE DO SOLO </t>
  </si>
  <si>
    <t>93.22.02</t>
  </si>
  <si>
    <t xml:space="preserve">COMPUTADOR COM PERIFÉRICOS - PROCESSADOR I5 (EQUIVALENTE OU SUPERIOR) 8GB, RAM, HD 1 TB, PLACA DE VÍDEO 1GB E WINDOWS 10</t>
  </si>
  <si>
    <t>93.22.09</t>
  </si>
  <si>
    <t xml:space="preserve">PACOTE OFFICE 2019 (SIMILAR OU SUPERIOR)</t>
  </si>
  <si>
    <t>ANO</t>
  </si>
  <si>
    <t>93.22.10</t>
  </si>
  <si>
    <t xml:space="preserve">AUTODESK AUTOCAD - 2016 (SIMILAR OU SUPERIOR)</t>
  </si>
  <si>
    <t>94.01.03</t>
  </si>
  <si>
    <t xml:space="preserve">CÓPIA XEROGRÁFICA PRETO/BRANCO - FORMATO A2</t>
  </si>
  <si>
    <t>94.01.04</t>
  </si>
  <si>
    <t xml:space="preserve">CÓPIA XEROGRÁFICA PRETO/BRANCO - FORMATO A1</t>
  </si>
  <si>
    <t>94.01.05</t>
  </si>
  <si>
    <t xml:space="preserve">CÓPIA XEROGRÁFICA PRETO/BRANCO - FORMATO A0</t>
  </si>
  <si>
    <t>94.07.01</t>
  </si>
  <si>
    <t xml:space="preserve">XEROX  PRETO/BRANCO - FORMATO A4</t>
  </si>
  <si>
    <t>94.07.02</t>
  </si>
  <si>
    <t xml:space="preserve">XEROX PRETO/BRANCO - FORMATO A3</t>
  </si>
  <si>
    <t>94.09.11</t>
  </si>
  <si>
    <t xml:space="preserve">XEROX COLORIDO  FORMATO A4</t>
  </si>
  <si>
    <t>94.09.12</t>
  </si>
  <si>
    <t xml:space="preserve">XEROX COLORIDO  FORMATO A3</t>
  </si>
  <si>
    <t>94.11.01</t>
  </si>
  <si>
    <t xml:space="preserve">ENCADERNAÇÃO A4 ACETATO, PVC/CROMICOTE, COM ESPIRAL</t>
  </si>
  <si>
    <t>94.12.02</t>
  </si>
  <si>
    <t xml:space="preserve">PLOTAGEM SULFITE FORMATO A3 MÍNIMO 75G/M2</t>
  </si>
  <si>
    <t>94.12.03</t>
  </si>
  <si>
    <t xml:space="preserve">PLOTAGEM SULFITE FORMATO A2 MÍNIMO 90G/M2</t>
  </si>
  <si>
    <t>94.12.04</t>
  </si>
  <si>
    <t xml:space="preserve">PLOTAGEM SULFITE FORMATO A1 MÍNIMO 90G/M2</t>
  </si>
  <si>
    <t>94.12.05</t>
  </si>
  <si>
    <t xml:space="preserve">PLOTAGEM SULFITE FORMATO A0 MÍNIMO 90G/M2</t>
  </si>
  <si>
    <t>94.12.07</t>
  </si>
  <si>
    <t xml:space="preserve">PLOTAGEM SULFITE FORMATO A1 EXTENDIDO MÍNIMO 90G/M2</t>
  </si>
  <si>
    <t>94.12.08</t>
  </si>
  <si>
    <t xml:space="preserve">PLOTAGEM SULFITE FORMATO A0 EXTENDIDO MÍNIMO 90G/M2</t>
  </si>
  <si>
    <t>94.15.01</t>
  </si>
  <si>
    <t xml:space="preserve">PLOTAGEM COLORIDA SULFITE FORMATO A4 MÍNIMO 75G/M2</t>
  </si>
  <si>
    <t>94.15.02</t>
  </si>
  <si>
    <t xml:space="preserve">PLOTAGEM COLORIDA SULFITE FORMATO A3 MÍNIMO 75G/M2</t>
  </si>
  <si>
    <t>94.15.03</t>
  </si>
  <si>
    <t xml:space="preserve">PLOTAGEM COLORIDA SULFITE FORMATO A2 MÍNIMO 90G/M2</t>
  </si>
  <si>
    <t>94.15.04</t>
  </si>
  <si>
    <t xml:space="preserve">PLOTAGEM COLORIDA SULFITE FORMATO A1 MÍNIMO 90G/M2</t>
  </si>
  <si>
    <t>94.15.05</t>
  </si>
  <si>
    <t xml:space="preserve">PLOTAGEM COLORIDA SULFITE FORMATO A0 MÍNIMO 90G/M2</t>
  </si>
  <si>
    <t>94.15.07</t>
  </si>
  <si>
    <t xml:space="preserve">PLOTAGEM COLORIDA SULFITE FORMATO A1 EXTENDIDO MÍNIMO 90G/M2</t>
  </si>
  <si>
    <t>94.15.08</t>
  </si>
  <si>
    <t xml:space="preserve">PLOTAGEM COLORIDA SULFITE FORMATO A0 EXTENDIDO MÍNIMO 90G/M2</t>
  </si>
  <si>
    <t>94.18.01</t>
  </si>
  <si>
    <t xml:space="preserve">DIGITALIZAÇÃO DE FORMATOS A0 (PDF OU EQUIVALENTE)</t>
  </si>
  <si>
    <t>94.18.02</t>
  </si>
  <si>
    <t xml:space="preserve">DIGITALIZAÇÃO DE FORMATOS A1 (PDF OU EQUIVALENTE)</t>
  </si>
  <si>
    <t>94.18.03</t>
  </si>
  <si>
    <t xml:space="preserve">DIGITALIZAÇÃO DE FORMATOS A2 (PDF OU EQUIVALENTE)</t>
  </si>
  <si>
    <t>94.18.04</t>
  </si>
  <si>
    <t xml:space="preserve">DIGITALIZAÇÃO DE FORMATO A4 (PDF OU EQUIVALENTE) </t>
  </si>
  <si>
    <t>94.18.05</t>
  </si>
  <si>
    <t xml:space="preserve">DVD 4,7 GB</t>
  </si>
  <si>
    <t>94.20.02</t>
  </si>
  <si>
    <t xml:space="preserve">ATOS COMUNS A REGISTRADORES E NOTÁRIOS - CERTIDÃO DE INTEIRO TEOR OU EM RESUMO, INDEPENDENTEMENTE DO NÚMERO DE FOLHAS, INCLUSIVE ISSQN DE 5% SOB OS EMOLUMENTOS</t>
  </si>
  <si>
    <t>94.20.03</t>
  </si>
  <si>
    <t xml:space="preserve">ATOS COMUNS A REGISTRADORES E NOTÁRIOS - CERTIDÃO EM RELATÓRIO CONFORME QUESITOS, INDEPENDENTEMENTE DO NÚMERO DE FOLHAS, INCLUSIVE ISSQN DE 5% SOB OS EMOLUMENTOS</t>
  </si>
  <si>
    <t>95.01.01</t>
  </si>
  <si>
    <t xml:space="preserve">MOBILIZAÇÃO, INSTALAÇÃO E DESMOBILIZAÇÃO, PARA EXECUÇÃO DE SONDAGEM À PERCUSSÃO (NBR 6484:2020)</t>
  </si>
  <si>
    <t>95.01.02</t>
  </si>
  <si>
    <t xml:space="preserve">PERFURAÇÃO DE SOLO SONDAGEM À PERCUSSÃO (NBR 6484:2020)</t>
  </si>
  <si>
    <t>95.01.03</t>
  </si>
  <si>
    <t xml:space="preserve">DESMONTAGEM, TRANSPORTE E MONTAGEM DE EQUIPAMENTOS DE SONDAGEM A PERCUSSÃO POR FURO</t>
  </si>
  <si>
    <t>95.02.01</t>
  </si>
  <si>
    <t xml:space="preserve">MOBILIZAÇÃO DE EQUIPAMENTOS DE SONDAGEM A TRADO (NBR 9603:2015) DN 20CM</t>
  </si>
  <si>
    <t>95.02.02</t>
  </si>
  <si>
    <t xml:space="preserve">PERFURAÇÃO DE SOLO SONDAGEM A TRADO (NBR 9603:2015) DN 20CM</t>
  </si>
  <si>
    <t>95.03.01</t>
  </si>
  <si>
    <t xml:space="preserve">POÇO DE INSPEÇÃO EM SOLO, SEÇÃO TRANSVERSAL MÍNIMA 100CM OU CIRCULAR 120CM (NBR 9604:2016)</t>
  </si>
  <si>
    <t>95.03.02</t>
  </si>
  <si>
    <t xml:space="preserve">SONDAGEM DE SOLO COM UTILIZAÇÃO DE PÁ E PICARETA</t>
  </si>
  <si>
    <t>95.06.01</t>
  </si>
  <si>
    <t xml:space="preserve">MOBILIZAÇÃO E DESMOBILIZAÇÃO - SONDAGEM ROTATIVA NW</t>
  </si>
  <si>
    <t>95.06.02</t>
  </si>
  <si>
    <t xml:space="preserve">INSTALAÇÃO DE SONDAGEM ROTATIVA NW, POR FURO</t>
  </si>
  <si>
    <t>95.06.03</t>
  </si>
  <si>
    <t xml:space="preserve">PERFURAÇÃO EM SOLO COM SONDAGEM ROTATIVA NW</t>
  </si>
  <si>
    <t>95.06.04</t>
  </si>
  <si>
    <t xml:space="preserve">PERFURAÇÃO DE SOLO COM COROA DE WIDIA SONDAGEM ROTATIVA NW</t>
  </si>
  <si>
    <t>95.06.05</t>
  </si>
  <si>
    <t xml:space="preserve">PERFURAÇÃO COM COROA DIAMANTADA SONDAGEM ROTATIVA NW</t>
  </si>
  <si>
    <t>95.08.21</t>
  </si>
  <si>
    <t xml:space="preserve">RETIRADA DE AMOSTRA INDEFORMADA EM BLOCOS 30X30X30CM (NBR 9604:2016), PROFUNDIDADE = 2 A 3 M</t>
  </si>
  <si>
    <t>95.08.22</t>
  </si>
  <si>
    <t xml:space="preserve">RETIRADA DE AMOSTRA INDEFORMADA EM BLOCOS 30X30X30CM (NBR 9604:2016), PROFUNDIDADE = 1 A 2 M</t>
  </si>
  <si>
    <t>95.08.23</t>
  </si>
  <si>
    <t xml:space="preserve">RETIRADA DE AMOSTRA INDEFORMADA EM BLOCOS 30X30X30CM (NBR 9604:2016), PROFUNDIDADE ATÉ 1M</t>
  </si>
  <si>
    <t>97.01.01</t>
  </si>
  <si>
    <t xml:space="preserve">DETERMINAÇÃO DO TEOR DE UMIDADE DE SOLOS EM LABORATÓRIO (NBR 6457:2016 ANEXO A)</t>
  </si>
  <si>
    <t>97.01.03</t>
  </si>
  <si>
    <t xml:space="preserve">DETERMINAÇÃO DA MASSA ESPECÍFICA, MASSA ESPECÍFICA APARENTE E ABSORÇÃO DE ÁGUA (NBR 6458:2016)</t>
  </si>
  <si>
    <t>97.01.04</t>
  </si>
  <si>
    <t xml:space="preserve">ANÁLISE GRANULOMÉTRICA DE SOLOS POR PENEIRAMENTO (NBR 7181:2016)</t>
  </si>
  <si>
    <t>97.01.05</t>
  </si>
  <si>
    <t xml:space="preserve">ANÁLISE GRANULOMÉTRICA DE SOLOS POR PENEIRAMENTO E SEDIMENTAÇÃO (NBR 7181:2016)</t>
  </si>
  <si>
    <t>97.01.06</t>
  </si>
  <si>
    <t xml:space="preserve">DETERMINAÇÃO DO LIMITE DE LIQUIDEZ DE SOLOS (NBR 6459:2017)</t>
  </si>
  <si>
    <t>97.01.07</t>
  </si>
  <si>
    <t xml:space="preserve">DETERMINAÇÃO DO LIMITE DE PLASTICIDADE DE SOLOS (NBR 7180:2016)</t>
  </si>
  <si>
    <t>97.01.08</t>
  </si>
  <si>
    <t xml:space="preserve">DETERMINAÇÃO DOS FATORES DE CONTRAÇÃO DE SOLOS (DNER-ME 087/94)</t>
  </si>
  <si>
    <t>97.01.09</t>
  </si>
  <si>
    <t xml:space="preserve">VERIFICAÇÃO DA COMPACTAÇÃO DO SOLO ENERGIA PROCTOR NORMAL (NBR 7182:2020) COM 05 CORPOS DE PROVA</t>
  </si>
  <si>
    <t>97.01.10</t>
  </si>
  <si>
    <t xml:space="preserve">VERIFICAÇÃO DA COMPACTAÇÃO DO SOLO ENERGIA PROCTOR INTERMEDIÁRIO (NBR 7182:2020) COM 05 CORPOS DE PROVA</t>
  </si>
  <si>
    <t>97.01.11</t>
  </si>
  <si>
    <t xml:space="preserve">VERIFICAÇÃO DA COMPACTAÇÃO DO SOLO ENERGIA PROCTOR MODIFICADO (NBR 7182:2020) COM 05 CORPOS DE PROVA</t>
  </si>
  <si>
    <t>97.01.12</t>
  </si>
  <si>
    <t xml:space="preserve">DETERMINAÇÃO DO ÍNDICE DE SUPORTE CALIFÓRNIA DE SOLOS (ISC OU CBR) COM 1 CORPO DE PROVA (NORMA DNIT 172/016-ME / NBR 9895:2017)</t>
  </si>
  <si>
    <t>97.01.13</t>
  </si>
  <si>
    <t xml:space="preserve">DETERMINAÇÃO DO ÍNDICE DE SUPORTE CALIFÓRNIA DE SOLOS (ISC OU CBR) COM 3 CORPOS DE PROVA (NORMA DNIT 172/016-ME / NBR 9895:2017)</t>
  </si>
  <si>
    <t>97.01.14</t>
  </si>
  <si>
    <t xml:space="preserve">DETERMINAÇÃO DO ÍNDICE DE SUPORTE CALIFÓRNIA DE SOLOS (ISC OU CBR) COM 5 CORPOS DE PROVA (NORMA DNIT 172/016-ME / NBR 9895:2017)</t>
  </si>
  <si>
    <t>97.01.15</t>
  </si>
  <si>
    <t xml:space="preserve">DETERMINAÇÃO DO EQUIVALENTE DE AREIA EM SOLO (DNER-ME 054/97 / NBR 12052:92)</t>
  </si>
  <si>
    <t>97.01.17</t>
  </si>
  <si>
    <t xml:space="preserve">DETERMINAÇÃO COLORIMÉTRICA DE IMPUREZAS ORGÂNICAS EM SOLOS (NBR NM 49:2001)</t>
  </si>
  <si>
    <t>97.01.18</t>
  </si>
  <si>
    <t xml:space="preserve">ENSAIO DE ADENSAMENTO DE SOLOS (DNER-IE 005/94 - NBR 16853:2020)</t>
  </si>
  <si>
    <t>97.01.20</t>
  </si>
  <si>
    <t xml:space="preserve">DETERMINAÇÃO DO COEFICIENTE DE PERMEABILIDADE DE SOLOS ARGILOSOS À CARGA VARIÁVEL (NBR 14545:2021)</t>
  </si>
  <si>
    <t>97.01.21</t>
  </si>
  <si>
    <t xml:space="preserve">DETERMINAÇÃO DO COEFICIENTE DE PERMEABILIDADE DE SOLOS GRANULARES À CARGA CONSTANTE (NBR 13292:2021)</t>
  </si>
  <si>
    <t>97.01.22</t>
  </si>
  <si>
    <t xml:space="preserve">DETERMINAÇÃO DA RESISTÊNCIA À COMPRESSÃO NÃO CONFINADA - SOLOS COESIVOS (NBR 12770:1992)</t>
  </si>
  <si>
    <t>97.01.23</t>
  </si>
  <si>
    <t xml:space="preserve">COMPRESSÃO TRIAXIAL RÁPIDO NÃO ADENSADO E NÃO DRENADO (Q/UU) MÍNIMO 3 CORPOS DE PROVA</t>
  </si>
  <si>
    <t>97.01.24</t>
  </si>
  <si>
    <t xml:space="preserve">COMPRESSÃO TRIAXIAL RÁPIDO NÃO ADENSADO E NÃO DRENADO (Q/UU) COM MEDIDAS DE PRESSÃO NEUTRA, MÍNIMO 3 CORPOS DE PROVA</t>
  </si>
  <si>
    <t>97.01.25</t>
  </si>
  <si>
    <t xml:space="preserve">COMPRESSÃO TRIAXIAL RÁPIDO PRÉ-ADENSADO E NÃO DRENADO (R/CIU), MÍNIMO 3 CORPOS DE PROVA</t>
  </si>
  <si>
    <t>97.01.26</t>
  </si>
  <si>
    <t xml:space="preserve">COMPRESSÃO TRIAXIAL RÁPIDO PRÉ-ADENSADO (R/CIU) COM MEDIDAS DE PRESSÃO NEUTRA, MÍNIMO 3 CORPOS DE PROVA</t>
  </si>
  <si>
    <t>97.01.27</t>
  </si>
  <si>
    <t xml:space="preserve">COMPRESSÃO TRIAXIAL RÁPIDO PRÉ-ADENSADO SATURADO (R-SAT/CIU-SAT), MÍNIMO 3 CORPOS DE PROVA</t>
  </si>
  <si>
    <t>97.01.28</t>
  </si>
  <si>
    <t xml:space="preserve">COMPRESSÃO TRIAXIAL RÁPIDO PRÉ-ADENSADO SATURADO (R-SAT/CIU-SAT) COM MEDIDAS PRESSÃO NEUTRA, MÍNIMO 3 CORPOS DE PROVA</t>
  </si>
  <si>
    <t>97.01.30</t>
  </si>
  <si>
    <t xml:space="preserve">COMPRESSÃO TRIAXIAL LENTO SATURADO (CD), MÍNIMO 3 CORPOS DE PROVA</t>
  </si>
  <si>
    <t>97.01.31</t>
  </si>
  <si>
    <t xml:space="preserve">ENSAIO DE CISALHAMENTO DIRETO RÁPIDO EM SOLOS (NBR ISO 12957-1:2013), MÍNIMO 3 CORPOS DE PROVA</t>
  </si>
  <si>
    <t>97.01.32</t>
  </si>
  <si>
    <t xml:space="preserve">CISALHAMENTO DIRETO RÁPIDO SATURADO, MÍNIMO 3 CORPOS DE PROVA</t>
  </si>
  <si>
    <t>97.01.33</t>
  </si>
  <si>
    <t xml:space="preserve">CISALHAMENTO DIRETO RÁPIDO PRÉ-ADENSADO, MÍNIMO 3 CORPOS DE PROVA</t>
  </si>
  <si>
    <t>97.01.34</t>
  </si>
  <si>
    <t xml:space="preserve">CISALHAMENTO DIRETO RÁPIDO SATURADO PRÉ-ADENSADO, MÍNIMO 3 CORPOS DE PROVA</t>
  </si>
  <si>
    <t>97.01.35</t>
  </si>
  <si>
    <t xml:space="preserve">CISALHAMENTO DIRETO LENTO MÍNIMO 3 CORPOS DE PROVA</t>
  </si>
  <si>
    <t>97.01.36</t>
  </si>
  <si>
    <t xml:space="preserve">CISALHAMENTO DIRETO LENTO SATURADO MÍNIMO 3 CORPOS DE PROVA</t>
  </si>
  <si>
    <t>97.02.01</t>
  </si>
  <si>
    <t xml:space="preserve">DETERMINAÇÃO DA COMPOSIÇÃO GRANULOMÉTRICA - AGREGADOS (NBR NM 248:2003)</t>
  </si>
  <si>
    <t>97.02.02</t>
  </si>
  <si>
    <t xml:space="preserve">DETERMINAÇÃO DO TEOR DE ARGILA EM TORRÕES - AGREGADOS (NBR 7218:2010)</t>
  </si>
  <si>
    <t>97.02.03</t>
  </si>
  <si>
    <t xml:space="preserve">DETERMINAÇÃO DO MATERIAL FINO QUE PASSA PELA PENEIRA 75 µm POR LAVAGEM (NBR 16973:2021)</t>
  </si>
  <si>
    <t>97.02.04</t>
  </si>
  <si>
    <t xml:space="preserve">DETERMINAÇÃO COLORIMÉTRICA DE IMPUREZAS ORGÂNICAS EM AGREGADO MIÚDO (NBR NM 49:2001)</t>
  </si>
  <si>
    <t>97.02.05</t>
  </si>
  <si>
    <t xml:space="preserve">DETERMINAÇÃO DA MASSA UNITÁRIA E DO VOLUME DE VAZIOS - AGREGADOS (NBR 16972:2021)</t>
  </si>
  <si>
    <t>97.02.06</t>
  </si>
  <si>
    <t xml:space="preserve">DETERMINAÇÃO DA MASSA ESPECÍFICA DE AGREGADOS MIUDOS POR MEIO DO FRASCO CHAPMAN (DNER-ME 194/98)</t>
  </si>
  <si>
    <t>ELÉTRICA</t>
  </si>
  <si>
    <t>6.2</t>
  </si>
  <si>
    <t>6.3</t>
  </si>
  <si>
    <t>6.4</t>
  </si>
  <si>
    <t>6.5</t>
  </si>
  <si>
    <t>6.1.1</t>
  </si>
  <si>
    <t>6.1.2</t>
  </si>
  <si>
    <t>6.1.3</t>
  </si>
  <si>
    <t>6.1.4</t>
  </si>
  <si>
    <t>6.1.5</t>
  </si>
  <si>
    <t>6.1.6</t>
  </si>
  <si>
    <t>6.1.7</t>
  </si>
  <si>
    <t xml:space="preserve">CABO UNIPOLAR</t>
  </si>
  <si>
    <t>6.1.8</t>
  </si>
  <si>
    <t xml:space="preserve">CAIXA DE PASSAGEM</t>
  </si>
  <si>
    <t>6.2.1</t>
  </si>
  <si>
    <t>6.3.1</t>
  </si>
  <si>
    <t>6.3.2</t>
  </si>
  <si>
    <t>6.3.3</t>
  </si>
  <si>
    <t>6.3.4</t>
  </si>
  <si>
    <t>6.3.5</t>
  </si>
  <si>
    <t>6.3.6</t>
  </si>
  <si>
    <t>6.3.7</t>
  </si>
  <si>
    <t>6.3.8</t>
  </si>
  <si>
    <t>6.3.9</t>
  </si>
  <si>
    <t>CPU-PRÓPRIA-MG</t>
  </si>
  <si>
    <t xml:space="preserve">ADMINSTRAÇÃO LOCAL</t>
  </si>
  <si>
    <t xml:space="preserve">CPU-SICOR ROD.-MG</t>
  </si>
  <si>
    <t xml:space="preserve">DISPOSITIVO ELÉTRICO</t>
  </si>
  <si>
    <t xml:space="preserve">DISPOSITIVO DE PROTEÇÃO</t>
  </si>
  <si>
    <t>6.4.1</t>
  </si>
  <si>
    <t>6.4.2</t>
  </si>
  <si>
    <t>6.4.3</t>
  </si>
  <si>
    <t>6.4.4</t>
  </si>
  <si>
    <t>6.4.5</t>
  </si>
  <si>
    <t>6.4.6</t>
  </si>
  <si>
    <t>6.4.7</t>
  </si>
  <si>
    <t>6.4.8</t>
  </si>
  <si>
    <t>6.4.9</t>
  </si>
  <si>
    <t>6.4.10</t>
  </si>
  <si>
    <t>6.4.11</t>
  </si>
  <si>
    <t>6.4.12</t>
  </si>
  <si>
    <t>6.4.13</t>
  </si>
  <si>
    <t>6.4.14</t>
  </si>
  <si>
    <t>6.5.1</t>
  </si>
  <si>
    <t>6.5.2</t>
  </si>
  <si>
    <t>6.5.3</t>
  </si>
  <si>
    <t>6.5.4</t>
  </si>
  <si>
    <t xml:space="preserve">ELETRODUTO PVC FLEXÍVEL</t>
  </si>
  <si>
    <t xml:space="preserve">ELETRODUTO PVC ROSCA</t>
  </si>
  <si>
    <t>6.6</t>
  </si>
  <si>
    <t>6.6.1</t>
  </si>
  <si>
    <t>6.7</t>
  </si>
  <si>
    <t>6.7.1</t>
  </si>
  <si>
    <t>6.7.2</t>
  </si>
  <si>
    <t>6.7.3</t>
  </si>
  <si>
    <t xml:space="preserve">LÂMPADAS LED</t>
  </si>
  <si>
    <t>6.8</t>
  </si>
  <si>
    <t xml:space="preserve">QUADRO MEDIÇÃO</t>
  </si>
  <si>
    <t>6.8.1</t>
  </si>
  <si>
    <t>6.9</t>
  </si>
  <si>
    <t>6.9.1</t>
  </si>
  <si>
    <t>6.9.2</t>
  </si>
  <si>
    <t xml:space="preserve">QUADRO DISTRIBUIÇÃO</t>
  </si>
  <si>
    <t>6.10</t>
  </si>
  <si>
    <t xml:space="preserve">ENTRADA DE SERVIÇO</t>
  </si>
  <si>
    <t>6.10.1</t>
  </si>
  <si>
    <t>6.10.2</t>
  </si>
  <si>
    <t>6.10.3</t>
  </si>
  <si>
    <t>6.10.4</t>
  </si>
  <si>
    <t>6.10.5</t>
  </si>
  <si>
    <t>6.10.6</t>
  </si>
  <si>
    <t>6.10.7</t>
  </si>
  <si>
    <t>6.10.8</t>
  </si>
  <si>
    <t>6.10.9</t>
  </si>
  <si>
    <t>6.10.10</t>
  </si>
  <si>
    <t>6.10.11</t>
  </si>
  <si>
    <t>CPU03</t>
  </si>
  <si>
    <t xml:space="preserve">CABO DE AÇO GALVANIZADO - N°14 BWG</t>
  </si>
  <si>
    <t xml:space="preserve">COMPOSIÇÃO DE REFERÊNCIA: ED-49135 SICOR 04/2025</t>
  </si>
  <si>
    <t xml:space="preserve">COMPOSIÇÃO DE REFERÊNCIA: CPU PRÓPRIA</t>
  </si>
  <si>
    <t>CPU04</t>
  </si>
  <si>
    <t>CPU05</t>
  </si>
  <si>
    <t>CPU06</t>
  </si>
  <si>
    <t xml:space="preserve">CINTA DE ALUMÍNIO PARA POSTE L=18MM, C=1,0M</t>
  </si>
  <si>
    <t xml:space="preserve">HASTE DE ATERRAMENTO AÇO/COBRE D=15MM, COMPRIMENTO 2,4M</t>
  </si>
  <si>
    <t xml:space="preserve">HASTE PARA ARMAÇÃO SECUNDÁRIA 16"X150"</t>
  </si>
  <si>
    <t xml:space="preserve">HASTE PARA ARMAÇÃO SECUNDÁRIA 16''X350''</t>
  </si>
  <si>
    <t xml:space="preserve">PARAFUSO AÇO GAÇVANZADO ROSCA M10</t>
  </si>
  <si>
    <t>COT-MAT-02</t>
  </si>
  <si>
    <t>COT-MAT-03</t>
  </si>
  <si>
    <t>1.8</t>
  </si>
  <si>
    <t>1.9</t>
  </si>
  <si>
    <t>1.10</t>
  </si>
  <si>
    <t xml:space="preserve">ADMINISTRAÇÃO LOCAL DA OBRA</t>
  </si>
  <si>
    <t xml:space="preserve">ESTRUTURAS DE CONCRETO ARMADO </t>
  </si>
  <si>
    <t>X</t>
  </si>
  <si>
    <t>Z</t>
  </si>
  <si>
    <t>SAPATAS</t>
  </si>
  <si>
    <t>3.1.1</t>
  </si>
  <si>
    <t>3.1.2</t>
  </si>
  <si>
    <t>3.1.3</t>
  </si>
  <si>
    <t>3.1.4</t>
  </si>
  <si>
    <t>3.1.5</t>
  </si>
  <si>
    <t>3.1.6</t>
  </si>
  <si>
    <t>3.1.7</t>
  </si>
  <si>
    <t>3.1.8</t>
  </si>
  <si>
    <t>3.1.9</t>
  </si>
  <si>
    <t>3.1.10</t>
  </si>
  <si>
    <t>3.1.11</t>
  </si>
  <si>
    <t>3.1.12</t>
  </si>
  <si>
    <t xml:space="preserve">PILARES DE ARRANQUE </t>
  </si>
  <si>
    <t>3.2.1</t>
  </si>
  <si>
    <t>3.2.2</t>
  </si>
  <si>
    <t>3.2.3</t>
  </si>
  <si>
    <t>3.2.4</t>
  </si>
  <si>
    <t>3.2.5</t>
  </si>
  <si>
    <t xml:space="preserve">VIGAS BALDRAME </t>
  </si>
  <si>
    <t>3.3.1</t>
  </si>
  <si>
    <t>3.3.2</t>
  </si>
  <si>
    <t>3.3.3</t>
  </si>
  <si>
    <t>3.3.4</t>
  </si>
  <si>
    <t>3.3.5</t>
  </si>
  <si>
    <t>3.3.6</t>
  </si>
  <si>
    <t>3.3.7</t>
  </si>
  <si>
    <t>3.3.8</t>
  </si>
  <si>
    <t>3.3.9</t>
  </si>
  <si>
    <t>3.3.10</t>
  </si>
  <si>
    <t>SAPATA</t>
  </si>
  <si>
    <t xml:space="preserve">LADO B</t>
  </si>
  <si>
    <t xml:space="preserve">LADO H</t>
  </si>
  <si>
    <t xml:space="preserve">N° DE SAPATAS</t>
  </si>
  <si>
    <t>(UNID)</t>
  </si>
  <si>
    <t xml:space="preserve">S1=S2=S3=S4=S5=S8=S9=S10=S11=S12=S14==S15=S25=S26=S27=S36=S37=S38=S39=S40==S41=S43=S44
</t>
  </si>
  <si>
    <t xml:space="preserve">AREA x QTDE</t>
  </si>
  <si>
    <t xml:space="preserve">S6=S7=S13=S16=S17=S18=S19=S20=S21=S22=S23=S24=S29=S30=S31=S32=S33=S34
</t>
  </si>
  <si>
    <t>S28</t>
  </si>
  <si>
    <t>S35</t>
  </si>
  <si>
    <t>S42</t>
  </si>
  <si>
    <t xml:space="preserve">TOTAL ÁREA (M²)</t>
  </si>
  <si>
    <t xml:space="preserve">TOTAL VOLUME (M³)</t>
  </si>
  <si>
    <t xml:space="preserve">VOLUME ESCAVADO</t>
  </si>
  <si>
    <t xml:space="preserve">VOLUME DE CONCRETO DA SAPATA E PILARES</t>
  </si>
  <si>
    <t xml:space="preserve">TOTAL REATERRO</t>
  </si>
  <si>
    <t xml:space="preserve">TOTAL COM EMPOLANMENTO</t>
  </si>
  <si>
    <t xml:space="preserve">DISTANCIA </t>
  </si>
  <si>
    <t>FOMALUA</t>
  </si>
  <si>
    <t xml:space="preserve">TOTAL COM EMPOLAMENTO X DISTANCIA </t>
  </si>
  <si>
    <t xml:space="preserve">PILARES ATÉ A COBERTURA </t>
  </si>
  <si>
    <t>3.4.1</t>
  </si>
  <si>
    <t>3.4.2</t>
  </si>
  <si>
    <t>3.4.3</t>
  </si>
  <si>
    <t>3.4.4</t>
  </si>
  <si>
    <t>3.4.5</t>
  </si>
  <si>
    <t>3.5</t>
  </si>
  <si>
    <t xml:space="preserve">VIGAS COBERTURA </t>
  </si>
  <si>
    <t>3.5.1</t>
  </si>
  <si>
    <t>3.5.2</t>
  </si>
  <si>
    <t>3.5.3</t>
  </si>
  <si>
    <t>3.5.4</t>
  </si>
  <si>
    <t>3.5.5</t>
  </si>
  <si>
    <t>3.5.6</t>
  </si>
  <si>
    <t xml:space="preserve">LAJES DA COBERTURA </t>
  </si>
  <si>
    <t>3.5.7</t>
  </si>
  <si>
    <t>3.6</t>
  </si>
  <si>
    <t>3.6.1</t>
  </si>
  <si>
    <t>3.6.2</t>
  </si>
  <si>
    <t>3.6.3</t>
  </si>
  <si>
    <t>3.6.4</t>
  </si>
  <si>
    <t>3.6.5</t>
  </si>
  <si>
    <t>3.6.6</t>
  </si>
  <si>
    <t>3.6.7</t>
  </si>
  <si>
    <t>3.7</t>
  </si>
  <si>
    <t xml:space="preserve">PILARES PLATIBANDA </t>
  </si>
  <si>
    <t>3.8</t>
  </si>
  <si>
    <t xml:space="preserve">VIGAS PLATIBANDA </t>
  </si>
  <si>
    <t>3.9</t>
  </si>
  <si>
    <t>3.10</t>
  </si>
  <si>
    <t xml:space="preserve">PILARES CAIXA D'ÁGUA</t>
  </si>
  <si>
    <t>ARQUITETURA</t>
  </si>
  <si>
    <t>3.3.11</t>
  </si>
  <si>
    <t xml:space="preserve">ÁREA DE FORMA</t>
  </si>
  <si>
    <t xml:space="preserve">ALTURA ESCAVADA</t>
  </si>
  <si>
    <t xml:space="preserve">TOTAL VOLUME</t>
  </si>
  <si>
    <t>3.6.8</t>
  </si>
  <si>
    <t>3.7.1</t>
  </si>
  <si>
    <t>3.7.2</t>
  </si>
  <si>
    <t>3.7.3</t>
  </si>
  <si>
    <t>3.7.4</t>
  </si>
  <si>
    <t>3.7.5</t>
  </si>
  <si>
    <t>3.8.1</t>
  </si>
  <si>
    <t>3.8.2</t>
  </si>
  <si>
    <t>3.8.3</t>
  </si>
  <si>
    <t>3.8.4</t>
  </si>
  <si>
    <t>3.9.1</t>
  </si>
  <si>
    <t>3.9.2</t>
  </si>
  <si>
    <t>3.9.3</t>
  </si>
  <si>
    <t>3.9.4</t>
  </si>
  <si>
    <t>3.10.1</t>
  </si>
  <si>
    <t>3.10.2</t>
  </si>
  <si>
    <t>3.10.3</t>
  </si>
  <si>
    <t>3.10.4</t>
  </si>
  <si>
    <t xml:space="preserve">ALVENARIA DE VEDAÇÃO INTERNA 15, 00 CM - PAREDES INTERNAS </t>
  </si>
  <si>
    <t>4.2</t>
  </si>
  <si>
    <t xml:space="preserve">ALVENARIA DE VEDAÇÃO 15, 00 CM - PLATIBANDA</t>
  </si>
  <si>
    <t>4.2.1</t>
  </si>
  <si>
    <t>4.3</t>
  </si>
  <si>
    <t xml:space="preserve">ALVENARIA 15, 00 CM - PAREDES RESERVATÓRIOS </t>
  </si>
  <si>
    <t>4.3.1</t>
  </si>
  <si>
    <t>4.4</t>
  </si>
  <si>
    <t xml:space="preserve">ALVENARIA EXTERNA 20, 00 CM - PAREDES EXTERNAS </t>
  </si>
  <si>
    <t>4.4.1</t>
  </si>
  <si>
    <t>4.5</t>
  </si>
  <si>
    <t xml:space="preserve">VERGA E CONTRAVERGA</t>
  </si>
  <si>
    <t>4.5.1</t>
  </si>
  <si>
    <t>4.5.2</t>
  </si>
  <si>
    <t>4.6</t>
  </si>
  <si>
    <t>4.6.1.1</t>
  </si>
  <si>
    <t>4.6.1.2</t>
  </si>
  <si>
    <t>4.6.1.3</t>
  </si>
  <si>
    <t>4.6.1.4</t>
  </si>
  <si>
    <t>4.6.1</t>
  </si>
  <si>
    <t>4.6.2</t>
  </si>
  <si>
    <t>ESQUADRIAS</t>
  </si>
  <si>
    <t xml:space="preserve">ESQUADRIAS DE ALUMINIO</t>
  </si>
  <si>
    <t xml:space="preserve">GRADES AÇO GALVANIZADO</t>
  </si>
  <si>
    <t>4.6.2.1</t>
  </si>
  <si>
    <t>4.7</t>
  </si>
  <si>
    <t>PORTAS</t>
  </si>
  <si>
    <t>4.7.1</t>
  </si>
  <si>
    <t>4.7.1.1</t>
  </si>
  <si>
    <t>4.7.1.2</t>
  </si>
  <si>
    <t>4.7.1.3</t>
  </si>
  <si>
    <t>4.7.1.4</t>
  </si>
  <si>
    <t>4.8</t>
  </si>
  <si>
    <t xml:space="preserve">COBERTURA E PROTEÇÕES</t>
  </si>
  <si>
    <t>4.8.1</t>
  </si>
  <si>
    <t>4.8.2</t>
  </si>
  <si>
    <t>4.8.3</t>
  </si>
  <si>
    <t>4.8.4</t>
  </si>
  <si>
    <t>4.8.5</t>
  </si>
  <si>
    <t>4.8.6</t>
  </si>
  <si>
    <t>4.9</t>
  </si>
  <si>
    <t>4.9.1</t>
  </si>
  <si>
    <t>4.9.2</t>
  </si>
  <si>
    <t>4.9.3</t>
  </si>
  <si>
    <t>4.9.4</t>
  </si>
  <si>
    <t>4.10</t>
  </si>
  <si>
    <t xml:space="preserve">REVESTIMENTO (PISO) </t>
  </si>
  <si>
    <t xml:space="preserve">RODAPÉ,SOLEIRAS E PEITORIS</t>
  </si>
  <si>
    <t>4.10.1</t>
  </si>
  <si>
    <t>4.10.2</t>
  </si>
  <si>
    <t>4.10.3</t>
  </si>
  <si>
    <t>4.11</t>
  </si>
  <si>
    <t xml:space="preserve">REVESTIMENTO PAREDE INTERNA E EXTERNA </t>
  </si>
  <si>
    <t>4.11.1</t>
  </si>
  <si>
    <t>4.11.1.1</t>
  </si>
  <si>
    <t>4.11.1.2</t>
  </si>
  <si>
    <t>4.11.1.3</t>
  </si>
  <si>
    <t>4.11.1.4</t>
  </si>
  <si>
    <t>4.12</t>
  </si>
  <si>
    <t>4.12.1</t>
  </si>
  <si>
    <t>4.12.2</t>
  </si>
  <si>
    <t>4.12.3</t>
  </si>
  <si>
    <t xml:space="preserve">FORROS E TETOS</t>
  </si>
  <si>
    <t>4.13</t>
  </si>
  <si>
    <t>4.13.1</t>
  </si>
  <si>
    <t>4.13.2</t>
  </si>
  <si>
    <t>4.14</t>
  </si>
  <si>
    <t>MARMORARIA</t>
  </si>
  <si>
    <t>4.14.1</t>
  </si>
  <si>
    <t>4.15</t>
  </si>
  <si>
    <t>4.16</t>
  </si>
  <si>
    <t>4.16.1</t>
  </si>
  <si>
    <t>4.16.2</t>
  </si>
  <si>
    <t>4.16.3</t>
  </si>
  <si>
    <t xml:space="preserve">COMBATE A INCÊNDIO E PÂNICO</t>
  </si>
  <si>
    <t xml:space="preserve">SINALIZAÇÃO, ORIENTAÇÃO E SALVAMENTO</t>
  </si>
  <si>
    <t>5.2</t>
  </si>
  <si>
    <t>EXTINTORES</t>
  </si>
  <si>
    <t xml:space="preserve">LIMINARIAS DE EMERGÊNCIA</t>
  </si>
  <si>
    <t>5.3</t>
  </si>
  <si>
    <t>5.3.1</t>
  </si>
  <si>
    <t>5.2.1</t>
  </si>
  <si>
    <t>5.1.1</t>
  </si>
  <si>
    <t>5.1.2</t>
  </si>
  <si>
    <t>5.1.3</t>
  </si>
  <si>
    <t>5.1.4</t>
  </si>
  <si>
    <t>5.1.5</t>
  </si>
  <si>
    <t>6.11</t>
  </si>
  <si>
    <t>CLIMATIZAÇÃO</t>
  </si>
  <si>
    <t>6.11.1</t>
  </si>
  <si>
    <t>6.11.2</t>
  </si>
  <si>
    <t>6.11.3</t>
  </si>
  <si>
    <t xml:space="preserve">CÔMODO </t>
  </si>
  <si>
    <t xml:space="preserve">COMPRIMENTO (X1)</t>
  </si>
  <si>
    <t xml:space="preserve">PÉ DIREITO (X2)</t>
  </si>
  <si>
    <t xml:space="preserve">L PORTAS (X3) </t>
  </si>
  <si>
    <t xml:space="preserve">TOTAL </t>
  </si>
  <si>
    <t xml:space="preserve">FÓRMULA - X1.X2 = ÁREA DE ALVENARIA </t>
  </si>
  <si>
    <t xml:space="preserve">(M) </t>
  </si>
  <si>
    <t xml:space="preserve">(M2) </t>
  </si>
  <si>
    <t xml:space="preserve">FÓRMULA = X1.X2-X3</t>
  </si>
  <si>
    <t xml:space="preserve">TOTAL --------&gt;</t>
  </si>
  <si>
    <t xml:space="preserve">PERÍMETRO (M)</t>
  </si>
  <si>
    <t xml:space="preserve">FORMULA = X1.X2</t>
  </si>
  <si>
    <t xml:space="preserve">FORMULA: (X1.X2)-X3</t>
  </si>
  <si>
    <t xml:space="preserve">ÁREA DE PORTAS + ÁREA DE JANELAS</t>
  </si>
  <si>
    <t>(M2)</t>
  </si>
  <si>
    <t>JANELAS</t>
  </si>
  <si>
    <t>ALTURA(M)</t>
  </si>
  <si>
    <t xml:space="preserve">LARGURA (M)</t>
  </si>
  <si>
    <t xml:space="preserve">QUANTIDADE (UN)</t>
  </si>
  <si>
    <t>LARGURA</t>
  </si>
  <si>
    <t>QUANTIDADE</t>
  </si>
  <si>
    <t xml:space="preserve">LARGURA </t>
  </si>
  <si>
    <t xml:space="preserve">PÉ DIREITO </t>
  </si>
  <si>
    <t xml:space="preserve">FÓRMULA = XT</t>
  </si>
  <si>
    <t xml:space="preserve">NOTAS PARA QUANTIFICAÇÃO DE SERVIÇOS</t>
  </si>
  <si>
    <t xml:space="preserve">PERÍMETRO </t>
  </si>
  <si>
    <t xml:space="preserve">L PORTAS</t>
  </si>
  <si>
    <t xml:space="preserve">ÁREA PORTAS</t>
  </si>
  <si>
    <t xml:space="preserve">ÁREA DAS JANELAS </t>
  </si>
  <si>
    <t xml:space="preserve">L JANELAS</t>
  </si>
  <si>
    <t xml:space="preserve">ITEM </t>
  </si>
  <si>
    <t xml:space="preserve">(M) X1</t>
  </si>
  <si>
    <t xml:space="preserve">(M2) X2</t>
  </si>
  <si>
    <t xml:space="preserve">(M) X3</t>
  </si>
  <si>
    <t xml:space="preserve">(M) X4</t>
  </si>
  <si>
    <t xml:space="preserve">(M2) X5</t>
  </si>
  <si>
    <t>(M2)X6</t>
  </si>
  <si>
    <t xml:space="preserve">(M) X7</t>
  </si>
  <si>
    <t xml:space="preserve">(M) X8</t>
  </si>
  <si>
    <t xml:space="preserve">CANTEIRO JARDIM </t>
  </si>
  <si>
    <t xml:space="preserve">PASSEIOS RUA </t>
  </si>
  <si>
    <t>FRONTAL</t>
  </si>
  <si>
    <t xml:space="preserve">POSTERIOR </t>
  </si>
  <si>
    <t>ESQUERDA</t>
  </si>
  <si>
    <t xml:space="preserve">DIREITA </t>
  </si>
  <si>
    <t xml:space="preserve">BEIRAL/PLATIBANDA </t>
  </si>
  <si>
    <t>RESERVATÓRIO</t>
  </si>
  <si>
    <t xml:space="preserve">HALL EXTERNO </t>
  </si>
  <si>
    <t xml:space="preserve">HALL INTERNO</t>
  </si>
  <si>
    <t xml:space="preserve">RECEPÇÃO ESPERA</t>
  </si>
  <si>
    <t xml:space="preserve">ORIENTAÇÃO </t>
  </si>
  <si>
    <t xml:space="preserve">ISM PCD</t>
  </si>
  <si>
    <t xml:space="preserve">ISF PCD</t>
  </si>
  <si>
    <t xml:space="preserve">TROCADOR </t>
  </si>
  <si>
    <t xml:space="preserve">IS INFANTIL </t>
  </si>
  <si>
    <t xml:space="preserve">TRIAGEM </t>
  </si>
  <si>
    <t xml:space="preserve">VACINAS </t>
  </si>
  <si>
    <t xml:space="preserve">CIRC.ATENDIMENTO </t>
  </si>
  <si>
    <t xml:space="preserve">ENFERMAGEM </t>
  </si>
  <si>
    <t xml:space="preserve">CONSULTORIO PSICOLOGIA </t>
  </si>
  <si>
    <t xml:space="preserve">CONSULTÓRIA 01</t>
  </si>
  <si>
    <t xml:space="preserve">CONSULTÓRIA 02</t>
  </si>
  <si>
    <t xml:space="preserve">CONSULTÓRIA 03</t>
  </si>
  <si>
    <t xml:space="preserve">CONSULTÓRIA 04</t>
  </si>
  <si>
    <t xml:space="preserve">ADMINISTRAÇÃO </t>
  </si>
  <si>
    <t xml:space="preserve">CIRC. SERVIÇOS </t>
  </si>
  <si>
    <t xml:space="preserve">COPA </t>
  </si>
  <si>
    <t xml:space="preserve">LAVAGEM DESINFECÇÃO </t>
  </si>
  <si>
    <t xml:space="preserve">VEST. MASCULINO </t>
  </si>
  <si>
    <t xml:space="preserve">VEST. FEMININO </t>
  </si>
  <si>
    <t xml:space="preserve">DML </t>
  </si>
  <si>
    <t xml:space="preserve">AFRRSS i</t>
  </si>
  <si>
    <t>AFRSS-C</t>
  </si>
  <si>
    <t xml:space="preserve">HALL DE SERVIÇOS </t>
  </si>
  <si>
    <t xml:space="preserve">LAVAGEM CARRINHOS </t>
  </si>
  <si>
    <t xml:space="preserve">RODAPÉ (M) </t>
  </si>
  <si>
    <t xml:space="preserve">FÓRMULA =ÁREA DO CÔMODO - PORTAS</t>
  </si>
  <si>
    <t>POSTERIOR</t>
  </si>
  <si>
    <t>DIREITA</t>
  </si>
  <si>
    <t xml:space="preserve">ÁREA T. (XT)</t>
  </si>
  <si>
    <t xml:space="preserve">FÓRMULA =ÁREA DO CÔMODO</t>
  </si>
  <si>
    <t xml:space="preserve">HALL SERVIÇOS </t>
  </si>
  <si>
    <t xml:space="preserve">LARGURA (X2)</t>
  </si>
  <si>
    <t xml:space="preserve">FÓRMULA = X1 . X2</t>
  </si>
  <si>
    <t xml:space="preserve">LARGURA X2</t>
  </si>
  <si>
    <t xml:space="preserve">PERÍMETRO (M) </t>
  </si>
  <si>
    <t xml:space="preserve">PASSEIO RUA </t>
  </si>
  <si>
    <t xml:space="preserve">RESERVATÓRIO </t>
  </si>
  <si>
    <t xml:space="preserve">REBOCO INTERNO</t>
  </si>
  <si>
    <t>QTD</t>
  </si>
  <si>
    <t xml:space="preserve">REBOCO EXTERNO</t>
  </si>
  <si>
    <t xml:space="preserve">REBOCO PLATIBANDA E RESERVATÓRIO</t>
  </si>
  <si>
    <t xml:space="preserve">REBOCO APOIO BALCÃO RECEPÇÃO</t>
  </si>
  <si>
    <t xml:space="preserve">TAMANHO (CM)</t>
  </si>
  <si>
    <t xml:space="preserve">QTD (M2)</t>
  </si>
  <si>
    <t xml:space="preserve">50 X 120</t>
  </si>
  <si>
    <t xml:space="preserve">55 X 165</t>
  </si>
  <si>
    <t xml:space="preserve">55 X 105</t>
  </si>
  <si>
    <t xml:space="preserve">55 X 205</t>
  </si>
  <si>
    <t xml:space="preserve">60 X 285</t>
  </si>
  <si>
    <t xml:space="preserve">150 X 150</t>
  </si>
  <si>
    <t>4.15.1</t>
  </si>
  <si>
    <t xml:space="preserve">BARRADO INTERNO </t>
  </si>
  <si>
    <t>H=130</t>
  </si>
  <si>
    <t xml:space="preserve">BARRADO EXTERNO</t>
  </si>
  <si>
    <t>4.15.2</t>
  </si>
  <si>
    <t>4.15.3</t>
  </si>
  <si>
    <t xml:space="preserve">PARTE INTERNA</t>
  </si>
  <si>
    <t xml:space="preserve">PARTE EXTERNA</t>
  </si>
  <si>
    <t xml:space="preserve">PARPLATIBANDA E RESERVATÓRIO</t>
  </si>
  <si>
    <t xml:space="preserve">LAJE DE TETO</t>
  </si>
  <si>
    <t>4.15.4</t>
  </si>
  <si>
    <t xml:space="preserve">CABEAMENTO ESTRUTURADO </t>
  </si>
  <si>
    <t>7.1</t>
  </si>
  <si>
    <t>7.2</t>
  </si>
  <si>
    <t>7.3</t>
  </si>
  <si>
    <t>7.4</t>
  </si>
  <si>
    <t>7.5</t>
  </si>
  <si>
    <t>7.6</t>
  </si>
  <si>
    <t>7.7</t>
  </si>
  <si>
    <t>HIDRAULICO</t>
  </si>
  <si>
    <t>8.1</t>
  </si>
  <si>
    <t xml:space="preserve">TUBOS E ACESSORIOS </t>
  </si>
  <si>
    <t>8.2</t>
  </si>
  <si>
    <t xml:space="preserve">RESERVATORIOS </t>
  </si>
  <si>
    <t>8.1.1</t>
  </si>
  <si>
    <t>8.1.2</t>
  </si>
  <si>
    <t>8.1.3</t>
  </si>
  <si>
    <t>8.1.4</t>
  </si>
  <si>
    <t>8.1.5</t>
  </si>
  <si>
    <t>8.1.6</t>
  </si>
  <si>
    <t>8.1.7</t>
  </si>
  <si>
    <t>8.1.8</t>
  </si>
  <si>
    <t>8.1.9</t>
  </si>
  <si>
    <t>8.1.10</t>
  </si>
  <si>
    <t>8.1.11</t>
  </si>
  <si>
    <t>8.1.12</t>
  </si>
  <si>
    <t>8.1.13</t>
  </si>
  <si>
    <t>8.1.14</t>
  </si>
  <si>
    <t>8.1.15</t>
  </si>
  <si>
    <t>8.1.16</t>
  </si>
  <si>
    <t>8.1.17</t>
  </si>
  <si>
    <t>8.1.18</t>
  </si>
  <si>
    <t>8.1.19</t>
  </si>
  <si>
    <t>8.1.20</t>
  </si>
  <si>
    <t>8.1.21</t>
  </si>
  <si>
    <t>8.1.22</t>
  </si>
  <si>
    <t>8.1.23</t>
  </si>
  <si>
    <t>8.1.24</t>
  </si>
  <si>
    <t>8.1.25</t>
  </si>
  <si>
    <t>8.1.26</t>
  </si>
  <si>
    <t>ESGOTO</t>
  </si>
  <si>
    <t>9.1</t>
  </si>
  <si>
    <t xml:space="preserve">MOVIMENTAÇÃO DE TERRA</t>
  </si>
  <si>
    <t>8.2.1</t>
  </si>
  <si>
    <t>9.2</t>
  </si>
  <si>
    <t xml:space="preserve">TUBOS E CONEXÕES</t>
  </si>
  <si>
    <t xml:space="preserve">CAIXAS DE PASSAGEM</t>
  </si>
  <si>
    <t>9.3</t>
  </si>
  <si>
    <t>9.1.1</t>
  </si>
  <si>
    <t>9.1.2</t>
  </si>
  <si>
    <t>9.1.3</t>
  </si>
  <si>
    <t>9.1.4</t>
  </si>
  <si>
    <t>9.1.5</t>
  </si>
  <si>
    <t>9.2.1</t>
  </si>
  <si>
    <t>9.2.2</t>
  </si>
  <si>
    <t>9.2.3</t>
  </si>
  <si>
    <t>9.2.4</t>
  </si>
  <si>
    <t>9.3.1</t>
  </si>
  <si>
    <t>9.3.2</t>
  </si>
  <si>
    <t>9.3.3</t>
  </si>
  <si>
    <t>9.3.4</t>
  </si>
  <si>
    <t>9.3.5</t>
  </si>
  <si>
    <t>9.3.6</t>
  </si>
  <si>
    <t>9.3.7</t>
  </si>
  <si>
    <t>9.3.8</t>
  </si>
  <si>
    <t>9.3.9</t>
  </si>
  <si>
    <t>9.3.10</t>
  </si>
  <si>
    <t>9.3.11</t>
  </si>
  <si>
    <t>9.3.12</t>
  </si>
  <si>
    <t>9.3.13</t>
  </si>
  <si>
    <t xml:space="preserve">N° DE COMPONENTES</t>
  </si>
  <si>
    <t>COMPONENTES</t>
  </si>
  <si>
    <t xml:space="preserve">COMPRIMENTO </t>
  </si>
  <si>
    <t>VOLUME</t>
  </si>
  <si>
    <t xml:space="preserve">Ø 40</t>
  </si>
  <si>
    <t xml:space="preserve">Ø 50</t>
  </si>
  <si>
    <t xml:space="preserve">Ø 75</t>
  </si>
  <si>
    <t xml:space="preserve">Ø 100</t>
  </si>
  <si>
    <t xml:space="preserve">CX SINFONADA</t>
  </si>
  <si>
    <t>CES</t>
  </si>
  <si>
    <t xml:space="preserve">Ø 150</t>
  </si>
  <si>
    <t xml:space="preserve">caixa de gordura</t>
  </si>
  <si>
    <t xml:space="preserve">caixa de esgoto</t>
  </si>
  <si>
    <t xml:space="preserve">VOLUME ESCAVADO 
(M³)</t>
  </si>
  <si>
    <t xml:space="preserve">EMPOLAMENTO
(%)</t>
  </si>
  <si>
    <t xml:space="preserve">VOLUME 
(M³)</t>
  </si>
  <si>
    <t xml:space="preserve">VOLUME EMPOLADO</t>
  </si>
  <si>
    <t>DMT</t>
  </si>
  <si>
    <t xml:space="preserve">VOLUME TRANSPORTADO</t>
  </si>
  <si>
    <t xml:space="preserve">DRENAGEM </t>
  </si>
  <si>
    <t>10.1</t>
  </si>
  <si>
    <t>10.2</t>
  </si>
  <si>
    <t>10.1.1</t>
  </si>
  <si>
    <t>10.1.2</t>
  </si>
  <si>
    <t>10.1.3</t>
  </si>
  <si>
    <t>10.1.4</t>
  </si>
  <si>
    <t>10.1.5</t>
  </si>
  <si>
    <t>10.1.6</t>
  </si>
  <si>
    <t>10.1.7</t>
  </si>
  <si>
    <t>10.1.8</t>
  </si>
  <si>
    <t>10.2.1</t>
  </si>
  <si>
    <t>10.2.2</t>
  </si>
  <si>
    <t xml:space="preserve">TUBOS, CONEXÕES E DISPOSITIVOS</t>
  </si>
  <si>
    <t>ELEMTENTOS</t>
  </si>
  <si>
    <t xml:space="preserve">N° DE ELEMNTOS</t>
  </si>
  <si>
    <t>UNI</t>
  </si>
  <si>
    <t xml:space="preserve">TUBO </t>
  </si>
  <si>
    <t xml:space="preserve">VOLUME ESCAVADO - VOLUME REATERRO
(M³)</t>
  </si>
  <si>
    <t>DISNTANCIA</t>
  </si>
  <si>
    <t>10.3</t>
  </si>
  <si>
    <t>10.3.1</t>
  </si>
  <si>
    <t>10.3.2</t>
  </si>
  <si>
    <t>10.3.3</t>
  </si>
  <si>
    <t>10.3.4</t>
  </si>
  <si>
    <t>10.3.5</t>
  </si>
  <si>
    <t>10.3.6</t>
  </si>
  <si>
    <t>10.3.7</t>
  </si>
  <si>
    <t>10.3.8</t>
  </si>
  <si>
    <t>11.1</t>
  </si>
  <si>
    <t xml:space="preserve">REVESTIMENTOS INTERNOS - PAREDES</t>
  </si>
  <si>
    <t>11.3</t>
  </si>
  <si>
    <t xml:space="preserve">REVESTIMENTOS INTERNOS - RODAPÉS</t>
  </si>
  <si>
    <t>11.4</t>
  </si>
  <si>
    <t>PINTURAS</t>
  </si>
  <si>
    <t>11.5</t>
  </si>
  <si>
    <t xml:space="preserve">BANCADAS, PRATELEIRAS, DIVISÓRIAS E REVESTIMENTOS EM GRANITO</t>
  </si>
  <si>
    <t>11.6</t>
  </si>
  <si>
    <t xml:space="preserve">ESQUADRIAS E DIVISÓRIAS</t>
  </si>
  <si>
    <t>11.7</t>
  </si>
  <si>
    <t>DIVISÓRIAS</t>
  </si>
  <si>
    <t>11.7.1</t>
  </si>
  <si>
    <t>11.7.2</t>
  </si>
  <si>
    <t>11.8</t>
  </si>
  <si>
    <t xml:space="preserve">ACABAMENTOS EXTERNOS</t>
  </si>
  <si>
    <t xml:space="preserve">GUARDA-CORPO, CORRIMÃO E BATE-MACAS</t>
  </si>
  <si>
    <t>11.9</t>
  </si>
  <si>
    <t>11.10</t>
  </si>
  <si>
    <t xml:space="preserve">LIMPEZA FINAL</t>
  </si>
  <si>
    <t>CPU025</t>
  </si>
  <si>
    <t>CPU026</t>
  </si>
  <si>
    <t xml:space="preserve">PORTA DE CORRER PARA ÁRMARIOS, EM MDF BRANCO - BASEADO EM SINAPI 102239</t>
  </si>
  <si>
    <t>M°</t>
  </si>
  <si>
    <t>M²</t>
  </si>
  <si>
    <t xml:space="preserve">ARMARIO SOB BANCADA CM M+66CM EM MDF BRANCO ESPESSURA DE 18MM - BASEADO EM AGESUL 2001003028</t>
  </si>
  <si>
    <t>CPU027</t>
  </si>
  <si>
    <t>CPU028</t>
  </si>
  <si>
    <t xml:space="preserve">GUARDA-CORPO EXTERNO SOBRE MURETA, NA ALTURA DE 20CM, EM AÇO GALVANIZADO - BASEADO EM SINAPI (99837)</t>
  </si>
  <si>
    <t xml:space="preserve">BATE-MACA E CORRIMÃO EM PVC NA COR AZUL COM 14CM DE ALTURA - BASEADO EM SEDOP (252010)</t>
  </si>
  <si>
    <t>ARQUI</t>
  </si>
  <si>
    <t xml:space="preserve">FECHAMENTO ARMÁRIO 185X77</t>
  </si>
  <si>
    <t xml:space="preserve">FECHAMENTO ARMÁRIO 145X77</t>
  </si>
  <si>
    <t xml:space="preserve">ARMÁRIO 100X70</t>
  </si>
  <si>
    <t xml:space="preserve">DECORAR AMBIENTE </t>
  </si>
  <si>
    <t xml:space="preserve">JACKELINE -</t>
  </si>
  <si>
    <t xml:space="preserve">HULLE LOPES </t>
  </si>
  <si>
    <t xml:space="preserve">RRT- 16053334</t>
  </si>
  <si>
    <t>A2510774</t>
  </si>
  <si>
    <t>CPU10</t>
  </si>
  <si>
    <t>CPU11</t>
  </si>
  <si>
    <t>CPU12</t>
  </si>
  <si>
    <t>CPU13</t>
  </si>
  <si>
    <t>CPU14</t>
  </si>
  <si>
    <t>CPU15</t>
  </si>
  <si>
    <t xml:space="preserve">JANELA 10FLS MAX.AR, 5FLS FIXAS, ALUMÍNIO ANODIZADO NATURAL (375X230)CM</t>
  </si>
  <si>
    <t xml:space="preserve">PM2-90X210CM-PORTA DE CORRER, 1 FL., TRILHO SUSPENSO, MADEIRA COM REVESTIMENTO LAMINADO MELAMÍNICO BRANCO NAS 2 FACES.</t>
  </si>
  <si>
    <t xml:space="preserve">PM3-70X210CM-PORTA DE CORRER, 1 FL., TRILHO SUSPENSO, MADEIRA COM REVESTIMENTO LAMINADO MELAMÍNICO BRANCO NAS 2 FACES.</t>
  </si>
  <si>
    <t xml:space="preserve">BACIA SANITÁRIA INFANTIL DE LOUÇA COM CAIXA ACOPLADA, COR BRANCA, REF. KIDS CELITE</t>
  </si>
  <si>
    <t xml:space="preserve">BACIA SANITÁRIA ACESSÍVEL (PCD) DE LOUÇA COM CAIXA ACOPLADA, COR BRANCA, REF. CONFORT CELITE</t>
  </si>
  <si>
    <t xml:space="preserve">EMPREENDIMENTO: CONSTRUÇÃO DE AMBULATORIO PEDIÁTRICO E OBRAS DE MELHORIAS NA MATERNIDADE</t>
  </si>
  <si>
    <t xml:space="preserve">8 MESES</t>
  </si>
  <si>
    <t>nº1012614-26/2013</t>
  </si>
  <si>
    <t xml:space="preserve">OBRAS DE MELHORIAS NA MATERNIDADE</t>
  </si>
  <si>
    <t xml:space="preserve">ALVENARIA </t>
  </si>
  <si>
    <t>CPU029</t>
  </si>
  <si>
    <t xml:space="preserve">BANCADA EM GRANITO BRANCO SIENA, APOIADA EM CONSOLE DE METALON 20 X 30 MM  (EXCLUSIVE RODABANCA/FRONTÃO, TESTEIRA/FAIXA, FURO EM BANCADA, CUBA METÁLICA, VÁLVULA, SIFÃO, TORNEIRA E ENGATE FLEXÍVEL) - BASEADO EM SETOP (ED-21657)</t>
  </si>
  <si>
    <t>CPU030</t>
  </si>
  <si>
    <t xml:space="preserve">TESTEIRA PARA BANCADA EM GRANITO, COR BRANCO SIENA,  ALTURA DE 7CM, INCLUSIVE POLIMENTO, CORTE/COLAGEM EM MEIA ESQUADRIA E MASSA PLÁSTICA NA COR DA PEDRA - BASEADO EM SETOP (ED-48351)</t>
  </si>
  <si>
    <t>CPU031</t>
  </si>
  <si>
    <t>CPU032</t>
  </si>
  <si>
    <t xml:space="preserve">FURO EM BANCADA DE GRANITO/MÁRMORE (PARA PASSAGEM DE FIOS) - BASEADO EM SETOP (ED-20776)</t>
  </si>
  <si>
    <t>UM</t>
  </si>
  <si>
    <t>CPU033</t>
  </si>
  <si>
    <t xml:space="preserve">BANCADA DE GRANITO CINZA POLIDO, INCLUSIVE TESTEIRA, EXCLUISVE MÃO FRANCESA- FORNECIMENTO E INSTALAÇÃO. AF_01/2020 - BASEADO EM SINAPI (86895)</t>
  </si>
  <si>
    <t>CPU034</t>
  </si>
  <si>
    <t xml:space="preserve">PRATELEIRA DE GRANITO CINZA POLIDO, INCLUSIVE TESTEIRA, EXCLUISVE MÃO FRANCESA- FORNECIMENTO E INSTALAÇÃO. AF_01/2020 - BASEADO EM SETOP (ED-50692)</t>
  </si>
  <si>
    <t>11.1.1</t>
  </si>
  <si>
    <t>11.1.2</t>
  </si>
  <si>
    <t>11.3.1</t>
  </si>
  <si>
    <t>11.4.1</t>
  </si>
  <si>
    <t>11.4.2</t>
  </si>
  <si>
    <t>11.4.3</t>
  </si>
  <si>
    <t>11.4.4</t>
  </si>
  <si>
    <t>11.4.5</t>
  </si>
  <si>
    <t>11.4.6</t>
  </si>
  <si>
    <t>11.5.1</t>
  </si>
  <si>
    <t>11.5.2</t>
  </si>
  <si>
    <t>11.5.3</t>
  </si>
  <si>
    <t>11.5.4</t>
  </si>
  <si>
    <t>11.5.5</t>
  </si>
  <si>
    <t>11.5.6</t>
  </si>
  <si>
    <t>11.5.7</t>
  </si>
  <si>
    <t>11.5.8</t>
  </si>
  <si>
    <t>11.5.9</t>
  </si>
  <si>
    <t>11.5.10</t>
  </si>
  <si>
    <t>CPU035</t>
  </si>
  <si>
    <t xml:space="preserve">EXPURGO EM AÇO INOXIDÁVEL CHAPA 18, DIÂMETRO DE ENTRADA 30CM, DIÂMETRO DE SAÍDA 10CM, FORNECIMENTO E INSTALAÇÃO, INCLUSIVE MECANISMO DE ACIONAMENTO E SIFÃO - BASEADO EM SETOP (ED-26861)</t>
  </si>
  <si>
    <t xml:space="preserve">ACESSÓRIOS SANITÁRIOS</t>
  </si>
  <si>
    <t>11.6.1</t>
  </si>
  <si>
    <t>11.6.2</t>
  </si>
  <si>
    <t>11.6.3</t>
  </si>
  <si>
    <t>11.6.4</t>
  </si>
  <si>
    <t>11.6.5</t>
  </si>
  <si>
    <t>11.6.6</t>
  </si>
  <si>
    <t>11.6.7</t>
  </si>
  <si>
    <t xml:space="preserve">Sinapi/MG 08/2025, Setop-MG 04/2025; Sudecap/MG 04/2025</t>
  </si>
  <si>
    <t xml:space="preserve">ARMÁRIOS EM MDF</t>
  </si>
  <si>
    <t xml:space="preserve">PORTA DE ABRIR, EM VIDRO TEMPERADO, 2 FOLHAS, 120X210CM, INCLUSIVE ACESSÓRIOS. AF_01/2021 - BASEADO EM SINAPI (102185)</t>
  </si>
  <si>
    <t>CPU036</t>
  </si>
  <si>
    <t>CPU037</t>
  </si>
  <si>
    <t xml:space="preserve">PORTA DE CORRER AUTOMÁTICA, EM VIDRO TEMPERADO, 245X210CM CM, ESPESSURA 10MM, INCLUSIVE ACESSÓRIOS - INCLUSIVE CORTINA DE AR. AF_01/2021 - BASEADO EM SINAPI (102186)</t>
  </si>
  <si>
    <t>CPU038</t>
  </si>
  <si>
    <t xml:space="preserve">PORTINHOLA DE METALON, ESTRUTURA VAZADA - BASEADO EM ORSE (4330)</t>
  </si>
  <si>
    <t xml:space="preserve">REQUADRO FIXO EM PERFIL DE ALUMINIO NATURAL E TELA MOSQUITEIRO - BASEADO EM ORSE (11732)</t>
  </si>
  <si>
    <t>CPU039</t>
  </si>
  <si>
    <t>11.7.3</t>
  </si>
  <si>
    <t>11.7.2.1</t>
  </si>
  <si>
    <t>11.7.2.2</t>
  </si>
  <si>
    <t>11.7.2.3</t>
  </si>
  <si>
    <t>11.7.2.4</t>
  </si>
  <si>
    <t>11.7.2.5</t>
  </si>
  <si>
    <t>11.7.2.6</t>
  </si>
  <si>
    <t>11.7.2.7</t>
  </si>
  <si>
    <t>11.8.1</t>
  </si>
  <si>
    <t>11.8.2</t>
  </si>
  <si>
    <t>11.8.3</t>
  </si>
  <si>
    <t>11.8.4</t>
  </si>
  <si>
    <t>11.8.5</t>
  </si>
  <si>
    <t>11.8.6</t>
  </si>
  <si>
    <t>11.8.7</t>
  </si>
  <si>
    <t xml:space="preserve">PLACA DE OBRA - FACHADA</t>
  </si>
  <si>
    <t>11.9.1</t>
  </si>
  <si>
    <t>CPU040</t>
  </si>
  <si>
    <t xml:space="preserve">FORNECIMENTO E COLOCAÇÃO DE PLACA DE OBRA EM CHAPA GALVANIZADA #26, ESP. 0,45MM, DIMENSÃO 5,73 X0,95 M, PLOTADA COM ADESIVO VINÍLICO, AFIXADA COM REBITES 4,8X40MM, EM ESTRUTURA METÁLICA DE METALON 20X20MM, ESP. 1,25MM, INCLUSIVE SUPORTE EM EUCALIPTO AUTOCLAVADO PINTADO COM TINTA PVA DUAS (2) DEMÃOS- BASEADO EM SETOP ED-28427</t>
  </si>
  <si>
    <t xml:space="preserve">DESCRIÇÃO DO SERVIÇO</t>
  </si>
  <si>
    <t>UNIDADE</t>
  </si>
  <si>
    <t xml:space="preserve">CUSTO UNITÁRIO</t>
  </si>
  <si>
    <t>m2</t>
  </si>
  <si>
    <t>un</t>
  </si>
  <si>
    <t>m</t>
  </si>
  <si>
    <t>cj</t>
  </si>
  <si>
    <t>m3</t>
  </si>
  <si>
    <t>mês</t>
  </si>
  <si>
    <t>mxmês</t>
  </si>
  <si>
    <t>m2xmês</t>
  </si>
  <si>
    <t>km</t>
  </si>
  <si>
    <t>Kg</t>
  </si>
  <si>
    <t>dm3</t>
  </si>
  <si>
    <t>ha</t>
  </si>
  <si>
    <t>t</t>
  </si>
  <si>
    <t>M3xKM</t>
  </si>
  <si>
    <t>hora</t>
  </si>
  <si>
    <t>11.10.1</t>
  </si>
  <si>
    <t>11.10.2</t>
  </si>
  <si>
    <t>11.10.3</t>
  </si>
  <si>
    <t>11.10.4</t>
  </si>
  <si>
    <t>11.11.1</t>
  </si>
  <si>
    <t>11.11.2</t>
  </si>
  <si>
    <t>12.1</t>
  </si>
  <si>
    <t xml:space="preserve">CORTINA DE AR PARA PORTA DE CORRER - BASEADO EM CPOS (61.20.092)</t>
  </si>
  <si>
    <t>CPU041</t>
  </si>
  <si>
    <t>CPU-SBC-MG</t>
  </si>
  <si>
    <t xml:space="preserve">ORTINA DE AR VECAIR VEC 1800C 1,80m COM CONTROLE REMOTO 220V</t>
  </si>
  <si>
    <t>COT-MAT-04</t>
  </si>
  <si>
    <t xml:space="preserve">PORTA AUTOMATICA EM VIDRO </t>
  </si>
  <si>
    <t>AUTOMATEC</t>
  </si>
  <si>
    <t>BENELLI</t>
  </si>
  <si>
    <t>(31)2526-5155</t>
  </si>
  <si>
    <t>17.245.200/0001-07</t>
  </si>
  <si>
    <t xml:space="preserve">(19) 3213-8251</t>
  </si>
  <si>
    <t>71.444.475/0005-49</t>
  </si>
  <si>
    <t xml:space="preserve">STAR COM</t>
  </si>
  <si>
    <t>04.112.915/0001-40</t>
  </si>
  <si>
    <t xml:space="preserve"> D00510 </t>
  </si>
  <si>
    <t>CPU-SEDOP-MG</t>
  </si>
  <si>
    <t xml:space="preserve">Bate maca em PVC tipo corrimão (incluindo capa, estrutura de suporte e fixação e acabamento)</t>
  </si>
  <si>
    <t>CPU-ORSE-MG</t>
  </si>
  <si>
    <t xml:space="preserve">Funil Expurgo Hospitalar de aço inox 304  290x300mm e= 0,8mm Sem mesa para embutir - Mirnox ou similar</t>
  </si>
  <si>
    <t>UND</t>
  </si>
  <si>
    <t>STE/25</t>
  </si>
  <si>
    <t>11.2</t>
  </si>
  <si>
    <t>11.2.1</t>
  </si>
  <si>
    <t>11.2.2</t>
  </si>
  <si>
    <t>11.2.3</t>
  </si>
  <si>
    <t>11.2.4</t>
  </si>
  <si>
    <t>11.2.5</t>
  </si>
  <si>
    <t>REPASSE/RENDIMENTOS:</t>
  </si>
  <si>
    <t>53.203.460/0001-83</t>
  </si>
  <si>
    <t>ELUXUS</t>
  </si>
  <si>
    <t>RAGO</t>
  </si>
  <si>
    <t xml:space="preserve">31 8366-7639</t>
  </si>
  <si>
    <t>CIDA</t>
  </si>
  <si>
    <t>JORGE</t>
  </si>
  <si>
    <t xml:space="preserve">31 8848-1563</t>
  </si>
  <si>
    <t>48.183.361/0001-47</t>
  </si>
  <si>
    <t xml:space="preserve">50.967.294/0001-01
</t>
  </si>
  <si>
    <t>QUADRANTE</t>
  </si>
  <si>
    <t>AREA</t>
  </si>
  <si>
    <t xml:space="preserve">(M²) </t>
  </si>
  <si>
    <t>R04</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</si>
</sst>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22">
    <numFmt numFmtId="44" formatCode="_-&quot;R$&quot;\ * #,##0.00_-;\-&quot;R$&quot;\ * #,##0.00_-;_-&quot;R$&quot;\ * &quot;-&quot;??_-;_-@_-"/>
    <numFmt numFmtId="43" formatCode="_-* #,##0.00_-;\-* #,##0.00_-;_-* &quot;-&quot;??_-;_-@_-"/>
    <numFmt numFmtId="164" formatCode="_-&quot;R$&quot;* #,##0.00_-;\-&quot;R$&quot;* #,##0.00_-;_-&quot;R$&quot;* &quot;-&quot;??_-;_-@_-"/>
    <numFmt numFmtId="165" formatCode="_(* #,##0.00_);_(* \(#,##0.00\);_(* &quot;-&quot;??_);_(@_)"/>
    <numFmt numFmtId="166" formatCode="_(&quot;R$ &quot;* #,##0.00_);_(&quot;R$ &quot;* \(#,##0.00\);_(&quot;R$ &quot;* &quot;-&quot;??_);_(@_)"/>
    <numFmt numFmtId="167" formatCode="_([$€]* #,##0.00_);_([$€]* \(#,##0.00\);_([$€]* &quot;-&quot;??_);_(@_)"/>
    <numFmt numFmtId="168" formatCode="_(* #,##0.000_);_(* \(#,##0.000\);_(* &quot;-&quot;??_);_(@_)"/>
    <numFmt numFmtId="169" formatCode="00"/>
    <numFmt numFmtId="170" formatCode="00.##"/>
    <numFmt numFmtId="171" formatCode="[$-416]d\ \ mmmm\,\ yyyy;@"/>
    <numFmt numFmtId="172" formatCode="&quot;R$ &quot;#,##0.00"/>
    <numFmt numFmtId="173" formatCode="_(* #,##0.00_);_(* \(#,##0.00\);_(* \-??_);_(@_)"/>
    <numFmt numFmtId="174" formatCode="#,##0.00;[Red]#,##0.00"/>
    <numFmt numFmtId="175" formatCode="#,##0.0000000"/>
    <numFmt numFmtId="176" formatCode="&quot;R$&quot;#,##0.00_);[Red]\(&quot;R$&quot;#,##0.00\)"/>
    <numFmt numFmtId="177" formatCode="0.0000%"/>
    <numFmt numFmtId="178" formatCode="###,###,###,##0.00"/>
    <numFmt numFmtId="179" formatCode="&quot;R$&quot;\ #,##0.00"/>
    <numFmt numFmtId="180" formatCode="&quot;CROQUI - LOCAL OBRA/BOTA FORA - DMT &quot;\ 00.00\ &quot;km&quot;"/>
    <numFmt numFmtId="181" formatCode="&quot;R$&quot;#,##0.00"/>
    <numFmt numFmtId="182" formatCode="&quot;&quot;\ 0\ &quot;MESES&quot;"/>
    <numFmt numFmtId="183" formatCode="0.0"/>
  </numFmts>
  <fonts count="124">
    <font>
      <sz val="10.000000"/>
      <name val="Arial"/>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theme="1"/>
      <name val="Calibri"/>
      <scheme val="minor"/>
    </font>
    <font>
      <sz val="11.000000"/>
      <color indexed="64"/>
      <name val="Calibri"/>
    </font>
    <font>
      <sz val="10.000000"/>
      <name val="Arial"/>
    </font>
    <font>
      <sz val="10.000000"/>
      <name val="Times New Roman"/>
    </font>
    <font>
      <sz val="11.000000"/>
      <color indexed="64"/>
      <name val="Calibri"/>
    </font>
    <font>
      <sz val="11.000000"/>
      <color indexed="65"/>
      <name val="Calibri"/>
    </font>
    <font>
      <sz val="11.000000"/>
      <color indexed="17"/>
      <name val="Calibri"/>
    </font>
    <font>
      <b/>
      <sz val="11.000000"/>
      <color indexed="52"/>
      <name val="Calibri"/>
    </font>
    <font>
      <b/>
      <sz val="11.000000"/>
      <color indexed="65"/>
      <name val="Calibri"/>
    </font>
    <font>
      <sz val="11.000000"/>
      <color indexed="52"/>
      <name val="Calibri"/>
    </font>
    <font>
      <sz val="11.000000"/>
      <color indexed="62"/>
      <name val="Calibri"/>
    </font>
    <font>
      <sz val="11.000000"/>
      <color indexed="20"/>
      <name val="Calibri"/>
    </font>
    <font>
      <sz val="11.000000"/>
      <color indexed="60"/>
      <name val="Calibri"/>
    </font>
    <font>
      <b/>
      <sz val="11.000000"/>
      <color indexed="63"/>
      <name val="Calibri"/>
    </font>
    <font>
      <sz val="11.000000"/>
      <color indexed="2"/>
      <name val="Calibri"/>
    </font>
    <font>
      <i/>
      <sz val="11.000000"/>
      <color indexed="23"/>
      <name val="Calibri"/>
    </font>
    <font>
      <b/>
      <sz val="18.000000"/>
      <color indexed="56"/>
      <name val="Cambria"/>
    </font>
    <font>
      <b/>
      <sz val="15.000000"/>
      <color indexed="56"/>
      <name val="Calibri"/>
    </font>
    <font>
      <b/>
      <sz val="13.000000"/>
      <color indexed="56"/>
      <name val="Calibri"/>
    </font>
    <font>
      <b/>
      <sz val="11.000000"/>
      <color indexed="56"/>
      <name val="Calibri"/>
    </font>
    <font>
      <b/>
      <sz val="11.000000"/>
      <color indexed="64"/>
      <name val="Calibri"/>
    </font>
    <font>
      <sz val="10.000000"/>
      <name val="Arial"/>
    </font>
    <font>
      <sz val="11.000000"/>
      <name val="Garamond"/>
    </font>
    <font>
      <sz val="10.000000"/>
      <name val="Arial"/>
    </font>
    <font>
      <b/>
      <sz val="9.000000"/>
      <name val="Arial"/>
    </font>
    <font>
      <b/>
      <sz val="10.000000"/>
      <name val="Cataneo BT"/>
    </font>
    <font>
      <b/>
      <sz val="8.000000"/>
      <name val="Arial"/>
    </font>
    <font>
      <b/>
      <sz val="10.000000"/>
      <name val="Courier New"/>
    </font>
    <font>
      <sz val="10.000000"/>
      <name val="Tahoma"/>
    </font>
    <font>
      <sz val="11.000000"/>
      <name val="Tahoma"/>
    </font>
    <font>
      <sz val="12.000000"/>
      <name val="Tahoma"/>
    </font>
    <font>
      <u/>
      <sz val="7.500000"/>
      <color indexed="4"/>
      <name val="Arial"/>
    </font>
    <font>
      <b/>
      <sz val="18.000000"/>
      <color indexed="62"/>
      <name val="Cambria"/>
    </font>
    <font>
      <sz val="11.000000"/>
      <color theme="1"/>
      <name val="Calibri"/>
      <scheme val="minor"/>
    </font>
    <font>
      <u/>
      <sz val="8.000000"/>
      <color theme="10"/>
      <name val="Arial"/>
    </font>
    <font>
      <sz val="10.000000"/>
      <color indexed="64"/>
      <name val="Times New Roman"/>
    </font>
    <font>
      <b/>
      <sz val="14.000000"/>
      <name val="Tahoma"/>
    </font>
    <font>
      <sz val="14.000000"/>
      <name val="Tahoma"/>
    </font>
    <font>
      <b/>
      <sz val="10.000000"/>
      <name val="Tahoma"/>
    </font>
    <font>
      <sz val="12.000000"/>
      <name val="Arial"/>
    </font>
    <font>
      <sz val="9.000000"/>
      <color indexed="2"/>
      <name val="Ar"/>
    </font>
    <font>
      <sz val="9.000000"/>
      <name val="Ar"/>
    </font>
    <font>
      <sz val="8.000000"/>
      <name val="Tahoma"/>
    </font>
    <font>
      <b/>
      <sz val="14.000000"/>
      <name val="Arial"/>
    </font>
    <font>
      <b/>
      <sz val="12.000000"/>
      <name val="Arial"/>
    </font>
    <font>
      <sz val="8.000000"/>
      <name val="Arial"/>
    </font>
    <font>
      <sz val="9.000000"/>
      <color/>
      <name val="Segoe UI"/>
    </font>
    <font>
      <sz val="10.000000"/>
      <color theme="4" tint="-0.249977111117893"/>
      <name val="Tahoma"/>
    </font>
    <font>
      <sz val="10.000000"/>
      <name val="Courier New"/>
    </font>
    <font>
      <sz val="12.000000"/>
      <name val="Courier New"/>
    </font>
    <font>
      <sz val="11.000000"/>
      <name val="Courier New"/>
    </font>
    <font>
      <b/>
      <sz val="16.000000"/>
      <name val="Courier New"/>
    </font>
    <font>
      <b/>
      <sz val="14.000000"/>
      <name val="Courier New"/>
    </font>
    <font>
      <sz val="14.000000"/>
      <name val="Courier New"/>
    </font>
    <font>
      <b/>
      <sz val="11.000000"/>
      <name val="Courier New"/>
    </font>
    <font>
      <b/>
      <sz val="12.000000"/>
      <name val="Courier New"/>
    </font>
    <font>
      <b/>
      <sz val="13.000000"/>
      <name val="Courier New"/>
    </font>
    <font>
      <sz val="16.000000"/>
      <name val="Courier New"/>
    </font>
    <font>
      <sz val="12.000000"/>
      <color indexed="2"/>
      <name val="Courier New"/>
    </font>
    <font>
      <sz val="10.000000"/>
      <color indexed="2"/>
      <name val="Courier New"/>
    </font>
    <font>
      <sz val="14.000000"/>
      <color indexed="2"/>
      <name val="Courier New"/>
    </font>
    <font>
      <sz val="10.000000"/>
      <color theme="1"/>
      <name val="Courier New"/>
    </font>
    <font>
      <sz val="10.000000"/>
      <name val="Courier New"/>
    </font>
    <font>
      <sz val="9.000000"/>
      <color indexed="2"/>
      <name val="Courier New"/>
    </font>
    <font>
      <b/>
      <sz val="9.000000"/>
      <color indexed="2"/>
      <name val="Courier New"/>
    </font>
    <font>
      <sz val="9.000000"/>
      <name val="Courier New"/>
    </font>
    <font>
      <sz val="9.000000"/>
      <color rgb="FF00B050"/>
      <name val="Courier New"/>
    </font>
    <font>
      <sz val="8.000000"/>
      <name val="Courier New"/>
    </font>
    <font>
      <b/>
      <sz val="12.000000"/>
      <name val="Courier New"/>
    </font>
    <font>
      <sz val="12.000000"/>
      <color indexed="4"/>
      <name val="Courier New"/>
    </font>
    <font>
      <sz val="12.000000"/>
      <name val="Courier New"/>
    </font>
    <font>
      <sz val="10.000000"/>
      <color indexed="4"/>
      <name val="Courier New"/>
    </font>
    <font>
      <b/>
      <sz val="10.000000"/>
      <color indexed="4"/>
      <name val="Courier New"/>
    </font>
    <font>
      <b/>
      <sz val="10.000000"/>
      <color indexed="17"/>
      <name val="Courier New"/>
    </font>
    <font>
      <b/>
      <sz val="26.000000"/>
      <name val="Courier New"/>
    </font>
    <font>
      <sz val="20.000000"/>
      <name val="Courier New"/>
    </font>
    <font>
      <b/>
      <sz val="12.000000"/>
      <color theme="1"/>
      <name val="Courier New"/>
    </font>
    <font>
      <b/>
      <sz val="10.000000"/>
      <color theme="1"/>
      <name val="Courier New"/>
    </font>
    <font>
      <u/>
      <sz val="10.000000"/>
      <color theme="10"/>
      <name val="Courier New"/>
    </font>
    <font>
      <sz val="10.000000"/>
      <color theme="1"/>
      <name val="Courier New"/>
    </font>
    <font>
      <sz val="12.000000"/>
      <color theme="1"/>
      <name val="Courier New"/>
    </font>
    <font>
      <sz val="14.000000"/>
      <color theme="1"/>
      <name val="Courier New"/>
    </font>
    <font>
      <b/>
      <sz val="18.000000"/>
      <color theme="1"/>
      <name val="Courier New"/>
    </font>
    <font>
      <b/>
      <sz val="10.000000"/>
      <name val="Courier New"/>
    </font>
    <font>
      <b/>
      <sz val="9.000000"/>
      <color theme="0"/>
      <name val="Courier New"/>
    </font>
    <font>
      <b/>
      <sz val="9.000000"/>
      <color theme="0"/>
      <name val="Ar"/>
    </font>
    <font>
      <sz val="9.000000"/>
      <color theme="0"/>
      <name val="Courier New"/>
    </font>
    <font>
      <sz val="9.000000"/>
      <color theme="0"/>
      <name val="Ar"/>
    </font>
    <font>
      <sz val="12.000000"/>
      <name val="Courier New"/>
    </font>
    <font>
      <b/>
      <sz val="9.000000"/>
      <name val="Courier New"/>
    </font>
    <font>
      <b/>
      <sz val="16.000000"/>
      <color indexed="2"/>
      <name val="Courier New"/>
    </font>
    <font>
      <sz val="11.000000"/>
      <color/>
      <name val="Segoe UI"/>
    </font>
    <font>
      <sz val="11.000000"/>
      <color/>
      <name val="Courier New"/>
    </font>
    <font>
      <sz val="12.000000"/>
      <color theme="1"/>
      <name val="Courier New"/>
    </font>
    <font>
      <sz val="10.000000"/>
      <color/>
      <name val="Courier New"/>
    </font>
    <font>
      <b/>
      <sz val="15.000000"/>
      <name val="Courier New"/>
    </font>
    <font>
      <b/>
      <sz val="15.500000"/>
      <name val="Courier New"/>
    </font>
    <font>
      <b/>
      <sz val="17.000000"/>
      <name val="Courier New"/>
    </font>
    <font>
      <sz val="14.000000"/>
      <name val="Courier New"/>
    </font>
    <font>
      <sz val="10.000000"/>
      <name val="Courier New"/>
    </font>
    <font>
      <sz val="11.000000"/>
      <name val="Courier New"/>
    </font>
    <font>
      <b/>
      <sz val="10.000000"/>
      <color/>
      <name val="Courier New"/>
    </font>
    <font>
      <b/>
      <sz val="10.000000"/>
      <color indexed="2"/>
      <name val="Courier New"/>
    </font>
    <font>
      <sz val="18.000000"/>
      <color theme="10"/>
      <name val="Courier New"/>
    </font>
    <font>
      <sz val="18.000000"/>
      <name val="Courier New"/>
    </font>
    <font>
      <sz val="10.000000"/>
      <color theme="1"/>
      <name val="Arial"/>
    </font>
    <font>
      <u/>
      <sz val="11.000000"/>
      <color theme="10"/>
      <name val="Calibri"/>
    </font>
    <font>
      <sz val="8.000000"/>
      <name val="Arial"/>
    </font>
    <font>
      <sz val="8.000000"/>
      <name val="Arial"/>
    </font>
    <font>
      <b/>
      <sz val="12.000000"/>
      <name val="Tahoma"/>
    </font>
    <font>
      <b/>
      <sz val="9.000000"/>
      <color/>
      <name val="Segoe UI"/>
    </font>
    <font>
      <sz val="14.000000"/>
      <color theme="1"/>
      <name val="Tahoma"/>
    </font>
    <font>
      <sz val="12.000000"/>
      <color theme="2"/>
      <name val="Tahoma"/>
    </font>
    <font>
      <sz val="12.000000"/>
      <color theme="2"/>
      <name val="Courier New"/>
    </font>
    <font>
      <u/>
      <sz val="10.000000"/>
      <color theme="10"/>
      <name val="Times New Roman"/>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3"/>
      </patternFill>
    </fill>
    <fill>
      <patternFill patternType="solid">
        <fgColor indexed="51"/>
      </patternFill>
    </fill>
    <fill>
      <patternFill patternType="solid">
        <fgColor indexed="30"/>
      </patternFill>
    </fill>
    <fill>
      <patternFill patternType="solid">
        <fgColor indexed="20"/>
      </patternFill>
    </fill>
    <fill>
      <patternFill patternType="solid">
        <fgColor indexed="49"/>
      </patternFill>
    </fill>
    <fill>
      <patternFill patternType="solid">
        <fgColor indexed="52"/>
      </patternFill>
    </fill>
    <fill>
      <patternFill patternType="solid">
        <fgColor indexed="62"/>
      </patternFill>
    </fill>
    <fill>
      <patternFill patternType="solid">
        <fgColor indexed="2"/>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5"/>
        <bgColor/>
      </patternFill>
    </fill>
    <fill>
      <patternFill patternType="solid">
        <fgColor theme="0"/>
        <bgColor/>
      </patternFill>
    </fill>
    <fill>
      <patternFill patternType="solid">
        <fgColor indexed="43"/>
        <bgColor/>
      </patternFill>
    </fill>
    <fill>
      <patternFill patternType="solid">
        <fgColor indexed="26"/>
        <bgColor/>
      </patternFill>
    </fill>
    <fill>
      <patternFill patternType="solid">
        <fgColor theme="0" tint="-0.14999847407452621"/>
        <bgColor/>
      </patternFill>
    </fill>
    <fill>
      <patternFill patternType="solid">
        <fgColor theme="2"/>
        <bgColor/>
      </patternFill>
    </fill>
    <fill>
      <patternFill patternType="solid">
        <fgColor theme="1" tint="0.499984740745262"/>
        <bgColor/>
      </patternFill>
    </fill>
    <fill>
      <patternFill patternType="solid">
        <fgColor theme="0" tint="-0.049989318521683403"/>
        <bgColor/>
      </patternFill>
    </fill>
    <fill>
      <patternFill patternType="solid">
        <fgColor theme="0" tint="-0.249977111117893"/>
        <bgColor/>
      </patternFill>
    </fill>
    <fill>
      <patternFill patternType="solid">
        <fgColor theme="1"/>
        <bgColor/>
      </patternFill>
    </fill>
    <fill>
      <patternFill patternType="solid">
        <fgColor indexed="65"/>
        <bgColor indexed="64"/>
      </patternFill>
    </fill>
  </fills>
  <borders count="59">
    <border>
      <left/>
      <right/>
      <top/>
      <bottom/>
      <diagonal/>
    </border>
    <border>
      <left style="thin">
        <color/>
      </left>
      <right style="thin">
        <color/>
      </right>
      <top style="hair">
        <color/>
      </top>
      <bottom style="hair">
        <color/>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double">
        <color/>
      </left>
      <right style="double">
        <color/>
      </right>
      <top style="double">
        <color/>
      </top>
      <bottom style="double">
        <color/>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left>
      <right style="thin">
        <color/>
      </right>
      <top/>
      <bottom style="thin">
        <color/>
      </bottom>
      <diagonal/>
    </border>
    <border>
      <left style="thin">
        <color/>
      </left>
      <right style="thin">
        <color/>
      </right>
      <top/>
      <bottom/>
      <diagonal/>
    </border>
    <border>
      <left/>
      <right/>
      <top/>
      <bottom style="thin">
        <color/>
      </bottom>
      <diagonal/>
    </border>
    <border>
      <left style="thin">
        <color/>
      </left>
      <right style="thin">
        <color/>
      </right>
      <top style="thin">
        <color/>
      </top>
      <bottom style="thin">
        <color/>
      </bottom>
      <diagonal/>
    </border>
    <border>
      <left/>
      <right style="thin">
        <color/>
      </right>
      <top style="thin">
        <color/>
      </top>
      <bottom style="thin">
        <color/>
      </bottom>
      <diagonal/>
    </border>
    <border>
      <left style="thin">
        <color/>
      </left>
      <right style="thin">
        <color/>
      </right>
      <top style="thin">
        <color/>
      </top>
      <bottom/>
      <diagonal/>
    </border>
    <border>
      <left/>
      <right/>
      <top style="thin">
        <color/>
      </top>
      <bottom/>
      <diagonal/>
    </border>
    <border>
      <left style="thin">
        <color/>
      </left>
      <right/>
      <top/>
      <bottom/>
      <diagonal/>
    </border>
    <border>
      <left/>
      <right style="thin">
        <color/>
      </right>
      <top/>
      <bottom/>
      <diagonal/>
    </border>
    <border>
      <left style="thin">
        <color/>
      </left>
      <right/>
      <top style="thin">
        <color/>
      </top>
      <bottom style="thin">
        <color/>
      </bottom>
      <diagonal/>
    </border>
    <border>
      <left style="thin">
        <color/>
      </left>
      <right/>
      <top style="thin">
        <color/>
      </top>
      <bottom/>
      <diagonal/>
    </border>
    <border>
      <left style="thin">
        <color/>
      </left>
      <right/>
      <top/>
      <bottom style="thin">
        <color/>
      </bottom>
      <diagonal/>
    </border>
    <border>
      <left/>
      <right style="thin">
        <color/>
      </right>
      <top/>
      <bottom style="thin">
        <color/>
      </bottom>
      <diagonal/>
    </border>
    <border>
      <left/>
      <right/>
      <top style="thin">
        <color/>
      </top>
      <bottom style="thin">
        <color/>
      </bottom>
      <diagonal/>
    </border>
    <border>
      <left/>
      <right style="thin">
        <color/>
      </right>
      <top style="thin">
        <color/>
      </top>
      <bottom/>
      <diagonal/>
    </border>
    <border>
      <left style="medium">
        <color/>
      </left>
      <right style="thin">
        <color/>
      </right>
      <top style="medium">
        <color/>
      </top>
      <bottom style="medium">
        <color/>
      </bottom>
      <diagonal/>
    </border>
    <border>
      <left style="thin">
        <color/>
      </left>
      <right style="thin">
        <color/>
      </right>
      <top style="medium">
        <color/>
      </top>
      <bottom style="medium">
        <color/>
      </bottom>
      <diagonal/>
    </border>
    <border>
      <left style="thin">
        <color/>
      </left>
      <right style="medium">
        <color/>
      </right>
      <top style="medium">
        <color/>
      </top>
      <bottom style="medium">
        <color/>
      </bottom>
      <diagonal/>
    </border>
    <border>
      <left style="medium">
        <color/>
      </left>
      <right/>
      <top style="medium">
        <color/>
      </top>
      <bottom/>
      <diagonal/>
    </border>
    <border>
      <left/>
      <right/>
      <top style="medium">
        <color/>
      </top>
      <bottom/>
      <diagonal/>
    </border>
    <border>
      <left/>
      <right style="medium">
        <color/>
      </right>
      <top style="medium">
        <color/>
      </top>
      <bottom/>
      <diagonal/>
    </border>
    <border>
      <left style="medium">
        <color/>
      </left>
      <right/>
      <top/>
      <bottom/>
      <diagonal/>
    </border>
    <border>
      <left/>
      <right style="medium">
        <color/>
      </right>
      <top/>
      <bottom/>
      <diagonal/>
    </border>
    <border>
      <left style="medium">
        <color/>
      </left>
      <right/>
      <top/>
      <bottom style="medium">
        <color/>
      </bottom>
      <diagonal/>
    </border>
    <border>
      <left/>
      <right/>
      <top/>
      <bottom style="medium">
        <color/>
      </bottom>
      <diagonal/>
    </border>
    <border>
      <left style="thin">
        <color/>
      </left>
      <right style="thin">
        <color/>
      </right>
      <top/>
      <bottom style="hair">
        <color/>
      </bottom>
      <diagonal/>
    </border>
    <border>
      <left/>
      <right style="medium">
        <color/>
      </right>
      <top/>
      <bottom style="medium">
        <color/>
      </bottom>
      <diagonal/>
    </border>
    <border>
      <left/>
      <right style="thin">
        <color/>
      </right>
      <top/>
      <bottom style="hair">
        <color/>
      </bottom>
      <diagonal/>
    </border>
    <border>
      <left style="thin">
        <color/>
      </left>
      <right/>
      <top/>
      <bottom style="hair">
        <color/>
      </bottom>
      <diagonal/>
    </border>
    <border>
      <left/>
      <right style="thin">
        <color/>
      </right>
      <top style="hair">
        <color/>
      </top>
      <bottom style="hair">
        <color/>
      </bottom>
      <diagonal/>
    </border>
    <border>
      <left style="thin">
        <color/>
      </left>
      <right/>
      <top style="hair">
        <color/>
      </top>
      <bottom style="hair">
        <color/>
      </bottom>
      <diagonal/>
    </border>
    <border>
      <left/>
      <right style="thin">
        <color/>
      </right>
      <top style="thin">
        <color/>
      </top>
      <bottom style="medium">
        <color/>
      </bottom>
      <diagonal/>
    </border>
    <border>
      <left/>
      <right style="thin">
        <color/>
      </right>
      <top style="medium">
        <color/>
      </top>
      <bottom style="medium">
        <color/>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left>
      <right style="thin">
        <color theme="0"/>
      </right>
      <top style="thin">
        <color theme="0"/>
      </top>
      <bottom style="thin">
        <color theme="0"/>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diagonal/>
    </border>
    <border>
      <left/>
      <right style="thin">
        <color theme="0" tint="-0.499984740745262"/>
      </right>
      <top style="thin">
        <color theme="0" tint="-0.499984740745262"/>
      </top>
      <bottom/>
      <diagonal/>
    </border>
    <border>
      <left style="medium">
        <color/>
      </left>
      <right style="thin">
        <color/>
      </right>
      <top style="medium">
        <color/>
      </top>
      <bottom/>
      <diagonal/>
    </border>
    <border>
      <left style="thin">
        <color/>
      </left>
      <right style="thin">
        <color/>
      </right>
      <top style="medium">
        <color/>
      </top>
      <bottom/>
      <diagonal/>
    </border>
    <border>
      <left style="thin">
        <color/>
      </left>
      <right style="medium">
        <color/>
      </right>
      <top style="medium">
        <color/>
      </top>
      <bottom/>
      <diagonal/>
    </border>
    <border>
      <left/>
      <right/>
      <top style="medium">
        <color/>
      </top>
      <bottom style="medium">
        <color/>
      </bottom>
      <diagonal/>
    </border>
    <border>
      <left style="thin">
        <color/>
      </left>
      <right style="medium">
        <color/>
      </right>
      <top style="thin">
        <color/>
      </top>
      <bottom style="thin">
        <color/>
      </bottom>
      <diagonal/>
    </border>
    <border>
      <left style="thin">
        <color/>
      </left>
      <right/>
      <top style="medium">
        <color/>
      </top>
      <bottom style="medium">
        <color/>
      </bottom>
      <diagonal/>
    </border>
  </borders>
  <cellStyleXfs count="937">
    <xf fontId="0" fillId="0" borderId="1" numFmtId="4">
      <alignment vertical="justify"/>
    </xf>
    <xf fontId="13"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3"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3"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3"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3"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3"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2"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3"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4"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6"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0" fillId="7" borderId="0" numFmtId="0" applyNumberFormat="0" applyBorder="0" applyAlignment="0" applyProtection="0"/>
    <xf fontId="13"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3"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3"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3"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3"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3"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9"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10"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5"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8"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0" fillId="11" borderId="0" numFmtId="0" applyNumberFormat="0" applyBorder="0" applyAlignment="0" applyProtection="0"/>
    <xf fontId="14" fillId="12" borderId="0" numFmtId="0" applyNumberFormat="0" applyBorder="0" applyAlignment="0" applyProtection="0"/>
    <xf fontId="14" fillId="9" borderId="0" numFmtId="0" applyNumberFormat="0" applyBorder="0" applyAlignment="0" applyProtection="0"/>
    <xf fontId="14" fillId="10" borderId="0" numFmtId="0" applyNumberFormat="0" applyBorder="0" applyAlignment="0" applyProtection="0"/>
    <xf fontId="14" fillId="13" borderId="0" numFmtId="0" applyNumberFormat="0" applyBorder="0" applyAlignment="0" applyProtection="0"/>
    <xf fontId="14" fillId="14" borderId="0" numFmtId="0" applyNumberFormat="0" applyBorder="0" applyAlignment="0" applyProtection="0"/>
    <xf fontId="14" fillId="15"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12"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9"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0"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5" borderId="0" numFmtId="0" applyNumberFormat="0" applyBorder="0" applyAlignment="0" applyProtection="0"/>
    <xf fontId="14" fillId="16" borderId="0" numFmtId="0" applyNumberFormat="0" applyBorder="0" applyAlignment="0" applyProtection="0"/>
    <xf fontId="14" fillId="17" borderId="0" numFmtId="0" applyNumberFormat="0" applyBorder="0" applyAlignment="0" applyProtection="0"/>
    <xf fontId="14" fillId="18" borderId="0" numFmtId="0" applyNumberFormat="0" applyBorder="0" applyAlignment="0" applyProtection="0"/>
    <xf fontId="14" fillId="13" borderId="0" numFmtId="0" applyNumberFormat="0" applyBorder="0" applyAlignment="0" applyProtection="0"/>
    <xf fontId="14" fillId="14" borderId="0" numFmtId="0" applyNumberFormat="0" applyBorder="0" applyAlignment="0" applyProtection="0"/>
    <xf fontId="14" fillId="19" borderId="0" numFmtId="0" applyNumberFormat="0" applyBorder="0" applyAlignment="0" applyProtection="0"/>
    <xf fontId="20" fillId="3"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5" fillId="4" borderId="0" numFmtId="0" applyNumberFormat="0" applyBorder="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6" fillId="20" borderId="2"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7" fillId="21" borderId="3" numFmtId="0" applyNumberFormat="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8" fillId="0" borderId="4" numFmtId="0" applyNumberFormat="0" applyFill="0" applyAlignment="0" applyProtection="0"/>
    <xf fontId="17" fillId="21" borderId="3" numFmtId="0" applyNumberFormat="0" applyAlignment="0" applyProtection="0"/>
    <xf fontId="33" fillId="0" borderId="5" numFmtId="0">
      <alignment horizontal="center" vertical="center"/>
    </xf>
    <xf fontId="34" fillId="0" borderId="0" numFmtId="0">
      <alignment horizontal="left" vertical="center"/>
    </xf>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6"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7"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8"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3"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4"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4" fillId="19" borderId="0" numFmtId="0" applyNumberFormat="0" applyBorder="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9" fillId="7" borderId="2" numFmtId="0" applyNumberFormat="0" applyAlignment="0" applyProtection="0"/>
    <xf fontId="12" fillId="0" borderId="0" numFmtId="167" applyFont="0" applyFill="0" applyBorder="0" applyAlignment="0" applyProtection="0"/>
    <xf fontId="11" fillId="0" borderId="0" numFmtId="167" applyFont="0" applyFill="0" applyBorder="0" applyAlignment="0" applyProtection="0"/>
    <xf fontId="11" fillId="0" borderId="0" numFmtId="0"/>
    <xf fontId="24" fillId="0" borderId="0" numFmtId="0" applyNumberFormat="0" applyFill="0" applyBorder="0" applyAlignment="0" applyProtection="0"/>
    <xf fontId="15" fillId="4" borderId="0" numFmtId="0" applyNumberFormat="0" applyBorder="0" applyAlignment="0" applyProtection="0"/>
    <xf fontId="26" fillId="0" borderId="6" numFmtId="0" applyNumberFormat="0" applyFill="0" applyAlignment="0" applyProtection="0"/>
    <xf fontId="27" fillId="0" borderId="7" numFmtId="0" applyNumberFormat="0" applyFill="0" applyAlignment="0" applyProtection="0"/>
    <xf fontId="28" fillId="0" borderId="8" numFmtId="0" applyNumberFormat="0" applyFill="0" applyAlignment="0" applyProtection="0"/>
    <xf fontId="28" fillId="0" borderId="0" numFmtId="0" applyNumberFormat="0" applyFill="0" applyBorder="0" applyAlignment="0" applyProtection="0"/>
    <xf fontId="43" fillId="0" borderId="0" numFmtId="0" applyNumberFormat="0" applyFill="0" applyBorder="0" applyAlignment="0" applyProtection="0">
      <alignment vertical="top"/>
      <protection locked="0"/>
    </xf>
    <xf fontId="40" fillId="0" borderId="0" numFmtId="0" applyNumberFormat="0" applyFill="0" applyBorder="0" applyAlignment="0" applyProtection="0">
      <alignment vertical="top"/>
      <protection locked="0"/>
    </xf>
    <xf fontId="40" fillId="0" borderId="0" numFmtId="0" applyNumberFormat="0" applyFill="0" applyBorder="0" applyAlignment="0" applyProtection="0">
      <alignment vertical="top"/>
      <protection locked="0"/>
    </xf>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20" fillId="3" borderId="0" numFmtId="0" applyNumberFormat="0" applyBorder="0" applyAlignment="0" applyProtection="0"/>
    <xf fontId="19" fillId="7" borderId="2" numFmtId="0" applyNumberFormat="0" applyAlignment="0" applyProtection="0"/>
    <xf fontId="18" fillId="0" borderId="4" numFmtId="0" applyNumberFormat="0" applyFill="0" applyAlignment="0" applyProtection="0"/>
    <xf fontId="11" fillId="0" borderId="0" numFmtId="168" applyFont="0" applyFill="0" applyBorder="0" applyAlignment="0" applyProtection="0"/>
    <xf fontId="11" fillId="0" borderId="0" numFmtId="168" applyFont="0" applyFill="0" applyBorder="0" applyAlignment="0" applyProtection="0"/>
    <xf fontId="11" fillId="0" borderId="0" numFmtId="166" applyFont="0" applyFill="0" applyBorder="0" applyAlignment="0" applyProtection="0"/>
    <xf fontId="11" fillId="0" borderId="0" numFmtId="166"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1" fillId="0" borderId="0" numFmtId="171" applyFont="0" applyFill="0" applyBorder="0" applyAlignment="0" applyProtection="0"/>
    <xf fontId="10" fillId="0" borderId="0" numFmtId="172" applyFont="0" applyFill="0" applyBorder="0" applyAlignment="0" applyProtection="0"/>
    <xf fontId="10" fillId="0" borderId="0" numFmtId="172" applyFont="0" applyFill="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21" fillId="22" borderId="0" numFmtId="0" applyNumberFormat="0" applyBorder="0" applyAlignment="0" applyProtection="0"/>
    <xf fontId="11" fillId="0" borderId="1" numFmtId="4">
      <alignment vertical="justify"/>
    </xf>
    <xf fontId="11" fillId="0" borderId="1" numFmtId="4">
      <alignment vertical="justify"/>
    </xf>
    <xf fontId="11" fillId="0" borderId="1" numFmtId="4">
      <alignment vertical="justify"/>
    </xf>
    <xf fontId="11" fillId="0" borderId="1" numFmtId="4">
      <alignment vertical="justify"/>
    </xf>
    <xf fontId="11" fillId="0" borderId="1" numFmtId="4">
      <alignment vertical="justify"/>
    </xf>
    <xf fontId="42" fillId="0" borderId="0" numFmtId="0"/>
    <xf fontId="42" fillId="0" borderId="0" numFmtId="0"/>
    <xf fontId="42" fillId="0" borderId="0" numFmtId="0"/>
    <xf fontId="42" fillId="0" borderId="0" numFmtId="0"/>
    <xf fontId="42" fillId="0" borderId="0" numFmtId="0"/>
    <xf fontId="10" fillId="0" borderId="0" numFmtId="0"/>
    <xf fontId="42" fillId="0" borderId="0" numFmtId="0"/>
    <xf fontId="42" fillId="0" borderId="0" numFmtId="0"/>
    <xf fontId="10" fillId="0" borderId="0" numFmtId="0"/>
    <xf fontId="42" fillId="0" borderId="0" numFmtId="0"/>
    <xf fontId="42" fillId="0" borderId="0" numFmtId="0"/>
    <xf fontId="10" fillId="0" borderId="0" numFmtId="0"/>
    <xf fontId="11" fillId="0" borderId="0" numFmtId="0"/>
    <xf fontId="11" fillId="0" borderId="0" numFmtId="0"/>
    <xf fontId="11" fillId="0" borderId="0" numFmtId="0"/>
    <xf fontId="11" fillId="0" borderId="0" numFmtId="0"/>
    <xf fontId="11" fillId="0" borderId="1" numFmtId="4">
      <alignment vertical="justify"/>
    </xf>
    <xf fontId="30" fillId="0" borderId="0" numFmtId="0"/>
    <xf fontId="11" fillId="0" borderId="0" numFmtId="0"/>
    <xf fontId="11" fillId="0" borderId="0" numFmtId="0"/>
    <xf fontId="11" fillId="0" borderId="0" numFmtId="0"/>
    <xf fontId="11" fillId="0" borderId="1" numFmtId="4">
      <alignment vertical="justify"/>
    </xf>
    <xf fontId="11" fillId="0" borderId="0" numFmtId="0"/>
    <xf fontId="11" fillId="0" borderId="0" numFmtId="0"/>
    <xf fontId="11" fillId="0" borderId="0" numFmtId="0"/>
    <xf fontId="11" fillId="0" borderId="0" numFmtId="0"/>
    <xf fontId="11" fillId="0" borderId="0" numFmtId="0"/>
    <xf fontId="11" fillId="0" borderId="0" numFmtId="0"/>
    <xf fontId="11" fillId="0" borderId="0" numFmtId="0"/>
    <xf fontId="11" fillId="0" borderId="0" numFmtId="0"/>
    <xf fontId="11" fillId="0" borderId="0" numFmtId="0"/>
    <xf fontId="11" fillId="0" borderId="0" numFmtId="0"/>
    <xf fontId="42" fillId="0" borderId="0" numFmtId="0"/>
    <xf fontId="42" fillId="0" borderId="0" numFmtId="0"/>
    <xf fontId="11" fillId="0" borderId="0" numFmtId="0"/>
    <xf fontId="42" fillId="0" borderId="0" numFmtId="0"/>
    <xf fontId="42" fillId="0" borderId="0" numFmtId="0"/>
    <xf fontId="10" fillId="0" borderId="0" numFmtId="0"/>
    <xf fontId="42" fillId="0" borderId="0" numFmtId="0"/>
    <xf fontId="42" fillId="0" borderId="0" numFmtId="0"/>
    <xf fontId="10" fillId="0" borderId="0" numFmtId="0"/>
    <xf fontId="11" fillId="0" borderId="0" numFmtId="0"/>
    <xf fontId="11" fillId="0" borderId="0" numFmtId="0"/>
    <xf fontId="42" fillId="0" borderId="0" numFmtId="0"/>
    <xf fontId="42" fillId="0" borderId="0" numFmtId="0"/>
    <xf fontId="10" fillId="0" borderId="0" numFmtId="0"/>
    <xf fontId="42" fillId="0" borderId="0" numFmtId="0"/>
    <xf fontId="42" fillId="0" borderId="0" numFmtId="0"/>
    <xf fontId="42" fillId="0" borderId="0" numFmtId="0"/>
    <xf fontId="42" fillId="0" borderId="0" numFmtId="0"/>
    <xf fontId="42" fillId="0" borderId="0" numFmtId="0"/>
    <xf fontId="42" fillId="0" borderId="0" numFmtId="0"/>
    <xf fontId="10" fillId="0" borderId="0" numFmtId="0"/>
    <xf fontId="42" fillId="0" borderId="0" numFmtId="0"/>
    <xf fontId="42" fillId="0" borderId="0" numFmtId="0"/>
    <xf fontId="10" fillId="0" borderId="0" numFmtId="0"/>
    <xf fontId="12" fillId="0" borderId="0" numFmtId="0"/>
    <xf fontId="42" fillId="0" borderId="0" numFmtId="0"/>
    <xf fontId="42" fillId="0" borderId="0" numFmtId="0"/>
    <xf fontId="10" fillId="0" borderId="0" numFmtId="0"/>
    <xf fontId="42" fillId="0" borderId="0" numFmtId="0"/>
    <xf fontId="42" fillId="0" borderId="0" numFmtId="0"/>
    <xf fontId="10" fillId="0" borderId="0" numFmtId="0"/>
    <xf fontId="12" fillId="0" borderId="0" numFmtId="0"/>
    <xf fontId="11" fillId="0" borderId="1" numFmtId="4">
      <alignment vertical="justify"/>
    </xf>
    <xf fontId="11" fillId="0" borderId="1" numFmtId="4">
      <alignment vertical="justify"/>
    </xf>
    <xf fontId="11" fillId="0" borderId="1" numFmtId="4">
      <alignment vertical="justify"/>
    </xf>
    <xf fontId="11" fillId="0" borderId="1" numFmtId="4">
      <alignment vertical="justify"/>
    </xf>
    <xf fontId="11" fillId="0" borderId="0" numFmtId="0"/>
    <xf fontId="11" fillId="0" borderId="1" numFmtId="4">
      <alignment vertical="justify"/>
    </xf>
    <xf fontId="11" fillId="0" borderId="0" numFmtId="0"/>
    <xf fontId="32" fillId="0" borderId="0" numFmtId="0"/>
    <xf fontId="11" fillId="0" borderId="0" numFmtId="0"/>
    <xf fontId="11" fillId="0" borderId="0" numFmtId="0"/>
    <xf fontId="32" fillId="0" borderId="0" numFmtId="0"/>
    <xf fontId="11" fillId="0" borderId="0" numFmtId="0"/>
    <xf fontId="11" fillId="0" borderId="0" numFmtId="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1" fillId="23" borderId="9" numFmtId="0" applyNumberFormat="0" applyFont="0" applyAlignment="0" applyProtection="0"/>
    <xf fontId="13" fillId="23" borderId="9" numFmtId="0" applyNumberFormat="0" applyFont="0" applyAlignment="0" applyProtection="0"/>
    <xf fontId="10" fillId="23" borderId="9" numFmtId="0" applyNumberFormat="0" applyFont="0" applyAlignment="0" applyProtection="0"/>
    <xf fontId="35" fillId="0" borderId="10" numFmtId="169">
      <alignment horizontal="center" vertical="center"/>
    </xf>
    <xf fontId="22" fillId="20" borderId="11" numFmtId="0" applyNumberFormat="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13" fillId="0" borderId="0" numFmtId="9" applyFont="0" applyFill="0" applyBorder="0" applyAlignment="0" applyProtection="0"/>
    <xf fontId="10" fillId="0" borderId="0" numFmtId="9" applyFont="0" applyFill="0" applyBorder="0" applyAlignment="0" applyProtection="0"/>
    <xf fontId="42" fillId="0" borderId="0" numFmtId="9" applyFont="0" applyFill="0" applyBorder="0" applyAlignment="0" applyProtection="0"/>
    <xf fontId="11" fillId="0" borderId="0" numFmtId="9" applyFont="0" applyFill="0" applyBorder="0" applyAlignment="0" applyProtection="0"/>
    <xf fontId="11" fillId="0" borderId="0" numFmtId="9" applyFont="0" applyFill="0" applyBorder="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22" fillId="20" borderId="11" numFmtId="0" applyNumberFormat="0" applyAlignment="0" applyProtection="0"/>
    <xf fontId="11" fillId="0" borderId="0" numFmtId="173" applyFill="0" applyBorder="0" applyAlignment="0" applyProtection="0"/>
    <xf fontId="11" fillId="0" borderId="0" numFmtId="173" applyFill="0" applyBorder="0" applyAlignment="0" applyProtection="0"/>
    <xf fontId="13" fillId="0" borderId="0" numFmtId="165"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0" fillId="0" borderId="0" numFmtId="165" applyFont="0" applyFill="0" applyBorder="0" applyAlignment="0" applyProtection="0"/>
    <xf fontId="31" fillId="0" borderId="0" numFmtId="165" applyFont="0" applyFill="0" applyBorder="0" applyAlignment="0" applyProtection="0"/>
    <xf fontId="11" fillId="0" borderId="0" numFmtId="0" applyFont="0" applyFill="0" applyBorder="0" applyAlignment="0" applyProtection="0"/>
    <xf fontId="31" fillId="0" borderId="0" numFmtId="165" applyFont="0" applyFill="0" applyBorder="0" applyAlignment="0" applyProtection="0"/>
    <xf fontId="31" fillId="0" borderId="0" numFmtId="43" applyFont="0" applyFill="0" applyBorder="0" applyAlignment="0" applyProtection="0"/>
    <xf fontId="31" fillId="0" borderId="0" numFmtId="43" applyFont="0" applyFill="0" applyBorder="0" applyAlignment="0" applyProtection="0"/>
    <xf fontId="13" fillId="0" borderId="0" numFmtId="165"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31" fillId="0" borderId="0" numFmtId="43" applyFont="0" applyFill="0" applyBorder="0" applyAlignment="0" applyProtection="0"/>
    <xf fontId="31" fillId="0" borderId="0" numFmtId="43" applyFont="0" applyFill="0" applyBorder="0" applyAlignment="0" applyProtection="0"/>
    <xf fontId="13" fillId="0" borderId="0" numFmtId="165"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2" fillId="0" borderId="0" numFmtId="165"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42" fillId="0" borderId="0" numFmtId="43" applyFont="0" applyFill="0" applyBorder="0" applyAlignment="0" applyProtection="0"/>
    <xf fontId="42" fillId="0" borderId="0" numFmtId="43" applyFont="0" applyFill="0" applyBorder="0" applyAlignment="0" applyProtection="0"/>
    <xf fontId="42"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42"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2" fillId="0" borderId="0" numFmtId="43" applyFont="0" applyFill="0" applyBorder="0" applyAlignment="0" applyProtection="0"/>
    <xf fontId="12" fillId="0" borderId="0" numFmtId="43"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3" fillId="0" borderId="0" numFmtId="43" applyFont="0" applyFill="0" applyBorder="0" applyAlignment="0" applyProtection="0"/>
    <xf fontId="13"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3" fillId="0" borderId="0" numFmtId="165"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1" fillId="0" borderId="0" numFmtId="165" applyFont="0" applyFill="0" applyBorder="0" applyAlignment="0" applyProtection="0"/>
    <xf fontId="11" fillId="0" borderId="0" numFmtId="165" applyFont="0" applyFill="0" applyBorder="0" applyAlignment="0" applyProtection="0"/>
    <xf fontId="44" fillId="0" borderId="0" numFmtId="43" applyFon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3"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4"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6" fillId="0" borderId="6" numFmtId="0" applyNumberFormat="0" applyFill="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7" fillId="0" borderId="7"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8" numFmtId="0" applyNumberFormat="0" applyFill="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8" fillId="0" borderId="0" numFmtId="0" applyNumberFormat="0" applyFill="0" applyBorder="0" applyAlignment="0" applyProtection="0"/>
    <xf fontId="25"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25"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41"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25" fillId="0" borderId="0" numFmtId="0" applyNumberFormat="0" applyFill="0" applyBorder="0" applyAlignment="0" applyProtection="0"/>
    <xf fontId="36" fillId="0" borderId="0" numFmtId="170">
      <alignment horizontal="left" vertical="top"/>
    </xf>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29" fillId="0" borderId="12" numFmtId="0" applyNumberFormat="0" applyFill="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0" fillId="0" borderId="0" numFmtId="165" applyFont="0" applyFill="0" applyBorder="0" applyAlignment="0" applyProtection="0"/>
    <xf fontId="11" fillId="0" borderId="0" numFmtId="43"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165"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10" fillId="0" borderId="0" numFmtId="165" applyFont="0" applyFill="0" applyBorder="0" applyAlignment="0" applyProtection="0"/>
    <xf fontId="10" fillId="0" borderId="0" numFmtId="43" applyFont="0" applyFill="0" applyBorder="0" applyAlignment="0" applyProtection="0"/>
    <xf fontId="23" fillId="0" borderId="0" numFmtId="0" applyNumberFormat="0" applyFill="0" applyBorder="0" applyAlignment="0" applyProtection="0"/>
    <xf fontId="11" fillId="0" borderId="0" numFmtId="0"/>
    <xf fontId="11" fillId="0" borderId="0" numFmtId="0"/>
    <xf fontId="11" fillId="0" borderId="0" numFmtId="176" applyFont="0" applyFill="0" applyProtection="0"/>
    <xf fontId="11" fillId="0" borderId="0" numFmtId="165" applyFont="0" applyFill="0" applyBorder="0" applyAlignment="0">
      <protection hidden="1"/>
    </xf>
    <xf fontId="9" fillId="0" borderId="0" numFmtId="0"/>
    <xf fontId="11" fillId="0" borderId="0" numFmtId="43"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31" fillId="0" borderId="0" numFmtId="43" applyFont="0" applyFill="0" applyBorder="0" applyAlignment="0" applyProtection="0"/>
    <xf fontId="31"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31" fillId="0" borderId="0" numFmtId="43" applyFont="0" applyFill="0" applyBorder="0" applyAlignment="0" applyProtection="0"/>
    <xf fontId="31"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9" fillId="0" borderId="0" numFmtId="43" applyFont="0" applyFill="0" applyBorder="0" applyAlignment="0" applyProtection="0"/>
    <xf fontId="10" fillId="0" borderId="0" numFmtId="43" applyFont="0" applyFill="0" applyBorder="0" applyAlignment="0" applyProtection="0"/>
    <xf fontId="9" fillId="0" borderId="0" numFmtId="43" applyFont="0" applyFill="0" applyBorder="0" applyAlignment="0" applyProtection="0"/>
    <xf fontId="10" fillId="0" borderId="0" numFmtId="43" applyFont="0" applyFill="0" applyBorder="0" applyAlignment="0" applyProtection="0"/>
    <xf fontId="9" fillId="0" borderId="0" numFmtId="43" applyFont="0" applyFill="0" applyBorder="0" applyAlignment="0" applyProtection="0"/>
    <xf fontId="10" fillId="0" borderId="0" numFmtId="43" applyFont="0" applyFill="0" applyBorder="0" applyAlignment="0" applyProtection="0"/>
    <xf fontId="9" fillId="0" borderId="0" numFmtId="43" applyFont="0" applyFill="0" applyBorder="0" applyAlignment="0" applyProtection="0"/>
    <xf fontId="12" fillId="0" borderId="0" numFmtId="43" applyFont="0" applyFill="0" applyBorder="0" applyAlignment="0" applyProtection="0"/>
    <xf fontId="12"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44"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1"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10" fillId="0" borderId="0" numFmtId="43" applyFont="0" applyFill="0" applyBorder="0" applyAlignment="0" applyProtection="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0"/>
    <xf fontId="8" fillId="0" borderId="0" numFmtId="9" applyFont="0" applyFill="0" applyBorder="0" applyAlignment="0" applyProtection="0"/>
    <xf fontId="8" fillId="0" borderId="0" numFmtId="9"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8" fillId="0" borderId="0" numFmtId="43" applyFont="0" applyFill="0" applyBorder="0" applyAlignment="0" applyProtection="0"/>
    <xf fontId="7" fillId="0" borderId="0" numFmtId="0"/>
    <xf fontId="6" fillId="0" borderId="0" numFmtId="0"/>
    <xf fontId="5" fillId="0" borderId="0" numFmtId="0"/>
    <xf fontId="4" fillId="0" borderId="0" numFmtId="0"/>
    <xf fontId="4" fillId="0" borderId="0" numFmtId="43" applyFont="0" applyFill="0" applyBorder="0" applyAlignment="0" applyProtection="0"/>
    <xf fontId="87" fillId="0" borderId="0" numFmtId="0" applyNumberFormat="0" applyFill="0" applyBorder="0" applyAlignment="0" applyProtection="0"/>
    <xf fontId="88" fillId="0" borderId="0" numFmtId="0"/>
    <xf fontId="3" fillId="0" borderId="0" numFmtId="0"/>
    <xf fontId="3" fillId="0" borderId="0" numFmtId="0"/>
    <xf fontId="3" fillId="0" borderId="0" numFmtId="0"/>
    <xf fontId="2" fillId="0" borderId="0" numFmtId="0"/>
    <xf fontId="115" fillId="0" borderId="0" numFmtId="0" applyNumberFormat="0" applyFill="0" applyBorder="0" applyAlignment="0" applyProtection="0">
      <alignment vertical="top"/>
      <protection locked="0"/>
    </xf>
    <xf fontId="1" fillId="0" borderId="0" numFmtId="0"/>
    <xf fontId="1" fillId="0" borderId="0" numFmtId="0"/>
    <xf fontId="1" fillId="0" borderId="0" numFmtId="0"/>
    <xf fontId="1" fillId="0" borderId="0" numFmtId="0"/>
    <xf fontId="1" fillId="0" borderId="0" numFmtId="44" applyFont="0" applyFill="0" applyBorder="0" applyAlignment="0" applyProtection="0"/>
    <xf fontId="1" fillId="0" borderId="0" numFmtId="9" applyFont="0" applyFill="0" applyBorder="0" applyAlignment="0" applyProtection="0"/>
    <xf fontId="1" fillId="0" borderId="0" numFmtId="0"/>
    <xf fontId="44" fillId="0" borderId="0" numFmtId="0"/>
    <xf fontId="123" fillId="0" borderId="0" numFmtId="0" applyNumberFormat="0" applyFill="0" applyBorder="0" applyAlignment="0" applyProtection="0"/>
    <xf fontId="1" fillId="0" borderId="0" numFmtId="43" applyFont="0" applyFill="0" applyBorder="0" applyAlignment="0" applyProtection="0"/>
    <xf fontId="1" fillId="0" borderId="0" numFmtId="0"/>
    <xf fontId="1" fillId="0" borderId="0" numFmtId="0"/>
    <xf fontId="1" fillId="0" borderId="0" numFmtId="0"/>
    <xf fontId="1" fillId="0" borderId="0" numFmtId="0"/>
    <xf fontId="1" fillId="0" borderId="0" numFmtId="0"/>
    <xf fontId="1" fillId="0" borderId="0" numFmtId="0"/>
  </cellStyleXfs>
  <cellXfs count="1173">
    <xf fontId="0" fillId="0" borderId="1" numFmtId="4" xfId="0">
      <alignment vertical="justify"/>
    </xf>
    <xf fontId="37" fillId="0" borderId="0" numFmtId="4" xfId="0" applyFont="1" applyBorder="1" applyAlignment="1">
      <alignment vertical="center"/>
    </xf>
    <xf fontId="37" fillId="0" borderId="0" numFmtId="0" xfId="395" applyNumberFormat="1" applyFont="1" applyBorder="1" applyAlignment="1">
      <alignment vertical="center"/>
    </xf>
    <xf fontId="39" fillId="0" borderId="0" numFmtId="0" xfId="395" applyNumberFormat="1" applyFont="1" applyBorder="1" applyAlignment="1">
      <alignment vertical="center"/>
    </xf>
    <xf fontId="37" fillId="25" borderId="0" numFmtId="0" xfId="395" applyNumberFormat="1" applyFont="1" applyFill="1" applyBorder="1" applyAlignment="1">
      <alignment vertical="center"/>
    </xf>
    <xf fontId="37" fillId="0" borderId="0" numFmtId="0" xfId="0" applyNumberFormat="1" applyFont="1" applyBorder="1" applyAlignment="1">
      <alignment vertical="center"/>
    </xf>
    <xf fontId="39" fillId="0" borderId="0" numFmtId="0" xfId="0" applyNumberFormat="1" applyFont="1" applyBorder="1" applyAlignment="1">
      <alignment vertical="center"/>
    </xf>
    <xf fontId="37" fillId="0" borderId="0" numFmtId="4" xfId="395" applyFont="1" applyBorder="1" applyAlignment="1">
      <alignment vertical="center"/>
    </xf>
    <xf fontId="38" fillId="0" borderId="0" numFmtId="4" xfId="395" applyFont="1" applyBorder="1" applyAlignment="1">
      <alignment horizontal="center" vertical="center"/>
    </xf>
    <xf fontId="11" fillId="0" borderId="0" numFmtId="0" xfId="738" applyAlignment="1">
      <alignment vertical="center"/>
    </xf>
    <xf fontId="48" fillId="0" borderId="0" numFmtId="0" xfId="738" applyFont="1" applyAlignment="1">
      <alignment vertical="center"/>
    </xf>
    <xf fontId="49" fillId="0" borderId="0" numFmtId="0" xfId="395" applyNumberFormat="1" applyFont="1" applyBorder="1" applyAlignment="1">
      <alignment vertical="center"/>
    </xf>
    <xf fontId="50" fillId="25" borderId="0" numFmtId="0" xfId="395" applyNumberFormat="1" applyFont="1" applyFill="1" applyBorder="1" applyAlignment="1">
      <alignment vertical="center"/>
    </xf>
    <xf fontId="52" fillId="0" borderId="0" numFmtId="0" xfId="738" applyFont="1" applyAlignment="1">
      <alignment vertical="center"/>
    </xf>
    <xf fontId="53" fillId="0" borderId="0" numFmtId="0" xfId="738" applyFont="1" applyAlignment="1">
      <alignment vertical="center"/>
    </xf>
    <xf fontId="54" fillId="0" borderId="0" numFmtId="178" xfId="738" applyNumberFormat="1" applyFont="1" applyAlignment="1">
      <alignment vertical="center"/>
    </xf>
    <xf fontId="11" fillId="29" borderId="0" numFmtId="0" xfId="738" applyFill="1" applyAlignment="1">
      <alignment vertical="center"/>
    </xf>
    <xf fontId="54" fillId="29" borderId="0" numFmtId="0" xfId="738" applyFont="1" applyFill="1" applyAlignment="1">
      <alignment vertical="center"/>
    </xf>
    <xf fontId="54" fillId="0" borderId="0" numFmtId="0" xfId="738" applyFont="1" applyAlignment="1">
      <alignment vertical="center"/>
    </xf>
    <xf fontId="53" fillId="0" borderId="0" numFmtId="178" xfId="738" applyNumberFormat="1" applyFont="1" applyAlignment="1">
      <alignment vertical="center"/>
    </xf>
    <xf fontId="0" fillId="0" borderId="0" numFmtId="4" xfId="0" applyBorder="1">
      <alignment vertical="justify"/>
    </xf>
    <xf fontId="0" fillId="0" borderId="38" numFmtId="4" xfId="0" applyBorder="1">
      <alignment vertical="justify"/>
    </xf>
    <xf fontId="45" fillId="0" borderId="0" numFmtId="4" xfId="395" applyFont="1" applyBorder="1" applyAlignment="1">
      <alignment vertical="center"/>
    </xf>
    <xf fontId="46" fillId="0" borderId="0" numFmtId="10" xfId="395" applyNumberFormat="1" applyFont="1" applyBorder="1" applyAlignment="1">
      <alignment horizontal="center" vertical="center"/>
    </xf>
    <xf fontId="39" fillId="0" borderId="0" numFmtId="4" xfId="395" applyFont="1" applyBorder="1" applyAlignment="1">
      <alignment vertical="center"/>
    </xf>
    <xf fontId="37" fillId="0" borderId="0" numFmtId="0" xfId="739" applyFont="1" applyAlignment="1">
      <alignment vertical="center"/>
    </xf>
    <xf fontId="37" fillId="0" borderId="0" numFmtId="0" xfId="739" applyFont="1" applyAlignment="1">
      <alignment horizontal="center" vertical="center"/>
    </xf>
    <xf fontId="51" fillId="0" borderId="0" numFmtId="0" xfId="739" applyFont="1" applyAlignment="1">
      <alignment vertical="center"/>
    </xf>
    <xf fontId="51" fillId="0" borderId="0" numFmtId="0" xfId="739" applyFont="1" applyAlignment="1">
      <alignment horizontal="center" vertical="center"/>
    </xf>
    <xf fontId="47" fillId="0" borderId="0" numFmtId="0" xfId="739" applyFont="1" applyAlignment="1">
      <alignment vertical="center"/>
    </xf>
    <xf fontId="47" fillId="0" borderId="0" numFmtId="0" xfId="739" applyFont="1" applyAlignment="1">
      <alignment horizontal="center" vertical="center"/>
    </xf>
    <xf fontId="47" fillId="0" borderId="0" numFmtId="177" xfId="739" applyNumberFormat="1" applyFont="1" applyAlignment="1">
      <alignment vertical="center"/>
    </xf>
    <xf fontId="37" fillId="0" borderId="0" numFmtId="43" xfId="739" applyNumberFormat="1" applyFont="1" applyAlignment="1">
      <alignment vertical="center"/>
    </xf>
    <xf fontId="56" fillId="0" borderId="0" numFmtId="0" xfId="739" applyFont="1" applyAlignment="1">
      <alignment horizontal="center" vertical="center"/>
    </xf>
    <xf fontId="57" fillId="0" borderId="0" numFmtId="4" xfId="395" applyFont="1" applyBorder="1" applyAlignment="1">
      <alignment vertical="center"/>
    </xf>
    <xf fontId="57" fillId="0" borderId="0" numFmtId="4" xfId="395" applyFont="1" applyBorder="1" applyAlignment="1">
      <alignment vertical="center" wrapText="1"/>
    </xf>
    <xf fontId="57" fillId="0" borderId="0" numFmtId="165" xfId="716" applyFont="1" applyFill="1" applyBorder="1" applyAlignment="1">
      <alignment horizontal="center" vertical="center"/>
    </xf>
    <xf fontId="58" fillId="0" borderId="0" numFmtId="4" xfId="395" applyFont="1" applyBorder="1" applyAlignment="1">
      <alignment vertical="center"/>
    </xf>
    <xf fontId="59" fillId="0" borderId="0" numFmtId="4" xfId="395" applyFont="1" applyBorder="1" applyAlignment="1">
      <alignment horizontal="center" vertical="center"/>
    </xf>
    <xf fontId="57" fillId="0" borderId="0" numFmtId="4" xfId="0" applyFont="1" applyBorder="1" applyAlignment="1">
      <alignment vertical="center"/>
    </xf>
    <xf fontId="61" fillId="25" borderId="24" numFmtId="165" xfId="716" applyFont="1" applyFill="1" applyBorder="1" applyAlignment="1">
      <alignment vertical="center" wrapText="1"/>
    </xf>
    <xf fontId="61" fillId="25" borderId="15" numFmtId="165" xfId="716" applyFont="1" applyFill="1" applyBorder="1" applyAlignment="1">
      <alignment vertical="center" wrapText="1"/>
    </xf>
    <xf fontId="61" fillId="25" borderId="15" numFmtId="4" xfId="0" applyFont="1" applyFill="1" applyBorder="1" applyAlignment="1">
      <alignment horizontal="center" vertical="center" wrapText="1"/>
    </xf>
    <xf fontId="62" fillId="25" borderId="15" numFmtId="165" xfId="716" applyFont="1" applyFill="1" applyBorder="1" applyAlignment="1">
      <alignment horizontal="center" vertical="center"/>
    </xf>
    <xf fontId="62" fillId="25" borderId="15" numFmtId="49" xfId="0" applyNumberFormat="1" applyFont="1" applyFill="1" applyBorder="1" applyAlignment="1">
      <alignment horizontal="center" vertical="center"/>
    </xf>
    <xf fontId="62" fillId="25" borderId="15" numFmtId="10" xfId="0" applyNumberFormat="1" applyFont="1" applyFill="1" applyBorder="1" applyAlignment="1">
      <alignment horizontal="center" vertical="center" wrapText="1"/>
    </xf>
    <xf fontId="58" fillId="25" borderId="15" numFmtId="4" xfId="0" applyFont="1" applyFill="1" applyBorder="1" applyAlignment="1">
      <alignment vertical="center"/>
    </xf>
    <xf fontId="58" fillId="25" borderId="15" numFmtId="4" xfId="395" applyFont="1" applyFill="1" applyBorder="1" applyAlignment="1">
      <alignment vertical="center"/>
    </xf>
    <xf fontId="57" fillId="25" borderId="25" numFmtId="4" xfId="395" applyFont="1" applyFill="1" applyBorder="1" applyAlignment="1">
      <alignment vertical="center"/>
    </xf>
    <xf fontId="63" fillId="0" borderId="16" numFmtId="4" xfId="395" applyFont="1" applyBorder="1" applyAlignment="1">
      <alignment horizontal="center" vertical="center"/>
    </xf>
    <xf fontId="57" fillId="0" borderId="0" numFmtId="4" xfId="395" applyFont="1" applyBorder="1" applyAlignment="1">
      <alignment horizontal="center" vertical="center" wrapText="1"/>
    </xf>
    <xf fontId="58" fillId="0" borderId="0" numFmtId="3" xfId="395" applyNumberFormat="1" applyFont="1" applyBorder="1" applyAlignment="1">
      <alignment horizontal="center" vertical="center"/>
    </xf>
    <xf fontId="64" fillId="0" borderId="16" numFmtId="10" xfId="395" applyNumberFormat="1" applyFont="1" applyBorder="1" applyAlignment="1">
      <alignment horizontal="center" vertical="center"/>
    </xf>
    <xf fontId="58" fillId="0" borderId="22" numFmtId="4" xfId="395" applyFont="1" applyBorder="1" applyAlignment="1">
      <alignment vertical="center"/>
    </xf>
    <xf fontId="58" fillId="0" borderId="24" numFmtId="4" xfId="395" applyFont="1" applyBorder="1" applyAlignment="1">
      <alignment vertical="center"/>
    </xf>
    <xf fontId="57" fillId="0" borderId="20" numFmtId="4" xfId="395" applyFont="1" applyBorder="1" applyAlignment="1">
      <alignment vertical="center" wrapText="1"/>
    </xf>
    <xf fontId="57" fillId="0" borderId="21" numFmtId="4" xfId="395" applyFont="1" applyBorder="1" applyAlignment="1">
      <alignment vertical="center"/>
    </xf>
    <xf fontId="58" fillId="0" borderId="0" numFmtId="3" xfId="395" applyNumberFormat="1" applyFont="1" applyBorder="1" applyAlignment="1" quotePrefix="1">
      <alignment horizontal="left" vertical="center"/>
    </xf>
    <xf fontId="64" fillId="0" borderId="21" numFmtId="10" xfId="395" applyNumberFormat="1" applyFont="1" applyBorder="1" applyAlignment="1">
      <alignment horizontal="center" vertical="center" wrapText="1"/>
    </xf>
    <xf fontId="58" fillId="0" borderId="23" numFmtId="4" xfId="395" applyFont="1" applyBorder="1" applyAlignment="1">
      <alignment vertical="center"/>
    </xf>
    <xf fontId="58" fillId="0" borderId="20" numFmtId="4" xfId="395" applyFont="1" applyBorder="1" applyAlignment="1">
      <alignment vertical="center"/>
    </xf>
    <xf fontId="58" fillId="0" borderId="21" numFmtId="4" xfId="395" applyFont="1" applyBorder="1" applyAlignment="1">
      <alignment vertical="distributed"/>
    </xf>
    <xf fontId="58" fillId="0" borderId="19" numFmtId="4" xfId="395" applyFont="1" applyBorder="1" applyAlignment="1">
      <alignment vertical="center"/>
    </xf>
    <xf fontId="58" fillId="0" borderId="27" numFmtId="4" xfId="395" applyFont="1" applyBorder="1" applyAlignment="1">
      <alignment vertical="center"/>
    </xf>
    <xf fontId="58" fillId="0" borderId="16" numFmtId="4" xfId="395" applyFont="1" applyBorder="1" applyAlignment="1">
      <alignment horizontal="center" vertical="center"/>
    </xf>
    <xf fontId="58" fillId="0" borderId="16" numFmtId="10" xfId="395" applyNumberFormat="1" applyFont="1" applyBorder="1" applyAlignment="1">
      <alignment horizontal="center" vertical="center"/>
    </xf>
    <xf fontId="58" fillId="25" borderId="16" numFmtId="10" xfId="395" applyNumberFormat="1" applyFont="1" applyFill="1" applyBorder="1" applyAlignment="1">
      <alignment horizontal="center" vertical="center"/>
    </xf>
    <xf fontId="57" fillId="0" borderId="24" numFmtId="4" xfId="395" applyFont="1" applyBorder="1" applyAlignment="1">
      <alignment vertical="center" wrapText="1"/>
    </xf>
    <xf fontId="57" fillId="0" borderId="15" numFmtId="4" xfId="395" applyFont="1" applyBorder="1" applyAlignment="1">
      <alignment vertical="center"/>
    </xf>
    <xf fontId="57" fillId="0" borderId="15" numFmtId="165" xfId="716" applyFont="1" applyFill="1" applyBorder="1" applyAlignment="1">
      <alignment horizontal="center" vertical="center"/>
    </xf>
    <xf fontId="57" fillId="0" borderId="25" numFmtId="4" xfId="395" applyFont="1" applyBorder="1" applyAlignment="1">
      <alignment vertical="center"/>
    </xf>
    <xf fontId="64" fillId="25" borderId="16" numFmtId="10" xfId="395" applyNumberFormat="1" applyFont="1" applyFill="1" applyBorder="1" applyAlignment="1">
      <alignment horizontal="center" vertical="center" wrapText="1"/>
    </xf>
    <xf fontId="58" fillId="0" borderId="0" numFmtId="4" xfId="395" applyFont="1" applyBorder="1" applyAlignment="1">
      <alignment horizontal="center" vertical="center" wrapText="1"/>
    </xf>
    <xf fontId="58" fillId="0" borderId="0" numFmtId="4" xfId="395" applyFont="1" applyBorder="1" applyAlignment="1">
      <alignment horizontal="center" vertical="center"/>
    </xf>
    <xf fontId="58" fillId="25" borderId="0" numFmtId="10" xfId="395" applyNumberFormat="1" applyFont="1" applyFill="1" applyBorder="1" applyAlignment="1">
      <alignment horizontal="center" vertical="center"/>
    </xf>
    <xf fontId="58" fillId="0" borderId="0" numFmtId="10" xfId="395" applyNumberFormat="1" applyFont="1" applyBorder="1" applyAlignment="1">
      <alignment horizontal="left" vertical="center"/>
    </xf>
    <xf fontId="58" fillId="0" borderId="0" numFmtId="10" xfId="395" applyNumberFormat="1" applyFont="1" applyBorder="1" applyAlignment="1">
      <alignment horizontal="center" vertical="center"/>
    </xf>
    <xf fontId="58" fillId="0" borderId="0" numFmtId="4" xfId="395" applyFont="1" applyBorder="1" applyAlignment="1">
      <alignment horizontal="left" vertical="center" wrapText="1"/>
    </xf>
    <xf fontId="64" fillId="0" borderId="16" numFmtId="4" xfId="0" applyFont="1" applyBorder="1" applyAlignment="1">
      <alignment horizontal="center" vertical="center"/>
    </xf>
    <xf fontId="58" fillId="0" borderId="0" numFmtId="4" xfId="395" applyFont="1" applyBorder="1" applyAlignment="1">
      <alignment vertical="center" wrapText="1"/>
    </xf>
    <xf fontId="64" fillId="0" borderId="20" numFmtId="3" xfId="395" applyNumberFormat="1" applyFont="1" applyBorder="1" applyAlignment="1">
      <alignment horizontal="center" vertical="center"/>
    </xf>
    <xf fontId="64" fillId="0" borderId="16" numFmtId="4" xfId="0" applyFont="1" applyBorder="1" applyAlignment="1">
      <alignment horizontal="center" vertical="center" wrapText="1"/>
    </xf>
    <xf fontId="64" fillId="0" borderId="24" numFmtId="3" xfId="395" applyNumberFormat="1" applyFont="1" applyBorder="1" applyAlignment="1">
      <alignment horizontal="center" vertical="center"/>
    </xf>
    <xf fontId="57" fillId="0" borderId="0" numFmtId="4" xfId="395" applyFont="1" applyBorder="1" applyAlignment="1">
      <alignment horizontal="center" vertical="center"/>
    </xf>
    <xf fontId="64" fillId="0" borderId="16" numFmtId="10" xfId="493" applyNumberFormat="1" applyFont="1" applyFill="1" applyBorder="1" applyAlignment="1">
      <alignment horizontal="center" vertical="center"/>
    </xf>
    <xf fontId="58" fillId="0" borderId="21" numFmtId="4" xfId="395" applyFont="1" applyBorder="1" applyAlignment="1">
      <alignment horizontal="center" vertical="center"/>
    </xf>
    <xf fontId="58" fillId="0" borderId="0" numFmtId="10" xfId="395" applyNumberFormat="1" applyFont="1" applyBorder="1" applyAlignment="1">
      <alignment horizontal="center" vertical="center" wrapText="1"/>
    </xf>
    <xf fontId="58" fillId="0" borderId="21" numFmtId="10" xfId="493" applyNumberFormat="1" applyFont="1" applyFill="1" applyBorder="1" applyAlignment="1">
      <alignment horizontal="center" vertical="center"/>
    </xf>
    <xf fontId="58" fillId="0" borderId="15" numFmtId="10" xfId="395" applyNumberFormat="1" applyFont="1" applyBorder="1" applyAlignment="1">
      <alignment horizontal="center" vertical="center" wrapText="1"/>
    </xf>
    <xf fontId="58" fillId="0" borderId="25" numFmtId="10" xfId="493" applyNumberFormat="1" applyFont="1" applyFill="1" applyBorder="1" applyAlignment="1">
      <alignment horizontal="center" vertical="center"/>
    </xf>
    <xf fontId="64" fillId="0" borderId="20" numFmtId="3" xfId="395" applyNumberFormat="1" applyFont="1" applyBorder="1" applyAlignment="1">
      <alignment vertical="center"/>
    </xf>
    <xf fontId="58" fillId="0" borderId="20" numFmtId="4" xfId="395" applyFont="1" applyBorder="1" applyAlignment="1">
      <alignment vertical="center" wrapText="1"/>
    </xf>
    <xf fontId="58" fillId="0" borderId="20" numFmtId="3" xfId="395" applyNumberFormat="1" applyFont="1" applyBorder="1" applyAlignment="1">
      <alignment vertical="center" wrapText="1"/>
    </xf>
    <xf fontId="57" fillId="0" borderId="23" numFmtId="4" xfId="0" applyFont="1" applyBorder="1" applyAlignment="1">
      <alignment vertical="center"/>
    </xf>
    <xf fontId="57" fillId="0" borderId="19" numFmtId="4" xfId="0" applyFont="1" applyBorder="1" applyAlignment="1">
      <alignment vertical="center"/>
    </xf>
    <xf fontId="57" fillId="0" borderId="19" numFmtId="165" xfId="716" applyFont="1" applyFill="1" applyBorder="1" applyAlignment="1">
      <alignment horizontal="center" vertical="center"/>
    </xf>
    <xf fontId="57" fillId="0" borderId="27" numFmtId="4" xfId="0" applyFont="1" applyBorder="1" applyAlignment="1">
      <alignment vertical="center"/>
    </xf>
    <xf fontId="58" fillId="0" borderId="0" numFmtId="4" xfId="0" applyFont="1" applyBorder="1" applyAlignment="1">
      <alignment vertical="center"/>
    </xf>
    <xf fontId="57" fillId="0" borderId="20" numFmtId="4" xfId="0" applyFont="1" applyBorder="1" applyAlignment="1">
      <alignment vertical="center"/>
    </xf>
    <xf fontId="57" fillId="0" borderId="21" numFmtId="4" xfId="0" applyFont="1" applyBorder="1" applyAlignment="1">
      <alignment vertical="center"/>
    </xf>
    <xf fontId="58" fillId="0" borderId="0" numFmtId="165" xfId="716" applyFont="1" applyFill="1" applyBorder="1" applyAlignment="1">
      <alignment vertical="center"/>
    </xf>
    <xf fontId="58" fillId="0" borderId="21" numFmtId="4" xfId="0" applyFont="1" applyBorder="1" applyAlignment="1">
      <alignment horizontal="center" vertical="center"/>
    </xf>
    <xf fontId="65" fillId="0" borderId="16" numFmtId="4" xfId="395" applyFont="1" applyBorder="1" applyAlignment="1">
      <alignment horizontal="center" vertical="center" wrapText="1"/>
    </xf>
    <xf fontId="63" fillId="0" borderId="0" numFmtId="4" xfId="395" applyFont="1" applyBorder="1" applyAlignment="1">
      <alignment horizontal="center" vertical="center" wrapText="1"/>
    </xf>
    <xf fontId="63" fillId="0" borderId="44" numFmtId="4" xfId="395" applyFont="1" applyBorder="1" applyAlignment="1">
      <alignment horizontal="center" vertical="center" wrapText="1"/>
    </xf>
    <xf fontId="58" fillId="25" borderId="13" numFmtId="3" xfId="395" applyNumberFormat="1" applyFont="1" applyFill="1" applyBorder="1" applyAlignment="1">
      <alignment horizontal="center" vertical="center" wrapText="1"/>
    </xf>
    <xf fontId="58" fillId="25" borderId="16" numFmtId="0" xfId="395" applyNumberFormat="1" applyFont="1" applyFill="1" applyBorder="1" applyAlignment="1">
      <alignment horizontal="center" vertical="center"/>
    </xf>
    <xf fontId="58" fillId="25" borderId="18" numFmtId="43" xfId="716" applyNumberFormat="1" applyFont="1" applyFill="1" applyBorder="1" applyAlignment="1">
      <alignment horizontal="center" vertical="center" wrapText="1"/>
    </xf>
    <xf fontId="58" fillId="25" borderId="13" numFmtId="10" xfId="716" applyNumberFormat="1" applyFont="1" applyFill="1" applyBorder="1" applyAlignment="1">
      <alignment horizontal="right" vertical="center" wrapText="1"/>
    </xf>
    <xf fontId="58" fillId="30" borderId="0" numFmtId="4" xfId="395" applyFont="1" applyFill="1" applyBorder="1" applyAlignment="1">
      <alignment horizontal="center" vertical="center"/>
    </xf>
    <xf fontId="58" fillId="0" borderId="0" numFmtId="10" xfId="395" applyNumberFormat="1" applyFont="1" applyBorder="1" applyAlignment="1">
      <alignment vertical="center"/>
    </xf>
    <xf fontId="58" fillId="25" borderId="16" numFmtId="0" xfId="395" applyNumberFormat="1" applyFont="1" applyFill="1" applyBorder="1" applyAlignment="1">
      <alignment horizontal="center" vertical="center" wrapText="1"/>
    </xf>
    <xf fontId="57" fillId="0" borderId="0" numFmtId="3" xfId="395" applyNumberFormat="1" applyFont="1" applyBorder="1" applyAlignment="1">
      <alignment vertical="center" wrapText="1"/>
    </xf>
    <xf fontId="58" fillId="25" borderId="13" numFmtId="49" xfId="395" applyNumberFormat="1" applyFont="1" applyFill="1" applyBorder="1" applyAlignment="1">
      <alignment horizontal="center" vertical="center" wrapText="1"/>
    </xf>
    <xf fontId="58" fillId="25" borderId="13" numFmtId="0" xfId="395" applyNumberFormat="1" applyFont="1" applyFill="1" applyBorder="1" applyAlignment="1">
      <alignment horizontal="center" vertical="center" wrapText="1"/>
    </xf>
    <xf fontId="59" fillId="0" borderId="0" numFmtId="4" xfId="0" applyFont="1" applyBorder="1" applyAlignment="1">
      <alignment horizontal="center" vertical="center"/>
    </xf>
    <xf fontId="57" fillId="25" borderId="0" numFmtId="4" xfId="0" applyFont="1" applyFill="1" applyBorder="1" applyAlignment="1">
      <alignment vertical="center"/>
    </xf>
    <xf fontId="64" fillId="0" borderId="0" numFmtId="4" xfId="0" applyFont="1" applyBorder="1" applyAlignment="1">
      <alignment vertical="center"/>
    </xf>
    <xf fontId="64" fillId="0" borderId="21" numFmtId="4" xfId="0" applyFont="1" applyBorder="1" applyAlignment="1">
      <alignment vertical="center"/>
    </xf>
    <xf fontId="58" fillId="0" borderId="21" numFmtId="4" xfId="0" applyFont="1" applyBorder="1" applyAlignment="1">
      <alignment vertical="center"/>
    </xf>
    <xf fontId="62" fillId="25" borderId="0" numFmtId="4" xfId="0" applyFont="1" applyFill="1" applyBorder="1" applyAlignment="1">
      <alignment vertical="center"/>
    </xf>
    <xf fontId="62" fillId="25" borderId="21" numFmtId="4" xfId="0" applyFont="1" applyFill="1" applyBorder="1" applyAlignment="1">
      <alignment horizontal="left" vertical="center"/>
    </xf>
    <xf fontId="57" fillId="0" borderId="24" numFmtId="4" xfId="0" applyFont="1" applyBorder="1" applyAlignment="1">
      <alignment vertical="center"/>
    </xf>
    <xf fontId="57" fillId="0" borderId="15" numFmtId="4" xfId="0" applyFont="1" applyBorder="1" applyAlignment="1">
      <alignment vertical="center"/>
    </xf>
    <xf fontId="57" fillId="0" borderId="25" numFmtId="4" xfId="0" applyFont="1" applyBorder="1" applyAlignment="1">
      <alignment vertical="center"/>
    </xf>
    <xf fontId="69" fillId="0" borderId="0" numFmtId="4" xfId="395" applyFont="1" applyBorder="1" applyAlignment="1">
      <alignment vertical="center"/>
    </xf>
    <xf fontId="64" fillId="0" borderId="0" numFmtId="4" xfId="395" applyFont="1" applyBorder="1" applyAlignment="1">
      <alignment vertical="center"/>
    </xf>
    <xf fontId="57" fillId="0" borderId="0" numFmtId="174" xfId="395" applyNumberFormat="1" applyFont="1" applyBorder="1" applyAlignment="1">
      <alignment vertical="center"/>
    </xf>
    <xf fontId="57" fillId="0" borderId="0" numFmtId="175" xfId="395" applyNumberFormat="1" applyFont="1" applyBorder="1" applyAlignment="1">
      <alignment vertical="center"/>
    </xf>
    <xf fontId="57" fillId="0" borderId="0" numFmtId="0" xfId="395" applyNumberFormat="1" applyFont="1" applyBorder="1" applyAlignment="1">
      <alignment vertical="center"/>
    </xf>
    <xf fontId="57" fillId="0" borderId="0" numFmtId="0" xfId="395" applyNumberFormat="1" applyFont="1" applyBorder="1" applyAlignment="1">
      <alignment vertical="center" wrapText="1"/>
    </xf>
    <xf fontId="57" fillId="25" borderId="0" numFmtId="165" xfId="716" applyFont="1" applyFill="1" applyBorder="1" applyAlignment="1">
      <alignment horizontal="center" vertical="center"/>
    </xf>
    <xf fontId="59" fillId="0" borderId="0" numFmtId="0" xfId="395" applyNumberFormat="1" applyFont="1" applyBorder="1" applyAlignment="1">
      <alignment horizontal="center" vertical="center"/>
    </xf>
    <xf fontId="57" fillId="0" borderId="23" numFmtId="0" xfId="395" applyNumberFormat="1" applyFont="1" applyBorder="1" applyAlignment="1">
      <alignment vertical="center"/>
    </xf>
    <xf fontId="57" fillId="0" borderId="19" numFmtId="0" xfId="395" applyNumberFormat="1" applyFont="1" applyBorder="1" applyAlignment="1">
      <alignment vertical="center"/>
    </xf>
    <xf fontId="57" fillId="0" borderId="19" numFmtId="0" xfId="395" applyNumberFormat="1" applyFont="1" applyBorder="1" applyAlignment="1">
      <alignment vertical="center" wrapText="1"/>
    </xf>
    <xf fontId="57" fillId="25" borderId="27" numFmtId="165" xfId="716" applyFont="1" applyFill="1" applyBorder="1" applyAlignment="1">
      <alignment horizontal="center" vertical="center"/>
    </xf>
    <xf fontId="57" fillId="0" borderId="20" numFmtId="0" xfId="395" applyNumberFormat="1" applyFont="1" applyBorder="1" applyAlignment="1">
      <alignment vertical="center"/>
    </xf>
    <xf fontId="57" fillId="25" borderId="21" numFmtId="165" xfId="716" applyFont="1" applyFill="1" applyBorder="1" applyAlignment="1">
      <alignment horizontal="center" vertical="center"/>
    </xf>
    <xf fontId="60" fillId="0" borderId="0" numFmtId="0" xfId="395" applyNumberFormat="1" applyFont="1" applyBorder="1" applyAlignment="1">
      <alignment vertical="center" wrapText="1"/>
    </xf>
    <xf fontId="66" fillId="0" borderId="0" numFmtId="0" xfId="395" applyNumberFormat="1" applyFont="1" applyBorder="1" applyAlignment="1">
      <alignment vertical="center"/>
    </xf>
    <xf fontId="58" fillId="0" borderId="0" numFmtId="0" xfId="395" applyNumberFormat="1" applyFont="1" applyBorder="1" applyAlignment="1">
      <alignment vertical="center"/>
    </xf>
    <xf fontId="58" fillId="0" borderId="15" numFmtId="0" xfId="395" applyNumberFormat="1" applyFont="1" applyBorder="1" applyAlignment="1">
      <alignment vertical="center"/>
    </xf>
    <xf fontId="58" fillId="25" borderId="25" numFmtId="165" xfId="716" applyFont="1" applyFill="1" applyBorder="1" applyAlignment="1">
      <alignment vertical="center"/>
    </xf>
    <xf fontId="58" fillId="0" borderId="20" numFmtId="0" xfId="395" applyNumberFormat="1" applyFont="1" applyBorder="1" applyAlignment="1">
      <alignment vertical="center"/>
    </xf>
    <xf fontId="57" fillId="25" borderId="0" numFmtId="0" xfId="395" applyNumberFormat="1" applyFont="1" applyFill="1" applyBorder="1" applyAlignment="1">
      <alignment vertical="center"/>
    </xf>
    <xf fontId="64" fillId="25" borderId="28" numFmtId="0" xfId="395" applyNumberFormat="1" applyFont="1" applyFill="1" applyBorder="1" applyAlignment="1">
      <alignment horizontal="center" vertical="center" wrapText="1"/>
    </xf>
    <xf fontId="58" fillId="25" borderId="29" numFmtId="0" xfId="395" applyNumberFormat="1" applyFont="1" applyFill="1" applyBorder="1" applyAlignment="1">
      <alignment horizontal="center" vertical="center" wrapText="1"/>
    </xf>
    <xf fontId="58" fillId="25" borderId="30" numFmtId="165" xfId="716" applyFont="1" applyFill="1" applyBorder="1" applyAlignment="1">
      <alignment horizontal="right" vertical="center" wrapText="1"/>
    </xf>
    <xf fontId="59" fillId="25" borderId="0" numFmtId="0" xfId="395" applyNumberFormat="1" applyFont="1" applyFill="1" applyBorder="1" applyAlignment="1">
      <alignment horizontal="center" vertical="center"/>
    </xf>
    <xf fontId="58" fillId="25" borderId="0" numFmtId="0" xfId="395" applyNumberFormat="1" applyFont="1" applyFill="1" applyBorder="1" applyAlignment="1">
      <alignment vertical="center"/>
    </xf>
    <xf fontId="58" fillId="25" borderId="16" numFmtId="0" xfId="395" applyNumberFormat="1" applyFont="1" applyFill="1" applyBorder="1" applyAlignment="1">
      <alignment horizontal="center" vertical="center" wrapText="1"/>
    </xf>
    <xf fontId="58" fillId="25" borderId="16" numFmtId="165" xfId="716" applyFont="1" applyFill="1" applyBorder="1" applyAlignment="1">
      <alignment horizontal="right" vertical="center" wrapText="1"/>
    </xf>
    <xf fontId="57" fillId="0" borderId="0" numFmtId="0" xfId="0" applyNumberFormat="1" applyFont="1" applyBorder="1" applyAlignment="1">
      <alignment vertical="center"/>
    </xf>
    <xf fontId="59" fillId="0" borderId="0" numFmtId="0" xfId="0" applyNumberFormat="1" applyFont="1" applyBorder="1" applyAlignment="1">
      <alignment horizontal="center" vertical="center"/>
    </xf>
    <xf fontId="58" fillId="0" borderId="0" numFmtId="0" xfId="0" applyNumberFormat="1" applyFont="1" applyBorder="1" applyAlignment="1">
      <alignment vertical="center"/>
    </xf>
    <xf fontId="58" fillId="25" borderId="0" numFmtId="0" xfId="0" applyNumberFormat="1" applyFont="1" applyFill="1" applyBorder="1" applyAlignment="1">
      <alignment vertical="center" wrapText="1"/>
    </xf>
    <xf fontId="58" fillId="25" borderId="0" numFmtId="165" xfId="716" applyFont="1" applyFill="1" applyBorder="1" applyAlignment="1">
      <alignment horizontal="right" vertical="center" wrapText="1"/>
    </xf>
    <xf fontId="58" fillId="25" borderId="0" numFmtId="0" xfId="395" applyNumberFormat="1" applyFont="1" applyFill="1" applyBorder="1" applyAlignment="1">
      <alignment vertical="center" wrapText="1"/>
    </xf>
    <xf fontId="58" fillId="0" borderId="0" numFmtId="0" xfId="395" applyNumberFormat="1" applyFont="1" applyBorder="1" applyAlignment="1">
      <alignment vertical="center" wrapText="1"/>
    </xf>
    <xf fontId="58" fillId="0" borderId="16" numFmtId="0" xfId="395" applyNumberFormat="1" applyFont="1" applyBorder="1" applyAlignment="1">
      <alignment horizontal="center" vertical="center" wrapText="1"/>
    </xf>
    <xf fontId="64" fillId="25" borderId="16" numFmtId="0" xfId="395" applyNumberFormat="1" applyFont="1" applyFill="1" applyBorder="1" applyAlignment="1">
      <alignment horizontal="center" vertical="center" wrapText="1"/>
    </xf>
    <xf fontId="64" fillId="25" borderId="16" numFmtId="165" xfId="716" applyFont="1" applyFill="1" applyBorder="1" applyAlignment="1">
      <alignment horizontal="right" vertical="center" wrapText="1"/>
    </xf>
    <xf fontId="58" fillId="0" borderId="0" numFmtId="0" xfId="395" applyNumberFormat="1" applyFont="1" applyBorder="1" applyAlignment="1">
      <alignment horizontal="center" vertical="center" wrapText="1"/>
    </xf>
    <xf fontId="58" fillId="0" borderId="0" numFmtId="165" xfId="716" applyFont="1" applyFill="1" applyBorder="1" applyAlignment="1">
      <alignment horizontal="right" vertical="center" wrapText="1"/>
    </xf>
    <xf fontId="36" fillId="0" borderId="0" numFmtId="0" xfId="395" applyNumberFormat="1" applyFont="1" applyBorder="1" applyAlignment="1">
      <alignment vertical="center"/>
    </xf>
    <xf fontId="57" fillId="0" borderId="0" numFmtId="4" xfId="395" applyFont="1" applyBorder="1">
      <alignment vertical="justify"/>
    </xf>
    <xf fontId="36" fillId="0" borderId="0" numFmtId="0" xfId="738" applyFont="1" applyAlignment="1">
      <alignment vertical="center"/>
    </xf>
    <xf fontId="57" fillId="0" borderId="0" numFmtId="0" xfId="738" applyFont="1" applyAlignment="1">
      <alignment vertical="center"/>
    </xf>
    <xf fontId="58" fillId="0" borderId="0" numFmtId="0" xfId="738" applyFont="1" applyAlignment="1">
      <alignment horizontal="center" vertical="center" wrapText="1"/>
    </xf>
    <xf fontId="58" fillId="0" borderId="0" numFmtId="0" xfId="738" applyFont="1" applyAlignment="1">
      <alignment vertical="center" wrapText="1"/>
    </xf>
    <xf fontId="58" fillId="0" borderId="0" numFmtId="0" xfId="738" applyFont="1" applyAlignment="1">
      <alignment vertical="center"/>
    </xf>
    <xf fontId="64" fillId="25" borderId="22" numFmtId="4" xfId="738" applyNumberFormat="1" applyFont="1" applyFill="1" applyBorder="1" applyAlignment="1">
      <alignment horizontal="left" vertical="center" wrapText="1"/>
    </xf>
    <xf fontId="64" fillId="25" borderId="26" numFmtId="4" xfId="738" applyNumberFormat="1" applyFont="1" applyFill="1" applyBorder="1" applyAlignment="1">
      <alignment horizontal="left" vertical="center" wrapText="1"/>
    </xf>
    <xf fontId="64" fillId="25" borderId="19" numFmtId="4" xfId="738" applyNumberFormat="1" applyFont="1" applyFill="1" applyBorder="1" applyAlignment="1">
      <alignment horizontal="left" vertical="center" wrapText="1"/>
    </xf>
    <xf fontId="64" fillId="25" borderId="19" numFmtId="49" xfId="738" applyNumberFormat="1" applyFont="1" applyFill="1" applyBorder="1" applyAlignment="1">
      <alignment horizontal="left" vertical="center" wrapText="1"/>
    </xf>
    <xf fontId="64" fillId="25" borderId="19" numFmtId="0" xfId="738" applyFont="1" applyFill="1" applyBorder="1" applyAlignment="1">
      <alignment horizontal="left" vertical="center" wrapText="1"/>
    </xf>
    <xf fontId="64" fillId="25" borderId="27" numFmtId="0" xfId="738" applyFont="1" applyFill="1" applyBorder="1" applyAlignment="1">
      <alignment horizontal="left" vertical="center" wrapText="1"/>
    </xf>
    <xf fontId="71" fillId="25" borderId="16" numFmtId="0" xfId="738" applyFont="1" applyFill="1" applyBorder="1" applyAlignment="1">
      <alignment horizontal="center" vertical="center"/>
    </xf>
    <xf fontId="71" fillId="25" borderId="22" numFmtId="0" xfId="738" applyFont="1" applyFill="1" applyBorder="1" applyAlignment="1">
      <alignment horizontal="center" vertical="center" wrapText="1"/>
    </xf>
    <xf fontId="71" fillId="25" borderId="22" numFmtId="0" xfId="738" applyFont="1" applyFill="1" applyBorder="1" applyAlignment="1">
      <alignment vertical="center" wrapText="1"/>
    </xf>
    <xf fontId="71" fillId="25" borderId="16" numFmtId="4" xfId="738" applyNumberFormat="1" applyFont="1" applyFill="1" applyBorder="1" applyAlignment="1">
      <alignment horizontal="center" vertical="center"/>
    </xf>
    <xf fontId="36" fillId="0" borderId="0" numFmtId="49" xfId="738" applyNumberFormat="1" applyFont="1" applyAlignment="1">
      <alignment vertical="center"/>
    </xf>
    <xf fontId="71" fillId="25" borderId="0" numFmtId="0" xfId="738" applyFont="1" applyFill="1" applyAlignment="1">
      <alignment horizontal="right" vertical="center" wrapText="1"/>
    </xf>
    <xf fontId="71" fillId="25" borderId="0" numFmtId="4" xfId="738" applyNumberFormat="1" applyFont="1" applyFill="1" applyAlignment="1">
      <alignment horizontal="center" vertical="center"/>
    </xf>
    <xf fontId="57" fillId="0" borderId="0" numFmtId="0" xfId="738" applyFont="1" applyAlignment="1">
      <alignment horizontal="center" vertical="center" wrapText="1"/>
    </xf>
    <xf fontId="57" fillId="0" borderId="0" numFmtId="0" xfId="738" applyFont="1" applyAlignment="1">
      <alignment vertical="center" wrapText="1"/>
    </xf>
    <xf fontId="72" fillId="25" borderId="0" numFmtId="0" xfId="395" applyNumberFormat="1" applyFont="1" applyFill="1" applyBorder="1" applyAlignment="1">
      <alignment vertical="center"/>
    </xf>
    <xf fontId="72" fillId="25" borderId="0" numFmtId="0" xfId="395" applyNumberFormat="1" applyFont="1" applyFill="1" applyBorder="1" applyAlignment="1">
      <alignment horizontal="center" vertical="center"/>
    </xf>
    <xf fontId="72" fillId="25" borderId="0" numFmtId="0" xfId="395" applyNumberFormat="1" applyFont="1" applyFill="1" applyBorder="1" applyAlignment="1">
      <alignment horizontal="left" vertical="center" wrapText="1"/>
    </xf>
    <xf fontId="73" fillId="25" borderId="0" numFmtId="165" xfId="716" applyFont="1" applyFill="1" applyBorder="1" applyAlignment="1">
      <alignment vertical="center"/>
    </xf>
    <xf fontId="72" fillId="25" borderId="0" numFmtId="165" xfId="716" applyFont="1" applyFill="1" applyBorder="1" applyAlignment="1">
      <alignment horizontal="center" vertical="center"/>
    </xf>
    <xf fontId="72" fillId="0" borderId="0" numFmtId="0" xfId="395" applyNumberFormat="1" applyFont="1" applyBorder="1" applyAlignment="1">
      <alignment vertical="center"/>
    </xf>
    <xf fontId="74" fillId="25" borderId="0" numFmtId="0" xfId="395" applyNumberFormat="1" applyFont="1" applyFill="1" applyBorder="1" applyAlignment="1">
      <alignment vertical="center"/>
    </xf>
    <xf fontId="59" fillId="25" borderId="0" numFmtId="0" xfId="716" applyNumberFormat="1" applyFont="1" applyFill="1" applyBorder="1" applyAlignment="1">
      <alignment horizontal="left" vertical="center" wrapText="1"/>
    </xf>
    <xf fontId="59" fillId="25" borderId="0" numFmtId="0" xfId="716" applyNumberFormat="1" applyFont="1" applyFill="1" applyBorder="1" applyAlignment="1">
      <alignment horizontal="center" vertical="center"/>
    </xf>
    <xf fontId="63" fillId="25" borderId="0" numFmtId="165" xfId="716" applyFont="1" applyFill="1" applyBorder="1" applyAlignment="1">
      <alignment horizontal="center" vertical="center"/>
    </xf>
    <xf fontId="59" fillId="25" borderId="0" numFmtId="165" xfId="716" applyFont="1" applyFill="1" applyBorder="1" applyAlignment="1">
      <alignment horizontal="center" vertical="center"/>
    </xf>
    <xf fontId="59" fillId="25" borderId="0" numFmtId="165" xfId="716" applyFont="1" applyFill="1" applyBorder="1" applyAlignment="1">
      <alignment horizontal="center" vertical="center" wrapText="1"/>
    </xf>
    <xf fontId="62" fillId="0" borderId="0" numFmtId="0" xfId="739" applyFont="1" applyAlignment="1">
      <alignment vertical="center"/>
    </xf>
    <xf fontId="58" fillId="0" borderId="0" numFmtId="4" xfId="739" applyNumberFormat="1" applyFont="1" applyAlignment="1">
      <alignment horizontal="left" vertical="center"/>
    </xf>
    <xf fontId="58" fillId="0" borderId="0" numFmtId="43" xfId="725" applyNumberFormat="1" applyFont="1" applyBorder="1" applyAlignment="1">
      <alignment horizontal="left" vertical="center"/>
    </xf>
    <xf fontId="58" fillId="0" borderId="0" numFmtId="4" xfId="739" applyNumberFormat="1" applyFont="1" applyAlignment="1">
      <alignment horizontal="centerContinuous" vertical="center"/>
    </xf>
    <xf fontId="57" fillId="0" borderId="0" numFmtId="0" xfId="739" applyFont="1" applyAlignment="1">
      <alignment vertical="center"/>
    </xf>
    <xf fontId="57" fillId="0" borderId="0" numFmtId="0" xfId="725" applyNumberFormat="1" applyFont="1" applyBorder="1" applyAlignment="1">
      <alignment vertical="center"/>
    </xf>
    <xf fontId="75" fillId="25" borderId="0" numFmtId="165" xfId="716" applyFont="1" applyFill="1" applyBorder="1" applyAlignment="1">
      <alignment vertical="center"/>
    </xf>
    <xf fontId="74" fillId="25" borderId="0" numFmtId="166" xfId="372" applyFont="1" applyFill="1" applyBorder="1" applyAlignment="1">
      <alignment vertical="center"/>
    </xf>
    <xf fontId="74" fillId="25" borderId="0" numFmtId="165" xfId="716" applyFont="1" applyFill="1" applyBorder="1" applyAlignment="1">
      <alignment vertical="center"/>
    </xf>
    <xf fontId="61" fillId="0" borderId="0" numFmtId="4" xfId="395" applyFont="1" applyBorder="1" applyAlignment="1">
      <alignment vertical="center"/>
    </xf>
    <xf fontId="76" fillId="0" borderId="0" numFmtId="0" xfId="739" applyFont="1" applyAlignment="1">
      <alignment vertical="center"/>
    </xf>
    <xf fontId="76" fillId="24" borderId="0" numFmtId="0" xfId="739" applyFont="1" applyFill="1" applyAlignment="1">
      <alignment vertical="center"/>
    </xf>
    <xf fontId="64" fillId="0" borderId="22" numFmtId="4" xfId="395" applyFont="1" applyBorder="1" applyAlignment="1">
      <alignment vertical="center"/>
    </xf>
    <xf fontId="76" fillId="0" borderId="26" numFmtId="0" xfId="739" applyFont="1" applyBorder="1" applyAlignment="1">
      <alignment vertical="center"/>
    </xf>
    <xf fontId="64" fillId="0" borderId="26" numFmtId="4" xfId="395" applyFont="1" applyBorder="1" applyAlignment="1">
      <alignment vertical="center"/>
    </xf>
    <xf fontId="58" fillId="24" borderId="17" numFmtId="10" xfId="739" applyNumberFormat="1" applyFont="1" applyFill="1" applyBorder="1" applyAlignment="1">
      <alignment horizontal="center" vertical="center"/>
    </xf>
    <xf fontId="57" fillId="0" borderId="20" numFmtId="0" xfId="739" applyFont="1" applyBorder="1" applyAlignment="1">
      <alignment vertical="center"/>
    </xf>
    <xf fontId="57" fillId="0" borderId="21" numFmtId="0" xfId="739" applyFont="1" applyBorder="1" applyAlignment="1">
      <alignment vertical="center"/>
    </xf>
    <xf fontId="57" fillId="24" borderId="0" numFmtId="0" xfId="739" applyFont="1" applyFill="1" applyAlignment="1">
      <alignment vertical="center"/>
    </xf>
    <xf fontId="63" fillId="24" borderId="16" numFmtId="0" xfId="739" applyFont="1" applyFill="1" applyBorder="1" applyAlignment="1">
      <alignment horizontal="center" vertical="center" wrapText="1"/>
    </xf>
    <xf fontId="63" fillId="24" borderId="18" numFmtId="0" xfId="739" applyFont="1" applyFill="1" applyBorder="1" applyAlignment="1">
      <alignment horizontal="center" vertical="center" wrapText="1"/>
    </xf>
    <xf fontId="36" fillId="0" borderId="0" numFmtId="0" xfId="739" applyFont="1" applyAlignment="1">
      <alignment vertical="center"/>
    </xf>
    <xf fontId="36" fillId="24" borderId="0" numFmtId="0" xfId="739" applyFont="1" applyFill="1" applyAlignment="1">
      <alignment vertical="center"/>
    </xf>
    <xf fontId="63" fillId="24" borderId="16" numFmtId="0" xfId="739" applyFont="1" applyFill="1" applyBorder="1" applyAlignment="1" applyProtection="1">
      <alignment horizontal="center" vertical="center"/>
      <protection locked="0"/>
    </xf>
    <xf fontId="59" fillId="24" borderId="22" numFmtId="0" xfId="739" applyFont="1" applyFill="1" applyBorder="1" applyAlignment="1">
      <alignment horizontal="center" shrinkToFit="1" vertical="center"/>
    </xf>
    <xf fontId="59" fillId="24" borderId="22" numFmtId="2" xfId="739" applyNumberFormat="1" applyFont="1" applyFill="1" applyBorder="1" applyAlignment="1">
      <alignment horizontal="center" shrinkToFit="1" vertical="center"/>
    </xf>
    <xf fontId="59" fillId="0" borderId="16" numFmtId="181" xfId="739" applyNumberFormat="1" applyFont="1" applyBorder="1" applyAlignment="1">
      <alignment horizontal="center" shrinkToFit="1" vertical="center"/>
    </xf>
    <xf fontId="36" fillId="0" borderId="0" numFmtId="10" xfId="739" applyNumberFormat="1" applyFont="1" applyAlignment="1">
      <alignment vertical="center"/>
    </xf>
    <xf fontId="63" fillId="28" borderId="16" numFmtId="181" xfId="739" applyNumberFormat="1" applyFont="1" applyFill="1" applyBorder="1" applyAlignment="1">
      <alignment horizontal="center" vertical="center"/>
    </xf>
    <xf fontId="57" fillId="0" borderId="0" numFmtId="177" xfId="739" applyNumberFormat="1" applyFont="1" applyAlignment="1">
      <alignment vertical="center"/>
    </xf>
    <xf fontId="57" fillId="24" borderId="0" numFmtId="181" xfId="725" applyNumberFormat="1" applyFont="1" applyFill="1" applyAlignment="1">
      <alignment vertical="center"/>
    </xf>
    <xf fontId="57" fillId="24" borderId="0" numFmtId="0" xfId="725" applyNumberFormat="1" applyFont="1" applyFill="1" applyAlignment="1">
      <alignment vertical="center"/>
    </xf>
    <xf fontId="67" fillId="24" borderId="0" numFmtId="4" xfId="739" applyNumberFormat="1" applyFont="1" applyFill="1" applyAlignment="1" applyProtection="1">
      <alignment horizontal="right" vertical="center"/>
      <protection locked="0"/>
    </xf>
    <xf fontId="57" fillId="0" borderId="0" numFmtId="0" xfId="725" applyNumberFormat="1" applyFont="1" applyAlignment="1">
      <alignment vertical="center"/>
    </xf>
    <xf fontId="57" fillId="0" borderId="15" numFmtId="0" xfId="739" applyFont="1" applyBorder="1" applyAlignment="1">
      <alignment vertical="center"/>
    </xf>
    <xf fontId="58" fillId="0" borderId="19" numFmtId="4" xfId="739" applyNumberFormat="1" applyFont="1" applyBorder="1" applyAlignment="1">
      <alignment horizontal="left" vertical="center"/>
    </xf>
    <xf fontId="58" fillId="0" borderId="0" numFmtId="4" xfId="0" applyFont="1" applyBorder="1" applyAlignment="1">
      <alignment horizontal="center" vertical="center"/>
    </xf>
    <xf fontId="57" fillId="0" borderId="0" numFmtId="165" xfId="739" applyNumberFormat="1" applyFont="1" applyAlignment="1">
      <alignment vertical="center"/>
    </xf>
    <xf fontId="57" fillId="0" borderId="0" numFmtId="43" xfId="739" applyNumberFormat="1" applyFont="1" applyAlignment="1">
      <alignment vertical="center"/>
    </xf>
    <xf fontId="60" fillId="24" borderId="0" numFmtId="4" xfId="739" applyNumberFormat="1" applyFont="1" applyFill="1" applyAlignment="1">
      <alignment vertical="center"/>
    </xf>
    <xf fontId="60" fillId="24" borderId="0" numFmtId="0" xfId="739" applyFont="1" applyFill="1" applyAlignment="1">
      <alignment vertical="center"/>
    </xf>
    <xf fontId="61" fillId="0" borderId="0" numFmtId="0" xfId="738" applyFont="1" applyAlignment="1">
      <alignment vertical="center"/>
    </xf>
    <xf fontId="60" fillId="24" borderId="0" numFmtId="4" xfId="739" applyNumberFormat="1" applyFont="1" applyFill="1" applyAlignment="1">
      <alignment vertical="center" wrapText="1"/>
    </xf>
    <xf fontId="61" fillId="24" borderId="16" numFmtId="4" xfId="739" applyNumberFormat="1" applyFont="1" applyFill="1" applyBorder="1" applyAlignment="1">
      <alignment horizontal="left" vertical="center" wrapText="1"/>
    </xf>
    <xf fontId="62" fillId="24" borderId="16" numFmtId="10" xfId="739" applyNumberFormat="1" applyFont="1" applyFill="1" applyBorder="1" applyAlignment="1">
      <alignment horizontal="center" vertical="center" wrapText="1"/>
    </xf>
    <xf fontId="60" fillId="24" borderId="0" numFmtId="0" xfId="739" applyFont="1" applyFill="1" applyAlignment="1">
      <alignment horizontal="center" vertical="center"/>
    </xf>
    <xf fontId="62" fillId="24" borderId="16" numFmtId="10" xfId="739" applyNumberFormat="1" applyFont="1" applyFill="1" applyBorder="1" applyAlignment="1">
      <alignment horizontal="center" vertical="center"/>
    </xf>
    <xf fontId="77" fillId="25" borderId="0" numFmtId="0" xfId="738" applyFont="1" applyFill="1" applyAlignment="1">
      <alignment vertical="center"/>
    </xf>
    <xf fontId="77" fillId="0" borderId="0" numFmtId="0" xfId="738" applyFont="1" applyAlignment="1">
      <alignment vertical="center"/>
    </xf>
    <xf fontId="64" fillId="0" borderId="16" numFmtId="49" xfId="741" applyNumberFormat="1" applyFont="1" applyFill="1" applyBorder="1" applyAlignment="1" applyProtection="1">
      <alignment horizontal="center" vertical="center" wrapText="1"/>
      <protection locked="0"/>
    </xf>
    <xf fontId="57" fillId="25" borderId="0" numFmtId="0" xfId="738" applyFont="1" applyFill="1" applyAlignment="1">
      <alignment vertical="center"/>
    </xf>
    <xf fontId="78" fillId="0" borderId="16" numFmtId="0" xfId="738" applyFont="1" applyBorder="1" applyAlignment="1">
      <alignment horizontal="center" vertical="center" wrapText="1"/>
    </xf>
    <xf fontId="79" fillId="0" borderId="16" numFmtId="178" xfId="738" applyNumberFormat="1" applyFont="1" applyBorder="1" applyAlignment="1">
      <alignment vertical="center"/>
    </xf>
    <xf fontId="79" fillId="0" borderId="22" numFmtId="178" xfId="738" applyNumberFormat="1" applyFont="1" applyBorder="1" applyAlignment="1">
      <alignment vertical="center"/>
    </xf>
    <xf fontId="57" fillId="0" borderId="16" numFmtId="0" xfId="738" applyFont="1" applyBorder="1" applyAlignment="1">
      <alignment vertical="center"/>
    </xf>
    <xf fontId="57" fillId="29" borderId="0" numFmtId="0" xfId="738" applyFont="1" applyFill="1" applyAlignment="1">
      <alignment vertical="center"/>
    </xf>
    <xf fontId="77" fillId="28" borderId="16" numFmtId="0" xfId="738" applyFont="1" applyFill="1" applyBorder="1" applyAlignment="1">
      <alignment horizontal="center" vertical="center" wrapText="1"/>
    </xf>
    <xf fontId="77" fillId="28" borderId="16" numFmtId="10" xfId="510" applyNumberFormat="1" applyFont="1" applyFill="1" applyBorder="1" applyAlignment="1">
      <alignment vertical="center"/>
    </xf>
    <xf fontId="77" fillId="24" borderId="16" numFmtId="0" xfId="738" applyFont="1" applyFill="1" applyBorder="1" applyAlignment="1">
      <alignment horizontal="center" vertical="center" wrapText="1"/>
    </xf>
    <xf fontId="77" fillId="24" borderId="16" numFmtId="44" xfId="510" applyNumberFormat="1" applyFont="1" applyFill="1" applyBorder="1" applyAlignment="1">
      <alignment vertical="center"/>
    </xf>
    <xf fontId="77" fillId="0" borderId="16" numFmtId="179" xfId="738" applyNumberFormat="1" applyFont="1" applyBorder="1" applyAlignment="1">
      <alignment vertical="center"/>
    </xf>
    <xf fontId="77" fillId="0" borderId="22" numFmtId="178" xfId="738" applyNumberFormat="1" applyFont="1" applyBorder="1" applyAlignment="1">
      <alignment horizontal="center" vertical="center"/>
    </xf>
    <xf fontId="77" fillId="0" borderId="16" numFmtId="10" xfId="738" applyNumberFormat="1" applyFont="1" applyBorder="1" applyAlignment="1">
      <alignment horizontal="center" vertical="center"/>
    </xf>
    <xf fontId="77" fillId="0" borderId="0" numFmtId="178" xfId="738" applyNumberFormat="1" applyFont="1" applyAlignment="1">
      <alignment vertical="center"/>
    </xf>
    <xf fontId="58" fillId="24" borderId="16" numFmtId="10" xfId="738" applyNumberFormat="1" applyFont="1" applyFill="1" applyBorder="1" applyAlignment="1">
      <alignment vertical="center"/>
    </xf>
    <xf fontId="58" fillId="0" borderId="22" numFmtId="0" xfId="738" applyFont="1" applyBorder="1" applyAlignment="1">
      <alignment vertical="center"/>
    </xf>
    <xf fontId="77" fillId="24" borderId="13" numFmtId="10" xfId="738" applyNumberFormat="1" applyFont="1" applyFill="1" applyBorder="1" applyAlignment="1">
      <alignment vertical="center"/>
    </xf>
    <xf fontId="58" fillId="0" borderId="16" numFmtId="10" xfId="738" applyNumberFormat="1" applyFont="1" applyBorder="1" applyAlignment="1">
      <alignment vertical="center"/>
    </xf>
    <xf fontId="57" fillId="24" borderId="0" numFmtId="1" xfId="738" applyNumberFormat="1" applyFont="1" applyFill="1" applyAlignment="1">
      <alignment vertical="center"/>
    </xf>
    <xf fontId="36" fillId="24" borderId="0" numFmtId="4" xfId="740" applyNumberFormat="1" applyFont="1" applyFill="1" applyAlignment="1">
      <alignment horizontal="left" vertical="center" wrapText="1"/>
    </xf>
    <xf fontId="57" fillId="24" borderId="0" numFmtId="0" xfId="738" applyFont="1" applyFill="1" applyAlignment="1">
      <alignment vertical="center"/>
    </xf>
    <xf fontId="80" fillId="24" borderId="0" numFmtId="1" xfId="738" applyNumberFormat="1" applyFont="1" applyFill="1" applyAlignment="1">
      <alignment vertical="center"/>
    </xf>
    <xf fontId="81" fillId="24" borderId="0" numFmtId="4" xfId="738" applyNumberFormat="1" applyFont="1" applyFill="1" applyAlignment="1">
      <alignment horizontal="left" vertical="center" wrapText="1"/>
    </xf>
    <xf fontId="82" fillId="24" borderId="0" numFmtId="4" xfId="738" applyNumberFormat="1" applyFont="1" applyFill="1" applyAlignment="1">
      <alignment vertical="center" wrapText="1"/>
    </xf>
    <xf fontId="57" fillId="24" borderId="0" numFmtId="44" xfId="738" applyNumberFormat="1" applyFont="1" applyFill="1" applyAlignment="1">
      <alignment vertical="center"/>
    </xf>
    <xf fontId="57" fillId="24" borderId="0" numFmtId="4" xfId="738" applyNumberFormat="1" applyFont="1" applyFill="1" applyAlignment="1">
      <alignment vertical="center" wrapText="1"/>
    </xf>
    <xf fontId="57" fillId="24" borderId="0" numFmtId="0" xfId="738" applyFont="1" applyFill="1" applyAlignment="1">
      <alignment horizontal="center" vertical="center" wrapText="1"/>
    </xf>
    <xf fontId="62" fillId="0" borderId="0" numFmtId="0" xfId="739" applyFont="1"/>
    <xf fontId="62" fillId="0" borderId="0" numFmtId="4" xfId="739" applyNumberFormat="1" applyFont="1"/>
    <xf fontId="57" fillId="0" borderId="0" numFmtId="4" xfId="0" applyFont="1" applyBorder="1">
      <alignment vertical="justify"/>
    </xf>
    <xf fontId="57" fillId="0" borderId="34" numFmtId="4" xfId="0" applyFont="1" applyBorder="1">
      <alignment vertical="justify"/>
    </xf>
    <xf fontId="57" fillId="0" borderId="23" numFmtId="4" xfId="0" applyFont="1" applyBorder="1">
      <alignment vertical="justify"/>
    </xf>
    <xf fontId="57" fillId="0" borderId="19" numFmtId="4" xfId="0" applyFont="1" applyBorder="1">
      <alignment vertical="justify"/>
    </xf>
    <xf fontId="57" fillId="0" borderId="27" numFmtId="4" xfId="0" applyFont="1" applyBorder="1">
      <alignment vertical="justify"/>
    </xf>
    <xf fontId="57" fillId="0" borderId="35" numFmtId="4" xfId="0" applyFont="1" applyBorder="1">
      <alignment vertical="justify"/>
    </xf>
    <xf fontId="57" fillId="0" borderId="20" numFmtId="4" xfId="0" applyFont="1" applyBorder="1">
      <alignment vertical="justify"/>
    </xf>
    <xf fontId="57" fillId="0" borderId="21" numFmtId="4" xfId="0" applyFont="1" applyBorder="1">
      <alignment vertical="justify"/>
    </xf>
    <xf fontId="57" fillId="0" borderId="24" numFmtId="4" xfId="0" applyFont="1" applyBorder="1">
      <alignment vertical="justify"/>
    </xf>
    <xf fontId="57" fillId="0" borderId="15" numFmtId="4" xfId="0" applyFont="1" applyBorder="1">
      <alignment vertical="justify"/>
    </xf>
    <xf fontId="57" fillId="0" borderId="25" numFmtId="4" xfId="0" applyFont="1" applyBorder="1">
      <alignment vertical="justify"/>
    </xf>
    <xf fontId="57" fillId="0" borderId="36" numFmtId="4" xfId="0" applyFont="1" applyBorder="1">
      <alignment vertical="justify"/>
    </xf>
    <xf fontId="57" fillId="0" borderId="37" numFmtId="4" xfId="0" applyFont="1" applyBorder="1">
      <alignment vertical="justify"/>
    </xf>
    <xf fontId="57" fillId="0" borderId="39" numFmtId="4" xfId="0" applyFont="1" applyBorder="1">
      <alignment vertical="justify"/>
    </xf>
    <xf fontId="57" fillId="0" borderId="40" numFmtId="4" xfId="0" applyFont="1" applyBorder="1">
      <alignment vertical="justify"/>
    </xf>
    <xf fontId="57" fillId="0" borderId="38" numFmtId="4" xfId="0" applyFont="1" applyBorder="1">
      <alignment vertical="justify"/>
    </xf>
    <xf fontId="57" fillId="0" borderId="41" numFmtId="4" xfId="0" applyFont="1" applyBorder="1">
      <alignment vertical="justify"/>
    </xf>
    <xf fontId="57" fillId="0" borderId="42" numFmtId="4" xfId="0" applyFont="1" applyBorder="1">
      <alignment vertical="justify"/>
    </xf>
    <xf fontId="57" fillId="0" borderId="1" numFmtId="4" xfId="0" applyFont="1">
      <alignment vertical="justify"/>
    </xf>
    <xf fontId="57" fillId="0" borderId="43" numFmtId="4" xfId="0" applyFont="1" applyBorder="1">
      <alignment vertical="justify"/>
    </xf>
    <xf fontId="58" fillId="25" borderId="16" numFmtId="179" xfId="716" applyNumberFormat="1" applyFont="1" applyFill="1" applyBorder="1" applyAlignment="1">
      <alignment vertical="center" wrapText="1"/>
    </xf>
    <xf fontId="58" fillId="25" borderId="13" numFmtId="179" xfId="716" applyNumberFormat="1" applyFont="1" applyFill="1" applyBorder="1" applyAlignment="1">
      <alignment horizontal="right" vertical="center" wrapText="1"/>
    </xf>
    <xf fontId="70" fillId="0" borderId="0" numFmtId="0" xfId="912" applyFont="1" applyAlignment="1">
      <alignment vertical="center"/>
    </xf>
    <xf fontId="70" fillId="0" borderId="0" numFmtId="0" xfId="912" applyFont="1" applyAlignment="1">
      <alignment horizontal="center" vertical="center"/>
    </xf>
    <xf fontId="36" fillId="32" borderId="16" numFmtId="0" xfId="912" applyFont="1" applyFill="1" applyBorder="1" applyAlignment="1">
      <alignment horizontal="center" vertical="center"/>
    </xf>
    <xf fontId="86" fillId="32" borderId="16" numFmtId="0" xfId="912" applyFont="1" applyFill="1" applyBorder="1" applyAlignment="1">
      <alignment horizontal="center" vertical="center" wrapText="1"/>
    </xf>
    <xf fontId="86" fillId="32" borderId="16" numFmtId="0" xfId="912" applyFont="1" applyFill="1" applyBorder="1" applyAlignment="1">
      <alignment horizontal="center" vertical="center"/>
    </xf>
    <xf fontId="86" fillId="32" borderId="16" numFmtId="2" xfId="912" applyNumberFormat="1" applyFont="1" applyFill="1" applyBorder="1" applyAlignment="1">
      <alignment horizontal="center" vertical="center"/>
    </xf>
    <xf fontId="86" fillId="0" borderId="0" numFmtId="0" xfId="912" applyFont="1" applyAlignment="1">
      <alignment horizontal="center" vertical="center"/>
    </xf>
    <xf fontId="70" fillId="0" borderId="16" numFmtId="179" xfId="912" applyNumberFormat="1" applyFont="1" applyBorder="1" applyAlignment="1">
      <alignment horizontal="center" vertical="center"/>
    </xf>
    <xf fontId="57" fillId="0" borderId="0" numFmtId="0" xfId="912" applyFont="1" applyAlignment="1">
      <alignment horizontal="center" vertical="center"/>
    </xf>
    <xf fontId="70" fillId="0" borderId="0" numFmtId="0" xfId="912" applyFont="1" applyAlignment="1">
      <alignment horizontal="center" vertical="center" wrapText="1"/>
    </xf>
    <xf fontId="70" fillId="0" borderId="0" numFmtId="0" xfId="912" applyFont="1" applyAlignment="1">
      <alignment vertical="center" wrapText="1"/>
    </xf>
    <xf fontId="70" fillId="0" borderId="0" numFmtId="2" xfId="912" applyNumberFormat="1" applyFont="1" applyAlignment="1">
      <alignment horizontal="center" vertical="center"/>
    </xf>
    <xf fontId="57" fillId="0" borderId="0" numFmtId="0" xfId="915" applyFont="1" applyAlignment="1">
      <alignment vertical="center" wrapText="1"/>
    </xf>
    <xf fontId="57" fillId="0" borderId="0" numFmtId="0" xfId="915" applyFont="1" applyAlignment="1">
      <alignment vertical="center"/>
    </xf>
    <xf fontId="57" fillId="0" borderId="0" numFmtId="0" xfId="915" applyFont="1" applyAlignment="1">
      <alignment horizontal="center" vertical="center"/>
    </xf>
    <xf fontId="57" fillId="0" borderId="0" numFmtId="179" xfId="915" applyNumberFormat="1" applyFont="1" applyAlignment="1">
      <alignment vertical="center"/>
    </xf>
    <xf fontId="36" fillId="28" borderId="0" numFmtId="0" xfId="915" applyFont="1" applyFill="1" applyAlignment="1">
      <alignment horizontal="center" vertical="center"/>
    </xf>
    <xf fontId="36" fillId="33" borderId="0" numFmtId="0" xfId="915" applyFont="1" applyFill="1" applyAlignment="1">
      <alignment horizontal="center" vertical="center" wrapText="1"/>
    </xf>
    <xf fontId="57" fillId="33" borderId="0" numFmtId="0" xfId="915" applyFont="1" applyFill="1" applyAlignment="1">
      <alignment horizontal="center" vertical="center"/>
    </xf>
    <xf fontId="57" fillId="33" borderId="0" numFmtId="179" xfId="915" applyNumberFormat="1" applyFont="1" applyFill="1" applyAlignment="1">
      <alignment horizontal="center" vertical="center"/>
    </xf>
    <xf fontId="57" fillId="27" borderId="46" numFmtId="0" xfId="915" applyFont="1" applyFill="1" applyBorder="1" applyAlignment="1">
      <alignment horizontal="center" vertical="center"/>
    </xf>
    <xf fontId="57" fillId="0" borderId="46" numFmtId="0" xfId="915" applyFont="1" applyBorder="1" applyAlignment="1">
      <alignment horizontal="center" vertical="center"/>
    </xf>
    <xf fontId="57" fillId="0" borderId="46" numFmtId="179" xfId="915" applyNumberFormat="1" applyFont="1" applyBorder="1" applyAlignment="1">
      <alignment horizontal="center" vertical="center"/>
    </xf>
    <xf fontId="88" fillId="0" borderId="0" numFmtId="0" xfId="915" applyAlignment="1">
      <alignment vertical="center"/>
    </xf>
    <xf fontId="88" fillId="0" borderId="0" numFmtId="0" xfId="915"/>
    <xf fontId="57" fillId="0" borderId="0" numFmtId="179" xfId="915" applyNumberFormat="1" applyFont="1" applyAlignment="1">
      <alignment horizontal="center" vertical="center"/>
    </xf>
    <xf fontId="89" fillId="0" borderId="0" numFmtId="0" xfId="915" applyFont="1" applyAlignment="1">
      <alignment vertical="center"/>
    </xf>
    <xf fontId="91" fillId="0" borderId="0" numFmtId="0" xfId="915" applyFont="1" applyAlignment="1">
      <alignment horizontal="centerContinuous" vertical="center"/>
    </xf>
    <xf fontId="89" fillId="0" borderId="0" numFmtId="0" xfId="915" applyFont="1" applyAlignment="1">
      <alignment horizontal="centerContinuous" vertical="center"/>
    </xf>
    <xf fontId="89" fillId="0" borderId="0" numFmtId="0" xfId="915" applyFont="1" applyAlignment="1">
      <alignment horizontal="left" vertical="center"/>
    </xf>
    <xf fontId="89" fillId="28" borderId="0" numFmtId="0" xfId="915" applyFont="1" applyFill="1" applyAlignment="1">
      <alignment horizontal="centerContinuous" vertical="center"/>
    </xf>
    <xf fontId="89" fillId="27" borderId="0" numFmtId="0" xfId="915" applyFont="1" applyFill="1" applyAlignment="1">
      <alignment horizontal="centerContinuous" vertical="center"/>
    </xf>
    <xf fontId="85" fillId="0" borderId="0" numFmtId="0" xfId="915" applyFont="1" applyAlignment="1">
      <alignment vertical="center"/>
    </xf>
    <xf fontId="90" fillId="0" borderId="0" numFmtId="0" xfId="915" applyFont="1" applyAlignment="1">
      <alignment horizontal="left" vertical="center"/>
    </xf>
    <xf fontId="85" fillId="28" borderId="0" numFmtId="0" xfId="915" applyFont="1" applyFill="1" applyAlignment="1">
      <alignment horizontal="centerContinuous" vertical="center"/>
    </xf>
    <xf fontId="90" fillId="0" borderId="0" numFmtId="0" xfId="915" applyFont="1" applyAlignment="1">
      <alignment vertical="center"/>
    </xf>
    <xf fontId="62" fillId="0" borderId="0" numFmtId="0" xfId="915" applyFont="1" applyAlignment="1">
      <alignment vertical="center"/>
    </xf>
    <xf fontId="87" fillId="0" borderId="0" numFmtId="0" xfId="914" applyBorder="1" applyAlignment="1">
      <alignment vertical="center"/>
    </xf>
    <xf fontId="58" fillId="0" borderId="0" numFmtId="0" xfId="915" applyFont="1" applyAlignment="1">
      <alignment vertical="center"/>
    </xf>
    <xf fontId="57" fillId="31" borderId="16" numFmtId="0" xfId="912" applyFont="1" applyFill="1" applyBorder="1" applyAlignment="1">
      <alignment horizontal="center" vertical="center"/>
    </xf>
    <xf fontId="70" fillId="31" borderId="16" numFmtId="0" xfId="912" applyFont="1" applyFill="1" applyBorder="1" applyAlignment="1">
      <alignment horizontal="center" vertical="center" wrapText="1"/>
    </xf>
    <xf fontId="70" fillId="31" borderId="16" numFmtId="0" xfId="912" applyFont="1" applyFill="1" applyBorder="1" applyAlignment="1">
      <alignment vertical="center" wrapText="1"/>
    </xf>
    <xf fontId="70" fillId="31" borderId="16" numFmtId="0" xfId="912" applyFont="1" applyFill="1" applyBorder="1" applyAlignment="1">
      <alignment horizontal="center" vertical="center"/>
    </xf>
    <xf fontId="70" fillId="31" borderId="16" numFmtId="2" xfId="912" applyNumberFormat="1" applyFont="1" applyFill="1" applyBorder="1" applyAlignment="1">
      <alignment horizontal="center" vertical="center"/>
    </xf>
    <xf fontId="58" fillId="0" borderId="0" numFmtId="4" xfId="739" applyNumberFormat="1" applyFont="1" applyAlignment="1">
      <alignment vertical="center"/>
    </xf>
    <xf fontId="57" fillId="0" borderId="0" numFmtId="4" xfId="739" applyNumberFormat="1" applyFont="1" applyAlignment="1">
      <alignment vertical="center"/>
    </xf>
    <xf fontId="57" fillId="0" borderId="0" numFmtId="4" xfId="739" applyNumberFormat="1" applyFont="1" applyAlignment="1">
      <alignment horizontal="left" vertical="center"/>
    </xf>
    <xf fontId="58" fillId="25" borderId="16" numFmtId="0" xfId="395" applyNumberFormat="1" applyFont="1" applyFill="1" applyBorder="1" applyAlignment="1">
      <alignment horizontal="left" vertical="center" wrapText="1"/>
    </xf>
    <xf fontId="57" fillId="0" borderId="0" numFmtId="0" xfId="915" applyFont="1"/>
    <xf fontId="57" fillId="0" borderId="0" numFmtId="0" xfId="915" applyFont="1" applyAlignment="1">
      <alignment horizontal="center"/>
    </xf>
    <xf fontId="57" fillId="0" borderId="0" numFmtId="179" xfId="915" applyNumberFormat="1" applyFont="1"/>
    <xf fontId="58" fillId="25" borderId="13" numFmtId="0" xfId="395" applyNumberFormat="1" applyFont="1" applyFill="1" applyBorder="1" applyAlignment="1">
      <alignment horizontal="center" vertical="center" wrapText="1"/>
    </xf>
    <xf fontId="62" fillId="0" borderId="18" numFmtId="10" xfId="0" applyNumberFormat="1" applyFont="1" applyBorder="1" applyAlignment="1">
      <alignment horizontal="center" vertical="center" wrapText="1"/>
    </xf>
    <xf fontId="64" fillId="25" borderId="45" numFmtId="0" xfId="395" applyNumberFormat="1" applyFont="1" applyFill="1" applyBorder="1" applyAlignment="1">
      <alignment horizontal="center" vertical="center" wrapText="1"/>
    </xf>
    <xf fontId="58" fillId="27" borderId="16" numFmtId="4" xfId="0" applyFont="1" applyFill="1" applyBorder="1" applyAlignment="1">
      <alignment horizontal="center" vertical="center" wrapText="1"/>
    </xf>
    <xf fontId="57" fillId="0" borderId="46" numFmtId="17" xfId="915" applyNumberFormat="1" applyFont="1" applyBorder="1" applyAlignment="1">
      <alignment horizontal="center" vertical="center" wrapText="1"/>
    </xf>
    <xf fontId="68" fillId="0" borderId="46" numFmtId="0" xfId="915" applyFont="1" applyBorder="1" applyAlignment="1">
      <alignment horizontal="center" vertical="center" wrapText="1"/>
    </xf>
    <xf fontId="68" fillId="0" borderId="46" numFmtId="17" xfId="915" applyNumberFormat="1" applyFont="1" applyBorder="1" applyAlignment="1">
      <alignment horizontal="center" vertical="center" wrapText="1"/>
    </xf>
    <xf fontId="68" fillId="0" borderId="46" numFmtId="0" xfId="456" applyFont="1" applyBorder="1" applyAlignment="1">
      <alignment horizontal="center" vertical="center" wrapText="1"/>
    </xf>
    <xf fontId="61" fillId="0" borderId="0" numFmtId="165" xfId="716" applyFont="1" applyFill="1" applyBorder="1" applyAlignment="1">
      <alignment vertical="center" wrapText="1"/>
    </xf>
    <xf fontId="62" fillId="25" borderId="0" numFmtId="165" xfId="716" applyFont="1" applyFill="1" applyBorder="1" applyAlignment="1">
      <alignment vertical="center"/>
    </xf>
    <xf fontId="37" fillId="0" borderId="21" numFmtId="4" xfId="0" applyFont="1" applyBorder="1" applyAlignment="1">
      <alignment vertical="center"/>
    </xf>
    <xf fontId="36" fillId="25" borderId="16" numFmtId="4" xfId="395" applyFont="1" applyFill="1" applyBorder="1" applyAlignment="1">
      <alignment horizontal="center" vertical="center"/>
    </xf>
    <xf fontId="92" fillId="25" borderId="16" numFmtId="0" xfId="738" applyFont="1" applyFill="1" applyBorder="1" applyAlignment="1">
      <alignment horizontal="center" vertical="center"/>
    </xf>
    <xf fontId="92" fillId="25" borderId="16" numFmtId="0" xfId="738" applyFont="1" applyFill="1" applyBorder="1" applyAlignment="1">
      <alignment horizontal="center" vertical="center" wrapText="1"/>
    </xf>
    <xf fontId="36" fillId="25" borderId="16" numFmtId="4" xfId="395" applyFont="1" applyFill="1" applyBorder="1" applyAlignment="1">
      <alignment horizontal="center" vertical="center" wrapText="1"/>
    </xf>
    <xf fontId="92" fillId="25" borderId="16" numFmtId="4" xfId="738" applyNumberFormat="1" applyFont="1" applyFill="1" applyBorder="1" applyAlignment="1">
      <alignment horizontal="center" vertical="center"/>
    </xf>
    <xf fontId="92" fillId="31" borderId="16" numFmtId="4" xfId="738" applyNumberFormat="1" applyFont="1" applyFill="1" applyBorder="1" applyAlignment="1">
      <alignment horizontal="center" vertical="center"/>
    </xf>
    <xf fontId="74" fillId="25" borderId="0" numFmtId="165" xfId="716" applyFont="1" applyFill="1" applyBorder="1" applyAlignment="1">
      <alignment horizontal="center" vertical="center"/>
    </xf>
    <xf fontId="93" fillId="25" borderId="0" numFmtId="0" xfId="395" applyNumberFormat="1" applyFont="1" applyFill="1" applyBorder="1" applyAlignment="1">
      <alignment horizontal="center" vertical="center"/>
    </xf>
    <xf fontId="93" fillId="28" borderId="0" numFmtId="0" xfId="395" applyNumberFormat="1" applyFont="1" applyFill="1" applyBorder="1" applyAlignment="1">
      <alignment horizontal="center" vertical="center"/>
    </xf>
    <xf fontId="94" fillId="28" borderId="0" numFmtId="0" xfId="395" applyNumberFormat="1" applyFont="1" applyFill="1" applyBorder="1" applyAlignment="1">
      <alignment horizontal="center" vertical="center"/>
    </xf>
    <xf fontId="95" fillId="25" borderId="0" numFmtId="165" xfId="716" applyFont="1" applyFill="1" applyBorder="1" applyAlignment="1">
      <alignment vertical="center"/>
    </xf>
    <xf fontId="64" fillId="31" borderId="16" numFmtId="0" xfId="395" applyNumberFormat="1" applyFont="1" applyFill="1" applyBorder="1" applyAlignment="1">
      <alignment horizontal="center" vertical="center"/>
    </xf>
    <xf fontId="64" fillId="31" borderId="16" numFmtId="0" xfId="395" applyNumberFormat="1" applyFont="1" applyFill="1" applyBorder="1" applyAlignment="1">
      <alignment horizontal="center" vertical="center" wrapText="1"/>
    </xf>
    <xf fontId="64" fillId="31" borderId="16" numFmtId="165" xfId="716" applyFont="1" applyFill="1" applyBorder="1" applyAlignment="1">
      <alignment horizontal="center" vertical="center" wrapText="1"/>
    </xf>
    <xf fontId="95" fillId="0" borderId="0" numFmtId="165" xfId="716" applyFont="1" applyBorder="1" applyAlignment="1">
      <alignment vertical="center"/>
    </xf>
    <xf fontId="96" fillId="0" borderId="0" numFmtId="165" xfId="716" applyFont="1" applyBorder="1" applyAlignment="1">
      <alignment vertical="center"/>
    </xf>
    <xf fontId="96" fillId="0" borderId="47" numFmtId="165" xfId="716" applyFont="1" applyBorder="1" applyAlignment="1">
      <alignment vertical="center"/>
    </xf>
    <xf fontId="59" fillId="0" borderId="22" numFmtId="165" xfId="716" applyFont="1" applyFill="1" applyBorder="1" applyAlignment="1">
      <alignment horizontal="center" vertical="center"/>
    </xf>
    <xf fontId="59" fillId="0" borderId="16" numFmtId="165" xfId="716" applyFont="1" applyFill="1" applyBorder="1" applyAlignment="1">
      <alignment horizontal="center" vertical="center"/>
    </xf>
    <xf fontId="74" fillId="0" borderId="0" numFmtId="0" xfId="395" applyNumberFormat="1" applyFont="1" applyBorder="1" applyAlignment="1">
      <alignment vertical="center"/>
    </xf>
    <xf fontId="50" fillId="0" borderId="0" numFmtId="0" xfId="395" applyNumberFormat="1" applyFont="1" applyBorder="1" applyAlignment="1">
      <alignment vertical="center"/>
    </xf>
    <xf fontId="59" fillId="27" borderId="16" numFmtId="181" xfId="716" applyNumberFormat="1" applyFont="1" applyFill="1" applyBorder="1" applyAlignment="1">
      <alignment horizontal="center" vertical="center"/>
    </xf>
    <xf fontId="59" fillId="25" borderId="16" numFmtId="181" xfId="716" applyNumberFormat="1" applyFont="1" applyFill="1" applyBorder="1" applyAlignment="1">
      <alignment horizontal="center" vertical="center"/>
    </xf>
    <xf fontId="59" fillId="27" borderId="16" numFmtId="10" xfId="716" applyNumberFormat="1" applyFont="1" applyFill="1" applyBorder="1" applyAlignment="1">
      <alignment horizontal="center" vertical="center"/>
    </xf>
    <xf fontId="59" fillId="25" borderId="16" numFmtId="10" xfId="716" applyNumberFormat="1" applyFont="1" applyFill="1" applyBorder="1" applyAlignment="1">
      <alignment horizontal="center" vertical="center"/>
    </xf>
    <xf fontId="63" fillId="27" borderId="16" numFmtId="181" xfId="716" applyNumberFormat="1" applyFont="1" applyFill="1" applyBorder="1" applyAlignment="1">
      <alignment horizontal="center" vertical="center"/>
    </xf>
    <xf fontId="72" fillId="0" borderId="0" numFmtId="0" xfId="395" applyNumberFormat="1" applyFont="1" applyBorder="1" applyAlignment="1">
      <alignment horizontal="center" vertical="center"/>
    </xf>
    <xf fontId="72" fillId="0" borderId="0" numFmtId="0" xfId="395" applyNumberFormat="1" applyFont="1" applyBorder="1" applyAlignment="1">
      <alignment horizontal="left" vertical="center" wrapText="1"/>
    </xf>
    <xf fontId="73" fillId="0" borderId="0" numFmtId="165" xfId="716" applyFont="1" applyFill="1" applyBorder="1" applyAlignment="1">
      <alignment vertical="center"/>
    </xf>
    <xf fontId="72" fillId="0" borderId="0" numFmtId="165" xfId="716" applyFont="1" applyFill="1" applyBorder="1" applyAlignment="1">
      <alignment horizontal="center" vertical="center"/>
    </xf>
    <xf fontId="74" fillId="0" borderId="0" numFmtId="165" xfId="716" applyFont="1" applyFill="1" applyBorder="1" applyAlignment="1">
      <alignment horizontal="center" vertical="center"/>
    </xf>
    <xf fontId="59" fillId="0" borderId="0" numFmtId="0" xfId="739" applyFont="1" applyAlignment="1">
      <alignment vertical="center"/>
    </xf>
    <xf fontId="62" fillId="25" borderId="18" numFmtId="10" xfId="0" applyNumberFormat="1" applyFont="1" applyFill="1" applyBorder="1" applyAlignment="1">
      <alignment horizontal="center" vertical="center" wrapText="1"/>
    </xf>
    <xf fontId="97" fillId="27" borderId="0" numFmtId="182" xfId="915" applyNumberFormat="1" applyFont="1" applyFill="1" applyAlignment="1">
      <alignment horizontal="centerContinuous" vertical="center"/>
    </xf>
    <xf fontId="62" fillId="0" borderId="21" numFmtId="4" xfId="0" applyFont="1" applyBorder="1" applyAlignment="1">
      <alignment horizontal="center" vertical="center"/>
    </xf>
    <xf fontId="65" fillId="0" borderId="22" numFmtId="4" xfId="395" applyFont="1" applyBorder="1" applyAlignment="1">
      <alignment horizontal="center" vertical="center"/>
    </xf>
    <xf fontId="89" fillId="27" borderId="0" numFmtId="164" xfId="915" applyNumberFormat="1" applyFont="1" applyFill="1" applyAlignment="1">
      <alignment horizontal="centerContinuous" vertical="center"/>
    </xf>
    <xf fontId="58" fillId="25" borderId="0" numFmtId="165" xfId="716" applyFont="1" applyFill="1" applyBorder="1" applyAlignment="1">
      <alignment horizontal="center" vertical="center"/>
    </xf>
    <xf fontId="58" fillId="0" borderId="15" numFmtId="4" xfId="0" applyFont="1" applyBorder="1" applyAlignment="1">
      <alignment horizontal="center" vertical="center"/>
    </xf>
    <xf fontId="36" fillId="0" borderId="0" numFmtId="4" xfId="395" applyFont="1" applyBorder="1" applyAlignment="1">
      <alignment vertical="center"/>
    </xf>
    <xf fontId="36" fillId="0" borderId="0" numFmtId="4" xfId="395" applyFont="1" applyBorder="1" applyAlignment="1">
      <alignment horizontal="right" vertical="center"/>
    </xf>
    <xf fontId="58" fillId="0" borderId="0" numFmtId="165" xfId="716" applyFont="1" applyFill="1" applyBorder="1" applyAlignment="1">
      <alignment horizontal="center" vertical="center"/>
    </xf>
    <xf fontId="74" fillId="0" borderId="0" numFmtId="0" xfId="395" applyNumberFormat="1" applyFont="1" applyBorder="1" applyAlignment="1">
      <alignment horizontal="center" vertical="center"/>
    </xf>
    <xf fontId="74" fillId="0" borderId="0" numFmtId="0" xfId="395" applyNumberFormat="1" applyFont="1" applyBorder="1" applyAlignment="1">
      <alignment horizontal="left" vertical="center" wrapText="1"/>
    </xf>
    <xf fontId="74" fillId="0" borderId="16" numFmtId="0" xfId="395" applyNumberFormat="1" applyFont="1" applyBorder="1" applyAlignment="1">
      <alignment horizontal="center" vertical="center"/>
    </xf>
    <xf fontId="72" fillId="0" borderId="0" numFmtId="165" xfId="716" applyFont="1" applyFill="1" applyBorder="1" applyAlignment="1">
      <alignment vertical="center"/>
    </xf>
    <xf fontId="74" fillId="0" borderId="16" numFmtId="0" xfId="395" applyNumberFormat="1" applyFont="1" applyBorder="1" applyAlignment="1">
      <alignment horizontal="center" vertical="center" wrapText="1"/>
    </xf>
    <xf fontId="98" fillId="0" borderId="16" numFmtId="0" xfId="716" applyNumberFormat="1" applyFont="1" applyFill="1" applyBorder="1" applyAlignment="1">
      <alignment horizontal="center" vertical="center"/>
    </xf>
    <xf fontId="87" fillId="0" borderId="16" numFmtId="0" xfId="914" applyNumberFormat="1" applyFill="1" applyBorder="1" applyAlignment="1">
      <alignment horizontal="center" vertical="center"/>
    </xf>
    <xf fontId="74" fillId="0" borderId="16" numFmtId="1" xfId="395" applyNumberFormat="1" applyFont="1" applyBorder="1" applyAlignment="1">
      <alignment horizontal="center" vertical="center"/>
    </xf>
    <xf fontId="59" fillId="27" borderId="22" numFmtId="0" xfId="716" applyNumberFormat="1" applyFont="1" applyFill="1" applyBorder="1" applyAlignment="1">
      <alignment horizontal="center" vertical="center"/>
    </xf>
    <xf fontId="58" fillId="0" borderId="15" numFmtId="4" xfId="395" applyFont="1" applyBorder="1" applyAlignment="1">
      <alignment horizontal="center" vertical="center" wrapText="1"/>
    </xf>
    <xf fontId="62" fillId="0" borderId="0" numFmtId="4" xfId="0" applyFont="1" applyBorder="1" applyAlignment="1">
      <alignment horizontal="center" vertical="center"/>
    </xf>
    <xf fontId="74" fillId="0" borderId="16" numFmtId="165" xfId="716" applyFont="1" applyFill="1" applyBorder="1" applyAlignment="1">
      <alignment horizontal="center" vertical="center"/>
    </xf>
    <xf fontId="64" fillId="0" borderId="17" numFmtId="10" xfId="395" applyNumberFormat="1" applyFont="1" applyBorder="1" applyAlignment="1">
      <alignment horizontal="center" vertical="center" wrapText="1"/>
    </xf>
    <xf fontId="64" fillId="0" borderId="23" numFmtId="3" xfId="395" applyNumberFormat="1" applyFont="1" applyBorder="1" applyAlignment="1">
      <alignment horizontal="center" vertical="center"/>
    </xf>
    <xf fontId="89" fillId="28" borderId="0" numFmtId="0" xfId="915" applyFont="1" applyFill="1" applyAlignment="1">
      <alignment horizontal="center" vertical="center"/>
    </xf>
    <xf fontId="89" fillId="25" borderId="0" numFmtId="0" xfId="915" applyFont="1" applyFill="1" applyAlignment="1">
      <alignment horizontal="center" vertical="center"/>
    </xf>
    <xf fontId="89" fillId="25" borderId="0" numFmtId="164" xfId="915" applyNumberFormat="1" applyFont="1" applyFill="1" applyAlignment="1">
      <alignment horizontal="center" vertical="center"/>
    </xf>
    <xf fontId="67" fillId="0" borderId="0" numFmtId="3" xfId="395" applyNumberFormat="1" applyFont="1" applyBorder="1" applyAlignment="1">
      <alignment horizontal="center" vertical="center"/>
    </xf>
    <xf fontId="62" fillId="25" borderId="0" numFmtId="4" xfId="0" applyFont="1" applyFill="1" applyBorder="1" applyAlignment="1">
      <alignment horizontal="right" vertical="center"/>
    </xf>
    <xf fontId="58" fillId="0" borderId="0" numFmtId="0" xfId="395" applyNumberFormat="1" applyFont="1" applyBorder="1" applyAlignment="1">
      <alignment horizontal="left" vertical="center"/>
    </xf>
    <xf fontId="62" fillId="0" borderId="21" numFmtId="14" xfId="0" applyNumberFormat="1" applyFont="1" applyBorder="1" applyAlignment="1">
      <alignment horizontal="center" vertical="center"/>
    </xf>
    <xf fontId="61" fillId="0" borderId="20" numFmtId="0" xfId="0" applyNumberFormat="1" applyFont="1" applyBorder="1" applyAlignment="1">
      <alignment vertical="center" wrapText="1"/>
    </xf>
    <xf fontId="61" fillId="0" borderId="0" numFmtId="0" xfId="0" applyNumberFormat="1" applyFont="1" applyBorder="1" applyAlignment="1">
      <alignment vertical="center" wrapText="1"/>
    </xf>
    <xf fontId="61" fillId="0" borderId="21" numFmtId="0" xfId="0" applyNumberFormat="1" applyFont="1" applyBorder="1" applyAlignment="1">
      <alignment vertical="center" wrapText="1"/>
    </xf>
    <xf fontId="60" fillId="0" borderId="0" numFmtId="0" xfId="0" applyNumberFormat="1" applyFont="1" applyBorder="1" applyAlignment="1">
      <alignment vertical="center" wrapText="1"/>
    </xf>
    <xf fontId="61" fillId="0" borderId="22" numFmtId="0" xfId="0" applyNumberFormat="1" applyFont="1" applyBorder="1" applyAlignment="1">
      <alignment vertical="center" wrapText="1"/>
    </xf>
    <xf fontId="58" fillId="25" borderId="21" numFmtId="0" xfId="716" applyNumberFormat="1" applyFont="1" applyFill="1" applyBorder="1" applyAlignment="1">
      <alignment vertical="center"/>
    </xf>
    <xf fontId="58" fillId="25" borderId="25" numFmtId="0" xfId="716" applyNumberFormat="1" applyFont="1" applyFill="1" applyBorder="1" applyAlignment="1">
      <alignment vertical="center"/>
    </xf>
    <xf fontId="57" fillId="0" borderId="0" numFmtId="0" xfId="395" applyNumberFormat="1" applyFont="1" applyBorder="1" applyAlignment="1">
      <alignment horizontal="left" vertical="center"/>
    </xf>
    <xf fontId="57" fillId="0" borderId="0" numFmtId="0" xfId="395" applyNumberFormat="1" applyFont="1" applyBorder="1" applyAlignment="1">
      <alignment horizontal="left" vertical="center" wrapText="1"/>
    </xf>
    <xf fontId="59" fillId="0" borderId="0" numFmtId="0" xfId="739" applyFont="1" applyAlignment="1">
      <alignment horizontal="left" vertical="center"/>
    </xf>
    <xf fontId="58" fillId="0" borderId="0" numFmtId="14" xfId="0" applyNumberFormat="1" applyFont="1" applyBorder="1" applyAlignment="1">
      <alignment horizontal="center" vertical="center"/>
    </xf>
    <xf fontId="58" fillId="0" borderId="0" numFmtId="0" xfId="725" applyNumberFormat="1" applyFont="1" applyBorder="1" applyAlignment="1">
      <alignment horizontal="left" vertical="center"/>
    </xf>
    <xf fontId="64" fillId="0" borderId="24" numFmtId="4" xfId="395" applyFont="1" applyBorder="1" applyAlignment="1">
      <alignment vertical="center"/>
    </xf>
    <xf fontId="76" fillId="0" borderId="15" numFmtId="0" xfId="739" applyFont="1" applyBorder="1" applyAlignment="1">
      <alignment vertical="center"/>
    </xf>
    <xf fontId="64" fillId="0" borderId="15" numFmtId="4" xfId="395" applyFont="1" applyBorder="1" applyAlignment="1">
      <alignment vertical="center"/>
    </xf>
    <xf fontId="58" fillId="24" borderId="25" numFmtId="10" xfId="739" applyNumberFormat="1" applyFont="1" applyFill="1" applyBorder="1" applyAlignment="1">
      <alignment horizontal="center" vertical="center"/>
    </xf>
    <xf fontId="62" fillId="0" borderId="0" numFmtId="0" xfId="739" applyFont="1" applyAlignment="1">
      <alignment horizontal="left" vertical="center"/>
    </xf>
    <xf fontId="62" fillId="0" borderId="0" numFmtId="0" xfId="738" applyFont="1" applyAlignment="1">
      <alignment horizontal="center" vertical="center"/>
    </xf>
    <xf fontId="62" fillId="0" borderId="0" numFmtId="14" xfId="738" applyNumberFormat="1" applyFont="1" applyAlignment="1">
      <alignment horizontal="center" vertical="center"/>
    </xf>
    <xf fontId="60" fillId="0" borderId="21" numFmtId="0" xfId="0" applyNumberFormat="1" applyFont="1" applyBorder="1" applyAlignment="1">
      <alignment vertical="center" wrapText="1"/>
    </xf>
    <xf fontId="104" fillId="0" borderId="0" numFmtId="0" xfId="0" applyNumberFormat="1" applyFont="1" applyBorder="1" applyAlignment="1">
      <alignment vertical="center" wrapText="1"/>
    </xf>
    <xf fontId="60" fillId="0" borderId="15" numFmtId="0" xfId="395" applyNumberFormat="1" applyFont="1" applyBorder="1" applyAlignment="1">
      <alignment vertical="center" wrapText="1"/>
    </xf>
    <xf fontId="104" fillId="25" borderId="18" numFmtId="0" xfId="716" applyNumberFormat="1" applyFont="1" applyFill="1" applyBorder="1" applyAlignment="1">
      <alignment horizontal="center" vertical="center"/>
    </xf>
    <xf fontId="104" fillId="25" borderId="16" numFmtId="0" xfId="716" applyNumberFormat="1" applyFont="1" applyFill="1" applyBorder="1" applyAlignment="1">
      <alignment horizontal="center" vertical="center"/>
    </xf>
    <xf fontId="106" fillId="0" borderId="0" numFmtId="0" xfId="395" applyNumberFormat="1" applyFont="1" applyBorder="1" applyAlignment="1">
      <alignment vertical="center" wrapText="1"/>
    </xf>
    <xf fontId="97" fillId="25" borderId="0" numFmtId="169" xfId="915" applyNumberFormat="1" applyFont="1" applyFill="1" applyAlignment="1">
      <alignment horizontal="left" vertical="center"/>
    </xf>
    <xf fontId="107" fillId="25" borderId="0" numFmtId="169" xfId="915" applyNumberFormat="1" applyFont="1" applyFill="1" applyAlignment="1">
      <alignment horizontal="left" vertical="center"/>
    </xf>
    <xf fontId="64" fillId="25" borderId="15" numFmtId="0" xfId="738" applyFont="1" applyFill="1" applyBorder="1" applyAlignment="1">
      <alignment vertical="center" wrapText="1"/>
    </xf>
    <xf fontId="64" fillId="25" borderId="25" numFmtId="0" xfId="738" applyFont="1" applyFill="1" applyBorder="1" applyAlignment="1">
      <alignment vertical="center" wrapText="1"/>
    </xf>
    <xf fontId="61" fillId="0" borderId="26" numFmtId="4" xfId="395" applyFont="1" applyBorder="1" applyAlignment="1">
      <alignment vertical="center"/>
    </xf>
    <xf fontId="61" fillId="0" borderId="17" numFmtId="4" xfId="395" applyFont="1" applyBorder="1" applyAlignment="1">
      <alignment vertical="center"/>
    </xf>
    <xf fontId="73" fillId="0" borderId="0" numFmtId="4" xfId="395" applyFont="1" applyBorder="1" applyAlignment="1">
      <alignment horizontal="center" vertical="center" wrapText="1"/>
    </xf>
    <xf fontId="59" fillId="28" borderId="16" numFmtId="10" xfId="716" applyNumberFormat="1" applyFont="1" applyFill="1" applyBorder="1" applyAlignment="1">
      <alignment horizontal="center" vertical="center"/>
    </xf>
    <xf fontId="63" fillId="28" borderId="16" numFmtId="10" xfId="739" applyNumberFormat="1" applyFont="1" applyFill="1" applyBorder="1" applyAlignment="1">
      <alignment horizontal="center" vertical="center"/>
    </xf>
    <xf fontId="63" fillId="24" borderId="16" numFmtId="10" xfId="725" applyNumberFormat="1" applyFont="1" applyFill="1" applyBorder="1" applyAlignment="1" applyProtection="1">
      <alignment horizontal="center" shrinkToFit="1" vertical="center"/>
      <protection locked="0"/>
    </xf>
    <xf fontId="57" fillId="0" borderId="0" numFmtId="49" xfId="738" applyNumberFormat="1" applyFont="1" applyAlignment="1">
      <alignment vertical="center"/>
    </xf>
    <xf fontId="64" fillId="0" borderId="16" numFmtId="4" xfId="395" applyFont="1" applyBorder="1" applyAlignment="1">
      <alignment horizontal="center" vertical="center"/>
    </xf>
    <xf fontId="85" fillId="28" borderId="0" numFmtId="0" xfId="915" applyFont="1" applyFill="1" applyAlignment="1">
      <alignment horizontal="left" vertical="center"/>
    </xf>
    <xf fontId="85" fillId="25" borderId="0" numFmtId="0" xfId="915" applyFont="1" applyFill="1" applyAlignment="1">
      <alignment horizontal="center" vertical="center"/>
    </xf>
    <xf fontId="89" fillId="27" borderId="0" numFmtId="0" xfId="915" applyFont="1" applyFill="1" applyAlignment="1">
      <alignment horizontal="center" vertical="center"/>
    </xf>
    <xf fontId="64" fillId="25" borderId="29" numFmtId="0" xfId="395" applyNumberFormat="1" applyFont="1" applyFill="1" applyBorder="1" applyAlignment="1">
      <alignment horizontal="centerContinuous" vertical="center" wrapText="1"/>
    </xf>
    <xf fontId="58" fillId="25" borderId="16" numFmtId="0" xfId="395" applyNumberFormat="1" applyFont="1" applyFill="1" applyBorder="1" applyAlignment="1">
      <alignment horizontal="centerContinuous" vertical="center" wrapText="1"/>
    </xf>
    <xf fontId="58" fillId="25" borderId="13" numFmtId="0" xfId="395" applyNumberFormat="1" applyFont="1" applyFill="1" applyBorder="1" applyAlignment="1">
      <alignment horizontal="centerContinuous" vertical="center" wrapText="1"/>
    </xf>
    <xf fontId="64" fillId="25" borderId="13" numFmtId="0" xfId="395" applyNumberFormat="1" applyFont="1" applyFill="1" applyBorder="1" applyAlignment="1">
      <alignment horizontal="centerContinuous" vertical="center" wrapText="1"/>
    </xf>
    <xf fontId="88" fillId="27" borderId="0" numFmtId="0" xfId="915" applyFill="1" applyAlignment="1">
      <alignment vertical="center"/>
    </xf>
    <xf fontId="87" fillId="0" borderId="0" numFmtId="0" xfId="914" applyBorder="1"/>
    <xf fontId="57" fillId="25" borderId="16" numFmtId="4" xfId="738" applyNumberFormat="1" applyFont="1" applyFill="1" applyBorder="1" applyAlignment="1">
      <alignment horizontal="center" vertical="center"/>
    </xf>
    <xf fontId="83" fillId="0" borderId="32" numFmtId="4" xfId="0" applyFont="1" applyBorder="1" applyAlignment="1">
      <alignment vertical="center"/>
    </xf>
    <xf fontId="83" fillId="0" borderId="33" numFmtId="4" xfId="0" applyFont="1" applyBorder="1" applyAlignment="1">
      <alignment vertical="center"/>
    </xf>
    <xf fontId="58" fillId="27" borderId="17" numFmtId="10" xfId="0" applyNumberFormat="1" applyFont="1" applyFill="1" applyBorder="1" applyAlignment="1">
      <alignment horizontal="center" vertical="center"/>
    </xf>
    <xf fontId="58" fillId="27" borderId="27" numFmtId="10" xfId="0" applyNumberFormat="1" applyFont="1" applyFill="1" applyBorder="1" applyAlignment="1">
      <alignment horizontal="center" vertical="center"/>
    </xf>
    <xf fontId="58" fillId="27" borderId="16" numFmtId="10" xfId="395" applyNumberFormat="1" applyFont="1" applyFill="1" applyBorder="1" applyAlignment="1">
      <alignment horizontal="center" vertical="center"/>
    </xf>
    <xf fontId="58" fillId="27" borderId="26" numFmtId="10" xfId="0" applyNumberFormat="1" applyFont="1" applyFill="1" applyBorder="1" applyAlignment="1">
      <alignment horizontal="center" vertical="center"/>
    </xf>
    <xf fontId="71" fillId="27" borderId="16" numFmtId="0" xfId="738" applyFont="1" applyFill="1" applyBorder="1" applyAlignment="1">
      <alignment horizontal="center" vertical="center" wrapText="1"/>
    </xf>
    <xf fontId="57" fillId="27" borderId="16" numFmtId="2" xfId="738" applyNumberFormat="1" applyFont="1" applyFill="1" applyBorder="1" applyAlignment="1">
      <alignment horizontal="center" vertical="center"/>
    </xf>
    <xf fontId="58" fillId="25" borderId="16" numFmtId="0" xfId="716" applyNumberFormat="1" applyFont="1" applyFill="1" applyBorder="1" applyAlignment="1">
      <alignment horizontal="center" vertical="center" wrapText="1"/>
    </xf>
    <xf fontId="58" fillId="25" borderId="18" numFmtId="0" xfId="0" applyNumberFormat="1" applyFont="1" applyFill="1" applyBorder="1" applyAlignment="1">
      <alignment horizontal="center" vertical="center" wrapText="1"/>
    </xf>
    <xf fontId="70" fillId="27" borderId="0" numFmtId="17" xfId="915" applyNumberFormat="1" applyFont="1" applyFill="1" applyAlignment="1">
      <alignment horizontal="center" vertical="center" wrapText="1"/>
    </xf>
    <xf fontId="59" fillId="0" borderId="26" numFmtId="165" xfId="716" applyFont="1" applyFill="1" applyBorder="1" applyAlignment="1">
      <alignment horizontal="center" vertical="center"/>
    </xf>
    <xf fontId="63" fillId="25" borderId="16" numFmtId="1" xfId="716" applyNumberFormat="1" applyFont="1" applyFill="1" applyBorder="1" applyAlignment="1">
      <alignment horizontal="center" vertical="center"/>
    </xf>
    <xf fontId="61" fillId="0" borderId="26" numFmtId="4" xfId="395" applyFont="1" applyBorder="1" applyAlignment="1">
      <alignment horizontal="left" vertical="center"/>
    </xf>
    <xf fontId="61" fillId="25" borderId="26" numFmtId="169" xfId="915" applyNumberFormat="1" applyFont="1" applyFill="1" applyBorder="1" applyAlignment="1">
      <alignment vertical="center"/>
    </xf>
    <xf fontId="61" fillId="0" borderId="19" numFmtId="4" xfId="395" applyFont="1" applyBorder="1" applyAlignment="1">
      <alignment vertical="center"/>
    </xf>
    <xf fontId="57" fillId="25" borderId="46" numFmtId="179" xfId="915" applyNumberFormat="1" applyFont="1" applyFill="1" applyBorder="1" applyAlignment="1">
      <alignment horizontal="center" vertical="center"/>
    </xf>
    <xf fontId="57" fillId="25" borderId="0" numFmtId="0" xfId="915" applyFont="1" applyFill="1" applyAlignment="1">
      <alignment vertical="center"/>
    </xf>
    <xf fontId="57" fillId="25" borderId="46" numFmtId="0" xfId="915" applyFont="1" applyFill="1" applyBorder="1" applyAlignment="1">
      <alignment horizontal="center" vertical="center"/>
    </xf>
    <xf fontId="88" fillId="25" borderId="0" numFmtId="0" xfId="915" applyFill="1"/>
    <xf fontId="68" fillId="25" borderId="46" numFmtId="0" xfId="456" applyFont="1" applyFill="1" applyBorder="1" applyAlignment="1">
      <alignment horizontal="center" vertical="center" wrapText="1"/>
    </xf>
    <xf fontId="68" fillId="25" borderId="46" numFmtId="17" xfId="915" applyNumberFormat="1" applyFont="1" applyFill="1" applyBorder="1" applyAlignment="1">
      <alignment horizontal="center" vertical="center" wrapText="1"/>
    </xf>
    <xf fontId="57" fillId="25" borderId="46" numFmtId="0" xfId="0" applyNumberFormat="1" applyFont="1" applyFill="1" applyBorder="1" applyAlignment="1">
      <alignment horizontal="center"/>
    </xf>
    <xf fontId="57" fillId="25" borderId="46" numFmtId="4" xfId="0" applyFont="1" applyFill="1" applyBorder="1" applyAlignment="1">
      <alignment horizontal="center"/>
    </xf>
    <xf fontId="57" fillId="25" borderId="46" numFmtId="179" xfId="0" applyNumberFormat="1" applyFont="1" applyFill="1" applyBorder="1" applyAlignment="1">
      <alignment horizontal="center" vertical="center"/>
    </xf>
    <xf fontId="57" fillId="25" borderId="0" numFmtId="0" xfId="915" applyFont="1" applyFill="1"/>
    <xf fontId="57" fillId="25" borderId="0" numFmtId="0" xfId="915" applyFont="1" applyFill="1" applyAlignment="1">
      <alignment horizontal="center"/>
    </xf>
    <xf fontId="57" fillId="25" borderId="0" numFmtId="179" xfId="915" applyNumberFormat="1" applyFont="1" applyFill="1"/>
    <xf fontId="57" fillId="0" borderId="0" numFmtId="0" xfId="395" applyNumberFormat="1" applyFont="1" applyBorder="1" applyAlignment="1">
      <alignment horizontal="center" vertical="center"/>
    </xf>
    <xf fontId="111" fillId="0" borderId="0" numFmtId="2" xfId="395" applyNumberFormat="1" applyFont="1" applyBorder="1" applyAlignment="1">
      <alignment horizontal="center" vertical="center"/>
    </xf>
    <xf fontId="57" fillId="25" borderId="0" numFmtId="0" xfId="395" applyNumberFormat="1" applyFont="1" applyFill="1" applyBorder="1" applyAlignment="1">
      <alignment horizontal="center" vertical="center"/>
    </xf>
    <xf fontId="61" fillId="25" borderId="0" numFmtId="2" xfId="395" applyNumberFormat="1" applyFont="1" applyFill="1" applyBorder="1" applyAlignment="1">
      <alignment horizontal="center" vertical="center" wrapText="1"/>
    </xf>
    <xf fontId="61" fillId="25" borderId="0" numFmtId="0" xfId="395" applyNumberFormat="1" applyFont="1" applyFill="1" applyBorder="1" applyAlignment="1">
      <alignment horizontal="center" vertical="center" wrapText="1"/>
    </xf>
    <xf fontId="61" fillId="25" borderId="0" numFmtId="0" xfId="395" applyNumberFormat="1" applyFont="1" applyFill="1" applyBorder="1" applyAlignment="1">
      <alignment horizontal="left" vertical="center"/>
    </xf>
    <xf fontId="61" fillId="25" borderId="0" numFmtId="0" xfId="395" applyNumberFormat="1" applyFont="1" applyFill="1" applyBorder="1" applyAlignment="1">
      <alignment vertical="center"/>
    </xf>
    <xf fontId="111" fillId="25" borderId="0" numFmtId="2" xfId="395" applyNumberFormat="1" applyFont="1" applyFill="1" applyBorder="1" applyAlignment="1">
      <alignment horizontal="center" vertical="center"/>
    </xf>
    <xf fontId="61" fillId="25" borderId="19" numFmtId="2" xfId="395" applyNumberFormat="1" applyFont="1" applyFill="1" applyBorder="1" applyAlignment="1">
      <alignment horizontal="left" vertical="center" wrapText="1"/>
    </xf>
    <xf fontId="61" fillId="25" borderId="19" numFmtId="0" xfId="395" applyNumberFormat="1" applyFont="1" applyFill="1" applyBorder="1" applyAlignment="1">
      <alignment vertical="center" wrapText="1"/>
    </xf>
    <xf fontId="61" fillId="25" borderId="27" numFmtId="2" xfId="395" applyNumberFormat="1" applyFont="1" applyFill="1" applyBorder="1" applyAlignment="1">
      <alignment horizontal="center" vertical="center" wrapText="1"/>
    </xf>
    <xf fontId="61" fillId="25" borderId="21" numFmtId="2" xfId="395" applyNumberFormat="1" applyFont="1" applyFill="1" applyBorder="1" applyAlignment="1">
      <alignment horizontal="center" vertical="center" wrapText="1"/>
    </xf>
    <xf fontId="61" fillId="27" borderId="19" numFmtId="2" xfId="395" applyNumberFormat="1" applyFont="1" applyFill="1" applyBorder="1" applyAlignment="1">
      <alignment horizontal="left" vertical="center" wrapText="1"/>
    </xf>
    <xf fontId="61" fillId="27" borderId="0" numFmtId="2" xfId="395" applyNumberFormat="1" applyFont="1" applyFill="1" applyBorder="1" applyAlignment="1">
      <alignment horizontal="left" vertical="center" wrapText="1"/>
    </xf>
    <xf fontId="61" fillId="27" borderId="0" numFmtId="2" xfId="395" applyNumberFormat="1" applyFont="1" applyFill="1" applyBorder="1" applyAlignment="1">
      <alignment horizontal="center" vertical="center" wrapText="1"/>
    </xf>
    <xf fontId="77" fillId="28" borderId="16" numFmtId="0" xfId="510" applyNumberFormat="1" applyFont="1" applyFill="1" applyBorder="1" applyAlignment="1">
      <alignment vertical="center"/>
    </xf>
    <xf fontId="68" fillId="0" borderId="0" numFmtId="179" xfId="395" applyNumberFormat="1" applyFont="1" applyBorder="1" applyAlignment="1">
      <alignment horizontal="center" vertical="center"/>
    </xf>
    <xf fontId="72" fillId="0" borderId="0" numFmtId="181" xfId="739" applyNumberFormat="1" applyFont="1" applyAlignment="1">
      <alignment horizontal="center" vertical="center"/>
    </xf>
    <xf fontId="57" fillId="31" borderId="24" numFmtId="0" xfId="739" applyFont="1" applyFill="1" applyBorder="1" applyAlignment="1">
      <alignment horizontal="centerContinuous" vertical="center"/>
    </xf>
    <xf fontId="57" fillId="31" borderId="15" numFmtId="0" xfId="739" applyFont="1" applyFill="1" applyBorder="1" applyAlignment="1">
      <alignment horizontal="centerContinuous" vertical="center"/>
    </xf>
    <xf fontId="57" fillId="31" borderId="24" numFmtId="49" xfId="739" applyNumberFormat="1" applyFont="1" applyFill="1" applyBorder="1" applyAlignment="1">
      <alignment horizontal="centerContinuous" vertical="center"/>
    </xf>
    <xf fontId="57" fillId="31" borderId="15" numFmtId="49" xfId="739" applyNumberFormat="1" applyFont="1" applyFill="1" applyBorder="1" applyAlignment="1">
      <alignment horizontal="centerContinuous" vertical="center"/>
    </xf>
    <xf fontId="57" fillId="31" borderId="25" numFmtId="0" xfId="739" applyFont="1" applyFill="1" applyBorder="1" applyAlignment="1">
      <alignment horizontal="centerContinuous" vertical="center"/>
    </xf>
    <xf fontId="36" fillId="31" borderId="20" numFmtId="0" xfId="739" applyFont="1" applyFill="1" applyBorder="1" applyAlignment="1">
      <alignment horizontal="centerContinuous" vertical="center"/>
    </xf>
    <xf fontId="36" fillId="31" borderId="0" numFmtId="0" xfId="739" applyFont="1" applyFill="1" applyAlignment="1">
      <alignment horizontal="centerContinuous" vertical="center"/>
    </xf>
    <xf fontId="36" fillId="31" borderId="23" numFmtId="0" xfId="739" applyFont="1" applyFill="1" applyBorder="1" applyAlignment="1">
      <alignment horizontal="centerContinuous" vertical="center"/>
    </xf>
    <xf fontId="36" fillId="31" borderId="19" numFmtId="0" xfId="739" applyFont="1" applyFill="1" applyBorder="1" applyAlignment="1">
      <alignment horizontal="centerContinuous" vertical="center"/>
    </xf>
    <xf fontId="36" fillId="31" borderId="27" numFmtId="0" xfId="739" applyFont="1" applyFill="1" applyBorder="1" applyAlignment="1">
      <alignment horizontal="centerContinuous" vertical="center"/>
    </xf>
    <xf fontId="84" fillId="25" borderId="34" numFmtId="180" xfId="395" applyNumberFormat="1" applyFont="1" applyFill="1" applyBorder="1" applyAlignment="1">
      <alignment vertical="center"/>
    </xf>
    <xf fontId="84" fillId="25" borderId="35" numFmtId="180" xfId="395" applyNumberFormat="1" applyFont="1" applyFill="1" applyBorder="1" applyAlignment="1">
      <alignment vertical="center"/>
    </xf>
    <xf fontId="11" fillId="0" borderId="0" numFmtId="4" xfId="395" applyBorder="1">
      <alignment vertical="justify"/>
    </xf>
    <xf fontId="11" fillId="0" borderId="1" numFmtId="4" xfId="395">
      <alignment vertical="justify"/>
    </xf>
    <xf fontId="108" fillId="25" borderId="0" numFmtId="169" xfId="915" applyNumberFormat="1" applyFont="1" applyFill="1" applyAlignment="1">
      <alignment horizontal="left" vertical="center"/>
    </xf>
    <xf fontId="89" fillId="0" borderId="0" numFmtId="49" xfId="915" applyNumberFormat="1" applyFont="1" applyAlignment="1">
      <alignment vertical="center"/>
    </xf>
    <xf fontId="102" fillId="27" borderId="0" numFmtId="17" xfId="915" applyNumberFormat="1" applyFont="1" applyFill="1" applyAlignment="1">
      <alignment horizontal="centerContinuous" vertical="center" wrapText="1"/>
    </xf>
    <xf fontId="57" fillId="27" borderId="48" numFmtId="0" xfId="915" applyFont="1" applyFill="1" applyBorder="1" applyAlignment="1">
      <alignment horizontal="center" vertical="center"/>
    </xf>
    <xf fontId="57" fillId="0" borderId="48" numFmtId="0" xfId="915" applyFont="1" applyBorder="1" applyAlignment="1">
      <alignment horizontal="center" vertical="center"/>
    </xf>
    <xf fontId="57" fillId="25" borderId="48" numFmtId="4" xfId="0" applyFont="1" applyFill="1" applyBorder="1" applyAlignment="1">
      <alignment horizontal="center"/>
    </xf>
    <xf fontId="57" fillId="0" borderId="49" numFmtId="0" xfId="915" applyFont="1" applyBorder="1" applyAlignment="1">
      <alignment horizontal="center" vertical="center"/>
    </xf>
    <xf fontId="57" fillId="25" borderId="49" numFmtId="0" xfId="915" applyFont="1" applyFill="1" applyBorder="1" applyAlignment="1">
      <alignment horizontal="center" vertical="center"/>
    </xf>
    <xf fontId="57" fillId="25" borderId="49" numFmtId="4" xfId="0" applyFont="1" applyFill="1" applyBorder="1" applyAlignment="1">
      <alignment horizontal="center"/>
    </xf>
    <xf fontId="114" fillId="0" borderId="16" numFmtId="0" xfId="919" applyFont="1" applyBorder="1"/>
    <xf fontId="57" fillId="25" borderId="50" numFmtId="0" xfId="0" applyNumberFormat="1" applyFont="1" applyFill="1" applyBorder="1" applyAlignment="1">
      <alignment horizontal="center"/>
    </xf>
    <xf fontId="57" fillId="25" borderId="51" numFmtId="4" xfId="0" applyFont="1" applyFill="1" applyBorder="1" applyAlignment="1">
      <alignment horizontal="center"/>
    </xf>
    <xf fontId="57" fillId="25" borderId="52" numFmtId="4" xfId="0" applyFont="1" applyFill="1" applyBorder="1" applyAlignment="1">
      <alignment horizontal="center"/>
    </xf>
    <xf fontId="57" fillId="25" borderId="50" numFmtId="179" xfId="0" applyNumberFormat="1" applyFont="1" applyFill="1" applyBorder="1" applyAlignment="1">
      <alignment horizontal="center" vertical="center"/>
    </xf>
    <xf fontId="57" fillId="25" borderId="16" numFmtId="0" xfId="915" applyFont="1" applyFill="1" applyBorder="1" applyAlignment="1">
      <alignment horizontal="center"/>
    </xf>
    <xf fontId="57" fillId="25" borderId="16" numFmtId="179" xfId="915" applyNumberFormat="1" applyFont="1" applyFill="1" applyBorder="1"/>
    <xf fontId="57" fillId="25" borderId="22" numFmtId="0" xfId="915" applyFont="1" applyFill="1" applyBorder="1"/>
    <xf fontId="57" fillId="25" borderId="17" numFmtId="0" xfId="915" applyFont="1" applyFill="1" applyBorder="1" applyAlignment="1">
      <alignment horizontal="center"/>
    </xf>
    <xf fontId="114" fillId="0" borderId="0" numFmtId="0" xfId="919" applyFont="1"/>
    <xf fontId="37" fillId="31" borderId="0" numFmtId="4" xfId="395" applyFont="1" applyFill="1" applyBorder="1" applyAlignment="1">
      <alignment vertical="center"/>
    </xf>
    <xf fontId="57" fillId="31" borderId="0" numFmtId="4" xfId="395" applyFont="1" applyFill="1" applyBorder="1" applyAlignment="1">
      <alignment horizontal="center" vertical="center"/>
    </xf>
    <xf fontId="57" fillId="31" borderId="0" numFmtId="4" xfId="395" applyFont="1" applyFill="1" applyBorder="1" applyAlignment="1">
      <alignment vertical="center"/>
    </xf>
    <xf fontId="58" fillId="31" borderId="0" numFmtId="4" xfId="395" applyFont="1" applyFill="1" applyBorder="1" applyAlignment="1">
      <alignment vertical="center"/>
    </xf>
    <xf fontId="63" fillId="31" borderId="0" numFmtId="9" xfId="395" applyNumberFormat="1" applyFont="1" applyFill="1" applyBorder="1" applyAlignment="1">
      <alignment horizontal="center" vertical="center"/>
    </xf>
    <xf fontId="59" fillId="31" borderId="0" numFmtId="4" xfId="395" applyFont="1" applyFill="1" applyBorder="1" applyAlignment="1">
      <alignment horizontal="center" vertical="center"/>
    </xf>
    <xf fontId="64" fillId="31" borderId="16" numFmtId="3" xfId="395" applyNumberFormat="1" applyFont="1" applyFill="1" applyBorder="1" applyAlignment="1">
      <alignment horizontal="center" vertical="center" wrapText="1"/>
    </xf>
    <xf fontId="64" fillId="26" borderId="54" numFmtId="49" xfId="395" applyNumberFormat="1" applyFont="1" applyFill="1" applyBorder="1" applyAlignment="1">
      <alignment horizontal="center" vertical="center" wrapText="1"/>
    </xf>
    <xf fontId="58" fillId="26" borderId="54" numFmtId="49" xfId="395" applyNumberFormat="1" applyFont="1" applyFill="1" applyBorder="1" applyAlignment="1">
      <alignment horizontal="center" vertical="center" wrapText="1"/>
    </xf>
    <xf fontId="58" fillId="26" borderId="54" numFmtId="165" xfId="716" applyFont="1" applyFill="1" applyBorder="1" applyAlignment="1">
      <alignment horizontal="center" vertical="center" wrapText="1"/>
    </xf>
    <xf fontId="64" fillId="26" borderId="54" numFmtId="179" xfId="395" applyNumberFormat="1" applyFont="1" applyFill="1" applyBorder="1" applyAlignment="1">
      <alignment vertical="center"/>
    </xf>
    <xf fontId="64" fillId="26" borderId="55" numFmtId="179" xfId="395" applyNumberFormat="1" applyFont="1" applyFill="1" applyBorder="1" applyAlignment="1">
      <alignment vertical="center"/>
    </xf>
    <xf fontId="63" fillId="0" borderId="18" numFmtId="9" xfId="395" applyNumberFormat="1" applyFont="1" applyBorder="1" applyAlignment="1">
      <alignment horizontal="center" vertical="center"/>
    </xf>
    <xf fontId="58" fillId="25" borderId="13" numFmtId="0" xfId="395" applyNumberFormat="1" applyFont="1" applyFill="1" applyBorder="1" applyAlignment="1">
      <alignment horizontal="left" vertical="center" wrapText="1"/>
    </xf>
    <xf fontId="58" fillId="25" borderId="13" numFmtId="0" xfId="395" applyNumberFormat="1" applyFont="1" applyFill="1" applyBorder="1" applyAlignment="1">
      <alignment horizontal="center" vertical="center"/>
    </xf>
    <xf fontId="58" fillId="25" borderId="14" numFmtId="43" xfId="716" applyNumberFormat="1" applyFont="1" applyFill="1" applyBorder="1" applyAlignment="1">
      <alignment horizontal="center" vertical="center" wrapText="1"/>
    </xf>
    <xf fontId="58" fillId="25" borderId="13" numFmtId="179" xfId="716" applyNumberFormat="1" applyFont="1" applyFill="1" applyBorder="1" applyAlignment="1">
      <alignment vertical="center" wrapText="1"/>
    </xf>
    <xf fontId="58" fillId="25" borderId="13" numFmtId="0" xfId="716" applyNumberFormat="1" applyFont="1" applyFill="1" applyBorder="1" applyAlignment="1">
      <alignment horizontal="center" vertical="center" wrapText="1"/>
    </xf>
    <xf fontId="64" fillId="31" borderId="16" numFmtId="49" xfId="395" applyNumberFormat="1" applyFont="1" applyFill="1" applyBorder="1" applyAlignment="1">
      <alignment horizontal="center" vertical="center" wrapText="1"/>
    </xf>
    <xf fontId="64" fillId="31" borderId="16" numFmtId="49" xfId="395" applyNumberFormat="1" applyFont="1" applyFill="1" applyBorder="1" applyAlignment="1">
      <alignment horizontal="left" vertical="center" wrapText="1"/>
    </xf>
    <xf fontId="58" fillId="31" borderId="16" numFmtId="49" xfId="395" applyNumberFormat="1" applyFont="1" applyFill="1" applyBorder="1" applyAlignment="1">
      <alignment horizontal="center" vertical="center" wrapText="1"/>
    </xf>
    <xf fontId="58" fillId="31" borderId="16" numFmtId="165" xfId="716" applyFont="1" applyFill="1" applyBorder="1" applyAlignment="1">
      <alignment horizontal="center" vertical="center" wrapText="1"/>
    </xf>
    <xf fontId="64" fillId="31" borderId="16" numFmtId="179" xfId="395" applyNumberFormat="1" applyFont="1" applyFill="1" applyBorder="1" applyAlignment="1">
      <alignment vertical="center"/>
    </xf>
    <xf fontId="64" fillId="31" borderId="16" numFmtId="10" xfId="395" applyNumberFormat="1" applyFont="1" applyFill="1" applyBorder="1" applyAlignment="1">
      <alignment vertical="center"/>
    </xf>
    <xf fontId="58" fillId="25" borderId="14" numFmtId="3" xfId="395" applyNumberFormat="1" applyFont="1" applyFill="1" applyBorder="1" applyAlignment="1">
      <alignment horizontal="center" vertical="center" wrapText="1"/>
    </xf>
    <xf fontId="58" fillId="25" borderId="14" numFmtId="0" xfId="395" applyNumberFormat="1" applyFont="1" applyFill="1" applyBorder="1" applyAlignment="1">
      <alignment horizontal="center" vertical="center" wrapText="1"/>
    </xf>
    <xf fontId="58" fillId="25" borderId="14" numFmtId="0" xfId="395" applyNumberFormat="1" applyFont="1" applyFill="1" applyBorder="1" applyAlignment="1">
      <alignment horizontal="left" vertical="center" wrapText="1"/>
    </xf>
    <xf fontId="58" fillId="25" borderId="14" numFmtId="0" xfId="395" applyNumberFormat="1" applyFont="1" applyFill="1" applyBorder="1" applyAlignment="1">
      <alignment horizontal="center" vertical="center"/>
    </xf>
    <xf fontId="58" fillId="25" borderId="14" numFmtId="179" xfId="716" applyNumberFormat="1" applyFont="1" applyFill="1" applyBorder="1" applyAlignment="1">
      <alignment vertical="center" wrapText="1"/>
    </xf>
    <xf fontId="58" fillId="25" borderId="14" numFmtId="0" xfId="716" applyNumberFormat="1" applyFont="1" applyFill="1" applyBorder="1" applyAlignment="1">
      <alignment horizontal="center" vertical="center" wrapText="1"/>
    </xf>
    <xf fontId="58" fillId="25" borderId="14" numFmtId="179" xfId="716" applyNumberFormat="1" applyFont="1" applyFill="1" applyBorder="1" applyAlignment="1">
      <alignment horizontal="right" vertical="center" wrapText="1"/>
    </xf>
    <xf fontId="57" fillId="27" borderId="48" numFmtId="0" xfId="915" applyFont="1" applyFill="1" applyBorder="1" applyAlignment="1">
      <alignment horizontal="left" vertical="center"/>
    </xf>
    <xf fontId="58" fillId="25" borderId="16" numFmtId="43" xfId="716" applyNumberFormat="1" applyFont="1" applyFill="1" applyBorder="1" applyAlignment="1">
      <alignment horizontal="center" vertical="center" wrapText="1"/>
    </xf>
    <xf fontId="58" fillId="25" borderId="16" numFmtId="0" xfId="0" applyNumberFormat="1" applyFont="1" applyFill="1" applyBorder="1" applyAlignment="1">
      <alignment horizontal="center" vertical="center" wrapText="1"/>
    </xf>
    <xf fontId="58" fillId="25" borderId="13" numFmtId="0" xfId="0" applyNumberFormat="1" applyFont="1" applyFill="1" applyBorder="1" applyAlignment="1">
      <alignment horizontal="center" vertical="center" wrapText="1"/>
    </xf>
    <xf fontId="58" fillId="25" borderId="27" numFmtId="0" xfId="0" applyNumberFormat="1" applyFont="1" applyFill="1" applyBorder="1" applyAlignment="1">
      <alignment horizontal="center" vertical="center" wrapText="1"/>
    </xf>
    <xf fontId="58" fillId="25" borderId="0" numFmtId="0" xfId="0" applyNumberFormat="1" applyFont="1" applyFill="1" applyBorder="1" applyAlignment="1">
      <alignment horizontal="center" vertical="center" wrapText="1"/>
    </xf>
    <xf fontId="58" fillId="25" borderId="25" numFmtId="0" xfId="0" applyNumberFormat="1" applyFont="1" applyFill="1" applyBorder="1" applyAlignment="1">
      <alignment horizontal="center" vertical="center" wrapText="1"/>
    </xf>
    <xf fontId="58" fillId="25" borderId="0" numFmtId="0" xfId="395" applyNumberFormat="1" applyFont="1" applyFill="1" applyBorder="1" applyAlignment="1">
      <alignment horizontal="center" vertical="center" wrapText="1"/>
    </xf>
    <xf fontId="64" fillId="26" borderId="53" numFmtId="0" xfId="395" applyNumberFormat="1" applyFont="1" applyFill="1" applyBorder="1" applyAlignment="1">
      <alignment horizontal="center" vertical="center" wrapText="1"/>
    </xf>
    <xf fontId="64" fillId="26" borderId="54" numFmtId="0" xfId="395" applyNumberFormat="1" applyFont="1" applyFill="1" applyBorder="1" applyAlignment="1">
      <alignment horizontal="left" vertical="center" wrapText="1"/>
    </xf>
    <xf fontId="64" fillId="26" borderId="16" numFmtId="3" xfId="395" applyNumberFormat="1" applyFont="1" applyFill="1" applyBorder="1" applyAlignment="1">
      <alignment horizontal="center" vertical="center" wrapText="1"/>
    </xf>
    <xf fontId="64" fillId="26" borderId="16" numFmtId="49" xfId="395" applyNumberFormat="1" applyFont="1" applyFill="1" applyBorder="1" applyAlignment="1">
      <alignment horizontal="center" vertical="center" wrapText="1"/>
    </xf>
    <xf fontId="64" fillId="26" borderId="16" numFmtId="49" xfId="395" applyNumberFormat="1" applyFont="1" applyFill="1" applyBorder="1" applyAlignment="1">
      <alignment horizontal="left" vertical="center" wrapText="1"/>
    </xf>
    <xf fontId="58" fillId="26" borderId="16" numFmtId="49" xfId="395" applyNumberFormat="1" applyFont="1" applyFill="1" applyBorder="1" applyAlignment="1">
      <alignment horizontal="center" vertical="center" wrapText="1"/>
    </xf>
    <xf fontId="58" fillId="26" borderId="16" numFmtId="165" xfId="716" applyFont="1" applyFill="1" applyBorder="1" applyAlignment="1">
      <alignment horizontal="center" vertical="center" wrapText="1"/>
    </xf>
    <xf fontId="64" fillId="26" borderId="16" numFmtId="179" xfId="395" applyNumberFormat="1" applyFont="1" applyFill="1" applyBorder="1" applyAlignment="1">
      <alignment vertical="center"/>
    </xf>
    <xf fontId="64" fillId="26" borderId="16" numFmtId="10" xfId="395" applyNumberFormat="1" applyFont="1" applyFill="1" applyBorder="1" applyAlignment="1">
      <alignment vertical="center"/>
    </xf>
    <xf fontId="58" fillId="25" borderId="16" numFmtId="49" xfId="395" applyNumberFormat="1" applyFont="1" applyFill="1" applyBorder="1" applyAlignment="1">
      <alignment horizontal="center" vertical="center" wrapText="1"/>
    </xf>
    <xf fontId="58" fillId="0" borderId="16" numFmtId="0" xfId="0" applyNumberFormat="1" applyFont="1" applyBorder="1" applyAlignment="1">
      <alignment horizontal="center" vertical="center"/>
    </xf>
    <xf fontId="58" fillId="25" borderId="18" numFmtId="0" xfId="395" applyNumberFormat="1" applyFont="1" applyFill="1" applyBorder="1" applyAlignment="1">
      <alignment horizontal="center" vertical="center" wrapText="1"/>
    </xf>
    <xf fontId="58" fillId="0" borderId="16" numFmtId="0" xfId="0" applyNumberFormat="1" applyFont="1" applyBorder="1" applyAlignment="1">
      <alignment horizontal="center" vertical="center"/>
    </xf>
    <xf fontId="58" fillId="25" borderId="24" numFmtId="0" xfId="0" applyNumberFormat="1" applyFont="1" applyFill="1" applyBorder="1" applyAlignment="1">
      <alignment vertical="center" wrapText="1"/>
    </xf>
    <xf fontId="58" fillId="25" borderId="25" numFmtId="0" xfId="0" applyNumberFormat="1" applyFont="1" applyFill="1" applyBorder="1" applyAlignment="1">
      <alignment vertical="center" wrapText="1"/>
    </xf>
    <xf fontId="58" fillId="27" borderId="16" numFmtId="2" xfId="0" applyNumberFormat="1" applyFont="1" applyFill="1" applyBorder="1" applyAlignment="1">
      <alignment horizontal="center" vertical="center" wrapText="1"/>
    </xf>
    <xf fontId="58" fillId="25" borderId="16" numFmtId="2" xfId="0" applyNumberFormat="1" applyFont="1" applyFill="1" applyBorder="1" applyAlignment="1">
      <alignment horizontal="center" vertical="center" wrapText="1"/>
    </xf>
    <xf fontId="58" fillId="25" borderId="16" numFmtId="2" xfId="395" applyNumberFormat="1" applyFont="1" applyFill="1" applyBorder="1" applyAlignment="1">
      <alignment vertical="center" wrapText="1"/>
    </xf>
    <xf fontId="58" fillId="34" borderId="18" numFmtId="0" xfId="0" applyNumberFormat="1" applyFont="1" applyFill="1" applyBorder="1" applyAlignment="1">
      <alignment horizontal="center" vertical="center" wrapText="1"/>
    </xf>
    <xf fontId="58" fillId="34" borderId="23" numFmtId="0" xfId="0" applyNumberFormat="1" applyFont="1" applyFill="1" applyBorder="1" applyAlignment="1">
      <alignment horizontal="center" vertical="center" wrapText="1"/>
    </xf>
    <xf fontId="58" fillId="34" borderId="13" numFmtId="0" xfId="0" applyNumberFormat="1" applyFont="1" applyFill="1" applyBorder="1" applyAlignment="1">
      <alignment horizontal="center" vertical="center" wrapText="1"/>
    </xf>
    <xf fontId="58" fillId="34" borderId="22" numFmtId="2" xfId="0" applyNumberFormat="1" applyFont="1" applyFill="1" applyBorder="1" applyAlignment="1">
      <alignment horizontal="center" vertical="center" wrapText="1"/>
    </xf>
    <xf fontId="58" fillId="0" borderId="16" numFmtId="4" xfId="0" applyFont="1" applyBorder="1" applyAlignment="1">
      <alignment horizontal="center" vertical="center" wrapText="1"/>
    </xf>
    <xf fontId="58" fillId="25" borderId="13" numFmtId="43" xfId="716" applyNumberFormat="1" applyFont="1" applyFill="1" applyBorder="1" applyAlignment="1">
      <alignment horizontal="center" vertical="center" wrapText="1"/>
    </xf>
    <xf fontId="58" fillId="25" borderId="16" numFmtId="3" xfId="395" applyNumberFormat="1" applyFont="1" applyFill="1" applyBorder="1" applyAlignment="1">
      <alignment horizontal="center" vertical="center" wrapText="1"/>
    </xf>
    <xf fontId="58" fillId="27" borderId="16" numFmtId="0" xfId="395" applyNumberFormat="1" applyFont="1" applyFill="1" applyBorder="1" applyAlignment="1">
      <alignment horizontal="left" vertical="center" wrapText="1"/>
    </xf>
    <xf fontId="64" fillId="32" borderId="16" numFmtId="49" xfId="395" applyNumberFormat="1" applyFont="1" applyFill="1" applyBorder="1" applyAlignment="1">
      <alignment horizontal="left" vertical="center" wrapText="1"/>
    </xf>
    <xf fontId="58" fillId="25" borderId="14" numFmtId="0" xfId="395" applyNumberFormat="1" applyFont="1" applyFill="1" applyBorder="1" applyAlignment="1">
      <alignment horizontal="center" vertical="center" wrapText="1"/>
    </xf>
    <xf fontId="58" fillId="25" borderId="23" numFmtId="0" xfId="0" applyNumberFormat="1" applyFont="1" applyFill="1" applyBorder="1" applyAlignment="1">
      <alignment horizontal="center" vertical="center" wrapText="1"/>
    </xf>
    <xf fontId="58" fillId="25" borderId="23" numFmtId="0" xfId="0" applyNumberFormat="1" applyFont="1" applyFill="1" applyBorder="1" applyAlignment="1">
      <alignment vertical="center" wrapText="1"/>
    </xf>
    <xf fontId="58" fillId="25" borderId="19" numFmtId="0" xfId="0" applyNumberFormat="1" applyFont="1" applyFill="1" applyBorder="1" applyAlignment="1">
      <alignment horizontal="center" vertical="center"/>
    </xf>
    <xf fontId="58" fillId="25" borderId="27" numFmtId="0" xfId="0" applyNumberFormat="1" applyFont="1" applyFill="1" applyBorder="1" applyAlignment="1">
      <alignment vertical="center" wrapText="1"/>
    </xf>
    <xf fontId="58" fillId="25" borderId="15" numFmtId="0" xfId="0" applyNumberFormat="1" applyFont="1" applyFill="1" applyBorder="1" applyAlignment="1">
      <alignment vertical="center" wrapText="1"/>
    </xf>
    <xf fontId="58" fillId="27" borderId="22" numFmtId="2" xfId="0" applyNumberFormat="1" applyFont="1" applyFill="1" applyBorder="1" applyAlignment="1">
      <alignment horizontal="center" vertical="center" wrapText="1"/>
    </xf>
    <xf fontId="58" fillId="27" borderId="15" numFmtId="2" xfId="0" applyNumberFormat="1" applyFont="1" applyFill="1" applyBorder="1" applyAlignment="1">
      <alignment horizontal="center" vertical="center" wrapText="1"/>
    </xf>
    <xf fontId="58" fillId="27" borderId="25" numFmtId="2" xfId="0" applyNumberFormat="1" applyFont="1" applyFill="1" applyBorder="1" applyAlignment="1">
      <alignment horizontal="center" vertical="center" wrapText="1"/>
    </xf>
    <xf fontId="58" fillId="25" borderId="16" numFmtId="2" xfId="0" applyNumberFormat="1" applyFont="1" applyFill="1" applyBorder="1" applyAlignment="1">
      <alignment horizontal="left" vertical="center" wrapText="1"/>
    </xf>
    <xf fontId="58" fillId="25" borderId="16" numFmtId="4" xfId="0" applyFont="1" applyFill="1" applyBorder="1" applyAlignment="1">
      <alignment horizontal="center" vertical="center" wrapText="1"/>
    </xf>
    <xf fontId="39" fillId="0" borderId="16" numFmtId="43" xfId="0" applyNumberFormat="1" applyFont="1" applyBorder="1" applyAlignment="1">
      <alignment vertical="center"/>
    </xf>
    <xf fontId="46" fillId="0" borderId="16" numFmtId="0" xfId="0" applyNumberFormat="1" applyFont="1" applyBorder="1" applyAlignment="1">
      <alignment vertical="center"/>
    </xf>
    <xf fontId="58" fillId="25" borderId="22" numFmtId="0" xfId="0" applyNumberFormat="1" applyFont="1" applyFill="1" applyBorder="1" applyAlignment="1">
      <alignment horizontal="left" indent="11" vertical="center"/>
    </xf>
    <xf fontId="58" fillId="25" borderId="26" numFmtId="0" xfId="0" applyNumberFormat="1" applyFont="1" applyFill="1" applyBorder="1" applyAlignment="1">
      <alignment horizontal="center" vertical="center" wrapText="1"/>
    </xf>
    <xf fontId="58" fillId="25" borderId="17" numFmtId="0" xfId="0" applyNumberFormat="1" applyFont="1" applyFill="1" applyBorder="1" applyAlignment="1">
      <alignment horizontal="center" vertical="center" wrapText="1"/>
    </xf>
    <xf fontId="64" fillId="25" borderId="16" numFmtId="2" xfId="0" applyNumberFormat="1" applyFont="1" applyFill="1" applyBorder="1" applyAlignment="1">
      <alignment horizontal="center" vertical="center" wrapText="1"/>
    </xf>
    <xf fontId="118" fillId="0" borderId="16" numFmtId="0" xfId="0" applyNumberFormat="1" applyFont="1" applyBorder="1" applyAlignment="1">
      <alignment vertical="center"/>
    </xf>
    <xf fontId="118" fillId="0" borderId="16" numFmtId="43" xfId="0" applyNumberFormat="1" applyFont="1" applyBorder="1" applyAlignment="1">
      <alignment vertical="center"/>
    </xf>
    <xf fontId="46" fillId="0" borderId="16" numFmtId="43" xfId="0" applyNumberFormat="1" applyFont="1" applyBorder="1" applyAlignment="1">
      <alignment vertical="center"/>
    </xf>
    <xf fontId="58" fillId="25" borderId="26" numFmtId="0" xfId="0" applyNumberFormat="1" applyFont="1" applyFill="1" applyBorder="1" applyAlignment="1">
      <alignment horizontal="center" vertical="center"/>
    </xf>
    <xf fontId="58" fillId="25" borderId="22" numFmtId="2" xfId="0" applyNumberFormat="1" applyFont="1" applyFill="1" applyBorder="1" applyAlignment="1">
      <alignment horizontal="center" vertical="center" wrapText="1"/>
    </xf>
    <xf fontId="60" fillId="25" borderId="16" numFmtId="165" xfId="716" applyFont="1" applyFill="1" applyBorder="1" applyAlignment="1">
      <alignment horizontal="right" vertical="center" wrapText="1"/>
    </xf>
    <xf fontId="63" fillId="0" borderId="0" numFmtId="0" xfId="395" applyNumberFormat="1" applyFont="1" applyBorder="1" applyAlignment="1">
      <alignment horizontal="center" vertical="center" wrapText="1"/>
    </xf>
    <xf fontId="61" fillId="27" borderId="16" numFmtId="0" xfId="395" applyNumberFormat="1" applyFont="1" applyFill="1" applyBorder="1" applyAlignment="1">
      <alignment horizontal="center" vertical="center"/>
    </xf>
    <xf fontId="61" fillId="27" borderId="16" numFmtId="0" xfId="395" applyNumberFormat="1" applyFont="1" applyFill="1" applyBorder="1" applyAlignment="1">
      <alignment horizontal="center" vertical="center" wrapText="1"/>
    </xf>
    <xf fontId="61" fillId="27" borderId="17" numFmtId="2" xfId="395" applyNumberFormat="1" applyFont="1" applyFill="1" applyBorder="1" applyAlignment="1">
      <alignment horizontal="center" vertical="center" wrapText="1"/>
    </xf>
    <xf fontId="61" fillId="27" borderId="16" numFmtId="0" xfId="395" applyNumberFormat="1" applyFont="1" applyFill="1" applyBorder="1" applyAlignment="1">
      <alignment vertical="center" wrapText="1"/>
    </xf>
    <xf fontId="61" fillId="27" borderId="17" numFmtId="0" xfId="395" applyNumberFormat="1" applyFont="1" applyFill="1" applyBorder="1" applyAlignment="1">
      <alignment horizontal="center" vertical="center" wrapText="1"/>
    </xf>
    <xf fontId="61" fillId="27" borderId="26" numFmtId="0" xfId="395" applyNumberFormat="1" applyFont="1" applyFill="1" applyBorder="1" applyAlignment="1">
      <alignment horizontal="center" vertical="center" wrapText="1"/>
    </xf>
    <xf fontId="61" fillId="25" borderId="16" numFmtId="0" xfId="395" applyNumberFormat="1" applyFont="1" applyFill="1" applyBorder="1" applyAlignment="1">
      <alignment horizontal="center" vertical="center" wrapText="1"/>
    </xf>
    <xf fontId="61" fillId="25" borderId="16" numFmtId="0" xfId="395" applyNumberFormat="1" applyFont="1" applyFill="1" applyBorder="1" applyAlignment="1">
      <alignment horizontal="left" vertical="center" wrapText="1"/>
    </xf>
    <xf fontId="61" fillId="27" borderId="16" numFmtId="43" xfId="717" applyFont="1" applyFill="1" applyBorder="1" applyAlignment="1">
      <alignment horizontal="center" vertical="center" wrapText="1"/>
    </xf>
    <xf fontId="61" fillId="25" borderId="16" numFmtId="43" xfId="717" applyFont="1" applyFill="1" applyBorder="1" applyAlignment="1">
      <alignment horizontal="center" vertical="center" wrapText="1"/>
    </xf>
    <xf fontId="58" fillId="25" borderId="22" numFmtId="2" xfId="0" applyNumberFormat="1" applyFont="1" applyFill="1" applyBorder="1" applyAlignment="1">
      <alignment horizontal="center" vertical="center"/>
    </xf>
    <xf fontId="58" fillId="25" borderId="23" numFmtId="0" xfId="0" applyNumberFormat="1" applyFont="1" applyFill="1" applyBorder="1" applyAlignment="1">
      <alignment horizontal="left" indent="11" vertical="center"/>
    </xf>
    <xf fontId="58" fillId="25" borderId="19" numFmtId="0" xfId="0" applyNumberFormat="1" applyFont="1" applyFill="1" applyBorder="1" applyAlignment="1">
      <alignment horizontal="center" vertical="center" wrapText="1"/>
    </xf>
    <xf fontId="118" fillId="0" borderId="22" numFmtId="43" xfId="0" applyNumberFormat="1" applyFont="1" applyBorder="1" applyAlignment="1">
      <alignment vertical="center"/>
    </xf>
    <xf fontId="58" fillId="25" borderId="22" numFmtId="0" xfId="0" applyNumberFormat="1" applyFont="1" applyFill="1" applyBorder="1" applyAlignment="1">
      <alignment horizontal="center" vertical="center" wrapText="1"/>
    </xf>
    <xf fontId="102" fillId="25" borderId="16" numFmtId="43" xfId="717" applyFont="1" applyFill="1" applyBorder="1" applyAlignment="1">
      <alignment horizontal="center" vertical="center" wrapText="1"/>
    </xf>
    <xf fontId="120" fillId="25" borderId="16" numFmtId="43" xfId="717" applyFont="1" applyFill="1" applyBorder="1" applyAlignment="1">
      <alignment vertical="center"/>
    </xf>
    <xf fontId="121" fillId="25" borderId="16" numFmtId="43" xfId="0" applyNumberFormat="1" applyFont="1" applyFill="1" applyBorder="1" applyAlignment="1">
      <alignment vertical="center"/>
    </xf>
    <xf fontId="122" fillId="25" borderId="16" numFmtId="4" xfId="0" applyFont="1" applyFill="1" applyBorder="1" applyAlignment="1">
      <alignment horizontal="center" vertical="center" wrapText="1"/>
    </xf>
    <xf fontId="39" fillId="0" borderId="16" numFmtId="43" xfId="717" applyFont="1" applyBorder="1" applyAlignment="1">
      <alignment vertical="center"/>
    </xf>
    <xf fontId="64" fillId="25" borderId="56" numFmtId="0" xfId="395" applyNumberFormat="1" applyFont="1" applyFill="1" applyBorder="1" applyAlignment="1">
      <alignment horizontal="center" vertical="center" wrapText="1"/>
    </xf>
    <xf fontId="61" fillId="25" borderId="29" numFmtId="0" xfId="395" applyNumberFormat="1" applyFont="1" applyFill="1" applyBorder="1" applyAlignment="1">
      <alignment horizontal="centerContinuous" vertical="center" wrapText="1"/>
    </xf>
    <xf fontId="58" fillId="25" borderId="18" numFmtId="2" xfId="0" applyNumberFormat="1" applyFont="1" applyFill="1" applyBorder="1" applyAlignment="1">
      <alignment horizontal="center" vertical="center" wrapText="1"/>
    </xf>
    <xf fontId="58" fillId="25" borderId="13" numFmtId="2" xfId="0" applyNumberFormat="1" applyFont="1" applyFill="1" applyBorder="1" applyAlignment="1">
      <alignment horizontal="center" vertical="center" wrapText="1"/>
    </xf>
    <xf fontId="58" fillId="25" borderId="0" numFmtId="2" xfId="0" applyNumberFormat="1" applyFont="1" applyFill="1" applyBorder="1" applyAlignment="1">
      <alignment horizontal="center" vertical="center" wrapText="1"/>
    </xf>
    <xf fontId="58" fillId="0" borderId="0" numFmtId="2" xfId="0" applyNumberFormat="1" applyFont="1" applyBorder="1" applyAlignment="1">
      <alignment horizontal="center" vertical="center" wrapText="1"/>
    </xf>
    <xf fontId="64" fillId="0" borderId="16" numFmtId="4" xfId="0" applyFont="1" applyBorder="1" applyAlignment="1">
      <alignment horizontal="center" vertical="center" wrapText="1"/>
    </xf>
    <xf fontId="64" fillId="0" borderId="16" numFmtId="2" xfId="0" applyNumberFormat="1" applyFont="1" applyBorder="1" applyAlignment="1">
      <alignment horizontal="center" vertical="center" wrapText="1"/>
    </xf>
    <xf fontId="58" fillId="0" borderId="16" numFmtId="4" xfId="456" applyNumberFormat="1" applyFont="1" applyBorder="1" applyAlignment="1">
      <alignment horizontal="center" vertical="center" wrapText="1"/>
    </xf>
    <xf fontId="58" fillId="0" borderId="22" numFmtId="0" xfId="456" applyFont="1" applyBorder="1" applyAlignment="1">
      <alignment horizontal="center" vertical="center" wrapText="1"/>
    </xf>
    <xf fontId="58" fillId="0" borderId="22" numFmtId="0" xfId="0" applyNumberFormat="1" applyFont="1" applyBorder="1" applyAlignment="1">
      <alignment horizontal="center" vertical="center" wrapText="1"/>
    </xf>
    <xf fontId="58" fillId="0" borderId="16" numFmtId="0" xfId="0" applyNumberFormat="1" applyFont="1" applyBorder="1" applyAlignment="1">
      <alignment horizontal="center" vertical="center" wrapText="1"/>
    </xf>
    <xf fontId="64" fillId="25" borderId="16" numFmtId="0" xfId="395" applyNumberFormat="1" applyFont="1" applyFill="1" applyBorder="1" applyAlignment="1">
      <alignment horizontal="centerContinuous" vertical="center" wrapText="1"/>
    </xf>
    <xf fontId="58" fillId="25" borderId="18" numFmtId="0" xfId="395" applyNumberFormat="1" applyFont="1" applyFill="1" applyBorder="1" applyAlignment="1">
      <alignment horizontal="left" vertical="center" wrapText="1"/>
    </xf>
    <xf fontId="58" fillId="25" borderId="24" numFmtId="0" xfId="0" applyNumberFormat="1" applyFont="1" applyFill="1" applyBorder="1" applyAlignment="1">
      <alignment horizontal="center" vertical="center" wrapText="1"/>
    </xf>
    <xf fontId="58" fillId="25" borderId="0" numFmtId="0" xfId="395" applyNumberFormat="1" applyFont="1" applyFill="1" applyBorder="1" applyAlignment="1">
      <alignment horizontal="centerContinuous" vertical="center" wrapText="1"/>
    </xf>
    <xf fontId="92" fillId="31" borderId="18" numFmtId="4" xfId="738" applyNumberFormat="1" applyFont="1" applyFill="1" applyBorder="1" applyAlignment="1">
      <alignment horizontal="center" vertical="center"/>
    </xf>
    <xf fontId="57" fillId="27" borderId="16" numFmtId="0" xfId="915" applyFont="1" applyFill="1" applyBorder="1" applyAlignment="1">
      <alignment horizontal="left" vertical="center" wrapText="1"/>
    </xf>
    <xf fontId="57" fillId="0" borderId="16" numFmtId="0" xfId="915" applyFont="1" applyBorder="1" applyAlignment="1">
      <alignment horizontal="center" vertical="center"/>
    </xf>
    <xf fontId="64" fillId="25" borderId="16" numFmtId="0" xfId="395" applyNumberFormat="1" applyFont="1" applyFill="1" applyBorder="1" applyAlignment="1">
      <alignment horizontal="left" vertical="center" wrapText="1"/>
    </xf>
    <xf fontId="64" fillId="32" borderId="18" numFmtId="49" xfId="395" applyNumberFormat="1" applyFont="1" applyFill="1" applyBorder="1" applyAlignment="1">
      <alignment horizontal="left" vertical="center" wrapText="1"/>
    </xf>
    <xf fontId="64" fillId="26" borderId="57" numFmtId="179" xfId="395" applyNumberFormat="1" applyFont="1" applyFill="1" applyBorder="1" applyAlignment="1">
      <alignment vertical="center"/>
    </xf>
    <xf fontId="64" fillId="26" borderId="18" numFmtId="49" xfId="395" applyNumberFormat="1" applyFont="1" applyFill="1" applyBorder="1" applyAlignment="1">
      <alignment horizontal="left" vertical="center" wrapText="1"/>
    </xf>
    <xf fontId="118" fillId="0" borderId="16" numFmtId="2" xfId="0" applyNumberFormat="1" applyFont="1" applyBorder="1" applyAlignment="1">
      <alignment vertical="center"/>
    </xf>
    <xf fontId="60" fillId="25" borderId="13" numFmtId="165" xfId="716" applyFont="1" applyFill="1" applyBorder="1" applyAlignment="1">
      <alignment horizontal="right" vertical="center" wrapText="1"/>
    </xf>
    <xf fontId="64" fillId="25" borderId="13" numFmtId="0" xfId="395" applyNumberFormat="1" applyFont="1" applyFill="1" applyBorder="1" applyAlignment="1">
      <alignment horizontal="center" vertical="center" wrapText="1"/>
    </xf>
    <xf fontId="58" fillId="25" borderId="13" numFmtId="165" xfId="716" applyFont="1" applyFill="1" applyBorder="1" applyAlignment="1">
      <alignment horizontal="right" vertical="center" wrapText="1"/>
    </xf>
    <xf fontId="64" fillId="25" borderId="24" numFmtId="0" xfId="395" applyNumberFormat="1" applyFont="1" applyFill="1" applyBorder="1" applyAlignment="1">
      <alignment horizontal="center" wrapText="1"/>
    </xf>
    <xf fontId="64" fillId="25" borderId="15" numFmtId="0" xfId="395" applyNumberFormat="1" applyFont="1" applyFill="1" applyBorder="1" applyAlignment="1">
      <alignment horizontal="center" wrapText="1"/>
    </xf>
    <xf fontId="64" fillId="25" borderId="25" numFmtId="0" xfId="395" applyNumberFormat="1" applyFont="1" applyFill="1" applyBorder="1" applyAlignment="1">
      <alignment horizontal="center" wrapText="1"/>
    </xf>
    <xf fontId="64" fillId="25" borderId="13" numFmtId="165" xfId="716" applyFont="1" applyFill="1" applyBorder="1" applyAlignment="1">
      <alignment horizontal="right" vertical="center" wrapText="1"/>
    </xf>
    <xf fontId="64" fillId="25" borderId="29" numFmtId="0" xfId="395" applyNumberFormat="1" applyFont="1" applyFill="1" applyBorder="1" applyAlignment="1">
      <alignment horizontal="center" vertical="center" wrapText="1"/>
    </xf>
    <xf fontId="64" fillId="25" borderId="30" numFmtId="165" xfId="716" applyFont="1" applyFill="1" applyBorder="1" applyAlignment="1">
      <alignment horizontal="right" vertical="center" wrapText="1"/>
    </xf>
    <xf fontId="64" fillId="25" borderId="58" numFmtId="0" xfId="395" applyNumberFormat="1" applyFont="1" applyFill="1" applyBorder="1" applyAlignment="1">
      <alignment horizontal="center" wrapText="1"/>
    </xf>
    <xf fontId="64" fillId="25" borderId="56" numFmtId="0" xfId="395" applyNumberFormat="1" applyFont="1" applyFill="1" applyBorder="1" applyAlignment="1">
      <alignment horizontal="center" wrapText="1"/>
    </xf>
    <xf fontId="64" fillId="25" borderId="45" numFmtId="0" xfId="395" applyNumberFormat="1" applyFont="1" applyFill="1" applyBorder="1" applyAlignment="1">
      <alignment horizontal="center" wrapText="1"/>
    </xf>
    <xf fontId="36" fillId="31" borderId="16" numFmtId="0" xfId="739" applyFont="1" applyFill="1" applyBorder="1" applyAlignment="1">
      <alignment horizontal="centerContinuous" vertical="center"/>
    </xf>
    <xf fontId="57" fillId="31" borderId="16" numFmtId="49" xfId="739" applyNumberFormat="1" applyFont="1" applyFill="1" applyBorder="1" applyAlignment="1">
      <alignment horizontal="centerContinuous" vertical="center"/>
    </xf>
    <xf fontId="58" fillId="25" borderId="18" numFmtId="3" xfId="395" applyNumberFormat="1" applyFont="1" applyFill="1" applyBorder="1" applyAlignment="1">
      <alignment horizontal="center" vertical="center" wrapText="1"/>
    </xf>
    <xf fontId="58" fillId="25" borderId="18" numFmtId="0" xfId="395" applyNumberFormat="1" applyFont="1" applyFill="1" applyBorder="1" applyAlignment="1">
      <alignment horizontal="centerContinuous" vertical="center" wrapText="1"/>
    </xf>
    <xf fontId="60" fillId="25" borderId="18" numFmtId="165" xfId="716" applyFont="1" applyFill="1" applyBorder="1" applyAlignment="1">
      <alignment horizontal="right" vertical="center" wrapText="1"/>
    </xf>
    <xf fontId="58" fillId="25" borderId="0" numFmtId="3" xfId="395" applyNumberFormat="1" applyFont="1" applyFill="1" applyBorder="1" applyAlignment="1">
      <alignment horizontal="center" vertical="center" wrapText="1"/>
    </xf>
    <xf fontId="60" fillId="25" borderId="0" numFmtId="165" xfId="716" applyFont="1" applyFill="1" applyBorder="1" applyAlignment="1">
      <alignment horizontal="right" vertical="center" wrapText="1"/>
    </xf>
    <xf fontId="58" fillId="25" borderId="19" numFmtId="3" xfId="395" applyNumberFormat="1" applyFont="1" applyFill="1" applyBorder="1" applyAlignment="1">
      <alignment horizontal="center" vertical="center" wrapText="1"/>
    </xf>
    <xf fontId="58" fillId="25" borderId="19" numFmtId="0" xfId="395" applyNumberFormat="1" applyFont="1" applyFill="1" applyBorder="1" applyAlignment="1">
      <alignment horizontal="center" vertical="center" wrapText="1"/>
    </xf>
    <xf fontId="58" fillId="25" borderId="19" numFmtId="0" xfId="395" applyNumberFormat="1" applyFont="1" applyFill="1" applyBorder="1" applyAlignment="1">
      <alignment horizontal="centerContinuous" vertical="center" wrapText="1"/>
    </xf>
    <xf fontId="60" fillId="25" borderId="19" numFmtId="165" xfId="716" applyFont="1" applyFill="1" applyBorder="1" applyAlignment="1">
      <alignment horizontal="right" vertical="center" wrapText="1"/>
    </xf>
    <xf fontId="58" fillId="25" borderId="0" numFmtId="2" xfId="0" applyNumberFormat="1" applyFont="1" applyFill="1" applyBorder="1" applyAlignment="1">
      <alignment horizontal="left" vertical="center" wrapText="1"/>
    </xf>
    <xf fontId="58" fillId="25" borderId="0" numFmtId="4" xfId="0" applyFont="1" applyFill="1" applyBorder="1" applyAlignment="1">
      <alignment horizontal="center" vertical="center" wrapText="1"/>
    </xf>
    <xf fontId="60" fillId="25" borderId="20" numFmtId="165" xfId="716" applyFont="1" applyFill="1" applyBorder="1" applyAlignment="1">
      <alignment horizontal="right" vertical="center" wrapText="1"/>
    </xf>
    <xf fontId="58" fillId="0" borderId="19" numFmtId="4" xfId="0" applyFont="1" applyBorder="1" applyAlignment="1">
      <alignment vertical="center"/>
    </xf>
    <xf fontId="64" fillId="25" borderId="26" numFmtId="169" xfId="915" applyNumberFormat="1" applyFont="1" applyFill="1" applyBorder="1" applyAlignment="1">
      <alignment vertical="center"/>
    </xf>
    <xf fontId="102" fillId="0" borderId="16" numFmtId="0" xfId="922" applyFont="1" applyBorder="1" applyAlignment="1">
      <alignment horizontal="center" vertical="center"/>
    </xf>
    <xf fontId="102" fillId="0" borderId="1" numFmtId="0" xfId="932" applyFont="1" applyBorder="1" applyAlignment="1">
      <alignment horizontal="center" vertical="center"/>
    </xf>
    <xf fontId="58" fillId="25" borderId="16" numFmtId="0" xfId="915" applyFont="1" applyFill="1" applyBorder="1" applyAlignment="1">
      <alignment horizontal="center" vertical="center"/>
    </xf>
    <xf fontId="102" fillId="0" borderId="16" numFmtId="0" xfId="934" applyFont="1" applyBorder="1" applyAlignment="1">
      <alignment horizontal="center" vertical="center"/>
    </xf>
    <xf fontId="102" fillId="0" borderId="16" numFmtId="0" xfId="933" applyFont="1" applyBorder="1" applyAlignment="1">
      <alignment horizontal="center" vertical="center"/>
    </xf>
    <xf fontId="102" fillId="0" borderId="16" numFmtId="0" xfId="924" applyFont="1" applyBorder="1" applyAlignment="1">
      <alignment horizontal="center" vertical="center"/>
    </xf>
    <xf fontId="102" fillId="0" borderId="16" numFmtId="4" xfId="0" applyFont="1" applyBorder="1" applyAlignment="1">
      <alignment horizontal="center" vertical="center"/>
    </xf>
    <xf fontId="102" fillId="0" borderId="16" numFmtId="0" xfId="935" applyFont="1" applyBorder="1" applyAlignment="1">
      <alignment horizontal="center" vertical="center"/>
    </xf>
    <xf fontId="102" fillId="0" borderId="16" numFmtId="0" xfId="936" applyFont="1" applyBorder="1" applyAlignment="1">
      <alignment horizontal="center" vertical="center"/>
    </xf>
    <xf fontId="58" fillId="25" borderId="46" numFmtId="0" xfId="915" applyFont="1" applyFill="1" applyBorder="1" applyAlignment="1">
      <alignment horizontal="center" vertical="center"/>
    </xf>
    <xf fontId="58" fillId="25" borderId="0" numFmtId="4" xfId="0" applyFont="1" applyFill="1" applyBorder="1" applyAlignment="1">
      <alignment vertical="center"/>
    </xf>
    <xf fontId="58" fillId="0" borderId="15" numFmtId="4" xfId="0" applyFont="1" applyBorder="1" applyAlignment="1">
      <alignment vertical="center"/>
    </xf>
    <xf fontId="58" fillId="25" borderId="0" numFmtId="4" xfId="395" applyFont="1" applyFill="1" applyBorder="1" applyAlignment="1">
      <alignment vertical="center"/>
    </xf>
    <xf fontId="89" fillId="27" borderId="0" numFmtId="0" xfId="915" applyFont="1" applyFill="1" applyAlignment="1">
      <alignment horizontal="left" vertical="center" wrapText="1"/>
    </xf>
    <xf fontId="89" fillId="27" borderId="0" numFmtId="10" xfId="915" applyNumberFormat="1" applyFont="1" applyFill="1" applyAlignment="1">
      <alignment horizontal="center" vertical="center"/>
    </xf>
    <xf fontId="89" fillId="27" borderId="0" numFmtId="0" xfId="915" applyFont="1" applyFill="1" applyAlignment="1">
      <alignment horizontal="center" vertical="center"/>
    </xf>
    <xf fontId="85" fillId="28" borderId="0" numFmtId="0" xfId="915" applyFont="1" applyFill="1" applyAlignment="1">
      <alignment horizontal="left" vertical="center"/>
    </xf>
    <xf fontId="85" fillId="28" borderId="0" numFmtId="0" xfId="915" applyFont="1" applyFill="1" applyAlignment="1">
      <alignment horizontal="center" vertical="center"/>
    </xf>
    <xf fontId="89" fillId="27" borderId="0" numFmtId="164" xfId="915" applyNumberFormat="1" applyFont="1" applyFill="1" applyAlignment="1">
      <alignment horizontal="center" vertical="center"/>
    </xf>
    <xf fontId="102" fillId="27" borderId="0" numFmtId="17" xfId="915" applyNumberFormat="1" applyFont="1" applyFill="1" applyAlignment="1">
      <alignment horizontal="center" vertical="center" wrapText="1"/>
    </xf>
    <xf fontId="102" fillId="27" borderId="0" numFmtId="0" xfId="915" applyFont="1" applyFill="1" applyAlignment="1">
      <alignment horizontal="left" vertical="center"/>
    </xf>
    <xf fontId="97" fillId="27" borderId="0" numFmtId="49" xfId="915" applyNumberFormat="1" applyFont="1" applyFill="1" applyAlignment="1">
      <alignment horizontal="center" vertical="center"/>
    </xf>
    <xf fontId="58" fillId="0" borderId="23" numFmtId="4" xfId="395" applyFont="1" applyBorder="1" applyAlignment="1">
      <alignment horizontal="left" vertical="center" wrapText="1"/>
    </xf>
    <xf fontId="58" fillId="0" borderId="19" numFmtId="4" xfId="395" applyFont="1" applyBorder="1" applyAlignment="1">
      <alignment horizontal="left" vertical="center" wrapText="1"/>
    </xf>
    <xf fontId="58" fillId="0" borderId="27" numFmtId="4" xfId="395" applyFont="1" applyBorder="1" applyAlignment="1">
      <alignment horizontal="left" vertical="center" wrapText="1"/>
    </xf>
    <xf fontId="58" fillId="0" borderId="20" numFmtId="4" xfId="395" applyFont="1" applyBorder="1" applyAlignment="1">
      <alignment horizontal="left" vertical="center" wrapText="1"/>
    </xf>
    <xf fontId="58" fillId="0" borderId="0" numFmtId="4" xfId="395" applyFont="1" applyBorder="1" applyAlignment="1">
      <alignment horizontal="left" vertical="center" wrapText="1"/>
    </xf>
    <xf fontId="58" fillId="0" borderId="21" numFmtId="4" xfId="395" applyFont="1" applyBorder="1" applyAlignment="1">
      <alignment horizontal="left" vertical="center" wrapText="1"/>
    </xf>
    <xf fontId="36" fillId="0" borderId="16" numFmtId="4" xfId="0" applyFont="1" applyBorder="1" applyAlignment="1">
      <alignment horizontal="center" vertical="center"/>
    </xf>
    <xf fontId="63" fillId="0" borderId="22" numFmtId="4" xfId="395" applyFont="1" applyBorder="1" applyAlignment="1">
      <alignment horizontal="center" vertical="center"/>
    </xf>
    <xf fontId="63" fillId="0" borderId="17" numFmtId="4" xfId="395" applyFont="1" applyBorder="1" applyAlignment="1">
      <alignment horizontal="center" vertical="center"/>
    </xf>
    <xf fontId="64" fillId="0" borderId="16" numFmtId="4" xfId="395" applyFont="1" applyBorder="1" applyAlignment="1">
      <alignment horizontal="center" vertical="center"/>
    </xf>
    <xf fontId="64" fillId="0" borderId="16" numFmtId="10" xfId="493" applyNumberFormat="1" applyFont="1" applyFill="1" applyBorder="1" applyAlignment="1">
      <alignment horizontal="center" vertical="center"/>
    </xf>
    <xf fontId="58" fillId="0" borderId="0" numFmtId="4" xfId="395" applyFont="1" applyBorder="1" applyAlignment="1">
      <alignment horizontal="center" vertical="center"/>
    </xf>
    <xf fontId="97" fillId="25" borderId="0" numFmtId="169" xfId="915" applyNumberFormat="1" applyFont="1" applyFill="1" applyAlignment="1">
      <alignment horizontal="left" vertical="center"/>
    </xf>
    <xf fontId="61" fillId="25" borderId="0" numFmtId="169" xfId="915" applyNumberFormat="1" applyFont="1" applyFill="1" applyAlignment="1">
      <alignment horizontal="left" vertical="center"/>
    </xf>
    <xf fontId="58" fillId="0" borderId="22" numFmtId="4" xfId="395" applyFont="1" applyBorder="1" applyAlignment="1">
      <alignment horizontal="left" vertical="center"/>
    </xf>
    <xf fontId="58" fillId="0" borderId="26" numFmtId="4" xfId="395" applyFont="1" applyBorder="1" applyAlignment="1">
      <alignment horizontal="left" vertical="center"/>
    </xf>
    <xf fontId="58" fillId="0" borderId="17" numFmtId="4" xfId="395" applyFont="1" applyBorder="1" applyAlignment="1">
      <alignment horizontal="left" vertical="center"/>
    </xf>
    <xf fontId="58" fillId="25" borderId="16" numFmtId="4" xfId="0" applyFont="1" applyFill="1" applyBorder="1" applyAlignment="1">
      <alignment horizontal="center" vertical="center"/>
    </xf>
    <xf fontId="58" fillId="25" borderId="22" numFmtId="4" xfId="0" applyFont="1" applyFill="1" applyBorder="1" applyAlignment="1">
      <alignment horizontal="center" vertical="center"/>
    </xf>
    <xf fontId="58" fillId="27" borderId="27" numFmtId="10" xfId="0" applyNumberFormat="1" applyFont="1" applyFill="1" applyBorder="1" applyAlignment="1">
      <alignment horizontal="center" vertical="center"/>
    </xf>
    <xf fontId="58" fillId="27" borderId="25" numFmtId="10" xfId="0" applyNumberFormat="1" applyFont="1" applyFill="1" applyBorder="1" applyAlignment="1">
      <alignment horizontal="center" vertical="center"/>
    </xf>
    <xf fontId="58" fillId="0" borderId="22" numFmtId="4" xfId="395" applyFont="1" applyBorder="1" applyAlignment="1">
      <alignment horizontal="left" vertical="center" wrapText="1"/>
    </xf>
    <xf fontId="58" fillId="0" borderId="26" numFmtId="4" xfId="395" applyFont="1" applyBorder="1" applyAlignment="1">
      <alignment horizontal="left" vertical="center" wrapText="1"/>
    </xf>
    <xf fontId="58" fillId="0" borderId="17" numFmtId="4" xfId="395" applyFont="1" applyBorder="1" applyAlignment="1">
      <alignment horizontal="left" vertical="center" wrapText="1"/>
    </xf>
    <xf fontId="60" fillId="0" borderId="22" numFmtId="4" xfId="395" applyFont="1" applyBorder="1" applyAlignment="1">
      <alignment horizontal="center" vertical="center"/>
    </xf>
    <xf fontId="60" fillId="0" borderId="26" numFmtId="4" xfId="395" applyFont="1" applyBorder="1" applyAlignment="1">
      <alignment horizontal="center" vertical="center"/>
    </xf>
    <xf fontId="60" fillId="0" borderId="17" numFmtId="4" xfId="395" applyFont="1" applyBorder="1" applyAlignment="1">
      <alignment horizontal="center" vertical="center"/>
    </xf>
    <xf fontId="64" fillId="0" borderId="16" numFmtId="4" xfId="395" applyFont="1" applyBorder="1" applyAlignment="1">
      <alignment horizontal="center" vertical="center" wrapText="1"/>
    </xf>
    <xf fontId="58" fillId="0" borderId="16" numFmtId="4" xfId="395" applyFont="1" applyBorder="1" applyAlignment="1">
      <alignment horizontal="center" vertical="center" wrapText="1"/>
    </xf>
    <xf fontId="58" fillId="25" borderId="0" numFmtId="0" xfId="395" applyNumberFormat="1" applyFont="1" applyFill="1" applyBorder="1" applyAlignment="1">
      <alignment horizontal="left" vertical="center"/>
    </xf>
    <xf fontId="65" fillId="0" borderId="0" numFmtId="4" xfId="395" applyFont="1" applyBorder="1" applyAlignment="1">
      <alignment horizontal="left" vertical="center"/>
    </xf>
    <xf fontId="58" fillId="0" borderId="19" numFmtId="165" xfId="716" applyFont="1" applyFill="1" applyBorder="1" applyAlignment="1">
      <alignment horizontal="center" vertical="center"/>
    </xf>
    <xf fontId="58" fillId="0" borderId="23" numFmtId="4" xfId="395" applyFont="1" applyBorder="1" applyAlignment="1">
      <alignment horizontal="center" vertical="center"/>
    </xf>
    <xf fontId="58" fillId="0" borderId="19" numFmtId="4" xfId="395" applyFont="1" applyBorder="1" applyAlignment="1">
      <alignment horizontal="center" vertical="center"/>
    </xf>
    <xf fontId="58" fillId="0" borderId="27" numFmtId="4" xfId="395" applyFont="1" applyBorder="1" applyAlignment="1">
      <alignment horizontal="center" vertical="center"/>
    </xf>
    <xf fontId="58" fillId="0" borderId="23" numFmtId="10" xfId="395" applyNumberFormat="1" applyFont="1" applyBorder="1" applyAlignment="1">
      <alignment horizontal="left" vertical="center"/>
    </xf>
    <xf fontId="58" fillId="0" borderId="20" numFmtId="10" xfId="395" applyNumberFormat="1" applyFont="1" applyBorder="1" applyAlignment="1">
      <alignment horizontal="left" vertical="center"/>
    </xf>
    <xf fontId="58" fillId="0" borderId="24" numFmtId="10" xfId="395" applyNumberFormat="1" applyFont="1" applyBorder="1" applyAlignment="1">
      <alignment horizontal="left" vertical="center"/>
    </xf>
    <xf fontId="58" fillId="0" borderId="27" numFmtId="10" xfId="395" applyNumberFormat="1" applyFont="1" applyBorder="1" applyAlignment="1">
      <alignment horizontal="center" vertical="center"/>
    </xf>
    <xf fontId="58" fillId="0" borderId="21" numFmtId="10" xfId="395" applyNumberFormat="1" applyFont="1" applyBorder="1" applyAlignment="1">
      <alignment horizontal="center" vertical="center"/>
    </xf>
    <xf fontId="58" fillId="0" borderId="25" numFmtId="10" xfId="395" applyNumberFormat="1" applyFont="1" applyBorder="1" applyAlignment="1">
      <alignment horizontal="center" vertical="center"/>
    </xf>
    <xf fontId="58" fillId="0" borderId="24" numFmtId="4" xfId="395" applyFont="1" applyBorder="1" applyAlignment="1">
      <alignment horizontal="left" vertical="center" wrapText="1"/>
    </xf>
    <xf fontId="58" fillId="0" borderId="15" numFmtId="4" xfId="395" applyFont="1" applyBorder="1" applyAlignment="1">
      <alignment horizontal="left" vertical="center" wrapText="1"/>
    </xf>
    <xf fontId="58" fillId="0" borderId="25" numFmtId="4" xfId="395" applyFont="1" applyBorder="1" applyAlignment="1">
      <alignment horizontal="left" vertical="center" wrapText="1"/>
    </xf>
    <xf fontId="58" fillId="0" borderId="20" numFmtId="4" xfId="395" applyFont="1" applyBorder="1" applyAlignment="1">
      <alignment horizontal="center" vertical="center" wrapText="1"/>
    </xf>
    <xf fontId="58" fillId="0" borderId="0" numFmtId="4" xfId="395" applyFont="1" applyBorder="1" applyAlignment="1">
      <alignment horizontal="center" vertical="center" wrapText="1"/>
    </xf>
    <xf fontId="58" fillId="0" borderId="21" numFmtId="4" xfId="395" applyFont="1" applyBorder="1" applyAlignment="1">
      <alignment horizontal="center" vertical="center" wrapText="1"/>
    </xf>
    <xf fontId="58" fillId="0" borderId="24" numFmtId="4" xfId="395" applyFont="1" applyBorder="1" applyAlignment="1">
      <alignment horizontal="center" vertical="center" wrapText="1"/>
    </xf>
    <xf fontId="58" fillId="0" borderId="15" numFmtId="4" xfId="395" applyFont="1" applyBorder="1" applyAlignment="1">
      <alignment horizontal="center" vertical="center" wrapText="1"/>
    </xf>
    <xf fontId="58" fillId="0" borderId="25" numFmtId="4" xfId="395" applyFont="1" applyBorder="1" applyAlignment="1">
      <alignment horizontal="center" vertical="center" wrapText="1"/>
    </xf>
    <xf fontId="58" fillId="0" borderId="23" numFmtId="4" xfId="395" applyFont="1" applyBorder="1" applyAlignment="1">
      <alignment horizontal="center" vertical="center" wrapText="1"/>
    </xf>
    <xf fontId="58" fillId="0" borderId="19" numFmtId="4" xfId="395" applyFont="1" applyBorder="1" applyAlignment="1">
      <alignment horizontal="center" vertical="center" wrapText="1"/>
    </xf>
    <xf fontId="58" fillId="0" borderId="27" numFmtId="4" xfId="395" applyFont="1" applyBorder="1" applyAlignment="1">
      <alignment horizontal="center" vertical="center" wrapText="1"/>
    </xf>
    <xf fontId="64" fillId="0" borderId="16" numFmtId="3" xfId="395" applyNumberFormat="1" applyFont="1" applyBorder="1" applyAlignment="1">
      <alignment horizontal="center" vertical="center"/>
    </xf>
    <xf fontId="64" fillId="0" borderId="16" numFmtId="3" xfId="395" applyNumberFormat="1" applyFont="1" applyBorder="1" applyAlignment="1">
      <alignment horizontal="center" vertical="center" wrapText="1"/>
    </xf>
    <xf fontId="58" fillId="0" borderId="16" numFmtId="3" xfId="395" applyNumberFormat="1" applyFont="1" applyBorder="1" applyAlignment="1">
      <alignment horizontal="center" vertical="center" wrapText="1"/>
    </xf>
    <xf fontId="58" fillId="0" borderId="22" numFmtId="4" xfId="0" applyFont="1" applyBorder="1" applyAlignment="1">
      <alignment horizontal="center" vertical="center"/>
    </xf>
    <xf fontId="58" fillId="0" borderId="17" numFmtId="4" xfId="0" applyFont="1" applyBorder="1" applyAlignment="1">
      <alignment horizontal="center" vertical="center"/>
    </xf>
    <xf fontId="64" fillId="0" borderId="0" numFmtId="4" xfId="395" applyFont="1" applyBorder="1" applyAlignment="1">
      <alignment horizontal="center" vertical="center"/>
    </xf>
    <xf fontId="64" fillId="0" borderId="21" numFmtId="4" xfId="395" applyFont="1" applyBorder="1" applyAlignment="1">
      <alignment horizontal="center" vertical="center"/>
    </xf>
    <xf fontId="58" fillId="0" borderId="16" numFmtId="4" xfId="0" applyFont="1" applyBorder="1" applyAlignment="1">
      <alignment horizontal="left" vertical="center" wrapText="1"/>
    </xf>
    <xf fontId="58" fillId="0" borderId="0" numFmtId="4" xfId="395" applyFont="1" applyBorder="1" applyAlignment="1">
      <alignment vertical="center"/>
    </xf>
    <xf fontId="64" fillId="0" borderId="22" numFmtId="4" xfId="395" applyFont="1" applyBorder="1" applyAlignment="1">
      <alignment horizontal="center" vertical="center"/>
    </xf>
    <xf fontId="64" fillId="0" borderId="26" numFmtId="4" xfId="395" applyFont="1" applyBorder="1" applyAlignment="1">
      <alignment horizontal="center" vertical="center"/>
    </xf>
    <xf fontId="64" fillId="0" borderId="17" numFmtId="4" xfId="395" applyFont="1" applyBorder="1" applyAlignment="1">
      <alignment horizontal="center" vertical="center"/>
    </xf>
    <xf fontId="64" fillId="0" borderId="16" numFmtId="4" xfId="0" applyFont="1" applyBorder="1" applyAlignment="1">
      <alignment horizontal="center" vertical="center"/>
    </xf>
    <xf fontId="64" fillId="0" borderId="22" numFmtId="4" xfId="395" applyFont="1" applyBorder="1" applyAlignment="1">
      <alignment horizontal="center" vertical="center" wrapText="1"/>
    </xf>
    <xf fontId="64" fillId="0" borderId="19" numFmtId="4" xfId="395" applyFont="1" applyBorder="1" applyAlignment="1">
      <alignment horizontal="center" vertical="center"/>
    </xf>
    <xf fontId="64" fillId="0" borderId="27" numFmtId="4" xfId="395" applyFont="1" applyBorder="1" applyAlignment="1">
      <alignment horizontal="center" vertical="center"/>
    </xf>
    <xf fontId="57" fillId="0" borderId="23" numFmtId="4" xfId="0" applyFont="1" applyBorder="1" applyAlignment="1">
      <alignment horizontal="center" vertical="center"/>
    </xf>
    <xf fontId="57" fillId="0" borderId="19" numFmtId="4" xfId="0" applyFont="1" applyBorder="1" applyAlignment="1">
      <alignment horizontal="center" vertical="center"/>
    </xf>
    <xf fontId="57" fillId="0" borderId="27" numFmtId="4" xfId="0" applyFont="1" applyBorder="1" applyAlignment="1">
      <alignment horizontal="center" vertical="center"/>
    </xf>
    <xf fontId="61" fillId="0" borderId="20" numFmtId="0" xfId="0" applyNumberFormat="1" applyFont="1" applyBorder="1" applyAlignment="1">
      <alignment horizontal="left" vertical="center" wrapText="1"/>
    </xf>
    <xf fontId="61" fillId="0" borderId="0" numFmtId="0" xfId="0" applyNumberFormat="1" applyFont="1" applyBorder="1" applyAlignment="1">
      <alignment horizontal="left" vertical="center" wrapText="1"/>
    </xf>
    <xf fontId="61" fillId="0" borderId="21" numFmtId="0" xfId="0" applyNumberFormat="1" applyFont="1" applyBorder="1" applyAlignment="1">
      <alignment horizontal="left" vertical="center" wrapText="1"/>
    </xf>
    <xf fontId="60" fillId="0" borderId="20" numFmtId="0" xfId="0" applyNumberFormat="1" applyFont="1" applyBorder="1" applyAlignment="1">
      <alignment vertical="center" wrapText="1"/>
    </xf>
    <xf fontId="60" fillId="0" borderId="0" numFmtId="0" xfId="0" applyNumberFormat="1" applyFont="1" applyBorder="1" applyAlignment="1">
      <alignment vertical="center" wrapText="1"/>
    </xf>
    <xf fontId="60" fillId="0" borderId="21" numFmtId="0" xfId="0" applyNumberFormat="1" applyFont="1" applyBorder="1" applyAlignment="1">
      <alignment vertical="center" wrapText="1"/>
    </xf>
    <xf fontId="104" fillId="0" borderId="20" numFmtId="0" xfId="0" applyNumberFormat="1" applyFont="1" applyBorder="1" applyAlignment="1">
      <alignment horizontal="left" vertical="center" wrapText="1"/>
    </xf>
    <xf fontId="104" fillId="0" borderId="0" numFmtId="0" xfId="0" applyNumberFormat="1" applyFont="1" applyBorder="1" applyAlignment="1">
      <alignment horizontal="left" vertical="center" wrapText="1"/>
    </xf>
    <xf fontId="64" fillId="25" borderId="22" numFmtId="4" xfId="395" applyFont="1" applyFill="1" applyBorder="1" applyAlignment="1">
      <alignment horizontal="center" vertical="center" wrapText="1"/>
    </xf>
    <xf fontId="64" fillId="25" borderId="26" numFmtId="4" xfId="395" applyFont="1" applyFill="1" applyBorder="1" applyAlignment="1">
      <alignment horizontal="center" vertical="center" wrapText="1"/>
    </xf>
    <xf fontId="64" fillId="25" borderId="17" numFmtId="4" xfId="395" applyFont="1" applyFill="1" applyBorder="1" applyAlignment="1">
      <alignment horizontal="center" vertical="center" wrapText="1"/>
    </xf>
    <xf fontId="60" fillId="0" borderId="22" numFmtId="4" xfId="395" applyFont="1" applyBorder="1" applyAlignment="1">
      <alignment horizontal="center" vertical="center" wrapText="1"/>
    </xf>
    <xf fontId="60" fillId="0" borderId="26" numFmtId="4" xfId="395" applyFont="1" applyBorder="1" applyAlignment="1">
      <alignment horizontal="center" vertical="center" wrapText="1"/>
    </xf>
    <xf fontId="99" fillId="0" borderId="26" numFmtId="4" xfId="395" applyFont="1" applyBorder="1" applyAlignment="1">
      <alignment horizontal="left" vertical="center" wrapText="1"/>
    </xf>
    <xf fontId="99" fillId="0" borderId="17" numFmtId="4" xfId="395" applyFont="1" applyBorder="1" applyAlignment="1">
      <alignment horizontal="left" vertical="center" wrapText="1"/>
    </xf>
    <xf fontId="67" fillId="0" borderId="0" numFmtId="4" xfId="0" applyFont="1" applyBorder="1" applyAlignment="1">
      <alignment horizontal="center" vertical="center" wrapText="1"/>
    </xf>
    <xf fontId="61" fillId="0" borderId="26" numFmtId="0" xfId="0" applyNumberFormat="1" applyFont="1" applyBorder="1" applyAlignment="1">
      <alignment horizontal="center" vertical="center" wrapText="1"/>
    </xf>
    <xf fontId="61" fillId="0" borderId="17" numFmtId="0" xfId="0" applyNumberFormat="1" applyFont="1" applyBorder="1" applyAlignment="1">
      <alignment horizontal="center" vertical="center" wrapText="1"/>
    </xf>
    <xf fontId="65" fillId="0" borderId="16" numFmtId="165" xfId="716" applyFont="1" applyFill="1" applyBorder="1" applyAlignment="1" applyProtection="1">
      <alignment horizontal="center" vertical="center" wrapText="1"/>
      <protection locked="0"/>
    </xf>
    <xf fontId="65" fillId="0" borderId="22" numFmtId="4" xfId="395" applyFont="1" applyBorder="1" applyAlignment="1">
      <alignment horizontal="center" vertical="center"/>
    </xf>
    <xf fontId="65" fillId="0" borderId="26" numFmtId="4" xfId="395" applyFont="1" applyBorder="1" applyAlignment="1">
      <alignment horizontal="center" vertical="center"/>
    </xf>
    <xf fontId="65" fillId="0" borderId="17" numFmtId="4" xfId="395" applyFont="1" applyBorder="1" applyAlignment="1">
      <alignment horizontal="center" vertical="center"/>
    </xf>
    <xf fontId="61" fillId="0" borderId="22" numFmtId="165" xfId="716" applyFont="1" applyFill="1" applyBorder="1" applyAlignment="1">
      <alignment horizontal="center" vertical="center" wrapText="1"/>
    </xf>
    <xf fontId="61" fillId="0" borderId="17" numFmtId="165" xfId="716" applyFont="1" applyFill="1" applyBorder="1" applyAlignment="1">
      <alignment horizontal="center" vertical="center" wrapText="1"/>
    </xf>
    <xf fontId="62" fillId="25" borderId="22" numFmtId="165" xfId="716" applyFont="1" applyFill="1" applyBorder="1" applyAlignment="1">
      <alignment horizontal="center" vertical="center"/>
    </xf>
    <xf fontId="62" fillId="25" borderId="17" numFmtId="165" xfId="716" applyFont="1" applyFill="1" applyBorder="1" applyAlignment="1">
      <alignment horizontal="center" vertical="center"/>
    </xf>
    <xf fontId="61" fillId="0" borderId="22" numFmtId="0" xfId="0" applyNumberFormat="1" applyFont="1" applyBorder="1" applyAlignment="1">
      <alignment horizontal="center" vertical="center" wrapText="1"/>
    </xf>
    <xf fontId="65" fillId="0" borderId="18" numFmtId="4" xfId="395" applyFont="1" applyBorder="1" applyAlignment="1">
      <alignment horizontal="center" vertical="center"/>
    </xf>
    <xf fontId="65" fillId="0" borderId="13" numFmtId="4" xfId="395" applyFont="1" applyBorder="1" applyAlignment="1">
      <alignment horizontal="center" vertical="center"/>
    </xf>
    <xf fontId="102" fillId="25" borderId="22" numFmtId="17" xfId="915" applyNumberFormat="1" applyFont="1" applyFill="1" applyBorder="1" applyAlignment="1">
      <alignment horizontal="center" vertical="center" wrapText="1"/>
    </xf>
    <xf fontId="102" fillId="25" borderId="17" numFmtId="17" xfId="915" applyNumberFormat="1" applyFont="1" applyFill="1" applyBorder="1" applyAlignment="1">
      <alignment horizontal="center" vertical="center" wrapText="1"/>
    </xf>
    <xf fontId="63" fillId="0" borderId="23" numFmtId="4" xfId="395" applyFont="1" applyBorder="1" applyAlignment="1">
      <alignment horizontal="center" vertical="center" wrapText="1"/>
    </xf>
    <xf fontId="63" fillId="0" borderId="19" numFmtId="4" xfId="395" applyFont="1" applyBorder="1" applyAlignment="1">
      <alignment horizontal="center" vertical="center" wrapText="1"/>
    </xf>
    <xf fontId="65" fillId="0" borderId="18" numFmtId="1" xfId="395" applyNumberFormat="1" applyFont="1" applyBorder="1" applyAlignment="1">
      <alignment horizontal="center" vertical="center" wrapText="1"/>
    </xf>
    <xf fontId="65" fillId="0" borderId="14" numFmtId="1" xfId="395" applyNumberFormat="1" applyFont="1" applyBorder="1" applyAlignment="1">
      <alignment horizontal="center" vertical="center" wrapText="1"/>
    </xf>
    <xf fontId="65" fillId="0" borderId="13" numFmtId="1" xfId="395" applyNumberFormat="1" applyFont="1" applyBorder="1" applyAlignment="1">
      <alignment horizontal="center" vertical="center" wrapText="1"/>
    </xf>
    <xf fontId="64" fillId="0" borderId="19" numFmtId="1" xfId="395" applyNumberFormat="1" applyFont="1" applyBorder="1" applyAlignment="1">
      <alignment horizontal="center" vertical="center" wrapText="1"/>
    </xf>
    <xf fontId="64" fillId="0" borderId="0" numFmtId="1" xfId="395" applyNumberFormat="1" applyFont="1" applyBorder="1" applyAlignment="1">
      <alignment horizontal="center" vertical="center" wrapText="1"/>
    </xf>
    <xf fontId="64" fillId="0" borderId="15" numFmtId="1" xfId="395" applyNumberFormat="1" applyFont="1" applyBorder="1" applyAlignment="1">
      <alignment horizontal="center" vertical="center" wrapText="1"/>
    </xf>
    <xf fontId="65" fillId="0" borderId="16" numFmtId="1" xfId="395" applyNumberFormat="1" applyFont="1" applyBorder="1" applyAlignment="1">
      <alignment horizontal="center" vertical="center" wrapText="1"/>
    </xf>
    <xf fontId="62" fillId="0" borderId="20" numFmtId="4" xfId="0" applyFont="1" applyBorder="1" applyAlignment="1">
      <alignment horizontal="left" vertical="center" wrapText="1"/>
    </xf>
    <xf fontId="62" fillId="0" borderId="0" numFmtId="4" xfId="0" applyFont="1" applyBorder="1" applyAlignment="1">
      <alignment horizontal="left" vertical="center" wrapText="1"/>
    </xf>
    <xf fontId="62" fillId="0" borderId="21" numFmtId="4" xfId="0" applyFont="1" applyBorder="1" applyAlignment="1">
      <alignment horizontal="left" vertical="center" wrapText="1"/>
    </xf>
    <xf fontId="65" fillId="0" borderId="14" numFmtId="4" xfId="395" applyFont="1" applyBorder="1" applyAlignment="1">
      <alignment horizontal="center" vertical="center"/>
    </xf>
    <xf fontId="58" fillId="0" borderId="0" numFmtId="4" xfId="0" applyFont="1" applyBorder="1" applyAlignment="1">
      <alignment horizontal="center" vertical="center"/>
    </xf>
    <xf fontId="107" fillId="25" borderId="0" numFmtId="169" xfId="915" applyNumberFormat="1" applyFont="1" applyFill="1" applyAlignment="1">
      <alignment horizontal="left" vertical="center"/>
    </xf>
    <xf fontId="61" fillId="0" borderId="20" numFmtId="4" xfId="0" applyFont="1" applyBorder="1" applyAlignment="1">
      <alignment horizontal="left" vertical="center" wrapText="1"/>
    </xf>
    <xf fontId="61" fillId="0" borderId="0" numFmtId="4" xfId="0" applyFont="1" applyBorder="1" applyAlignment="1">
      <alignment horizontal="left" vertical="center" wrapText="1"/>
    </xf>
    <xf fontId="61" fillId="0" borderId="21" numFmtId="4" xfId="0" applyFont="1" applyBorder="1" applyAlignment="1">
      <alignment horizontal="left" vertical="center" wrapText="1"/>
    </xf>
    <xf fontId="62" fillId="27" borderId="20" numFmtId="4" xfId="0" applyFont="1" applyFill="1" applyBorder="1" applyAlignment="1">
      <alignment horizontal="left" vertical="center" wrapText="1"/>
    </xf>
    <xf fontId="62" fillId="27" borderId="0" numFmtId="4" xfId="0" applyFont="1" applyFill="1" applyBorder="1" applyAlignment="1">
      <alignment horizontal="left" vertical="center" wrapText="1"/>
    </xf>
    <xf fontId="62" fillId="27" borderId="21" numFmtId="4" xfId="0" applyFont="1" applyFill="1" applyBorder="1" applyAlignment="1">
      <alignment horizontal="left" vertical="center" wrapText="1"/>
    </xf>
    <xf fontId="105" fillId="0" borderId="15" numFmtId="0" xfId="0" applyNumberFormat="1" applyFont="1" applyBorder="1" applyAlignment="1">
      <alignment horizontal="left" vertical="center" wrapText="1"/>
    </xf>
    <xf fontId="62" fillId="0" borderId="0" numFmtId="0" xfId="0" applyNumberFormat="1" applyFont="1" applyBorder="1" applyAlignment="1">
      <alignment horizontal="left" vertical="center"/>
    </xf>
    <xf fontId="62" fillId="0" borderId="0" numFmtId="4" xfId="0" applyFont="1" applyBorder="1" applyAlignment="1">
      <alignment horizontal="center" vertical="center"/>
    </xf>
    <xf fontId="66" fillId="0" borderId="20" numFmtId="0" xfId="0" applyNumberFormat="1" applyFont="1" applyBorder="1" applyAlignment="1">
      <alignment horizontal="left" vertical="center" wrapText="1"/>
    </xf>
    <xf fontId="66" fillId="0" borderId="0" numFmtId="0" xfId="0" applyNumberFormat="1" applyFont="1" applyBorder="1" applyAlignment="1">
      <alignment horizontal="left" vertical="center" wrapText="1"/>
    </xf>
    <xf fontId="61" fillId="0" borderId="22" numFmtId="0" xfId="0" applyNumberFormat="1" applyFont="1" applyBorder="1" applyAlignment="1">
      <alignment horizontal="left" vertical="center" wrapText="1"/>
    </xf>
    <xf fontId="61" fillId="0" borderId="26" numFmtId="0" xfId="0" applyNumberFormat="1" applyFont="1" applyBorder="1" applyAlignment="1">
      <alignment horizontal="left" vertical="center" wrapText="1"/>
    </xf>
    <xf fontId="61" fillId="0" borderId="17" numFmtId="0" xfId="0" applyNumberFormat="1" applyFont="1" applyBorder="1" applyAlignment="1">
      <alignment horizontal="left" vertical="center" wrapText="1"/>
    </xf>
    <xf fontId="105" fillId="0" borderId="24" numFmtId="0" xfId="0" applyNumberFormat="1" applyFont="1" applyBorder="1" applyAlignment="1">
      <alignment horizontal="left" vertical="center" wrapText="1"/>
    </xf>
    <xf fontId="58" fillId="25" borderId="18" numFmtId="0" xfId="0" applyNumberFormat="1" applyFont="1" applyFill="1" applyBorder="1" applyAlignment="1">
      <alignment horizontal="center" vertical="center" wrapText="1"/>
    </xf>
    <xf fontId="58" fillId="25" borderId="13" numFmtId="0" xfId="0" applyNumberFormat="1" applyFont="1" applyFill="1" applyBorder="1" applyAlignment="1">
      <alignment horizontal="center" vertical="center" wrapText="1"/>
    </xf>
    <xf fontId="39" fillId="0" borderId="18" numFmtId="43" xfId="0" applyNumberFormat="1" applyFont="1" applyBorder="1" applyAlignment="1">
      <alignment horizontal="center" vertical="center"/>
    </xf>
    <xf fontId="39" fillId="0" borderId="14" numFmtId="43" xfId="0" applyNumberFormat="1" applyFont="1" applyBorder="1" applyAlignment="1">
      <alignment horizontal="center" vertical="center"/>
    </xf>
    <xf fontId="39" fillId="0" borderId="13" numFmtId="43" xfId="0" applyNumberFormat="1" applyFont="1" applyBorder="1" applyAlignment="1">
      <alignment horizontal="center" vertical="center"/>
    </xf>
    <xf fontId="58" fillId="25" borderId="22" numFmtId="0" xfId="395" applyNumberFormat="1" applyFont="1" applyFill="1" applyBorder="1" applyAlignment="1">
      <alignment horizontal="center" vertical="center" wrapText="1"/>
    </xf>
    <xf fontId="58" fillId="25" borderId="26" numFmtId="0" xfId="395" applyNumberFormat="1" applyFont="1" applyFill="1" applyBorder="1" applyAlignment="1">
      <alignment horizontal="center" vertical="center" wrapText="1"/>
    </xf>
    <xf fontId="58" fillId="25" borderId="17" numFmtId="0" xfId="395" applyNumberFormat="1" applyFont="1" applyFill="1" applyBorder="1" applyAlignment="1">
      <alignment horizontal="center" vertical="center" wrapText="1"/>
    </xf>
    <xf fontId="58" fillId="25" borderId="23" numFmtId="2" xfId="395" applyNumberFormat="1" applyFont="1" applyFill="1" applyBorder="1" applyAlignment="1">
      <alignment horizontal="center" vertical="center" wrapText="1"/>
    </xf>
    <xf fontId="58" fillId="25" borderId="19" numFmtId="2" xfId="395" applyNumberFormat="1" applyFont="1" applyFill="1" applyBorder="1" applyAlignment="1">
      <alignment horizontal="center" vertical="center" wrapText="1"/>
    </xf>
    <xf fontId="58" fillId="25" borderId="27" numFmtId="2" xfId="395" applyNumberFormat="1" applyFont="1" applyFill="1" applyBorder="1" applyAlignment="1">
      <alignment horizontal="center" vertical="center" wrapText="1"/>
    </xf>
    <xf fontId="58" fillId="25" borderId="24" numFmtId="2" xfId="395" applyNumberFormat="1" applyFont="1" applyFill="1" applyBorder="1" applyAlignment="1">
      <alignment horizontal="center" vertical="center" wrapText="1"/>
    </xf>
    <xf fontId="58" fillId="25" borderId="15" numFmtId="2" xfId="395" applyNumberFormat="1" applyFont="1" applyFill="1" applyBorder="1" applyAlignment="1">
      <alignment horizontal="center" vertical="center" wrapText="1"/>
    </xf>
    <xf fontId="58" fillId="25" borderId="25" numFmtId="2" xfId="395" applyNumberFormat="1" applyFont="1" applyFill="1" applyBorder="1" applyAlignment="1">
      <alignment horizontal="center" vertical="center" wrapText="1"/>
    </xf>
    <xf fontId="58" fillId="25" borderId="18" numFmtId="2" xfId="395" applyNumberFormat="1" applyFont="1" applyFill="1" applyBorder="1" applyAlignment="1">
      <alignment horizontal="center" vertical="center" wrapText="1"/>
    </xf>
    <xf fontId="58" fillId="25" borderId="13" numFmtId="2" xfId="395" applyNumberFormat="1" applyFont="1" applyFill="1" applyBorder="1" applyAlignment="1">
      <alignment horizontal="center" vertical="center" wrapText="1"/>
    </xf>
    <xf fontId="58" fillId="25" borderId="26" numFmtId="0" xfId="0" applyNumberFormat="1" applyFont="1" applyFill="1" applyBorder="1" applyAlignment="1">
      <alignment horizontal="center" vertical="center" wrapText="1"/>
    </xf>
    <xf fontId="58" fillId="25" borderId="17" numFmtId="0" xfId="0" applyNumberFormat="1" applyFont="1" applyFill="1" applyBorder="1" applyAlignment="1">
      <alignment horizontal="center" vertical="center" wrapText="1"/>
    </xf>
    <xf fontId="58" fillId="25" borderId="19" numFmtId="0" xfId="0" applyNumberFormat="1" applyFont="1" applyFill="1" applyBorder="1" applyAlignment="1">
      <alignment horizontal="center" vertical="center"/>
    </xf>
    <xf fontId="58" fillId="25" borderId="27" numFmtId="0" xfId="0" applyNumberFormat="1" applyFont="1" applyFill="1" applyBorder="1" applyAlignment="1">
      <alignment horizontal="center" vertical="center"/>
    </xf>
    <xf fontId="58" fillId="25" borderId="15" numFmtId="0" xfId="0" applyNumberFormat="1" applyFont="1" applyFill="1" applyBorder="1" applyAlignment="1">
      <alignment horizontal="center" vertical="center"/>
    </xf>
    <xf fontId="58" fillId="25" borderId="25" numFmtId="0" xfId="0" applyNumberFormat="1" applyFont="1" applyFill="1" applyBorder="1" applyAlignment="1">
      <alignment horizontal="center" vertical="center"/>
    </xf>
    <xf fontId="58" fillId="25" borderId="18" numFmtId="0" xfId="395" applyNumberFormat="1" applyFont="1" applyFill="1" applyBorder="1" applyAlignment="1">
      <alignment horizontal="center" vertical="center" wrapText="1"/>
    </xf>
    <xf fontId="58" fillId="25" borderId="13" numFmtId="0" xfId="395" applyNumberFormat="1" applyFont="1" applyFill="1" applyBorder="1" applyAlignment="1">
      <alignment horizontal="center" vertical="center" wrapText="1"/>
    </xf>
    <xf fontId="58" fillId="25" borderId="18" numFmtId="183" xfId="395" applyNumberFormat="1" applyFont="1" applyFill="1" applyBorder="1" applyAlignment="1">
      <alignment horizontal="center" vertical="center" wrapText="1"/>
    </xf>
    <xf fontId="58" fillId="25" borderId="13" numFmtId="183" xfId="395" applyNumberFormat="1" applyFont="1" applyFill="1" applyBorder="1" applyAlignment="1">
      <alignment horizontal="center" vertical="center" wrapText="1"/>
    </xf>
    <xf fontId="61" fillId="25" borderId="24" numFmtId="0" xfId="395" applyNumberFormat="1" applyFont="1" applyFill="1" applyBorder="1" applyAlignment="1">
      <alignment horizontal="left" vertical="center" wrapText="1"/>
    </xf>
    <xf fontId="61" fillId="25" borderId="15" numFmtId="0" xfId="395" applyNumberFormat="1" applyFont="1" applyFill="1" applyBorder="1" applyAlignment="1">
      <alignment horizontal="left" vertical="center" wrapText="1"/>
    </xf>
    <xf fontId="36" fillId="27" borderId="22" numFmtId="0" xfId="395" applyNumberFormat="1" applyFont="1" applyFill="1" applyBorder="1" applyAlignment="1">
      <alignment horizontal="left" vertical="center" wrapText="1"/>
    </xf>
    <xf fontId="36" fillId="27" borderId="26" numFmtId="0" xfId="395" applyNumberFormat="1" applyFont="1" applyFill="1" applyBorder="1" applyAlignment="1">
      <alignment horizontal="left" vertical="center" wrapText="1"/>
    </xf>
    <xf fontId="61" fillId="25" borderId="0" numFmtId="0" xfId="395" applyNumberFormat="1" applyFont="1" applyFill="1" applyBorder="1" applyAlignment="1">
      <alignment horizontal="center" vertical="center" wrapText="1"/>
    </xf>
    <xf fontId="58" fillId="34" borderId="18" numFmtId="0" xfId="0" applyNumberFormat="1" applyFont="1" applyFill="1" applyBorder="1" applyAlignment="1">
      <alignment horizontal="center" vertical="center" wrapText="1"/>
    </xf>
    <xf fontId="58" fillId="34" borderId="13" numFmtId="0" xfId="0" applyNumberFormat="1" applyFont="1" applyFill="1" applyBorder="1" applyAlignment="1">
      <alignment horizontal="center" vertical="center" wrapText="1"/>
    </xf>
    <xf fontId="58" fillId="25" borderId="16" numFmtId="0" xfId="0" applyNumberFormat="1" applyFont="1" applyFill="1" applyBorder="1" applyAlignment="1">
      <alignment horizontal="center" vertical="center" wrapText="1"/>
    </xf>
    <xf fontId="58" fillId="25" borderId="16" numFmtId="165" xfId="716" applyFont="1" applyFill="1" applyBorder="1" applyAlignment="1">
      <alignment horizontal="center" vertical="center" wrapText="1"/>
    </xf>
    <xf fontId="58" fillId="25" borderId="23" numFmtId="0" xfId="0" applyNumberFormat="1" applyFont="1" applyFill="1" applyBorder="1" applyAlignment="1">
      <alignment horizontal="center" vertical="center" wrapText="1"/>
    </xf>
    <xf fontId="58" fillId="25" borderId="27" numFmtId="0" xfId="0" applyNumberFormat="1" applyFont="1" applyFill="1" applyBorder="1" applyAlignment="1">
      <alignment horizontal="center" vertical="center" wrapText="1"/>
    </xf>
    <xf fontId="58" fillId="27" borderId="16" numFmtId="4" xfId="0" applyFont="1" applyFill="1" applyBorder="1" applyAlignment="1">
      <alignment horizontal="center" vertical="center" wrapText="1"/>
    </xf>
    <xf fontId="58" fillId="25" borderId="22" numFmtId="2" xfId="0" applyNumberFormat="1" applyFont="1" applyFill="1" applyBorder="1" applyAlignment="1">
      <alignment horizontal="center" vertical="center" wrapText="1"/>
    </xf>
    <xf fontId="58" fillId="25" borderId="26" numFmtId="2" xfId="0" applyNumberFormat="1" applyFont="1" applyFill="1" applyBorder="1" applyAlignment="1">
      <alignment horizontal="center" vertical="center" wrapText="1"/>
    </xf>
    <xf fontId="58" fillId="25" borderId="17" numFmtId="2" xfId="0" applyNumberFormat="1" applyFont="1" applyFill="1" applyBorder="1" applyAlignment="1">
      <alignment horizontal="center" vertical="center" wrapText="1"/>
    </xf>
    <xf fontId="39" fillId="0" borderId="22" numFmtId="43" xfId="0" applyNumberFormat="1" applyFont="1" applyBorder="1" applyAlignment="1">
      <alignment horizontal="center" vertical="center" wrapText="1"/>
    </xf>
    <xf fontId="39" fillId="0" borderId="17" numFmtId="43" xfId="0" applyNumberFormat="1" applyFont="1" applyBorder="1" applyAlignment="1">
      <alignment horizontal="center" vertical="center" wrapText="1"/>
    </xf>
    <xf fontId="39" fillId="0" borderId="22" numFmtId="43" xfId="0" applyNumberFormat="1" applyFont="1" applyBorder="1" applyAlignment="1">
      <alignment horizontal="center" vertical="center"/>
    </xf>
    <xf fontId="39" fillId="0" borderId="17" numFmtId="43" xfId="0" applyNumberFormat="1" applyFont="1" applyBorder="1" applyAlignment="1">
      <alignment horizontal="center" vertical="center"/>
    </xf>
    <xf fontId="64" fillId="25" borderId="22" numFmtId="0" xfId="395" applyNumberFormat="1" applyFont="1" applyFill="1" applyBorder="1" applyAlignment="1">
      <alignment horizontal="center" wrapText="1"/>
    </xf>
    <xf fontId="64" fillId="25" borderId="26" numFmtId="0" xfId="395" applyNumberFormat="1" applyFont="1" applyFill="1" applyBorder="1" applyAlignment="1">
      <alignment horizontal="center" wrapText="1"/>
    </xf>
    <xf fontId="64" fillId="25" borderId="17" numFmtId="0" xfId="395" applyNumberFormat="1" applyFont="1" applyFill="1" applyBorder="1" applyAlignment="1">
      <alignment horizontal="center" wrapText="1"/>
    </xf>
    <xf fontId="106" fillId="0" borderId="20" numFmtId="0" xfId="395" applyNumberFormat="1" applyFont="1" applyBorder="1" applyAlignment="1">
      <alignment horizontal="left" vertical="center" wrapText="1"/>
    </xf>
    <xf fontId="106" fillId="0" borderId="0" numFmtId="0" xfId="395" applyNumberFormat="1" applyFont="1" applyBorder="1" applyAlignment="1">
      <alignment horizontal="left" vertical="center" wrapText="1"/>
    </xf>
    <xf fontId="65" fillId="0" borderId="16" numFmtId="0" xfId="395" applyNumberFormat="1" applyFont="1" applyBorder="1" applyAlignment="1">
      <alignment horizontal="center" vertical="center" wrapText="1"/>
    </xf>
    <xf fontId="65" fillId="0" borderId="23" numFmtId="0" xfId="395" applyNumberFormat="1" applyFont="1" applyBorder="1" applyAlignment="1">
      <alignment horizontal="center" vertical="center" wrapText="1"/>
    </xf>
    <xf fontId="65" fillId="0" borderId="19" numFmtId="0" xfId="395" applyNumberFormat="1" applyFont="1" applyBorder="1" applyAlignment="1">
      <alignment horizontal="center" vertical="center" wrapText="1"/>
    </xf>
    <xf fontId="65" fillId="0" borderId="27" numFmtId="0" xfId="395" applyNumberFormat="1" applyFont="1" applyBorder="1" applyAlignment="1">
      <alignment horizontal="center" vertical="center" wrapText="1"/>
    </xf>
    <xf fontId="65" fillId="0" borderId="24" numFmtId="0" xfId="395" applyNumberFormat="1" applyFont="1" applyBorder="1" applyAlignment="1">
      <alignment horizontal="center" vertical="center" wrapText="1"/>
    </xf>
    <xf fontId="65" fillId="0" borderId="15" numFmtId="0" xfId="395" applyNumberFormat="1" applyFont="1" applyBorder="1" applyAlignment="1">
      <alignment horizontal="center" vertical="center" wrapText="1"/>
    </xf>
    <xf fontId="65" fillId="0" borderId="25" numFmtId="0" xfId="395" applyNumberFormat="1" applyFont="1" applyBorder="1" applyAlignment="1">
      <alignment horizontal="center" vertical="center" wrapText="1"/>
    </xf>
    <xf fontId="65" fillId="25" borderId="16" numFmtId="0" xfId="716" applyNumberFormat="1" applyFont="1" applyFill="1" applyBorder="1" applyAlignment="1" applyProtection="1">
      <alignment horizontal="center" vertical="center" wrapText="1"/>
      <protection locked="0"/>
    </xf>
    <xf fontId="61" fillId="31" borderId="22" numFmtId="0" xfId="395" applyNumberFormat="1" applyFont="1" applyFill="1" applyBorder="1" applyAlignment="1">
      <alignment horizontal="center" vertical="center" wrapText="1"/>
    </xf>
    <xf fontId="61" fillId="31" borderId="26" numFmtId="0" xfId="395" applyNumberFormat="1" applyFont="1" applyFill="1" applyBorder="1" applyAlignment="1">
      <alignment horizontal="center" vertical="center" wrapText="1"/>
    </xf>
    <xf fontId="61" fillId="31" borderId="17" numFmtId="0" xfId="395" applyNumberFormat="1" applyFont="1" applyFill="1" applyBorder="1" applyAlignment="1">
      <alignment horizontal="center" vertical="center" wrapText="1"/>
    </xf>
    <xf fontId="106" fillId="0" borderId="24" numFmtId="0" xfId="395" applyNumberFormat="1" applyFont="1" applyBorder="1" applyAlignment="1">
      <alignment horizontal="left" vertical="center" wrapText="1"/>
    </xf>
    <xf fontId="106" fillId="0" borderId="15" numFmtId="0" xfId="395" applyNumberFormat="1" applyFont="1" applyBorder="1" applyAlignment="1">
      <alignment horizontal="left" vertical="center" wrapText="1"/>
    </xf>
    <xf fontId="65" fillId="0" borderId="18" numFmtId="0" xfId="395" applyNumberFormat="1" applyFont="1" applyBorder="1" applyAlignment="1">
      <alignment horizontal="center" vertical="center" wrapText="1"/>
    </xf>
    <xf fontId="65" fillId="0" borderId="13" numFmtId="0" xfId="395" applyNumberFormat="1" applyFont="1" applyBorder="1" applyAlignment="1">
      <alignment horizontal="center" vertical="center" wrapText="1"/>
    </xf>
    <xf fontId="104" fillId="0" borderId="23" numFmtId="0" xfId="395" applyNumberFormat="1" applyFont="1" applyBorder="1" applyAlignment="1">
      <alignment horizontal="center" vertical="center" wrapText="1"/>
    </xf>
    <xf fontId="104" fillId="0" borderId="19" numFmtId="0" xfId="395" applyNumberFormat="1" applyFont="1" applyBorder="1" applyAlignment="1">
      <alignment horizontal="center" vertical="center" wrapText="1"/>
    </xf>
    <xf fontId="104" fillId="0" borderId="27" numFmtId="0" xfId="395" applyNumberFormat="1" applyFont="1" applyBorder="1" applyAlignment="1">
      <alignment horizontal="center" vertical="center" wrapText="1"/>
    </xf>
    <xf fontId="104" fillId="0" borderId="24" numFmtId="0" xfId="395" applyNumberFormat="1" applyFont="1" applyBorder="1" applyAlignment="1">
      <alignment horizontal="center" vertical="center" wrapText="1"/>
    </xf>
    <xf fontId="104" fillId="0" borderId="15" numFmtId="0" xfId="395" applyNumberFormat="1" applyFont="1" applyBorder="1" applyAlignment="1">
      <alignment horizontal="center" vertical="center" wrapText="1"/>
    </xf>
    <xf fontId="104" fillId="0" borderId="25" numFmtId="0" xfId="395" applyNumberFormat="1" applyFont="1" applyBorder="1" applyAlignment="1">
      <alignment horizontal="center" vertical="center" wrapText="1"/>
    </xf>
    <xf fontId="61" fillId="25" borderId="0" numFmtId="2" xfId="395" applyNumberFormat="1" applyFont="1" applyFill="1" applyBorder="1" applyAlignment="1">
      <alignment horizontal="center" vertical="center" wrapText="1"/>
    </xf>
    <xf fontId="61" fillId="25" borderId="27" numFmtId="0" xfId="395" applyNumberFormat="1" applyFont="1" applyFill="1" applyBorder="1" applyAlignment="1">
      <alignment horizontal="left" vertical="center"/>
    </xf>
    <xf fontId="61" fillId="25" borderId="21" numFmtId="0" xfId="395" applyNumberFormat="1" applyFont="1" applyFill="1" applyBorder="1" applyAlignment="1">
      <alignment horizontal="left" vertical="center"/>
    </xf>
    <xf fontId="61" fillId="25" borderId="20" numFmtId="0" xfId="395" applyNumberFormat="1" applyFont="1" applyFill="1" applyBorder="1" applyAlignment="1">
      <alignment horizontal="left" vertical="center" wrapText="1"/>
    </xf>
    <xf fontId="61" fillId="25" borderId="0" numFmtId="0" xfId="395" applyNumberFormat="1" applyFont="1" applyFill="1" applyBorder="1" applyAlignment="1">
      <alignment horizontal="left" vertical="center" wrapText="1"/>
    </xf>
    <xf fontId="61" fillId="31" borderId="23" numFmtId="0" xfId="395" applyNumberFormat="1" applyFont="1" applyFill="1" applyBorder="1" applyAlignment="1">
      <alignment horizontal="center" vertical="center" wrapText="1"/>
    </xf>
    <xf fontId="61" fillId="31" borderId="19" numFmtId="0" xfId="395" applyNumberFormat="1" applyFont="1" applyFill="1" applyBorder="1" applyAlignment="1">
      <alignment horizontal="center" vertical="center" wrapText="1"/>
    </xf>
    <xf fontId="61" fillId="31" borderId="27" numFmtId="0" xfId="395" applyNumberFormat="1" applyFont="1" applyFill="1" applyBorder="1" applyAlignment="1">
      <alignment horizontal="center" vertical="center" wrapText="1"/>
    </xf>
    <xf fontId="61" fillId="25" borderId="23" numFmtId="0" xfId="395" applyNumberFormat="1" applyFont="1" applyFill="1" applyBorder="1" applyAlignment="1">
      <alignment horizontal="left" vertical="center" wrapText="1"/>
    </xf>
    <xf fontId="61" fillId="25" borderId="19" numFmtId="0" xfId="395" applyNumberFormat="1" applyFont="1" applyFill="1" applyBorder="1" applyAlignment="1">
      <alignment horizontal="left" vertical="center" wrapText="1"/>
    </xf>
    <xf fontId="58" fillId="0" borderId="0" numFmtId="4" xfId="395" applyFont="1" applyBorder="1" applyAlignment="1">
      <alignment horizontal="left" vertical="center"/>
    </xf>
    <xf fontId="64" fillId="25" borderId="58" numFmtId="0" xfId="395" applyNumberFormat="1" applyFont="1" applyFill="1" applyBorder="1" applyAlignment="1">
      <alignment horizontal="center" wrapText="1"/>
    </xf>
    <xf fontId="64" fillId="25" borderId="56" numFmtId="0" xfId="395" applyNumberFormat="1" applyFont="1" applyFill="1" applyBorder="1" applyAlignment="1">
      <alignment horizontal="center" wrapText="1"/>
    </xf>
    <xf fontId="64" fillId="25" borderId="45" numFmtId="0" xfId="395" applyNumberFormat="1" applyFont="1" applyFill="1" applyBorder="1" applyAlignment="1">
      <alignment horizontal="center" wrapText="1"/>
    </xf>
    <xf fontId="64" fillId="25" borderId="22" numFmtId="0" xfId="395" applyNumberFormat="1" applyFont="1" applyFill="1" applyBorder="1" applyAlignment="1">
      <alignment horizontal="center"/>
    </xf>
    <xf fontId="64" fillId="25" borderId="26" numFmtId="0" xfId="395" applyNumberFormat="1" applyFont="1" applyFill="1" applyBorder="1" applyAlignment="1">
      <alignment horizontal="center"/>
    </xf>
    <xf fontId="64" fillId="25" borderId="17" numFmtId="0" xfId="395" applyNumberFormat="1" applyFont="1" applyFill="1" applyBorder="1" applyAlignment="1">
      <alignment horizontal="center"/>
    </xf>
    <xf fontId="64" fillId="25" borderId="58" numFmtId="0" xfId="395" applyNumberFormat="1" applyFont="1" applyFill="1" applyBorder="1" applyAlignment="1">
      <alignment horizontal="center" vertical="center" wrapText="1"/>
    </xf>
    <xf fontId="64" fillId="25" borderId="56" numFmtId="0" xfId="395" applyNumberFormat="1" applyFont="1" applyFill="1" applyBorder="1" applyAlignment="1">
      <alignment horizontal="center" vertical="center" wrapText="1"/>
    </xf>
    <xf fontId="64" fillId="25" borderId="45" numFmtId="0" xfId="395" applyNumberFormat="1" applyFont="1" applyFill="1" applyBorder="1" applyAlignment="1">
      <alignment horizontal="center" vertical="center" wrapText="1"/>
    </xf>
    <xf fontId="64" fillId="25" borderId="24" numFmtId="0" xfId="395" applyNumberFormat="1" applyFont="1" applyFill="1" applyBorder="1" applyAlignment="1">
      <alignment horizontal="center" wrapText="1"/>
    </xf>
    <xf fontId="64" fillId="25" borderId="15" numFmtId="0" xfId="395" applyNumberFormat="1" applyFont="1" applyFill="1" applyBorder="1" applyAlignment="1">
      <alignment horizontal="center" wrapText="1"/>
    </xf>
    <xf fontId="64" fillId="25" borderId="25" numFmtId="0" xfId="395" applyNumberFormat="1" applyFont="1" applyFill="1" applyBorder="1" applyAlignment="1">
      <alignment horizontal="center" wrapText="1"/>
    </xf>
    <xf fontId="64" fillId="25" borderId="22" numFmtId="0" xfId="395" applyNumberFormat="1" applyFont="1" applyFill="1" applyBorder="1" applyAlignment="1">
      <alignment horizontal="center" vertical="center" wrapText="1"/>
    </xf>
    <xf fontId="64" fillId="25" borderId="26" numFmtId="0" xfId="395" applyNumberFormat="1" applyFont="1" applyFill="1" applyBorder="1" applyAlignment="1">
      <alignment horizontal="center" vertical="center" wrapText="1"/>
    </xf>
    <xf fontId="64" fillId="25" borderId="17" numFmtId="0" xfId="395" applyNumberFormat="1" applyFont="1" applyFill="1" applyBorder="1" applyAlignment="1">
      <alignment horizontal="center" vertical="center" wrapText="1"/>
    </xf>
    <xf fontId="64" fillId="25" borderId="24" numFmtId="0" xfId="395" applyNumberFormat="1" applyFont="1" applyFill="1" applyBorder="1" applyAlignment="1">
      <alignment horizontal="center" vertical="center" wrapText="1"/>
    </xf>
    <xf fontId="64" fillId="25" borderId="15" numFmtId="0" xfId="395" applyNumberFormat="1" applyFont="1" applyFill="1" applyBorder="1" applyAlignment="1">
      <alignment horizontal="center" vertical="center" wrapText="1"/>
    </xf>
    <xf fontId="64" fillId="25" borderId="25" numFmtId="0" xfId="395" applyNumberFormat="1" applyFont="1" applyFill="1" applyBorder="1" applyAlignment="1">
      <alignment horizontal="center" vertical="center" wrapText="1"/>
    </xf>
    <xf fontId="58" fillId="25" borderId="14" numFmtId="0" xfId="0" applyNumberFormat="1" applyFont="1" applyFill="1" applyBorder="1" applyAlignment="1">
      <alignment horizontal="center" vertical="center" wrapText="1"/>
    </xf>
    <xf fontId="57" fillId="31" borderId="24" numFmtId="0" xfId="739" applyFont="1" applyFill="1" applyBorder="1" applyAlignment="1">
      <alignment horizontal="center" vertical="center" wrapText="1"/>
    </xf>
    <xf fontId="57" fillId="31" borderId="15" numFmtId="0" xfId="739" applyFont="1" applyFill="1" applyBorder="1" applyAlignment="1">
      <alignment horizontal="center" vertical="center" wrapText="1"/>
    </xf>
    <xf fontId="57" fillId="31" borderId="25" numFmtId="0" xfId="739" applyFont="1" applyFill="1" applyBorder="1" applyAlignment="1">
      <alignment horizontal="center" vertical="center" wrapText="1"/>
    </xf>
    <xf fontId="57" fillId="31" borderId="24" numFmtId="0" xfId="739" applyFont="1" applyFill="1" applyBorder="1" applyAlignment="1">
      <alignment horizontal="center" vertical="center"/>
    </xf>
    <xf fontId="57" fillId="31" borderId="15" numFmtId="0" xfId="739" applyFont="1" applyFill="1" applyBorder="1" applyAlignment="1">
      <alignment horizontal="center" vertical="center"/>
    </xf>
    <xf fontId="57" fillId="31" borderId="25" numFmtId="0" xfId="739" applyFont="1" applyFill="1" applyBorder="1" applyAlignment="1">
      <alignment horizontal="center" vertical="center"/>
    </xf>
    <xf fontId="57" fillId="31" borderId="24" numFmtId="0" xfId="739" applyFont="1" applyFill="1" applyBorder="1" applyAlignment="1">
      <alignment horizontal="center" wrapText="1"/>
    </xf>
    <xf fontId="57" fillId="31" borderId="15" numFmtId="0" xfId="739" applyFont="1" applyFill="1" applyBorder="1" applyAlignment="1">
      <alignment horizontal="center" wrapText="1"/>
    </xf>
    <xf fontId="57" fillId="31" borderId="25" numFmtId="0" xfId="739" applyFont="1" applyFill="1" applyBorder="1" applyAlignment="1">
      <alignment horizontal="center" wrapText="1"/>
    </xf>
    <xf fontId="92" fillId="25" borderId="22" numFmtId="0" xfId="738" applyFont="1" applyFill="1" applyBorder="1" applyAlignment="1">
      <alignment horizontal="right" vertical="center" wrapText="1"/>
    </xf>
    <xf fontId="92" fillId="25" borderId="26" numFmtId="0" xfId="738" applyFont="1" applyFill="1" applyBorder="1" applyAlignment="1">
      <alignment horizontal="right" vertical="center" wrapText="1"/>
    </xf>
    <xf fontId="92" fillId="25" borderId="17" numFmtId="0" xfId="738" applyFont="1" applyFill="1" applyBorder="1" applyAlignment="1">
      <alignment horizontal="right" vertical="center" wrapText="1"/>
    </xf>
    <xf fontId="57" fillId="25" borderId="22" numFmtId="4" xfId="395" applyFont="1" applyFill="1" applyBorder="1" applyAlignment="1">
      <alignment horizontal="left" vertical="center" wrapText="1"/>
    </xf>
    <xf fontId="57" fillId="25" borderId="26" numFmtId="4" xfId="395" applyFont="1" applyFill="1" applyBorder="1" applyAlignment="1">
      <alignment horizontal="left" vertical="center" wrapText="1"/>
    </xf>
    <xf fontId="57" fillId="25" borderId="17" numFmtId="4" xfId="395" applyFont="1" applyFill="1" applyBorder="1" applyAlignment="1">
      <alignment horizontal="left" vertical="center" wrapText="1"/>
    </xf>
    <xf fontId="36" fillId="25" borderId="22" numFmtId="4" xfId="395" applyFont="1" applyFill="1" applyBorder="1" applyAlignment="1">
      <alignment horizontal="left" vertical="center"/>
    </xf>
    <xf fontId="36" fillId="25" borderId="26" numFmtId="4" xfId="395" applyFont="1" applyFill="1" applyBorder="1" applyAlignment="1">
      <alignment horizontal="left" vertical="center"/>
    </xf>
    <xf fontId="36" fillId="25" borderId="17" numFmtId="4" xfId="395" applyFont="1" applyFill="1" applyBorder="1" applyAlignment="1">
      <alignment horizontal="left" vertical="center"/>
    </xf>
    <xf fontId="57" fillId="0" borderId="0" numFmtId="4" xfId="395" applyFont="1" applyBorder="1" applyAlignment="1">
      <alignment horizontal="left" vertical="center" wrapText="1"/>
    </xf>
    <xf fontId="57" fillId="0" borderId="0" numFmtId="4" xfId="395" applyFont="1" applyBorder="1" applyAlignment="1">
      <alignment horizontal="left" vertical="center"/>
    </xf>
    <xf fontId="57" fillId="0" borderId="0" numFmtId="0" xfId="395" applyNumberFormat="1" applyFont="1" applyBorder="1" applyAlignment="1">
      <alignment horizontal="left" vertical="center"/>
    </xf>
    <xf fontId="57" fillId="0" borderId="0" numFmtId="0" xfId="395" applyNumberFormat="1" applyFont="1" applyBorder="1" applyAlignment="1">
      <alignment horizontal="left" vertical="center" wrapText="1"/>
    </xf>
    <xf fontId="108" fillId="25" borderId="0" numFmtId="169" xfId="915" applyNumberFormat="1" applyFont="1" applyFill="1" applyAlignment="1">
      <alignment horizontal="left" vertical="center"/>
    </xf>
    <xf fontId="64" fillId="25" borderId="23" numFmtId="0" xfId="738" applyFont="1" applyFill="1" applyBorder="1" applyAlignment="1">
      <alignment horizontal="left" vertical="center" wrapText="1"/>
    </xf>
    <xf fontId="64" fillId="25" borderId="19" numFmtId="0" xfId="738" applyFont="1" applyFill="1" applyBorder="1" applyAlignment="1">
      <alignment horizontal="left" vertical="center" wrapText="1"/>
    </xf>
    <xf fontId="64" fillId="25" borderId="27" numFmtId="0" xfId="738" applyFont="1" applyFill="1" applyBorder="1" applyAlignment="1">
      <alignment horizontal="left" vertical="center" wrapText="1"/>
    </xf>
    <xf fontId="64" fillId="28" borderId="16" numFmtId="0" xfId="739" applyFont="1" applyFill="1" applyBorder="1" applyAlignment="1">
      <alignment horizontal="center" vertical="center"/>
    </xf>
    <xf fontId="64" fillId="28" borderId="18" numFmtId="0" xfId="739" applyFont="1" applyFill="1" applyBorder="1" applyAlignment="1">
      <alignment horizontal="center" vertical="center"/>
    </xf>
    <xf fontId="64" fillId="25" borderId="24" numFmtId="0" xfId="738" applyFont="1" applyFill="1" applyBorder="1" applyAlignment="1">
      <alignment horizontal="left" vertical="center" wrapText="1"/>
    </xf>
    <xf fontId="64" fillId="25" borderId="15" numFmtId="0" xfId="738" applyFont="1" applyFill="1" applyBorder="1" applyAlignment="1">
      <alignment horizontal="left" vertical="center" wrapText="1"/>
    </xf>
    <xf fontId="64" fillId="25" borderId="25" numFmtId="0" xfId="738" applyFont="1" applyFill="1" applyBorder="1" applyAlignment="1">
      <alignment horizontal="left" vertical="center" wrapText="1"/>
    </xf>
    <xf fontId="64" fillId="25" borderId="22" numFmtId="0" xfId="738" applyFont="1" applyFill="1" applyBorder="1" applyAlignment="1">
      <alignment horizontal="left" vertical="center" wrapText="1"/>
    </xf>
    <xf fontId="64" fillId="25" borderId="26" numFmtId="0" xfId="738" applyFont="1" applyFill="1" applyBorder="1" applyAlignment="1">
      <alignment horizontal="left" vertical="center" wrapText="1"/>
    </xf>
    <xf fontId="64" fillId="25" borderId="17" numFmtId="0" xfId="738" applyFont="1" applyFill="1" applyBorder="1" applyAlignment="1">
      <alignment horizontal="left" vertical="center" wrapText="1"/>
    </xf>
    <xf fontId="64" fillId="25" borderId="26" numFmtId="17" xfId="738" applyNumberFormat="1" applyFont="1" applyFill="1" applyBorder="1" applyAlignment="1">
      <alignment horizontal="left" vertical="center" wrapText="1"/>
    </xf>
    <xf fontId="64" fillId="25" borderId="22" numFmtId="0" xfId="738" applyFont="1" applyFill="1" applyBorder="1" applyAlignment="1">
      <alignment vertical="center" wrapText="1"/>
    </xf>
    <xf fontId="64" fillId="25" borderId="26" numFmtId="0" xfId="738" applyFont="1" applyFill="1" applyBorder="1" applyAlignment="1">
      <alignment vertical="center" wrapText="1"/>
    </xf>
    <xf fontId="64" fillId="25" borderId="0" numFmtId="169" xfId="915" applyNumberFormat="1" applyFont="1" applyFill="1" applyAlignment="1">
      <alignment horizontal="left" vertical="center"/>
    </xf>
    <xf fontId="64" fillId="25" borderId="26" numFmtId="0" xfId="738" applyFont="1" applyFill="1" applyBorder="1" applyAlignment="1">
      <alignment horizontal="center" vertical="center" wrapText="1"/>
    </xf>
    <xf fontId="92" fillId="25" borderId="19" numFmtId="0" xfId="738" applyFont="1" applyFill="1" applyBorder="1" applyAlignment="1">
      <alignment horizontal="right" vertical="center" wrapText="1"/>
    </xf>
    <xf fontId="92" fillId="25" borderId="27" numFmtId="0" xfId="738" applyFont="1" applyFill="1" applyBorder="1" applyAlignment="1">
      <alignment horizontal="right" vertical="center" wrapText="1"/>
    </xf>
    <xf fontId="85" fillId="32" borderId="16" numFmtId="0" xfId="912" applyFont="1" applyFill="1" applyBorder="1" applyAlignment="1">
      <alignment horizontal="center" vertical="center"/>
    </xf>
    <xf fontId="86" fillId="32" borderId="18" numFmtId="2" xfId="912" applyNumberFormat="1" applyFont="1" applyFill="1" applyBorder="1" applyAlignment="1">
      <alignment horizontal="center" vertical="center" wrapText="1"/>
    </xf>
    <xf fontId="86" fillId="32" borderId="13" numFmtId="2" xfId="912" applyNumberFormat="1" applyFont="1" applyFill="1" applyBorder="1" applyAlignment="1">
      <alignment horizontal="center" vertical="center" wrapText="1"/>
    </xf>
    <xf fontId="59" fillId="27" borderId="16" numFmtId="165" xfId="716" applyFont="1" applyFill="1" applyBorder="1" applyAlignment="1">
      <alignment horizontal="center" vertical="center"/>
    </xf>
    <xf fontId="59" fillId="0" borderId="18" numFmtId="0" xfId="716" applyNumberFormat="1" applyFont="1" applyFill="1" applyBorder="1" applyAlignment="1">
      <alignment horizontal="center" vertical="center" wrapText="1"/>
    </xf>
    <xf fontId="59" fillId="0" borderId="14" numFmtId="0" xfId="716" applyNumberFormat="1" applyFont="1" applyFill="1" applyBorder="1" applyAlignment="1">
      <alignment horizontal="center" vertical="center" wrapText="1"/>
    </xf>
    <xf fontId="59" fillId="0" borderId="13" numFmtId="0" xfId="716" applyNumberFormat="1" applyFont="1" applyFill="1" applyBorder="1" applyAlignment="1">
      <alignment horizontal="center" vertical="center" wrapText="1"/>
    </xf>
    <xf fontId="59" fillId="27" borderId="18" numFmtId="0" xfId="716" applyNumberFormat="1" applyFont="1" applyFill="1" applyBorder="1" applyAlignment="1">
      <alignment horizontal="center" vertical="center" wrapText="1"/>
    </xf>
    <xf fontId="59" fillId="27" borderId="14" numFmtId="0" xfId="716" applyNumberFormat="1" applyFont="1" applyFill="1" applyBorder="1" applyAlignment="1">
      <alignment horizontal="center" vertical="center" wrapText="1"/>
    </xf>
    <xf fontId="59" fillId="27" borderId="13" numFmtId="0" xfId="716" applyNumberFormat="1" applyFont="1" applyFill="1" applyBorder="1" applyAlignment="1">
      <alignment horizontal="center" vertical="center" wrapText="1"/>
    </xf>
    <xf fontId="59" fillId="27" borderId="22" numFmtId="0" xfId="716" applyNumberFormat="1" applyFont="1" applyFill="1" applyBorder="1" applyAlignment="1">
      <alignment horizontal="center" vertical="center"/>
    </xf>
    <xf fontId="59" fillId="27" borderId="26" numFmtId="0" xfId="716" applyNumberFormat="1" applyFont="1" applyFill="1" applyBorder="1" applyAlignment="1">
      <alignment horizontal="center" vertical="center"/>
    </xf>
    <xf fontId="59" fillId="27" borderId="17" numFmtId="0" xfId="716" applyNumberFormat="1" applyFont="1" applyFill="1" applyBorder="1" applyAlignment="1">
      <alignment horizontal="center" vertical="center"/>
    </xf>
    <xf fontId="59" fillId="27" borderId="18" numFmtId="14" xfId="716" applyNumberFormat="1" applyFont="1" applyFill="1" applyBorder="1" applyAlignment="1">
      <alignment horizontal="center" vertical="center"/>
    </xf>
    <xf fontId="59" fillId="27" borderId="14" numFmtId="14" xfId="716" applyNumberFormat="1" applyFont="1" applyFill="1" applyBorder="1" applyAlignment="1">
      <alignment horizontal="center" vertical="center"/>
    </xf>
    <xf fontId="59" fillId="27" borderId="13" numFmtId="14" xfId="716" applyNumberFormat="1" applyFont="1" applyFill="1" applyBorder="1" applyAlignment="1">
      <alignment horizontal="center" vertical="center"/>
    </xf>
    <xf fontId="59" fillId="0" borderId="22" numFmtId="165" xfId="716" applyFont="1" applyFill="1" applyBorder="1" applyAlignment="1">
      <alignment horizontal="center" vertical="center"/>
    </xf>
    <xf fontId="59" fillId="0" borderId="26" numFmtId="165" xfId="716" applyFont="1" applyFill="1" applyBorder="1" applyAlignment="1">
      <alignment horizontal="center" vertical="center"/>
    </xf>
    <xf fontId="59" fillId="0" borderId="17" numFmtId="165" xfId="716" applyFont="1" applyFill="1" applyBorder="1" applyAlignment="1">
      <alignment horizontal="center" vertical="center"/>
    </xf>
    <xf fontId="61" fillId="28" borderId="16" numFmtId="0" xfId="395" applyNumberFormat="1" applyFont="1" applyFill="1" applyBorder="1" applyAlignment="1">
      <alignment horizontal="center" vertical="center"/>
    </xf>
    <xf fontId="63" fillId="25" borderId="22" numFmtId="0" xfId="395" applyNumberFormat="1" applyFont="1" applyFill="1" applyBorder="1" applyAlignment="1">
      <alignment horizontal="left" vertical="center"/>
    </xf>
    <xf fontId="63" fillId="25" borderId="26" numFmtId="0" xfId="395" applyNumberFormat="1" applyFont="1" applyFill="1" applyBorder="1" applyAlignment="1">
      <alignment horizontal="left" vertical="center"/>
    </xf>
    <xf fontId="63" fillId="25" borderId="17" numFmtId="0" xfId="395" applyNumberFormat="1" applyFont="1" applyFill="1" applyBorder="1" applyAlignment="1">
      <alignment horizontal="left" vertical="center"/>
    </xf>
    <xf fontId="59" fillId="27" borderId="27" numFmtId="1" xfId="716" applyNumberFormat="1" applyFont="1" applyFill="1" applyBorder="1" applyAlignment="1">
      <alignment horizontal="center" vertical="center"/>
    </xf>
    <xf fontId="59" fillId="27" borderId="21" numFmtId="1" xfId="716" applyNumberFormat="1" applyFont="1" applyFill="1" applyBorder="1" applyAlignment="1">
      <alignment horizontal="center" vertical="center"/>
    </xf>
    <xf fontId="59" fillId="27" borderId="25" numFmtId="1" xfId="716" applyNumberFormat="1" applyFont="1" applyFill="1" applyBorder="1" applyAlignment="1">
      <alignment horizontal="center" vertical="center"/>
    </xf>
    <xf fontId="64" fillId="31" borderId="22" numFmtId="165" xfId="716" applyFont="1" applyFill="1" applyBorder="1" applyAlignment="1">
      <alignment horizontal="center" vertical="center" wrapText="1"/>
    </xf>
    <xf fontId="64" fillId="31" borderId="26" numFmtId="165" xfId="716" applyFont="1" applyFill="1" applyBorder="1" applyAlignment="1">
      <alignment horizontal="center" vertical="center" wrapText="1"/>
    </xf>
    <xf fontId="64" fillId="31" borderId="17" numFmtId="165" xfId="716" applyFont="1" applyFill="1" applyBorder="1" applyAlignment="1">
      <alignment horizontal="center" vertical="center" wrapText="1"/>
    </xf>
    <xf fontId="74" fillId="0" borderId="16" numFmtId="0" xfId="395" applyNumberFormat="1" applyFont="1" applyBorder="1" applyAlignment="1">
      <alignment horizontal="center" vertical="center"/>
    </xf>
    <xf fontId="74" fillId="0" borderId="16" numFmtId="165" xfId="716" applyFont="1" applyFill="1" applyBorder="1" applyAlignment="1">
      <alignment horizontal="center" vertical="center"/>
    </xf>
    <xf fontId="74" fillId="0" borderId="22" numFmtId="0" xfId="395" applyNumberFormat="1" applyFont="1" applyBorder="1" applyAlignment="1">
      <alignment horizontal="center" vertical="center"/>
    </xf>
    <xf fontId="74" fillId="0" borderId="17" numFmtId="0" xfId="395" applyNumberFormat="1" applyFont="1" applyBorder="1" applyAlignment="1">
      <alignment horizontal="center" vertical="center"/>
    </xf>
    <xf fontId="74" fillId="0" borderId="22" numFmtId="0" xfId="716" applyNumberFormat="1" applyFont="1" applyFill="1" applyBorder="1" applyAlignment="1">
      <alignment horizontal="center" vertical="center"/>
    </xf>
    <xf fontId="74" fillId="0" borderId="17" numFmtId="0" xfId="716" applyNumberFormat="1" applyFont="1" applyFill="1" applyBorder="1" applyAlignment="1">
      <alignment horizontal="center" vertical="center"/>
    </xf>
    <xf fontId="74" fillId="0" borderId="22" numFmtId="14" xfId="716" applyNumberFormat="1" applyFont="1" applyFill="1" applyBorder="1" applyAlignment="1">
      <alignment horizontal="center" vertical="center"/>
    </xf>
    <xf fontId="74" fillId="0" borderId="17" numFmtId="14" xfId="716" applyNumberFormat="1" applyFont="1" applyFill="1" applyBorder="1" applyAlignment="1">
      <alignment horizontal="center" vertical="center"/>
    </xf>
    <xf fontId="109" fillId="25" borderId="0" numFmtId="169" xfId="915" applyNumberFormat="1" applyFont="1" applyFill="1" applyAlignment="1">
      <alignment horizontal="left" vertical="center"/>
    </xf>
    <xf fontId="59" fillId="0" borderId="16" numFmtId="0" xfId="716" applyNumberFormat="1" applyFont="1" applyFill="1" applyBorder="1" applyAlignment="1">
      <alignment horizontal="left" vertical="center" wrapText="1"/>
    </xf>
    <xf fontId="59" fillId="0" borderId="16" numFmtId="0" xfId="716" applyNumberFormat="1" applyFont="1" applyFill="1" applyBorder="1" applyAlignment="1">
      <alignment horizontal="center" vertical="center"/>
    </xf>
    <xf fontId="63" fillId="25" borderId="16" numFmtId="181" xfId="716" applyNumberFormat="1" applyFont="1" applyFill="1" applyBorder="1" applyAlignment="1">
      <alignment horizontal="center" vertical="center"/>
    </xf>
    <xf fontId="74" fillId="0" borderId="22" numFmtId="0" xfId="395" applyNumberFormat="1" applyFont="1" applyBorder="1" applyAlignment="1">
      <alignment horizontal="center" vertical="center" wrapText="1"/>
    </xf>
    <xf fontId="61" fillId="25" borderId="23" numFmtId="165" xfId="716" applyFont="1" applyFill="1" applyBorder="1" applyAlignment="1">
      <alignment horizontal="left" vertical="center"/>
    </xf>
    <xf fontId="61" fillId="25" borderId="19" numFmtId="165" xfId="716" applyFont="1" applyFill="1" applyBorder="1" applyAlignment="1">
      <alignment horizontal="left" vertical="center"/>
    </xf>
    <xf fontId="61" fillId="25" borderId="27" numFmtId="165" xfId="716" applyFont="1" applyFill="1" applyBorder="1" applyAlignment="1">
      <alignment horizontal="left" vertical="center"/>
    </xf>
    <xf fontId="62" fillId="25" borderId="20" numFmtId="0" xfId="716" applyNumberFormat="1" applyFont="1" applyFill="1" applyBorder="1" applyAlignment="1">
      <alignment horizontal="center" vertical="center"/>
    </xf>
    <xf fontId="62" fillId="25" borderId="0" numFmtId="0" xfId="716" applyNumberFormat="1" applyFont="1" applyFill="1" applyBorder="1" applyAlignment="1">
      <alignment horizontal="center" vertical="center"/>
    </xf>
    <xf fontId="62" fillId="25" borderId="21" numFmtId="0" xfId="716" applyNumberFormat="1" applyFont="1" applyFill="1" applyBorder="1" applyAlignment="1">
      <alignment horizontal="center" vertical="center"/>
    </xf>
    <xf fontId="61" fillId="0" borderId="23" numFmtId="4" xfId="395" applyFont="1" applyBorder="1" applyAlignment="1">
      <alignment horizontal="left" vertical="center"/>
    </xf>
    <xf fontId="61" fillId="0" borderId="19" numFmtId="4" xfId="395" applyFont="1" applyBorder="1" applyAlignment="1">
      <alignment horizontal="left" vertical="center"/>
    </xf>
    <xf fontId="61" fillId="0" borderId="27" numFmtId="4" xfId="395" applyFont="1" applyBorder="1" applyAlignment="1">
      <alignment horizontal="left" vertical="center"/>
    </xf>
    <xf fontId="61" fillId="0" borderId="24" numFmtId="4" xfId="395" applyFont="1" applyBorder="1" applyAlignment="1">
      <alignment horizontal="left" vertical="center"/>
    </xf>
    <xf fontId="61" fillId="0" borderId="15" numFmtId="4" xfId="395" applyFont="1" applyBorder="1" applyAlignment="1">
      <alignment horizontal="left" vertical="center"/>
    </xf>
    <xf fontId="61" fillId="0" borderId="25" numFmtId="4" xfId="395" applyFont="1" applyBorder="1" applyAlignment="1">
      <alignment horizontal="left" vertical="center"/>
    </xf>
    <xf fontId="64" fillId="0" borderId="23" numFmtId="4" xfId="395" applyFont="1" applyBorder="1" applyAlignment="1">
      <alignment horizontal="left" vertical="center"/>
    </xf>
    <xf fontId="64" fillId="0" borderId="0" numFmtId="4" xfId="395" applyFont="1" applyBorder="1" applyAlignment="1">
      <alignment horizontal="left" vertical="center"/>
    </xf>
    <xf fontId="64" fillId="0" borderId="24" numFmtId="4" xfId="395" applyFont="1" applyBorder="1" applyAlignment="1">
      <alignment horizontal="left" vertical="center"/>
    </xf>
    <xf fontId="102" fillId="25" borderId="19" numFmtId="17" xfId="915" applyNumberFormat="1" applyFont="1" applyFill="1" applyBorder="1" applyAlignment="1">
      <alignment horizontal="center" vertical="center" wrapText="1"/>
    </xf>
    <xf fontId="102" fillId="25" borderId="27" numFmtId="17" xfId="915" applyNumberFormat="1" applyFont="1" applyFill="1" applyBorder="1" applyAlignment="1">
      <alignment horizontal="center" vertical="center" wrapText="1"/>
    </xf>
    <xf fontId="102" fillId="25" borderId="0" numFmtId="17" xfId="915" applyNumberFormat="1" applyFont="1" applyFill="1" applyAlignment="1">
      <alignment horizontal="center" vertical="center" wrapText="1"/>
    </xf>
    <xf fontId="102" fillId="25" borderId="21" numFmtId="17" xfId="915" applyNumberFormat="1" applyFont="1" applyFill="1" applyBorder="1" applyAlignment="1">
      <alignment horizontal="center" vertical="center" wrapText="1"/>
    </xf>
    <xf fontId="102" fillId="25" borderId="15" numFmtId="17" xfId="915" applyNumberFormat="1" applyFont="1" applyFill="1" applyBorder="1" applyAlignment="1">
      <alignment horizontal="center" vertical="center" wrapText="1"/>
    </xf>
    <xf fontId="102" fillId="25" borderId="25" numFmtId="17" xfId="915" applyNumberFormat="1" applyFont="1" applyFill="1" applyBorder="1" applyAlignment="1">
      <alignment horizontal="center" vertical="center" wrapText="1"/>
    </xf>
    <xf fontId="61" fillId="0" borderId="22" numFmtId="4" xfId="395" applyFont="1" applyBorder="1" applyAlignment="1">
      <alignment horizontal="left" vertical="center"/>
    </xf>
    <xf fontId="61" fillId="0" borderId="26" numFmtId="4" xfId="395" applyFont="1" applyBorder="1" applyAlignment="1">
      <alignment horizontal="left" vertical="center"/>
    </xf>
    <xf fontId="61" fillId="25" borderId="26" numFmtId="169" xfId="915" applyNumberFormat="1" applyFont="1" applyFill="1" applyBorder="1" applyAlignment="1">
      <alignment horizontal="left" vertical="center"/>
    </xf>
    <xf fontId="61" fillId="25" borderId="17" numFmtId="169" xfId="915" applyNumberFormat="1" applyFont="1" applyFill="1" applyBorder="1" applyAlignment="1">
      <alignment horizontal="left" vertical="center"/>
    </xf>
    <xf fontId="61" fillId="0" borderId="22" numFmtId="4" xfId="395" applyFont="1" applyBorder="1" applyAlignment="1">
      <alignment horizontal="right" vertical="center"/>
    </xf>
    <xf fontId="61" fillId="0" borderId="26" numFmtId="4" xfId="395" applyFont="1" applyBorder="1" applyAlignment="1">
      <alignment horizontal="right" vertical="center"/>
    </xf>
    <xf fontId="63" fillId="28" borderId="22" numFmtId="0" xfId="739" applyFont="1" applyFill="1" applyBorder="1" applyAlignment="1">
      <alignment horizontal="right" vertical="center"/>
    </xf>
    <xf fontId="63" fillId="28" borderId="26" numFmtId="0" xfId="739" applyFont="1" applyFill="1" applyBorder="1" applyAlignment="1">
      <alignment horizontal="right" vertical="center"/>
    </xf>
    <xf fontId="61" fillId="0" borderId="20" numFmtId="4" xfId="395" applyFont="1" applyBorder="1" applyAlignment="1">
      <alignment horizontal="center" vertical="center"/>
    </xf>
    <xf fontId="61" fillId="0" borderId="0" numFmtId="4" xfId="395" applyFont="1" applyBorder="1" applyAlignment="1">
      <alignment horizontal="center" vertical="center"/>
    </xf>
    <xf fontId="61" fillId="0" borderId="21" numFmtId="4" xfId="395" applyFont="1" applyBorder="1" applyAlignment="1">
      <alignment horizontal="center" vertical="center"/>
    </xf>
    <xf fontId="61" fillId="0" borderId="24" numFmtId="4" xfId="395" applyFont="1" applyBorder="1" applyAlignment="1">
      <alignment horizontal="center" vertical="center"/>
    </xf>
    <xf fontId="61" fillId="0" borderId="15" numFmtId="4" xfId="395" applyFont="1" applyBorder="1" applyAlignment="1">
      <alignment horizontal="center" vertical="center"/>
    </xf>
    <xf fontId="61" fillId="0" borderId="25" numFmtId="4" xfId="395" applyFont="1" applyBorder="1" applyAlignment="1">
      <alignment horizontal="center" vertical="center"/>
    </xf>
    <xf fontId="63" fillId="24" borderId="22" numFmtId="0" xfId="739" applyFont="1" applyFill="1" applyBorder="1" applyAlignment="1">
      <alignment horizontal="center" vertical="center" wrapText="1"/>
    </xf>
    <xf fontId="63" fillId="24" borderId="17" numFmtId="0" xfId="739" applyFont="1" applyFill="1" applyBorder="1" applyAlignment="1">
      <alignment horizontal="center" vertical="center" wrapText="1"/>
    </xf>
    <xf fontId="63" fillId="24" borderId="22" numFmtId="0" xfId="739" applyFont="1" applyFill="1" applyBorder="1" applyAlignment="1">
      <alignment horizontal="left" vertical="center" wrapText="1"/>
    </xf>
    <xf fontId="63" fillId="24" borderId="17" numFmtId="0" xfId="739" applyFont="1" applyFill="1" applyBorder="1" applyAlignment="1">
      <alignment horizontal="left" vertical="center" wrapText="1"/>
    </xf>
    <xf fontId="58" fillId="0" borderId="0" numFmtId="0" xfId="739" applyFont="1" applyAlignment="1">
      <alignment horizontal="left" vertical="center"/>
    </xf>
    <xf fontId="62" fillId="0" borderId="15" numFmtId="0" xfId="739" applyFont="1" applyBorder="1" applyAlignment="1">
      <alignment horizontal="left" vertical="center"/>
    </xf>
    <xf fontId="77" fillId="28" borderId="22" numFmtId="178" xfId="738" applyNumberFormat="1" applyFont="1" applyFill="1" applyBorder="1" applyAlignment="1">
      <alignment horizontal="left" vertical="center" wrapText="1"/>
    </xf>
    <xf fontId="77" fillId="28" borderId="26" numFmtId="178" xfId="738" applyNumberFormat="1" applyFont="1" applyFill="1" applyBorder="1" applyAlignment="1">
      <alignment horizontal="left" vertical="center" wrapText="1"/>
    </xf>
    <xf fontId="77" fillId="28" borderId="17" numFmtId="178" xfId="738" applyNumberFormat="1" applyFont="1" applyFill="1" applyBorder="1" applyAlignment="1">
      <alignment horizontal="left" vertical="center" wrapText="1"/>
    </xf>
    <xf fontId="77" fillId="0" borderId="22" numFmtId="0" xfId="738" applyFont="1" applyBorder="1" applyAlignment="1">
      <alignment horizontal="center" vertical="center"/>
    </xf>
    <xf fontId="77" fillId="0" borderId="26" numFmtId="0" xfId="738" applyFont="1" applyBorder="1" applyAlignment="1">
      <alignment horizontal="center" vertical="center"/>
    </xf>
    <xf fontId="77" fillId="0" borderId="17" numFmtId="0" xfId="738" applyFont="1" applyBorder="1" applyAlignment="1">
      <alignment horizontal="center" vertical="center"/>
    </xf>
    <xf fontId="61" fillId="24" borderId="23" numFmtId="4" xfId="739" applyNumberFormat="1" applyFont="1" applyFill="1" applyBorder="1" applyAlignment="1">
      <alignment horizontal="center" vertical="center" wrapText="1"/>
    </xf>
    <xf fontId="61" fillId="24" borderId="19" numFmtId="4" xfId="739" applyNumberFormat="1" applyFont="1" applyFill="1" applyBorder="1" applyAlignment="1">
      <alignment horizontal="center" vertical="center" wrapText="1"/>
    </xf>
    <xf fontId="61" fillId="24" borderId="27" numFmtId="4" xfId="739" applyNumberFormat="1" applyFont="1" applyFill="1" applyBorder="1" applyAlignment="1">
      <alignment horizontal="center" vertical="center" wrapText="1"/>
    </xf>
    <xf fontId="61" fillId="24" borderId="24" numFmtId="4" xfId="739" applyNumberFormat="1" applyFont="1" applyFill="1" applyBorder="1" applyAlignment="1">
      <alignment horizontal="center" vertical="center" wrapText="1"/>
    </xf>
    <xf fontId="61" fillId="24" borderId="15" numFmtId="4" xfId="739" applyNumberFormat="1" applyFont="1" applyFill="1" applyBorder="1" applyAlignment="1">
      <alignment horizontal="center" vertical="center" wrapText="1"/>
    </xf>
    <xf fontId="61" fillId="24" borderId="25" numFmtId="4" xfId="739" applyNumberFormat="1" applyFont="1" applyFill="1" applyBorder="1" applyAlignment="1">
      <alignment horizontal="center" vertical="center" wrapText="1"/>
    </xf>
    <xf fontId="61" fillId="25" borderId="23" numFmtId="169" xfId="915" applyNumberFormat="1" applyFont="1" applyFill="1" applyBorder="1" applyAlignment="1">
      <alignment horizontal="left" vertical="center"/>
    </xf>
    <xf fontId="61" fillId="25" borderId="19" numFmtId="169" xfId="915" applyNumberFormat="1" applyFont="1" applyFill="1" applyBorder="1" applyAlignment="1">
      <alignment horizontal="left" vertical="center"/>
    </xf>
    <xf fontId="61" fillId="25" borderId="27" numFmtId="169" xfId="915" applyNumberFormat="1" applyFont="1" applyFill="1" applyBorder="1" applyAlignment="1">
      <alignment horizontal="left" vertical="center"/>
    </xf>
    <xf fontId="61" fillId="25" borderId="24" numFmtId="169" xfId="915" applyNumberFormat="1" applyFont="1" applyFill="1" applyBorder="1" applyAlignment="1">
      <alignment horizontal="left" vertical="center"/>
    </xf>
    <xf fontId="61" fillId="25" borderId="15" numFmtId="169" xfId="915" applyNumberFormat="1" applyFont="1" applyFill="1" applyBorder="1" applyAlignment="1">
      <alignment horizontal="left" vertical="center"/>
    </xf>
    <xf fontId="61" fillId="25" borderId="25" numFmtId="169" xfId="915" applyNumberFormat="1" applyFont="1" applyFill="1" applyBorder="1" applyAlignment="1">
      <alignment horizontal="left" vertical="center"/>
    </xf>
    <xf fontId="61" fillId="24" borderId="23" numFmtId="4" xfId="739" applyNumberFormat="1" applyFont="1" applyFill="1" applyBorder="1" applyAlignment="1">
      <alignment horizontal="center" vertical="center"/>
    </xf>
    <xf fontId="61" fillId="24" borderId="27" numFmtId="4" xfId="739" applyNumberFormat="1" applyFont="1" applyFill="1" applyBorder="1" applyAlignment="1">
      <alignment horizontal="center" vertical="center"/>
    </xf>
    <xf fontId="61" fillId="24" borderId="24" numFmtId="4" xfId="739" applyNumberFormat="1" applyFont="1" applyFill="1" applyBorder="1" applyAlignment="1">
      <alignment horizontal="center" vertical="center"/>
    </xf>
    <xf fontId="61" fillId="24" borderId="25" numFmtId="4" xfId="739" applyNumberFormat="1" applyFont="1" applyFill="1" applyBorder="1" applyAlignment="1">
      <alignment horizontal="center" vertical="center"/>
    </xf>
    <xf fontId="61" fillId="24" borderId="23" numFmtId="0" xfId="739" applyFont="1" applyFill="1" applyBorder="1" applyAlignment="1">
      <alignment horizontal="center" vertical="center"/>
    </xf>
    <xf fontId="61" fillId="24" borderId="27" numFmtId="0" xfId="739" applyFont="1" applyFill="1" applyBorder="1" applyAlignment="1">
      <alignment horizontal="center" vertical="center"/>
    </xf>
    <xf fontId="62" fillId="24" borderId="24" numFmtId="4" xfId="739" applyNumberFormat="1" applyFont="1" applyFill="1" applyBorder="1" applyAlignment="1">
      <alignment horizontal="center" vertical="center" wrapText="1"/>
    </xf>
    <xf fontId="62" fillId="24" borderId="25" numFmtId="4" xfId="739" applyNumberFormat="1" applyFont="1" applyFill="1" applyBorder="1" applyAlignment="1">
      <alignment horizontal="center" vertical="center" wrapText="1"/>
    </xf>
    <xf fontId="61" fillId="24" borderId="23" numFmtId="4" xfId="739" applyNumberFormat="1" applyFont="1" applyFill="1" applyBorder="1" applyAlignment="1">
      <alignment horizontal="left" vertical="center" wrapText="1"/>
    </xf>
    <xf fontId="61" fillId="24" borderId="20" numFmtId="4" xfId="739" applyNumberFormat="1" applyFont="1" applyFill="1" applyBorder="1" applyAlignment="1">
      <alignment horizontal="left" vertical="center" wrapText="1"/>
    </xf>
    <xf fontId="61" fillId="24" borderId="24" numFmtId="4" xfId="739" applyNumberFormat="1" applyFont="1" applyFill="1" applyBorder="1" applyAlignment="1">
      <alignment horizontal="left" vertical="center" wrapText="1"/>
    </xf>
    <xf fontId="61" fillId="24" borderId="23" numFmtId="4" xfId="739" applyNumberFormat="1" applyFont="1" applyFill="1" applyBorder="1" applyAlignment="1">
      <alignment horizontal="left" vertical="center"/>
    </xf>
    <xf fontId="61" fillId="24" borderId="19" numFmtId="4" xfId="739" applyNumberFormat="1" applyFont="1" applyFill="1" applyBorder="1" applyAlignment="1">
      <alignment horizontal="left" vertical="center"/>
    </xf>
    <xf fontId="61" fillId="24" borderId="27" numFmtId="4" xfId="739" applyNumberFormat="1" applyFont="1" applyFill="1" applyBorder="1" applyAlignment="1">
      <alignment horizontal="left" vertical="center"/>
    </xf>
    <xf fontId="61" fillId="24" borderId="24" numFmtId="4" xfId="739" applyNumberFormat="1" applyFont="1" applyFill="1" applyBorder="1" applyAlignment="1">
      <alignment horizontal="left" vertical="center"/>
    </xf>
    <xf fontId="61" fillId="24" borderId="15" numFmtId="4" xfId="739" applyNumberFormat="1" applyFont="1" applyFill="1" applyBorder="1" applyAlignment="1">
      <alignment horizontal="left" vertical="center"/>
    </xf>
    <xf fontId="61" fillId="24" borderId="25" numFmtId="4" xfId="739" applyNumberFormat="1" applyFont="1" applyFill="1" applyBorder="1" applyAlignment="1">
      <alignment horizontal="left" vertical="center"/>
    </xf>
    <xf fontId="64" fillId="0" borderId="23" numFmtId="4" xfId="741" applyNumberFormat="1" applyFont="1" applyFill="1" applyBorder="1" applyAlignment="1" applyProtection="1">
      <alignment horizontal="center" vertical="center" wrapText="1"/>
      <protection locked="0"/>
    </xf>
    <xf fontId="64" fillId="0" borderId="19" numFmtId="4" xfId="741" applyNumberFormat="1" applyFont="1" applyFill="1" applyBorder="1" applyAlignment="1" applyProtection="1">
      <alignment horizontal="center" vertical="center" wrapText="1"/>
      <protection locked="0"/>
    </xf>
    <xf fontId="64" fillId="0" borderId="27" numFmtId="4" xfId="741" applyNumberFormat="1" applyFont="1" applyFill="1" applyBorder="1" applyAlignment="1" applyProtection="1">
      <alignment horizontal="center" vertical="center" wrapText="1"/>
      <protection locked="0"/>
    </xf>
    <xf fontId="64" fillId="0" borderId="24" numFmtId="4" xfId="741" applyNumberFormat="1" applyFont="1" applyFill="1" applyBorder="1" applyAlignment="1" applyProtection="1">
      <alignment horizontal="center" vertical="center" wrapText="1"/>
      <protection locked="0"/>
    </xf>
    <xf fontId="64" fillId="0" borderId="15" numFmtId="4" xfId="741" applyNumberFormat="1" applyFont="1" applyFill="1" applyBorder="1" applyAlignment="1" applyProtection="1">
      <alignment horizontal="center" vertical="center" wrapText="1"/>
      <protection locked="0"/>
    </xf>
    <xf fontId="64" fillId="0" borderId="25" numFmtId="4" xfId="741" applyNumberFormat="1" applyFont="1" applyFill="1" applyBorder="1" applyAlignment="1" applyProtection="1">
      <alignment horizontal="center" vertical="center" wrapText="1"/>
      <protection locked="0"/>
    </xf>
    <xf fontId="78" fillId="0" borderId="22" numFmtId="0" xfId="738" applyFont="1" applyBorder="1" applyAlignment="1">
      <alignment horizontal="center" vertical="center" wrapText="1"/>
    </xf>
    <xf fontId="78" fillId="0" borderId="26" numFmtId="0" xfId="738" applyFont="1" applyBorder="1" applyAlignment="1">
      <alignment horizontal="center" vertical="center" wrapText="1"/>
    </xf>
    <xf fontId="78" fillId="0" borderId="17" numFmtId="0" xfId="738" applyFont="1" applyBorder="1" applyAlignment="1">
      <alignment horizontal="center" vertical="center" wrapText="1"/>
    </xf>
    <xf fontId="64" fillId="0" borderId="18" numFmtId="4" xfId="741" applyNumberFormat="1" applyFont="1" applyFill="1" applyBorder="1" applyAlignment="1" applyProtection="1">
      <alignment horizontal="center" vertical="center" wrapText="1"/>
      <protection locked="0"/>
    </xf>
    <xf fontId="64" fillId="0" borderId="13" numFmtId="4" xfId="741" applyNumberFormat="1" applyFont="1" applyFill="1" applyBorder="1" applyAlignment="1" applyProtection="1">
      <alignment horizontal="center" vertical="center" wrapText="1"/>
      <protection locked="0"/>
    </xf>
    <xf fontId="57" fillId="0" borderId="15" numFmtId="0" xfId="739" applyFont="1" applyBorder="1" applyAlignment="1">
      <alignment horizontal="center"/>
    </xf>
    <xf fontId="77" fillId="24" borderId="18" numFmtId="178" xfId="738" applyNumberFormat="1" applyFont="1" applyFill="1" applyBorder="1" applyAlignment="1">
      <alignment horizontal="center" vertical="center"/>
    </xf>
    <xf fontId="77" fillId="24" borderId="13" numFmtId="178" xfId="738" applyNumberFormat="1" applyFont="1" applyFill="1" applyBorder="1" applyAlignment="1">
      <alignment horizontal="center" vertical="center"/>
    </xf>
    <xf fontId="77" fillId="24" borderId="18" numFmtId="10" xfId="738" applyNumberFormat="1" applyFont="1" applyFill="1" applyBorder="1" applyAlignment="1">
      <alignment horizontal="center" vertical="center"/>
    </xf>
    <xf fontId="77" fillId="24" borderId="13" numFmtId="10" xfId="738" applyNumberFormat="1" applyFont="1" applyFill="1" applyBorder="1" applyAlignment="1">
      <alignment horizontal="center" vertical="center"/>
    </xf>
    <xf fontId="61" fillId="0" borderId="26" numFmtId="4" xfId="738" applyNumberFormat="1" applyFont="1" applyBorder="1" applyAlignment="1">
      <alignment horizontal="left" vertical="center" wrapText="1"/>
    </xf>
    <xf fontId="61" fillId="0" borderId="17" numFmtId="4" xfId="738" applyNumberFormat="1" applyFont="1" applyBorder="1" applyAlignment="1">
      <alignment horizontal="left" vertical="center" wrapText="1"/>
    </xf>
    <xf fontId="61" fillId="0" borderId="22" numFmtId="4" xfId="738" applyNumberFormat="1" applyFont="1" applyBorder="1" applyAlignment="1">
      <alignment horizontal="right" vertical="center" wrapText="1"/>
    </xf>
    <xf fontId="61" fillId="0" borderId="26" numFmtId="4" xfId="738" applyNumberFormat="1" applyFont="1" applyBorder="1" applyAlignment="1">
      <alignment horizontal="right" vertical="center" wrapText="1"/>
    </xf>
    <xf fontId="64" fillId="0" borderId="18" numFmtId="49" xfId="741" applyNumberFormat="1" applyFont="1" applyFill="1" applyBorder="1" applyAlignment="1" applyProtection="1">
      <alignment horizontal="center" vertical="center" wrapText="1"/>
      <protection locked="0"/>
    </xf>
    <xf fontId="64" fillId="0" borderId="13" numFmtId="49" xfId="741" applyNumberFormat="1" applyFont="1" applyFill="1" applyBorder="1" applyAlignment="1" applyProtection="1">
      <alignment horizontal="center" vertical="center" wrapText="1"/>
      <protection locked="0"/>
    </xf>
    <xf fontId="77" fillId="0" borderId="18" numFmtId="0" xfId="738" applyFont="1" applyBorder="1" applyAlignment="1">
      <alignment horizontal="center" vertical="center"/>
    </xf>
    <xf fontId="77" fillId="0" borderId="13" numFmtId="0" xfId="738" applyFont="1" applyBorder="1" applyAlignment="1">
      <alignment horizontal="center" vertical="center"/>
    </xf>
    <xf fontId="77" fillId="24" borderId="22" numFmtId="178" xfId="738" applyNumberFormat="1" applyFont="1" applyFill="1" applyBorder="1" applyAlignment="1">
      <alignment horizontal="center" vertical="center" wrapText="1"/>
    </xf>
    <xf fontId="77" fillId="24" borderId="26" numFmtId="178" xfId="738" applyNumberFormat="1" applyFont="1" applyFill="1" applyBorder="1" applyAlignment="1">
      <alignment horizontal="center" vertical="center" wrapText="1"/>
    </xf>
    <xf fontId="77" fillId="24" borderId="17" numFmtId="178" xfId="738" applyNumberFormat="1" applyFont="1" applyFill="1" applyBorder="1" applyAlignment="1">
      <alignment horizontal="center" vertical="center" wrapText="1"/>
    </xf>
    <xf fontId="58" fillId="24" borderId="22" numFmtId="0" xfId="738" applyFont="1" applyFill="1" applyBorder="1" applyAlignment="1">
      <alignment horizontal="center" vertical="center" wrapText="1"/>
    </xf>
    <xf fontId="58" fillId="24" borderId="26" numFmtId="0" xfId="738" applyFont="1" applyFill="1" applyBorder="1" applyAlignment="1">
      <alignment horizontal="center" vertical="center" wrapText="1"/>
    </xf>
    <xf fontId="58" fillId="24" borderId="17" numFmtId="0" xfId="738" applyFont="1" applyFill="1" applyBorder="1" applyAlignment="1">
      <alignment horizontal="center" vertical="center" wrapText="1"/>
    </xf>
    <xf fontId="58" fillId="24" borderId="22" numFmtId="1" xfId="738" applyNumberFormat="1" applyFont="1" applyFill="1" applyBorder="1" applyAlignment="1">
      <alignment horizontal="center" vertical="center"/>
    </xf>
    <xf fontId="58" fillId="24" borderId="26" numFmtId="1" xfId="738" applyNumberFormat="1" applyFont="1" applyFill="1" applyBorder="1" applyAlignment="1">
      <alignment horizontal="center" vertical="center"/>
    </xf>
    <xf fontId="58" fillId="24" borderId="17" numFmtId="1" xfId="738" applyNumberFormat="1" applyFont="1" applyFill="1" applyBorder="1" applyAlignment="1">
      <alignment horizontal="center" vertical="center"/>
    </xf>
    <xf fontId="84" fillId="0" borderId="34" numFmtId="4" xfId="0" applyFont="1" applyBorder="1" applyAlignment="1">
      <alignment horizontal="center" vertical="center"/>
    </xf>
    <xf fontId="84" fillId="0" borderId="0" numFmtId="4" xfId="0" applyFont="1" applyBorder="1" applyAlignment="1">
      <alignment horizontal="center" vertical="center"/>
    </xf>
    <xf fontId="84" fillId="0" borderId="35" numFmtId="4" xfId="0" applyFont="1" applyBorder="1" applyAlignment="1">
      <alignment horizontal="center" vertical="center"/>
    </xf>
    <xf fontId="84" fillId="25" borderId="34" numFmtId="180" xfId="395" applyNumberFormat="1" applyFont="1" applyFill="1" applyBorder="1" applyAlignment="1">
      <alignment horizontal="center" vertical="center"/>
    </xf>
    <xf fontId="84" fillId="25" borderId="0" numFmtId="180" xfId="395" applyNumberFormat="1" applyFont="1" applyFill="1" applyBorder="1" applyAlignment="1">
      <alignment horizontal="center" vertical="center"/>
    </xf>
    <xf fontId="84" fillId="25" borderId="35" numFmtId="180" xfId="395" applyNumberFormat="1" applyFont="1" applyFill="1" applyBorder="1" applyAlignment="1">
      <alignment horizontal="center" vertical="center"/>
    </xf>
    <xf fontId="83" fillId="0" borderId="31" numFmtId="4" xfId="0" applyFont="1" applyBorder="1" applyAlignment="1">
      <alignment horizontal="right" vertical="center"/>
    </xf>
    <xf fontId="83" fillId="0" borderId="32" numFmtId="4" xfId="0" applyFont="1" applyBorder="1" applyAlignment="1">
      <alignment horizontal="right" vertical="center"/>
    </xf>
    <xf fontId="84" fillId="25" borderId="15" numFmtId="180" xfId="395" applyNumberFormat="1" applyFont="1" applyFill="1" applyBorder="1" applyAlignment="1">
      <alignment horizontal="left" vertical="center"/>
    </xf>
    <xf fontId="112" fillId="25" borderId="15" numFmtId="180" xfId="914" applyNumberFormat="1" applyFont="1" applyFill="1" applyBorder="1" applyAlignment="1">
      <alignment vertical="center"/>
    </xf>
    <xf fontId="113" fillId="25" borderId="15" numFmtId="180" xfId="395" applyNumberFormat="1" applyFont="1" applyFill="1" applyBorder="1" applyAlignment="1">
      <alignment vertical="center"/>
    </xf>
    <xf fontId="57" fillId="27" borderId="0" numFmtId="0" xfId="915" applyFont="1" applyFill="1" applyAlignment="1">
      <alignment horizontal="center" vertical="center"/>
    </xf>
  </cellXfs>
  <cellStyles count="937">
    <cellStyle name="20% - Accent1" xfId="1"/>
    <cellStyle name="20% - Accent1 2" xfId="2"/>
    <cellStyle name="20% - Accent1_ORÇAMENTO REV 04" xfId="3"/>
    <cellStyle name="20% - Accent2" xfId="4"/>
    <cellStyle name="20% - Accent2 2" xfId="5"/>
    <cellStyle name="20% - Accent2_ORÇAMENTO REV 04" xfId="6"/>
    <cellStyle name="20% - Accent3" xfId="7"/>
    <cellStyle name="20% - Accent3 2" xfId="8"/>
    <cellStyle name="20% - Accent3_ORÇAMENTO REV 04" xfId="9"/>
    <cellStyle name="20% - Accent4" xfId="10"/>
    <cellStyle name="20% - Accent4 2" xfId="11"/>
    <cellStyle name="20% - Accent4_ORÇAMENTO REV 04" xfId="12"/>
    <cellStyle name="20% - Accent5" xfId="13"/>
    <cellStyle name="20% - Accent5 2" xfId="14"/>
    <cellStyle name="20% - Accent5_ORÇAMENTO REV 04" xfId="15"/>
    <cellStyle name="20% - Accent6" xfId="16"/>
    <cellStyle name="20% - Accent6 2" xfId="17"/>
    <cellStyle name="20% - Accent6_ORÇAMENTO REV 04" xfId="18"/>
    <cellStyle name="20% - Ênfase1 10" xfId="19"/>
    <cellStyle name="20% - Ênfase1 11" xfId="20"/>
    <cellStyle name="20% - Ênfase1 2" xfId="21"/>
    <cellStyle name="20% - Ênfase1 3" xfId="22"/>
    <cellStyle name="20% - Ênfase1 4" xfId="23"/>
    <cellStyle name="20% - Ênfase1 5" xfId="24"/>
    <cellStyle name="20% - Ênfase1 6" xfId="25"/>
    <cellStyle name="20% - Ênfase1 7" xfId="26"/>
    <cellStyle name="20% - Ênfase1 8" xfId="27"/>
    <cellStyle name="20% - Ênfase1 9" xfId="28"/>
    <cellStyle name="20% - Ênfase2 10" xfId="29"/>
    <cellStyle name="20% - Ênfase2 11" xfId="30"/>
    <cellStyle name="20% - Ênfase2 2" xfId="31"/>
    <cellStyle name="20% - Ênfase2 3" xfId="32"/>
    <cellStyle name="20% - Ênfase2 4" xfId="33"/>
    <cellStyle name="20% - Ênfase2 5" xfId="34"/>
    <cellStyle name="20% - Ênfase2 6" xfId="35"/>
    <cellStyle name="20% - Ênfase2 7" xfId="36"/>
    <cellStyle name="20% - Ênfase2 8" xfId="37"/>
    <cellStyle name="20% - Ênfase2 9" xfId="38"/>
    <cellStyle name="20% - Ênfase3 10" xfId="39"/>
    <cellStyle name="20% - Ênfase3 11" xfId="40"/>
    <cellStyle name="20% - Ênfase3 2" xfId="41"/>
    <cellStyle name="20% - Ênfase3 3" xfId="42"/>
    <cellStyle name="20% - Ênfase3 4" xfId="43"/>
    <cellStyle name="20% - Ênfase3 5" xfId="44"/>
    <cellStyle name="20% - Ênfase3 6" xfId="45"/>
    <cellStyle name="20% - Ênfase3 7" xfId="46"/>
    <cellStyle name="20% - Ênfase3 8" xfId="47"/>
    <cellStyle name="20% - Ênfase3 9" xfId="48"/>
    <cellStyle name="20% - Ênfase4 10" xfId="49"/>
    <cellStyle name="20% - Ênfase4 11" xfId="50"/>
    <cellStyle name="20% - Ênfase4 2" xfId="51"/>
    <cellStyle name="20% - Ênfase4 3" xfId="52"/>
    <cellStyle name="20% - Ênfase4 4" xfId="53"/>
    <cellStyle name="20% - Ênfase4 5" xfId="54"/>
    <cellStyle name="20% - Ênfase4 6" xfId="55"/>
    <cellStyle name="20% - Ênfase4 7" xfId="56"/>
    <cellStyle name="20% - Ênfase4 8" xfId="57"/>
    <cellStyle name="20% - Ênfase4 9" xfId="58"/>
    <cellStyle name="20% - Ênfase5 10" xfId="59"/>
    <cellStyle name="20% - Ênfase5 11" xfId="60"/>
    <cellStyle name="20% - Ênfase5 2" xfId="61"/>
    <cellStyle name="20% - Ênfase5 3" xfId="62"/>
    <cellStyle name="20% - Ênfase5 4" xfId="63"/>
    <cellStyle name="20% - Ênfase5 5" xfId="64"/>
    <cellStyle name="20% - Ênfase5 6" xfId="65"/>
    <cellStyle name="20% - Ênfase5 7" xfId="66"/>
    <cellStyle name="20% - Ênfase5 8" xfId="67"/>
    <cellStyle name="20% - Ênfase5 9" xfId="68"/>
    <cellStyle name="20% - Ênfase6 10" xfId="69"/>
    <cellStyle name="20% - Ênfase6 11" xfId="70"/>
    <cellStyle name="20% - Ênfase6 2" xfId="71"/>
    <cellStyle name="20% - Ênfase6 3" xfId="72"/>
    <cellStyle name="20% - Ênfase6 4" xfId="73"/>
    <cellStyle name="20% - Ênfase6 5" xfId="74"/>
    <cellStyle name="20% - Ênfase6 6" xfId="75"/>
    <cellStyle name="20% - Ênfase6 7" xfId="76"/>
    <cellStyle name="20% - Ênfase6 8" xfId="77"/>
    <cellStyle name="20% - Ênfase6 9" xfId="78"/>
    <cellStyle name="40% - Accent1" xfId="79"/>
    <cellStyle name="40% - Accent1 2" xfId="80"/>
    <cellStyle name="40% - Accent1_ORÇAMENTO REV 04" xfId="81"/>
    <cellStyle name="40% - Accent2" xfId="82"/>
    <cellStyle name="40% - Accent2 2" xfId="83"/>
    <cellStyle name="40% - Accent2_ORÇAMENTO REV 04" xfId="84"/>
    <cellStyle name="40% - Accent3" xfId="85"/>
    <cellStyle name="40% - Accent3 2" xfId="86"/>
    <cellStyle name="40% - Accent3_ORÇAMENTO REV 04" xfId="87"/>
    <cellStyle name="40% - Accent4" xfId="88"/>
    <cellStyle name="40% - Accent4 2" xfId="89"/>
    <cellStyle name="40% - Accent4_ORÇAMENTO REV 04" xfId="90"/>
    <cellStyle name="40% - Accent5" xfId="91"/>
    <cellStyle name="40% - Accent5 2" xfId="92"/>
    <cellStyle name="40% - Accent5_ORÇAMENTO REV 04" xfId="93"/>
    <cellStyle name="40% - Accent6" xfId="94"/>
    <cellStyle name="40% - Accent6 2" xfId="95"/>
    <cellStyle name="40% - Accent6_ORÇAMENTO REV 04" xfId="96"/>
    <cellStyle name="40% - Ênfase1 10" xfId="97"/>
    <cellStyle name="40% - Ênfase1 11" xfId="98"/>
    <cellStyle name="40% - Ênfase1 2" xfId="99"/>
    <cellStyle name="40% - Ênfase1 3" xfId="100"/>
    <cellStyle name="40% - Ênfase1 4" xfId="101"/>
    <cellStyle name="40% - Ênfase1 5" xfId="102"/>
    <cellStyle name="40% - Ênfase1 6" xfId="103"/>
    <cellStyle name="40% - Ênfase1 7" xfId="104"/>
    <cellStyle name="40% - Ênfase1 8" xfId="105"/>
    <cellStyle name="40% - Ênfase1 9" xfId="106"/>
    <cellStyle name="40% - Ênfase2 10" xfId="107"/>
    <cellStyle name="40% - Ênfase2 11" xfId="108"/>
    <cellStyle name="40% - Ênfase2 2" xfId="109"/>
    <cellStyle name="40% - Ênfase2 3" xfId="110"/>
    <cellStyle name="40% - Ênfase2 4" xfId="111"/>
    <cellStyle name="40% - Ênfase2 5" xfId="112"/>
    <cellStyle name="40% - Ênfase2 6" xfId="113"/>
    <cellStyle name="40% - Ênfase2 7" xfId="114"/>
    <cellStyle name="40% - Ênfase2 8" xfId="115"/>
    <cellStyle name="40% - Ênfase2 9" xfId="116"/>
    <cellStyle name="40% - Ênfase3 10" xfId="117"/>
    <cellStyle name="40% - Ênfase3 11" xfId="118"/>
    <cellStyle name="40% - Ênfase3 2" xfId="119"/>
    <cellStyle name="40% - Ênfase3 3" xfId="120"/>
    <cellStyle name="40% - Ênfase3 4" xfId="121"/>
    <cellStyle name="40% - Ênfase3 5" xfId="122"/>
    <cellStyle name="40% - Ênfase3 6" xfId="123"/>
    <cellStyle name="40% - Ênfase3 7" xfId="124"/>
    <cellStyle name="40% - Ênfase3 8" xfId="125"/>
    <cellStyle name="40% - Ênfase3 9" xfId="126"/>
    <cellStyle name="40% - Ênfase4 10" xfId="127"/>
    <cellStyle name="40% - Ênfase4 11" xfId="128"/>
    <cellStyle name="40% - Ênfase4 2" xfId="129"/>
    <cellStyle name="40% - Ênfase4 3" xfId="130"/>
    <cellStyle name="40% - Ênfase4 4" xfId="131"/>
    <cellStyle name="40% - Ênfase4 5" xfId="132"/>
    <cellStyle name="40% - Ênfase4 6" xfId="133"/>
    <cellStyle name="40% - Ênfase4 7" xfId="134"/>
    <cellStyle name="40% - Ênfase4 8" xfId="135"/>
    <cellStyle name="40% - Ênfase4 9" xfId="136"/>
    <cellStyle name="40% - Ênfase5 10" xfId="137"/>
    <cellStyle name="40% - Ênfase5 11" xfId="138"/>
    <cellStyle name="40% - Ênfase5 2" xfId="139"/>
    <cellStyle name="40% - Ênfase5 3" xfId="140"/>
    <cellStyle name="40% - Ênfase5 4" xfId="141"/>
    <cellStyle name="40% - Ênfase5 5" xfId="142"/>
    <cellStyle name="40% - Ênfase5 6" xfId="143"/>
    <cellStyle name="40% - Ênfase5 7" xfId="144"/>
    <cellStyle name="40% - Ênfase5 8" xfId="145"/>
    <cellStyle name="40% - Ênfase5 9" xfId="146"/>
    <cellStyle name="40% - Ênfase6 10" xfId="147"/>
    <cellStyle name="40% - Ênfase6 11" xfId="148"/>
    <cellStyle name="40% - Ênfase6 2" xfId="149"/>
    <cellStyle name="40% - Ênfase6 3" xfId="150"/>
    <cellStyle name="40% - Ênfase6 4" xfId="151"/>
    <cellStyle name="40% - Ênfase6 5" xfId="152"/>
    <cellStyle name="40% - Ênfase6 6" xfId="153"/>
    <cellStyle name="40% - Ênfase6 7" xfId="154"/>
    <cellStyle name="40% - Ênfase6 8" xfId="155"/>
    <cellStyle name="40% - Ênfase6 9" xfId="156"/>
    <cellStyle name="60% - Accent1" xfId="157"/>
    <cellStyle name="60% - Accent2" xfId="158"/>
    <cellStyle name="60% - Accent3" xfId="159"/>
    <cellStyle name="60% - Accent4" xfId="160"/>
    <cellStyle name="60% - Accent5" xfId="161"/>
    <cellStyle name="60% - Accent6" xfId="162"/>
    <cellStyle name="60% - Ênfase1 10" xfId="163"/>
    <cellStyle name="60% - Ênfase1 11" xfId="164"/>
    <cellStyle name="60% - Ênfase1 2" xfId="165"/>
    <cellStyle name="60% - Ênfase1 3" xfId="166"/>
    <cellStyle name="60% - Ênfase1 4" xfId="167"/>
    <cellStyle name="60% - Ênfase1 5" xfId="168"/>
    <cellStyle name="60% - Ênfase1 6" xfId="169"/>
    <cellStyle name="60% - Ênfase1 7" xfId="170"/>
    <cellStyle name="60% - Ênfase1 8" xfId="171"/>
    <cellStyle name="60% - Ênfase1 9" xfId="172"/>
    <cellStyle name="60% - Ênfase2 10" xfId="173"/>
    <cellStyle name="60% - Ênfase2 11" xfId="174"/>
    <cellStyle name="60% - Ênfase2 2" xfId="175"/>
    <cellStyle name="60% - Ênfase2 3" xfId="176"/>
    <cellStyle name="60% - Ênfase2 4" xfId="177"/>
    <cellStyle name="60% - Ênfase2 5" xfId="178"/>
    <cellStyle name="60% - Ênfase2 6" xfId="179"/>
    <cellStyle name="60% - Ênfase2 7" xfId="180"/>
    <cellStyle name="60% - Ênfase2 8" xfId="181"/>
    <cellStyle name="60% - Ênfase2 9" xfId="182"/>
    <cellStyle name="60% - Ênfase3 10" xfId="183"/>
    <cellStyle name="60% - Ênfase3 11" xfId="184"/>
    <cellStyle name="60% - Ênfase3 2" xfId="185"/>
    <cellStyle name="60% - Ênfase3 3" xfId="186"/>
    <cellStyle name="60% - Ênfase3 4" xfId="187"/>
    <cellStyle name="60% - Ênfase3 5" xfId="188"/>
    <cellStyle name="60% - Ênfase3 6" xfId="189"/>
    <cellStyle name="60% - Ênfase3 7" xfId="190"/>
    <cellStyle name="60% - Ênfase3 8" xfId="191"/>
    <cellStyle name="60% - Ênfase3 9" xfId="192"/>
    <cellStyle name="60% - Ênfase4 10" xfId="193"/>
    <cellStyle name="60% - Ênfase4 11" xfId="194"/>
    <cellStyle name="60% - Ênfase4 2" xfId="195"/>
    <cellStyle name="60% - Ênfase4 3" xfId="196"/>
    <cellStyle name="60% - Ênfase4 4" xfId="197"/>
    <cellStyle name="60% - Ênfase4 5" xfId="198"/>
    <cellStyle name="60% - Ênfase4 6" xfId="199"/>
    <cellStyle name="60% - Ênfase4 7" xfId="200"/>
    <cellStyle name="60% - Ênfase4 8" xfId="201"/>
    <cellStyle name="60% - Ênfase4 9" xfId="202"/>
    <cellStyle name="60% - Ênfase5 10" xfId="203"/>
    <cellStyle name="60% - Ênfase5 11" xfId="204"/>
    <cellStyle name="60% - Ênfase5 2" xfId="205"/>
    <cellStyle name="60% - Ênfase5 3" xfId="206"/>
    <cellStyle name="60% - Ênfase5 4" xfId="207"/>
    <cellStyle name="60% - Ênfase5 5" xfId="208"/>
    <cellStyle name="60% - Ênfase5 6" xfId="209"/>
    <cellStyle name="60% - Ênfase5 7" xfId="210"/>
    <cellStyle name="60% - Ênfase5 8" xfId="211"/>
    <cellStyle name="60% - Ênfase5 9" xfId="212"/>
    <cellStyle name="60% - Ênfase6 10" xfId="213"/>
    <cellStyle name="60% - Ênfase6 11" xfId="214"/>
    <cellStyle name="60% - Ênfase6 2" xfId="215"/>
    <cellStyle name="60% - Ênfase6 3" xfId="216"/>
    <cellStyle name="60% - Ênfase6 4" xfId="217"/>
    <cellStyle name="60% - Ênfase6 5" xfId="218"/>
    <cellStyle name="60% - Ênfase6 6" xfId="219"/>
    <cellStyle name="60% - Ênfase6 7" xfId="220"/>
    <cellStyle name="60% - Ênfase6 8" xfId="221"/>
    <cellStyle name="60% - Ênfase6 9" xfId="222"/>
    <cellStyle name="Accent1" xfId="223"/>
    <cellStyle name="Accent2" xfId="224"/>
    <cellStyle name="Accent3" xfId="225"/>
    <cellStyle name="Accent4" xfId="226"/>
    <cellStyle name="Accent5" xfId="227"/>
    <cellStyle name="Accent6" xfId="228"/>
    <cellStyle name="Bad" xfId="229"/>
    <cellStyle name="Bom 10" xfId="230"/>
    <cellStyle name="Bom 11" xfId="231"/>
    <cellStyle name="Bom 2" xfId="232"/>
    <cellStyle name="Bom 3" xfId="233"/>
    <cellStyle name="Bom 4" xfId="234"/>
    <cellStyle name="Bom 5" xfId="235"/>
    <cellStyle name="Bom 6" xfId="236"/>
    <cellStyle name="Bom 7" xfId="237"/>
    <cellStyle name="Bom 8" xfId="238"/>
    <cellStyle name="Bom 9" xfId="239"/>
    <cellStyle name="Calculation" xfId="240"/>
    <cellStyle name="Cálculo" xfId="241" builtinId="22"/>
    <cellStyle name="Cálculo 10" xfId="242"/>
    <cellStyle name="Cálculo 11" xfId="243"/>
    <cellStyle name="Cálculo 2" xfId="244"/>
    <cellStyle name="Cálculo 3" xfId="245"/>
    <cellStyle name="Cálculo 4" xfId="246"/>
    <cellStyle name="Cálculo 5" xfId="247"/>
    <cellStyle name="Cálculo 6" xfId="248"/>
    <cellStyle name="Cálculo 7" xfId="249"/>
    <cellStyle name="Cálculo 8" xfId="250"/>
    <cellStyle name="Cálculo 9" xfId="251"/>
    <cellStyle name="Célula de Verificação 10" xfId="252"/>
    <cellStyle name="Célula de Verificação 11" xfId="253"/>
    <cellStyle name="Célula de Verificação 2" xfId="254"/>
    <cellStyle name="Célula de Verificação 3" xfId="255"/>
    <cellStyle name="Célula de Verificação 4" xfId="256"/>
    <cellStyle name="Célula de Verificação 5" xfId="257"/>
    <cellStyle name="Célula de Verificação 6" xfId="258"/>
    <cellStyle name="Célula de Verificação 7" xfId="259"/>
    <cellStyle name="Célula de Verificação 8" xfId="260"/>
    <cellStyle name="Célula de Verificação 9" xfId="261"/>
    <cellStyle name="Célula Vinculada 10" xfId="262"/>
    <cellStyle name="Célula Vinculada 11" xfId="263"/>
    <cellStyle name="Célula Vinculada 2" xfId="264"/>
    <cellStyle name="Célula Vinculada 3" xfId="265"/>
    <cellStyle name="Célula Vinculada 4" xfId="266"/>
    <cellStyle name="Célula Vinculada 5" xfId="267"/>
    <cellStyle name="Célula Vinculada 6" xfId="268"/>
    <cellStyle name="Célula Vinculada 7" xfId="269"/>
    <cellStyle name="Célula Vinculada 8" xfId="270"/>
    <cellStyle name="Célula Vinculada 9" xfId="271"/>
    <cellStyle name="Check Cell" xfId="272"/>
    <cellStyle name="Código" xfId="273"/>
    <cellStyle name="Descrição" xfId="274"/>
    <cellStyle name="Ênfase1 10" xfId="275"/>
    <cellStyle name="Ênfase1 11" xfId="276"/>
    <cellStyle name="Ênfase1 2" xfId="277"/>
    <cellStyle name="Ênfase1 3" xfId="278"/>
    <cellStyle name="Ênfase1 4" xfId="279"/>
    <cellStyle name="Ênfase1 5" xfId="280"/>
    <cellStyle name="Ênfase1 6" xfId="281"/>
    <cellStyle name="Ênfase1 7" xfId="282"/>
    <cellStyle name="Ênfase1 8" xfId="283"/>
    <cellStyle name="Ênfase1 9" xfId="284"/>
    <cellStyle name="Ênfase2 10" xfId="285"/>
    <cellStyle name="Ênfase2 11" xfId="286"/>
    <cellStyle name="Ênfase2 2" xfId="287"/>
    <cellStyle name="Ênfase2 3" xfId="288"/>
    <cellStyle name="Ênfase2 4" xfId="289"/>
    <cellStyle name="Ênfase2 5" xfId="290"/>
    <cellStyle name="Ênfase2 6" xfId="291"/>
    <cellStyle name="Ênfase2 7" xfId="292"/>
    <cellStyle name="Ênfase2 8" xfId="293"/>
    <cellStyle name="Ênfase2 9" xfId="294"/>
    <cellStyle name="Ênfase3 10" xfId="295"/>
    <cellStyle name="Ênfase3 11" xfId="296"/>
    <cellStyle name="Ênfase3 2" xfId="297"/>
    <cellStyle name="Ênfase3 3" xfId="298"/>
    <cellStyle name="Ênfase3 4" xfId="299"/>
    <cellStyle name="Ênfase3 5" xfId="300"/>
    <cellStyle name="Ênfase3 6" xfId="301"/>
    <cellStyle name="Ênfase3 7" xfId="302"/>
    <cellStyle name="Ênfase3 8" xfId="303"/>
    <cellStyle name="Ênfase3 9" xfId="304"/>
    <cellStyle name="Ênfase4 10" xfId="305"/>
    <cellStyle name="Ênfase4 11" xfId="306"/>
    <cellStyle name="Ênfase4 2" xfId="307"/>
    <cellStyle name="Ênfase4 3" xfId="308"/>
    <cellStyle name="Ênfase4 4" xfId="309"/>
    <cellStyle name="Ênfase4 5" xfId="310"/>
    <cellStyle name="Ênfase4 6" xfId="311"/>
    <cellStyle name="Ênfase4 7" xfId="312"/>
    <cellStyle name="Ênfase4 8" xfId="313"/>
    <cellStyle name="Ênfase4 9" xfId="314"/>
    <cellStyle name="Ênfase5 10" xfId="315"/>
    <cellStyle name="Ênfase5 11" xfId="316"/>
    <cellStyle name="Ênfase5 2" xfId="317"/>
    <cellStyle name="Ênfase5 3" xfId="318"/>
    <cellStyle name="Ênfase5 4" xfId="319"/>
    <cellStyle name="Ênfase5 5" xfId="320"/>
    <cellStyle name="Ênfase5 6" xfId="321"/>
    <cellStyle name="Ênfase5 7" xfId="322"/>
    <cellStyle name="Ênfase5 8" xfId="323"/>
    <cellStyle name="Ênfase5 9" xfId="324"/>
    <cellStyle name="Ênfase6 10" xfId="325"/>
    <cellStyle name="Ênfase6 11" xfId="326"/>
    <cellStyle name="Ênfase6 2" xfId="327"/>
    <cellStyle name="Ênfase6 3" xfId="328"/>
    <cellStyle name="Ênfase6 4" xfId="329"/>
    <cellStyle name="Ênfase6 5" xfId="330"/>
    <cellStyle name="Ênfase6 6" xfId="331"/>
    <cellStyle name="Ênfase6 7" xfId="332"/>
    <cellStyle name="Ênfase6 8" xfId="333"/>
    <cellStyle name="Ênfase6 9" xfId="334"/>
    <cellStyle name="Entrada" xfId="335" builtinId="20"/>
    <cellStyle name="Entrada 10" xfId="336"/>
    <cellStyle name="Entrada 11" xfId="337"/>
    <cellStyle name="Entrada 2" xfId="338"/>
    <cellStyle name="Entrada 3" xfId="339"/>
    <cellStyle name="Entrada 4" xfId="340"/>
    <cellStyle name="Entrada 5" xfId="341"/>
    <cellStyle name="Entrada 6" xfId="342"/>
    <cellStyle name="Entrada 7" xfId="343"/>
    <cellStyle name="Entrada 8" xfId="344"/>
    <cellStyle name="Entrada 9" xfId="345"/>
    <cellStyle name="Euro" xfId="346"/>
    <cellStyle name="Euro 2" xfId="347"/>
    <cellStyle name="Excel Built-in Normal" xfId="348"/>
    <cellStyle name="Explanatory Text" xfId="349"/>
    <cellStyle name="Good" xfId="350"/>
    <cellStyle name="Heading 1" xfId="351"/>
    <cellStyle name="Heading 2" xfId="352"/>
    <cellStyle name="Heading 3" xfId="353"/>
    <cellStyle name="Heading 4" xfId="354"/>
    <cellStyle name="Hiperlink" xfId="914" builtinId="8"/>
    <cellStyle name="Hiperlink 2" xfId="355"/>
    <cellStyle name="Hiperlink 2 2" xfId="929"/>
    <cellStyle name="Hiperlink 3" xfId="920"/>
    <cellStyle name="Hyperlink 2" xfId="356"/>
    <cellStyle name="Hyperlink 3" xfId="357"/>
    <cellStyle name="Incorreto 10" xfId="358"/>
    <cellStyle name="Incorreto 11" xfId="359"/>
    <cellStyle name="Incorreto 2" xfId="360"/>
    <cellStyle name="Incorreto 3" xfId="361"/>
    <cellStyle name="Incorreto 4" xfId="362"/>
    <cellStyle name="Incorreto 5" xfId="363"/>
    <cellStyle name="Incorreto 6" xfId="364"/>
    <cellStyle name="Incorreto 7" xfId="365"/>
    <cellStyle name="Incorreto 8" xfId="366"/>
    <cellStyle name="Incorreto 9" xfId="367"/>
    <cellStyle name="Input" xfId="368"/>
    <cellStyle name="Linked Cell" xfId="369"/>
    <cellStyle name="Moeda 2" xfId="370"/>
    <cellStyle name="Moeda 2 2" xfId="371"/>
    <cellStyle name="Moeda 3" xfId="372"/>
    <cellStyle name="Moeda 3 10" xfId="373"/>
    <cellStyle name="Moeda 3 2" xfId="374"/>
    <cellStyle name="Moeda 3 3" xfId="375"/>
    <cellStyle name="Moeda 3 4" xfId="376"/>
    <cellStyle name="Moeda 3 5" xfId="377"/>
    <cellStyle name="Moeda 3 6" xfId="378"/>
    <cellStyle name="Moeda 3 7" xfId="379"/>
    <cellStyle name="Moeda 3 8" xfId="380"/>
    <cellStyle name="Moeda 3 9" xfId="381"/>
    <cellStyle name="Moeda 4" xfId="382"/>
    <cellStyle name="Moeda 5" xfId="383"/>
    <cellStyle name="Moeda 6" xfId="925"/>
    <cellStyle name="Neutra 10" xfId="384"/>
    <cellStyle name="Neutra 11" xfId="385"/>
    <cellStyle name="Neutra 2" xfId="386"/>
    <cellStyle name="Neutra 3" xfId="387"/>
    <cellStyle name="Neutra 4" xfId="388"/>
    <cellStyle name="Neutra 5" xfId="389"/>
    <cellStyle name="Neutra 6" xfId="390"/>
    <cellStyle name="Neutra 7" xfId="391"/>
    <cellStyle name="Neutra 8" xfId="392"/>
    <cellStyle name="Neutra 9" xfId="393"/>
    <cellStyle name="Neutral" xfId="394"/>
    <cellStyle name="Normal" xfId="0" builtinId="0"/>
    <cellStyle name="Normal 10" xfId="395"/>
    <cellStyle name="Normal 10 2" xfId="396"/>
    <cellStyle name="Normal 10 3" xfId="397"/>
    <cellStyle name="Normal 10_Orçam_Mantiqueira_rev18" xfId="398"/>
    <cellStyle name="Normal 11" xfId="399"/>
    <cellStyle name="Normal 11 2" xfId="912"/>
    <cellStyle name="Normal 12" xfId="400"/>
    <cellStyle name="Normal 12 2" xfId="401"/>
    <cellStyle name="Normal 12 2 2" xfId="830"/>
    <cellStyle name="Normal 12 2 3" xfId="831"/>
    <cellStyle name="Normal 12 3" xfId="402"/>
    <cellStyle name="Normal 12 3 2" xfId="403"/>
    <cellStyle name="Normal 12 3 2 2" xfId="404"/>
    <cellStyle name="Normal 12 3 2 2 2" xfId="832"/>
    <cellStyle name="Normal 12 3 2 2 3" xfId="833"/>
    <cellStyle name="Normal 12 3 2 3" xfId="834"/>
    <cellStyle name="Normal 12 3 2 4" xfId="835"/>
    <cellStyle name="Normal 12 3 3" xfId="836"/>
    <cellStyle name="Normal 12 3 4" xfId="837"/>
    <cellStyle name="Normal 12 4" xfId="838"/>
    <cellStyle name="Normal 12 5" xfId="839"/>
    <cellStyle name="Normal 12 6" xfId="911"/>
    <cellStyle name="Normal 12 6 2" xfId="917"/>
    <cellStyle name="Normal 12 7" xfId="916"/>
    <cellStyle name="Normal 12_Orçam_Mantiqueira_rev18" xfId="405"/>
    <cellStyle name="Normal 13" xfId="406"/>
    <cellStyle name="Normal 13 2" xfId="407"/>
    <cellStyle name="Normal 13 2 2" xfId="840"/>
    <cellStyle name="Normal 13 2 3" xfId="841"/>
    <cellStyle name="Normal 13 3" xfId="842"/>
    <cellStyle name="Normal 13 4" xfId="843"/>
    <cellStyle name="Normal 13_Orçam_Mantiqueira_rev18" xfId="408"/>
    <cellStyle name="Normal 14" xfId="409"/>
    <cellStyle name="Normal 14 2" xfId="844"/>
    <cellStyle name="Normal 14 3" xfId="845"/>
    <cellStyle name="Normal 15" xfId="410"/>
    <cellStyle name="Normal 15 2" xfId="846"/>
    <cellStyle name="Normal 15 3" xfId="847"/>
    <cellStyle name="Normal 16" xfId="411"/>
    <cellStyle name="Normal 17" xfId="412"/>
    <cellStyle name="Normal 17 2" xfId="413"/>
    <cellStyle name="Normal 18" xfId="414"/>
    <cellStyle name="Normal 18 2" xfId="415"/>
    <cellStyle name="Normal 19" xfId="416"/>
    <cellStyle name="Normal 2" xfId="417"/>
    <cellStyle name="Normal 2 10" xfId="418"/>
    <cellStyle name="Normal 2 11" xfId="419"/>
    <cellStyle name="Normal 2 12" xfId="928"/>
    <cellStyle name="Normal 2 2" xfId="420"/>
    <cellStyle name="Normal 2 2 2" xfId="421"/>
    <cellStyle name="Normal 2 2 2 2" xfId="422"/>
    <cellStyle name="Normal 2 2 3" xfId="927"/>
    <cellStyle name="Normal 2 2_Orçam_Mantiqueira_rev18" xfId="423"/>
    <cellStyle name="Normal 2 3" xfId="424"/>
    <cellStyle name="Normal 2 4" xfId="425"/>
    <cellStyle name="Normal 2 5" xfId="426"/>
    <cellStyle name="Normal 2 6" xfId="427"/>
    <cellStyle name="Normal 2 7" xfId="428"/>
    <cellStyle name="Normal 2 8" xfId="429"/>
    <cellStyle name="Normal 2 9" xfId="430"/>
    <cellStyle name="Normal 2_2ª Medição" xfId="431"/>
    <cellStyle name="Normal 20" xfId="432"/>
    <cellStyle name="Normal 20 2" xfId="848"/>
    <cellStyle name="Normal 20 3" xfId="849"/>
    <cellStyle name="Normal 21" xfId="915"/>
    <cellStyle name="Normal 22" xfId="919"/>
    <cellStyle name="Normal 23" xfId="921"/>
    <cellStyle name="Normal 24" xfId="923"/>
    <cellStyle name="Normal 25" xfId="922"/>
    <cellStyle name="Normal 26" xfId="932"/>
    <cellStyle name="Normal 27" xfId="934"/>
    <cellStyle name="Normal 28" xfId="931"/>
    <cellStyle name="Normal 29" xfId="933"/>
    <cellStyle name="Normal 3" xfId="433"/>
    <cellStyle name="Normal 3 2" xfId="434"/>
    <cellStyle name="Normal 3 2 2" xfId="435"/>
    <cellStyle name="Normal 3 2 2 2" xfId="436"/>
    <cellStyle name="Normal 3 2 2 2 2" xfId="850"/>
    <cellStyle name="Normal 3 2 2 2 3" xfId="851"/>
    <cellStyle name="Normal 3 2 2 3" xfId="852"/>
    <cellStyle name="Normal 3 2 2 4" xfId="853"/>
    <cellStyle name="Normal 3 2 2_Orçam_Mantiqueira_rev18" xfId="437"/>
    <cellStyle name="Normal 3 2 3" xfId="438"/>
    <cellStyle name="Normal 3 2 3 2" xfId="439"/>
    <cellStyle name="Normal 3 2 3 2 2" xfId="854"/>
    <cellStyle name="Normal 3 2 3 2 3" xfId="855"/>
    <cellStyle name="Normal 3 2 3 3" xfId="856"/>
    <cellStyle name="Normal 3 2 3 4" xfId="857"/>
    <cellStyle name="Normal 3 2 3_ORÇAMENTO REV 04" xfId="440"/>
    <cellStyle name="Normal 3 2_Orçam_Mantiqueira_rev18" xfId="441"/>
    <cellStyle name="Normal 3 3" xfId="442"/>
    <cellStyle name="Normal 3 4" xfId="443"/>
    <cellStyle name="Normal 3 4 2" xfId="444"/>
    <cellStyle name="Normal 3 4 2 2" xfId="858"/>
    <cellStyle name="Normal 3 4 2 3" xfId="859"/>
    <cellStyle name="Normal 3 4 3" xfId="860"/>
    <cellStyle name="Normal 3 4 4" xfId="861"/>
    <cellStyle name="Normal 3 4_ORÇAMENTO REV 04" xfId="445"/>
    <cellStyle name="Normal 3 5" xfId="446"/>
    <cellStyle name="Normal 3 5 2" xfId="447"/>
    <cellStyle name="Normal 3 5 2 2" xfId="448"/>
    <cellStyle name="Normal 3 5 2 2 2" xfId="449"/>
    <cellStyle name="Normal 3 5 2 2 2 2" xfId="862"/>
    <cellStyle name="Normal 3 5 2 2 2 3" xfId="863"/>
    <cellStyle name="Normal 3 5 2 2 3" xfId="450"/>
    <cellStyle name="Normal 3 5 2 2 3 2" xfId="864"/>
    <cellStyle name="Normal 3 5 2 2 3 3" xfId="865"/>
    <cellStyle name="Normal 3 5 2 2 4" xfId="866"/>
    <cellStyle name="Normal 3 5 2 2 5" xfId="867"/>
    <cellStyle name="Normal 3 5 2 3" xfId="451"/>
    <cellStyle name="Normal 3 5 2 3 2" xfId="868"/>
    <cellStyle name="Normal 3 5 2 3 3" xfId="869"/>
    <cellStyle name="Normal 3 5 2 4" xfId="870"/>
    <cellStyle name="Normal 3 5 2 5" xfId="871"/>
    <cellStyle name="Normal 3 5 3" xfId="872"/>
    <cellStyle name="Normal 3 5 4" xfId="873"/>
    <cellStyle name="Normal 3 5_ORÇAMENTO REV 04" xfId="452"/>
    <cellStyle name="Normal 3 6" xfId="453"/>
    <cellStyle name="Normal 3 6 2" xfId="874"/>
    <cellStyle name="Normal 3 6 3" xfId="875"/>
    <cellStyle name="Normal 3 7" xfId="454"/>
    <cellStyle name="Normal 3 7 2" xfId="742"/>
    <cellStyle name="Normal 3 7 2 2" xfId="876"/>
    <cellStyle name="Normal 3 7 2 3" xfId="877"/>
    <cellStyle name="Normal 3 7 3" xfId="878"/>
    <cellStyle name="Normal 3 7 3 2" xfId="879"/>
    <cellStyle name="Normal 3 7 4" xfId="880"/>
    <cellStyle name="Normal 3 7 5" xfId="909"/>
    <cellStyle name="Normal 3 7 6" xfId="910"/>
    <cellStyle name="Normal 3 7 6 2" xfId="918"/>
    <cellStyle name="Normal 3 8" xfId="881"/>
    <cellStyle name="Normal 3 9" xfId="882"/>
    <cellStyle name="Normal 3_Orçam_Mantiqueira_rev18" xfId="455"/>
    <cellStyle name="Normal 30" xfId="924"/>
    <cellStyle name="Normal 31" xfId="935"/>
    <cellStyle name="Normal 32" xfId="936"/>
    <cellStyle name="Normal 4" xfId="456"/>
    <cellStyle name="Normal 4 2" xfId="457"/>
    <cellStyle name="Normal 4 2 2" xfId="458"/>
    <cellStyle name="Normal 4 2 2 2" xfId="883"/>
    <cellStyle name="Normal 4 2 2 3" xfId="884"/>
    <cellStyle name="Normal 4 2 3" xfId="885"/>
    <cellStyle name="Normal 4 2 4" xfId="886"/>
    <cellStyle name="Normal 4 2_Orçam_Mantiqueira_rev18" xfId="459"/>
    <cellStyle name="Normal 4 3" xfId="460"/>
    <cellStyle name="Normal 4 3 2" xfId="461"/>
    <cellStyle name="Normal 4 3 2 2" xfId="887"/>
    <cellStyle name="Normal 4 3 2 3" xfId="888"/>
    <cellStyle name="Normal 4 3 3" xfId="889"/>
    <cellStyle name="Normal 4 3 4" xfId="890"/>
    <cellStyle name="Normal 4 3_ORÇAMENTO REV 04" xfId="462"/>
    <cellStyle name="Normal 4_Orçam_Mantiqueira_rev18" xfId="463"/>
    <cellStyle name="Normal 5" xfId="464"/>
    <cellStyle name="Normal 5 2" xfId="465"/>
    <cellStyle name="Normal 6" xfId="466"/>
    <cellStyle name="Normal 6 2" xfId="467"/>
    <cellStyle name="Normal 6 3" xfId="468"/>
    <cellStyle name="Normal 7" xfId="469"/>
    <cellStyle name="Normal 7 2" xfId="470"/>
    <cellStyle name="Normal 8" xfId="471"/>
    <cellStyle name="Normal 8 2" xfId="472"/>
    <cellStyle name="Normal 8_ORÇAMENTO REV 04" xfId="473"/>
    <cellStyle name="Normal 9" xfId="474"/>
    <cellStyle name="Normal 9 2" xfId="475"/>
    <cellStyle name="Normal 9_ORÇAMENTO REV 04" xfId="476"/>
    <cellStyle name="Normal_Nova Lima Delano." xfId="738"/>
    <cellStyle name="Normal_QCI- Corinto  2" xfId="739"/>
    <cellStyle name="Nota" xfId="477" builtinId="10"/>
    <cellStyle name="Nota 10" xfId="478"/>
    <cellStyle name="Nota 11" xfId="479"/>
    <cellStyle name="Nota 2" xfId="480"/>
    <cellStyle name="Nota 3" xfId="481"/>
    <cellStyle name="Nota 4" xfId="482"/>
    <cellStyle name="Nota 5" xfId="483"/>
    <cellStyle name="Nota 6" xfId="484"/>
    <cellStyle name="Nota 7" xfId="485"/>
    <cellStyle name="Nota 8" xfId="486"/>
    <cellStyle name="Nota 9" xfId="487"/>
    <cellStyle name="Note" xfId="488"/>
    <cellStyle name="Note 2" xfId="489"/>
    <cellStyle name="Numeração" xfId="490"/>
    <cellStyle name="Output" xfId="491"/>
    <cellStyle name="Percent 2" xfId="492"/>
    <cellStyle name="Porcentagem 2" xfId="493"/>
    <cellStyle name="Porcentagem 2 10" xfId="494"/>
    <cellStyle name="Porcentagem 2 11" xfId="495"/>
    <cellStyle name="Porcentagem 2 2" xfId="496"/>
    <cellStyle name="Porcentagem 2 2 2" xfId="497"/>
    <cellStyle name="Porcentagem 2 3" xfId="498"/>
    <cellStyle name="Porcentagem 2 4" xfId="499"/>
    <cellStyle name="Porcentagem 2 5" xfId="500"/>
    <cellStyle name="Porcentagem 2 6" xfId="501"/>
    <cellStyle name="Porcentagem 2 7" xfId="502"/>
    <cellStyle name="Porcentagem 2 8" xfId="503"/>
    <cellStyle name="Porcentagem 2 9" xfId="504"/>
    <cellStyle name="Porcentagem 3" xfId="505"/>
    <cellStyle name="Porcentagem 4" xfId="506"/>
    <cellStyle name="Porcentagem 4 2" xfId="507"/>
    <cellStyle name="Porcentagem 5" xfId="508"/>
    <cellStyle name="Porcentagem 5 2" xfId="509"/>
    <cellStyle name="Porcentagem 5 3" xfId="891"/>
    <cellStyle name="Porcentagem 5 4" xfId="892"/>
    <cellStyle name="Porcentagem 6" xfId="510"/>
    <cellStyle name="Porcentagem 7" xfId="926"/>
    <cellStyle name="Saída" xfId="511" builtinId="21"/>
    <cellStyle name="Saída 10" xfId="512"/>
    <cellStyle name="Saída 11" xfId="513"/>
    <cellStyle name="Saída 2" xfId="514"/>
    <cellStyle name="Saída 3" xfId="515"/>
    <cellStyle name="Saída 4" xfId="516"/>
    <cellStyle name="Saída 5" xfId="517"/>
    <cellStyle name="Saída 6" xfId="518"/>
    <cellStyle name="Saída 7" xfId="519"/>
    <cellStyle name="Saída 8" xfId="520"/>
    <cellStyle name="Saída 9" xfId="521"/>
    <cellStyle name="Separador de milhares 10" xfId="522"/>
    <cellStyle name="Separador de milhares 11" xfId="523"/>
    <cellStyle name="Separador de milhares 2" xfId="524"/>
    <cellStyle name="Separador de milhares 2 10" xfId="525"/>
    <cellStyle name="Separador de milhares 2 10 2" xfId="743"/>
    <cellStyle name="Separador de milhares 2 11" xfId="526"/>
    <cellStyle name="Separador de milhares 2 11 2" xfId="744"/>
    <cellStyle name="Separador de milhares 2 12" xfId="527"/>
    <cellStyle name="Separador de milhares 2 12 2" xfId="745"/>
    <cellStyle name="Separador de milhares 2 2" xfId="528"/>
    <cellStyle name="Separador de milhares 2 2 2" xfId="529"/>
    <cellStyle name="Separador de milhares 2 2 3" xfId="530"/>
    <cellStyle name="Separador de milhares 2 2 3 2" xfId="531"/>
    <cellStyle name="Separador de milhares 2 2 3 2 2" xfId="532"/>
    <cellStyle name="Separador de milhares 2 2 3 2 2 2" xfId="746"/>
    <cellStyle name="Separador de milhares 2 2 3 2 3" xfId="747"/>
    <cellStyle name="Separador de milhares 2 2 4" xfId="533"/>
    <cellStyle name="Separador de milhares 2 2 4 2" xfId="534"/>
    <cellStyle name="Separador de milhares 2 2 4 2 2" xfId="535"/>
    <cellStyle name="Separador de milhares 2 2 4 2 2 2" xfId="536"/>
    <cellStyle name="Separador de milhares 2 2 4 2 2 2 2" xfId="748"/>
    <cellStyle name="Separador de milhares 2 2 4 2 2 3" xfId="749"/>
    <cellStyle name="Separador de milhares 2 2 4 2 3" xfId="537"/>
    <cellStyle name="Separador de milhares 2 2 4 2 3 2" xfId="750"/>
    <cellStyle name="Separador de milhares 2 2 4 3" xfId="538"/>
    <cellStyle name="Separador de milhares 2 2 4 3 2" xfId="539"/>
    <cellStyle name="Separador de milhares 2 2 4 3 2 2" xfId="751"/>
    <cellStyle name="Separador de milhares 2 2 4 3 3" xfId="752"/>
    <cellStyle name="Separador de milhares 2 2 5" xfId="540"/>
    <cellStyle name="Separador de milhares 2 2 5 2" xfId="541"/>
    <cellStyle name="Separador de milhares 2 2 5 2 2" xfId="753"/>
    <cellStyle name="Separador de milhares 2 2 5 3" xfId="754"/>
    <cellStyle name="Separador de milhares 2 3" xfId="542"/>
    <cellStyle name="Separador de milhares 2 3 2" xfId="543"/>
    <cellStyle name="Separador de milhares 2 3 2 2" xfId="544"/>
    <cellStyle name="Separador de milhares 2 3 2 2 2" xfId="545"/>
    <cellStyle name="Separador de milhares 2 3 2 2 2 2" xfId="755"/>
    <cellStyle name="Separador de milhares 2 3 2 2 3" xfId="756"/>
    <cellStyle name="Separador de milhares 2 3 3" xfId="546"/>
    <cellStyle name="Separador de milhares 2 3 3 2" xfId="547"/>
    <cellStyle name="Separador de milhares 2 3 3 2 2" xfId="757"/>
    <cellStyle name="Separador de milhares 2 3 3 3" xfId="758"/>
    <cellStyle name="Separador de milhares 2 4" xfId="548"/>
    <cellStyle name="Separador de milhares 2 4 2" xfId="549"/>
    <cellStyle name="Separador de milhares 2 4 2 2" xfId="550"/>
    <cellStyle name="Separador de milhares 2 4 2 2 2" xfId="759"/>
    <cellStyle name="Separador de milhares 2 4 2 3" xfId="760"/>
    <cellStyle name="Separador de milhares 2 5" xfId="551"/>
    <cellStyle name="Separador de milhares 2 5 2" xfId="552"/>
    <cellStyle name="Separador de milhares 2 5 2 2" xfId="761"/>
    <cellStyle name="Separador de milhares 2 5 3" xfId="762"/>
    <cellStyle name="Separador de milhares 2 6" xfId="553"/>
    <cellStyle name="Separador de milhares 2 6 2" xfId="763"/>
    <cellStyle name="Separador de milhares 2 7" xfId="554"/>
    <cellStyle name="Separador de milhares 2 7 2" xfId="764"/>
    <cellStyle name="Separador de milhares 2 8" xfId="555"/>
    <cellStyle name="Separador de milhares 2 8 2" xfId="765"/>
    <cellStyle name="Separador de milhares 2 9" xfId="556"/>
    <cellStyle name="Separador de milhares 2 9 2" xfId="766"/>
    <cellStyle name="Separador de milhares 3" xfId="557"/>
    <cellStyle name="Separador de milhares 3 2" xfId="558"/>
    <cellStyle name="Separador de milhares 3 2 2" xfId="559"/>
    <cellStyle name="Separador de milhares 3 2 2 2" xfId="560"/>
    <cellStyle name="Separador de milhares 3 2 2 2 2" xfId="767"/>
    <cellStyle name="Separador de milhares 3 2 2 3" xfId="768"/>
    <cellStyle name="Separador de milhares 3 3" xfId="561"/>
    <cellStyle name="Separador de milhares 3 3 2" xfId="562"/>
    <cellStyle name="Separador de milhares 3 3 2 2" xfId="563"/>
    <cellStyle name="Separador de milhares 3 3 2 2 2" xfId="769"/>
    <cellStyle name="Separador de milhares 3 3 2 3" xfId="770"/>
    <cellStyle name="Separador de milhares 3 4" xfId="564"/>
    <cellStyle name="Separador de milhares 3 4 2" xfId="565"/>
    <cellStyle name="Separador de milhares 3 4 2 2" xfId="566"/>
    <cellStyle name="Separador de milhares 3 4 2 2 2" xfId="567"/>
    <cellStyle name="Separador de milhares 3 4 2 2 2 2" xfId="771"/>
    <cellStyle name="Separador de milhares 3 4 2 2 3" xfId="772"/>
    <cellStyle name="Separador de milhares 3 4 2 2 3 2" xfId="893"/>
    <cellStyle name="Separador de milhares 3 4 2 2 3 3" xfId="894"/>
    <cellStyle name="Separador de milhares 3 4 2 2 4" xfId="895"/>
    <cellStyle name="Separador de milhares 3 4 2 2 5" xfId="896"/>
    <cellStyle name="Separador de milhares 3 4 2 3" xfId="568"/>
    <cellStyle name="Separador de milhares 3 4 2 3 2" xfId="773"/>
    <cellStyle name="Separador de milhares 3 4 2 4" xfId="774"/>
    <cellStyle name="Separador de milhares 3 4 2 4 2" xfId="897"/>
    <cellStyle name="Separador de milhares 3 4 2 4 3" xfId="898"/>
    <cellStyle name="Separador de milhares 3 4 2 5" xfId="899"/>
    <cellStyle name="Separador de milhares 3 4 2 6" xfId="900"/>
    <cellStyle name="Separador de milhares 3 4 3" xfId="569"/>
    <cellStyle name="Separador de milhares 3 4 3 2" xfId="570"/>
    <cellStyle name="Separador de milhares 3 4 3 2 2" xfId="775"/>
    <cellStyle name="Separador de milhares 3 4 3 3" xfId="776"/>
    <cellStyle name="Separador de milhares 3 4 3 3 2" xfId="901"/>
    <cellStyle name="Separador de milhares 3 4 3 3 3" xfId="902"/>
    <cellStyle name="Separador de milhares 3 4 3 4" xfId="903"/>
    <cellStyle name="Separador de milhares 3 4 3 5" xfId="904"/>
    <cellStyle name="Separador de milhares 3 4 4" xfId="571"/>
    <cellStyle name="Separador de milhares 3 4 4 2" xfId="777"/>
    <cellStyle name="Separador de milhares 3 4 5" xfId="778"/>
    <cellStyle name="Separador de milhares 3 4 5 2" xfId="905"/>
    <cellStyle name="Separador de milhares 3 4 5 3" xfId="906"/>
    <cellStyle name="Separador de milhares 3 4 6" xfId="907"/>
    <cellStyle name="Separador de milhares 3 4 7" xfId="908"/>
    <cellStyle name="Separador de milhares 3 5" xfId="572"/>
    <cellStyle name="Separador de milhares 3 5 2" xfId="573"/>
    <cellStyle name="Separador de milhares 3 5 2 2" xfId="779"/>
    <cellStyle name="Separador de milhares 3 5 3" xfId="780"/>
    <cellStyle name="Separador de milhares 4" xfId="574"/>
    <cellStyle name="Separador de milhares 4 2" xfId="575"/>
    <cellStyle name="Separador de milhares 4 2 2" xfId="576"/>
    <cellStyle name="Separador de milhares 4 2 2 2" xfId="577"/>
    <cellStyle name="Separador de milhares 4 2 2 2 2" xfId="781"/>
    <cellStyle name="Separador de milhares 4 2 2 3" xfId="782"/>
    <cellStyle name="Separador de milhares 4 3" xfId="578"/>
    <cellStyle name="Separador de milhares 4 3 2" xfId="579"/>
    <cellStyle name="Separador de milhares 4 3 2 2" xfId="580"/>
    <cellStyle name="Separador de milhares 4 3 2 2 2" xfId="783"/>
    <cellStyle name="Separador de milhares 4 3 2 3" xfId="784"/>
    <cellStyle name="Separador de milhares 4 4" xfId="581"/>
    <cellStyle name="Separador de milhares 4 4 2" xfId="582"/>
    <cellStyle name="Separador de milhares 4 4 2 2" xfId="785"/>
    <cellStyle name="Separador de milhares 4 4 3" xfId="786"/>
    <cellStyle name="Separador de milhares 5" xfId="583"/>
    <cellStyle name="Separador de milhares 5 2" xfId="584"/>
    <cellStyle name="Separador de milhares 5 2 2" xfId="585"/>
    <cellStyle name="Separador de milhares 5 2 2 2" xfId="586"/>
    <cellStyle name="Separador de milhares 5 2 2 2 2" xfId="787"/>
    <cellStyle name="Separador de milhares 5 2 2 3" xfId="788"/>
    <cellStyle name="Separador de milhares 5 3" xfId="587"/>
    <cellStyle name="Separador de milhares 5 3 2" xfId="588"/>
    <cellStyle name="Separador de milhares 5 3 2 2" xfId="789"/>
    <cellStyle name="Separador de milhares 5 3 3" xfId="790"/>
    <cellStyle name="Separador de milhares 6" xfId="589"/>
    <cellStyle name="Separador de milhares 6 2" xfId="590"/>
    <cellStyle name="Separador de milhares 6 2 2" xfId="591"/>
    <cellStyle name="Separador de milhares 6 2 2 2" xfId="592"/>
    <cellStyle name="Separador de milhares 6 2 2 2 2" xfId="593"/>
    <cellStyle name="Separador de milhares 6 2 2 2 2 2" xfId="791"/>
    <cellStyle name="Separador de milhares 6 2 2 2 3" xfId="792"/>
    <cellStyle name="Separador de milhares 6 2 2 3" xfId="594"/>
    <cellStyle name="Separador de milhares 6 2 2 3 2" xfId="793"/>
    <cellStyle name="Separador de milhares 6 2 2 4" xfId="794"/>
    <cellStyle name="Separador de milhares 6 2 3" xfId="595"/>
    <cellStyle name="Separador de milhares 6 2 3 2" xfId="596"/>
    <cellStyle name="Separador de milhares 6 2 3 2 2" xfId="795"/>
    <cellStyle name="Separador de milhares 6 2 3 3" xfId="796"/>
    <cellStyle name="Separador de milhares 6 2 4" xfId="597"/>
    <cellStyle name="Separador de milhares 6 2 4 2" xfId="797"/>
    <cellStyle name="Separador de milhares 6 2 5" xfId="798"/>
    <cellStyle name="Separador de milhares 6 3" xfId="598"/>
    <cellStyle name="Separador de milhares 6 3 2" xfId="599"/>
    <cellStyle name="Separador de milhares 6 3 2 2" xfId="600"/>
    <cellStyle name="Separador de milhares 6 3 2 2 2" xfId="799"/>
    <cellStyle name="Separador de milhares 6 3 2 3" xfId="800"/>
    <cellStyle name="Separador de milhares 6 3 3" xfId="601"/>
    <cellStyle name="Separador de milhares 6 3 3 2" xfId="801"/>
    <cellStyle name="Separador de milhares 6 3 4" xfId="802"/>
    <cellStyle name="Separador de milhares 6 4" xfId="602"/>
    <cellStyle name="Separador de milhares 6 4 2" xfId="603"/>
    <cellStyle name="Separador de milhares 6 4 2 2" xfId="803"/>
    <cellStyle name="Separador de milhares 6 4 3" xfId="804"/>
    <cellStyle name="Separador de milhares 6 5" xfId="604"/>
    <cellStyle name="Separador de milhares 6 5 2" xfId="805"/>
    <cellStyle name="Separador de milhares 6 6" xfId="806"/>
    <cellStyle name="Separador de milhares 7" xfId="605"/>
    <cellStyle name="Separador de milhares 7 2" xfId="606"/>
    <cellStyle name="Separador de milhares 7 2 2" xfId="607"/>
    <cellStyle name="Separador de milhares 7 2 2 2" xfId="608"/>
    <cellStyle name="Separador de milhares 7 2 2 2 2" xfId="807"/>
    <cellStyle name="Separador de milhares 7 2 2 3" xfId="808"/>
    <cellStyle name="Separador de milhares 7 3" xfId="609"/>
    <cellStyle name="Separador de milhares 7 3 2" xfId="610"/>
    <cellStyle name="Separador de milhares 7 3 2 2" xfId="809"/>
    <cellStyle name="Separador de milhares 7 3 3" xfId="810"/>
    <cellStyle name="Separador de milhares 7_Orçam_Mantiqueira_rev18" xfId="611"/>
    <cellStyle name="Separador de milhares 8" xfId="612"/>
    <cellStyle name="Separador de milhares 8 2" xfId="613"/>
    <cellStyle name="Separador de milhares 8 2 2" xfId="811"/>
    <cellStyle name="Separador de milhares 8 3" xfId="812"/>
    <cellStyle name="Separador de milhares 9" xfId="614"/>
    <cellStyle name="Separador de milhares 9 2" xfId="813"/>
    <cellStyle name="Separador de milhares_Nova Lima Delano." xfId="740"/>
    <cellStyle name="Separador de milhares_PLANILHA BÁSICA 2003- HOMOLOGADA" xfId="741"/>
    <cellStyle name="Texto de Aviso" xfId="615" builtinId="11"/>
    <cellStyle name="Texto de Aviso 10" xfId="616"/>
    <cellStyle name="Texto de Aviso 11" xfId="617"/>
    <cellStyle name="Texto de Aviso 2" xfId="618"/>
    <cellStyle name="Texto de Aviso 3" xfId="619"/>
    <cellStyle name="Texto de Aviso 4" xfId="620"/>
    <cellStyle name="Texto de Aviso 5" xfId="621"/>
    <cellStyle name="Texto de Aviso 6" xfId="622"/>
    <cellStyle name="Texto de Aviso 7" xfId="623"/>
    <cellStyle name="Texto de Aviso 8" xfId="624"/>
    <cellStyle name="Texto de Aviso 9" xfId="625"/>
    <cellStyle name="Texto Explicativo" xfId="626" builtinId="53"/>
    <cellStyle name="Texto Explicativo 10" xfId="627"/>
    <cellStyle name="Texto Explicativo 11" xfId="628"/>
    <cellStyle name="Texto Explicativo 2" xfId="629"/>
    <cellStyle name="Texto Explicativo 3" xfId="630"/>
    <cellStyle name="Texto Explicativo 4" xfId="631"/>
    <cellStyle name="Texto Explicativo 5" xfId="632"/>
    <cellStyle name="Texto Explicativo 6" xfId="633"/>
    <cellStyle name="Texto Explicativo 7" xfId="634"/>
    <cellStyle name="Texto Explicativo 8" xfId="635"/>
    <cellStyle name="Texto Explicativo 9" xfId="636"/>
    <cellStyle name="Title" xfId="637"/>
    <cellStyle name="Título" xfId="638" builtinId="15"/>
    <cellStyle name="Título 1 10" xfId="639"/>
    <cellStyle name="Título 1 11" xfId="640"/>
    <cellStyle name="Título 1 2" xfId="641"/>
    <cellStyle name="Título 1 3" xfId="642"/>
    <cellStyle name="Título 1 4" xfId="643"/>
    <cellStyle name="Título 1 5" xfId="644"/>
    <cellStyle name="Título 1 6" xfId="645"/>
    <cellStyle name="Título 1 7" xfId="646"/>
    <cellStyle name="Título 1 8" xfId="647"/>
    <cellStyle name="Título 1 9" xfId="648"/>
    <cellStyle name="Título 10" xfId="649"/>
    <cellStyle name="Título 11" xfId="650"/>
    <cellStyle name="Título 12" xfId="651"/>
    <cellStyle name="Título 13" xfId="652"/>
    <cellStyle name="Título 14" xfId="653"/>
    <cellStyle name="Título 2 10" xfId="654"/>
    <cellStyle name="Título 2 11" xfId="655"/>
    <cellStyle name="Título 2 2" xfId="656"/>
    <cellStyle name="Título 2 3" xfId="657"/>
    <cellStyle name="Título 2 4" xfId="658"/>
    <cellStyle name="Título 2 5" xfId="659"/>
    <cellStyle name="Título 2 6" xfId="660"/>
    <cellStyle name="Título 2 7" xfId="661"/>
    <cellStyle name="Título 2 8" xfId="662"/>
    <cellStyle name="Título 2 9" xfId="663"/>
    <cellStyle name="Título 3 10" xfId="664"/>
    <cellStyle name="Título 3 11" xfId="665"/>
    <cellStyle name="Título 3 2" xfId="666"/>
    <cellStyle name="Título 3 3" xfId="667"/>
    <cellStyle name="Título 3 4" xfId="668"/>
    <cellStyle name="Título 3 5" xfId="669"/>
    <cellStyle name="Título 3 6" xfId="670"/>
    <cellStyle name="Título 3 7" xfId="671"/>
    <cellStyle name="Título 3 8" xfId="672"/>
    <cellStyle name="Título 3 9" xfId="673"/>
    <cellStyle name="Título 4 10" xfId="674"/>
    <cellStyle name="Título 4 11" xfId="675"/>
    <cellStyle name="Título 4 2" xfId="676"/>
    <cellStyle name="Título 4 3" xfId="677"/>
    <cellStyle name="Título 4 4" xfId="678"/>
    <cellStyle name="Título 4 5" xfId="679"/>
    <cellStyle name="Título 4 6" xfId="680"/>
    <cellStyle name="Título 4 7" xfId="681"/>
    <cellStyle name="Título 4 8" xfId="682"/>
    <cellStyle name="Título 4 9" xfId="683"/>
    <cellStyle name="Título 5" xfId="684"/>
    <cellStyle name="Título 5 10" xfId="685"/>
    <cellStyle name="Título 5 11" xfId="686"/>
    <cellStyle name="Título 5 2" xfId="687"/>
    <cellStyle name="Título 5 2 2" xfId="688"/>
    <cellStyle name="Título 5 3" xfId="689"/>
    <cellStyle name="Título 5 4" xfId="690"/>
    <cellStyle name="Título 5 5" xfId="691"/>
    <cellStyle name="Título 5 6" xfId="692"/>
    <cellStyle name="Título 5 7" xfId="693"/>
    <cellStyle name="Título 5 8" xfId="694"/>
    <cellStyle name="Título 5 9" xfId="695"/>
    <cellStyle name="Título 5_Orçam_Mantiqueira_rev18" xfId="696"/>
    <cellStyle name="Título 6" xfId="697"/>
    <cellStyle name="Título 7" xfId="698"/>
    <cellStyle name="Título 8" xfId="699"/>
    <cellStyle name="Título 9" xfId="700"/>
    <cellStyle name="Totais" xfId="701"/>
    <cellStyle name="Total" xfId="702" builtinId="25"/>
    <cellStyle name="Total 10" xfId="703"/>
    <cellStyle name="Total 11" xfId="704"/>
    <cellStyle name="Total 2" xfId="705"/>
    <cellStyle name="Total 3" xfId="706"/>
    <cellStyle name="Total 4" xfId="707"/>
    <cellStyle name="Total 5" xfId="708"/>
    <cellStyle name="Total 6" xfId="709"/>
    <cellStyle name="Total 7" xfId="710"/>
    <cellStyle name="Total 8" xfId="711"/>
    <cellStyle name="Total 9" xfId="712"/>
    <cellStyle name="Vírgula 10" xfId="930"/>
    <cellStyle name="Vírgula 2" xfId="713"/>
    <cellStyle name="Vírgula 2 2" xfId="714"/>
    <cellStyle name="Vírgula 2 2 2" xfId="715"/>
    <cellStyle name="Vírgula 2 2 2 2" xfId="814"/>
    <cellStyle name="Vírgula 2 2 3" xfId="815"/>
    <cellStyle name="Vírgula 2 3" xfId="716"/>
    <cellStyle name="Vírgula 2 3 2" xfId="717"/>
    <cellStyle name="Vírgula 2 3 2 2" xfId="816"/>
    <cellStyle name="Vírgula 2 4" xfId="718"/>
    <cellStyle name="Vírgula 2 4 2" xfId="817"/>
    <cellStyle name="Vírgula 3" xfId="719"/>
    <cellStyle name="Vírgula 3 2" xfId="720"/>
    <cellStyle name="Vírgula 3 2 2" xfId="721"/>
    <cellStyle name="Vírgula 3 2 2 2" xfId="722"/>
    <cellStyle name="Vírgula 3 2 2 2 2" xfId="818"/>
    <cellStyle name="Vírgula 3 2 2 3" xfId="819"/>
    <cellStyle name="Vírgula 3 3" xfId="723"/>
    <cellStyle name="Vírgula 3 3 2" xfId="724"/>
    <cellStyle name="Vírgula 3 3 2 2" xfId="820"/>
    <cellStyle name="Vírgula 3 3 3" xfId="821"/>
    <cellStyle name="Vírgula 3 4" xfId="822"/>
    <cellStyle name="Vírgula 3 5" xfId="913"/>
    <cellStyle name="Vírgula 4" xfId="725"/>
    <cellStyle name="Vírgula 4 2" xfId="726"/>
    <cellStyle name="Vírgula 4 2 2" xfId="823"/>
    <cellStyle name="Vírgula 5" xfId="727"/>
    <cellStyle name="Vírgula 5 2" xfId="728"/>
    <cellStyle name="Vírgula 5 2 2" xfId="824"/>
    <cellStyle name="Vírgula 5 3" xfId="825"/>
    <cellStyle name="Vírgula 6" xfId="729"/>
    <cellStyle name="Vírgula 6 2" xfId="730"/>
    <cellStyle name="Vírgula 6 2 2" xfId="826"/>
    <cellStyle name="Vírgula 7" xfId="731"/>
    <cellStyle name="Vírgula 7 2" xfId="732"/>
    <cellStyle name="Vírgula 7 2 2" xfId="827"/>
    <cellStyle name="Vírgula 8" xfId="733"/>
    <cellStyle name="Vírgula 8 2" xfId="734"/>
    <cellStyle name="Vírgula 8 2 2" xfId="828"/>
    <cellStyle name="Vírgula 9" xfId="735"/>
    <cellStyle name="Vírgula 9 2" xfId="736"/>
    <cellStyle name="Vírgula 9 2 2" xfId="829"/>
    <cellStyle name="Warning Text" xfId="737"/>
  </cellStyles>
  <dxfs count="95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ill>
        <patternFill>
          <bgColor theme="5"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26"/>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ont>
        <b/>
        <i val="0"/>
      </font>
      <fill>
        <patternFill>
          <bgColor indexed="26"/>
        </patternFill>
      </fill>
    </dxf>
    <dxf>
      <font>
        <b/>
        <i val="0"/>
      </font>
      <fill>
        <patternFill>
          <bgColor indexed="4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049989318521683403"/>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2499465926084170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24994659260841701"/>
        </patternFill>
      </fill>
    </dxf>
    <dxf>
      <fill>
        <patternFill>
          <bgColor theme="0" tint="-0.049989318521683403"/>
        </patternFill>
      </fill>
    </dxf>
    <dxf>
      <fill>
        <patternFill>
          <bgColor theme="0" tint="-0.14996795556505021"/>
        </patternFill>
      </fill>
    </dxf>
    <dxf>
      <fill>
        <patternFill>
          <bgColor theme="0" tint="-0.049989318521683403"/>
        </patternFill>
      </fill>
    </dxf>
    <dxf>
      <fill>
        <patternFill>
          <bgColor theme="0" tint="-0.14996795556505021"/>
        </patternFill>
      </fill>
    </dxf>
    <dxf>
      <fill>
        <patternFill>
          <bgColor theme="0" tint="-0.24994659260841701"/>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049989318521683403"/>
        </patternFill>
      </fill>
    </dxf>
    <dxf>
      <fill>
        <patternFill>
          <bgColor theme="0" tint="-0.24994659260841701"/>
        </patternFill>
      </fill>
    </dxf>
    <dxf>
      <fill>
        <patternFill>
          <bgColor theme="0" tint="-0.14996795556505021"/>
        </patternFill>
      </fill>
    </dxf>
    <dxf>
      <fill>
        <patternFill>
          <bgColor theme="0" tint="-0.14996795556505021"/>
        </patternFill>
      </fill>
    </dxf>
    <dxf>
      <font>
        <strike val="0"/>
        <color rgb="FF00B050"/>
      </font>
    </dxf>
    <dxf>
      <font>
        <strike val="0"/>
        <color indexed="2"/>
      </font>
    </dxf>
    <dxf>
      <font>
        <strike val="0"/>
        <color rgb="FF00B050"/>
      </font>
    </dxf>
    <dxf>
      <font>
        <strike val="0"/>
        <color indexed="2"/>
      </font>
    </dxf>
    <dxf>
      <font>
        <strike val="0"/>
        <color rgb="FF00B050"/>
      </font>
      <fill>
        <patternFill>
          <bgColor theme="0"/>
        </patternFill>
      </fill>
    </dxf>
    <dxf>
      <font>
        <strike val="0"/>
        <color rgb="FF0070C0"/>
      </font>
    </dxf>
    <dxf>
      <font>
        <strike val="0"/>
        <color indexed="2"/>
      </font>
    </dxf>
    <dxf>
      <font>
        <strike val="0"/>
        <color theme="9"/>
      </font>
    </dxf>
    <dxf>
      <font>
        <strike val="0"/>
        <color rgb="FFC00000"/>
      </font>
    </dxf>
    <dxf>
      <font>
        <strike val="0"/>
        <color rgb="FF7030A0"/>
      </font>
    </dxf>
    <dxf>
      <font>
        <strike val="0"/>
        <color rgb="FF002060"/>
      </font>
    </dxf>
    <dxf>
      <font>
        <strike val="0"/>
        <color rgb="FF00206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ype="http://schemas.openxmlformats.org/officeDocument/2006/relationships/externalLink" Target="externalLinks/externalLink1.xml"/><Relationship  Id="rId10" Type="http://schemas.openxmlformats.org/officeDocument/2006/relationships/externalLink" Target="externalLinks/externalLink10.xml"/><Relationship  Id="rId11" Type="http://schemas.openxmlformats.org/officeDocument/2006/relationships/externalLink" Target="externalLinks/externalLink11.xml"/><Relationship  Id="rId12" Type="http://schemas.openxmlformats.org/officeDocument/2006/relationships/externalLink" Target="externalLinks/externalLink12.xml"/><Relationship  Id="rId13" Type="http://schemas.openxmlformats.org/officeDocument/2006/relationships/externalLink" Target="externalLinks/externalLink13.xml"/><Relationship  Id="rId14" Type="http://schemas.openxmlformats.org/officeDocument/2006/relationships/externalLink" Target="externalLinks/externalLink14.xml"/><Relationship  Id="rId15" Type="http://schemas.openxmlformats.org/officeDocument/2006/relationships/externalLink" Target="externalLinks/externalLink15.xml"/><Relationship  Id="rId16" Type="http://schemas.openxmlformats.org/officeDocument/2006/relationships/externalLink" Target="externalLinks/externalLink16.xml"/><Relationship  Id="rId17" Type="http://schemas.openxmlformats.org/officeDocument/2006/relationships/externalLink" Target="externalLinks/externalLink17.xml"/><Relationship  Id="rId18" Type="http://schemas.openxmlformats.org/officeDocument/2006/relationships/externalLink" Target="externalLinks/externalLink18.xml"/><Relationship  Id="rId19" Type="http://schemas.openxmlformats.org/officeDocument/2006/relationships/worksheet" Target="worksheets/sheet1.xml"/><Relationship  Id="rId2" Type="http://schemas.openxmlformats.org/officeDocument/2006/relationships/externalLink" Target="externalLinks/externalLink2.xml"/><Relationship  Id="rId20" Type="http://schemas.openxmlformats.org/officeDocument/2006/relationships/worksheet" Target="worksheets/sheet2.xml"/><Relationship  Id="rId21" Type="http://schemas.openxmlformats.org/officeDocument/2006/relationships/worksheet" Target="worksheets/sheet3.xml"/><Relationship  Id="rId22" Type="http://schemas.openxmlformats.org/officeDocument/2006/relationships/worksheet" Target="worksheets/sheet4.xml"/><Relationship  Id="rId23" Type="http://schemas.openxmlformats.org/officeDocument/2006/relationships/worksheet" Target="worksheets/sheet5.xml"/><Relationship  Id="rId24" Type="http://schemas.openxmlformats.org/officeDocument/2006/relationships/worksheet" Target="worksheets/sheet6.xml"/><Relationship  Id="rId25" Type="http://schemas.openxmlformats.org/officeDocument/2006/relationships/worksheet" Target="worksheets/sheet7.xml"/><Relationship  Id="rId26" Type="http://schemas.openxmlformats.org/officeDocument/2006/relationships/worksheet" Target="worksheets/sheet8.xml"/><Relationship  Id="rId27" Type="http://schemas.openxmlformats.org/officeDocument/2006/relationships/worksheet" Target="worksheets/sheet9.xml"/><Relationship  Id="rId28" Type="http://schemas.openxmlformats.org/officeDocument/2006/relationships/worksheet" Target="worksheets/sheet10.xml"/><Relationship  Id="rId29" Type="http://schemas.openxmlformats.org/officeDocument/2006/relationships/worksheet" Target="worksheets/sheet11.xml"/><Relationship  Id="rId3" Type="http://schemas.openxmlformats.org/officeDocument/2006/relationships/externalLink" Target="externalLinks/externalLink3.xml"/><Relationship  Id="rId30" Type="http://schemas.openxmlformats.org/officeDocument/2006/relationships/customXml" Target="../customXml/item1.xml"/><Relationship  Id="rId31" Type="http://schemas.openxmlformats.org/officeDocument/2006/relationships/customXml" Target="../customXml/item2.xml"/><Relationship  Id="rId32" Type="http://schemas.openxmlformats.org/officeDocument/2006/relationships/customXml" Target="../customXml/item3.xml"/><Relationship  Id="rId33" Type="http://schemas.openxmlformats.org/officeDocument/2006/relationships/theme" Target="theme/theme1.xml"/><Relationship  Id="rId34" Type="http://schemas.openxmlformats.org/officeDocument/2006/relationships/sharedStrings" Target="sharedStrings.xml"/><Relationship  Id="rId35" Type="http://schemas.openxmlformats.org/officeDocument/2006/relationships/styles" Target="styles.xml"/><Relationship  Id="rId4" Type="http://schemas.openxmlformats.org/officeDocument/2006/relationships/externalLink" Target="externalLinks/externalLink4.xml"/><Relationship  Id="rId5" Type="http://schemas.openxmlformats.org/officeDocument/2006/relationships/externalLink" Target="externalLinks/externalLink5.xml"/><Relationship  Id="rId6" Type="http://schemas.openxmlformats.org/officeDocument/2006/relationships/externalLink" Target="externalLinks/externalLink6.xml"/><Relationship  Id="rId7" Type="http://schemas.openxmlformats.org/officeDocument/2006/relationships/externalLink" Target="externalLinks/externalLink7.xml"/><Relationship  Id="rId8" Type="http://schemas.openxmlformats.org/officeDocument/2006/relationships/externalLink" Target="externalLinks/externalLink8.xml"/><Relationship  Id="rId9" Type="http://schemas.openxmlformats.org/officeDocument/2006/relationships/externalLink" Target="externalLinks/externalLink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Relationship Id="rId3" Type="http://schemas.openxmlformats.org/officeDocument/2006/relationships/image" Target="../media/image3.emf"/></Relationships>
</file>

<file path=xl/drawings/_rels/drawing2.xml.rels><?xml version="1.0" encoding="UTF-8" standalone="yes"?><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4.emf"/></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5.png"/><Relationship Id="rId3" Type="http://schemas.openxmlformats.org/officeDocument/2006/relationships/image" Target="../media/image6.emf"/></Relationships>
</file>

<file path=xl/drawings/_rels/drawing4.xml.rels><?xml version="1.0" encoding="UTF-8" standalone="yes"?><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7.emf"/></Relationships>
</file>

<file path=xl/drawings/_rels/drawing5.xml.rels><?xml version="1.0" encoding="UTF-8" standalone="yes"?><Relationships xmlns="http://schemas.openxmlformats.org/package/2006/relationships"><Relationship Id="rId1" Type="http://schemas.openxmlformats.org/officeDocument/2006/relationships/image" Target="../media/image2.png"/><Relationship Id="rId2" Type="http://schemas.openxmlformats.org/officeDocument/2006/relationships/image" Target="../media/image8.emf"/></Relationships>
</file>

<file path=xl/drawings/_rels/vmlDrawing5.vml.rels><?xml version="1.0" encoding="UTF-8" standalone="yes"?><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22</xdr:col>
      <xdr:colOff>190500</xdr:colOff>
      <xdr:row>22</xdr:row>
      <xdr:rowOff>190500</xdr:rowOff>
    </xdr:from>
    <xdr:to>
      <xdr:col>26</xdr:col>
      <xdr:colOff>103762</xdr:colOff>
      <xdr:row>34</xdr:row>
      <xdr:rowOff>202756</xdr:rowOff>
    </xdr:to>
    <xdr:pic>
      <xdr:nvPicPr>
        <xdr:cNvPr id="2" name="Imagem 1"/>
        <xdr:cNvPicPr>
          <a:picLocks noChangeAspect="1"/>
        </xdr:cNvPicPr>
      </xdr:nvPicPr>
      <xdr:blipFill>
        <a:blip r:embed="rId1"/>
        <a:stretch/>
      </xdr:blipFill>
      <xdr:spPr>
        <a:xfrm>
          <a:off x="25003125" y="6365875"/>
          <a:ext cx="8104762" cy="3552381"/>
        </a:xfrm>
        <a:prstGeom prst="rect">
          <a:avLst/>
        </a:prstGeom>
      </xdr:spPr>
    </xdr:pic>
    <xdr:clientData/>
  </xdr:twoCellAnchor>
  <xdr:twoCellAnchor editAs="oneCell">
    <xdr:from>
      <xdr:col>14</xdr:col>
      <xdr:colOff>74083</xdr:colOff>
      <xdr:row>3</xdr:row>
      <xdr:rowOff>52917</xdr:rowOff>
    </xdr:from>
    <xdr:to>
      <xdr:col>15</xdr:col>
      <xdr:colOff>1237683</xdr:colOff>
      <xdr:row>6</xdr:row>
      <xdr:rowOff>195793</xdr:rowOff>
    </xdr:to>
    <xdr:pic>
      <xdr:nvPicPr>
        <xdr:cNvPr id="3" name="Imagem 2"/>
        <xdr:cNvPicPr>
          <a:picLocks noChangeAspect="1"/>
        </xdr:cNvPicPr>
      </xdr:nvPicPr>
      <xdr:blipFill>
        <a:blip r:embed="rId2"/>
        <a:stretch/>
      </xdr:blipFill>
      <xdr:spPr>
        <a:xfrm>
          <a:off x="16012583" y="635000"/>
          <a:ext cx="2677017" cy="1127126"/>
        </a:xfrm>
        <a:prstGeom prst="rect">
          <a:avLst/>
        </a:prstGeom>
      </xdr:spPr>
    </xdr:pic>
    <xdr:clientData/>
  </xdr:twoCellAnchor>
  <xdr:twoCellAnchor>
    <xdr:from>
      <xdr:col>13</xdr:col>
      <xdr:colOff>57150</xdr:colOff>
      <xdr:row>3</xdr:row>
      <xdr:rowOff>57150</xdr:rowOff>
    </xdr:from>
    <xdr:to>
      <xdr:col>13</xdr:col>
      <xdr:colOff>885825</xdr:colOff>
      <xdr:row>6</xdr:row>
      <xdr:rowOff>200025</xdr:rowOff>
    </xdr:to>
    <xdr:pic>
      <xdr:nvPicPr>
        <xdr:cNvPr id="0" name=""/>
        <xdr:cNvPicPr/>
      </xdr:nvPicPr>
      <xdr:blipFill>
        <a:blip r:embed="rId3"/>
      </xdr:blipFill>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12</xdr:col>
      <xdr:colOff>446067</xdr:colOff>
      <xdr:row>2</xdr:row>
      <xdr:rowOff>81643</xdr:rowOff>
    </xdr:from>
    <xdr:to>
      <xdr:col>13</xdr:col>
      <xdr:colOff>1307232</xdr:colOff>
      <xdr:row>7</xdr:row>
      <xdr:rowOff>40821</xdr:rowOff>
    </xdr:to>
    <xdr:pic>
      <xdr:nvPicPr>
        <xdr:cNvPr id="2" name="Imagem 1"/>
        <xdr:cNvPicPr>
          <a:picLocks noChangeAspect="1"/>
        </xdr:cNvPicPr>
      </xdr:nvPicPr>
      <xdr:blipFill>
        <a:blip r:embed="rId1"/>
        <a:stretch/>
      </xdr:blipFill>
      <xdr:spPr>
        <a:xfrm>
          <a:off x="18216996" y="489857"/>
          <a:ext cx="2534843" cy="1129393"/>
        </a:xfrm>
        <a:prstGeom prst="rect">
          <a:avLst/>
        </a:prstGeom>
      </xdr:spPr>
    </xdr:pic>
    <xdr:clientData/>
  </xdr:twoCellAnchor>
  <xdr:twoCellAnchor>
    <xdr:from>
      <xdr:col>11</xdr:col>
      <xdr:colOff>457200</xdr:colOff>
      <xdr:row>3</xdr:row>
      <xdr:rowOff>38100</xdr:rowOff>
    </xdr:from>
    <xdr:to>
      <xdr:col>11</xdr:col>
      <xdr:colOff>1257299</xdr:colOff>
      <xdr:row>7</xdr:row>
      <xdr:rowOff>104775</xdr:rowOff>
    </xdr:to>
    <xdr:pic>
      <xdr:nvPicPr>
        <xdr:cNvPr id="0" name=""/>
        <xdr:cNvPicPr/>
      </xdr:nvPicPr>
      <xdr:blipFill>
        <a:blip r:embed="rId2"/>
      </xdr:blipFill>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11</xdr:col>
      <xdr:colOff>19050</xdr:colOff>
      <xdr:row>2</xdr:row>
      <xdr:rowOff>63500</xdr:rowOff>
    </xdr:from>
    <xdr:to>
      <xdr:col>11</xdr:col>
      <xdr:colOff>2042016</xdr:colOff>
      <xdr:row>5</xdr:row>
      <xdr:rowOff>292699</xdr:rowOff>
    </xdr:to>
    <xdr:pic>
      <xdr:nvPicPr>
        <xdr:cNvPr id="2" name="Imagem 1"/>
        <xdr:cNvPicPr>
          <a:picLocks noChangeAspect="1"/>
        </xdr:cNvPicPr>
      </xdr:nvPicPr>
      <xdr:blipFill>
        <a:blip r:embed="rId1"/>
        <a:stretch/>
      </xdr:blipFill>
      <xdr:spPr>
        <a:xfrm>
          <a:off x="12487275" y="444500"/>
          <a:ext cx="2022966" cy="905474"/>
        </a:xfrm>
        <a:prstGeom prst="rect">
          <a:avLst/>
        </a:prstGeom>
      </xdr:spPr>
    </xdr:pic>
    <xdr:clientData/>
  </xdr:twoCellAnchor>
  <xdr:twoCellAnchor editAs="oneCell">
    <xdr:from>
      <xdr:col>2</xdr:col>
      <xdr:colOff>265544</xdr:colOff>
      <xdr:row>358</xdr:row>
      <xdr:rowOff>196273</xdr:rowOff>
    </xdr:from>
    <xdr:to>
      <xdr:col>11</xdr:col>
      <xdr:colOff>1823560</xdr:colOff>
      <xdr:row>380</xdr:row>
      <xdr:rowOff>187599</xdr:rowOff>
    </xdr:to>
    <xdr:pic>
      <xdr:nvPicPr>
        <xdr:cNvPr id="3" name="Imagem 2"/>
        <xdr:cNvPicPr>
          <a:picLocks noChangeAspect="1"/>
        </xdr:cNvPicPr>
      </xdr:nvPicPr>
      <xdr:blipFill>
        <a:blip r:embed="rId2"/>
        <a:stretch/>
      </xdr:blipFill>
      <xdr:spPr>
        <a:xfrm>
          <a:off x="738908" y="109947365"/>
          <a:ext cx="14165652" cy="6087325"/>
        </a:xfrm>
        <a:prstGeom prst="rect">
          <a:avLst/>
        </a:prstGeom>
      </xdr:spPr>
    </xdr:pic>
    <xdr:clientData/>
  </xdr:twoCellAnchor>
  <xdr:twoCellAnchor>
    <xdr:from>
      <xdr:col>9</xdr:col>
      <xdr:colOff>904875</xdr:colOff>
      <xdr:row>2</xdr:row>
      <xdr:rowOff>66675</xdr:rowOff>
    </xdr:from>
    <xdr:to>
      <xdr:col>10</xdr:col>
      <xdr:colOff>304800</xdr:colOff>
      <xdr:row>5</xdr:row>
      <xdr:rowOff>228600</xdr:rowOff>
    </xdr:to>
    <xdr:pic>
      <xdr:nvPicPr>
        <xdr:cNvPr id="0" name=""/>
        <xdr:cNvPicPr/>
      </xdr:nvPicPr>
      <xdr:blipFill>
        <a:blip r:embed="rId3"/>
      </xdr:blipFill>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11</xdr:col>
      <xdr:colOff>381000</xdr:colOff>
      <xdr:row>2</xdr:row>
      <xdr:rowOff>89665</xdr:rowOff>
    </xdr:from>
    <xdr:to>
      <xdr:col>12</xdr:col>
      <xdr:colOff>553356</xdr:colOff>
      <xdr:row>2</xdr:row>
      <xdr:rowOff>773340</xdr:rowOff>
    </xdr:to>
    <xdr:pic>
      <xdr:nvPicPr>
        <xdr:cNvPr id="2" name="Imagem 1"/>
        <xdr:cNvPicPr>
          <a:picLocks noChangeAspect="1"/>
        </xdr:cNvPicPr>
      </xdr:nvPicPr>
      <xdr:blipFill>
        <a:blip r:embed="rId1"/>
        <a:stretch/>
      </xdr:blipFill>
      <xdr:spPr>
        <a:xfrm>
          <a:off x="11665857" y="416236"/>
          <a:ext cx="1623785" cy="683675"/>
        </a:xfrm>
        <a:prstGeom prst="rect">
          <a:avLst/>
        </a:prstGeom>
      </xdr:spPr>
    </xdr:pic>
    <xdr:clientData/>
  </xdr:twoCellAnchor>
  <xdr:twoCellAnchor>
    <xdr:from>
      <xdr:col>10</xdr:col>
      <xdr:colOff>123824</xdr:colOff>
      <xdr:row>2</xdr:row>
      <xdr:rowOff>38100</xdr:rowOff>
    </xdr:from>
    <xdr:to>
      <xdr:col>10</xdr:col>
      <xdr:colOff>733425</xdr:colOff>
      <xdr:row>3</xdr:row>
      <xdr:rowOff>0</xdr:rowOff>
    </xdr:to>
    <xdr:pic>
      <xdr:nvPicPr>
        <xdr:cNvPr id="0" name=""/>
        <xdr:cNvPicPr/>
      </xdr:nvPicPr>
      <xdr:blipFill>
        <a:blip r:embed="rId2"/>
      </xdr:blipFill>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m="http://schemas.openxmlformats.org/officeDocument/2006/math" xmlns:w="http://schemas.openxmlformats.org/wordprocessingml/2006/main">
  <xdr:twoCellAnchor editAs="oneCell">
    <xdr:from>
      <xdr:col>14</xdr:col>
      <xdr:colOff>1619250</xdr:colOff>
      <xdr:row>2</xdr:row>
      <xdr:rowOff>34279</xdr:rowOff>
    </xdr:from>
    <xdr:to>
      <xdr:col>15</xdr:col>
      <xdr:colOff>1111251</xdr:colOff>
      <xdr:row>2</xdr:row>
      <xdr:rowOff>640293</xdr:rowOff>
    </xdr:to>
    <xdr:pic>
      <xdr:nvPicPr>
        <xdr:cNvPr id="2" name="Imagem 1"/>
        <xdr:cNvPicPr>
          <a:picLocks noChangeAspect="1"/>
        </xdr:cNvPicPr>
      </xdr:nvPicPr>
      <xdr:blipFill>
        <a:blip r:embed="rId1"/>
        <a:stretch/>
      </xdr:blipFill>
      <xdr:spPr>
        <a:xfrm>
          <a:off x="24870833" y="351779"/>
          <a:ext cx="1439334" cy="606014"/>
        </a:xfrm>
        <a:prstGeom prst="rect">
          <a:avLst/>
        </a:prstGeom>
      </xdr:spPr>
    </xdr:pic>
    <xdr:clientData/>
  </xdr:twoCellAnchor>
  <xdr:twoCellAnchor>
    <xdr:from>
      <xdr:col>14</xdr:col>
      <xdr:colOff>0</xdr:colOff>
      <xdr:row>2</xdr:row>
      <xdr:rowOff>0</xdr:rowOff>
    </xdr:from>
    <xdr:to>
      <xdr:col>14</xdr:col>
      <xdr:colOff>581025</xdr:colOff>
      <xdr:row>3</xdr:row>
      <xdr:rowOff>66675</xdr:rowOff>
    </xdr:to>
    <xdr:pic>
      <xdr:nvPicPr>
        <xdr:cNvPr id="0" name=""/>
        <xdr:cNvPicPr/>
      </xdr:nvPicPr>
      <xdr:blipFill>
        <a:blip r:embed="rId2"/>
      </xdr:blipFill>
      <xdr:spPr/>
    </xdr:pic>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Financeiro\c\Meus%20documentos\Obras%20da%20Construtora%20Visor\Or&#231;amentos\Ds32\Meus%20documentos\Outros\Meus%20documentos%20Visor\Prefeituras\Pref%20Mun%20Campo%20Belo\Museu%20Campo%20Belo\Planilha%20Museu%20Revis&#227;o%20Mai-00.xls" TargetMode="External"/></Relationships>
</file>

<file path=xl/externalLinks/_rels/externalLink10.xml.rels><?xml version="1.0" encoding="UTF-8" standalone="yes"?><Relationships xmlns="http://schemas.openxmlformats.org/package/2006/relationships"><Relationship  Id="rId1" Type="http://schemas.openxmlformats.org/officeDocument/2006/relationships/externalLinkPath" Target="file:///\\Dime3\C\PREFEITURA%20DO%20RIO%20DE%20JANEIRO\VILA%20RICA%20DE%20IRAJA\MEM&#211;RIA%20SMH\Composi&#231;&#245;es-Vila%20Rica\PISO%20DE%20SAIBRO.xls" TargetMode="External"/></Relationships>
</file>

<file path=xl/externalLinks/_rels/externalLink11.xml.rels><?xml version="1.0" encoding="UTF-8" standalone="yes"?><Relationships xmlns="http://schemas.openxmlformats.org/package/2006/relationships"><Relationship  Id="rId1" Type="http://schemas.openxmlformats.org/officeDocument/2006/relationships/externalLinkPath" Target="file:///\\SERVIDOR\Comercial\CGOM\ASS\REQUIS~1\2009\014-RI~1\RIOPEQ~1\Rio%20Pequeno_Serpen\MC-R14%20Rev0-Rio%20Pequeno%20(05_2004).xls" TargetMode="External"/></Relationships>
</file>

<file path=xl/externalLinks/_rels/externalLink12.xml.rels><?xml version="1.0" encoding="UTF-8" standalone="yes"?><Relationships xmlns="http://schemas.openxmlformats.org/package/2006/relationships"><Relationship  Id="rId1" Type="http://schemas.openxmlformats.org/officeDocument/2006/relationships/externalLinkPath" Target="file:///\\servidor\Projetos%202\Users\user\Desktop\Obra%20Juven&#237;lia\dvec\ORG&#195;OS%20EXTERNOS\CODEVASF%20-%20FEDERAL\VARZELANDIA%20-%20SES%202012.02\VARZELANDIA%20-%20FINAL%20COMPLETO.xls" TargetMode="External"/></Relationships>
</file>

<file path=xl/externalLinks/_rels/externalLink13.xml.rels><?xml version="1.0" encoding="UTF-8" standalone="yes"?><Relationships xmlns="http://schemas.openxmlformats.org/package/2006/relationships"><Relationship  Id="rId1" Type="http://schemas.openxmlformats.org/officeDocument/2006/relationships/externalLinkPath" Target="file:///\\SERVIDOR\Projetos%202\BICOS\Diversos\Paraty-%20REV02.xls" TargetMode="External"/></Relationships>
</file>

<file path=xl/externalLinks/_rels/externalLink14.xml.rels><?xml version="1.0" encoding="UTF-8" standalone="yes"?><Relationships xmlns="http://schemas.openxmlformats.org/package/2006/relationships"><Relationship  Id="rId1" Type="http://schemas.openxmlformats.org/officeDocument/2006/relationships/externalLinkPath" Target="file:///G:\BICOS\Diversos\Paraty-%20REV02.xls" TargetMode="External"/></Relationships>
</file>

<file path=xl/externalLinks/_rels/externalLink15.xml.rels><?xml version="1.0" encoding="UTF-8" standalone="yes"?><Relationships xmlns="http://schemas.openxmlformats.org/package/2006/relationships"><Relationship  Id="rId1" Type="http://schemas.openxmlformats.org/officeDocument/2006/relationships/externalLinkPath" Target="file:///\\servidor\Projetos\BICOS\Diversos\Paraty-%20REV02.xls" TargetMode="External"/></Relationships>
</file>

<file path=xl/externalLinks/_rels/externalLink16.xml.rels><?xml version="1.0" encoding="UTF-8" standalone="yes"?><Relationships xmlns="http://schemas.openxmlformats.org/package/2006/relationships"><Relationship  Id="rId1" Type="http://schemas.openxmlformats.org/officeDocument/2006/relationships/externalLinkPath" Target="file:///\\Servidor\B%20Jacare\Bacia%20Jacarepagu&#225;%20TRABALHO\Andrade\Mem&#243;ria%20de%20c&#225;lculo%20caixa%20de%20deten&#231;&#227;o%20Rio%20Viegas%20Trecho%204.xls" TargetMode="External"/></Relationships>
</file>

<file path=xl/externalLinks/_rels/externalLink17.xml.rels><?xml version="1.0" encoding="UTF-8" standalone="yes"?><Relationships xmlns="http://schemas.openxmlformats.org/package/2006/relationships"><Relationship  Id="rId1" Type="http://schemas.openxmlformats.org/officeDocument/2006/relationships/externalLinkPath" Target="file:///\\Server\d\Sepre_2\DETRAN\Santa%20Luzia\Posto%20Vistoria%20Santa%20Luzia1.xls" TargetMode="External"/></Relationships>
</file>

<file path=xl/externalLinks/_rels/externalLink18.xml.rels><?xml version="1.0" encoding="UTF-8" standalone="yes"?><Relationships xmlns="http://schemas.openxmlformats.org/package/2006/relationships"><Relationship  Id="rId1" Type="http://schemas.openxmlformats.org/officeDocument/2006/relationships/externalLinkPath" Target="/Users/Matheus/Desktop/ambulatorio/SB_25_018_ARQ(Recuperado%20Automaticamente).xlsx" TargetMode="External"/></Relationships>
</file>

<file path=xl/externalLinks/_rels/externalLink2.xml.rels><?xml version="1.0" encoding="UTF-8" standalone="yes"?><Relationships xmlns="http://schemas.openxmlformats.org/package/2006/relationships"><Relationship  Id="rId1" Type="http://schemas.openxmlformats.org/officeDocument/2006/relationships/externalLinkPath" Target="file:///\\Conepp01\servidor\Secretaria%20de%20Obras\Planilhas\Pra&#231;a%20CAT%20e%20IS\Levant%20reforma%20Pra&#231;a%20CAT%20-%20IS.xls" TargetMode="External"/></Relationships>
</file>

<file path=xl/externalLinks/_rels/externalLink3.xml.rels><?xml version="1.0" encoding="UTF-8" standalone="yes"?><Relationships xmlns="http://schemas.openxmlformats.org/package/2006/relationships"><Relationship  Id="rId1" Type="http://schemas.openxmlformats.org/officeDocument/2006/relationships/externalLinkPath" Target="file:///\\c03\Trab%20(D)%20C03\Documents%20and%20Settings\Owner\My%20Documents\z-note\RO\R_Ostras\EstrCalif\18km\SINAL\Rio%20das%20Ostras\RJ106%20AUXILIAR\Pista%20Auxiliar\Memorial%20descritivo.xls" TargetMode="External"/></Relationships>
</file>

<file path=xl/externalLinks/_rels/externalLink4.xml.rels><?xml version="1.0" encoding="UTF-8" standalone="yes"?><Relationships xmlns="http://schemas.openxmlformats.org/package/2006/relationships"><Relationship  Id="rId1" Type="http://schemas.openxmlformats.org/officeDocument/2006/relationships/externalLinkPath" Target="file:///\\Servassinfo\projetos\Or&#231;amentos\Santa%20Marta%202004\Urbaniza&#231;&#227;o\santa%20marta%20urbanizacao%20-%20ORCAMENTO%2003.2004.xls" TargetMode="External"/></Relationships>
</file>

<file path=xl/externalLinks/_rels/externalLink5.xml.rels><?xml version="1.0" encoding="UTF-8" standalone="yes"?><Relationships xmlns="http://schemas.openxmlformats.org/package/2006/relationships"><Relationship  Id="rId1" Type="http://schemas.openxmlformats.org/officeDocument/2006/relationships/externalLinkPath" Target="file:///\\SERVIDOR\Comercial\DIMENSIONAL\ARQUIVOS%20DE%20TRABALHO\COMPERJ%20OR&#199;AMENTO_REV06.xls" TargetMode="External"/></Relationships>
</file>

<file path=xl/externalLinks/_rels/externalLink6.xml.rels><?xml version="1.0" encoding="UTF-8" standalone="yes"?><Relationships xmlns="http://schemas.openxmlformats.org/package/2006/relationships"><Relationship  Id="rId1" Type="http://schemas.openxmlformats.org/officeDocument/2006/relationships/externalLinkPath" Target="file:///K:\Secretaria%20de%20Obras\Planilhas\Pra&#231;a%20CAT%20e%20IS\Levant%20revitaliz%20pra&#231;a%20-%20reforma%20Pra&#231;a%20CAT%20-%20IS.xls" TargetMode="External"/></Relationships>
</file>

<file path=xl/externalLinks/_rels/externalLink7.xml.rels><?xml version="1.0" encoding="UTF-8" standalone="yes"?><Relationships xmlns="http://schemas.openxmlformats.org/package/2006/relationships"><Relationship  Id="rId1" Type="http://schemas.openxmlformats.org/officeDocument/2006/relationships/externalLinkPath" Target="file:///K:\Secretaria%20de%20Obras\Planilhas\Pra&#231;a%20CAT%20e%20IS\Levant%20reforma%20Pra&#231;a%20CAT%20-%20IS.xls" TargetMode="External"/></Relationships>
</file>

<file path=xl/externalLinks/_rels/externalLink8.xml.rels><?xml version="1.0" encoding="UTF-8" standalone="yes"?><Relationships xmlns="http://schemas.openxmlformats.org/package/2006/relationships"><Relationship  Id="rId1" Type="http://schemas.openxmlformats.org/officeDocument/2006/relationships/externalLinkPath" Target="file:///\\Smopor02\secretaria%20de%20obras\Secretaria%20de%20Obras\Planilhas\Pra&#231;a%20CAT%20e%20IS\Levant%20reforma%20Pra&#231;a%20CAT%20-%20IS.xls" TargetMode="External"/></Relationships>
</file>

<file path=xl/externalLinks/_rels/externalLink9.xml.rels><?xml version="1.0" encoding="UTF-8" standalone="yes"?><Relationships xmlns="http://schemas.openxmlformats.org/package/2006/relationships"><Relationship  Id="rId1" Type="http://schemas.openxmlformats.org/officeDocument/2006/relationships/externalLinkPath" Target="file:///K:\Secretaria%20de%20Obras\AA%20Secretaria%202009\Planilhas%202009\Banco%20de%20Alimentos\Levant%20Gruta%20Rei%20do%20Mato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MUSEU Rev Jul-00"/>
      <sheetName val="BDI"/>
      <sheetName val="PLMUSEU Rev Mai-00 (Med)"/>
      <sheetName val="QUANTMU"/>
      <sheetName val="PLMUSEU"/>
      <sheetName val="Cálculo"/>
      <sheetName val="PLMUSEU (3)"/>
      <sheetName val="Planilha Apresent"/>
      <sheetName val="PLMUSEU_Rev_Jul-00"/>
      <sheetName val="PLMUSEU_Rev_Mai-00_(Med)"/>
      <sheetName val="PLMUSEU_(3)"/>
      <sheetName val="Planilha_Apresent"/>
      <sheetName val="COMPAC ATERRO 95 PROCTOR 251 GO"/>
      <sheetName val="COMPOS1"/>
      <sheetName val="Indices"/>
      <sheetName val="PLMUSEU_Rev_Jul-001"/>
      <sheetName val="PLMUSEU_Rev_Mai-00_(Med)1"/>
      <sheetName val="PLMUSEU_(3)1"/>
      <sheetName val="Planilha_Apresent1"/>
      <sheetName val="COMPAC_ATERRO_95_PROCTOR_251_GO"/>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sheetData sheetId="16"/>
      <sheetData sheetId="17"/>
      <sheetData sheetId="18"/>
      <sheetData sheetId="19"/>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DRA POLIESPORTIVA"/>
      <sheetName val="RUA PROJ. B"/>
      <sheetName val="URB. BECO I"/>
      <sheetName val="SCO mai-02"/>
      <sheetName val="Dados Gerais"/>
      <sheetName val="_file____C__Meus_20documentos_S"/>
      <sheetName val="Recuperada_Plan1"/>
      <sheetName val="QUADRA_POLIESPORTIVA"/>
      <sheetName val="RUA_PROJ__B"/>
      <sheetName val="URB__BECO_I"/>
      <sheetName val="SCO_mai-02"/>
      <sheetName val="Dados_Gerais"/>
      <sheetName val="DADOS_COLETATO"/>
      <sheetName val="12_1"/>
      <sheetName val="EMOP0309"/>
      <sheetName val="CODIGOS"/>
      <sheetName val="Predio_02_andares"/>
      <sheetName val="QUADRA_POLIESPORTIVA1"/>
      <sheetName val="RUA_PROJ__B1"/>
      <sheetName val="URB__BECO_I1"/>
      <sheetName val="SCO_mai-021"/>
      <sheetName val="Dados_Gerai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moria 06-2004"/>
      <sheetName val="SCO0504"/>
      <sheetName val="QUADRA POLIESPORTIVA"/>
      <sheetName val="Memoria_06-2004"/>
      <sheetName val="QUADRA_POLIESPORTIVA"/>
      <sheetName val="rcgle719"/>
      <sheetName val="estrutura"/>
    </sheetNames>
    <sheetDataSet>
      <sheetData sheetId="0" refreshError="1"/>
      <sheetData sheetId="1" refreshError="1">
        <row r="1">
          <cell r="A1" t="str">
            <v>AD005942</v>
          </cell>
          <cell r="B1" t="str">
            <v>AD05050050/</v>
          </cell>
          <cell r="C1" t="str">
            <v xml:space="preserve">Analise granulometrica sem sedimentacao.</v>
          </cell>
          <cell r="D1" t="str">
            <v>un</v>
          </cell>
          <cell r="E1">
            <v>70.28</v>
          </cell>
        </row>
        <row r="2">
          <cell r="A2" t="str">
            <v>AD002407</v>
          </cell>
          <cell r="B2" t="str">
            <v>AD05050053/</v>
          </cell>
          <cell r="C2" t="str">
            <v xml:space="preserve">Analise granulometrica completa em amostra de solo de acordo com a NBR7181 e NBR6457, compreendendo as fases de peneiramento e sedimentacao quando constatada a presenca de particulas finas em sua composicao.</v>
          </cell>
          <cell r="D2" t="str">
            <v>un</v>
          </cell>
          <cell r="E2">
            <v>110.93</v>
          </cell>
        </row>
        <row r="3">
          <cell r="A3" t="str">
            <v>AD002413</v>
          </cell>
          <cell r="B3" t="str">
            <v>AD05050100/</v>
          </cell>
          <cell r="C3" t="str">
            <v xml:space="preserve">Ensaio de adensamento edometrico em amostra de solo envolvendo, no minimo, 10 estagios d ecarga, inclusive um laco de descarregamento e recarregamento de acordo com as recomendacoes estabelecidas na NBR12007.</v>
          </cell>
          <cell r="D3" t="str">
            <v>un</v>
          </cell>
          <cell r="E3">
            <v>524.64</v>
          </cell>
        </row>
        <row r="4">
          <cell r="A4" t="str">
            <v>AD002414</v>
          </cell>
          <cell r="B4" t="str">
            <v>AD05050150/</v>
          </cell>
          <cell r="C4" t="str">
            <v xml:space="preserve">Ensaio de cizalhamento direto em solo com, no minimo, 3 niveis de tensao normal aplicada a amostra e com apresentacao das curvas de tensao cisalhante por deslocamento horizontal e deslocamento vertical por deslocamento horizontal, em mm, para cada um dos </v>
          </cell>
          <cell r="D4" t="str">
            <v>un</v>
          </cell>
          <cell r="E4">
            <v>479.81</v>
          </cell>
        </row>
        <row r="5">
          <cell r="A5" t="str">
            <v>AD002408</v>
          </cell>
          <cell r="B5" t="str">
            <v>AD05050200/</v>
          </cell>
          <cell r="C5" t="str">
            <v xml:space="preserve">Ensaio de laboratorio para determinacao da Densidade Real dos graos de amostra de solo de acordo com as recomendacoes de preparo descritas na NBR6457.</v>
          </cell>
          <cell r="D5" t="str">
            <v>un</v>
          </cell>
          <cell r="E5">
            <v>58.5</v>
          </cell>
        </row>
        <row r="6">
          <cell r="A6" t="str">
            <v>AD002406</v>
          </cell>
          <cell r="B6" t="str">
            <v>AD05050250/</v>
          </cell>
          <cell r="C6" t="str">
            <v xml:space="preserve">Ensaio para determinacao, em laboratorio, do Limite de Liquidez de amostra de solo fino de acordo com as recomendacoes da NBR7180 e da NBR6457.</v>
          </cell>
          <cell r="D6" t="str">
            <v>un</v>
          </cell>
          <cell r="E6">
            <v>42.55</v>
          </cell>
        </row>
        <row r="7">
          <cell r="A7" t="str">
            <v>AD002405</v>
          </cell>
          <cell r="B7" t="str">
            <v>AD05050300/</v>
          </cell>
          <cell r="C7" t="str">
            <v xml:space="preserve">Ensaio para determinacao, em laboratorio, do Limite de Plasticidade de amostra de solo fino de acordo com as recomendacoes da NBR7180 e da NBR6457.</v>
          </cell>
          <cell r="D7" t="str">
            <v>un</v>
          </cell>
          <cell r="E7">
            <v>42.55</v>
          </cell>
        </row>
        <row r="8">
          <cell r="A8" t="str">
            <v>AD002409</v>
          </cell>
          <cell r="B8" t="str">
            <v>AD05050350/</v>
          </cell>
          <cell r="C8" t="str">
            <v xml:space="preserve">Ensaio para determinacao, em laboratorio, do Peso Especifico Aparente de amostra de solo de acordo com as recomendacoes da NBR6457.</v>
          </cell>
          <cell r="D8" t="str">
            <v>un</v>
          </cell>
          <cell r="E8">
            <v>23.55</v>
          </cell>
        </row>
        <row r="9">
          <cell r="A9" t="str">
            <v>AD002411</v>
          </cell>
          <cell r="B9" t="str">
            <v>AD05050400/</v>
          </cell>
          <cell r="C9" t="str">
            <v xml:space="preserve">Ensaio de compactacao com energia Proctor Normal conforme recomendacoes da NBR7182 e NBR6457.</v>
          </cell>
          <cell r="D9" t="str">
            <v>un</v>
          </cell>
          <cell r="E9">
            <v>92.7</v>
          </cell>
        </row>
        <row r="10">
          <cell r="A10" t="str">
            <v>AD002412</v>
          </cell>
          <cell r="B10" t="str">
            <v>AD05050450/</v>
          </cell>
          <cell r="C10" t="str">
            <v xml:space="preserve">Ensaio para determinacao do Indice de Suporte California (CBR) - 3 pontos - obtido com energia Proctor Normal, atraves de, no minimo, 5 corpos de prova conforme recomendacoes da NBR9895.</v>
          </cell>
          <cell r="D10" t="str">
            <v>un</v>
          </cell>
          <cell r="E10">
            <v>427.01</v>
          </cell>
        </row>
        <row r="11">
          <cell r="A11" t="str">
            <v>AD002410</v>
          </cell>
          <cell r="B11" t="str">
            <v>AD05050500/</v>
          </cell>
          <cell r="C11" t="str">
            <v xml:space="preserve">Ensaio para determinacao, no campo, da umidade aparente do solo atraves do Metodo "speedy".</v>
          </cell>
          <cell r="D11" t="str">
            <v>un</v>
          </cell>
          <cell r="E11">
            <v>14.82</v>
          </cell>
        </row>
        <row r="12">
          <cell r="A12" t="str">
            <v>AD005952</v>
          </cell>
          <cell r="B12" t="str">
            <v>AD05050550/</v>
          </cell>
          <cell r="C12" t="str">
            <v xml:space="preserve">Ensaio para determinacao da umidade natural de amostras de solo em laboratorio.</v>
          </cell>
          <cell r="D12" t="str">
            <v>un</v>
          </cell>
          <cell r="E12">
            <v>22.03</v>
          </cell>
        </row>
        <row r="13">
          <cell r="A13" t="str">
            <v>AD002416</v>
          </cell>
          <cell r="B13" t="str">
            <v>AD05050600/</v>
          </cell>
          <cell r="C13" t="str">
            <v xml:space="preserve">Extracao e acondicionamento de amostra indeformada  de solo com pistao estacionario de 100mm e de acordo com as recomendacoes estabelecidas na NBR9820.</v>
          </cell>
          <cell r="D13" t="str">
            <v>un</v>
          </cell>
          <cell r="E13">
            <v>110.93</v>
          </cell>
        </row>
        <row r="14">
          <cell r="A14" t="str">
            <v>AD008814</v>
          </cell>
          <cell r="B14" t="str">
            <v>AD05050650A</v>
          </cell>
          <cell r="C14" t="str">
            <v xml:space="preserve">Instalacao de medidor de nivel de agua.</v>
          </cell>
          <cell r="D14" t="str">
            <v>m</v>
          </cell>
          <cell r="E14">
            <v>80.63</v>
          </cell>
        </row>
        <row r="15">
          <cell r="A15" t="str">
            <v>AD005939</v>
          </cell>
          <cell r="B15" t="str">
            <v>AD05050700/</v>
          </cell>
          <cell r="C15" t="str">
            <v xml:space="preserve">Sondagem manual com pa e picareta por metro linear ou fracao.</v>
          </cell>
          <cell r="D15" t="str">
            <v>m</v>
          </cell>
          <cell r="E15">
            <v>58.5</v>
          </cell>
        </row>
        <row r="16">
          <cell r="A16" t="str">
            <v>AD005961</v>
          </cell>
          <cell r="B16" t="str">
            <v>AD05050703/</v>
          </cell>
          <cell r="C16" t="str">
            <v xml:space="preserve">Sondagem manual com trado e cavadeira por metro linear ou fracao.</v>
          </cell>
          <cell r="D16" t="str">
            <v>m</v>
          </cell>
          <cell r="E16">
            <v>49.77</v>
          </cell>
        </row>
        <row r="17">
          <cell r="A17" t="str">
            <v>AD002415</v>
          </cell>
          <cell r="B17" t="str">
            <v>AD05050706A</v>
          </cell>
          <cell r="C17" t="str">
            <v xml:space="preserve">Sondagem de reconhecimento a trado manual com diametro de 100mm.</v>
          </cell>
          <cell r="D17" t="str">
            <v>m</v>
          </cell>
          <cell r="E17">
            <v>29.98</v>
          </cell>
        </row>
        <row r="18">
          <cell r="A18" t="str">
            <v>AD010362</v>
          </cell>
          <cell r="B18" t="str">
            <v>AD05100050/</v>
          </cell>
          <cell r="C18" t="str">
            <v xml:space="preserve">Sondagem rotativa vertical, em rocha alterada, com coroa de Widia ou similar, diametro B (60mm), inclusive deslocamento e posicionamento em cada furo.</v>
          </cell>
          <cell r="D18" t="str">
            <v>m</v>
          </cell>
          <cell r="E18">
            <v>91.3</v>
          </cell>
        </row>
        <row r="19">
          <cell r="A19" t="str">
            <v>AD010363</v>
          </cell>
          <cell r="B19" t="str">
            <v>AD05100100/</v>
          </cell>
          <cell r="C19" t="str">
            <v xml:space="preserve">Sondagem rotativa vertical, em rocha alterada, com coroa de Widia ou similar, diametro N (75mm), inclusive deslocamento e posicionamento em cada furo.</v>
          </cell>
          <cell r="D19" t="str">
            <v>m</v>
          </cell>
          <cell r="E19">
            <v>106.54</v>
          </cell>
        </row>
        <row r="20">
          <cell r="A20" t="str">
            <v>AD010360</v>
          </cell>
          <cell r="B20" t="str">
            <v>AD05100150/</v>
          </cell>
          <cell r="C20" t="str">
            <v xml:space="preserve">Sondagem rotativa vertical, em solo, com coroa de  Widia ou similar, diametro B (60mm), inclusive deslocamento e posicionamento em cada furo.</v>
          </cell>
          <cell r="D20" t="str">
            <v>m</v>
          </cell>
          <cell r="E20">
            <v>52.08</v>
          </cell>
        </row>
        <row r="21">
          <cell r="A21" t="str">
            <v>AD010361</v>
          </cell>
          <cell r="B21" t="str">
            <v>AD05100200/</v>
          </cell>
          <cell r="C21" t="str">
            <v xml:space="preserve">Sondagem rotativa vertical, em solo, com coroa de  Widia ou similar, diametro N (75mm), inclusive deslocamento e posicionamento em cada furo.</v>
          </cell>
          <cell r="D21" t="str">
            <v>m</v>
          </cell>
          <cell r="E21">
            <v>56.24</v>
          </cell>
        </row>
        <row r="22">
          <cell r="A22" t="str">
            <v>AD010374</v>
          </cell>
          <cell r="B22" t="str">
            <v>AD05150050/</v>
          </cell>
          <cell r="C22" t="str">
            <v xml:space="preserve">Sondagem rotativa com Coroa de diamante, em rocha sa, diametro HW, inclinada (qualquer inclinacao diferente da vertical), inclusive deslocamento dentro do canteiro e instalacao da sonda no furo.</v>
          </cell>
          <cell r="D22" t="str">
            <v>m</v>
          </cell>
          <cell r="E22">
            <v>400.42</v>
          </cell>
        </row>
        <row r="23">
          <cell r="A23" t="str">
            <v>AD010373</v>
          </cell>
          <cell r="B23" t="str">
            <v>AD05150100/</v>
          </cell>
          <cell r="C23" t="str">
            <v xml:space="preserve">Sondagem rotativa com Coroa de diamante, em rocha sa, diametro NW, inclinada (qualquer inclinacao diferente da vertical), inclusive deslocamento dentro do canteiro e instalacao da sonda no furo.</v>
          </cell>
          <cell r="D23" t="str">
            <v>m</v>
          </cell>
          <cell r="E23">
            <v>306.31</v>
          </cell>
        </row>
        <row r="24">
          <cell r="A24" t="str">
            <v>AD010365</v>
          </cell>
          <cell r="B24" t="str">
            <v>AD05150150/</v>
          </cell>
          <cell r="C24" t="str">
            <v xml:space="preserve">Sondagem rotativa vertical, em rocha alterada, com coroa de diamante, diametro B (60mm), inclusive deslocamento e posicionamento em cada furo.</v>
          </cell>
          <cell r="D24" t="str">
            <v>m</v>
          </cell>
          <cell r="E24">
            <v>265.8</v>
          </cell>
        </row>
        <row r="25">
          <cell r="A25" t="str">
            <v>AD010378</v>
          </cell>
          <cell r="B25" t="str">
            <v>AD05150200/</v>
          </cell>
          <cell r="C25" t="str">
            <v xml:space="preserve">Sondagem rotativa vertical, em rocha alterada, com coroa de diamante, diametro H (99mm),  inclusive deslocamento e posicionamento em cada furo.</v>
          </cell>
          <cell r="D25" t="str">
            <v>m</v>
          </cell>
          <cell r="E25">
            <v>311.89</v>
          </cell>
        </row>
        <row r="26">
          <cell r="A26" t="str">
            <v>AD010370</v>
          </cell>
          <cell r="B26" t="str">
            <v>AD05150250/</v>
          </cell>
          <cell r="C26" t="str">
            <v xml:space="preserve">Sondagem rotativa vertical, em rocha sa, com coroa de diamante, diametro B (60mm), inclusive deslocamento e posicionamento em cada furo.</v>
          </cell>
          <cell r="D26" t="str">
            <v>m</v>
          </cell>
          <cell r="E26">
            <v>244.1</v>
          </cell>
        </row>
        <row r="27">
          <cell r="A27" t="str">
            <v>AD010375</v>
          </cell>
          <cell r="B27" t="str">
            <v>AD05150300/</v>
          </cell>
          <cell r="C27" t="str">
            <v xml:space="preserve">Sondagem rotativa vertical, em rocha sa, com coroa de diamante, diametro N (75mm), inclusive deslocamento e posicionamento em cada furo.</v>
          </cell>
          <cell r="D27" t="str">
            <v>m</v>
          </cell>
          <cell r="E27">
            <v>269.24</v>
          </cell>
        </row>
        <row r="28">
          <cell r="A28" t="str">
            <v>AD010383</v>
          </cell>
          <cell r="B28" t="str">
            <v>AD05150350/</v>
          </cell>
          <cell r="C28" t="str">
            <v xml:space="preserve">Sondagem rotativa vertical, em rocha sa, com coroa de diamante, diametro N (75mm), inclusive deslocamento e posicionamento em cada furo.</v>
          </cell>
          <cell r="D28" t="str">
            <v>m</v>
          </cell>
          <cell r="E28" t="e">
            <v>#N/A</v>
          </cell>
        </row>
        <row r="29">
          <cell r="A29" t="str">
            <v>AD010379</v>
          </cell>
          <cell r="B29" t="str">
            <v>AD05150400/</v>
          </cell>
          <cell r="C29" t="str">
            <v xml:space="preserve">Sondagem rotativa vertical, em rocha sa, com coroa de diamante, diametro H (99mm), inclusive deslocamento e posicionamento em cada furo.</v>
          </cell>
          <cell r="D29" t="str">
            <v>m</v>
          </cell>
          <cell r="E29">
            <v>352.9</v>
          </cell>
        </row>
        <row r="30">
          <cell r="A30" t="str">
            <v>AD010636</v>
          </cell>
          <cell r="B30" t="str">
            <v>AD05200050/</v>
          </cell>
          <cell r="C30" t="str">
            <v xml:space="preserve">Sondagem a percurssao com diametro ate 3" com ensaio de penetracao (SPT) a cada metro, incluindo relatorio contendo classificacao tatil visual das amostras, perfis individuais dos furos, planta de localizacao e respectivas cotas das sondagens.  Inclui des</v>
          </cell>
          <cell r="D30" t="str">
            <v>m</v>
          </cell>
          <cell r="E30">
            <v>53.7</v>
          </cell>
        </row>
        <row r="31">
          <cell r="A31" t="str">
            <v>AD000032</v>
          </cell>
          <cell r="B31" t="str">
            <v>AD10050050/</v>
          </cell>
          <cell r="C31" t="str">
            <v xml:space="preserve">Marcacao de obra sem instrumento topografico, considerada a projecao horizontal da area envolvente.</v>
          </cell>
          <cell r="D31" t="str">
            <v>m2</v>
          </cell>
          <cell r="E31">
            <v>0.96</v>
          </cell>
        </row>
        <row r="32">
          <cell r="A32" t="str">
            <v>AD000033</v>
          </cell>
          <cell r="B32" t="str">
            <v>AD10100100/</v>
          </cell>
          <cell r="C32" t="str">
            <v xml:space="preserve">Locacao de obra com aparelho topografico sobre cerca de marcacao, inclusive construcao desta e sua pre-locacao e o fornecimento do material e tendo por medicao o perimetro a construir.</v>
          </cell>
          <cell r="D32" t="str">
            <v>m</v>
          </cell>
          <cell r="E32">
            <v>6.94</v>
          </cell>
        </row>
        <row r="33">
          <cell r="A33" t="str">
            <v>AD010381</v>
          </cell>
          <cell r="B33" t="str">
            <v>AD15050050/</v>
          </cell>
          <cell r="C33" t="str">
            <v xml:space="preserve">Deslocamento, entre furos, de equipamento de sondagem a percurssao, incluindo desmontagem e remontagem.</v>
          </cell>
          <cell r="D33" t="str">
            <v>un</v>
          </cell>
          <cell r="E33">
            <v>151.80000000000001</v>
          </cell>
        </row>
        <row r="34">
          <cell r="A34" t="str">
            <v>AD005106</v>
          </cell>
          <cell r="B34" t="str">
            <v>AD15100050/</v>
          </cell>
          <cell r="C34" t="str">
            <v xml:space="preserve">Carga e descarga de equipamentos pesados em carretas, exclusive o custo horario do equipamento durante a operacao.</v>
          </cell>
          <cell r="D34" t="str">
            <v>t</v>
          </cell>
          <cell r="E34">
            <v>13.54</v>
          </cell>
        </row>
        <row r="35">
          <cell r="A35" t="str">
            <v>AD000159</v>
          </cell>
          <cell r="B35" t="str">
            <v>AD15100100/</v>
          </cell>
          <cell r="C35" t="str">
            <v xml:space="preserve">Transporte de andaime suspenso, tipo leve, para pintura, inclusive ida e volta do caminhao, carga e descarga (considerar o minimo de 40unxKm, para calculo deste transporte).</v>
          </cell>
          <cell r="D35" t="str">
            <v>un.Km</v>
          </cell>
          <cell r="E35">
            <v>3.31</v>
          </cell>
        </row>
        <row r="36">
          <cell r="A36" t="str">
            <v>AD000158</v>
          </cell>
          <cell r="B36" t="str">
            <v>AD15100150/</v>
          </cell>
          <cell r="C36" t="str">
            <v xml:space="preserve">Transporte de andaime suspenso, tipo pesado, para revestimento, inclusive ida e volta do caminhao, carga e descarga (considerar o minimo de 200unxKm, para calculo deste transporte).</v>
          </cell>
          <cell r="D36" t="str">
            <v>un.Km</v>
          </cell>
          <cell r="E36">
            <v>0.67</v>
          </cell>
        </row>
        <row r="37">
          <cell r="A37" t="str">
            <v>AD000157</v>
          </cell>
          <cell r="B37" t="str">
            <v>AD15100200/</v>
          </cell>
          <cell r="C37" t="str">
            <v xml:space="preserve">Transporte de andaime tubular, considerando-se a area de projecao vertical do andaime, inclusive ida e volta do caminhao, carga e descarga (considerar o minimo de 315m2xKm, para calculo deste transporte).</v>
          </cell>
          <cell r="D37" t="str">
            <v>m2.Km</v>
          </cell>
          <cell r="E37">
            <v>0.06</v>
          </cell>
        </row>
        <row r="38">
          <cell r="A38" t="str">
            <v>AD004548</v>
          </cell>
          <cell r="B38" t="str">
            <v>AD15100250/</v>
          </cell>
          <cell r="C38" t="str">
            <v xml:space="preserve">Transporte de elevador de obras constituido por cabine aberta, com plataforma, guinchos e cabos de 16m de altura.</v>
          </cell>
          <cell r="D38" t="str">
            <v>un.Km</v>
          </cell>
          <cell r="E38">
            <v>50.27</v>
          </cell>
        </row>
        <row r="39">
          <cell r="A39" t="str">
            <v>AD005107</v>
          </cell>
          <cell r="B39" t="str">
            <v>AD15100300/</v>
          </cell>
          <cell r="C39" t="str">
            <v xml:space="preserve">Transporte de equipamentos pesados em carretas, exclusive a carga e descarga e  o custo horario dos equipamentos transportados.</v>
          </cell>
          <cell r="D39" t="str">
            <v>t.Km</v>
          </cell>
          <cell r="E39">
            <v>0.73</v>
          </cell>
        </row>
        <row r="40">
          <cell r="A40" t="str">
            <v>AD010600</v>
          </cell>
          <cell r="B40" t="str">
            <v>AD15100350/</v>
          </cell>
          <cell r="C40" t="str">
            <v xml:space="preserve">Transporte maritimo de carga de qualquer natureza, exclusive despesas de carga e descarga, no trajeto da Ilha do Governador ate a Ilha de Paqueta ou vice-versa, em embarcacao apropriada.</v>
          </cell>
          <cell r="D40" t="str">
            <v>t</v>
          </cell>
          <cell r="E40">
            <v>13.11</v>
          </cell>
        </row>
        <row r="41">
          <cell r="A41" t="str">
            <v>AD001257</v>
          </cell>
          <cell r="B41" t="str">
            <v>AD15150050B</v>
          </cell>
          <cell r="C41" t="str">
            <v xml:space="preserve">Caminhoneta, com cabine e cacamba, motor diesel de 85CV, com capacidade util de 4m3, com motorista.  Aluguel produtivo.</v>
          </cell>
          <cell r="D41" t="str">
            <v>h</v>
          </cell>
          <cell r="E41">
            <v>31.16</v>
          </cell>
        </row>
        <row r="42">
          <cell r="A42" t="str">
            <v>AD001258</v>
          </cell>
          <cell r="B42" t="str">
            <v>AD15150100A</v>
          </cell>
          <cell r="C42" t="str">
            <v xml:space="preserve">Caminhoneta, com cabine e cacamba, motor diesel de 85CV, com capacidade util de 4m3, com motorista.  Aluguel improdutivo motor funcionando.</v>
          </cell>
          <cell r="D42" t="str">
            <v>h</v>
          </cell>
          <cell r="E42">
            <v>15.93</v>
          </cell>
        </row>
        <row r="43">
          <cell r="A43" t="str">
            <v>AD001259</v>
          </cell>
          <cell r="B43" t="str">
            <v>AD15150150A</v>
          </cell>
          <cell r="C43" t="str">
            <v xml:space="preserve">Caminhoneta, com cabine e cacamba, motor diesel de 85CV, com capacidade util de 4m3, com motorista.  Aluguel improdutivo motor parado.</v>
          </cell>
          <cell r="D43" t="str">
            <v>h</v>
          </cell>
          <cell r="E43">
            <v>9.68</v>
          </cell>
        </row>
        <row r="44">
          <cell r="A44" t="str">
            <v>AD001768</v>
          </cell>
          <cell r="B44" t="str">
            <v>AD15150200/</v>
          </cell>
          <cell r="C44" t="str">
            <v xml:space="preserve">Caminhoneta de servico, capacidade para 09 passageiros ou 1t, com motorista, material de operacao e material de manutencao, com as seguintes especificacoes minimas: motor a gasolina de 53CV, modelo Standard.  Custo horario diurno (entre 05:00h e 22:00h).</v>
          </cell>
          <cell r="D44" t="str">
            <v>h</v>
          </cell>
          <cell r="E44">
            <v>17.43</v>
          </cell>
        </row>
        <row r="45">
          <cell r="A45" t="str">
            <v>AD001254</v>
          </cell>
          <cell r="B45" t="str">
            <v>AD15150250A</v>
          </cell>
          <cell r="C45" t="str">
            <v xml:space="preserve">Caminhoneta de Servico,  motor com potencia minima de 53CV, capacidade de 9 passageiros ou 1t, com motorista.  Aluguel produtivo.</v>
          </cell>
          <cell r="D45" t="str">
            <v>h</v>
          </cell>
          <cell r="E45">
            <v>29.35</v>
          </cell>
        </row>
        <row r="46">
          <cell r="A46" t="str">
            <v>AD001255</v>
          </cell>
          <cell r="B46" t="str">
            <v>AD15150300/</v>
          </cell>
          <cell r="C46" t="str">
            <v xml:space="preserve">Caminhoneta de Servico,  motor com potencia minima de 53CV, capacidade de 9 passageiros ou 1t, com motorista.  Aluguel improdutivo motor funcionando.</v>
          </cell>
          <cell r="D46" t="str">
            <v>h</v>
          </cell>
          <cell r="E46">
            <v>16</v>
          </cell>
        </row>
        <row r="47">
          <cell r="A47" t="str">
            <v>AD001256</v>
          </cell>
          <cell r="B47" t="str">
            <v>AD15150350/</v>
          </cell>
          <cell r="C47" t="str">
            <v xml:space="preserve">Caminhoneta de Servico,  motor com potencia minima de 53CV, capacidade de 9 passageiros ou 1t, com motorista.  Aluguel improdutivo motor parado.</v>
          </cell>
          <cell r="D47" t="str">
            <v>h</v>
          </cell>
          <cell r="E47">
            <v>7.14</v>
          </cell>
        </row>
        <row r="48">
          <cell r="A48" t="str">
            <v>AD018009</v>
          </cell>
          <cell r="B48" t="str">
            <v>AD15150401A</v>
          </cell>
          <cell r="C48" t="str">
            <v xml:space="preserve">Caminhoneta de Servico,  capacidade de 9 passageiros ou 1t, com motorista, material de operacao e material de manutencao, com as seguintes especificacoes minimas: motor a gasolina de 53CV, autonomia de 3000Km/mes.  Custo mensal.</v>
          </cell>
          <cell r="D48" t="str">
            <v>un.mes</v>
          </cell>
          <cell r="E48">
            <v>2223.48</v>
          </cell>
        </row>
        <row r="49">
          <cell r="A49" t="str">
            <v>AD018010</v>
          </cell>
          <cell r="B49" t="str">
            <v>AD15150403A</v>
          </cell>
          <cell r="C49" t="str">
            <v xml:space="preserve">Caminhoneta de Servico (kilometragem adicional),  capacidade para 9 passageiros ou 1t, com motorista, material de operacao e material de manutencao, com as seguintes especificacoes minimas: motor a gasolina de 53CV.  Custo do quilometro adicional.</v>
          </cell>
          <cell r="D49" t="str">
            <v>Km</v>
          </cell>
          <cell r="E49">
            <v>0.31</v>
          </cell>
        </row>
        <row r="50">
          <cell r="A50" t="str">
            <v>AD013168</v>
          </cell>
          <cell r="B50" t="str">
            <v>AD15150450A</v>
          </cell>
          <cell r="C50" t="str">
            <v xml:space="preserve">Caminhonete (Pick-up), cabine dupla e cacamba, 4 portas, 5 passageiros, marca Ford, tipo luxo, modelo Ranger XL ou similar, motor 2.5 a diesel de 115CV (112,7HP),  com ar condicionado e direcao hidraulica, com motorista, inclusive combustivel, seguro obri</v>
          </cell>
          <cell r="D50" t="str">
            <v>un.mes</v>
          </cell>
          <cell r="E50">
            <v>2849.85</v>
          </cell>
        </row>
        <row r="51">
          <cell r="A51" t="str">
            <v>AD013167</v>
          </cell>
          <cell r="B51" t="str">
            <v>AD15150500A</v>
          </cell>
          <cell r="C51" t="str">
            <v xml:space="preserve">Caminhonete (Pick-up), cabine dupla e cacamba, 4 portas, 5 passageiros, marca Ford, tipo luxo, modelo Ranger XL ou similar, motor 2.5 a diesel de 115CV (112,7HP),  com ar condicionado e direcao hidraulica, sem motorista, inclusive combustivel, seguro obri</v>
          </cell>
          <cell r="D51" t="str">
            <v>un.mes</v>
          </cell>
          <cell r="E51">
            <v>2001.45</v>
          </cell>
        </row>
        <row r="52">
          <cell r="A52" t="str">
            <v>AD001248</v>
          </cell>
          <cell r="B52" t="str">
            <v>AD15150550A</v>
          </cell>
          <cell r="C52" t="str">
            <v xml:space="preserve">Carreta para transporte pesado, com capacidade para carga util de 60/80t, motor diesel de 388CV, com motorista.  Aluguel produtivo.</v>
          </cell>
          <cell r="D52" t="str">
            <v>h</v>
          </cell>
          <cell r="E52">
            <v>146.44</v>
          </cell>
        </row>
        <row r="53">
          <cell r="A53" t="str">
            <v>AD001249</v>
          </cell>
          <cell r="B53" t="str">
            <v>AD15150600A</v>
          </cell>
          <cell r="C53" t="str">
            <v xml:space="preserve">Carreta para transporte pesado, com capacidade para carga util de 60/80t, motor diesel de 388CV, com motorista.  Aluguel improdutivo motor funcionando.</v>
          </cell>
          <cell r="D53" t="str">
            <v>h</v>
          </cell>
          <cell r="E53">
            <v>68.569999999999993</v>
          </cell>
        </row>
        <row r="54">
          <cell r="A54" t="str">
            <v>AD001250</v>
          </cell>
          <cell r="B54" t="str">
            <v>AD15150650A</v>
          </cell>
          <cell r="C54" t="str">
            <v xml:space="preserve">Carreta para transporte pesado, com capacidade para carga util de 60/80t, motor diesel de 388CV com motorista.  Aluguel improdutivo motor parado.</v>
          </cell>
          <cell r="D54" t="str">
            <v>h</v>
          </cell>
          <cell r="E54">
            <v>57.43</v>
          </cell>
        </row>
        <row r="55">
          <cell r="A55" t="str">
            <v>AD002305</v>
          </cell>
          <cell r="B55" t="str">
            <v>AD15150700A</v>
          </cell>
          <cell r="C55" t="str">
            <v xml:space="preserve">Carreta para transporte pesado, capacidade para carga de 30t, motor diesel de 333CV, com motorista.</v>
          </cell>
          <cell r="D55" t="str">
            <v>h</v>
          </cell>
          <cell r="E55">
            <v>80.83</v>
          </cell>
        </row>
        <row r="56">
          <cell r="A56" t="str">
            <v>AD013166</v>
          </cell>
          <cell r="B56" t="str">
            <v>AD15150750A</v>
          </cell>
          <cell r="C56" t="str">
            <v xml:space="preserve">Veiculo de servico, motor 1.0 a gasolina, de 69 CV (67,6 HP), com ar condicionado e direcao hidraulica, inclusive combustivel, seguro obrigatorio, lubrificacao, licenciamento, manutencao, lavagem geral, sem motorista.  Aluguel mensal.</v>
          </cell>
          <cell r="D56" t="str">
            <v>un.mes</v>
          </cell>
          <cell r="E56">
            <v>1278.17</v>
          </cell>
        </row>
        <row r="57">
          <cell r="A57" t="str">
            <v>AD004342</v>
          </cell>
          <cell r="B57" t="str">
            <v>AD40050200/</v>
          </cell>
          <cell r="C57" t="str">
            <v xml:space="preserve">Supervisor de trafego, com todo o seu EPI, colete, capa, bone, apito, (inclusive encargos sociais).</v>
          </cell>
          <cell r="D57" t="str">
            <v>h</v>
          </cell>
          <cell r="E57">
            <v>29.23</v>
          </cell>
        </row>
        <row r="58">
          <cell r="A58" t="str">
            <v>AD005359</v>
          </cell>
          <cell r="B58" t="str">
            <v>AD40050206/</v>
          </cell>
          <cell r="C58" t="str">
            <v xml:space="preserve">Tecnico em eletronica ou eletrotecnica (inclusive encargos sociais).</v>
          </cell>
          <cell r="D58" t="str">
            <v>h</v>
          </cell>
          <cell r="E58">
            <v>10.199999999999999</v>
          </cell>
        </row>
        <row r="59">
          <cell r="A59" t="str">
            <v>AD010440</v>
          </cell>
          <cell r="B59" t="str">
            <v>AD40050212/</v>
          </cell>
          <cell r="C59" t="str">
            <v xml:space="preserve">Topografo A - servicos de campo e escritorio, com responsabilidade de dirigi-los (inclusive encargos sociais).</v>
          </cell>
          <cell r="D59" t="str">
            <v>h</v>
          </cell>
          <cell r="E59">
            <v>15.43</v>
          </cell>
        </row>
        <row r="60">
          <cell r="A60" t="str">
            <v>AD000284</v>
          </cell>
          <cell r="B60" t="str">
            <v>AD40050218/</v>
          </cell>
          <cell r="C60" t="str">
            <v xml:space="preserve">Vigia (inclusive encargos sociais).</v>
          </cell>
          <cell r="D60" t="str">
            <v>h</v>
          </cell>
          <cell r="E60">
            <v>5.05</v>
          </cell>
        </row>
        <row r="61">
          <cell r="A61" t="str">
            <v>AL000748</v>
          </cell>
          <cell r="B61" t="str">
            <v>AL05050050/</v>
          </cell>
          <cell r="C61" t="str">
            <v xml:space="preserve">Alvenaria de pedra em elevacao, de uma face, feita com blocos de dimensoes aproximadas de (30x30x30)cm ate (40x40x40)cm, assentes com argamassa de cimento, saibro e areia 1:2:3, juntas simples, tendo altura ate 1,50m.</v>
          </cell>
          <cell r="D61" t="str">
            <v>m3</v>
          </cell>
          <cell r="E61">
            <v>151.82</v>
          </cell>
        </row>
        <row r="62">
          <cell r="A62" t="str">
            <v>AL000751</v>
          </cell>
          <cell r="B62" t="str">
            <v>AL05050053/</v>
          </cell>
          <cell r="C62" t="str">
            <v xml:space="preserve">Alvenaria de pedra em elevacao, de uma face, feita com blocos de  pedra-de-mao, assentes com argamassa de cimento, saibro e areia, traco 1:2:3, tendo altura ate 1,50m, sendo a espessura ate 0,35m.</v>
          </cell>
          <cell r="D62" t="str">
            <v>m3</v>
          </cell>
          <cell r="E62">
            <v>220.92</v>
          </cell>
        </row>
        <row r="63">
          <cell r="A63" t="str">
            <v>AL000749</v>
          </cell>
          <cell r="B63" t="str">
            <v>AL05050100/</v>
          </cell>
          <cell r="C63" t="str">
            <v xml:space="preserve">Alvenaria de pedra em elevacao, de uma face, feita com blocos de dimensoes aproximadas de (30x30x30)cm ate (40x40x40)cm, assentes com argamassa de cimento, saibro e areia 1:2:3, juntas simples, tendo altura ate 3m.</v>
          </cell>
          <cell r="D63" t="str">
            <v>m3</v>
          </cell>
          <cell r="E63">
            <v>237.93</v>
          </cell>
        </row>
        <row r="64">
          <cell r="A64" t="str">
            <v>AL000750</v>
          </cell>
          <cell r="B64" t="str">
            <v>AL05050103/</v>
          </cell>
          <cell r="C64" t="str">
            <v xml:space="preserve">Alvenaria de pedra seca em elevacao, de uma face, feita com blocos de dimensoes aproximadas de (30x30x30)cm ate (40x40x40)cm, ate 3m.</v>
          </cell>
          <cell r="D64" t="str">
            <v>m3</v>
          </cell>
          <cell r="E64">
            <v>99.74</v>
          </cell>
        </row>
        <row r="65">
          <cell r="A65" t="str">
            <v>AL005258</v>
          </cell>
          <cell r="B65" t="str">
            <v>AL05050150/</v>
          </cell>
          <cell r="C65" t="str">
            <v xml:space="preserve">Alvenaria de pedra em elevacao, de 2 faces, feita com blocos de pedra-de-mao, assentes com argamassa de cimento, saibro e areia no traco 1:2:3, tendo altura ate 1,50m, sendo espessura ate 0,35m.</v>
          </cell>
          <cell r="D65" t="str">
            <v>m3</v>
          </cell>
          <cell r="E65">
            <v>283.33</v>
          </cell>
        </row>
        <row r="66">
          <cell r="A66" t="str">
            <v>AL007097</v>
          </cell>
          <cell r="B66" t="str">
            <v>AL05050153/</v>
          </cell>
          <cell r="C66" t="str">
            <v xml:space="preserve">Alvenaria de pedra am elevacao, de 2 faces, feita com blocos de dimensoes aproximadas de (30x30x30)cm ate (40x40x40)cm ate 1,50m de altura.</v>
          </cell>
          <cell r="D66" t="str">
            <v>m2</v>
          </cell>
          <cell r="E66">
            <v>160.38999999999999</v>
          </cell>
        </row>
        <row r="67">
          <cell r="A67" t="str">
            <v>AL005257</v>
          </cell>
          <cell r="B67" t="str">
            <v>AL05050200/</v>
          </cell>
          <cell r="C67" t="str">
            <v xml:space="preserve">Alvenaria de pedra em elevacao, de 2 faces, feita com blocos de  pedra-de-mao, assentes com argamassa de cimento, saibro e areia no traco 1:2:3, tendo altura ate 3m, sendo espessura ate 0,35m.</v>
          </cell>
          <cell r="D67" t="str">
            <v>m3</v>
          </cell>
          <cell r="E67">
            <v>329.76</v>
          </cell>
        </row>
        <row r="68">
          <cell r="A68" t="str">
            <v>AL007096</v>
          </cell>
          <cell r="B68" t="str">
            <v>AL05050250/</v>
          </cell>
          <cell r="C68" t="str">
            <v xml:space="preserve">Junta relevo, em alvenaria de pedra em elevacao, de 1 face, feita com blocos de dimensoes aproximadas de (30x30x30)cm ate (40x40x40)cm, com argamassa de cimento, cal e areia fina, no traco 1:3:5.</v>
          </cell>
          <cell r="D68" t="str">
            <v>m2</v>
          </cell>
          <cell r="E68">
            <v>46.87</v>
          </cell>
        </row>
        <row r="69">
          <cell r="A69" t="str">
            <v>AL005216</v>
          </cell>
          <cell r="B69" t="str">
            <v>AL05100050/</v>
          </cell>
          <cell r="C69" t="str">
            <v xml:space="preserve">Alvenaria de tijolo macico (7x10x20)cm, com argamassa de cimento e saibro no traco 1:6, em paredes de meia vez (0,10m), de superficie corrida, ate 1,50m de altura, e medida pela area real.</v>
          </cell>
          <cell r="D69" t="str">
            <v>m2</v>
          </cell>
          <cell r="E69">
            <v>40.479999999999997</v>
          </cell>
        </row>
        <row r="70">
          <cell r="A70" t="str">
            <v>AL000752</v>
          </cell>
          <cell r="B70" t="str">
            <v>AL05100053/</v>
          </cell>
          <cell r="C70" t="str">
            <v xml:space="preserve">Alvenaria de tijolo macico (7x10x20)cm, com argamassa de cimento e saibro no traco 1:6, em paredes de meia vez (0,10m), de superficie corrida, ate 3m de altura, e medida pela area real.</v>
          </cell>
          <cell r="D70" t="str">
            <v>m2</v>
          </cell>
          <cell r="E70">
            <v>41.21</v>
          </cell>
        </row>
        <row r="71">
          <cell r="A71" t="str">
            <v>AL005210</v>
          </cell>
          <cell r="B71" t="str">
            <v>AL05100056/</v>
          </cell>
          <cell r="C71" t="str">
            <v xml:space="preserve">Alvenaria de tijolo macico (7x10x20)cm, com argamassa de cimento e saibro no traco 1:6, em paredes de 1 vez (0,20m), de superficie corrida, ate 3m de altura, e medida pela area real.</v>
          </cell>
          <cell r="D71" t="str">
            <v>m2</v>
          </cell>
          <cell r="E71">
            <v>80.95</v>
          </cell>
        </row>
        <row r="72">
          <cell r="A72" t="str">
            <v>AL005215</v>
          </cell>
          <cell r="B72" t="str">
            <v>AL05100059/</v>
          </cell>
          <cell r="C72" t="str">
            <v xml:space="preserve">Alvenaria de tijolo macico (7x10x20)cm, com argamassa de cimento e saibro no traco 1:6, em paredes de meia vez (0,10m), de superficie corrida, de 3m a 4,50m de altura, e medida pela area real.</v>
          </cell>
          <cell r="D72" t="str">
            <v>m2</v>
          </cell>
          <cell r="E72">
            <v>50.03</v>
          </cell>
        </row>
        <row r="73">
          <cell r="A73" t="str">
            <v>AL005217</v>
          </cell>
          <cell r="B73" t="str">
            <v>AL05100103/</v>
          </cell>
          <cell r="C73" t="str">
            <v xml:space="preserve">Alvenaria de tijolo macico (7x10x20)cm, com argamassa de cimento e saibro no traco 1:6, em paredes com vaos ou arestas, de meia vez (0,10m), de superficie corrida, ate 3m  de altura, e medida pela area real.</v>
          </cell>
          <cell r="D73" t="str">
            <v>m2</v>
          </cell>
          <cell r="E73">
            <v>44.06</v>
          </cell>
        </row>
        <row r="74">
          <cell r="A74" t="str">
            <v>AL005218</v>
          </cell>
          <cell r="B74" t="str">
            <v>AL05100106/</v>
          </cell>
          <cell r="C74" t="str">
            <v xml:space="preserve">Alvenaria de tijolo macico (7x10x20)cm, com argamassa de cimento e saibro no traco 1:6, em paredes com vaos ou arestas, de meia vez (0,10m), de superficie corrida, de 3m a 4,50m de altura, e medida pela area real.</v>
          </cell>
          <cell r="D74" t="str">
            <v>m2</v>
          </cell>
          <cell r="E74">
            <v>55.3</v>
          </cell>
        </row>
        <row r="75">
          <cell r="A75" t="str">
            <v>AL005211</v>
          </cell>
          <cell r="B75" t="str">
            <v>AL05100150/</v>
          </cell>
          <cell r="C75" t="str">
            <v xml:space="preserve">Alvenaria de tijolo macico (7x10x20)cm, com argamassa de cimento e saibro no traco 1:6, em paredes de 1 vez (0,20m), de superficie corrida, ate 1,50m de altura, e medida pela area real.</v>
          </cell>
          <cell r="D75" t="str">
            <v>m2</v>
          </cell>
          <cell r="E75">
            <v>79.849999999999994</v>
          </cell>
        </row>
        <row r="76">
          <cell r="A76" t="str">
            <v>AL005212</v>
          </cell>
          <cell r="B76" t="str">
            <v>AL05100153/</v>
          </cell>
          <cell r="C76" t="str">
            <v xml:space="preserve">Alvenaria de tijolo macico (7x10x20)cm, com argamassa de cimento e saibro no traco 1:6, em paredes com vaos ou arestas, de 1 vez (0,20m), de superficie corrida, ate 3m de altura, e medida pela area real.</v>
          </cell>
          <cell r="D76" t="str">
            <v>m2</v>
          </cell>
          <cell r="E76">
            <v>87.89</v>
          </cell>
        </row>
        <row r="77">
          <cell r="A77" t="str">
            <v>AL005214</v>
          </cell>
          <cell r="B77" t="str">
            <v>AL05100156/</v>
          </cell>
          <cell r="C77" t="str">
            <v xml:space="preserve">Alvenaria de tijolo macico (7x10x20)cm, com argamassa de cimento e saibro no traco 1:6, em paredes de 1 vez (0,20m), de superficie corrida, de 3m a 4,50m de altura, e medida pela area real.</v>
          </cell>
          <cell r="D77" t="str">
            <v>m2</v>
          </cell>
          <cell r="E77">
            <v>97.6</v>
          </cell>
        </row>
        <row r="78">
          <cell r="A78" t="str">
            <v>AL005213</v>
          </cell>
          <cell r="B78" t="str">
            <v>AL05100200/</v>
          </cell>
          <cell r="C78" t="str">
            <v xml:space="preserve">Alvenaria de tijolo macico (7x10x20)cm, com argamassa de cimento e saibro no traco 1:6, em paredes com vaos ou arestas, de 1 vez (0,20m), de superficie corrida, de 3m a 4,50m de altura, e medida pela area real.</v>
          </cell>
          <cell r="D78" t="str">
            <v>m2</v>
          </cell>
          <cell r="E78">
            <v>107.24</v>
          </cell>
        </row>
        <row r="79">
          <cell r="A79" t="str">
            <v>AL000753</v>
          </cell>
          <cell r="B79" t="str">
            <v>AL05150050/</v>
          </cell>
          <cell r="C79" t="str">
            <v xml:space="preserve">Alvenaria para caixas enterradas, ate 0,80m de profundidade, de tijolo macico (7x10x20)cm, com argamassa de cimento, saibro e areia no traco 1:2:2 e parede de meia vez.</v>
          </cell>
          <cell r="D79" t="str">
            <v>m2</v>
          </cell>
          <cell r="E79">
            <v>45.27</v>
          </cell>
        </row>
        <row r="80">
          <cell r="A80" t="str">
            <v>AL000754</v>
          </cell>
          <cell r="B80" t="str">
            <v>AL05150100/</v>
          </cell>
          <cell r="C80" t="str">
            <v xml:space="preserve">Alvenaria para caixas enterradas, ate 0,80m de profundidade, de tijolo macico (7x10x20)cm, com argamassa de cimento, saibro e areia no traco 1:2:2 e parede de 1 vez.</v>
          </cell>
          <cell r="D80" t="str">
            <v>m2</v>
          </cell>
          <cell r="E80">
            <v>91.17</v>
          </cell>
        </row>
        <row r="81">
          <cell r="A81" t="str">
            <v>AL000755</v>
          </cell>
          <cell r="B81" t="str">
            <v>AL05150103/</v>
          </cell>
          <cell r="C81" t="str">
            <v xml:space="preserve">Alvenaria para caixas enterradas, de 0,80m a 1,60m de profundidade, de tijolo macico (7x10x20)cm, com argamassa de cimento, saibro e areia no traco 1:2:2 e parede de 1 vez.</v>
          </cell>
          <cell r="D81" t="str">
            <v>m2</v>
          </cell>
          <cell r="E81">
            <v>127.58</v>
          </cell>
        </row>
        <row r="82">
          <cell r="A82" t="str">
            <v>AL000761</v>
          </cell>
          <cell r="B82" t="str">
            <v>AL05200050/</v>
          </cell>
          <cell r="C82" t="str">
            <v xml:space="preserve">Alvenaria de tijolo (10x20x20)cm,de furos redondos, com argamassa de cimento e saibro no traco 1:8, em parede de meia vez (0,10m), de superficie corrida, ate 1,50m de altura, e medida pela area real.</v>
          </cell>
          <cell r="D82" t="str">
            <v>m2</v>
          </cell>
          <cell r="E82">
            <v>18.25</v>
          </cell>
        </row>
        <row r="83">
          <cell r="A83" t="str">
            <v>AL000760</v>
          </cell>
          <cell r="B83" t="str">
            <v>AL05200053/</v>
          </cell>
          <cell r="C83" t="str">
            <v xml:space="preserve">Alvenaria de tijolo (10x20x20)cm, de furos redondos, com argamassa de cimento e saibro no traco 1:8, em parede de meia vez (0,10m), de superficie corrida, ate 3m de altura, e medida pela area real.</v>
          </cell>
          <cell r="D83" t="str">
            <v>m2</v>
          </cell>
          <cell r="E83">
            <v>18.86</v>
          </cell>
        </row>
        <row r="84">
          <cell r="A84" t="str">
            <v>AL005219</v>
          </cell>
          <cell r="B84" t="str">
            <v>AL05200056/</v>
          </cell>
          <cell r="C84" t="str">
            <v xml:space="preserve">Alvenaria de tijolo (10x20x20)cm, de furos redondos, com argamassa de cimento e saibro no traco 1:8, em paredes de meia vez (0,10m), de superficie corrida, de 3m a 4,50m de altura, e medida pela area real.</v>
          </cell>
          <cell r="D84" t="str">
            <v>m2</v>
          </cell>
          <cell r="E84">
            <v>26.51</v>
          </cell>
        </row>
        <row r="85">
          <cell r="A85" t="str">
            <v>AL000762</v>
          </cell>
          <cell r="B85" t="str">
            <v>AL05200100/</v>
          </cell>
          <cell r="C85" t="str">
            <v xml:space="preserve">Alvenaria de tijolo (10x20x20)cm, de furos redondos, com argamassa de cimento e saibro no traco 1:8, em parede com vaos ou arestas (0,10m), de superficie corrida, ate 3m de altura, e medida pela area real.</v>
          </cell>
          <cell r="D85" t="str">
            <v>m2</v>
          </cell>
          <cell r="E85">
            <v>20.9</v>
          </cell>
        </row>
        <row r="86">
          <cell r="A86" t="str">
            <v>AL005220</v>
          </cell>
          <cell r="B86" t="str">
            <v>AL05200103/</v>
          </cell>
          <cell r="C86" t="str">
            <v xml:space="preserve">Alvenaria de tijolo (10x20x20)cm, de furos redondos, com argamassa de cimento e saibro no traco 1:8, em paredes com vaos ou arestas de meia vez (0,10m), de 3m a 4,50m de altura, e medida pela area real.</v>
          </cell>
          <cell r="D86" t="str">
            <v>m2</v>
          </cell>
          <cell r="E86">
            <v>30.57</v>
          </cell>
        </row>
        <row r="87">
          <cell r="A87" t="str">
            <v>AL000767</v>
          </cell>
          <cell r="B87" t="str">
            <v>AL05200150/</v>
          </cell>
          <cell r="C87" t="str">
            <v xml:space="preserve">Alvenaria de tijolo (10x20x30)cm, de furos redondos, com argamassa de cimento e saibro no traco 1:8, em paredes de meia vez (0,10m), de superficie corrida, ate 1,50m de altura, e medida pela area real.</v>
          </cell>
          <cell r="D87" t="str">
            <v>m2</v>
          </cell>
          <cell r="E87">
            <v>14.88</v>
          </cell>
        </row>
        <row r="88">
          <cell r="A88" t="str">
            <v>AL000766</v>
          </cell>
          <cell r="B88" t="str">
            <v>AL05200153/</v>
          </cell>
          <cell r="C88" t="str">
            <v xml:space="preserve">Alvenaria de tijolo (10x20x30)cm, de furos redondos, com argamassa de cimento e saibro no traco 1:8, em paredes de meia vez (0,10m), de superficie corrida, ate 3m de altura, e medida pela area real.</v>
          </cell>
          <cell r="D88" t="str">
            <v>m2</v>
          </cell>
          <cell r="E88">
            <v>15.22</v>
          </cell>
        </row>
        <row r="89">
          <cell r="A89" t="str">
            <v>AL005225</v>
          </cell>
          <cell r="B89" t="str">
            <v>AL05200156/</v>
          </cell>
          <cell r="C89" t="str">
            <v xml:space="preserve">Alvenaria de tijolo (10x20x30)cm, de furos redondos, com argamassa de cimento e saibro no traco 1:8, em paredes de meia vez (0,10m), de superficie corrida de 3m a 4,50m de altura, e medida pela area real.</v>
          </cell>
          <cell r="D89" t="str">
            <v>m2</v>
          </cell>
          <cell r="E89">
            <v>20.57</v>
          </cell>
        </row>
        <row r="90">
          <cell r="A90" t="str">
            <v>AL000768</v>
          </cell>
          <cell r="B90" t="str">
            <v>AL05200200/</v>
          </cell>
          <cell r="C90" t="str">
            <v xml:space="preserve">Alvenaria de tijolo (10x20x30)cm, de furos redondos, com argamassa de cimento e saibro no traco 1:8, em paredes com vaos ou arestas (0,10m), de superficie corrida, ate 3m de altura, e medida pela area real.</v>
          </cell>
          <cell r="D90" t="str">
            <v>m2</v>
          </cell>
          <cell r="E90">
            <v>16.989999999999998</v>
          </cell>
        </row>
        <row r="91">
          <cell r="A91" t="str">
            <v>AL005221</v>
          </cell>
          <cell r="B91" t="str">
            <v>AL05200203/</v>
          </cell>
          <cell r="C91" t="str">
            <v xml:space="preserve">Alvenaria de tijolo (10x20x30)cm, de furos redondos, com argamassa de cimento e saibro no traco 1:8, em paredes com vaos ou arestas de meia vez (0,10m), de 3m a 4,50m de altura, e medida pela area real.</v>
          </cell>
          <cell r="D91" t="str">
            <v>m2</v>
          </cell>
          <cell r="E91">
            <v>17.670000000000002</v>
          </cell>
        </row>
        <row r="92">
          <cell r="A92" t="str">
            <v>AL000757</v>
          </cell>
          <cell r="B92" t="str">
            <v>AL05200250/</v>
          </cell>
          <cell r="C92" t="str">
            <v xml:space="preserve">Alvenaria de tijolo (10x20x20)cm, de furos redondos, com argamassa de cimento e saibro no traco 1:8, em paredes de 1 vez (0,20m), de superficie corrida, ate 1,50m de altura, e medida pela area real.</v>
          </cell>
          <cell r="D92" t="str">
            <v>m2</v>
          </cell>
          <cell r="E92">
            <v>37.19</v>
          </cell>
        </row>
        <row r="93">
          <cell r="A93" t="str">
            <v>AL000756</v>
          </cell>
          <cell r="B93" t="str">
            <v>AL05200253/</v>
          </cell>
          <cell r="C93" t="str">
            <v xml:space="preserve">Alvenaria de tijolo (10x20x20)cm, de furos redondos, com argamassa de cimento e saibro no traco 1:8, em paredes de 1 vez (0,20m), de superficie corrida, ate 3m de altura, e medida pela area real.</v>
          </cell>
          <cell r="D93" t="str">
            <v>m2</v>
          </cell>
          <cell r="E93">
            <v>38.11</v>
          </cell>
        </row>
        <row r="94">
          <cell r="A94" t="str">
            <v>AL000758</v>
          </cell>
          <cell r="B94" t="str">
            <v>AL05200300/</v>
          </cell>
          <cell r="C94" t="str">
            <v xml:space="preserve">Alvenaria de tijolo (10x20x20)cm, de furos redondos, com argamassa de cimento e saibro no traco 1:8, em parede com vaos ou arestas (0,20m), de superficie corrida, ate 3m de altura, e medida pela area real.</v>
          </cell>
          <cell r="D94" t="str">
            <v>m2</v>
          </cell>
          <cell r="E94">
            <v>42.5</v>
          </cell>
        </row>
        <row r="95">
          <cell r="A95" t="str">
            <v>AL000759</v>
          </cell>
          <cell r="B95" t="str">
            <v>AL05200303/</v>
          </cell>
          <cell r="C95" t="str">
            <v xml:space="preserve">Alvenaria de tijolo (10x20x20)cm, de furos redondos, com argamassa de cimento e saibro no traco 1:8, em parede com vaos ou arestas (0,20m), de superficie corrida, de 3m a 4,50m de altura, e medida pela area real.</v>
          </cell>
          <cell r="D95" t="str">
            <v>m2</v>
          </cell>
          <cell r="E95">
            <v>58.91</v>
          </cell>
        </row>
        <row r="96">
          <cell r="A96" t="str">
            <v>AL000764</v>
          </cell>
          <cell r="B96" t="str">
            <v>AL05200350/</v>
          </cell>
          <cell r="C96" t="str">
            <v xml:space="preserve">Alvenaria de tijolo (10x20x30)cm, de furos redondos, com argamassa de cimento e saibro no traco 1:8, em paredes de 1 vez (0,20m), de superficie corrida, ate 1,50m de altura, e medida pela area real.</v>
          </cell>
          <cell r="D96" t="str">
            <v>m2</v>
          </cell>
          <cell r="E96">
            <v>29.96</v>
          </cell>
        </row>
        <row r="97">
          <cell r="A97" t="str">
            <v>AL000763</v>
          </cell>
          <cell r="B97" t="str">
            <v>AL05200353/</v>
          </cell>
          <cell r="C97" t="str">
            <v xml:space="preserve">Alvenaria de tijolo (10x20x30)cm, de furos redondos, com argamassa de cimento e saibro no traco 1:8, em paredes de 1 vez (0,20m), de superficie corrida, ate 3m de altura, e medida pela area real.</v>
          </cell>
          <cell r="D97" t="str">
            <v>m2</v>
          </cell>
          <cell r="E97">
            <v>30.7</v>
          </cell>
        </row>
        <row r="98">
          <cell r="A98" t="str">
            <v>AL000765</v>
          </cell>
          <cell r="B98" t="str">
            <v>AL05200400/</v>
          </cell>
          <cell r="C98" t="str">
            <v xml:space="preserve">Alvenaria de tijolo (10x20x30)cm, de furos redondos, com argamassa de cimento e saibro no traco 1:8, em paredes com vaos ou arestas (0,20m), de superficie corrida, ate 3m de altura, e medida pela area real.</v>
          </cell>
          <cell r="D98" t="str">
            <v>m2</v>
          </cell>
          <cell r="E98">
            <v>33.25</v>
          </cell>
        </row>
        <row r="99">
          <cell r="A99" t="str">
            <v>AL005223</v>
          </cell>
          <cell r="B99" t="str">
            <v>AL05200450/</v>
          </cell>
          <cell r="C99" t="str">
            <v xml:space="preserve">Alvenaria de tijolo (10x20x30)cm, de furos redondos, com argamassa de cimento e saibro no traco 1:8, em paredes corridas de 1 vez (0,20m), de 3m a 4,50m de altura, e medida pela area real.</v>
          </cell>
          <cell r="D99" t="str">
            <v>m2</v>
          </cell>
          <cell r="E99">
            <v>39.81</v>
          </cell>
        </row>
        <row r="100">
          <cell r="A100" t="str">
            <v>AL005222</v>
          </cell>
          <cell r="B100" t="str">
            <v>AL05200500/</v>
          </cell>
          <cell r="C100" t="str">
            <v xml:space="preserve">Alvenaria de tijolo (10x20x30)cm, de furos redondos, com argamassa de cimento e saibro no traco 1:8, em paredes com vaos ou arestas de 1 vez (0,20m), de 3m a 4,50m de altura, e medida pela area real.</v>
          </cell>
          <cell r="D100" t="str">
            <v>m2</v>
          </cell>
          <cell r="E100">
            <v>44.77</v>
          </cell>
        </row>
        <row r="101">
          <cell r="A101" t="str">
            <v>AL007923</v>
          </cell>
          <cell r="B101" t="str">
            <v>AL05200550/</v>
          </cell>
          <cell r="C101" t="str">
            <v xml:space="preserve">Alvenaria estrutural de tijolo ceramico (14x19x29)cm, aparentes, espessura de 14cm, para superficies com vaos e arestas.  Fornecimento e assentamento.</v>
          </cell>
          <cell r="D101" t="str">
            <v>m2</v>
          </cell>
          <cell r="E101">
            <v>31.54</v>
          </cell>
        </row>
        <row r="102">
          <cell r="A102" t="str">
            <v>AL007925</v>
          </cell>
          <cell r="B102" t="str">
            <v>AL05200553A</v>
          </cell>
          <cell r="C102" t="str">
            <v xml:space="preserve">Alvenaria estrutural de tijolo ceramico tipo "L" (14x19x29)cm, aparentes, espessura de 14cm, para cintas e vergas de amarracao.  Fornecimento e assentamento.</v>
          </cell>
          <cell r="D102" t="str">
            <v>m2</v>
          </cell>
          <cell r="E102">
            <v>9.82</v>
          </cell>
        </row>
        <row r="103">
          <cell r="A103" t="str">
            <v>AL007924</v>
          </cell>
          <cell r="B103" t="str">
            <v>AL05200556/</v>
          </cell>
          <cell r="C103" t="str">
            <v xml:space="preserve">Alvenaria estrutural de tijolo ceramico tipo "U" (14x19x29)cm, aparentes, espessura de 14cm, para cintas e vergas de amarracao.  Fornecimento e assentamento.</v>
          </cell>
          <cell r="D103" t="str">
            <v>m2</v>
          </cell>
          <cell r="E103">
            <v>10.31</v>
          </cell>
        </row>
        <row r="104">
          <cell r="A104" t="str">
            <v>AL000769</v>
          </cell>
          <cell r="B104" t="str">
            <v>AL05250050/</v>
          </cell>
          <cell r="C104" t="str">
            <v xml:space="preserve">Alvenaria de blocos de concreto (10x20x40)cm, com argamassa de cimento e areia no traco 1:8, em paredes corridas de 0,10m de espessura, de superficie corrida, ate 3m de altura, e medida pela area real.</v>
          </cell>
          <cell r="D104" t="str">
            <v>m2</v>
          </cell>
          <cell r="E104">
            <v>21.2</v>
          </cell>
        </row>
        <row r="105">
          <cell r="A105" t="str">
            <v>AL000770</v>
          </cell>
          <cell r="B105" t="str">
            <v>AL05250053/</v>
          </cell>
          <cell r="C105" t="str">
            <v xml:space="preserve">Alvenaria de blocos de concreto (10x20x40)cm, com argamassa de cimento e areia no traco 1:8, em paredes corridas de 0,10m de espessura, de superficie corrida, de 3m a 4,50m de altura, e medida pela area real.</v>
          </cell>
          <cell r="D105" t="str">
            <v>m2</v>
          </cell>
          <cell r="E105">
            <v>28.75</v>
          </cell>
        </row>
        <row r="106">
          <cell r="A106" t="str">
            <v>AL005229</v>
          </cell>
          <cell r="B106" t="str">
            <v>AL05250100/</v>
          </cell>
          <cell r="C106" t="str">
            <v xml:space="preserve">Alvenaria de blocos de concreto (10x20x40)cm, com argamassa de cimento e areia, no traco 1:8, em paredes com vaos e arestas de meia vez (0,10m), ate 3m de altura, e medida pela area real.</v>
          </cell>
          <cell r="D106" t="str">
            <v>m2</v>
          </cell>
          <cell r="E106">
            <v>25.33</v>
          </cell>
        </row>
        <row r="107">
          <cell r="A107" t="str">
            <v>AL005227</v>
          </cell>
          <cell r="B107" t="str">
            <v>AL05250103/</v>
          </cell>
          <cell r="C107" t="str">
            <v xml:space="preserve">Alvenaria de blocos de concreto (10x20x40)cm, com argamassa de cimento e areia no traco 1:8, em paredes com vaos e arestas de meia vez (0,10m),de 3m a 4,50m de altura, e medida pela area real.</v>
          </cell>
          <cell r="D107" t="str">
            <v>m2</v>
          </cell>
          <cell r="E107">
            <v>31.14</v>
          </cell>
        </row>
        <row r="108">
          <cell r="A108" t="str">
            <v>AL007259</v>
          </cell>
          <cell r="B108" t="str">
            <v>AL05250200/</v>
          </cell>
          <cell r="C108" t="str">
            <v xml:space="preserve">Alvenaria de blocos de concreto celular (10x30x60)cm, assentes com argamassa de cimento, cal hidratada e areia fina no traco 1:3:5, em paredes de 10cm de espessura.</v>
          </cell>
          <cell r="D108" t="str">
            <v>m2</v>
          </cell>
          <cell r="E108">
            <v>28.2</v>
          </cell>
        </row>
        <row r="109">
          <cell r="A109" t="str">
            <v>AL007927</v>
          </cell>
          <cell r="B109" t="str">
            <v>AL05250250/</v>
          </cell>
          <cell r="C109" t="str">
            <v xml:space="preserve">Alvenaria de blocos de concreto (15x20x40)cm,  em paredes de 0,15m de espessura, utilizando argamassa de cimento e areia no traco 1:4, em volume no assentamento e enchimento de blocos, tendo altura de 1,50m medida pela area real.</v>
          </cell>
          <cell r="D109" t="str">
            <v>m2</v>
          </cell>
          <cell r="E109">
            <v>43.37</v>
          </cell>
        </row>
        <row r="110">
          <cell r="A110" t="str">
            <v>AL005482</v>
          </cell>
          <cell r="B110" t="str">
            <v>AL05250300/</v>
          </cell>
          <cell r="C110" t="str">
            <v xml:space="preserve">Alvenaria de blocos de concreto (15x20x40)cm, com argamassa de cimento e areia no traco 1:8, em paredes de 0,15m de espessura, de superficie corrida medida pela area real.</v>
          </cell>
          <cell r="D110" t="str">
            <v>m2</v>
          </cell>
          <cell r="E110">
            <v>21.98</v>
          </cell>
        </row>
        <row r="111">
          <cell r="A111" t="str">
            <v>AL008856</v>
          </cell>
          <cell r="B111" t="str">
            <v>AL05250303/</v>
          </cell>
          <cell r="C111" t="str">
            <v xml:space="preserve">Alvenaria de blocos de concreto estrutural (15x20x40)cm, com argamassa de cimento e areia no traco 1:8, em paredes com vaos de meia vez (0,15m), ate 3m de altura, e medida pela area real.</v>
          </cell>
          <cell r="D111" t="str">
            <v>m2</v>
          </cell>
          <cell r="E111">
            <v>26.31</v>
          </cell>
        </row>
        <row r="112">
          <cell r="A112" t="str">
            <v>AL000771</v>
          </cell>
          <cell r="B112" t="str">
            <v>AL05250350/</v>
          </cell>
          <cell r="C112" t="str">
            <v xml:space="preserve">Alvenaria de blocos de concreto (10x20x40)cm, com argamassa de cimento e areia no traco 1:8, em paredes corridas de 0,20m de espessura, de superficie corrida, ate 3m de altura, e medida pela area real.</v>
          </cell>
          <cell r="D112" t="str">
            <v>m2</v>
          </cell>
          <cell r="E112">
            <v>43.02</v>
          </cell>
        </row>
        <row r="113">
          <cell r="A113" t="str">
            <v>AL000773</v>
          </cell>
          <cell r="B113" t="str">
            <v>AL05250353/</v>
          </cell>
          <cell r="C113" t="str">
            <v xml:space="preserve">Alvenaria de blocos de concreto (10x20x40)cm, com argamassa de cimento e areia no traco 1:8, em paredes corridas de 0,20m de espessura, de superficie corrida, de 3m a 4,50m de altura, e medida pela area real.</v>
          </cell>
          <cell r="D113" t="str">
            <v>m2</v>
          </cell>
          <cell r="E113">
            <v>46.5</v>
          </cell>
        </row>
        <row r="114">
          <cell r="A114" t="str">
            <v>AL000772</v>
          </cell>
          <cell r="B114" t="str">
            <v>AL05250400/</v>
          </cell>
          <cell r="C114" t="str">
            <v xml:space="preserve">Alvenaria de blocos de concreto (10x20x40)cm, com argamassa de cimento e areia no traco 1:8, em paredes com vaos ou arestas de 0,20m de espessura, de superficie corrida, ate 3m de altura, e medida pela area real.</v>
          </cell>
          <cell r="D114" t="str">
            <v>m2</v>
          </cell>
          <cell r="E114">
            <v>46.58</v>
          </cell>
        </row>
        <row r="115">
          <cell r="A115" t="str">
            <v>AL000774</v>
          </cell>
          <cell r="B115" t="str">
            <v>AL05250403/</v>
          </cell>
          <cell r="C115" t="str">
            <v xml:space="preserve">Alvenaria de blocos de concreto (10x20x40)cm, com argamassa de cimento e areia no traco 1:8, em paredes com vaos ou arestas de 0,20m de espessura, de superficie corrida, de 3m a 4,50m de altura, e medida pela area real.</v>
          </cell>
          <cell r="D115" t="str">
            <v>m2</v>
          </cell>
          <cell r="E115">
            <v>51.81</v>
          </cell>
        </row>
        <row r="116">
          <cell r="A116" t="str">
            <v>AL000775</v>
          </cell>
          <cell r="B116" t="str">
            <v>AL05250450/</v>
          </cell>
          <cell r="C116" t="str">
            <v xml:space="preserve">Alvenaria de blocos de concreto (20x20x40)cm, com argamassa de cimento e areia no traco 1:6, em paredes de 0,20m de espessura, de superficie corrida, ate 3m de altura, e medida pela area real.</v>
          </cell>
          <cell r="D116" t="str">
            <v>m2</v>
          </cell>
          <cell r="E116">
            <v>29.29</v>
          </cell>
        </row>
        <row r="117">
          <cell r="A117" t="str">
            <v>AL000776</v>
          </cell>
          <cell r="B117" t="str">
            <v>AL05250453/</v>
          </cell>
          <cell r="C117" t="str">
            <v xml:space="preserve">Alvenaria de blocos de concreto (20x20x40)cm, com argamassa de cimento e areia no traco 1:6, em paredes corridas de 0,20m de espessura, de superficie corrida, de 3m a 4,50m de altura, e medida pela area real.</v>
          </cell>
          <cell r="D117" t="str">
            <v>m2</v>
          </cell>
          <cell r="E117">
            <v>33.94</v>
          </cell>
        </row>
        <row r="118">
          <cell r="A118" t="str">
            <v>AP006459</v>
          </cell>
          <cell r="B118" t="str">
            <v>AP05200403/</v>
          </cell>
          <cell r="C118" t="str">
            <v xml:space="preserve">Torneira de boia, em bronze, de pressao, de 1".  Fornecimento e colocacao.</v>
          </cell>
          <cell r="D118" t="str">
            <v>un</v>
          </cell>
          <cell r="E118">
            <v>17.98</v>
          </cell>
        </row>
        <row r="119">
          <cell r="A119" t="str">
            <v>AP006462</v>
          </cell>
          <cell r="B119" t="str">
            <v>AP05200406/</v>
          </cell>
          <cell r="C119" t="str">
            <v xml:space="preserve">Torneira de boia, em bronze, de pressao, de 1 1/4".  Fornecimento e colocacao.</v>
          </cell>
          <cell r="D119" t="str">
            <v>un</v>
          </cell>
          <cell r="E119">
            <v>42.03</v>
          </cell>
        </row>
        <row r="120">
          <cell r="A120" t="str">
            <v>AP005878</v>
          </cell>
          <cell r="B120" t="str">
            <v>AP05200409/</v>
          </cell>
          <cell r="C120" t="str">
            <v xml:space="preserve">Torneira de boia, em bronze, de pressao, de 1 1/2".  Fornecimento e colocacao.</v>
          </cell>
          <cell r="D120" t="str">
            <v>un</v>
          </cell>
          <cell r="E120">
            <v>52.45</v>
          </cell>
        </row>
        <row r="121">
          <cell r="A121" t="str">
            <v>AP006461</v>
          </cell>
          <cell r="B121" t="str">
            <v>AP05200412/</v>
          </cell>
          <cell r="C121" t="str">
            <v xml:space="preserve">Torneira de boia, em bronze, de pressao, de 2".  Fornecimento e colocacao.</v>
          </cell>
          <cell r="D121" t="str">
            <v>un</v>
          </cell>
          <cell r="E121">
            <v>61.27</v>
          </cell>
        </row>
        <row r="122">
          <cell r="A122" t="str">
            <v>AP006460</v>
          </cell>
          <cell r="B122" t="str">
            <v>AP05200415/</v>
          </cell>
          <cell r="C122" t="str">
            <v xml:space="preserve">Torneira de boia, em bronze, de pressao, de2 1/2".  Fornecimento e colocacao.</v>
          </cell>
          <cell r="D122" t="str">
            <v>un</v>
          </cell>
          <cell r="E122">
            <v>282.61</v>
          </cell>
        </row>
        <row r="123">
          <cell r="A123" t="str">
            <v>AP005575</v>
          </cell>
          <cell r="B123" t="str">
            <v>AP05200450/</v>
          </cell>
          <cell r="C123" t="str">
            <v xml:space="preserve">Torneira para filtro, 1147-A, Fabrimar ou similar.  Fornecimento.</v>
          </cell>
          <cell r="D123" t="str">
            <v>un</v>
          </cell>
          <cell r="E123">
            <v>43.8</v>
          </cell>
        </row>
        <row r="124">
          <cell r="A124" t="str">
            <v>AP005721</v>
          </cell>
          <cell r="B124" t="str">
            <v>AP05200500/</v>
          </cell>
          <cell r="C124" t="str">
            <v xml:space="preserve">Torneira para jardins, modelo 1153-38C, de 1/2", Deca ou similar.  Fornecimento.</v>
          </cell>
          <cell r="D124" t="str">
            <v>un</v>
          </cell>
          <cell r="E124">
            <v>21.5</v>
          </cell>
        </row>
        <row r="125">
          <cell r="A125" t="str">
            <v>AP005576</v>
          </cell>
          <cell r="B125" t="str">
            <v>AP05200550/</v>
          </cell>
          <cell r="C125" t="str">
            <v xml:space="preserve">Torneira para lavatorio, 1193-A, Fabrimar ou similar.  Fornecimento.</v>
          </cell>
          <cell r="D125" t="str">
            <v>un</v>
          </cell>
          <cell r="E125">
            <v>118.22</v>
          </cell>
        </row>
        <row r="126">
          <cell r="A126" t="str">
            <v>AP005772</v>
          </cell>
          <cell r="B126" t="str">
            <v>AP05200600/</v>
          </cell>
          <cell r="C126" t="str">
            <v xml:space="preserve">Torneira para pia, com arejador, 1168, tipo parede, de 1/2", Deca ou similar.  Fornecimento.</v>
          </cell>
          <cell r="D126" t="str">
            <v>un</v>
          </cell>
          <cell r="E126">
            <v>118.22</v>
          </cell>
        </row>
        <row r="127">
          <cell r="A127" t="str">
            <v>AP005574</v>
          </cell>
          <cell r="B127" t="str">
            <v>AP05200603/</v>
          </cell>
          <cell r="C127" t="str">
            <v xml:space="preserve">Torneira para pia, com arejador, 1157-C, diametro de 1/2", de 20cm, Deca ou similar.  Fornecimento.</v>
          </cell>
          <cell r="D127" t="str">
            <v>un</v>
          </cell>
          <cell r="E127">
            <v>118.22</v>
          </cell>
        </row>
        <row r="128">
          <cell r="A128" t="str">
            <v>AP005322</v>
          </cell>
          <cell r="B128" t="str">
            <v>AP05200606/</v>
          </cell>
          <cell r="C128" t="str">
            <v xml:space="preserve">Torneira para pia ou tanque, no 1158-A, de 1/2", Fabrimar ou similar.  Fornecimento.</v>
          </cell>
          <cell r="D128" t="str">
            <v>un</v>
          </cell>
          <cell r="E128">
            <v>37.979999999999997</v>
          </cell>
        </row>
        <row r="129">
          <cell r="A129" t="str">
            <v>AP001172</v>
          </cell>
          <cell r="B129" t="str">
            <v>AP05200650/</v>
          </cell>
          <cell r="C129" t="str">
            <v xml:space="preserve">Torneira de pressao, Aquarius 1193-A, de 1/2", da Fabrimar ou similar.  Fornecimento.</v>
          </cell>
          <cell r="D129" t="str">
            <v>un</v>
          </cell>
          <cell r="E129">
            <v>36.42</v>
          </cell>
        </row>
        <row r="130">
          <cell r="A130" t="str">
            <v>AP001182</v>
          </cell>
          <cell r="B130" t="str">
            <v>AP05200700/</v>
          </cell>
          <cell r="C130" t="str">
            <v xml:space="preserve">Tubo de ligacao para vaso sanitario, com anel expansor, cromado.  Fornecimento.</v>
          </cell>
          <cell r="D130" t="str">
            <v>un</v>
          </cell>
          <cell r="E130">
            <v>14.43</v>
          </cell>
        </row>
        <row r="131">
          <cell r="A131" t="str">
            <v>AP001173</v>
          </cell>
          <cell r="B131" t="str">
            <v>AP05200750/</v>
          </cell>
          <cell r="C131" t="str">
            <v xml:space="preserve">Valvula americana, de 1 1/2"x1 1/2".  Fornecimento.</v>
          </cell>
          <cell r="D131" t="str">
            <v>un</v>
          </cell>
          <cell r="E131">
            <v>34.520000000000003</v>
          </cell>
        </row>
        <row r="132">
          <cell r="A132" t="str">
            <v>AP006430</v>
          </cell>
          <cell r="B132" t="str">
            <v>AP05200753A</v>
          </cell>
          <cell r="C132" t="str">
            <v xml:space="preserve">Valvula americana, de 1 1/2"x1 1/2".  Fornecimento e colocacao.</v>
          </cell>
          <cell r="D132" t="str">
            <v>un</v>
          </cell>
          <cell r="E132">
            <v>48.72</v>
          </cell>
        </row>
        <row r="133">
          <cell r="A133" t="str">
            <v>AP001175</v>
          </cell>
          <cell r="B133" t="str">
            <v>AP05200800/</v>
          </cell>
          <cell r="C133" t="str">
            <v xml:space="preserve">Valvula para tanque, de 1 1/4"x 2 3/4".  Fornecimento.</v>
          </cell>
          <cell r="D133" t="str">
            <v>un</v>
          </cell>
          <cell r="E133">
            <v>25.03</v>
          </cell>
        </row>
        <row r="134">
          <cell r="A134" t="str">
            <v>AP001155</v>
          </cell>
          <cell r="B134" t="str">
            <v>AP05200850/</v>
          </cell>
          <cell r="C134" t="str">
            <v xml:space="preserve">Valvula de descarga, de 1 1/4", com registro integrado.  Fornecimento.</v>
          </cell>
          <cell r="D134" t="str">
            <v>un</v>
          </cell>
          <cell r="E134">
            <v>69.61</v>
          </cell>
        </row>
        <row r="135">
          <cell r="A135" t="str">
            <v>AP005771</v>
          </cell>
          <cell r="B135" t="str">
            <v>AP05200853/</v>
          </cell>
          <cell r="C135" t="str">
            <v xml:space="preserve">Valvula de descarga, silenciosa, cromada, de embutir, com registro de 1 1/4".   Fornecimento e colocacao.</v>
          </cell>
          <cell r="D135" t="str">
            <v>un</v>
          </cell>
          <cell r="E135">
            <v>83.31</v>
          </cell>
        </row>
        <row r="136">
          <cell r="A136" t="str">
            <v>AP001157</v>
          </cell>
          <cell r="B136" t="str">
            <v>AP05200856/</v>
          </cell>
          <cell r="C136" t="str">
            <v xml:space="preserve">Valvula de descarga, de 1 1/4", silenciosa, cromada, super luxo.  Fornecimento.</v>
          </cell>
          <cell r="D136" t="str">
            <v>un</v>
          </cell>
          <cell r="E136">
            <v>87.29</v>
          </cell>
        </row>
        <row r="137">
          <cell r="A137" t="str">
            <v>AP001159</v>
          </cell>
          <cell r="B137" t="str">
            <v>AP05200859/</v>
          </cell>
          <cell r="C137" t="str">
            <v xml:space="preserve">Valvula de descarga, de 1 1/4", silenciosa, cromada.  Fornecimento.</v>
          </cell>
          <cell r="D137" t="str">
            <v>un</v>
          </cell>
          <cell r="E137">
            <v>83.31</v>
          </cell>
        </row>
        <row r="138">
          <cell r="A138" t="str">
            <v>AP001154</v>
          </cell>
          <cell r="B138" t="str">
            <v>AP05200862/</v>
          </cell>
          <cell r="C138" t="str">
            <v xml:space="preserve">Valvula de descarga, de 1 1/2", com registro integrado.  Fornecimento.</v>
          </cell>
          <cell r="D138" t="str">
            <v>un</v>
          </cell>
          <cell r="E138">
            <v>70.400000000000006</v>
          </cell>
        </row>
        <row r="139">
          <cell r="A139" t="str">
            <v>AP001156</v>
          </cell>
          <cell r="B139" t="str">
            <v>AP05200865/</v>
          </cell>
          <cell r="C139" t="str">
            <v xml:space="preserve">Valvula de descarga, de 1 1/2", silenciosa, cromada, super luxo.  Fornecimento.</v>
          </cell>
          <cell r="D139" t="str">
            <v>un</v>
          </cell>
          <cell r="E139">
            <v>84.88</v>
          </cell>
        </row>
        <row r="140">
          <cell r="A140" t="str">
            <v>AP001158</v>
          </cell>
          <cell r="B140" t="str">
            <v>AP05200868/</v>
          </cell>
          <cell r="C140" t="str">
            <v xml:space="preserve">Valvula de descarga, de 1 1/2", silenciosa, cromada, luxo.  Fornecimento.</v>
          </cell>
          <cell r="D140" t="str">
            <v>un</v>
          </cell>
          <cell r="E140">
            <v>83.31</v>
          </cell>
        </row>
        <row r="141">
          <cell r="A141" t="str">
            <v>AP001160</v>
          </cell>
          <cell r="B141" t="str">
            <v>AP05200871/</v>
          </cell>
          <cell r="C141" t="str">
            <v xml:space="preserve">Valvula de descarga, silenciosa, cromada, de embutir, com registro de 1 1/2".  Fornecimento.</v>
          </cell>
          <cell r="D141" t="str">
            <v>un</v>
          </cell>
          <cell r="E141">
            <v>70.400000000000006</v>
          </cell>
        </row>
        <row r="142">
          <cell r="A142" t="str">
            <v>AP005764</v>
          </cell>
          <cell r="B142" t="str">
            <v>AP05200874/</v>
          </cell>
          <cell r="C142" t="str">
            <v xml:space="preserve">Valvula de descarga, silenciosa, cromada, de embutir, com registro de 1 1/2", Fabrimar 3600 ou similar.  Fornecimento.</v>
          </cell>
          <cell r="D142" t="str">
            <v>un</v>
          </cell>
          <cell r="E142">
            <v>70.400000000000006</v>
          </cell>
        </row>
        <row r="143">
          <cell r="A143" t="str">
            <v>AP008302</v>
          </cell>
          <cell r="B143" t="str">
            <v>AP05200900/</v>
          </cell>
          <cell r="C143" t="str">
            <v xml:space="preserve">Valvula de esfera em bronze, com diametro de 3/4", referencia 1552, Deca ou similar.  Fornecimento.</v>
          </cell>
          <cell r="D143" t="str">
            <v>un</v>
          </cell>
          <cell r="E143">
            <v>17.149999999999999</v>
          </cell>
        </row>
        <row r="144">
          <cell r="A144" t="str">
            <v>AP008300</v>
          </cell>
          <cell r="B144" t="str">
            <v>AP05200903/</v>
          </cell>
          <cell r="C144" t="str">
            <v xml:space="preserve">Valvula de esfera em bronze, com diametro de 1", referencia 1552, Deca ou similar.  Fornecimento.</v>
          </cell>
          <cell r="D144" t="str">
            <v>un</v>
          </cell>
          <cell r="E144">
            <v>24.29</v>
          </cell>
        </row>
        <row r="145">
          <cell r="A145" t="str">
            <v>AP008299</v>
          </cell>
          <cell r="B145" t="str">
            <v>AP05200906/</v>
          </cell>
          <cell r="C145" t="str">
            <v xml:space="preserve">Valvula de esfera em bronze, com diametro de 1 1/2", referencia 1552, Deca ou similar.  Fornecimento.</v>
          </cell>
          <cell r="D145" t="str">
            <v>un</v>
          </cell>
          <cell r="E145">
            <v>46.29</v>
          </cell>
        </row>
        <row r="146">
          <cell r="A146" t="str">
            <v>AP008301</v>
          </cell>
          <cell r="B146" t="str">
            <v>BP05200909/</v>
          </cell>
          <cell r="C146" t="str">
            <v xml:space="preserve">Valvula de esfera em bronze, com diametro de 1/2", referencia 1552, Deca ou similar.  Fornecimento.</v>
          </cell>
          <cell r="D146" t="str">
            <v>un</v>
          </cell>
          <cell r="E146" t="e">
            <v>#N/A</v>
          </cell>
        </row>
        <row r="147">
          <cell r="A147" t="str">
            <v>AP004470</v>
          </cell>
          <cell r="B147" t="str">
            <v>AP10050050/</v>
          </cell>
          <cell r="C147" t="str">
            <v xml:space="preserve">Aquecedor eletrico automatico de 200l.  Fornecimento e colocacao.</v>
          </cell>
          <cell r="D147" t="str">
            <v>un</v>
          </cell>
          <cell r="E147">
            <v>1973.79</v>
          </cell>
        </row>
        <row r="148">
          <cell r="A148" t="str">
            <v>AP001198</v>
          </cell>
          <cell r="B148" t="str">
            <v>AP10100050/</v>
          </cell>
          <cell r="C148" t="str">
            <v xml:space="preserve">Bebedouro eletrico tipo pressao em aco inoxidavel, modelo de pe, adulto/crianca, capacidade 80l/h.  Fornecimento.</v>
          </cell>
          <cell r="D148" t="str">
            <v>un</v>
          </cell>
          <cell r="E148">
            <v>435.96</v>
          </cell>
        </row>
        <row r="149">
          <cell r="A149" t="str">
            <v>AP004636</v>
          </cell>
          <cell r="B149" t="str">
            <v>AP10100053A</v>
          </cell>
          <cell r="C149" t="str">
            <v xml:space="preserve">Bebedouro eletrico, modelo Elege ou similar, exclusive o fornecimento do aparelho, compreendendo: 2 varas de eletroduto PVC, diametro de 3/4" com luvas, 10m de fio 2,5mm2, tomada de embutir caixa estampada, 4m de tubo de PVC 3/4", 3m de tubo de 40mm, regi</v>
          </cell>
          <cell r="D149" t="str">
            <v>un</v>
          </cell>
          <cell r="E149">
            <v>114.66</v>
          </cell>
        </row>
        <row r="150">
          <cell r="A150" t="str">
            <v>AP017939</v>
          </cell>
          <cell r="B150" t="str">
            <v>AP10100100/</v>
          </cell>
          <cell r="C150" t="str">
            <v xml:space="preserve">Bebedouro coletivo em fibra de vidro impreganado com poliester de alta resistencia, com acabamento superficial em Gel Coat em cores diversas, a ser consultada, medindo 880mm de altura x 500mm de largura x 335mm de comprimento, reservatorio 3L com de 12 li</v>
          </cell>
          <cell r="D150" t="str">
            <v>un</v>
          </cell>
          <cell r="E150">
            <v>1394</v>
          </cell>
        </row>
        <row r="151">
          <cell r="A151" t="str">
            <v>AP017940</v>
          </cell>
          <cell r="B151" t="str">
            <v>AP10100103/</v>
          </cell>
          <cell r="C151" t="str">
            <v xml:space="preserve">Bebedouro coletivo em fibra de vidro impreganado com poliester de alta resistencia, com acabamento superficial em Gel Coat nas cores branco gelo, bege e cinza, medindo 880mm de altura x 500mm de largura x 335mm de comprimento, reservatorio 3L com de 12 li</v>
          </cell>
          <cell r="D151" t="str">
            <v>un</v>
          </cell>
          <cell r="E151">
            <v>1268</v>
          </cell>
        </row>
        <row r="152">
          <cell r="A152" t="str">
            <v>AP017941</v>
          </cell>
          <cell r="B152" t="str">
            <v>AP10100106/</v>
          </cell>
          <cell r="C152" t="str">
            <v xml:space="preserve">Bebedouro coletivo em fibra de vidro impreganado com poliester de alta resistencia, com acabamento superficial em Gel Coat em cores diversas, a ser consultada, medindo 990mm de altura x 1000mm de largura x 460mm de comprimento, reservatorio 3L com de 12 l</v>
          </cell>
          <cell r="D152" t="str">
            <v>un</v>
          </cell>
          <cell r="E152">
            <v>2058</v>
          </cell>
        </row>
        <row r="153">
          <cell r="A153" t="str">
            <v>AP017942</v>
          </cell>
          <cell r="B153" t="str">
            <v>AP10100109/</v>
          </cell>
          <cell r="C153" t="str">
            <v xml:space="preserve">Bebedouro coletivo em fibra de vidro impreganado com poliester de alta resistencia, com acabamento superficial em Gel Coat nas cores branco gelo, bege e cinza, medindo 990mm de altura x 1000mm de largura x 460mm de comprimento, reservatorio 3L com de 12 l</v>
          </cell>
          <cell r="D153" t="str">
            <v>un</v>
          </cell>
          <cell r="E153">
            <v>1871</v>
          </cell>
        </row>
        <row r="154">
          <cell r="A154" t="str">
            <v>AP017943</v>
          </cell>
          <cell r="B154" t="str">
            <v>AP10100112/</v>
          </cell>
          <cell r="C154" t="str">
            <v xml:space="preserve">Bebedouro coletivo em fibra de vidro impreganado com poliester de alta resistencia, com acabamento superficial em Gel Coat em cores diversas, a ser consultada, medindo 990mm de altura x 1500mm de largura x 460mm de comprimento, reservatorio 3L com de 12 l</v>
          </cell>
          <cell r="D154" t="str">
            <v>un</v>
          </cell>
          <cell r="E154">
            <v>2364</v>
          </cell>
        </row>
        <row r="155">
          <cell r="A155" t="str">
            <v>AP017944</v>
          </cell>
          <cell r="B155" t="str">
            <v>AP10100115/</v>
          </cell>
          <cell r="C155" t="str">
            <v xml:space="preserve">Bebedouro coletivo em fibra de vidro impreganado com poliester de alta resistencia, com acabamento superficial em Gel Coat nas cores branco gelo, bege e cinza, medindo 990mm de altura x 1500mm de largura x 460mm de comprimento, reservatorio 3L com de 12 l</v>
          </cell>
          <cell r="D155" t="str">
            <v>un</v>
          </cell>
          <cell r="E155">
            <v>2148</v>
          </cell>
        </row>
        <row r="156">
          <cell r="A156" t="str">
            <v>AP004672</v>
          </cell>
          <cell r="B156" t="str">
            <v>AP10150050/</v>
          </cell>
          <cell r="C156" t="str">
            <v xml:space="preserve">Chuveiro eletrico, Lorenzetti ou similar, automatico, 110/220V.  Fornecimento.</v>
          </cell>
          <cell r="D156" t="str">
            <v>un</v>
          </cell>
          <cell r="E156">
            <v>17</v>
          </cell>
        </row>
        <row r="157">
          <cell r="A157" t="str">
            <v>AP005324</v>
          </cell>
          <cell r="B157" t="str">
            <v>AP10150100/</v>
          </cell>
          <cell r="C157" t="str">
            <v xml:space="preserve">Chuveiro eletrico, automatico, maxi-ducha, com braco cromado de 1/2", 110/220V e 1 registro  de pressao de 3/4".  Fornecimento.</v>
          </cell>
          <cell r="D157" t="str">
            <v>un</v>
          </cell>
          <cell r="E157">
            <v>49.06</v>
          </cell>
        </row>
        <row r="158">
          <cell r="A158" t="str">
            <v>AP005896</v>
          </cell>
          <cell r="B158" t="str">
            <v>AP10150150/</v>
          </cell>
          <cell r="C158" t="str">
            <v xml:space="preserve">Fornecimento de braco cromado de 1/2", para chuveiro eletrico.</v>
          </cell>
          <cell r="D158" t="str">
            <v>un</v>
          </cell>
          <cell r="E158">
            <v>4.42</v>
          </cell>
        </row>
        <row r="159">
          <cell r="A159" t="str">
            <v>AP008180</v>
          </cell>
          <cell r="B159" t="str">
            <v>AP10200050/</v>
          </cell>
          <cell r="C159" t="str">
            <v xml:space="preserve">Ar condicionado Consul ou similar, de 7500BTUS.  Fornecimento.</v>
          </cell>
          <cell r="D159" t="str">
            <v>un</v>
          </cell>
          <cell r="E159">
            <v>586.5</v>
          </cell>
        </row>
        <row r="160">
          <cell r="A160" t="str">
            <v>AP008811</v>
          </cell>
          <cell r="B160" t="str">
            <v>AP10200059/</v>
          </cell>
          <cell r="C160" t="str">
            <v xml:space="preserve">Ar condicionado para colocacao em parede, 21000BTUS.  Fornecimento.</v>
          </cell>
          <cell r="D160" t="str">
            <v>un</v>
          </cell>
          <cell r="E160">
            <v>1803</v>
          </cell>
        </row>
        <row r="161">
          <cell r="A161" t="str">
            <v>AP007428</v>
          </cell>
          <cell r="B161" t="str">
            <v>AP10250050/</v>
          </cell>
          <cell r="C161" t="str">
            <v xml:space="preserve">Exaustor axial de parede com diametro de 800mm, vazao de 22000m3/h, pressao de 5mmca e motor de 1,5HP de 6 polos/220V.</v>
          </cell>
          <cell r="D161" t="str">
            <v>un</v>
          </cell>
          <cell r="E161">
            <v>995</v>
          </cell>
        </row>
        <row r="162">
          <cell r="A162" t="str">
            <v>AP008178</v>
          </cell>
          <cell r="B162" t="str">
            <v>AP10250100/</v>
          </cell>
          <cell r="C162" t="str">
            <v xml:space="preserve">Exaustor eolico de 24", para fixacao em telhados.  Fornecimento.</v>
          </cell>
          <cell r="D162" t="str">
            <v>un</v>
          </cell>
          <cell r="E162">
            <v>205</v>
          </cell>
        </row>
        <row r="163">
          <cell r="A163" t="str">
            <v>AP018070</v>
          </cell>
          <cell r="B163" t="str">
            <v>AP10250151/</v>
          </cell>
          <cell r="C163" t="e">
            <v>#N/A</v>
          </cell>
          <cell r="D163" t="e">
            <v>#N/A</v>
          </cell>
          <cell r="E163">
            <v>182.13</v>
          </cell>
        </row>
        <row r="164">
          <cell r="A164" t="str">
            <v>AP007786</v>
          </cell>
          <cell r="B164" t="str">
            <v>AP10300050/</v>
          </cell>
          <cell r="C164" t="str">
            <v xml:space="preserve">Torneira eletrica 110/220V.  Fornecimento e colocacao.</v>
          </cell>
          <cell r="D164" t="str">
            <v>un</v>
          </cell>
          <cell r="E164">
            <v>50.21</v>
          </cell>
        </row>
        <row r="165">
          <cell r="A165" t="str">
            <v>AP007785</v>
          </cell>
          <cell r="B165" t="str">
            <v>AP10300059/</v>
          </cell>
          <cell r="C165" t="str">
            <v xml:space="preserve">Torneira fotoeletrica.  Fornecimento e colocacao.</v>
          </cell>
          <cell r="D165" t="str">
            <v>un</v>
          </cell>
          <cell r="E165">
            <v>381.34</v>
          </cell>
        </row>
        <row r="166">
          <cell r="A166" t="str">
            <v>AP005236</v>
          </cell>
          <cell r="B166" t="str">
            <v>AP10350050/</v>
          </cell>
          <cell r="C166" t="str">
            <v xml:space="preserve">Ventilador de teto Ventaco ou similar, com chave para ventilacao e exaustao e pas em aco pintado.  Fornecimento e colocacao.</v>
          </cell>
          <cell r="D166" t="str">
            <v>un</v>
          </cell>
          <cell r="E166">
            <v>102.02</v>
          </cell>
        </row>
        <row r="167">
          <cell r="A167" t="str">
            <v>AP007416</v>
          </cell>
          <cell r="B167" t="str">
            <v>AP10350100/</v>
          </cell>
          <cell r="C167" t="str">
            <v xml:space="preserve">Ventilador de parede com diametro de 400mm, vazao de 5000m3/h, pressao de 5mmca e motor de 0,33HP de 4 polos/220V.  Fornecimento e colocacao.</v>
          </cell>
          <cell r="D167" t="str">
            <v>un</v>
          </cell>
          <cell r="E167">
            <v>470</v>
          </cell>
        </row>
        <row r="168">
          <cell r="A168" t="str">
            <v>AP009717</v>
          </cell>
          <cell r="B168" t="str">
            <v>AP10350150/</v>
          </cell>
          <cell r="C168" t="str">
            <v xml:space="preserve">Ventilador de parede tipo comercial oscilante VP20, diametro de 20", motor de 270W, rotacao de 1500RPM, vazao de 280m3/min., monofasico de 110/220V, da Viva Vento ou similar.  Fornecimento.</v>
          </cell>
          <cell r="D168" t="str">
            <v>un</v>
          </cell>
          <cell r="E168">
            <v>143.5</v>
          </cell>
        </row>
        <row r="169">
          <cell r="A169" t="str">
            <v>AP009716</v>
          </cell>
          <cell r="B169" t="str">
            <v>AP10350200/</v>
          </cell>
          <cell r="C169" t="str">
            <v xml:space="preserve">Ventilador de parede tipo industrial oscilante Veneza Plus V2, diametro de 24", motor de 1/8HP, rotacao de 1500RPM (com 3 velocidades), vazao de 380m3/min., monofasico de 110/220V, da Solaster ou similar.  Fornecimento.</v>
          </cell>
          <cell r="D169" t="str">
            <v>un</v>
          </cell>
          <cell r="E169">
            <v>198.8</v>
          </cell>
        </row>
        <row r="170">
          <cell r="A170" t="str">
            <v>AP008693</v>
          </cell>
          <cell r="B170" t="str">
            <v>AP10990050/</v>
          </cell>
          <cell r="C170" t="str">
            <v xml:space="preserve">Display em led's (diodos emissores de luz), com area para digitos de (80x914)mm, na cor vermelha, caracter de 76mm, dimensoes externas de (134x1036)mm, numero de caracteres: 14/16, outdoor, modelo SSM-314/Superlight ou similar.  Fornecimento.</v>
          </cell>
          <cell r="D170" t="str">
            <v>un</v>
          </cell>
          <cell r="E170">
            <v>1676.28</v>
          </cell>
        </row>
        <row r="171">
          <cell r="A171" t="str">
            <v>AP006758</v>
          </cell>
          <cell r="B171" t="str">
            <v>AP10990100/</v>
          </cell>
          <cell r="C171" t="str">
            <v xml:space="preserve">Lanterna de seguranca tipo giratoria, para Camara Escura, com filtro vermelho, tipo Kodak 6B ou similar, em estrutura de aco pintado.  Fornecimento.</v>
          </cell>
          <cell r="D171" t="str">
            <v>un</v>
          </cell>
          <cell r="E171">
            <v>191.95</v>
          </cell>
        </row>
        <row r="172">
          <cell r="A172" t="str">
            <v>AP006759</v>
          </cell>
          <cell r="B172" t="str">
            <v>AP10990150/</v>
          </cell>
          <cell r="C172" t="str">
            <v xml:space="preserve">Prisma bicolor de sinalizacao para portas de salas de Raio X.  Fornecimento e instalacao.</v>
          </cell>
          <cell r="D172" t="str">
            <v>un</v>
          </cell>
          <cell r="E172">
            <v>165</v>
          </cell>
        </row>
        <row r="173">
          <cell r="A173" t="str">
            <v>AP008817</v>
          </cell>
          <cell r="B173" t="str">
            <v>AP15050050/</v>
          </cell>
          <cell r="C173" t="str">
            <v xml:space="preserve">Fogao industrial Merinox Fog 430 ou similar, em aco carbono pintado, de 4 bocas com grelha em ferro fundido de (30x30)cm, provido de 2 queimadores simples e 2 queimadores duplos e estrado paneleiro inferor, nas medidas de (76x86x85)cm.  Fornecimento.</v>
          </cell>
          <cell r="D173" t="str">
            <v>un</v>
          </cell>
          <cell r="E173">
            <v>451.47</v>
          </cell>
        </row>
        <row r="174">
          <cell r="A174" t="str">
            <v>AP008818</v>
          </cell>
          <cell r="B174" t="str">
            <v>AP15050100/</v>
          </cell>
          <cell r="C174" t="str">
            <v xml:space="preserve">Fogao industrial a gas Merinox Fog 630 ou similar, em aco carbono pintado, de 6 bocas com grelha em ferro fundido de (30x30)cm, provido de 3 queimadores simples e 3 queimadores duplos e estrado paneleiro inferior.  Fornecimento.</v>
          </cell>
          <cell r="D174" t="str">
            <v>un</v>
          </cell>
          <cell r="E174">
            <v>709.48</v>
          </cell>
        </row>
        <row r="175">
          <cell r="A175" t="str">
            <v>AP008833</v>
          </cell>
          <cell r="B175" t="str">
            <v>AP15050150/</v>
          </cell>
          <cell r="C175" t="str">
            <v xml:space="preserve">Fogao industrial de 6 bocas com forno.  Fornecimento.</v>
          </cell>
          <cell r="D175" t="str">
            <v>un</v>
          </cell>
          <cell r="E175">
            <v>769</v>
          </cell>
        </row>
        <row r="176">
          <cell r="A176" t="str">
            <v>AP017507</v>
          </cell>
          <cell r="B176" t="str">
            <v>AP20050050/</v>
          </cell>
          <cell r="C176" t="str">
            <v xml:space="preserve">Elevador especial para cadeira de rodas, modelo EL-2913 da montele ou similar, capacidade de 210Kg, velocidade 15m/min, 2 paradas, percurso de 6,60m, comando automatico simples em todas as paradas, com 2 portas por andar, abertura do mesmo lado tipo eixo </v>
          </cell>
          <cell r="D176" t="str">
            <v>un</v>
          </cell>
          <cell r="E176">
            <v>31560</v>
          </cell>
        </row>
        <row r="177">
          <cell r="A177" t="str">
            <v>AP009298</v>
          </cell>
          <cell r="B177" t="str">
            <v>AP20050100/</v>
          </cell>
          <cell r="C177" t="str">
            <v xml:space="preserve">Elevador hidraulico, marca Otis ou similar com capacidade para 6 pessoas, 420Kg, velocidade de 0,75m/s, paradas 2 (1 a 2), com motor de corrente alternada, 2 velocidades, tensao de iluminacao de 110V, motriz de 220V, frequencia de 60Hz, maquina de tracao </v>
          </cell>
          <cell r="D177" t="str">
            <v>un</v>
          </cell>
          <cell r="E177">
            <v>182002.68</v>
          </cell>
        </row>
        <row r="178">
          <cell r="A178" t="str">
            <v>AP006512</v>
          </cell>
          <cell r="B178" t="str">
            <v>AP20050150/</v>
          </cell>
          <cell r="C178" t="str">
            <v xml:space="preserve">Elevador hidraulico, marca Atlas Vilares ou similar com capacidade para 8 pessoas, 560Kg, velocidade de 0,53m/s, percurso 11,3m, paradas 4 (T1 a 3), com motor trifasico de 220V, 60Hz, sistema hidraulico com transmissao forca motriz atraves de oleo sobre p</v>
          </cell>
          <cell r="D178" t="str">
            <v>un</v>
          </cell>
          <cell r="E178">
            <v>204951.11</v>
          </cell>
        </row>
        <row r="179">
          <cell r="A179" t="str">
            <v>BP010605</v>
          </cell>
          <cell r="B179" t="str">
            <v>BP15050050/</v>
          </cell>
          <cell r="C179" t="str">
            <v xml:space="preserve">Corte mecanico com maquina fresadora em concreto asfaltico, com espessura ate 5cm, em zona urbana com interferencias, inclusive coleta de material fresado em caminhao basculante, exclusive transporte do material para fora do canteiro de obra.</v>
          </cell>
          <cell r="D179" t="str">
            <v>m2</v>
          </cell>
          <cell r="E179">
            <v>1.33</v>
          </cell>
        </row>
        <row r="180">
          <cell r="A180" t="str">
            <v>BP017588</v>
          </cell>
          <cell r="B180" t="str">
            <v>BP15050060/</v>
          </cell>
          <cell r="C180" t="str">
            <v xml:space="preserve">Corte mecanico com fresadora a frio em concreto asfaltico, em zona urbana com interferencias, inclusive coleta do material em caminhao basculante, exclusive transporte do material.</v>
          </cell>
          <cell r="D180" t="str">
            <v>m3</v>
          </cell>
          <cell r="E180">
            <v>49.93</v>
          </cell>
        </row>
        <row r="181">
          <cell r="A181" t="str">
            <v>BP010301</v>
          </cell>
          <cell r="B181" t="str">
            <v>BP15050100/</v>
          </cell>
          <cell r="C181" t="str">
            <v xml:space="preserve">Reciclagem de CBUQ em espuma asfaltica com espessura ate 12cm, em area urbana, trabalho diurno, executado em 1/2 pista (faixa ate 5,50m), com adicao de cap-20, cimento portland e agua.</v>
          </cell>
          <cell r="D181" t="str">
            <v>m3</v>
          </cell>
          <cell r="E181">
            <v>242.92</v>
          </cell>
        </row>
        <row r="182">
          <cell r="A182" t="str">
            <v>BP016014</v>
          </cell>
          <cell r="B182" t="str">
            <v>BP20050050/</v>
          </cell>
          <cell r="C182" t="str">
            <v xml:space="preserve">Meio-fio em granito, com secao de (20x25)cm, formato de paralelogramo com angulo de 83o, superficies sem polimento com chanfro de 1cm na parte superior, em uma das faces.  Fornecimento e assentamento.</v>
          </cell>
          <cell r="D182" t="str">
            <v>m</v>
          </cell>
          <cell r="E182">
            <v>37.979999999999997</v>
          </cell>
        </row>
        <row r="183">
          <cell r="A183" t="str">
            <v>BP000456</v>
          </cell>
          <cell r="B183" t="str">
            <v>BP20050053/</v>
          </cell>
          <cell r="C183" t="str">
            <v xml:space="preserve">Meio-fio reto de granito, altura de 0,35m, apicoado comum, fornecimento e assentamento com rejuntamento de argamassa de cimento e areia no traco 1:3:5.</v>
          </cell>
          <cell r="D183" t="str">
            <v>m</v>
          </cell>
          <cell r="E183">
            <v>32.58</v>
          </cell>
        </row>
        <row r="184">
          <cell r="A184" t="str">
            <v>BP000457</v>
          </cell>
          <cell r="B184" t="str">
            <v>BP20050100/</v>
          </cell>
          <cell r="C184" t="str">
            <v xml:space="preserve">Travessao ou tento de granito, fornecimento e assentamento com rejuntamento de argamassa de cimento e areia no traco 1:3,5.</v>
          </cell>
          <cell r="D184" t="str">
            <v>m</v>
          </cell>
          <cell r="E184">
            <v>14.86</v>
          </cell>
        </row>
        <row r="185">
          <cell r="A185" t="str">
            <v>BP000539</v>
          </cell>
          <cell r="B185" t="str">
            <v>BP20100050/</v>
          </cell>
          <cell r="C185" t="str">
            <v xml:space="preserve">Cordoes de concreto simples, com seccao de (6x25)cm, moldados no local, inclusive escavacao e reaterro.</v>
          </cell>
          <cell r="D185" t="str">
            <v>m</v>
          </cell>
          <cell r="E185">
            <v>8.59</v>
          </cell>
        </row>
        <row r="186">
          <cell r="A186" t="str">
            <v>BP000538</v>
          </cell>
          <cell r="B186" t="str">
            <v>BP20100053/</v>
          </cell>
          <cell r="C186" t="str">
            <v xml:space="preserve">Cordoes de concreto simples, com seccao de (10x25)cm, moldados no local, inclusive escavacao e reaterro.</v>
          </cell>
          <cell r="D186" t="str">
            <v>m</v>
          </cell>
          <cell r="E186">
            <v>16.23</v>
          </cell>
        </row>
        <row r="187">
          <cell r="A187" t="str">
            <v>BP000478</v>
          </cell>
          <cell r="B187" t="str">
            <v>BP20100100/</v>
          </cell>
          <cell r="C187" t="str">
            <v xml:space="preserve">Meio-fio de concreto simples (fck=13,5MPa), moldado no local, tipo DER-RJ, medindo 0,15m na base e com altura de 0,30m, rejuntamento com argamassa de cimento e areia no traco 1:3,5, com fornecimento de todos os materiais, escavacao e reaterro.</v>
          </cell>
          <cell r="D187" t="str">
            <v>m</v>
          </cell>
          <cell r="E187">
            <v>23.8</v>
          </cell>
        </row>
        <row r="188">
          <cell r="A188" t="str">
            <v>BP000475</v>
          </cell>
          <cell r="B188" t="str">
            <v>BP20100150/</v>
          </cell>
          <cell r="C188" t="str">
            <v xml:space="preserve">Meio-fio reto de concreto simples (fck=15MPa), moldado no local, tipo DER-RJ, medindo 0,15m na base e com altura de 0,45m, rejuntamento com argamassa de cimento e areia no traco 1:3,5, com fornecimento de todos os materiais, escavacao e reaterro.</v>
          </cell>
          <cell r="D188" t="str">
            <v>m</v>
          </cell>
          <cell r="E188">
            <v>34.86</v>
          </cell>
        </row>
        <row r="189">
          <cell r="A189" t="str">
            <v>BP004577</v>
          </cell>
          <cell r="B189" t="str">
            <v>BP20100200/</v>
          </cell>
          <cell r="C189" t="str">
            <v xml:space="preserve">Meio-fio curvo de concreto simples (fck=13,5MPa), moldado no local, tipo DER-RJ, medindo 0,15m na base e com altura de 0,30m, rejuntamento com argamassa de cimento e areia no traco 1:3,5; com fornecimento de todos os materiais, escavacao e reaterro.</v>
          </cell>
          <cell r="D189" t="str">
            <v>m</v>
          </cell>
          <cell r="E189">
            <v>23.67</v>
          </cell>
        </row>
        <row r="190">
          <cell r="A190" t="str">
            <v>BP000476</v>
          </cell>
          <cell r="B190" t="str">
            <v>BP20100250/</v>
          </cell>
          <cell r="C190" t="str">
            <v xml:space="preserve">Meio-fio curvo de concreto simples (fck=15MPa), moldado no local, tipo DER-RJ, medindo 0,15m na base e com altura de 0,45m, rejuntamento com argamassa de cimento e areia no traco 1:3:5, com fornecimento de todos os materiais, escavacao e reaterro.</v>
          </cell>
          <cell r="D190" t="str">
            <v>m</v>
          </cell>
          <cell r="E190">
            <v>38.35</v>
          </cell>
        </row>
        <row r="191">
          <cell r="A191" t="str">
            <v>BP000481</v>
          </cell>
          <cell r="B191" t="str">
            <v>BP20150050/</v>
          </cell>
          <cell r="C191" t="str">
            <v xml:space="preserve">Sarjeta e meio-fio conjugados, de concreto simples (fck=15MPa), moldado no local, tipo      DER-RJ, medindo 0,45m de base e com altura de 0,30m, rejuntamento de argamassa de cimento e areia no traco 1:3:5; com fornecimento de todos os materiais.</v>
          </cell>
          <cell r="D191" t="str">
            <v>m</v>
          </cell>
          <cell r="E191">
            <v>35.11</v>
          </cell>
        </row>
        <row r="192">
          <cell r="A192" t="str">
            <v>BP009602</v>
          </cell>
          <cell r="B192" t="str">
            <v>BP20150053/</v>
          </cell>
          <cell r="C192" t="str">
            <v xml:space="preserve">Sarjeta e meio-fio conjugados, de concreto simples (fck=35MPa), moldado no local, tipo DER-RJ, medindo 0,45m de base e com altura de 0,30m, rejuntamento de argamassa de cimento e areia no traco 1:3:5; com fornecimento de todos os materiais.</v>
          </cell>
          <cell r="D192" t="str">
            <v>m</v>
          </cell>
          <cell r="E192">
            <v>37.9</v>
          </cell>
        </row>
        <row r="193">
          <cell r="A193" t="str">
            <v>BP009603</v>
          </cell>
          <cell r="B193" t="str">
            <v>BP20150056/</v>
          </cell>
          <cell r="C193" t="str">
            <v xml:space="preserve">Sarjeta e meio-fio conjugados, de concreto colorido simples (fck=35MPa), moldado no local, tipo DER-RJ, medindo 0,45m de base e com altura de 0,30m, rejuntamento de argamassa de cimento e areia no traco 1:3:5; com fornecimento de todos os materiais.</v>
          </cell>
          <cell r="D193" t="str">
            <v>m</v>
          </cell>
          <cell r="E193">
            <v>45.33</v>
          </cell>
        </row>
        <row r="194">
          <cell r="A194" t="str">
            <v>BP000480</v>
          </cell>
          <cell r="B194" t="str">
            <v>BP20150059/</v>
          </cell>
          <cell r="C194" t="str">
            <v xml:space="preserve">Sarjeta e meio-fio conjugados, de concreto simples (fck=15MPa), moldado no local, tipo      DER-RJ, medindo 0,65m de base e com altura de 0,30m, rejuntamento de argamassa de cimento e areia no traco 1:3:5; com fornecimento de todos os materiais.</v>
          </cell>
          <cell r="D194" t="str">
            <v>m</v>
          </cell>
          <cell r="E194">
            <v>44.96</v>
          </cell>
        </row>
        <row r="195">
          <cell r="A195" t="str">
            <v>BP017815</v>
          </cell>
          <cell r="B195" t="str">
            <v>BP20200050/</v>
          </cell>
          <cell r="C195" t="str">
            <v xml:space="preserve">Meio-fio de concreto pre-moldado (fck=15MPa), medindo 0,15m na base e com altura de 0,30m, rejuntamento com argamassa de cimento e areia no traco 1:3,5, com fornecimento de todos os materiais, escavacao e reaterro.</v>
          </cell>
          <cell r="D195" t="str">
            <v>m</v>
          </cell>
          <cell r="E195">
            <v>15.63</v>
          </cell>
        </row>
        <row r="196">
          <cell r="A196" t="str">
            <v>BP017814</v>
          </cell>
          <cell r="B196" t="str">
            <v>BP20200053/</v>
          </cell>
          <cell r="C196" t="str">
            <v xml:space="preserve">Meio-fio de concreto pre-moldado (fck=15MPa), medindo 0,15m na base e com altura de 0,45m, rejuntamento com argamassa de cimento e areia no traco 1:3,5, com fornecimento de todos os materiais, escavacao e reaterro.</v>
          </cell>
          <cell r="D196" t="str">
            <v>m</v>
          </cell>
          <cell r="E196">
            <v>22.75</v>
          </cell>
        </row>
        <row r="197">
          <cell r="A197" t="str">
            <v>BP017816</v>
          </cell>
          <cell r="B197" t="str">
            <v>BP20200100/</v>
          </cell>
          <cell r="C197" t="str">
            <v xml:space="preserve">Sarjeta e meio-fio conjugados, de concreto pre-moldado (fck=15MPa), medindo 0,45m na base e com altura de 0,30m, rejuntamento com argamassa de cimento e areia no traco 1:3,5; com fornecimento de todos os materiais.</v>
          </cell>
          <cell r="D197" t="str">
            <v>m</v>
          </cell>
          <cell r="E197">
            <v>23.63</v>
          </cell>
        </row>
        <row r="198">
          <cell r="A198" t="str">
            <v>BP004588</v>
          </cell>
          <cell r="B198" t="str">
            <v>BP20200103/</v>
          </cell>
          <cell r="C198" t="str">
            <v xml:space="preserve">Sarjeta e meio-fio conjugados, de concreto pre-moldado (fck=15MPa), moldado no local, tipo DER-RJ, medindo 0,65m na base e com altura de 0,30m, rejuntamento com argamassa de cimento e areia no traco 1:3,5; com fornecimento de todos os materiais.</v>
          </cell>
          <cell r="D198" t="str">
            <v>m</v>
          </cell>
          <cell r="E198">
            <v>23.67</v>
          </cell>
        </row>
        <row r="199">
          <cell r="A199" t="str">
            <v>BP005067</v>
          </cell>
          <cell r="B199" t="str">
            <v>BP20250050/</v>
          </cell>
          <cell r="C199" t="str">
            <v xml:space="preserve">Guia de concreto armado, destinado ao encunhamento de pavimentacao em paralelos, em logradouro com declividade do greide maior que 18%, de secao (0,15x0,40)m, assentado transversalmente ao eixo da via.  Fornecimento e colocacao.</v>
          </cell>
          <cell r="D199" t="str">
            <v>m</v>
          </cell>
          <cell r="E199">
            <v>77.94</v>
          </cell>
        </row>
        <row r="200">
          <cell r="A200" t="str">
            <v>BP002428</v>
          </cell>
          <cell r="B200" t="str">
            <v>BP20250100/</v>
          </cell>
          <cell r="C200" t="str">
            <v xml:space="preserve">Sarjeta-guia de paralelepipedo (1 fiada), assente sobre base de concreto (fck=11MPa); inclusive esta, rejuntamento de argamassa de cimento e areia (traco 1:3), para pavimentacao betuminosa.</v>
          </cell>
          <cell r="D200" t="str">
            <v>m</v>
          </cell>
          <cell r="E200">
            <v>10.53</v>
          </cell>
        </row>
        <row r="201">
          <cell r="A201" t="str">
            <v>BP000454</v>
          </cell>
          <cell r="B201" t="str">
            <v>BP20300050/</v>
          </cell>
          <cell r="C201" t="str">
            <v xml:space="preserve">Levantamento e reassentamento de meio-fio.</v>
          </cell>
          <cell r="D201" t="str">
            <v>m</v>
          </cell>
          <cell r="E201">
            <v>16.29</v>
          </cell>
        </row>
        <row r="202">
          <cell r="A202" t="str">
            <v>BP002430</v>
          </cell>
          <cell r="B202" t="str">
            <v>BP20300053/</v>
          </cell>
          <cell r="C202" t="str">
            <v xml:space="preserve">Levantamento e reassentamento de tento ou travessao.</v>
          </cell>
          <cell r="D202" t="str">
            <v>m</v>
          </cell>
          <cell r="E202">
            <v>13.1</v>
          </cell>
        </row>
        <row r="203">
          <cell r="A203" t="str">
            <v>BP000455</v>
          </cell>
          <cell r="B203" t="str">
            <v>BP20300100/</v>
          </cell>
          <cell r="C203" t="str">
            <v xml:space="preserve">Reassentamento de meio-fio.</v>
          </cell>
          <cell r="D203" t="str">
            <v>m</v>
          </cell>
          <cell r="E203">
            <v>12.9</v>
          </cell>
        </row>
        <row r="204">
          <cell r="A204" t="str">
            <v>BP008036</v>
          </cell>
          <cell r="B204" t="str">
            <v>BP20300103/</v>
          </cell>
          <cell r="C204" t="str">
            <v xml:space="preserve">Reassentamento de tento ou travessao.</v>
          </cell>
          <cell r="D204" t="str">
            <v>m</v>
          </cell>
          <cell r="E204">
            <v>11.49</v>
          </cell>
        </row>
        <row r="205">
          <cell r="A205" t="str">
            <v>CE007227</v>
          </cell>
          <cell r="B205" t="str">
            <v>CE05050050/</v>
          </cell>
          <cell r="C205" t="str">
            <v xml:space="preserve">Prestacao de servicos de engenharia para acompanhamento e desenvolvimento de estudos e projetos das Diretorias de Projetos e de Informacoes Gerenciais, com alocacao de tecnicos especializados.</v>
          </cell>
          <cell r="D205" t="str">
            <v>hh</v>
          </cell>
          <cell r="E205">
            <v>42.13</v>
          </cell>
        </row>
        <row r="206">
          <cell r="A206" t="str">
            <v>CE017570</v>
          </cell>
          <cell r="B206" t="str">
            <v>CE05100050/</v>
          </cell>
          <cell r="C206" t="str">
            <v xml:space="preserve">Advogado pleno de servicos tecnicos especializados de consultoria de engenharia e arquitetura.</v>
          </cell>
          <cell r="D206" t="str">
            <v>h</v>
          </cell>
          <cell r="E206">
            <v>30.25</v>
          </cell>
        </row>
        <row r="207">
          <cell r="A207" t="str">
            <v>CE005819</v>
          </cell>
          <cell r="B207" t="str">
            <v>CE05100056/</v>
          </cell>
          <cell r="C207" t="str">
            <v xml:space="preserve">Arquiteto junior de servicos tecnicos especializados de consultoria de engenharia e arquitetura.</v>
          </cell>
          <cell r="D207" t="str">
            <v>h</v>
          </cell>
          <cell r="E207">
            <v>16.63</v>
          </cell>
        </row>
        <row r="208">
          <cell r="A208" t="str">
            <v>CE017568</v>
          </cell>
          <cell r="B208" t="str">
            <v>CE05100062/</v>
          </cell>
          <cell r="C208" t="str">
            <v xml:space="preserve">Arquiteto pleno de servicos tecnicos especializados de consultoria de engenharia e arquitetura.</v>
          </cell>
          <cell r="D208" t="str">
            <v>h</v>
          </cell>
          <cell r="E208">
            <v>25.48</v>
          </cell>
        </row>
        <row r="209">
          <cell r="A209" t="str">
            <v>CE005818</v>
          </cell>
          <cell r="B209" t="str">
            <v>CE05100068/</v>
          </cell>
          <cell r="C209" t="str">
            <v xml:space="preserve">Arquiteto senior de servicos tecnicos especializados de consultoria de engenharia e arquitetura.</v>
          </cell>
          <cell r="D209" t="str">
            <v>h</v>
          </cell>
          <cell r="E209">
            <v>27.09</v>
          </cell>
        </row>
        <row r="210">
          <cell r="A210" t="str">
            <v>CE017574</v>
          </cell>
          <cell r="B210" t="str">
            <v>CE05100074/</v>
          </cell>
          <cell r="C210" t="str">
            <v xml:space="preserve">Arquivista tecnico de servicos tecnicos especializados de consultoria de engenharia e arquitetura.</v>
          </cell>
          <cell r="D210" t="str">
            <v>h</v>
          </cell>
          <cell r="E210">
            <v>10.14</v>
          </cell>
        </row>
        <row r="211">
          <cell r="A211" t="str">
            <v>CE005833</v>
          </cell>
          <cell r="B211" t="str">
            <v>CE05100080/</v>
          </cell>
          <cell r="C211" t="str">
            <v xml:space="preserve">Auxiliar de laboratorista de servicos tecnicos especializados de consultoria de engenharia e arquitetura.</v>
          </cell>
          <cell r="D211" t="str">
            <v>h</v>
          </cell>
          <cell r="E211">
            <v>2.79</v>
          </cell>
        </row>
        <row r="212">
          <cell r="A212" t="str">
            <v>CE005834</v>
          </cell>
          <cell r="B212" t="str">
            <v>CE05100086/</v>
          </cell>
          <cell r="C212" t="str">
            <v xml:space="preserve">Auxiliar de tecnico de servicos tecnicos especializados de consultoria de engenharia e arquitetura.</v>
          </cell>
          <cell r="D212" t="str">
            <v>h</v>
          </cell>
          <cell r="E212">
            <v>5.55</v>
          </cell>
        </row>
        <row r="213">
          <cell r="A213" t="str">
            <v>CE005831</v>
          </cell>
          <cell r="B213" t="str">
            <v>CE05100092/</v>
          </cell>
          <cell r="C213" t="str">
            <v xml:space="preserve">Auxiliar de topografia de servicos tecnicos especializados de consultoria de engenharia e arquitetura.</v>
          </cell>
          <cell r="D213" t="str">
            <v>h</v>
          </cell>
          <cell r="E213">
            <v>4.22</v>
          </cell>
        </row>
        <row r="214">
          <cell r="A214" t="str">
            <v>CE005824</v>
          </cell>
          <cell r="B214" t="str">
            <v>CE05100098/</v>
          </cell>
          <cell r="C214" t="str">
            <v xml:space="preserve">Bibliotecario de servicos tecnicos especializados de consultoria de engenharia e arquitetura.</v>
          </cell>
          <cell r="D214" t="str">
            <v>h</v>
          </cell>
          <cell r="E214">
            <v>13.78</v>
          </cell>
        </row>
        <row r="215">
          <cell r="A215" t="str">
            <v>CE017566</v>
          </cell>
          <cell r="B215" t="str">
            <v>CE05100104/</v>
          </cell>
          <cell r="C215" t="str">
            <v xml:space="preserve">Biologo pleno de servicos tecnicos especializados de consultoria de engenharia e arquitetura.</v>
          </cell>
          <cell r="D215" t="str">
            <v>h</v>
          </cell>
          <cell r="E215">
            <v>32.76</v>
          </cell>
        </row>
        <row r="216">
          <cell r="A216" t="str">
            <v>CE017579</v>
          </cell>
          <cell r="B216" t="str">
            <v>CE05100110/</v>
          </cell>
          <cell r="C216" t="str">
            <v xml:space="preserve">Consultor de servicos tecnicos especializados de consultoria de engenharia e arquitetura.</v>
          </cell>
          <cell r="D216" t="str">
            <v>h</v>
          </cell>
          <cell r="E216">
            <v>89.09</v>
          </cell>
        </row>
        <row r="217">
          <cell r="A217" t="str">
            <v>CE017564</v>
          </cell>
          <cell r="B217" t="str">
            <v>CE05100116/</v>
          </cell>
          <cell r="C217" t="str">
            <v xml:space="preserve">Coordenador de servicos tecnicos especializados de consultoria de engenharia e arquitetura.</v>
          </cell>
          <cell r="D217" t="str">
            <v>h</v>
          </cell>
          <cell r="E217">
            <v>48.19</v>
          </cell>
        </row>
        <row r="218">
          <cell r="A218" t="str">
            <v>CE017580</v>
          </cell>
          <cell r="B218" t="str">
            <v>CE05100122/</v>
          </cell>
          <cell r="C218" t="str">
            <v xml:space="preserve">Desenhista cadista senior de servicos tecnicos especializados de consultoria de engenharia e arquitetura.</v>
          </cell>
          <cell r="D218" t="str">
            <v>h</v>
          </cell>
          <cell r="E218">
            <v>12.76</v>
          </cell>
        </row>
        <row r="219">
          <cell r="A219" t="str">
            <v>CE005827</v>
          </cell>
          <cell r="B219" t="str">
            <v>CE05100128/</v>
          </cell>
          <cell r="C219" t="str">
            <v xml:space="preserve">Desenhista junior de servicos tecnicos especializados de consultoria de engenharia e arquitetura.</v>
          </cell>
          <cell r="D219" t="str">
            <v>h</v>
          </cell>
          <cell r="E219">
            <v>5.69</v>
          </cell>
        </row>
        <row r="220">
          <cell r="A220" t="str">
            <v>CE005826</v>
          </cell>
          <cell r="B220" t="str">
            <v>CE05100134/</v>
          </cell>
          <cell r="C220" t="str">
            <v xml:space="preserve">Desenhista pleno de servicos tecnicos especializados de consultoria de engenharia e arquitetura.</v>
          </cell>
          <cell r="D220" t="str">
            <v>h</v>
          </cell>
          <cell r="E220">
            <v>9.01</v>
          </cell>
        </row>
        <row r="221">
          <cell r="A221" t="str">
            <v>CE017569</v>
          </cell>
          <cell r="B221" t="str">
            <v>CE05100140/</v>
          </cell>
          <cell r="C221" t="str">
            <v xml:space="preserve">Economista pleno de servicos tecnicos especializados de consultoria de engenharia e arquitetura.</v>
          </cell>
          <cell r="D221" t="str">
            <v>h</v>
          </cell>
          <cell r="E221">
            <v>28.91</v>
          </cell>
        </row>
        <row r="222">
          <cell r="A222" t="str">
            <v>CE005828</v>
          </cell>
          <cell r="B222" t="str">
            <v>CE05100146/</v>
          </cell>
          <cell r="C222" t="str">
            <v xml:space="preserve">Encarregado de servicos tecnicos especializados de consultoria de engenharia e arquitetura.</v>
          </cell>
          <cell r="D222" t="str">
            <v>h</v>
          </cell>
          <cell r="E222">
            <v>16.78</v>
          </cell>
        </row>
        <row r="223">
          <cell r="A223" t="str">
            <v>CE017578</v>
          </cell>
          <cell r="B223" t="str">
            <v>CE05100152/</v>
          </cell>
          <cell r="C223" t="str">
            <v xml:space="preserve">Engenheiro junior de servicos tecnicos especializados de consultoria de engenharia e arquitetura.</v>
          </cell>
          <cell r="D223" t="str">
            <v>h</v>
          </cell>
          <cell r="E223">
            <v>14.65</v>
          </cell>
        </row>
        <row r="224">
          <cell r="A224" t="str">
            <v>CE017565</v>
          </cell>
          <cell r="B224" t="str">
            <v>CE05100158/</v>
          </cell>
          <cell r="C224" t="str">
            <v xml:space="preserve">Engenheiro pleno de servicos tecnicos especializados de consultoria de engenharia e arquitetura.</v>
          </cell>
          <cell r="D224" t="str">
            <v>h</v>
          </cell>
          <cell r="E224">
            <v>20.85</v>
          </cell>
        </row>
        <row r="225">
          <cell r="A225" t="str">
            <v>CE017577</v>
          </cell>
          <cell r="B225" t="str">
            <v>CE05100164/</v>
          </cell>
          <cell r="C225" t="str">
            <v xml:space="preserve">Engenheiro senior de servicos tecnicos especializados de consultoria de engenharia e arquitetura.</v>
          </cell>
          <cell r="D225" t="str">
            <v>h</v>
          </cell>
          <cell r="E225">
            <v>46.86</v>
          </cell>
        </row>
        <row r="226">
          <cell r="A226" t="str">
            <v>CE005821</v>
          </cell>
          <cell r="B226" t="str">
            <v>CE05100170/</v>
          </cell>
          <cell r="C226" t="str">
            <v xml:space="preserve">Geologo junior de servicos tecnicos especializados de consultoria de engenharia e arquitetura.</v>
          </cell>
          <cell r="D226" t="str">
            <v>h</v>
          </cell>
          <cell r="E226">
            <v>15.21</v>
          </cell>
        </row>
        <row r="227">
          <cell r="A227" t="str">
            <v>CE017567</v>
          </cell>
          <cell r="B227" t="str">
            <v>CE05100176/</v>
          </cell>
          <cell r="C227" t="str">
            <v xml:space="preserve">Geologo pleno de servicos tecnicos especializados de consultoria de engenharia e arquitetura.</v>
          </cell>
          <cell r="D227" t="str">
            <v>h</v>
          </cell>
          <cell r="E227">
            <v>29.63</v>
          </cell>
        </row>
        <row r="228">
          <cell r="A228" t="str">
            <v>CE005820</v>
          </cell>
          <cell r="B228" t="str">
            <v>CE05100182/</v>
          </cell>
          <cell r="C228" t="str">
            <v xml:space="preserve">Geologo senior de servicos tecnicos especializados de consultoria de engenharia e arquitetura.</v>
          </cell>
          <cell r="D228" t="str">
            <v>h</v>
          </cell>
          <cell r="E228">
            <v>31.19</v>
          </cell>
        </row>
        <row r="229">
          <cell r="A229" t="str">
            <v>CE005832</v>
          </cell>
          <cell r="B229" t="str">
            <v>CE05100188/</v>
          </cell>
          <cell r="C229" t="str">
            <v xml:space="preserve">Laboratorista de servicos tecnicos especializados de consultoria de engenharia e arquitetura.</v>
          </cell>
          <cell r="D229" t="str">
            <v>h</v>
          </cell>
          <cell r="E229">
            <v>5.2</v>
          </cell>
        </row>
        <row r="230">
          <cell r="A230" t="str">
            <v>CE005830</v>
          </cell>
          <cell r="B230" t="str">
            <v>CE05100194/</v>
          </cell>
          <cell r="C230" t="str">
            <v xml:space="preserve">Nivelador de servicos tecnicos especializados de consultoria de engenharia e arquitetura.</v>
          </cell>
          <cell r="D230" t="str">
            <v>h</v>
          </cell>
          <cell r="E230">
            <v>4.57</v>
          </cell>
        </row>
        <row r="231">
          <cell r="A231" t="str">
            <v>CE005825</v>
          </cell>
          <cell r="B231" t="str">
            <v>CE05100200/</v>
          </cell>
          <cell r="C231" t="str">
            <v xml:space="preserve">Projetista junior de servicos tecnicos especializados de consultoria de engenharia e arquitetura.</v>
          </cell>
          <cell r="D231" t="str">
            <v>h</v>
          </cell>
          <cell r="E231">
            <v>10.74</v>
          </cell>
        </row>
        <row r="232">
          <cell r="A232" t="str">
            <v>CE017573</v>
          </cell>
          <cell r="B232" t="str">
            <v>CE05100206/</v>
          </cell>
          <cell r="C232" t="str">
            <v xml:space="preserve">Projetista pleno de servicos tecnicos especializados de consultoria de engenharia e arquitetura.</v>
          </cell>
          <cell r="D232" t="str">
            <v>h</v>
          </cell>
          <cell r="E232">
            <v>14.86</v>
          </cell>
        </row>
        <row r="233">
          <cell r="A233" t="str">
            <v>CE017572</v>
          </cell>
          <cell r="B233" t="str">
            <v>CE05100212/</v>
          </cell>
          <cell r="C233" t="str">
            <v xml:space="preserve">Projetista senior de servicos tecnicos especializados de consultoria de engenharia e arquitetura.</v>
          </cell>
          <cell r="D233" t="str">
            <v>h</v>
          </cell>
          <cell r="E233">
            <v>21.73</v>
          </cell>
        </row>
        <row r="234">
          <cell r="A234" t="str">
            <v>CE017575</v>
          </cell>
          <cell r="B234" t="str">
            <v>CE05100218/</v>
          </cell>
          <cell r="C234" t="str">
            <v xml:space="preserve">Secretaria executiva de servicos tecnicos especializados de consultoria de engenharia e arquitetura.</v>
          </cell>
          <cell r="D234" t="str">
            <v>h</v>
          </cell>
          <cell r="E234">
            <v>17.14</v>
          </cell>
        </row>
        <row r="235">
          <cell r="A235" t="str">
            <v>CE017576</v>
          </cell>
          <cell r="B235" t="str">
            <v>CE05100224/</v>
          </cell>
          <cell r="C235" t="str">
            <v xml:space="preserve">Secretaria junior de servicos tecnicos especializados de consultoria de engenharia e arquitetura.</v>
          </cell>
          <cell r="D235" t="str">
            <v>h</v>
          </cell>
          <cell r="E235">
            <v>5.04</v>
          </cell>
        </row>
        <row r="236">
          <cell r="A236" t="str">
            <v>CE005835</v>
          </cell>
          <cell r="B236" t="str">
            <v>CE05100230/</v>
          </cell>
          <cell r="C236" t="str">
            <v xml:space="preserve">Secretario senior de servicos tecnicos especializados de consultoria de engenharia e arquitetura.</v>
          </cell>
          <cell r="D236" t="str">
            <v>h</v>
          </cell>
          <cell r="E236">
            <v>12.37</v>
          </cell>
        </row>
        <row r="237">
          <cell r="A237" t="str">
            <v>CE017571</v>
          </cell>
          <cell r="B237" t="str">
            <v>CE05100236/</v>
          </cell>
          <cell r="C237" t="str">
            <v xml:space="preserve">Sociologo pleno de servicos tecnicos especializados de consultoria de engenharia e arquitetura.</v>
          </cell>
          <cell r="D237" t="str">
            <v>h</v>
          </cell>
          <cell r="E237">
            <v>22.48</v>
          </cell>
        </row>
        <row r="238">
          <cell r="A238" t="str">
            <v>CE005823</v>
          </cell>
          <cell r="B238" t="str">
            <v>CE05100242/</v>
          </cell>
          <cell r="C238" t="str">
            <v xml:space="preserve">Tecnologo junior de servicos tecnicos especializados de consultoria de engenharia e arquitetura.</v>
          </cell>
          <cell r="D238" t="str">
            <v>h</v>
          </cell>
          <cell r="E238">
            <v>12.01</v>
          </cell>
        </row>
        <row r="239">
          <cell r="A239" t="str">
            <v>CE005822</v>
          </cell>
          <cell r="B239" t="str">
            <v>CE05100248/</v>
          </cell>
          <cell r="C239" t="str">
            <v xml:space="preserve">Tecnologo senior de servicos tecnicos especializados de consultoria de engenharia e arquitetura.</v>
          </cell>
          <cell r="D239" t="str">
            <v>h</v>
          </cell>
          <cell r="E239">
            <v>27.31</v>
          </cell>
        </row>
        <row r="240">
          <cell r="A240" t="str">
            <v>CO005510</v>
          </cell>
          <cell r="B240" t="str">
            <v>CO05050650/</v>
          </cell>
          <cell r="C240" t="str">
            <v xml:space="preserve">Tela para protecao de fachada, Sampa ou similar, malha de (3x3)mm, na cor azul, larguras de 1,50m ou 2,85m, 100% polipropileno.   Fornecimento e assentamento.</v>
          </cell>
          <cell r="D240" t="str">
            <v>m2</v>
          </cell>
          <cell r="E240">
            <v>7.88</v>
          </cell>
        </row>
        <row r="241">
          <cell r="A241" t="str">
            <v>CO002171</v>
          </cell>
          <cell r="B241" t="str">
            <v>CO05050700/</v>
          </cell>
          <cell r="C241" t="str">
            <v xml:space="preserve">Torre para guincho, com prumos de madeira de Lei, prancha de (1,50x1,60)m, inclusive fornecimento do cabo, montagem e desmontagem de torre e do guincho, exclusive fornecimento do guincho (vide item EQ002015).</v>
          </cell>
          <cell r="D241" t="str">
            <v>m</v>
          </cell>
          <cell r="E241">
            <v>187.51</v>
          </cell>
        </row>
        <row r="242">
          <cell r="A242" t="str">
            <v>CO000056</v>
          </cell>
          <cell r="B242" t="str">
            <v>CO05100050/</v>
          </cell>
          <cell r="C242" t="str">
            <v xml:space="preserve">Aluguel de andaime tubular sobre sapatas fixas, formado por elementos de 1,50m de largura e de altura, considerando-se a area da projecao vertical do andaime e pago pelo tempo necessario a sua utilizacao, exclusive: transporte dos elementos do andaime, at</v>
          </cell>
          <cell r="D242" t="str">
            <v>m2.mes</v>
          </cell>
          <cell r="E242">
            <v>2.4</v>
          </cell>
        </row>
        <row r="243">
          <cell r="A243" t="str">
            <v>CO002004</v>
          </cell>
          <cell r="B243" t="str">
            <v>CO05100100/</v>
          </cell>
          <cell r="C243" t="str">
            <v xml:space="preserve">Aluguel de andaime tubular sobre sapatas fixas, formado por elementos de 2m de largura e 1,50m de altura, considerando-se a area da projecao vertical do andaime e pago pelo tempo necessario a sua utilizacao, exclusive: transporte dos elementos do andaime,</v>
          </cell>
          <cell r="D243" t="str">
            <v>m2.mes</v>
          </cell>
          <cell r="E243">
            <v>2.4</v>
          </cell>
        </row>
        <row r="244">
          <cell r="A244" t="str">
            <v>CO001760</v>
          </cell>
          <cell r="B244" t="str">
            <v>CO05100150/</v>
          </cell>
          <cell r="C244" t="str">
            <v xml:space="preserve">Aluguel de andaime tubular, para altura de ate 4m; exclusive mao-de-obra de montagem e desmontagem e transporte.</v>
          </cell>
          <cell r="D244" t="str">
            <v>un.mes</v>
          </cell>
          <cell r="E244">
            <v>22.56</v>
          </cell>
        </row>
        <row r="245">
          <cell r="A245" t="str">
            <v>CO001757</v>
          </cell>
          <cell r="B245" t="str">
            <v>CO05100200/</v>
          </cell>
          <cell r="C245" t="str">
            <v xml:space="preserve">Aluguel de andaime tubular, para altura de ate 15m; exclusive mao-de-obra de montagem e desmontagem, inclusive transporte.</v>
          </cell>
          <cell r="D245" t="str">
            <v>un.mes</v>
          </cell>
          <cell r="E245">
            <v>108.22</v>
          </cell>
        </row>
        <row r="246">
          <cell r="A246" t="str">
            <v>CO001758</v>
          </cell>
          <cell r="B246" t="str">
            <v>CO05100250/</v>
          </cell>
          <cell r="C246" t="str">
            <v xml:space="preserve">Aluguel de andaime tubular, para altura de 16m ate 20m; exclusive mao-de-obra de montagem e desmontagem, inclusive transporte.</v>
          </cell>
          <cell r="D246" t="str">
            <v>un.mes</v>
          </cell>
          <cell r="E246">
            <v>136.30000000000001</v>
          </cell>
        </row>
        <row r="247">
          <cell r="A247" t="str">
            <v>CO001759</v>
          </cell>
          <cell r="B247" t="str">
            <v>CO05100300/</v>
          </cell>
          <cell r="C247" t="str">
            <v xml:space="preserve">Aluguel de andaime tubular, para altura de 21m ate 50m; exclusive mao-de-obra de montagem e desmontagem, inclusive transporte.</v>
          </cell>
          <cell r="D247" t="str">
            <v>un.mes</v>
          </cell>
          <cell r="E247">
            <v>304.3</v>
          </cell>
        </row>
        <row r="248">
          <cell r="A248" t="str">
            <v>CO000057</v>
          </cell>
          <cell r="B248" t="str">
            <v>CO05100350/</v>
          </cell>
          <cell r="C248" t="str">
            <v xml:space="preserve">Aluguel de torre-andaime tubular sobre rodizios com largura e profundidade de 1,50m e 10,50m de altura, exclusive transporte dos elementos da torre, plataforma ou passarela  de Pinho ou similar (vide item CO000052).  Montagem e desmontagem (vide item CO00</v>
          </cell>
          <cell r="D248" t="str">
            <v>un.mes</v>
          </cell>
          <cell r="E248">
            <v>114</v>
          </cell>
        </row>
        <row r="249">
          <cell r="A249" t="str">
            <v>CO000058</v>
          </cell>
          <cell r="B249" t="str">
            <v>CO05100400/</v>
          </cell>
          <cell r="C249" t="str">
            <v xml:space="preserve">Aluguel de elevador para obra, de elementos tubulares, para transporte vertical de materiais em cabine aberta, inclusive esta, guincho de 10CV, plataforma e cabos de 16m de altura, exclusive: transporte dos elementos ate a obra.  Inclusive montagem e desm</v>
          </cell>
          <cell r="D249" t="str">
            <v>un.mes</v>
          </cell>
          <cell r="E249">
            <v>1748.39</v>
          </cell>
        </row>
        <row r="250">
          <cell r="A250" t="str">
            <v>CO002174</v>
          </cell>
          <cell r="B250" t="str">
            <v>CO05100450/</v>
          </cell>
          <cell r="C250" t="str">
            <v xml:space="preserve">Aluguel de elevador para obra, de elementos tubulares, para transporte vertical de concreto, pedra, areia e outros materiais, constituido de guincho de 10CV, cacamba automatica de 550l, funil para descarga, silo de espera de 1000l e cabos, 16m de altura, </v>
          </cell>
          <cell r="D250" t="str">
            <v>un.mes</v>
          </cell>
          <cell r="E250">
            <v>1234.07</v>
          </cell>
        </row>
        <row r="251">
          <cell r="A251" t="str">
            <v>CO000059</v>
          </cell>
          <cell r="B251" t="str">
            <v>CO05100500/</v>
          </cell>
          <cell r="C251" t="str">
            <v xml:space="preserve">Aluguel de andaime suspenso tipo pesado para servicos de revestimento, com 2m de extensao, constituido por 4 guinchos, cabos com 30m, tela protetora e demais materiais necessarios a fixacao e operacao do andaime.  Exclusive: transporte do andaime ate a ob</v>
          </cell>
          <cell r="D251" t="str">
            <v>un.mes</v>
          </cell>
          <cell r="E251">
            <v>61.34</v>
          </cell>
        </row>
        <row r="252">
          <cell r="A252" t="str">
            <v>CO000060</v>
          </cell>
          <cell r="B252" t="str">
            <v>CO05100550/</v>
          </cell>
          <cell r="C252" t="str">
            <v xml:space="preserve">Aluguel de andaime suspenso tipo leve, para servicos de pintura, com 3m de extensao, constituido por 2 guinchos, cabos com 45m, tela protetora, plataforma e demais materiais necessarios a fixacao e operacao de andaime.  Exclusive: transporte do andaime at</v>
          </cell>
          <cell r="D252" t="str">
            <v>un.mes</v>
          </cell>
          <cell r="E252">
            <v>182.13</v>
          </cell>
        </row>
        <row r="253">
          <cell r="A253" t="str">
            <v>CO000067</v>
          </cell>
          <cell r="B253" t="str">
            <v>CO05100600/</v>
          </cell>
          <cell r="C253" t="str">
            <v xml:space="preserve">Teleferico de obra para transporte de materiais diversos encosta acima, incluindo todos os materiais para sua instalacao, exclusive aluguel guincho, talha manual e montagem e desmontagem.</v>
          </cell>
          <cell r="D253" t="str">
            <v>m</v>
          </cell>
          <cell r="E253">
            <v>83.71</v>
          </cell>
        </row>
        <row r="254">
          <cell r="A254" t="str">
            <v>CO001761</v>
          </cell>
          <cell r="B254" t="str">
            <v>CO05150050/</v>
          </cell>
          <cell r="C254" t="str">
            <v xml:space="preserve">Montagem e desmontagem de andaime tubular.</v>
          </cell>
          <cell r="D254" t="str">
            <v>h</v>
          </cell>
          <cell r="E254">
            <v>5.35</v>
          </cell>
        </row>
        <row r="255">
          <cell r="A255" t="str">
            <v>CO000061</v>
          </cell>
          <cell r="B255" t="str">
            <v>CO05150100/</v>
          </cell>
          <cell r="C255" t="str">
            <v xml:space="preserve">Montagem e desmontagem de andaime tubular, considerando-se a area vertical recoberta.</v>
          </cell>
          <cell r="D255" t="str">
            <v>m2</v>
          </cell>
          <cell r="E255">
            <v>1.94</v>
          </cell>
        </row>
        <row r="256">
          <cell r="A256" t="str">
            <v>CO000062</v>
          </cell>
          <cell r="B256" t="str">
            <v>CO05150150/</v>
          </cell>
          <cell r="C256" t="str">
            <v xml:space="preserve">Montagem e desmontagem de andaime suspenso, considerando-se a extensao horizontal das fachadas e/ou empenas.</v>
          </cell>
          <cell r="D256" t="str">
            <v>m</v>
          </cell>
          <cell r="E256">
            <v>9.25</v>
          </cell>
        </row>
        <row r="257">
          <cell r="A257" t="str">
            <v>CO000063</v>
          </cell>
          <cell r="B257" t="str">
            <v>CO05150200/</v>
          </cell>
          <cell r="C257" t="str">
            <v xml:space="preserve">Desmontagem e remontagem de andaimes suspensos pendentes da estrutura.</v>
          </cell>
          <cell r="D257" t="str">
            <v>m2</v>
          </cell>
          <cell r="E257">
            <v>16.18</v>
          </cell>
        </row>
        <row r="258">
          <cell r="A258" t="str">
            <v>CO000064</v>
          </cell>
          <cell r="B258" t="str">
            <v>CO05150250/</v>
          </cell>
          <cell r="C258" t="str">
            <v xml:space="preserve">Movimentacao vertical de andaime suspenso, considerando-se uma vez a area trabalhada, em projecao vertical.</v>
          </cell>
          <cell r="D258" t="str">
            <v>m2</v>
          </cell>
          <cell r="E258">
            <v>0.78</v>
          </cell>
        </row>
        <row r="259">
          <cell r="A259" t="str">
            <v>CO000065</v>
          </cell>
          <cell r="B259" t="str">
            <v>CO05150300/</v>
          </cell>
          <cell r="C259" t="str">
            <v xml:space="preserve">Movimentacao vertical ou horizontal de plataforma ou passarela.</v>
          </cell>
          <cell r="D259" t="str">
            <v>m2</v>
          </cell>
          <cell r="E259">
            <v>0.16</v>
          </cell>
        </row>
        <row r="260">
          <cell r="A260" t="str">
            <v>CO007101</v>
          </cell>
          <cell r="B260" t="str">
            <v>CO05200050/</v>
          </cell>
          <cell r="C260" t="str">
            <v xml:space="preserve">Montagem e desmontagem de elevador de obra de elementos tubulares para transporte vertical de concreto, pedra, areia e outros materiais e para elevadores com transporte vertical de materiais em cabine aberta constituidos de guincho de 10CV, cacamba automa</v>
          </cell>
          <cell r="D260" t="str">
            <v>un</v>
          </cell>
          <cell r="E260">
            <v>154.91</v>
          </cell>
        </row>
        <row r="261">
          <cell r="A261" t="str">
            <v>CO005389</v>
          </cell>
          <cell r="B261" t="str">
            <v>CO10050050/</v>
          </cell>
          <cell r="C261" t="str">
            <v xml:space="preserve">Montagem ou desmontagem de andaime tipo flutuante, com plataforma.</v>
          </cell>
          <cell r="D261" t="str">
            <v>m2</v>
          </cell>
          <cell r="E261">
            <v>32.25</v>
          </cell>
        </row>
        <row r="262">
          <cell r="A262" t="str">
            <v>DR002179</v>
          </cell>
          <cell r="B262" t="str">
            <v>DR05050050/</v>
          </cell>
          <cell r="C262" t="str">
            <v xml:space="preserve">Tampao de ferro fundido, tipo quadrado ate (25x25)cm, assentado com argamassa de cimento e areia no traco 1:4 em volume, exclusive o tampao.  Assentamento.</v>
          </cell>
          <cell r="D262" t="str">
            <v>un</v>
          </cell>
          <cell r="E262">
            <v>12.15</v>
          </cell>
        </row>
        <row r="263">
          <cell r="A263" t="str">
            <v>DR017753</v>
          </cell>
          <cell r="B263" t="str">
            <v>DR05050100/</v>
          </cell>
          <cell r="C263" t="str">
            <v xml:space="preserve">Tampao de ferro fundido, tipo quadrado de (50x50)cm ate (1x1)m, assentamento com argamassa de cimento e areia no traco 1:4 em volume, exclusive o tampao.</v>
          </cell>
          <cell r="D263" t="str">
            <v>un</v>
          </cell>
          <cell r="E263">
            <v>25.02</v>
          </cell>
        </row>
        <row r="264">
          <cell r="A264" t="str">
            <v>DR008801</v>
          </cell>
          <cell r="B264" t="str">
            <v>DR05050150/</v>
          </cell>
          <cell r="C264" t="str">
            <v xml:space="preserve">Tampao de ferro fundido completo, articulado, de 0,60m de diametro, padrao RIOLUZ, tipo leve, assentado com argamassa de cimento e areia no traco 1:4 em volume, exclusive o tampao.  Assentamento.</v>
          </cell>
          <cell r="D264" t="str">
            <v>un</v>
          </cell>
          <cell r="E264">
            <v>19.29</v>
          </cell>
        </row>
        <row r="265">
          <cell r="A265" t="str">
            <v>DR009501</v>
          </cell>
          <cell r="B265" t="str">
            <v>DR05050200/</v>
          </cell>
          <cell r="C265" t="str">
            <v xml:space="preserve">Tampao de ferro fundido, circular, de 0,60m de diametro, pesando 175Kg, assentado com argamassa de cimento e areia no traco 1:4 em volume, exclusive o tampao.  Assentamento.</v>
          </cell>
          <cell r="D265" t="str">
            <v>un</v>
          </cell>
          <cell r="E265">
            <v>24.12</v>
          </cell>
        </row>
        <row r="266">
          <cell r="A266" t="str">
            <v>DR017749</v>
          </cell>
          <cell r="B266" t="str">
            <v>DR05100050/</v>
          </cell>
          <cell r="C266" t="str">
            <v xml:space="preserve">Calhas meio-tubo circulares de concreto vibrado, diametro interno de 0,30m.  Fornecimento e assentamento.</v>
          </cell>
          <cell r="D266" t="str">
            <v>m</v>
          </cell>
          <cell r="E266">
            <v>16.93</v>
          </cell>
        </row>
        <row r="267">
          <cell r="A267" t="str">
            <v>DR017750</v>
          </cell>
          <cell r="B267" t="str">
            <v>DR05100100/</v>
          </cell>
          <cell r="C267" t="str">
            <v xml:space="preserve">Calhas meio-tubo circulares de concreto vibrado, diametro interno de 0,40m.  Fornecimento e assentamento.</v>
          </cell>
          <cell r="D267" t="str">
            <v>m</v>
          </cell>
          <cell r="E267">
            <v>24.73</v>
          </cell>
        </row>
        <row r="268">
          <cell r="A268" t="str">
            <v>DR017751</v>
          </cell>
          <cell r="B268" t="str">
            <v>DR05100150/</v>
          </cell>
          <cell r="C268" t="str">
            <v xml:space="preserve">Calhas meio-tubo circulares de concreto vibrado, diametro interno de 0,50m.  Fornecimento e assentamento.</v>
          </cell>
          <cell r="D268" t="str">
            <v>m</v>
          </cell>
          <cell r="E268">
            <v>35.6</v>
          </cell>
        </row>
        <row r="269">
          <cell r="A269" t="str">
            <v>DR017752</v>
          </cell>
          <cell r="B269" t="str">
            <v>DR05100200/</v>
          </cell>
          <cell r="C269" t="str">
            <v xml:space="preserve">Calhas meio-tubo circulares de concreto vibrado, diametro interno de 0,60m.  Fornecimento e assentamento.</v>
          </cell>
          <cell r="D269" t="str">
            <v>m</v>
          </cell>
          <cell r="E269">
            <v>53.55</v>
          </cell>
        </row>
        <row r="270">
          <cell r="A270" t="str">
            <v>DR000327</v>
          </cell>
          <cell r="B270" t="str">
            <v>DR05150050/</v>
          </cell>
          <cell r="C270" t="str">
            <v xml:space="preserve">Tubo de concreto simples, classe C-1, para coletor de aguas pluviais, de 0,30m de diametro, aterro e soca ate a altura da geratriz superior do tubo; inclusive fornecimento do material para rejuntamento com argamassa de cimento e areia no traco 1:4.  Forne</v>
          </cell>
          <cell r="D270" t="str">
            <v>m</v>
          </cell>
          <cell r="E270">
            <v>27.9</v>
          </cell>
        </row>
        <row r="271">
          <cell r="A271" t="str">
            <v>DR000328</v>
          </cell>
          <cell r="B271" t="str">
            <v>DR05150100/</v>
          </cell>
          <cell r="C271" t="str">
            <v xml:space="preserve">Tubo de concreto simples, classe C-1, para coletor de aguas pluviais, de 0,40m de diametro, aterro e soca ate a altura da geratriz superior do tubo; inclusive fornecimento do material para rejuntamento com argamassa de cimento e areia no traco 1:4.  Forne</v>
          </cell>
          <cell r="D271" t="str">
            <v>m</v>
          </cell>
          <cell r="E271">
            <v>37.869999999999997</v>
          </cell>
        </row>
        <row r="272">
          <cell r="A272" t="str">
            <v>DR000329</v>
          </cell>
          <cell r="B272" t="str">
            <v>DR05150150/</v>
          </cell>
          <cell r="C272" t="str">
            <v xml:space="preserve">Tubo de concreto simples, classe C-1, para coletor de aguas pluviais, de 0,50m de diametro, aterro e soca ate a altura da geratriz superior do tubo; inclusive fornecimento do material para rejuntamento com argamassa de cimento e areia no traco 1:4.  Forne</v>
          </cell>
          <cell r="D272" t="str">
            <v>m</v>
          </cell>
          <cell r="E272">
            <v>53.83</v>
          </cell>
        </row>
        <row r="273">
          <cell r="A273" t="str">
            <v>DR000330</v>
          </cell>
          <cell r="B273" t="str">
            <v>DR05150200/</v>
          </cell>
          <cell r="C273" t="str">
            <v xml:space="preserve">Tubo de concreto simples, classe C-1, para coletor de aguas pluviais, de 0,60m de diametro, aterro e soca ate a altura da geratriz superior do tubo; inclusive fornecimento do material para rejuntamento com argamassa de cimento e areia no traco 1:4.  Forne</v>
          </cell>
          <cell r="D273" t="str">
            <v>m</v>
          </cell>
          <cell r="E273">
            <v>72.73</v>
          </cell>
        </row>
        <row r="274">
          <cell r="A274" t="str">
            <v>DR000331</v>
          </cell>
          <cell r="B274" t="str">
            <v>DR05200050/</v>
          </cell>
          <cell r="C274" t="str">
            <v xml:space="preserve">Tubo de concreto armado, classe CA-1, para galerias de aguas pluviais, com diametro de 0,40m, aterro e soca ate a geratriz superior do tubo; inclusive fornecimento do material para rejuntamento com argamassa de cimento e areia no traco 1:4.  Fornecimento </v>
          </cell>
          <cell r="D274" t="str">
            <v>m</v>
          </cell>
          <cell r="E274">
            <v>42.34</v>
          </cell>
        </row>
        <row r="275">
          <cell r="A275" t="str">
            <v>DR000332</v>
          </cell>
          <cell r="B275" t="str">
            <v>DR05200100/</v>
          </cell>
          <cell r="C275" t="str">
            <v xml:space="preserve">Tubo de concreto armado, classe CA-1, para galerias de aguas pluviais, com diametro de 0,50m, aterro e soca ate a geratriz superior do tubo; inclusive fornecimento do material para rejuntamento com argamassa de cimento e areia no traco 1:4.  Fornecimento </v>
          </cell>
          <cell r="D275" t="str">
            <v>m</v>
          </cell>
          <cell r="E275">
            <v>64.31</v>
          </cell>
        </row>
        <row r="276">
          <cell r="A276" t="str">
            <v>DR000333</v>
          </cell>
          <cell r="B276" t="str">
            <v>DR05200150/</v>
          </cell>
          <cell r="C276" t="str">
            <v xml:space="preserve">Tubo de concreto armado, classe CA-1, para galerias de aguas pluviais, com diametro de 0,60m, aterro e soca ate a geratriz superior do tubo; inclusive fornecimento do material para rejuntamento com argamassa de cimento e areia no traco 1:4.  Fornecimento </v>
          </cell>
          <cell r="D276" t="str">
            <v>m</v>
          </cell>
          <cell r="E276">
            <v>73.510000000000005</v>
          </cell>
        </row>
        <row r="277">
          <cell r="A277" t="str">
            <v>DR000334</v>
          </cell>
          <cell r="B277" t="str">
            <v>DR05200200/</v>
          </cell>
          <cell r="C277" t="str">
            <v xml:space="preserve">Tubo de concreto armado, classe CA-1, para galerias de aguas pluviais, com diametro de 0,70m, aterro e soca ate a geratriz superior do tubo; inclusive fornecimento do material para rejuntamento com argamassa de cimento e areia no traco 1:4.  Fornecimento </v>
          </cell>
          <cell r="D277" t="str">
            <v>m</v>
          </cell>
          <cell r="E277">
            <v>97.63</v>
          </cell>
        </row>
        <row r="278">
          <cell r="A278" t="str">
            <v>DR000335</v>
          </cell>
          <cell r="B278" t="str">
            <v>DR05200250/</v>
          </cell>
          <cell r="C278" t="str">
            <v xml:space="preserve">Tubo de concreto armado, classe CA-1, para galerias de aguas pluviais, com diametro de 0,80m, aterro e soca ate a geratriz superior do tubo; inclusive fornecimento do material para rejuntamento com argamassa de cimento e areia no traco 1:4.  Fornecimento </v>
          </cell>
          <cell r="D278" t="str">
            <v>m</v>
          </cell>
          <cell r="E278">
            <v>109.9</v>
          </cell>
        </row>
        <row r="279">
          <cell r="A279" t="str">
            <v>DR000336</v>
          </cell>
          <cell r="B279" t="str">
            <v>DR05200300/</v>
          </cell>
          <cell r="C279" t="str">
            <v xml:space="preserve">Tubo de concreto armado, classe CA-1, para galerias de aguas pluviais, com diametro de 0,90m, aterro e soca ate a geratriz superior do tubo; inclusive fornecimento do material para rejuntamento com argamassa de cimento e areia no traco 1:4.  Fornecimento </v>
          </cell>
          <cell r="D279" t="str">
            <v>m</v>
          </cell>
          <cell r="E279">
            <v>136.74</v>
          </cell>
        </row>
        <row r="280">
          <cell r="A280" t="str">
            <v>DR007518</v>
          </cell>
          <cell r="B280" t="str">
            <v>DR05200350/</v>
          </cell>
          <cell r="C280" t="str">
            <v xml:space="preserve">Tubo de concreto armado, classe CA-1, para galerias de aguas pluviais, com diametro de 1m, aterro e soca ate a geratriz superior do tubo; inclusive fornecimento do material para rejuntamento com argamassa de cimento e areia no traco 1:4.  Fornecimento e a</v>
          </cell>
          <cell r="D280" t="str">
            <v>m</v>
          </cell>
          <cell r="E280">
            <v>149.03</v>
          </cell>
        </row>
        <row r="281">
          <cell r="A281" t="str">
            <v>DR007519</v>
          </cell>
          <cell r="B281" t="str">
            <v>DR05200400/</v>
          </cell>
          <cell r="C281" t="str">
            <v xml:space="preserve">Tubo de concreto armado, classe CA-1, para galerias de aguas pluviais, com diametro de 1,10m, aterro e soca ate a geratriz superior do tubo; inclusive fornecimento do material para rejuntamento com argamassa de cimento e areia no traco 1:4.  Fornecimento </v>
          </cell>
          <cell r="D281" t="str">
            <v>m</v>
          </cell>
          <cell r="E281">
            <v>180.55</v>
          </cell>
        </row>
        <row r="282">
          <cell r="A282" t="str">
            <v>DR007520</v>
          </cell>
          <cell r="B282" t="str">
            <v>DR05200450/</v>
          </cell>
          <cell r="C282" t="str">
            <v xml:space="preserve">Tubo de concreto armado, classe CA-1, para galerias de aguas pluviais, com diametro de 1,20m, aterro e soca ate a geratriz superior do tubo; inclusive fornecimento do material para rejuntamento com argamassa de cimento e areia no traco 1:4.  Fornecimento </v>
          </cell>
          <cell r="D282" t="str">
            <v>m</v>
          </cell>
          <cell r="E282">
            <v>257.8</v>
          </cell>
        </row>
        <row r="283">
          <cell r="A283" t="str">
            <v>DR007521</v>
          </cell>
          <cell r="B283" t="str">
            <v>DR05200500/</v>
          </cell>
          <cell r="C283" t="str">
            <v xml:space="preserve">Tubo de concreto armado, classe CA-1, para galerias de aguas pluviais, com diametro de 1,50m, aterro e soca ate a geratriz superior do tubo; inclusive fornecimento do material para rejuntamento com argamassa de cimento e areia no traco 1:4.  Fornecimento </v>
          </cell>
          <cell r="D283" t="str">
            <v>m</v>
          </cell>
          <cell r="E283">
            <v>386.41</v>
          </cell>
        </row>
        <row r="284">
          <cell r="A284" t="str">
            <v>DR005814</v>
          </cell>
          <cell r="B284" t="str">
            <v>DR05200550/</v>
          </cell>
          <cell r="C284" t="str">
            <v xml:space="preserve">Tubo de concreto armado, classe CA-1, para galerias de aguas pluviais, com diametro de 2m, aterro e soca ate a geratriz superior do tubo; inclusive fornecimento do material para rejuntamento com argamassa de cimento e areia no traco 1:4.  Fornecimento e a</v>
          </cell>
          <cell r="D284" t="str">
            <v>m</v>
          </cell>
          <cell r="E284">
            <v>753.91</v>
          </cell>
        </row>
        <row r="285">
          <cell r="A285" t="str">
            <v>DR000341</v>
          </cell>
          <cell r="B285" t="str">
            <v>DR05250050/</v>
          </cell>
          <cell r="C285" t="str">
            <v xml:space="preserve">Tubo de concreto armado, classe CA-2, para galerias de aguas pluviais, com diametro de 0,40m, aterro e soca ate a geratriz superior do tubo; inclusive fornecimento do material para rejuntamento com argamassa de cimento e areia no traco 1:4.  Fornecimento </v>
          </cell>
          <cell r="D285" t="str">
            <v>m</v>
          </cell>
          <cell r="E285">
            <v>52.2</v>
          </cell>
        </row>
        <row r="286">
          <cell r="A286" t="str">
            <v>DR000342</v>
          </cell>
          <cell r="B286" t="str">
            <v>DR05250100/</v>
          </cell>
          <cell r="C286" t="str">
            <v xml:space="preserve">Tubo de concreto armado, classe CA-2, para galerias de aguas pluviais, com diametro de 0,50m, aterro e soca ate a geratriz superior do tubo; inclusive fornecimento do material para rejuntamento com argamassa de cimento e areia no traco 1:4.  Fornecimento </v>
          </cell>
          <cell r="D286" t="str">
            <v>m</v>
          </cell>
          <cell r="E286">
            <v>84.53</v>
          </cell>
        </row>
        <row r="287">
          <cell r="A287" t="str">
            <v>DR000343</v>
          </cell>
          <cell r="B287" t="str">
            <v>DR05250150/</v>
          </cell>
          <cell r="C287" t="str">
            <v xml:space="preserve">Tubo de concreto armado, classe CA-2, para galerias de aguas pluviais, com diametro de 0,60m, aterro e soca ate a geratriz superior do tubo; inclusive fornecimento do material para rejuntamento com argamassa de cimento e areia no traco 1:4.  Fornecimento </v>
          </cell>
          <cell r="D287" t="str">
            <v>m</v>
          </cell>
          <cell r="E287">
            <v>92.47</v>
          </cell>
        </row>
        <row r="288">
          <cell r="A288" t="str">
            <v>DR007522</v>
          </cell>
          <cell r="B288" t="str">
            <v>DR05250200/</v>
          </cell>
          <cell r="C288" t="str">
            <v xml:space="preserve">Tubo de concreto armado, classe CA-2, para galerias de aguas pluviais, com diametro de 1m, aterro e soca ate a geratriz superior do tubo; inclusive fornecimento do material para rejuntamento com argamassa de cimento e areia no traco 1:4.  Fornecimento e a</v>
          </cell>
          <cell r="D288" t="str">
            <v>m</v>
          </cell>
          <cell r="E288">
            <v>184.53</v>
          </cell>
        </row>
        <row r="289">
          <cell r="A289" t="str">
            <v>DR004186</v>
          </cell>
          <cell r="B289" t="str">
            <v>DR05300050/</v>
          </cell>
          <cell r="C289" t="str">
            <v xml:space="preserve">Manilha ceramica vidrada, conforme especificacoes da CEDAE, para esgoto sanitario, aterro e soca ate a altura da geratriz superior do tubo, com diametro 0,10m, inclusive fornecimento do material para rejuntamento com argamassa de cimento e areia no traco </v>
          </cell>
          <cell r="D289" t="str">
            <v>m</v>
          </cell>
          <cell r="E289">
            <v>9.8800000000000008</v>
          </cell>
        </row>
        <row r="290">
          <cell r="A290" t="str">
            <v>DR000345</v>
          </cell>
          <cell r="B290" t="str">
            <v>DR05300100/</v>
          </cell>
          <cell r="C290" t="str">
            <v xml:space="preserve">Manilha ceramica vidrada, conforme especificacoes da CEDAE, para esgoto sanitario, aterro e soca ate a altura da geratriz superior do tubo, com diametro 0,15m, inclusive fornecimento do material para rejuntamento com argamassa de cimento e areia no traco </v>
          </cell>
          <cell r="D290" t="str">
            <v>m</v>
          </cell>
          <cell r="E290">
            <v>15.74</v>
          </cell>
        </row>
        <row r="291">
          <cell r="A291" t="str">
            <v>DR000346</v>
          </cell>
          <cell r="B291" t="str">
            <v>DR05300150/</v>
          </cell>
          <cell r="C291" t="str">
            <v xml:space="preserve">Manilha ceramica vidrada, conforme especificacoes da CEDAE, para esgoto sanitario, aterro e soca ate a altura da geratriz superior do tubo, com diametro 0,20m, inclusive fornecimento do material para rejuntamento com argamassa de cimento e areia no traco </v>
          </cell>
          <cell r="D291" t="str">
            <v>m</v>
          </cell>
          <cell r="E291">
            <v>21.92</v>
          </cell>
        </row>
        <row r="292">
          <cell r="A292" t="str">
            <v>DR004407</v>
          </cell>
          <cell r="B292" t="str">
            <v>DR05300200/</v>
          </cell>
          <cell r="C292" t="str">
            <v xml:space="preserve">Manilha ceramica vidrada, conforme especificacoes da CEDAE, para esgoto sanitario, aterro e soca ate a altura da geratriz superior do tubo, com diametro 0,25m, inclusive fornecimento do material para rejuntamento com argamassa de cimento e areia no traco </v>
          </cell>
          <cell r="D292" t="str">
            <v>m</v>
          </cell>
          <cell r="E292">
            <v>35.17</v>
          </cell>
        </row>
        <row r="293">
          <cell r="A293" t="str">
            <v>DR004408</v>
          </cell>
          <cell r="B293" t="str">
            <v>DR05300250/</v>
          </cell>
          <cell r="C293" t="str">
            <v xml:space="preserve">Manilha ceramica vidrada, conforme especificacoes da CEDAE, para esgoto sanitario, aterro e soca ate a altura da geratriz superior do tubo, com diametro 0,30m, inclusive fornecimento do material para rejuntamento com argamassa de cimento e areia no traco </v>
          </cell>
          <cell r="D293" t="str">
            <v>m</v>
          </cell>
          <cell r="E293">
            <v>58.38</v>
          </cell>
        </row>
        <row r="294">
          <cell r="A294" t="str">
            <v>DR000348</v>
          </cell>
          <cell r="B294" t="str">
            <v>DR05350050/</v>
          </cell>
          <cell r="C294" t="str">
            <v xml:space="preserve">Curva ceramica de 45o ou 90o de ceramica, vibrada internamente, para esgoto, com diametro de 0,15m, inclusive fornecimento do material para rejuntamento com argamassa de cimento e areia no traco 1:4.  Fornecimento e assentamento.</v>
          </cell>
          <cell r="D294" t="str">
            <v>un</v>
          </cell>
          <cell r="E294">
            <v>11.84</v>
          </cell>
        </row>
        <row r="295">
          <cell r="A295" t="str">
            <v>DR000347</v>
          </cell>
          <cell r="B295" t="str">
            <v>DR05350100/</v>
          </cell>
          <cell r="C295" t="str">
            <v xml:space="preserve">Juncao de 45o ou 90o de ceramica, vibrada internamente, para esgoto, com diametro de 0,15m, inclusive fornecimento do material para rejuntamento com argamassa de cimento e areia no traco 1:4.  Fornecimento e assentamento.</v>
          </cell>
          <cell r="D295" t="str">
            <v>un</v>
          </cell>
          <cell r="E295">
            <v>19.57</v>
          </cell>
        </row>
        <row r="296">
          <cell r="A296" t="str">
            <v>DR004185</v>
          </cell>
          <cell r="B296" t="str">
            <v>DR05350150/</v>
          </cell>
          <cell r="C296" t="str">
            <v xml:space="preserve">Juncao de 45o ou 90o, vibrada internamente, para esgoto, com diametro de 0,20m, inclusive fornecimento do material para rejuntamento com argamassa de cimento e areia no traco 1:4. Fornecimento e assentamento.</v>
          </cell>
          <cell r="D296" t="str">
            <v>un</v>
          </cell>
          <cell r="E296">
            <v>26.89</v>
          </cell>
        </row>
        <row r="297">
          <cell r="A297" t="str">
            <v>DR010326</v>
          </cell>
          <cell r="B297" t="str">
            <v>DR05400050/</v>
          </cell>
          <cell r="C297" t="str">
            <v xml:space="preserve">Tubo de PVC rigido (NBR-7362), Vinilfort, para coletor de esgoto sanitario, com diametro nominal de 100mm, compreendendo carga e descarga, colocacao na vala, montagem e reaterro ate a geratriz superior do tubo, inclusive anel de borracha.  Fornecimento e </v>
          </cell>
          <cell r="D297" t="str">
            <v>m</v>
          </cell>
          <cell r="E297">
            <v>9.6999999999999993</v>
          </cell>
        </row>
        <row r="298">
          <cell r="A298" t="str">
            <v>DR010325</v>
          </cell>
          <cell r="B298" t="str">
            <v>DR05400100/</v>
          </cell>
          <cell r="C298" t="str">
            <v xml:space="preserve">Tubo de PVC rigido (NBR-7362), Vinilfort, para coletor de esgoto sanitario, com diametro nominal de 150mm, compreendendo carga e descarga, colocacao na vala, montagem e reaterro ate a geratriz superior do tubo, inclusive anel de borracha.  Fornecimento e </v>
          </cell>
          <cell r="D298" t="str">
            <v>m</v>
          </cell>
          <cell r="E298">
            <v>22.24</v>
          </cell>
        </row>
        <row r="299">
          <cell r="A299" t="str">
            <v>DR010322</v>
          </cell>
          <cell r="B299" t="str">
            <v>DR05400150/</v>
          </cell>
          <cell r="C299" t="str">
            <v xml:space="preserve">Tubo de PVC rigido (NBR-7362), Vinilfort, para coletor de esgoto sanitario, com diametro nominal de 200mm, compreendendo carga e descarga, colocacao na vala, montagem e reaterro ate a geratriz superior do tubo, inclusive anel de borracha.  Fornecimento e </v>
          </cell>
          <cell r="D299" t="str">
            <v>m</v>
          </cell>
          <cell r="E299">
            <v>31.38</v>
          </cell>
        </row>
        <row r="300">
          <cell r="A300" t="str">
            <v>DR010323</v>
          </cell>
          <cell r="B300" t="str">
            <v>DR05400200/</v>
          </cell>
          <cell r="C300" t="str">
            <v xml:space="preserve">Tubo de PVC rigido (NBR-7362), Vinilfort, para coletor de esgoto sanitario, com diametro nominal de 250mm, compreendendo carga e descarga, colocacao na vala, montagem e reaterro ate a geratriz superior do tubo, inclusive anel de borracha.  Fornecimento e </v>
          </cell>
          <cell r="D300" t="str">
            <v>m</v>
          </cell>
          <cell r="E300">
            <v>57.53</v>
          </cell>
        </row>
        <row r="301">
          <cell r="A301" t="str">
            <v>DR005433</v>
          </cell>
          <cell r="B301" t="str">
            <v>DR10100053A</v>
          </cell>
          <cell r="C301" t="str">
            <v xml:space="preserve">Tubo de queda de ferro fundido, diametro de 75mm, para drenagem de passarelas e viadutos.  Fornecimento e assentamento.</v>
          </cell>
          <cell r="D301" t="str">
            <v>m</v>
          </cell>
          <cell r="E301">
            <v>106.11</v>
          </cell>
        </row>
        <row r="302">
          <cell r="A302" t="str">
            <v>DR004080</v>
          </cell>
          <cell r="B302" t="str">
            <v>DR10150050/</v>
          </cell>
          <cell r="C302" t="str">
            <v xml:space="preserve">Cap de ferro fundido ductil, pintado interna e externamente com tinta betuminosa, com uma bolsa, inclusive fornecimento do material para junta (anel de borracha), com diametro de 75mm.  Fornecimento e assentamento.</v>
          </cell>
          <cell r="D302" t="str">
            <v>un</v>
          </cell>
          <cell r="E302">
            <v>52.9</v>
          </cell>
        </row>
        <row r="303">
          <cell r="A303" t="str">
            <v>DR004081</v>
          </cell>
          <cell r="B303" t="str">
            <v>DR10150053/</v>
          </cell>
          <cell r="C303" t="str">
            <v xml:space="preserve">Cap de ferro fundido ductil, pintado interna e externamente com tinta betuminosa, com uma bolsa, inclusive fornecimento do material para junta (anel de borracha), com diametro de 100mm.  Fornecimento e assentamento.</v>
          </cell>
          <cell r="D303" t="str">
            <v>un</v>
          </cell>
          <cell r="E303">
            <v>65.89</v>
          </cell>
        </row>
        <row r="304">
          <cell r="A304" t="str">
            <v>DR004094</v>
          </cell>
          <cell r="B304" t="str">
            <v>DR10150056/</v>
          </cell>
          <cell r="C304" t="str">
            <v xml:space="preserve">Cap de ferro fundido ductil, pintado interna e externamente com tinta betuminosa, com uma bolsa, inclusive fornecimento do material para junta (anel de borracha), com diametro de 150mm.  Fornecimento e assentamento.</v>
          </cell>
          <cell r="D304" t="str">
            <v>un</v>
          </cell>
          <cell r="E304">
            <v>100.94</v>
          </cell>
        </row>
        <row r="305">
          <cell r="A305" t="str">
            <v>DR004258</v>
          </cell>
          <cell r="B305" t="str">
            <v>DR10150100/</v>
          </cell>
          <cell r="C305" t="str">
            <v xml:space="preserve">Crivo de ferro fundido ductil, pintado interna e externamente com tinta betuminosa, com 1 flange, com diametro de 75mm.  Fornecimento e assentamento.</v>
          </cell>
          <cell r="D305" t="str">
            <v>un</v>
          </cell>
          <cell r="E305" t="e">
            <v>#N/A</v>
          </cell>
        </row>
        <row r="306">
          <cell r="A306" t="str">
            <v>DR004259</v>
          </cell>
          <cell r="B306" t="str">
            <v>DR10150103/</v>
          </cell>
          <cell r="C306" t="str">
            <v xml:space="preserve">Crivo de ferro fundido ductil, pintado interna e externamente com tinta betuminosa, com 1 flange, com diametro de 100mm.  Fornecimento e assentamento.</v>
          </cell>
          <cell r="D306" t="str">
            <v>un</v>
          </cell>
          <cell r="E306" t="e">
            <v>#N/A</v>
          </cell>
        </row>
        <row r="307">
          <cell r="A307" t="str">
            <v>DR004260</v>
          </cell>
          <cell r="B307" t="str">
            <v>DR10150106/</v>
          </cell>
          <cell r="C307" t="str">
            <v xml:space="preserve">Crivo de ferro fundido ductil, pintado interna e externamente com tinta betuminosa, com 1 flange, com diametro de 150mm.  Fornecimento e assentamento.</v>
          </cell>
          <cell r="D307" t="str">
            <v>un</v>
          </cell>
          <cell r="E307" t="e">
            <v>#N/A</v>
          </cell>
        </row>
        <row r="308">
          <cell r="A308" t="str">
            <v>DR004280</v>
          </cell>
          <cell r="B308" t="str">
            <v>DR10150150/</v>
          </cell>
          <cell r="C308" t="str">
            <v xml:space="preserve">Cruzeta de ferro fundido ductil, pintado interna e externamente com tinta betuminosa, com 4 bolsas, inclusive fornecimento do material para junta (anel de borracha), com diametro de (50x50)mm.  Fornecimento e assentamento.</v>
          </cell>
          <cell r="D308" t="str">
            <v>un</v>
          </cell>
          <cell r="E308" t="e">
            <v>#N/A</v>
          </cell>
        </row>
        <row r="309">
          <cell r="A309" t="str">
            <v>DR004105</v>
          </cell>
          <cell r="B309" t="str">
            <v>DR10150200/</v>
          </cell>
          <cell r="C309" t="str">
            <v xml:space="preserve">Curva de 90o de ferro fundido ductil, pintada interna e externamente com tinta betuminosa, com 2 flanges, inclusive  fornecimento do material para junta (arruela de borracha, parafusos com porca), com diametro de 50mm.  Fornecimento e assentamento.</v>
          </cell>
          <cell r="D309" t="str">
            <v>un</v>
          </cell>
          <cell r="E309">
            <v>97.4</v>
          </cell>
        </row>
        <row r="310">
          <cell r="A310" t="str">
            <v>DR004106</v>
          </cell>
          <cell r="B310" t="str">
            <v>DR10150203/</v>
          </cell>
          <cell r="C310" t="str">
            <v xml:space="preserve">Curva de 90o de ferro fundido ductil, pintada interna e externamente com tinta betuminosa, com 2 flanges, inclusive fornecimento do material para junta (arruela de borracha, parafusos com porca), com diametro de 75mm.  Fornecimento e assentamento.</v>
          </cell>
          <cell r="D310" t="str">
            <v>un</v>
          </cell>
          <cell r="E310">
            <v>172.76</v>
          </cell>
        </row>
        <row r="311">
          <cell r="A311" t="str">
            <v>DR004107</v>
          </cell>
          <cell r="B311" t="str">
            <v>DR10150206/</v>
          </cell>
          <cell r="C311" t="str">
            <v xml:space="preserve">Curva de 90o de ferro fundido ductil, pintada interna e externamente com tinta betuminosa, com 2 flanges, inclusive  fornecimento do material para junta (arruela de borracha, parafusos com porca), com diametro de 100mm.  Fornecimento e assentamento.</v>
          </cell>
          <cell r="D311" t="str">
            <v>un</v>
          </cell>
          <cell r="E311">
            <v>194.52</v>
          </cell>
        </row>
        <row r="312">
          <cell r="A312" t="str">
            <v>DR004108</v>
          </cell>
          <cell r="B312" t="str">
            <v>DR10150209/</v>
          </cell>
          <cell r="C312" t="str">
            <v xml:space="preserve">Curva de 90o de ferro fundido ductil, pintada interna e externamente com tinta betuminosa, com 2 flanges, inclusive fornecimento do material para junta (arruela de borracha, parafusos com porca), com diametro de 150mm.  Fornecimento e assentamento.</v>
          </cell>
          <cell r="D312" t="str">
            <v>un</v>
          </cell>
          <cell r="E312">
            <v>355.46</v>
          </cell>
        </row>
        <row r="313">
          <cell r="A313" t="str">
            <v>DR004112</v>
          </cell>
          <cell r="B313" t="str">
            <v>DR10150212/</v>
          </cell>
          <cell r="C313" t="str">
            <v xml:space="preserve">Curva de 90o de ferro fundido ductil, pintada interna e externamente com tinta betuminosa, com 2 flanges, inclusive fornecimento do material para junta (arruela de borracha, parafusos com porca), com diametro de 200mm.  Fornecimento e assentamento.</v>
          </cell>
          <cell r="D313" t="str">
            <v>un</v>
          </cell>
          <cell r="E313">
            <v>502.59</v>
          </cell>
        </row>
        <row r="314">
          <cell r="A314" t="str">
            <v>DR004113</v>
          </cell>
          <cell r="B314" t="str">
            <v>DR10150215/</v>
          </cell>
          <cell r="C314" t="str">
            <v xml:space="preserve">Curva de 90o de ferro fundido ductil, pintada interna e externamente com tinta betuminosa, com 2 flanges, inclusive fornecimento do material para junta (arruela de borracha, parafusos com porca), com diametro de 250mm.  Fornecimento e assentamento.</v>
          </cell>
          <cell r="D314" t="str">
            <v>un</v>
          </cell>
          <cell r="E314">
            <v>835.76</v>
          </cell>
        </row>
        <row r="315">
          <cell r="A315" t="str">
            <v>DR004115</v>
          </cell>
          <cell r="B315" t="str">
            <v>DR10150250/</v>
          </cell>
          <cell r="C315" t="str">
            <v xml:space="preserve">Curva de 45o de ferro fundido ductil, pintada interna e externamente com tinta betuminosa, com 2 flanges, inclusive fornecimento do material para junta (arruela de borracha, parafusos com porca), com diametro de 50mm.  Fornecimento e assentamento.</v>
          </cell>
          <cell r="D315" t="str">
            <v>un</v>
          </cell>
          <cell r="E315" t="e">
            <v>#N/A</v>
          </cell>
        </row>
        <row r="316">
          <cell r="A316" t="str">
            <v>DR004116</v>
          </cell>
          <cell r="B316" t="str">
            <v>DR10150253/</v>
          </cell>
          <cell r="C316" t="str">
            <v xml:space="preserve">Curva de 45o de ferro fundido ductil, pintada interna e externamente com tinta betuminosa, com 2 flanges, inclusive fornecimento do material para junta (arruela de borracha, parafusos com porca), com diametro de 75mm.  Fornecimento e assentamento.</v>
          </cell>
          <cell r="D316" t="str">
            <v>un</v>
          </cell>
          <cell r="E316">
            <v>186.4</v>
          </cell>
        </row>
        <row r="317">
          <cell r="A317" t="str">
            <v>DR004117</v>
          </cell>
          <cell r="B317" t="str">
            <v>DR10150256/</v>
          </cell>
          <cell r="C317" t="str">
            <v xml:space="preserve">Curva de 45o de ferro fundido ductil, pintada interna e externamente com tinta betuminosa, com 2 flanges, inclusive fornecimento do material para junta (arruela de borracha, parafusos com porca), com diametro de 100mm.  Fornecimento e assentamento.</v>
          </cell>
          <cell r="D317" t="str">
            <v>un</v>
          </cell>
          <cell r="E317">
            <v>187.81</v>
          </cell>
        </row>
        <row r="318">
          <cell r="A318" t="str">
            <v>DR004118</v>
          </cell>
          <cell r="B318" t="str">
            <v>DR10150259/</v>
          </cell>
          <cell r="C318" t="str">
            <v xml:space="preserve">Curva de 45o de ferro fundido ductil, pintada interna e externamente com tinta betuminosa, com 2 flanges, inclusive fornecimento do material para junta (arruela de borracha, parafusos com porca), com diametro de 150mm.  Fornecimento e assentamento.</v>
          </cell>
          <cell r="D318" t="str">
            <v>un</v>
          </cell>
          <cell r="E318">
            <v>336.23</v>
          </cell>
        </row>
        <row r="319">
          <cell r="A319" t="str">
            <v>DR004119</v>
          </cell>
          <cell r="B319" t="str">
            <v>DR10150262/</v>
          </cell>
          <cell r="C319" t="str">
            <v xml:space="preserve">Curva de 45o de ferro fundido ductil, pintada interna e externamente com tinta betuminosa, com 2 flanges, inclusive fornecimento do material para junta (arruela de borracha, parafusos com porca), com diametro de 200mm.  Fornecimento e assentamento.</v>
          </cell>
          <cell r="D319" t="str">
            <v>un</v>
          </cell>
          <cell r="E319">
            <v>439.67</v>
          </cell>
        </row>
        <row r="320">
          <cell r="A320" t="str">
            <v>DR004120</v>
          </cell>
          <cell r="B320" t="str">
            <v>DR10150265/</v>
          </cell>
          <cell r="C320" t="str">
            <v xml:space="preserve">Curva de 45o de ferro fundido ductil, pintada interna e externamente com tinta betuminosa, com 2 flanges, inclusive fornecimento do material para junta (arruela de borracha, parafusos com porca), com diametro de 250mm.  Fornecimento e assentamento.</v>
          </cell>
          <cell r="D320" t="str">
            <v>un</v>
          </cell>
          <cell r="E320">
            <v>990.5</v>
          </cell>
        </row>
        <row r="321">
          <cell r="A321" t="str">
            <v>DR004121</v>
          </cell>
          <cell r="B321" t="str">
            <v>DR10150268/</v>
          </cell>
          <cell r="C321" t="str">
            <v xml:space="preserve">Curva de 45o de ferro fundido ductil, pintada interna e externamente com tinta betuminosa, com 2 flanges, inclusive fornecimento do material para junta (arruela de borracha, parafusos com porca), com diametro de 300mm.  Fornecimento e assentamento.</v>
          </cell>
          <cell r="D321" t="str">
            <v>un</v>
          </cell>
          <cell r="E321">
            <v>1436.24</v>
          </cell>
        </row>
        <row r="322">
          <cell r="A322" t="str">
            <v>DR004098</v>
          </cell>
          <cell r="B322" t="str">
            <v>DR10150300/</v>
          </cell>
          <cell r="C322" t="str">
            <v xml:space="preserve">Extremidade de ferro fundido ductil, pintado internamente e externamente com tinta betuminosa, com 1 flange e 1 bolsa, inclusive fornecimento do material para junta (arruela, parafusos, anel de borracha), com diametro de 50mm.  Fornecimento e assentamento</v>
          </cell>
          <cell r="D322" t="str">
            <v>un</v>
          </cell>
          <cell r="E322" t="e">
            <v>#N/A</v>
          </cell>
        </row>
        <row r="323">
          <cell r="A323" t="str">
            <v>DR004099</v>
          </cell>
          <cell r="B323" t="str">
            <v>DR10150303/</v>
          </cell>
          <cell r="C323" t="str">
            <v xml:space="preserve">Extremidade de ferro fundido ductil, pintado internamente e externamente com tinta betuminosa, com 1 flange e 1 bolsa, inclusive fornecimento do material para junta (arruela, parafusos, anel de borracha), com diametro de 75mm.  Fornecimento e assentamento</v>
          </cell>
          <cell r="D323" t="str">
            <v>un</v>
          </cell>
          <cell r="E323">
            <v>135.86000000000001</v>
          </cell>
        </row>
        <row r="324">
          <cell r="A324" t="str">
            <v>DR004100</v>
          </cell>
          <cell r="B324" t="str">
            <v>DR10150306/</v>
          </cell>
          <cell r="C324" t="str">
            <v xml:space="preserve">Extremidade de ferro fundido ductil, pintado internamente e externamente com tinta betuminosa, com 1 flange e 1 bolsa, inclusive fornecimento do material para junta (arruela, parafusos, anel de borracha), com diametro de 100mm.  Fornecimento e assentament</v>
          </cell>
          <cell r="D324" t="str">
            <v>un</v>
          </cell>
          <cell r="E324">
            <v>152.6</v>
          </cell>
        </row>
        <row r="325">
          <cell r="A325" t="str">
            <v>DR004101</v>
          </cell>
          <cell r="B325" t="str">
            <v>DR10150309/</v>
          </cell>
          <cell r="C325" t="str">
            <v xml:space="preserve">Extremidade de ferro fundido ductil, pintado internamente e externamente com tinta betuminosa, com 1 flange e 1 bolsa, inclusive fornecimento do material para junta (arruela, parafusos, anel de borracha), com diametro de 150mm.  Fornecimento e assentament</v>
          </cell>
          <cell r="D325" t="str">
            <v>un</v>
          </cell>
          <cell r="E325">
            <v>234.04</v>
          </cell>
        </row>
        <row r="326">
          <cell r="A326" t="str">
            <v>DR004102</v>
          </cell>
          <cell r="B326" t="str">
            <v>DR10150312/</v>
          </cell>
          <cell r="C326" t="str">
            <v xml:space="preserve">Extremidade de ferro fundido ductil, pintado internamente e externamente com tinta betuminosa, com 1 flange e 1bolsa, inclusive fornecimento do material para junta (arruela, parafusos, anel de borracha), com diametro de 200mm.  Fornecimento e assentamento</v>
          </cell>
          <cell r="D326" t="str">
            <v>un</v>
          </cell>
          <cell r="E326">
            <v>331.84</v>
          </cell>
        </row>
        <row r="327">
          <cell r="A327" t="str">
            <v>DR004103</v>
          </cell>
          <cell r="B327" t="str">
            <v>DR10150315/</v>
          </cell>
          <cell r="C327" t="str">
            <v xml:space="preserve">Extremidade de ferro fundido ductil, pintado internamente e externamente com tinta betuminosa, com 1 flange e 1 bolsa, inclusive fornecimento do material para junta (arruela, parafusos, anel de borracha), com diametro de 250mm.  Fornecimento e assentament</v>
          </cell>
          <cell r="D327" t="str">
            <v>un</v>
          </cell>
          <cell r="E327">
            <v>420.21</v>
          </cell>
        </row>
        <row r="328">
          <cell r="A328" t="str">
            <v>DR004104</v>
          </cell>
          <cell r="B328" t="str">
            <v>DR10150318/</v>
          </cell>
          <cell r="C328" t="str">
            <v xml:space="preserve">Extremidade de ferro fundido ductil, pintado internamente e externamente com tinta betuminosa, com 1 flange e 1 bolsa, inclusive fornecimento do material para junta (arruela, parafusos, anel de borracha), com diametro de 300mm.  Fornecimento e assentament</v>
          </cell>
          <cell r="D328" t="str">
            <v>un</v>
          </cell>
          <cell r="E328">
            <v>575.38</v>
          </cell>
        </row>
        <row r="329">
          <cell r="A329" t="str">
            <v>DR004222</v>
          </cell>
          <cell r="B329" t="str">
            <v>DR10150350/</v>
          </cell>
          <cell r="C329" t="str">
            <v xml:space="preserve">Extremidade de ferro fundido ductil, pintado internamente e externamente com tinta betuminosa, com 1 flange e 1ponta, inclusive fornecimento do material para junta (arruela de borracha, parafusos com porca), com diametro de 50mm.  Fornecimento e assentame</v>
          </cell>
          <cell r="D329" t="str">
            <v>un</v>
          </cell>
          <cell r="E329">
            <v>77.12</v>
          </cell>
        </row>
        <row r="330">
          <cell r="A330" t="str">
            <v>DR004223</v>
          </cell>
          <cell r="B330" t="str">
            <v>DR10150353/</v>
          </cell>
          <cell r="C330" t="str">
            <v xml:space="preserve">Extremidade de ferro fundido ductil, pintado internamente e externamente com tinta betuminosa, com 1 flange e 1ponta, inclusive fornecimento do material para junta (arruela de borracha, parafusos com porca), com diametro de 75mm.  Fornecimento e assentame</v>
          </cell>
          <cell r="D330" t="str">
            <v>un</v>
          </cell>
          <cell r="E330">
            <v>109.11</v>
          </cell>
        </row>
        <row r="331">
          <cell r="A331" t="str">
            <v>DR004224</v>
          </cell>
          <cell r="B331" t="str">
            <v>DR10150356/</v>
          </cell>
          <cell r="C331" t="str">
            <v xml:space="preserve">Extremidade de ferro fundido ductil, pintado internamente e externamente com tinta betuminosa, com 1 flange e 1ponta, inclusive fornecimento do material para junta (arruela de borracha, parafusos com porca), com diametro de 100mm.  Fornecimento e assentam</v>
          </cell>
          <cell r="D331" t="str">
            <v>un</v>
          </cell>
          <cell r="E331">
            <v>128.13</v>
          </cell>
        </row>
        <row r="332">
          <cell r="A332" t="str">
            <v>DR004225</v>
          </cell>
          <cell r="B332" t="str">
            <v>DR10150359/</v>
          </cell>
          <cell r="C332" t="str">
            <v xml:space="preserve">Extremidade de ferro fundido ductil, pintado internamente e externamente com tinta betuminosa, com 1 flange e 1ponta, inclusive fornecimento do material para junta (arruela de borracha, parafusos com porca), com diametro de 150mm.  Fornecimento e assentam</v>
          </cell>
          <cell r="D332" t="str">
            <v>un</v>
          </cell>
          <cell r="E332">
            <v>401.89</v>
          </cell>
        </row>
        <row r="333">
          <cell r="A333" t="str">
            <v>DR004226</v>
          </cell>
          <cell r="B333" t="str">
            <v>DR10150362/</v>
          </cell>
          <cell r="C333" t="str">
            <v xml:space="preserve">Extremidade de ferro fundido ductil, pintado internamente e externamente com tinta betuminosa, com 1 flange e 1ponta, inclusive fornecimento do material para junta (arruela de borracha, parafusos com porca), com diametro de 200mm.  Fornecimento e assentam</v>
          </cell>
          <cell r="D333" t="str">
            <v>un</v>
          </cell>
          <cell r="E333">
            <v>727.88</v>
          </cell>
        </row>
        <row r="334">
          <cell r="A334" t="str">
            <v>DR004227</v>
          </cell>
          <cell r="B334" t="str">
            <v>DR10150365/</v>
          </cell>
          <cell r="C334" t="str">
            <v xml:space="preserve">Extremidade de ferro fundido ductil, pintado internamente e externamente com tinta betuminosa, com 1 flange e 1ponta, inclusive fornecimento do material para junta (arruela de borracha, parafusos com porca), com diametro de 250mm.  Fornecimento e assentam</v>
          </cell>
          <cell r="D334" t="str">
            <v>un</v>
          </cell>
          <cell r="E334">
            <v>857.61</v>
          </cell>
        </row>
        <row r="335">
          <cell r="A335" t="str">
            <v>DR004228</v>
          </cell>
          <cell r="B335" t="str">
            <v>DR10150368/</v>
          </cell>
          <cell r="C335" t="str">
            <v xml:space="preserve">Extremidade de ferro fundido ductil, pintado internamente e externamente com tinta betuminosa, com 1 flange e 1ponta, inclusive fornecimento do material para junta (arruela de borracha, parafusos com porca), com diametro de 300mm.  Fornecimento e assentam</v>
          </cell>
          <cell r="D335" t="str">
            <v>un</v>
          </cell>
          <cell r="E335">
            <v>981.71</v>
          </cell>
        </row>
        <row r="336">
          <cell r="A336" t="str">
            <v>DR004231</v>
          </cell>
          <cell r="B336" t="str">
            <v>DR10150400/</v>
          </cell>
          <cell r="C336" t="str">
            <v xml:space="preserve">Extremidade com aba de vedacao de ferro fundido ductil, pintada internamente e externamente com tinta betuminosa, com 1 flange e 1 ponta, inclusive fornecimento do material para junta (arruela de borracha, parafusos com porca), com diametro de 100mm.  For</v>
          </cell>
          <cell r="D336" t="str">
            <v>un</v>
          </cell>
          <cell r="E336">
            <v>273.29000000000002</v>
          </cell>
        </row>
        <row r="337">
          <cell r="A337" t="str">
            <v>DR004232</v>
          </cell>
          <cell r="B337" t="str">
            <v>DR10150403/</v>
          </cell>
          <cell r="C337" t="str">
            <v xml:space="preserve">Extremidade com aba de vedacao de ferro fundido ductil, pintada internamente e externamente com tinta betuminosa, com 1 flange e 1 ponta, inclusive fornecimento do material para junta (arruela de borracha, parafusos com porca), com diametro de 150mm.  For</v>
          </cell>
          <cell r="D337" t="str">
            <v>un</v>
          </cell>
          <cell r="E337">
            <v>401.89</v>
          </cell>
        </row>
        <row r="338">
          <cell r="A338" t="str">
            <v>DR004233</v>
          </cell>
          <cell r="B338" t="str">
            <v>DR10150406/</v>
          </cell>
          <cell r="C338" t="str">
            <v xml:space="preserve">Extremidade com aba de vedacao de ferro fundido ductil, pintada internamente e externamente com tinta betuminosa, com 1 flange e 1 ponta, inclusive fornecimento do material para junta (arruela de borracha, parafusos com porca), com diametro de 200mm.  For</v>
          </cell>
          <cell r="D338" t="str">
            <v>un</v>
          </cell>
          <cell r="E338">
            <v>727.88</v>
          </cell>
        </row>
        <row r="339">
          <cell r="A339" t="str">
            <v>DR004237</v>
          </cell>
          <cell r="B339" t="str">
            <v>DR10150450/</v>
          </cell>
          <cell r="C339" t="str">
            <v xml:space="preserve">Flange cego de ferro fundido ductil, pintado interna e externamente com tinta betuminosa, inclusive fornecimento do material para junta (arruela de borracha, parafusos com porca), com diametro de 75mm.  Fornecimento e assentamento.</v>
          </cell>
          <cell r="D339" t="str">
            <v>un</v>
          </cell>
          <cell r="E339">
            <v>56.09</v>
          </cell>
        </row>
        <row r="340">
          <cell r="A340" t="str">
            <v>DR004238</v>
          </cell>
          <cell r="B340" t="str">
            <v>DR10150453/</v>
          </cell>
          <cell r="C340" t="str">
            <v xml:space="preserve">Flange cego de ferro fundido ductil, pintado interna e externamente com tinta betuminosa, inclusive fornecimento do material para junta (arruela de borracha, parafusos com porca), com diametro de 100mm.  Fornecimento e assentamento.</v>
          </cell>
          <cell r="D340" t="str">
            <v>un</v>
          </cell>
          <cell r="E340">
            <v>75.28</v>
          </cell>
        </row>
        <row r="341">
          <cell r="A341" t="str">
            <v>DR004239</v>
          </cell>
          <cell r="B341" t="str">
            <v>DR10150456/</v>
          </cell>
          <cell r="C341" t="str">
            <v xml:space="preserve">Flange cego de ferro fundido ductil, pintado interna e externamente com tinta betuminosa, inclusive fornecimento do material para junta (arruela de borracha, parafusos com porca), com diametro de 150mm.  Fornecimento e assentamento.</v>
          </cell>
          <cell r="D341" t="str">
            <v>un</v>
          </cell>
          <cell r="E341">
            <v>132.1</v>
          </cell>
        </row>
        <row r="342">
          <cell r="A342" t="str">
            <v>DR004240</v>
          </cell>
          <cell r="B342" t="str">
            <v>DR10150459/</v>
          </cell>
          <cell r="C342" t="str">
            <v xml:space="preserve">Flange cego de ferro fundido ductil, pintado interna e externamente com tinta betuminosa, inclusive fornecimento do material para junta (arruela de borracha, parafusos com porca), com diametro de 200mm.  Fornecimento e assentamento.</v>
          </cell>
          <cell r="D342" t="str">
            <v>un</v>
          </cell>
          <cell r="E342">
            <v>158.25</v>
          </cell>
        </row>
        <row r="343">
          <cell r="A343" t="str">
            <v>DR004241</v>
          </cell>
          <cell r="B343" t="str">
            <v>DR10150462/</v>
          </cell>
          <cell r="C343" t="str">
            <v xml:space="preserve">Flange cego de ferro fundido ductil, pintado interna e externamente com tinta betuminosa, inclusive fornecimento do material para junta (arruela de borracha, parafusos com porca), com diametro de 250mm.  Fornecimento e assentamento.</v>
          </cell>
          <cell r="D343" t="str">
            <v>un</v>
          </cell>
          <cell r="E343">
            <v>248.66</v>
          </cell>
        </row>
        <row r="344">
          <cell r="A344" t="str">
            <v>DR004243</v>
          </cell>
          <cell r="B344" t="str">
            <v>DR10150500/</v>
          </cell>
          <cell r="C344" t="str">
            <v xml:space="preserve">Flange de ferro fundido ductil, pintado interna e externamente com tinta betuminosa, inclusive fornecimento do material para junta (arruela de borracha, parafusos com porca), com diametro de 50mm.  Fornecimento e assentamento.</v>
          </cell>
          <cell r="D344" t="str">
            <v>un</v>
          </cell>
          <cell r="E344" t="e">
            <v>#N/A</v>
          </cell>
        </row>
        <row r="345">
          <cell r="A345" t="str">
            <v>DR004244</v>
          </cell>
          <cell r="B345" t="str">
            <v>DR10150503/</v>
          </cell>
          <cell r="C345" t="str">
            <v xml:space="preserve">Flange de ferro fundido ductil, pintado interna e externamente com tinta betuminosa, inclusive fornecimento do material para junta (arruela de borracha, parafusos com porca), com diametro de 75mm.  Fornecimento e assentamento.</v>
          </cell>
          <cell r="D345" t="str">
            <v>un</v>
          </cell>
          <cell r="E345">
            <v>54.46</v>
          </cell>
        </row>
        <row r="346">
          <cell r="A346" t="str">
            <v>DR004245</v>
          </cell>
          <cell r="B346" t="str">
            <v>DR10150506/</v>
          </cell>
          <cell r="C346" t="str">
            <v xml:space="preserve">Flange de ferro fundido ductil, pintado interna e externamente com tinta betuminosa, inclusive fornecimento do material para junta (arruela de borracha, parafusos com porca), com diametro de 100mm.  Fornecimento e assentamento.</v>
          </cell>
          <cell r="D346" t="str">
            <v>un</v>
          </cell>
          <cell r="E346">
            <v>73.39</v>
          </cell>
        </row>
        <row r="347">
          <cell r="A347" t="str">
            <v>DR004246</v>
          </cell>
          <cell r="B347" t="str">
            <v>DR10150509/</v>
          </cell>
          <cell r="C347" t="str">
            <v xml:space="preserve">Flange de ferro fundido ductil, pintado interna e externamente com tinta betuminosa, inclusive fornecimento do material para junta (arruela de borracha, parafusos com porca), com diametro de 150mm.  Fornecimento e assentamento.</v>
          </cell>
          <cell r="D347" t="str">
            <v>un</v>
          </cell>
          <cell r="E347">
            <v>108.66</v>
          </cell>
        </row>
        <row r="348">
          <cell r="A348" t="str">
            <v>DR004247</v>
          </cell>
          <cell r="B348" t="str">
            <v>DR10150512/</v>
          </cell>
          <cell r="C348" t="str">
            <v xml:space="preserve">Flange de ferro fundido ductil, pintado interna e externamente com tinta betuminosa, inclusive fornecimento do material para junta (arruela de borracha, parafusos com porca), com diametro de 200mm.  Fornecimento e assentamento.</v>
          </cell>
          <cell r="D348" t="str">
            <v>un</v>
          </cell>
          <cell r="E348">
            <v>137.16999999999999</v>
          </cell>
        </row>
        <row r="349">
          <cell r="A349" t="str">
            <v>DR004248</v>
          </cell>
          <cell r="B349" t="str">
            <v>DR10150515/</v>
          </cell>
          <cell r="C349" t="str">
            <v xml:space="preserve">Flange de ferro fundido ductil, pintado interna e externamente com tinta betuminosa, inclusive fornecimento do material para junta (arruela de borracha, parafusos com porca), com diametro de 250mm.  Fornecimento e assentamento.</v>
          </cell>
          <cell r="D349" t="str">
            <v>un</v>
          </cell>
          <cell r="E349">
            <v>187.76</v>
          </cell>
        </row>
        <row r="350">
          <cell r="A350" t="str">
            <v>DR004207</v>
          </cell>
          <cell r="B350" t="str">
            <v>DR10150530/</v>
          </cell>
          <cell r="C350" t="str">
            <v xml:space="preserve">Juncao de 45o de ferro fundido ductil, pintado interna e externamente com tinta betuminosa, com 3 flanges, inclusive fornecimento do material para junta (arruela de borracha, parafusos com porca), com diametro de (75x75)mm.  Fornecimento e assentamento.</v>
          </cell>
          <cell r="D350" t="str">
            <v>un</v>
          </cell>
          <cell r="E350">
            <v>388.15</v>
          </cell>
        </row>
        <row r="351">
          <cell r="A351" t="str">
            <v>DR004208</v>
          </cell>
          <cell r="B351" t="str">
            <v>DR10150533/</v>
          </cell>
          <cell r="C351" t="str">
            <v xml:space="preserve">Juncao de 45o de ferro fundido ductil, pintado interna e externamente com tinta betuminosa, com 3 flanges, inclusive fornecimento do material para junta (arruela de borracha, parafusos com porca), com diametro de (100x75)mm.  Fornecimento e assentamento.</v>
          </cell>
          <cell r="D351" t="str">
            <v>un</v>
          </cell>
          <cell r="E351">
            <v>338.04</v>
          </cell>
        </row>
        <row r="352">
          <cell r="A352" t="str">
            <v>DR004209</v>
          </cell>
          <cell r="B352" t="str">
            <v>DR10150536/</v>
          </cell>
          <cell r="C352" t="str">
            <v xml:space="preserve">Juncao de 45o de ferro fundido ductil, pintado interna e externamente com tinta betuminosa, com 3 flanges, inclusive fornecimento do material para junta (arruela de borracha, parafusos com porca), com diametro de (100x100)mm.  Fornecimento e assentamento.</v>
          </cell>
          <cell r="D352" t="str">
            <v>un</v>
          </cell>
          <cell r="E352">
            <v>299.29000000000002</v>
          </cell>
        </row>
        <row r="353">
          <cell r="A353" t="str">
            <v>DR004211</v>
          </cell>
          <cell r="B353" t="str">
            <v>DR10150539/</v>
          </cell>
          <cell r="C353" t="str">
            <v xml:space="preserve">Juncao de 45o de ferro fundido ductil, pintado interna e externamente com tinta betuminosa, com 3 flanges, inclusive fornecimento do material para junta (arruela de borracha, parafusos com porca), com diametro de (150x150)mm.  Fornecimento e assentamento.</v>
          </cell>
          <cell r="D353" t="str">
            <v>un</v>
          </cell>
          <cell r="E353">
            <v>905.89</v>
          </cell>
        </row>
        <row r="354">
          <cell r="A354" t="str">
            <v>DR004218</v>
          </cell>
          <cell r="B354" t="str">
            <v>DR10150542/</v>
          </cell>
          <cell r="C354" t="str">
            <v xml:space="preserve">Juncao de 45o de ferro fundido ductil, pintado interna e externamente com tinta betuminosa, com 3 flanges, inclusive fornecimento do material para junta (arruela de borracha, parafusos com porca), com diametro de (250x250)mm.  Fornecimento e assentamento.</v>
          </cell>
          <cell r="D354" t="str">
            <v>un</v>
          </cell>
          <cell r="E354">
            <v>1553.77</v>
          </cell>
        </row>
        <row r="355">
          <cell r="A355" t="str">
            <v>DR004250</v>
          </cell>
          <cell r="B355" t="str">
            <v>DR10150550/</v>
          </cell>
          <cell r="C355" t="str">
            <v xml:space="preserve">Junta Gibault de ferro fundido ductil, pintado interna e externamente com tinta betuminosa, inclusive fornecimento do material para junta (anel de borracha, luva, contra-flanges e parafusos com porca), com diametro de 50mm.  Fornecimento e assentamento.</v>
          </cell>
          <cell r="D355" t="str">
            <v>un</v>
          </cell>
          <cell r="E355">
            <v>98.89</v>
          </cell>
        </row>
        <row r="356">
          <cell r="A356" t="str">
            <v>DR004251</v>
          </cell>
          <cell r="B356" t="str">
            <v>DR10150553/</v>
          </cell>
          <cell r="C356" t="str">
            <v xml:space="preserve">Junta Gibault de ferro fundido ductil, pintado interna e externamente com tinta betuminosa, inclusive fornecimento do material para junta (anel de borracha, luva, contra-flanges e parafusos com porca), com diametro de 75mm.  Fornecimento e assentamento.</v>
          </cell>
          <cell r="D356" t="str">
            <v>un</v>
          </cell>
          <cell r="E356">
            <v>113.5</v>
          </cell>
        </row>
        <row r="357">
          <cell r="A357" t="str">
            <v>DR004252</v>
          </cell>
          <cell r="B357" t="str">
            <v>DR10150556/</v>
          </cell>
          <cell r="C357" t="str">
            <v xml:space="preserve">Junta Gibault de ferro fundido ductil, pintado interna e externamente com tinta betuminosa, inclusive fornecimento do material para junta (anel de borracha, luva, contra-flanges e parafusos com porca), com diametro de 100mm.  Fornecimento e assentamento.</v>
          </cell>
          <cell r="D357" t="str">
            <v>un</v>
          </cell>
          <cell r="E357">
            <v>146.41</v>
          </cell>
        </row>
        <row r="358">
          <cell r="A358" t="str">
            <v>DR004253</v>
          </cell>
          <cell r="B358" t="str">
            <v>DR10150559/</v>
          </cell>
          <cell r="C358" t="str">
            <v xml:space="preserve">Junta Gibault de ferro fundido ductil, pintado interna e externamente com tinta betuminosa, inclusive fornecimento do material para junta (anel de borracha, luva, contra-flanges e parafusos com porca), com diametro de 150mm.  Fornecimento e assentamento.</v>
          </cell>
          <cell r="D358" t="str">
            <v>un</v>
          </cell>
          <cell r="E358">
            <v>222.37</v>
          </cell>
        </row>
        <row r="359">
          <cell r="A359" t="str">
            <v>DR004254</v>
          </cell>
          <cell r="B359" t="str">
            <v>DR10150562/</v>
          </cell>
          <cell r="C359" t="str">
            <v xml:space="preserve">Junta Gibault de ferro fundido ductil, pintado interna e externamente com tinta betuminosa, inclusive fornecimento do material para junta (anel de borracha, luva, contra-flanges e parafusos com porca), com diametro de 200mm.  Fornecimento e assentamento.</v>
          </cell>
          <cell r="D359" t="str">
            <v>un</v>
          </cell>
          <cell r="E359">
            <v>267.13</v>
          </cell>
        </row>
        <row r="360">
          <cell r="A360" t="str">
            <v>DR004256</v>
          </cell>
          <cell r="B360" t="str">
            <v>DR10150565/</v>
          </cell>
          <cell r="C360" t="str">
            <v xml:space="preserve">Junta Gibault de ferro fundido ductil, pintado interna e externamente com tinta betuminosa, inclusive fornecimento do material para junta (anel de borracha, luva, contra-flanges e parafusos com porca), com diametro de 250mm.  Fornecimento e assentamento.</v>
          </cell>
          <cell r="D360" t="str">
            <v>un</v>
          </cell>
          <cell r="E360">
            <v>355.82</v>
          </cell>
        </row>
        <row r="361">
          <cell r="A361" t="str">
            <v>DR004257</v>
          </cell>
          <cell r="B361" t="str">
            <v>DR10150569/</v>
          </cell>
          <cell r="C361" t="str">
            <v xml:space="preserve">Junta Gibault de ferro fundido ductil, pintado interna e externamente com tinta betuminosa, inclusive fornecimento do material para junta (anel de borracha, luva, contra-flanges e parafusos com porca), com diametro de 300mm.  Fornecimento e assentamento.</v>
          </cell>
          <cell r="D361" t="str">
            <v>un</v>
          </cell>
          <cell r="E361">
            <v>482.59</v>
          </cell>
        </row>
        <row r="362">
          <cell r="A362" t="str">
            <v>DR004308</v>
          </cell>
          <cell r="B362" t="str">
            <v>DR15450062/</v>
          </cell>
          <cell r="C362" t="str">
            <v xml:space="preserve">Ventosa triplice com flange, de ferro fundido ductil, classe 1MPa, pintada interna e externamente com tinta Epoxi poliamida, inclusive fornecimento do material para junta (arruela de borracha, parafusos com porca), com diametro de 200mm.  Fornecimento e a</v>
          </cell>
          <cell r="D362" t="str">
            <v>un</v>
          </cell>
          <cell r="E362">
            <v>4732.08</v>
          </cell>
        </row>
        <row r="363">
          <cell r="A363" t="str">
            <v>DR004293</v>
          </cell>
          <cell r="B363" t="str">
            <v>DR15500050/</v>
          </cell>
          <cell r="C363" t="str">
            <v xml:space="preserve">Volante de ferro fundido ductil para registros e valvulas com diametro de 50mm, referencia no 34, Barbara ou similar.  Fornecimento e assentamento.</v>
          </cell>
          <cell r="D363" t="str">
            <v>un</v>
          </cell>
          <cell r="E363">
            <v>48.9</v>
          </cell>
        </row>
        <row r="364">
          <cell r="A364" t="str">
            <v>DR004294</v>
          </cell>
          <cell r="B364" t="str">
            <v>DR15500053/</v>
          </cell>
          <cell r="C364" t="str">
            <v xml:space="preserve">Volante de ferro fundido ductil para registros e valvulas com diametro de 75mm, referencia no 35, Barbara ou similar.  Fornecimento e assentamento.</v>
          </cell>
          <cell r="D364" t="str">
            <v>un</v>
          </cell>
          <cell r="E364">
            <v>49.13</v>
          </cell>
        </row>
        <row r="365">
          <cell r="A365" t="str">
            <v>DR004295</v>
          </cell>
          <cell r="B365" t="str">
            <v>DR15500056/</v>
          </cell>
          <cell r="C365" t="str">
            <v xml:space="preserve">Volante de ferro fundido ductil para registros e valvulas com diametro de 100mm, referencia  no 36, Barbara ou similar.  Fornecimento e assentamento.</v>
          </cell>
          <cell r="D365" t="str">
            <v>un</v>
          </cell>
          <cell r="E365">
            <v>86.27</v>
          </cell>
        </row>
        <row r="366">
          <cell r="A366" t="str">
            <v>DR004296</v>
          </cell>
          <cell r="B366" t="str">
            <v>DR15500059/</v>
          </cell>
          <cell r="C366" t="str">
            <v xml:space="preserve">Volante de ferro fundido ductil para registros e valvulas com diametro de 150mm e 200mm referencia no 36, Barbara ou similar.  Fornecimento e assentamento.</v>
          </cell>
          <cell r="D366" t="str">
            <v>un</v>
          </cell>
          <cell r="E366">
            <v>138.74</v>
          </cell>
        </row>
        <row r="367">
          <cell r="A367" t="str">
            <v>DR004297</v>
          </cell>
          <cell r="B367" t="str">
            <v>DR15500062/</v>
          </cell>
          <cell r="C367" t="str">
            <v xml:space="preserve">Volante de ferro fundido ductil para registros e valvulas com diametro de 250mm e 300mm referencia no 21, Barbara ou similar.  Fornecimento e assentamento.</v>
          </cell>
          <cell r="D367" t="str">
            <v>un</v>
          </cell>
          <cell r="E367">
            <v>179.44</v>
          </cell>
        </row>
        <row r="368">
          <cell r="A368" t="str">
            <v>DR000350</v>
          </cell>
          <cell r="B368" t="str">
            <v>DR20050050/</v>
          </cell>
          <cell r="C368" t="str">
            <v xml:space="preserve">Poco de visita de concreto armado de (1x1x1,40)m, para coletor de aguas pluviais de 0,40m a 0,50m de diametro, com paredes de 0,15m de espessura e base de 0,20m, sendo o concreto dosado para fck=11MPa e sendo a base revestida com argamassa de cimento e ar</v>
          </cell>
          <cell r="D368" t="str">
            <v>un</v>
          </cell>
          <cell r="E368">
            <v>788.46</v>
          </cell>
        </row>
        <row r="369">
          <cell r="A369" t="str">
            <v>DR017819</v>
          </cell>
          <cell r="B369" t="str">
            <v>DR20100050/</v>
          </cell>
          <cell r="C369" t="str">
            <v xml:space="preserve">Poco de visita de blocos de concreto (20x20x40)cm, com vazios preenchidos de concreto simples para camadas preparatorias (180kg de cimento/m3), em paredes de 0,20m de espessura, de (1,20x1,20x1,40)m, utilizando argamassa de cimento e areia no traco 1:4 em</v>
          </cell>
          <cell r="D369" t="str">
            <v>un</v>
          </cell>
          <cell r="E369">
            <v>704.13</v>
          </cell>
        </row>
        <row r="370">
          <cell r="A370" t="str">
            <v>DR017820</v>
          </cell>
          <cell r="B370" t="str">
            <v>DR20100053/</v>
          </cell>
          <cell r="C370" t="str">
            <v xml:space="preserve">Poco de visita de blocos de concreto (20x20x40)cm, com vazios preenchidos de concreto simples para camadas preparatorias (180kg de cimento/m3), em paredes de 0,20m de espessura, de (1,30x1,30x1,40)m, utilizando argamassa de cimento e areia no traco 1:4 em</v>
          </cell>
          <cell r="D370" t="str">
            <v>un</v>
          </cell>
          <cell r="E370">
            <v>749.22</v>
          </cell>
        </row>
        <row r="371">
          <cell r="A371" t="str">
            <v>DR017821</v>
          </cell>
          <cell r="B371" t="str">
            <v>DR20100056/</v>
          </cell>
          <cell r="C371" t="str">
            <v xml:space="preserve">Poco de visita de blocos de concreto (20x20x40)cm, com vazios preenchidos de concreto simples para camadas preparatorias (180kg de cimento/m3), em paredes de 0,20m de espessura, de (1,40x1,40x1,50)m, utilizando argamassa de cimento e areia no traco 1:4 em</v>
          </cell>
          <cell r="D371" t="str">
            <v>un</v>
          </cell>
          <cell r="E371">
            <v>846.53</v>
          </cell>
        </row>
        <row r="372">
          <cell r="A372" t="str">
            <v>DR017822</v>
          </cell>
          <cell r="B372" t="str">
            <v>DR20100059/</v>
          </cell>
          <cell r="C372" t="str">
            <v xml:space="preserve">Poco de visita de blocos de concreto (20x20x40)cm, com vazios preenchidos de concreto simples para camadas preparatorias (180kg de cimento/m3), em paredes de 0,20m de espessura, de (1,50x1,50x1,60)m, utilizando argamassa de cimento e areia no traco 1:4 em</v>
          </cell>
          <cell r="D372" t="str">
            <v>un</v>
          </cell>
          <cell r="E372">
            <v>942.07</v>
          </cell>
        </row>
        <row r="373">
          <cell r="A373" t="str">
            <v>DR017823</v>
          </cell>
          <cell r="B373" t="str">
            <v>DR20100062/</v>
          </cell>
          <cell r="C373" t="str">
            <v xml:space="preserve">Poco de visita de blocos de concreto (20x20x40)cm, com vazios preenchidos de concreto simples para camadas preparatorias (180kg de cimento/m3), em paredes de 0,20m de espessura, de (1,60x1,60x1,70)m, utilizando argamassa de cimento e areia no traco 1:4 em</v>
          </cell>
          <cell r="D373" t="str">
            <v>un</v>
          </cell>
          <cell r="E373">
            <v>1046.75</v>
          </cell>
        </row>
        <row r="374">
          <cell r="A374" t="str">
            <v>DR017824</v>
          </cell>
          <cell r="B374" t="str">
            <v>DR20100065/</v>
          </cell>
          <cell r="C374" t="str">
            <v xml:space="preserve">Poco de visita de blocos de concreto (20x20x40)cm, com vazios preenchidos de concreto simples para camadas preparatorias (180kg de cimento/m3), em paredes de 0,20m de espessura, de (1,70x1,70x1,80)m, utilizando argamassa de cimento e areia no traco 1:4 em</v>
          </cell>
          <cell r="D374" t="str">
            <v>un</v>
          </cell>
          <cell r="E374">
            <v>1151.02</v>
          </cell>
        </row>
        <row r="375">
          <cell r="A375" t="str">
            <v>DR017825</v>
          </cell>
          <cell r="B375" t="str">
            <v>DR20100068/</v>
          </cell>
          <cell r="C375" t="str">
            <v xml:space="preserve">Poco de visita de blocos de concreto (20x20x40)cm, com vazios preenchidos de concreto simples para camadas preparatorias (180kg de cimento/m3), em paredes 0,20m de (2x2x2,10)m, utilizando argamassa de cimento e areia no traco 1:4 em volume, sendo as pared</v>
          </cell>
          <cell r="D375" t="str">
            <v>un</v>
          </cell>
          <cell r="E375">
            <v>1502.92</v>
          </cell>
        </row>
        <row r="376">
          <cell r="A376" t="str">
            <v>DR007820</v>
          </cell>
          <cell r="B376" t="str">
            <v>DR20100071/</v>
          </cell>
          <cell r="C376" t="str">
            <v xml:space="preserve">Poco de visita de blocos de concreto (10x20x40)cm, com vazios preenchidos de concreto simples para camadas preparatorias (180kg de cimento/m3), em paredes de 1 vez (0,20)m de (2,40x2,40x250)m, utilizando argamassa de cimento e areia no traco 1:4 em volume</v>
          </cell>
          <cell r="D376" t="str">
            <v>un</v>
          </cell>
          <cell r="E376">
            <v>2209.54</v>
          </cell>
        </row>
        <row r="377">
          <cell r="A377" t="str">
            <v>DR007819</v>
          </cell>
          <cell r="B377" t="str">
            <v>DR20100074/</v>
          </cell>
          <cell r="C377" t="str">
            <v xml:space="preserve">Poco de visita de blocos de concreto (10x20x40)cm, com vazios preenchidos de concreto simples para camadas preparatorias (180kg de cimento/m3), em paredes de 1 vez (0,20)m de (2,60x2,60x2,70)m, utilizando argamassa de cimento e areia no traco 1:4 em volum</v>
          </cell>
          <cell r="D377" t="str">
            <v>un</v>
          </cell>
          <cell r="E377">
            <v>2567.34</v>
          </cell>
        </row>
        <row r="378">
          <cell r="A378" t="str">
            <v>DR008214</v>
          </cell>
          <cell r="B378" t="str">
            <v>DR20150050A</v>
          </cell>
          <cell r="C378" t="str">
            <v xml:space="preserve">Poco de visita para coletor de esgoto sanitario, aneis de concreto pre-moldado, conforme especificacoes da CEDAE ; exclusive tampao de ferro fundido com profundidade de 0,80m.</v>
          </cell>
          <cell r="D378" t="str">
            <v>un</v>
          </cell>
          <cell r="E378">
            <v>109.37</v>
          </cell>
        </row>
        <row r="379">
          <cell r="A379" t="str">
            <v>DR004414</v>
          </cell>
          <cell r="B379" t="str">
            <v>DR20150053A</v>
          </cell>
          <cell r="C379" t="str">
            <v xml:space="preserve">Poco de visita para coletor de esgoto sanitario, aneis de concreto pre-moldado, de 1m de profundidade, conforme especificacoes da CEDAE, inclusive fornecimento de degraus de ferro fundido; exclusive tampao de ferro fundido.</v>
          </cell>
          <cell r="D379" t="str">
            <v>un</v>
          </cell>
          <cell r="E379">
            <v>133.02000000000001</v>
          </cell>
        </row>
        <row r="380">
          <cell r="A380" t="str">
            <v>DR004415</v>
          </cell>
          <cell r="B380" t="str">
            <v>DR20150056A</v>
          </cell>
          <cell r="C380" t="str">
            <v xml:space="preserve">Poco de visita para coletor de esgoto sanitario, aneis de concreto pre-moldado, conforme especificacoes da CEDAE, inclusive degraus de ferro fundido; exclusive tampao de ferro fundido com profundidade de 1,05m.</v>
          </cell>
          <cell r="D380" t="str">
            <v>un</v>
          </cell>
          <cell r="E380">
            <v>425.43</v>
          </cell>
        </row>
        <row r="381">
          <cell r="A381" t="str">
            <v>DR004416</v>
          </cell>
          <cell r="B381" t="str">
            <v>DR20150059A</v>
          </cell>
          <cell r="C381" t="str">
            <v xml:space="preserve">Poco de visita para coletor de esgoto sanitario, aneis de concreto pre-moldado, conforme especificacoes da CEDAE, inclusive degraus de ferro fundido; exclusive tampao de ferro fundido com profundidade de 1,20m.</v>
          </cell>
          <cell r="D381" t="str">
            <v>un</v>
          </cell>
          <cell r="E381">
            <v>459.11</v>
          </cell>
        </row>
        <row r="382">
          <cell r="A382" t="str">
            <v>DR004417</v>
          </cell>
          <cell r="B382" t="str">
            <v>DR20150062B</v>
          </cell>
          <cell r="C382" t="str">
            <v xml:space="preserve">Poco de visita para coletor de esgoto sanitario, aneis de concreto pre-moldado, conforme especificacoes da CEDAE, inclusive degraus de ferro fundido; exclusive tampao de ferro fundido com profundidade de 1,40m.</v>
          </cell>
          <cell r="D382" t="str">
            <v>un</v>
          </cell>
          <cell r="E382">
            <v>395.52</v>
          </cell>
        </row>
        <row r="383">
          <cell r="A383" t="str">
            <v>DR004418</v>
          </cell>
          <cell r="B383" t="str">
            <v>DR20150065A</v>
          </cell>
          <cell r="C383" t="str">
            <v xml:space="preserve">Poco de visita para coletor de esgoto sanitario, aneis de concreto pre-moldado, conforme especificacoes da CEDAE, inclusive degraus de ferro fundido; exclusive tampao de ferro fundido com profundidade de 1,50m.</v>
          </cell>
          <cell r="D383" t="str">
            <v>un</v>
          </cell>
          <cell r="E383">
            <v>539.15</v>
          </cell>
        </row>
        <row r="384">
          <cell r="A384" t="str">
            <v>DR004419</v>
          </cell>
          <cell r="B384" t="str">
            <v>DR20150068A</v>
          </cell>
          <cell r="C384" t="str">
            <v xml:space="preserve">Poco de visita para coletor de esgoto sanitario, aneis de concreto pre-moldado, conforme especificacoes da CEDAE, inclusive degraus de ferro fundido; exclusive tampao de ferro fundido com profundidade de 1,60m.</v>
          </cell>
          <cell r="D384" t="str">
            <v>un</v>
          </cell>
          <cell r="E384">
            <v>542.27</v>
          </cell>
        </row>
        <row r="385">
          <cell r="A385" t="str">
            <v>DR004420</v>
          </cell>
          <cell r="B385" t="str">
            <v>DR20150071A</v>
          </cell>
          <cell r="C385" t="str">
            <v xml:space="preserve">Poco de visita para coletor de esgoto sanitario, aneis de concreto pre-moldado, conforme especificacoes da CEDAE, inclusive degraus de ferro fundido; exclusive tampao de ferro fundido com profundidade de 1,70m.</v>
          </cell>
          <cell r="D385" t="str">
            <v>un</v>
          </cell>
          <cell r="E385">
            <v>460.16</v>
          </cell>
        </row>
        <row r="386">
          <cell r="A386" t="str">
            <v>DR004421</v>
          </cell>
          <cell r="B386" t="str">
            <v>DR20150074A</v>
          </cell>
          <cell r="C386" t="str">
            <v xml:space="preserve">Poco de visita para coletor de esgoto sanitario, aneis de concreto pre-moldado, conforme especificacoes da CEDAE, inclusive degraus de ferro fundido; exclusive tampao de ferro fundido com profundidade de 2m.</v>
          </cell>
          <cell r="D386" t="str">
            <v>un</v>
          </cell>
          <cell r="E386">
            <v>607.61</v>
          </cell>
        </row>
        <row r="387">
          <cell r="A387" t="str">
            <v>DR004422</v>
          </cell>
          <cell r="B387" t="str">
            <v>DR20150077A</v>
          </cell>
          <cell r="C387" t="str">
            <v xml:space="preserve">Poco de visita para coletor de esgoto sanitario, aneis de concreto pre-moldado, conforme especificacoes da CEDAE, inclusive degraus de ferro fundido; exclusive tampao de ferro fundido com profundidade de 2,30m.</v>
          </cell>
          <cell r="D387" t="str">
            <v>un</v>
          </cell>
          <cell r="E387">
            <v>649.09</v>
          </cell>
        </row>
        <row r="388">
          <cell r="A388" t="str">
            <v>DR008024</v>
          </cell>
          <cell r="B388" t="str">
            <v>DR20150080A</v>
          </cell>
          <cell r="C388" t="str">
            <v xml:space="preserve">Poco de visita para coletor de esgoto sanitario, aneis de concreto pre-moldado, conforme especificacoes da CEDAE, inclusive degraus de ferro fundido; exclusive tampao de ferro fundido com profundidade de 2,60m.</v>
          </cell>
          <cell r="D388" t="str">
            <v>un</v>
          </cell>
          <cell r="E388">
            <v>714.59</v>
          </cell>
        </row>
        <row r="389">
          <cell r="A389" t="str">
            <v>DR008025</v>
          </cell>
          <cell r="B389" t="str">
            <v>DR20150083A</v>
          </cell>
          <cell r="C389" t="str">
            <v xml:space="preserve">Poco de visita para coletor de esgoto sanitario, aneis de concreto pre-moldado, conforme especificacoes da CEDAE, inclusive degraus de ferro fundido; exclusive tampao de ferro fundido com profundidade de 3,20m.</v>
          </cell>
          <cell r="D389" t="str">
            <v>un</v>
          </cell>
          <cell r="E389">
            <v>813.73</v>
          </cell>
        </row>
        <row r="390">
          <cell r="A390" t="str">
            <v>DR008026</v>
          </cell>
          <cell r="B390" t="str">
            <v>DR20150086A</v>
          </cell>
          <cell r="C390" t="str">
            <v xml:space="preserve">Poco de visita para coletor de esgoto sanitario, aneis de concreto pre-moldado, conforme especificacoes da CEDAE, inclusive degraus de ferro fundido; exclusive tampao de ferro fundido com profundidade de 3,50m.</v>
          </cell>
          <cell r="D390" t="str">
            <v>un</v>
          </cell>
          <cell r="E390">
            <v>881.94</v>
          </cell>
        </row>
        <row r="391">
          <cell r="A391" t="str">
            <v>DR008027</v>
          </cell>
          <cell r="B391" t="str">
            <v>DR20150089A</v>
          </cell>
          <cell r="C391" t="str">
            <v xml:space="preserve">Poco de visita para coletor de esgoto sanitario, aneis de concreto pre-moldado, conforme especificacoes da CEDAE, inclusive degraus de ferro fundido; exclusive tampao de ferro fundido com profundidade de 3,80m.</v>
          </cell>
          <cell r="D391" t="str">
            <v>un</v>
          </cell>
          <cell r="E391">
            <v>936.72</v>
          </cell>
        </row>
        <row r="392">
          <cell r="A392" t="str">
            <v>DR008028</v>
          </cell>
          <cell r="B392" t="str">
            <v>DR20150092A</v>
          </cell>
          <cell r="C392" t="str">
            <v xml:space="preserve">Poco de visita para coletor de esgoto sanitario, aneis de concreto pre-moldado, conforme especificacoes da CEDAE, inclusive degraus de ferro fundido; exclusive tampao de ferro fundido com profundidade de 4,10m.</v>
          </cell>
          <cell r="D392" t="str">
            <v>un</v>
          </cell>
          <cell r="E392">
            <v>1004.81</v>
          </cell>
        </row>
        <row r="393">
          <cell r="A393" t="str">
            <v>DR008029</v>
          </cell>
          <cell r="B393" t="str">
            <v>DR20150095A</v>
          </cell>
          <cell r="C393" t="str">
            <v xml:space="preserve">Poco de visita para coletor de esgoto sanitario, aneis de concreto pre-moldado, conforme especificacoes da CEDAE, inclusive degraus de ferro fundido; exclusive tampao de ferro fundido com profundidade de 4,40m.</v>
          </cell>
          <cell r="D393" t="str">
            <v>un</v>
          </cell>
          <cell r="E393">
            <v>1051.23</v>
          </cell>
        </row>
        <row r="394">
          <cell r="A394" t="str">
            <v>DR008030</v>
          </cell>
          <cell r="B394" t="str">
            <v>DR20150098A</v>
          </cell>
          <cell r="C394" t="str">
            <v xml:space="preserve">Poco de visita para coletor de esgoto sanitario, aneis de concreto pre-moldado, conforme especificacoes da CEDAE, inclusive degraus de ferro fundido; exclusive tampao de ferro fundido com profundidade de 4,70m.</v>
          </cell>
          <cell r="D394" t="str">
            <v>un</v>
          </cell>
          <cell r="E394">
            <v>1112.77</v>
          </cell>
        </row>
        <row r="395">
          <cell r="A395" t="str">
            <v>DR008031</v>
          </cell>
          <cell r="B395" t="str">
            <v>DR20150101A</v>
          </cell>
          <cell r="C395" t="str">
            <v xml:space="preserve">Poco de visita para coletor de esgoto sanitario, aneis de concreto pre-moldado, conforme especificacoes da CEDAE, inclusive degraus de ferro fundido; exclusive tampao de ferro fundido com profundidade de 5m.</v>
          </cell>
          <cell r="D395" t="str">
            <v>un</v>
          </cell>
          <cell r="E395">
            <v>1174.19</v>
          </cell>
        </row>
        <row r="396">
          <cell r="A396" t="str">
            <v>DR007823</v>
          </cell>
          <cell r="B396" t="str">
            <v>DR20150150/</v>
          </cell>
          <cell r="C396" t="str">
            <v xml:space="preserve">Poco de visita para coletor de esgoto sanitario em aneis de concreto pre-moldado de 1,32m de profundidade, conforme especificacoes da CEDAE, inclusive fornecimento de tampao completo de ferro fundido de 0,60m de diametro, degraus de ferro fundido, rejunta</v>
          </cell>
          <cell r="D396" t="str">
            <v>un</v>
          </cell>
          <cell r="E396">
            <v>290.64999999999998</v>
          </cell>
        </row>
        <row r="397">
          <cell r="A397" t="str">
            <v>DR007682</v>
          </cell>
          <cell r="B397" t="str">
            <v>DR20150200A</v>
          </cell>
          <cell r="C397" t="str">
            <v xml:space="preserve">Fornecimento e assentamento de anel de concreto armado pre-moldado para pocos de visita de esgotos sanitarios, segundo especificacoes da CEDAE, medindo (0,60x0,15x0,05)m, com argamassa de cimento e areia no traco 1:4, inclusive degraus de ferro fundido; e</v>
          </cell>
          <cell r="D397" t="str">
            <v>un</v>
          </cell>
          <cell r="E397">
            <v>20.45</v>
          </cell>
        </row>
        <row r="398">
          <cell r="A398" t="str">
            <v>DR007683</v>
          </cell>
          <cell r="B398" t="str">
            <v>DR20150203A</v>
          </cell>
          <cell r="C398" t="str">
            <v xml:space="preserve">Fornecimento e assentamento de anel de concreto armado pre-moldado para pocos de visita de esgotos sanitarios, segundo especificacoes da CEDAE, medindo (0,60x0,30x0,05)m, com argamassa de cimento e areia no traco 1:4, inclusive degraus de ferro fundido; e</v>
          </cell>
          <cell r="D398" t="str">
            <v>un</v>
          </cell>
          <cell r="E398">
            <v>33.54</v>
          </cell>
        </row>
        <row r="399">
          <cell r="A399" t="str">
            <v>DR007684</v>
          </cell>
          <cell r="B399" t="str">
            <v>DR20150209A</v>
          </cell>
          <cell r="C399" t="str">
            <v xml:space="preserve">Fornecimento e assentamento de anel de concreto armado pre-moldado para pocos de visita de esgotos sanitarios, segundo especificacoes da CEDAE, medindo (0,60x0,075x0,05)m, com argamassa de cimento e areia no traco 1:4, inclusive degraus de ferro fundido; </v>
          </cell>
          <cell r="D399" t="str">
            <v>un</v>
          </cell>
          <cell r="E399">
            <v>14.74</v>
          </cell>
        </row>
        <row r="400">
          <cell r="A400" t="str">
            <v>DR017796</v>
          </cell>
          <cell r="B400" t="str">
            <v>DR30050050/</v>
          </cell>
          <cell r="C400" t="str">
            <v xml:space="preserve">Caixa de passagem de alvenaria de tijolo macico (5,5x9,5x19,5)cm, em paredes de meia vez (0,10m), de (0,40x0,40x0,60)m, cem tampa em concreto armado, utilizando argamassa de cimento e areia no traco 1:4 em volume, com fundo em concreto simples provido de </v>
          </cell>
          <cell r="D400" t="str">
            <v>un</v>
          </cell>
          <cell r="E400">
            <v>92.35</v>
          </cell>
        </row>
        <row r="401">
          <cell r="A401" t="str">
            <v>DR017797</v>
          </cell>
          <cell r="B401" t="str">
            <v>DR30050100/</v>
          </cell>
          <cell r="C401" t="str">
            <v xml:space="preserve">Caixa de passagem de alvenaria de bloco de concreto prensado (15x20x40)cm, com vazios preenchidos de concreto simples para camadas preparatorias (180kg de cimento/m3), em paredes de meia vez (0,15m), de (0,60x0,60x0,80)m, sem tampa utilizando argamassa de</v>
          </cell>
          <cell r="D401" t="str">
            <v>un</v>
          </cell>
          <cell r="E401">
            <v>170.75</v>
          </cell>
        </row>
        <row r="402">
          <cell r="A402" t="str">
            <v>DR000358</v>
          </cell>
          <cell r="B402" t="str">
            <v>DR30100050/</v>
          </cell>
          <cell r="C402" t="str">
            <v xml:space="preserve">Caixa para registro, de alvenaria de tijolo macico (7x10x20)cm, em paredes de meia vez (0,10m), de (0,28x0,28x0,50)m, com tampa de concreto com 0,10m de espessura minima, utilizando argamassa de cimento e areia, no traco 1:4.</v>
          </cell>
          <cell r="D402" t="str">
            <v>un</v>
          </cell>
          <cell r="E402">
            <v>84.45</v>
          </cell>
        </row>
        <row r="403">
          <cell r="A403" t="str">
            <v>DR004413</v>
          </cell>
          <cell r="B403" t="str">
            <v>DR30100053/</v>
          </cell>
          <cell r="C403" t="str">
            <v xml:space="preserve">Caixa para registro, de alvenaria de tijolo macico (7x10x20)cm, em paredes de meia vez (0,10m), de (0,30x0,30x0,50)m, com tampa de concreto com 0,10m de espessura minima, utilizando argamassa de cimento e areia no traco 1:4 em volume, sendo as paredes rev</v>
          </cell>
          <cell r="D403" t="str">
            <v>un</v>
          </cell>
          <cell r="E403">
            <v>89.1</v>
          </cell>
        </row>
        <row r="404">
          <cell r="A404" t="str">
            <v>DR004409</v>
          </cell>
          <cell r="B404" t="str">
            <v>DR30100056/</v>
          </cell>
          <cell r="C404" t="str">
            <v xml:space="preserve">Caixa para registro, de alvenaria de tijolo macico (7x10x20)cm, em paredes de meia vez (0,10m), de (0,50x0,50x0,70)m, com tampa de concreto com 0,10m de espessura minima, utilizando argamassa de cimento e areia no traco 1:4 em volume, sendo as paredes rev</v>
          </cell>
          <cell r="D404" t="str">
            <v>un</v>
          </cell>
          <cell r="E404">
            <v>186.72</v>
          </cell>
        </row>
        <row r="405">
          <cell r="A405" t="str">
            <v>DR004411</v>
          </cell>
          <cell r="B405" t="str">
            <v>DR30100059/</v>
          </cell>
          <cell r="C405" t="str">
            <v xml:space="preserve">Caixa para registro, de alvenaria de tijolo macico (7x10x20)cm, em paredes de meia vez (0,10m), de (0,40x0,40x0,50)m, com tampa de concreto com 0,10m de espessura minima, utilizando argamassa de cimento e areia no traco 1:4 em volume, sendo as paredes rev</v>
          </cell>
          <cell r="D405" t="str">
            <v>un</v>
          </cell>
          <cell r="E405">
            <v>111.48</v>
          </cell>
        </row>
        <row r="406">
          <cell r="A406" t="str">
            <v>DR005016</v>
          </cell>
          <cell r="B406" t="str">
            <v>DR30100100/</v>
          </cell>
          <cell r="C406" t="str">
            <v xml:space="preserve">Caixa de concreto pre-moldado, medindo (30x30x20)cm com tampao para registro de incendio de (30x40)cm.  Fornecimento.</v>
          </cell>
          <cell r="D406" t="str">
            <v>un</v>
          </cell>
          <cell r="E406">
            <v>50.95</v>
          </cell>
        </row>
        <row r="407">
          <cell r="A407" t="str">
            <v>DR007271</v>
          </cell>
          <cell r="B407" t="str">
            <v>DR30150050/</v>
          </cell>
          <cell r="C407" t="str">
            <v xml:space="preserve">Caixa de ralo, de alvenaria de tijolo macico (7x10x20)cm em paredes de uma vez (0,20m), de (0,40x1x1)m, utilizando argamassa de cimento e areia no traco 1:4 em volume, sendo as paredes revestidas internamente com a mesma argamassa, com base de 0,20m de co</v>
          </cell>
          <cell r="D407" t="str">
            <v>un</v>
          </cell>
          <cell r="E407">
            <v>534.29</v>
          </cell>
        </row>
        <row r="408">
          <cell r="A408" t="str">
            <v>DR000359</v>
          </cell>
          <cell r="B408" t="str">
            <v>DR30150053/</v>
          </cell>
          <cell r="C408" t="str">
            <v xml:space="preserve">Caixa de ralo, de alvenaria de tijolo macico (7x10x20)cm, em paredes de uma vez (0,20m), de (0,90x1,20x1,50) (medidas externas), utilizando argamassa de cimento e areia no traco 1:4 em volume, sendo as paredes revestidas internamente com a mesma argamassa</v>
          </cell>
          <cell r="D408" t="str">
            <v>un</v>
          </cell>
          <cell r="E408">
            <v>652.88</v>
          </cell>
        </row>
        <row r="409">
          <cell r="A409" t="str">
            <v>DR017801</v>
          </cell>
          <cell r="B409" t="str">
            <v>DR30150100/</v>
          </cell>
          <cell r="C409" t="str">
            <v xml:space="preserve">Caixa de ralo, de blocos de concreto prensado (15x20x40)cm, com vazios preenchidos de concreto simples para camadas preparatorias (180Kg de cimento/m3),  em paredes de 1/2 vez (0,15m), de (0,30x0,90x0,90)m, para aguas pluviais, utilizando argamassa de cim</v>
          </cell>
          <cell r="D409" t="str">
            <v>un</v>
          </cell>
          <cell r="E409">
            <v>392.45</v>
          </cell>
        </row>
        <row r="410">
          <cell r="A410" t="str">
            <v>DR017798</v>
          </cell>
          <cell r="B410" t="str">
            <v>DR30150103/</v>
          </cell>
          <cell r="C410" t="str">
            <v xml:space="preserve">Caixa de ralo, de blocos de concreto prensado (15x20x40)cm, com vazios preenchidos de concreto simples para camadas preparatorias (180kg de cimento/m3), em paredes de meia vez (0,15m), de (0,30x0,90x0,90)m, para aguas pluviais, utilizando argamassa de cim</v>
          </cell>
          <cell r="D410" t="str">
            <v>un</v>
          </cell>
          <cell r="E410">
            <v>559.58000000000004</v>
          </cell>
        </row>
        <row r="411">
          <cell r="A411" t="str">
            <v>DR007272</v>
          </cell>
          <cell r="B411" t="str">
            <v>DR30200050/</v>
          </cell>
          <cell r="C411" t="str">
            <v xml:space="preserve">Caixa de inspecao para coletor de esgoto sanitario em aneis de concreto pre-moldado de 0,70m de profundidade, conforme especificacoes da CEDAE, inclusive fornecimento de tampao completo de ferro fundido de 0,60m de diametro, degraus de ferro fundido, reju</v>
          </cell>
          <cell r="D411" t="str">
            <v>un</v>
          </cell>
          <cell r="E411">
            <v>243.6</v>
          </cell>
        </row>
        <row r="412">
          <cell r="A412" t="str">
            <v>DR007269</v>
          </cell>
          <cell r="B412" t="str">
            <v>DR30200053/</v>
          </cell>
          <cell r="C412" t="str">
            <v xml:space="preserve">Caixa de inspecao para coletor de esgoto sanitario em aneis de concreto pre-moldado de 0,75m de profundidade, conforme especificacoes da CEDAE, inclusive fornecimento de tampao completo de ferro fundido de 0,60m de diametro, degraus de ferro fundido, reju</v>
          </cell>
          <cell r="D412" t="str">
            <v>un</v>
          </cell>
          <cell r="E412">
            <v>245.36</v>
          </cell>
        </row>
        <row r="413">
          <cell r="A413" t="str">
            <v>DR007293</v>
          </cell>
          <cell r="B413" t="str">
            <v>DR30200056/</v>
          </cell>
          <cell r="C413" t="str">
            <v xml:space="preserve">Caixa de inspecao para coletor de esgoto sanitario em aneis de concreto pre-moldado de 0,95m de profundidade, conforme especificacoes da CEDAE, inclusive fornecimento de tampao completo de ferro fundido de 0,60m de diametro, degraus de ferro fundido, reju</v>
          </cell>
          <cell r="D413" t="str">
            <v>un</v>
          </cell>
          <cell r="E413">
            <v>266.88</v>
          </cell>
        </row>
        <row r="414">
          <cell r="A414" t="str">
            <v>DR007292</v>
          </cell>
          <cell r="B414" t="str">
            <v>DR30200059/</v>
          </cell>
          <cell r="C414" t="str">
            <v xml:space="preserve">Caixa de inspecao para coletor de esgoto sanitario em aneis de concreto pre-moldado de 1m de profundidade, conforme especificacoes da CEDAE, inclusive fornecimento de tampao completo de ferro fundido de 0,60m de diametro, degraus de ferro fundido, rejunta</v>
          </cell>
          <cell r="D414" t="str">
            <v>un</v>
          </cell>
          <cell r="E414" t="e">
            <v>#N/A</v>
          </cell>
        </row>
        <row r="415">
          <cell r="A415" t="str">
            <v>DR003874</v>
          </cell>
          <cell r="B415" t="str">
            <v>DR35050050/</v>
          </cell>
          <cell r="C415" t="str">
            <v xml:space="preserve">Tampao de ferro fundido articulado, de 30cm de diametro, padrao RIOLUZ/CET-RIO, assentado com argamassa de cimento e areia no traco 1:4 em volume.  Fornecimento e assentamento.</v>
          </cell>
          <cell r="D415" t="str">
            <v>un</v>
          </cell>
          <cell r="E415">
            <v>39.869999999999997</v>
          </cell>
        </row>
        <row r="416">
          <cell r="A416" t="str">
            <v>DR000368</v>
          </cell>
          <cell r="B416" t="str">
            <v>DR35050053/</v>
          </cell>
          <cell r="C416" t="str">
            <v xml:space="preserve">Tampao de ferro fundido, articulado, de 0,60m de diametro, padrao RIOLUZ, tipo leve, assentado com argamassa de cimento e areia no traco 1:4 em volume.  Fornecimento e colocacao.</v>
          </cell>
          <cell r="D416" t="str">
            <v>un</v>
          </cell>
          <cell r="E416">
            <v>214.29</v>
          </cell>
        </row>
        <row r="417">
          <cell r="A417" t="str">
            <v>DR000369</v>
          </cell>
          <cell r="B417" t="str">
            <v>DR35050056/</v>
          </cell>
          <cell r="C417" t="str">
            <v xml:space="preserve">Tampao de ferro fundido, articulado, de 0,60m de diametro, padrao RIOLUZ, tipo pesado, assentado com argamassa de cimento e areia no traco 1:4 em volume.  Fornecimento e colocacao.</v>
          </cell>
          <cell r="D417" t="str">
            <v>un</v>
          </cell>
          <cell r="E417">
            <v>291.89</v>
          </cell>
        </row>
        <row r="418">
          <cell r="A418" t="str">
            <v>DR005195</v>
          </cell>
          <cell r="B418" t="str">
            <v>DR35050100/</v>
          </cell>
          <cell r="C418" t="str">
            <v xml:space="preserve">Tampao de ferro fundido completo, para caixa de inspecao ou semelhante, com 25Kg, assentado com argamassa de cimento e areia no traco 1:4 em volume.  Fornecimento e colocacao.</v>
          </cell>
          <cell r="D418" t="str">
            <v>un</v>
          </cell>
          <cell r="E418">
            <v>66.430000000000007</v>
          </cell>
        </row>
        <row r="419">
          <cell r="A419" t="str">
            <v>DR002188</v>
          </cell>
          <cell r="B419" t="str">
            <v>DR35050150/</v>
          </cell>
          <cell r="C419" t="str">
            <v xml:space="preserve">Tampao de ferro fundido completo, de 0,40m a 0,60m de diametro, com 125Kg, para caixa de registro, assentamento com argamassa de cimento e areia no traco 1:3 em volume.  Fornecimento e assentamento.</v>
          </cell>
          <cell r="D419" t="str">
            <v>un</v>
          </cell>
          <cell r="E419">
            <v>131.35</v>
          </cell>
        </row>
        <row r="420">
          <cell r="A420" t="str">
            <v>DR000364</v>
          </cell>
          <cell r="B420" t="str">
            <v>DR35050200/</v>
          </cell>
          <cell r="C420" t="str">
            <v xml:space="preserve">Tampao de ferro fundido completo, tipo medio, com 125Kg, para  poco de visita de esgoto sanitario, assentado com argamassa de cimento e areia no traco 1:4 em volume.  Fornecimento e colocacao.</v>
          </cell>
          <cell r="D420" t="str">
            <v>un</v>
          </cell>
          <cell r="E420">
            <v>136.18</v>
          </cell>
        </row>
        <row r="421">
          <cell r="A421" t="str">
            <v>DR000367</v>
          </cell>
          <cell r="B421" t="str">
            <v>DR35050250/</v>
          </cell>
          <cell r="C421" t="str">
            <v xml:space="preserve">Tampao de ferro fundido completo, articulado, pesado, de 0,60m de diametro, tipo avenida, assentado com argamassa de cimento e areia no traco 1:4 em volume.  Fornecimento e colocacao.</v>
          </cell>
          <cell r="D421" t="str">
            <v>un</v>
          </cell>
          <cell r="E421">
            <v>207.62</v>
          </cell>
        </row>
        <row r="422">
          <cell r="A422" t="str">
            <v>DR000363</v>
          </cell>
          <cell r="B422" t="str">
            <v>DR35050253/</v>
          </cell>
          <cell r="C422" t="str">
            <v xml:space="preserve">Tampao de ferro fundido completo, de 0,60m de diametro, com 175Kg, para chamines de caixa de areia ou poco de visita, assentamento com argamassa de cimento e areia no traco 1:4 em volume.  Fornecimento e colocacao.</v>
          </cell>
          <cell r="D422" t="str">
            <v>un</v>
          </cell>
          <cell r="E422">
            <v>155.79</v>
          </cell>
        </row>
        <row r="423">
          <cell r="A423" t="str">
            <v>EQ007990</v>
          </cell>
          <cell r="B423" t="str">
            <v>EQ05050615A</v>
          </cell>
          <cell r="C423" t="str">
            <v xml:space="preserve">Caminhao tanque, capacidade de 10.000l, com motorista, material de operacao e material de manutencao, com as seguintes especificacoes minimas: motor diesel de 142CV, bomba d'agua e mangote com 50m de extensao.  Custo horario produtivo.</v>
          </cell>
          <cell r="D423" t="str">
            <v>h</v>
          </cell>
          <cell r="E423">
            <v>49.18</v>
          </cell>
        </row>
        <row r="424">
          <cell r="A424" t="str">
            <v>EQ007992</v>
          </cell>
          <cell r="B424" t="str">
            <v>EQ05050618/</v>
          </cell>
          <cell r="C424" t="str">
            <v xml:space="preserve">Caminhao tanque, capacidade de 10.000l, com motorista e material de operacao, com as seguintes especificacoes minimas: motor diesel de 142CV, bomba d'agua e mangote com 50m de extensao.  Custo horario improdutivo (motor funcionando).</v>
          </cell>
          <cell r="D424" t="str">
            <v>h</v>
          </cell>
          <cell r="E424">
            <v>23.44</v>
          </cell>
        </row>
        <row r="425">
          <cell r="A425" t="str">
            <v>EQ007993</v>
          </cell>
          <cell r="B425" t="str">
            <v>EQ05050621/</v>
          </cell>
          <cell r="C425" t="str">
            <v xml:space="preserve">Caminhao tanque, capacidade de 10.000l, com motorista, com as seguintes especificacoes minimas: motor diesel de 142CV, bomba d'agua e mangote com 50m de extensao.  Custo horario improdutivo (motor desligado).</v>
          </cell>
          <cell r="D425" t="str">
            <v>h</v>
          </cell>
          <cell r="E425">
            <v>10.92</v>
          </cell>
        </row>
        <row r="426">
          <cell r="A426" t="str">
            <v>EQ001291</v>
          </cell>
          <cell r="B426" t="str">
            <v>EQ05050650/</v>
          </cell>
          <cell r="C426" t="str">
            <v xml:space="preserve">Elevador para transporte de concreto, exclusive operador, com as seguintes especificacoes minimas: guincho com motor trifasico de 10HP, chave de reversao manual, motofreio e dispositivo de anti queda livre, 16m de torre desmontavel estaiada, cacamba autom</v>
          </cell>
          <cell r="D426" t="str">
            <v>h</v>
          </cell>
          <cell r="E426">
            <v>5.05</v>
          </cell>
        </row>
        <row r="427">
          <cell r="A427" t="str">
            <v>EQ001293</v>
          </cell>
          <cell r="B427" t="str">
            <v>EQ05050653/</v>
          </cell>
          <cell r="C427" t="str">
            <v xml:space="preserve">Elevador para transporte de concreto, exclusive operador, com as seguintes especificacoes minimas: guincho com motor trifasico de 10HP, chave de reversao manual, motofreio e dispositivo de anti queda livre, 16m de torre desmontavel estaiada, cacamba autom</v>
          </cell>
          <cell r="D427" t="str">
            <v>h</v>
          </cell>
          <cell r="E427">
            <v>2.11</v>
          </cell>
        </row>
        <row r="428">
          <cell r="A428" t="str">
            <v>EQ017870</v>
          </cell>
          <cell r="B428" t="str">
            <v>EQ05050700A</v>
          </cell>
          <cell r="C428" t="str">
            <v xml:space="preserve">Guindaste sobre rodas, capacidade de 10t, com operador e um  auxiliar, material de operacao e material de manutencao com as seguintes especificacoes minimas: motor diesel de 124CV, lanca telescopica retraida com 7,0m e extendida com 11,0m, raio de giro de</v>
          </cell>
          <cell r="D428" t="str">
            <v>h</v>
          </cell>
          <cell r="E428">
            <v>73.23</v>
          </cell>
        </row>
        <row r="429">
          <cell r="A429" t="str">
            <v>EQ017872</v>
          </cell>
          <cell r="B429" t="str">
            <v>EQ05050703/</v>
          </cell>
          <cell r="C429" t="str">
            <v xml:space="preserve">Guindaste sobre rodas, capacidade de 10t, com operador e um  auxiliar, material de operacao, com as seguintes especificacoes minimas: motor diesel de 124CV, lanca telescopica retraida com 7,0m e extendida com 11,0m, raio de giro de 5,60m, acionamento hidr</v>
          </cell>
          <cell r="D429" t="str">
            <v>h</v>
          </cell>
          <cell r="E429">
            <v>39.42</v>
          </cell>
        </row>
        <row r="430">
          <cell r="A430" t="str">
            <v>EQ017871</v>
          </cell>
          <cell r="B430" t="str">
            <v>EQ05050706/</v>
          </cell>
          <cell r="C430" t="str">
            <v xml:space="preserve">Guindaste sobre rodas, capacidade de 10t, com operador e um  auxiliar, com as seguintes especificacoes minimas: motor diesel de 124CV, lanca telescopica retraida com 7,0m e extendida com 11,0m, raio de giro de 5,60m, acionamento hidraulico.  Custo horario</v>
          </cell>
          <cell r="D430" t="str">
            <v>h</v>
          </cell>
          <cell r="E430">
            <v>28.75</v>
          </cell>
        </row>
        <row r="431">
          <cell r="A431" t="str">
            <v>EQ017874</v>
          </cell>
          <cell r="B431" t="str">
            <v>EQ05050715A</v>
          </cell>
          <cell r="C431" t="str">
            <v xml:space="preserve">Guindaste sobre rodas, capacidade de 15t, com operador e um  auxiliar, material de operacao e material de manutencao com as seguintes especificacoes minimas: motor diesel de 121CV, lanca telescopica retraida com 7,60m e extendida com 18,30m, raio de giro </v>
          </cell>
          <cell r="D431" t="str">
            <v>h</v>
          </cell>
          <cell r="E431">
            <v>131.86000000000001</v>
          </cell>
        </row>
        <row r="432">
          <cell r="A432" t="str">
            <v>EQ017875</v>
          </cell>
          <cell r="B432" t="str">
            <v>EQ05050718/</v>
          </cell>
          <cell r="C432" t="str">
            <v xml:space="preserve">Guindaste sobre rodas, capacidade de 15t, com operador e um  auxiliar, material de operacao,  com as seguintes especificacoes minimas: motor diesel de 121CV, lanca telescopica retraida com 7,60m e extendida com 18,30m, raio de giro de 4,65m, acionamento h</v>
          </cell>
          <cell r="D432" t="str">
            <v>h</v>
          </cell>
          <cell r="E432">
            <v>69.069999999999993</v>
          </cell>
        </row>
        <row r="433">
          <cell r="A433" t="str">
            <v>EQ017876</v>
          </cell>
          <cell r="B433" t="str">
            <v>EQ05050721/</v>
          </cell>
          <cell r="C433" t="str">
            <v xml:space="preserve">Guindaste sobre rodas, capacidade de 15t, com operador e um  auxiliar, com as seguintes especificacoes minimas: motor diesel de 121CV, lanca telescopica retraida com 7,60m e extendida com 18,30m, raio de giro de 4,65m, acionamento hidraulico.  Custo horar</v>
          </cell>
          <cell r="D433" t="str">
            <v>h</v>
          </cell>
          <cell r="E433">
            <v>58.4</v>
          </cell>
        </row>
        <row r="434">
          <cell r="A434" t="str">
            <v>EQ017877</v>
          </cell>
          <cell r="B434" t="str">
            <v>EQ05050730A</v>
          </cell>
          <cell r="C434" t="str">
            <v xml:space="preserve">Guindaste sobre rodas, inclusive este, capacidade de 30t, com operador, operador auxiliar e um ajudante, material de operacao e material de manutencao com as seguintes especificacoes minimas: motor diesel de 220CV, lanca telescopica retraida com 10,50m e </v>
          </cell>
          <cell r="D434" t="str">
            <v>h</v>
          </cell>
          <cell r="E434">
            <v>150.03</v>
          </cell>
        </row>
        <row r="435">
          <cell r="A435" t="str">
            <v>EQ017878</v>
          </cell>
          <cell r="B435" t="str">
            <v>EQ05050733/</v>
          </cell>
          <cell r="C435" t="str">
            <v xml:space="preserve">Guindaste sobre rodas,  inclusive este, capacidade de 30t, com operador e operador auxiliar, material de operacao, com as seguintes especificacoes minimas: motor diesel de 220CV, lanca telescopica retraida com 10,50m e extendida com 31,50m, angulo maximo </v>
          </cell>
          <cell r="D435" t="str">
            <v>h</v>
          </cell>
          <cell r="E435">
            <v>64.39</v>
          </cell>
        </row>
        <row r="436">
          <cell r="A436" t="str">
            <v>EQ017879</v>
          </cell>
          <cell r="B436" t="str">
            <v>EQ05050736/</v>
          </cell>
          <cell r="C436" t="str">
            <v xml:space="preserve">Guindaste sobre rodas,  inclusive este, capacidade de 30t, com operador e operador auxiliar, com as seguintes especificacoes minimas: motor diesel de 220CV, lanca telescopica retraida com 10,50m e extendida com 31,50m, angulo maximo de lanca de 82o, acion</v>
          </cell>
          <cell r="D436" t="str">
            <v>h</v>
          </cell>
          <cell r="E436">
            <v>53.72</v>
          </cell>
        </row>
        <row r="437">
          <cell r="A437" t="str">
            <v>EQ001299</v>
          </cell>
          <cell r="B437" t="str">
            <v>EQ05050750/</v>
          </cell>
          <cell r="C437" t="str">
            <v xml:space="preserve">Guindauto sobre chassis, capacidade de 3,5t, exclusive operador, inclusive 2 ajudantes, com material de operacao e de manutencao, com as seguintes especificacoes minimas: Lanca com alcance de ate 5,9m, angulo de giro de 180o.  Custo horario produtivo.</v>
          </cell>
          <cell r="D437" t="str">
            <v>h</v>
          </cell>
          <cell r="E437">
            <v>15.11</v>
          </cell>
        </row>
        <row r="438">
          <cell r="A438" t="str">
            <v>EQ001300</v>
          </cell>
          <cell r="B438" t="str">
            <v>EQ05050756/</v>
          </cell>
          <cell r="C438" t="str">
            <v xml:space="preserve">Guindauto sobre chassis, capacidade de 3,5t, exclusive operador, inclusive 2 ajudantes, com as seguintes especificacoes minimas: Lanca com alcance de ate 5,9m, angulo de giro de 180o.  Custo horario improdutivo (motor desligado).</v>
          </cell>
          <cell r="D438" t="str">
            <v>h</v>
          </cell>
          <cell r="E438">
            <v>13.33</v>
          </cell>
        </row>
        <row r="439">
          <cell r="A439" t="str">
            <v>EQ001288</v>
          </cell>
          <cell r="B439" t="str">
            <v>EQ05050800A</v>
          </cell>
          <cell r="C439" t="str">
            <v xml:space="preserve">Guincho para transporte vertical de cargas, exclusive o operador, a torre  e o respectivo estaiamento, com as seguintes especificacoes minimas: motor eletrico trifasico de 10HP, chave de reversao manual, motofreio e dispositivo de ante queda livre.  Custo</v>
          </cell>
          <cell r="D439" t="str">
            <v>h</v>
          </cell>
          <cell r="E439">
            <v>4.28</v>
          </cell>
        </row>
        <row r="440">
          <cell r="A440" t="str">
            <v>EQ001290</v>
          </cell>
          <cell r="B440" t="str">
            <v>EQ05050806/</v>
          </cell>
          <cell r="C440" t="str">
            <v xml:space="preserve">Guincho para transporte vertical de cargas, exclusive o operador, a torre  e o respectivo estaiamento, com as seguintes especificacoes minimas: motor eletrico trifasico de 10HP, chave de reversao manual, motofreio e dispositivo de ante queda livre.  Custo</v>
          </cell>
          <cell r="D440" t="str">
            <v>h</v>
          </cell>
          <cell r="E440">
            <v>0.85</v>
          </cell>
        </row>
        <row r="441">
          <cell r="A441" t="str">
            <v>EQ001289</v>
          </cell>
          <cell r="B441" t="str">
            <v>EQ05050815/</v>
          </cell>
          <cell r="C441" t="str">
            <v xml:space="preserve">Guincho de friccao, com capacidade para 750Kg a 1500Kg, com motor eletrico de 10CV com jogo de 4 roldanas; com cabo simples, sem operador.  Aluguel improdutivo motor funcionando.</v>
          </cell>
          <cell r="D441" t="str">
            <v>h</v>
          </cell>
          <cell r="E441">
            <v>1.51</v>
          </cell>
        </row>
        <row r="442">
          <cell r="A442" t="str">
            <v>EQ001297</v>
          </cell>
          <cell r="B442" t="str">
            <v>EQ05050850/</v>
          </cell>
          <cell r="C442" t="str">
            <v xml:space="preserve">Portico movel metalico, com talha manual de 10t, vao de 5m, curso de 30m em trilhos, exclusive operador.  Custo horario produtivo.</v>
          </cell>
          <cell r="D442" t="str">
            <v>h</v>
          </cell>
          <cell r="E442">
            <v>25.11</v>
          </cell>
        </row>
        <row r="443">
          <cell r="A443" t="str">
            <v>EQ001298</v>
          </cell>
          <cell r="B443" t="str">
            <v>EQ05050853/</v>
          </cell>
          <cell r="C443" t="str">
            <v xml:space="preserve">Portico movel metalico, com talha manual de 10t, vao de 5m, curso de 30m em trilhos, exclusive operador.  Custo horario improdutivo.</v>
          </cell>
          <cell r="D443" t="str">
            <v>h</v>
          </cell>
          <cell r="E443">
            <v>15.11</v>
          </cell>
        </row>
        <row r="444">
          <cell r="A444" t="str">
            <v>EQ002349</v>
          </cell>
          <cell r="B444" t="str">
            <v>EQ05050900/</v>
          </cell>
          <cell r="C444" t="str">
            <v xml:space="preserve">Reboque leve, com motorista, material de operacao e material de manutencao.  Custo horario produtivo.</v>
          </cell>
          <cell r="D444" t="str">
            <v>h</v>
          </cell>
          <cell r="E444">
            <v>34.03</v>
          </cell>
        </row>
        <row r="445">
          <cell r="A445" t="str">
            <v>EQ002350</v>
          </cell>
          <cell r="B445" t="str">
            <v>EQ05050903/</v>
          </cell>
          <cell r="C445" t="str">
            <v xml:space="preserve">Reboque leve, com motorista.  Custo horario improdutivo (motor desligado).</v>
          </cell>
          <cell r="D445" t="str">
            <v>h</v>
          </cell>
          <cell r="E445">
            <v>11.2</v>
          </cell>
        </row>
        <row r="446">
          <cell r="A446" t="str">
            <v>EQ008500</v>
          </cell>
          <cell r="B446" t="str">
            <v>EQ05050912A</v>
          </cell>
          <cell r="C446" t="str">
            <v xml:space="preserve">Reboque leve, sem motorista, com material de operacao e material de manutencao.  Custo horario produtivo.</v>
          </cell>
          <cell r="D446" t="str">
            <v>h</v>
          </cell>
          <cell r="E446">
            <v>29.3</v>
          </cell>
        </row>
        <row r="447">
          <cell r="A447" t="str">
            <v>EQ008497</v>
          </cell>
          <cell r="B447" t="str">
            <v>EQ05050915A</v>
          </cell>
          <cell r="C447" t="str">
            <v xml:space="preserve">Reboque leve, sem motorista.  Custo horario improdutivo (motor desligado).</v>
          </cell>
          <cell r="D447" t="str">
            <v>h</v>
          </cell>
          <cell r="E447">
            <v>8.6</v>
          </cell>
        </row>
        <row r="448">
          <cell r="A448" t="str">
            <v>EQ016817</v>
          </cell>
          <cell r="B448" t="str">
            <v>EQ05050921A</v>
          </cell>
          <cell r="C448" t="str">
            <v xml:space="preserve">Reboque leve, sem motorista.  Custo mensal.</v>
          </cell>
          <cell r="D448" t="str">
            <v>un.mes</v>
          </cell>
          <cell r="E448">
            <v>3058.16</v>
          </cell>
        </row>
        <row r="449">
          <cell r="A449" t="str">
            <v>EQ002351</v>
          </cell>
          <cell r="B449" t="str">
            <v>EQ05050950/</v>
          </cell>
          <cell r="C449" t="str">
            <v xml:space="preserve">Reboque medio, com motorista, material de operacao e material de manutencao.  custo horario produtivo.</v>
          </cell>
          <cell r="D449" t="str">
            <v>h</v>
          </cell>
          <cell r="E449">
            <v>46.28</v>
          </cell>
        </row>
        <row r="450">
          <cell r="A450" t="str">
            <v>EQ002352</v>
          </cell>
          <cell r="B450" t="str">
            <v>EQ05050953/</v>
          </cell>
          <cell r="C450" t="str">
            <v xml:space="preserve">Reboque medio, com motorista.  Custo horario improdutivo (motor desligado).</v>
          </cell>
          <cell r="D450" t="str">
            <v>h</v>
          </cell>
          <cell r="E450">
            <v>12.13</v>
          </cell>
        </row>
        <row r="451">
          <cell r="A451" t="str">
            <v>EQ016824</v>
          </cell>
          <cell r="B451" t="str">
            <v>EQ05050971A</v>
          </cell>
          <cell r="C451" t="str">
            <v xml:space="preserve">Reboque medio, sem motorista, com material de operacao e material de manutencao.  Custo mensal.</v>
          </cell>
          <cell r="D451" t="str">
            <v>un.mes</v>
          </cell>
          <cell r="E451">
            <v>3200.76</v>
          </cell>
        </row>
        <row r="452">
          <cell r="A452" t="str">
            <v>EQ002353</v>
          </cell>
          <cell r="B452" t="str">
            <v>EQ05051000/</v>
          </cell>
          <cell r="C452" t="str">
            <v xml:space="preserve">Reboque pesado, com motorista, material de operacao e material de manutencao.  Custo horario produtivo.</v>
          </cell>
          <cell r="D452" t="str">
            <v>h</v>
          </cell>
          <cell r="E452">
            <v>50.04</v>
          </cell>
        </row>
        <row r="453">
          <cell r="A453" t="str">
            <v>EQ002354</v>
          </cell>
          <cell r="B453" t="str">
            <v>EQ05051003/</v>
          </cell>
          <cell r="C453" t="str">
            <v xml:space="preserve">Reboque pesado, com motorista.  Custo horario improdutivo (motor desligado).</v>
          </cell>
          <cell r="D453" t="str">
            <v>h</v>
          </cell>
          <cell r="E453">
            <v>15.89</v>
          </cell>
        </row>
        <row r="454">
          <cell r="A454" t="str">
            <v>EQ008501</v>
          </cell>
          <cell r="B454" t="str">
            <v>EQ05051009A</v>
          </cell>
          <cell r="C454" t="str">
            <v xml:space="preserve">Reboque pesado, sem motorista, com material de operacao e material de manutencao.  Custo horario produtivo.</v>
          </cell>
          <cell r="D454" t="str">
            <v>h</v>
          </cell>
          <cell r="E454">
            <v>47.74</v>
          </cell>
        </row>
        <row r="455">
          <cell r="A455" t="str">
            <v>EQ016830</v>
          </cell>
          <cell r="B455" t="str">
            <v>EQ05051021A</v>
          </cell>
          <cell r="C455" t="str">
            <v xml:space="preserve">Reboque pesado, sem motorista, com material de operacao e material de manutencao.  Custo mensal.</v>
          </cell>
          <cell r="D455" t="str">
            <v>un.mes</v>
          </cell>
          <cell r="E455">
            <v>4756.53</v>
          </cell>
        </row>
        <row r="456">
          <cell r="A456" t="str">
            <v>EQ002356</v>
          </cell>
          <cell r="B456" t="str">
            <v>EQ05051050A</v>
          </cell>
          <cell r="C456" t="str">
            <v xml:space="preserve">Reboque super-pesado, com motorista, material de operacao e material de manutencao.  Custo horario produtivo.</v>
          </cell>
          <cell r="D456" t="str">
            <v>h</v>
          </cell>
          <cell r="E456">
            <v>95.65</v>
          </cell>
        </row>
        <row r="457">
          <cell r="A457" t="str">
            <v>EQ002355</v>
          </cell>
          <cell r="B457" t="str">
            <v>EQ05051053/</v>
          </cell>
          <cell r="C457" t="str">
            <v xml:space="preserve">Reboque super-pesado, com motorista e material de operacao.  Custo horario improdutivo (motor desligado).</v>
          </cell>
          <cell r="D457" t="str">
            <v>h</v>
          </cell>
          <cell r="E457">
            <v>25.41</v>
          </cell>
        </row>
        <row r="458">
          <cell r="A458" t="str">
            <v>EQ016821</v>
          </cell>
          <cell r="B458" t="str">
            <v>EQ05051071A</v>
          </cell>
          <cell r="C458" t="str">
            <v xml:space="preserve">Reboque super-pesado, sem motorista, com material de operacao e material de manutencao.  Custo mensal.</v>
          </cell>
          <cell r="D458" t="str">
            <v>un.mes</v>
          </cell>
          <cell r="E458">
            <v>5943.9</v>
          </cell>
        </row>
        <row r="459">
          <cell r="A459" t="str">
            <v>EQ001763</v>
          </cell>
          <cell r="B459" t="str">
            <v>EQ05100050/</v>
          </cell>
          <cell r="C459" t="str">
            <v xml:space="preserve">Caminhao com carroceria fixa, capacidade de 7,5t, equipado com guindaste hidraulico com capacidade de 3,5t, com motorista operador, material de operacao e material de manutencao, com as seguintes especificacoes minimas: motor diesel de 162CV, guindaste hi</v>
          </cell>
          <cell r="D459" t="str">
            <v>h</v>
          </cell>
          <cell r="E459">
            <v>50.9</v>
          </cell>
        </row>
        <row r="460">
          <cell r="A460" t="str">
            <v>EQ001764</v>
          </cell>
          <cell r="B460" t="str">
            <v>EQ05100053/</v>
          </cell>
          <cell r="C460" t="str">
            <v xml:space="preserve">Caminhao com carroceria fixa, capacidade de 7,5t, equipado com guindaste hidraulico com capacidade de 3,5t, com motorista operador, material de operacao e material de manutencao, com as seguintes especificacoes minimas: motor diesel de 162CV, guindaste hi</v>
          </cell>
          <cell r="D460" t="str">
            <v>h</v>
          </cell>
          <cell r="E460">
            <v>52.37</v>
          </cell>
        </row>
        <row r="461">
          <cell r="A461" t="str">
            <v>EQ001765</v>
          </cell>
          <cell r="B461" t="str">
            <v>EQ05100300/</v>
          </cell>
          <cell r="C461" t="str">
            <v xml:space="preserve">Cavalo mecanico, com semi-reboque extensivel ate 22m, com motorista, material de operacao e material de manutencao, com as seguintes especificacoes minimas: motor diesel de 330Cv.  Custo horario diurno (entre 05:00hs e 22:00h).</v>
          </cell>
          <cell r="D461" t="str">
            <v>h</v>
          </cell>
          <cell r="E461">
            <v>95.24</v>
          </cell>
        </row>
        <row r="462">
          <cell r="A462" t="str">
            <v>EQ017635</v>
          </cell>
          <cell r="B462" t="str">
            <v>EQ10050200A</v>
          </cell>
          <cell r="C462" t="str">
            <v xml:space="preserve">Perfuratriz pneumatica manual, com 24Kg de peso, exclusive operador, broca e mangueira, com as seguintes especficacoes minimas: Utilizacao vertical, consumo de ar de 58 l/s, frequencia de impactos 34 imp/s, comprimento de 64cm, diametro do pistao de 65mm.</v>
          </cell>
          <cell r="D462" t="str">
            <v>h</v>
          </cell>
          <cell r="E462">
            <v>0.51</v>
          </cell>
        </row>
        <row r="463">
          <cell r="A463" t="str">
            <v>EQ017636</v>
          </cell>
          <cell r="B463" t="str">
            <v>EQ10050206/</v>
          </cell>
          <cell r="C463" t="str">
            <v xml:space="preserve">Perfuratriz pneumatica manual, com 24Kg de peso, exclusive operador, broca e mangueira, com as seguintes especficacoes minimas: Utilizacao vertical, consumo de ar de 58 l/s, frequencia de impactos 34 imp/s, comprimento de 64cm, diametro do pistao de 65mm.</v>
          </cell>
          <cell r="D463" t="str">
            <v>h</v>
          </cell>
          <cell r="E463">
            <v>0.34</v>
          </cell>
        </row>
        <row r="464">
          <cell r="A464" t="str">
            <v>EQ001494</v>
          </cell>
          <cell r="B464" t="str">
            <v>EQ15050200/</v>
          </cell>
          <cell r="C464" t="str">
            <v xml:space="preserve">Escavadeira hidraulica, sobre esteiras,  capacidade de peso operacional de 16t, capacidade da cacamba  rasa de 0,73m3,  motor diesel de 108,2CV (106HP),  com operador e ajudante.  Aluguel produtivo.</v>
          </cell>
          <cell r="D464" t="str">
            <v>h</v>
          </cell>
          <cell r="E464" t="e">
            <v>#N/A</v>
          </cell>
        </row>
        <row r="465">
          <cell r="A465" t="str">
            <v>EQ015990</v>
          </cell>
          <cell r="B465" t="str">
            <v>EQ15050203/</v>
          </cell>
          <cell r="C465" t="str">
            <v xml:space="preserve">Escavadeira hidraulica, sobre esteiras,  capacidade de peso operacional de 16T, capacidade da cacamba  rasa de 0,73m3,  motor diesel de 108,2CV (106HP),  com operador e ajudante.  Aluguel improdutivo motor funcionando.</v>
          </cell>
          <cell r="D465" t="str">
            <v>h</v>
          </cell>
          <cell r="E465" t="e">
            <v>#N/A</v>
          </cell>
        </row>
        <row r="466">
          <cell r="A466" t="str">
            <v>EQ015991</v>
          </cell>
          <cell r="B466" t="str">
            <v>EQ15050206/</v>
          </cell>
          <cell r="C466" t="str">
            <v xml:space="preserve">Escavadeira hidraulica, sobre esteiras,  capacidade de peso operacional de 16T, capacidade da cacamba  rasa de 0,73m3,  motor diesel de 108,2CV (106HP),  com operador e ajudante.  Aluguel improdutivo motor parado.</v>
          </cell>
          <cell r="D466" t="str">
            <v>h</v>
          </cell>
          <cell r="E466" t="e">
            <v>#N/A</v>
          </cell>
        </row>
        <row r="467">
          <cell r="A467" t="str">
            <v>EQ017948</v>
          </cell>
          <cell r="B467" t="str">
            <v>EQ15050212A</v>
          </cell>
          <cell r="C467" t="str">
            <v xml:space="preserve">Escavadeira hidraulica, capacidade de 0,78m3, com operador, material de operacao e material de manutencao, com as seguintes especificacoes minimas: motor diesel de 92CV, tres bracos articulados e braco intermediario ajustavel em 3 posicoes.  Custo horario</v>
          </cell>
          <cell r="D467" t="str">
            <v>h</v>
          </cell>
          <cell r="E467">
            <v>61.17</v>
          </cell>
        </row>
        <row r="468">
          <cell r="A468" t="str">
            <v>EQ017949</v>
          </cell>
          <cell r="B468" t="str">
            <v>EQ15050215/</v>
          </cell>
          <cell r="C468" t="str">
            <v xml:space="preserve">Escavadeira hidraulica, capacidade de 0,78m3, com operador, material de operacao, com as seguintes especificacoes minimas: motor diesel de 92CV, tres bracos articulados e braco intermediario ajustavel em 3 posicoes.  Custo horario improdutivo (motor funci</v>
          </cell>
          <cell r="D468" t="str">
            <v>h</v>
          </cell>
          <cell r="E468">
            <v>31.5</v>
          </cell>
        </row>
        <row r="469">
          <cell r="A469" t="str">
            <v>EQ017950</v>
          </cell>
          <cell r="B469" t="str">
            <v>EQ15050218/</v>
          </cell>
          <cell r="C469" t="str">
            <v xml:space="preserve">Escavadeira hidraulica, capacidade de 0,78m3, com operador, com as seguintes especificacoes minimas: motor diesel de 92CV, tres bracos articulados e braco intermediario ajustavel em 3 posicoes.  Custo horario improdutivo (motor desligado).</v>
          </cell>
          <cell r="D469" t="str">
            <v>h</v>
          </cell>
          <cell r="E469">
            <v>20.47</v>
          </cell>
        </row>
        <row r="470">
          <cell r="A470" t="str">
            <v>EQ017587</v>
          </cell>
          <cell r="B470" t="str">
            <v>EQ15050300A</v>
          </cell>
          <cell r="C470" t="str">
            <v xml:space="preserve">Fresadora a frio, com largura de tambor de ate 1m, potencia de 142CV a 2300rpm e  profundidade de corte ate 0,10m.  Custo horario produtivo.</v>
          </cell>
          <cell r="D470" t="str">
            <v>h</v>
          </cell>
          <cell r="E470">
            <v>190.8</v>
          </cell>
        </row>
        <row r="471">
          <cell r="A471" t="str">
            <v>EQ010498</v>
          </cell>
          <cell r="B471" t="str">
            <v>EQ15050303A</v>
          </cell>
          <cell r="C471" t="str">
            <v xml:space="preserve">Fresadora a frio, modelo 1000C, com largura de tambor de ate 1m, potencia de 142CV a 2300Rpm e  profundidade de corte ate 10cm, Wirtgen ou similar.  Aluguel improdutivo motor funcionando.</v>
          </cell>
          <cell r="D471" t="str">
            <v>h</v>
          </cell>
          <cell r="E471">
            <v>51.68</v>
          </cell>
        </row>
        <row r="472">
          <cell r="A472" t="str">
            <v>EQ017586</v>
          </cell>
          <cell r="B472" t="str">
            <v>EQ15050306A</v>
          </cell>
          <cell r="C472" t="str">
            <v xml:space="preserve">Fresadora a frio, com largura de tambor de ate 1m, potencia de 142CV a 2300rpm e  profundidade de corte ate 0,10m.  Custo horario improdutivo.</v>
          </cell>
          <cell r="D472" t="str">
            <v>h</v>
          </cell>
          <cell r="E472">
            <v>39.17</v>
          </cell>
        </row>
        <row r="473">
          <cell r="A473" t="str">
            <v>EQ001319</v>
          </cell>
          <cell r="B473" t="str">
            <v>EQ15050350/</v>
          </cell>
          <cell r="C473" t="str">
            <v xml:space="preserve">Grade de disco, peso de 13t, exclusive operador, com material de manutencao, com as seguintes especificacoes minimas: armadura leve, composta de 20 discos, largura de corte de 2,30m, acionamento mecanico.  Custo horario produtivo.</v>
          </cell>
          <cell r="D473" t="str">
            <v>h</v>
          </cell>
          <cell r="E473">
            <v>2.48</v>
          </cell>
        </row>
        <row r="474">
          <cell r="A474" t="str">
            <v>EQ001320</v>
          </cell>
          <cell r="B474" t="str">
            <v>EQ15050356/</v>
          </cell>
          <cell r="C474" t="str">
            <v xml:space="preserve">Grade de disco, peso de 13t, exclusive operador, com as seguintes especificacoes minimas: armadura leve, composta de 20 discos, largura de corte de 2,30m, acionamento mecanico.  Custo horario improdutivo.</v>
          </cell>
          <cell r="D474" t="str">
            <v>h</v>
          </cell>
          <cell r="E474">
            <v>1.29</v>
          </cell>
        </row>
        <row r="475">
          <cell r="A475" t="str">
            <v>EQ017951</v>
          </cell>
          <cell r="B475" t="str">
            <v>EQ15050400A</v>
          </cell>
          <cell r="C475" t="str">
            <v xml:space="preserve">Motoniveladora, com operador, material de operacao e manutencao, com as seguintes especificacoes minimas: motor diesel de 125CV.  Custo horario produtivo.</v>
          </cell>
          <cell r="D475" t="str">
            <v>h</v>
          </cell>
          <cell r="E475">
            <v>85.49</v>
          </cell>
        </row>
        <row r="476">
          <cell r="A476" t="str">
            <v>EQ017952</v>
          </cell>
          <cell r="B476" t="str">
            <v>EQ15050403/</v>
          </cell>
          <cell r="C476" t="str">
            <v xml:space="preserve">Motoniveladora, com operador, material de operacao, com as seguintes especificacoes minimas: motor diesel de 125CV.  Custo horario improdutivo (motor funcionando).</v>
          </cell>
          <cell r="D476" t="str">
            <v>h</v>
          </cell>
          <cell r="E476">
            <v>43.66</v>
          </cell>
        </row>
        <row r="477">
          <cell r="A477" t="str">
            <v>EQ017953</v>
          </cell>
          <cell r="B477" t="str">
            <v>EQ15050406/</v>
          </cell>
          <cell r="C477" t="str">
            <v xml:space="preserve">Motoniveladora, com operador, com as seguintes especificacoes minimas: motor diesel de 125CV.  Custo horario improdutivo (motor desligado).</v>
          </cell>
          <cell r="D477" t="str">
            <v>h</v>
          </cell>
          <cell r="E477">
            <v>32.630000000000003</v>
          </cell>
        </row>
        <row r="478">
          <cell r="A478" t="str">
            <v>EQ017963</v>
          </cell>
          <cell r="B478" t="str">
            <v>EQ15050450A</v>
          </cell>
          <cell r="C478" t="str">
            <v xml:space="preserve">Pa-Carregadeira (Carregador frontal) sobre rodas, capacidade rasa de 1,7m3, com operador, material de operacao e material de manutencao, com as seguintes especificacoes minimas: motor diesel de 100CV.  Custo horario produtivo.</v>
          </cell>
          <cell r="D478" t="str">
            <v>h</v>
          </cell>
          <cell r="E478">
            <v>60.96</v>
          </cell>
        </row>
        <row r="479">
          <cell r="A479" t="str">
            <v>EQ017964</v>
          </cell>
          <cell r="B479" t="str">
            <v>EQ15050453/</v>
          </cell>
          <cell r="C479" t="str">
            <v xml:space="preserve">Pa-Carregadeira (Carregador frontal) sobre rodas, capacidade rasa de 1,7m3, com operador, material de operacao, com as seguintes especificacoes minimas: motor diesel de 100CV.  Custo horario improdutivo (motor funcionando).</v>
          </cell>
          <cell r="D479" t="str">
            <v>h</v>
          </cell>
          <cell r="E479">
            <v>27.99</v>
          </cell>
        </row>
        <row r="480">
          <cell r="A480" t="str">
            <v>EQ017965</v>
          </cell>
          <cell r="B480" t="str">
            <v>EQ15050456/</v>
          </cell>
          <cell r="C480" t="str">
            <v xml:space="preserve">Pa-Carregadeira (Carregador frontal) sobre rodas, capacidade rasa de 1,7m3, com operador, com as seguintes especificacoes minimas: motor diesel de 100CV.  Custo horario improdutivo (motor desligado).</v>
          </cell>
          <cell r="D480" t="str">
            <v>h</v>
          </cell>
          <cell r="E480">
            <v>21.02</v>
          </cell>
        </row>
        <row r="481">
          <cell r="A481" t="str">
            <v>EQ017966</v>
          </cell>
          <cell r="B481" t="str">
            <v>EQ15050461A</v>
          </cell>
          <cell r="C481" t="str">
            <v xml:space="preserve">Pa-Carregadeira (Carregador frontal) sobre rodas, capacidade rasa de 2,66m3, com operador, material de operacao e material de manutencao, com as seguintes especificacoes minimas: motor diesel de 183,7CV.  Custo horario produtivo.</v>
          </cell>
          <cell r="D481" t="str">
            <v>h</v>
          </cell>
          <cell r="E481">
            <v>98.57</v>
          </cell>
        </row>
        <row r="482">
          <cell r="A482" t="str">
            <v>EQ017967</v>
          </cell>
          <cell r="B482" t="str">
            <v>EQ15050464/</v>
          </cell>
          <cell r="C482" t="str">
            <v xml:space="preserve">Pa-Carregadeira (Carregador frontal) sobre rodas, capacidade rasa de 2,66m3, com operador, material de operacao, com as seguintes especificacoes minimas: motor diesel de 183,7CV.  Custo horario improdutivo (motor funcionando).</v>
          </cell>
          <cell r="D482" t="str">
            <v>h</v>
          </cell>
          <cell r="E482">
            <v>48.9</v>
          </cell>
        </row>
        <row r="483">
          <cell r="A483" t="str">
            <v>EQ017968</v>
          </cell>
          <cell r="B483" t="str">
            <v>EQ15050467/</v>
          </cell>
          <cell r="C483" t="str">
            <v xml:space="preserve">Pa-Carregadeira (Carregador frontal) sobre rodas, capacidade rasa de 2,66m3, com operador, com as seguintes especificacoes minimas: motor diesel de 183,7CV.  Custo horario improdutivo (motor desligado).</v>
          </cell>
          <cell r="D483" t="str">
            <v>h</v>
          </cell>
          <cell r="E483">
            <v>32.700000000000003</v>
          </cell>
        </row>
        <row r="484">
          <cell r="A484" t="str">
            <v>EQ010340</v>
          </cell>
          <cell r="B484" t="str">
            <v>EQ35100500A</v>
          </cell>
          <cell r="C484" t="str">
            <v xml:space="preserve">Moto Bomba Susuki ou similar, com bomba centrifuga auto-escorvante de rotor aberto, bocaios de succao de 3" e recalque de 3", motor a gasolina de 5,3HP, inclusive mangueiras de succao e recalque, sem operador.  Aluguel produtivo.</v>
          </cell>
          <cell r="D484" t="str">
            <v>h</v>
          </cell>
          <cell r="E484">
            <v>7.08</v>
          </cell>
        </row>
        <row r="485">
          <cell r="A485" t="str">
            <v>EQ010341</v>
          </cell>
          <cell r="B485" t="str">
            <v>EQ35100503/</v>
          </cell>
          <cell r="C485" t="str">
            <v xml:space="preserve">Moto Bomba Susuki ou similar, com bomba centrifuga auto-escorvante de rotor aberto, bocaios de succao de 3" e recalque de 3", motor a gasolina de 5,3HP, inclusive mangueiras de succao e recalque, sem operador.  Aluguel improdutivo motor parado.</v>
          </cell>
          <cell r="D485" t="str">
            <v>h</v>
          </cell>
          <cell r="E485">
            <v>3.98</v>
          </cell>
        </row>
        <row r="486">
          <cell r="A486" t="str">
            <v>EQ018075</v>
          </cell>
          <cell r="B486" t="str">
            <v>EQ35100551/</v>
          </cell>
          <cell r="C486" t="e">
            <v>#N/A</v>
          </cell>
          <cell r="D486" t="e">
            <v>#N/A</v>
          </cell>
          <cell r="E486">
            <v>2038</v>
          </cell>
        </row>
        <row r="487">
          <cell r="A487" t="str">
            <v>EQ007692</v>
          </cell>
          <cell r="B487" t="str">
            <v>EQ35100600A</v>
          </cell>
          <cell r="C487" t="str">
            <v xml:space="preserve">Recuperacao de Bomba Hidraulica Centrifuga trifasica, com motor eletrico de 3/4CV - 220V/380V, marca Worthington modelo D-520 ou similar, com troca de selo, gaxetas, buchas, mancal e rolamentos e pintura externa.</v>
          </cell>
          <cell r="D487" t="str">
            <v>un</v>
          </cell>
          <cell r="E487">
            <v>100</v>
          </cell>
        </row>
        <row r="488">
          <cell r="A488" t="str">
            <v>EQ007663</v>
          </cell>
          <cell r="B488" t="str">
            <v>EQ35100650A</v>
          </cell>
          <cell r="C488" t="str">
            <v xml:space="preserve">Recuperacao de Bomba Hidraulica Submersivel, monofasica, com motor eletrico com potencia de 1CV - 220V/380V, marca ABS modelo UNI 500 ou similar, com troca de buchas, selo gaxetas, mancal e rolamentos e pintura externa.</v>
          </cell>
          <cell r="D488" t="str">
            <v>un</v>
          </cell>
          <cell r="E488">
            <v>640.69000000000005</v>
          </cell>
        </row>
        <row r="489">
          <cell r="A489" t="str">
            <v>EQ007665</v>
          </cell>
          <cell r="B489" t="str">
            <v>EQ35100700A</v>
          </cell>
          <cell r="C489" t="str">
            <v xml:space="preserve">Recuperacao de Bomba Hidraulica Submersivel, trifasica, com motor eletrico com potencia de 2CV - 220V/380V, marca ABS modelo UNI 600T ou similar, com troca de buchas, selo, gaxetas, mancal e rolamentos e pintura externa.</v>
          </cell>
          <cell r="D489" t="str">
            <v>un</v>
          </cell>
          <cell r="E489">
            <v>856.38</v>
          </cell>
        </row>
        <row r="490">
          <cell r="A490" t="str">
            <v>EQ006046</v>
          </cell>
          <cell r="B490" t="str">
            <v>EQ35100750A</v>
          </cell>
          <cell r="C490" t="str">
            <v xml:space="preserve">Recuperacao de Bomba Hidraulica Centrifuga Submersivel, trifasica, tipo sapo, com motor eletrico, potencia de 2CV.</v>
          </cell>
          <cell r="D490" t="str">
            <v>un</v>
          </cell>
          <cell r="E490">
            <v>371.23</v>
          </cell>
        </row>
        <row r="491">
          <cell r="A491" t="str">
            <v>EQ006338</v>
          </cell>
          <cell r="B491" t="str">
            <v>EQ35100800A</v>
          </cell>
          <cell r="C491" t="str">
            <v xml:space="preserve">Recuperacao de Bomba Hidraulica Centrifuga Submersivel, de 2,4CV, refrigerada a agua, trifasica, vazao de 42m3/h, altura manometrica maxima de 15MCA, modelo ASI250 da Hidrosul ou similar.</v>
          </cell>
          <cell r="D491" t="str">
            <v>un</v>
          </cell>
          <cell r="E491">
            <v>666.38</v>
          </cell>
        </row>
        <row r="492">
          <cell r="A492" t="str">
            <v>EQ007667</v>
          </cell>
          <cell r="B492" t="str">
            <v>EQ35100850A</v>
          </cell>
          <cell r="C492" t="str">
            <v xml:space="preserve">Recuperacao de Bomba Hidraulica Submersivel, trifasica, com motor eletrico com potencia de 3,5CV - 220V/380V, modelo AFP-100 ou similar, com troca de buchas, selo, gaxetas, mancal e rolamentos e pintura externa.</v>
          </cell>
          <cell r="D492" t="str">
            <v>un</v>
          </cell>
          <cell r="E492">
            <v>965.72</v>
          </cell>
        </row>
        <row r="493">
          <cell r="A493" t="str">
            <v>EQ007669</v>
          </cell>
          <cell r="B493" t="str">
            <v>EQ35100900A</v>
          </cell>
          <cell r="C493" t="str">
            <v xml:space="preserve">Recuperacao de Bomba Hidraulica Submersivel, trifasica, com motor eletrico com potencia de 8CV - 220V/380V, modelo JUMBO S1ND ou similar, com troca de buchas, selo, gaxetas, mancal e rolamentos e pintura externa.</v>
          </cell>
          <cell r="D493" t="str">
            <v>un</v>
          </cell>
          <cell r="E493">
            <v>2997.11</v>
          </cell>
        </row>
        <row r="494">
          <cell r="A494" t="str">
            <v>EQ005904</v>
          </cell>
          <cell r="B494" t="str">
            <v>EQ35100950A</v>
          </cell>
          <cell r="C494" t="str">
            <v xml:space="preserve">Recuperacao de Bomba Hidraulica Centrifuga Submersivel, SPV 30/2 ou similar, com motor eletrico de 4,2CV.</v>
          </cell>
          <cell r="D494" t="str">
            <v>un</v>
          </cell>
          <cell r="E494">
            <v>1435.56</v>
          </cell>
        </row>
        <row r="495">
          <cell r="A495" t="str">
            <v>EQ005902</v>
          </cell>
          <cell r="B495" t="str">
            <v>EQ35101000A</v>
          </cell>
          <cell r="C495" t="str">
            <v xml:space="preserve">Recuperacao de Bomba Hidraulica Centrifuga Submersivel, SPV 40/C ou similar, com motor eletrico de 6,3CV.</v>
          </cell>
          <cell r="D495" t="str">
            <v>un</v>
          </cell>
          <cell r="E495">
            <v>2001.34</v>
          </cell>
        </row>
        <row r="496">
          <cell r="A496" t="str">
            <v>EQ009496</v>
          </cell>
          <cell r="B496" t="str">
            <v>EQ35101050/</v>
          </cell>
          <cell r="C496" t="str">
            <v xml:space="preserve">Recuperacao de Bomba Hidraulica Centrifuga Submersivel, de 30CV, saida de 4" ou 6", modelo Jumbo 201, fabricacao ABS ou similar.</v>
          </cell>
          <cell r="D496" t="str">
            <v>un</v>
          </cell>
          <cell r="E496">
            <v>18223.5</v>
          </cell>
        </row>
        <row r="497">
          <cell r="A497" t="str">
            <v>EQ007691</v>
          </cell>
          <cell r="B497" t="str">
            <v>EQ35150200/</v>
          </cell>
          <cell r="C497" t="str">
            <v xml:space="preserve">Bomba Hidraulica Centrifuga trifasica, com motor eletrico de 3/4CV - 220V/380V, marca Worthington modelo D-520 ou similar, exclusive acessorios.  Fornecimento e colocacao.</v>
          </cell>
          <cell r="D497" t="str">
            <v>un</v>
          </cell>
          <cell r="E497">
            <v>239.86</v>
          </cell>
        </row>
        <row r="498">
          <cell r="A498" t="str">
            <v>EQ006336</v>
          </cell>
          <cell r="B498" t="str">
            <v>EQ35150250/</v>
          </cell>
          <cell r="C498" t="str">
            <v xml:space="preserve">Bomba Hidraulica Centrifuga, com motor eletrico, potencia de 1CV, succao de 1", elevacao de 1", vazao de 5m3/h, altura manometrica maxima de 35MCA, trifasica, modelo 250RS da Dancor ou similar, exclusive acessorios.  Fornecimento e colocacao.</v>
          </cell>
          <cell r="D498" t="str">
            <v>un</v>
          </cell>
          <cell r="E498">
            <v>401.17</v>
          </cell>
        </row>
        <row r="499">
          <cell r="A499" t="str">
            <v>EQ018014</v>
          </cell>
          <cell r="B499" t="str">
            <v>EQ35150253/</v>
          </cell>
          <cell r="C499" t="str">
            <v xml:space="preserve">Bomba Hidraulica centrifuga, trifasica, motor eletrico 220/380V, com potencia de 5CV, com succao de 2" e elevacao de 1 1/2", serie CAM, modelo 618TJM, Dancor ou similar.  Fornecimento.</v>
          </cell>
          <cell r="D499" t="str">
            <v>un</v>
          </cell>
          <cell r="E499">
            <v>850.59</v>
          </cell>
        </row>
        <row r="500">
          <cell r="A500" t="str">
            <v>EQ001205</v>
          </cell>
          <cell r="B500" t="str">
            <v>EQ35150350/</v>
          </cell>
          <cell r="C500" t="str">
            <v xml:space="preserve">Bomba Hidraulica Centrifuga, com motor eletrico, potencia de 2CV; exclusive acessorios.   Fornecimento e colocacao.</v>
          </cell>
          <cell r="D500" t="str">
            <v>un</v>
          </cell>
          <cell r="E500">
            <v>527.48</v>
          </cell>
        </row>
        <row r="501">
          <cell r="A501" t="str">
            <v>EQ004997</v>
          </cell>
          <cell r="B501" t="str">
            <v>EQ35150500/</v>
          </cell>
          <cell r="C501" t="str">
            <v xml:space="preserve">Bomba Hidraulica Centrifuga, com motor eletrico, potencia de 10CV; exclusive acessorios.   Fornecimento e colocacao.</v>
          </cell>
          <cell r="D501" t="str">
            <v>un</v>
          </cell>
          <cell r="E501">
            <v>1400.08</v>
          </cell>
        </row>
        <row r="502">
          <cell r="A502" t="str">
            <v>EQ007670</v>
          </cell>
          <cell r="B502" t="str">
            <v>EQ35150600/</v>
          </cell>
          <cell r="C502" t="str">
            <v xml:space="preserve">Bomba Hidraulica Centrifuga trifasica, com motor eletrico de 15CV - 220V/380V, marca Worthington modelo D-1020 ou similar, exclusive acessorios.  Fornecimento e colocacao.</v>
          </cell>
          <cell r="D502" t="str">
            <v>un</v>
          </cell>
          <cell r="E502">
            <v>1850.16</v>
          </cell>
        </row>
        <row r="503">
          <cell r="A503" t="str">
            <v>EQ007660</v>
          </cell>
          <cell r="B503" t="str">
            <v>EQ35150700/</v>
          </cell>
          <cell r="C503" t="str">
            <v xml:space="preserve">Bomba Hidraulica Centrifuga, trifasica, com motor eletrico com potencia de 25CV - 220V/380V, succao de 2", elevacao de 1 1/2", vazao de 40m3/h, altura de recalque de 90m, marca Alleri ou similar, exclusive acessorios.  Fornecimento e colocacao.</v>
          </cell>
          <cell r="D503" t="str">
            <v>un</v>
          </cell>
          <cell r="E503">
            <v>2516.2600000000002</v>
          </cell>
        </row>
        <row r="504">
          <cell r="A504" t="str">
            <v>EQ006515</v>
          </cell>
          <cell r="B504" t="str">
            <v>EQ35150800/</v>
          </cell>
          <cell r="C504" t="str">
            <v xml:space="preserve">Bomba de eixo vertical, 1HP, 380V, diametro de 2" do tubo de elevacao, AMT=5m, vazao de 26m3/h, modelo 1063 da Dancor, ou similar.  Fornecimento e colocacao.</v>
          </cell>
          <cell r="D504" t="str">
            <v>un</v>
          </cell>
          <cell r="E504">
            <v>628.32000000000005</v>
          </cell>
        </row>
        <row r="505">
          <cell r="A505" t="str">
            <v>EQ006337</v>
          </cell>
          <cell r="B505" t="str">
            <v>EQ35151000A</v>
          </cell>
          <cell r="C505" t="str">
            <v xml:space="preserve">Recuperacao de Bomba Hidraulica Centrifuga, de 0,50CV, trifasica, vazao de 9m3/h, altura manometrica maxima de 25MCA, modelo XD2 003 da Mark Peerless ou similar.</v>
          </cell>
          <cell r="D505" t="str">
            <v>un</v>
          </cell>
          <cell r="E505">
            <v>105.13</v>
          </cell>
        </row>
        <row r="506">
          <cell r="A506" t="str">
            <v>EQ005903</v>
          </cell>
          <cell r="B506" t="str">
            <v>EQ35151200A</v>
          </cell>
          <cell r="C506" t="str">
            <v xml:space="preserve">Recuperacao de Bomba Hidraulica Centrifuga, trifasica, DBC 710 Mark Peerless ou similar, com motor eletrico de 3CV.</v>
          </cell>
          <cell r="D506" t="str">
            <v>un</v>
          </cell>
          <cell r="E506">
            <v>234.72</v>
          </cell>
        </row>
        <row r="507">
          <cell r="A507" t="str">
            <v>EQ005905</v>
          </cell>
          <cell r="B507" t="str">
            <v>EQ35151250A</v>
          </cell>
          <cell r="C507" t="str">
            <v xml:space="preserve">Recuperacao de Bomba Hidraulica Centrifuga, trifasica, DS9-009 Mark Peerless ou similar, com motor eletrico de 7,5CV.</v>
          </cell>
          <cell r="D507" t="str">
            <v>un</v>
          </cell>
          <cell r="E507">
            <v>493.99</v>
          </cell>
        </row>
        <row r="508">
          <cell r="A508" t="str">
            <v>EQ009499</v>
          </cell>
          <cell r="B508" t="str">
            <v>EQ35151400A</v>
          </cell>
          <cell r="C508" t="str">
            <v xml:space="preserve">Recuperacao de Bomba Hidraulica Centrifuga, com motor eletrico, potencia de 10CV.</v>
          </cell>
          <cell r="D508" t="str">
            <v>un</v>
          </cell>
          <cell r="E508">
            <v>674.04</v>
          </cell>
        </row>
        <row r="509">
          <cell r="A509" t="str">
            <v>EQ007671</v>
          </cell>
          <cell r="B509" t="str">
            <v>EQ35151700A</v>
          </cell>
          <cell r="C509" t="str">
            <v xml:space="preserve">Recuperacao de Bomba Hidraulica Centrifuga trifasica, com motor eletrico de 15CV - 220V/380V, marca Worthington modelo D-1020 ou similar, com troca de buchas, selo, gaxetas, mancal e rolamentos e pintura externa.</v>
          </cell>
          <cell r="D509" t="str">
            <v>un</v>
          </cell>
          <cell r="E509">
            <v>903.15</v>
          </cell>
        </row>
        <row r="510">
          <cell r="A510" t="str">
            <v>EQ007661</v>
          </cell>
          <cell r="B510" t="str">
            <v>EQ35151800A</v>
          </cell>
          <cell r="C510" t="str">
            <v xml:space="preserve">Recuperacao de Bomba Hidraulica Centrifuga, trifasica, com motor eletrico com potencia de 25CV - 220V/380V, succao de 2", elevacao de 1 1/2", vazao de 40m3/h, altura de recalque de 90m, marca Alleri ou similar, com troca de buchas, selo, gaxetas, mancal e</v>
          </cell>
          <cell r="D510" t="str">
            <v>un</v>
          </cell>
          <cell r="E510">
            <v>1233.22</v>
          </cell>
        </row>
        <row r="511">
          <cell r="A511" t="str">
            <v>EQ001485</v>
          </cell>
          <cell r="B511" t="str">
            <v>EQ40050100B</v>
          </cell>
          <cell r="C511" t="str">
            <v xml:space="preserve">Draga Flutuante, succao e recalque de 12", com bomba de recalque (comando direto) de 480CV de potencia continua e outra de 170CV nos sistemas hidraulicos, inclusive equipe de operacao.  Aluguel produtivo.</v>
          </cell>
          <cell r="D511" t="str">
            <v>h</v>
          </cell>
          <cell r="E511">
            <v>194.95</v>
          </cell>
        </row>
        <row r="512">
          <cell r="A512" t="str">
            <v>EQ001486</v>
          </cell>
          <cell r="B512" t="str">
            <v>EQ40050103A</v>
          </cell>
          <cell r="C512" t="str">
            <v xml:space="preserve">Draga Flutuante, succao e recalque de 12", com bomba de recalque (comando direto) de 480CV de potencia continua e outra de 170CV nos sistemas hidraulicos, inclusive equipe de operacao.  Aluguel improdutivo motor funcionando.</v>
          </cell>
          <cell r="D512" t="str">
            <v>h</v>
          </cell>
          <cell r="E512">
            <v>88.13</v>
          </cell>
        </row>
        <row r="513">
          <cell r="A513" t="str">
            <v>EQ001487</v>
          </cell>
          <cell r="B513" t="str">
            <v>EQ40050106A</v>
          </cell>
          <cell r="C513" t="str">
            <v xml:space="preserve">Draga Flutuante, succao e recalque de 12", com bomba de recalque (comando direto) de 480CV de potencia continua e outra de 170CV nos sistemas hidraulicos, inclusive equipe de operacao.  Aluguel improdutivo motor parado.</v>
          </cell>
          <cell r="D513" t="str">
            <v>h</v>
          </cell>
          <cell r="E513">
            <v>50.64</v>
          </cell>
        </row>
        <row r="514">
          <cell r="A514" t="str">
            <v>EQ001500</v>
          </cell>
          <cell r="B514" t="str">
            <v>EQ40050150B</v>
          </cell>
          <cell r="C514" t="str">
            <v xml:space="preserve">Custo horario corrido de utilizacao de equipamento de jato d'agua de alta pressao (Sewer-Jet ou similar), mangueira de 1" de diametro, pressao ate 2000 libras, para limpeza de sistema de esgotamento pluvial ou sanitario, incluindo equipe de operacao e aba</v>
          </cell>
          <cell r="D514" t="str">
            <v>h</v>
          </cell>
          <cell r="E514">
            <v>79.8</v>
          </cell>
        </row>
        <row r="515">
          <cell r="A515" t="str">
            <v>EQ001501</v>
          </cell>
          <cell r="B515" t="str">
            <v>EQ40050153B</v>
          </cell>
          <cell r="C515" t="str">
            <v xml:space="preserve">Custo horario corrido de utilizacao de equipamento de succao atraves de exaustor de alta potencia (Vac-All ou similar), com mangueira de captacao de 12" de diametro e capacidade de armazenar de 12m3 de material removido e transportado para limpeza de sist</v>
          </cell>
          <cell r="D515" t="str">
            <v>h</v>
          </cell>
          <cell r="E515">
            <v>106.57</v>
          </cell>
        </row>
        <row r="516">
          <cell r="A516" t="str">
            <v>EQ010495</v>
          </cell>
          <cell r="B516" t="str">
            <v>EQ40050200B</v>
          </cell>
          <cell r="C516" t="str">
            <v xml:space="preserve">Equipamento combinado, vacuo/hidrojato, com custo horario corrido de utilizacao, incluindo abastecimento de agua, despejo de material retirado e equipe de operacao, com tanque de agua e de residuo de 8000l, bomba de alta pressao e alto vacuo, acionadas at</v>
          </cell>
          <cell r="D516" t="str">
            <v>h</v>
          </cell>
          <cell r="E516">
            <v>70.69</v>
          </cell>
        </row>
        <row r="517">
          <cell r="A517" t="str">
            <v>EQ010606</v>
          </cell>
          <cell r="B517" t="str">
            <v>EQ40050250A</v>
          </cell>
          <cell r="C517" t="str">
            <v xml:space="preserve">Equipamento para desobstrucao de galerias (Bucket-Machine), rebocavel, avanco mecanico, com jogo completo de acessorios, motor diesel, modelo M90 de 12CV, ou similar.  Aluguel produtivo.</v>
          </cell>
          <cell r="D517" t="str">
            <v>h</v>
          </cell>
          <cell r="E517">
            <v>7.58</v>
          </cell>
        </row>
        <row r="518">
          <cell r="A518" t="str">
            <v>EQ010608</v>
          </cell>
          <cell r="B518" t="str">
            <v>EQ40050253/</v>
          </cell>
          <cell r="C518" t="str">
            <v xml:space="preserve">Equipamento para desobstrucao de galerias (Bucket-Machine), rebocavel, avanco mecanico, com jogo completo de acessorios, motor diesel, modelo M90 de 12CV, ou similar.  Aluguel improdutivo motor funcionando.</v>
          </cell>
          <cell r="D518" t="str">
            <v>h</v>
          </cell>
          <cell r="E518">
            <v>3.75</v>
          </cell>
        </row>
        <row r="519">
          <cell r="A519" t="str">
            <v>EQ010609</v>
          </cell>
          <cell r="B519" t="str">
            <v>EQ40050256/</v>
          </cell>
          <cell r="C519" t="str">
            <v xml:space="preserve">Equipamento para desobstrucao de galerias (Bucket-Machine), rebocavel, avanco mecanico, com jogo completo de acessorios, motor diesel, modelo M90 de 12CV, ou similar.  Aluguel improdutivo motor parado.</v>
          </cell>
          <cell r="D519" t="str">
            <v>h</v>
          </cell>
          <cell r="E519">
            <v>2.69</v>
          </cell>
        </row>
        <row r="520">
          <cell r="A520" t="str">
            <v>EQ017034</v>
          </cell>
          <cell r="B520" t="str">
            <v>EQ40050300/</v>
          </cell>
          <cell r="C520" t="str">
            <v xml:space="preserve">Escavadeira sobre esteiras, com Clam-Shell, Bucyrus 22-B ou similar, capacidade de 0,78m3, com operador e auxiliar.  Aluguel produtivo.</v>
          </cell>
          <cell r="D520" t="str">
            <v>h</v>
          </cell>
          <cell r="E520">
            <v>94.18</v>
          </cell>
        </row>
        <row r="521">
          <cell r="A521" t="str">
            <v>EQ017035</v>
          </cell>
          <cell r="B521" t="str">
            <v>EQ40050350/</v>
          </cell>
          <cell r="C521" t="str">
            <v xml:space="preserve">Escavadeira sobre esteiras, com Drag-Line, capacidade de 0,78m3, com operador e auxiliar.  Aluguel produtivo.</v>
          </cell>
          <cell r="D521" t="str">
            <v>h</v>
          </cell>
          <cell r="E521">
            <v>85.49</v>
          </cell>
        </row>
        <row r="522">
          <cell r="A522" t="str">
            <v>EQ000269</v>
          </cell>
          <cell r="B522" t="str">
            <v>EQ45050050/</v>
          </cell>
          <cell r="C522" t="str">
            <v xml:space="preserve">Aluguel produtivo de broca de metal duro, tipo K-12/40, com comprimento de 0,80m, para Perfuratriz Pneumatica.</v>
          </cell>
          <cell r="D522" t="str">
            <v>h</v>
          </cell>
          <cell r="E522">
            <v>5.68</v>
          </cell>
        </row>
        <row r="523">
          <cell r="A523" t="str">
            <v>EQ000270</v>
          </cell>
          <cell r="B523" t="str">
            <v>EQ45050053/</v>
          </cell>
          <cell r="C523" t="str">
            <v xml:space="preserve">Aluguel produtivo de broca de metal duro, tipo K-12/39, com comprimento de 1,60m, para Perfuratriz Pneumatica.</v>
          </cell>
          <cell r="D523" t="str">
            <v>h</v>
          </cell>
          <cell r="E523">
            <v>6.14</v>
          </cell>
        </row>
        <row r="524">
          <cell r="A524" t="str">
            <v>EQ000271</v>
          </cell>
          <cell r="B524" t="str">
            <v>EQ45050056/</v>
          </cell>
          <cell r="C524" t="str">
            <v xml:space="preserve">Aluguel produtivo de broca de metal duro, tipo K-12/38, com comprimento de 2,40m, para Perfuratriz Pneumatica.</v>
          </cell>
          <cell r="D524" t="str">
            <v>h</v>
          </cell>
          <cell r="E524">
            <v>6.56</v>
          </cell>
        </row>
        <row r="525">
          <cell r="A525" t="str">
            <v>EQ000272</v>
          </cell>
          <cell r="B525" t="str">
            <v>EQ45050059/</v>
          </cell>
          <cell r="C525" t="str">
            <v xml:space="preserve">Aluguel, por hora e por dam, de mangueira para ar comprimido, 2 lonas, diametro de 3/4".</v>
          </cell>
          <cell r="D525" t="str">
            <v>h.dam</v>
          </cell>
          <cell r="E525">
            <v>0.05</v>
          </cell>
        </row>
        <row r="526">
          <cell r="A526" t="str">
            <v>EQ001502</v>
          </cell>
          <cell r="B526" t="str">
            <v>EQ45050100B</v>
          </cell>
          <cell r="C526" t="str">
            <v xml:space="preserve">Compressor de ar, portatil e rebocavel, pressao de trabalho de 102PSI, descarga livre de 170PCM, motor diesel de 40CV, sem operador.  Aluguel produtivo.</v>
          </cell>
          <cell r="D526" t="str">
            <v>h</v>
          </cell>
          <cell r="E526">
            <v>23.6</v>
          </cell>
        </row>
        <row r="527">
          <cell r="A527" t="str">
            <v>EQ001503</v>
          </cell>
          <cell r="B527" t="str">
            <v>EQ45050103/</v>
          </cell>
          <cell r="C527" t="str">
            <v xml:space="preserve">Compressor de ar, portatil e rebocavel, pressao de trabalho de 102PSI, descarga livre de 170PCM, motor diesel de 40CV, sem operador.  Aluguel improdutivo motor funcionando.</v>
          </cell>
          <cell r="D527" t="str">
            <v>h</v>
          </cell>
          <cell r="E527">
            <v>10.1</v>
          </cell>
        </row>
        <row r="528">
          <cell r="A528" t="str">
            <v>EQ001504</v>
          </cell>
          <cell r="B528" t="str">
            <v>EQ45050106/</v>
          </cell>
          <cell r="C528" t="str">
            <v xml:space="preserve">Compressor de ar, portatil e rebocavel, pressao de trabalho de 102PSI, descarga livre de 170PCM, motor diesel de 40CV, sem operador.  Aluguel improdutivo motor parado.</v>
          </cell>
          <cell r="D528" t="str">
            <v>h</v>
          </cell>
          <cell r="E528">
            <v>3.31</v>
          </cell>
        </row>
        <row r="529">
          <cell r="A529" t="str">
            <v>EQ001505</v>
          </cell>
          <cell r="B529" t="str">
            <v>EQ45050150B</v>
          </cell>
          <cell r="C529" t="str">
            <v xml:space="preserve">Compressor de ar, portatil e rebocavel, pressao de trabalho de 102PSI, descarga livre de 250PCM, motor diesel de 77CV, sem operador.  Aluguel produtivo.</v>
          </cell>
          <cell r="D529" t="str">
            <v>h</v>
          </cell>
          <cell r="E529">
            <v>25.26</v>
          </cell>
        </row>
        <row r="530">
          <cell r="A530" t="str">
            <v>EQ001508</v>
          </cell>
          <cell r="B530" t="str">
            <v>EQ45050153/</v>
          </cell>
          <cell r="C530" t="str">
            <v xml:space="preserve">Compressor de ar, portatil e rebocavel, pressao de trabalho de 102PSI, descarga livre de 335PCM, motor diesel de 77CV, sem operador.  Aluguel produtivo.</v>
          </cell>
          <cell r="D530" t="str">
            <v>h</v>
          </cell>
          <cell r="E530" t="e">
            <v>#N/A</v>
          </cell>
        </row>
        <row r="531">
          <cell r="A531" t="str">
            <v>EQ001506</v>
          </cell>
          <cell r="B531" t="str">
            <v>EQ45050156/</v>
          </cell>
          <cell r="C531" t="str">
            <v xml:space="preserve">Compressor de ar, portatil e rebocavel, pressao de trabalho de 102PSI, descarga livre de 250PCM, motor diesel de 77CV, sem operador.  Aluguel improdutivo motor funcionando.</v>
          </cell>
          <cell r="D531" t="str">
            <v>h</v>
          </cell>
          <cell r="E531">
            <v>10.93</v>
          </cell>
        </row>
        <row r="532">
          <cell r="A532" t="str">
            <v>EQ001507</v>
          </cell>
          <cell r="B532" t="str">
            <v>EQ45050159/</v>
          </cell>
          <cell r="C532" t="str">
            <v xml:space="preserve">Compressor de ar, portatil e rebocavel, pressao de trabalho de 102PSI, descarga livre de 250PCM, motor diesel de 77CV, sem operador.  Aluguel improdutivo motor parado.</v>
          </cell>
          <cell r="D532" t="str">
            <v>h</v>
          </cell>
          <cell r="E532">
            <v>4.1399999999999997</v>
          </cell>
        </row>
        <row r="533">
          <cell r="A533" t="str">
            <v>EQ001511</v>
          </cell>
          <cell r="B533" t="str">
            <v>EQ45050200/</v>
          </cell>
          <cell r="C533" t="str">
            <v xml:space="preserve">Compressor de ar, estacionario, descarga livre de 18,4m3/min. e 668PCM, motor eletrico de 175CV (129Kw), sem operador.  Aluguel produtivo.</v>
          </cell>
          <cell r="D533" t="str">
            <v>h</v>
          </cell>
          <cell r="E533">
            <v>57.74</v>
          </cell>
        </row>
        <row r="534">
          <cell r="A534" t="str">
            <v>EQ001512</v>
          </cell>
          <cell r="B534" t="str">
            <v>EQ45050203/</v>
          </cell>
          <cell r="C534" t="str">
            <v xml:space="preserve">Compressor de ar, estacionario, descarga livre de 18,4m3/min. e 668PCM, motor eletrico de 175CV (129Kw), sem operador.  Aluguel improdutivo motor funcionando.</v>
          </cell>
          <cell r="D534" t="str">
            <v>h</v>
          </cell>
          <cell r="E534">
            <v>15.15</v>
          </cell>
        </row>
        <row r="535">
          <cell r="A535" t="str">
            <v>EQ001513</v>
          </cell>
          <cell r="B535" t="str">
            <v>EQ45050206/</v>
          </cell>
          <cell r="C535" t="str">
            <v xml:space="preserve">Compressor de ar, estacionario, descarga livre de 18,4m3/min. e 668PCM, motor eletrico de 175CV (129Kw), sem operador.  Aluguel improdutivo motor parado.</v>
          </cell>
          <cell r="D535" t="str">
            <v>h</v>
          </cell>
          <cell r="E535">
            <v>13.58</v>
          </cell>
        </row>
        <row r="536">
          <cell r="A536" t="str">
            <v>EQ001514</v>
          </cell>
          <cell r="B536" t="str">
            <v>EQ45100050A</v>
          </cell>
          <cell r="C536" t="str">
            <v xml:space="preserve">Grupo gerador com potencia de 2500W, 110V e 240V de corrente alternada ou 12V/8,3A de corrente continua, motor a gasolina de 5,5CV, sem operador.  Aluguel produtivo.</v>
          </cell>
          <cell r="D536" t="str">
            <v>h</v>
          </cell>
          <cell r="E536">
            <v>2.5499999999999998</v>
          </cell>
        </row>
        <row r="537">
          <cell r="A537" t="str">
            <v>EQ001516</v>
          </cell>
          <cell r="B537" t="str">
            <v>EQ45100056/</v>
          </cell>
          <cell r="C537" t="str">
            <v xml:space="preserve">Grupo gerador com potencia de 2500W, 110V e 240V de corrente alternada ou 12V/8,3A de corrente continua, motor a gasolina de 5,5CV, sem operador.  Aluguel improdutivo motor parado.</v>
          </cell>
          <cell r="D537" t="str">
            <v>h</v>
          </cell>
          <cell r="E537">
            <v>0.14000000000000001</v>
          </cell>
        </row>
        <row r="538">
          <cell r="A538" t="str">
            <v>EQ010602</v>
          </cell>
          <cell r="B538" t="str">
            <v>EQ45100100A</v>
          </cell>
          <cell r="C538" t="str">
            <v xml:space="preserve">Grupo Gerador, transportavel sobre rodas, 80/84Kva, motor diesel de 85CV (1800RPM), sem operador.  Aluguel produtivo.</v>
          </cell>
          <cell r="D538" t="str">
            <v>h</v>
          </cell>
          <cell r="E538">
            <v>21.63</v>
          </cell>
        </row>
        <row r="539">
          <cell r="A539" t="str">
            <v>EQ010603</v>
          </cell>
          <cell r="B539" t="str">
            <v>EQ45100103/</v>
          </cell>
          <cell r="C539" t="str">
            <v xml:space="preserve">Grupo Gerador, transportavel sobre rodas, 80/84Kva, motor diesel de 85CV (1800RPM), sem operador.  Aluguel improdutivo motor funcionando.</v>
          </cell>
          <cell r="D539" t="str">
            <v>h</v>
          </cell>
          <cell r="E539">
            <v>9.08</v>
          </cell>
        </row>
        <row r="540">
          <cell r="A540" t="str">
            <v>EQ010604</v>
          </cell>
          <cell r="B540" t="str">
            <v>EQ45100106/</v>
          </cell>
          <cell r="C540" t="str">
            <v xml:space="preserve">Grupo Gerador, transportavel sobre rodas, 80/84Kva, motor diesel de 85CV (1800RPM), sem operador.  Aluguel improdutivo motor parado.</v>
          </cell>
          <cell r="D540" t="str">
            <v>h</v>
          </cell>
          <cell r="E540">
            <v>1.58</v>
          </cell>
        </row>
        <row r="541">
          <cell r="A541" t="str">
            <v>EQ001520</v>
          </cell>
          <cell r="B541" t="str">
            <v>EQ45100150A</v>
          </cell>
          <cell r="C541" t="str">
            <v xml:space="preserve">Grupo Gerador, estacionario, com alternador de 139/150Kva e motor diesel de 180CV a 1800RPM, sem operador.  Aluguel produtivo.</v>
          </cell>
          <cell r="D541" t="str">
            <v>h</v>
          </cell>
          <cell r="E541">
            <v>43.26</v>
          </cell>
        </row>
        <row r="542">
          <cell r="A542" t="str">
            <v>EQ001521</v>
          </cell>
          <cell r="B542" t="str">
            <v>EQ45100153/</v>
          </cell>
          <cell r="C542" t="str">
            <v xml:space="preserve">Grupo Gerador, estacionario, com alternador de139/150Kva e motor diesel de 180CV a 1800RPM, sem operador.  Aluguel improdutivo motor funcionando.</v>
          </cell>
          <cell r="D542" t="str">
            <v>h</v>
          </cell>
          <cell r="E542" t="e">
            <v>#N/A</v>
          </cell>
        </row>
        <row r="543">
          <cell r="A543" t="str">
            <v>EQ017665</v>
          </cell>
          <cell r="B543" t="str">
            <v>EQ45150100/</v>
          </cell>
          <cell r="C543" t="str">
            <v xml:space="preserve">Retificador de solda eletrica de 430A.</v>
          </cell>
          <cell r="D543" t="str">
            <v>h</v>
          </cell>
          <cell r="E543">
            <v>7.81</v>
          </cell>
        </row>
        <row r="544">
          <cell r="A544" t="str">
            <v>EQ004530</v>
          </cell>
          <cell r="B544" t="str">
            <v>EQ50050050/</v>
          </cell>
          <cell r="C544" t="str">
            <v xml:space="preserve">Maquina de demarcacao de faixas a frio para uso rodoviario.  Aluguel produtivo.</v>
          </cell>
          <cell r="D544" t="str">
            <v>h</v>
          </cell>
          <cell r="E544">
            <v>66.03</v>
          </cell>
        </row>
        <row r="545">
          <cell r="A545" t="str">
            <v>ES004606</v>
          </cell>
          <cell r="B545" t="str">
            <v>ES05050250/</v>
          </cell>
          <cell r="C545" t="str">
            <v xml:space="preserve">Portinhola para alcapao, cisterna ou caixa d'agua elevada em chapa de ferro galvanizada no 16, medindo (0,80x0,80)m, com guarnicao e alca para fechamento a cadeado, exclusive este.  Fornecimento e colocacao.</v>
          </cell>
          <cell r="D545" t="str">
            <v>m2</v>
          </cell>
          <cell r="E545">
            <v>161.54</v>
          </cell>
        </row>
        <row r="546">
          <cell r="A546" t="str">
            <v>ES004550</v>
          </cell>
          <cell r="B546" t="str">
            <v>ES05100050/</v>
          </cell>
          <cell r="C546" t="str">
            <v xml:space="preserve">Porta corta-fogo de (90x210)cm com 4,5cm de espessura, revestida de chapa de aco, tendo marcos do mesmo material e 3 pares de dobradicas com mola, fabricacao Brasmet ou similar.  Fornecimento e colocacao.</v>
          </cell>
          <cell r="D546" t="str">
            <v>un</v>
          </cell>
          <cell r="E546">
            <v>308.08</v>
          </cell>
        </row>
        <row r="547">
          <cell r="A547" t="str">
            <v>ES002380</v>
          </cell>
          <cell r="B547" t="str">
            <v>ES05150050/</v>
          </cell>
          <cell r="C547" t="str">
            <v xml:space="preserve">Portao de chapa de ferro galvanizado, com espessura de 0,5mm, com altura entre 2m e 3m e area total de 6m2 a 9m2, exclusive fechadura.</v>
          </cell>
          <cell r="D547" t="str">
            <v>m2</v>
          </cell>
          <cell r="E547">
            <v>348.31</v>
          </cell>
        </row>
        <row r="548">
          <cell r="A548" t="str">
            <v>ES004600</v>
          </cell>
          <cell r="B548" t="str">
            <v>ES05150053/</v>
          </cell>
          <cell r="C548" t="str">
            <v xml:space="preserve">Portao de chapa de ferro galvanizado de no 16, com 2,5 a 3m de altura e area total de 6 a 9m2, em 2 folhas, sobre estrutura de marcos perfilados, com 5 pares de dobradica extra fortes em cada folha, exclusive fechadura.  Fornecimento.</v>
          </cell>
          <cell r="D548" t="str">
            <v>m2</v>
          </cell>
          <cell r="E548">
            <v>188.7</v>
          </cell>
        </row>
        <row r="549">
          <cell r="A549" t="str">
            <v>ES017324</v>
          </cell>
          <cell r="B549" t="str">
            <v>ES05150100/</v>
          </cell>
          <cell r="C549" t="str">
            <v xml:space="preserve">Portao de 1 folha de (1x2)m, em tela de arame galvanizado n.o 12, malha losango de 5cm, fixada em tubo de ferro galvanizado com diametro interno de 2" por barra de 1"x1/8", formando quadros de (1x1)m, montantes em ferro galvanizado com diametro interno de</v>
          </cell>
          <cell r="D549" t="str">
            <v>m2</v>
          </cell>
          <cell r="E549">
            <v>221.32</v>
          </cell>
        </row>
        <row r="550">
          <cell r="A550" t="str">
            <v>ES004599</v>
          </cell>
          <cell r="B550" t="str">
            <v>ES05150125/</v>
          </cell>
          <cell r="C550" t="str">
            <v xml:space="preserve">Portao de ferro, de 1 ou 2 folhas com altura de 1 a 1,50m e largura de 1 a 3m.  Formado por barras verticais de 1 1/4"x1/4" espacadas de 12,5cm, contorno e marcos em barras de 1 1/4"x3/8", tendo ao centro uma faixa de ferro galvanizado no 16 de 20cm de al</v>
          </cell>
          <cell r="D550" t="str">
            <v>m2</v>
          </cell>
          <cell r="E550">
            <v>205.82</v>
          </cell>
        </row>
        <row r="551">
          <cell r="A551" t="str">
            <v>ES008487</v>
          </cell>
          <cell r="B551" t="str">
            <v>ES05150150/</v>
          </cell>
          <cell r="C551" t="str">
            <v xml:space="preserve">Portao de ferro, em 2 folhas, medindo (1,58x3)m cada, com um montante de cada lado em tubo de ferro galvanizado de 3" e altura de 3m, sendo cada folha formada por 4 tubos de ferro galvanizado de 1 1/4" na vertical, reforcado na parte superior e na inferio</v>
          </cell>
          <cell r="D551" t="str">
            <v>un</v>
          </cell>
          <cell r="E551">
            <v>2067.1799999999998</v>
          </cell>
        </row>
        <row r="552">
          <cell r="A552" t="str">
            <v>ES008628</v>
          </cell>
          <cell r="B552" t="str">
            <v>ES05150153/</v>
          </cell>
          <cell r="C552" t="str">
            <v xml:space="preserve">Portao de ferro, em 2 folhas, medindo (2,10x1,60)m cada uma, em barras verticais em aco redondo de 1/2", espacados de 15cm, contorno em barra chata de 2"x5/8", inclusive ferragens e pintura.  Fornecimento e colocacao.</v>
          </cell>
          <cell r="D552" t="str">
            <v>un</v>
          </cell>
          <cell r="E552">
            <v>822.45</v>
          </cell>
        </row>
        <row r="553">
          <cell r="A553" t="str">
            <v>ES005142</v>
          </cell>
          <cell r="B553" t="str">
            <v>ES05150156/</v>
          </cell>
          <cell r="C553" t="str">
            <v xml:space="preserve">Portao de ferro, em 2 folhas, medindo (2,27x2,20)m, barras verticais, em aco com diametro de 3/4", espacamento entre eixos de 0,12m, contorno em barras de aco com diametro de 2"x1/2", inclusive ferragens.  Fornecimento e colocacao, inclusive pintura.</v>
          </cell>
          <cell r="D553" t="str">
            <v>un</v>
          </cell>
          <cell r="E553">
            <v>723.65</v>
          </cell>
        </row>
        <row r="554">
          <cell r="A554" t="str">
            <v>ES005144</v>
          </cell>
          <cell r="B554" t="str">
            <v>ES05150159/</v>
          </cell>
          <cell r="C554" t="str">
            <v xml:space="preserve">Portao de ferro, medindo (2x2,90)m, sendo 1m fixo e 1m movel, em barras verticais de ferro com diametro de 3/4", com espacamento entre eixos de 0,12m, contorno em barras de 2"x1/2", inclusive ferragens.  Fornecimento e colocacao, inclusive pintura.</v>
          </cell>
          <cell r="D554" t="str">
            <v>un</v>
          </cell>
          <cell r="E554">
            <v>955.46</v>
          </cell>
        </row>
        <row r="555">
          <cell r="A555" t="str">
            <v>ES006773</v>
          </cell>
          <cell r="B555" t="str">
            <v>ES05150162/</v>
          </cell>
          <cell r="C555" t="str">
            <v xml:space="preserve">Portao de ferro, em 2 folhas, medindo (2,27x3)m, barras verticais em aco com diametro de 3/4", espacamento entre eixos de 0,12m, contorno em barra chata de aco de 2"x12", inclusive ferragens.  Fornecimento e colocacao, inclusive pintura.</v>
          </cell>
          <cell r="D555" t="str">
            <v>un</v>
          </cell>
          <cell r="E555">
            <v>870.64</v>
          </cell>
        </row>
        <row r="556">
          <cell r="A556" t="str">
            <v>ES004790</v>
          </cell>
          <cell r="B556" t="str">
            <v>ES05150165A</v>
          </cell>
          <cell r="C556" t="str">
            <v xml:space="preserve">Portao em 2 folhas, medindo (3x1,20)m, constituindo-se de 2 quadros com 2 travamentos horizontais em tubo de ferro galvanizado de 4", fixados em montantes do mesmo material.  Fornecimento e colocacao.</v>
          </cell>
          <cell r="D556" t="str">
            <v>un</v>
          </cell>
          <cell r="E556">
            <v>1643.81</v>
          </cell>
        </row>
        <row r="557">
          <cell r="A557" t="str">
            <v>ES009291</v>
          </cell>
          <cell r="B557" t="str">
            <v>ES05150168/</v>
          </cell>
          <cell r="C557" t="str">
            <v xml:space="preserve">Portao de ferro, em 2 folhas, medindo (3,63x2,60)m, montantes de tubo de 3"x3", com parede de 1/4", barras chatas verticais com diametro de 1"x1", barras horizontais com diametro de 1 1/2"x5/16".  Fornecimento e colocacao.</v>
          </cell>
          <cell r="D557" t="str">
            <v>un</v>
          </cell>
          <cell r="E557">
            <v>3035.74</v>
          </cell>
        </row>
        <row r="558">
          <cell r="A558" t="str">
            <v>ES006969</v>
          </cell>
          <cell r="B558" t="str">
            <v>ES05150171/</v>
          </cell>
          <cell r="C558" t="str">
            <v xml:space="preserve">Portao de ferro, medindo (4x3,30)m, construidos em tubos de ferro galvanizado com costura de 2 1/2", espacados a cada 13cm (espaco livre), 2 folhas, contendo 2 diagonais de barra chata de 2"x1/4", fixados em 2 colunas de concreto armado secao de (40x40)cm</v>
          </cell>
          <cell r="D558" t="str">
            <v>m2</v>
          </cell>
          <cell r="E558">
            <v>261.91000000000003</v>
          </cell>
        </row>
        <row r="559">
          <cell r="A559" t="str">
            <v>ES008625</v>
          </cell>
          <cell r="B559" t="str">
            <v>ES05150174/</v>
          </cell>
          <cell r="C559" t="str">
            <v xml:space="preserve">Portao de ferro, em 2 folhas, medindo (4,30x2,73)m, com 4 barras quadradas horizontais e 1 curva medindo 2,05 e 2 barras verticais nos extremos de cada folha, todas com 1 1/2"x1 1/2".  Entre os montantes extremos de cada folha 11 barras de 3/4" equidistan</v>
          </cell>
          <cell r="D559" t="str">
            <v>un</v>
          </cell>
          <cell r="E559">
            <v>2740.69</v>
          </cell>
        </row>
        <row r="560">
          <cell r="A560" t="str">
            <v>ES010098</v>
          </cell>
          <cell r="B560" t="str">
            <v>ES05150177/</v>
          </cell>
          <cell r="C560" t="str">
            <v xml:space="preserve">Portao de ferro, medindo (5,87x2,08)m, sendo 2 folhas fixas de (1,10x1,98)m cada, formadas por quadro de ferro galvanizado de 2" (2 verticais e 4 horizontais) e 7 barras verticais e 2 inclinadas de 1"x1/4" e 2 folhas de abrir de (1,61x1,98)m cada, formada</v>
          </cell>
          <cell r="D560" t="str">
            <v>un</v>
          </cell>
          <cell r="E560">
            <v>2258.8000000000002</v>
          </cell>
        </row>
        <row r="561">
          <cell r="A561" t="str">
            <v>ES007437</v>
          </cell>
          <cell r="B561" t="str">
            <v>ES05150200/</v>
          </cell>
          <cell r="C561" t="str">
            <v xml:space="preserve">Portao de ferro, confeccionado em barra redonda de 5/8", pintada com 1 demao de zarcao verde, inclusive fechadura e cadeado.  Fornecimento.</v>
          </cell>
          <cell r="D561" t="str">
            <v>m2</v>
          </cell>
          <cell r="E561">
            <v>193.71</v>
          </cell>
        </row>
        <row r="562">
          <cell r="A562" t="str">
            <v>ES007450</v>
          </cell>
          <cell r="B562" t="str">
            <v>ES05150250/</v>
          </cell>
          <cell r="C562" t="str">
            <v xml:space="preserve">Portao de correr em ferro, fabricado com perfil de diametro de 5/8" e pintado com 1 demao de zarcao, inclusive fechadura e cadeado.  Fornecimento.</v>
          </cell>
          <cell r="D562" t="str">
            <v>m2</v>
          </cell>
          <cell r="E562">
            <v>185.17</v>
          </cell>
        </row>
        <row r="563">
          <cell r="A563" t="str">
            <v>ES005908</v>
          </cell>
          <cell r="B563" t="str">
            <v>ES05200050/</v>
          </cell>
          <cell r="C563" t="str">
            <v xml:space="preserve">Basculante de ferro em caixilho de cantoneira de 3/4", basculas de cantoneira de 5/8",  alavanca com punho cromado.  Fornecimento e colocacao.</v>
          </cell>
          <cell r="D563" t="str">
            <v>m2</v>
          </cell>
          <cell r="E563">
            <v>146.13</v>
          </cell>
        </row>
        <row r="564">
          <cell r="A564" t="str">
            <v>ES009058</v>
          </cell>
          <cell r="B564" t="str">
            <v>ES05200100/</v>
          </cell>
          <cell r="C564" t="str">
            <v xml:space="preserve">Janela basculante em ferro, medindo (87x150)cm, fixacao de vidros, exclusive estes, mediante massa.  Fornecimento e colocacao.</v>
          </cell>
          <cell r="D564" t="str">
            <v>un</v>
          </cell>
          <cell r="E564">
            <v>178.24</v>
          </cell>
        </row>
        <row r="565">
          <cell r="A565" t="str">
            <v>ES009055</v>
          </cell>
          <cell r="B565" t="str">
            <v>ES05200103/</v>
          </cell>
          <cell r="C565" t="str">
            <v xml:space="preserve">Janela basculante em ferro, medindo (100x100)cm, fixacao de vidros, exclusive estes, mediante massa.  Fornecimento e colocacao.</v>
          </cell>
          <cell r="D565" t="str">
            <v>un</v>
          </cell>
          <cell r="E565">
            <v>106.59</v>
          </cell>
        </row>
        <row r="566">
          <cell r="A566" t="str">
            <v>ES009056</v>
          </cell>
          <cell r="B566" t="str">
            <v>ES05200106/</v>
          </cell>
          <cell r="C566" t="str">
            <v xml:space="preserve">Janela basculante em ferro, medindo (150x150)cm, fixacao de vidros, exclusive estes, mediante massa.  Fornecimento e colocacao.</v>
          </cell>
          <cell r="D566" t="str">
            <v>un</v>
          </cell>
          <cell r="E566">
            <v>269.82</v>
          </cell>
        </row>
        <row r="567">
          <cell r="A567" t="str">
            <v>ES009057</v>
          </cell>
          <cell r="B567" t="str">
            <v>ES05200109/</v>
          </cell>
          <cell r="C567" t="str">
            <v xml:space="preserve">Janela basculante em ferro, medindo (150x200)cm, fixacao de vidros, exclusive estes, mediante massa.  Fornecimento e colocacao.</v>
          </cell>
          <cell r="D567" t="str">
            <v>un</v>
          </cell>
          <cell r="E567">
            <v>403.09</v>
          </cell>
        </row>
        <row r="568">
          <cell r="A568" t="str">
            <v>ES004791</v>
          </cell>
          <cell r="B568" t="str">
            <v>ES05250050/</v>
          </cell>
          <cell r="C568" t="str">
            <v xml:space="preserve">Cerca em tubo de ferro galvanizado de 4" em modulos de (3x1,20)m, constituindo-se cada modulo por 2 montantes de 1,20m de altura e 2 travamentos horizontais com 3m.</v>
          </cell>
          <cell r="D568" t="str">
            <v>mod</v>
          </cell>
          <cell r="E568">
            <v>539.42999999999995</v>
          </cell>
        </row>
        <row r="569">
          <cell r="A569" t="str">
            <v>ES004567</v>
          </cell>
          <cell r="B569" t="str">
            <v>ES05250100/</v>
          </cell>
          <cell r="C569" t="str">
            <v xml:space="preserve">Grade de ferro formada por barras de ferros chatos verticais de 1 1/2"x3/8" e barras horizontais de 2"x3/8", com montantes de 1 1/2"x1 1/2" a cada 2m.  Fornecimento e assentamento.</v>
          </cell>
          <cell r="D569" t="str">
            <v>m2</v>
          </cell>
          <cell r="E569">
            <v>298.23</v>
          </cell>
        </row>
        <row r="570">
          <cell r="A570" t="str">
            <v>ES004601</v>
          </cell>
          <cell r="B570" t="str">
            <v>ES05250150/</v>
          </cell>
          <cell r="C570" t="str">
            <v xml:space="preserve">Grade de ferro para protecao de janela ou aparelhos de ar condicionado, formado por barras quadradas de 3/8", chumbadas na alvenaria.  Fornecimento e assentamento.</v>
          </cell>
          <cell r="D570" t="str">
            <v>m2</v>
          </cell>
          <cell r="E570">
            <v>102.97</v>
          </cell>
        </row>
        <row r="571">
          <cell r="A571" t="str">
            <v>ES004709</v>
          </cell>
          <cell r="B571" t="str">
            <v>ES05250200A</v>
          </cell>
          <cell r="C571" t="str">
            <v xml:space="preserve">Grade pantografica de ferro para janelas ou portas, em perfis de 3/4" com altura ate 2,20m correndo sobre canaletas com fecho para colocacao de cadeado, inclusive este.  Fornecimento e assentamento.</v>
          </cell>
          <cell r="D571" t="str">
            <v>m2</v>
          </cell>
          <cell r="E571">
            <v>240.49</v>
          </cell>
        </row>
        <row r="572">
          <cell r="A572" t="str">
            <v>ES004708</v>
          </cell>
          <cell r="B572" t="str">
            <v>ES05250250/</v>
          </cell>
          <cell r="C572" t="str">
            <v xml:space="preserve">Grade para prisao em barras verticais de 1" espacadas a cada 10cm, entre lixas, e horizontais de 1 3/4"x1/2" a cada 50cm, sendo o contorno do mesmo material.  Fornecimento e assentamento.</v>
          </cell>
          <cell r="D572" t="str">
            <v>m2</v>
          </cell>
          <cell r="E572" t="e">
            <v>#N/A</v>
          </cell>
        </row>
        <row r="573">
          <cell r="A573" t="str">
            <v>ES008627</v>
          </cell>
          <cell r="B573" t="str">
            <v>ES05250300/</v>
          </cell>
          <cell r="C573" t="str">
            <v xml:space="preserve">Gradil em aco redondo de 1/2", espacados de 15cm, montantes em aco redondo de 2" e 2 barras chatas de 2"x5/8" horizontais, tendo 2,50m de largura e 1,60m de altura, conforme projeto FPJ, inclusive pintura.  Fornecimento e colocacao.</v>
          </cell>
          <cell r="D573" t="str">
            <v>mod</v>
          </cell>
          <cell r="E573">
            <v>470.42</v>
          </cell>
        </row>
        <row r="574">
          <cell r="A574" t="str">
            <v>ES005136</v>
          </cell>
          <cell r="B574" t="str">
            <v>ES05250303/</v>
          </cell>
          <cell r="C574" t="str">
            <v xml:space="preserve">Gradil em barras de aco com diametro de 3/4", formando modulos de 2m, com 1,80m de altura, conforme projeto FPJ.  Fornecimento e colocacao.</v>
          </cell>
          <cell r="D574" t="str">
            <v>mod</v>
          </cell>
          <cell r="E574">
            <v>648.17999999999995</v>
          </cell>
        </row>
        <row r="575">
          <cell r="A575" t="str">
            <v>ES006691</v>
          </cell>
          <cell r="B575" t="str">
            <v>ES05250306/</v>
          </cell>
          <cell r="C575" t="str">
            <v xml:space="preserve">Gradil em barras de aco de 3/4", espacadas de 12cm, montantes em barra quadrada de 2" e 2 barras chatas de 2"x1/2" horizontais, tudo em 2m de largura e 1,35m de altura.  Fornecimento e colocacao, inclusive pinrtura.</v>
          </cell>
          <cell r="D575" t="str">
            <v>mod</v>
          </cell>
          <cell r="E575">
            <v>508.39</v>
          </cell>
        </row>
        <row r="576">
          <cell r="A576" t="str">
            <v>ES006690</v>
          </cell>
          <cell r="B576" t="str">
            <v>ES05250309/</v>
          </cell>
          <cell r="C576" t="str">
            <v xml:space="preserve">Haste em barra de aco de 3/4", para fixacao de gradil em muro.  Soldada em gradil e chumbada no muro, inclusive pintura.</v>
          </cell>
          <cell r="D576" t="str">
            <v>un</v>
          </cell>
          <cell r="E576">
            <v>41.86</v>
          </cell>
        </row>
        <row r="577">
          <cell r="A577" t="str">
            <v>ES007723</v>
          </cell>
          <cell r="B577" t="str">
            <v>ES05250350/</v>
          </cell>
          <cell r="C577" t="str">
            <v xml:space="preserve">Gradil de ferro, altura de 0,85m, com montantes a cada 1,30m em barras verticais quadradas de 1"x1", fixadas em blocos de concreto de (0,20x0,20x0,20)m, soldadas em 2 barras horizontais, superior e inferior, de 1 1/2"x3/8".  Fornecimento e colocacao, incl</v>
          </cell>
          <cell r="D577" t="str">
            <v>m</v>
          </cell>
          <cell r="E577">
            <v>157.19</v>
          </cell>
        </row>
        <row r="578">
          <cell r="A578" t="str">
            <v>ES004604</v>
          </cell>
          <cell r="B578" t="str">
            <v>ES05250353/</v>
          </cell>
          <cell r="C578" t="str">
            <v xml:space="preserve">Gradil de ferro, altura de 1,20m, em barras verticais quadradas de 5/8" e espacadas de 12,5cm, centro a centro, soldadas em 2 barras, superior e inferior de postas de 3"x1/2"e 2"x3/8"; 21 de 1/2"x1/2", soldadas no corrimao e na barra inferior, esta de 2"x</v>
          </cell>
          <cell r="D578" t="str">
            <v>m</v>
          </cell>
          <cell r="E578">
            <v>134.4</v>
          </cell>
        </row>
        <row r="579">
          <cell r="A579" t="str">
            <v>ES006049</v>
          </cell>
          <cell r="B579" t="str">
            <v>ES05250356/</v>
          </cell>
          <cell r="C579" t="str">
            <v xml:space="preserve">Gradil de ferro, altura de 1,20m, em barras verticais quadradas de 5/8" e espacadas de 12,50cm, soldadas em duas barras, superior e inferior de 1 1/2"x1/4", montantes a cada 1,50m em barras de 1 1/2"x3/8".  Fornecimento e colocacao, inclusive pintura.</v>
          </cell>
          <cell r="D579" t="str">
            <v>m</v>
          </cell>
          <cell r="E579">
            <v>179.21</v>
          </cell>
        </row>
        <row r="580">
          <cell r="A580" t="str">
            <v>ES008486</v>
          </cell>
          <cell r="B580" t="str">
            <v>ES05250359/</v>
          </cell>
          <cell r="C580" t="str">
            <v xml:space="preserve">Gradil em tubo de ferro galvanizado sem costura de 1 1/4", com altura util de 2m, espacados de 17cm de centro a centro e chumbados em cinta de concreto, exclusive esta, barra chata de 1 1/2"x3/8", fixada na extremidade superior dos tubo e no alinhamento  </v>
          </cell>
          <cell r="D580" t="str">
            <v>m</v>
          </cell>
          <cell r="E580">
            <v>382.87</v>
          </cell>
        </row>
        <row r="581">
          <cell r="A581" t="str">
            <v>ES006968</v>
          </cell>
          <cell r="B581" t="str">
            <v>ES05250362/</v>
          </cell>
          <cell r="C581" t="str">
            <v xml:space="preserve">Gradil de ferro, altura de 3,30m, em tubos de ferro galvanizado com costura de 2 1/2", espacados a cada 13cm (espaco livre), fixados em viga de concreto armado secao de 20cm de largura e 60cm de altura, apoiados em sapatas (fck=15MPa), sendo o conjunto te</v>
          </cell>
          <cell r="D581" t="str">
            <v>m2</v>
          </cell>
          <cell r="E581">
            <v>226.22</v>
          </cell>
        </row>
        <row r="582">
          <cell r="A582" t="str">
            <v>ES007438</v>
          </cell>
          <cell r="B582" t="str">
            <v>ES05250400/</v>
          </cell>
          <cell r="C582" t="str">
            <v xml:space="preserve">Gradil de ferro em ferro confeccionado em barra redonda de 5/8", pintada com 1 demao de zarcao verde.  Fornecimento e colocacao.</v>
          </cell>
          <cell r="D582" t="str">
            <v>m2</v>
          </cell>
          <cell r="E582">
            <v>141.38999999999999</v>
          </cell>
        </row>
        <row r="583">
          <cell r="A583" t="str">
            <v>ES009338</v>
          </cell>
          <cell r="B583" t="str">
            <v>ES05250450/</v>
          </cell>
          <cell r="C583" t="str">
            <v xml:space="preserve">Gradil de ferro em modulos de 1,13m de comprimento com altura de 1m, tendo 9 barras quadradas de 3/8" espacados de 12cm eixo a eixo, montantes em barras chatas de 2"x3/4" e 2 barras horizontais de 3"x3/8" distanciadas de 95cm, chumbados no solo com bloco </v>
          </cell>
          <cell r="D583" t="str">
            <v>mod</v>
          </cell>
          <cell r="E583">
            <v>156.24</v>
          </cell>
        </row>
        <row r="584">
          <cell r="A584" t="str">
            <v>ES009577</v>
          </cell>
          <cell r="B584" t="str">
            <v>ES05250453/</v>
          </cell>
          <cell r="C584" t="str">
            <v xml:space="preserve">Gradil de ferro em modulos de 2,24m de comprimento com altura de 1,20m, tendo 14 ferros redondos de 1/2" espacados de 14cm eixo a eixo, montantes duplos de barras chatas de 1 1/2"x1/2" e 2 barras horizontais de 1 1/2"x3/8" distanciadas de 85cm, chumbados </v>
          </cell>
          <cell r="D584" t="str">
            <v>mod</v>
          </cell>
          <cell r="E584">
            <v>337.57</v>
          </cell>
        </row>
        <row r="585">
          <cell r="A585" t="str">
            <v>ES009304</v>
          </cell>
          <cell r="B585" t="str">
            <v>ES05250456/</v>
          </cell>
          <cell r="C585" t="str">
            <v xml:space="preserve">Gradil de ferro em modulos de 2,80m de largura com altura de 1,50m, 14 barras verticais de 1 1/4" equidistantes, 2 barras chatas horizontais de  2 1/2"x5/8", estas soldadas um montante (exclusive estes).  Em cada barra vertical  sera colocada 1 ponta de l</v>
          </cell>
          <cell r="D585" t="str">
            <v>mod</v>
          </cell>
          <cell r="E585">
            <v>1280.3900000000001</v>
          </cell>
        </row>
        <row r="586">
          <cell r="A586" t="str">
            <v>ES008626</v>
          </cell>
          <cell r="B586" t="str">
            <v>ES05250459/</v>
          </cell>
          <cell r="C586" t="str">
            <v xml:space="preserve">Gradil de ferro em modulos de 2,44m de largura com altura de 2,32m, 15 barras verticais de 3/4" equidistantes, um montante de ferro galvanizado de 3" e barras chatas horizontais de 1 1/2"x1/2".  Em cada barra vertical de 3/4" sera colocada 1 lanca e anuet</v>
          </cell>
          <cell r="D586" t="str">
            <v>mod</v>
          </cell>
          <cell r="E586">
            <v>790.79</v>
          </cell>
        </row>
        <row r="587">
          <cell r="A587" t="str">
            <v>ES005259</v>
          </cell>
          <cell r="B587" t="str">
            <v>ES05250462/</v>
          </cell>
          <cell r="C587" t="str">
            <v xml:space="preserve">Gradil de ferro em modulo de 2,10m de comprimento com altura de 2,60m, barra redonda de 5/8", barra chata de 1 1/2"x1/4", tubo de ferro galvanizado de 3", conforme projeto FPJ.  Fornecimento e colocacao, inclusive pintura.</v>
          </cell>
          <cell r="D587" t="str">
            <v>un</v>
          </cell>
          <cell r="E587">
            <v>563.48</v>
          </cell>
        </row>
        <row r="588">
          <cell r="A588" t="str">
            <v>ES008629</v>
          </cell>
          <cell r="B588" t="str">
            <v>ES05250465/</v>
          </cell>
          <cell r="C588" t="str">
            <v xml:space="preserve">Gradil de ferro em modulos de 2,44m de largura com altura de 2,72m, 15 barras verticais de 3/4" equidistantes, um montante de ferro galvanizado de 3" e barras chatas horizontais de  1 1/2"x1/2".  Em cada barra vertical de 3/4" sera colocada 1 lanca e anue</v>
          </cell>
          <cell r="D588" t="str">
            <v>mod</v>
          </cell>
          <cell r="E588">
            <v>889.25</v>
          </cell>
        </row>
        <row r="589">
          <cell r="A589" t="str">
            <v>ES010041</v>
          </cell>
          <cell r="B589" t="str">
            <v>ES05250500/</v>
          </cell>
          <cell r="C589" t="str">
            <v xml:space="preserve">Gradil em modulos de (1454x1650)mm, com pintura eletrostatica em poliester nas cores grafite, vermelho, vinho, amarelo, laranja ou prata da Metalgrade ou similar, malha de (60x132)mm, barra portante de (26x2)mm, fio 5, montantes de (2000x75x8)mm, ponta de</v>
          </cell>
          <cell r="D589" t="str">
            <v>mod</v>
          </cell>
          <cell r="E589">
            <v>336.12</v>
          </cell>
        </row>
        <row r="590">
          <cell r="A590" t="str">
            <v>ES017319</v>
          </cell>
          <cell r="B590" t="str">
            <v>ES05250550/</v>
          </cell>
          <cell r="C590" t="str">
            <v xml:space="preserve">Gradil tubular (3,35x2,00)m em  tela de metal expandida, malha losangular de (150x56)mm, chapa de ferro alvanizada a fogo de 1/8", emoldurada por tubos de aco galvanizada de 1 1/2", fixado em estruturas de concreto atraves de 16 parafusos galvanizados.  F</v>
          </cell>
          <cell r="D590" t="str">
            <v>m</v>
          </cell>
          <cell r="E590">
            <v>205.31</v>
          </cell>
        </row>
        <row r="591">
          <cell r="A591" t="str">
            <v>ES008694</v>
          </cell>
          <cell r="B591" t="str">
            <v>ES05250600/</v>
          </cell>
          <cell r="C591" t="str">
            <v xml:space="preserve">Gradil eletrofundido tipo Orsometal ou similar, na malha (60x132)mm e barra portante (26x2)mm, fio 5, pecas de (1718x1650)mm, montantes (2120x76x8)mm, parafusos, pintura eletrostatica nas cores verde ou cinza; inclusive montagem.</v>
          </cell>
          <cell r="D591" t="str">
            <v>m</v>
          </cell>
          <cell r="E591" t="e">
            <v>#N/A</v>
          </cell>
        </row>
        <row r="592">
          <cell r="A592" t="str">
            <v>ES016004</v>
          </cell>
          <cell r="B592" t="str">
            <v>ES05250650A</v>
          </cell>
          <cell r="C592" t="str">
            <v xml:space="preserve">Gradil Nylofor 3D, da Belgo Mineira ou similar,  executado em painel de aco galvanizado, soldado (gramatura minima 40g/m2), malha retangular de (200x50)mm em fio de aco com bitola de 5mm ,fixado por fixadores de poliamida e parafusos em aco inox M6 tipo A</v>
          </cell>
          <cell r="D592" t="str">
            <v>m2</v>
          </cell>
          <cell r="E592">
            <v>180.03</v>
          </cell>
        </row>
        <row r="593">
          <cell r="A593" t="str">
            <v>ES007258</v>
          </cell>
          <cell r="B593" t="str">
            <v>ES05250700/</v>
          </cell>
          <cell r="C593" t="str">
            <v xml:space="preserve">Tela para protecao em arame galvanizado no 12, soldada em cantoneira de ferro em "L" de  1 1/2"x1 1/2"x3/16", fixada em alvenaria.  Fornecimento e colocacao.</v>
          </cell>
          <cell r="D593" t="str">
            <v>m2</v>
          </cell>
          <cell r="E593">
            <v>91.52</v>
          </cell>
        </row>
        <row r="594">
          <cell r="A594" t="str">
            <v>ES004553</v>
          </cell>
          <cell r="B594" t="str">
            <v>ES05300050/</v>
          </cell>
          <cell r="C594" t="str">
            <v xml:space="preserve">Corrimao de tubo de ferro galvanizado com diametro de 1 1/4", preso por chumbadores a cada metro.  Fornecimento e assentamento.</v>
          </cell>
          <cell r="D594" t="str">
            <v>m</v>
          </cell>
          <cell r="E594">
            <v>37.65</v>
          </cell>
        </row>
        <row r="595">
          <cell r="A595" t="str">
            <v>ES002402</v>
          </cell>
          <cell r="B595" t="str">
            <v>ES05300100/</v>
          </cell>
          <cell r="C595" t="str">
            <v xml:space="preserve">Guarda-corpo de ferro, em lances de 3,36m a 3,84m e 1m de altura, com 4 montantes de barras de 2"x3/4", chumbadas no concreto, corrimao em 2 barras superpostas de 3"x1/2" e 2"x3/8", 21 barras verticais de 2"x1/2", soldadas no corrimao e na barra inferior,</v>
          </cell>
          <cell r="D595" t="str">
            <v>m</v>
          </cell>
          <cell r="E595">
            <v>165.05</v>
          </cell>
        </row>
        <row r="596">
          <cell r="A596" t="str">
            <v>ES004603</v>
          </cell>
          <cell r="B596" t="str">
            <v>ES05300103/</v>
          </cell>
          <cell r="C596" t="str">
            <v xml:space="preserve">Guarda-corpo de ferro, em lances de 3,36m a 3,84m e 1m de altura, com 4 montantes de barras de 2"x3/4", chumbadas no concreto, corrimao em 2 barras superpostas de 3"x1/2" e 2"x3/8", 21 barras verticais de 1/2"x1/2", soldadas no corrimao e na barra inferio</v>
          </cell>
          <cell r="D596" t="str">
            <v>m</v>
          </cell>
          <cell r="E596">
            <v>146.41</v>
          </cell>
        </row>
        <row r="597">
          <cell r="A597" t="str">
            <v>ES004602</v>
          </cell>
          <cell r="B597" t="str">
            <v>ES05300106/</v>
          </cell>
          <cell r="C597" t="str">
            <v xml:space="preserve">Guarda-corpo de ferro, em lances de 3,45m a 3,75m e 1m de altura, com 4 montantes de barras de 2"x3/4", chumbadas no concreto, corrimao em 2 barras superpostas de 3"x1/2 e 2"x3/8", 2 travessas horizontais em barras de 1 1/4"x3/8", soldadas nos montantes u</v>
          </cell>
          <cell r="D597" t="str">
            <v>m</v>
          </cell>
          <cell r="E597">
            <v>146.41</v>
          </cell>
        </row>
        <row r="598">
          <cell r="A598" t="str">
            <v>ES010276</v>
          </cell>
          <cell r="B598" t="str">
            <v>ES05300150/</v>
          </cell>
          <cell r="C598" t="str">
            <v xml:space="preserve">Guarda-corpo de ferro galvanizado, com modulo de 2,20m de comprimento, com dois tubos de 2" na horizontal, pilaretes de concreto com secao (20x20)cm e 1m de altura, incluindo todos os materiais e pintura a oleo.  Fornecimento e colocacao.</v>
          </cell>
          <cell r="D598" t="str">
            <v>un</v>
          </cell>
          <cell r="E598">
            <v>106.25</v>
          </cell>
        </row>
        <row r="599">
          <cell r="A599" t="str">
            <v>ES018051</v>
          </cell>
          <cell r="B599" t="str">
            <v>ES05300153/</v>
          </cell>
          <cell r="C599" t="str">
            <v xml:space="preserve">Guarda-corpo de ferro galvanizado, com modulo de 2,00m de comprimento, com um tubo de 3" e dois de 1 1/4" na horizontal, pilaretes de concreto com secao quadrada de 20cm e 1,05m de altura, incluindo todos os materiais e pintura a oleo dos tubos.  Fornecim</v>
          </cell>
          <cell r="D599" t="str">
            <v>m</v>
          </cell>
          <cell r="E599">
            <v>108.55</v>
          </cell>
        </row>
        <row r="600">
          <cell r="A600" t="str">
            <v>ES010277</v>
          </cell>
          <cell r="B600" t="str">
            <v>ES05300200/</v>
          </cell>
          <cell r="C600" t="str">
            <v xml:space="preserve">Guarda-corpo de tubo de ferro galvanizado com dois montantes em tubo de 1", uma travessa superior em tubo de 2" e duas travessas inferiores em tubo de 1", em modulos de 2,20m de comprimento e 1m de altura, inclusive pintura a oleo.  Fornecimento e colocac</v>
          </cell>
          <cell r="D600" t="str">
            <v>un</v>
          </cell>
          <cell r="E600">
            <v>101.13</v>
          </cell>
        </row>
        <row r="601">
          <cell r="A601" t="str">
            <v>ES017321</v>
          </cell>
          <cell r="B601" t="str">
            <v>ES05300250/</v>
          </cell>
          <cell r="C601" t="str">
            <v xml:space="preserve">Guarda-corpo com altura de 1m, em tela de arame galvanizado n.o 12, malha losango de 5cm, fixada em tubo de ferro galvanizado com diametro interno de 2", espacados de 2,00m, chumbados em bloco de concreto, inclusive escavacao, reaterro, carga, descarga, t</v>
          </cell>
          <cell r="D601" t="str">
            <v>m2</v>
          </cell>
          <cell r="E601">
            <v>95.93</v>
          </cell>
        </row>
        <row r="602">
          <cell r="A602" t="str">
            <v>ES017913</v>
          </cell>
          <cell r="B602" t="str">
            <v>ES05300300/</v>
          </cell>
          <cell r="C602" t="str">
            <v xml:space="preserve">Guarda-corpo de tubos de aco galvanizado soldados, formando modulos de 2,20m de comprimento e 1m de altura, com 3 montantes de 2" de diametro chumbados no concreto, travessa superior de 2" e travessa inferior e intermediaria de 1".  Fornecimento e instala</v>
          </cell>
          <cell r="D602" t="str">
            <v>m</v>
          </cell>
          <cell r="E602">
            <v>107.36</v>
          </cell>
        </row>
        <row r="603">
          <cell r="A603" t="str">
            <v>ES017912</v>
          </cell>
          <cell r="B603" t="str">
            <v>ES05300350/</v>
          </cell>
          <cell r="C603" t="str">
            <v xml:space="preserve">Guarda-corpo de tubos de aco galvanizado de 2", formando quadrados de 2,20m de comprimento por 1,10m de altura, com montantes soldados em chapa de aco de 15cmx15cmx5/16", fixados no piso ou parede, dotado de tela de arame galvanizado de fio ondulado no 8 </v>
          </cell>
          <cell r="D603" t="str">
            <v>m2</v>
          </cell>
          <cell r="E603">
            <v>476.86</v>
          </cell>
        </row>
        <row r="604">
          <cell r="A604" t="str">
            <v>ES005051</v>
          </cell>
          <cell r="B604" t="str">
            <v>ES05300400/</v>
          </cell>
          <cell r="C604" t="str">
            <v xml:space="preserve">Guarda-corpo de 1,50m de comprimento e 1,20m de altura, montantes em tubo de ferro galvanizado de 3", perfil de ferro galvanizado de (5x3)cm, 2 tubos de ferro galvanizado de 1" na horizontal, tela de arame galvanizado No 12, malha losango de 5cm, moldura </v>
          </cell>
          <cell r="D604" t="str">
            <v>mod</v>
          </cell>
          <cell r="E604" t="e">
            <v>#N/A</v>
          </cell>
        </row>
        <row r="605">
          <cell r="A605" t="str">
            <v>ES018089</v>
          </cell>
          <cell r="B605" t="str">
            <v>ES05300450/</v>
          </cell>
          <cell r="C605" t="e">
            <v>#N/A</v>
          </cell>
          <cell r="D605" t="e">
            <v>#N/A</v>
          </cell>
          <cell r="E605">
            <v>661</v>
          </cell>
        </row>
        <row r="606">
          <cell r="A606" t="str">
            <v>ES004748</v>
          </cell>
          <cell r="B606" t="str">
            <v>ES10300150/</v>
          </cell>
          <cell r="C606" t="str">
            <v xml:space="preserve">Prateleira em compensado de Cedro ou similar, com espessura de 20mm e 60cm de largura, sobre cantoneiras de ferro.  Fornecimento e assentamento.</v>
          </cell>
          <cell r="D606" t="str">
            <v>m</v>
          </cell>
          <cell r="E606">
            <v>32.57</v>
          </cell>
        </row>
        <row r="607">
          <cell r="A607" t="str">
            <v>ES004563</v>
          </cell>
          <cell r="B607" t="str">
            <v>ES10300153/</v>
          </cell>
          <cell r="C607" t="str">
            <v xml:space="preserve">Prateleira em compensado de Cedro ou similar, com espessura 2cm, largura 60cm, revestida em formica nas 2 faces e espessura, sobre cantoneira de ferro.</v>
          </cell>
          <cell r="D607" t="str">
            <v>m</v>
          </cell>
          <cell r="E607">
            <v>72.12</v>
          </cell>
        </row>
        <row r="608">
          <cell r="A608" t="str">
            <v>ES004747</v>
          </cell>
          <cell r="B608" t="str">
            <v>ES10300156/</v>
          </cell>
          <cell r="C608" t="str">
            <v xml:space="preserve">Prateleira em compensado de Cedro ou similar, com espessura 2cm, largura 60cm, revestida em formica nas 2 faces e espessura, sobre cantoneira de chapa de ferro com abas iguais de 1"x1/8".</v>
          </cell>
          <cell r="D608" t="str">
            <v>m</v>
          </cell>
          <cell r="E608">
            <v>70.52</v>
          </cell>
        </row>
        <row r="609">
          <cell r="A609" t="str">
            <v>ES000915</v>
          </cell>
          <cell r="B609" t="str">
            <v>ES10350050A</v>
          </cell>
          <cell r="C609" t="str">
            <v xml:space="preserve">Quadro de aula em compensado de cedro ou similar, medindo (5,00x1,20x0,01)m, com moldura em madeira envernizada, revestido em formica para giz na cor verde oficial 450.  Fornecimento e instalacao.</v>
          </cell>
          <cell r="D609" t="str">
            <v>un</v>
          </cell>
          <cell r="E609">
            <v>554.4</v>
          </cell>
        </row>
        <row r="610">
          <cell r="A610" t="str">
            <v>ES000916</v>
          </cell>
          <cell r="B610" t="str">
            <v>ES10350053A</v>
          </cell>
          <cell r="C610" t="str">
            <v xml:space="preserve">Quadro de aula em compensado de cedro ou similar, medindo (5,85x1,20x0,01)m, com moldura em madeira envernizada de (10x2,5)cm e porta giz, revestido de formica para giz na cor verde oficial 450.  Fornecimento e instalacao.</v>
          </cell>
          <cell r="D610" t="str">
            <v>un</v>
          </cell>
          <cell r="E610">
            <v>660.93</v>
          </cell>
        </row>
        <row r="611">
          <cell r="A611" t="str">
            <v>ES000905</v>
          </cell>
          <cell r="B611" t="str">
            <v>ES10350100/</v>
          </cell>
          <cell r="C611" t="str">
            <v xml:space="preserve">Quadro mural em compensado de Cedro ou similar, de 10mm, inclusive moldura de Cedro ou similar.  Fornecimento e colocacao.</v>
          </cell>
          <cell r="D611" t="str">
            <v>m2</v>
          </cell>
          <cell r="E611">
            <v>96.08</v>
          </cell>
        </row>
        <row r="612">
          <cell r="A612" t="str">
            <v>ES000906</v>
          </cell>
          <cell r="B612" t="str">
            <v>ES10350150/</v>
          </cell>
          <cell r="C612" t="str">
            <v xml:space="preserve">Quadro mural de Celotex ou similar com flanelografo, medindo (585x120)cm, moldura de madeira envernizada.  Fornecimento e colocacao.</v>
          </cell>
          <cell r="D612" t="str">
            <v>un</v>
          </cell>
          <cell r="E612">
            <v>437.91</v>
          </cell>
        </row>
        <row r="613">
          <cell r="A613" t="str">
            <v>ES006887</v>
          </cell>
          <cell r="B613" t="str">
            <v>ES10990050/</v>
          </cell>
          <cell r="C613" t="str">
            <v xml:space="preserve">Balcao basculavel em compensado naval de 10mm, com acabamento de formica, medindo (1,50x0,30)m.  Fornecimento e colocacao.</v>
          </cell>
          <cell r="D613" t="str">
            <v>un</v>
          </cell>
          <cell r="E613">
            <v>324.17</v>
          </cell>
        </row>
        <row r="614">
          <cell r="A614" t="str">
            <v>ES000908</v>
          </cell>
          <cell r="B614" t="str">
            <v>ES10990100/</v>
          </cell>
          <cell r="C614" t="str">
            <v xml:space="preserve">Barra em Macaranduba ou similar, de (20x2,5)cm, aparelhada em uma face e nos topos, para protecao de paredes de salas de aula.  Fornecimento e colocacao.</v>
          </cell>
          <cell r="D614" t="str">
            <v>m</v>
          </cell>
          <cell r="E614">
            <v>15.24</v>
          </cell>
        </row>
        <row r="615">
          <cell r="A615" t="str">
            <v>ES004559</v>
          </cell>
          <cell r="B615" t="str">
            <v>ES10990150/</v>
          </cell>
          <cell r="C615" t="str">
            <v xml:space="preserve">Caixilho fixo, madeira em Cedro ou Imbuia ou similar, para vidro com 3cm de espessura.  Fornecimento e colocacao, exclusive guarnicao.</v>
          </cell>
          <cell r="D615" t="str">
            <v>m2</v>
          </cell>
          <cell r="E615">
            <v>185.35</v>
          </cell>
        </row>
        <row r="616">
          <cell r="A616" t="str">
            <v>ES007418</v>
          </cell>
          <cell r="B616" t="str">
            <v>ES10990153A</v>
          </cell>
          <cell r="C616" t="str">
            <v xml:space="preserve">Caixilho fixo, madeira em Cedro ou Imbuia ou similar, em veneziana, com 3cm de espessura.  Fornecimento e colocacao, exclusive guarnicao.</v>
          </cell>
          <cell r="D616" t="str">
            <v>m2</v>
          </cell>
          <cell r="E616">
            <v>286.39999999999998</v>
          </cell>
        </row>
        <row r="617">
          <cell r="A617" t="str">
            <v>ES005793</v>
          </cell>
          <cell r="B617" t="str">
            <v>ES10990200/</v>
          </cell>
          <cell r="C617" t="str">
            <v xml:space="preserve">Cerca de sarrafos verticais em madeira de Lei, (2x4)cm e 120cm de altura, pregados sobre sarrafos horizontais de (5x5)cm, apoiados sobre montantes de (7,5x7,5)cm, espacados de 2m.  Fornecimento e colocacao.</v>
          </cell>
          <cell r="D617" t="str">
            <v>m2</v>
          </cell>
          <cell r="E617">
            <v>60.61</v>
          </cell>
        </row>
        <row r="618">
          <cell r="A618" t="str">
            <v>ES000912</v>
          </cell>
          <cell r="B618" t="str">
            <v>ES10990203/</v>
          </cell>
          <cell r="C618" t="str">
            <v xml:space="preserve">Cerca divisoria em Eucalipto ou similar, tratado, com Pentox ou similar, modulo de 12,30, com diametro de 0,15m, altura variavel de 1m a 1,50m livre, 1m enterrado, espacados de 1,35m com 5 fios corridos de arame galvanizado no 12 (modulo).</v>
          </cell>
          <cell r="D618" t="str">
            <v>mod</v>
          </cell>
          <cell r="E618">
            <v>759.99</v>
          </cell>
        </row>
        <row r="619">
          <cell r="A619" t="str">
            <v>ES006889</v>
          </cell>
          <cell r="B619" t="str">
            <v>ES10990250/</v>
          </cell>
          <cell r="C619" t="str">
            <v xml:space="preserve">Deck em madeira de Lei, formado por pecas de (2x10)cm, com intervalos de 2,5cm e apoiadas em travessas de 3"x3" e estrutura em Eucalipto com 25cm de diametro, tratado com Pentox ou similar, altura util media de 1,50m, enterrado 1m de profundidade.</v>
          </cell>
          <cell r="D619" t="str">
            <v>m2</v>
          </cell>
          <cell r="E619">
            <v>636.07000000000005</v>
          </cell>
        </row>
        <row r="620">
          <cell r="A620" t="str">
            <v>ES009051</v>
          </cell>
          <cell r="B620" t="str">
            <v>ES10990253/</v>
          </cell>
          <cell r="C620" t="str">
            <v xml:space="preserve">Deck em madeira de Lei com assoalho de (20x2)cm, vigas longitudinais de (7,5x15)cm, transversais de (10x15)cm, guarda-corpo composto de pecas de (15x15)cm e (20x2,5)cm, conforme projeto.  Fornecimento e colocacao.</v>
          </cell>
          <cell r="D620" t="str">
            <v>m2</v>
          </cell>
          <cell r="E620">
            <v>123.55</v>
          </cell>
        </row>
        <row r="621">
          <cell r="A621" t="str">
            <v>ES004529</v>
          </cell>
          <cell r="B621" t="str">
            <v>ES10990300/</v>
          </cell>
          <cell r="C621" t="str">
            <v xml:space="preserve">Esquadrias, armarios, bancas e balcoes de madeira com revestimento em laminado melaminico texturizado, com espessura 1,3mm.  Fornecimento e colocacao.</v>
          </cell>
          <cell r="D621" t="str">
            <v>m2</v>
          </cell>
          <cell r="E621">
            <v>754.19</v>
          </cell>
        </row>
        <row r="622">
          <cell r="A622" t="str">
            <v>ES006890</v>
          </cell>
          <cell r="B622" t="str">
            <v>ES10990303/</v>
          </cell>
          <cell r="C622" t="str">
            <v xml:space="preserve">Esquadria em folha fixa, em veneziana de Cedro ou similar, medindo (90x30)cm.  Fornecimento e colocacao.</v>
          </cell>
          <cell r="D622" t="str">
            <v>un</v>
          </cell>
          <cell r="E622">
            <v>133.4</v>
          </cell>
        </row>
        <row r="623">
          <cell r="A623" t="str">
            <v>ES004824</v>
          </cell>
          <cell r="B623" t="str">
            <v>ES10990350/</v>
          </cell>
          <cell r="C623" t="str">
            <v xml:space="preserve">Estrado em madeira de Lei, formado por ripas com intervalo de 2,5cm e apoiados em travessas de (4x4)cm espacadas em 10cm, fixadas com parafusos de latao de 1 1/2".  Fornecimento e colocacao.</v>
          </cell>
          <cell r="D623" t="str">
            <v>m2</v>
          </cell>
          <cell r="E623">
            <v>130.03</v>
          </cell>
        </row>
        <row r="624">
          <cell r="A624" t="str">
            <v>ES006959</v>
          </cell>
          <cell r="B624" t="str">
            <v>ES10990400/</v>
          </cell>
          <cell r="C624" t="str">
            <v xml:space="preserve">Estrutura trelicada para fixacao de luminarias, conforme projeto RIO-URBE.  Fornecimento e colocacao.</v>
          </cell>
          <cell r="D624" t="str">
            <v>m</v>
          </cell>
          <cell r="E624">
            <v>106.94</v>
          </cell>
        </row>
        <row r="625">
          <cell r="A625" t="str">
            <v>ES004829</v>
          </cell>
          <cell r="B625" t="str">
            <v>ES10990450/</v>
          </cell>
          <cell r="C625" t="str">
            <v xml:space="preserve">Frisos em Cedro ou similar, de (3x1,5)cm, boleado.  Fornecimento e colocacao.</v>
          </cell>
          <cell r="D625" t="str">
            <v>m</v>
          </cell>
          <cell r="E625">
            <v>10.95</v>
          </cell>
        </row>
        <row r="626">
          <cell r="A626" t="str">
            <v>ES010286</v>
          </cell>
          <cell r="B626" t="str">
            <v>ES10990500/</v>
          </cell>
          <cell r="C626" t="str">
            <v xml:space="preserve">Guarda-corpo de macaranduba ou similar na altura util de 1m, engastado 5cm no concreto, intercalado por montantes de 3"x4 1/2", com espacamento de 1m, formando modulos "X", para contraventamento, com pecas de 1 1/2"x3".  Fornecimento e colocacao.</v>
          </cell>
          <cell r="D626" t="str">
            <v>m</v>
          </cell>
          <cell r="E626">
            <v>50.41</v>
          </cell>
        </row>
        <row r="627">
          <cell r="A627" t="str">
            <v>ES006000</v>
          </cell>
          <cell r="B627" t="str">
            <v>ES10990550A</v>
          </cell>
          <cell r="C627" t="str">
            <v xml:space="preserve">Ninho para passarinho em madeira de Lei, conforme projeto RIOZOO.  Fornecimento e colocacao.</v>
          </cell>
          <cell r="D627" t="str">
            <v>un</v>
          </cell>
          <cell r="E627">
            <v>83.93</v>
          </cell>
        </row>
        <row r="628">
          <cell r="A628" t="str">
            <v>ES009469</v>
          </cell>
          <cell r="B628" t="str">
            <v>ES10990600/</v>
          </cell>
          <cell r="C628" t="str">
            <v xml:space="preserve">Porta acustica Somax ou similar, 46db referencia PS2, nas dimensoes de (1800x2100)mm, inclusive fechadura com macaneta, cilindro e marco removivel.  Fornecimento e colocacao.</v>
          </cell>
          <cell r="D628" t="str">
            <v>un</v>
          </cell>
          <cell r="E628">
            <v>5236</v>
          </cell>
        </row>
        <row r="629">
          <cell r="A629" t="str">
            <v>ES009468</v>
          </cell>
          <cell r="B629" t="str">
            <v>ES10990603/</v>
          </cell>
          <cell r="C629" t="str">
            <v xml:space="preserve">Porta acustica Somax ou similar, 56db referencia PS1, nas dimensoes de (1600x2100)mm, inclusive ferragens anti-panico e marco removivel.  Fornecimento e colocacao.</v>
          </cell>
          <cell r="D629" t="str">
            <v>un</v>
          </cell>
          <cell r="E629">
            <v>7145</v>
          </cell>
        </row>
        <row r="630">
          <cell r="A630" t="str">
            <v>ES009444</v>
          </cell>
          <cell r="B630" t="str">
            <v>ES10990606/</v>
          </cell>
          <cell r="C630" t="str">
            <v xml:space="preserve">Porta acustica Somax ou similar, 56db referencia PS3 e PS4, nas dimensoes de (2000x2100)mm, inclusive ferragens anti-panico e marco removivel.  Fornecimento e colocacao.</v>
          </cell>
          <cell r="D630" t="str">
            <v>un</v>
          </cell>
          <cell r="E630">
            <v>8254.4</v>
          </cell>
        </row>
        <row r="631">
          <cell r="A631" t="str">
            <v>ES005647</v>
          </cell>
          <cell r="B631" t="str">
            <v>ES10990650/</v>
          </cell>
          <cell r="C631" t="str">
            <v xml:space="preserve">Portao em 2 folhas, medindo (300x250)cm, revestidos de tabuas de Pinho de 1a ou similar, sobre armacao triangulada em madeira de Lei, com marco em Canela ou similar.  Fornecimento e colocacao, exclusive fornecimento de ferragens.</v>
          </cell>
          <cell r="D631" t="str">
            <v>m2</v>
          </cell>
          <cell r="E631" t="e">
            <v>#N/A</v>
          </cell>
        </row>
        <row r="632">
          <cell r="A632" t="str">
            <v>ES004706</v>
          </cell>
          <cell r="B632" t="str">
            <v>ES15050050A</v>
          </cell>
          <cell r="C632" t="str">
            <v xml:space="preserve">Porta de aluminio anodizado, medindo (0,80x2,10)m, tendo 1 contra-pinazio dividindo a esquadria em 2 vazios para vidro em perfis serie 25.  Fornecimento e assentamento, exclusive fechaduras.</v>
          </cell>
          <cell r="D632" t="str">
            <v>m2</v>
          </cell>
          <cell r="E632">
            <v>364.84</v>
          </cell>
        </row>
        <row r="633">
          <cell r="A633" t="str">
            <v>ES004828</v>
          </cell>
          <cell r="B633" t="str">
            <v>ES15050100A</v>
          </cell>
          <cell r="C633" t="str">
            <v xml:space="preserve">Porta de aluminio anodizado, medindo (1,50x2,10), em 2 folhas de abrir, tendo 1 contra-pinazio dividindo a esquadria em 2 vazios para vidro, em perfis serie 25.  Fornecimento e colocacao, exclusive fechadura.</v>
          </cell>
          <cell r="D633" t="str">
            <v>m2</v>
          </cell>
          <cell r="E633">
            <v>309.76</v>
          </cell>
        </row>
        <row r="634">
          <cell r="A634" t="str">
            <v>ES006039</v>
          </cell>
          <cell r="B634" t="str">
            <v>ES15050150/</v>
          </cell>
          <cell r="C634" t="str">
            <v xml:space="preserve">Porta de aluminio anodizado natural, perfil serie 25, em veneziana.  Fornecimento e colocacao.</v>
          </cell>
          <cell r="D634" t="str">
            <v>m2</v>
          </cell>
          <cell r="E634">
            <v>297.16000000000003</v>
          </cell>
        </row>
        <row r="635">
          <cell r="A635" t="str">
            <v>ES007525</v>
          </cell>
          <cell r="B635" t="str">
            <v>ES15050200/</v>
          </cell>
          <cell r="C635" t="str">
            <v xml:space="preserve">Porta de correr em aluminio, medindo (570x270)cm, em perfis serie 30, com marco.  Fornecimento e colocacao, exclusive fechadura.</v>
          </cell>
          <cell r="D635" t="str">
            <v>un</v>
          </cell>
          <cell r="E635">
            <v>364.11</v>
          </cell>
        </row>
        <row r="636">
          <cell r="A636" t="str">
            <v>ES004714</v>
          </cell>
          <cell r="B636" t="str">
            <v>ES15100050A</v>
          </cell>
          <cell r="C636" t="str">
            <v xml:space="preserve">Janela de aluminio anodizado, tipo projetante medindo (0,60x0,90)m, com 1 painel projetante, provida de haste de comando, em perfis serie 25.  Fornecimento e assentamento.</v>
          </cell>
          <cell r="D636" t="str">
            <v>m2</v>
          </cell>
          <cell r="E636">
            <v>248.1</v>
          </cell>
        </row>
        <row r="637">
          <cell r="A637" t="str">
            <v>ES006961</v>
          </cell>
          <cell r="B637" t="str">
            <v>ES15100100A</v>
          </cell>
          <cell r="C637" t="str">
            <v xml:space="preserve">Janela de aluminio anodizado, fosco, tipo Max-Mar ou similar, serie 25, com 50cm de altura, em 4 modulos de 1m cada, com parte inferior fixa.  Fornecimento e colocacao.</v>
          </cell>
          <cell r="D637" t="str">
            <v>m2</v>
          </cell>
          <cell r="E637">
            <v>195.43</v>
          </cell>
        </row>
        <row r="638">
          <cell r="A638" t="str">
            <v>ES006954</v>
          </cell>
          <cell r="B638" t="str">
            <v>ES15100103A</v>
          </cell>
          <cell r="C638" t="str">
            <v xml:space="preserve">Janela de aluminio anodizado, fosco, tipo Max-Mar ou similar, serie 25, com 90cm de altura, em 4 modulos de 1m cada, com parte inferior fixa.  Fornecimento e colocacao.</v>
          </cell>
          <cell r="D638" t="str">
            <v>m2</v>
          </cell>
          <cell r="E638">
            <v>322.75</v>
          </cell>
        </row>
        <row r="639">
          <cell r="A639" t="str">
            <v>ES008808</v>
          </cell>
          <cell r="B639" t="str">
            <v>ES15100200A</v>
          </cell>
          <cell r="C639" t="str">
            <v xml:space="preserve">Janela de aluminio anodizado, natural fosco, em perfis extrutados, liga ASTM 6063, dureza T5, medindo (9,50x1,75)m, conforme projeto Sambodromo.  Fornecimento e colocacao.</v>
          </cell>
          <cell r="D639" t="str">
            <v>m2</v>
          </cell>
          <cell r="E639">
            <v>306.43</v>
          </cell>
        </row>
        <row r="640">
          <cell r="A640" t="str">
            <v>ES017723</v>
          </cell>
          <cell r="B640" t="str">
            <v>ES15100250/</v>
          </cell>
          <cell r="C640" t="str">
            <v xml:space="preserve">Janela projetante de aluminio anodizado, tipo maxim-air, em perfis serie 25, com 1painel deslizante-projetante.  Fornecimento e instalacao.</v>
          </cell>
          <cell r="D640" t="str">
            <v>m2</v>
          </cell>
          <cell r="E640">
            <v>203.04</v>
          </cell>
        </row>
        <row r="641">
          <cell r="A641" t="str">
            <v>ES017839</v>
          </cell>
          <cell r="B641" t="str">
            <v>ES15100300/</v>
          </cell>
          <cell r="C641" t="str">
            <v xml:space="preserve">Janela de correr de aluminio anodizado, em perfis serie 28, com 2 folhas de correr.  Fornecimento e instalacao.</v>
          </cell>
          <cell r="D641" t="str">
            <v>m2</v>
          </cell>
          <cell r="E641">
            <v>171.5</v>
          </cell>
        </row>
        <row r="642">
          <cell r="A642" t="str">
            <v>ES017763</v>
          </cell>
          <cell r="B642" t="str">
            <v>ES15100350/</v>
          </cell>
          <cell r="C642" t="str">
            <v xml:space="preserve">Janela de correr de aluminio anodizado, em perfis serie 28, com 2 folhas de correr e bandeira de 0,50m com 2 paineis basculantes.  Fornecimento e instalacao.</v>
          </cell>
          <cell r="D642" t="str">
            <v>m2</v>
          </cell>
          <cell r="E642">
            <v>209.73</v>
          </cell>
        </row>
        <row r="643">
          <cell r="A643" t="str">
            <v>ES017747</v>
          </cell>
          <cell r="B643" t="str">
            <v>ES15100400/</v>
          </cell>
          <cell r="C643" t="str">
            <v xml:space="preserve">Janela basculante em aluminio anodizado, perfis Serie 28, com 1 ordem e bascula inferior fixa.  Fornecimento e instalacao.</v>
          </cell>
          <cell r="D643" t="str">
            <v>m2</v>
          </cell>
          <cell r="E643">
            <v>185.5</v>
          </cell>
        </row>
        <row r="644">
          <cell r="A644" t="str">
            <v>ES017748</v>
          </cell>
          <cell r="B644" t="str">
            <v>ES15100403/</v>
          </cell>
          <cell r="C644" t="str">
            <v xml:space="preserve">Janela basculante em aluminio anodizado, perfis Serie 28, com 2 ordens e bascula inferior fixa.  Fornecimento e instalacao.</v>
          </cell>
          <cell r="D644" t="str">
            <v>m2</v>
          </cell>
          <cell r="E644">
            <v>195.5</v>
          </cell>
        </row>
        <row r="645">
          <cell r="A645" t="str">
            <v>ES017761</v>
          </cell>
          <cell r="B645" t="str">
            <v>ES15100450/</v>
          </cell>
          <cell r="C645" t="str">
            <v xml:space="preserve">Janela de correr de aluminio anodizado, em perfis serie 28, com 2 folhas fixas e 2 folhas de correr.  Fornecimento e instalacao.</v>
          </cell>
          <cell r="D645" t="str">
            <v>m2</v>
          </cell>
          <cell r="E645">
            <v>182.15</v>
          </cell>
        </row>
        <row r="646">
          <cell r="A646" t="str">
            <v>ES017762</v>
          </cell>
          <cell r="B646" t="str">
            <v>ES15100453/</v>
          </cell>
          <cell r="C646" t="str">
            <v xml:space="preserve">Janela de correr de aluminio anodizado, em perfis serie 28, com 2 folhas fixas, 2 folhas de correr e bandeira de 0,50m com 2 paineis basculantes.  Fornecimento e instalacao.</v>
          </cell>
          <cell r="D646" t="str">
            <v>m2</v>
          </cell>
          <cell r="E646">
            <v>204.37</v>
          </cell>
        </row>
        <row r="647">
          <cell r="A647" t="str">
            <v>ES004549</v>
          </cell>
          <cell r="B647" t="str">
            <v>ES15990050/</v>
          </cell>
          <cell r="C647" t="str">
            <v xml:space="preserve">Bate-macas de aluminio para protecao das portas, constituido em chapas de aluminio, fixada por meio de rebites.</v>
          </cell>
          <cell r="D647" t="str">
            <v>m2</v>
          </cell>
          <cell r="E647">
            <v>46.46</v>
          </cell>
        </row>
        <row r="648">
          <cell r="A648" t="str">
            <v>ES004731</v>
          </cell>
          <cell r="B648" t="str">
            <v>ES15990100A</v>
          </cell>
          <cell r="C648" t="str">
            <v xml:space="preserve">Caixilho fixo, de aluminio anodizado em veneziana para vidro, perfil serie 25.  Fornecimento e colocacao.</v>
          </cell>
          <cell r="D648" t="str">
            <v>un</v>
          </cell>
          <cell r="E648">
            <v>235.76</v>
          </cell>
        </row>
        <row r="649">
          <cell r="A649" t="str">
            <v>ES005920</v>
          </cell>
          <cell r="B649" t="str">
            <v>ES15990150/</v>
          </cell>
          <cell r="C649" t="str">
            <v xml:space="preserve">Esquadrias de aluminio anodizado em perfis extrudados, serie especial, com espessura minima de camada anodica de 20 micra, na cor preta, com ferragens e gaxetas de primeira qualidade, com 2 folhas tipo Maxim-ar ou similar e 1 tipo fixa com vidro duplo, me</v>
          </cell>
          <cell r="D649" t="str">
            <v>un</v>
          </cell>
          <cell r="E649" t="e">
            <v>#N/A</v>
          </cell>
        </row>
        <row r="650">
          <cell r="A650" t="str">
            <v>ES005919</v>
          </cell>
          <cell r="B650" t="str">
            <v>ES15990153/</v>
          </cell>
          <cell r="C650" t="str">
            <v xml:space="preserve">Esquadrias de aluminio anodizado em perfis extrudados, serie especial, com espessura minima de camada anodica de 20 micra, na cor preta, com ferragens e gaxetas de 1a qualidade, com 1 folha veneziana tipo de abrir, medindo (600x1950)mm.  Fornecimento e co</v>
          </cell>
          <cell r="D650" t="str">
            <v>un</v>
          </cell>
          <cell r="E650" t="e">
            <v>#N/A</v>
          </cell>
        </row>
        <row r="651">
          <cell r="A651" t="str">
            <v>ES005921</v>
          </cell>
          <cell r="B651" t="str">
            <v>ES15990156/</v>
          </cell>
          <cell r="C651" t="str">
            <v xml:space="preserve">Esquadrias de aluminio anodizado em perfis extrudados, serie especial, com espessura minima de camada anodica de 20 micra, na cor preta, com ferragens e gaxetas de primeira qualidade, com painel fixo de veneziana, medindo (600x1950)mm.  Fornecimento e col</v>
          </cell>
          <cell r="D651" t="str">
            <v>un</v>
          </cell>
          <cell r="E651" t="e">
            <v>#N/A</v>
          </cell>
        </row>
        <row r="652">
          <cell r="A652" t="str">
            <v>ES005923</v>
          </cell>
          <cell r="B652" t="str">
            <v>ES15990200/</v>
          </cell>
          <cell r="C652" t="str">
            <v xml:space="preserve">Esquadrias de aluminio anodizado em perfis extrudados, serie especial, com espessura minima de camada anodica de 20 micra, na cor preta, com ferragens e gaxetas de primeira qualidade, com 2 folha veneziana tipo fixa, medindo (1700x400)mm.  Fornecimento e </v>
          </cell>
          <cell r="D652" t="str">
            <v>un</v>
          </cell>
          <cell r="E652" t="e">
            <v>#N/A</v>
          </cell>
        </row>
        <row r="653">
          <cell r="A653" t="str">
            <v>ES005922</v>
          </cell>
          <cell r="B653" t="str">
            <v>ES15990203/</v>
          </cell>
          <cell r="C653" t="str">
            <v xml:space="preserve">Esquadrias de aluminio anodizado em perfis extrudados, serie especial, com espessura minima de camada anodica de 20 micra, na cor preta, com ferragens e gaxetas de primeira qualidade, com 2 folhas tipo Maxim-ar ou similar, com vidro Blindex ou similar, me</v>
          </cell>
          <cell r="D653" t="str">
            <v>un</v>
          </cell>
          <cell r="E653" t="e">
            <v>#N/A</v>
          </cell>
        </row>
        <row r="654">
          <cell r="A654" t="str">
            <v>ES007748</v>
          </cell>
          <cell r="B654" t="str">
            <v>ES15990250/</v>
          </cell>
          <cell r="C654" t="str">
            <v xml:space="preserve">Guiche em aluminio, tipo guilhotina, com (100x100)cm.  Fornecimento e instalacao.</v>
          </cell>
          <cell r="D654" t="str">
            <v>un</v>
          </cell>
          <cell r="E654">
            <v>220.64</v>
          </cell>
        </row>
        <row r="655">
          <cell r="A655" t="str">
            <v>ES004489</v>
          </cell>
          <cell r="B655" t="str">
            <v>ES15990500/</v>
          </cell>
          <cell r="C655" t="str">
            <v xml:space="preserve">Protecao de arestas de parede em cantoneira de aluminio de 1 1/2"x1/8", fixado com parafuso de ferro cromado e buchas de plastico.  Fornecimento e colocacao.</v>
          </cell>
          <cell r="D655" t="str">
            <v>m</v>
          </cell>
          <cell r="E655">
            <v>16.940000000000001</v>
          </cell>
        </row>
        <row r="656">
          <cell r="A656" t="str">
            <v>ES017926</v>
          </cell>
          <cell r="B656" t="str">
            <v>ES20050050/</v>
          </cell>
          <cell r="C656" t="str">
            <v xml:space="preserve">Porta de abrir de aco laminado a frio com adicao de cobre (Aco-Cor),  tipo Veneziana, pre-pintada com tinta primer, com altura e largura aproximada de (0,80x2,10)m,  inclusive fechadura de cilindro e dobradicas.   Fornecimento e instalacao.</v>
          </cell>
          <cell r="D656" t="str">
            <v>un</v>
          </cell>
          <cell r="E656">
            <v>243.24</v>
          </cell>
        </row>
        <row r="657">
          <cell r="A657" t="str">
            <v>ES017929</v>
          </cell>
          <cell r="B657" t="str">
            <v>ES20050053/</v>
          </cell>
          <cell r="C657" t="str">
            <v xml:space="preserve">Porta de abrir em aco laminado a frio com adicao de cobre (Aco-Cor), com almofada e divisoes horizontais, pintada com tinta primer, com altura e largura aproximadas de (0,80x2,10)m, inclusive fechadura de cilindro e dobradicas, exclusive vidros.  Fornecim</v>
          </cell>
          <cell r="D657" t="str">
            <v>un</v>
          </cell>
          <cell r="E657">
            <v>196.3</v>
          </cell>
        </row>
        <row r="658">
          <cell r="A658" t="str">
            <v>ES017969</v>
          </cell>
          <cell r="B658" t="str">
            <v>ES20050056/</v>
          </cell>
          <cell r="C658" t="str">
            <v xml:space="preserve">Porta de abrir em aco laminado a frio com adicao de cobre (Aco-Cor), quadriculada, pintada com tinta primer, com altura e largura aproximadas de (80x210)cm, inclusive fechadura de cilindro e dobradicas, e exclusive vidros.  Fornecimento e instalacao, com </v>
          </cell>
          <cell r="D658" t="str">
            <v>un</v>
          </cell>
          <cell r="E658">
            <v>211.1</v>
          </cell>
        </row>
        <row r="659">
          <cell r="A659" t="str">
            <v>ES009241</v>
          </cell>
          <cell r="B659" t="str">
            <v>ES20050103A</v>
          </cell>
          <cell r="C659" t="str">
            <v xml:space="preserve">Porta de aco laminado a frio com adicao de cobre, com almofada e bascula, medindo (87x217x8)cm, pre-pintada, Linha Habitacional, referencias 6651244-4, modelos PAABD, inclusive ferragens, Sasazaki ou similar.  Fornecimento e colocacao.</v>
          </cell>
          <cell r="D659" t="str">
            <v>un</v>
          </cell>
          <cell r="E659">
            <v>261.92</v>
          </cell>
        </row>
        <row r="660">
          <cell r="A660" t="str">
            <v>ES009237</v>
          </cell>
          <cell r="B660" t="str">
            <v>ES20050150A</v>
          </cell>
          <cell r="C660" t="str">
            <v xml:space="preserve">Porta de aco laminado a frio com adicao de cobre, medindo (140x217x8)cm, com 2 folhas,  quadriculadas, pre-pintada, referencia 6681526-9, modelo PAH, inclusive ferragens, Sasazaki ou similar.  Fornecimento e colocacao.</v>
          </cell>
          <cell r="D660" t="str">
            <v>un</v>
          </cell>
          <cell r="E660">
            <v>412.44</v>
          </cell>
        </row>
        <row r="661">
          <cell r="A661" t="str">
            <v>ES009635</v>
          </cell>
          <cell r="B661" t="str">
            <v>ES20050200A</v>
          </cell>
          <cell r="C661" t="str">
            <v xml:space="preserve">Porta de correr de aco laminado a frio com adicao de cobre, medindo (200x217)cm,  quadriculada com 4 folhas, referencia 6951200-3, modelo PCQ, Sasazaki ou similar, inclusive ferragens.  Fornecimento e colocacao.</v>
          </cell>
          <cell r="D661" t="str">
            <v>un</v>
          </cell>
          <cell r="E661">
            <v>657.31</v>
          </cell>
        </row>
        <row r="662">
          <cell r="A662" t="str">
            <v>ES017989</v>
          </cell>
          <cell r="B662" t="str">
            <v>ES20050250/</v>
          </cell>
          <cell r="C662" t="str">
            <v xml:space="preserve">Porta de abrir em aco laminado a frio com adicao de cobre (Aco-Cor), tipo veneziana, pintada com tinta primer, com altura e largura aproximadas de (2,10x0,60)m,  inclusive fechadura de cilindro e dobradicas.  Fornecimento e colocacao.</v>
          </cell>
          <cell r="D662" t="str">
            <v>un</v>
          </cell>
          <cell r="E662">
            <v>207.03</v>
          </cell>
        </row>
        <row r="663">
          <cell r="A663" t="str">
            <v>ES017999</v>
          </cell>
          <cell r="B663" t="str">
            <v>ES20050300/</v>
          </cell>
          <cell r="C663" t="str">
            <v xml:space="preserve">Porta de abrir em aco laminado a frio com adicao de cobre (Aco-Cor), tipo veneziana, pintada com tinta primer, com altura e largura aproximadas de (2,10x0,70)m,  inclusive fechadura de cilindro e dobradicas.  Fornecimento e colocacao.</v>
          </cell>
          <cell r="D663" t="str">
            <v>un</v>
          </cell>
          <cell r="E663">
            <v>207.03</v>
          </cell>
        </row>
        <row r="664">
          <cell r="A664" t="str">
            <v>ES005170</v>
          </cell>
          <cell r="B664" t="str">
            <v>ES20100050/</v>
          </cell>
          <cell r="C664" t="str">
            <v xml:space="preserve">Janela basculante de aco laminado a frio com adicao de cobre, de 1 secao com 1 bascula, medindo (0,40x0,60)m, pre-pintada, completa, com 2 quadros fixos, sendo 1 superior e 1 inferior.  Fixacao de vidros, exclusive estes, mediante massa.   Fornecimento e </v>
          </cell>
          <cell r="D664" t="str">
            <v>un</v>
          </cell>
          <cell r="E664">
            <v>37.96</v>
          </cell>
        </row>
        <row r="665">
          <cell r="A665" t="str">
            <v>ES005172</v>
          </cell>
          <cell r="B665" t="str">
            <v>ES20100053/</v>
          </cell>
          <cell r="C665" t="str">
            <v xml:space="preserve">Janela basculante de aco laminado a frio com adicao de cobre, de 1 secao com 2 basculas, medindo (0,60x0,60)m, pre-pintada, completa, com 2 quadros fixos, sendo 1 superior e 1 inferior.  Fixacao de vidros, exclusive estes, mediante massa.   Fornecimento e</v>
          </cell>
          <cell r="D665" t="str">
            <v>un</v>
          </cell>
          <cell r="E665">
            <v>50.77</v>
          </cell>
        </row>
        <row r="666">
          <cell r="A666" t="str">
            <v>ES005173</v>
          </cell>
          <cell r="B666" t="str">
            <v>ES20100056/</v>
          </cell>
          <cell r="C666" t="str">
            <v xml:space="preserve">Janela basculante de aco laminado a frio com adicao de cobre, de 1 secao com 2 basculas, medindo (0,60x0,80)m, pre-pintada, completa, com 2 quadros fixos, sendo 2 partes laterais fixas sem divisoes, sendo 1 superior e 1 inferior.  Fixacao de vidros, exclu</v>
          </cell>
          <cell r="D666" t="str">
            <v>un</v>
          </cell>
          <cell r="E666">
            <v>57.62</v>
          </cell>
        </row>
        <row r="667">
          <cell r="A667" t="str">
            <v>ES007765</v>
          </cell>
          <cell r="B667" t="str">
            <v>ES99990400/</v>
          </cell>
          <cell r="C667" t="str">
            <v xml:space="preserve">Cortina de PVC para divisoria de leitos.  Fornecimento e instalacao.</v>
          </cell>
          <cell r="D667" t="str">
            <v>m2</v>
          </cell>
          <cell r="E667">
            <v>68.599999999999994</v>
          </cell>
        </row>
        <row r="668">
          <cell r="A668" t="str">
            <v>ES005266</v>
          </cell>
          <cell r="B668" t="str">
            <v>ES99990450/</v>
          </cell>
          <cell r="C668" t="str">
            <v xml:space="preserve">Dobradica 3"x2 1/2" de ferro galvanizado referencia 246-G da Page ou similar, com pino e bolas de latao.  Fornecimento da peca.</v>
          </cell>
          <cell r="D668" t="str">
            <v>un</v>
          </cell>
          <cell r="E668">
            <v>1.1100000000000001</v>
          </cell>
        </row>
        <row r="669">
          <cell r="A669" t="str">
            <v>ES004777</v>
          </cell>
          <cell r="B669" t="str">
            <v>ES99990453/</v>
          </cell>
          <cell r="C669" t="str">
            <v xml:space="preserve">Dobradica 3"x3" de latao cromado referencia 344 da Page ou similar, com pino, bolas e aneis de latao.  Fornecimento da peca.</v>
          </cell>
          <cell r="D669" t="str">
            <v>un</v>
          </cell>
          <cell r="E669">
            <v>6.87</v>
          </cell>
        </row>
        <row r="670">
          <cell r="A670" t="str">
            <v>ES004811</v>
          </cell>
          <cell r="B670" t="str">
            <v>ES99990456/</v>
          </cell>
          <cell r="C670" t="str">
            <v xml:space="preserve">Dobradica 3"x3 1/2" de latao cromado referencia 344 da Page ou similar, com pino, bolas e aneis de latao.  Fornecimento da peca.</v>
          </cell>
          <cell r="D670" t="str">
            <v>un</v>
          </cell>
          <cell r="E670">
            <v>7.21</v>
          </cell>
        </row>
        <row r="671">
          <cell r="A671" t="str">
            <v>ES005514</v>
          </cell>
          <cell r="B671" t="str">
            <v>ES99990459/</v>
          </cell>
          <cell r="C671" t="str">
            <v xml:space="preserve">Dobradica com mola, de (70x100)mm La Fonte referencia 521 ou similar.  Fornecimento e colocacao.</v>
          </cell>
          <cell r="D671" t="str">
            <v>un</v>
          </cell>
          <cell r="E671">
            <v>36.549999999999997</v>
          </cell>
        </row>
        <row r="672">
          <cell r="A672" t="str">
            <v>ES004812</v>
          </cell>
          <cell r="B672" t="str">
            <v>ES99990500/</v>
          </cell>
          <cell r="C672" t="str">
            <v xml:space="preserve">Fechadura La Fonte ou similar, cromada,  referencia 1222/22mm, para portas de correr de ferro ou aluminio.  Fornecimento da peca.</v>
          </cell>
          <cell r="D672" t="str">
            <v>un</v>
          </cell>
          <cell r="E672">
            <v>40.04</v>
          </cell>
        </row>
        <row r="673">
          <cell r="A673" t="str">
            <v>ES004982</v>
          </cell>
          <cell r="B673" t="str">
            <v>ES99990503/</v>
          </cell>
          <cell r="C673" t="str">
            <v xml:space="preserve">Fechadura La Fonte ou similar, cromada,  referencia 1330/22mm, para portas de abrir de ferro ou aluminio.  Fornecimento da peca.</v>
          </cell>
          <cell r="D673" t="str">
            <v>un</v>
          </cell>
          <cell r="E673">
            <v>36.39</v>
          </cell>
        </row>
        <row r="674">
          <cell r="A674" t="str">
            <v>ES005641</v>
          </cell>
          <cell r="B674" t="str">
            <v>ES99990506/</v>
          </cell>
          <cell r="C674" t="str">
            <v xml:space="preserve">Fechadura de sobrepor de ferro cromado, com cilindro, para portao, referencia 032, Haga ou similar.  Fornecimento.</v>
          </cell>
          <cell r="D674" t="str">
            <v>un</v>
          </cell>
          <cell r="E674">
            <v>21.14</v>
          </cell>
        </row>
        <row r="675">
          <cell r="A675" t="str">
            <v>ES009041</v>
          </cell>
          <cell r="B675" t="str">
            <v>ES99990550/</v>
          </cell>
          <cell r="C675" t="str">
            <v xml:space="preserve">Fecho CR-719AZ.  Fornecimento.</v>
          </cell>
          <cell r="D675" t="str">
            <v>un</v>
          </cell>
          <cell r="E675">
            <v>17.29</v>
          </cell>
        </row>
        <row r="676">
          <cell r="A676" t="str">
            <v>ES004569</v>
          </cell>
          <cell r="B676" t="str">
            <v>ES99990600/</v>
          </cell>
          <cell r="C676" t="str">
            <v xml:space="preserve">Fornecimento de mola aerea, exclusive colocacao.</v>
          </cell>
          <cell r="D676" t="str">
            <v>un</v>
          </cell>
          <cell r="E676">
            <v>114.79</v>
          </cell>
        </row>
        <row r="677">
          <cell r="A677" t="str">
            <v>ES007868</v>
          </cell>
          <cell r="B677" t="str">
            <v>ES99990650/</v>
          </cell>
          <cell r="C677" t="str">
            <v xml:space="preserve">Mola hidraulica de piso para portas de vidro temperado de 10mm.  Fornecimento da peca.</v>
          </cell>
          <cell r="D677" t="str">
            <v>un</v>
          </cell>
          <cell r="E677">
            <v>362.48</v>
          </cell>
        </row>
        <row r="678">
          <cell r="A678" t="str">
            <v>ES006042</v>
          </cell>
          <cell r="B678" t="str">
            <v>ES99990700/</v>
          </cell>
          <cell r="C678" t="str">
            <v xml:space="preserve">Parafuso de (8x250)mm, com rosca, inclusive transporte ate a obra, exclusive colocacao.  Fornecimento.</v>
          </cell>
          <cell r="D678" t="str">
            <v>un</v>
          </cell>
          <cell r="E678">
            <v>0.7</v>
          </cell>
        </row>
        <row r="679">
          <cell r="A679" t="str">
            <v>ES008917</v>
          </cell>
          <cell r="B679" t="str">
            <v>ES99990750/</v>
          </cell>
          <cell r="C679" t="str">
            <v xml:space="preserve">Placa de latao, em chapas de (2x1x0,00317)m, com 54Kg por peca.  Fornecimento.</v>
          </cell>
          <cell r="D679" t="str">
            <v>Kg</v>
          </cell>
          <cell r="E679">
            <v>31.13</v>
          </cell>
        </row>
        <row r="680">
          <cell r="A680" t="str">
            <v>ES006044</v>
          </cell>
          <cell r="B680" t="str">
            <v>ES99990800/</v>
          </cell>
          <cell r="C680" t="str">
            <v xml:space="preserve">Porca de 5/16", inclusive transporte ate a obra, exclusive colocacao.  Fornecimento.</v>
          </cell>
          <cell r="D680" t="str">
            <v>un</v>
          </cell>
          <cell r="E680">
            <v>0.04</v>
          </cell>
        </row>
        <row r="681">
          <cell r="A681" t="str">
            <v>ES009480</v>
          </cell>
          <cell r="B681" t="str">
            <v>ES99990850/</v>
          </cell>
          <cell r="C681" t="str">
            <v xml:space="preserve">Prateleira em Marmore Branco Nacional.  Fornecimento.</v>
          </cell>
          <cell r="D681" t="str">
            <v>m2</v>
          </cell>
          <cell r="E681">
            <v>146.72</v>
          </cell>
        </row>
        <row r="682">
          <cell r="A682" t="str">
            <v>ES006041</v>
          </cell>
          <cell r="B682" t="str">
            <v>ES99990900/</v>
          </cell>
          <cell r="C682" t="str">
            <v xml:space="preserve">Prego com cabeca chata 23x54, em caixa de 100Kg ou quantidades equivalentes, inclusive transporte ate a obra, exclusive colocacao.  Fornecimento.</v>
          </cell>
          <cell r="D682" t="str">
            <v>Kg</v>
          </cell>
          <cell r="E682">
            <v>3.6</v>
          </cell>
        </row>
        <row r="683">
          <cell r="A683" t="str">
            <v>ES005250</v>
          </cell>
          <cell r="B683" t="str">
            <v>ES99990950/</v>
          </cell>
          <cell r="C683" t="str">
            <v xml:space="preserve">Targete referencia CR-1 FR, La Fonte ou similar, de fio redondo de 2", em ferro cromado.  Fornecimento da peca.</v>
          </cell>
          <cell r="D683" t="str">
            <v>un</v>
          </cell>
          <cell r="E683">
            <v>1.17</v>
          </cell>
        </row>
        <row r="684">
          <cell r="A684" t="str">
            <v>ES007690</v>
          </cell>
          <cell r="B684" t="str">
            <v>ES99990959/</v>
          </cell>
          <cell r="C684" t="str">
            <v xml:space="preserve">Targetao em ferro galvanizado de 5/8"x160mm, referencia 831 Datti ou similar, inclusive cadeado de 50mm.  Fornecimento e colocacao.</v>
          </cell>
          <cell r="D684" t="str">
            <v>un</v>
          </cell>
          <cell r="E684">
            <v>53.98</v>
          </cell>
        </row>
        <row r="685">
          <cell r="A685" t="str">
            <v>ET000579</v>
          </cell>
          <cell r="B685" t="str">
            <v>ET05050050A</v>
          </cell>
          <cell r="C685" t="str">
            <v xml:space="preserve">Concreto dosado racionalmente para uma resistencia caracteristica a compressao de 10MPa, compreendendo apenas o fornecimento dos materiais, inclusive 5% de perdas.</v>
          </cell>
          <cell r="D685" t="str">
            <v>m3</v>
          </cell>
          <cell r="E685">
            <v>127.78</v>
          </cell>
        </row>
        <row r="686">
          <cell r="A686" t="str">
            <v>ET000580</v>
          </cell>
          <cell r="B686" t="str">
            <v>ET05050100A</v>
          </cell>
          <cell r="C686" t="str">
            <v xml:space="preserve">Materiais para confeccao de concreto dosado para uma resistencia caracteristica a compressao (fck) de 11MPa.  Inclusive perdas.  Fornecimento.</v>
          </cell>
          <cell r="D686" t="str">
            <v>m3</v>
          </cell>
          <cell r="E686">
            <v>129.94</v>
          </cell>
        </row>
        <row r="687">
          <cell r="A687" t="str">
            <v>ET000581</v>
          </cell>
          <cell r="B687" t="str">
            <v>ET05050150A</v>
          </cell>
          <cell r="C687" t="str">
            <v xml:space="preserve">Concreto dosado racionalmente para uma resistencia caracteristica a compressao de 13MPa, compreendendo apenas o fornecimento dos materiais, inclusive 5% de perdas.</v>
          </cell>
          <cell r="D687" t="str">
            <v>m3</v>
          </cell>
          <cell r="E687">
            <v>137.07</v>
          </cell>
        </row>
        <row r="688">
          <cell r="A688" t="str">
            <v>ET000582</v>
          </cell>
          <cell r="B688" t="str">
            <v>ET05050200A</v>
          </cell>
          <cell r="C688" t="str">
            <v xml:space="preserve">Concreto dosado racionalmente para uma resistencia caracteristica a compressao de 13,5MPa, compreendendo apenas o fornecimento dos materiais, inclusive 5% de perdas.</v>
          </cell>
          <cell r="D688" t="str">
            <v>m3</v>
          </cell>
          <cell r="E688">
            <v>138.22</v>
          </cell>
        </row>
        <row r="689">
          <cell r="A689" t="str">
            <v>ET000583</v>
          </cell>
          <cell r="B689" t="str">
            <v>ET05050250A</v>
          </cell>
          <cell r="C689" t="str">
            <v xml:space="preserve">Materiais para confeccao de concreto estrutural dosado para uma resistencia caracteristica a compressao (fck) de 15MPa.  Inclusive perdas.  Fornecimento.</v>
          </cell>
          <cell r="D689" t="str">
            <v>m3</v>
          </cell>
          <cell r="E689">
            <v>141.5</v>
          </cell>
        </row>
        <row r="690">
          <cell r="A690" t="str">
            <v>ET000585</v>
          </cell>
          <cell r="B690" t="str">
            <v>ET05050300A</v>
          </cell>
          <cell r="C690" t="str">
            <v xml:space="preserve">Concreto dosado racionalmente para uma resistencia caracteristica a compressao de 17MPa, compreendendo apenas o fornecimento dos materiais, inclusive 5% de perdas.</v>
          </cell>
          <cell r="D690" t="str">
            <v>m3</v>
          </cell>
          <cell r="E690">
            <v>148.58000000000001</v>
          </cell>
        </row>
        <row r="691">
          <cell r="A691" t="str">
            <v>ET000586</v>
          </cell>
          <cell r="B691" t="str">
            <v>ET05050350A</v>
          </cell>
          <cell r="C691" t="str">
            <v xml:space="preserve">Materiais para confeccao de concreto estrutural dosado para uma resistencia caracteristica a compressao (fck) de 18MPa.  Inclusive perdas.  Fornecimento.</v>
          </cell>
          <cell r="D691" t="str">
            <v>m3</v>
          </cell>
          <cell r="E691">
            <v>150.47999999999999</v>
          </cell>
        </row>
        <row r="692">
          <cell r="A692" t="str">
            <v>ET000587</v>
          </cell>
          <cell r="B692" t="str">
            <v>ET05050400A</v>
          </cell>
          <cell r="C692" t="str">
            <v xml:space="preserve">Materiais para confeccao de concreto estrutural dosado para uma resistencia caracteristica a compressao (fck) de 20MPa.  Inclusive perdas.  Fornecimento.</v>
          </cell>
          <cell r="D692" t="str">
            <v>m3</v>
          </cell>
          <cell r="E692">
            <v>156.54</v>
          </cell>
        </row>
        <row r="693">
          <cell r="A693" t="str">
            <v>ET000588</v>
          </cell>
          <cell r="B693" t="str">
            <v>ET05050450A</v>
          </cell>
          <cell r="C693" t="str">
            <v xml:space="preserve">Concreto dosado racionalmente para uma resistencia caracteristica a compressao de 21MPa, compreendendo apenas o fornecimento dos materiais, inclusive 5% de perdas.</v>
          </cell>
          <cell r="D693" t="str">
            <v>m3</v>
          </cell>
          <cell r="E693">
            <v>158.77000000000001</v>
          </cell>
        </row>
        <row r="694">
          <cell r="A694" t="str">
            <v>ET000589</v>
          </cell>
          <cell r="B694" t="str">
            <v>ET05050500A</v>
          </cell>
          <cell r="C694" t="str">
            <v xml:space="preserve">Concreto dosado racionalmente para uma resistencia caracteristica a compressao de 22,5MPa, compreendendo apenas o fornecimento dos materiais, inclusive 5% de perdas.</v>
          </cell>
          <cell r="D694" t="str">
            <v>m3</v>
          </cell>
          <cell r="E694">
            <v>163.56</v>
          </cell>
        </row>
        <row r="695">
          <cell r="A695" t="str">
            <v>ET000590</v>
          </cell>
          <cell r="B695" t="str">
            <v>ET05050550A</v>
          </cell>
          <cell r="C695" t="str">
            <v xml:space="preserve">Concreto dosado racionalmente para uma resistencia caracteristica a compressao de 24MPa, compreendendo apenas o fornecimento dos materiais, inclusive 5% de perdas.</v>
          </cell>
          <cell r="D695" t="str">
            <v>m3</v>
          </cell>
          <cell r="E695">
            <v>168.76</v>
          </cell>
        </row>
        <row r="696">
          <cell r="A696" t="str">
            <v>ET000591</v>
          </cell>
          <cell r="B696" t="str">
            <v>ET05050600A</v>
          </cell>
          <cell r="C696" t="str">
            <v xml:space="preserve">Concreto dosado racionalmente para uma resistencia caracteristica a compressao de 26MPa, compreendendo apenas o fornecimento dos materiais, inclusive 5% de perdas.</v>
          </cell>
          <cell r="D696" t="str">
            <v>m3</v>
          </cell>
          <cell r="E696">
            <v>174.13</v>
          </cell>
        </row>
        <row r="697">
          <cell r="A697" t="str">
            <v>ET018057</v>
          </cell>
          <cell r="B697" t="str">
            <v>ET05051015A</v>
          </cell>
          <cell r="C697" t="str">
            <v xml:space="preserve">Concreto colorido, com oxido de ferro vermelho sintetico, dosado racionalmente para uma resistencia caracteristica a compressao de 13,5 Mpa, compreendendo apenas o fornecimento dos materiais, inclusive 5% de perdas.</v>
          </cell>
          <cell r="D697" t="str">
            <v>m3</v>
          </cell>
          <cell r="E697">
            <v>143.18</v>
          </cell>
        </row>
        <row r="698">
          <cell r="A698" t="str">
            <v>ET000592</v>
          </cell>
          <cell r="B698" t="str">
            <v>ET05100050A</v>
          </cell>
          <cell r="C698" t="str">
            <v xml:space="preserve">Concreto para camada preparatoria com 180Kg de cimento por m3 de concreto, compreendendo apenas o fornecimento dos materiais, inclusive perdas de 5%.</v>
          </cell>
          <cell r="D698" t="str">
            <v>m3</v>
          </cell>
          <cell r="E698">
            <v>102</v>
          </cell>
        </row>
        <row r="699">
          <cell r="A699" t="str">
            <v>ET007139</v>
          </cell>
          <cell r="B699" t="str">
            <v>ET05150050/</v>
          </cell>
          <cell r="C699" t="str">
            <v xml:space="preserve">Concreto para meios agressivos com utilizacao de cimento resistente a sulfatos (baixo teor de C3A), com fator agua e cimento, menor ou igual a 0,50, com consumo minimo de PC maior ou igual a 400Kg.</v>
          </cell>
          <cell r="D699" t="str">
            <v>m3</v>
          </cell>
          <cell r="E699">
            <v>271.76</v>
          </cell>
        </row>
        <row r="700">
          <cell r="A700" t="str">
            <v>ET000593</v>
          </cell>
          <cell r="B700" t="str">
            <v>ET05200050/</v>
          </cell>
          <cell r="C700" t="str">
            <v xml:space="preserve">Preparo manual de concreto, compreendendo mistura e amassamento.</v>
          </cell>
          <cell r="D700" t="str">
            <v>m3</v>
          </cell>
          <cell r="E700">
            <v>38.729999999999997</v>
          </cell>
        </row>
        <row r="701">
          <cell r="A701" t="str">
            <v>ET000597</v>
          </cell>
          <cell r="B701" t="str">
            <v>ET05200100/</v>
          </cell>
          <cell r="C701" t="str">
            <v xml:space="preserve">Preparo mecanico de concreto, compreendendo mistura e amassamento em betoneira.  Consideramdo-se producao baixa.</v>
          </cell>
          <cell r="D701" t="str">
            <v>m3</v>
          </cell>
          <cell r="E701">
            <v>26.29</v>
          </cell>
        </row>
        <row r="702">
          <cell r="A702" t="str">
            <v>ET000598</v>
          </cell>
          <cell r="B702" t="str">
            <v>ET05200150/</v>
          </cell>
          <cell r="C702" t="str">
            <v xml:space="preserve">Preparo de concreto, compreendendo mistura e amassamento em 1 betoneira de 320l, admitindo-se uma producao aproximada de 1m3/h, excluindo o fornecimento dos materiais.</v>
          </cell>
          <cell r="D702" t="str">
            <v>m3</v>
          </cell>
          <cell r="E702">
            <v>29.55</v>
          </cell>
        </row>
        <row r="703">
          <cell r="A703" t="str">
            <v>ET000596</v>
          </cell>
          <cell r="B703" t="str">
            <v>ET05200153/</v>
          </cell>
          <cell r="C703" t="str">
            <v xml:space="preserve">Preparo de concreto, compreendendo mistura e amassamento em 1 betoneira de 320l, admitindo-se uma producao aproximada de 2m3/h, excluindo o fornecimento dos materiais.</v>
          </cell>
          <cell r="D703" t="str">
            <v>m3</v>
          </cell>
          <cell r="E703">
            <v>22.22</v>
          </cell>
        </row>
        <row r="704">
          <cell r="A704" t="str">
            <v>ET000595</v>
          </cell>
          <cell r="B704" t="str">
            <v>ET05200200/</v>
          </cell>
          <cell r="C704" t="str">
            <v xml:space="preserve">Preparo de concreto, compreendendo mistura e amassamento em betoneira de 580l.  Considerando producao normal.</v>
          </cell>
          <cell r="D704" t="str">
            <v>m3</v>
          </cell>
          <cell r="E704">
            <v>17.899999999999999</v>
          </cell>
        </row>
        <row r="705">
          <cell r="A705" t="str">
            <v>ET000594</v>
          </cell>
          <cell r="B705" t="str">
            <v>ET05200203/</v>
          </cell>
          <cell r="C705" t="str">
            <v xml:space="preserve">Preparo de concreto, compreendendo mistura e amassamento em 2 betoneiras de 580l, admitindo-se uma producao aproximada de 7m3/h, excluindo o fornecimento dos materiais.</v>
          </cell>
          <cell r="D705" t="str">
            <v>m3</v>
          </cell>
          <cell r="E705">
            <v>11.71</v>
          </cell>
        </row>
        <row r="706">
          <cell r="A706" t="str">
            <v>ET000599</v>
          </cell>
          <cell r="B706" t="str">
            <v>ET05200500/</v>
          </cell>
          <cell r="C706" t="str">
            <v xml:space="preserve">Preparo de concreto em usina tipo parede, producao de 8m3/h, excluindo o fornecimento dos materiais.</v>
          </cell>
          <cell r="D706" t="str">
            <v>m3</v>
          </cell>
          <cell r="E706" t="e">
            <v>#N/A</v>
          </cell>
        </row>
        <row r="707">
          <cell r="A707" t="str">
            <v>ET000609</v>
          </cell>
          <cell r="B707" t="str">
            <v>ET05250050/</v>
          </cell>
          <cell r="C707" t="str">
            <v xml:space="preserve">Lancamento de concreto em pecas sem armadura, incluindo transporte horizontal ate 20m em carrinhos, e vertical ate 10m com torre e guincho, colocacao, adensamento e acabamento, em condicoes especiais, com producao aproximada de 1m3/h.</v>
          </cell>
          <cell r="D707" t="str">
            <v>m3</v>
          </cell>
          <cell r="E707">
            <v>47.2</v>
          </cell>
        </row>
        <row r="708">
          <cell r="A708" t="str">
            <v>ET000614</v>
          </cell>
          <cell r="B708" t="str">
            <v>ET05250053/</v>
          </cell>
          <cell r="C708" t="str">
            <v xml:space="preserve">Lancamento de concreto em pecas sem armadura, incluindo somente o transporte horizontal ate 20m em carrinhos, colocacao, adensamento e acabamento, em condicoes especiais, com producao aproximada de 1m3/h.</v>
          </cell>
          <cell r="D708" t="str">
            <v>m3</v>
          </cell>
          <cell r="E708">
            <v>25.87</v>
          </cell>
        </row>
        <row r="709">
          <cell r="A709" t="str">
            <v>ET000608</v>
          </cell>
          <cell r="B709" t="str">
            <v>ET05250100/</v>
          </cell>
          <cell r="C709" t="str">
            <v xml:space="preserve">Lancamento de concreto em pecas sem armadura, incluindo transporte horizontal ate 20m em carrinhos, e vertical ate 10m com torre e guincho, colocacao, adensamento e acabamento, em condicoes especiais, com producao aproximada de 1,50m3/h.</v>
          </cell>
          <cell r="D709" t="str">
            <v>m3</v>
          </cell>
          <cell r="E709">
            <v>35.46</v>
          </cell>
        </row>
        <row r="710">
          <cell r="A710" t="str">
            <v>ET000613</v>
          </cell>
          <cell r="B710" t="str">
            <v>ET05250103/</v>
          </cell>
          <cell r="C710" t="str">
            <v xml:space="preserve">Lancamento de concreto em pecas sem armadura, incluindo somente o transporte horizontal ate 20m em carrinhos, colocacao, adensamento e acabamento, em condicoes especiais, com producao aproximada de 1,50m3/h.</v>
          </cell>
          <cell r="D710" t="str">
            <v>m3</v>
          </cell>
          <cell r="E710">
            <v>22.41</v>
          </cell>
        </row>
        <row r="711">
          <cell r="A711" t="str">
            <v>ET000607</v>
          </cell>
          <cell r="B711" t="str">
            <v>ET05250200/</v>
          </cell>
          <cell r="C711" t="str">
            <v xml:space="preserve">Lancamento de concreto em pecas sem armadura, incluindo transporte horizontal ate 20m em carrinhos, e vertical ate 10m com torre e guincho, colocacao, adensamento e acabamento, considerando uma producao aproximada de 2m3/h.</v>
          </cell>
          <cell r="D711" t="str">
            <v>m3</v>
          </cell>
          <cell r="E711">
            <v>31.75</v>
          </cell>
        </row>
        <row r="712">
          <cell r="A712" t="str">
            <v>ET000612</v>
          </cell>
          <cell r="B712" t="str">
            <v>ET05250203/</v>
          </cell>
          <cell r="C712" t="str">
            <v xml:space="preserve">Lancamento de concreto em pecas sem armadura, incluindo somente o transporte horizontal ate 20m em carrinhos, colocacao, adensamento e acabamento, considerando uma producao aproximada de 2m3/h.</v>
          </cell>
          <cell r="D712" t="str">
            <v>m3</v>
          </cell>
          <cell r="E712">
            <v>21.65</v>
          </cell>
        </row>
        <row r="713">
          <cell r="A713" t="str">
            <v>ET000606</v>
          </cell>
          <cell r="B713" t="str">
            <v>ET05250300/</v>
          </cell>
          <cell r="C713" t="str">
            <v xml:space="preserve">Lancamento de concreto em pecas sem armadura, incluindo transporte horizontal ate 20m em carrinhos, e vertical ate 10m com torre e guincho, colocacao, adensamento e acabamento, considerando uma producao aproximada de 3,5m3/h.</v>
          </cell>
          <cell r="D713" t="str">
            <v>m3</v>
          </cell>
          <cell r="E713">
            <v>28.66</v>
          </cell>
        </row>
        <row r="714">
          <cell r="A714" t="str">
            <v>ET000611</v>
          </cell>
          <cell r="B714" t="str">
            <v>ET05250303/</v>
          </cell>
          <cell r="C714" t="str">
            <v xml:space="preserve">Lancamento de concreto em pecas sem armadura, incluindo somente o transporte horizontal ate 20m em carrinhos, colocacao, adensamento e acabamento, considerando uma producao aproximada de 3,50m3/h.</v>
          </cell>
          <cell r="D714" t="str">
            <v>m3</v>
          </cell>
          <cell r="E714">
            <v>21.46</v>
          </cell>
        </row>
        <row r="715">
          <cell r="A715" t="str">
            <v>ET000605</v>
          </cell>
          <cell r="B715" t="str">
            <v>ET05250400/</v>
          </cell>
          <cell r="C715" t="str">
            <v xml:space="preserve">Lancamento de concreto em pecas sem armadura, incluindo transporte horizontal ate 20m em carrinhos, e vertical ate 10m com torre e guincho, colocacao, adensamento e acabamento, considerando uma producao aproximada de 7m3/h.</v>
          </cell>
          <cell r="D715" t="str">
            <v>m3</v>
          </cell>
          <cell r="E715">
            <v>25.45</v>
          </cell>
        </row>
        <row r="716">
          <cell r="A716" t="str">
            <v>ET000610</v>
          </cell>
          <cell r="B716" t="str">
            <v>ET05250403/</v>
          </cell>
          <cell r="C716" t="str">
            <v xml:space="preserve">Lancamento de concreto em pecas sem armadura, incluindo somente o transporte horizontal ate 20m em carrinhos, colocacao, adensamento e acabamento, considerando uma producao aproximada de 7m3/h.</v>
          </cell>
          <cell r="D716" t="str">
            <v>m3</v>
          </cell>
          <cell r="E716">
            <v>21.36</v>
          </cell>
        </row>
        <row r="717">
          <cell r="A717" t="str">
            <v>ET000604</v>
          </cell>
          <cell r="B717" t="str">
            <v>ET05250500/</v>
          </cell>
          <cell r="C717" t="str">
            <v xml:space="preserve">Lancamento de concreto em pecas armadas, incluindo transporte horizontal ate 20m em carrinhos, o vertical ate 10m com torre e guincho, colocacao, adensamento e acabamento, em condicoes especiais, com producao aproximada de 1m3/h.</v>
          </cell>
          <cell r="D717" t="str">
            <v>m3</v>
          </cell>
          <cell r="E717">
            <v>52.06</v>
          </cell>
        </row>
        <row r="718">
          <cell r="A718" t="str">
            <v>ET000603</v>
          </cell>
          <cell r="B718" t="str">
            <v>ET05250550/</v>
          </cell>
          <cell r="C718" t="str">
            <v xml:space="preserve">Lancamento de concreto em pecas armadas, incluindo transporte horizontal ate 20m em carrinhos, o vertical ate 10m com torre e guincho, colocacao, adensamento e acabamento, em condicoes especiais, com producao aproximada de 1,50m3/h.</v>
          </cell>
          <cell r="D718" t="str">
            <v>m3</v>
          </cell>
          <cell r="E718">
            <v>38.92</v>
          </cell>
        </row>
        <row r="719">
          <cell r="A719" t="str">
            <v>ET000602</v>
          </cell>
          <cell r="B719" t="str">
            <v>ET05250600/</v>
          </cell>
          <cell r="C719" t="str">
            <v xml:space="preserve">Lancamento de concreto em pecas armadas, incluindo transporte horizontal ate 20m em carrinhos, o vertical ate 10m com torre e guincho, colocacao, adensamento e acabamento, considerando uma producao aproximada de 2m3/h.</v>
          </cell>
          <cell r="D719" t="str">
            <v>m3</v>
          </cell>
          <cell r="E719">
            <v>35.18</v>
          </cell>
        </row>
        <row r="720">
          <cell r="A720" t="str">
            <v>ET000619</v>
          </cell>
          <cell r="B720" t="str">
            <v>ET05250603/</v>
          </cell>
          <cell r="C720" t="str">
            <v xml:space="preserve">Lancamento de concreto em pecas armadas, incluindo somente o transporte horizontal ate 20m em carrinhos, colocacao, adensamento e acabamento, considerando uma producao aproximada de 2m3/h.</v>
          </cell>
          <cell r="D720" t="str">
            <v>m3</v>
          </cell>
          <cell r="E720">
            <v>24.9</v>
          </cell>
        </row>
        <row r="721">
          <cell r="A721" t="str">
            <v>ET000601</v>
          </cell>
          <cell r="B721" t="str">
            <v>ET05250650/</v>
          </cell>
          <cell r="C721" t="str">
            <v xml:space="preserve">Lancamento de concreto em pecas armadas, incluindo transporte horizontal ate 20m em carrinhos, o vertical ate 10m com torre e guincho, colocacao, adensamento e acabamento, considerando uma producao aproximada de 3,5m3/h.</v>
          </cell>
          <cell r="D721" t="str">
            <v>m3</v>
          </cell>
          <cell r="E721">
            <v>29.21</v>
          </cell>
        </row>
        <row r="722">
          <cell r="A722" t="str">
            <v>ET000618</v>
          </cell>
          <cell r="B722" t="str">
            <v>ET05250653/</v>
          </cell>
          <cell r="C722" t="str">
            <v xml:space="preserve">Lancamento de concreto em pecas incluindo somente o transporte horizontal ate 20m em carrinhos, colocacao, adensamento e acabamento, considerando uma producao aproximada de 3,50m3/h.</v>
          </cell>
          <cell r="D722" t="str">
            <v>m3</v>
          </cell>
          <cell r="E722">
            <v>24.68</v>
          </cell>
        </row>
        <row r="723">
          <cell r="A723" t="str">
            <v>ET000600</v>
          </cell>
          <cell r="B723" t="str">
            <v>ET05250700/</v>
          </cell>
          <cell r="C723" t="str">
            <v xml:space="preserve">Lancamento de concreto em pecas armadas, incluindo transporte horizontal ate 20m em carrinhos, o vertical ate 10m com torre e guincho, colocacao, adensamento e acabamento, considerando uma producao aproximada de 7m3/h.</v>
          </cell>
          <cell r="D723" t="str">
            <v>m3</v>
          </cell>
          <cell r="E723">
            <v>28.9</v>
          </cell>
        </row>
        <row r="724">
          <cell r="A724" t="str">
            <v>ET000617</v>
          </cell>
          <cell r="B724" t="str">
            <v>ET05250703/</v>
          </cell>
          <cell r="C724" t="str">
            <v xml:space="preserve">Lancamento de concreto em pecas armadas, incluindo somente o transporte horizontal ate 20m em carrinhos, colocacao, adensamento e acabamento, considerando uma producao aproximada de 7m3/h.</v>
          </cell>
          <cell r="D724" t="str">
            <v>m3</v>
          </cell>
          <cell r="E724">
            <v>24.56</v>
          </cell>
        </row>
        <row r="725">
          <cell r="A725" t="str">
            <v>ET000621</v>
          </cell>
          <cell r="B725" t="str">
            <v>ET05300050A</v>
          </cell>
          <cell r="C725" t="str">
            <v xml:space="preserve">Concreto simples dosado racionalmente para uma resistencia caracteristica a compressao de 11MPa, inclusive materiais e perdas, confeccao, lancamento e adensamento mecanico, exclusive transporte manual dentro do canteiro de obra, considerando uma producao </v>
          </cell>
          <cell r="D725" t="str">
            <v>m3</v>
          </cell>
          <cell r="E725">
            <v>182.04</v>
          </cell>
        </row>
        <row r="726">
          <cell r="A726" t="str">
            <v>ET000620</v>
          </cell>
          <cell r="B726" t="str">
            <v>ET05300100/</v>
          </cell>
          <cell r="C726" t="str">
            <v xml:space="preserve">Concreto simples, dosado racionalmente para uma resistencia caracteristica a compressao de 11MPa inclusive materiais, transporte equivalente a 20m na horizontal e 10m na vertical, producao, lancamento e adensamento na quantidade de 2m3/h.</v>
          </cell>
          <cell r="D726" t="str">
            <v>m3</v>
          </cell>
          <cell r="E726">
            <v>183.91</v>
          </cell>
        </row>
        <row r="727">
          <cell r="A727" t="str">
            <v>ET000622</v>
          </cell>
          <cell r="B727" t="str">
            <v>ET05350050/</v>
          </cell>
          <cell r="C727" t="str">
            <v xml:space="preserve">Concreto para pecas armadas, dosado racionalmente para resistencia caracteristica a compressao de 15MPa, inclusive materiais, confeccao, transporte equivalente a 20m horizontal e 10m na vertical, producao, lancamento e adensamento na quantidade de 2m3/h.</v>
          </cell>
          <cell r="D727" t="str">
            <v>m3</v>
          </cell>
          <cell r="E727">
            <v>198.9</v>
          </cell>
        </row>
        <row r="728">
          <cell r="A728" t="str">
            <v>ET010483</v>
          </cell>
          <cell r="B728" t="str">
            <v>ET35050100A</v>
          </cell>
          <cell r="C728" t="str">
            <v xml:space="preserve">Acessorios para tirante de aco CA-50, diametro de 32mm (1 1/4"), compreendendo o fornecimento e instalacao da placa, porca, contra-porca,  protecao anti-corrosiva das pecas metalicas, inclusive da cabeca com argamassa de cimento e areia no traco 1:3, excl</v>
          </cell>
          <cell r="D728" t="str">
            <v>un</v>
          </cell>
          <cell r="E728">
            <v>88</v>
          </cell>
        </row>
        <row r="729">
          <cell r="A729" t="str">
            <v>ET010485</v>
          </cell>
          <cell r="B729" t="str">
            <v>ET35050103A</v>
          </cell>
          <cell r="C729" t="str">
            <v xml:space="preserve">Acessorios para tirante de aco CA-50, diametro de 32mm (1 1/4"), compreendendo o fornecimento e instalacao da placa, porca, contra-porca,  anel de angulo, protensao, protecao anti-corrosiva das pecas metalicas, inclusive da cabeca com argamassa de cimento</v>
          </cell>
          <cell r="D729" t="str">
            <v>un</v>
          </cell>
          <cell r="E729">
            <v>200.78</v>
          </cell>
        </row>
        <row r="730">
          <cell r="A730" t="str">
            <v>ET017446</v>
          </cell>
          <cell r="B730" t="str">
            <v>ET35050150/</v>
          </cell>
          <cell r="C730" t="str">
            <v xml:space="preserve">Acessorios para tirante de aco ST85/105, diametro de 15mm, incluindo o fornecimento e instalacao da placa metalica de (12x12)cm e porca.  Exclusive protensao.</v>
          </cell>
          <cell r="D730" t="str">
            <v>cj</v>
          </cell>
          <cell r="E730">
            <v>23.45</v>
          </cell>
        </row>
        <row r="731">
          <cell r="A731" t="str">
            <v>ET000739</v>
          </cell>
          <cell r="B731" t="str">
            <v>ET35050200A</v>
          </cell>
          <cell r="C731" t="str">
            <v xml:space="preserve">Tirante protendido em aco Gewi 50/55 ou similar, diametro de 32mm, incluindo o fornecimento da barra e bainha, protecao anticorrosiva, preparo e colocacao no furo, exclusive luvas, placas, contra porcas, etc., perfuracao e injecao.</v>
          </cell>
          <cell r="D731" t="str">
            <v>m</v>
          </cell>
          <cell r="E731">
            <v>41.26</v>
          </cell>
        </row>
        <row r="732">
          <cell r="A732" t="str">
            <v>ET017894</v>
          </cell>
          <cell r="B732" t="str">
            <v>ET35050250A</v>
          </cell>
          <cell r="C732" t="str">
            <v xml:space="preserve">Tirante de aco ST85/105, diametro de 32mm, incluindo o fornecimento da barra e bainha, protecao anticorrosiva, preparo e colocacao no furo, exclusive luvas, placas, contra porcas, etc., perfuracao e injecao.</v>
          </cell>
          <cell r="D732" t="str">
            <v>m</v>
          </cell>
          <cell r="E732">
            <v>68.56</v>
          </cell>
        </row>
        <row r="733">
          <cell r="A733" t="str">
            <v>ET017892</v>
          </cell>
          <cell r="B733" t="str">
            <v>ET35050300A</v>
          </cell>
          <cell r="C733" t="str">
            <v xml:space="preserve">Verificacao da carga residual em ancoragens de ate 60t de carga maxima de ensaio, inclusive fornecimento de equipamentos hidraulicos (macaco e bomba), recuperacao com pintura anticorrosiva das ancoragens e reprotensao, limpeza com escova de aco, exclusive</v>
          </cell>
          <cell r="D733" t="str">
            <v>un</v>
          </cell>
          <cell r="E733">
            <v>202.63</v>
          </cell>
        </row>
        <row r="734">
          <cell r="A734" t="str">
            <v>ET000710</v>
          </cell>
          <cell r="B734" t="str">
            <v>ET35100050/</v>
          </cell>
          <cell r="C734" t="str">
            <v xml:space="preserve">Forma interna em tubo de PVC rigido, diametro externo de 25cm para alivio de peso proprio de peca estrutural, inclusive fornecimento dos materiais.</v>
          </cell>
          <cell r="D734" t="str">
            <v>m</v>
          </cell>
          <cell r="E734">
            <v>20.51</v>
          </cell>
        </row>
        <row r="735">
          <cell r="A735" t="str">
            <v>ET005113</v>
          </cell>
          <cell r="B735" t="str">
            <v>ET35150050/</v>
          </cell>
          <cell r="C735" t="str">
            <v xml:space="preserve">Protensao de tirante de 10 e 12 cordoalhas de 1/2", exclusive o fornecimentos dos materiais.</v>
          </cell>
          <cell r="D735" t="str">
            <v>un</v>
          </cell>
          <cell r="E735">
            <v>393.01</v>
          </cell>
        </row>
        <row r="736">
          <cell r="A736" t="str">
            <v>ET008382</v>
          </cell>
          <cell r="B736" t="str">
            <v>ET35150100A</v>
          </cell>
          <cell r="C736" t="str">
            <v xml:space="preserve">Tirante de aco CA-50, diametro de 25mm (1"), para comprimentos superiores a 6m, comprendendo o fornecimento da barra, bainha, abertura de roscas, luvas, protecao anticorrosiva, espacadores, preparo e colocacao no furo; exclusive perfuracao, protensao, inj</v>
          </cell>
          <cell r="D736" t="str">
            <v>m</v>
          </cell>
          <cell r="E736">
            <v>36.369999999999997</v>
          </cell>
        </row>
        <row r="737">
          <cell r="A737" t="str">
            <v>ET008383</v>
          </cell>
          <cell r="B737" t="str">
            <v>ET35150103A</v>
          </cell>
          <cell r="C737" t="str">
            <v xml:space="preserve">Tirante de aco CA-50, diametro de 25mm (1"), para comprimentos ate 6m, comprendendo o fornecimento da barra, bainha, abertura de roscas, protecao anticorrosiva, espacadores, preparo e colocacao no furo; exclusive perfuracao, protensao, injecao, acessorios</v>
          </cell>
          <cell r="D737" t="str">
            <v>m</v>
          </cell>
          <cell r="E737">
            <v>30.76</v>
          </cell>
        </row>
        <row r="738">
          <cell r="A738" t="str">
            <v>ET008380</v>
          </cell>
          <cell r="B738" t="str">
            <v>ET35150150A</v>
          </cell>
          <cell r="C738" t="str">
            <v xml:space="preserve">Tirante de aco CA-50, diametro de 32mm (1 1/4"), para comprimentos superiores a 6m, comprendendo o fornecimento da barra, bainha, abertura de roscas, luvas, protecao anticorrosiva, espacadores, preparo e colocacao no furo; exclusive perfuracao, protensao,</v>
          </cell>
          <cell r="D738" t="str">
            <v>m</v>
          </cell>
          <cell r="E738">
            <v>48.44</v>
          </cell>
        </row>
        <row r="739">
          <cell r="A739" t="str">
            <v>ET008381</v>
          </cell>
          <cell r="B739" t="str">
            <v>ET35150153A</v>
          </cell>
          <cell r="C739" t="str">
            <v xml:space="preserve">Tirante de aco CA-50, diametro de 32mm (1 1/4"), para comprimentos ate 6m, comprendendo o fornecimento da barra, bainha, abertura de roscas, protecao anticorrosiva, espacadores, preparo e colocacao no furo; exclusive perfuracao, protensao, injecao, acesso</v>
          </cell>
          <cell r="D739" t="str">
            <v>m</v>
          </cell>
          <cell r="E739">
            <v>38.659999999999997</v>
          </cell>
        </row>
        <row r="740">
          <cell r="A740" t="str">
            <v>ET008384</v>
          </cell>
          <cell r="B740" t="str">
            <v>ET35200050A</v>
          </cell>
          <cell r="C740" t="str">
            <v xml:space="preserve">Acessorios para tirante de aco Gewi 50/55, diametro de 32mm, compreendendo o fornecimento e instalacao da placa, porca, contra-porca, anel de angulo, protensao, e protecao anticorrosiva das pecas metalicas, inclusive da cabeca com argamassa de cimento e a</v>
          </cell>
          <cell r="D740" t="str">
            <v>un</v>
          </cell>
          <cell r="E740">
            <v>260.37</v>
          </cell>
        </row>
        <row r="741">
          <cell r="A741" t="str">
            <v>ET017909</v>
          </cell>
          <cell r="B741" t="str">
            <v>ET35250050/</v>
          </cell>
          <cell r="C741" t="str">
            <v xml:space="preserve">Cone de ancoragem de cabo de aco de 6 cordoalhas de 12,5mm, compreendendo fornecimento do cone, de luva cone-bainha, de 2m de mola central e bainha, bem como as operacoes de protensao e injecao de cimento.</v>
          </cell>
          <cell r="D741" t="str">
            <v>un</v>
          </cell>
          <cell r="E741">
            <v>209.53</v>
          </cell>
        </row>
        <row r="742">
          <cell r="A742" t="str">
            <v>ET017445</v>
          </cell>
          <cell r="B742" t="str">
            <v>ET40050050/</v>
          </cell>
          <cell r="C742" t="str">
            <v xml:space="preserve">Tela de aco de alta resistencia em malha hexagonal de dupla torcao, tipo (8x10)cm, diametro 2,40mm, com revestimento em PVC, Inclusive o arame de amarracao.  Fornecimento.</v>
          </cell>
          <cell r="D742" t="str">
            <v>m2</v>
          </cell>
          <cell r="E742">
            <v>18.95</v>
          </cell>
        </row>
        <row r="743">
          <cell r="A743" t="str">
            <v>ET017447</v>
          </cell>
          <cell r="B743" t="str">
            <v>ET40050053/</v>
          </cell>
          <cell r="C743" t="str">
            <v xml:space="preserve">Tela de aco de alta resistencia em malha hexagonal de dupla torcao, tipo (8x10)cm, diametro 2,70mm, galvanizada, Inclusive o arame de amarracao.  Fornecimento.</v>
          </cell>
          <cell r="D743" t="str">
            <v>m2</v>
          </cell>
          <cell r="E743">
            <v>16.25</v>
          </cell>
        </row>
        <row r="744">
          <cell r="A744" t="str">
            <v>ET010331</v>
          </cell>
          <cell r="B744" t="str">
            <v>ET40050100/</v>
          </cell>
          <cell r="C744" t="str">
            <v xml:space="preserve">Tela de aco soldada Telcon Q-113 ou similar, com malha de (10x10)cm, CA-60, com diametro de 3,8mm e 1,8Kg/m2.  Fornecimento e colocacao.</v>
          </cell>
          <cell r="D744" t="str">
            <v>m2</v>
          </cell>
          <cell r="E744">
            <v>4.3899999999999997</v>
          </cell>
        </row>
        <row r="745">
          <cell r="A745" t="str">
            <v>ET000711</v>
          </cell>
          <cell r="B745" t="str">
            <v>ET40050103/</v>
          </cell>
          <cell r="C745" t="str">
            <v xml:space="preserve">Tela de aco soldada Telcon Q-138 ou similar, com malha de (10x10)cm, CA-60, com diametro de 4,2mm e 2,2Kg/m2.  Fornecimento.</v>
          </cell>
          <cell r="D745" t="str">
            <v>m2</v>
          </cell>
          <cell r="E745">
            <v>9.7200000000000006</v>
          </cell>
        </row>
        <row r="746">
          <cell r="A746" t="str">
            <v>ET010327</v>
          </cell>
          <cell r="B746" t="str">
            <v>ET40050109/</v>
          </cell>
          <cell r="C746" t="str">
            <v xml:space="preserve">Tela de aco soldada Telcon Q-196 ou similar, com malha de (10x10)cm, CA-60, com diametro de 5mm e 3,11Kg/m2.  Fornecimento e colocacao.</v>
          </cell>
          <cell r="D746" t="str">
            <v>m2</v>
          </cell>
          <cell r="E746">
            <v>7.39</v>
          </cell>
        </row>
        <row r="747">
          <cell r="A747" t="str">
            <v>ET010332</v>
          </cell>
          <cell r="B747" t="str">
            <v>ET40050112/</v>
          </cell>
          <cell r="C747" t="str">
            <v xml:space="preserve">Tela de aco soldada Telcon Q-246 ou similar, com malha de (10x10)cm, CA-60, com diametro de 5,6mm e 3,91Kg/m2.  Fornecimento e colocacao.</v>
          </cell>
          <cell r="D747" t="str">
            <v>m2</v>
          </cell>
          <cell r="E747">
            <v>9.24</v>
          </cell>
        </row>
        <row r="748">
          <cell r="A748" t="str">
            <v>ET010333</v>
          </cell>
          <cell r="B748" t="str">
            <v>ET40050115/</v>
          </cell>
          <cell r="C748" t="str">
            <v xml:space="preserve">Tela de aco soldada Telcon Q-283 ou similar, com malha de (10x10)cm, CA-60, com diametro de 6mm e 4,48Kg/m2.  Fornecimento e colocacao.</v>
          </cell>
          <cell r="D748" t="str">
            <v>m2</v>
          </cell>
          <cell r="E748">
            <v>10.7</v>
          </cell>
        </row>
        <row r="749">
          <cell r="A749" t="str">
            <v>ET010335</v>
          </cell>
          <cell r="B749" t="str">
            <v>ET40050118/</v>
          </cell>
          <cell r="C749" t="str">
            <v xml:space="preserve">Tela de aco soldada Telcon Q-396 ou similar, com malha de (10x10)cm, CA-60, com diametro de 7,1mm e 6,28Kg/m2.  Fornecimento e colocacao.</v>
          </cell>
          <cell r="D749" t="str">
            <v>m2</v>
          </cell>
          <cell r="E749">
            <v>14.87</v>
          </cell>
        </row>
        <row r="750">
          <cell r="A750" t="str">
            <v>ET010336</v>
          </cell>
          <cell r="B750" t="str">
            <v>ET40050121/</v>
          </cell>
          <cell r="C750" t="str">
            <v xml:space="preserve">Tela de aco soldada Telcon Q-503 ou similar, com malha de (10x10)cm, CA-60, com diametro de 8mm e 7,97Kg/m2.  Fornecimento e colocacao.</v>
          </cell>
          <cell r="D750" t="str">
            <v>m2</v>
          </cell>
          <cell r="E750">
            <v>18.77</v>
          </cell>
        </row>
        <row r="751">
          <cell r="A751" t="str">
            <v>ET010337</v>
          </cell>
          <cell r="B751" t="str">
            <v>ET40050127/</v>
          </cell>
          <cell r="C751" t="str">
            <v xml:space="preserve">Tela de aco soldada Telcon Q-636 ou similar, com malha de (10x10)cm, CA-60, com diametro de 9mm e 10,09Kg/m2.  Fornecimento e colocacao.</v>
          </cell>
          <cell r="D751" t="str">
            <v>m2</v>
          </cell>
          <cell r="E751">
            <v>23.68</v>
          </cell>
        </row>
        <row r="752">
          <cell r="A752" t="str">
            <v>ET010329</v>
          </cell>
          <cell r="B752" t="str">
            <v>ET40050150/</v>
          </cell>
          <cell r="C752" t="str">
            <v xml:space="preserve">Tela de aco soldada Telcon Q-61 ou similar, com malha de (15x15)cm, CA-60, com diametro de 3,4mm e 0,97Kg/m2.  Fornecimento e colocacao.</v>
          </cell>
          <cell r="D752" t="str">
            <v>m2</v>
          </cell>
          <cell r="E752">
            <v>2.5</v>
          </cell>
        </row>
        <row r="753">
          <cell r="A753" t="str">
            <v>ET005470</v>
          </cell>
          <cell r="B753" t="str">
            <v>ET40050153/</v>
          </cell>
          <cell r="C753" t="str">
            <v xml:space="preserve">Tela de aco soldada Telcon Q-75 ou similar, com malha de (15x15)cm, CA-60, diametro de 3,8mm e 1,21Kg/m2.  Fornecimento.</v>
          </cell>
          <cell r="D753" t="str">
            <v>m2</v>
          </cell>
          <cell r="E753">
            <v>2.84</v>
          </cell>
        </row>
        <row r="754">
          <cell r="A754" t="str">
            <v>ET010330</v>
          </cell>
          <cell r="B754" t="str">
            <v>ET40050156/</v>
          </cell>
          <cell r="C754" t="str">
            <v xml:space="preserve">Tela de aco soldada Telcon Q-92 ou similar, com malha de (15x15)cm, CA-60, com diametro de 4,2mm e 1,48Kg/m2.  Fornecimento e colocacao.</v>
          </cell>
          <cell r="D754" t="str">
            <v>m2</v>
          </cell>
          <cell r="E754">
            <v>3.68</v>
          </cell>
        </row>
        <row r="755">
          <cell r="A755" t="str">
            <v>ET010334</v>
          </cell>
          <cell r="B755" t="str">
            <v>ET40050159/</v>
          </cell>
          <cell r="C755" t="str">
            <v xml:space="preserve">Tela de aco soldada Telcon Q-335 ou similar, com malha de (15x15)cm, CA-60, com diametro de 8mm e 5,37Kg/m2.  Fornecimento e colocacao.</v>
          </cell>
          <cell r="D755" t="str">
            <v>m2</v>
          </cell>
          <cell r="E755">
            <v>12.76</v>
          </cell>
        </row>
        <row r="756">
          <cell r="A756" t="str">
            <v>ET005471</v>
          </cell>
          <cell r="B756" t="str">
            <v>ET40050200/</v>
          </cell>
          <cell r="C756" t="str">
            <v xml:space="preserve">Tela de aco soldada Telcon L-159 ou similar, com malha de (10x30)cm, CA-60, com diametro de 4,5mm e 1,69Kg/m2.  Fornecimento.</v>
          </cell>
          <cell r="D756" t="str">
            <v>m2</v>
          </cell>
          <cell r="E756">
            <v>3.91</v>
          </cell>
        </row>
        <row r="757">
          <cell r="A757" t="str">
            <v>ET009613</v>
          </cell>
          <cell r="B757" t="str">
            <v>ET40050250/</v>
          </cell>
          <cell r="C757" t="str">
            <v xml:space="preserve">Tela de aco Telcon.  Colocacao.</v>
          </cell>
          <cell r="D757" t="str">
            <v>m2</v>
          </cell>
          <cell r="E757">
            <v>0.2</v>
          </cell>
        </row>
        <row r="758">
          <cell r="A758" t="str">
            <v>ET000713</v>
          </cell>
          <cell r="B758" t="str">
            <v>ET45050050/</v>
          </cell>
          <cell r="C758" t="str">
            <v xml:space="preserve">Concreto projetado, inclusive equipamento de ar comprimido, consumo de 355kg/m3 de cimento, aditivos e perdas por reflexao, sendo a aplicacao realizada contra superficie vertical ou horizontal superior e a medicao feita pelo concreto aplicado.  Para medic</v>
          </cell>
          <cell r="D758" t="str">
            <v>m3</v>
          </cell>
          <cell r="E758">
            <v>506.97</v>
          </cell>
        </row>
        <row r="759">
          <cell r="A759" t="str">
            <v>ET000714</v>
          </cell>
          <cell r="B759" t="str">
            <v>ET45100050/</v>
          </cell>
          <cell r="C759" t="str">
            <v xml:space="preserve">Concreto bombeado, fck=13,5MPa, compreendendo o fornecimento de concreto importado de usina, colocacao nas formas, espalhamento, adensamento mecanico e acabamento.</v>
          </cell>
          <cell r="D759" t="str">
            <v>m3</v>
          </cell>
          <cell r="E759">
            <v>250.94</v>
          </cell>
        </row>
        <row r="760">
          <cell r="A760" t="str">
            <v>ET000715</v>
          </cell>
          <cell r="B760" t="str">
            <v>ET45100053/</v>
          </cell>
          <cell r="C760" t="str">
            <v xml:space="preserve">Concreto bombeado, fck=15MPa, compreendendo o fornecimento de concreto importado de usina, colocacao nas formas, espalhamento, adensamento mecanico e acabamento.</v>
          </cell>
          <cell r="D760" t="str">
            <v>m3</v>
          </cell>
          <cell r="E760">
            <v>252.39</v>
          </cell>
        </row>
        <row r="761">
          <cell r="A761" t="str">
            <v>ET000716</v>
          </cell>
          <cell r="B761" t="str">
            <v>ET45100056/</v>
          </cell>
          <cell r="C761" t="str">
            <v xml:space="preserve">Concreto bombeado, fck=18MPa, compreendendo o fornecimento de concreto importado de usina, colocacao nas formas, espalhamento, adensamento mecanico e acabamento.</v>
          </cell>
          <cell r="D761" t="str">
            <v>m3</v>
          </cell>
          <cell r="E761">
            <v>258.48</v>
          </cell>
        </row>
        <row r="762">
          <cell r="A762" t="str">
            <v>ET000717</v>
          </cell>
          <cell r="B762" t="str">
            <v>ET45100059/</v>
          </cell>
          <cell r="C762" t="str">
            <v xml:space="preserve">Concreto bombeado, fck=20MPa, compreendendo o fornecimento de concreto importado de usina, colocacao nas formas, espalhamento, adensamento mecanico e acabamento.</v>
          </cell>
          <cell r="D762" t="str">
            <v>m3</v>
          </cell>
          <cell r="E762">
            <v>265.72000000000003</v>
          </cell>
        </row>
        <row r="763">
          <cell r="A763" t="str">
            <v>ET000718</v>
          </cell>
          <cell r="B763" t="str">
            <v>ET45100062/</v>
          </cell>
          <cell r="C763" t="str">
            <v xml:space="preserve">Concreto bombeado, fck=21MPa, compreendendo o fornecimento de concreto importado de usina, colocacao nas formas, espalhamento, adensamento mecanico e acabamento.</v>
          </cell>
          <cell r="D763" t="str">
            <v>m3</v>
          </cell>
          <cell r="E763">
            <v>268.58999999999997</v>
          </cell>
        </row>
        <row r="764">
          <cell r="A764" t="str">
            <v>ET000719</v>
          </cell>
          <cell r="B764" t="str">
            <v>ET45100065/</v>
          </cell>
          <cell r="C764" t="str">
            <v xml:space="preserve">Concreto bombeado, fck=22,5MPa, compreendendo o fornecimento de concreto importado de usina, colocacao nas formas, espalhamento, adensamento mecanico e acabamento.</v>
          </cell>
          <cell r="D764" t="str">
            <v>m3</v>
          </cell>
          <cell r="E764">
            <v>275.66000000000003</v>
          </cell>
        </row>
        <row r="765">
          <cell r="A765" t="str">
            <v>ET000720</v>
          </cell>
          <cell r="B765" t="str">
            <v>ET45100068/</v>
          </cell>
          <cell r="C765" t="str">
            <v xml:space="preserve">Concreto bombeado, fck=28MPa, compreendendo o fornecimento de concreto importado de usina, colocacao nas formas, espalhamento, adensamento mecanico e acabamento.</v>
          </cell>
          <cell r="D765" t="str">
            <v>m3</v>
          </cell>
          <cell r="E765">
            <v>292.82</v>
          </cell>
        </row>
        <row r="766">
          <cell r="A766" t="str">
            <v>ET002400</v>
          </cell>
          <cell r="B766" t="str">
            <v>ET45100071/</v>
          </cell>
          <cell r="C766" t="str">
            <v xml:space="preserve">Concreto bombeado, fck=30MPa, compreendendo o fornecimento de concreto importado de usina, colocacao nas formas, espalhamento, adensamento mecanico e acabamento.</v>
          </cell>
          <cell r="D766" t="str">
            <v>m3</v>
          </cell>
          <cell r="E766">
            <v>300.58999999999997</v>
          </cell>
        </row>
        <row r="767">
          <cell r="A767" t="str">
            <v>ET000721</v>
          </cell>
          <cell r="B767" t="str">
            <v>ET50050050A</v>
          </cell>
          <cell r="C767" t="str">
            <v xml:space="preserve">Estabilizacao de talude com massa de concreto (cimento, areia e brita 0, no traco 1:2:3), aplicado manualmente (a colher), sobre tela Telcon Q-138 ou similar, inclusive esta, considerando: limpeza, regularizacao e revestimento do talude com chapisco fino </v>
          </cell>
          <cell r="D767" t="str">
            <v>m2</v>
          </cell>
          <cell r="E767">
            <v>59.87</v>
          </cell>
        </row>
        <row r="768">
          <cell r="A768" t="str">
            <v>ET010254</v>
          </cell>
          <cell r="B768" t="str">
            <v>ET50050100A</v>
          </cell>
          <cell r="C768" t="str">
            <v xml:space="preserve">Estabilizacao de talude com massa de concreto (cimento, areia e brita 0, no traco 1:2:3), aplicado manualmente (a colher), sobre tela Telcon Q-283 ou similar, inclusive esta, considerando: limpeza, regularizacao e revestimento do talude com chapisco fino </v>
          </cell>
          <cell r="D768" t="str">
            <v>m2</v>
          </cell>
          <cell r="E768">
            <v>62.29</v>
          </cell>
        </row>
        <row r="769">
          <cell r="A769" t="str">
            <v>ET009020</v>
          </cell>
          <cell r="B769" t="str">
            <v>ET50050150/</v>
          </cell>
          <cell r="C769" t="str">
            <v xml:space="preserve">Execucao de revestimento de canal, utilizando o colchao em concreto VSL ou similar, com espessura de 0,15m, incluindo fornecimento dos materiais.</v>
          </cell>
          <cell r="D769" t="str">
            <v>m2</v>
          </cell>
          <cell r="E769">
            <v>249.67</v>
          </cell>
        </row>
        <row r="770">
          <cell r="A770" t="str">
            <v>ET009578</v>
          </cell>
          <cell r="B770" t="str">
            <v>ET50050200/</v>
          </cell>
          <cell r="C770" t="str">
            <v xml:space="preserve">Muro de contencao de taludes em alvenaria de bloco de concreto estrutural de (19x19x39)cm, ate 1,80m de altura, incluindo base de concreto, aco CA-50 e enchimento de blocos e medido pela area real.</v>
          </cell>
          <cell r="D770" t="str">
            <v>m2</v>
          </cell>
          <cell r="E770">
            <v>172.79</v>
          </cell>
        </row>
        <row r="771">
          <cell r="A771" t="str">
            <v>ET017038</v>
          </cell>
          <cell r="B771" t="str">
            <v>ET50050250/</v>
          </cell>
          <cell r="C771" t="str">
            <v xml:space="preserve">Muro de contencao em solo reforcado com paramento em blocos intertravados de concreto com jardineiras, tipo Terra F ou similar.  Inclusive blocos intertravados de concreto  medindo (40x40x20)cm, brita no 1, areia lavada  e terra vegetal para plantas.  Exc</v>
          </cell>
          <cell r="D771" t="str">
            <v>m2</v>
          </cell>
          <cell r="E771">
            <v>147.34</v>
          </cell>
        </row>
        <row r="772">
          <cell r="A772" t="str">
            <v>ET002086</v>
          </cell>
          <cell r="B772" t="str">
            <v>ET50050300/</v>
          </cell>
          <cell r="C772" t="str">
            <v xml:space="preserve">Protecao de talude com placas de concreto pre-moldadas (40x80x8cm), fck=11MPa, junta de dilatacao de 2cm, inclusive preparo do terreno.</v>
          </cell>
          <cell r="D772" t="str">
            <v>m2</v>
          </cell>
          <cell r="E772">
            <v>21.29</v>
          </cell>
        </row>
        <row r="773">
          <cell r="A773" t="str">
            <v>ET002085</v>
          </cell>
          <cell r="B773" t="str">
            <v>ET55050050/</v>
          </cell>
          <cell r="C773" t="str">
            <v xml:space="preserve">Colagem com adesivo especial estrutural de pecas de concreto pre-fabricadas, sobre laje preparada e regularizada, exclusive esta camada, estimando-se a aplicacao de uma camada de adesivo nas faces.</v>
          </cell>
          <cell r="D773" t="str">
            <v>m2</v>
          </cell>
          <cell r="E773">
            <v>285.63</v>
          </cell>
        </row>
        <row r="774">
          <cell r="A774" t="str">
            <v>ET000722</v>
          </cell>
          <cell r="B774" t="str">
            <v>ET55050100/</v>
          </cell>
          <cell r="C774" t="str">
            <v xml:space="preserve">Laje pre-moldada, ▀eta 11, para sobrecarga de 1KN/m2 e vao ate 4,40m, considerando vigotas, tijolos e armadura negativa, inclusive capeamento de 2cm de espesssura, com concreto fck=15MPa e escoramento.   Fornecimento e montagem do conjunto.</v>
          </cell>
          <cell r="D774" t="str">
            <v>m2</v>
          </cell>
          <cell r="E774">
            <v>32.840000000000003</v>
          </cell>
        </row>
        <row r="775">
          <cell r="A775" t="str">
            <v>ET000723</v>
          </cell>
          <cell r="B775" t="str">
            <v>ET55050103/</v>
          </cell>
          <cell r="C775" t="str">
            <v xml:space="preserve">Laje pre-moldada, ▀eta 12, para sobrecarga de 3,5KN/m2 e vao de 4,10m, considerando vigotas, tijolos e armadura negativa, inclusive capeamento de 4cm de espesssura, com concreto fck=15MPa e escoramento.  Fornecimento e montagem do conjunto.</v>
          </cell>
          <cell r="D775" t="str">
            <v>m2</v>
          </cell>
          <cell r="E775">
            <v>40.229999999999997</v>
          </cell>
        </row>
        <row r="776">
          <cell r="A776" t="str">
            <v>ET016029</v>
          </cell>
          <cell r="B776" t="str">
            <v>ET55050150/</v>
          </cell>
          <cell r="C776" t="str">
            <v xml:space="preserve">Laje pre-moldada, tipo Pre-laje, para sobrecarga de 300kgf/m2, com paineis de 0,25m de largura e vao de ate 5m, ▀eta 12, enchimento com blocos de isopor (EPS), ferros transversais e negativos CA-50  e capeamento de 5cm de espessura com concreto de fck=20M</v>
          </cell>
          <cell r="D776" t="str">
            <v>m2</v>
          </cell>
          <cell r="E776">
            <v>56.64</v>
          </cell>
        </row>
        <row r="777">
          <cell r="A777" t="str">
            <v>ET016032</v>
          </cell>
          <cell r="B777" t="str">
            <v>ET55050153/</v>
          </cell>
          <cell r="C777" t="str">
            <v xml:space="preserve">Laje pre-moldada, tipo Pre-laje, para sobrecarga de 300kgf/m2, com paineis de 1,25m de largura e vao de ate 5m, ▀eta 12, enchimento com blocos de isopor (EPS), ferros transversais e negativos CA-50 e capeamento de 5cm de espessura com concreto de fck=20MP</v>
          </cell>
          <cell r="D777" t="str">
            <v>m2</v>
          </cell>
          <cell r="E777">
            <v>58.71</v>
          </cell>
        </row>
        <row r="778">
          <cell r="A778" t="str">
            <v>ET000724</v>
          </cell>
          <cell r="B778" t="str">
            <v>ET55050156/</v>
          </cell>
          <cell r="C778" t="str">
            <v xml:space="preserve">Laje pre-moldada, ▀eta 16, para sobrecarga de 3,5KN/m2 e vao ate 5,20m, considerando vigotas, tijolos e armadura negativa, inclusive capeamento de 4cm de espesssura, com concreto fck=15MPa e escoramento.  Fornecimento e montagem do conjunto.</v>
          </cell>
          <cell r="D778" t="str">
            <v>m2</v>
          </cell>
          <cell r="E778">
            <v>51.16</v>
          </cell>
        </row>
        <row r="779">
          <cell r="A779" t="str">
            <v>ET016033</v>
          </cell>
          <cell r="B779" t="str">
            <v>ET55050159/</v>
          </cell>
          <cell r="C779" t="str">
            <v xml:space="preserve">Laje pre-moldada, tipo Pre-laje, para sobrecarga de 300kgf/m2, com paineis de 1,25m de largura e vao de 5,10m ate 6,90m, ▀eta 16, enchimento com blocos de isopor (EPS), ferros transversais e negativos CA-50 e capeamento de 5cm de espessura com concreto de</v>
          </cell>
          <cell r="D779" t="str">
            <v>m2</v>
          </cell>
          <cell r="E779">
            <v>68.760000000000005</v>
          </cell>
        </row>
        <row r="780">
          <cell r="A780" t="str">
            <v>ET016030</v>
          </cell>
          <cell r="B780" t="str">
            <v>ET55050162/</v>
          </cell>
          <cell r="C780" t="str">
            <v xml:space="preserve">Laje pre-moldada, tipo Pre-laje, para sobrecarga de 300kgf/m2, com paineis de 0,25m de largura e vao de 5,10m ate 6,90m, ▀eta 16, enchimento com blocos de isopor (EPS), ferros transversais e negativos CA-50 e capeamento de 5cm de espessura com concreto de</v>
          </cell>
          <cell r="D780" t="str">
            <v>m2</v>
          </cell>
          <cell r="E780">
            <v>65.05</v>
          </cell>
        </row>
        <row r="781">
          <cell r="A781" t="str">
            <v>ET000725</v>
          </cell>
          <cell r="B781" t="str">
            <v>ET55050165/</v>
          </cell>
          <cell r="C781" t="str">
            <v xml:space="preserve">Laje pre-moldada, ▀eta 20, para sobrecarga de 3,5KN/m2 e vao ate 6,20m, considerando vigotas, tijolos e armadura negativa, inclusive capeamento de 4cm de espesssura, com concreto fck=15MPa e escoramento.  Fornecimento e montagem do conjunto.</v>
          </cell>
          <cell r="D781" t="str">
            <v>m2</v>
          </cell>
          <cell r="E781">
            <v>41.37</v>
          </cell>
        </row>
        <row r="782">
          <cell r="A782" t="str">
            <v>ET016031</v>
          </cell>
          <cell r="B782" t="str">
            <v>ET55050168/</v>
          </cell>
          <cell r="C782" t="str">
            <v xml:space="preserve">Laje pre-moldada, tipo Pre-laje, para sobrecarga de 300kgf/m2, com paineis de 0,25m de largura e vao de 7m ate 8m, ▀eta 20, enchimento com blocos de isopor (EPS), ferros transversais e negativos CA-50 e capeamento de 5cm de espessura com concreto de fck=2</v>
          </cell>
          <cell r="D782" t="str">
            <v>m2</v>
          </cell>
          <cell r="E782">
            <v>77.55</v>
          </cell>
        </row>
        <row r="783">
          <cell r="A783" t="str">
            <v>ET016034</v>
          </cell>
          <cell r="B783" t="str">
            <v>ET55050171/</v>
          </cell>
          <cell r="C783" t="str">
            <v xml:space="preserve">Laje pre-moldada, tipo Pre-laje, para sobrecarga de 300kgf/m2, com paineis de 1,25m de largura e vao de 7m ate 8m, ▀eta 20, enchimento com blocos de isopor (EPS), ferros transversais e negativos CA-50 e capeamento de 5cm de espessura com concreto de fck=2</v>
          </cell>
          <cell r="D783" t="str">
            <v>m2</v>
          </cell>
          <cell r="E783">
            <v>83.38</v>
          </cell>
        </row>
        <row r="784">
          <cell r="A784" t="str">
            <v>ET017130</v>
          </cell>
          <cell r="B784" t="str">
            <v>ET55100050/</v>
          </cell>
          <cell r="C784" t="str">
            <v xml:space="preserve">Bloco de concreto, intertravado, dimensao de (40x40x20)cm e peso minimo de 29Kg, modelo Terrae W, sem jardineira, Terrae ou similar, para paramentos de estruturas de contencao.  Fornecimento.</v>
          </cell>
          <cell r="D784" t="str">
            <v>un</v>
          </cell>
          <cell r="E784">
            <v>7.15</v>
          </cell>
        </row>
        <row r="785">
          <cell r="A785" t="str">
            <v>ET017124</v>
          </cell>
          <cell r="B785" t="str">
            <v>ET55100053/</v>
          </cell>
          <cell r="C785" t="str">
            <v xml:space="preserve">Bloco de concreto, intertravado, dimensao de (40x40x20)cm e peso minimo de 25Kg, modelo Terrae F, com jardineira, Terrae ou similar, para paramentos de estruturas de contencao.  Fornecimento.</v>
          </cell>
          <cell r="D785" t="str">
            <v>un</v>
          </cell>
          <cell r="E785">
            <v>7.15</v>
          </cell>
        </row>
        <row r="786">
          <cell r="A786" t="str">
            <v>ET008438</v>
          </cell>
          <cell r="B786" t="str">
            <v>ET55100100/</v>
          </cell>
          <cell r="C786" t="str">
            <v xml:space="preserve">Canal pre-fabricado, em concreto protendido e/ou armado, com secao em U, medido pela area do perimetro interno da secao vezes o comprimento do canal.  Fornecimento e assentamento.</v>
          </cell>
          <cell r="D786" t="str">
            <v>m2</v>
          </cell>
          <cell r="E786">
            <v>408.47</v>
          </cell>
        </row>
        <row r="787">
          <cell r="A787" t="str">
            <v>ET008439</v>
          </cell>
          <cell r="B787" t="str">
            <v>ET55100150/</v>
          </cell>
          <cell r="C787" t="str">
            <v xml:space="preserve">Cobertura de canal pre-fabricado, em concreto armado, para vaos de ate 5m.  Fornecimento e colocacao.</v>
          </cell>
          <cell r="D787" t="str">
            <v>m2</v>
          </cell>
          <cell r="E787">
            <v>461.88</v>
          </cell>
        </row>
        <row r="788">
          <cell r="A788" t="str">
            <v>ET004797</v>
          </cell>
          <cell r="B788" t="str">
            <v>ET55100200/</v>
          </cell>
          <cell r="C788" t="str">
            <v xml:space="preserve">Superestrutura de ponte ou viaduto, pre-fabricada, em concreto protendido, classe 36, para 1 faixa de trafego, com 3,20m de pista de rolamento,com largura de 4,60m, sem capeamento, com vao entre 7,50m e 10m.</v>
          </cell>
          <cell r="D788" t="str">
            <v>m</v>
          </cell>
          <cell r="E788">
            <v>6771.53</v>
          </cell>
        </row>
        <row r="789">
          <cell r="A789" t="str">
            <v>IP018033</v>
          </cell>
          <cell r="B789" t="str">
            <v>IP05100118/</v>
          </cell>
          <cell r="C789" t="str">
            <v xml:space="preserve">Poste de aco SAE 1006/1020, reto, padrao Hadock Lobo, montagem 2, altura util de 6,00m, com flange, conico continuo sem emendas e braco duplo com 0,60m para fixacao de luminarias, conforme desenho A2-1978-PD e especificacao EM-RIOLUZ-No 4.  Fornecimento.</v>
          </cell>
          <cell r="D789" t="str">
            <v>un</v>
          </cell>
          <cell r="E789">
            <v>859.13</v>
          </cell>
        </row>
        <row r="790">
          <cell r="A790" t="str">
            <v>IP018034</v>
          </cell>
          <cell r="B790" t="str">
            <v>IP05100121/</v>
          </cell>
          <cell r="C790" t="str">
            <v xml:space="preserve">Poste de aco SAE 1006/1020, reto, padrao Hadock Lobo, montagem 2, altura util de 9,00m, com flange, conico continuo sem emendas e braco duplo com 1,10m para fixacao de luminarias, conforme desenho A2-1978-PD e especificacao EM-RIOLUZ-No 4.  Fornecimento.</v>
          </cell>
          <cell r="D790" t="str">
            <v>un</v>
          </cell>
          <cell r="E790">
            <v>1252.17</v>
          </cell>
        </row>
        <row r="791">
          <cell r="A791" t="str">
            <v>IP018035</v>
          </cell>
          <cell r="B791" t="str">
            <v>IP05100124/</v>
          </cell>
          <cell r="C791" t="str">
            <v xml:space="preserve">Poste de aco SAE 1006/1020, reto, padrao Hadock Lobo, montagem 3.1, altura util de 9,00m, com flange, conico continuo sem emendas e bracos simples com 1,10m e 0,60m para fixacao de luminarias a 9,00m e 6,00m respectivamente, conforme desenho A2-1978-PD e </v>
          </cell>
          <cell r="D791" t="str">
            <v>un</v>
          </cell>
          <cell r="E791">
            <v>1513.59</v>
          </cell>
        </row>
        <row r="792">
          <cell r="A792" t="str">
            <v>IP018036</v>
          </cell>
          <cell r="B792" t="str">
            <v>IP05100127/</v>
          </cell>
          <cell r="C792" t="str">
            <v xml:space="preserve">Poste de aco SAE 1006/1020, reto, padrao Hadock Lobo, montagem 3.2, altura util de 9,00m, com flange, conico continuo sem emendas e bracos simples com 1,10m e 0,45m  para fixacao de luminarias a 9,00m e 4,50m respectivamente, conforme desenho A2-1978-PD e</v>
          </cell>
          <cell r="D792" t="str">
            <v>un</v>
          </cell>
          <cell r="E792">
            <v>1403.05</v>
          </cell>
        </row>
        <row r="793">
          <cell r="A793" t="str">
            <v>IP008793</v>
          </cell>
          <cell r="B793" t="str">
            <v>IP05100150/</v>
          </cell>
          <cell r="C793" t="str">
            <v xml:space="preserve">Poste de aco, reto, conico continuo, altura de 3,50m, sem sapata.  Fornecimento.</v>
          </cell>
          <cell r="D793" t="str">
            <v>un</v>
          </cell>
          <cell r="E793">
            <v>91.65</v>
          </cell>
        </row>
        <row r="794">
          <cell r="A794" t="str">
            <v>IP008952</v>
          </cell>
          <cell r="B794" t="str">
            <v>IP05100153/</v>
          </cell>
          <cell r="C794" t="str">
            <v xml:space="preserve">Poste de aco, reto, conico continuo, altura de 3,5m, com sapata e base (padrao Rio Cidade Catete).  Fornecimento.</v>
          </cell>
          <cell r="D794" t="str">
            <v>un</v>
          </cell>
          <cell r="E794">
            <v>199.5</v>
          </cell>
        </row>
        <row r="795">
          <cell r="A795" t="str">
            <v>IP008133</v>
          </cell>
          <cell r="B795" t="str">
            <v>IP05100200/</v>
          </cell>
          <cell r="C795" t="str">
            <v xml:space="preserve">Poste de aco, reto, conico continuo, altura de 4,10m, proprio para montagem em base de sustentacao, confeccionado em uma unica peca de aco zincado.  Fornecimento.</v>
          </cell>
          <cell r="D795" t="str">
            <v>un</v>
          </cell>
          <cell r="E795">
            <v>231</v>
          </cell>
        </row>
        <row r="796">
          <cell r="A796" t="str">
            <v>IP013190</v>
          </cell>
          <cell r="B796" t="str">
            <v>IP05100250/</v>
          </cell>
          <cell r="C796" t="str">
            <v xml:space="preserve">Poste de aco, reto (SAE 1006-1020), sem aletas, de 4100mm com base cilindrica de aco SAE 1006-1020 com dimensoes de (400x300mm) galvanizado a fogo pintado conforme pedido.  A base devera ter chumbadores de aco galvanizado a fogo com dimensoes de 7/8"x500m</v>
          </cell>
          <cell r="D796" t="str">
            <v>un</v>
          </cell>
          <cell r="E796">
            <v>525</v>
          </cell>
        </row>
        <row r="797">
          <cell r="A797" t="str">
            <v>IP001824</v>
          </cell>
          <cell r="B797" t="str">
            <v>IP05100300/</v>
          </cell>
          <cell r="C797" t="str">
            <v xml:space="preserve">Poste de aco, reto, conico continuo, altura de 4,5m, sem sapata, especificacao EM-CME-04 da RIOLUZ.  Fornecimento.</v>
          </cell>
          <cell r="D797" t="str">
            <v>un</v>
          </cell>
          <cell r="E797">
            <v>252</v>
          </cell>
        </row>
        <row r="798">
          <cell r="A798" t="str">
            <v>IP008102</v>
          </cell>
          <cell r="B798" t="str">
            <v>IP05100303/</v>
          </cell>
          <cell r="C798" t="str">
            <v xml:space="preserve">Poste de aco, reto, conico continuo, altura de 4,50m, com sapata.  Fornecimento.</v>
          </cell>
          <cell r="D798" t="str">
            <v>un</v>
          </cell>
          <cell r="E798">
            <v>252</v>
          </cell>
        </row>
        <row r="799">
          <cell r="A799" t="str">
            <v>IP008129</v>
          </cell>
          <cell r="B799" t="str">
            <v>IP05100400/</v>
          </cell>
          <cell r="C799" t="str">
            <v xml:space="preserve">Poste Multi-Uso de aco, reto, cilindrico, altura de 5,60m, proprio para montagem em base de sustencao, diametro de 6", espessura de 7,11mm, galvanizado, com a possibilidade de ser equipado com braco para semaforo, braco para placa de transito, placas de r</v>
          </cell>
          <cell r="D799" t="str">
            <v>par</v>
          </cell>
          <cell r="E799">
            <v>1366</v>
          </cell>
        </row>
        <row r="800">
          <cell r="A800" t="str">
            <v>IP013191</v>
          </cell>
          <cell r="B800" t="str">
            <v>IP05100406/</v>
          </cell>
          <cell r="C800" t="str">
            <v xml:space="preserve">Poste de aco, reto (SAE 1006-1020), sem aletas, de 5600mm com base cilindrica de aco SAE 1006-1020 com dimensoes de (400x300mm) galvanizado a fogo pintado conforme pedido.  A base devera ter chumbadores de aco galvanizado a fogo com dimensoes de 7/8"x500m</v>
          </cell>
          <cell r="D800" t="str">
            <v>un</v>
          </cell>
          <cell r="E800">
            <v>630</v>
          </cell>
        </row>
        <row r="801">
          <cell r="A801" t="str">
            <v>IP008055</v>
          </cell>
          <cell r="B801" t="str">
            <v>IP05100450/</v>
          </cell>
          <cell r="C801" t="str">
            <v xml:space="preserve">Poste de aco, reto, conico continuo ou escalonado, altura de 6m, sem sapata.  Fornecimento.</v>
          </cell>
          <cell r="D801" t="str">
            <v>un</v>
          </cell>
          <cell r="E801">
            <v>336</v>
          </cell>
        </row>
        <row r="802">
          <cell r="A802" t="str">
            <v>IP008599</v>
          </cell>
          <cell r="B802" t="str">
            <v>IP05100500/</v>
          </cell>
          <cell r="C802" t="str">
            <v xml:space="preserve">Poste de aco, reto, conico continuo, altura de 7m, sem sapata.  Fornecimento.</v>
          </cell>
          <cell r="D802" t="str">
            <v>un</v>
          </cell>
          <cell r="E802">
            <v>451.5</v>
          </cell>
        </row>
        <row r="803">
          <cell r="A803" t="str">
            <v>IP010613</v>
          </cell>
          <cell r="B803" t="str">
            <v>IP05100550/</v>
          </cell>
          <cell r="C803" t="str">
            <v xml:space="preserve">Poste de aco, reto, de 7m, com sapata, escalonado, braco de aco curvo com diametro de 60,3mm e projecao horizontal de 2,50m para luminaria superior e braco de aco reto de 1m com diametro de 60,3mm para luminaria inferior, com suporte para um galhaderte e </v>
          </cell>
          <cell r="D803" t="str">
            <v>un</v>
          </cell>
          <cell r="E803">
            <v>4012.68</v>
          </cell>
        </row>
        <row r="804">
          <cell r="A804" t="str">
            <v>IP010615</v>
          </cell>
          <cell r="B804" t="str">
            <v>IP05100553/</v>
          </cell>
          <cell r="C804" t="str">
            <v xml:space="preserve">Poste de aco, reto, de 7m, com sapata, escalonado, 2 bracos de aco curvo com diametro de 60,3mm e projecao horizontal de 2,50m para luminarias superiores e com suporte para 2 galhadertes com 4 chumbadores de 7/8"x70cm, tipo II, padrao Riomar.  Forneciment</v>
          </cell>
          <cell r="D804" t="str">
            <v>un</v>
          </cell>
          <cell r="E804">
            <v>4336.38</v>
          </cell>
        </row>
        <row r="805">
          <cell r="A805" t="str">
            <v>IP010616</v>
          </cell>
          <cell r="B805" t="str">
            <v>IP05100556/</v>
          </cell>
          <cell r="C805" t="str">
            <v xml:space="preserve">Poste de aco, reto, de 7m, com sapata, escalonado, 2 bracos de aco curvo com diametro de 60,3mm e projecao horizontal de 2,50m para luminaria superior e 2 bracos de aco reto de 3,70m com diametro de 76mm para semaforo, furacao para fixacao de semaforo rep</v>
          </cell>
          <cell r="D805" t="str">
            <v>un</v>
          </cell>
          <cell r="E805">
            <v>4127</v>
          </cell>
        </row>
        <row r="806">
          <cell r="A806" t="str">
            <v>IP010617</v>
          </cell>
          <cell r="B806" t="str">
            <v>IP05100559/</v>
          </cell>
          <cell r="C806" t="str">
            <v xml:space="preserve">Poste de aco, reto, de 7m, com sapata, escalonado, braco de aco curvo com diametro de 60,3mm e projecao horizontal de 2,50m para luminarias superiores com suporte para galhardete e suporte para placa indicativa de rua, com 4 chumbadores de 7/8"x70cm, tipo</v>
          </cell>
          <cell r="D806" t="str">
            <v>un</v>
          </cell>
          <cell r="E806">
            <v>4124.1000000000004</v>
          </cell>
        </row>
        <row r="807">
          <cell r="A807" t="str">
            <v>IP010618</v>
          </cell>
          <cell r="B807" t="str">
            <v>IP05100562/</v>
          </cell>
          <cell r="C807" t="str">
            <v xml:space="preserve">Poste de aco, reto, de 7m, com sapata, escalonado, braco de aco curvo com diametro de 60,3mm e projecao horizontal de 2,50m para luminaria superior e braco de aco reto de 3,70m com diametro de 76mm para placa de sinalizacao e semaforo, com suporte para ga</v>
          </cell>
          <cell r="D807" t="str">
            <v>un</v>
          </cell>
          <cell r="E807">
            <v>3360</v>
          </cell>
        </row>
        <row r="808">
          <cell r="A808" t="str">
            <v>IP010614</v>
          </cell>
          <cell r="B808" t="str">
            <v>IP05100565/</v>
          </cell>
          <cell r="C808" t="str">
            <v xml:space="preserve">Poste de aco, reto, de 7m, com sapata, escalonado, braco de aco curvo com diametro de 60,3mm e projecao horizontal de 2,50m para luminaria superior e braco de aco reto de 1m com diametro de 60,3mm para luminaria inferior, com braco de aco reto de 3,70m e </v>
          </cell>
          <cell r="D808" t="str">
            <v>un</v>
          </cell>
          <cell r="E808">
            <v>4661.33</v>
          </cell>
        </row>
        <row r="809">
          <cell r="A809" t="str">
            <v>IP008120</v>
          </cell>
          <cell r="B809" t="str">
            <v>IP05100600/</v>
          </cell>
          <cell r="C809" t="str">
            <v xml:space="preserve">Poste de aco escalonado, padrao Nossa Senhora de Copacabana, com 7,20m de altura, proprio para instalacao em base de sustentacao, com a possibilidade de ser equipado com braco para semaforo, braco para placa de transito, placas de rua, semaforos (repetido</v>
          </cell>
          <cell r="D809" t="str">
            <v>un</v>
          </cell>
          <cell r="E809">
            <v>2543</v>
          </cell>
        </row>
        <row r="810">
          <cell r="A810" t="str">
            <v>IP013192</v>
          </cell>
          <cell r="B810" t="str">
            <v>IP05100650/</v>
          </cell>
          <cell r="C810" t="str">
            <v xml:space="preserve">Poste de aco, reto (SAE 1006-1020), sem aletas, de 8400mm com base cilindrica de aco SAE 1006-1020 com dimensoes de (400x300mm) galvanizado a fogo pintado conforme pedido.  A base devera ter chumbadores de aco galvanizado a fogo com dimensoes de 7/8"x500m</v>
          </cell>
          <cell r="D810" t="str">
            <v>un</v>
          </cell>
          <cell r="E810">
            <v>905</v>
          </cell>
        </row>
        <row r="811">
          <cell r="A811" t="str">
            <v>IP013188</v>
          </cell>
          <cell r="B811" t="str">
            <v>IP05100700/</v>
          </cell>
          <cell r="C811" t="str">
            <v xml:space="preserve">Poste de aco, reto, conico continuo, altura de 9m, sem sapata.  Fornecimento.</v>
          </cell>
          <cell r="D811" t="str">
            <v>un</v>
          </cell>
          <cell r="E811">
            <v>725</v>
          </cell>
        </row>
        <row r="812">
          <cell r="A812" t="str">
            <v>IP008504</v>
          </cell>
          <cell r="B812" t="str">
            <v>IP05100703/</v>
          </cell>
          <cell r="C812" t="str">
            <v xml:space="preserve">Poste de aco, reto, conico continuo, altura de 9m, com sapata.  Fornecimento.</v>
          </cell>
          <cell r="D812" t="str">
            <v>un</v>
          </cell>
          <cell r="E812">
            <v>321.75</v>
          </cell>
        </row>
        <row r="813">
          <cell r="A813" t="str">
            <v>IP008775</v>
          </cell>
          <cell r="B813" t="str">
            <v>IP05100750/</v>
          </cell>
          <cell r="C813" t="str">
            <v xml:space="preserve">Poste de aco, curvo, conico continuo, simples, (9x2,5)m, sem sapata.  Fornecimento.</v>
          </cell>
          <cell r="D813" t="str">
            <v>un</v>
          </cell>
          <cell r="E813">
            <v>571</v>
          </cell>
        </row>
        <row r="814">
          <cell r="A814" t="str">
            <v>IP007929</v>
          </cell>
          <cell r="B814" t="str">
            <v>IP05100753/</v>
          </cell>
          <cell r="C814" t="str">
            <v xml:space="preserve">Poste de aco, curvo, conico continuo, simples, (9x2,5)m, com sapata.  Fornecimento.</v>
          </cell>
          <cell r="D814" t="str">
            <v>un</v>
          </cell>
          <cell r="E814">
            <v>321.75</v>
          </cell>
        </row>
        <row r="815">
          <cell r="A815" t="str">
            <v>IP008776</v>
          </cell>
          <cell r="B815" t="str">
            <v>IP05100800/</v>
          </cell>
          <cell r="C815" t="str">
            <v xml:space="preserve">Poste de aco, curvo, conico continuo, duplo, (9x2,5)m, com sapata.  Fornecimento.</v>
          </cell>
          <cell r="D815" t="str">
            <v>un</v>
          </cell>
          <cell r="E815">
            <v>390</v>
          </cell>
        </row>
        <row r="816">
          <cell r="A816" t="str">
            <v>IP008777</v>
          </cell>
          <cell r="B816" t="str">
            <v>IP05100803/</v>
          </cell>
          <cell r="C816" t="str">
            <v xml:space="preserve">Poste de aco, curvo, conico continuo, duplo, (9x2,5)m, sem sapata.  Fornecimento.</v>
          </cell>
          <cell r="D816" t="str">
            <v>un</v>
          </cell>
          <cell r="E816">
            <v>828.75</v>
          </cell>
        </row>
        <row r="817">
          <cell r="A817" t="str">
            <v>IP008091</v>
          </cell>
          <cell r="B817" t="str">
            <v>IP05100850/</v>
          </cell>
          <cell r="C817" t="str">
            <v xml:space="preserve">Poste Multi-Uso de aco, reto, cilindrico , altura de 9,5m, proprio para montagem em base de sustentacao com diametro de 6", espessura de 7,11mm, galvanizado, com a possibilidade de ser equipado com braco para semaforo, braco para placa de transito, placas</v>
          </cell>
          <cell r="D817" t="str">
            <v>un</v>
          </cell>
          <cell r="E817">
            <v>3402.78</v>
          </cell>
        </row>
        <row r="818">
          <cell r="A818" t="str">
            <v>IP008951</v>
          </cell>
          <cell r="B818" t="str">
            <v>IP05100900/</v>
          </cell>
          <cell r="C818" t="str">
            <v xml:space="preserve">Poste de aco, reto, conico continuo, altura de 10m, com sapata circular e base (padrao Rio Cidade Catete).  Fornecimento.</v>
          </cell>
          <cell r="D818" t="str">
            <v>un</v>
          </cell>
          <cell r="E818">
            <v>3120</v>
          </cell>
        </row>
        <row r="819">
          <cell r="A819" t="str">
            <v>IP008131</v>
          </cell>
          <cell r="B819" t="str">
            <v>IP05100950/</v>
          </cell>
          <cell r="C819" t="str">
            <v xml:space="preserve">Poste de aco, curvo, conico continuo, altura de 11,50m, projecao de braco de 2,50m, proprio para montagem em base de sustentacao, fabricada em aco SAE 1010/1020, confeccionado em uma unica peca de aco zincado, equipado com tomada a prova de tempo, na part</v>
          </cell>
          <cell r="D819" t="str">
            <v>un</v>
          </cell>
          <cell r="E819">
            <v>1400</v>
          </cell>
        </row>
        <row r="820">
          <cell r="A820" t="str">
            <v>IP008436</v>
          </cell>
          <cell r="B820" t="str">
            <v>IP05101000/</v>
          </cell>
          <cell r="C820" t="str">
            <v xml:space="preserve">Poste de aco, reto, conico continuo, altura de 12m, com sapata.  Fornecimento.</v>
          </cell>
          <cell r="D820" t="str">
            <v>un</v>
          </cell>
          <cell r="E820">
            <v>1034</v>
          </cell>
        </row>
        <row r="821">
          <cell r="A821" t="str">
            <v>IP008435</v>
          </cell>
          <cell r="B821" t="str">
            <v>IP05101050/</v>
          </cell>
          <cell r="C821" t="str">
            <v xml:space="preserve">Poste de aco, reto, conico continuo, altura de 15m, com sapata.  Fornecimento.</v>
          </cell>
          <cell r="D821" t="str">
            <v>un</v>
          </cell>
          <cell r="E821">
            <v>4194</v>
          </cell>
        </row>
        <row r="822">
          <cell r="A822" t="str">
            <v>IP008081</v>
          </cell>
          <cell r="B822" t="str">
            <v>IP05150200/</v>
          </cell>
          <cell r="C822" t="str">
            <v xml:space="preserve">Poste de madeira, tipo medio de 7m.  Fornecimento.</v>
          </cell>
          <cell r="D822" t="str">
            <v>un</v>
          </cell>
          <cell r="E822">
            <v>122.5</v>
          </cell>
        </row>
        <row r="823">
          <cell r="A823" t="str">
            <v>IP008887</v>
          </cell>
          <cell r="B823" t="str">
            <v>IP05150500/</v>
          </cell>
          <cell r="C823" t="str">
            <v xml:space="preserve">Poste de madeira, reto, com secao cicurlar,altura de 9m, tipo medio.  Fornecimento.</v>
          </cell>
          <cell r="D823" t="str">
            <v>un</v>
          </cell>
          <cell r="E823">
            <v>181.8</v>
          </cell>
        </row>
        <row r="824">
          <cell r="A824" t="str">
            <v>IP016016</v>
          </cell>
          <cell r="B824" t="str">
            <v>IP05200200/</v>
          </cell>
          <cell r="C824" t="str">
            <v xml:space="preserve">Poste ornamental, com base e coluna em ferro fundido, alma de aco A53-ASTM, galvanizado a fogo, Sch-40, com 6 metros de comprimento util, base flangeada para fixacao em estrutura embutida em sapata de concreto, Padrao Light TH1-60, conforme desenho A3-193</v>
          </cell>
          <cell r="D824" t="str">
            <v>un</v>
          </cell>
          <cell r="E824">
            <v>5556.32</v>
          </cell>
        </row>
        <row r="825">
          <cell r="A825" t="str">
            <v>IP002302</v>
          </cell>
          <cell r="B825" t="str">
            <v>IP05250050/</v>
          </cell>
          <cell r="C825" t="str">
            <v xml:space="preserve">Poste de aco reto de 3,50m, com flange de aco soldado na sua base, fixado por parafuso chumbadores engastados em fundacao de concreto, exclusive fundacao e fornecimento do poste.  Assentamento.</v>
          </cell>
          <cell r="D825" t="str">
            <v>h</v>
          </cell>
          <cell r="E825">
            <v>53.46</v>
          </cell>
        </row>
        <row r="826">
          <cell r="A826" t="str">
            <v>IP002303</v>
          </cell>
          <cell r="B826" t="str">
            <v>IP05250100/</v>
          </cell>
          <cell r="C826" t="str">
            <v xml:space="preserve">Poste de aco reto de 3,50m com engastamento da parte inferior da coluna diretamente no solo, exclusive fornecimento do poste.  Assentamento.</v>
          </cell>
          <cell r="D826" t="str">
            <v>h</v>
          </cell>
          <cell r="E826">
            <v>47.54</v>
          </cell>
        </row>
        <row r="827">
          <cell r="A827" t="str">
            <v>IP001576</v>
          </cell>
          <cell r="B827" t="str">
            <v>IP05250150/</v>
          </cell>
          <cell r="C827" t="str">
            <v xml:space="preserve">Poste de aco, reto, de 4,50m ate 6m, com engastamento da parte inferior da coluna diretamente no solo; exclusive fornecimento do poste.  Assentamento.</v>
          </cell>
          <cell r="D827" t="str">
            <v>un</v>
          </cell>
          <cell r="E827">
            <v>58.23</v>
          </cell>
        </row>
        <row r="828">
          <cell r="A828" t="str">
            <v>IP001577</v>
          </cell>
          <cell r="B828" t="str">
            <v>IP05250200/</v>
          </cell>
          <cell r="C828" t="str">
            <v xml:space="preserve">Poste de aco, reto, de 7m ate 12m, com engastamento da parte inferior da coluna diretamente no solo; exclusive fornecimento do poste.  Assentamento.</v>
          </cell>
          <cell r="D828" t="str">
            <v>un</v>
          </cell>
          <cell r="E828">
            <v>118.06</v>
          </cell>
        </row>
        <row r="829">
          <cell r="A829" t="str">
            <v>IP001578</v>
          </cell>
          <cell r="B829" t="str">
            <v>IP05250250/</v>
          </cell>
          <cell r="C829" t="str">
            <v xml:space="preserve">Poste de aco, reto, de 13m ate 20m, com engastamento da parte inferior da coluna diretamente no solo; exclusive fornecimento do poste.  Assentamento.</v>
          </cell>
          <cell r="D829" t="str">
            <v>un</v>
          </cell>
          <cell r="E829">
            <v>236.38</v>
          </cell>
        </row>
        <row r="830">
          <cell r="A830" t="str">
            <v>IP001579</v>
          </cell>
          <cell r="B830" t="str">
            <v>IP05250300/</v>
          </cell>
          <cell r="C830" t="str">
            <v xml:space="preserve">Poste de aco, curvo, de 1 braco, de 8m ate 12m, com engastamento da parte inferior da coluna diretamente no solo; exclusive fornecimento do poste.  Assentamento.</v>
          </cell>
          <cell r="D830" t="str">
            <v>un</v>
          </cell>
          <cell r="E830">
            <v>118.06</v>
          </cell>
        </row>
        <row r="831">
          <cell r="A831" t="str">
            <v>IP001580</v>
          </cell>
          <cell r="B831" t="str">
            <v>IP05250350/</v>
          </cell>
          <cell r="C831" t="str">
            <v xml:space="preserve">Poste de aco, curvo, de 2 bracos, de 8m ate 12m, com engastamento da parte inferior da coluna diretamente no solo; exclusive fornecimento do poste.  Assentamento.</v>
          </cell>
          <cell r="D831" t="str">
            <v>un</v>
          </cell>
          <cell r="E831">
            <v>139.44999999999999</v>
          </cell>
        </row>
        <row r="832">
          <cell r="A832" t="str">
            <v>IP003789</v>
          </cell>
          <cell r="B832" t="str">
            <v>IP05250356/</v>
          </cell>
          <cell r="C832" t="str">
            <v xml:space="preserve">Poste de aco curvo, de 2 bracos, de 10m a 12m, com flange de aco soldado na sua base, fixado por parafusos chumbadores engastados em fundacao de concreto.  Assentamento.</v>
          </cell>
          <cell r="D832" t="str">
            <v>m</v>
          </cell>
          <cell r="E832">
            <v>106.91</v>
          </cell>
        </row>
        <row r="833">
          <cell r="A833" t="str">
            <v>IP001617</v>
          </cell>
          <cell r="B833" t="str">
            <v>IP05250400/</v>
          </cell>
          <cell r="C833" t="str">
            <v xml:space="preserve">Poste de aco, curvo, conico continuo, simples, sem base, com janela de inspecao, com altura de 9m.  Fornecimento e assentamento.</v>
          </cell>
          <cell r="D833" t="str">
            <v>un</v>
          </cell>
          <cell r="E833">
            <v>624.46</v>
          </cell>
        </row>
        <row r="834">
          <cell r="A834" t="str">
            <v>IP005315</v>
          </cell>
          <cell r="B834" t="str">
            <v>IP05250500/</v>
          </cell>
          <cell r="C834" t="str">
            <v xml:space="preserve">Poste de concreto, com secao circular, com 5m de comprimento e carga nominal no topo de 100Kg, inclusive escavacao, exclusive transporte.  Fornecimento e colocacao.</v>
          </cell>
          <cell r="D834" t="str">
            <v>un</v>
          </cell>
          <cell r="E834">
            <v>163.81</v>
          </cell>
        </row>
        <row r="835">
          <cell r="A835" t="str">
            <v>IP005316</v>
          </cell>
          <cell r="B835" t="str">
            <v>IP05250550/</v>
          </cell>
          <cell r="C835" t="str">
            <v xml:space="preserve">Poste de concreto, com secao circular, com 7m de comprimento e carga nominal no topo, de 100Kg, inclusive escavacao e exclusive transporte.  Fornecimento e colocacao.</v>
          </cell>
          <cell r="D835" t="str">
            <v>un</v>
          </cell>
          <cell r="E835">
            <v>266.22000000000003</v>
          </cell>
        </row>
        <row r="836">
          <cell r="A836" t="str">
            <v>IP005317</v>
          </cell>
          <cell r="B836" t="str">
            <v>IP05250556/</v>
          </cell>
          <cell r="C836" t="str">
            <v xml:space="preserve">Poste de concreto, com secao circular, com 7m de comprimento e carga nominal no topo, de 200Kg, inclusive escavacao e exclusive transporte.  Fornecimento e colocacao.</v>
          </cell>
          <cell r="D836" t="str">
            <v>un</v>
          </cell>
          <cell r="E836">
            <v>323.52</v>
          </cell>
        </row>
        <row r="837">
          <cell r="A837" t="str">
            <v>IP001018</v>
          </cell>
          <cell r="B837" t="str">
            <v>IP05250559/</v>
          </cell>
          <cell r="C837" t="str">
            <v xml:space="preserve">Poste de concreto, com secao circular, com 7m de comprimento e carga nominal horizontal no topo, de 300Kg, inclusive escavacao exclusive transporte.  Fornecimento e colocacao.</v>
          </cell>
          <cell r="D837" t="str">
            <v>un</v>
          </cell>
          <cell r="E837">
            <v>381.29</v>
          </cell>
        </row>
        <row r="838">
          <cell r="A838" t="str">
            <v>IP001570</v>
          </cell>
          <cell r="B838" t="str">
            <v>IP05250600/</v>
          </cell>
          <cell r="C838" t="str">
            <v xml:space="preserve">Poste de concreto, circular reto de 9m, com cabeca de concreto; exclusive fornecimento do poste e da cabeca.  Assentamento.</v>
          </cell>
          <cell r="D838" t="str">
            <v>un</v>
          </cell>
          <cell r="E838">
            <v>121.46</v>
          </cell>
        </row>
        <row r="839">
          <cell r="A839" t="str">
            <v>IP001571</v>
          </cell>
          <cell r="B839" t="str">
            <v>IP05250650/</v>
          </cell>
          <cell r="C839" t="str">
            <v xml:space="preserve">Poste de concreto, circular reto de 11m, com cabeca de concreto; exclusive fornecimento do poste e da cabeca.  Assentamento.</v>
          </cell>
          <cell r="D839" t="str">
            <v>un</v>
          </cell>
          <cell r="E839">
            <v>132.16</v>
          </cell>
        </row>
        <row r="840">
          <cell r="A840" t="str">
            <v>IP001572</v>
          </cell>
          <cell r="B840" t="str">
            <v>IP05250700/</v>
          </cell>
          <cell r="C840" t="str">
            <v xml:space="preserve">Poste de concreto, circular reto de 12m, com cabeca de concreto; exclusive fornecimento do poste e da cabeca.  Assentamento.</v>
          </cell>
          <cell r="D840" t="str">
            <v>un</v>
          </cell>
          <cell r="E840">
            <v>154.09</v>
          </cell>
        </row>
        <row r="841">
          <cell r="A841" t="str">
            <v>IP001573</v>
          </cell>
          <cell r="B841" t="str">
            <v>IP05250750/</v>
          </cell>
          <cell r="C841" t="str">
            <v xml:space="preserve">Poste de concreto, circular reto de 13m, com cabeca de concreto; exclusive fornecimento do poste e da cabeca.  Assentamento.</v>
          </cell>
          <cell r="D841" t="str">
            <v>un</v>
          </cell>
          <cell r="E841">
            <v>188.45</v>
          </cell>
        </row>
        <row r="842">
          <cell r="A842" t="str">
            <v>IP001574</v>
          </cell>
          <cell r="B842" t="str">
            <v>IP05250800/</v>
          </cell>
          <cell r="C842" t="str">
            <v xml:space="preserve">Poste de concreto, circular reto de 17m, com cabeca de concreto; exclusive fornecimento do poste e da cabeca.  Assentamento.</v>
          </cell>
          <cell r="D842" t="str">
            <v>un</v>
          </cell>
          <cell r="E842">
            <v>250.92</v>
          </cell>
        </row>
        <row r="843">
          <cell r="A843" t="str">
            <v>IP001575</v>
          </cell>
          <cell r="B843" t="str">
            <v>IP05250950/</v>
          </cell>
          <cell r="C843" t="str">
            <v xml:space="preserve">Poste de madeira circular de 7m a 11m, exclusive fornecimento do poste.  Assentamento.</v>
          </cell>
          <cell r="D843" t="str">
            <v>un</v>
          </cell>
          <cell r="E843">
            <v>94.74</v>
          </cell>
        </row>
        <row r="844">
          <cell r="A844" t="str">
            <v>IP010275</v>
          </cell>
          <cell r="B844" t="str">
            <v>IP05250956/</v>
          </cell>
          <cell r="C844" t="str">
            <v xml:space="preserve">Poste de madeira, reto, com secao cicurlar, altura de 9m, tipo medio.  Fornecimento e colocacao, inclusive escavacao e reaterro.</v>
          </cell>
          <cell r="D844" t="str">
            <v>un</v>
          </cell>
          <cell r="E844">
            <v>276.54000000000002</v>
          </cell>
        </row>
        <row r="845">
          <cell r="A845" t="str">
            <v>IP001583</v>
          </cell>
          <cell r="B845" t="str">
            <v>IP05300200/</v>
          </cell>
          <cell r="C845" t="str">
            <v xml:space="preserve">Poste de aco, reto, de 4,50m a 6m, com flange de aco soldado na base, fixado por parafusos chumbadores engastados em fundacao de concreto, exclusive fundacao e fornecimento do poste.  Assentamento.</v>
          </cell>
          <cell r="D845" t="str">
            <v>un</v>
          </cell>
          <cell r="E845">
            <v>53.46</v>
          </cell>
        </row>
        <row r="846">
          <cell r="A846" t="str">
            <v>IP001584</v>
          </cell>
          <cell r="B846" t="str">
            <v>IP05300250/</v>
          </cell>
          <cell r="C846" t="str">
            <v xml:space="preserve">Poste de aco, reto, de 7m a 11m, com flange de aco soldado na sua base, fixado por parafusos chumbadores engastados em fundacao de concreto, exclusive fundacao e fornecimento do poste.  Assentamento.</v>
          </cell>
          <cell r="D846" t="str">
            <v>un</v>
          </cell>
          <cell r="E846">
            <v>80.19</v>
          </cell>
        </row>
        <row r="847">
          <cell r="A847" t="str">
            <v>IP001585</v>
          </cell>
          <cell r="B847" t="str">
            <v>IP05300300/</v>
          </cell>
          <cell r="C847" t="str">
            <v xml:space="preserve">Poste de aco, reto, de 12m a 20m, com flange de aco soldado na sua base, fixado por parafusos chumbadores engastados em fundacao de concreto, exclusive fundacao e fornecimento do poste.  Assentamento.</v>
          </cell>
          <cell r="D847" t="str">
            <v>un</v>
          </cell>
          <cell r="E847">
            <v>106.91</v>
          </cell>
        </row>
        <row r="848">
          <cell r="A848" t="str">
            <v>IP001586</v>
          </cell>
          <cell r="B848" t="str">
            <v>IP05300500/</v>
          </cell>
          <cell r="C848" t="str">
            <v xml:space="preserve">Poste de aco, curvo, de 1 braco, de 8m a 9m, com flange de aco soldado na sua base, fixado por parafusos chumbadores engastados em fundacao de concreto, exclusive fundacao e poste.</v>
          </cell>
          <cell r="D848" t="str">
            <v>un</v>
          </cell>
          <cell r="E848">
            <v>53.46</v>
          </cell>
        </row>
        <row r="849">
          <cell r="A849" t="str">
            <v>IP001588</v>
          </cell>
          <cell r="B849" t="str">
            <v>IP05300506/</v>
          </cell>
          <cell r="C849" t="str">
            <v xml:space="preserve">Poste de aco, curvo, de 2 bracos, de 8m a 9m, com flange de aco soldado na sua base, fixado por parafusos chumbadores engastados em fundacao de concreto, exclusive fundacao e poste.  Assentamento.</v>
          </cell>
          <cell r="D849" t="str">
            <v>un</v>
          </cell>
          <cell r="E849">
            <v>64.150000000000006</v>
          </cell>
        </row>
        <row r="850">
          <cell r="A850" t="str">
            <v>IP001685</v>
          </cell>
          <cell r="B850" t="str">
            <v>IP15100100/</v>
          </cell>
          <cell r="C850" t="str">
            <v xml:space="preserve">Rede de alta tensao (AT), aerea, com 2 condutores de aluminio; exclusive fornecimento dos condutores (lance).  Instalacao.</v>
          </cell>
          <cell r="D850" t="str">
            <v>un</v>
          </cell>
          <cell r="E850">
            <v>42.77</v>
          </cell>
        </row>
        <row r="851">
          <cell r="A851" t="str">
            <v>IP001686</v>
          </cell>
          <cell r="B851" t="str">
            <v>IP15100150/</v>
          </cell>
          <cell r="C851" t="str">
            <v xml:space="preserve">Rede de alta tensao (AT), aerea, com 2 condutores de cobre, exclusive fornecimento dos condutores.  Instalacao.</v>
          </cell>
          <cell r="D851" t="str">
            <v>un</v>
          </cell>
          <cell r="E851">
            <v>37.42</v>
          </cell>
        </row>
        <row r="852">
          <cell r="A852" t="str">
            <v>IP001687</v>
          </cell>
          <cell r="B852" t="str">
            <v>IP15100200/</v>
          </cell>
          <cell r="C852" t="str">
            <v xml:space="preserve">Rede de alta tensao (AT), aerea, com 3 condutores de aluminio; exclusive fornecimento dos condutores.  Instalacao.</v>
          </cell>
          <cell r="D852" t="str">
            <v>un</v>
          </cell>
          <cell r="E852">
            <v>64.150000000000006</v>
          </cell>
        </row>
        <row r="853">
          <cell r="A853" t="str">
            <v>IP001688</v>
          </cell>
          <cell r="B853" t="str">
            <v>IP15100250/</v>
          </cell>
          <cell r="C853" t="str">
            <v xml:space="preserve">Rede de alta tensao (AT), aerea, com 3 condutores de cobre, exclusive fornecimento dos condutores.  Instalacao.</v>
          </cell>
          <cell r="D853" t="str">
            <v>un</v>
          </cell>
          <cell r="E853">
            <v>53.46</v>
          </cell>
        </row>
        <row r="854">
          <cell r="A854" t="str">
            <v>IP010403</v>
          </cell>
          <cell r="B854" t="str">
            <v>IP15150050/</v>
          </cell>
          <cell r="C854" t="str">
            <v xml:space="preserve">Isolador de baixa tensao (BT), tipo carretel, na cor marrom, medindo (72x72)mm.  Fornecimento.</v>
          </cell>
          <cell r="D854" t="str">
            <v>un</v>
          </cell>
          <cell r="E854">
            <v>1.47</v>
          </cell>
        </row>
        <row r="855">
          <cell r="A855" t="str">
            <v>IP007936</v>
          </cell>
          <cell r="B855" t="str">
            <v>IP15150100/</v>
          </cell>
          <cell r="C855" t="str">
            <v xml:space="preserve">Isolador tipo pino, 13,8Kv.  Fornecimento.</v>
          </cell>
          <cell r="D855" t="str">
            <v>un</v>
          </cell>
          <cell r="E855">
            <v>6.95</v>
          </cell>
        </row>
        <row r="856">
          <cell r="A856" t="str">
            <v>IP008157</v>
          </cell>
          <cell r="B856" t="str">
            <v>IP15200050/</v>
          </cell>
          <cell r="C856" t="str">
            <v xml:space="preserve">Mufla, 12/20Kv, referencia terminal modular TM, Pirelli ou similar.  Fornecimento e instalacao.</v>
          </cell>
          <cell r="D856" t="str">
            <v>un</v>
          </cell>
          <cell r="E856">
            <v>166.47</v>
          </cell>
        </row>
        <row r="857">
          <cell r="A857" t="str">
            <v>IP003937</v>
          </cell>
          <cell r="B857" t="str">
            <v>IP15200100/</v>
          </cell>
          <cell r="C857" t="str">
            <v xml:space="preserve">Mufla terminal para cabo singelo 50mm2, 15Kv, inclusive bracadeira para fixacao.  Fornecimento e assentamento.</v>
          </cell>
          <cell r="D857" t="str">
            <v>un</v>
          </cell>
          <cell r="E857">
            <v>274.49</v>
          </cell>
        </row>
        <row r="858">
          <cell r="A858" t="str">
            <v>IP006232</v>
          </cell>
          <cell r="B858" t="str">
            <v>IP15250100/</v>
          </cell>
          <cell r="C858" t="str">
            <v xml:space="preserve">Cabo de cobre nu, secao de 16mm2.  Fornecimento.</v>
          </cell>
          <cell r="D858" t="str">
            <v>Kg</v>
          </cell>
          <cell r="E858">
            <v>15.85</v>
          </cell>
        </row>
        <row r="859">
          <cell r="A859" t="str">
            <v>IP008187</v>
          </cell>
          <cell r="B859" t="str">
            <v>IP15250109/</v>
          </cell>
          <cell r="C859" t="str">
            <v xml:space="preserve">Cabo de cobre nu, secao de 25mm2.  Fornecimento.</v>
          </cell>
          <cell r="D859" t="str">
            <v>Kg</v>
          </cell>
          <cell r="E859">
            <v>15.96</v>
          </cell>
        </row>
        <row r="860">
          <cell r="A860" t="str">
            <v>IP007942</v>
          </cell>
          <cell r="B860" t="str">
            <v>IP15250112/</v>
          </cell>
          <cell r="C860" t="str">
            <v xml:space="preserve">Cabo de cobre nu, secao de 35mm2.  Fornecimento.</v>
          </cell>
          <cell r="D860" t="str">
            <v>Kg</v>
          </cell>
          <cell r="E860">
            <v>16.260000000000002</v>
          </cell>
        </row>
        <row r="861">
          <cell r="A861" t="str">
            <v>IP008067</v>
          </cell>
          <cell r="B861" t="str">
            <v>IP15300050/</v>
          </cell>
          <cell r="C861" t="str">
            <v xml:space="preserve">Cabo de cobre, 750V, secao de 1,5mm2.  Fornecimento.</v>
          </cell>
          <cell r="D861" t="str">
            <v>m</v>
          </cell>
          <cell r="E861">
            <v>0.31</v>
          </cell>
        </row>
        <row r="862">
          <cell r="A862" t="str">
            <v>IP008052</v>
          </cell>
          <cell r="B862" t="str">
            <v>IP15300053/</v>
          </cell>
          <cell r="C862" t="str">
            <v xml:space="preserve">Cabo de cobre flexivel, 750V, secao de 2x1,5mm2, PVC/ 70oC.  Fornecimento.</v>
          </cell>
          <cell r="D862" t="str">
            <v>m</v>
          </cell>
          <cell r="E862">
            <v>1.18</v>
          </cell>
        </row>
        <row r="863">
          <cell r="A863" t="str">
            <v>IP006234</v>
          </cell>
          <cell r="B863" t="str">
            <v>IP15300059/</v>
          </cell>
          <cell r="C863" t="str">
            <v xml:space="preserve">Cabo de cobre flexivel, 750V, secao de 3x1,5mm2, PVC/ 70oC, classe 4.  Fornecimento.</v>
          </cell>
          <cell r="D863" t="str">
            <v>m</v>
          </cell>
          <cell r="E863">
            <v>1.35</v>
          </cell>
        </row>
        <row r="864">
          <cell r="A864" t="str">
            <v>IP008845</v>
          </cell>
          <cell r="B864" t="str">
            <v>IP15300062/</v>
          </cell>
          <cell r="C864" t="str">
            <v xml:space="preserve">Cabo de cobre flexivel, 750V, secao de 3x1,5mm2, PVC/ 70oC, classe 4.  Fornecimento e colocacao.</v>
          </cell>
          <cell r="D864" t="str">
            <v>un</v>
          </cell>
          <cell r="E864">
            <v>5.14</v>
          </cell>
        </row>
        <row r="865">
          <cell r="A865" t="str">
            <v>IP007943</v>
          </cell>
          <cell r="B865" t="str">
            <v>IP15300106/</v>
          </cell>
          <cell r="C865" t="str">
            <v xml:space="preserve">Cabo de cobre flexivel, 750V, secao de 3x2,5mm2, PVC/70oC.  Fornecimento</v>
          </cell>
          <cell r="D865" t="str">
            <v>m</v>
          </cell>
          <cell r="E865">
            <v>2.17</v>
          </cell>
        </row>
        <row r="866">
          <cell r="A866" t="str">
            <v>IP007250</v>
          </cell>
          <cell r="B866" t="str">
            <v>IP15300153/</v>
          </cell>
          <cell r="C866" t="str">
            <v xml:space="preserve">Cabo de cobre flexivel, 750V, secao de 2x4mm2, PVC/ 70oC, classe4.  Fornecimento.</v>
          </cell>
          <cell r="D866" t="str">
            <v>m</v>
          </cell>
          <cell r="E866">
            <v>2.7</v>
          </cell>
        </row>
        <row r="867">
          <cell r="A867" t="str">
            <v>IP008966</v>
          </cell>
          <cell r="B867" t="str">
            <v>IP15300156/</v>
          </cell>
          <cell r="C867" t="str">
            <v xml:space="preserve">Cabo de cobre flexivel, 750V, secao de 3x4mm2, PVC/ 70oC.  Fornecimento.</v>
          </cell>
          <cell r="D867" t="str">
            <v>m</v>
          </cell>
          <cell r="E867">
            <v>3.73</v>
          </cell>
        </row>
        <row r="868">
          <cell r="A868" t="str">
            <v>IP008965</v>
          </cell>
          <cell r="B868" t="str">
            <v>IP15300159/</v>
          </cell>
          <cell r="C868" t="str">
            <v xml:space="preserve">Cabo de cobre flexivel, 750V, secao de 4x4mm2, PVC/ 70oC.  Fornecimento.</v>
          </cell>
          <cell r="D868" t="str">
            <v>m</v>
          </cell>
          <cell r="E868">
            <v>4.2300000000000004</v>
          </cell>
        </row>
        <row r="869">
          <cell r="A869" t="str">
            <v>IP007348</v>
          </cell>
          <cell r="B869" t="str">
            <v>IP15300206/</v>
          </cell>
          <cell r="C869" t="str">
            <v xml:space="preserve">Cabo de cobre flexivel, 750V, secao de 3x6mm2, PVC/ 70oC.  Fornecimento.</v>
          </cell>
          <cell r="D869" t="str">
            <v>m</v>
          </cell>
          <cell r="E869">
            <v>4.63</v>
          </cell>
        </row>
        <row r="870">
          <cell r="A870" t="str">
            <v>IP009091</v>
          </cell>
          <cell r="B870" t="str">
            <v>IP15300253/</v>
          </cell>
          <cell r="C870" t="str">
            <v xml:space="preserve">Cabo de cobre flexivel, 750V, secao de 2x10mm2, PVC/ 70oC.  Fornecimento.</v>
          </cell>
          <cell r="D870" t="str">
            <v>m</v>
          </cell>
          <cell r="E870">
            <v>6.11</v>
          </cell>
        </row>
        <row r="871">
          <cell r="A871" t="str">
            <v>IP008431</v>
          </cell>
          <cell r="B871" t="str">
            <v>IP15300256/</v>
          </cell>
          <cell r="C871" t="str">
            <v xml:space="preserve">Cabo de cobre, flexivel, 750V, secao de 3x10mm2, PVC/ 70oC.  Fornecimento.</v>
          </cell>
          <cell r="D871" t="str">
            <v>m</v>
          </cell>
          <cell r="E871">
            <v>8.0299999999999994</v>
          </cell>
        </row>
        <row r="872">
          <cell r="A872" t="str">
            <v>IP008978</v>
          </cell>
          <cell r="B872" t="str">
            <v>IP15300259/</v>
          </cell>
          <cell r="C872" t="str">
            <v xml:space="preserve">Cabo de cobre flexivel, 750V, secao de 4x10mm2, PVC/ 70oC.  Fornecimento.</v>
          </cell>
          <cell r="D872" t="str">
            <v>m</v>
          </cell>
          <cell r="E872">
            <v>10.23</v>
          </cell>
        </row>
        <row r="873">
          <cell r="A873" t="str">
            <v>IP008786</v>
          </cell>
          <cell r="B873" t="str">
            <v>IP15300300/</v>
          </cell>
          <cell r="C873" t="str">
            <v xml:space="preserve">Cabo de cobre flexivel, 750V/70o, secao de 16mm2.  Fornecimento.</v>
          </cell>
          <cell r="D873" t="str">
            <v>m</v>
          </cell>
          <cell r="E873">
            <v>2.96</v>
          </cell>
        </row>
        <row r="874">
          <cell r="A874" t="str">
            <v>IP009092</v>
          </cell>
          <cell r="B874" t="str">
            <v>IP15300309/</v>
          </cell>
          <cell r="C874" t="str">
            <v xml:space="preserve">Cabo de cobre flexivel, 750V, secao de 3x16mm2, PVC/ 70oC.  Fornecimento.</v>
          </cell>
          <cell r="D874" t="str">
            <v>m</v>
          </cell>
          <cell r="E874">
            <v>13.65</v>
          </cell>
        </row>
        <row r="875">
          <cell r="A875" t="str">
            <v>IP008973</v>
          </cell>
          <cell r="B875" t="str">
            <v>IP15350300/</v>
          </cell>
          <cell r="C875" t="str">
            <v xml:space="preserve">Cabo de cobre rigido, 1Kv, 6mm2, PVC/ 70oC.  Fornecimento.</v>
          </cell>
          <cell r="D875" t="str">
            <v>m</v>
          </cell>
          <cell r="E875">
            <v>1.36</v>
          </cell>
        </row>
        <row r="876">
          <cell r="A876" t="str">
            <v>IP008078</v>
          </cell>
          <cell r="B876" t="str">
            <v>IP15350303/</v>
          </cell>
          <cell r="C876" t="str">
            <v xml:space="preserve">Cabo de cobre, 750V, secao de 2x6mm2, PVC/ 70oC.  Fornecimento.</v>
          </cell>
          <cell r="D876" t="str">
            <v>m</v>
          </cell>
          <cell r="E876">
            <v>3.81</v>
          </cell>
        </row>
        <row r="877">
          <cell r="A877" t="str">
            <v>IP009090</v>
          </cell>
          <cell r="B877" t="str">
            <v>IP15350350/</v>
          </cell>
          <cell r="C877" t="str">
            <v xml:space="preserve">Cabo de cobre rigido, secao de 10mm2, 1Kv, isolado XLPE.  Fornecimento.</v>
          </cell>
          <cell r="D877" t="str">
            <v>m</v>
          </cell>
          <cell r="E877">
            <v>2.34</v>
          </cell>
        </row>
        <row r="878">
          <cell r="A878" t="str">
            <v>IP008972</v>
          </cell>
          <cell r="B878" t="str">
            <v>IP15350400/</v>
          </cell>
          <cell r="C878" t="str">
            <v xml:space="preserve">Cabo de cobre, 1Kv, 16mm2, PVC/ 70oC.  Fornecimento.</v>
          </cell>
          <cell r="D878" t="str">
            <v>m</v>
          </cell>
          <cell r="E878">
            <v>2.94</v>
          </cell>
        </row>
        <row r="879">
          <cell r="A879" t="str">
            <v>IP008975</v>
          </cell>
          <cell r="B879" t="str">
            <v>IP15350450/</v>
          </cell>
          <cell r="C879" t="str">
            <v xml:space="preserve">Cabo de cobre rigido, 1Kv, 25mm2, PVC/ 70oC.  Fornecimento.</v>
          </cell>
          <cell r="D879" t="str">
            <v>m</v>
          </cell>
          <cell r="E879">
            <v>5.14</v>
          </cell>
        </row>
        <row r="880">
          <cell r="A880" t="str">
            <v>IP007347</v>
          </cell>
          <cell r="B880" t="str">
            <v>IP15350456/</v>
          </cell>
          <cell r="C880" t="str">
            <v xml:space="preserve">Cabo de cobre rigido, secao de 25mm2, 1Kv, isolado XLPE.  Fornecimento.</v>
          </cell>
          <cell r="D880" t="str">
            <v>m</v>
          </cell>
          <cell r="E880">
            <v>4.4400000000000004</v>
          </cell>
        </row>
        <row r="881">
          <cell r="A881" t="str">
            <v>IP006356</v>
          </cell>
          <cell r="B881" t="str">
            <v>IP15350459/</v>
          </cell>
          <cell r="C881" t="str">
            <v xml:space="preserve">Cabo de cobre rigido, 25mm2, 8,7 a 15Kv, isolado EPR/XLPE.  Fornecimento.</v>
          </cell>
          <cell r="D881" t="str">
            <v>m</v>
          </cell>
          <cell r="E881">
            <v>14.61</v>
          </cell>
        </row>
        <row r="882">
          <cell r="A882" t="str">
            <v>IP008432</v>
          </cell>
          <cell r="B882" t="str">
            <v>IP15350500/</v>
          </cell>
          <cell r="C882" t="str">
            <v xml:space="preserve">Cabo de cobre rigido, 1Kv, 35mm2, PVC/ 70oC.  Fornecimento.</v>
          </cell>
          <cell r="D882" t="str">
            <v>m</v>
          </cell>
          <cell r="E882">
            <v>6.68</v>
          </cell>
        </row>
        <row r="883">
          <cell r="A883" t="str">
            <v>IP008974</v>
          </cell>
          <cell r="B883" t="str">
            <v>IP15350550/</v>
          </cell>
          <cell r="C883" t="str">
            <v xml:space="preserve">Cabo de cobre rigido, 1Kv, 50mm2, PVC/ 70oC.  Fornecimento.</v>
          </cell>
          <cell r="D883" t="str">
            <v>m</v>
          </cell>
          <cell r="E883">
            <v>9.36</v>
          </cell>
        </row>
        <row r="884">
          <cell r="A884" t="str">
            <v>IP008064</v>
          </cell>
          <cell r="B884" t="str">
            <v>IP15350556/</v>
          </cell>
          <cell r="C884" t="str">
            <v xml:space="preserve">Cabo de cobre rigido, secao de 50mm2, 1Kv, isolado XLPE.  Fornecimento.</v>
          </cell>
          <cell r="D884" t="str">
            <v>m</v>
          </cell>
          <cell r="E884">
            <v>29.42</v>
          </cell>
        </row>
        <row r="885">
          <cell r="A885" t="str">
            <v>IP006444</v>
          </cell>
          <cell r="B885" t="str">
            <v>IP15350562/</v>
          </cell>
          <cell r="C885" t="str">
            <v xml:space="preserve">Cabo de cobre rigido, secao de 3x1x50mm2, triplexado, 20Kv, isolado EPR/XLPE.  Fornecimento.</v>
          </cell>
          <cell r="D885" t="str">
            <v>m</v>
          </cell>
          <cell r="E885">
            <v>85.19</v>
          </cell>
        </row>
        <row r="886">
          <cell r="A886" t="str">
            <v>IP008111</v>
          </cell>
          <cell r="B886" t="str">
            <v>IP15350600/</v>
          </cell>
          <cell r="C886" t="str">
            <v xml:space="preserve">Cabo de cobre rigido, secao de 70mm2, 1Kv, isolado XLPE.  Fornecimento.</v>
          </cell>
          <cell r="D886" t="str">
            <v>m</v>
          </cell>
          <cell r="E886">
            <v>22.63</v>
          </cell>
        </row>
        <row r="887">
          <cell r="A887" t="str">
            <v>IP009085</v>
          </cell>
          <cell r="B887" t="str">
            <v>IP15400050A</v>
          </cell>
          <cell r="C887" t="str">
            <v xml:space="preserve">Cabo de aluminio nu, 2AWG, sem alma de aco (CA).  Fornecimento.</v>
          </cell>
          <cell r="D887" t="str">
            <v>Kg</v>
          </cell>
          <cell r="E887">
            <v>1.27</v>
          </cell>
        </row>
        <row r="888">
          <cell r="A888" t="str">
            <v>IP008779</v>
          </cell>
          <cell r="B888" t="str">
            <v>IP15400100/</v>
          </cell>
          <cell r="C888" t="str">
            <v xml:space="preserve">Cabo de aluminio, 1Kv, 2AWG, PVC/ 70oC.  Fornecimento.</v>
          </cell>
          <cell r="D888" t="str">
            <v>m</v>
          </cell>
          <cell r="E888" t="e">
            <v>#N/A</v>
          </cell>
        </row>
        <row r="889">
          <cell r="A889" t="str">
            <v>IP008877</v>
          </cell>
          <cell r="B889" t="str">
            <v>IP15400150/</v>
          </cell>
          <cell r="C889" t="str">
            <v xml:space="preserve">Cabo de aluminio WPP 2AWG.  Fornecimento.</v>
          </cell>
          <cell r="D889" t="str">
            <v>m</v>
          </cell>
          <cell r="E889">
            <v>1.49</v>
          </cell>
        </row>
        <row r="890">
          <cell r="A890" t="str">
            <v>IP008798</v>
          </cell>
          <cell r="B890" t="str">
            <v>IP15400200A</v>
          </cell>
          <cell r="C890" t="str">
            <v xml:space="preserve">Cabo de aluminio nu, 1/0AWG, com alma de aco (CAA).  Fornecimento.</v>
          </cell>
          <cell r="D890" t="str">
            <v>Kg</v>
          </cell>
          <cell r="E890">
            <v>2.65</v>
          </cell>
        </row>
        <row r="891">
          <cell r="A891" t="str">
            <v>IP010656</v>
          </cell>
          <cell r="B891" t="str">
            <v>IP15400250/</v>
          </cell>
          <cell r="C891" t="str">
            <v xml:space="preserve">Cabo de aluminio 1Kv, 1/0AWG, XLPE.  Fornecimento.</v>
          </cell>
          <cell r="D891" t="str">
            <v>m</v>
          </cell>
          <cell r="E891">
            <v>3.44</v>
          </cell>
        </row>
        <row r="892">
          <cell r="A892" t="str">
            <v>IP010655</v>
          </cell>
          <cell r="B892" t="str">
            <v>IP15400300/</v>
          </cell>
          <cell r="C892" t="str">
            <v xml:space="preserve">Cabo de aluminio WPP, 1Kv, 1/0AWG.  Fornecimento.</v>
          </cell>
          <cell r="D892" t="str">
            <v>m</v>
          </cell>
          <cell r="E892">
            <v>2.95</v>
          </cell>
        </row>
        <row r="893">
          <cell r="A893" t="str">
            <v>IP008844</v>
          </cell>
          <cell r="B893" t="str">
            <v>IP15400500/</v>
          </cell>
          <cell r="C893" t="str">
            <v xml:space="preserve">Cabo singelo de aluminio, 750V, antichama de 35mm2, isolamento e capa de PVC/ 70oC.  Fornecimento e colocacao.</v>
          </cell>
          <cell r="D893" t="str">
            <v>un</v>
          </cell>
          <cell r="E893" t="e">
            <v>#N/A</v>
          </cell>
        </row>
        <row r="894">
          <cell r="A894" t="str">
            <v>IP008846</v>
          </cell>
          <cell r="B894" t="str">
            <v>IP15400506/</v>
          </cell>
          <cell r="C894" t="str">
            <v xml:space="preserve">Cabo de aluminio simples com cobertura de PVC (WPP), 35mm2.  Fornecimento e colocacao.</v>
          </cell>
          <cell r="D894" t="str">
            <v>un</v>
          </cell>
          <cell r="E894" t="e">
            <v>#N/A</v>
          </cell>
        </row>
        <row r="895">
          <cell r="A895" t="str">
            <v>IP008785</v>
          </cell>
          <cell r="B895" t="str">
            <v>IP15400512/</v>
          </cell>
          <cell r="C895" t="str">
            <v xml:space="preserve">Cabo de aluminio, 1Kv, 35mm2, XLPE.  Fornecimento.</v>
          </cell>
          <cell r="D895" t="str">
            <v>m</v>
          </cell>
          <cell r="E895">
            <v>1.99</v>
          </cell>
        </row>
        <row r="896">
          <cell r="A896" t="str">
            <v>IP001713</v>
          </cell>
          <cell r="B896" t="str">
            <v>IP15450050/</v>
          </cell>
          <cell r="C896" t="str">
            <v xml:space="preserve">Colocacao e fornecimento de arame de ferro galvanizado, secao de 2mm2 (12AWG), embuchado com papel, em linha de dutos; exclusive dutos.</v>
          </cell>
          <cell r="D896" t="str">
            <v>m</v>
          </cell>
          <cell r="E896">
            <v>0.71</v>
          </cell>
        </row>
        <row r="897">
          <cell r="A897" t="str">
            <v>IP001708</v>
          </cell>
          <cell r="B897" t="str">
            <v>IP15450100/</v>
          </cell>
          <cell r="C897" t="str">
            <v xml:space="preserve">Colocacao de 1 condutor singelo em linha de dutos; exclusive fornecimento de condutor e dos dutos.</v>
          </cell>
          <cell r="D897" t="str">
            <v>m</v>
          </cell>
          <cell r="E897">
            <v>1.07</v>
          </cell>
        </row>
        <row r="898">
          <cell r="A898" t="str">
            <v>IP001709</v>
          </cell>
          <cell r="B898" t="str">
            <v>IP15450106/</v>
          </cell>
          <cell r="C898" t="str">
            <v xml:space="preserve">Colocacao de 3 condutores singelos em linha de dutos; exclusive fornecimento de condutor e dos dutos.</v>
          </cell>
          <cell r="D898" t="str">
            <v>m</v>
          </cell>
          <cell r="E898">
            <v>1.61</v>
          </cell>
        </row>
        <row r="899">
          <cell r="A899" t="str">
            <v>IP001710</v>
          </cell>
          <cell r="B899" t="str">
            <v>IP15450109/</v>
          </cell>
          <cell r="C899" t="str">
            <v xml:space="preserve">Colocacao de 4 condutores singelos em linha de dutos; exclusive fornecimento de condutor e dos dutos.</v>
          </cell>
          <cell r="D899" t="str">
            <v>m</v>
          </cell>
          <cell r="E899">
            <v>2.14</v>
          </cell>
        </row>
        <row r="900">
          <cell r="A900" t="str">
            <v>IP003788</v>
          </cell>
          <cell r="B900" t="str">
            <v>IP15450112/</v>
          </cell>
          <cell r="C900" t="str">
            <v xml:space="preserve">Colocacao de 5 condutores singelos em linha de dutos; exclusive fornecimento do condutor e dos dutos.</v>
          </cell>
          <cell r="D900" t="str">
            <v>m</v>
          </cell>
          <cell r="E900">
            <v>2.68</v>
          </cell>
        </row>
        <row r="901">
          <cell r="A901" t="str">
            <v>IP001711</v>
          </cell>
          <cell r="B901" t="str">
            <v>IP15450200/</v>
          </cell>
          <cell r="C901" t="str">
            <v xml:space="preserve">Colocacao de 1 cabo bifasico, em linha de dutos; exclusive fornecimento dos cabos e dos dutos.</v>
          </cell>
          <cell r="D901" t="str">
            <v>m</v>
          </cell>
          <cell r="E901">
            <v>1.61</v>
          </cell>
        </row>
        <row r="902">
          <cell r="A902" t="str">
            <v>IP001712</v>
          </cell>
          <cell r="B902" t="str">
            <v>IP15450300/</v>
          </cell>
          <cell r="C902" t="str">
            <v xml:space="preserve">Colocacao de 1 cabo trifasico, em linha de dutos; exclusive fornecimento dos cabos e dos dutos.</v>
          </cell>
          <cell r="D902" t="str">
            <v>m</v>
          </cell>
          <cell r="E902">
            <v>1.61</v>
          </cell>
        </row>
        <row r="903">
          <cell r="A903" t="str">
            <v>IP009264</v>
          </cell>
          <cell r="B903" t="str">
            <v>IP15500100/</v>
          </cell>
          <cell r="C903" t="str">
            <v xml:space="preserve">Anilha de nylon para identificacao de condutor XLPE de 25 a 35mm2.  Fornecimento.</v>
          </cell>
          <cell r="D903" t="str">
            <v>un</v>
          </cell>
          <cell r="E903">
            <v>0.02</v>
          </cell>
        </row>
        <row r="904">
          <cell r="A904" t="str">
            <v>IP009265</v>
          </cell>
          <cell r="B904" t="str">
            <v>IP15500150/</v>
          </cell>
          <cell r="C904" t="str">
            <v xml:space="preserve">Anilha de nylon para identificacao de condutor XLPE de 50 a 70mm2.  Fornecimento.</v>
          </cell>
          <cell r="D904" t="str">
            <v>un</v>
          </cell>
          <cell r="E904">
            <v>0.03</v>
          </cell>
        </row>
        <row r="905">
          <cell r="A905" t="str">
            <v>IP007930</v>
          </cell>
          <cell r="B905" t="str">
            <v>IP15550050/</v>
          </cell>
          <cell r="C905" t="str">
            <v xml:space="preserve">Transformador de distribuicao monofasico, para iluminacao publica, para poste, 60Hz, 250/125V, de 10Kva.  Fornecimento.</v>
          </cell>
          <cell r="D905" t="str">
            <v>un</v>
          </cell>
          <cell r="E905">
            <v>1245.19</v>
          </cell>
        </row>
        <row r="906">
          <cell r="A906" t="str">
            <v>IP010409</v>
          </cell>
          <cell r="B906" t="str">
            <v>IP15550100/</v>
          </cell>
          <cell r="C906" t="str">
            <v xml:space="preserve">Transformador de distribuicao monofasico, de 25Kva, 60HZ, tensao secundaria de 250/125V.  Fornecimento.</v>
          </cell>
          <cell r="D906" t="str">
            <v>un</v>
          </cell>
          <cell r="E906">
            <v>1946.1</v>
          </cell>
        </row>
        <row r="907">
          <cell r="A907" t="str">
            <v>IP010408</v>
          </cell>
          <cell r="B907" t="str">
            <v>IP15550150/</v>
          </cell>
          <cell r="C907" t="str">
            <v xml:space="preserve">Transformador de distribuicao trifasico, de 30Kva, 60HZ, tensao secundaria de 220/127V.  Fornecimento.</v>
          </cell>
          <cell r="D907" t="str">
            <v>un</v>
          </cell>
          <cell r="E907">
            <v>2643.91</v>
          </cell>
        </row>
        <row r="908">
          <cell r="A908" t="str">
            <v>IP010407</v>
          </cell>
          <cell r="B908" t="str">
            <v>IP15550300/</v>
          </cell>
          <cell r="C908" t="str">
            <v xml:space="preserve">Transformador de distribuicao trifasico, de 45Kva, 60HZ, tensao secundaria de 220/127V.  Fornecimento.</v>
          </cell>
          <cell r="D908" t="str">
            <v>un</v>
          </cell>
          <cell r="E908">
            <v>2913.53</v>
          </cell>
        </row>
        <row r="909">
          <cell r="A909" t="str">
            <v>IP010406</v>
          </cell>
          <cell r="B909" t="str">
            <v>IP15550350/</v>
          </cell>
          <cell r="C909" t="str">
            <v xml:space="preserve">Transformador de distribuicao trifasico, de 75Kva, 60HZ, tensao secundaria de 220/127V.  Fornecimento.</v>
          </cell>
          <cell r="D909" t="str">
            <v>un</v>
          </cell>
          <cell r="E909">
            <v>4547.6499999999996</v>
          </cell>
        </row>
        <row r="910">
          <cell r="A910" t="str">
            <v>IP008971</v>
          </cell>
          <cell r="B910" t="str">
            <v>IP15550400/</v>
          </cell>
          <cell r="C910" t="str">
            <v xml:space="preserve">Transformador de distribuicao trifasico, de 75Kva, tensao primaria de 13,2Kv, tensao secundaria de 380/220V.  Fornecimento.</v>
          </cell>
          <cell r="D910" t="str">
            <v>un</v>
          </cell>
          <cell r="E910">
            <v>4499.8999999999996</v>
          </cell>
        </row>
        <row r="911">
          <cell r="A911" t="str">
            <v>IP013196</v>
          </cell>
          <cell r="B911" t="str">
            <v>IP50100250/</v>
          </cell>
          <cell r="C911" t="str">
            <v xml:space="preserve">Luminaria decorativa LDRJ-16, para lampada multivapor metalico de 70/100/150W, para instalacao em piso, receptaculo E-27, conforme desenho A4-1904-PD EM-RIOLUZ  no 23.  Fornecimento.</v>
          </cell>
          <cell r="D911" t="str">
            <v>un</v>
          </cell>
          <cell r="E911">
            <v>287.7</v>
          </cell>
        </row>
        <row r="912">
          <cell r="A912" t="str">
            <v>IP010250</v>
          </cell>
          <cell r="B912" t="str">
            <v>IP50150050/</v>
          </cell>
          <cell r="C912" t="str">
            <v xml:space="preserve">Projetor PRJ-15, modelo 7, com lampada multivapor metalico 70W, com equipamento auxiliar integrado MVM 70W/220V, em liga de aluminio injetado, visor de vidro plano incolor temperado e resistente a impactos e choque termico, refletor em aluminio estampado </v>
          </cell>
          <cell r="D912" t="str">
            <v>un</v>
          </cell>
          <cell r="E912">
            <v>346</v>
          </cell>
        </row>
        <row r="913">
          <cell r="A913" t="str">
            <v>IP016023</v>
          </cell>
          <cell r="B913" t="str">
            <v>IP50150150/</v>
          </cell>
          <cell r="C913" t="str">
            <v xml:space="preserve">Projetor PRJ-04, modelo 2, para lampada a vapor de mercurio de 125W, vapor de sodio ou multivapor metalico 70W e fluorescente compacta, em liga de aluminio fundido, tipo ASTM-SG-70A ou SAE 323, refletor em chapa de aluminio estampado de alta pureza (3 99,</v>
          </cell>
          <cell r="D913" t="str">
            <v>un</v>
          </cell>
          <cell r="E913">
            <v>129.15</v>
          </cell>
        </row>
        <row r="914">
          <cell r="A914" t="str">
            <v>IP010241</v>
          </cell>
          <cell r="B914" t="str">
            <v>IP50150200/</v>
          </cell>
          <cell r="C914" t="str">
            <v xml:space="preserve">Projetor, tipo PRJ-19/1.2, para 1 lampada de multivapor metalico (MVM) TD de 150W, contato bilateral, com equipamento auxiliar integrado e lampada.  Fornecimento.</v>
          </cell>
          <cell r="D914" t="str">
            <v>un</v>
          </cell>
          <cell r="E914">
            <v>63.27</v>
          </cell>
        </row>
        <row r="915">
          <cell r="A915" t="str">
            <v>IP010240</v>
          </cell>
          <cell r="B915" t="str">
            <v>IP50150250/</v>
          </cell>
          <cell r="C915" t="str">
            <v xml:space="preserve">Projetor PRJ-15, modelo 6, com lampada vapor de sodio 150W, com equipamento auxiliar integrado VS 150W/220V, em liga de aluminio injetado, visor de vidro plano incolor temperado e resistente a impactos e choque termico, refletor em aluminio estampado de a</v>
          </cell>
          <cell r="D915" t="str">
            <v>un</v>
          </cell>
          <cell r="E915">
            <v>505.47</v>
          </cell>
        </row>
        <row r="916">
          <cell r="A916" t="str">
            <v>IP010246</v>
          </cell>
          <cell r="B916" t="str">
            <v>IP50150253/</v>
          </cell>
          <cell r="C916" t="str">
            <v xml:space="preserve">Projetor PRJ-15, modelo 4, com lampada multivapor metalico 175W, com equipamento auxiliar integrado MVM 175W/220V, em liga de aluminio injetado, visor de vidro plano incolor temperado e resistente a impactos e choque termico, refletor em aluminio estampad</v>
          </cell>
          <cell r="D916" t="str">
            <v>un</v>
          </cell>
          <cell r="E916">
            <v>367</v>
          </cell>
        </row>
        <row r="917">
          <cell r="A917" t="str">
            <v>IP010243</v>
          </cell>
          <cell r="B917" t="str">
            <v>IP50150350/</v>
          </cell>
          <cell r="C917" t="str">
            <v xml:space="preserve">Projetor PRJ-17, modelo 1, com lampada multivapor metalico 250W, com equipamento auxiliar integrado MVM 250W/220V, em liga de aluminio injetado, visor de vidro plano incolor temperado e resistente a impactos e choque termico, refletor em aluminio estampad</v>
          </cell>
          <cell r="D917" t="str">
            <v>un</v>
          </cell>
          <cell r="E917">
            <v>482</v>
          </cell>
        </row>
        <row r="918">
          <cell r="A918" t="str">
            <v>IP010247</v>
          </cell>
          <cell r="B918" t="str">
            <v>IP50150353/</v>
          </cell>
          <cell r="C918" t="str">
            <v xml:space="preserve">Projetor, tipo PRJ-17/1.3, para 1 lampada de vapor de sodio de 250W, abertura Nema 7x6, com equipamento auxiliar integrado e lampada.  Fornecimento.</v>
          </cell>
          <cell r="D918" t="str">
            <v>un</v>
          </cell>
          <cell r="E918">
            <v>640.57000000000005</v>
          </cell>
        </row>
        <row r="919">
          <cell r="A919" t="str">
            <v>IP017541</v>
          </cell>
          <cell r="B919" t="str">
            <v>IP50150356/</v>
          </cell>
          <cell r="C919" t="str">
            <v xml:space="preserve">Projetor PRJ-22, modelo 2.1 (difusorr), para lampada multivapor metalico de 250W, tubular, com carcaca em aluminio fundido, com alojamento para equipamento auxiliar integrado, com separacao do corpo otico, refletor em alunimio anodizado, suporte "U" de fe</v>
          </cell>
          <cell r="D919" t="str">
            <v>un</v>
          </cell>
          <cell r="E919">
            <v>791</v>
          </cell>
        </row>
        <row r="920">
          <cell r="A920" t="str">
            <v>IP008096</v>
          </cell>
          <cell r="B920" t="str">
            <v>IP50150400/</v>
          </cell>
          <cell r="C920" t="str">
            <v xml:space="preserve">Projetor PRJ-10, para lampada a vapor de sodio ou multivapor metalico de 250/400W tubular, em liga de aluminio fundido tipo ASTM-SG-70A ou SAE 323, visor de vidro plano, incolor, temperado, resistente a impactos e choque termico, suporte tipo "U", em ferr</v>
          </cell>
          <cell r="D920" t="str">
            <v>un</v>
          </cell>
          <cell r="E920">
            <v>199</v>
          </cell>
        </row>
        <row r="921">
          <cell r="A921" t="str">
            <v>IP008434</v>
          </cell>
          <cell r="B921" t="str">
            <v>IP50150403/</v>
          </cell>
          <cell r="C921" t="str">
            <v xml:space="preserve">Projetor PRJ-01, modelo 3, para lampada a vapor de sodio ou multivapor metalico de 250/400W tubular e vapor de mercurio de 250W a 400W, em liga de aluminio fundido tipo ASTM-SG-70A ou SAE 323, visor de vidro plano, incolor, temperado, resistente a impacto</v>
          </cell>
          <cell r="D921" t="str">
            <v>un</v>
          </cell>
          <cell r="E921">
            <v>105.11</v>
          </cell>
        </row>
        <row r="922">
          <cell r="A922" t="str">
            <v>IP010248</v>
          </cell>
          <cell r="B922" t="str">
            <v>IP50150406/</v>
          </cell>
          <cell r="C922" t="str">
            <v xml:space="preserve">Projetor PRJ-07, para lampada a vapor de sodio ou multivapor metalico de 250/400W tubular, em chapa de aluminio repuxado, polido quimicamente e anodizado, visor de vidro plano, incolor, temperado, resistente a impactos e choque termico, fixado ao refletor</v>
          </cell>
          <cell r="D922" t="str">
            <v>un</v>
          </cell>
          <cell r="E922">
            <v>153.69999999999999</v>
          </cell>
        </row>
        <row r="923">
          <cell r="A923" t="str">
            <v>IP016022</v>
          </cell>
          <cell r="B923" t="str">
            <v>IP50150409/</v>
          </cell>
          <cell r="C923" t="str">
            <v xml:space="preserve">Projetor PRJ-01, modelo IP-67, para lampada a vapor de sodio ou multivapor metalico de 250/400W tubular, em liga de aluminio fundido tipo ASTM-SG-70A ou SAE 323, visor de vidro plano, incolor, temperado, resistente a impactos e choque termico, grau de pro</v>
          </cell>
          <cell r="D923" t="str">
            <v>un</v>
          </cell>
          <cell r="E923">
            <v>297.61</v>
          </cell>
        </row>
        <row r="924">
          <cell r="A924" t="str">
            <v>IP008232</v>
          </cell>
          <cell r="B924" t="str">
            <v>IP50150450/</v>
          </cell>
          <cell r="C924" t="str">
            <v xml:space="preserve">Projetor PRJ-08, modelo 2, para 2 lampadas a vapor de sodio ou multivapor metalico de 400W tubular, em liga de aluminio fundido tipo ASTM-SG-70A ou SAE 323, defletor interno em aluminio alta pureza (3 99,85%AL), visor de vidro plano, incolor, temperado, r</v>
          </cell>
          <cell r="D924" t="str">
            <v>un</v>
          </cell>
          <cell r="E924">
            <v>402.75</v>
          </cell>
        </row>
        <row r="925">
          <cell r="A925" t="str">
            <v>IP017539</v>
          </cell>
          <cell r="B925" t="str">
            <v>IP50150453/</v>
          </cell>
          <cell r="C925" t="str">
            <v xml:space="preserve">Projetor PRJ-22, modelo 1.2 (concentrador), para lampada multivapor metalico de 400W, tubular, com carcaca em aluminio fundido, com alojamento para equipamento auxiliar integrado, com separacao do corpo otico, refletor em alunimio anodizado, suporte "U" d</v>
          </cell>
          <cell r="D925" t="str">
            <v>un</v>
          </cell>
          <cell r="E925">
            <v>826</v>
          </cell>
        </row>
        <row r="926">
          <cell r="A926" t="str">
            <v>IP017540</v>
          </cell>
          <cell r="B926" t="str">
            <v>IP50150456/</v>
          </cell>
          <cell r="C926" t="str">
            <v xml:space="preserve">Projetor PRJ-22, modelo 1.4 (concentrador), para lampada a vapor de sodio de 400W, tubular, com carcaca em aluminio fundido, com alojamento para equipamento auxiliar integrado, com separacao do corpo otico, refletor em alunimio anodizado, suporte "U" de f</v>
          </cell>
          <cell r="D926" t="str">
            <v>un</v>
          </cell>
          <cell r="E926">
            <v>826</v>
          </cell>
        </row>
        <row r="927">
          <cell r="A927" t="str">
            <v>IP017542</v>
          </cell>
          <cell r="B927" t="str">
            <v>IP50150459/</v>
          </cell>
          <cell r="C927" t="str">
            <v xml:space="preserve">Projetor PRJ-22, modelo 2.4 (difusorr), para lampada a vapor de sodio de 400W, tubular, com carcaca em aluminio fundido, com alojamento para equipamento auxiliar integrado, com separacao do corpo otico, refletor em alunimio anodizado, suporte "U" de ferro</v>
          </cell>
          <cell r="D927" t="str">
            <v>un</v>
          </cell>
          <cell r="E927">
            <v>795</v>
          </cell>
        </row>
        <row r="928">
          <cell r="A928" t="str">
            <v>IP008231</v>
          </cell>
          <cell r="B928" t="str">
            <v>IP50150700/</v>
          </cell>
          <cell r="C928" t="str">
            <v xml:space="preserve">Projetor PRJ-08, modelo 1, para lampada a vapor de sodio 1000W, multivapor metalico de 1000/2000W ovoide ou tubular, em liga de aluminio fundido tipo ASTM-SG-70A ou SAE 323, defletor interno em aluminio alta pureza (3 99,85%AL), visor de vidro plano, inco</v>
          </cell>
          <cell r="D928" t="str">
            <v>un</v>
          </cell>
          <cell r="E928">
            <v>387.81</v>
          </cell>
        </row>
        <row r="929">
          <cell r="A929" t="str">
            <v>IP008097</v>
          </cell>
          <cell r="B929" t="str">
            <v>IP50200050/</v>
          </cell>
          <cell r="C929" t="str">
            <v xml:space="preserve">Base simples para luminaria LDRJ-06.  Fornecimento.</v>
          </cell>
          <cell r="D929" t="str">
            <v>un</v>
          </cell>
          <cell r="E929">
            <v>52</v>
          </cell>
        </row>
        <row r="930">
          <cell r="A930" t="str">
            <v>IP016027</v>
          </cell>
          <cell r="B930" t="str">
            <v>IP50200059/</v>
          </cell>
          <cell r="C930" t="str">
            <v xml:space="preserve">Base com um protetor cilindrio em aco para instalacao em topo de poste para fixacao de luminaria LRJ-16, inclusive luminaria.  Fornecimento.</v>
          </cell>
          <cell r="D930" t="str">
            <v>un</v>
          </cell>
          <cell r="E930">
            <v>124.63</v>
          </cell>
        </row>
        <row r="931">
          <cell r="A931" t="str">
            <v>IP016028</v>
          </cell>
          <cell r="B931" t="str">
            <v>IP50200062/</v>
          </cell>
          <cell r="C931" t="str">
            <v xml:space="preserve">Base com 2 protetores cilindricos em aco para instalacao em topo de poste para fixacao de luminarias LRJ-16, inclusive luminarias.  Fornecimento.</v>
          </cell>
          <cell r="D931" t="str">
            <v>un</v>
          </cell>
          <cell r="E931">
            <v>222.64</v>
          </cell>
        </row>
        <row r="932">
          <cell r="A932" t="str">
            <v>IP008794</v>
          </cell>
          <cell r="B932" t="str">
            <v>IP50200100/</v>
          </cell>
          <cell r="C932" t="str">
            <v xml:space="preserve">Nucleo simples para luminarias decorativas LDRJ-07/09, em aco de baixo teor de carbono SAE 1010/1020 galvanizado a fusao, interna e externamente por imersao unica em banho de zinco, conforme NBR-7398 e 7400 da ABNT, nucleo diametro interno de 68mm, com pe</v>
          </cell>
          <cell r="D932" t="str">
            <v>un</v>
          </cell>
          <cell r="E932">
            <v>60</v>
          </cell>
        </row>
        <row r="933">
          <cell r="A933" t="str">
            <v>IP008586</v>
          </cell>
          <cell r="B933" t="str">
            <v>IP50200106/</v>
          </cell>
          <cell r="C933" t="str">
            <v xml:space="preserve">Nucleo simples para luminarias LRJ-09/16/25, em aco de baixo teor de carbono SAE 1010/1020 galvanizado a fusao, interna e externamente por imersao unica em banho de zinco, conforme NBR-7398 e 7400 da ABNT, nucleo diametro interno de 68mm, bracos com diame</v>
          </cell>
          <cell r="D933" t="str">
            <v>un</v>
          </cell>
          <cell r="E933">
            <v>44.88</v>
          </cell>
        </row>
        <row r="934">
          <cell r="A934" t="str">
            <v>IP008784</v>
          </cell>
          <cell r="B934" t="str">
            <v>IP50200150/</v>
          </cell>
          <cell r="C934" t="str">
            <v xml:space="preserve">Nucleo duplo para luminarias LRJ-01/17/23/24/30/31, em aco de baixo teor de carbono SAE 1010/1020 galvanizado a fusao, interna e externamente por imersao unica em banho de zinco, conforme NBR-7398 e 7400 da ABNT, nucleo diametro interno de 128mm, bracos c</v>
          </cell>
          <cell r="D934" t="str">
            <v>un</v>
          </cell>
          <cell r="E934">
            <v>67</v>
          </cell>
        </row>
        <row r="935">
          <cell r="A935" t="str">
            <v>IP007635</v>
          </cell>
          <cell r="B935" t="str">
            <v>IP50200159/</v>
          </cell>
          <cell r="C935" t="str">
            <v xml:space="preserve">Nucleo duplo para luminaria decorativa LDRJ-06, em aco de baixo teor de carbono SAE 1010/1020 galvanizado a fusao, interna e externamente por imersao unica em banho de zinco, conforme NBR-7398 e 7400 da ABNT, nucleo diametro interno de 68mm, bracos com se</v>
          </cell>
          <cell r="D935" t="str">
            <v>un</v>
          </cell>
          <cell r="E935">
            <v>96</v>
          </cell>
        </row>
        <row r="936">
          <cell r="A936" t="str">
            <v>IP008795</v>
          </cell>
          <cell r="B936" t="str">
            <v>IP50200162/</v>
          </cell>
          <cell r="C936" t="str">
            <v xml:space="preserve">Nucleo duplo para luminarias decorativas LDRJ-07/09, em aco de baixo teor de carbono SAE 1010/1020 galvanizado a fusao, interna e externamente por imersao unica em banho de zinco, conforme NBR-7398 e 7400 da ABNT, nucleo diametro interno de 68mm, bracos e</v>
          </cell>
          <cell r="D936" t="str">
            <v>un</v>
          </cell>
          <cell r="E936">
            <v>105</v>
          </cell>
        </row>
        <row r="937">
          <cell r="A937" t="str">
            <v>IP001820</v>
          </cell>
          <cell r="B937" t="str">
            <v>IP50200165/</v>
          </cell>
          <cell r="C937" t="str">
            <v xml:space="preserve">Nucleo duplo para luminarias LRJ-09/16/25, em aco de baixo teor de carbono SAE 1010/1020 galvanizado a fusao, interna e externamente por imersao unica em banho de zinco, conforme NBR-7398 e 7400 da ABNT, nucleo diametro interno de 68mm, bracos com diametr</v>
          </cell>
          <cell r="D937" t="str">
            <v>un</v>
          </cell>
          <cell r="E937">
            <v>60.26</v>
          </cell>
        </row>
        <row r="938">
          <cell r="A938" t="str">
            <v>IP008796</v>
          </cell>
          <cell r="B938" t="str">
            <v>IP50200212/</v>
          </cell>
          <cell r="C938" t="str">
            <v xml:space="preserve">Nucleo triplo para luminarias decorativas LDRJ-07/09, em aco de baixo teor de carbono SAE 1010/1020 galvanizado a fusao, interna e externamente por imersao unica em banho de zinco, conforme NBR-7398 e 7400 da ABNT, nucleo diametro interno de 68mm, bracos </v>
          </cell>
          <cell r="D938" t="str">
            <v>un</v>
          </cell>
          <cell r="E938">
            <v>142.5</v>
          </cell>
        </row>
        <row r="939">
          <cell r="A939" t="str">
            <v>IP010487</v>
          </cell>
          <cell r="B939" t="str">
            <v>IP50200215/</v>
          </cell>
          <cell r="C939" t="str">
            <v xml:space="preserve">Nucleo triplo para luminarias LRJ-09/16/25, em aco de baixo teor de carbono SAE 1010/1020 galvanizado a fusao, interna e externamente por imersao unica em banho de zinco, conforme NBR-7398 e 7400 da ABNT, nucleo diametro interno de 68mm, bracos com diamet</v>
          </cell>
          <cell r="D939" t="str">
            <v>un</v>
          </cell>
          <cell r="E939">
            <v>81</v>
          </cell>
        </row>
        <row r="940">
          <cell r="A940" t="str">
            <v>IP008783</v>
          </cell>
          <cell r="B940" t="str">
            <v>IP50200250/</v>
          </cell>
          <cell r="C940" t="str">
            <v xml:space="preserve">Nucleo quadruplo para luminarias LRJ-01/17/23/24/30/31, em aco de baixo teor de carbono SAE 1010/1020 galvanizado a fusao, interna e externamente por imersao unica em banho de zinco, conforme NBR-7398 e 7400 da ABNT, nucleo diametro interno de 128mm, brac</v>
          </cell>
          <cell r="D940" t="str">
            <v>un</v>
          </cell>
          <cell r="E940">
            <v>111.07</v>
          </cell>
        </row>
        <row r="941">
          <cell r="A941" t="str">
            <v>IP007637</v>
          </cell>
          <cell r="B941" t="str">
            <v>IP50200262/</v>
          </cell>
          <cell r="C941" t="str">
            <v xml:space="preserve">Nucleo quadruplo para luminaria decorativa LDRJ-06, em aco de baixo teor de carbono SAE 1010/1020 galvanizado a fusao, interna e externamente por imersao unica em banho de zinco, conforme NBR-7398 e 7400 da ABNT, nucleo diametro interno de 68mm, bracos co</v>
          </cell>
          <cell r="D941" t="str">
            <v>un</v>
          </cell>
          <cell r="E941">
            <v>110.5</v>
          </cell>
        </row>
        <row r="942">
          <cell r="A942" t="str">
            <v>IP008797</v>
          </cell>
          <cell r="B942" t="str">
            <v>IP50200265/</v>
          </cell>
          <cell r="C942" t="str">
            <v xml:space="preserve">Nucleo quadruplo para luminarias decorativas LDRJ-07/09, em aco de baixo teor de carbono SAE 1010/1020 galvanizado a fusao, interna e externamente por imersao unica em banho de zinco, conforme NBR-7398 e 7400 da ABNT, nucleo diametro interno de 68mm, brac</v>
          </cell>
          <cell r="D942" t="str">
            <v>un</v>
          </cell>
          <cell r="E942">
            <v>189.9</v>
          </cell>
        </row>
        <row r="943">
          <cell r="A943" t="str">
            <v>IP008977</v>
          </cell>
          <cell r="B943" t="str">
            <v>IP50200268/</v>
          </cell>
          <cell r="C943" t="str">
            <v xml:space="preserve">Nucleo quadruplo para luminarias LRJ-09/16/25, em aco de baixo teor de carbono SAE 1010/1020 galvanizado a fusao, interna e externamente por imersao unica em banho de zinco, conforme NBR-7398 e 7400 da ABNT, nucleo diametro interno de 68mm, bracos com dia</v>
          </cell>
          <cell r="D943" t="str">
            <v>un</v>
          </cell>
          <cell r="E943">
            <v>79.349999999999994</v>
          </cell>
        </row>
        <row r="944">
          <cell r="A944" t="str">
            <v>IP008590</v>
          </cell>
          <cell r="B944" t="str">
            <v>IP50200350/</v>
          </cell>
          <cell r="C944" t="str">
            <v xml:space="preserve">Nucleo sextuplo para luminarias LRJ-01/17/23/24/30/31, em aco de baixo teor de carbono SAE 1010/1020 galvanizado a fusao, interna e externamente por imersao unica em banho de zinco, conforme NBR-7398 e 7400 da ABNT, nucleo diametro interno de 128mm, braco</v>
          </cell>
          <cell r="D944" t="str">
            <v>un</v>
          </cell>
          <cell r="E944">
            <v>290.5</v>
          </cell>
        </row>
        <row r="945">
          <cell r="A945" t="str">
            <v>IP006245</v>
          </cell>
          <cell r="B945" t="str">
            <v>IP50250056/</v>
          </cell>
          <cell r="C945" t="str">
            <v xml:space="preserve">Lampada incandescente de 60W, 220V.  Fornecimento.</v>
          </cell>
          <cell r="D945" t="str">
            <v>un</v>
          </cell>
          <cell r="E945">
            <v>0.71</v>
          </cell>
        </row>
        <row r="946">
          <cell r="A946" t="str">
            <v>IP010662</v>
          </cell>
          <cell r="B946" t="str">
            <v>IP50250103/</v>
          </cell>
          <cell r="C946" t="str">
            <v xml:space="preserve">Lampada fluorescente compacta, simples, de 9W, 2700oK.  Fornecimento.</v>
          </cell>
          <cell r="D946" t="str">
            <v>un</v>
          </cell>
          <cell r="E946">
            <v>5.91</v>
          </cell>
        </row>
        <row r="947">
          <cell r="A947" t="str">
            <v>IP010663</v>
          </cell>
          <cell r="B947" t="str">
            <v>IP50250106/</v>
          </cell>
          <cell r="C947" t="str">
            <v xml:space="preserve">Lampada fluorescente compacta, simples, de 13W, 2700oK.  Fornecimento.</v>
          </cell>
          <cell r="D947" t="str">
            <v>un</v>
          </cell>
          <cell r="E947">
            <v>7.24</v>
          </cell>
        </row>
        <row r="948">
          <cell r="A948" t="str">
            <v>IP009082</v>
          </cell>
          <cell r="B948" t="str">
            <v>IP50250156/</v>
          </cell>
          <cell r="C948" t="str">
            <v xml:space="preserve">Lampada fluorescente compacta, dupla, de 18W, 2700oK, referencia PLC 18W.  Fornecimento.</v>
          </cell>
          <cell r="D948" t="str">
            <v>un</v>
          </cell>
          <cell r="E948">
            <v>11.87</v>
          </cell>
        </row>
        <row r="949">
          <cell r="A949" t="str">
            <v>IP010244</v>
          </cell>
          <cell r="B949" t="str">
            <v>IP50250162/</v>
          </cell>
          <cell r="C949" t="str">
            <v xml:space="preserve">Lampada fluorescente (PL) compactada dupla de 26W.  Fornecimento</v>
          </cell>
          <cell r="D949" t="str">
            <v>un</v>
          </cell>
          <cell r="E949">
            <v>16.579999999999998</v>
          </cell>
        </row>
        <row r="950">
          <cell r="A950" t="str">
            <v>IP010170</v>
          </cell>
          <cell r="B950" t="str">
            <v>IP50250400/</v>
          </cell>
          <cell r="C950" t="str">
            <v xml:space="preserve">Lampada multivapor metalico (MVM) de 35W, par, 3000oK, 30o.  Fornecimento.</v>
          </cell>
          <cell r="D950" t="str">
            <v>un</v>
          </cell>
          <cell r="E950">
            <v>177.25</v>
          </cell>
        </row>
        <row r="951">
          <cell r="A951" t="str">
            <v>IP008789</v>
          </cell>
          <cell r="B951" t="str">
            <v>IP50250406/</v>
          </cell>
          <cell r="C951" t="str">
            <v xml:space="preserve">Lampada de multivapor metalico (MVM) de 70W/220V/E-27, clara 4000oK, bulbo ovoide.  Fornecimento.</v>
          </cell>
          <cell r="D951" t="str">
            <v>un</v>
          </cell>
          <cell r="E951">
            <v>73.5</v>
          </cell>
        </row>
        <row r="952">
          <cell r="A952" t="str">
            <v>IP008115</v>
          </cell>
          <cell r="B952" t="str">
            <v>IP50250412/</v>
          </cell>
          <cell r="C952" t="str">
            <v xml:space="preserve">Lampada de multivapor metalico (MVM) de 150W/220V/E-27.  Fornecimento.</v>
          </cell>
          <cell r="D952" t="str">
            <v>un</v>
          </cell>
          <cell r="E952">
            <v>163.13</v>
          </cell>
        </row>
        <row r="953">
          <cell r="A953" t="str">
            <v>IP008425</v>
          </cell>
          <cell r="B953" t="str">
            <v>IP50250418/</v>
          </cell>
          <cell r="C953" t="str">
            <v xml:space="preserve">Lampada de multivapor metalico (MVM) de 250/220V, bulbo ovoide.  Fornecimento.</v>
          </cell>
          <cell r="D953" t="str">
            <v>un</v>
          </cell>
          <cell r="E953">
            <v>40.93</v>
          </cell>
        </row>
        <row r="954">
          <cell r="A954" t="str">
            <v>IP010664</v>
          </cell>
          <cell r="B954" t="str">
            <v>IP50250421/</v>
          </cell>
          <cell r="C954" t="str">
            <v xml:space="preserve">Lampada de multivapor metalica (MVM), base E-40, bulbo tubular, de 250W, 4000/4600oK, pulso de 0,58/0,75Kv.  Fornecimento.</v>
          </cell>
          <cell r="D954" t="str">
            <v>un</v>
          </cell>
          <cell r="E954">
            <v>74.739999999999995</v>
          </cell>
        </row>
        <row r="955">
          <cell r="A955" t="str">
            <v>IP008063</v>
          </cell>
          <cell r="B955" t="str">
            <v>IP50250424/</v>
          </cell>
          <cell r="C955" t="str">
            <v xml:space="preserve">Lampada multivapor metalico (MVM) de 400W, bulbo tubular, tensao de ignicao maior ou igual a 3Kv e menor ou igual a 4,5Kv, temperatura de cor entre 4000 e 5000oK, posicao de funcionamento horizontal mais ou menos 20o ou qualquer.  Fornecimento.</v>
          </cell>
          <cell r="D955" t="str">
            <v>un</v>
          </cell>
          <cell r="E955">
            <v>103.63</v>
          </cell>
        </row>
        <row r="956">
          <cell r="A956" t="str">
            <v>IP008433</v>
          </cell>
          <cell r="B956" t="str">
            <v>IP50250427/</v>
          </cell>
          <cell r="C956" t="str">
            <v xml:space="preserve">Lampada de multivapor metalico (MVM) de 400W, base E-40, bulbo ovoide, pulso 3,0/4,5Kv.  Fornecimento.</v>
          </cell>
          <cell r="D956" t="str">
            <v>un</v>
          </cell>
          <cell r="E956">
            <v>78.709999999999994</v>
          </cell>
        </row>
        <row r="957">
          <cell r="A957" t="str">
            <v>IP010252</v>
          </cell>
          <cell r="B957" t="str">
            <v>IP50250450/</v>
          </cell>
          <cell r="C957" t="str">
            <v xml:space="preserve">Lampada MVM 400W ovoide, nas cores verde, azul, rosa ou acqua. Fornecimento.</v>
          </cell>
          <cell r="D957" t="str">
            <v>un</v>
          </cell>
          <cell r="E957">
            <v>121.26</v>
          </cell>
        </row>
        <row r="958">
          <cell r="A958" t="str">
            <v>IP010251</v>
          </cell>
          <cell r="B958" t="str">
            <v>IP50250456/</v>
          </cell>
          <cell r="C958" t="str">
            <v xml:space="preserve">Lampada MVM 400W tubular, nas cores verde ou azul.  Fornecimento</v>
          </cell>
          <cell r="D958" t="str">
            <v>un</v>
          </cell>
          <cell r="E958">
            <v>207.77</v>
          </cell>
        </row>
        <row r="959">
          <cell r="A959" t="str">
            <v>IP010665</v>
          </cell>
          <cell r="B959" t="str">
            <v>IP50250600/</v>
          </cell>
          <cell r="C959" t="str">
            <v xml:space="preserve">Lampada de multivapor metalica (MVM), base E-40, bulbo tubular, de 1000W, 4000oK, pulso de 0,60/0,76Kv.  Fornecimento.</v>
          </cell>
          <cell r="D959" t="str">
            <v>un</v>
          </cell>
          <cell r="E959">
            <v>357.24</v>
          </cell>
        </row>
        <row r="960">
          <cell r="A960" t="str">
            <v>IP010253</v>
          </cell>
          <cell r="B960" t="str">
            <v>IP50250650/</v>
          </cell>
          <cell r="C960" t="str">
            <v xml:space="preserve">Lampada MVM 1000W ovoide, nas cores verde, azul, rosa ou acqua. Fornecimento.</v>
          </cell>
          <cell r="D960" t="str">
            <v>un</v>
          </cell>
          <cell r="E960">
            <v>285.81</v>
          </cell>
        </row>
        <row r="961">
          <cell r="A961" t="str">
            <v>IP008142</v>
          </cell>
          <cell r="B961" t="str">
            <v>IP50250806/</v>
          </cell>
          <cell r="C961" t="str">
            <v xml:space="preserve">Lampada a vapor de sodio, alta pressao, potencia de 70W, base E-27, bulbo ovoide, difuso, corrente 1,0A, tensao 90V, pulso de acendimento 2,5 a 4kv, fluxo luminoso nominal &gt;=5600 lm, temperatura de cor &gt;= 1900o K, vida media &gt;= 16000hs, posicao de funcion</v>
          </cell>
          <cell r="D961" t="str">
            <v>un</v>
          </cell>
          <cell r="E961">
            <v>20.14</v>
          </cell>
        </row>
        <row r="962">
          <cell r="A962" t="str">
            <v>IP010171</v>
          </cell>
          <cell r="B962" t="str">
            <v>IP50250809/</v>
          </cell>
          <cell r="C962" t="str">
            <v xml:space="preserve">Lampada a vapor de sodio, alta pressao, potencia de 100W, base E-40, bulbo ovoide, difuso, corrente 1,2A, tensao 100V, pulso de acendimento 2,8 a 4,5kv, fluxo luminoso nominal &gt;=9000 lm, temperatura de cor &gt;= 2000o K, vida media &gt;= 24000hs, posicao de fun</v>
          </cell>
          <cell r="D962" t="str">
            <v>un</v>
          </cell>
          <cell r="E962">
            <v>22.53</v>
          </cell>
        </row>
        <row r="963">
          <cell r="A963" t="str">
            <v>IP010172</v>
          </cell>
          <cell r="B963" t="str">
            <v>IP50250812/</v>
          </cell>
          <cell r="C963" t="str">
            <v xml:space="preserve">Lampada a vapor de sodio, tipo stand bay (com duplo tubo de arco), alta pressao, potencia de 100W, base E-40, bulbo ovoide, difuso, corrente 1,2A, tensao 100V, pulso de acendimento 2,8 a 4,5kv, fluxo luminoso &gt;=9000 lm, temperatura de cor &gt;= 2000o K, vida</v>
          </cell>
          <cell r="D963" t="str">
            <v>un</v>
          </cell>
          <cell r="E963">
            <v>133.07</v>
          </cell>
        </row>
        <row r="964">
          <cell r="A964" t="str">
            <v>IP008070</v>
          </cell>
          <cell r="B964" t="str">
            <v>IP50250850/</v>
          </cell>
          <cell r="C964" t="str">
            <v xml:space="preserve">Lampada a vapor de sodio, alta pressao, potencia de 150W, base E-40, bulbo ovoide, difuso, corrente 1,8A, tensao 100V, pulso de acendimento 2,8 a 4,5kv, fluxo luminoso nominal &gt;=14000 lm, temperatura de cor &gt;= 1950o K, vida media &gt;= 24000hs, posicao de fu</v>
          </cell>
          <cell r="D964" t="str">
            <v>un</v>
          </cell>
          <cell r="E964">
            <v>34.74</v>
          </cell>
        </row>
        <row r="965">
          <cell r="A965" t="str">
            <v>IP010168</v>
          </cell>
          <cell r="B965" t="str">
            <v>IP50250853/</v>
          </cell>
          <cell r="C965" t="str">
            <v xml:space="preserve">Lampada a vapor de sodio, tipo stand bay,  alta pressao, potencia de 150W, base E-40, bulbo ovoide, difuso, corrente 1,8A, tensao 100V, pulso de acendimento 2,8 a 4,5kv, fluxo luminoso &gt;=14000 lm, temperatura de cor &gt;= 1950o K, vida media &gt;= 48000hs, posi</v>
          </cell>
          <cell r="D965" t="str">
            <v>un</v>
          </cell>
          <cell r="E965">
            <v>41.8</v>
          </cell>
        </row>
        <row r="966">
          <cell r="A966" t="str">
            <v>IP009086</v>
          </cell>
          <cell r="B966" t="str">
            <v>IP50250900/</v>
          </cell>
          <cell r="C966" t="str">
            <v xml:space="preserve">Lampada a vapor de sodio, alta pressao, potencia de 250W, base E-40, bulbo ovoide, difuso, corrente 3A, tensao 100V, pulso de acendimento 2,8 a 4,5kv, fluxo luminoso nominal &gt;=25000 lm, temperatura de cor &gt;= 2000o K, vida media &gt;= 24000hs, posicao de func</v>
          </cell>
          <cell r="D966" t="str">
            <v>un</v>
          </cell>
          <cell r="E966">
            <v>41.01</v>
          </cell>
        </row>
        <row r="967">
          <cell r="A967" t="str">
            <v>IP008778</v>
          </cell>
          <cell r="B967" t="str">
            <v>IP50250903/</v>
          </cell>
          <cell r="C967" t="str">
            <v xml:space="preserve">Lampada a vapor de sodio, alta pressao, potencia de 250W, base E-40, bulbo tubular, claro, corrente 3A, tensao 100V, pulso de acendimento 2,8 a 4,5kv, fluxo luminoso nominal &gt;=25000 lm, temperatura de cor &gt;= 2000o K, vida media &gt;= 24000hs, posicao de func</v>
          </cell>
          <cell r="D967" t="str">
            <v>un</v>
          </cell>
          <cell r="E967">
            <v>39.5</v>
          </cell>
        </row>
        <row r="968">
          <cell r="A968" t="str">
            <v>IP008095</v>
          </cell>
          <cell r="B968" t="str">
            <v>IP50251000/</v>
          </cell>
          <cell r="C968" t="str">
            <v xml:space="preserve">Lampada a vapor de sodio, alta pressao, potencia de 400W, base E-40, bulbo tubular, claro, corrente 4,6A, tensao 100V, pulso de acendimento 2,8 a 4,5kv, fluxo luminoso nominal &gt;=47500 lm, temperatura de cor &gt;= 1950o K, vida media &gt;= 24000hs, posicao de fu</v>
          </cell>
          <cell r="D968" t="str">
            <v>un</v>
          </cell>
          <cell r="E968">
            <v>41.95</v>
          </cell>
        </row>
        <row r="969">
          <cell r="A969" t="str">
            <v>IP016024</v>
          </cell>
          <cell r="B969" t="str">
            <v>IP50300059/</v>
          </cell>
          <cell r="C969" t="str">
            <v xml:space="preserve">Reator aereo para lampada VS/MVM 70W, com ignitor pico de tensao 2,8 a 4Kv, fator de potencia minimo 0,92, tensao de alimentacao 220/250V, corrente na lampada 0,98A, tensao na lampada 90V, EM-RIOLUZ-30. Fornecimento.</v>
          </cell>
          <cell r="D969" t="str">
            <v>un</v>
          </cell>
          <cell r="E969">
            <v>41</v>
          </cell>
        </row>
        <row r="970">
          <cell r="A970" t="str">
            <v>IP008882</v>
          </cell>
          <cell r="B970" t="str">
            <v>IP50300062/</v>
          </cell>
          <cell r="C970" t="str">
            <v xml:space="preserve">Reator aereo para lampada VS/MVM 70W, com ignitor pico de tensao 2,8 a 4Kv, fator de potencia minimo 0,92, tensao de alimentacao 220V, corrente na lampada 0,98A, tensao na lampada 90V, EM-RIOLUZ-30. Fornecimento.</v>
          </cell>
          <cell r="D970" t="str">
            <v>un</v>
          </cell>
          <cell r="E970">
            <v>25.82</v>
          </cell>
        </row>
        <row r="971">
          <cell r="A971" t="str">
            <v>IP010174</v>
          </cell>
          <cell r="B971" t="str">
            <v>IP50300100/</v>
          </cell>
          <cell r="C971" t="str">
            <v xml:space="preserve">Reator aereo para lampada VS/MVM 100W, com ignitor pico de tensao 2,8 a 4Kv, fator de potencia minimo 0,92, tensao de alimentacao 220/250V, corrente na lampada 1,2A, tensao na lampada 100V, EM-RIOLUZ-30. Fornecimento.</v>
          </cell>
          <cell r="D971" t="str">
            <v>un</v>
          </cell>
          <cell r="E971">
            <v>40.06</v>
          </cell>
        </row>
        <row r="972">
          <cell r="A972" t="str">
            <v>IT003977</v>
          </cell>
          <cell r="B972" t="str">
            <v>IT05100109A</v>
          </cell>
          <cell r="C972" t="str">
            <v xml:space="preserve">Tubo de PVC rigido, roscavel, para agua fria, com diametro de  1 1/4", inclusive conexoes e emendas, exclusive abertura e fechamento de rasgo.  Fornecimento e assentamento.</v>
          </cell>
          <cell r="D972" t="str">
            <v>m</v>
          </cell>
          <cell r="E972">
            <v>8.56</v>
          </cell>
        </row>
        <row r="973">
          <cell r="A973" t="str">
            <v>IT004627</v>
          </cell>
          <cell r="B973" t="str">
            <v>IT05100112A</v>
          </cell>
          <cell r="C973" t="str">
            <v xml:space="preserve">Tubo de PVC rigido, roscavel, para agua fria, com diametro de 1 1/2", inclusive conexoes e emendas, exclusive abertura e fechamento de rasgo.  Fornecimento e assentamento.</v>
          </cell>
          <cell r="D973" t="str">
            <v>m</v>
          </cell>
          <cell r="E973">
            <v>9</v>
          </cell>
        </row>
        <row r="974">
          <cell r="A974" t="str">
            <v>IT003979</v>
          </cell>
          <cell r="B974" t="str">
            <v>IT05100115A</v>
          </cell>
          <cell r="C974" t="str">
            <v xml:space="preserve">Tubo de PVC rigido, roscavel, para agua fria, com diametro de  2", inclusive conexoes e emendas, exclusive abertura e fechamento de rasgo.  Fornecimento e assentamento.</v>
          </cell>
          <cell r="D974" t="str">
            <v>m</v>
          </cell>
          <cell r="E974">
            <v>14.61</v>
          </cell>
        </row>
        <row r="975">
          <cell r="A975" t="str">
            <v>IT004658</v>
          </cell>
          <cell r="B975" t="str">
            <v>IT05100118A</v>
          </cell>
          <cell r="C975" t="str">
            <v xml:space="preserve">Tubo de PVC rigido, roscavel, para agua fria, com diametro de 2 1/2", inclusive conexoes e emendas, exclusive abertura e fechamento de rasgo.  Fornecimento e assentamento.</v>
          </cell>
          <cell r="D975" t="str">
            <v>m</v>
          </cell>
          <cell r="E975">
            <v>22.07</v>
          </cell>
        </row>
        <row r="976">
          <cell r="A976" t="str">
            <v>IT003981</v>
          </cell>
          <cell r="B976" t="str">
            <v>IT05100121A</v>
          </cell>
          <cell r="C976" t="str">
            <v xml:space="preserve">Tubo de PVC rigido, roscavel, para agua fria, com diametro de 3", inclusive conexoes e emendas, exclusive abertura e fechamento de rasgo.  Fornecimento e assentamento.</v>
          </cell>
          <cell r="D976" t="str">
            <v>m</v>
          </cell>
          <cell r="E976">
            <v>25.7</v>
          </cell>
        </row>
        <row r="977">
          <cell r="A977" t="str">
            <v>IT004660</v>
          </cell>
          <cell r="B977" t="str">
            <v>IT05100124A</v>
          </cell>
          <cell r="C977" t="str">
            <v xml:space="preserve">Tubo de PVC rigido, roscavel, para agua fria, com diametro de 4", inclusive conexoes e emendas, exclusive abertura e fechamento de rasgo.  Fornecimento e assentamento.</v>
          </cell>
          <cell r="D977" t="str">
            <v>m</v>
          </cell>
          <cell r="E977">
            <v>33.1</v>
          </cell>
        </row>
        <row r="978">
          <cell r="A978" t="str">
            <v>IT004661</v>
          </cell>
          <cell r="B978" t="str">
            <v>IT05100150A</v>
          </cell>
          <cell r="C978" t="str">
            <v xml:space="preserve">Tubo de PVC rigido, soldavel, para agua fria, com diametro de 20mm, inclusive conexoes e emendas, exclusive abertura e fechamento de rasgo.  Fornecimento e assentamento.</v>
          </cell>
          <cell r="D978" t="str">
            <v>m</v>
          </cell>
          <cell r="E978">
            <v>2.41</v>
          </cell>
        </row>
        <row r="979">
          <cell r="A979" t="str">
            <v>IT004662</v>
          </cell>
          <cell r="B979" t="str">
            <v>IT05100153A</v>
          </cell>
          <cell r="C979" t="str">
            <v xml:space="preserve">Tubo de PVC rigido, soldavel, para agua fria, com diametro de 25mm, inclusive conexoes e emendas, exclusive abertura e fechamento de rasgo.  Fornecimento e assentamento.</v>
          </cell>
          <cell r="D979" t="str">
            <v>m</v>
          </cell>
          <cell r="E979">
            <v>3.01</v>
          </cell>
        </row>
        <row r="980">
          <cell r="A980" t="str">
            <v>IT004663</v>
          </cell>
          <cell r="B980" t="str">
            <v>IT05100156A</v>
          </cell>
          <cell r="C980" t="str">
            <v xml:space="preserve">Tubo de PVC rigido, soldavel, para agua fria, com diametro de 32mm, inclusive conexoes e emendas, exclusive abertura e fechamento de rasgo.  Fornecimento e assentamento.</v>
          </cell>
          <cell r="D980" t="str">
            <v>m</v>
          </cell>
          <cell r="E980">
            <v>4.76</v>
          </cell>
        </row>
        <row r="981">
          <cell r="A981" t="str">
            <v>IT004664</v>
          </cell>
          <cell r="B981" t="str">
            <v>IT05100159A</v>
          </cell>
          <cell r="C981" t="str">
            <v xml:space="preserve">Tubo de PVC rigido, soldavel, para agua fria, com diametro de 40mm, inclusive conexoes e emendas, exclusive abertura e fechamento de rasgo.  Fornecimento e assentamento.</v>
          </cell>
          <cell r="D981" t="str">
            <v>m</v>
          </cell>
          <cell r="E981">
            <v>5.9</v>
          </cell>
        </row>
        <row r="982">
          <cell r="A982" t="str">
            <v>IT004666</v>
          </cell>
          <cell r="B982" t="str">
            <v>IT05100162A</v>
          </cell>
          <cell r="C982" t="str">
            <v xml:space="preserve">Tubo de PVC rigido, soldavel, para agua fria, com diametro de 60mm, inclusive conexoes e emendas, exclusive abertura e fechamento de rasgo.  Fornecimento e assentamento.</v>
          </cell>
          <cell r="D982" t="str">
            <v>m</v>
          </cell>
          <cell r="E982">
            <v>11.21</v>
          </cell>
        </row>
        <row r="983">
          <cell r="A983" t="str">
            <v>IT004667</v>
          </cell>
          <cell r="B983" t="str">
            <v>IT05100165A</v>
          </cell>
          <cell r="C983" t="str">
            <v xml:space="preserve">Tubo de PVC rigido, soldavel, para agua fria, com diametro de 85mm, inclusive conexoes e emendas, exclusive abertura e fechamento de rasgo.  Fornecimento e assentamento.</v>
          </cell>
          <cell r="D983" t="str">
            <v>m</v>
          </cell>
          <cell r="E983">
            <v>27.53</v>
          </cell>
        </row>
        <row r="984">
          <cell r="A984" t="str">
            <v>IT004668</v>
          </cell>
          <cell r="B984" t="str">
            <v>IT05100168A</v>
          </cell>
          <cell r="C984" t="str">
            <v xml:space="preserve">Tubo de PVC rigido, soldavel, para agua fria, com diametro de 110mm, inclusive conexoes e emendas, exclusive abertura e fechamento de rasgo.  Fornecimento e assentamento.</v>
          </cell>
          <cell r="D984" t="str">
            <v>m</v>
          </cell>
          <cell r="E984">
            <v>52.31</v>
          </cell>
        </row>
        <row r="985">
          <cell r="A985" t="str">
            <v>IT008837</v>
          </cell>
          <cell r="B985" t="str">
            <v>IT05150200/</v>
          </cell>
          <cell r="C985" t="str">
            <v xml:space="preserve">Colar de tomada em PVC rigido, de 50mmx1/2".  Fornecimento.</v>
          </cell>
          <cell r="D985" t="str">
            <v>un</v>
          </cell>
          <cell r="E985">
            <v>3.18</v>
          </cell>
        </row>
        <row r="986">
          <cell r="A986" t="str">
            <v>IT008836</v>
          </cell>
          <cell r="B986" t="str">
            <v>IT05150203/</v>
          </cell>
          <cell r="C986" t="str">
            <v xml:space="preserve">Colar de tomada em PVC rigido, de 75mmx1/2".  Fornecimento.</v>
          </cell>
          <cell r="D986" t="str">
            <v>un</v>
          </cell>
          <cell r="E986">
            <v>4.04</v>
          </cell>
        </row>
        <row r="987">
          <cell r="A987" t="str">
            <v>IT006167</v>
          </cell>
          <cell r="B987" t="str">
            <v>IT05150500/</v>
          </cell>
          <cell r="C987" t="str">
            <v xml:space="preserve">Niple duplo de PVC rigido, diametro nominal de 2".  Fornecimento e assentamento.</v>
          </cell>
          <cell r="D987" t="str">
            <v>un</v>
          </cell>
          <cell r="E987">
            <v>7.08</v>
          </cell>
        </row>
        <row r="988">
          <cell r="A988" t="str">
            <v>IT006162</v>
          </cell>
          <cell r="B988" t="str">
            <v>IT05150700/</v>
          </cell>
          <cell r="C988" t="str">
            <v xml:space="preserve">Luva de PVC rigido de 2".  Fornecimento e assentamento.</v>
          </cell>
          <cell r="D988" t="str">
            <v>un</v>
          </cell>
          <cell r="E988">
            <v>4.51</v>
          </cell>
        </row>
        <row r="989">
          <cell r="A989" t="str">
            <v>IT004609</v>
          </cell>
          <cell r="B989" t="str">
            <v>IT05200050/</v>
          </cell>
          <cell r="C989" t="str">
            <v xml:space="preserve">Alca para barrilete de distribuicao, do tipo concentrado, sob reservatorio duplo, inclusive ramos para extravasor e limpeza, comprendendo: 5,5m de tubo de PVC rigido de 1 1/2", registros e conexoes.  Fornecimento e instalacao.</v>
          </cell>
          <cell r="D989" t="str">
            <v>un</v>
          </cell>
          <cell r="E989">
            <v>297.10000000000002</v>
          </cell>
        </row>
        <row r="990">
          <cell r="A990" t="str">
            <v>IT004610</v>
          </cell>
          <cell r="B990" t="str">
            <v>IT05200100/</v>
          </cell>
          <cell r="C990" t="str">
            <v xml:space="preserve">Alca para barrilete de distribuicao, do tipo concentrado, sob reservatorio duplo, inclusive ramos para extravasor e limpeza, comprendendo: 5,5m de tubo de PVC rigido de  2", registros e conexoes.  Fornecimento e instalacao.</v>
          </cell>
          <cell r="D990" t="str">
            <v>un</v>
          </cell>
          <cell r="E990">
            <v>402.57</v>
          </cell>
        </row>
        <row r="991">
          <cell r="A991" t="str">
            <v>IT007402</v>
          </cell>
          <cell r="B991" t="str">
            <v>IT05200500/</v>
          </cell>
          <cell r="C991" t="str">
            <v xml:space="preserve">Interligacao de sistema de barrilete de caixa d'agua de 30000l com sistema alternativo de abastecimento.</v>
          </cell>
          <cell r="D991" t="str">
            <v>un</v>
          </cell>
          <cell r="E991">
            <v>1758.84</v>
          </cell>
        </row>
        <row r="992">
          <cell r="A992" t="str">
            <v>IT000937</v>
          </cell>
          <cell r="B992" t="str">
            <v>IT05250050/</v>
          </cell>
          <cell r="C992" t="str">
            <v xml:space="preserve">Coluna de PVC rigido, de diametro 3/4", exclusive pecas de derivacao.</v>
          </cell>
          <cell r="D992" t="str">
            <v>m</v>
          </cell>
          <cell r="E992">
            <v>11.04</v>
          </cell>
        </row>
        <row r="993">
          <cell r="A993" t="str">
            <v>IT004612</v>
          </cell>
          <cell r="B993" t="str">
            <v>IT05250053/</v>
          </cell>
          <cell r="C993" t="str">
            <v xml:space="preserve">Coluna de PVC rigido, de diametro 1", exclusive pecas de derivacao.</v>
          </cell>
          <cell r="D993" t="str">
            <v>m</v>
          </cell>
          <cell r="E993">
            <v>41.55</v>
          </cell>
        </row>
        <row r="994">
          <cell r="A994" t="str">
            <v>IT004613</v>
          </cell>
          <cell r="B994" t="str">
            <v>IT05250056/</v>
          </cell>
          <cell r="C994" t="str">
            <v xml:space="preserve">Coluna de PVC rigido, de diametro 1 1/4", exclusive pecas de derivacao.</v>
          </cell>
          <cell r="D994" t="str">
            <v>m</v>
          </cell>
          <cell r="E994">
            <v>16.87</v>
          </cell>
        </row>
        <row r="995">
          <cell r="A995" t="str">
            <v>IT004614</v>
          </cell>
          <cell r="B995" t="str">
            <v>IT05250059/</v>
          </cell>
          <cell r="C995" t="str">
            <v xml:space="preserve">Coluna de PVC rigido, de diametro 1 1/2", exclusive pecas de derivacao.</v>
          </cell>
          <cell r="D995" t="str">
            <v>m</v>
          </cell>
          <cell r="E995">
            <v>17.07</v>
          </cell>
        </row>
        <row r="996">
          <cell r="A996" t="str">
            <v>IT004452</v>
          </cell>
          <cell r="B996" t="str">
            <v>IT05250062/</v>
          </cell>
          <cell r="C996" t="str">
            <v xml:space="preserve">Coluna de PVC rigido, de diametro 2", exclusive pecas de derivacao.</v>
          </cell>
          <cell r="D996" t="str">
            <v>m</v>
          </cell>
          <cell r="E996">
            <v>23.66</v>
          </cell>
        </row>
        <row r="997">
          <cell r="A997" t="str">
            <v>IT004616</v>
          </cell>
          <cell r="B997" t="str">
            <v>IT05250065/</v>
          </cell>
          <cell r="C997" t="str">
            <v xml:space="preserve">Coluna de PVC rigido, de diametro 2 1/2", exclusive pecas de derivacao.</v>
          </cell>
          <cell r="D997" t="str">
            <v>m</v>
          </cell>
          <cell r="E997">
            <v>32.409999999999997</v>
          </cell>
        </row>
        <row r="998">
          <cell r="A998" t="str">
            <v>IT009894</v>
          </cell>
          <cell r="B998" t="str">
            <v>IT05300050A</v>
          </cell>
          <cell r="C998" t="str">
            <v xml:space="preserve">Tubo de PVC rigido, soldavel, para agua fria, com diametro de 32mm, exclusive pecas de derivacao.  Fornecimento e assentamento.</v>
          </cell>
          <cell r="D998" t="str">
            <v>un</v>
          </cell>
          <cell r="E998">
            <v>5.01</v>
          </cell>
        </row>
        <row r="999">
          <cell r="A999" t="str">
            <v>IT009410</v>
          </cell>
          <cell r="B999" t="str">
            <v>IT05300150A</v>
          </cell>
          <cell r="C999" t="str">
            <v xml:space="preserve">Tubo de PVC rigido, com diametro de 50mm, PBL, LF 26, PN80, Tigre Irriga LF ou similar.  Fornecimento.</v>
          </cell>
          <cell r="D999" t="str">
            <v>un</v>
          </cell>
          <cell r="E999">
            <v>3.23</v>
          </cell>
        </row>
        <row r="1000">
          <cell r="A1000" t="str">
            <v>IT009210</v>
          </cell>
          <cell r="B1000" t="str">
            <v>IT05350050/</v>
          </cell>
          <cell r="C1000" t="str">
            <v xml:space="preserve">Adaptador de PVC rigido soldavel, linha Irriga LF 08, Tigre, ou similar, com bolsa soldavel e rosca macho, diametro nominal de 50mm.  Fornecimento.</v>
          </cell>
          <cell r="D1000" t="str">
            <v>un</v>
          </cell>
          <cell r="E1000">
            <v>1.31</v>
          </cell>
        </row>
        <row r="1001">
          <cell r="A1001" t="str">
            <v>IT009899</v>
          </cell>
          <cell r="B1001" t="str">
            <v>IT05350100/</v>
          </cell>
          <cell r="C1001" t="str">
            <v xml:space="preserve">Bucha de reducao em PVC, soldavel, longa, Tigre ou similar DN 50 x DN 32.  Fornecimento.</v>
          </cell>
          <cell r="D1001" t="str">
            <v>un</v>
          </cell>
          <cell r="E1001">
            <v>1.32</v>
          </cell>
        </row>
        <row r="1002">
          <cell r="A1002" t="str">
            <v>IT009897</v>
          </cell>
          <cell r="B1002" t="str">
            <v>IT05350150/</v>
          </cell>
          <cell r="C1002" t="str">
            <v xml:space="preserve">Curva de 45o de PVC rigido, soldavel, Tigre ou similar, diametro nominal de 32mm.  Fornecimento.</v>
          </cell>
          <cell r="D1002" t="str">
            <v>un</v>
          </cell>
          <cell r="E1002">
            <v>1.23</v>
          </cell>
        </row>
        <row r="1003">
          <cell r="A1003" t="str">
            <v>IT009896</v>
          </cell>
          <cell r="B1003" t="str">
            <v>IT05350200/</v>
          </cell>
          <cell r="C1003" t="str">
            <v xml:space="preserve">Curva de 90o de PVC rigido, soldavel, Tigre ou similar, diametro nominal de 32mm.  Fornecimento.</v>
          </cell>
          <cell r="D1003" t="str">
            <v>un</v>
          </cell>
          <cell r="E1003">
            <v>1.86</v>
          </cell>
        </row>
        <row r="1004">
          <cell r="A1004" t="str">
            <v>IT009206</v>
          </cell>
          <cell r="B1004" t="str">
            <v>IT05350230/</v>
          </cell>
          <cell r="C1004" t="str">
            <v xml:space="preserve">Curva de 90o de PVC rigido, soldavel, linha Irriga LF 10, Tigre ou similar, diametro nominal de 50mm e pressao nominal de 80.  Fornecimento.</v>
          </cell>
          <cell r="D1004" t="str">
            <v>un</v>
          </cell>
          <cell r="E1004">
            <v>7.65</v>
          </cell>
        </row>
        <row r="1005">
          <cell r="A1005" t="str">
            <v>IT009903</v>
          </cell>
          <cell r="B1005" t="str">
            <v>IT05350250/</v>
          </cell>
          <cell r="C1005" t="str">
            <v xml:space="preserve">Curva de 45o de PVC rigido - PBA com 1 ponta e 1 bolsa, classe 12, diametro de 50mm.  Fornecimento e assentamento.</v>
          </cell>
          <cell r="D1005" t="str">
            <v>un</v>
          </cell>
          <cell r="E1005">
            <v>11.84</v>
          </cell>
        </row>
        <row r="1006">
          <cell r="A1006" t="str">
            <v>IT009213</v>
          </cell>
          <cell r="B1006" t="str">
            <v>IT05350300/</v>
          </cell>
          <cell r="C1006" t="str">
            <v xml:space="preserve">Joelho de ferro galvanizado, 45o, diametro de 1".  Fornecimento.</v>
          </cell>
          <cell r="D1006" t="str">
            <v>un</v>
          </cell>
          <cell r="E1006">
            <v>4.18</v>
          </cell>
        </row>
        <row r="1007">
          <cell r="A1007" t="str">
            <v>IT009895</v>
          </cell>
          <cell r="B1007" t="str">
            <v>IT05350350/</v>
          </cell>
          <cell r="C1007" t="str">
            <v xml:space="preserve">Luva em PVC rigido soldavel, diametro nominal de 32mm, Tigre ou similar.  Fornecimento.</v>
          </cell>
          <cell r="D1007" t="str">
            <v>un</v>
          </cell>
          <cell r="E1007">
            <v>0.46</v>
          </cell>
        </row>
        <row r="1008">
          <cell r="A1008" t="str">
            <v>IT009212</v>
          </cell>
          <cell r="B1008" t="str">
            <v>IT05350400/</v>
          </cell>
          <cell r="C1008" t="str">
            <v xml:space="preserve">Luva de aco galvanizado, de 25mm (1").  Fornecimento.</v>
          </cell>
          <cell r="D1008" t="str">
            <v>un</v>
          </cell>
          <cell r="E1008">
            <v>2.76</v>
          </cell>
        </row>
        <row r="1009">
          <cell r="A1009" t="str">
            <v>IT009211</v>
          </cell>
          <cell r="B1009" t="str">
            <v>IT05350450/</v>
          </cell>
          <cell r="C1009" t="str">
            <v xml:space="preserve">Luva de reducao em aco galvanizado, de 1 1/2"x3/4", Tupy ou similar.  Fornecimento.</v>
          </cell>
          <cell r="D1009" t="str">
            <v>un</v>
          </cell>
          <cell r="E1009">
            <v>5.12</v>
          </cell>
        </row>
        <row r="1010">
          <cell r="A1010" t="str">
            <v>IT009208</v>
          </cell>
          <cell r="B1010" t="str">
            <v>IT05350500/</v>
          </cell>
          <cell r="C1010" t="str">
            <v xml:space="preserve">Luva em PVC rigido soldavel, linha Irriga LF 12, Tigre, ou similar.  Fornecimento.</v>
          </cell>
          <cell r="D1010" t="str">
            <v>un</v>
          </cell>
          <cell r="E1010">
            <v>1.25</v>
          </cell>
        </row>
        <row r="1011">
          <cell r="A1011" t="str">
            <v>IT009209</v>
          </cell>
          <cell r="B1011" t="str">
            <v>IT05350550/</v>
          </cell>
          <cell r="C1011" t="str">
            <v xml:space="preserve">Niple de aco galvanizado, duplo, 3/4", classe 10, Tupy ou similar.  Fornecimento.</v>
          </cell>
          <cell r="D1011" t="str">
            <v>un</v>
          </cell>
          <cell r="E1011">
            <v>1.48</v>
          </cell>
        </row>
        <row r="1012">
          <cell r="A1012" t="str">
            <v>IT009207</v>
          </cell>
          <cell r="B1012" t="str">
            <v>IT05350600/</v>
          </cell>
          <cell r="C1012" t="str">
            <v xml:space="preserve">Te de PVC rigido soldavel, linha Irriga LF 16, Tigre, ou similar.  Fornecimento.</v>
          </cell>
          <cell r="D1012" t="str">
            <v>un</v>
          </cell>
          <cell r="E1012">
            <v>4.5999999999999996</v>
          </cell>
        </row>
        <row r="1013">
          <cell r="A1013" t="str">
            <v>IT009898</v>
          </cell>
          <cell r="B1013" t="str">
            <v>IT05350650/</v>
          </cell>
          <cell r="C1013" t="str">
            <v xml:space="preserve">Te de reducao de PVC rigido, soldavel, Tigre ou similar, diametro nominal de (50x32)mm.  Fornecimento.</v>
          </cell>
          <cell r="D1013" t="str">
            <v>un</v>
          </cell>
          <cell r="E1013">
            <v>3.96</v>
          </cell>
        </row>
        <row r="1014">
          <cell r="A1014" t="str">
            <v>IT002505</v>
          </cell>
          <cell r="B1014" t="str">
            <v>IT05500050A</v>
          </cell>
          <cell r="C1014" t="str">
            <v xml:space="preserve">Isolamento em tubulacao de 1", compreendendo calha de isolamento de hidrossilicato de calcio, com espessura de 1", fixada com arame galvanizado, chapa de aluminio corrugado com papel Kraft com 0,15mm, fixada com cinta de aluminio com 1/2"x0,5mm e selo par</v>
          </cell>
          <cell r="D1014" t="str">
            <v>m</v>
          </cell>
          <cell r="E1014">
            <v>33.020000000000003</v>
          </cell>
        </row>
        <row r="1015">
          <cell r="A1015" t="str">
            <v>IT002510</v>
          </cell>
          <cell r="B1015" t="str">
            <v>IT05500100A</v>
          </cell>
          <cell r="C1015" t="str">
            <v xml:space="preserve">Isolamento em tubulacao de 1 1/4", compreendendo calha de isolamento de hidrossilicato de calcio, com espessura de 1", fixada com arame galvanizado, chapa de aluminio corrugado com papel Kraft com 0,15mm, fixada com cinta de aluminio com 1/2"x0,5mm e selo</v>
          </cell>
          <cell r="D1015" t="str">
            <v>m</v>
          </cell>
          <cell r="E1015">
            <v>37.409999999999997</v>
          </cell>
        </row>
        <row r="1016">
          <cell r="A1016" t="str">
            <v>IT002509</v>
          </cell>
          <cell r="B1016" t="str">
            <v>IT05500150A</v>
          </cell>
          <cell r="C1016" t="str">
            <v xml:space="preserve">Isolamento em tubulacao de 1 1/2", compreendendo calha de isolamento de hidrossilicato de calcio, com espessura de 1", fixada com arame galvanizado, chapa de aluminio corrugado com papel Kraft com 0,15mm, fixada com cinta de aluminio com 1/2"x0,5mm e selo</v>
          </cell>
          <cell r="D1016" t="str">
            <v>m</v>
          </cell>
          <cell r="E1016">
            <v>38.630000000000003</v>
          </cell>
        </row>
        <row r="1017">
          <cell r="A1017" t="str">
            <v>IT003964</v>
          </cell>
          <cell r="B1017" t="str">
            <v>IT05550050A</v>
          </cell>
          <cell r="C1017" t="str">
            <v xml:space="preserve">Tubo em ferro galvanizado, com costura, com diametro de 1/2", inclusive conexoes e emendas, exclusive abertura e fechamento de rasgo.  Fornecimento e assentamento.</v>
          </cell>
          <cell r="D1017" t="str">
            <v>m</v>
          </cell>
          <cell r="E1017">
            <v>8.01</v>
          </cell>
        </row>
        <row r="1018">
          <cell r="A1018" t="str">
            <v>IT003965</v>
          </cell>
          <cell r="B1018" t="str">
            <v>IT05550053A</v>
          </cell>
          <cell r="C1018" t="str">
            <v xml:space="preserve">Tubo em ferro galvanizado, com costura, com diametro de 3/4", inclusive conexoes e emendas, exclusive abertura e fechamento manual de rasgo.  Fornecimento e assentamento.</v>
          </cell>
          <cell r="D1018" t="str">
            <v>m</v>
          </cell>
          <cell r="E1018">
            <v>10</v>
          </cell>
        </row>
        <row r="1019">
          <cell r="A1019" t="str">
            <v>IT003966</v>
          </cell>
          <cell r="B1019" t="str">
            <v>IT05550056A</v>
          </cell>
          <cell r="C1019" t="str">
            <v xml:space="preserve">Tubo em ferro galvanizado, com costura, com diametro de 1", inclusive conexoes e emendas, exclusive abertura e fechamento  de rasgo.  Fornecimento e assentamento.</v>
          </cell>
          <cell r="D1019" t="str">
            <v>m</v>
          </cell>
          <cell r="E1019">
            <v>13.84</v>
          </cell>
        </row>
        <row r="1020">
          <cell r="A1020" t="str">
            <v>IT003967</v>
          </cell>
          <cell r="B1020" t="str">
            <v>IT05550059A</v>
          </cell>
          <cell r="C1020" t="str">
            <v xml:space="preserve">Tubo em ferro galvanizado, com costura, com diametro de 1 1/4", inclusive conexoes e emendas, exclusive abertura e fechamento  de rasgo.  Fornecimento e assentamento.</v>
          </cell>
          <cell r="D1020" t="str">
            <v>m</v>
          </cell>
          <cell r="E1020">
            <v>16.989999999999998</v>
          </cell>
        </row>
        <row r="1021">
          <cell r="A1021" t="str">
            <v>IT003968</v>
          </cell>
          <cell r="B1021" t="str">
            <v>IT05550062A</v>
          </cell>
          <cell r="C1021" t="str">
            <v xml:space="preserve">Tubo em ferro galvanizado, com costura, com diametro de 1 1/2", inclusive conexoes e emendas, exclusive abertura e fechamento de rasgo.  Fornecimento e assentamento.</v>
          </cell>
          <cell r="D1021" t="str">
            <v>m</v>
          </cell>
          <cell r="E1021">
            <v>20.190000000000001</v>
          </cell>
        </row>
        <row r="1022">
          <cell r="A1022" t="str">
            <v>IT003969</v>
          </cell>
          <cell r="B1022" t="str">
            <v>IT05550065A</v>
          </cell>
          <cell r="C1022" t="str">
            <v xml:space="preserve">Tubo em ferro galvanizado, com costura, com diametro de 2", inclusive conexoes e emendas, exclusive abertura e fechamento de rasgo.  Fornecimento e assentamento.</v>
          </cell>
          <cell r="D1022" t="str">
            <v>m</v>
          </cell>
          <cell r="E1022">
            <v>27.9</v>
          </cell>
        </row>
        <row r="1023">
          <cell r="A1023" t="str">
            <v>IT003970</v>
          </cell>
          <cell r="B1023" t="str">
            <v>IT05550068A</v>
          </cell>
          <cell r="C1023" t="str">
            <v xml:space="preserve">Tubo em ferro galvanizado, com costura, com diametro de 2 1/ 2", inclusive conexoes e emendas, exclusive abertura e fechamento  de rasgo.  Fornecimento e assentamento.</v>
          </cell>
          <cell r="D1023" t="str">
            <v>m</v>
          </cell>
          <cell r="E1023">
            <v>37.58</v>
          </cell>
        </row>
        <row r="1024">
          <cell r="A1024" t="str">
            <v>IT003971</v>
          </cell>
          <cell r="B1024" t="str">
            <v>IT05550071A</v>
          </cell>
          <cell r="C1024" t="str">
            <v xml:space="preserve">Tubo em ferro galvanizado, com costura, com diametro de 3",  inclusive conexoes e emendas, exclusive abertura e fechamento  de rasgo.  Fornecimento e assentamento.</v>
          </cell>
          <cell r="D1024" t="str">
            <v>m</v>
          </cell>
          <cell r="E1024">
            <v>44.58</v>
          </cell>
        </row>
        <row r="1025">
          <cell r="A1025" t="str">
            <v>IT003972</v>
          </cell>
          <cell r="B1025" t="str">
            <v>IT05550074A</v>
          </cell>
          <cell r="C1025" t="str">
            <v xml:space="preserve">Tubo em ferro galvanizado, com costura, com diametro de 4", inclusive conexoes e emendas, exclusive abertura e fechamento  de rasgo.  Fornecimento e assentamento.</v>
          </cell>
          <cell r="D1025" t="str">
            <v>m</v>
          </cell>
          <cell r="E1025">
            <v>67.180000000000007</v>
          </cell>
        </row>
        <row r="1026">
          <cell r="A1026" t="str">
            <v>IT017087</v>
          </cell>
          <cell r="B1026" t="str">
            <v>IT05550115/</v>
          </cell>
          <cell r="C1026" t="str">
            <v xml:space="preserve">Tubo de aco galvanizado, com costura, com diametro de 2", DIN-2440.  Fornecimento.</v>
          </cell>
          <cell r="D1026" t="str">
            <v>m</v>
          </cell>
          <cell r="E1026">
            <v>21.19</v>
          </cell>
        </row>
        <row r="1027">
          <cell r="A1027" t="str">
            <v>IT017086</v>
          </cell>
          <cell r="B1027" t="str">
            <v>IT05550118/</v>
          </cell>
          <cell r="C1027" t="str">
            <v xml:space="preserve">Tubo de aco galvanizado, com costura, com diametro de 2 1/ 2", DIN-2440. Fornecimento.</v>
          </cell>
          <cell r="D1027" t="str">
            <v>m</v>
          </cell>
          <cell r="E1027">
            <v>27.22</v>
          </cell>
        </row>
        <row r="1028">
          <cell r="A1028" t="str">
            <v>IT005310</v>
          </cell>
          <cell r="B1028" t="str">
            <v>IT05600050A</v>
          </cell>
          <cell r="C1028" t="str">
            <v xml:space="preserve">Tubo em ferro galvanizado, sem costura, com diametro de 1/2", inclusive conexoes e emendas, exclusive abertura e fechamento manual de rasgo.   Fornecimento e colocacao.</v>
          </cell>
          <cell r="D1028" t="str">
            <v>m</v>
          </cell>
          <cell r="E1028">
            <v>5.73</v>
          </cell>
        </row>
        <row r="1029">
          <cell r="A1029" t="str">
            <v>IT005302</v>
          </cell>
          <cell r="B1029" t="str">
            <v>IT05600053A</v>
          </cell>
          <cell r="C1029" t="str">
            <v xml:space="preserve">Tubo em ferro galvanizado, sem costura, com diametro de 3/4", inclusive conexoes e emendas, exclusive abertura e fechamento manual de rasgo.   Fornecimento e colocacao.</v>
          </cell>
          <cell r="D1029" t="str">
            <v>m</v>
          </cell>
          <cell r="E1029">
            <v>11.59</v>
          </cell>
        </row>
        <row r="1030">
          <cell r="A1030" t="str">
            <v>IT005303</v>
          </cell>
          <cell r="B1030" t="str">
            <v>IT05600056A</v>
          </cell>
          <cell r="C1030" t="str">
            <v xml:space="preserve">Tubo em ferro galvanizado, sem costura, com diametro de 1", inclusive conexoes e emendas, exclusive abertura e fechamento manual de rasgo.   Fornecimento e colocacao.</v>
          </cell>
          <cell r="D1030" t="str">
            <v>m</v>
          </cell>
          <cell r="E1030">
            <v>13.77</v>
          </cell>
        </row>
        <row r="1031">
          <cell r="A1031" t="str">
            <v>IT005311</v>
          </cell>
          <cell r="B1031" t="str">
            <v>IT05600059A</v>
          </cell>
          <cell r="C1031" t="str">
            <v xml:space="preserve">Tubo em ferro galvanizado, sem costura, com diametro de 1 1/4", inclusive conexoes e emendas, exclusive abertura e fechamento manual de rasgo.   Fornecimento e colocacao.</v>
          </cell>
          <cell r="D1031" t="str">
            <v>m</v>
          </cell>
          <cell r="E1031">
            <v>13.53</v>
          </cell>
        </row>
        <row r="1032">
          <cell r="A1032" t="str">
            <v>IT005304</v>
          </cell>
          <cell r="B1032" t="str">
            <v>IT05600062A</v>
          </cell>
          <cell r="C1032" t="str">
            <v xml:space="preserve">Tubo em ferro galvanizado, sem costura, com diametro de 1 1/ 2", inclusive conexoes e emendas, exclusive abertura e fechamento manual de rasgo.   Fornecimento e colocacao.</v>
          </cell>
          <cell r="D1032" t="str">
            <v>m</v>
          </cell>
          <cell r="E1032">
            <v>19.7</v>
          </cell>
        </row>
        <row r="1033">
          <cell r="A1033" t="str">
            <v>IT009286</v>
          </cell>
          <cell r="B1033" t="str">
            <v>IT15050153/</v>
          </cell>
          <cell r="C1033" t="str">
            <v xml:space="preserve">Tubo de PVC rigido, soldavel, com diametro de 25mm.  Fornecimento.</v>
          </cell>
          <cell r="D1033" t="str">
            <v>m</v>
          </cell>
          <cell r="E1033">
            <v>1.2</v>
          </cell>
        </row>
        <row r="1034">
          <cell r="A1034" t="str">
            <v>IT005105</v>
          </cell>
          <cell r="B1034" t="str">
            <v>IT15050156/</v>
          </cell>
          <cell r="C1034" t="str">
            <v xml:space="preserve">Tubo de PVC rigido, soldavel, com diametro de 25cm.  Fornecimento.</v>
          </cell>
          <cell r="D1034" t="str">
            <v>m</v>
          </cell>
          <cell r="E1034">
            <v>29.18</v>
          </cell>
        </row>
        <row r="1035">
          <cell r="A1035" t="str">
            <v>IT009284</v>
          </cell>
          <cell r="B1035" t="str">
            <v>IT15050159/</v>
          </cell>
          <cell r="C1035" t="str">
            <v xml:space="preserve">Tubo de PVC rigido, soldavel, com diametro de 40mm.  Fornecimento.</v>
          </cell>
          <cell r="D1035" t="str">
            <v>m</v>
          </cell>
          <cell r="E1035">
            <v>3.35</v>
          </cell>
        </row>
        <row r="1036">
          <cell r="A1036" t="str">
            <v>IT009283</v>
          </cell>
          <cell r="B1036" t="str">
            <v>IT15050162/</v>
          </cell>
          <cell r="C1036" t="str">
            <v xml:space="preserve">Tubo de PVC rigido, soldavel, com diametro de 50mm.  Fornecimento.</v>
          </cell>
          <cell r="D1036" t="str">
            <v>m</v>
          </cell>
          <cell r="E1036">
            <v>4.49</v>
          </cell>
        </row>
        <row r="1037">
          <cell r="A1037" t="str">
            <v>IT017880</v>
          </cell>
          <cell r="B1037" t="str">
            <v>IT15050165A</v>
          </cell>
          <cell r="C1037" t="str">
            <v xml:space="preserve">Tubo de PVC rigido, soldavel, com diametro de 50mm, inclusive conexoes e emendas, exclusive abertura e fechamento de rasgo.  Fornecimento e assentamento.</v>
          </cell>
          <cell r="D1037" t="str">
            <v>m</v>
          </cell>
          <cell r="E1037">
            <v>7.15</v>
          </cell>
        </row>
        <row r="1038">
          <cell r="A1038" t="str">
            <v>IT004504</v>
          </cell>
          <cell r="B1038" t="str">
            <v>IT15100050/</v>
          </cell>
          <cell r="C1038" t="str">
            <v xml:space="preserve">Anel de borracha para PVC, com diametro de 75mm.  Fornecimento e assentamento.</v>
          </cell>
          <cell r="D1038" t="str">
            <v>un</v>
          </cell>
          <cell r="E1038">
            <v>1.4</v>
          </cell>
        </row>
        <row r="1039">
          <cell r="A1039" t="str">
            <v>IT006325</v>
          </cell>
          <cell r="B1039" t="str">
            <v>IT15100100/</v>
          </cell>
          <cell r="C1039" t="str">
            <v xml:space="preserve">Curva de 90o de PVC rigido, roscavel, de 2".  Fornecimento e assentamento.</v>
          </cell>
          <cell r="D1039" t="str">
            <v>un</v>
          </cell>
          <cell r="E1039">
            <v>13.77</v>
          </cell>
        </row>
        <row r="1040">
          <cell r="A1040" t="str">
            <v>IT006427</v>
          </cell>
          <cell r="B1040" t="str">
            <v>IT15100150/</v>
          </cell>
          <cell r="C1040" t="str">
            <v xml:space="preserve">Curva curta de PVC rigido, 87o 30', serie R, diametro de 75mm.  Fornecimento e assentamento.</v>
          </cell>
          <cell r="D1040" t="str">
            <v>un</v>
          </cell>
          <cell r="E1040">
            <v>13.54</v>
          </cell>
        </row>
        <row r="1041">
          <cell r="A1041" t="str">
            <v>IT006400</v>
          </cell>
          <cell r="B1041" t="str">
            <v>IT15100203/</v>
          </cell>
          <cell r="C1041" t="str">
            <v xml:space="preserve">Joelho de PVC rigido, serie R, 45o, ponta e bolsa, diametro de 75mm.  Fornecimento e assentamento.</v>
          </cell>
          <cell r="D1041" t="str">
            <v>un</v>
          </cell>
          <cell r="E1041">
            <v>8.8000000000000007</v>
          </cell>
        </row>
        <row r="1042">
          <cell r="A1042" t="str">
            <v>IT006402</v>
          </cell>
          <cell r="B1042" t="str">
            <v>IT15100206/</v>
          </cell>
          <cell r="C1042" t="str">
            <v xml:space="preserve">Joelho de PVC rigido, serie R, 45o, ponta e bolsa, diametro de 100mm.  Fornecimento e assentamento.</v>
          </cell>
          <cell r="D1042" t="str">
            <v>un</v>
          </cell>
          <cell r="E1042">
            <v>11.83</v>
          </cell>
        </row>
        <row r="1043">
          <cell r="A1043" t="str">
            <v>IT006437</v>
          </cell>
          <cell r="B1043" t="str">
            <v>IT15100209/</v>
          </cell>
          <cell r="C1043" t="str">
            <v xml:space="preserve">Joelho de PVC rigido, 45o, serie R, ponta e bolsa, diametro de 150mm.  Fornecimento e assentamento.</v>
          </cell>
          <cell r="D1043" t="str">
            <v>un</v>
          </cell>
          <cell r="E1043">
            <v>26.06</v>
          </cell>
        </row>
        <row r="1044">
          <cell r="A1044" t="str">
            <v>IT006404</v>
          </cell>
          <cell r="B1044" t="str">
            <v>IT15100250/</v>
          </cell>
          <cell r="C1044" t="str">
            <v xml:space="preserve">Joelho de PVC rigido, serie R, 90o, ponta e bolsa, diametro de 50mm.  Fornecimento e assentamento.</v>
          </cell>
          <cell r="D1044" t="str">
            <v>un</v>
          </cell>
          <cell r="E1044">
            <v>6.24</v>
          </cell>
        </row>
        <row r="1045">
          <cell r="A1045" t="str">
            <v>IT004499</v>
          </cell>
          <cell r="B1045" t="str">
            <v>IT15100253/</v>
          </cell>
          <cell r="C1045" t="str">
            <v xml:space="preserve">Joelho de PVC rigido para esgoto, serie R, 90o, diametro de 75mm.  Fornecimento e assentamento.</v>
          </cell>
          <cell r="D1045" t="str">
            <v>un</v>
          </cell>
          <cell r="E1045">
            <v>10.15</v>
          </cell>
        </row>
        <row r="1046">
          <cell r="A1046" t="str">
            <v>IT006417</v>
          </cell>
          <cell r="B1046" t="str">
            <v>IT15100256/</v>
          </cell>
          <cell r="C1046" t="str">
            <v xml:space="preserve">Joelho de PVC rigido, 90o, serie R, ponta e bolsa, diametro de 100mm.  Fornecimento e assentamento.</v>
          </cell>
          <cell r="D1046" t="str">
            <v>un</v>
          </cell>
          <cell r="E1046">
            <v>14.39</v>
          </cell>
        </row>
        <row r="1047">
          <cell r="A1047" t="str">
            <v>IT006429</v>
          </cell>
          <cell r="B1047" t="str">
            <v>IT15100303/</v>
          </cell>
          <cell r="C1047" t="str">
            <v xml:space="preserve">Juncao simples de PVC rigido, serie R, diametro de 75mm.  Fornecimento e assentamento.</v>
          </cell>
          <cell r="D1047" t="str">
            <v>un</v>
          </cell>
          <cell r="E1047">
            <v>15.27</v>
          </cell>
        </row>
        <row r="1048">
          <cell r="A1048" t="str">
            <v>IT006398</v>
          </cell>
          <cell r="B1048" t="str">
            <v>IT15100306/</v>
          </cell>
          <cell r="C1048" t="str">
            <v xml:space="preserve">Juncao simples de PVC rigido, serie R, diametro de 100mm.  Fornecimento e assentamento.</v>
          </cell>
          <cell r="D1048" t="str">
            <v>un</v>
          </cell>
          <cell r="E1048">
            <v>22.9</v>
          </cell>
        </row>
        <row r="1049">
          <cell r="A1049" t="str">
            <v>IT006418</v>
          </cell>
          <cell r="B1049" t="str">
            <v>IT15100309/</v>
          </cell>
          <cell r="C1049" t="str">
            <v xml:space="preserve">Juncao simples de PVC rigido, serie R, diametro de 150mm.  Fornecimento e assentamento.</v>
          </cell>
          <cell r="D1049" t="str">
            <v>un</v>
          </cell>
          <cell r="E1049">
            <v>52.89</v>
          </cell>
        </row>
        <row r="1050">
          <cell r="A1050" t="str">
            <v>IT006443</v>
          </cell>
          <cell r="B1050" t="str">
            <v>IT15100318/</v>
          </cell>
          <cell r="C1050" t="str">
            <v xml:space="preserve">Juncao simples de PVC rigido, serie R, diametro de (150x100)mm.  Fornecimento e assentamento.</v>
          </cell>
          <cell r="D1050" t="str">
            <v>un</v>
          </cell>
          <cell r="E1050">
            <v>35.61</v>
          </cell>
        </row>
        <row r="1051">
          <cell r="A1051" t="str">
            <v>IT006431</v>
          </cell>
          <cell r="B1051" t="str">
            <v>IT15100350/</v>
          </cell>
          <cell r="C1051" t="str">
            <v xml:space="preserve">Juncao de 45o de PVC rigido, diametro de 40mm.  Fornecimento e assentamento.</v>
          </cell>
          <cell r="D1051" t="str">
            <v>un</v>
          </cell>
          <cell r="E1051">
            <v>4.63</v>
          </cell>
        </row>
        <row r="1052">
          <cell r="A1052" t="str">
            <v>IT004507</v>
          </cell>
          <cell r="B1052" t="str">
            <v>IT15100400/</v>
          </cell>
          <cell r="C1052" t="str">
            <v xml:space="preserve">Luva dupla de PVC rigido para esgoto, de 50mm.  Fornecimento e assentamento.</v>
          </cell>
          <cell r="D1052" t="str">
            <v>un</v>
          </cell>
          <cell r="E1052">
            <v>4.6399999999999997</v>
          </cell>
        </row>
        <row r="1053">
          <cell r="A1053" t="str">
            <v>IT004514</v>
          </cell>
          <cell r="B1053" t="str">
            <v>IT15100403/</v>
          </cell>
          <cell r="C1053" t="str">
            <v xml:space="preserve">Luva dupla de PVC rigido para esgoto, de 75mm.  Fornecimento e assentamento.</v>
          </cell>
          <cell r="D1053" t="str">
            <v>un</v>
          </cell>
          <cell r="E1053">
            <v>5.37</v>
          </cell>
        </row>
        <row r="1054">
          <cell r="A1054" t="str">
            <v>IT004508</v>
          </cell>
          <cell r="B1054" t="str">
            <v>IT15100450/</v>
          </cell>
          <cell r="C1054" t="str">
            <v xml:space="preserve">Luva dupla de PVC rigido para esgoto e aguas pluviais, com parede reforcada, serie R, de 100mm.  Fornecimento e assentamento.</v>
          </cell>
          <cell r="D1054" t="str">
            <v>un</v>
          </cell>
          <cell r="E1054">
            <v>9.3800000000000008</v>
          </cell>
        </row>
        <row r="1055">
          <cell r="A1055" t="str">
            <v>IT006434</v>
          </cell>
          <cell r="B1055" t="str">
            <v>IT15100500/</v>
          </cell>
          <cell r="C1055" t="str">
            <v xml:space="preserve">Te de inspecao de PVC rigido, serie R, diametro de 75mm.  Fornecimento e assentamento.</v>
          </cell>
          <cell r="D1055" t="str">
            <v>un</v>
          </cell>
          <cell r="E1055">
            <v>15.85</v>
          </cell>
        </row>
        <row r="1056">
          <cell r="A1056" t="str">
            <v>IT006420</v>
          </cell>
          <cell r="B1056" t="str">
            <v>IT15100556/</v>
          </cell>
          <cell r="C1056" t="str">
            <v xml:space="preserve">Te sanitario de PVC rigido, serie R, diametro de 75mm.  Fornecimento e assentamento.</v>
          </cell>
          <cell r="D1056" t="str">
            <v>un</v>
          </cell>
          <cell r="E1056">
            <v>16.32</v>
          </cell>
        </row>
        <row r="1057">
          <cell r="A1057" t="str">
            <v>IT006421</v>
          </cell>
          <cell r="B1057" t="str">
            <v>IT15100559/</v>
          </cell>
          <cell r="C1057" t="str">
            <v xml:space="preserve">Te sanitario de PVC rigido, serie R, diametro de 100mm.  Fornecimento e assentamento.</v>
          </cell>
          <cell r="D1057" t="str">
            <v>un</v>
          </cell>
          <cell r="E1057">
            <v>23.97</v>
          </cell>
        </row>
        <row r="1058">
          <cell r="A1058" t="str">
            <v>IT006423</v>
          </cell>
          <cell r="B1058" t="str">
            <v>IT15100600/</v>
          </cell>
          <cell r="C1058" t="str">
            <v xml:space="preserve">Te sanitario, de PVC rigido, serie R, diametro de (50x75)mm.  Fornecimento e assentamento.</v>
          </cell>
          <cell r="D1058" t="str">
            <v>un</v>
          </cell>
          <cell r="E1058">
            <v>19.079999999999998</v>
          </cell>
        </row>
        <row r="1059">
          <cell r="A1059" t="str">
            <v>IT006419</v>
          </cell>
          <cell r="B1059" t="str">
            <v>IT15100603/</v>
          </cell>
          <cell r="C1059" t="str">
            <v xml:space="preserve">Te sanitario de PVC rigido, serie R, diametro de (100x75)mm.  Fornecimento e assentamento.</v>
          </cell>
          <cell r="D1059" t="str">
            <v>un</v>
          </cell>
          <cell r="E1059">
            <v>16.54</v>
          </cell>
        </row>
        <row r="1060">
          <cell r="A1060" t="str">
            <v>IT006445</v>
          </cell>
          <cell r="B1060" t="str">
            <v>IT15200100/</v>
          </cell>
          <cell r="C1060" t="str">
            <v xml:space="preserve">Bucha de reducao em ferro fundido, BRHL, diametro de (75x50)mm.  Fornecimento e colocacao.</v>
          </cell>
          <cell r="D1060" t="str">
            <v>un</v>
          </cell>
          <cell r="E1060">
            <v>14.47</v>
          </cell>
        </row>
        <row r="1061">
          <cell r="A1061" t="str">
            <v>IT006453</v>
          </cell>
          <cell r="B1061" t="str">
            <v>IT15200150/</v>
          </cell>
          <cell r="C1061" t="str">
            <v xml:space="preserve">Curva de ferro fundido, 90o, com flanges, diametro de 150mm.  Fornecimento e assentamento.</v>
          </cell>
          <cell r="D1061" t="str">
            <v>un</v>
          </cell>
          <cell r="E1061">
            <v>272.83</v>
          </cell>
        </row>
        <row r="1062">
          <cell r="A1062" t="str">
            <v>IT006455</v>
          </cell>
          <cell r="B1062" t="str">
            <v>IT15200200/</v>
          </cell>
          <cell r="C1062" t="str">
            <v xml:space="preserve">Extremidade de ferro fundido, com flange e junta elastica, diametro de 200mm.  Fornecimento e assentamento.</v>
          </cell>
          <cell r="D1062" t="str">
            <v>un</v>
          </cell>
          <cell r="E1062">
            <v>282.81</v>
          </cell>
        </row>
        <row r="1063">
          <cell r="A1063" t="str">
            <v>IT006447</v>
          </cell>
          <cell r="B1063" t="str">
            <v>IT15200250/</v>
          </cell>
          <cell r="C1063" t="str">
            <v xml:space="preserve">Joelho de ferro fundido, 87o 30', J87HL, diametro de 100mm.  Fornecimento e assentamento.</v>
          </cell>
          <cell r="D1063" t="str">
            <v>un</v>
          </cell>
          <cell r="E1063">
            <v>46.29</v>
          </cell>
        </row>
        <row r="1064">
          <cell r="A1064" t="str">
            <v>IT006440</v>
          </cell>
          <cell r="B1064" t="str">
            <v>IT15200500/</v>
          </cell>
          <cell r="C1064" t="str">
            <v xml:space="preserve">Luva de ferro fundido, bolsa bolsa, LBBHL, diametro de 100mm.  Fornecimento e assentamento.</v>
          </cell>
          <cell r="D1064" t="str">
            <v>un</v>
          </cell>
          <cell r="E1064">
            <v>144.30000000000001</v>
          </cell>
        </row>
        <row r="1065">
          <cell r="A1065" t="str">
            <v>IT004634</v>
          </cell>
          <cell r="B1065" t="str">
            <v>IT15250050/</v>
          </cell>
          <cell r="C1065" t="str">
            <v xml:space="preserve">Tubo de queda de PVC rigido, de 75mm, inclusive te sanitario.  Fornecimento e colocacao.</v>
          </cell>
          <cell r="D1065" t="str">
            <v>m</v>
          </cell>
          <cell r="E1065">
            <v>21.5</v>
          </cell>
        </row>
        <row r="1066">
          <cell r="A1066" t="str">
            <v>IT004633</v>
          </cell>
          <cell r="B1066" t="str">
            <v>IT15250053/</v>
          </cell>
          <cell r="C1066" t="str">
            <v xml:space="preserve">Tubo de queda de PVC rigido, de 100mm, inclusive te sanitario.  Fornecimento e colocacao.</v>
          </cell>
          <cell r="D1066" t="str">
            <v>m</v>
          </cell>
          <cell r="E1066">
            <v>33.49</v>
          </cell>
        </row>
        <row r="1067">
          <cell r="A1067" t="str">
            <v>IT004632</v>
          </cell>
          <cell r="B1067" t="str">
            <v>IT15250056/</v>
          </cell>
          <cell r="C1067" t="str">
            <v xml:space="preserve">Tubo de queda de PVC rigido, de 150mm, inclusive te sanitario.  Fornecimento e colocacao.</v>
          </cell>
          <cell r="D1067" t="str">
            <v>m</v>
          </cell>
          <cell r="E1067">
            <v>51.48</v>
          </cell>
        </row>
        <row r="1068">
          <cell r="A1068" t="str">
            <v>IT000953</v>
          </cell>
          <cell r="B1068" t="str">
            <v>IT15250100A</v>
          </cell>
          <cell r="C1068" t="str">
            <v xml:space="preserve">Tubo de PVC rigido, de 75mm, para ventilacao, inclusive conexoes.  Fornecimento e assentamento.</v>
          </cell>
          <cell r="D1068" t="str">
            <v>m</v>
          </cell>
          <cell r="E1068">
            <v>9.17</v>
          </cell>
        </row>
        <row r="1069">
          <cell r="A1069" t="str">
            <v>IT004635</v>
          </cell>
          <cell r="B1069" t="str">
            <v>IT15250103/</v>
          </cell>
          <cell r="C1069" t="str">
            <v xml:space="preserve">Tubo para ventilacao de PVC rigido, de 100mm, inclusive conexoes.  Fornecimento e colocacao.</v>
          </cell>
          <cell r="D1069" t="str">
            <v>m</v>
          </cell>
          <cell r="E1069">
            <v>25.25</v>
          </cell>
        </row>
        <row r="1070">
          <cell r="A1070" t="str">
            <v>IT000931</v>
          </cell>
          <cell r="B1070" t="str">
            <v>IT15250150/</v>
          </cell>
          <cell r="C1070" t="str">
            <v xml:space="preserve">Tubo de queda ferro fundido, diametro de 100mm, inclusive te sanitario.  Fornecimento e assentamento.</v>
          </cell>
          <cell r="D1070" t="str">
            <v>m</v>
          </cell>
          <cell r="E1070">
            <v>128.93</v>
          </cell>
        </row>
        <row r="1071">
          <cell r="A1071" t="str">
            <v>IT000918</v>
          </cell>
          <cell r="B1071" t="str">
            <v>IT15300050/</v>
          </cell>
          <cell r="C1071" t="str">
            <v xml:space="preserve">Caixa de alvenaria de tijolo macico (7x10x20)cm, em paredes de meia vez, com dimensoes de (0,20x0,20x0,30)m, assentada com argamassa de cimento e areia no traco 1:4, revestida internamente com a mesma argamassa, inclusive tampa de concreto simples.</v>
          </cell>
          <cell r="D1071" t="str">
            <v>un</v>
          </cell>
          <cell r="E1071">
            <v>46.37</v>
          </cell>
        </row>
        <row r="1072">
          <cell r="A1072" t="str">
            <v>IT005248</v>
          </cell>
          <cell r="B1072" t="str">
            <v>IT15300100/</v>
          </cell>
          <cell r="C1072" t="str">
            <v xml:space="preserve">Caixa de inspecao, de concreto pre-moldado, do tipo aprovado pela CEDAE, constando de circulo de fundo, 2 aneis superpostos, de 50mm de espessura e 600mm de diametro interno, sendo 1 anel inferior (entrada e saida), de 300mm e 1 de 75mm de altura, perfaze</v>
          </cell>
          <cell r="D1072" t="str">
            <v>un</v>
          </cell>
          <cell r="E1072">
            <v>35.08</v>
          </cell>
        </row>
        <row r="1073">
          <cell r="A1073" t="str">
            <v>IT000921</v>
          </cell>
          <cell r="B1073" t="str">
            <v>IT15300103/</v>
          </cell>
          <cell r="C1073" t="str">
            <v xml:space="preserve">Caixa de inspecao, de concreto pre-moldado, do tipo aprovado pela CEDAE, constando de circulo de fundo, 3 aneis superpostos, de 50mm de espessura e 600mm de diametro interno, sendo 1 anel inferior (entrada e saida) de 300mm, 1 de 150mm e 1 de 75mm de altu</v>
          </cell>
          <cell r="D1073" t="str">
            <v>un</v>
          </cell>
          <cell r="E1073">
            <v>46.72</v>
          </cell>
        </row>
        <row r="1074">
          <cell r="A1074" t="str">
            <v>IT008569</v>
          </cell>
          <cell r="B1074" t="str">
            <v>IT15300106/</v>
          </cell>
          <cell r="C1074" t="str">
            <v xml:space="preserve">Caixa de inspecao, de concreto pre-moldado, do tipo aprovado pela CEDAE, constando de circulo de fundo, 4 aneis superpostos, de 50mm de espessura e 600mm de diametro interno, sendo 1 anel inferior (entrada e saida) de 300mm, mais 1 de 300mm, 1 de 150mm e </v>
          </cell>
          <cell r="D1074" t="str">
            <v>un</v>
          </cell>
          <cell r="E1074">
            <v>63.04</v>
          </cell>
        </row>
        <row r="1075">
          <cell r="A1075" t="str">
            <v>IT000920</v>
          </cell>
          <cell r="B1075" t="str">
            <v>IT15350050/</v>
          </cell>
          <cell r="C1075" t="str">
            <v xml:space="preserve">Caixa de gordura simples (CGS) de concreto, conforme especificacao da CEDAE, inclusive tampa de concreto, escavacao e reaterro, exclusive retirada do material excedente.  Fornecimento e colocacao.</v>
          </cell>
          <cell r="D1075" t="str">
            <v>un</v>
          </cell>
          <cell r="E1075">
            <v>43.53</v>
          </cell>
        </row>
        <row r="1076">
          <cell r="A1076" t="str">
            <v>IT005281</v>
          </cell>
          <cell r="B1076" t="str">
            <v>IT15350100/</v>
          </cell>
          <cell r="C1076" t="str">
            <v xml:space="preserve">Caixa de gordura dupla (CGD) de concreto, conforme especificacao da CEDAE, inclusive tampa de concreto, escavacao e reaterro, exclusive retirada do material excedente.  Fornecimento e colocacao.</v>
          </cell>
          <cell r="D1076" t="str">
            <v>un</v>
          </cell>
          <cell r="E1076">
            <v>67.930000000000007</v>
          </cell>
        </row>
        <row r="1077">
          <cell r="A1077" t="str">
            <v>IT017799</v>
          </cell>
          <cell r="B1077" t="str">
            <v>IT15350150/</v>
          </cell>
          <cell r="C1077" t="str">
            <v xml:space="preserve">Caixa de gordura especial em concreto, conforme especificacoes da CEDAE, de (0,80x1,50x1,00)m, inclusive tampa de concreto, escavacao e reaterro, exclusive retirada do material excedente.  Fornecimento e colocacao.</v>
          </cell>
          <cell r="D1077" t="str">
            <v>un</v>
          </cell>
          <cell r="E1077">
            <v>813.11</v>
          </cell>
        </row>
        <row r="1078">
          <cell r="A1078" t="str">
            <v>IT009042</v>
          </cell>
          <cell r="B1078" t="str">
            <v>IT15350153/</v>
          </cell>
          <cell r="C1078" t="str">
            <v xml:space="preserve">Caixa de gordura especial de alvenaria de tijolo macico, em paredes de 1 vez (0,20)m, para 350 pessoas, medindo (1x1,20x1)m, inclusive escavacao, reaterro e tampao de ferro fundido, exclusive retirada de material excedente.  Fornecimento e assentamento.</v>
          </cell>
          <cell r="D1078" t="str">
            <v>un</v>
          </cell>
          <cell r="E1078">
            <v>870.51</v>
          </cell>
        </row>
        <row r="1079">
          <cell r="A1079" t="str">
            <v>IT006438</v>
          </cell>
          <cell r="B1079" t="str">
            <v>IT15400050A</v>
          </cell>
          <cell r="C1079" t="str">
            <v xml:space="preserve">Caixa sifonada com saida de 75mm.  Fornecimento e assentamento.</v>
          </cell>
          <cell r="D1079" t="str">
            <v>un</v>
          </cell>
          <cell r="E1079">
            <v>23.82</v>
          </cell>
        </row>
        <row r="1080">
          <cell r="A1080" t="str">
            <v>IT007973</v>
          </cell>
          <cell r="B1080" t="str">
            <v>IT15400100A</v>
          </cell>
          <cell r="C1080" t="str">
            <v xml:space="preserve">Caixa sifonada de anel de concreto com diametro de 42cm e profundidade de 60cm, inclusive escavacao, reaterro, exclusive retirada do material excedente.  Fornecimento e assentamento.</v>
          </cell>
          <cell r="D1080" t="str">
            <v>un</v>
          </cell>
          <cell r="E1080">
            <v>44.35</v>
          </cell>
        </row>
        <row r="1081">
          <cell r="A1081" t="str">
            <v>IT005279</v>
          </cell>
          <cell r="B1081" t="str">
            <v>IT15450050/</v>
          </cell>
          <cell r="C1081" t="str">
            <v xml:space="preserve">Fossa septica, de camara submersa, tipo Inhoff de concreto pre-moldado, com capacidade para 5 contribuintes, inclusive escavacao e reaterro, exclusive retirada do material excedente.  Fornecimento e colocacao.</v>
          </cell>
          <cell r="D1081" t="str">
            <v>un</v>
          </cell>
          <cell r="E1081">
            <v>825.74</v>
          </cell>
        </row>
        <row r="1082">
          <cell r="A1082" t="str">
            <v>IT005643</v>
          </cell>
          <cell r="B1082" t="str">
            <v>IT15450100/</v>
          </cell>
          <cell r="C1082" t="str">
            <v xml:space="preserve">Fossa septica, de camara submersa, tipo Inhoff de concreto pre-moldado, com capacidade para 10 contribuintes, inclusive escavacao e reaterro, exclusive retirada do material excedente.  Fornecimento e colocacao.</v>
          </cell>
          <cell r="D1082" t="str">
            <v>un</v>
          </cell>
          <cell r="E1082">
            <v>961.5</v>
          </cell>
        </row>
        <row r="1083">
          <cell r="A1083" t="str">
            <v>IT005280</v>
          </cell>
          <cell r="B1083" t="str">
            <v>IT15450150/</v>
          </cell>
          <cell r="C1083" t="str">
            <v xml:space="preserve">Fossa septica, de camara submersa, tipo Inhoff de concreto pre-moldado, com capacidade para 50 contribuintes, inclusive escavacao e reaterro, exclusive retirada do material excedente.  Fornecimento e colocacao.</v>
          </cell>
          <cell r="D1083" t="str">
            <v>un</v>
          </cell>
          <cell r="E1083">
            <v>2585.61</v>
          </cell>
        </row>
        <row r="1084">
          <cell r="A1084" t="str">
            <v>IT000919</v>
          </cell>
          <cell r="B1084" t="str">
            <v>IT15450200/</v>
          </cell>
          <cell r="C1084" t="str">
            <v xml:space="preserve">Fossa septica, de camara submersa, tipo Inhoff de concreto pre-moldado, com capacidade para 100 contribuintes, inclusive escavacao e reaterro, exclusive retirada do material excedente.  Fornecimento e colocacao.</v>
          </cell>
          <cell r="D1084" t="str">
            <v>un</v>
          </cell>
          <cell r="E1084">
            <v>4838.59</v>
          </cell>
        </row>
        <row r="1085">
          <cell r="A1085" t="str">
            <v>IT005085</v>
          </cell>
          <cell r="B1085" t="str">
            <v>IT15500200/</v>
          </cell>
          <cell r="C1085" t="str">
            <v xml:space="preserve">Filtro anaerobico para 200 contribuintes, em concreto armado, inclusive escavacao e reaterro.</v>
          </cell>
          <cell r="D1085" t="str">
            <v>un</v>
          </cell>
          <cell r="E1085">
            <v>6521.07</v>
          </cell>
        </row>
        <row r="1086">
          <cell r="A1086" t="str">
            <v>IT005642</v>
          </cell>
          <cell r="B1086" t="str">
            <v>IT15550050/</v>
          </cell>
          <cell r="C1086" t="str">
            <v xml:space="preserve">Sumidouro para 10 contribuintes ligado a fossa, exclusive fossas e manilhas.  Fornecimento e colocacao.</v>
          </cell>
          <cell r="D1086" t="str">
            <v>un</v>
          </cell>
          <cell r="E1086">
            <v>1018.31</v>
          </cell>
        </row>
        <row r="1087">
          <cell r="A1087" t="str">
            <v>IT006023</v>
          </cell>
          <cell r="B1087" t="str">
            <v>IT15600050/</v>
          </cell>
          <cell r="C1087" t="str">
            <v xml:space="preserve">Ligacao de agua e esgoto a rede publica de residencia.</v>
          </cell>
          <cell r="D1087" t="str">
            <v>un</v>
          </cell>
          <cell r="E1087">
            <v>549.62</v>
          </cell>
        </row>
        <row r="1088">
          <cell r="A1088" t="str">
            <v>IT017512</v>
          </cell>
          <cell r="B1088" t="str">
            <v>IT15600053/</v>
          </cell>
          <cell r="C1088" t="str">
            <v xml:space="preserve">Ligacao domiciliar em redes novas de esgoto sanitario, com diametro de 100mm, compreendendo juncao, tubo e caixa de inspecao de (0,30x0,37)m, exclusive escavacao e reaterro.  Preco para 3m.</v>
          </cell>
          <cell r="D1088" t="str">
            <v>un</v>
          </cell>
          <cell r="E1088">
            <v>143.01</v>
          </cell>
        </row>
        <row r="1089">
          <cell r="A1089" t="str">
            <v>IT005089</v>
          </cell>
          <cell r="B1089" t="str">
            <v>IT15600056/</v>
          </cell>
          <cell r="C1089" t="str">
            <v xml:space="preserve">Ligacao domiciliar de esgoto sanitario, compreendendo de manilha ceramica vidrada e juncao ceramica com diametro de 100mm, caixa de inspecao de  anel de concreto pre-moldado (0,30x0,37)m, com tampa e caixilho de ferro fundido.</v>
          </cell>
          <cell r="D1089" t="str">
            <v>un</v>
          </cell>
          <cell r="E1089">
            <v>96.97</v>
          </cell>
        </row>
        <row r="1090">
          <cell r="A1090" t="str">
            <v>IT005087</v>
          </cell>
          <cell r="B1090" t="str">
            <v>IT15600059/</v>
          </cell>
          <cell r="C1090" t="str">
            <v xml:space="preserve">Ligacao domiciliar de esgoto sanitario, compreendendo selim, tubo e caixa de inspecao de (0,30x0,37)m.  Exclusive escavacao e reaterro.</v>
          </cell>
          <cell r="D1090" t="str">
            <v>un</v>
          </cell>
          <cell r="E1090">
            <v>103.39</v>
          </cell>
        </row>
        <row r="1091">
          <cell r="A1091" t="str">
            <v>IT005088</v>
          </cell>
          <cell r="B1091" t="str">
            <v>IT15600062/</v>
          </cell>
          <cell r="C1091" t="str">
            <v xml:space="preserve">Ligacao domiciliar de esgoto sanitario, compreendendo selim, tubo e caixa de inspecao de (0,40x0,37)m.  Exclusive escavacao e reaterro.</v>
          </cell>
          <cell r="D1091" t="str">
            <v>un</v>
          </cell>
          <cell r="E1091">
            <v>144.36000000000001</v>
          </cell>
        </row>
        <row r="1092">
          <cell r="A1092" t="str">
            <v>IT005090</v>
          </cell>
          <cell r="B1092" t="str">
            <v>IT15600065/</v>
          </cell>
          <cell r="C1092" t="str">
            <v xml:space="preserve">Ligacao domiciliar de esgoto sanitario, compreendendo de manilha ceramica vidrada e juncao ceramica com diametro de 100mm, caixa de inspecao de anel de concreto pre-moldado (0,40x0,37)m, com tampa e caixilho de ferro fundido.</v>
          </cell>
          <cell r="D1092" t="str">
            <v>un</v>
          </cell>
          <cell r="E1092">
            <v>130.24</v>
          </cell>
        </row>
        <row r="1093">
          <cell r="A1093" t="str">
            <v>IT007839</v>
          </cell>
          <cell r="B1093" t="str">
            <v>IT15600100/</v>
          </cell>
          <cell r="C1093" t="str">
            <v xml:space="preserve">Ligacao de esgoto sanitario, em manilha de 100mm de diametro, incluindo escavacao, reaterro ate 1m; excluindo remocao e reposicao de pavimento.  Preco para 10m.</v>
          </cell>
          <cell r="D1093" t="str">
            <v>un</v>
          </cell>
          <cell r="E1093">
            <v>345.3</v>
          </cell>
        </row>
        <row r="1094">
          <cell r="A1094" t="str">
            <v>IT007411</v>
          </cell>
          <cell r="B1094" t="str">
            <v>IT25220150A</v>
          </cell>
          <cell r="C1094" t="str">
            <v xml:space="preserve">Instalacao de ponto de forca para 5CV, equivalente a 2 varas de eletroduto pesado Apollo de 3/4", 20m de fio 4mm2, caixas e conexoes.</v>
          </cell>
          <cell r="D1094" t="str">
            <v>un</v>
          </cell>
          <cell r="E1094">
            <v>150.69999999999999</v>
          </cell>
        </row>
        <row r="1095">
          <cell r="A1095" t="str">
            <v>IT007971</v>
          </cell>
          <cell r="B1095" t="str">
            <v>IT25220500A</v>
          </cell>
          <cell r="C1095" t="str">
            <v xml:space="preserve">Instalacao de ponto de forca para 10CV, equivalente a 2 varas de eletroduto pesado Apollo de 1", 20m de fio 6mm2, caixas e conexoes.</v>
          </cell>
          <cell r="D1095" t="str">
            <v>un</v>
          </cell>
          <cell r="E1095">
            <v>156.97999999999999</v>
          </cell>
        </row>
        <row r="1096">
          <cell r="A1096" t="str">
            <v>IT005679</v>
          </cell>
          <cell r="B1096" t="str">
            <v>IT25220550/</v>
          </cell>
          <cell r="C1096" t="str">
            <v xml:space="preserve">Instalacao de ponto de forca para 15CV, equivalente a 2 varas de eletroduto de PVC rigido de 1 1/2".</v>
          </cell>
          <cell r="D1096" t="str">
            <v>un</v>
          </cell>
          <cell r="E1096">
            <v>257.43</v>
          </cell>
        </row>
        <row r="1097">
          <cell r="A1097" t="str">
            <v>IT000964</v>
          </cell>
          <cell r="B1097" t="str">
            <v>IT25240050/</v>
          </cell>
          <cell r="C1097" t="str">
            <v xml:space="preserve">Instalacao de ponto de telefone, compreendendo: 5 varas de eletroduto de 3/4", conexoes e caixas.</v>
          </cell>
          <cell r="D1097" t="str">
            <v>un</v>
          </cell>
          <cell r="E1097">
            <v>110.82</v>
          </cell>
        </row>
        <row r="1098">
          <cell r="A1098" t="str">
            <v>IT000963</v>
          </cell>
          <cell r="B1098" t="str">
            <v>IT25260050/</v>
          </cell>
          <cell r="C1098" t="str">
            <v xml:space="preserve">Instalacao de ponto de tomada equivalente a 2 varas de eletroduto de PVC rigido de 1/2", 12m de fio 2,5mm2, caixas, conexoes e tomada de embutir com placa fosforescente, linha Silentoque, da Pial ou similar, inclusive abertura e fechamento de rasgo em alv</v>
          </cell>
          <cell r="D1098" t="str">
            <v>un</v>
          </cell>
          <cell r="E1098">
            <v>53.89</v>
          </cell>
        </row>
        <row r="1099">
          <cell r="A1099" t="str">
            <v>IT000962</v>
          </cell>
          <cell r="B1099" t="str">
            <v>IT25260100/</v>
          </cell>
          <cell r="C1099" t="str">
            <v xml:space="preserve">Instalacao de ponto de tomada equivalente a 2 varas de eletroduto de PVC rigido de 3/4", 12m de fio 2,5mm2, caixas, conexoes e tomada de embutir com placa fosforescente, linha Silentoque, da Pial ou similar, inclusive abertura e fechamento de rasgo em alv</v>
          </cell>
          <cell r="D1099" t="str">
            <v>un</v>
          </cell>
          <cell r="E1099">
            <v>60.72</v>
          </cell>
        </row>
        <row r="1100">
          <cell r="A1100" t="str">
            <v>IT005298</v>
          </cell>
          <cell r="B1100" t="str">
            <v>IT25260103/</v>
          </cell>
          <cell r="C1100" t="str">
            <v xml:space="preserve">Instalacao de um conjunto de 2 tomadas equivalentes a 3 varas de eletroduto de PVC de 3/4", 18m de fio 2,5mm2, caixas, conexoes e tomadas de embutir com placa fosforescente, linha Silentoque, da Pial ou similar, inclusive abertura e fechamento de rasgo em</v>
          </cell>
          <cell r="D1100" t="str">
            <v>un</v>
          </cell>
          <cell r="E1100">
            <v>76.959999999999994</v>
          </cell>
        </row>
        <row r="1101">
          <cell r="A1101" t="str">
            <v>IT004443</v>
          </cell>
          <cell r="B1101" t="str">
            <v>IT25260106/</v>
          </cell>
          <cell r="C1101" t="str">
            <v xml:space="preserve">Instalacao de ponto de tomada com eletroduto de PVC, rigido 3/4", inclusive abertura e fechamento de rasgo de alvenaria.</v>
          </cell>
          <cell r="D1101" t="str">
            <v>un</v>
          </cell>
          <cell r="E1101">
            <v>60.59</v>
          </cell>
        </row>
        <row r="1102">
          <cell r="A1102" t="str">
            <v>IT000961</v>
          </cell>
          <cell r="B1102" t="str">
            <v>IT25260109/</v>
          </cell>
          <cell r="C1102" t="str">
            <v xml:space="preserve">Instalacao de ponto de tomada equivalente a 2 varas de eletroduto pesado Apollo ou similar de 3/4", 12m de fio 2,5mm2, caixas, conexoes e tomada de embutir com placa fosforescente, linha Silentoque, da Pial ou similar, inclusive abertura e fechamento de r</v>
          </cell>
          <cell r="D1102" t="str">
            <v>un</v>
          </cell>
          <cell r="E1102">
            <v>104.13</v>
          </cell>
        </row>
        <row r="1103">
          <cell r="A1103" t="str">
            <v>IT005586</v>
          </cell>
          <cell r="B1103" t="str">
            <v>IT25260112/</v>
          </cell>
          <cell r="C1103" t="str">
            <v xml:space="preserve">Fornecimento e instalacao de tomada fosforescente Universal, linha Silentoque, da Pial ou similar, externa, com placa.</v>
          </cell>
          <cell r="D1103" t="str">
            <v>un</v>
          </cell>
          <cell r="E1103">
            <v>3.3</v>
          </cell>
        </row>
        <row r="1104">
          <cell r="A1104" t="str">
            <v>IT006408</v>
          </cell>
          <cell r="B1104" t="str">
            <v>IT25260115/</v>
          </cell>
          <cell r="C1104" t="str">
            <v xml:space="preserve">Instalacao de tomada de embutir, referencia 54322, 3P-20A, linha Silentoque, da Pial ou similar, com placa, inclusive fornecimento.</v>
          </cell>
          <cell r="D1104" t="str">
            <v>un</v>
          </cell>
          <cell r="E1104">
            <v>6.14</v>
          </cell>
        </row>
        <row r="1105">
          <cell r="A1105" t="str">
            <v>IT010434</v>
          </cell>
          <cell r="B1105" t="str">
            <v>IT25260118/</v>
          </cell>
          <cell r="C1105" t="str">
            <v xml:space="preserve">Instalacao para ponto de tomada de computador equivalente a 2 varas de eletroduto de PVC rigido de 3/4", 12m de cabo para rede (KMP, 4 pares, 8 vias, categoria 5), tomada de embutir de 3 polos, 15A, 125V, com placa de 4"x2", referencia 543-14, Silentoque </v>
          </cell>
          <cell r="D1105" t="str">
            <v>un</v>
          </cell>
          <cell r="E1105">
            <v>64.37</v>
          </cell>
        </row>
        <row r="1106">
          <cell r="A1106" t="str">
            <v>IT005650</v>
          </cell>
          <cell r="B1106" t="str">
            <v>IT25260150A</v>
          </cell>
          <cell r="C1106" t="str">
            <v xml:space="preserve">Instalacao de ponto de tomada de sobrepor, compreendendo: 12m de fio paralelo de 2,5mm2,  roseta de madeira, cleats de louca, grampo "miguelou", bucha de nylon, parafusos e tomada de sobrepor.</v>
          </cell>
          <cell r="D1106" t="str">
            <v>un</v>
          </cell>
          <cell r="E1106">
            <v>37.5</v>
          </cell>
        </row>
        <row r="1107">
          <cell r="A1107" t="str">
            <v>IT006477</v>
          </cell>
          <cell r="B1107" t="str">
            <v>IT25260200/</v>
          </cell>
          <cell r="C1107" t="str">
            <v xml:space="preserve">Fornecimento e instalacao de tomada de piso simples 4"x2", 2 pinos mais terra (2p+t), universal, com corpo em aluminio fundido e tampa em latao polido (tipo unha), 25A/600V.</v>
          </cell>
          <cell r="D1107" t="str">
            <v>un</v>
          </cell>
          <cell r="E1107">
            <v>24.89</v>
          </cell>
        </row>
        <row r="1108">
          <cell r="A1108" t="str">
            <v>IT008826</v>
          </cell>
          <cell r="B1108" t="str">
            <v>IT25260250/</v>
          </cell>
          <cell r="C1108" t="str">
            <v xml:space="preserve">Instalacao de um conjunto de 3 tomadas equivalentes a 4 varas de eletroduto de PVC de 3/4", 25m de fio 2,5mm2, caixas, conexoes e tomadas de embutir com placa fosforescente, linha Silentoque, da Pial ou similar, inclusive abertura e fechamento de rasgo em</v>
          </cell>
          <cell r="D1108" t="str">
            <v>un</v>
          </cell>
          <cell r="E1108">
            <v>114.94</v>
          </cell>
        </row>
        <row r="1109">
          <cell r="A1109" t="str">
            <v>IT008827</v>
          </cell>
          <cell r="B1109" t="str">
            <v>IT25260300/</v>
          </cell>
          <cell r="C1109" t="str">
            <v xml:space="preserve">Instalacao de um conjunto de 4 tomadas equivalentes a 5 varas de eletroduto de PVC de 3/4", 30m de fio 2,5mm2, caixas, conexoes e tomadas de embutir com placa fosforescente, linha Silentoque, da Pial ou similar, inclusive abertura e fechamento de rasgo em</v>
          </cell>
          <cell r="D1109" t="str">
            <v>un</v>
          </cell>
          <cell r="E1109">
            <v>135.38</v>
          </cell>
        </row>
        <row r="1110">
          <cell r="A1110" t="str">
            <v>IT004498</v>
          </cell>
          <cell r="B1110" t="str">
            <v>IT25260350/</v>
          </cell>
          <cell r="C1110" t="str">
            <v xml:space="preserve">Instalacao de tomada trifasica para pino tipo faca de 20A/220V com 2 disjuntores de 30A montados em caixa de chapa de ferro estampada de (15x15)cm, inclusive abertura e fechamento do rasgo em alvenaria.</v>
          </cell>
          <cell r="D1110" t="str">
            <v>un</v>
          </cell>
          <cell r="E1110">
            <v>79.53</v>
          </cell>
        </row>
        <row r="1111">
          <cell r="A1111" t="str">
            <v>IT005339</v>
          </cell>
          <cell r="B1111" t="str">
            <v>IT25260353/</v>
          </cell>
          <cell r="C1111" t="str">
            <v xml:space="preserve">Instalacao de tomada tripolar Universal de embutir com placa 4"x2" em material termoplastico, 15A/250V, inclusive fornecimento, abertura e fechamento do rasgo em alvenaria.  Fornecimento.</v>
          </cell>
          <cell r="D1111" t="str">
            <v>un</v>
          </cell>
          <cell r="E1111">
            <v>11.01</v>
          </cell>
        </row>
        <row r="1112">
          <cell r="A1112" t="str">
            <v>IT006424</v>
          </cell>
          <cell r="B1112" t="str">
            <v>IT25260500/</v>
          </cell>
          <cell r="C1112" t="str">
            <v xml:space="preserve">Plug, 3P20A-125/250V, referencia 54341, linha Seis, Pial ou similar, preto.  Fornecimento e instalacao.</v>
          </cell>
          <cell r="D1112" t="str">
            <v>un</v>
          </cell>
          <cell r="E1112">
            <v>5.37</v>
          </cell>
        </row>
        <row r="1113">
          <cell r="A1113" t="str">
            <v>IT005255</v>
          </cell>
          <cell r="B1113" t="str">
            <v>IT25280050/</v>
          </cell>
          <cell r="C1113" t="str">
            <v xml:space="preserve">Instalacao de interruptor de embutir com 1 secao, linha Silentoque, da Pial ou similar, com placa em material termoplastico  de 4"x2", inclusive fornecimento.</v>
          </cell>
          <cell r="D1113" t="str">
            <v>un</v>
          </cell>
          <cell r="E1113">
            <v>6.5</v>
          </cell>
        </row>
        <row r="1114">
          <cell r="A1114" t="str">
            <v>IT005594</v>
          </cell>
          <cell r="B1114" t="str">
            <v>IT25280053/</v>
          </cell>
          <cell r="C1114" t="str">
            <v xml:space="preserve">Instalacao de interruptor de embutir fosforescente, linha Silentoque, da Pial ou similar, com placa, 2 teclas paralelas, inclusive fornecimento.</v>
          </cell>
          <cell r="D1114" t="str">
            <v>un</v>
          </cell>
          <cell r="E1114">
            <v>5.9</v>
          </cell>
        </row>
        <row r="1115">
          <cell r="A1115" t="str">
            <v>IT005766</v>
          </cell>
          <cell r="B1115" t="str">
            <v>IT25280056/</v>
          </cell>
          <cell r="C1115" t="str">
            <v xml:space="preserve">Instalacao de interruptor de embutir fosforescente, linha Silentoque, da Pial ou similar, com placa, three way, inclusive fornecimento.</v>
          </cell>
          <cell r="D1115" t="str">
            <v>un</v>
          </cell>
          <cell r="E1115">
            <v>9.17</v>
          </cell>
        </row>
        <row r="1116">
          <cell r="A1116" t="str">
            <v>IT006416</v>
          </cell>
          <cell r="B1116" t="str">
            <v>IT25280059/</v>
          </cell>
          <cell r="C1116" t="str">
            <v xml:space="preserve">Instalacao de interruptor simples, referencia 1100, 10A-250V, linha Silentoque, da Pial ou similar, com placa, inclusive fornecimento.</v>
          </cell>
          <cell r="D1116" t="str">
            <v>un</v>
          </cell>
          <cell r="E1116">
            <v>3.94</v>
          </cell>
        </row>
        <row r="1117">
          <cell r="A1117" t="str">
            <v>IT005652</v>
          </cell>
          <cell r="B1117" t="str">
            <v>IT25280100A</v>
          </cell>
          <cell r="C1117" t="str">
            <v xml:space="preserve">Instalacao de interruptor de sobrepor, compreendendo: 12m de fio paralelo de 2,5mm2, cleats de louca, fita isolante, grampo "miguelou", bucha de nylon, parafusos e interruptor de sobrepor.</v>
          </cell>
          <cell r="D1117" t="str">
            <v>un</v>
          </cell>
          <cell r="E1117">
            <v>37.229999999999997</v>
          </cell>
        </row>
        <row r="1118">
          <cell r="A1118" t="str">
            <v>IT005253</v>
          </cell>
          <cell r="B1118" t="str">
            <v>IT25280150/</v>
          </cell>
          <cell r="C1118" t="str">
            <v xml:space="preserve">Instalacao de 2 interruptores verticais em caixa estampada de 4"x4" com placa contendo 2 modulos verticais, inclusive fornecimento.</v>
          </cell>
          <cell r="D1118" t="str">
            <v>un</v>
          </cell>
          <cell r="E1118">
            <v>40.49</v>
          </cell>
        </row>
        <row r="1119">
          <cell r="A1119" t="str">
            <v>IT005254</v>
          </cell>
          <cell r="B1119" t="str">
            <v>IT25280200/</v>
          </cell>
          <cell r="C1119" t="str">
            <v xml:space="preserve">Instalacao de placa cega instalada em caixa de 4"x2", inclusive fornecimento.</v>
          </cell>
          <cell r="D1119" t="str">
            <v>un</v>
          </cell>
          <cell r="E1119">
            <v>3.81</v>
          </cell>
        </row>
        <row r="1120">
          <cell r="A1120" t="str">
            <v>IT007591</v>
          </cell>
          <cell r="B1120" t="str">
            <v>IT25300050/</v>
          </cell>
          <cell r="C1120" t="str">
            <v xml:space="preserve">Cabo de cobre rigido, 450/750V, secao de 3x4mm2, PVC/ 70oC, tipo BWF, cobertura na cor cinza, Plastichumbo ou similar.  Fornecimento.</v>
          </cell>
          <cell r="D1120" t="str">
            <v>m</v>
          </cell>
          <cell r="E1120">
            <v>7.92</v>
          </cell>
        </row>
        <row r="1121">
          <cell r="A1121" t="str">
            <v>IT003919</v>
          </cell>
          <cell r="B1121" t="str">
            <v>IT25320053/</v>
          </cell>
          <cell r="C1121" t="str">
            <v xml:space="preserve">Cabo de cobre rigido, com isolamento termoplastico, compreendendo: preparo, corte e enfiacao em eletrodutos em bitola de 1,5mm2 com tensao nominal de 450/750V.  Fornecimento e colocacao.</v>
          </cell>
          <cell r="D1121" t="str">
            <v>m</v>
          </cell>
          <cell r="E1121">
            <v>0.9</v>
          </cell>
        </row>
        <row r="1122">
          <cell r="A1122" t="str">
            <v>IT003920</v>
          </cell>
          <cell r="B1122" t="str">
            <v>IT25320056/</v>
          </cell>
          <cell r="C1122" t="str">
            <v xml:space="preserve">Cabo de cobre rigido, com isolamento termoplastico, compreendendo: preparo, corte e enfiacao em eletrodutos em bitola de 2,5mm2 com tensao nominal de 450/750V.  Fornecimento e colocacao.</v>
          </cell>
          <cell r="D1122" t="str">
            <v>m</v>
          </cell>
          <cell r="E1122">
            <v>1.1599999999999999</v>
          </cell>
        </row>
        <row r="1123">
          <cell r="A1123" t="str">
            <v>IT003921</v>
          </cell>
          <cell r="B1123" t="str">
            <v>IT25320059/</v>
          </cell>
          <cell r="C1123" t="str">
            <v xml:space="preserve">Cabo de cobre rigido, 750V, com isolamento termoplastico, compreendendo: preparo, corte e enfiacao em eletrodutos em bitola de 4mm2.  Fornecimento e colocacao.</v>
          </cell>
          <cell r="D1123" t="str">
            <v>m</v>
          </cell>
          <cell r="E1123">
            <v>1.54</v>
          </cell>
        </row>
        <row r="1124">
          <cell r="A1124" t="str">
            <v>IT001017</v>
          </cell>
          <cell r="B1124" t="str">
            <v>IT25320062/</v>
          </cell>
          <cell r="C1124" t="str">
            <v xml:space="preserve">Cabo de cobre rigido, com isolamento termoplastico, compreendendo: preparo, corte e  enfiacao em eletrodutos em bitola de 6mm2.  Fornecimento e colocacao.</v>
          </cell>
          <cell r="D1124" t="str">
            <v>m</v>
          </cell>
          <cell r="E1124">
            <v>2.16</v>
          </cell>
        </row>
        <row r="1125">
          <cell r="A1125" t="str">
            <v>IT003922</v>
          </cell>
          <cell r="B1125" t="str">
            <v>IT25320065/</v>
          </cell>
          <cell r="C1125" t="str">
            <v xml:space="preserve">Cabo de cobre rigido, com isolamento termoplastico, compreendendo: preparo, corte e enfiacao em eletrodutos em bitola de 10mm2 com tensao nominal de 450/750V.  Fornecimento e colocacao.</v>
          </cell>
          <cell r="D1125" t="str">
            <v>m</v>
          </cell>
          <cell r="E1125">
            <v>3.64</v>
          </cell>
        </row>
        <row r="1126">
          <cell r="A1126" t="str">
            <v>IT003923</v>
          </cell>
          <cell r="B1126" t="str">
            <v>IT25320068/</v>
          </cell>
          <cell r="C1126" t="str">
            <v xml:space="preserve">Cabo de cobre rigido, com isolamento termoplastico, compreendendo: preparo, corte e enfiacao em eletrodutos em bitola de 16mm2 com tensao nominal de 450/750V.  Fornecimento e colocacao.</v>
          </cell>
          <cell r="D1126" t="str">
            <v>m</v>
          </cell>
          <cell r="E1126">
            <v>5.17</v>
          </cell>
        </row>
        <row r="1127">
          <cell r="A1127" t="str">
            <v>IT003924</v>
          </cell>
          <cell r="B1127" t="str">
            <v>IT25320074/</v>
          </cell>
          <cell r="C1127" t="str">
            <v xml:space="preserve">Cabo de cobre rigido, com isolamento termoplastico, compreendendo: preparo, corte e enfiacao em eletrodutos, na bitola de 25mm2.  Fornecimento e colocacao.</v>
          </cell>
          <cell r="D1127" t="str">
            <v>m</v>
          </cell>
          <cell r="E1127">
            <v>9.99</v>
          </cell>
        </row>
        <row r="1128">
          <cell r="A1128" t="str">
            <v>IT003925</v>
          </cell>
          <cell r="B1128" t="str">
            <v>IT25320080/</v>
          </cell>
          <cell r="C1128" t="str">
            <v xml:space="preserve">Cabo de cobre rigido, com isolamento termoplastico, compreendendo: preparo, corte e enfiacao em eletrodutos em  bitola de 50mm2 com tensao nominal de 450/750V.  Fornecimento e colocacao.</v>
          </cell>
          <cell r="D1128" t="str">
            <v>m</v>
          </cell>
          <cell r="E1128">
            <v>17.59</v>
          </cell>
        </row>
        <row r="1129">
          <cell r="A1129" t="str">
            <v>IT003926</v>
          </cell>
          <cell r="B1129" t="str">
            <v>IT25320083/</v>
          </cell>
          <cell r="C1129" t="str">
            <v xml:space="preserve">Cabo de cobre rigido, com isolamento termoplastico, compreendendo: preparo, corte e enfiacao em eletrodutos, na  bitola de 70mm2.  Fornecimento e colocacao.</v>
          </cell>
          <cell r="D1129" t="str">
            <v>m</v>
          </cell>
          <cell r="E1129">
            <v>21.81</v>
          </cell>
        </row>
        <row r="1130">
          <cell r="A1130" t="str">
            <v>IT006397</v>
          </cell>
          <cell r="B1130" t="str">
            <v>IT25320503A</v>
          </cell>
          <cell r="C1130" t="str">
            <v xml:space="preserve">Cabo de cobre flexivel, 750V, secao de 3x1mm2, com condutores de cobre nu, coberto com camada isolante de PVC.  Fornecimento e colocacao.</v>
          </cell>
          <cell r="D1130" t="str">
            <v>m</v>
          </cell>
          <cell r="E1130">
            <v>2.29</v>
          </cell>
        </row>
        <row r="1131">
          <cell r="A1131" t="str">
            <v>IT005420</v>
          </cell>
          <cell r="B1131" t="str">
            <v>IT25340053/</v>
          </cell>
          <cell r="C1131" t="str">
            <v xml:space="preserve">Cabo de cobre rigido, com isolamento termoplastico, antichama, compreendendo: preparo, corte e enfiacao em eletrodutos, 600/1000V, na bitola de 1,5mm2.  Fornecimento e colocacao.</v>
          </cell>
          <cell r="D1131" t="str">
            <v>m</v>
          </cell>
          <cell r="E1131">
            <v>1.1299999999999999</v>
          </cell>
        </row>
        <row r="1132">
          <cell r="A1132" t="str">
            <v>IT005421</v>
          </cell>
          <cell r="B1132" t="str">
            <v>IT25340059/</v>
          </cell>
          <cell r="C1132" t="str">
            <v xml:space="preserve">Cabo de cobre rigido, com isolamento termoplastico, antichama, compreendendo: preparo, corte e enfiacao em eletrodutos, 600/1000V, na bitola de 2,5mm2.  Fornecimento e colocacao.</v>
          </cell>
          <cell r="D1132" t="str">
            <v>m</v>
          </cell>
          <cell r="E1132">
            <v>1.47</v>
          </cell>
        </row>
        <row r="1133">
          <cell r="A1133" t="str">
            <v>IT005422</v>
          </cell>
          <cell r="B1133" t="str">
            <v>IT25340068/</v>
          </cell>
          <cell r="C1133" t="str">
            <v xml:space="preserve">Cabo de cobre rigido, com isolamento termoplastico, antichama, compreendendo: preparo, corte e enfiacao em eletrodutos, 600/1000V,  na bitola de 10mm2.  Fornecimento e colocacao.</v>
          </cell>
          <cell r="D1133" t="str">
            <v>m</v>
          </cell>
          <cell r="E1133">
            <v>3.97</v>
          </cell>
        </row>
        <row r="1134">
          <cell r="A1134" t="str">
            <v>IT005423</v>
          </cell>
          <cell r="B1134" t="str">
            <v>IT25340071/</v>
          </cell>
          <cell r="C1134" t="str">
            <v xml:space="preserve">Cabo de cobre rigido, com isolamento termoplastico, antichama, compreendendo: preparo, corte e enfiacao em eletrodutos, 600/1000V, na bitola de 16mm2.  Fornecimento e colocacao.</v>
          </cell>
          <cell r="D1134" t="str">
            <v>m</v>
          </cell>
          <cell r="E1134">
            <v>5.41</v>
          </cell>
        </row>
        <row r="1135">
          <cell r="A1135" t="str">
            <v>IT006517</v>
          </cell>
          <cell r="B1135" t="str">
            <v>IT25340077A</v>
          </cell>
          <cell r="C1135" t="str">
            <v xml:space="preserve">Cabo de cobre rigido, com isolamento termoplastico, antichama, compreendendo: preparo, corte e enfiacao em eletrodutos, 1Kv, na bitola de 35mm2.  Fornecimento e colocacao.</v>
          </cell>
          <cell r="D1135" t="str">
            <v>m</v>
          </cell>
          <cell r="E1135">
            <v>10.89</v>
          </cell>
        </row>
        <row r="1136">
          <cell r="A1136" t="str">
            <v>IT005424</v>
          </cell>
          <cell r="B1136" t="str">
            <v>IT25340080/</v>
          </cell>
          <cell r="C1136" t="str">
            <v xml:space="preserve">Cabo de cobre rigido, com isolamento termoplastico, antichama, compreendendo: preparo, corte e enfiacao em eletrodutos, 600/1000V, na bitola de 50mm2.  Fornecimento e colocacao.</v>
          </cell>
          <cell r="D1136" t="str">
            <v>m</v>
          </cell>
          <cell r="E1136">
            <v>16.7</v>
          </cell>
        </row>
        <row r="1137">
          <cell r="A1137" t="str">
            <v>IT003927</v>
          </cell>
          <cell r="B1137" t="str">
            <v>IT25340086/</v>
          </cell>
          <cell r="C1137" t="str">
            <v xml:space="preserve">Cabo de cobre rigido, com isolamento termoplastico, compreendendo: preparo, corte e enfiacao em eletrodutos em bitola de 95mm2.  Fornecimento e colocacao.</v>
          </cell>
          <cell r="D1137" t="str">
            <v>m</v>
          </cell>
          <cell r="E1137">
            <v>38.46</v>
          </cell>
        </row>
        <row r="1138">
          <cell r="A1138" t="str">
            <v>IT003928</v>
          </cell>
          <cell r="B1138" t="str">
            <v>IT25340089/</v>
          </cell>
          <cell r="C1138" t="str">
            <v xml:space="preserve">Cabo de cobre rigido, com isolamento termoplastico, compreendendo: preparo, corte e enfiacao em eletrodutos em bitola de 120mm2.  Fornecimento e colocacao.</v>
          </cell>
          <cell r="D1138" t="str">
            <v>m</v>
          </cell>
          <cell r="E1138">
            <v>48.35</v>
          </cell>
        </row>
        <row r="1139">
          <cell r="A1139" t="str">
            <v>IT003929</v>
          </cell>
          <cell r="B1139" t="str">
            <v>IT25340092/</v>
          </cell>
          <cell r="C1139" t="str">
            <v xml:space="preserve">Cabo de cobre rigido, com isolamento termoplastico, compreendendo: preparo, corte e enfiacao em eletrodutos em bitola de 150mm2.  Fornecimento e colocacao.</v>
          </cell>
          <cell r="D1139" t="str">
            <v>m</v>
          </cell>
          <cell r="E1139">
            <v>51.52</v>
          </cell>
        </row>
        <row r="1140">
          <cell r="A1140" t="str">
            <v>IT003930</v>
          </cell>
          <cell r="B1140" t="str">
            <v>IT25340095/</v>
          </cell>
          <cell r="C1140" t="str">
            <v xml:space="preserve">Cabo de cobre rigido, com isolamento termoplastico, compreendendo: preparo, corte e enfiacao em eletrodutos em bitola de 185mm2.  Fornecimento e colocacao.</v>
          </cell>
          <cell r="D1140" t="str">
            <v>m</v>
          </cell>
          <cell r="E1140">
            <v>60.12</v>
          </cell>
        </row>
        <row r="1141">
          <cell r="A1141" t="str">
            <v>IT003931</v>
          </cell>
          <cell r="B1141" t="str">
            <v>IT25340098/</v>
          </cell>
          <cell r="C1141" t="str">
            <v xml:space="preserve">Cabo de cobre rigido, com isolamento termoplastico, compreendendo: preparo, corte e enfiacao em eletrodutos em bitola de 240mm2.  Fornecimento e colocacao.</v>
          </cell>
          <cell r="D1141" t="str">
            <v>m</v>
          </cell>
          <cell r="E1141">
            <v>89.9</v>
          </cell>
        </row>
        <row r="1142">
          <cell r="A1142" t="str">
            <v>IT003932</v>
          </cell>
          <cell r="B1142" t="str">
            <v>IT25340101/</v>
          </cell>
          <cell r="C1142" t="str">
            <v xml:space="preserve">Cabo de cobre rigido, com isolamento termoplastico, compreendendo: preparo, corte e enfiacao em eletrodutos em bitola de 300mm2.  Fornecimento e colocacao.</v>
          </cell>
          <cell r="D1142" t="str">
            <v>m</v>
          </cell>
          <cell r="E1142">
            <v>96.21</v>
          </cell>
        </row>
        <row r="1143">
          <cell r="A1143" t="str">
            <v>IT005230</v>
          </cell>
          <cell r="B1143" t="str">
            <v>IT25340265/</v>
          </cell>
          <cell r="C1143" t="str">
            <v xml:space="preserve">Cabo de cobre rigido, secao de 3x25mm2, 0,6/1Kv, antichama, compreendendo preparo, corte e enfiacao em eletrodutos, Sintenax ou similar.  Fornecimento e colocacao.</v>
          </cell>
          <cell r="D1143" t="str">
            <v>m</v>
          </cell>
          <cell r="E1143">
            <v>25.29</v>
          </cell>
        </row>
        <row r="1144">
          <cell r="A1144" t="str">
            <v>IT007589</v>
          </cell>
          <cell r="B1144" t="str">
            <v>IT25340321/</v>
          </cell>
          <cell r="C1144" t="str">
            <v xml:space="preserve">Cabo de cobre rigido, secao de 35mm2, 0,6/1Kv, isolado XLPE.  Fornecimento.</v>
          </cell>
          <cell r="D1144" t="str">
            <v>m</v>
          </cell>
          <cell r="E1144">
            <v>8.5</v>
          </cell>
        </row>
        <row r="1145">
          <cell r="A1145" t="str">
            <v>IT008733</v>
          </cell>
          <cell r="B1145" t="str">
            <v>IT25340357/</v>
          </cell>
          <cell r="C1145" t="str">
            <v xml:space="preserve">Cabo de cobre rigido, 1Kv, com isolamento termoplastico, compreendendo: preparo, corte e enfiacao em eletrodutos em bitola de 4mm2.  Fornecimento e colocacao.</v>
          </cell>
          <cell r="D1145" t="str">
            <v>m</v>
          </cell>
          <cell r="E1145">
            <v>1.99</v>
          </cell>
        </row>
        <row r="1146">
          <cell r="A1146" t="str">
            <v>IT009775</v>
          </cell>
          <cell r="B1146" t="str">
            <v>IT25340358/</v>
          </cell>
          <cell r="C1146" t="str">
            <v xml:space="preserve">Cabo de cobre rigido, 1Kv, PVC/70oC, 4mm2.  Fornecimento e colocacao.</v>
          </cell>
          <cell r="D1146" t="str">
            <v>m</v>
          </cell>
          <cell r="E1146">
            <v>2.2999999999999998</v>
          </cell>
        </row>
        <row r="1147">
          <cell r="A1147" t="str">
            <v>IT009778</v>
          </cell>
          <cell r="B1147" t="str">
            <v>IT25340359/</v>
          </cell>
          <cell r="C1147" t="str">
            <v xml:space="preserve">Cabo de cobre rigido, 1Kv, PVC/70oC, 6mm2.  Fornecimento e colocacao.</v>
          </cell>
          <cell r="D1147" t="str">
            <v>m</v>
          </cell>
          <cell r="E1147">
            <v>3.64</v>
          </cell>
        </row>
        <row r="1148">
          <cell r="A1148" t="str">
            <v>IT008162</v>
          </cell>
          <cell r="B1148" t="str">
            <v>IT25340361/</v>
          </cell>
          <cell r="C1148" t="str">
            <v xml:space="preserve">Cabo de cobre rigido, isolado, antichama, unipolar, 10mm2, 1000V, referencia Sintenax, Pirelli ou similar. Fornecimento e colocacao.</v>
          </cell>
          <cell r="D1148" t="str">
            <v>m</v>
          </cell>
          <cell r="E1148">
            <v>3.93</v>
          </cell>
        </row>
        <row r="1149">
          <cell r="A1149" t="str">
            <v>IT008163</v>
          </cell>
          <cell r="B1149" t="str">
            <v>IT25340364/</v>
          </cell>
          <cell r="C1149" t="str">
            <v xml:space="preserve">Cabo de cobre rigido, isolado, antichama, unipolar, 16mm2, 1000V, referencia Sintenax, Pirelli ou similar. Fornecimento e colocacao.</v>
          </cell>
          <cell r="D1149" t="str">
            <v>m</v>
          </cell>
          <cell r="E1149">
            <v>5.37</v>
          </cell>
        </row>
        <row r="1150">
          <cell r="A1150" t="str">
            <v>IT009769</v>
          </cell>
          <cell r="B1150" t="str">
            <v>IT25340367/</v>
          </cell>
          <cell r="C1150" t="str">
            <v xml:space="preserve">Cabo de cobre rigido, 1Kv, PVC/70oC, 25mm2.  Fornecimento e colocacao.</v>
          </cell>
          <cell r="D1150" t="str">
            <v>m</v>
          </cell>
          <cell r="E1150">
            <v>10.99</v>
          </cell>
        </row>
        <row r="1151">
          <cell r="A1151" t="str">
            <v>IT008165</v>
          </cell>
          <cell r="B1151" t="str">
            <v>IT25340370/</v>
          </cell>
          <cell r="C1151" t="str">
            <v xml:space="preserve">Cabo de cobre rigido, isolado, antichama, unipolar, 50mm2, 1000V, referencia Sintenax, Pirelli ou similar. Fornecimento e colocacao.</v>
          </cell>
          <cell r="D1151" t="str">
            <v>m</v>
          </cell>
          <cell r="E1151">
            <v>16.64</v>
          </cell>
        </row>
        <row r="1152">
          <cell r="A1152" t="str">
            <v>IT008170</v>
          </cell>
          <cell r="B1152" t="str">
            <v>IT25340373/</v>
          </cell>
          <cell r="C1152" t="str">
            <v xml:space="preserve">Cabo de cobre rigido, isolado, antichama, unipolar, 70mm2, 1000V, referencia Sintenax, Pirelli ou similar. Fornecimento e colocacao.</v>
          </cell>
          <cell r="D1152" t="str">
            <v>m</v>
          </cell>
          <cell r="E1152">
            <v>21.81</v>
          </cell>
        </row>
        <row r="1153">
          <cell r="A1153" t="str">
            <v>IT008171</v>
          </cell>
          <cell r="B1153" t="str">
            <v>IT25340376/</v>
          </cell>
          <cell r="C1153" t="str">
            <v xml:space="preserve">Cabo de cobre rigido, isolado, antichama, unipolar, 95mm2, 1000V, referencia Sintenax, Pirelli ou similar. Fornecimento e colocacao.</v>
          </cell>
          <cell r="D1153" t="str">
            <v>m</v>
          </cell>
          <cell r="E1153">
            <v>30.69</v>
          </cell>
        </row>
        <row r="1154">
          <cell r="A1154" t="str">
            <v>IT008172</v>
          </cell>
          <cell r="B1154" t="str">
            <v>IT25340379/</v>
          </cell>
          <cell r="C1154" t="str">
            <v xml:space="preserve">Cabo de cobre rigido, isolado, antichama, unipolar, 120mm2, 1000V, referencia Sintenax, Pirelli ou similar. Fornecimento e colocacao.</v>
          </cell>
          <cell r="D1154" t="str">
            <v>m</v>
          </cell>
          <cell r="E1154">
            <v>39.049999999999997</v>
          </cell>
        </row>
        <row r="1155">
          <cell r="A1155" t="str">
            <v>IT007656</v>
          </cell>
          <cell r="B1155" t="str">
            <v>IT25580450/</v>
          </cell>
          <cell r="C1155" t="str">
            <v xml:space="preserve">Contactor magnetico modelo LC1 D-2510 ou similar, com bobina de 220V.  Fornecimento e colocacao.</v>
          </cell>
          <cell r="D1155" t="str">
            <v>un</v>
          </cell>
          <cell r="E1155">
            <v>101.69</v>
          </cell>
        </row>
        <row r="1156">
          <cell r="A1156" t="str">
            <v>IT007650</v>
          </cell>
          <cell r="B1156" t="str">
            <v>IT25580500/</v>
          </cell>
          <cell r="C1156" t="str">
            <v xml:space="preserve">Contactor magnetico modelo LC1 D-5011 ou similar, com bobina de 220V.  Fornecimento e colocacao.</v>
          </cell>
          <cell r="D1156" t="str">
            <v>un</v>
          </cell>
          <cell r="E1156">
            <v>279</v>
          </cell>
        </row>
        <row r="1157">
          <cell r="A1157" t="str">
            <v>IT007657</v>
          </cell>
          <cell r="B1157" t="str">
            <v>IT25580550/</v>
          </cell>
          <cell r="C1157" t="str">
            <v xml:space="preserve">Contactor magnetico modelo LC1 D-4011 ou similar, com bobina de 220V.  Fornecimento e colocacao.</v>
          </cell>
          <cell r="D1157" t="str">
            <v>un</v>
          </cell>
          <cell r="E1157">
            <v>221.34</v>
          </cell>
        </row>
        <row r="1158">
          <cell r="A1158" t="str">
            <v>IT007651</v>
          </cell>
          <cell r="B1158" t="str">
            <v>IT25580600/</v>
          </cell>
          <cell r="C1158" t="str">
            <v xml:space="preserve">Contactor magnetico modelo CA2 DN40 ou similar, com bobina de 220V.  Fornecimento e colocacao.</v>
          </cell>
          <cell r="D1158" t="str">
            <v>un</v>
          </cell>
          <cell r="E1158">
            <v>79.849999999999994</v>
          </cell>
        </row>
        <row r="1159">
          <cell r="A1159" t="str">
            <v>IT000998</v>
          </cell>
          <cell r="B1159" t="str">
            <v>IT25580650/</v>
          </cell>
          <cell r="C1159" t="str">
            <v xml:space="preserve">Contactor Rafix Siemens, modelo E-111, ou similar.  Fornecimento e colocacao.</v>
          </cell>
          <cell r="D1159" t="str">
            <v>un</v>
          </cell>
          <cell r="E1159">
            <v>24.68</v>
          </cell>
        </row>
        <row r="1160">
          <cell r="A1160" t="str">
            <v>IT006060</v>
          </cell>
          <cell r="B1160" t="str">
            <v>IT25600250/</v>
          </cell>
          <cell r="C1160" t="str">
            <v xml:space="preserve">Conector de parafusos fendido KS-17, Burndy ou similar.  Fornecimento e instalacao.</v>
          </cell>
          <cell r="D1160" t="str">
            <v>un</v>
          </cell>
          <cell r="E1160">
            <v>4.5999999999999996</v>
          </cell>
        </row>
        <row r="1161">
          <cell r="A1161" t="str">
            <v>IT009776</v>
          </cell>
          <cell r="B1161" t="str">
            <v>IT25600356/</v>
          </cell>
          <cell r="C1161" t="str">
            <v xml:space="preserve">Terminal mecanico de cabo de 16mm2.  Fornecimento e colocacao.</v>
          </cell>
          <cell r="D1161" t="str">
            <v>un</v>
          </cell>
          <cell r="E1161">
            <v>1.35</v>
          </cell>
        </row>
        <row r="1162">
          <cell r="A1162" t="str">
            <v>IT009763</v>
          </cell>
          <cell r="B1162" t="str">
            <v>IT25600359/</v>
          </cell>
          <cell r="C1162" t="str">
            <v xml:space="preserve">Terminal mecanico de cabo de 25mm2.  Fornecimento e colocacao.</v>
          </cell>
          <cell r="D1162" t="str">
            <v>un</v>
          </cell>
          <cell r="E1162">
            <v>1.59</v>
          </cell>
        </row>
        <row r="1163">
          <cell r="A1163" t="str">
            <v>IT009764</v>
          </cell>
          <cell r="B1163" t="str">
            <v>IT25600371/</v>
          </cell>
          <cell r="C1163" t="str">
            <v xml:space="preserve">Terminal mecanico de cabo de 150mm2.  Fornecimento e colocacao.</v>
          </cell>
          <cell r="D1163" t="str">
            <v>un</v>
          </cell>
          <cell r="E1163">
            <v>6.19</v>
          </cell>
        </row>
        <row r="1164">
          <cell r="A1164" t="str">
            <v>IT009777</v>
          </cell>
          <cell r="B1164" t="str">
            <v>IT25600387/</v>
          </cell>
          <cell r="C1164" t="str">
            <v xml:space="preserve">Terminal mecanico de cabo de 240mm2.  Fornecimento e colocacao.</v>
          </cell>
          <cell r="D1164" t="str">
            <v>m</v>
          </cell>
          <cell r="E1164">
            <v>9.68</v>
          </cell>
        </row>
        <row r="1165">
          <cell r="A1165" t="str">
            <v>IT001011</v>
          </cell>
          <cell r="B1165" t="str">
            <v>IT25600450/</v>
          </cell>
          <cell r="C1165" t="str">
            <v xml:space="preserve">Terminal mecanico de cabo de 500mm2.  Fornecimento e colocacao.</v>
          </cell>
          <cell r="D1165" t="str">
            <v>un</v>
          </cell>
          <cell r="E1165">
            <v>21.7</v>
          </cell>
        </row>
        <row r="1166">
          <cell r="A1166" t="str">
            <v>IT009081</v>
          </cell>
          <cell r="B1166" t="str">
            <v>IT25620050/</v>
          </cell>
          <cell r="C1166" t="str">
            <v xml:space="preserve">Reator de partida convencional 220V/60Hz,  para lampada PLC 18W.  Fornecimento.</v>
          </cell>
          <cell r="D1166" t="str">
            <v>un</v>
          </cell>
          <cell r="E1166">
            <v>5.13</v>
          </cell>
        </row>
        <row r="1167">
          <cell r="A1167" t="str">
            <v>IT010245</v>
          </cell>
          <cell r="B1167" t="str">
            <v>IT25620053/</v>
          </cell>
          <cell r="C1167" t="str">
            <v xml:space="preserve">Reator simples, partida convencional 220V/60Hz, baixo fator de potencia,  para lampada fluorescente (PL) compacta de 26W.  Fornecimento.</v>
          </cell>
          <cell r="D1167" t="str">
            <v>un</v>
          </cell>
          <cell r="E1167">
            <v>6.56</v>
          </cell>
        </row>
        <row r="1168">
          <cell r="A1168" t="str">
            <v>IT000969</v>
          </cell>
          <cell r="B1168" t="str">
            <v>IT25620062/</v>
          </cell>
          <cell r="C1168" t="str">
            <v xml:space="preserve">Reator de partida convencional, fator de potencia natural, para lampada fluorescente de 1x40W.  Fornecimento e colocacao.</v>
          </cell>
          <cell r="D1168" t="str">
            <v>un</v>
          </cell>
          <cell r="E1168">
            <v>16.71</v>
          </cell>
        </row>
        <row r="1169">
          <cell r="A1169" t="str">
            <v>IT000968</v>
          </cell>
          <cell r="B1169" t="str">
            <v>IT25620100/</v>
          </cell>
          <cell r="C1169" t="str">
            <v xml:space="preserve">Reator para lampadas fluorescentes de 2x20W, partida rapida.  Fornecimento e colocacao.</v>
          </cell>
          <cell r="D1169" t="str">
            <v>un</v>
          </cell>
          <cell r="E1169">
            <v>19.98</v>
          </cell>
        </row>
        <row r="1170">
          <cell r="A1170" t="str">
            <v>IT000971</v>
          </cell>
          <cell r="B1170" t="str">
            <v>IT25620150/</v>
          </cell>
          <cell r="C1170" t="str">
            <v xml:space="preserve">Reator para lampada fluorescente de 1x40W, partida rapida.  Fornecimento e colocacao.</v>
          </cell>
          <cell r="D1170" t="str">
            <v>un</v>
          </cell>
          <cell r="E1170">
            <v>14.21</v>
          </cell>
        </row>
        <row r="1171">
          <cell r="A1171" t="str">
            <v>IT000970</v>
          </cell>
          <cell r="B1171" t="str">
            <v>IT25620153/</v>
          </cell>
          <cell r="C1171" t="str">
            <v xml:space="preserve">Reator para lampadas fluorescentes de 2x40W, partida rapida.  Fornecimento e colocacao.</v>
          </cell>
          <cell r="D1171" t="str">
            <v>un</v>
          </cell>
          <cell r="E1171">
            <v>20.420000000000002</v>
          </cell>
        </row>
        <row r="1172">
          <cell r="A1172" t="str">
            <v>IT017489</v>
          </cell>
          <cell r="B1172" t="str">
            <v>IT25620200A</v>
          </cell>
          <cell r="C1172" t="str">
            <v xml:space="preserve">Reator eletronico para 1 ou 2 lampadas florescentes tubulares de 16w, tensao de entrada de 110V, partida instantanea, fator de potencia minimo 0,98, perdas inferiores a 8% do conjunto, distorcao harmonica inferior a 15%, fator de fluxo luminoso igual ou s</v>
          </cell>
          <cell r="D1172" t="str">
            <v>un</v>
          </cell>
          <cell r="E1172">
            <v>29.72</v>
          </cell>
        </row>
        <row r="1173">
          <cell r="A1173" t="str">
            <v>IT017488</v>
          </cell>
          <cell r="B1173" t="str">
            <v>IT25620250A</v>
          </cell>
          <cell r="C1173" t="str">
            <v xml:space="preserve">Reator eletronico para 1 ou 2 lampadas florescentes tubulares de 32w, tensao de entrada de 110V, partida instantanea, fator de potencia minimo 0,98, perdas inferiores a 8% do conjunto, distorcao harmonica inferior a 15%, fator de fluxo luminoso igual ou s</v>
          </cell>
          <cell r="D1173" t="str">
            <v>un</v>
          </cell>
          <cell r="E1173">
            <v>35.92</v>
          </cell>
        </row>
        <row r="1174">
          <cell r="A1174" t="str">
            <v>IT017487</v>
          </cell>
          <cell r="B1174" t="str">
            <v>IT25620300/</v>
          </cell>
          <cell r="C1174" t="str">
            <v xml:space="preserve">Reator eletronico para 02 lampadas fluorescentes tubulares de 36W, tensao de entrada de 220V, partida instantanea, fator de potencia minimo 0,98, perdas inferiores a 8% do conjunto, distorcao harmonica inferior a 15%, fator de fluxo luminoso igual ou supe</v>
          </cell>
          <cell r="D1174" t="str">
            <v>un</v>
          </cell>
          <cell r="E1174">
            <v>51.96</v>
          </cell>
        </row>
        <row r="1175">
          <cell r="A1175" t="str">
            <v>IT017494</v>
          </cell>
          <cell r="B1175" t="str">
            <v>IT25620350/</v>
          </cell>
          <cell r="C1175" t="str">
            <v xml:space="preserve">Reator para lampada a vapor metalico de 150W, tensao 220V, fator de potencia minimo 0,88, com ignitor e capacitor incorporados, perda maxima igual a 10% do conjunto, vida util minima de 20.000h,  Osram RQI 150 Ig 400 ou similar.  Fornecimento e colocacao.</v>
          </cell>
          <cell r="D1175" t="str">
            <v>un</v>
          </cell>
          <cell r="E1175">
            <v>65.709999999999994</v>
          </cell>
        </row>
        <row r="1176">
          <cell r="A1176" t="str">
            <v>IT009334</v>
          </cell>
          <cell r="B1176" t="str">
            <v>IT25620400/</v>
          </cell>
          <cell r="C1176" t="str">
            <v xml:space="preserve">Reator fabricado com chapa de aco protegida por uma camada anticorrosiva e acabamento em esmalte, tendo ignitor incorporado para funcionar em 60Hz e 220V em rede, para acendimento de lampada multi vapor metalico de 70W.  Fornecimento e instalacao.</v>
          </cell>
          <cell r="D1176" t="str">
            <v>un</v>
          </cell>
          <cell r="E1176">
            <v>50.54</v>
          </cell>
        </row>
        <row r="1177">
          <cell r="A1177" t="str">
            <v>IT000979</v>
          </cell>
          <cell r="B1177" t="str">
            <v>IT25640050/</v>
          </cell>
          <cell r="C1177" t="str">
            <v xml:space="preserve">Rele termico Siemens ou similar, modelo 30U5000, de 2,5A a 4A.  Fornecimento e colocacao.</v>
          </cell>
          <cell r="D1177" t="str">
            <v>un</v>
          </cell>
          <cell r="E1177">
            <v>73.62</v>
          </cell>
        </row>
        <row r="1178">
          <cell r="A1178" t="str">
            <v>IT000983</v>
          </cell>
          <cell r="B1178" t="str">
            <v>IT25640059/</v>
          </cell>
          <cell r="C1178" t="str">
            <v xml:space="preserve">Rele bimetalico Siemens ou similar, modelo 3UA54, de 25A a 36A.  Fornecimento e colocacao.</v>
          </cell>
          <cell r="D1178" t="str">
            <v>un</v>
          </cell>
          <cell r="E1178">
            <v>117.66</v>
          </cell>
        </row>
        <row r="1179">
          <cell r="A1179" t="str">
            <v>IT000989</v>
          </cell>
          <cell r="B1179" t="str">
            <v>IT25640068/</v>
          </cell>
          <cell r="C1179" t="str">
            <v xml:space="preserve">Rele bimetalico Siemens ou similar, modelo 3UA62, de 90A a 120A.  Fornecimento e colocacao.</v>
          </cell>
          <cell r="D1179" t="str">
            <v>un</v>
          </cell>
          <cell r="E1179">
            <v>325.29000000000002</v>
          </cell>
        </row>
        <row r="1180">
          <cell r="A1180" t="str">
            <v>IT007653</v>
          </cell>
          <cell r="B1180" t="str">
            <v>IT25640100/</v>
          </cell>
          <cell r="C1180" t="str">
            <v xml:space="preserve">Rele termico modelo LR1 D12316 - 4 a 6A ou similar.  Fornecimento e colocacao.</v>
          </cell>
          <cell r="D1180" t="str">
            <v>un</v>
          </cell>
          <cell r="E1180">
            <v>67.89</v>
          </cell>
        </row>
        <row r="1181">
          <cell r="A1181" t="str">
            <v>IT007654</v>
          </cell>
          <cell r="B1181" t="str">
            <v>IT25640103/</v>
          </cell>
          <cell r="C1181" t="str">
            <v xml:space="preserve">Rele termico modelo 3UA 50 - 4 a 6A ou similar.  Fornecimento e colocacao.</v>
          </cell>
          <cell r="D1181" t="str">
            <v>un</v>
          </cell>
          <cell r="E1181">
            <v>99.08</v>
          </cell>
        </row>
        <row r="1182">
          <cell r="A1182" t="str">
            <v>IT000981</v>
          </cell>
          <cell r="B1182" t="str">
            <v>IT25640106/</v>
          </cell>
          <cell r="C1182" t="str">
            <v xml:space="preserve">Rele termico de 10A a 15A.  Fornecimento e colocacao.</v>
          </cell>
          <cell r="D1182" t="str">
            <v>un</v>
          </cell>
          <cell r="E1182">
            <v>95.92</v>
          </cell>
        </row>
        <row r="1183">
          <cell r="A1183" t="str">
            <v>IT000982</v>
          </cell>
          <cell r="B1183" t="str">
            <v>IT25640109/</v>
          </cell>
          <cell r="C1183" t="str">
            <v xml:space="preserve">Rele termico de 16A a 25A.  Fornecimento e colocacao.</v>
          </cell>
          <cell r="D1183" t="str">
            <v>un</v>
          </cell>
          <cell r="E1183">
            <v>89.92</v>
          </cell>
        </row>
        <row r="1184">
          <cell r="A1184" t="str">
            <v>IT007655</v>
          </cell>
          <cell r="B1184" t="str">
            <v>IT25640118/</v>
          </cell>
          <cell r="C1184" t="str">
            <v xml:space="preserve">Rele termico modelo LR1 06 3357 - 38 a 50A ou similar.  Fornecimento e colocacao.</v>
          </cell>
          <cell r="D1184" t="str">
            <v>un</v>
          </cell>
          <cell r="E1184">
            <v>171.95</v>
          </cell>
        </row>
        <row r="1185">
          <cell r="A1185" t="str">
            <v>IT000988</v>
          </cell>
          <cell r="B1185" t="str">
            <v>IT25640150/</v>
          </cell>
          <cell r="C1185" t="str">
            <v xml:space="preserve">Rele de falta de fase, 220V/60Hz.  Fornecimento e colocacao.</v>
          </cell>
          <cell r="D1185" t="str">
            <v>un</v>
          </cell>
          <cell r="E1185">
            <v>119.93</v>
          </cell>
        </row>
        <row r="1186">
          <cell r="A1186" t="str">
            <v>IT000986</v>
          </cell>
          <cell r="B1186" t="str">
            <v>IT25640200/</v>
          </cell>
          <cell r="C1186" t="str">
            <v xml:space="preserve">Rele de tempo Siemens ou similar, modelo 7PU60.  Fornecimento e colocacao.</v>
          </cell>
          <cell r="D1186" t="str">
            <v>un</v>
          </cell>
          <cell r="E1186">
            <v>57.15</v>
          </cell>
        </row>
        <row r="1187">
          <cell r="A1187" t="str">
            <v>IT005881</v>
          </cell>
          <cell r="B1187" t="str">
            <v>IT25660050/</v>
          </cell>
          <cell r="C1187" t="str">
            <v xml:space="preserve">Fornecimento e colocacao de armacao secundaria ou Rex, para 3 linhas, completa.</v>
          </cell>
          <cell r="D1187" t="str">
            <v>un</v>
          </cell>
          <cell r="E1187">
            <v>46.53</v>
          </cell>
        </row>
        <row r="1188">
          <cell r="A1188" t="str">
            <v>IT010219</v>
          </cell>
          <cell r="B1188" t="str">
            <v>IT25660150A</v>
          </cell>
          <cell r="C1188" t="str">
            <v xml:space="preserve">Cabine especial de energia, padrao LIGHT, com montagem e instalacao de equipamentos e dispositivos eletricos de comando de manobra e aterramento, incluindo circuitos, quadro para instalacao de medidor tipo M-3, caixa para transformador de corrente TR-5 e </v>
          </cell>
          <cell r="D1188" t="str">
            <v>un</v>
          </cell>
          <cell r="E1188">
            <v>7763.49</v>
          </cell>
        </row>
        <row r="1189">
          <cell r="A1189" t="str">
            <v>IT006570</v>
          </cell>
          <cell r="B1189" t="str">
            <v>IT25660153/</v>
          </cell>
          <cell r="C1189" t="str">
            <v xml:space="preserve">Cubiculo de medicao, padrao LIGHT, para alta tensao.  Fornecimento e colocacao.</v>
          </cell>
          <cell r="D1189" t="str">
            <v>un</v>
          </cell>
          <cell r="E1189">
            <v>1762.94</v>
          </cell>
        </row>
        <row r="1190">
          <cell r="A1190" t="str">
            <v>IT008580</v>
          </cell>
          <cell r="B1190" t="str">
            <v>IT25660162/</v>
          </cell>
          <cell r="C1190" t="str">
            <v xml:space="preserve">Cubiculo tipo Metal-Clad, 17,5Kva, 2500A, referencia versao 1 ABB-SACE.  Fornecimento e colocacao.</v>
          </cell>
          <cell r="D1190" t="str">
            <v>un</v>
          </cell>
          <cell r="E1190">
            <v>76126.740000000005</v>
          </cell>
        </row>
        <row r="1191">
          <cell r="A1191" t="str">
            <v>IT017649</v>
          </cell>
          <cell r="B1191" t="str">
            <v>IT25660200/</v>
          </cell>
          <cell r="C1191" t="str">
            <v xml:space="preserve">Entrada de servico (PC) para casa populares, padrao LIGHT, para medicao monofasica ate 4,4Kva, ligacao aerea, constando de quadro para instalacao de medidor tipo A-2, com disjuntor 1x40A, haste de aterramento e demais materiais necessarios.</v>
          </cell>
          <cell r="D1191" t="str">
            <v>un</v>
          </cell>
          <cell r="E1191">
            <v>153.33000000000001</v>
          </cell>
        </row>
        <row r="1192">
          <cell r="A1192" t="str">
            <v>IT017658</v>
          </cell>
          <cell r="B1192" t="str">
            <v>IT25660250/</v>
          </cell>
          <cell r="C1192" t="str">
            <v xml:space="preserve">Entrada de servico (PC), padrao LIGHT, para medicao trifasica entre 23,2 e 33Kva, ligacao aerea, constando de quadro para instalacao de medidor tipo A-2, com disjuntor 3x100A, haste de aterramento e demais materiais necessarios.</v>
          </cell>
          <cell r="D1192" t="str">
            <v>un</v>
          </cell>
          <cell r="E1192">
            <v>893.65</v>
          </cell>
        </row>
        <row r="1193">
          <cell r="A1193" t="str">
            <v>IT006218</v>
          </cell>
          <cell r="B1193" t="str">
            <v>IT25660300A</v>
          </cell>
          <cell r="C1193" t="str">
            <v xml:space="preserve">Entrada de servico (PC), padrao LIGHT, para medicao trifasica entre 82,5 e 98,8Kva, quadro para instalacao de medidor tipo M-3, com disjuntor 3x250A, caixa para transformadores de corrente tipo TR-5 e caixa terminal T-5, com base fusivel de 600A, fusiveis</v>
          </cell>
          <cell r="D1193" t="str">
            <v>un</v>
          </cell>
          <cell r="E1193">
            <v>4667.18</v>
          </cell>
        </row>
        <row r="1194">
          <cell r="A1194" t="str">
            <v>IT016003</v>
          </cell>
          <cell r="B1194" t="str">
            <v>IT25660350/</v>
          </cell>
          <cell r="C1194" t="str">
            <v xml:space="preserve">Quadro de madeira nas dimensoes (32x40)cm, furacao de 1", tipo A-2, para instalacao de medidor de energia.</v>
          </cell>
          <cell r="D1194" t="str">
            <v>un</v>
          </cell>
          <cell r="E1194">
            <v>9.2100000000000009</v>
          </cell>
        </row>
        <row r="1195">
          <cell r="A1195" t="str">
            <v>IT010218</v>
          </cell>
          <cell r="B1195" t="str">
            <v>IT25660500A</v>
          </cell>
          <cell r="C1195" t="str">
            <v xml:space="preserve">Subestacao simplificada, padrao Light, com transformador trifasico de 225Kva, 13,8V/220-127V, 2 postes de concreto armado com secao circular com 11m e carga nominal de 600Kg, inclusive todos os materiais necessarios, exclusive cabine de medicao.  Fornecim</v>
          </cell>
          <cell r="D1195" t="str">
            <v>un</v>
          </cell>
          <cell r="E1195">
            <v>13732.99</v>
          </cell>
        </row>
        <row r="1196">
          <cell r="A1196" t="str">
            <v>IT006471</v>
          </cell>
          <cell r="B1196" t="str">
            <v>IT25680050/</v>
          </cell>
          <cell r="C1196" t="str">
            <v xml:space="preserve">Seccionador tripolar, acionamento simultaneo, comando por punho, 15Kv-400A.  Fornecimento e colocacao.</v>
          </cell>
          <cell r="D1196" t="str">
            <v>un</v>
          </cell>
          <cell r="E1196">
            <v>379.63</v>
          </cell>
        </row>
        <row r="1197">
          <cell r="A1197" t="str">
            <v>IT006472</v>
          </cell>
          <cell r="B1197" t="str">
            <v>IT25680100/</v>
          </cell>
          <cell r="C1197" t="str">
            <v xml:space="preserve">Seccionador tripolar, com fusiveis, acionamento simultaneo, comando por punho, 15Kv-400A.  Fornecimento e colocacao.</v>
          </cell>
          <cell r="D1197" t="str">
            <v>un</v>
          </cell>
          <cell r="E1197">
            <v>633.05999999999995</v>
          </cell>
        </row>
        <row r="1198">
          <cell r="A1198" t="str">
            <v>IT006473</v>
          </cell>
          <cell r="B1198" t="str">
            <v>IT25680150/</v>
          </cell>
          <cell r="C1198" t="str">
            <v xml:space="preserve">Seccionador tripolar, com fusiveis, acionamento simultaneo, comando por vara de manobra, 15Kv-400A.  Fornecimento e colocacao.</v>
          </cell>
          <cell r="D1198" t="str">
            <v>un</v>
          </cell>
          <cell r="E1198">
            <v>1059.3499999999999</v>
          </cell>
        </row>
        <row r="1199">
          <cell r="A1199" t="str">
            <v>IT006474</v>
          </cell>
          <cell r="B1199" t="str">
            <v>IT25680200/</v>
          </cell>
          <cell r="C1199" t="str">
            <v xml:space="preserve">Seccionador tripolar, acionamento simultaneo, comando por vara de manobra, 15Kv-400A.  Fornecimento e colocacao.</v>
          </cell>
          <cell r="D1199" t="str">
            <v>un</v>
          </cell>
          <cell r="E1199">
            <v>379.63</v>
          </cell>
        </row>
        <row r="1200">
          <cell r="A1200" t="str">
            <v>IT008159</v>
          </cell>
          <cell r="B1200" t="str">
            <v>IT25680250/</v>
          </cell>
          <cell r="C1200" t="str">
            <v xml:space="preserve">Chave seccionada, tripolar, abertura sem carga, comando manual em grupo, instalacao abrigada, com chave de bloqueio mecanico tipo kirk, 400A/17,5Kv, referencia NTL2-17,5, ABB-SACE ou similar.  Fornecimento e colocacao.</v>
          </cell>
          <cell r="D1200" t="str">
            <v>un</v>
          </cell>
          <cell r="E1200">
            <v>1866.07</v>
          </cell>
        </row>
        <row r="1201">
          <cell r="A1201" t="str">
            <v>IT008158</v>
          </cell>
          <cell r="B1201" t="str">
            <v>IT25680300/</v>
          </cell>
          <cell r="C1201" t="str">
            <v xml:space="preserve">Chave seccionada, tripolar, abertura com carga, comando manual em grupo, instalacao abrigada, com chave de bloqueio mecanico tipo kirk, 400A/17,5Kv e porta fusiveis HH, referencia NAL-17,5, ABB-SACE ou similar.  Fornecimento e colocacao.</v>
          </cell>
          <cell r="D1201" t="str">
            <v>un</v>
          </cell>
          <cell r="E1201">
            <v>5172.07</v>
          </cell>
        </row>
        <row r="1202">
          <cell r="A1202" t="str">
            <v>IT009680</v>
          </cell>
          <cell r="B1202" t="str">
            <v>IT25700050/</v>
          </cell>
          <cell r="C1202" t="str">
            <v xml:space="preserve">Fonte de Emergencia, No Break, trifasico, potencia de 50Kva, on-line, tensao de entrada e saida de 220V, banco de baterias seladas em gabinete para autonomia a plena carga de 22 minutos, modelo serie 300, Liebert ou similar.  Fornecimento.</v>
          </cell>
          <cell r="D1202" t="str">
            <v>un</v>
          </cell>
          <cell r="E1202">
            <v>72263</v>
          </cell>
        </row>
        <row r="1203">
          <cell r="A1203" t="str">
            <v>IT005639</v>
          </cell>
          <cell r="B1203" t="str">
            <v>IT25700100/</v>
          </cell>
          <cell r="C1203" t="str">
            <v xml:space="preserve">Haste para aterramento, de cobre, de 5/8", com 3m de comprimento.  Fornecimento e colocacao.</v>
          </cell>
          <cell r="D1203" t="str">
            <v>un</v>
          </cell>
          <cell r="E1203">
            <v>65.75</v>
          </cell>
        </row>
        <row r="1204">
          <cell r="A1204" t="str">
            <v>IT008152</v>
          </cell>
          <cell r="B1204" t="str">
            <v>IT25700103/</v>
          </cell>
          <cell r="C1204" t="str">
            <v xml:space="preserve">Haste para aterramento, tipo Copperweld, de 5/8" (16mm), com 2,40m de comprimento, referencia PK-065, Paraklin ou similar.  Fornecimento e colocacao.</v>
          </cell>
          <cell r="D1204" t="str">
            <v>un</v>
          </cell>
          <cell r="E1204">
            <v>56.41</v>
          </cell>
        </row>
        <row r="1205">
          <cell r="A1205" t="str">
            <v>IT006476</v>
          </cell>
          <cell r="B1205" t="str">
            <v>IT25700150A</v>
          </cell>
          <cell r="C1205" t="str">
            <v xml:space="preserve">Para-raio, tipo valvula, para 15Kv/5KA.  Fornecimento e colocacao.</v>
          </cell>
          <cell r="D1205" t="str">
            <v>un</v>
          </cell>
          <cell r="E1205">
            <v>155.91999999999999</v>
          </cell>
        </row>
        <row r="1206">
          <cell r="A1206" t="str">
            <v>IT006763</v>
          </cell>
          <cell r="B1206" t="str">
            <v>IT25700350A</v>
          </cell>
          <cell r="C1206" t="str">
            <v xml:space="preserve">Sistema de aterramento especifico para sala radiologica, com 3 hastes em cobre com diametro de 7/8", equidistantes de 1500mm umas das outras, inclusive caixa de inspecao, gel, conectores e cabos de transmissao de 70mm, em distancia de 10 a 20m.</v>
          </cell>
          <cell r="D1206" t="str">
            <v>un</v>
          </cell>
          <cell r="E1206">
            <v>1300.3</v>
          </cell>
        </row>
        <row r="1207">
          <cell r="A1207" t="str">
            <v>IT009765</v>
          </cell>
          <cell r="B1207" t="str">
            <v>IT25720050/</v>
          </cell>
          <cell r="C1207" t="str">
            <v xml:space="preserve">Transformador de corrente, classe 15Kv, para sistema de protecao, relacao 100/5A.   Fornecimento e instalacao.</v>
          </cell>
          <cell r="D1207" t="str">
            <v>un</v>
          </cell>
          <cell r="E1207">
            <v>784.76</v>
          </cell>
        </row>
        <row r="1208">
          <cell r="A1208" t="str">
            <v>IT009762</v>
          </cell>
          <cell r="B1208" t="str">
            <v>IT25720100A</v>
          </cell>
          <cell r="C1208" t="str">
            <v xml:space="preserve">Transformador de potencia a seco, classe 15Kv, tensao primaria de 13,8Kv, tensao secundaria de 220/127V, potencia de 500Kva, acessorios: NBR 5356 da ABNT.  Fornecimento e instalacao, inclusive transporte ate a obra.</v>
          </cell>
          <cell r="D1208" t="str">
            <v>un</v>
          </cell>
          <cell r="E1208">
            <v>11927.66</v>
          </cell>
        </row>
        <row r="1209">
          <cell r="A1209" t="str">
            <v>IT010280</v>
          </cell>
          <cell r="B1209" t="str">
            <v>IT25720150/</v>
          </cell>
          <cell r="C1209" t="str">
            <v xml:space="preserve">Transformador de distribuicao trifasico, de 30Kva, tensao primaria de 13,2Kv, tensao secundaria de 127/220V.  Fornecimento e colocacao.</v>
          </cell>
          <cell r="D1209" t="str">
            <v>un</v>
          </cell>
          <cell r="E1209">
            <v>2745.76</v>
          </cell>
        </row>
        <row r="1210">
          <cell r="A1210" t="str">
            <v>IT007092</v>
          </cell>
          <cell r="B1210" t="str">
            <v>IT25720500/</v>
          </cell>
          <cell r="C1210" t="str">
            <v xml:space="preserve">Transformador de distribuicao trifasico, de 112,5Kva, 60Hz.  Fornecimento e colocacao.</v>
          </cell>
          <cell r="D1210" t="str">
            <v>un</v>
          </cell>
          <cell r="E1210" t="e">
            <v>#N/A</v>
          </cell>
        </row>
        <row r="1211">
          <cell r="A1211" t="str">
            <v>IT001047</v>
          </cell>
          <cell r="B1211" t="str">
            <v>IT25740059/</v>
          </cell>
          <cell r="C1211" t="str">
            <v xml:space="preserve">Bracadeira para fixacao de eletroduto de ferro galvanizado, diametro de 25mm (1").  Fornecimento e colocacao.</v>
          </cell>
          <cell r="D1211" t="str">
            <v>un</v>
          </cell>
          <cell r="E1211">
            <v>3.03</v>
          </cell>
        </row>
        <row r="1212">
          <cell r="A1212" t="str">
            <v>IT003955</v>
          </cell>
          <cell r="B1212" t="str">
            <v>IT25740062/</v>
          </cell>
          <cell r="C1212" t="str">
            <v xml:space="preserve">Bracadeira tipo copo para fixacao de eletroduto de ferro galvanizado com diametro de 1 1/2".  Fornecimento e colocacao.</v>
          </cell>
          <cell r="D1212" t="str">
            <v>un</v>
          </cell>
          <cell r="E1212">
            <v>2.1800000000000002</v>
          </cell>
        </row>
        <row r="1213">
          <cell r="A1213" t="str">
            <v>IT001046</v>
          </cell>
          <cell r="B1213" t="str">
            <v>IT25740065/</v>
          </cell>
          <cell r="C1213" t="str">
            <v xml:space="preserve">Bracadeira para fixacao de eletroduto de ferro galvanizado, diametro de 50mm (2").  Fornecimento e colocacao.</v>
          </cell>
          <cell r="D1213" t="str">
            <v>un</v>
          </cell>
          <cell r="E1213">
            <v>3.19</v>
          </cell>
        </row>
        <row r="1214">
          <cell r="A1214" t="str">
            <v>IT001045</v>
          </cell>
          <cell r="B1214" t="str">
            <v>IT25740071/</v>
          </cell>
          <cell r="C1214" t="str">
            <v xml:space="preserve">Bracadeira para fixacao de eletroduto de ferro galvanizado, diametro de 75mm (3").  Fornecimento e colocacao.</v>
          </cell>
          <cell r="D1214" t="str">
            <v>un</v>
          </cell>
          <cell r="E1214">
            <v>3.35</v>
          </cell>
        </row>
        <row r="1215">
          <cell r="A1215" t="str">
            <v>IT000992</v>
          </cell>
          <cell r="B1215" t="str">
            <v>IT25990050/</v>
          </cell>
          <cell r="C1215" t="str">
            <v xml:space="preserve">Amperimetro (96x96)mm com escala de 0A a 500A.  Fornecimento e colocacao.</v>
          </cell>
          <cell r="D1215" t="str">
            <v>un</v>
          </cell>
          <cell r="E1215">
            <v>84.57</v>
          </cell>
        </row>
        <row r="1216">
          <cell r="A1216" t="str">
            <v>MT006935</v>
          </cell>
          <cell r="B1216" t="str">
            <v>MT05400050/</v>
          </cell>
          <cell r="C1216" t="str">
            <v xml:space="preserve">Cerca protetora de borda de vala, construida com montantes de 3"x3" de Pinho de 3a, com 1,50m de comprimento, ficando 0,50m enterrado, com intervalo de 2m e 2 tabuas de Pinho ou similar de 1"x12" e 1"x9", horizontais, com 0,40m de separacao, com reaprovei</v>
          </cell>
          <cell r="D1216" t="str">
            <v>m</v>
          </cell>
          <cell r="E1216">
            <v>4.9800000000000004</v>
          </cell>
        </row>
        <row r="1217">
          <cell r="A1217" t="str">
            <v>MT009610</v>
          </cell>
          <cell r="B1217" t="str">
            <v>MT05400100/</v>
          </cell>
          <cell r="C1217" t="str">
            <v xml:space="preserve">Cerca protetora de borda de vala, construida com montantes de 3"x3" de Pinho de 3a, com 1,50m de comprimento, ficando 0,50m enterrado, com intervalo de 5m e 3 linhas de fita plastica zebrada, horizontais, com 0,30m de separacao, com reaproveitamento da ma</v>
          </cell>
          <cell r="D1217" t="str">
            <v>m</v>
          </cell>
          <cell r="E1217">
            <v>1.63</v>
          </cell>
        </row>
        <row r="1218">
          <cell r="A1218" t="str">
            <v>MT009871</v>
          </cell>
          <cell r="B1218" t="str">
            <v>MT05400150/</v>
          </cell>
          <cell r="C1218" t="str">
            <v xml:space="preserve">Cerca protetora de borda de vala, construida com montantes de 3"x3" de Pinho de 3a, com 1,50m de comprimento, ficando 0,50m enterrado, com intervalo de 6m e 1 linha de fita plastica zebrada, horizontal, com aproveitamento de 3 vezes da madeira.</v>
          </cell>
          <cell r="D1218" t="str">
            <v>m</v>
          </cell>
          <cell r="E1218">
            <v>1.1100000000000001</v>
          </cell>
        </row>
        <row r="1219">
          <cell r="A1219" t="str">
            <v>MT006934</v>
          </cell>
          <cell r="B1219" t="str">
            <v>MT05400200/</v>
          </cell>
          <cell r="C1219" t="str">
            <v xml:space="preserve">Retirada e recolocacao de cerca protetora de borda de vala, construida com montantes de 3"x3" de Pinho de 3a, com 1,50m de comprimento, com intervalo de 2m e 2 tabuas de 1"x12" e 1"x9", horizontais, com 0,40m de separacao, exceto materiais.</v>
          </cell>
          <cell r="D1219" t="str">
            <v>m</v>
          </cell>
          <cell r="E1219">
            <v>3.74</v>
          </cell>
        </row>
        <row r="1220">
          <cell r="A1220" t="str">
            <v>MT009872</v>
          </cell>
          <cell r="B1220" t="str">
            <v>MT05400250/</v>
          </cell>
          <cell r="C1220" t="str">
            <v xml:space="preserve">Retirada e recolocacao de cerca protetora de vala, construida com montantes de 3"x3" de Pinho de 3a, com 1,50m de comprimento, com intervalo de 6m e 1 linha de fita plastica zebrada, horizontal, exceto materiais.</v>
          </cell>
          <cell r="D1220" t="str">
            <v>m</v>
          </cell>
          <cell r="E1220">
            <v>1.36</v>
          </cell>
        </row>
        <row r="1221">
          <cell r="A1221" t="str">
            <v>MT004767</v>
          </cell>
          <cell r="B1221" t="str">
            <v>MT05450050/</v>
          </cell>
          <cell r="C1221" t="str">
            <v xml:space="preserve">Desmonte a fogo de bloco de material de 3a categoria (rocha viva), com volume de 1m3 a 50m3, sendo a ar comprimido tanto a perfuracao como a reducao a pedra-de-mao, e a explosao pelo sistema de iniciacao nao eletrico.</v>
          </cell>
          <cell r="D1221" t="str">
            <v>m3</v>
          </cell>
          <cell r="E1221">
            <v>68.64</v>
          </cell>
        </row>
        <row r="1222">
          <cell r="A1222" t="str">
            <v>MT004835</v>
          </cell>
          <cell r="B1222" t="str">
            <v>MT05450100/</v>
          </cell>
          <cell r="C1222" t="str">
            <v xml:space="preserve">Desmonte a fogo de bloco de material de 2a categoria (moledo ou rocha em decomposicao), com volume de 1m3 a 50m3, sendo a ar comprimido tanto a perfuracao como a reducao a pedra-de-mao, e a explosao pelo sistema de iniciacao nao eletrico, e a reducao a ro</v>
          </cell>
          <cell r="D1222" t="str">
            <v>m3</v>
          </cell>
          <cell r="E1222">
            <v>69.489999999999995</v>
          </cell>
        </row>
        <row r="1223">
          <cell r="A1223" t="str">
            <v>MT017908</v>
          </cell>
          <cell r="B1223" t="str">
            <v>MT05450150/</v>
          </cell>
          <cell r="C1223" t="str">
            <v xml:space="preserve">Escavacao de rocha ou material de 3a categoria, com utilizacao de fogo cuidadoso (Smootuing blasting), a ceu aberto, em area urbana.</v>
          </cell>
          <cell r="D1223" t="str">
            <v>m3</v>
          </cell>
          <cell r="E1223">
            <v>55.89</v>
          </cell>
        </row>
        <row r="1224">
          <cell r="A1224" t="str">
            <v>MT000096</v>
          </cell>
          <cell r="B1224" t="str">
            <v>MT10050050/</v>
          </cell>
          <cell r="C1224" t="str">
            <v xml:space="preserve">Escavacao mecanica, em material de 1a categoria (areia, argila ou picarra),  utilizando Retro-Escavadeira.</v>
          </cell>
          <cell r="D1224" t="str">
            <v>m3</v>
          </cell>
          <cell r="E1224">
            <v>2.71</v>
          </cell>
        </row>
        <row r="1225">
          <cell r="A1225" t="str">
            <v>MT000100</v>
          </cell>
          <cell r="B1225" t="str">
            <v>MT10100050/</v>
          </cell>
          <cell r="C1225" t="str">
            <v xml:space="preserve">Escavacao mecanica, em material de 1a categoria (areia, argila ou picarra), utilizando Escavadeira Hidraulica de 0,78m3.</v>
          </cell>
          <cell r="D1225" t="str">
            <v>m3</v>
          </cell>
          <cell r="E1225">
            <v>0.95</v>
          </cell>
        </row>
        <row r="1226">
          <cell r="A1226" t="str">
            <v>MT000109</v>
          </cell>
          <cell r="B1226" t="str">
            <v>MT10150050/</v>
          </cell>
          <cell r="C1226" t="str">
            <v xml:space="preserve">Escavacao mecanica com trator tipo D-6R, em material de 1a categoria, com transporte a 20m.</v>
          </cell>
          <cell r="D1226" t="str">
            <v>m3</v>
          </cell>
          <cell r="E1226">
            <v>0.28999999999999998</v>
          </cell>
        </row>
        <row r="1227">
          <cell r="A1227" t="str">
            <v>MT004813</v>
          </cell>
          <cell r="B1227" t="str">
            <v>MT10200050/</v>
          </cell>
          <cell r="C1227" t="str">
            <v xml:space="preserve">Dragagem com draga flutuante de succao e recalque, utilizando tubulacao de 12", extensao de 600m, producao de 60m3/h.</v>
          </cell>
          <cell r="D1227" t="str">
            <v>m3</v>
          </cell>
          <cell r="E1227">
            <v>4.74</v>
          </cell>
        </row>
        <row r="1228">
          <cell r="A1228" t="str">
            <v>MT017024</v>
          </cell>
          <cell r="B1228" t="str">
            <v>MT10200100/</v>
          </cell>
          <cell r="C1228" t="str">
            <v xml:space="preserve">Dragagem de leito de rio ou canal, em material mole, utilizando escavadeira sobre esteiras, versao Drag-Line, com capacidade de 0,78m3.</v>
          </cell>
          <cell r="D1228" t="str">
            <v>m3</v>
          </cell>
          <cell r="E1228">
            <v>1.42</v>
          </cell>
        </row>
        <row r="1229">
          <cell r="A1229" t="str">
            <v>MT017025</v>
          </cell>
          <cell r="B1229" t="str">
            <v>MT10200150/</v>
          </cell>
          <cell r="C1229" t="str">
            <v xml:space="preserve">Dragagem de leito de rio ou canal, em material mole, utilizando escavadeira sobre esteiras, versao Clam-Shell, com capacidade de 0,78m3.</v>
          </cell>
          <cell r="D1229" t="str">
            <v>m3</v>
          </cell>
          <cell r="E1229">
            <v>1.88</v>
          </cell>
        </row>
        <row r="1230">
          <cell r="A1230" t="str">
            <v>MT000121</v>
          </cell>
          <cell r="B1230" t="str">
            <v>MT10250050/</v>
          </cell>
          <cell r="C1230" t="str">
            <v xml:space="preserve">Desmonte de bloco de material de 2a categoria, sem utilizacao de explosivos, com rompedor a ar comprimido.</v>
          </cell>
          <cell r="D1230" t="str">
            <v>m3</v>
          </cell>
          <cell r="E1230">
            <v>127.47</v>
          </cell>
        </row>
        <row r="1231">
          <cell r="A1231" t="str">
            <v>MT000119</v>
          </cell>
          <cell r="B1231" t="str">
            <v>MT10250100/</v>
          </cell>
          <cell r="C1231" t="str">
            <v xml:space="preserve">Desmonte de bloco de material de 3a categoria (rocha viva), com equipamento de ar comprimido, sem a utilizacao de explosivos, com volume ate 1m3, inclusive reducao a pedra-de-mao com o mesmo equipamento.</v>
          </cell>
          <cell r="D1231" t="str">
            <v>m3</v>
          </cell>
          <cell r="E1231">
            <v>59.51</v>
          </cell>
        </row>
        <row r="1232">
          <cell r="A1232" t="str">
            <v>MT000114</v>
          </cell>
          <cell r="B1232" t="str">
            <v>MT10250150/</v>
          </cell>
          <cell r="C1232" t="str">
            <v xml:space="preserve">Escavacao em material de 2a categoria (moledo ou rocha muito decomposta), com equipamento de ar comprimido, sem utilizacao de explosivos, em taludes ou valas com largura minima de 3m ate 1,50m profundidade, exclusive escoramento e limpeza.</v>
          </cell>
          <cell r="D1232" t="str">
            <v>m3</v>
          </cell>
          <cell r="E1232">
            <v>51.41</v>
          </cell>
        </row>
        <row r="1233">
          <cell r="A1233" t="str">
            <v>MT000116</v>
          </cell>
          <cell r="B1233" t="str">
            <v>MT10250200/</v>
          </cell>
          <cell r="C1233" t="str">
            <v xml:space="preserve">Escavacao em material de 2a categoria (rocha decomposta), sem uso de explosivos, utilizando equipamento de ar comprimido.  O preco se refere a taludes ou valas com largura minima de 3m ate 1,50m de profundidade, exclusive escoramento e limpeza.</v>
          </cell>
          <cell r="D1233" t="str">
            <v>m3</v>
          </cell>
          <cell r="E1233">
            <v>151.54</v>
          </cell>
        </row>
        <row r="1234">
          <cell r="A1234" t="str">
            <v>MT017634</v>
          </cell>
          <cell r="B1234" t="str">
            <v>MT10250250/</v>
          </cell>
          <cell r="C1234" t="str">
            <v xml:space="preserve">Escavacao em material de 3a categoria (rocha viva), sem uso de explosivos, utilizando equipamento de ar comprimido e serracao com brocas, seguida de encunhamento.  O preco se refere a taludes com largura minima de 1,50m ate 3m, inclusive limpeza com trato</v>
          </cell>
          <cell r="D1234" t="str">
            <v>m3</v>
          </cell>
          <cell r="E1234">
            <v>462.53</v>
          </cell>
        </row>
        <row r="1235">
          <cell r="A1235" t="str">
            <v>MT017705</v>
          </cell>
          <cell r="B1235" t="str">
            <v>MT10250300/</v>
          </cell>
          <cell r="C1235" t="str">
            <v xml:space="preserve">Escavacao em material de 3a categoria (rocha viva), sem uso de explosivos, utilizando equipamento de ar comprimido e serracao com brocas, seguida de encunhamento.  O preco se refere a taludes com largura minima de 3m, inclusive limpeza manual.</v>
          </cell>
          <cell r="D1235" t="str">
            <v>m3</v>
          </cell>
          <cell r="E1235">
            <v>389.51</v>
          </cell>
        </row>
        <row r="1236">
          <cell r="A1236" t="str">
            <v>MT017706</v>
          </cell>
          <cell r="B1236" t="str">
            <v>MT10250350/</v>
          </cell>
          <cell r="C1236" t="str">
            <v xml:space="preserve">Escavacao em material de 3a categoria (rocha sa fraturada), sem uso de explosivos, utilizando equipamento de ar comprimido e encunhamento generalizado.  O preco se refere a taludes ou valas com largura minima de 3m ate 1,50m de profundidade, exclusive esc</v>
          </cell>
          <cell r="D1236" t="str">
            <v>m3</v>
          </cell>
          <cell r="E1236">
            <v>165.72</v>
          </cell>
        </row>
        <row r="1237">
          <cell r="A1237" t="str">
            <v>MT000125</v>
          </cell>
          <cell r="B1237" t="str">
            <v>MT15050050/</v>
          </cell>
          <cell r="C1237" t="str">
            <v xml:space="preserve">Aterro com material de 1a categoria, compactado manualmente em camadas de 20cm, incluindo 2 tiros de pa, inclusive espalhamento e rega, exclusive material e transporte.</v>
          </cell>
          <cell r="D1237" t="str">
            <v>m3</v>
          </cell>
          <cell r="E1237">
            <v>21.78</v>
          </cell>
        </row>
        <row r="1238">
          <cell r="A1238" t="str">
            <v>MT000123</v>
          </cell>
          <cell r="B1238" t="str">
            <v>MT15050100/</v>
          </cell>
          <cell r="C1238" t="str">
            <v xml:space="preserve">Compactacao de aterro em camadas de 15cm, com maco.</v>
          </cell>
          <cell r="D1238" t="str">
            <v>m3</v>
          </cell>
          <cell r="E1238">
            <v>13.55</v>
          </cell>
        </row>
        <row r="1239">
          <cell r="A1239" t="str">
            <v>MT000124</v>
          </cell>
          <cell r="B1239" t="str">
            <v>MT15050150/</v>
          </cell>
          <cell r="C1239" t="str">
            <v xml:space="preserve">Compactacao de aterro em camadas de 20cm, com maco.</v>
          </cell>
          <cell r="D1239" t="str">
            <v>m3</v>
          </cell>
          <cell r="E1239">
            <v>12.1</v>
          </cell>
        </row>
        <row r="1240">
          <cell r="A1240" t="str">
            <v>MT000128</v>
          </cell>
          <cell r="B1240" t="str">
            <v>MT15050200/</v>
          </cell>
          <cell r="C1240" t="str">
            <v xml:space="preserve">Compactacao de material de 1a categoria, inclusive descarga de Caminhao Basculante, movimentacao a 1 tiro de pa, espalhamento e socamento manual em camadas de 30cm de material apiloado, exclusive material.</v>
          </cell>
          <cell r="D1240" t="str">
            <v>m3</v>
          </cell>
          <cell r="E1240">
            <v>12.62</v>
          </cell>
        </row>
        <row r="1241">
          <cell r="A1241" t="str">
            <v>MT000122</v>
          </cell>
          <cell r="B1241" t="str">
            <v>MT15050250/</v>
          </cell>
          <cell r="C1241" t="str">
            <v xml:space="preserve">Reaterro de vala, compactado a maco, em camadas de 30cm de espessura maxima, com material de boa qualidade.</v>
          </cell>
          <cell r="D1241" t="str">
            <v>m3</v>
          </cell>
          <cell r="E1241">
            <v>10.17</v>
          </cell>
        </row>
        <row r="1242">
          <cell r="A1242" t="str">
            <v>MT017780</v>
          </cell>
          <cell r="B1242" t="str">
            <v>MT15050300/</v>
          </cell>
          <cell r="C1242" t="str">
            <v xml:space="preserve">Reaterro de vala, com po-de-pedra, compactado manualmente, inclusive fornecimento do material.</v>
          </cell>
          <cell r="D1242" t="str">
            <v>m3</v>
          </cell>
          <cell r="E1242">
            <v>38.18</v>
          </cell>
        </row>
        <row r="1243">
          <cell r="A1243" t="str">
            <v>MT000129</v>
          </cell>
          <cell r="B1243" t="str">
            <v>MT15100050/</v>
          </cell>
          <cell r="C1243" t="str">
            <v xml:space="preserve">Aterro com material de 1a categoria, espalhado com motoniveladora,  em camadas de 20cm de material adensado, regado por Caminhao Tanque e compactado a 95% com Rolo Pe de Carneiro, auto propelido,  intervindo 2 serventes, exclusive o fornecimento do materi</v>
          </cell>
          <cell r="D1243" t="str">
            <v>m3</v>
          </cell>
          <cell r="E1243">
            <v>0.47</v>
          </cell>
        </row>
        <row r="1244">
          <cell r="A1244" t="str">
            <v>MT000131</v>
          </cell>
          <cell r="B1244" t="str">
            <v>MT15100100/</v>
          </cell>
          <cell r="C1244" t="str">
            <v xml:space="preserve">Aterro de vala com trator carregadeira e retro-escavadeira, com material de boa qualidade, em camadas de 20cm, utilizando  Vibro Compactador Portatil e operador, com intervencao de 2 serventes,  exclusive material.</v>
          </cell>
          <cell r="D1244" t="str">
            <v>m3</v>
          </cell>
          <cell r="E1244">
            <v>1.46</v>
          </cell>
        </row>
        <row r="1245">
          <cell r="A1245" t="str">
            <v>MT000132</v>
          </cell>
          <cell r="B1245" t="str">
            <v>MT15150050/</v>
          </cell>
          <cell r="C1245" t="str">
            <v xml:space="preserve">Preparo de solo ate 30cm de profundidade, compreedendo escavacao e acerto manuais e compactacao mecanica com remocao ate 20m.</v>
          </cell>
          <cell r="D1245" t="str">
            <v>m2</v>
          </cell>
          <cell r="E1245">
            <v>5.91</v>
          </cell>
        </row>
        <row r="1246">
          <cell r="A1246" t="str">
            <v>MT005245</v>
          </cell>
          <cell r="B1246" t="str">
            <v>MT20050050/</v>
          </cell>
          <cell r="C1246" t="str">
            <v xml:space="preserve">Espalhamento de material de 1a categoria com motoniveladora.</v>
          </cell>
          <cell r="D1246" t="str">
            <v>m3</v>
          </cell>
          <cell r="E1246">
            <v>0.24</v>
          </cell>
        </row>
        <row r="1247">
          <cell r="A1247" t="str">
            <v>PJ006989</v>
          </cell>
          <cell r="B1247" t="str">
            <v>PJ05050050/</v>
          </cell>
          <cell r="C1247" t="str">
            <v xml:space="preserve">Planta de cobertura de restinga do tipo 1 - Ipomea Pescaprae (Salsa de Praia), Canavalha Rosea (Fenao da Praia).  Fornecimento.</v>
          </cell>
          <cell r="D1247" t="str">
            <v>un</v>
          </cell>
          <cell r="E1247">
            <v>0.35</v>
          </cell>
        </row>
        <row r="1248">
          <cell r="A1248" t="str">
            <v>PJ017028</v>
          </cell>
          <cell r="B1248" t="str">
            <v>PJ05050053/</v>
          </cell>
          <cell r="C1248" t="str">
            <v xml:space="preserve">Planta de cobertura do tipo 1:  Bulbine Caulescens Frutescens (Bulbine) ou similar, considerando 24 mudas por m2.  Fornecimento.</v>
          </cell>
          <cell r="D1248" t="str">
            <v>m2</v>
          </cell>
          <cell r="E1248">
            <v>7.92</v>
          </cell>
        </row>
        <row r="1249">
          <cell r="A1249" t="str">
            <v>PJ006990</v>
          </cell>
          <cell r="B1249" t="str">
            <v>PJ05050100/</v>
          </cell>
          <cell r="C1249" t="str">
            <v xml:space="preserve">Planta de cobertura do tipo 2 - Paullinea Coriacea (Cipo-Timbo).  Fornecimento.</v>
          </cell>
          <cell r="D1249" t="str">
            <v>un</v>
          </cell>
          <cell r="E1249">
            <v>3</v>
          </cell>
        </row>
        <row r="1250">
          <cell r="A1250" t="str">
            <v>PJ017029</v>
          </cell>
          <cell r="B1250" t="str">
            <v>PJ05050103/</v>
          </cell>
          <cell r="C1250" t="str">
            <v xml:space="preserve">Planta de cobertura do tipo 2A:  Duranta Renpens (Pingo de Ouro) ou similar, considerando 16 mudas por m2.  Fornecimento.</v>
          </cell>
          <cell r="D1250" t="str">
            <v>m2</v>
          </cell>
          <cell r="E1250">
            <v>5.12</v>
          </cell>
        </row>
        <row r="1251">
          <cell r="A1251" t="str">
            <v>PJ017030</v>
          </cell>
          <cell r="B1251" t="str">
            <v>PJ05050106/</v>
          </cell>
          <cell r="C1251" t="str">
            <v xml:space="preserve">Planta de cobertura do tipo 2B:  Agapanthus Africanus (Agapanto) ou similar, considerando 16 mudas por m2.  Fornecimento.</v>
          </cell>
          <cell r="D1251" t="str">
            <v>m2</v>
          </cell>
          <cell r="E1251">
            <v>24</v>
          </cell>
        </row>
        <row r="1252">
          <cell r="A1252" t="str">
            <v>PJ017031</v>
          </cell>
          <cell r="B1252" t="str">
            <v>PJ05050150/</v>
          </cell>
          <cell r="C1252" t="str">
            <v xml:space="preserve">Planta de cobertura do tipo 3A: Plumbago Capensis (Bela-Emilia) ou similar, considerando 12 mudas por m2.  Fornecimento.</v>
          </cell>
          <cell r="D1252" t="str">
            <v>m2</v>
          </cell>
          <cell r="E1252">
            <v>9</v>
          </cell>
        </row>
        <row r="1253">
          <cell r="A1253" t="str">
            <v>PJ017032</v>
          </cell>
          <cell r="B1253" t="str">
            <v>PJ05050153/</v>
          </cell>
          <cell r="C1253" t="str">
            <v xml:space="preserve">Planta de cobertura do tipo 3B: Calathea Zebrina (Calateia Zebrina) ou similar, considerando 12 mudas por m2.  Fornecimento.</v>
          </cell>
          <cell r="D1253" t="str">
            <v>m2</v>
          </cell>
          <cell r="E1253">
            <v>24</v>
          </cell>
        </row>
        <row r="1254">
          <cell r="A1254" t="str">
            <v>PJ017033</v>
          </cell>
          <cell r="B1254" t="str">
            <v>PJ05050200/</v>
          </cell>
          <cell r="C1254" t="str">
            <v xml:space="preserve">Planta de cobertura do tipo 4: Ixora sp. (Ixora Ana) ou similar, considerando 8 mudas por m2.  Fornecimento.</v>
          </cell>
          <cell r="D1254" t="str">
            <v>m2</v>
          </cell>
          <cell r="E1254">
            <v>15.2</v>
          </cell>
        </row>
        <row r="1255">
          <cell r="A1255" t="str">
            <v>PJ007133</v>
          </cell>
          <cell r="B1255" t="str">
            <v>PJ05050250/</v>
          </cell>
          <cell r="C1255" t="str">
            <v xml:space="preserve">Planta de cobertura Viresea Imperialis (Bromelia Imperial), pequena, muda com altura aproximada de 0,40m, para jardim.  Fornecimento.</v>
          </cell>
          <cell r="D1255" t="str">
            <v>un</v>
          </cell>
          <cell r="E1255">
            <v>15</v>
          </cell>
        </row>
        <row r="1256">
          <cell r="A1256" t="str">
            <v>PJ007132</v>
          </cell>
          <cell r="B1256" t="str">
            <v>PJ05050253/</v>
          </cell>
          <cell r="C1256" t="str">
            <v xml:space="preserve">Planta de cobertura Viresea Imperialis (Bromelia Imperial), media, muda com altura aproximada de 0,60m, para jardim.  Fornecimento.</v>
          </cell>
          <cell r="D1256" t="str">
            <v>un</v>
          </cell>
          <cell r="E1256">
            <v>27.5</v>
          </cell>
        </row>
        <row r="1257">
          <cell r="A1257" t="str">
            <v>PJ007131</v>
          </cell>
          <cell r="B1257" t="str">
            <v>PJ05050256/</v>
          </cell>
          <cell r="C1257" t="str">
            <v xml:space="preserve">Planta de cobertura Viresea Imperialis (Bromelia Imperial), grande, muda com altura aproximada de 0,80m, para jardim.  Fornecimento.</v>
          </cell>
          <cell r="D1257" t="str">
            <v>un</v>
          </cell>
          <cell r="E1257">
            <v>45</v>
          </cell>
        </row>
        <row r="1258">
          <cell r="A1258" t="str">
            <v>PJ004904</v>
          </cell>
          <cell r="B1258" t="str">
            <v>PJ05100050/</v>
          </cell>
          <cell r="C1258" t="str">
            <v xml:space="preserve">Plantio de plantas de cobertura, conforme Projeto FPJ.</v>
          </cell>
          <cell r="D1258" t="str">
            <v>un</v>
          </cell>
          <cell r="E1258">
            <v>0.12</v>
          </cell>
        </row>
        <row r="1259">
          <cell r="A1259" t="str">
            <v>PJ016845</v>
          </cell>
          <cell r="B1259" t="str">
            <v>PJ05100053/</v>
          </cell>
          <cell r="C1259" t="str">
            <v xml:space="preserve">Plantio de cobertura vegetal, considerando 8 mudas por m2.</v>
          </cell>
          <cell r="D1259" t="str">
            <v>m2</v>
          </cell>
          <cell r="E1259">
            <v>0.96</v>
          </cell>
        </row>
        <row r="1260">
          <cell r="A1260" t="str">
            <v>PJ016844</v>
          </cell>
          <cell r="B1260" t="str">
            <v>PJ05100056/</v>
          </cell>
          <cell r="C1260" t="str">
            <v xml:space="preserve">Plantio de cobertura vegetal, considerando 12 mudas por m2.</v>
          </cell>
          <cell r="D1260" t="str">
            <v>m2</v>
          </cell>
          <cell r="E1260">
            <v>1.44</v>
          </cell>
        </row>
        <row r="1261">
          <cell r="A1261" t="str">
            <v>PJ016843</v>
          </cell>
          <cell r="B1261" t="str">
            <v>PJ05100059/</v>
          </cell>
          <cell r="C1261" t="str">
            <v xml:space="preserve">Plantio de cobertura vegetal, considerando 16 mudas por m2.</v>
          </cell>
          <cell r="D1261" t="str">
            <v>m2</v>
          </cell>
          <cell r="E1261">
            <v>1.92</v>
          </cell>
        </row>
        <row r="1262">
          <cell r="A1262" t="str">
            <v>PJ016842</v>
          </cell>
          <cell r="B1262" t="str">
            <v>PJ05100062/</v>
          </cell>
          <cell r="C1262" t="str">
            <v xml:space="preserve">Plantio de cobertura vegetal, considerando 24 mudas por m2.</v>
          </cell>
          <cell r="D1262" t="str">
            <v>m2</v>
          </cell>
          <cell r="E1262">
            <v>2.88</v>
          </cell>
        </row>
        <row r="1263">
          <cell r="A1263" t="str">
            <v>PJ000488</v>
          </cell>
          <cell r="B1263" t="str">
            <v>PJ05100100/</v>
          </cell>
          <cell r="C1263" t="str">
            <v xml:space="preserve">Plantio de grama em placas, tipo Sao Carlos, Batatais ou Larga, inclusive compra e arrancamento no local de origem, carga, transporte, descarga e preparo do terreno.</v>
          </cell>
          <cell r="D1263" t="str">
            <v>m2</v>
          </cell>
          <cell r="E1263">
            <v>5.57</v>
          </cell>
        </row>
        <row r="1264">
          <cell r="A1264" t="str">
            <v>PJ000490</v>
          </cell>
          <cell r="B1264" t="str">
            <v>PJ05100103/</v>
          </cell>
          <cell r="C1264" t="str">
            <v xml:space="preserve">Plantio de grama em placas, tipo Sao Carlos, Batatais ou Larga, inclusive compra e arrancamento no local de origem, carga, descarga e preparo do terreno, exclusive transporte.</v>
          </cell>
          <cell r="D1264" t="str">
            <v>m2</v>
          </cell>
          <cell r="E1264" t="e">
            <v>#N/A</v>
          </cell>
        </row>
        <row r="1265">
          <cell r="A1265" t="str">
            <v>PJ010055</v>
          </cell>
          <cell r="B1265" t="str">
            <v>PJ05100106/</v>
          </cell>
          <cell r="C1265" t="str">
            <v xml:space="preserve">Plantio de grama, incluindo preparo do terreno com 10cm de saibro e 5cm de terra estrumada, exclusive fornecimento da grama.</v>
          </cell>
          <cell r="D1265" t="str">
            <v>m2</v>
          </cell>
          <cell r="E1265">
            <v>7.81</v>
          </cell>
        </row>
        <row r="1266">
          <cell r="A1266" t="str">
            <v>PJ009993</v>
          </cell>
          <cell r="B1266" t="str">
            <v>PJ05100109/</v>
          </cell>
          <cell r="C1266" t="str">
            <v xml:space="preserve">Plantio de grama, tipo Stenotaphrum Secundatum Var. Variegatum, inclusive transporte e fornecimento.</v>
          </cell>
          <cell r="D1266" t="str">
            <v>m2</v>
          </cell>
          <cell r="E1266">
            <v>9.73</v>
          </cell>
        </row>
        <row r="1267">
          <cell r="A1267" t="str">
            <v>PJ009373</v>
          </cell>
          <cell r="B1267" t="str">
            <v>PJ05100112/</v>
          </cell>
          <cell r="C1267" t="str">
            <v xml:space="preserve">Plantio de grama, tipo Zoizia Japonica, inclusive fornecimento.</v>
          </cell>
          <cell r="D1267" t="str">
            <v>m2</v>
          </cell>
          <cell r="E1267">
            <v>7.58</v>
          </cell>
        </row>
        <row r="1268">
          <cell r="A1268" t="str">
            <v>PJ000489</v>
          </cell>
          <cell r="B1268" t="str">
            <v>PJ05100150/</v>
          </cell>
          <cell r="C1268" t="str">
            <v xml:space="preserve">Plantio de grama em placas, tipo Sao Carlos, Batatais ou Larga, inclusive compra e arrancamento no local de origem, carga, transporte, descarga e preparo do terreno, para recomposicao de areas gramadas eventualmente danificadas.</v>
          </cell>
          <cell r="D1268" t="str">
            <v>m2</v>
          </cell>
          <cell r="E1268">
            <v>6.79</v>
          </cell>
        </row>
        <row r="1269">
          <cell r="A1269" t="str">
            <v>PJ010433</v>
          </cell>
          <cell r="B1269" t="str">
            <v>PJ05100200/</v>
          </cell>
          <cell r="C1269" t="str">
            <v xml:space="preserve">Grama sintetica Europeia, em rolos, com fios de 28mm de comprimento, Flexigrass FLP PP 28mm ou similar, na cor verde, inclusive mao-de-obra especializada para execucao de servicos, fornecimento e instalacao de faixas de grama sintetica branca para as dema</v>
          </cell>
          <cell r="D1269" t="str">
            <v>m2</v>
          </cell>
          <cell r="E1269">
            <v>78.84</v>
          </cell>
        </row>
        <row r="1270">
          <cell r="A1270" t="str">
            <v>PJ017838</v>
          </cell>
          <cell r="B1270" t="str">
            <v>PJ10050050/</v>
          </cell>
          <cell r="C1270" t="str">
            <v xml:space="preserve">Amarrio de mudas de arvore ao tutor, com fitilho plastico, exclusive este.</v>
          </cell>
          <cell r="D1270" t="str">
            <v>un</v>
          </cell>
          <cell r="E1270">
            <v>0.25</v>
          </cell>
        </row>
        <row r="1271">
          <cell r="A1271" t="str">
            <v>PJ018060</v>
          </cell>
          <cell r="B1271" t="str">
            <v>PJ10050075/</v>
          </cell>
          <cell r="C1271" t="str">
            <v xml:space="preserve">Amarrio de mudas de mangezal ao tutor, com fitilho plastico, incluindo tutor de 1,00m de altura, exclusive a muda.</v>
          </cell>
          <cell r="D1271" t="str">
            <v>un</v>
          </cell>
          <cell r="E1271">
            <v>1.89</v>
          </cell>
        </row>
        <row r="1272">
          <cell r="A1272" t="str">
            <v>PJ004897</v>
          </cell>
          <cell r="B1272" t="str">
            <v>PJ10050100/</v>
          </cell>
          <cell r="C1272" t="str">
            <v xml:space="preserve">Arbusto para jardim, conforme Projeto FPJ.  Plantio.</v>
          </cell>
          <cell r="D1272" t="str">
            <v>un</v>
          </cell>
          <cell r="E1272">
            <v>0.35</v>
          </cell>
        </row>
        <row r="1273">
          <cell r="A1273" t="str">
            <v>PJ000499</v>
          </cell>
          <cell r="B1273" t="str">
            <v>PJ10050150/</v>
          </cell>
          <cell r="C1273" t="str">
            <v xml:space="preserve">Mudas com 50cm a 70cm de altura, plantio em encosta, exclusive tutor, inclusive abertura da cova.</v>
          </cell>
          <cell r="D1273" t="str">
            <v>un</v>
          </cell>
          <cell r="E1273">
            <v>0.77</v>
          </cell>
        </row>
        <row r="1274">
          <cell r="A1274" t="str">
            <v>PJ000498</v>
          </cell>
          <cell r="B1274" t="str">
            <v>PJ10050200/</v>
          </cell>
          <cell r="C1274" t="str">
            <v xml:space="preserve">Plantio de arvore de 2m de altura, de qualquer especie, em logradouro publico, inclusive transporte, terra preta simples e estaca de madeira (tutor), exclusive o fornecimento da arvore.</v>
          </cell>
          <cell r="D1274" t="str">
            <v>un</v>
          </cell>
          <cell r="E1274">
            <v>15.99</v>
          </cell>
        </row>
        <row r="1275">
          <cell r="A1275" t="str">
            <v>PJ017027</v>
          </cell>
          <cell r="B1275" t="str">
            <v>PJ10050250/</v>
          </cell>
          <cell r="C1275" t="str">
            <v xml:space="preserve">Tabebuia Avellanedae (Ipe Roxo), com 1,80m de altura.  Fornecimento e plantio.</v>
          </cell>
          <cell r="D1275" t="str">
            <v>un</v>
          </cell>
          <cell r="E1275">
            <v>28.82</v>
          </cell>
        </row>
        <row r="1276">
          <cell r="A1276" t="str">
            <v>PJ017040</v>
          </cell>
          <cell r="B1276" t="str">
            <v>PJ10100050/</v>
          </cell>
          <cell r="C1276" t="str">
            <v xml:space="preserve">Arbustos tipo 1 - Hibicus Rosa-Sinensis (Hibisco), com altura entre 0,80m a 1m.  Fornecimento.</v>
          </cell>
          <cell r="D1276" t="str">
            <v>un</v>
          </cell>
          <cell r="E1276">
            <v>2.7</v>
          </cell>
        </row>
        <row r="1277">
          <cell r="A1277" t="str">
            <v>PJ017896</v>
          </cell>
          <cell r="B1277" t="str">
            <v>PJ25100200/</v>
          </cell>
          <cell r="C1277" t="str">
            <v xml:space="preserve">Balanco rustico, perna cruzada, 2 lugares, assentos de pneus ou madeira.  Fornecimento e colocacao.</v>
          </cell>
          <cell r="D1277" t="str">
            <v>un</v>
          </cell>
          <cell r="E1277">
            <v>430.45</v>
          </cell>
        </row>
        <row r="1278">
          <cell r="A1278" t="str">
            <v>PJ017897</v>
          </cell>
          <cell r="B1278" t="str">
            <v>PJ25100203/</v>
          </cell>
          <cell r="C1278" t="str">
            <v xml:space="preserve">Balanco rustico triplo, tipo estrela, assentos de pneus ou madeira.  Fornecimento e colocacao.</v>
          </cell>
          <cell r="D1278" t="str">
            <v>un</v>
          </cell>
          <cell r="E1278">
            <v>821.13</v>
          </cell>
        </row>
        <row r="1279">
          <cell r="A1279" t="str">
            <v>PJ017591</v>
          </cell>
          <cell r="B1279" t="str">
            <v>PJ25100250/</v>
          </cell>
          <cell r="C1279" t="str">
            <v xml:space="preserve">Brinquedo modelo A-04 alphanaut da Alpha Play ou similar.  Fornecimento.</v>
          </cell>
          <cell r="D1279" t="str">
            <v>un</v>
          </cell>
          <cell r="E1279">
            <v>3600</v>
          </cell>
        </row>
        <row r="1280">
          <cell r="A1280" t="str">
            <v>PJ017593</v>
          </cell>
          <cell r="B1280" t="str">
            <v>PJ25100253/</v>
          </cell>
          <cell r="C1280" t="str">
            <v xml:space="preserve">Brinquedo modelo A-08 Dupla Escalada da Apha Play ou similar.  Fornecimento.</v>
          </cell>
          <cell r="D1280" t="str">
            <v>un</v>
          </cell>
          <cell r="E1280">
            <v>1730.38</v>
          </cell>
        </row>
        <row r="1281">
          <cell r="A1281" t="str">
            <v>PJ017594</v>
          </cell>
          <cell r="B1281" t="str">
            <v>PJ25100256/</v>
          </cell>
          <cell r="C1281" t="str">
            <v xml:space="preserve">Brinquedo modelo A-10 alphaparede da Apha Play ou similar.  Fornecimento.</v>
          </cell>
          <cell r="D1281" t="str">
            <v>un</v>
          </cell>
          <cell r="E1281">
            <v>697.88</v>
          </cell>
        </row>
        <row r="1282">
          <cell r="A1282" t="str">
            <v>PJ017590</v>
          </cell>
          <cell r="B1282" t="str">
            <v>PJ25100259/</v>
          </cell>
          <cell r="C1282" t="str">
            <v xml:space="preserve">Brinquedo modelo A-11 alphaponte da Alpha Play ou similar.  Fornecimento.</v>
          </cell>
          <cell r="D1282" t="str">
            <v>un</v>
          </cell>
          <cell r="E1282">
            <v>665</v>
          </cell>
        </row>
        <row r="1283">
          <cell r="A1283" t="str">
            <v>PJ009631</v>
          </cell>
          <cell r="B1283" t="str">
            <v>PJ25100300/</v>
          </cell>
          <cell r="C1283" t="str">
            <v xml:space="preserve">Casa de boneca em madeira de Lei, com assoalho rforcado, varanda com detalhes rendilhados, porta e 4 janelas com acabamentos em molduras, com mobiliario de 1 mesa e 1 geladeira, linha Step 2, pintura esmaltada, desenhos artesanais, 4 jardineiras, telhado </v>
          </cell>
          <cell r="D1283" t="str">
            <v>un</v>
          </cell>
          <cell r="E1283">
            <v>4195</v>
          </cell>
        </row>
        <row r="1284">
          <cell r="A1284" t="str">
            <v>PJ008854</v>
          </cell>
          <cell r="B1284" t="str">
            <v>PJ25100350/</v>
          </cell>
          <cell r="C1284" t="str">
            <v xml:space="preserve">Casa do Tarzan, referencia M-45, conforme o modelo Pactaplayground ou similar.  Fornecimento e colocacao.</v>
          </cell>
          <cell r="D1284" t="str">
            <v>un</v>
          </cell>
          <cell r="E1284">
            <v>2721.82</v>
          </cell>
        </row>
        <row r="1285">
          <cell r="A1285" t="str">
            <v>PJ009630</v>
          </cell>
          <cell r="B1285" t="str">
            <v>PJ25100400/</v>
          </cell>
          <cell r="C1285" t="str">
            <v xml:space="preserve">Carrosel com volante em estrutura de ferro com pintura automotiva, assentos em madeira, da Multimeios ou similar.  Fornecimento.</v>
          </cell>
          <cell r="D1285" t="str">
            <v>un</v>
          </cell>
          <cell r="E1285">
            <v>1399</v>
          </cell>
        </row>
        <row r="1286">
          <cell r="A1286" t="str">
            <v>PJ005074</v>
          </cell>
          <cell r="B1286" t="str">
            <v>PJ25100450/</v>
          </cell>
          <cell r="C1286" t="str">
            <v xml:space="preserve">Centro de atividade tipo A rustica, referencia M-0, conforme o modelo Pactaplayground ou similar.  Fornecimento e colocacao.</v>
          </cell>
          <cell r="D1286" t="str">
            <v>un</v>
          </cell>
          <cell r="E1286">
            <v>2641.07</v>
          </cell>
        </row>
        <row r="1287">
          <cell r="A1287" t="str">
            <v>PJ005075</v>
          </cell>
          <cell r="B1287" t="str">
            <v>PJ25100453/</v>
          </cell>
          <cell r="C1287" t="str">
            <v xml:space="preserve">Centro de atividade tipo B rustica, referencia M-02, conforme o modelo Pactaplayground ou similar.  Fornecimento e colocacao.</v>
          </cell>
          <cell r="D1287" t="str">
            <v>un</v>
          </cell>
          <cell r="E1287">
            <v>2617.3200000000002</v>
          </cell>
        </row>
        <row r="1288">
          <cell r="A1288" t="str">
            <v>PJ005076</v>
          </cell>
          <cell r="B1288" t="str">
            <v>PJ25100459/</v>
          </cell>
          <cell r="C1288" t="str">
            <v xml:space="preserve">Mini centro de atividades tipo B rustica referencia M-04, conforme o modelo Pactaplayground ou similar.  Fornecimento e colocacao.</v>
          </cell>
          <cell r="D1288" t="str">
            <v>un</v>
          </cell>
          <cell r="E1288">
            <v>2189.8200000000002</v>
          </cell>
        </row>
        <row r="1289">
          <cell r="A1289" t="str">
            <v>PJ005079</v>
          </cell>
          <cell r="B1289" t="str">
            <v>PJ25100500/</v>
          </cell>
          <cell r="C1289" t="str">
            <v xml:space="preserve">Escada horizontal rustica, referencia M-19, conforme o modelo Pactaplayground ou similar.  Fornecimento e colocacao.</v>
          </cell>
          <cell r="D1289" t="str">
            <v>un</v>
          </cell>
          <cell r="E1289">
            <v>770.07</v>
          </cell>
        </row>
        <row r="1290">
          <cell r="A1290" t="str">
            <v>PJ005080</v>
          </cell>
          <cell r="B1290" t="str">
            <v>PJ25100503/</v>
          </cell>
          <cell r="C1290" t="str">
            <v xml:space="preserve">Escada em arco rustica, referencia M-18, conforme o modelo Pactaplayground ou similar.  Fornecimento e colocacao.</v>
          </cell>
          <cell r="D1290" t="str">
            <v>un</v>
          </cell>
          <cell r="E1290">
            <v>603.32000000000005</v>
          </cell>
        </row>
        <row r="1291">
          <cell r="A1291" t="str">
            <v>PJ008482</v>
          </cell>
          <cell r="B1291" t="str">
            <v>PJ25100506/</v>
          </cell>
          <cell r="C1291" t="str">
            <v xml:space="preserve">Escada em arvore, referencia M-07, conforme o modelo Pactaplayground ou similar.  Fornecimento e colocacao.</v>
          </cell>
          <cell r="D1291" t="str">
            <v>un</v>
          </cell>
          <cell r="E1291">
            <v>439.95</v>
          </cell>
        </row>
        <row r="1292">
          <cell r="A1292" t="str">
            <v>PJ018052</v>
          </cell>
          <cell r="B1292" t="str">
            <v>PJ25100547/</v>
          </cell>
          <cell r="C1292" t="str">
            <v xml:space="preserve">Escorrega pequeno com altura de 1,57m em madeira de lei (Peroba do campo, Aroeira, Ipe tabaco ou similar) e tubos de ferro galvanizado de 3/4" e 2", conforme projeto FPJ, com pintura de base galvite ou similar, 2 demaos de acabamento.  Fornecimento e colo</v>
          </cell>
          <cell r="D1292" t="str">
            <v>un</v>
          </cell>
          <cell r="E1292">
            <v>877.33</v>
          </cell>
        </row>
        <row r="1293">
          <cell r="A1293" t="str">
            <v>PJ018053</v>
          </cell>
          <cell r="B1293" t="str">
            <v>PJ25100549/</v>
          </cell>
          <cell r="C1293" t="str">
            <v xml:space="preserve">Escorrega grande com altura de 1,95m em madeira de Lei (Peroba de Campo, Aroeira, Ipe-Tabaco ou similar) e tubos de ferro galvanizado de 3/4" e 2", conforme projeto FPJ, com pintura de base Galvite ou similar, 2 demaos de acabamento.  Fornecimento e coloc</v>
          </cell>
          <cell r="D1293" t="str">
            <v>un</v>
          </cell>
          <cell r="E1293">
            <v>972.03</v>
          </cell>
        </row>
        <row r="1294">
          <cell r="A1294" t="str">
            <v>PJ001037</v>
          </cell>
          <cell r="B1294" t="str">
            <v>PJ25100553/</v>
          </cell>
          <cell r="C1294" t="str">
            <v xml:space="preserve">Escada de escorrega completa, inclusive patamar, conforme projeto FPJ, com pintura, transporte e desmontagem da danificada.  Fornecimento e colocacao.</v>
          </cell>
          <cell r="D1294" t="str">
            <v>un</v>
          </cell>
          <cell r="E1294">
            <v>342.14</v>
          </cell>
        </row>
        <row r="1295">
          <cell r="A1295" t="str">
            <v>PJ005068</v>
          </cell>
          <cell r="B1295" t="str">
            <v>PJ25100556/</v>
          </cell>
          <cell r="C1295" t="str">
            <v xml:space="preserve">Escorregador rustico pequeno, leito em madeira de Lei, referencia M-27/2,0, conforme o modelo Pactaplayground ou similar.  Fornecimento e colocacao.</v>
          </cell>
          <cell r="D1295" t="str">
            <v>un</v>
          </cell>
          <cell r="E1295">
            <v>707.99</v>
          </cell>
        </row>
        <row r="1296">
          <cell r="A1296" t="str">
            <v>PJ005069</v>
          </cell>
          <cell r="B1296" t="str">
            <v>PJ25100559/</v>
          </cell>
          <cell r="C1296" t="str">
            <v xml:space="preserve">Escorregador rustico grande, leito em madeira de Lei, referencia M-27/2,5, conforme o modelo Pactaplayground ou similar.  Fornecimento e colocacao.</v>
          </cell>
          <cell r="D1296" t="str">
            <v>un</v>
          </cell>
          <cell r="E1296">
            <v>664.07</v>
          </cell>
        </row>
        <row r="1297">
          <cell r="A1297" t="str">
            <v>PJ008855</v>
          </cell>
          <cell r="B1297" t="str">
            <v>PJ25100600/</v>
          </cell>
          <cell r="C1297" t="str">
            <v xml:space="preserve">Etapa 8, conforme o modelo Pactaplayground ou similar.  Fornecimento e colocacao.</v>
          </cell>
          <cell r="D1297" t="str">
            <v>un</v>
          </cell>
          <cell r="E1297">
            <v>266.82</v>
          </cell>
        </row>
        <row r="1298">
          <cell r="A1298" t="str">
            <v>PJ005072</v>
          </cell>
          <cell r="B1298" t="str">
            <v>PJ25100650/</v>
          </cell>
          <cell r="C1298" t="str">
            <v xml:space="preserve">Gangorra rustica com 1 prancha, referencia M-24/1, conforme o modelo Pactaplayground ou similar.  Fornecimento e colocacao.</v>
          </cell>
          <cell r="D1298" t="str">
            <v>un</v>
          </cell>
          <cell r="E1298">
            <v>278.7</v>
          </cell>
        </row>
        <row r="1299">
          <cell r="A1299" t="str">
            <v>PJ005073</v>
          </cell>
          <cell r="B1299" t="str">
            <v>PJ25100653/</v>
          </cell>
          <cell r="C1299" t="str">
            <v xml:space="preserve">Gangorra rustica com 2 prancha, referencia M-24/2, conforme o modelo Pactaplayground ou similar.  Fornecimento e colocacao.</v>
          </cell>
          <cell r="D1299" t="str">
            <v>un</v>
          </cell>
          <cell r="E1299">
            <v>438.45</v>
          </cell>
        </row>
        <row r="1300">
          <cell r="A1300" t="str">
            <v>PJ018046</v>
          </cell>
          <cell r="B1300" t="str">
            <v>PJ25100655A</v>
          </cell>
          <cell r="C1300" t="str">
            <v xml:space="preserve">Gangorra com 2 pranchas de madeira de Lei, estas fixadas em tubo de ferro galvanizado de 2", com pintura de base Galvite ou similar e 2 demaos acabamento, conforme modelo FPJ.  Fornecimento e colocacao.</v>
          </cell>
          <cell r="D1300" t="str">
            <v>un</v>
          </cell>
          <cell r="E1300">
            <v>1044.3</v>
          </cell>
        </row>
        <row r="1301">
          <cell r="A1301" t="str">
            <v>PJ018044</v>
          </cell>
          <cell r="B1301" t="str">
            <v>PJ25100657A</v>
          </cell>
          <cell r="C1301" t="str">
            <v xml:space="preserve">Gangorra com 3 pranchas de madeira de Lei, estas fixadas em tubo de ferro galvanizado de 2", com pintura de base Galvite ou similar e 2 demaos acabamento, conforme modelo FPJ.  Fornecimento e colocacao.</v>
          </cell>
          <cell r="D1301" t="str">
            <v>un</v>
          </cell>
          <cell r="E1301">
            <v>1138.6600000000001</v>
          </cell>
        </row>
        <row r="1302">
          <cell r="A1302" t="str">
            <v>PJ008485</v>
          </cell>
          <cell r="B1302" t="str">
            <v>PJ25100659/</v>
          </cell>
          <cell r="C1302" t="str">
            <v xml:space="preserve">Gangorra aerea, referencia M-41, conforme o modelo Pactaplayground ou similar.  Fornecimento e colocacao.</v>
          </cell>
          <cell r="D1302" t="str">
            <v>un</v>
          </cell>
          <cell r="E1302">
            <v>388.82</v>
          </cell>
        </row>
        <row r="1303">
          <cell r="A1303" t="str">
            <v>PJ005081</v>
          </cell>
          <cell r="B1303" t="str">
            <v>PJ25100662/</v>
          </cell>
          <cell r="C1303" t="str">
            <v xml:space="preserve">Gangorrao rustico, referencia M-24/3, conforme o modelo Pactaplayground ou similar.  Fornecimento e colocacao.</v>
          </cell>
          <cell r="D1303" t="str">
            <v>un</v>
          </cell>
          <cell r="E1303">
            <v>389.57</v>
          </cell>
        </row>
        <row r="1304">
          <cell r="A1304" t="str">
            <v>PJ001029</v>
          </cell>
          <cell r="B1304" t="str">
            <v>PJ25100700/</v>
          </cell>
          <cell r="C1304" t="str">
            <v xml:space="preserve">Gaiola ginica (trepa-trepa) em tubos de ferro galvanizado de 1" horizontais e verticais de        1 1/2", chumbados em blocos de concreto e com pintura de base Galvite ou similar e 2 demaos de acabamento, conforme projeto FPJ.  Fornecimento e colocacao.</v>
          </cell>
          <cell r="D1304" t="str">
            <v>un</v>
          </cell>
          <cell r="E1304">
            <v>2110.31</v>
          </cell>
        </row>
        <row r="1305">
          <cell r="A1305" t="str">
            <v>PJ005374</v>
          </cell>
          <cell r="B1305" t="str">
            <v>PJ25100750/</v>
          </cell>
          <cell r="C1305" t="str">
            <v xml:space="preserve">Grampos de protecao para calcada em tubos de ferro galvanizado de 2", chumbados em blocos de concreto, inclusive demolicao e recomposicao da calcada e transporte do material excedente, com pintura de base alquidica e 2 demaos de acabamento com esmalte e e</v>
          </cell>
          <cell r="D1305" t="str">
            <v>un</v>
          </cell>
          <cell r="E1305">
            <v>196.2</v>
          </cell>
        </row>
        <row r="1306">
          <cell r="A1306" t="str">
            <v>PJ017891</v>
          </cell>
          <cell r="B1306" t="str">
            <v>PJ25100753/</v>
          </cell>
          <cell r="C1306" t="str">
            <v xml:space="preserve">Grampos de protecao para calcada em tubos de ferro galvanizado de 2", chumbados em blocos de concreto, inclusive demolicao e recomposicao da calcada e transporte do material excedente, com pintura de base alquidica e 2 demaos de acabamento com esmalte e c</v>
          </cell>
          <cell r="D1306" t="str">
            <v>un</v>
          </cell>
          <cell r="E1306">
            <v>252.96</v>
          </cell>
        </row>
        <row r="1307">
          <cell r="A1307" t="str">
            <v>PJ009628</v>
          </cell>
          <cell r="B1307" t="str">
            <v>PJ25100800/</v>
          </cell>
          <cell r="C1307" t="str">
            <v xml:space="preserve">Pernalonga Pinoquio em madeira de Lei, com correntes e parafusos galvanizados.  Area utilizada de 36m2 com altura total aproximada de 3,20m, composto de 1 escada tunel, 1 deck com cercas laterais, 1 escorregador, 1 barra de ginastica, 2 argolas galvanizad</v>
          </cell>
          <cell r="D1307" t="str">
            <v>un</v>
          </cell>
          <cell r="E1307">
            <v>2141.25</v>
          </cell>
        </row>
        <row r="1308">
          <cell r="A1308" t="str">
            <v>PJ001036</v>
          </cell>
          <cell r="B1308" t="str">
            <v>PJ25100850/</v>
          </cell>
          <cell r="C1308" t="str">
            <v xml:space="preserve">Prancha de gangorra completa, inclusive patamar, conforme projeto FPJ, com pintura, transporte e desmontagem da danificada.  Fornecimento e colocacao.</v>
          </cell>
          <cell r="D1308" t="str">
            <v>un</v>
          </cell>
          <cell r="E1308">
            <v>439.29</v>
          </cell>
        </row>
        <row r="1309">
          <cell r="A1309" t="str">
            <v>PJ001035</v>
          </cell>
          <cell r="B1309" t="str">
            <v>PJ25100900/</v>
          </cell>
          <cell r="C1309" t="str">
            <v xml:space="preserve">Prancha rema-rema de madeira de Lei, conforme projeto FPJ, completa com ferragens, bracadeiras, rolamentos, etc., pintura e transporte com desmontagem da danificada.  Fornecimento e colocacao.</v>
          </cell>
          <cell r="D1309" t="str">
            <v>un</v>
          </cell>
          <cell r="E1309">
            <v>556.12</v>
          </cell>
        </row>
        <row r="1310">
          <cell r="A1310" t="str">
            <v>PJ005082</v>
          </cell>
          <cell r="B1310" t="str">
            <v>PJ25100950/</v>
          </cell>
          <cell r="C1310" t="str">
            <v xml:space="preserve">Upa-Upa com 1 cavalinho rustico, referencia M-34/1, conforme o modelo Pactaplayground ou similar.  Fornecimento e colocacao.</v>
          </cell>
          <cell r="D1310" t="str">
            <v>un</v>
          </cell>
          <cell r="E1310">
            <v>859.82</v>
          </cell>
        </row>
        <row r="1311">
          <cell r="A1311" t="str">
            <v>PJ005083</v>
          </cell>
          <cell r="B1311" t="str">
            <v>PJ25100953/</v>
          </cell>
          <cell r="C1311" t="str">
            <v xml:space="preserve">Upa-Upa com 2 cavalinho rustico, referencia M-34/2.  Fornecimento e colocacao.</v>
          </cell>
          <cell r="D1311" t="str">
            <v>un</v>
          </cell>
          <cell r="E1311">
            <v>926.32</v>
          </cell>
        </row>
        <row r="1312">
          <cell r="A1312" t="str">
            <v>PJ017890</v>
          </cell>
          <cell r="B1312" t="str">
            <v>PJ25101000/</v>
          </cell>
          <cell r="C1312" t="str">
            <v xml:space="preserve">Prancha para abdominal, em madeira de Lei e estrutura tubular de 2", fixada em blocos de concreto, com pintura de base Galvite ou similar, 2 demaos de acabamento, conforme projeto FPJ.  Fornecimento e colocacao.</v>
          </cell>
          <cell r="D1312" t="str">
            <v>un</v>
          </cell>
          <cell r="E1312">
            <v>322.22000000000003</v>
          </cell>
        </row>
        <row r="1313">
          <cell r="A1313" t="str">
            <v>PJ001030</v>
          </cell>
          <cell r="B1313" t="str">
            <v>PJ25150050/</v>
          </cell>
          <cell r="C1313" t="str">
            <v xml:space="preserve">Baliza de futebol, tamanho oficial, em tubos de ferro galvanizado de 4", com pintura de base Galvite ou similar e 2 demaos de acabamento.  Fornecimento e colocacao.</v>
          </cell>
          <cell r="D1313" t="str">
            <v>un</v>
          </cell>
          <cell r="E1313">
            <v>1136.28</v>
          </cell>
        </row>
        <row r="1314">
          <cell r="A1314" t="str">
            <v>PJ001033</v>
          </cell>
          <cell r="B1314" t="str">
            <v>PJ25150053/</v>
          </cell>
          <cell r="C1314" t="str">
            <v xml:space="preserve">Baliza de futebol de salao em tubo de ferro galvanizado de 4", pintura de base Galvite ou similar e 2 demaos de acabamento, conforme projeto FPJ.  Fornecimento e colocacao.</v>
          </cell>
          <cell r="D1314" t="str">
            <v>un</v>
          </cell>
          <cell r="E1314">
            <v>734.44</v>
          </cell>
        </row>
        <row r="1315">
          <cell r="A1315" t="str">
            <v>PJ001031</v>
          </cell>
          <cell r="B1315" t="str">
            <v>PJ25150100/</v>
          </cell>
          <cell r="C1315" t="str">
            <v xml:space="preserve">Baliza de volei em tubos de ferro galvanizado de 3", com pintura de base Galvite ou similar e 2 demaos de acabamento, conforme projeto FPJ.  Fornecimento e colocacao.</v>
          </cell>
          <cell r="D1315" t="str">
            <v>par</v>
          </cell>
          <cell r="E1315">
            <v>413.76</v>
          </cell>
        </row>
        <row r="1316">
          <cell r="A1316" t="str">
            <v>PJ001214</v>
          </cell>
          <cell r="B1316" t="str">
            <v>PJ25150150/</v>
          </cell>
          <cell r="C1316" t="str">
            <v xml:space="preserve">Estrutura para basquete, metalica, fixa, com avanco livre de 1,30m, com tabelas de compensado naval, aros e redes.  Fornecimento e colocacao, exclusive furacao do piso.</v>
          </cell>
          <cell r="D1316" t="str">
            <v>par</v>
          </cell>
          <cell r="E1316">
            <v>1238.8800000000001</v>
          </cell>
        </row>
        <row r="1317">
          <cell r="A1317" t="str">
            <v>PJ001213</v>
          </cell>
          <cell r="B1317" t="str">
            <v>PJ25150200/</v>
          </cell>
          <cell r="C1317" t="str">
            <v xml:space="preserve">Rede de nylon para futebol de salao.  Fornecimento.</v>
          </cell>
          <cell r="D1317" t="str">
            <v>par</v>
          </cell>
          <cell r="E1317">
            <v>45</v>
          </cell>
        </row>
        <row r="1318">
          <cell r="A1318" t="str">
            <v>PJ001210</v>
          </cell>
          <cell r="B1318" t="str">
            <v>PJ25150203/</v>
          </cell>
          <cell r="C1318" t="str">
            <v xml:space="preserve">Poste de volei em tubo de ferro galvanizado com cremalheira e buchas.  Fornecimento.</v>
          </cell>
          <cell r="D1318" t="str">
            <v>par</v>
          </cell>
          <cell r="E1318">
            <v>331.5</v>
          </cell>
        </row>
        <row r="1319">
          <cell r="A1319" t="str">
            <v>PJ001211</v>
          </cell>
          <cell r="B1319" t="str">
            <v>PJ25150206/</v>
          </cell>
          <cell r="C1319" t="str">
            <v xml:space="preserve">Rede de volei oficial com cabo de aco.  Fornecimento.</v>
          </cell>
          <cell r="D1319" t="str">
            <v>un</v>
          </cell>
          <cell r="E1319">
            <v>79</v>
          </cell>
        </row>
        <row r="1320">
          <cell r="A1320" t="str">
            <v>PJ001209</v>
          </cell>
          <cell r="B1320" t="str">
            <v>PJ25150250/</v>
          </cell>
          <cell r="C1320" t="str">
            <v xml:space="preserve">Tabela de basquete em compensado naval, tamanho oficial com aro e rede.  Fornecimento e colocacao.</v>
          </cell>
          <cell r="D1320" t="str">
            <v>par</v>
          </cell>
          <cell r="E1320">
            <v>564.27</v>
          </cell>
        </row>
        <row r="1321">
          <cell r="A1321" t="str">
            <v>PJ001212</v>
          </cell>
          <cell r="B1321" t="str">
            <v>PJ25150300/</v>
          </cell>
          <cell r="C1321" t="str">
            <v xml:space="preserve">Trave desmontavel para futebol de salao em tubo de ferro galvanizado e buchas.  Fornecimento.</v>
          </cell>
          <cell r="D1321" t="str">
            <v>par</v>
          </cell>
          <cell r="E1321">
            <v>779.5</v>
          </cell>
        </row>
        <row r="1322">
          <cell r="A1322" t="str">
            <v>PJ005043</v>
          </cell>
          <cell r="B1322" t="str">
            <v>PJ25200050/</v>
          </cell>
          <cell r="C1322" t="str">
            <v xml:space="preserve">Bicicletario em chapa galvanizada no 14 e tubos galvanizados de 1 1/2", conforme projeto FPJ.  Fornecimento e colocacao.</v>
          </cell>
          <cell r="D1322" t="str">
            <v>mod</v>
          </cell>
          <cell r="E1322" t="e">
            <v>#N/A</v>
          </cell>
        </row>
        <row r="1323">
          <cell r="A1323" t="str">
            <v>PJ017079</v>
          </cell>
          <cell r="B1323" t="str">
            <v>PJ25200053/</v>
          </cell>
          <cell r="C1323" t="str">
            <v xml:space="preserve">Bicicletario em tubo de ferro galvanizado para agua potavel com diametro de 1 1/4", dobrado a frio em dois angulos de 90o e um angulo de 180o, chumbado em bloco de concreto fck=11Mpa, com dimensoes de (0,3x0,6x,3)m com gola de protecao na juncao tubo/conc</v>
          </cell>
          <cell r="D1323" t="str">
            <v>un</v>
          </cell>
          <cell r="E1323" t="e">
            <v>#N/A</v>
          </cell>
        </row>
        <row r="1324">
          <cell r="A1324" t="str">
            <v>PJ018083</v>
          </cell>
          <cell r="B1324" t="str">
            <v>PJ25200059A</v>
          </cell>
          <cell r="C1324" t="e">
            <v>#N/A</v>
          </cell>
          <cell r="D1324" t="e">
            <v>#N/A</v>
          </cell>
          <cell r="E1324">
            <v>157.57</v>
          </cell>
        </row>
        <row r="1325">
          <cell r="A1325" t="str">
            <v>PJ018048</v>
          </cell>
          <cell r="B1325" t="str">
            <v>PJ25200061/</v>
          </cell>
          <cell r="C1325" t="str">
            <v xml:space="preserve">Bicicletario em tubo de ferro galvanizado com diametro de 1 1/2", espessura da parede de 2,65mm, dobrado a frio em dois angulos de 90o e um angulo de 180o, chumbado em bloco de concreto FCK=13,5Mpa com dimensoes de (0,30x0,30x0,250)m, com gola de protecao</v>
          </cell>
          <cell r="D1325" t="str">
            <v>un</v>
          </cell>
          <cell r="E1325">
            <v>173.23</v>
          </cell>
        </row>
        <row r="1326">
          <cell r="A1326" t="str">
            <v>PJ018074</v>
          </cell>
          <cell r="B1326" t="str">
            <v>PJ25200600/</v>
          </cell>
          <cell r="C1326" t="e">
            <v>#N/A</v>
          </cell>
          <cell r="D1326" t="e">
            <v>#N/A</v>
          </cell>
          <cell r="E1326">
            <v>835.6</v>
          </cell>
        </row>
        <row r="1327">
          <cell r="A1327" t="str">
            <v>PJ017859</v>
          </cell>
          <cell r="B1327" t="str">
            <v>PJ25250050/</v>
          </cell>
          <cell r="C1327" t="str">
            <v xml:space="preserve">Balizador modelo Copacabana, cilindrico, liso, pre-fabricado em concreto FCK=18MPa, com reforco interno de malha de vergalhao curvado de 1/2", embutido no piso, com 40cm de diametro e altura de 46,50cm.  Fornecimento e colocacao.</v>
          </cell>
          <cell r="D1327" t="str">
            <v>un</v>
          </cell>
          <cell r="E1327">
            <v>85.77</v>
          </cell>
        </row>
        <row r="1328">
          <cell r="A1328" t="str">
            <v>PJ000627</v>
          </cell>
          <cell r="B1328" t="str">
            <v>PJ25250100/</v>
          </cell>
          <cell r="C1328" t="str">
            <v xml:space="preserve">Frade de concreto com fck=11 MPa, para protecao de calcada, apicoado e pintado a verniz, inclusive escavacao e reaterro, exclusive transporte.  Fornecimento e colocacao.</v>
          </cell>
          <cell r="D1328" t="str">
            <v>un</v>
          </cell>
          <cell r="E1328">
            <v>54.53</v>
          </cell>
        </row>
        <row r="1329">
          <cell r="A1329" t="str">
            <v>PJ010637</v>
          </cell>
          <cell r="B1329" t="str">
            <v>PJ25250103/</v>
          </cell>
          <cell r="C1329" t="str">
            <v xml:space="preserve">Frade de concreto com Fck=11 MPa, para protecao de calcada, liso. inclusive escavacao e reaterro, exclusive transporte.  Fornecimento e colocacao.</v>
          </cell>
          <cell r="D1329" t="str">
            <v>un</v>
          </cell>
          <cell r="E1329">
            <v>36.130000000000003</v>
          </cell>
        </row>
        <row r="1330">
          <cell r="A1330" t="str">
            <v>PJ005053</v>
          </cell>
          <cell r="B1330" t="str">
            <v>PJ25250106/</v>
          </cell>
          <cell r="C1330" t="str">
            <v xml:space="preserve">Frade metalico, em ferro fundido, modelo ciclovia.  Fornecimento.</v>
          </cell>
          <cell r="D1330" t="str">
            <v>un</v>
          </cell>
          <cell r="E1330">
            <v>120</v>
          </cell>
        </row>
        <row r="1331">
          <cell r="A1331" t="str">
            <v>PJ017555</v>
          </cell>
          <cell r="B1331" t="str">
            <v>PJ25300050/</v>
          </cell>
          <cell r="C1331" t="str">
            <v xml:space="preserve">Apoio e corrimao tubulares em brinquedos de eucalipto, substituicao das pecas considerando retirada e colocacao de pecas novas pintadas.</v>
          </cell>
          <cell r="D1331" t="str">
            <v>m2</v>
          </cell>
          <cell r="E1331">
            <v>42.23</v>
          </cell>
        </row>
        <row r="1332">
          <cell r="A1332" t="str">
            <v>PJ017515</v>
          </cell>
          <cell r="B1332" t="str">
            <v>PJ25300100/</v>
          </cell>
          <cell r="C1332" t="str">
            <v xml:space="preserve">Balanco (com um lugar): troca do travessao de sustentacao, com retirada da viga danificada e remontagem do brinquedo de eucalipto.</v>
          </cell>
          <cell r="D1332" t="str">
            <v>cj</v>
          </cell>
          <cell r="E1332">
            <v>68.44</v>
          </cell>
        </row>
        <row r="1333">
          <cell r="A1333" t="str">
            <v>PJ017516</v>
          </cell>
          <cell r="B1333" t="str">
            <v>PJ25300103/</v>
          </cell>
          <cell r="C1333" t="str">
            <v xml:space="preserve">Balanco com assento de pneu suspenso por cordas de nylon n.o 12: com troca de pneu e vazamento do mesmo para escoamento, troca das cordas e retirada do acessorio danificado, incluindo remontagem do brinquedo de eucalipto.</v>
          </cell>
          <cell r="D1333" t="str">
            <v>cj</v>
          </cell>
          <cell r="E1333">
            <v>51.05</v>
          </cell>
        </row>
        <row r="1334">
          <cell r="A1334" t="str">
            <v>PJ017517</v>
          </cell>
          <cell r="B1334" t="str">
            <v>PJ25300106/</v>
          </cell>
          <cell r="C1334" t="str">
            <v xml:space="preserve">Balanco com assento em madeira suspenso por correntes: troca de assento, das correntes e retirada do acessorio danificado, com remontagem do brinquedo de eucalipto.</v>
          </cell>
          <cell r="D1334" t="str">
            <v>cj</v>
          </cell>
          <cell r="E1334">
            <v>105.96</v>
          </cell>
        </row>
        <row r="1335">
          <cell r="A1335" t="str">
            <v>PJ017533</v>
          </cell>
          <cell r="B1335" t="str">
            <v>PJ25300150/</v>
          </cell>
          <cell r="C1335" t="str">
            <v xml:space="preserve">Casinhas: substituicao de telhado, compreendendo retirada do telhado danificado em meio tronco e colocacao de novo telhado completo, com a remontagem do brinquedo de eucalipto.</v>
          </cell>
          <cell r="D1335" t="str">
            <v>cj</v>
          </cell>
          <cell r="E1335">
            <v>652.41999999999996</v>
          </cell>
        </row>
        <row r="1336">
          <cell r="A1336" t="str">
            <v>PJ017534</v>
          </cell>
          <cell r="B1336" t="str">
            <v>PJ25300153/</v>
          </cell>
          <cell r="C1336" t="str">
            <v xml:space="preserve">Casinhas: substituicao total do assoalho em troncos de eucalipto, meia cana ou rolicos, por outro completo em meia cana, considerando-se retirada e remontagem do brinquedo de eucalipto.</v>
          </cell>
          <cell r="D1336" t="str">
            <v>cj</v>
          </cell>
          <cell r="E1336">
            <v>484.02</v>
          </cell>
        </row>
        <row r="1337">
          <cell r="A1337" t="str">
            <v>PJ017535</v>
          </cell>
          <cell r="B1337" t="str">
            <v>PJ25300156/</v>
          </cell>
          <cell r="C1337" t="str">
            <v xml:space="preserve">Casinhas: substituicao de 1(uma) peca de assoalho danificado, compreendendo retirado do meio tronco e colocacao de um novo, com a remontagem do brinquedo de eucalipto.</v>
          </cell>
          <cell r="D1337" t="str">
            <v>un</v>
          </cell>
          <cell r="E1337">
            <v>48.41</v>
          </cell>
        </row>
        <row r="1338">
          <cell r="A1338" t="str">
            <v>PT001102</v>
          </cell>
          <cell r="B1338" t="str">
            <v>PT05200106/</v>
          </cell>
          <cell r="C1338" t="str">
            <v xml:space="preserve">Pintura com tinta de base alquidica,  para interior, semi-brilho, equivalente a Coralsint ou similar, ou fosca acetinada, equivalente a Coralite ou similar, acabamento padrao, inclusive 2 demaos sobre a superficie preparada conforme o item PT001101, exclu</v>
          </cell>
          <cell r="D1338" t="str">
            <v>m2</v>
          </cell>
          <cell r="E1338">
            <v>3.88</v>
          </cell>
        </row>
        <row r="1339">
          <cell r="A1339" t="str">
            <v>PT001104</v>
          </cell>
          <cell r="B1339" t="str">
            <v>PT05200200/</v>
          </cell>
          <cell r="C1339" t="str">
            <v xml:space="preserve">Pintura interna em superficie com revestimento liso, a oleo brilhante, equivalente a Marveline ou Coral Oleo ou similar, inclusive lixamento, demao de impermeabilizante, demao de meia massa, lixa e 2 demaos de acabamento.</v>
          </cell>
          <cell r="D1339" t="str">
            <v>m2</v>
          </cell>
          <cell r="E1339">
            <v>8</v>
          </cell>
        </row>
        <row r="1340">
          <cell r="A1340" t="str">
            <v>PT001105</v>
          </cell>
          <cell r="B1340" t="str">
            <v>PT05200500/</v>
          </cell>
          <cell r="C1340" t="str">
            <v xml:space="preserve">Repintura interna ou externa, na cor existente, sobre revestimento liso em bom estado, com tinta a oleo brilhante Marveline ou Coral Oleo ou similar, inclusive lixamento e 2 demaos de acabamento.</v>
          </cell>
          <cell r="D1340" t="str">
            <v>m2</v>
          </cell>
          <cell r="E1340">
            <v>4.4800000000000004</v>
          </cell>
        </row>
        <row r="1341">
          <cell r="A1341" t="str">
            <v>PT001107</v>
          </cell>
          <cell r="B1341" t="str">
            <v>PT05250050/</v>
          </cell>
          <cell r="C1341" t="str">
            <v xml:space="preserve">Preparo de madeira nova, inclusive lixamento, limpeza, demao de impermeabilizante tipo verniz Knotting ou similar, 2 demaos de massa corrida, novo lixamento, demao de tinta primaria tipo Nivelite ou Surfacer.</v>
          </cell>
          <cell r="D1341" t="str">
            <v>m2</v>
          </cell>
          <cell r="E1341">
            <v>14.89</v>
          </cell>
        </row>
        <row r="1342">
          <cell r="A1342" t="str">
            <v>PT001117</v>
          </cell>
          <cell r="B1342" t="str">
            <v>PT05250100/</v>
          </cell>
          <cell r="C1342" t="str">
            <v xml:space="preserve">Pintura interna sobre madeira, com esmalte sintetico equivalente a Duralack ou similar, sobre superficie preparada conforme item PT001107, exclusive este preparo, inclusive demao de tinta de base.</v>
          </cell>
          <cell r="D1342" t="str">
            <v>m2</v>
          </cell>
          <cell r="E1342">
            <v>7.74</v>
          </cell>
        </row>
        <row r="1343">
          <cell r="A1343" t="str">
            <v>PT001113</v>
          </cell>
          <cell r="B1343" t="str">
            <v>PT05250103/</v>
          </cell>
          <cell r="C1343" t="str">
            <v xml:space="preserve">Pintura interna ou externa sobre madeira com tinta esmaltada tipo Lagoline ou similar, sobre superficie preparada conforme item PT001107, exclusive este, inclusive lixamento, demao de tinta primaria tipo Surfacer e 2 demaos de acabamento de alta classe.</v>
          </cell>
          <cell r="D1343" t="str">
            <v>m2</v>
          </cell>
          <cell r="E1343">
            <v>12.23</v>
          </cell>
        </row>
        <row r="1344">
          <cell r="A1344" t="str">
            <v>PT001114</v>
          </cell>
          <cell r="B1344" t="str">
            <v>PT05250106/</v>
          </cell>
          <cell r="C1344" t="str">
            <v xml:space="preserve">Pintura interna sobre madeira, com tinta de base alquidica esmaltada equivalente a Condor ou similar, acabamento de alta classe, sobre a superficie preparada conforme item PT001107, exclusive este preparo, inclusive demao de tinta de base, de massa corrid</v>
          </cell>
          <cell r="D1344" t="str">
            <v>m2</v>
          </cell>
          <cell r="E1344">
            <v>7.78</v>
          </cell>
        </row>
        <row r="1345">
          <cell r="A1345" t="str">
            <v>PT001116</v>
          </cell>
          <cell r="B1345" t="str">
            <v>PT05250109/</v>
          </cell>
          <cell r="C1345" t="str">
            <v xml:space="preserve">Pintura interna ou externa sobre madeira, com esmalte sintetico equivalente a Duralack ou similar, inclusive lixamento, demao de verniz isolante, de tinta de fundo e 2 demaos de acabamento.</v>
          </cell>
          <cell r="D1345" t="str">
            <v>m2</v>
          </cell>
          <cell r="E1345">
            <v>12.12</v>
          </cell>
        </row>
        <row r="1346">
          <cell r="A1346" t="str">
            <v>PT005720</v>
          </cell>
          <cell r="B1346" t="str">
            <v>PT05250112/</v>
          </cell>
          <cell r="C1346" t="str">
            <v xml:space="preserve">Pintura em madeira, com tinta Colorgin luminoso ou similar, em faixas.</v>
          </cell>
          <cell r="D1346" t="str">
            <v>m2</v>
          </cell>
          <cell r="E1346">
            <v>8.73</v>
          </cell>
        </row>
        <row r="1347">
          <cell r="A1347" t="str">
            <v>PT010338</v>
          </cell>
          <cell r="B1347" t="str">
            <v>PT05250115/</v>
          </cell>
          <cell r="C1347" t="str">
            <v xml:space="preserve">Pintura de rodape com tinta a oleo brilhante equivalente a Marveline ou Coral oleo ou similar, inclusive 2 lixamentos, tinta isolante, massa e 2 demaos de acabamento.</v>
          </cell>
          <cell r="D1347" t="str">
            <v>m</v>
          </cell>
          <cell r="E1347">
            <v>3.37</v>
          </cell>
        </row>
        <row r="1348">
          <cell r="A1348" t="str">
            <v>PT001111</v>
          </cell>
          <cell r="B1348" t="str">
            <v>PT05250150/</v>
          </cell>
          <cell r="C1348" t="str">
            <v xml:space="preserve">Pintura interna ou externa sobre madeira, com tinta de base alquidica semi-brilho equivalente a Coralsint ou similar, ou fosca acetinada, equivalente a Coralite ou similar, acabamento padrao, sobre superficie preparada conforme o item PT001107, exclusive </v>
          </cell>
          <cell r="D1348" t="str">
            <v>m2</v>
          </cell>
          <cell r="E1348">
            <v>3.86</v>
          </cell>
        </row>
        <row r="1349">
          <cell r="A1349" t="str">
            <v>PT001108</v>
          </cell>
          <cell r="B1349" t="str">
            <v>PT05250200/</v>
          </cell>
          <cell r="C1349" t="str">
            <v xml:space="preserve">Pintura interna ou externa sobre madeira, com tinta a oleo brilhante equivalente a Marveline ou Coral Oleo ou similar, inclusive lixa, demao de tinta isolante, de meia massa e 2 demaos de acabamento.</v>
          </cell>
          <cell r="D1349" t="str">
            <v>m2</v>
          </cell>
          <cell r="E1349">
            <v>12.22</v>
          </cell>
        </row>
        <row r="1350">
          <cell r="A1350" t="str">
            <v>PT001109</v>
          </cell>
          <cell r="B1350" t="str">
            <v>PT05250203/</v>
          </cell>
          <cell r="C1350" t="str">
            <v xml:space="preserve">Pintura interna ou externa sobre madeira, com tinta a oleo brilhante equivalente a Marveline ou Coral Oleo ou similar, inclusive 2 demaos de acabamento sobre superficie preparada conforme o item PT001107, exclusive este preparo.</v>
          </cell>
          <cell r="D1350" t="str">
            <v>m2</v>
          </cell>
          <cell r="E1350">
            <v>3.05</v>
          </cell>
        </row>
        <row r="1351">
          <cell r="A1351" t="str">
            <v>PT001110</v>
          </cell>
          <cell r="B1351" t="str">
            <v>PT05250206/</v>
          </cell>
          <cell r="C1351" t="str">
            <v xml:space="preserve">Pintura interna ou externa sobre madeira, com tinta a oleo brilhante auto seladora, fundo sintetico fosco, inclusive lixamento e 2 demaos de acabamento.</v>
          </cell>
          <cell r="D1351" t="str">
            <v>m2</v>
          </cell>
          <cell r="E1351">
            <v>4.5</v>
          </cell>
        </row>
        <row r="1352">
          <cell r="A1352" t="str">
            <v>PT001112</v>
          </cell>
          <cell r="B1352" t="str">
            <v>PT05250500/</v>
          </cell>
          <cell r="C1352" t="str">
            <v xml:space="preserve">Repintura interna ou externa sobre madeira em bom estado na cor existente com tinta de base alquidica, semi-brilho, equivalente a Coralsint ou Super Lagomix ou fosco acetinado equivalente a Coralite ou similar, inclusive lixamento, limpeza e 2 demaos de a</v>
          </cell>
          <cell r="D1352" t="str">
            <v>m2</v>
          </cell>
          <cell r="E1352">
            <v>5.36</v>
          </cell>
        </row>
        <row r="1353">
          <cell r="A1353" t="str">
            <v>PT001115</v>
          </cell>
          <cell r="B1353" t="str">
            <v>PT05250503/</v>
          </cell>
          <cell r="C1353" t="str">
            <v xml:space="preserve">Repintura interna ou externa na cor existente sobre madeira em bom estado, com tinta esmaltada tipo Condor ou Lagoline ou similar, inclusive lixamento, limpeza e 2 demaos de acabamento.</v>
          </cell>
          <cell r="D1353" t="str">
            <v>m2</v>
          </cell>
          <cell r="E1353">
            <v>5.31</v>
          </cell>
        </row>
        <row r="1354">
          <cell r="A1354" t="str">
            <v>PT001118</v>
          </cell>
          <cell r="B1354" t="str">
            <v>PT05250506/</v>
          </cell>
          <cell r="C1354" t="str">
            <v xml:space="preserve">Repintura interna ou externa na cor existente sobre madeira em bom estado, com esmalte sintetico Duralack ou similar, inclusive lixamento, limpeza e 2 demaos de acabamento.</v>
          </cell>
          <cell r="D1354" t="str">
            <v>m2</v>
          </cell>
          <cell r="E1354">
            <v>6.06</v>
          </cell>
        </row>
        <row r="1355">
          <cell r="A1355" t="str">
            <v>PT005057</v>
          </cell>
          <cell r="B1355" t="str">
            <v>PT05250509/</v>
          </cell>
          <cell r="C1355" t="str">
            <v xml:space="preserve">Repintura a base de Primer e esmalte sintetico.</v>
          </cell>
          <cell r="D1355" t="str">
            <v>m2</v>
          </cell>
          <cell r="E1355">
            <v>8.14</v>
          </cell>
        </row>
        <row r="1356">
          <cell r="A1356" t="str">
            <v>PT001143</v>
          </cell>
          <cell r="B1356" t="str">
            <v>PT05300050A</v>
          </cell>
          <cell r="C1356" t="str">
            <v xml:space="preserve">Enceramento de madeira, inclusive lixamento, demao de verniz isolante e 3 demaos de cera, cada qual seguida de abertura de brilho, a escova e flanela.</v>
          </cell>
          <cell r="D1356" t="str">
            <v>m2</v>
          </cell>
          <cell r="E1356">
            <v>21</v>
          </cell>
        </row>
        <row r="1357">
          <cell r="A1357" t="str">
            <v>PT001141</v>
          </cell>
          <cell r="B1357" t="str">
            <v>PT05300100/</v>
          </cell>
          <cell r="C1357" t="str">
            <v xml:space="preserve">Envernizamento de madeira com verniz Copal ou similar, para interior, inclusive lixamento, demao de verniz isolante, de anilina, e 1 demao de acabamento.</v>
          </cell>
          <cell r="D1357" t="str">
            <v>m2</v>
          </cell>
          <cell r="E1357">
            <v>5.61</v>
          </cell>
        </row>
        <row r="1358">
          <cell r="A1358" t="str">
            <v>PT006931</v>
          </cell>
          <cell r="B1358" t="str">
            <v>PT05300103/</v>
          </cell>
          <cell r="C1358" t="str">
            <v xml:space="preserve">Envernizamento de madeira com verniz Sparlack Cetol (cores) ou similar, para interior e exterior, inclusive lixamento, demao de verniz seladora, e 2 demaos de acabamento.</v>
          </cell>
          <cell r="D1358" t="str">
            <v>m2</v>
          </cell>
          <cell r="E1358">
            <v>8.67</v>
          </cell>
        </row>
        <row r="1359">
          <cell r="A1359" t="str">
            <v>PT001142</v>
          </cell>
          <cell r="B1359" t="str">
            <v>PT05300106A</v>
          </cell>
          <cell r="C1359" t="str">
            <v xml:space="preserve">Envernizamento de madeira com verniz a boneca, de Goma Laca ou similar, importada, dissolvida em alcool, inclusive lixamento e aplicacao de sucessivas demaos de acabamento ate a obtencao do brilho.</v>
          </cell>
          <cell r="D1359" t="str">
            <v>m2</v>
          </cell>
          <cell r="E1359">
            <v>22.45</v>
          </cell>
        </row>
        <row r="1360">
          <cell r="A1360" t="str">
            <v>PT005796</v>
          </cell>
          <cell r="B1360" t="str">
            <v>PT05300150/</v>
          </cell>
          <cell r="C1360" t="str">
            <v xml:space="preserve">Envernizamento de rodapes com verniz Copal ou similar, inclusive lixamento, 1 demao de verniz isolante de anilina, e 2 demaos de acabamento.</v>
          </cell>
          <cell r="D1360" t="str">
            <v>m</v>
          </cell>
          <cell r="E1360">
            <v>3.23</v>
          </cell>
        </row>
        <row r="1361">
          <cell r="A1361" t="str">
            <v>PT001144</v>
          </cell>
          <cell r="B1361" t="str">
            <v>PT05300200/</v>
          </cell>
          <cell r="C1361" t="str">
            <v xml:space="preserve">Envernizamento de tijolos ou concreto, para interior, com verniz Carriage ou similar, inclusive lixamento e 2 demaos de acabamento.</v>
          </cell>
          <cell r="D1361" t="str">
            <v>m2</v>
          </cell>
          <cell r="E1361">
            <v>5.49</v>
          </cell>
        </row>
        <row r="1362">
          <cell r="A1362" t="str">
            <v>PT002493</v>
          </cell>
          <cell r="B1362" t="str">
            <v>PT05300250/</v>
          </cell>
          <cell r="C1362" t="str">
            <v xml:space="preserve">Pintura sobre concreto com uma demao de Primer e acabamento com 2 demaos de verniz acrilico pigmentado na cor concreto.</v>
          </cell>
          <cell r="D1362" t="str">
            <v>m2</v>
          </cell>
          <cell r="E1362">
            <v>9.4499999999999993</v>
          </cell>
        </row>
        <row r="1363">
          <cell r="A1363" t="str">
            <v>PT005305</v>
          </cell>
          <cell r="B1363" t="str">
            <v>PT05300300/</v>
          </cell>
          <cell r="C1363" t="str">
            <v xml:space="preserve">Verniz acrilico incolor, em 3 demaos, aplicado sobre superficie lisa de concreto ou tijolo aparente, para interior.</v>
          </cell>
          <cell r="D1363" t="str">
            <v>m2</v>
          </cell>
          <cell r="E1363">
            <v>6.02</v>
          </cell>
        </row>
        <row r="1364">
          <cell r="A1364" t="str">
            <v>PT001146</v>
          </cell>
          <cell r="B1364" t="str">
            <v>PT05350050/</v>
          </cell>
          <cell r="C1364" t="str">
            <v xml:space="preserve">Pintura com emulsao oleosa Separol ou similar, para desmoldagem de formas.</v>
          </cell>
          <cell r="D1364" t="str">
            <v>m2</v>
          </cell>
          <cell r="E1364">
            <v>0.76</v>
          </cell>
        </row>
        <row r="1365">
          <cell r="A1365" t="str">
            <v>PT001145</v>
          </cell>
          <cell r="B1365" t="str">
            <v>PT05350100/</v>
          </cell>
          <cell r="C1365" t="str">
            <v xml:space="preserve">Pintura imunizante sobre madeira com 1 demao Pentox ou similar.</v>
          </cell>
          <cell r="D1365" t="str">
            <v>m2</v>
          </cell>
          <cell r="E1365">
            <v>1.62</v>
          </cell>
        </row>
        <row r="1366">
          <cell r="A1366" t="str">
            <v>PT010412</v>
          </cell>
          <cell r="B1366" t="str">
            <v>PT05400050/</v>
          </cell>
          <cell r="C1366" t="str">
            <v xml:space="preserve">Primer convertedor de ferrugem em fundo de protecao, (P.C.F) ou similar.  Fornecimento e aplicacao com 2 demaos.</v>
          </cell>
          <cell r="D1366" t="str">
            <v>m2</v>
          </cell>
          <cell r="E1366">
            <v>9.1300000000000008</v>
          </cell>
        </row>
        <row r="1367">
          <cell r="A1367" t="str">
            <v>PT001119</v>
          </cell>
          <cell r="B1367" t="str">
            <v>PT05400100/</v>
          </cell>
          <cell r="C1367" t="str">
            <v xml:space="preserve">Pintura interna ou externa sobre ferro, com tinta a oleo brilhante Marveline ou Coral Oleo ou similar, inclusive lixamento, limpeza e demao de tinta anti oxido Ferroloide ou similar e 2 demaos de acabamento.</v>
          </cell>
          <cell r="D1367" t="str">
            <v>m2</v>
          </cell>
          <cell r="E1367">
            <v>7.34</v>
          </cell>
        </row>
        <row r="1368">
          <cell r="A1368" t="str">
            <v>PT001121</v>
          </cell>
          <cell r="B1368" t="str">
            <v>PT05400103/</v>
          </cell>
          <cell r="C1368" t="str">
            <v xml:space="preserve">Pintura interna ou externa sobre ferro, com tinta de base alquidica esmaltada brilhante, equivalente a Lagoline ou similar, inclusive lixamento, limpeza, desengorduramento, aplicacao de zarcao de secagem rapida, cor laranja e 2 demaos de acabamento.</v>
          </cell>
          <cell r="D1368" t="str">
            <v>m2</v>
          </cell>
          <cell r="E1368">
            <v>9.75</v>
          </cell>
        </row>
        <row r="1369">
          <cell r="A1369" t="str">
            <v>PT001122</v>
          </cell>
          <cell r="B1369" t="str">
            <v>PT05400106/</v>
          </cell>
          <cell r="C1369" t="str">
            <v xml:space="preserve">Pintura interna ou externa sobre ferro, com esmalte sintetico Duralack ou Lagomix ou similar, inclusive lixamento, limpeza, demao de zarcao de secagem rapida, cor laranja e 2 demaos de acabamento.</v>
          </cell>
          <cell r="D1369" t="str">
            <v>m2</v>
          </cell>
          <cell r="E1369">
            <v>8.43</v>
          </cell>
        </row>
        <row r="1370">
          <cell r="A1370" t="str">
            <v>PT001125</v>
          </cell>
          <cell r="B1370" t="str">
            <v>PT05400150/</v>
          </cell>
          <cell r="C1370" t="str">
            <v xml:space="preserve">Pintura interna ou externa sobre ferro, com tinta alquidica esmaltada Condor ou similar, inclusive lixamento, limpeza, demao de tinta anti oxido Ferrolack ou similar e 2 demaos de acabamento.</v>
          </cell>
          <cell r="D1370" t="str">
            <v>m2</v>
          </cell>
          <cell r="E1370">
            <v>7.54</v>
          </cell>
        </row>
        <row r="1371">
          <cell r="A1371" t="str">
            <v>PT005321</v>
          </cell>
          <cell r="B1371" t="str">
            <v>PT05400200/</v>
          </cell>
          <cell r="C1371" t="str">
            <v xml:space="preserve">Pintura interna ou externa sobre galvanizado com esmalte sintetico, inclusive limpeza, desengorduramento, secagem, aplicacao de 1 demao de Wash Primer ou similar e 2 demaos de acabamento.</v>
          </cell>
          <cell r="D1371" t="str">
            <v>m2</v>
          </cell>
          <cell r="E1371">
            <v>8.26</v>
          </cell>
        </row>
        <row r="1372">
          <cell r="A1372" t="str">
            <v>PT001120</v>
          </cell>
          <cell r="B1372" t="str">
            <v>PT05400250/</v>
          </cell>
          <cell r="C1372" t="str">
            <v xml:space="preserve">Repintura interna ou externa sobre ferro, com tinta a oleo brilhante Marveline ou Coral Oleo ou similar, inclusive lixamento, limpeza, demao de tinta anti oxido e 1 de acabamento.</v>
          </cell>
          <cell r="D1372" t="str">
            <v>m2</v>
          </cell>
          <cell r="E1372">
            <v>5.61</v>
          </cell>
        </row>
        <row r="1373">
          <cell r="A1373" t="str">
            <v>PT001124</v>
          </cell>
          <cell r="B1373" t="str">
            <v>PT05400300/</v>
          </cell>
          <cell r="C1373" t="str">
            <v xml:space="preserve">Repintura interna ou externa na cor existente, sobre ferro com superficie em bom estado, nas condicoes do item PT001121.</v>
          </cell>
          <cell r="D1373" t="str">
            <v>m2</v>
          </cell>
          <cell r="E1373">
            <v>7.9</v>
          </cell>
        </row>
        <row r="1374">
          <cell r="A1374" t="str">
            <v>PT001123</v>
          </cell>
          <cell r="B1374" t="str">
            <v>PT05400350/</v>
          </cell>
          <cell r="C1374" t="str">
            <v xml:space="preserve">Repintura interna ou externa sobre ferro, inclusive lixamento, limpeza, demao de zarcao secagem rapida, cor laranja e outra de esmalte sintetico Duralack ou similar.</v>
          </cell>
          <cell r="D1374" t="str">
            <v>m2</v>
          </cell>
          <cell r="E1374">
            <v>5.29</v>
          </cell>
        </row>
        <row r="1375">
          <cell r="A1375" t="str">
            <v>PT001126</v>
          </cell>
          <cell r="B1375" t="str">
            <v>PT05400400/</v>
          </cell>
          <cell r="C1375" t="str">
            <v xml:space="preserve">Repintura interna ou externa sobre ferro, inclusive lixamento, limpeza, demao de tinta anti oxido Ferroloide ou similar e outra de tinta alquidica esmaltada Condor ou similar.</v>
          </cell>
          <cell r="D1375" t="str">
            <v>m2</v>
          </cell>
          <cell r="E1375">
            <v>5.61</v>
          </cell>
        </row>
        <row r="1376">
          <cell r="A1376" t="str">
            <v>PT005889</v>
          </cell>
          <cell r="B1376" t="str">
            <v>PT05450050/</v>
          </cell>
          <cell r="C1376" t="str">
            <v xml:space="preserve">Marcacao de quadra de esporte, com tintura Supercril ou similar, em 2 demaos.  Medida pela area efetiva de pintura.</v>
          </cell>
          <cell r="D1376" t="str">
            <v>m2</v>
          </cell>
          <cell r="E1376">
            <v>14.32</v>
          </cell>
        </row>
        <row r="1377">
          <cell r="A1377" t="str">
            <v>PT010056</v>
          </cell>
          <cell r="B1377" t="str">
            <v>PT05450100/</v>
          </cell>
          <cell r="C1377" t="str">
            <v xml:space="preserve">Pintura de quadra de esporte em piso cimentado, com tinta 100% acrilica equivalente a Suvinil piso, Nova Cor ou Coral Piso ou similar, considerando-se a limpeza da superficie e 2 demaos de acabamento.</v>
          </cell>
          <cell r="D1377" t="str">
            <v>m2</v>
          </cell>
          <cell r="E1377">
            <v>13.6</v>
          </cell>
        </row>
        <row r="1378">
          <cell r="A1378" t="str">
            <v>PT009266</v>
          </cell>
          <cell r="B1378" t="str">
            <v>PT05500050/</v>
          </cell>
          <cell r="C1378" t="str">
            <v xml:space="preserve">Pintura com tinta acrilica tipo rugoso com adicao de quartzo equivalente a Viwacril-Sambodromo ou similar, sobre concreto ou asfalto, constando de 2 demaos.</v>
          </cell>
          <cell r="D1378" t="str">
            <v>m2</v>
          </cell>
          <cell r="E1378">
            <v>7.55</v>
          </cell>
        </row>
        <row r="1379">
          <cell r="A1379" t="str">
            <v>PT007792</v>
          </cell>
          <cell r="B1379" t="str">
            <v>PT05550050/</v>
          </cell>
          <cell r="C1379" t="str">
            <v xml:space="preserve">Pintura Epoxi, com preparo em massa Epoxi.</v>
          </cell>
          <cell r="D1379" t="str">
            <v>m2</v>
          </cell>
          <cell r="E1379">
            <v>72.13</v>
          </cell>
        </row>
        <row r="1380">
          <cell r="A1380" t="str">
            <v>PT017126</v>
          </cell>
          <cell r="B1380" t="str">
            <v>PT05550100/</v>
          </cell>
          <cell r="C1380" t="str">
            <v xml:space="preserve">Pintura com tinta Epoxi a base d'agua, para interior e exterior, pelo sistema Wal Tech VB, primer Unitech GP, Thortex ou similar, inclusive selador e duas demaos de massa acrilica.</v>
          </cell>
          <cell r="D1380" t="str">
            <v>m2</v>
          </cell>
          <cell r="E1380">
            <v>32.130000000000003</v>
          </cell>
        </row>
        <row r="1381">
          <cell r="A1381" t="str">
            <v>RV000400</v>
          </cell>
          <cell r="B1381" t="str">
            <v>RV05050050/</v>
          </cell>
          <cell r="C1381" t="str">
            <v xml:space="preserve">Pasta de cimento branco.</v>
          </cell>
          <cell r="D1381" t="str">
            <v>m3</v>
          </cell>
          <cell r="E1381">
            <v>943.57</v>
          </cell>
        </row>
        <row r="1382">
          <cell r="A1382" t="str">
            <v>RV017655</v>
          </cell>
          <cell r="B1382" t="str">
            <v>RV05050100A</v>
          </cell>
          <cell r="C1382" t="str">
            <v xml:space="preserve">Pasta de cimento branco e cal, no traco 1:1.</v>
          </cell>
          <cell r="D1382" t="str">
            <v>m3</v>
          </cell>
          <cell r="E1382">
            <v>609.52</v>
          </cell>
        </row>
        <row r="1383">
          <cell r="A1383" t="str">
            <v>RV017652</v>
          </cell>
          <cell r="B1383" t="str">
            <v>RV05050150A</v>
          </cell>
          <cell r="C1383" t="str">
            <v xml:space="preserve">Pasta de cal.</v>
          </cell>
          <cell r="D1383" t="str">
            <v>m3</v>
          </cell>
          <cell r="E1383">
            <v>230.47</v>
          </cell>
        </row>
        <row r="1384">
          <cell r="A1384" t="str">
            <v>RV000399</v>
          </cell>
          <cell r="B1384" t="str">
            <v>RV05050200/</v>
          </cell>
          <cell r="C1384" t="str">
            <v xml:space="preserve">Pasta de cimento comum.</v>
          </cell>
          <cell r="D1384" t="str">
            <v>m3</v>
          </cell>
          <cell r="E1384">
            <v>443.57</v>
          </cell>
        </row>
        <row r="1385">
          <cell r="A1385" t="str">
            <v>RV017676</v>
          </cell>
          <cell r="B1385" t="str">
            <v>RV05050250A</v>
          </cell>
          <cell r="C1385" t="str">
            <v xml:space="preserve">Pasta de Gesso.</v>
          </cell>
          <cell r="D1385" t="str">
            <v>m3</v>
          </cell>
          <cell r="E1385">
            <v>584.53</v>
          </cell>
        </row>
        <row r="1386">
          <cell r="A1386" t="str">
            <v>RV017653</v>
          </cell>
          <cell r="B1386" t="str">
            <v>RV05100050A</v>
          </cell>
          <cell r="C1386" t="str">
            <v xml:space="preserve">Argamassa de cimento e areia, no traco 1:1.</v>
          </cell>
          <cell r="D1386" t="str">
            <v>m3</v>
          </cell>
          <cell r="E1386">
            <v>374.83</v>
          </cell>
        </row>
        <row r="1387">
          <cell r="A1387" t="str">
            <v>RV000405</v>
          </cell>
          <cell r="B1387" t="str">
            <v>RV05100053A</v>
          </cell>
          <cell r="C1387" t="str">
            <v xml:space="preserve">Argamassa de cimento e areia, no traco 1:1,5.</v>
          </cell>
          <cell r="D1387" t="str">
            <v>m3</v>
          </cell>
          <cell r="E1387">
            <v>311.2</v>
          </cell>
        </row>
        <row r="1388">
          <cell r="A1388" t="str">
            <v>RV000406</v>
          </cell>
          <cell r="B1388" t="str">
            <v>RV05100056A</v>
          </cell>
          <cell r="C1388" t="str">
            <v xml:space="preserve">Argamassa de cimento e areia, no traco 1:2.</v>
          </cell>
          <cell r="D1388" t="str">
            <v>m3</v>
          </cell>
          <cell r="E1388">
            <v>275.24</v>
          </cell>
        </row>
        <row r="1389">
          <cell r="A1389" t="str">
            <v>RV000407</v>
          </cell>
          <cell r="B1389" t="str">
            <v>RV05100059A</v>
          </cell>
          <cell r="C1389" t="str">
            <v xml:space="preserve">Argamassa de cimento e areia, no traco 1:3.</v>
          </cell>
          <cell r="D1389" t="str">
            <v>m3</v>
          </cell>
          <cell r="E1389">
            <v>215.87</v>
          </cell>
        </row>
        <row r="1390">
          <cell r="A1390" t="str">
            <v>RV000408</v>
          </cell>
          <cell r="B1390" t="str">
            <v>RV05100062A</v>
          </cell>
          <cell r="C1390" t="str">
            <v xml:space="preserve">Argamassa de cimento e areia, no traco 1:4.</v>
          </cell>
          <cell r="D1390" t="str">
            <v>m3</v>
          </cell>
          <cell r="E1390">
            <v>179.92</v>
          </cell>
        </row>
        <row r="1391">
          <cell r="A1391" t="str">
            <v>RV000409</v>
          </cell>
          <cell r="B1391" t="str">
            <v>RV05100065A</v>
          </cell>
          <cell r="C1391" t="str">
            <v xml:space="preserve">Argamassa de cimento e areia, no traco 1:5.</v>
          </cell>
          <cell r="D1391" t="str">
            <v>m3</v>
          </cell>
          <cell r="E1391">
            <v>157.63999999999999</v>
          </cell>
        </row>
        <row r="1392">
          <cell r="A1392" t="str">
            <v>RV000410</v>
          </cell>
          <cell r="B1392" t="str">
            <v>RV05100068A</v>
          </cell>
          <cell r="C1392" t="str">
            <v xml:space="preserve">Argamassa de cimento e areia, no traco 1:6.</v>
          </cell>
          <cell r="D1392" t="str">
            <v>m3</v>
          </cell>
          <cell r="E1392">
            <v>143.53</v>
          </cell>
        </row>
        <row r="1393">
          <cell r="A1393" t="str">
            <v>RV000411</v>
          </cell>
          <cell r="B1393" t="str">
            <v>RV05100071A</v>
          </cell>
          <cell r="C1393" t="str">
            <v xml:space="preserve">Argamassa de cimento e areia, no traco 1:8.</v>
          </cell>
          <cell r="D1393" t="str">
            <v>m3</v>
          </cell>
          <cell r="E1393">
            <v>124.27</v>
          </cell>
        </row>
        <row r="1394">
          <cell r="A1394" t="str">
            <v>RV017037</v>
          </cell>
          <cell r="B1394" t="str">
            <v>RV05100074/</v>
          </cell>
          <cell r="C1394" t="str">
            <v xml:space="preserve">Fornecimento de argamassa de cimento e areia no traco 1:3 para recomposicao do capeamento de concreto pequenos espessuras em servicos de recuperacao estrutural, aditivada com resina acrilica na proporcao de 50ml/m3 de argamassa e silica ativa na proporcao</v>
          </cell>
          <cell r="D1394" t="str">
            <v>m3</v>
          </cell>
          <cell r="E1394">
            <v>564.09</v>
          </cell>
        </row>
        <row r="1395">
          <cell r="A1395" t="str">
            <v>RV000442</v>
          </cell>
          <cell r="B1395" t="str">
            <v>RV05100100A</v>
          </cell>
          <cell r="C1395" t="str">
            <v xml:space="preserve">Argamassa de cimento e areia no traco 1:3 e Sika Fix ou similar.</v>
          </cell>
          <cell r="D1395" t="str">
            <v>m3</v>
          </cell>
          <cell r="E1395">
            <v>256.97000000000003</v>
          </cell>
        </row>
        <row r="1396">
          <cell r="A1396" t="str">
            <v>RV000416</v>
          </cell>
          <cell r="B1396" t="str">
            <v>RV05100150A</v>
          </cell>
          <cell r="C1396" t="str">
            <v xml:space="preserve">Argamassa de cimento branco, cal e po-de-marmore, no traco 1:1:3.</v>
          </cell>
          <cell r="D1396" t="str">
            <v>m3</v>
          </cell>
          <cell r="E1396">
            <v>423.6</v>
          </cell>
        </row>
        <row r="1397">
          <cell r="A1397" t="str">
            <v>RV000414</v>
          </cell>
          <cell r="B1397" t="str">
            <v>RV05100200A</v>
          </cell>
          <cell r="C1397" t="str">
            <v xml:space="preserve">Argamassa de cimento, cal e areia fina, no traco 1:3:5.</v>
          </cell>
          <cell r="D1397" t="str">
            <v>m3</v>
          </cell>
          <cell r="E1397">
            <v>196.76</v>
          </cell>
        </row>
        <row r="1398">
          <cell r="A1398" t="str">
            <v>RV017656</v>
          </cell>
          <cell r="B1398" t="str">
            <v>RV05100203A</v>
          </cell>
          <cell r="C1398" t="str">
            <v xml:space="preserve">Argamassa de cimento, cal e areia fina, no traco 1:3:8.</v>
          </cell>
          <cell r="D1398" t="str">
            <v>m3</v>
          </cell>
          <cell r="E1398">
            <v>174.81</v>
          </cell>
        </row>
        <row r="1399">
          <cell r="A1399" t="str">
            <v>RV009445</v>
          </cell>
          <cell r="B1399" t="str">
            <v>RV15200250/</v>
          </cell>
          <cell r="C1399" t="str">
            <v xml:space="preserve">Placa de granito Cinza Andorinha, sem acabamento, com espessura de 2cm, para forracao de piso.  Fornecimento.</v>
          </cell>
          <cell r="D1399" t="str">
            <v>m2</v>
          </cell>
          <cell r="E1399">
            <v>67.28</v>
          </cell>
        </row>
        <row r="1400">
          <cell r="A1400" t="str">
            <v>RV007998</v>
          </cell>
          <cell r="B1400" t="str">
            <v>RV15200300A</v>
          </cell>
          <cell r="C1400" t="str">
            <v xml:space="preserve">Piso de  placas de Marmore Branco Nacional, com 2 polimentos, assentes com recobrimento de nata de cimento, saibro e areia no traco 1:2:2.</v>
          </cell>
          <cell r="D1400" t="str">
            <v>m2</v>
          </cell>
          <cell r="E1400">
            <v>177.65</v>
          </cell>
        </row>
        <row r="1401">
          <cell r="A1401" t="str">
            <v>RV008821</v>
          </cell>
          <cell r="B1401" t="str">
            <v>RV15200350/</v>
          </cell>
          <cell r="C1401" t="str">
            <v xml:space="preserve">Revestimento com granito Capao Bonito, em placa de 2cm de espessura, acabamento polido, assentado sobre terreno nivelado, argamassa de cimento e areia no traco 1:3.  Fornecimento e colocacao.</v>
          </cell>
          <cell r="D1401" t="str">
            <v>m2</v>
          </cell>
          <cell r="E1401">
            <v>124.09</v>
          </cell>
        </row>
        <row r="1402">
          <cell r="A1402" t="str">
            <v>RV008870</v>
          </cell>
          <cell r="B1402" t="str">
            <v>RV15200353/</v>
          </cell>
          <cell r="C1402" t="str">
            <v xml:space="preserve">Revestimento com granito Capao Bonito, em placa de 2cm de espessura, acabamento apicoado, assentado sobre terreno nivelado, argamassa de cimento e areia no traco 1:3.  Fornecimento e colocacao.</v>
          </cell>
          <cell r="D1402" t="str">
            <v>m2</v>
          </cell>
          <cell r="E1402">
            <v>197.42</v>
          </cell>
        </row>
        <row r="1403">
          <cell r="A1403" t="str">
            <v>RV008915</v>
          </cell>
          <cell r="B1403" t="str">
            <v>RV15200400/</v>
          </cell>
          <cell r="C1403" t="str">
            <v xml:space="preserve">Revestimento de granito Cinza Andorinha, com acabamento serrado, para piso, em placas de (1,50x0,60x0,03)m.  Fornecimento.</v>
          </cell>
          <cell r="D1403" t="str">
            <v>m2</v>
          </cell>
          <cell r="E1403">
            <v>118.63</v>
          </cell>
        </row>
        <row r="1404">
          <cell r="A1404" t="str">
            <v>RV008916</v>
          </cell>
          <cell r="B1404" t="str">
            <v>RV15200403/</v>
          </cell>
          <cell r="C1404" t="str">
            <v xml:space="preserve">Revestimento de granito Cinza Andorinha, com acabamento serrado, para rodape, com 0,02m de espessura e 0,07m de altura.  Fornecimento.</v>
          </cell>
          <cell r="D1404" t="str">
            <v>m</v>
          </cell>
          <cell r="E1404">
            <v>9.3000000000000007</v>
          </cell>
        </row>
        <row r="1405">
          <cell r="A1405" t="str">
            <v>RV017498</v>
          </cell>
          <cell r="B1405" t="str">
            <v>RV15200406/</v>
          </cell>
          <cell r="C1405" t="str">
            <v xml:space="preserve">Revestimento com granito Cinza levigado, em placa de (40x40)cm, com 3cm de espessura, assentado sobre base existente, com argamassa de cimento e areia no traco de 1:3.  Fornecimento e colocacao.</v>
          </cell>
          <cell r="D1405" t="str">
            <v>m2</v>
          </cell>
          <cell r="E1405">
            <v>74.3</v>
          </cell>
        </row>
        <row r="1406">
          <cell r="A1406" t="str">
            <v>RV017503</v>
          </cell>
          <cell r="B1406" t="str">
            <v>RV15200409/</v>
          </cell>
          <cell r="C1406" t="str">
            <v xml:space="preserve">Revestimento com granito Cinza flameado, em placa de (40x40)cm, com 3cm de espessura, assentado sobre base existente, com argamassa de cimento e areia no traco de 1:3.  Fornecimento e colocacao.</v>
          </cell>
          <cell r="D1406" t="str">
            <v>m2</v>
          </cell>
          <cell r="E1406">
            <v>84.3</v>
          </cell>
        </row>
        <row r="1407">
          <cell r="A1407" t="str">
            <v>RV017504</v>
          </cell>
          <cell r="B1407" t="str">
            <v>RV15200412/</v>
          </cell>
          <cell r="C1407" t="str">
            <v xml:space="preserve">Revestimento com granito Cinza serrado e face natural, em placa de (40x40)cm classificado, com 3cm de espessura, assentado sobre base existente, com argamassa de cimento e areia no traco de 1:3.  Fornecimento e colocacao.</v>
          </cell>
          <cell r="D1407" t="str">
            <v>m2</v>
          </cell>
          <cell r="E1407">
            <v>45.3</v>
          </cell>
        </row>
        <row r="1408">
          <cell r="A1408" t="str">
            <v>RV009678</v>
          </cell>
          <cell r="B1408" t="str">
            <v>RV15200450/</v>
          </cell>
          <cell r="C1408" t="str">
            <v xml:space="preserve">Revestimento com granito Juparana, em placa de (40x40)cm com 2cm de espessura, acabamento polido, para piso, assentes sobre argamassa de cimento, saibro e areia no traco 1:2:2.  Fornecimento e colocacao.</v>
          </cell>
          <cell r="D1408" t="str">
            <v>m2</v>
          </cell>
          <cell r="E1408">
            <v>114.78</v>
          </cell>
        </row>
        <row r="1409">
          <cell r="A1409" t="str">
            <v>RV017501</v>
          </cell>
          <cell r="B1409" t="str">
            <v>RV15200500/</v>
          </cell>
          <cell r="C1409" t="str">
            <v xml:space="preserve">Revestimento com granito Rosa flameado, em placa de (40x40)cm, com 3cm de espessura, assentado sobre base existente, com argamassa de cimento e areia no traco de 1:3.  Fornecimento e colocacao.</v>
          </cell>
          <cell r="D1409" t="str">
            <v>m2</v>
          </cell>
          <cell r="E1409">
            <v>109.3</v>
          </cell>
        </row>
        <row r="1410">
          <cell r="A1410" t="str">
            <v>RV017502</v>
          </cell>
          <cell r="B1410" t="str">
            <v>RV15200503/</v>
          </cell>
          <cell r="C1410" t="str">
            <v xml:space="preserve">Revestimento com granito Rosa levigado, em placa de (40x40)cm, com 3cm de espessura, assentado sobre base existente, com argamassa de cimento e areia no traco de 1:3.  Fornecimento e colocacao.</v>
          </cell>
          <cell r="D1410" t="str">
            <v>m2</v>
          </cell>
          <cell r="E1410">
            <v>109.3</v>
          </cell>
        </row>
        <row r="1411">
          <cell r="A1411" t="str">
            <v>RV017505</v>
          </cell>
          <cell r="B1411" t="str">
            <v>RV15200506/</v>
          </cell>
          <cell r="C1411" t="str">
            <v xml:space="preserve">Revestimento com granito Rosa serrado e face natural, em placa de (40x40)cm classificado, com 3cm de espessura, assentado sobre base existente, com argamassa de cimento e areia no traco de 1:3.  Fornecimento e colocacao.</v>
          </cell>
          <cell r="D1411" t="str">
            <v>m2</v>
          </cell>
          <cell r="E1411">
            <v>57.3</v>
          </cell>
        </row>
        <row r="1412">
          <cell r="A1412" t="str">
            <v>RV007779</v>
          </cell>
          <cell r="B1412" t="str">
            <v>RV15200550/</v>
          </cell>
          <cell r="C1412" t="str">
            <v xml:space="preserve">Rodape de granito, boleado, com (10x2)cm.  Fornecimento e colocacao.</v>
          </cell>
          <cell r="D1412" t="str">
            <v>m</v>
          </cell>
          <cell r="E1412">
            <v>16.36</v>
          </cell>
        </row>
        <row r="1413">
          <cell r="A1413" t="str">
            <v>RV007781</v>
          </cell>
          <cell r="B1413" t="str">
            <v>RV15200600/</v>
          </cell>
          <cell r="C1413" t="str">
            <v xml:space="preserve">Soleira de granito com (15x3)cm, assente com recobrimento de nata de cimento sobre argamassa de cimento e areia, no traco 1:2.</v>
          </cell>
          <cell r="D1413" t="str">
            <v>m</v>
          </cell>
          <cell r="E1413">
            <v>20.29</v>
          </cell>
        </row>
        <row r="1414">
          <cell r="A1414" t="str">
            <v>RV007989</v>
          </cell>
          <cell r="B1414" t="str">
            <v>RV15200650A</v>
          </cell>
          <cell r="C1414" t="str">
            <v xml:space="preserve">Soleira de Marmore Branco Nacional de (3x25)cm, com 2 polimentos, assentes com recobrimento de nata de cimento sobre argamassa de cimento, saibro e areia no traco 1:2:2.</v>
          </cell>
          <cell r="D1414" t="str">
            <v>m</v>
          </cell>
          <cell r="E1414">
            <v>46.31</v>
          </cell>
        </row>
        <row r="1415">
          <cell r="A1415" t="str">
            <v>RV007991</v>
          </cell>
          <cell r="B1415" t="str">
            <v>RV15200653A</v>
          </cell>
          <cell r="C1415" t="str">
            <v xml:space="preserve">Soleira de  Marmore Branco Nacional de (3x13)cm, com 2 polimentos, assentes com recobrimento de nata de cimento sobre argamassa de cimento, saibro e areia no traco 1:2:2.</v>
          </cell>
          <cell r="D1415" t="str">
            <v>m</v>
          </cell>
          <cell r="E1415">
            <v>25.56</v>
          </cell>
        </row>
        <row r="1416">
          <cell r="A1416" t="str">
            <v>RV006692</v>
          </cell>
          <cell r="B1416" t="str">
            <v>RV15200700/</v>
          </cell>
          <cell r="C1416" t="str">
            <v xml:space="preserve">Piso de granito apicoado Cinza Andorinha, sobre terreno nivelado, com as tomadas com argamassa de cimento e areia, no traco 1:3, sendo a peca de (40x40x3)cm.</v>
          </cell>
          <cell r="D1416" t="str">
            <v>m2</v>
          </cell>
          <cell r="E1416">
            <v>111.72</v>
          </cell>
        </row>
        <row r="1417">
          <cell r="A1417" t="str">
            <v>RV000857</v>
          </cell>
          <cell r="B1417" t="str">
            <v>RV15250050/</v>
          </cell>
          <cell r="C1417" t="str">
            <v xml:space="preserve">Camada impermeabilizadora de piso, de concreto simples, com 8cm de espessura no traco de 1:3:4, em volume, com impermeabilizante Sika 1 ou similar.</v>
          </cell>
          <cell r="D1417" t="str">
            <v>m2</v>
          </cell>
          <cell r="E1417">
            <v>12.54</v>
          </cell>
        </row>
        <row r="1418">
          <cell r="A1418" t="str">
            <v>RV008923</v>
          </cell>
          <cell r="B1418" t="str">
            <v>RV15250100/</v>
          </cell>
          <cell r="C1418" t="str">
            <v xml:space="preserve">Piso de concreto simples com resistencia de 11MPa, preparado em betoneira com 8cm de espessura, inclusive preparo manual do terreno.</v>
          </cell>
          <cell r="D1418" t="str">
            <v>m2</v>
          </cell>
          <cell r="E1418">
            <v>20.260000000000002</v>
          </cell>
        </row>
        <row r="1419">
          <cell r="A1419" t="str">
            <v>RV017934</v>
          </cell>
          <cell r="B1419" t="str">
            <v>RV15250103/</v>
          </cell>
          <cell r="C1419" t="str">
            <v xml:space="preserve">Piso de concreto simples, 8cm de espessura, com resistencia caracteristica a compressao de 18Mpa, formando quadrados de (1,50x1,50)m de junta serrada, exclusive preparo de terreno.</v>
          </cell>
          <cell r="D1419" t="str">
            <v>m2</v>
          </cell>
          <cell r="E1419">
            <v>24.83</v>
          </cell>
        </row>
        <row r="1420">
          <cell r="A1420" t="str">
            <v>RV000854</v>
          </cell>
          <cell r="B1420" t="str">
            <v>RV15250150/</v>
          </cell>
          <cell r="C1420" t="str">
            <v xml:space="preserve">Patio de concreto, 8cm de espessura,no traco 1:3:3, em volume, formando quadros de (1x1)m, com sarrafos de Pinho ou similar, incorporados, exclusive preparo terreno.</v>
          </cell>
          <cell r="D1420" t="str">
            <v>m2</v>
          </cell>
          <cell r="E1420">
            <v>22.17</v>
          </cell>
        </row>
        <row r="1421">
          <cell r="A1421" t="str">
            <v>RV000855</v>
          </cell>
          <cell r="B1421" t="str">
            <v>RV15250153/</v>
          </cell>
          <cell r="C1421" t="str">
            <v xml:space="preserve">Patio de concreto, 10cm de espessura no traco 1:2:3, em volume, formando quadros de (1,50x1,50)m, com sarrafos de Pinho ou similar, incorporados, exclusive preparo terreno.</v>
          </cell>
          <cell r="D1421" t="str">
            <v>m2</v>
          </cell>
          <cell r="E1421">
            <v>22.19</v>
          </cell>
        </row>
        <row r="1422">
          <cell r="A1422" t="str">
            <v>RV000856</v>
          </cell>
          <cell r="B1422" t="str">
            <v>RV15250156/</v>
          </cell>
          <cell r="C1422" t="str">
            <v xml:space="preserve">Patio de concreto, 12cm de espessura no traco 1:2:2,5, em volume, formando quadros de (1,50x1,50)m, com sarrafos de Pinho ou similar, incorporados, exclusive preparo terreno.</v>
          </cell>
          <cell r="D1422" t="str">
            <v>m2</v>
          </cell>
          <cell r="E1422">
            <v>25.79</v>
          </cell>
        </row>
        <row r="1423">
          <cell r="A1423" t="str">
            <v>RV004561</v>
          </cell>
          <cell r="B1423" t="str">
            <v>RV15250200/</v>
          </cell>
          <cell r="C1423" t="str">
            <v xml:space="preserve">Pavimentacao em placas de (40x80x10)cm, de concreto (fck=11MPa) com armacao de tela Telcon Q-61 ou similar, junta 2cm, inclusive preparo do terreno.</v>
          </cell>
          <cell r="D1423" t="str">
            <v>m2</v>
          </cell>
          <cell r="E1423">
            <v>28.35</v>
          </cell>
        </row>
        <row r="1424">
          <cell r="A1424" t="str">
            <v>RV017304</v>
          </cell>
          <cell r="B1424" t="str">
            <v>RV15250203/</v>
          </cell>
          <cell r="C1424" t="str">
            <v xml:space="preserve">Pavimentacao em placas de concreto Fck=15Mpa, medindo (40x80x10)cm, com armacao de tela Telcon Q-61 ou similar, junta de 2cm, inclusive acabamento da placa no proprio concreto com desempenadora de aco e preparo do terreno.</v>
          </cell>
          <cell r="D1424" t="str">
            <v>m2</v>
          </cell>
          <cell r="E1424">
            <v>29.14</v>
          </cell>
        </row>
        <row r="1425">
          <cell r="A1425" t="str">
            <v>RV017305</v>
          </cell>
          <cell r="B1425" t="str">
            <v>RV15250206/</v>
          </cell>
          <cell r="C1425" t="str">
            <v xml:space="preserve">Pavimentacao em placas de concreto Fck=18Mpa, medindo (40x80x10)cm, com armacao de tela Telcon Q-61 ou similar, junta de 2cm, inclusive acabamento da placa no proprio concreto com desempenadora de aco e preparo do terreno.</v>
          </cell>
          <cell r="D1425" t="str">
            <v>m2</v>
          </cell>
          <cell r="E1425">
            <v>30.04</v>
          </cell>
        </row>
        <row r="1426">
          <cell r="A1426" t="str">
            <v>RV002077</v>
          </cell>
          <cell r="B1426" t="str">
            <v>RV15250250/</v>
          </cell>
          <cell r="C1426" t="str">
            <v xml:space="preserve">Revestimento com argamassa de cimento e areia no traco 1:4, Sikafix ou similar, com 2cm de espessura, inclusive chapisco.</v>
          </cell>
          <cell r="D1426" t="str">
            <v>m2</v>
          </cell>
          <cell r="E1426">
            <v>22.78</v>
          </cell>
        </row>
        <row r="1427">
          <cell r="A1427" t="str">
            <v>RV000862</v>
          </cell>
          <cell r="B1427" t="str">
            <v>RV15300050/</v>
          </cell>
          <cell r="C1427" t="str">
            <v xml:space="preserve">Escada de marmorite, composta de capa e espelho pre-moldados em oficina e assentados na obra, feito o marmorite com grana no 1 de Marmore Branco Nacional, e cimento Portland, em camada de 6mm.  Esta especificacao se refere a escadas com largura total das </v>
          </cell>
          <cell r="D1427" t="str">
            <v>m</v>
          </cell>
          <cell r="E1427">
            <v>23.1</v>
          </cell>
        </row>
        <row r="1428">
          <cell r="A1428" t="str">
            <v>RV000863</v>
          </cell>
          <cell r="B1428" t="str">
            <v>RV15300053/</v>
          </cell>
          <cell r="C1428" t="str">
            <v xml:space="preserve">Escada de marmorite, composta de capa e espelho pre-moldados em oficina e assentados na obra, feito o marmorite com grana no 1 de marmore na cor preta nacional, e cimento Portland, em camada de 6mm.  Esta especificacao se refere a escadas com largura tota</v>
          </cell>
          <cell r="D1428" t="str">
            <v>m</v>
          </cell>
          <cell r="E1428">
            <v>24.28</v>
          </cell>
        </row>
        <row r="1429">
          <cell r="A1429" t="str">
            <v>RV000858</v>
          </cell>
          <cell r="B1429" t="str">
            <v>RV15300100/</v>
          </cell>
          <cell r="C1429" t="str">
            <v xml:space="preserve">Piso de marmorite, compreendendo: a) lastro, com 4cm de espessura media, de argamassa de cimento e areia grossa no traco 1:4; b) camada de marmorite, com 1cm de espessura, feita com grana no 1 de Marmore Branco Nacional e cimento Portland, superficie estu</v>
          </cell>
          <cell r="D1429" t="str">
            <v>m2</v>
          </cell>
          <cell r="E1429">
            <v>44.24</v>
          </cell>
        </row>
        <row r="1430">
          <cell r="A1430" t="str">
            <v>RV000859</v>
          </cell>
          <cell r="B1430" t="str">
            <v>RV15300103/</v>
          </cell>
          <cell r="C1430" t="str">
            <v xml:space="preserve">Piso de marmorite, compreendendo: a) lastro, com 4cm de espessura media, de argamassa de cimento e areia grossa no traco 1:4; b) camada de marmorite, com 1cm de espessura, feita com grana no 1 de marmore na cor preta nacional e cimento Portland, superfici</v>
          </cell>
          <cell r="D1430" t="str">
            <v>m2</v>
          </cell>
          <cell r="E1430">
            <v>49.49</v>
          </cell>
        </row>
        <row r="1431">
          <cell r="A1431" t="str">
            <v>RV007743</v>
          </cell>
          <cell r="B1431" t="str">
            <v>RV15300150/</v>
          </cell>
          <cell r="C1431" t="str">
            <v xml:space="preserve">Piso de granitina compreendendo: a) lastro com 4cm de espessura media, de argamassa de cimento e areia grossa no traco 1:4; b) camada de granitina com 3cm de espessura, feita com grana no 1 de granito preto nacional e cimento Portland, superficie estucada</v>
          </cell>
          <cell r="D1431" t="str">
            <v>m2</v>
          </cell>
          <cell r="E1431">
            <v>44.24</v>
          </cell>
        </row>
        <row r="1432">
          <cell r="A1432" t="str">
            <v>RV007744</v>
          </cell>
          <cell r="B1432" t="str">
            <v>RV15300153/</v>
          </cell>
          <cell r="C1432" t="str">
            <v xml:space="preserve">Piso de granitina compreendendo: a) lastro com 4cm de espessura media, de argamassa de cimento e areia grossa no traco 1:4; b) camada de granitina com 3cm de espessura, feita com grana no 1 de granito vermelho nacional e cimento Portland, superficie estuc</v>
          </cell>
          <cell r="D1432" t="str">
            <v>m2</v>
          </cell>
          <cell r="E1432">
            <v>44.8</v>
          </cell>
        </row>
        <row r="1433">
          <cell r="A1433" t="str">
            <v>RV000860</v>
          </cell>
          <cell r="B1433" t="str">
            <v>RV15300200/</v>
          </cell>
          <cell r="C1433" t="str">
            <v xml:space="preserve">Rodape de marmorite, fundido no local, com 10cm de altura, 1cm de espessura, terminando em canto reto junto ao piso, feito com cimento Portland e grana no 1 de marmore na cor branca nacional, com polimento manual.  O marmorite e executado sobre emboco pre</v>
          </cell>
          <cell r="D1433" t="str">
            <v>m</v>
          </cell>
          <cell r="E1433">
            <v>13.39</v>
          </cell>
        </row>
        <row r="1434">
          <cell r="A1434" t="str">
            <v>RV000861</v>
          </cell>
          <cell r="B1434" t="str">
            <v>RV15300203/</v>
          </cell>
          <cell r="C1434" t="str">
            <v xml:space="preserve">Rodape de marmorite, fundido no local, com 10cm de altura, 1cm de espessura, terminando em canto reto junto ao piso, feito com cimento Portland e grana no 1 de marmore na cor preta nacional, com polimento manual.  O marmorite e executado sobre emboco prev</v>
          </cell>
          <cell r="D1434" t="str">
            <v>m</v>
          </cell>
          <cell r="E1434">
            <v>14.19</v>
          </cell>
        </row>
        <row r="1435">
          <cell r="A1435" t="str">
            <v>RV000865</v>
          </cell>
          <cell r="B1435" t="str">
            <v>RV15350050/</v>
          </cell>
          <cell r="C1435" t="str">
            <v xml:space="preserve">Junta de latao (17x0,71)mm, para pisos continuos.  Fornecimento e colocacao.</v>
          </cell>
          <cell r="D1435" t="str">
            <v>m</v>
          </cell>
          <cell r="E1435">
            <v>4.55</v>
          </cell>
        </row>
        <row r="1436">
          <cell r="A1436" t="str">
            <v>RV000864</v>
          </cell>
          <cell r="B1436" t="str">
            <v>RV15350100/</v>
          </cell>
          <cell r="C1436" t="str">
            <v xml:space="preserve">Junta plastica (17x3)mm, para pisos continuos.  Fornecimento e colocacao.</v>
          </cell>
          <cell r="D1436" t="str">
            <v>m</v>
          </cell>
          <cell r="E1436">
            <v>2.69</v>
          </cell>
        </row>
        <row r="1437">
          <cell r="A1437" t="str">
            <v>RV000870</v>
          </cell>
          <cell r="B1437" t="str">
            <v>RV15380050/</v>
          </cell>
          <cell r="C1437" t="str">
            <v xml:space="preserve">Degrau de escada de argamassa granitica Korodur, na cor granitica, inclusive 3 polimentos.</v>
          </cell>
          <cell r="D1437" t="str">
            <v>m</v>
          </cell>
          <cell r="E1437">
            <v>38.42</v>
          </cell>
        </row>
        <row r="1438">
          <cell r="A1438" t="str">
            <v>RV000871</v>
          </cell>
          <cell r="B1438" t="str">
            <v>RV15380053/</v>
          </cell>
          <cell r="C1438" t="str">
            <v xml:space="preserve">Degrau de escada de argamassa granitica Korodur, na cor preta, inclusive 3 polimentos.</v>
          </cell>
          <cell r="D1438" t="str">
            <v>m</v>
          </cell>
          <cell r="E1438">
            <v>45.45</v>
          </cell>
        </row>
        <row r="1439">
          <cell r="A1439" t="str">
            <v>RV000866</v>
          </cell>
          <cell r="B1439" t="str">
            <v>RV15380100/</v>
          </cell>
          <cell r="C1439" t="str">
            <v xml:space="preserve">Piso de argamassa granitica Korodur-PL ou similar, com espessura de 0,8cm, na cor natural do cimento, inclusive base suporte em argamassa de cimento e areia no traco 1:3, espessura de 2,2cm, e 3 polimentos mecanicos.</v>
          </cell>
          <cell r="D1439" t="str">
            <v>m2</v>
          </cell>
          <cell r="E1439">
            <v>37.81</v>
          </cell>
        </row>
        <row r="1440">
          <cell r="A1440" t="str">
            <v>RV000867</v>
          </cell>
          <cell r="B1440" t="str">
            <v>RV15380103/</v>
          </cell>
          <cell r="C1440" t="str">
            <v xml:space="preserve">Piso de argamassa granitica Korodur-PL ou similar, com espessura de 0,8cm, na cor preta, inclusive base suporte em argamassa de cimento e areia no traco 1:3, espessura de 2,2cm, e polimentos mecanicos.</v>
          </cell>
          <cell r="D1440" t="str">
            <v>m2</v>
          </cell>
          <cell r="E1440">
            <v>40.24</v>
          </cell>
        </row>
        <row r="1441">
          <cell r="A1441" t="str">
            <v>RV007433</v>
          </cell>
          <cell r="B1441" t="str">
            <v>RV15380150/</v>
          </cell>
          <cell r="C1441" t="str">
            <v xml:space="preserve">Piso de argamassa granitica com agregados metalicos de alta dureza, Korodur-WH ou similar, com espessura de 0,8cm, na cor natural do cimento, inclusive contrapiso de cimento e areia no traco 1:3, espessura de 3,2cm, e acabamento anti-derrapante.</v>
          </cell>
          <cell r="D1441" t="str">
            <v>m2</v>
          </cell>
          <cell r="E1441">
            <v>32.31</v>
          </cell>
        </row>
        <row r="1442">
          <cell r="A1442" t="str">
            <v>RV007863</v>
          </cell>
          <cell r="B1442" t="str">
            <v>RV15380153/</v>
          </cell>
          <cell r="C1442" t="str">
            <v xml:space="preserve">Piso de argamassa granitica Korodur-PL ou similar, com espessura de 0,8cm, na cor vermelha, inclusive base suporte em argamassa de cimento e areia no traco 1:3, espessura de 2,2cm, junta plastica e polimentos mecanicos.</v>
          </cell>
          <cell r="D1442" t="str">
            <v>m2</v>
          </cell>
          <cell r="E1442">
            <v>40.24</v>
          </cell>
        </row>
        <row r="1443">
          <cell r="A1443" t="str">
            <v>RV017602</v>
          </cell>
          <cell r="B1443" t="str">
            <v>RV15380200/</v>
          </cell>
          <cell r="C1443" t="str">
            <v xml:space="preserve">Revestimento de placas Pre-moldadas, vibro prensadas, constituidas de agregados minerais moidos de alta resistencia e cimento estrutural, nas dimensoes de (40x40x03)cm, assentado sobre base existente, com argamassa de cimento e areia no traco 1:3.  Fornec</v>
          </cell>
          <cell r="D1443" t="str">
            <v>m2</v>
          </cell>
          <cell r="E1443">
            <v>63.95</v>
          </cell>
        </row>
        <row r="1444">
          <cell r="A1444" t="str">
            <v>RV000868</v>
          </cell>
          <cell r="B1444" t="str">
            <v>RV15380250/</v>
          </cell>
          <cell r="C1444" t="str">
            <v xml:space="preserve">Rodape de argamassa Korodur ou similar, com 10cm de altura, na cor natural do cimento, inclusive 3 polimentos.</v>
          </cell>
          <cell r="D1444" t="str">
            <v>m</v>
          </cell>
          <cell r="E1444">
            <v>11.64</v>
          </cell>
        </row>
        <row r="1445">
          <cell r="A1445" t="str">
            <v>RV000869</v>
          </cell>
          <cell r="B1445" t="str">
            <v>RV15380253/</v>
          </cell>
          <cell r="C1445" t="str">
            <v xml:space="preserve">Rodape de argamassa Korodur ou similar, com 10cm de altura, na cor preta, inclusive 3 polimentos.</v>
          </cell>
          <cell r="D1445" t="str">
            <v>m</v>
          </cell>
          <cell r="E1445">
            <v>14.01</v>
          </cell>
        </row>
        <row r="1446">
          <cell r="A1446" t="str">
            <v>RV007968</v>
          </cell>
          <cell r="B1446" t="str">
            <v>RV15380256/</v>
          </cell>
          <cell r="C1446" t="str">
            <v xml:space="preserve">Rodape de argamassa Korodur-WH ou similar, com 10cm de altura, na cor natural do cimento, acabamento desempenado.</v>
          </cell>
          <cell r="D1446" t="str">
            <v>m</v>
          </cell>
          <cell r="E1446">
            <v>12.31</v>
          </cell>
        </row>
        <row r="1447">
          <cell r="A1447" t="str">
            <v>RV000872</v>
          </cell>
          <cell r="B1447" t="str">
            <v>RV15400050/</v>
          </cell>
          <cell r="C1447" t="str">
            <v xml:space="preserve">Piso de ladrilhos de material plastico, tipo Paviflex ou similar, com 2mm de espessura, com flash, sobre base existente, com colocacao para area acima de 60m2.</v>
          </cell>
          <cell r="D1447" t="str">
            <v>m2</v>
          </cell>
          <cell r="E1447">
            <v>30.33</v>
          </cell>
        </row>
        <row r="1448">
          <cell r="A1448" t="str">
            <v>RV000873</v>
          </cell>
          <cell r="B1448" t="str">
            <v>RV15400053/</v>
          </cell>
          <cell r="C1448" t="str">
            <v xml:space="preserve">Piso de ladrilhos de material plastico, tipo Paviflex ou similar, com 2mm de espessura, com flash, sobre base existente, com colocacao para area ate 60m2.</v>
          </cell>
          <cell r="D1448" t="str">
            <v>m2</v>
          </cell>
          <cell r="E1448">
            <v>35.75</v>
          </cell>
        </row>
        <row r="1449">
          <cell r="A1449" t="str">
            <v>RV000874</v>
          </cell>
          <cell r="B1449" t="str">
            <v>RV15400056/</v>
          </cell>
          <cell r="C1449" t="str">
            <v xml:space="preserve">Piso de ladrilhos de material plastico, tipo Paviflex ou similar, com 3mm de espessura, com flash, sobre base existente, com colocacao para area acima de 60m2.</v>
          </cell>
          <cell r="D1449" t="str">
            <v>m2</v>
          </cell>
          <cell r="E1449">
            <v>32.79</v>
          </cell>
        </row>
        <row r="1450">
          <cell r="A1450" t="str">
            <v>RV000875</v>
          </cell>
          <cell r="B1450" t="str">
            <v>RV15400059/</v>
          </cell>
          <cell r="C1450" t="str">
            <v xml:space="preserve">Piso de ladrilhos de material plastico, tipo Paviflex ou similar, com 3mm de espessura, com flash, sobre base existente, com colocacao para area ate 60m2.</v>
          </cell>
          <cell r="D1450" t="str">
            <v>m2</v>
          </cell>
          <cell r="E1450">
            <v>38.21</v>
          </cell>
        </row>
        <row r="1451">
          <cell r="A1451" t="str">
            <v>RV005228</v>
          </cell>
          <cell r="B1451" t="str">
            <v>RV15400100/</v>
          </cell>
          <cell r="C1451" t="str">
            <v xml:space="preserve">Piso vinilico flexivel anti-derrapante tipo Altro da Fademac Impressionist I-20 ou similar, cor jade, em mantas de 2m de largura e espessura de 2mm.  Fornecimento e colocacao.</v>
          </cell>
          <cell r="D1451" t="str">
            <v>m2</v>
          </cell>
          <cell r="E1451">
            <v>176.89</v>
          </cell>
        </row>
        <row r="1452">
          <cell r="A1452" t="str">
            <v>RV009200</v>
          </cell>
          <cell r="B1452" t="str">
            <v>RV15400103/</v>
          </cell>
          <cell r="C1452" t="str">
            <v xml:space="preserve">Piso vinilico flexivel tipo Paviflex, linha Chroma TPCL 2,0, da Fademac ou similar, cores diversas, em placas de (300x300)mm, espessura de 2mm, peso medio de 4,25Kg/m2, para trafego medio/intenso, aplicado sobre superficie regularizada.  Fornecimento e co</v>
          </cell>
          <cell r="D1452" t="str">
            <v>m2</v>
          </cell>
          <cell r="E1452">
            <v>39.76</v>
          </cell>
        </row>
        <row r="1453">
          <cell r="A1453" t="str">
            <v>RV009201</v>
          </cell>
          <cell r="B1453" t="str">
            <v>RV15400106/</v>
          </cell>
          <cell r="C1453" t="str">
            <v xml:space="preserve">Piso vinilico flexivel, linha Sarlon Mousse, da Forbo Salino ou similar, cores diversas, em rolo de 2m de largura, espessura de 3,5mm, aplicado sobre superficie regularizada.  Fornecimento e colocacao.</v>
          </cell>
          <cell r="D1453" t="str">
            <v>m2</v>
          </cell>
          <cell r="E1453">
            <v>99.51</v>
          </cell>
        </row>
        <row r="1454">
          <cell r="A1454" t="str">
            <v>RV017301</v>
          </cell>
          <cell r="B1454" t="str">
            <v>RV15400109/</v>
          </cell>
          <cell r="C1454" t="str">
            <v xml:space="preserve">Piso vinilico homogeneo, dissipador de eletricidade estatica, dimensoes (610x610)mm, espessura de 2mm e peso de 3,5Kg/m2, resistencia condutiva eletrica 2,5x104 Ohms - 1x106 Ohms, Trafic ELS da Fademac ou similar, exclusive regularizacao da base.  Forneci</v>
          </cell>
          <cell r="D1454" t="str">
            <v>m2</v>
          </cell>
          <cell r="E1454">
            <v>219.43</v>
          </cell>
        </row>
        <row r="1455">
          <cell r="A1455" t="str">
            <v>RV017771</v>
          </cell>
          <cell r="B1455" t="str">
            <v>RV15400112/</v>
          </cell>
          <cell r="C1455" t="str">
            <v xml:space="preserve">Piso vinilico heterogeneo Absolute Cosmic da Fademac ou similar, espessura de 2,00mm, peso 2,5 kg/m2, exclusive regularizacao da base.  Fornecimento e colocacao.</v>
          </cell>
          <cell r="D1455" t="str">
            <v>m2</v>
          </cell>
          <cell r="E1455">
            <v>76.48</v>
          </cell>
        </row>
        <row r="1456">
          <cell r="A1456" t="str">
            <v>RV017129</v>
          </cell>
          <cell r="B1456" t="str">
            <v>RV15400150/</v>
          </cell>
          <cell r="C1456" t="str">
            <v xml:space="preserve">Revestimento em piso vinilico flexivel homogeneo, com 2mm de espessura, peso 3,1Kg/m2, resistencia ao fogo BS 476 1987 Classe 1, composto de resinas de PVC, plastificantes, pigmentos e cargas minerais, inclusive aplicacao de cordao de solda,  linha Pavifl</v>
          </cell>
          <cell r="D1456" t="str">
            <v>m2</v>
          </cell>
          <cell r="E1456">
            <v>130.91</v>
          </cell>
        </row>
        <row r="1457">
          <cell r="A1457" t="str">
            <v>RV017128</v>
          </cell>
          <cell r="B1457" t="str">
            <v>RV15400200/</v>
          </cell>
          <cell r="C1457" t="str">
            <v xml:space="preserve">Suporte curvo e perfil de arremate para piso vinilico.  Fornecimento e colocacao.</v>
          </cell>
          <cell r="D1457" t="str">
            <v>m</v>
          </cell>
          <cell r="E1457">
            <v>14.61</v>
          </cell>
        </row>
        <row r="1458">
          <cell r="A1458" t="str">
            <v>RV000877</v>
          </cell>
          <cell r="B1458" t="str">
            <v>RV15450050/</v>
          </cell>
          <cell r="C1458" t="str">
            <v xml:space="preserve">Forracao de piso com carpete Carpete de fibra artificial sintetica, com espessura de 4,5mm, Durafelti, Sao Carlos ou similar.</v>
          </cell>
          <cell r="D1458" t="str">
            <v>m2</v>
          </cell>
          <cell r="E1458">
            <v>26.4</v>
          </cell>
        </row>
        <row r="1459">
          <cell r="A1459" t="str">
            <v>RV000876</v>
          </cell>
          <cell r="B1459" t="str">
            <v>RV15450100/</v>
          </cell>
          <cell r="C1459" t="str">
            <v xml:space="preserve">Forracao de piso com carpete de nylon, com 6mm de espessura, sobre base existente.</v>
          </cell>
          <cell r="D1459" t="str">
            <v>m2</v>
          </cell>
          <cell r="E1459">
            <v>30.07</v>
          </cell>
        </row>
        <row r="1460">
          <cell r="A1460" t="str">
            <v>SC017920</v>
          </cell>
          <cell r="B1460" t="str">
            <v>SC05100350/</v>
          </cell>
          <cell r="C1460" t="str">
            <v xml:space="preserve">Demolicao, com equipamento de ar comprimido, de pavimentacao de concreto asfaltico, com 5cm de espessura, inclusive afastamento lateral dentro do canteiro de servicos.</v>
          </cell>
          <cell r="D1460" t="str">
            <v>m2</v>
          </cell>
          <cell r="E1460">
            <v>5.22</v>
          </cell>
        </row>
        <row r="1461">
          <cell r="A1461" t="str">
            <v>SC017921</v>
          </cell>
          <cell r="B1461" t="str">
            <v>SC05100400/</v>
          </cell>
          <cell r="C1461" t="str">
            <v xml:space="preserve">Demolicao, com equipamento de ar comprimido, de pavimentacao de concreto asfaltico, com 10cm de espessura, inclusive afastamento lateral dentro do canteiro de servicos.</v>
          </cell>
          <cell r="D1461" t="str">
            <v>m2</v>
          </cell>
          <cell r="E1461">
            <v>7.83</v>
          </cell>
        </row>
        <row r="1462">
          <cell r="A1462" t="str">
            <v>SC000224</v>
          </cell>
          <cell r="B1462" t="str">
            <v>SC05100450/</v>
          </cell>
          <cell r="C1462" t="str">
            <v xml:space="preserve">Demolicao, com equipamento de ar comprimido, de pavimentacao de concreto asfaltico, com 5cm de espessura, em faixas de ate 1,20m de largura, inclusive afastamento lateral dentro do canteiro de servicos.</v>
          </cell>
          <cell r="D1462" t="str">
            <v>m2</v>
          </cell>
          <cell r="E1462">
            <v>6.13</v>
          </cell>
        </row>
        <row r="1463">
          <cell r="A1463" t="str">
            <v>SC000225</v>
          </cell>
          <cell r="B1463" t="str">
            <v>SC05100500/</v>
          </cell>
          <cell r="C1463" t="str">
            <v xml:space="preserve">Demolicao, com equipamento de ar comprimido, de pavimentacao de concreto asfaltico, com 10cm de espessura, em faixas de ate 1,20m de largura, inclusive afastamento lateral dentro do canteiro de servicos.</v>
          </cell>
          <cell r="D1463" t="str">
            <v>m2</v>
          </cell>
          <cell r="E1463">
            <v>9.1999999999999993</v>
          </cell>
        </row>
        <row r="1464">
          <cell r="A1464" t="str">
            <v>SC017924</v>
          </cell>
          <cell r="B1464" t="str">
            <v>SC05100550/</v>
          </cell>
          <cell r="C1464" t="str">
            <v xml:space="preserve">Demolicao, com equipamento de ar comprimido, de massas de concreto simples, exceto pisos ou pavimentos, inclusive afastamento lateral dentro do canteiro de servicos.</v>
          </cell>
          <cell r="D1464" t="str">
            <v>m3</v>
          </cell>
          <cell r="E1464">
            <v>34.82</v>
          </cell>
        </row>
        <row r="1465">
          <cell r="A1465" t="str">
            <v>SC000221</v>
          </cell>
          <cell r="B1465" t="str">
            <v>SC05100600/</v>
          </cell>
          <cell r="C1465" t="str">
            <v xml:space="preserve">Demolicao, com equipamento de ar comprimido, de massas de concreto armado, exceto pisos ou pavimentos, inclusive afastamento lateral dentro do canteiro de servicos.</v>
          </cell>
          <cell r="D1465" t="str">
            <v>m3</v>
          </cell>
          <cell r="E1465">
            <v>59.19</v>
          </cell>
        </row>
        <row r="1466">
          <cell r="A1466" t="str">
            <v>SC000229</v>
          </cell>
          <cell r="B1466" t="str">
            <v>SC05100650/</v>
          </cell>
          <cell r="C1466" t="str">
            <v xml:space="preserve">Demolicao cuidadosa, com equipamento de ar comprimido, de concreto armado, visando a exposicao ou retirada de armadura.</v>
          </cell>
          <cell r="D1466" t="str">
            <v>m3</v>
          </cell>
          <cell r="E1466">
            <v>656.17</v>
          </cell>
        </row>
        <row r="1467">
          <cell r="A1467" t="str">
            <v>SC002227</v>
          </cell>
          <cell r="B1467" t="str">
            <v>SC05150050/</v>
          </cell>
          <cell r="C1467" t="str">
            <v xml:space="preserve">Calha fechada, de tabuas de Pinho de 3a ou similar, com secao de (0,45x0,45)m, para descida de escombros, com colocacao.</v>
          </cell>
          <cell r="D1467" t="str">
            <v>m</v>
          </cell>
          <cell r="E1467">
            <v>30.85</v>
          </cell>
        </row>
        <row r="1468">
          <cell r="A1468" t="str">
            <v>SC002228</v>
          </cell>
          <cell r="B1468" t="str">
            <v>SC05150100/</v>
          </cell>
          <cell r="C1468" t="str">
            <v xml:space="preserve">Descida de escombros por calhas fechadas, de tabuas de Pinho de 3a ou similar.</v>
          </cell>
          <cell r="D1468" t="str">
            <v>m3</v>
          </cell>
          <cell r="E1468">
            <v>29.05</v>
          </cell>
        </row>
        <row r="1469">
          <cell r="A1469" t="str">
            <v>SC002229</v>
          </cell>
          <cell r="B1469" t="str">
            <v>SC05150150/</v>
          </cell>
          <cell r="C1469" t="str">
            <v xml:space="preserve">Ensacamento e transporte de escombros em sacos plasticos, desde um pavimento elevado ate o terreo, utilizando elevador.</v>
          </cell>
          <cell r="D1469" t="str">
            <v>m3</v>
          </cell>
          <cell r="E1469">
            <v>24.21</v>
          </cell>
        </row>
        <row r="1470">
          <cell r="A1470" t="str">
            <v>SC002230</v>
          </cell>
          <cell r="B1470" t="str">
            <v>SC05150200/</v>
          </cell>
          <cell r="C1470" t="str">
            <v xml:space="preserve">Ensacamento e transporte de escombros em sacos plasticos, desde um pavimento elevado ate o terreo, utilizando a escada do predio.</v>
          </cell>
          <cell r="D1470" t="str">
            <v>m3</v>
          </cell>
          <cell r="E1470">
            <v>48.41</v>
          </cell>
        </row>
        <row r="1471">
          <cell r="A1471" t="str">
            <v>SC017984</v>
          </cell>
          <cell r="B1471" t="str">
            <v>SC05200051/</v>
          </cell>
          <cell r="C1471" t="str">
            <v xml:space="preserve">Apicoamento manual de concreto, em superficies horizontais (pisos), inclusive correcao de falhas.</v>
          </cell>
          <cell r="D1471" t="str">
            <v>m2</v>
          </cell>
          <cell r="E1471">
            <v>1.22</v>
          </cell>
        </row>
        <row r="1472">
          <cell r="A1472" t="str">
            <v>SC017983</v>
          </cell>
          <cell r="B1472" t="str">
            <v>SC05200101/</v>
          </cell>
          <cell r="C1472" t="str">
            <v xml:space="preserve">Apicoamento manual de concreto, em superficies horizontais (tetos), inclusive correcao de falhas.</v>
          </cell>
          <cell r="D1472" t="str">
            <v>m2</v>
          </cell>
          <cell r="E1472">
            <v>3.64</v>
          </cell>
        </row>
        <row r="1473">
          <cell r="A1473" t="str">
            <v>SC017985</v>
          </cell>
          <cell r="B1473" t="str">
            <v>SC05200151/</v>
          </cell>
          <cell r="C1473" t="str">
            <v xml:space="preserve">Apicoamento manual de concreto, em superficies verticais, inclusive correcao de falhas.</v>
          </cell>
          <cell r="D1473" t="str">
            <v>m2</v>
          </cell>
          <cell r="E1473">
            <v>1.94</v>
          </cell>
        </row>
        <row r="1474">
          <cell r="A1474" t="str">
            <v>SC000208</v>
          </cell>
          <cell r="B1474" t="str">
            <v>SC05200200/</v>
          </cell>
          <cell r="C1474" t="str">
            <v xml:space="preserve">Furacao de concreto, a ponteiro, tendo o furo de (5x5x7)cm.</v>
          </cell>
          <cell r="D1474" t="str">
            <v>un</v>
          </cell>
          <cell r="E1474">
            <v>9.68</v>
          </cell>
        </row>
        <row r="1475">
          <cell r="A1475" t="str">
            <v>SC002247</v>
          </cell>
          <cell r="B1475" t="str">
            <v>SC05200250/</v>
          </cell>
          <cell r="C1475" t="str">
            <v xml:space="preserve">Furacao de concreto, a ponteiro, tendo o furo (10x10x15)cm.</v>
          </cell>
          <cell r="D1475" t="str">
            <v>un</v>
          </cell>
          <cell r="E1475">
            <v>21.78</v>
          </cell>
        </row>
        <row r="1476">
          <cell r="A1476" t="str">
            <v>SC001969</v>
          </cell>
          <cell r="B1476" t="str">
            <v>SC05200300/</v>
          </cell>
          <cell r="C1476" t="str">
            <v xml:space="preserve">Perfuracao de concreto com perfuratriz pneumatica.</v>
          </cell>
          <cell r="D1476" t="str">
            <v>m</v>
          </cell>
          <cell r="E1476">
            <v>31.32</v>
          </cell>
        </row>
        <row r="1477">
          <cell r="A1477" t="str">
            <v>SC010413</v>
          </cell>
          <cell r="B1477" t="str">
            <v>SC10050050/</v>
          </cell>
          <cell r="C1477" t="str">
            <v xml:space="preserve">Ajudante de montador eletromecanico (inclusive encargos sociais).</v>
          </cell>
          <cell r="D1477" t="str">
            <v>h</v>
          </cell>
          <cell r="E1477">
            <v>5.35</v>
          </cell>
        </row>
        <row r="1478">
          <cell r="A1478" t="str">
            <v>SC008309</v>
          </cell>
          <cell r="B1478" t="str">
            <v>SC10050100/</v>
          </cell>
          <cell r="C1478" t="str">
            <v xml:space="preserve">Ajundante de refrigeracao (inclusive encargos sociais).</v>
          </cell>
          <cell r="D1478" t="str">
            <v>h</v>
          </cell>
          <cell r="E1478">
            <v>3.94</v>
          </cell>
        </row>
        <row r="1479">
          <cell r="A1479" t="str">
            <v>SC006693</v>
          </cell>
          <cell r="B1479" t="str">
            <v>SC10050150/</v>
          </cell>
          <cell r="C1479" t="str">
            <v xml:space="preserve">Arboricultor (inclusive encargos sociais).</v>
          </cell>
          <cell r="D1479" t="str">
            <v>h</v>
          </cell>
          <cell r="E1479">
            <v>3.8</v>
          </cell>
        </row>
        <row r="1480">
          <cell r="A1480" t="str">
            <v>SC000301</v>
          </cell>
          <cell r="B1480" t="str">
            <v>SC10050200/</v>
          </cell>
          <cell r="C1480" t="str">
            <v xml:space="preserve">Armador de construcao civil (inclusive encargos sociais).</v>
          </cell>
          <cell r="D1480" t="str">
            <v>h</v>
          </cell>
          <cell r="E1480">
            <v>6.77</v>
          </cell>
        </row>
        <row r="1481">
          <cell r="A1481" t="str">
            <v>SC000294</v>
          </cell>
          <cell r="B1481" t="str">
            <v>SC10050250/</v>
          </cell>
          <cell r="C1481" t="str">
            <v xml:space="preserve">Bombeiro hidraulico (inclusive encargos sociais).</v>
          </cell>
          <cell r="D1481" t="str">
            <v>h</v>
          </cell>
          <cell r="E1481">
            <v>7.29</v>
          </cell>
        </row>
        <row r="1482">
          <cell r="A1482" t="str">
            <v>SC000324</v>
          </cell>
          <cell r="B1482" t="str">
            <v>SC10050300/</v>
          </cell>
          <cell r="C1482" t="str">
            <v xml:space="preserve">Calceteiro (inclusive encargos sociais).</v>
          </cell>
          <cell r="D1482" t="str">
            <v>h</v>
          </cell>
          <cell r="E1482">
            <v>6.77</v>
          </cell>
        </row>
        <row r="1483">
          <cell r="A1483" t="str">
            <v>SC000293</v>
          </cell>
          <cell r="B1483" t="str">
            <v>SC10050350/</v>
          </cell>
          <cell r="C1483" t="str">
            <v xml:space="preserve">Carpinteiro de forma (inclusive encargos sociais).</v>
          </cell>
          <cell r="D1483" t="str">
            <v>h</v>
          </cell>
          <cell r="E1483">
            <v>6.77</v>
          </cell>
        </row>
        <row r="1484">
          <cell r="A1484" t="str">
            <v>SC000295</v>
          </cell>
          <cell r="B1484" t="str">
            <v>SC10050400/</v>
          </cell>
          <cell r="C1484" t="str">
            <v xml:space="preserve">Carpinteiro de esquadrias (inclusive encargos sociais).</v>
          </cell>
          <cell r="D1484" t="str">
            <v>h</v>
          </cell>
          <cell r="E1484">
            <v>7.29</v>
          </cell>
        </row>
        <row r="1485">
          <cell r="A1485" t="str">
            <v>SC000296</v>
          </cell>
          <cell r="B1485" t="str">
            <v>SC10050450/</v>
          </cell>
          <cell r="C1485" t="str">
            <v xml:space="preserve">Eletricista (inclusive encargos sociais).</v>
          </cell>
          <cell r="D1485" t="str">
            <v>h</v>
          </cell>
          <cell r="E1485">
            <v>7.29</v>
          </cell>
        </row>
        <row r="1486">
          <cell r="A1486" t="str">
            <v>SC008311</v>
          </cell>
          <cell r="B1486" t="str">
            <v>SC10050500/</v>
          </cell>
          <cell r="C1486" t="str">
            <v xml:space="preserve">Eletricista de refrigeracao (inclusive encargos sociais).</v>
          </cell>
          <cell r="D1486" t="str">
            <v>h</v>
          </cell>
          <cell r="E1486">
            <v>5.18</v>
          </cell>
        </row>
        <row r="1487">
          <cell r="A1487" t="str">
            <v>SC000291</v>
          </cell>
          <cell r="B1487" t="str">
            <v>SC10050550/</v>
          </cell>
          <cell r="C1487" t="str">
            <v xml:space="preserve">Estucador (inclusive encargos sociais).</v>
          </cell>
          <cell r="D1487" t="str">
            <v>h</v>
          </cell>
          <cell r="E1487">
            <v>6.77</v>
          </cell>
        </row>
        <row r="1488">
          <cell r="A1488" t="str">
            <v>SC000288</v>
          </cell>
          <cell r="B1488" t="str">
            <v>SC10050600/</v>
          </cell>
          <cell r="C1488" t="str">
            <v xml:space="preserve">Gesseiro (inclusive encargos sociais).</v>
          </cell>
          <cell r="D1488" t="str">
            <v>h</v>
          </cell>
          <cell r="E1488">
            <v>6.77</v>
          </cell>
        </row>
        <row r="1489">
          <cell r="A1489" t="str">
            <v>SC006317</v>
          </cell>
          <cell r="B1489" t="str">
            <v>SC10050650/</v>
          </cell>
          <cell r="C1489" t="str">
            <v xml:space="preserve">Hortelao (inclusive encargos sociais).</v>
          </cell>
          <cell r="D1489" t="str">
            <v>h</v>
          </cell>
          <cell r="E1489">
            <v>6.79</v>
          </cell>
        </row>
        <row r="1490">
          <cell r="A1490" t="str">
            <v>SC000303</v>
          </cell>
          <cell r="B1490" t="str">
            <v>SC10050700/</v>
          </cell>
          <cell r="C1490" t="str">
            <v xml:space="preserve">Jardineiro (inclusive encargos sociais).</v>
          </cell>
          <cell r="D1490" t="str">
            <v>h</v>
          </cell>
          <cell r="E1490">
            <v>6.79</v>
          </cell>
        </row>
        <row r="1491">
          <cell r="A1491" t="str">
            <v>SC000289</v>
          </cell>
          <cell r="B1491" t="str">
            <v>SC10050750/</v>
          </cell>
          <cell r="C1491" t="str">
            <v xml:space="preserve">Ladrilheiro (inclusive encargos sociais).</v>
          </cell>
          <cell r="D1491" t="str">
            <v>h</v>
          </cell>
          <cell r="E1491">
            <v>7.29</v>
          </cell>
        </row>
        <row r="1492">
          <cell r="A1492" t="str">
            <v>SC000285</v>
          </cell>
          <cell r="B1492" t="str">
            <v>SC10050800/</v>
          </cell>
          <cell r="C1492" t="str">
            <v xml:space="preserve">Marceneiro (inclusive encargos sociais).</v>
          </cell>
          <cell r="D1492" t="str">
            <v>h</v>
          </cell>
          <cell r="E1492">
            <v>7.29</v>
          </cell>
        </row>
        <row r="1493">
          <cell r="A1493" t="str">
            <v>SC010612</v>
          </cell>
          <cell r="B1493" t="str">
            <v>SC10050850/</v>
          </cell>
          <cell r="C1493" t="str">
            <v xml:space="preserve">Marroeiro (inclusive encargos sociais).</v>
          </cell>
          <cell r="D1493" t="str">
            <v>h</v>
          </cell>
          <cell r="E1493">
            <v>6.77</v>
          </cell>
        </row>
        <row r="1494">
          <cell r="A1494" t="str">
            <v>SC000302</v>
          </cell>
          <cell r="B1494" t="str">
            <v>SC10050900/</v>
          </cell>
          <cell r="C1494" t="str">
            <v xml:space="preserve">Marteleteiro (inclusive encargos sociais).</v>
          </cell>
          <cell r="D1494" t="str">
            <v>h</v>
          </cell>
          <cell r="E1494">
            <v>6.77</v>
          </cell>
        </row>
        <row r="1495">
          <cell r="A1495" t="str">
            <v>SC008312</v>
          </cell>
          <cell r="B1495" t="str">
            <v>SC10050950/</v>
          </cell>
          <cell r="C1495" t="str">
            <v xml:space="preserve">Mecanico de hidraulica (inclusive encargos sociais).</v>
          </cell>
          <cell r="D1495" t="str">
            <v>h</v>
          </cell>
          <cell r="E1495">
            <v>7.09</v>
          </cell>
        </row>
        <row r="1496">
          <cell r="A1496" t="str">
            <v>SC008313</v>
          </cell>
          <cell r="B1496" t="str">
            <v>SC10051000/</v>
          </cell>
          <cell r="C1496" t="str">
            <v xml:space="preserve">Mecanico de refrigeracao (inclusive encargos sociais).</v>
          </cell>
          <cell r="D1496" t="str">
            <v>h</v>
          </cell>
          <cell r="E1496">
            <v>6.3</v>
          </cell>
        </row>
        <row r="1497">
          <cell r="A1497" t="str">
            <v>SC010302</v>
          </cell>
          <cell r="B1497" t="str">
            <v>SC10051050/</v>
          </cell>
          <cell r="C1497" t="str">
            <v xml:space="preserve">Museologo restaurador (inclusive encargos sociais).</v>
          </cell>
          <cell r="D1497" t="str">
            <v>h</v>
          </cell>
          <cell r="E1497">
            <v>24.28</v>
          </cell>
        </row>
        <row r="1498">
          <cell r="A1498" t="str">
            <v>SC000304</v>
          </cell>
          <cell r="B1498" t="str">
            <v>SC10051100/</v>
          </cell>
          <cell r="C1498" t="str">
            <v xml:space="preserve">Operador de maquinas em construcao civil (inclusive encargos sociais).</v>
          </cell>
          <cell r="D1498" t="str">
            <v>h</v>
          </cell>
          <cell r="E1498">
            <v>7.33</v>
          </cell>
        </row>
        <row r="1499">
          <cell r="A1499" t="str">
            <v>SC008310</v>
          </cell>
          <cell r="B1499" t="str">
            <v>SC10051150/</v>
          </cell>
          <cell r="C1499" t="str">
            <v xml:space="preserve">Operador de refrigeracao (inclusive encargos sociais).</v>
          </cell>
          <cell r="D1499" t="str">
            <v>h</v>
          </cell>
          <cell r="E1499">
            <v>4.3600000000000003</v>
          </cell>
        </row>
        <row r="1500">
          <cell r="A1500" t="str">
            <v>SC000292</v>
          </cell>
          <cell r="B1500" t="str">
            <v>SC10051200/</v>
          </cell>
          <cell r="C1500" t="str">
            <v xml:space="preserve">Pedreiro (inclusive encargos sociais).</v>
          </cell>
          <cell r="D1500" t="str">
            <v>h</v>
          </cell>
          <cell r="E1500">
            <v>6.77</v>
          </cell>
        </row>
        <row r="1501">
          <cell r="A1501" t="str">
            <v>SC000287</v>
          </cell>
          <cell r="B1501" t="str">
            <v>SC10051250/</v>
          </cell>
          <cell r="C1501" t="str">
            <v xml:space="preserve">Pintor (inclusive encargos sociais).</v>
          </cell>
          <cell r="D1501" t="str">
            <v>h</v>
          </cell>
          <cell r="E1501">
            <v>6.77</v>
          </cell>
        </row>
        <row r="1502">
          <cell r="A1502" t="str">
            <v>SC000297</v>
          </cell>
          <cell r="B1502" t="str">
            <v>SC10051300/</v>
          </cell>
          <cell r="C1502" t="str">
            <v xml:space="preserve">Pintor de letras (inclusive encargos sociais).</v>
          </cell>
          <cell r="D1502" t="str">
            <v>h</v>
          </cell>
          <cell r="E1502">
            <v>6.77</v>
          </cell>
        </row>
        <row r="1503">
          <cell r="A1503" t="str">
            <v>SC002495</v>
          </cell>
          <cell r="B1503" t="str">
            <v>SC10051350/</v>
          </cell>
          <cell r="C1503" t="str">
            <v xml:space="preserve">Rastilheiro (inclusive encargos sociais).</v>
          </cell>
          <cell r="D1503" t="str">
            <v>h</v>
          </cell>
          <cell r="E1503">
            <v>6.77</v>
          </cell>
        </row>
        <row r="1504">
          <cell r="A1504" t="str">
            <v>SC000286</v>
          </cell>
          <cell r="B1504" t="str">
            <v>SC10051400/</v>
          </cell>
          <cell r="C1504" t="str">
            <v xml:space="preserve">Serralheiro (inclusive encargos sociais).</v>
          </cell>
          <cell r="D1504" t="str">
            <v>h</v>
          </cell>
          <cell r="E1504">
            <v>6.77</v>
          </cell>
        </row>
        <row r="1505">
          <cell r="A1505" t="str">
            <v>SC000298</v>
          </cell>
          <cell r="B1505" t="str">
            <v>SC10051450/</v>
          </cell>
          <cell r="C1505" t="str">
            <v xml:space="preserve">Servente (inclusive encargos sociais).</v>
          </cell>
          <cell r="D1505" t="str">
            <v>h</v>
          </cell>
          <cell r="E1505">
            <v>4.84</v>
          </cell>
        </row>
        <row r="1506">
          <cell r="A1506" t="str">
            <v>SC000300</v>
          </cell>
          <cell r="B1506" t="str">
            <v>SC10051500/</v>
          </cell>
          <cell r="C1506" t="str">
            <v xml:space="preserve">Soldador em construcao civil (inclusive encargos sociais).</v>
          </cell>
          <cell r="D1506" t="str">
            <v>h</v>
          </cell>
          <cell r="E1506">
            <v>6.94</v>
          </cell>
        </row>
        <row r="1507">
          <cell r="A1507" t="str">
            <v>SC004345</v>
          </cell>
          <cell r="B1507" t="str">
            <v>SC10100050/</v>
          </cell>
          <cell r="C1507" t="str">
            <v xml:space="preserve">Operador de trafego, nivel ajudante, com todo o seu EPI, colete, capa, bone, apito, (inclusive encargos sociais).</v>
          </cell>
          <cell r="D1507" t="str">
            <v>h</v>
          </cell>
          <cell r="E1507">
            <v>7.08</v>
          </cell>
        </row>
        <row r="1508">
          <cell r="A1508" t="str">
            <v>SC004344</v>
          </cell>
          <cell r="B1508" t="str">
            <v>SC10100100/</v>
          </cell>
          <cell r="C1508" t="str">
            <v xml:space="preserve">Operador de trafego, nivel junior, com todo o seu EPI, colete, capa, bone, apito, (inclusive encargos sociais).</v>
          </cell>
          <cell r="D1508" t="str">
            <v>h</v>
          </cell>
          <cell r="E1508">
            <v>10.1</v>
          </cell>
        </row>
        <row r="1509">
          <cell r="A1509" t="str">
            <v>SC004343</v>
          </cell>
          <cell r="B1509" t="str">
            <v>SC10100150/</v>
          </cell>
          <cell r="C1509" t="str">
            <v xml:space="preserve">Operador de trafego, nivel senior, com todo o seu EPI, colete, capa, bone, apito, (inclusive encargos sociais).</v>
          </cell>
          <cell r="D1509" t="str">
            <v>h</v>
          </cell>
          <cell r="E1509">
            <v>18.28</v>
          </cell>
        </row>
        <row r="1510">
          <cell r="A1510" t="str">
            <v>SC017837</v>
          </cell>
          <cell r="B1510" t="str">
            <v>SC15050050/</v>
          </cell>
          <cell r="C1510" t="str">
            <v xml:space="preserve">Agua comercial.  Fornecimento, exclusive transporte.</v>
          </cell>
          <cell r="D1510" t="str">
            <v>m3</v>
          </cell>
          <cell r="E1510">
            <v>3.6</v>
          </cell>
        </row>
        <row r="1511">
          <cell r="A1511" t="str">
            <v>SC017947</v>
          </cell>
          <cell r="B1511" t="str">
            <v>SC15050100/</v>
          </cell>
          <cell r="C1511" t="str">
            <v xml:space="preserve">Aditivo de reciclagem para mistura asfaltica a quente AR-5.</v>
          </cell>
          <cell r="D1511" t="str">
            <v>t</v>
          </cell>
          <cell r="E1511">
            <v>1960.67</v>
          </cell>
        </row>
        <row r="1512">
          <cell r="A1512" t="str">
            <v>SC008992</v>
          </cell>
          <cell r="B1512" t="str">
            <v>SC15050150/</v>
          </cell>
          <cell r="C1512" t="str">
            <v xml:space="preserve">Areia grossa lavada.  Fornecimento.</v>
          </cell>
          <cell r="D1512" t="str">
            <v>m3</v>
          </cell>
          <cell r="E1512">
            <v>21.25</v>
          </cell>
        </row>
        <row r="1513">
          <cell r="A1513" t="str">
            <v>SC017946</v>
          </cell>
          <cell r="B1513" t="str">
            <v>SC15050200/</v>
          </cell>
          <cell r="C1513" t="str">
            <v xml:space="preserve">Asfalto diluido tipo cura rapida CR-250.</v>
          </cell>
          <cell r="D1513" t="str">
            <v>t</v>
          </cell>
          <cell r="E1513">
            <v>1240.56</v>
          </cell>
        </row>
        <row r="1514">
          <cell r="A1514" t="str">
            <v>SC008993</v>
          </cell>
          <cell r="B1514" t="str">
            <v>SC15050250/</v>
          </cell>
          <cell r="C1514" t="str">
            <v xml:space="preserve">Cimento Portland, tipo 320, saco de 50Kg.  Fornecimento.</v>
          </cell>
          <cell r="D1514" t="str">
            <v>Kg</v>
          </cell>
          <cell r="E1514">
            <v>0.32</v>
          </cell>
        </row>
        <row r="1515">
          <cell r="A1515" t="str">
            <v>SC017945</v>
          </cell>
          <cell r="B1515" t="str">
            <v>SC15050300/</v>
          </cell>
          <cell r="C1515" t="str">
            <v xml:space="preserve">Emulsao asfaltica cationica, tipo ruptura media - RM-1C.</v>
          </cell>
          <cell r="D1515" t="str">
            <v>t</v>
          </cell>
          <cell r="E1515">
            <v>1030</v>
          </cell>
        </row>
        <row r="1516">
          <cell r="A1516" t="str">
            <v>SC017970</v>
          </cell>
          <cell r="B1516" t="str">
            <v>SC15050350/</v>
          </cell>
          <cell r="C1516" t="str">
            <v xml:space="preserve">Oleo combustivel B1.  Fornecimento.</v>
          </cell>
          <cell r="D1516" t="str">
            <v>Kg</v>
          </cell>
          <cell r="E1516">
            <v>0.98</v>
          </cell>
        </row>
        <row r="1517">
          <cell r="A1517" t="str">
            <v>SC001561</v>
          </cell>
          <cell r="B1517" t="str">
            <v>SC15050400/</v>
          </cell>
          <cell r="C1517" t="str">
            <v xml:space="preserve">Po-de-pedra, inclusive transporte ate 20km.  Fornecimento.</v>
          </cell>
          <cell r="D1517" t="str">
            <v>m3</v>
          </cell>
          <cell r="E1517">
            <v>21.88</v>
          </cell>
        </row>
        <row r="1518">
          <cell r="A1518" t="str">
            <v>SC008994</v>
          </cell>
          <cell r="B1518" t="str">
            <v>SC15050450/</v>
          </cell>
          <cell r="C1518" t="str">
            <v xml:space="preserve">Pedra britada no 1 e 2.  Fornecimento.</v>
          </cell>
          <cell r="D1518" t="str">
            <v>m3</v>
          </cell>
          <cell r="E1518">
            <v>29.45</v>
          </cell>
        </row>
        <row r="1519">
          <cell r="A1519" t="str">
            <v>SC004814</v>
          </cell>
          <cell r="B1519" t="str">
            <v>SC15050500/</v>
          </cell>
          <cell r="C1519" t="str">
            <v xml:space="preserve">Pedra britada no 3, inclusive transporte ate 20Km.  Fornecimento.</v>
          </cell>
          <cell r="D1519" t="str">
            <v>m3</v>
          </cell>
          <cell r="E1519">
            <v>31.13</v>
          </cell>
        </row>
        <row r="1520">
          <cell r="A1520" t="str">
            <v>SC004799</v>
          </cell>
          <cell r="B1520" t="str">
            <v>SC15050550/</v>
          </cell>
          <cell r="C1520" t="str">
            <v xml:space="preserve">Saibro, inclusive transporte ate 20Km.  Fornecimento.</v>
          </cell>
          <cell r="D1520" t="str">
            <v>m3</v>
          </cell>
          <cell r="E1520">
            <v>22.5</v>
          </cell>
        </row>
        <row r="1521">
          <cell r="A1521" t="str">
            <v>SE000025</v>
          </cell>
          <cell r="B1521" t="str">
            <v>SE20100153/</v>
          </cell>
          <cell r="C1521" t="str">
            <v xml:space="preserve">Levantamento topografico, planialtimetrico e cadastral, executado de acordo com as especificacoes da Prefeitura da Cidade do Rio de Janeiro, em terreno de orografia acidentada, vegetacao rala e edificacao leve, com area de 4 a 10 ha (escala 1:500).</v>
          </cell>
          <cell r="D1521" t="str">
            <v>ha</v>
          </cell>
          <cell r="E1521">
            <v>1511.75</v>
          </cell>
        </row>
        <row r="1522">
          <cell r="A1522" t="str">
            <v>SE018006</v>
          </cell>
          <cell r="B1522" t="str">
            <v>SE20100156A</v>
          </cell>
          <cell r="C1522" t="str">
            <v xml:space="preserve">Levantamento topografico, planialtimetrico e cadastral, executado de acordo com as especificacoes da Prefeitura da Cidade do Rio de Janeiro, em terreno de orografia acidentada, vegetacao rala (incluindo seus dados dendometricos) e edificacao leve, com are</v>
          </cell>
          <cell r="D1522" t="str">
            <v>ha</v>
          </cell>
          <cell r="E1522">
            <v>2441.52</v>
          </cell>
        </row>
        <row r="1523">
          <cell r="A1523" t="str">
            <v>SE003996</v>
          </cell>
          <cell r="B1523" t="str">
            <v>SE20100200/</v>
          </cell>
          <cell r="C1523" t="str">
            <v xml:space="preserve">Levantamento topografico, planialtimetrico e cadastral, executado de acordo com as especificacoes da Prefeitura da Cidade do Rio de Janeiro, em terreno de orografia  acidentada, vegetacao rala e edificacao media, com area de ate 4 ha (escala 1:500).</v>
          </cell>
          <cell r="D1523" t="str">
            <v>ha</v>
          </cell>
          <cell r="E1523">
            <v>1893.39</v>
          </cell>
        </row>
        <row r="1524">
          <cell r="A1524" t="str">
            <v>SE003986</v>
          </cell>
          <cell r="B1524" t="str">
            <v>SE20100250/</v>
          </cell>
          <cell r="C1524" t="str">
            <v xml:space="preserve">Levantamento topografico, planialtimetrico e cadastral, executado de acordo com as especificacoes da Prefeitura da Cidade do Rio de Janeiro, em terreno de orografia acidentada, vegetacao rala e edificacao densa, com area de ate 4 ha (escala 1:500).</v>
          </cell>
          <cell r="D1524" t="str">
            <v>ha</v>
          </cell>
          <cell r="E1524">
            <v>2479.44</v>
          </cell>
        </row>
        <row r="1525">
          <cell r="A1525" t="str">
            <v>SE000024</v>
          </cell>
          <cell r="B1525" t="str">
            <v>SE20100253/</v>
          </cell>
          <cell r="C1525" t="str">
            <v xml:space="preserve">Levantamento topografico, planialtimetrico e cadastral, executado de acordo com as especificacoes da Prefeitura da Cidade do Rio de Janeiro, em terreno de orografia acidentada, vegetacao rala e edificacao densa, com area de 4 a 10 ha (escala 1:500).</v>
          </cell>
          <cell r="D1525" t="str">
            <v>ha</v>
          </cell>
          <cell r="E1525">
            <v>2325.77</v>
          </cell>
        </row>
        <row r="1526">
          <cell r="A1526" t="str">
            <v>SE018005</v>
          </cell>
          <cell r="B1526" t="str">
            <v>SE20100256A</v>
          </cell>
          <cell r="C1526" t="str">
            <v xml:space="preserve">Levantamento topografico, planialtimetrico e cadastral, executado de acordo com as especificacoes da Prefeitura da Cidade do Rio de Janeiro, em terreno de orografia acidentada, vegetacao rala (incluindo seus dados dendometricos) e edificacao densa, com ar</v>
          </cell>
          <cell r="D1526" t="str">
            <v>ha</v>
          </cell>
          <cell r="E1526">
            <v>3492.04</v>
          </cell>
        </row>
        <row r="1527">
          <cell r="A1527" t="str">
            <v>SE003998</v>
          </cell>
          <cell r="B1527" t="str">
            <v>SE20100300/</v>
          </cell>
          <cell r="C1527" t="str">
            <v xml:space="preserve">Levantamento topografico, planialtimetrico e cadastral, executado de acordo com as especificacoes da Prefeitura da Cidade do Rio de Janeiro, em terreno de orografia  acidentada, vegetacao densa e edificacao leve, com area de ate 4 ha (escala 1:500).</v>
          </cell>
          <cell r="D1527" t="str">
            <v>ha</v>
          </cell>
          <cell r="E1527">
            <v>2682.31</v>
          </cell>
        </row>
        <row r="1528">
          <cell r="A1528" t="str">
            <v>SE004003</v>
          </cell>
          <cell r="B1528" t="str">
            <v>SE20100303/</v>
          </cell>
          <cell r="C1528" t="str">
            <v xml:space="preserve">Levantamento topografico, planialtimetrico e cadastral, executado de acordo com as especificacoes da Prefeitura da Cidade do Rio de Janeiro, em terreno de orografia acidentada, vegetacao densa e edificacao leve, com area de 4 a 10 ha (escala 1:500).</v>
          </cell>
          <cell r="D1528" t="str">
            <v>ha</v>
          </cell>
          <cell r="E1528">
            <v>2516.06</v>
          </cell>
        </row>
        <row r="1529">
          <cell r="A1529" t="str">
            <v>SE018004</v>
          </cell>
          <cell r="B1529" t="str">
            <v>SE20100306A</v>
          </cell>
          <cell r="C1529" t="str">
            <v xml:space="preserve">Levantamento topografico, planialtimetrico e cadastral, executado de acordo com as especificacoes da Prefeitura da Cidade do Rio de Janeiro, em terreno de orografia acidentada, vegetacao densa (incluindo seus dados dendometricos) e edificacao leve, com ar</v>
          </cell>
          <cell r="D1529" t="str">
            <v>ha</v>
          </cell>
          <cell r="E1529">
            <v>3374.39</v>
          </cell>
        </row>
        <row r="1530">
          <cell r="A1530" t="str">
            <v>SE003985</v>
          </cell>
          <cell r="B1530" t="str">
            <v>SE20100350/</v>
          </cell>
          <cell r="C1530" t="str">
            <v xml:space="preserve">Levantamento topografico, planialtimetrico e cadastral, executado de acordo com as especificacoes da Prefeitura da Cidade do Rio de Janeiro, em terreno de orografia acidentada, vegetacao densa e edificacao media, com area de ate 4 ha (escala 1:500).</v>
          </cell>
          <cell r="D1530" t="str">
            <v>ha</v>
          </cell>
          <cell r="E1530">
            <v>3155.66</v>
          </cell>
        </row>
        <row r="1531">
          <cell r="A1531" t="str">
            <v>SE003990</v>
          </cell>
          <cell r="B1531" t="str">
            <v>SE20100400/</v>
          </cell>
          <cell r="C1531" t="str">
            <v xml:space="preserve">Levantamento topografico, planialtimetrico e cadastral, executado de acordo com as especificacoes da Prefeitura da Cidade do Rio de Janeiro, em terreno de orografia nao acidentada, vegetacao rala e edificacao leve, com area de ate 4 ha (escala 1:500).</v>
          </cell>
          <cell r="D1531" t="str">
            <v>ha</v>
          </cell>
          <cell r="E1531">
            <v>1127.02</v>
          </cell>
        </row>
        <row r="1532">
          <cell r="A1532" t="str">
            <v>SE000027</v>
          </cell>
          <cell r="B1532" t="str">
            <v>SE20100403/</v>
          </cell>
          <cell r="C1532" t="str">
            <v xml:space="preserve">Levantamento topografico, planialtimetrico e cadastral, executado de acordo com as especificacoes da Prefeitura da Cidade do Rio de Janeiro, em terreno de orografia nao acidentada, vegetacao rala e edificacao leve, com area de 4 a 10 ha (escala 1:500).</v>
          </cell>
          <cell r="D1532" t="str">
            <v>ha</v>
          </cell>
          <cell r="E1532">
            <v>1057.17</v>
          </cell>
        </row>
        <row r="1533">
          <cell r="A1533" t="str">
            <v>SE018003</v>
          </cell>
          <cell r="B1533" t="str">
            <v>SE20100406A</v>
          </cell>
          <cell r="C1533" t="str">
            <v xml:space="preserve">Levantamento topografico, planialtimetrico e cadastral, executado de acordo com as especificacoes da Prefeitura da Cidade do Rio de Janeiro, em terreno de orografia nao acidentada, vegetacao rala (incluindo seus dados dendometricos) e edificacao leve, com</v>
          </cell>
          <cell r="D1533" t="str">
            <v>ha</v>
          </cell>
          <cell r="E1533">
            <v>1689.74</v>
          </cell>
        </row>
        <row r="1534">
          <cell r="A1534" t="str">
            <v>SE003994</v>
          </cell>
          <cell r="B1534" t="str">
            <v>SE20100450/</v>
          </cell>
          <cell r="C1534" t="str">
            <v xml:space="preserve">Levantamento topografico, planialtimetrico e cadastral, executado de acordo com as especificacoes da Prefeitura da Cidade do Rio de Janeiro, em terreno de orografia nao acidentada, vegetacao rala e edificacao media, com area de ate 4 ha (escala 1:500).</v>
          </cell>
          <cell r="D1534" t="str">
            <v>ha</v>
          </cell>
          <cell r="E1534">
            <v>1329.88</v>
          </cell>
        </row>
        <row r="1535">
          <cell r="A1535" t="str">
            <v>SE004001</v>
          </cell>
          <cell r="B1535" t="str">
            <v>SE20100453/</v>
          </cell>
          <cell r="C1535" t="str">
            <v xml:space="preserve">Levantamento topografico, planialtimetrico e cadastral, executado de acordo com as especificacoes da Prefeitura da Cidade do Rio de Janeiro, em terreno de orografia nao acidentada, vegetacao rala e edificacao media, com area de 4 a 10 ha (escala 1:500).</v>
          </cell>
          <cell r="D1535" t="str">
            <v>ha</v>
          </cell>
          <cell r="E1535">
            <v>1247.46</v>
          </cell>
        </row>
        <row r="1536">
          <cell r="A1536" t="str">
            <v>SE018002</v>
          </cell>
          <cell r="B1536" t="str">
            <v>SE20100456A</v>
          </cell>
          <cell r="C1536" t="str">
            <v xml:space="preserve">Levantamento topografico, planialtimetrico e cadastral, executado de acordo com as especificacoes da Prefeitura da Cidade do Rio de Janeiro, em terreno de orografia nao acidentada, vegetacao rala (incluindo seus dados dendometricos) e edificacao media, co</v>
          </cell>
          <cell r="D1536" t="str">
            <v>ha</v>
          </cell>
          <cell r="E1536">
            <v>2100.94</v>
          </cell>
        </row>
        <row r="1537">
          <cell r="A1537" t="str">
            <v>SE003988</v>
          </cell>
          <cell r="B1537" t="str">
            <v>SE20100500/</v>
          </cell>
          <cell r="C1537" t="str">
            <v xml:space="preserve">Levantamento topografico, planialtimetrico e cadastral, executado de acordo com as especificacoes da Prefeitura da Cidade do Rio de Janeiro, em terreno de orografia nao acidentada, vegetacao rala e edificacao densa, com area ate 4 ha (escala 1:500).</v>
          </cell>
          <cell r="D1537" t="str">
            <v>ha</v>
          </cell>
          <cell r="E1537">
            <v>1735.61</v>
          </cell>
        </row>
        <row r="1538">
          <cell r="A1538" t="str">
            <v>SE000026</v>
          </cell>
          <cell r="B1538" t="str">
            <v>SE20100503/</v>
          </cell>
          <cell r="C1538" t="str">
            <v xml:space="preserve">Levantamento topografico, planialtimetrico e cadastral, executado de acordo com as especificacoes da Prefeitura da Cidade do Rio de Janeiro, em terreno de orografia nao acidentada, vegetacao rala e edificacao densa, com area de 4 a 10 ha (escala 1:500).</v>
          </cell>
          <cell r="D1538" t="str">
            <v>ha</v>
          </cell>
          <cell r="E1538">
            <v>1628.04</v>
          </cell>
        </row>
        <row r="1539">
          <cell r="A1539" t="str">
            <v>SE018007</v>
          </cell>
          <cell r="B1539" t="str">
            <v>SE20100506A</v>
          </cell>
          <cell r="C1539" t="str">
            <v xml:space="preserve">Levantamento topografico, planialtimetrico e cadastral, executado de acordo com as especificacoes da Prefeitura da Cidade do Rio de Janeiro, em terreno de orografia nao acidentada, vegetacao rala (incluindo seus dados dendometricos) e edificacao densa, co</v>
          </cell>
          <cell r="D1539" t="str">
            <v>ha</v>
          </cell>
          <cell r="E1539">
            <v>2441.52</v>
          </cell>
        </row>
        <row r="1540">
          <cell r="A1540" t="str">
            <v>SE003995</v>
          </cell>
          <cell r="B1540" t="str">
            <v>SE20100550/</v>
          </cell>
          <cell r="C1540" t="str">
            <v xml:space="preserve">Levantamento topografico, planialtimetrico e cadastral, executado de acordo com as especificacoes da Prefeitura da Cidade do Rio de Janeiro, em terreno de orografia nao acidentada, vegetacao densa e edificacao leve, com area ate 4 ha (escala 1:500).</v>
          </cell>
          <cell r="D1540" t="str">
            <v>ha</v>
          </cell>
          <cell r="E1540">
            <v>1882.12</v>
          </cell>
        </row>
        <row r="1541">
          <cell r="A1541" t="str">
            <v>SE004002</v>
          </cell>
          <cell r="B1541" t="str">
            <v>SE20100553/</v>
          </cell>
          <cell r="C1541" t="str">
            <v xml:space="preserve">Levantamento topografico, planialtimetrico e cadastral, executado de acordo com as especificacoes da Prefeitura da Cidade do Rio de Janeiro, em terreno de orografia nao acidentada, vegetacao densa e edificacao leve, com area de 4 a 10 ha (escala 1:500).</v>
          </cell>
          <cell r="D1541" t="str">
            <v>ha</v>
          </cell>
          <cell r="E1541">
            <v>1765.47</v>
          </cell>
        </row>
        <row r="1542">
          <cell r="A1542" t="str">
            <v>SE018008</v>
          </cell>
          <cell r="B1542" t="str">
            <v>SE20100556A</v>
          </cell>
          <cell r="C1542" t="str">
            <v xml:space="preserve">Levantamento topografico, planialtimetrico e cadastral, executado de acordo com as especificacoes da Prefeitura da Cidade do Rio de Janeiro, em terreno de orografia nao acidentada, vegetacao densa (incluindo seus dados dendometricos) e edificacao leve, co</v>
          </cell>
          <cell r="D1542" t="str">
            <v>ha</v>
          </cell>
          <cell r="E1542">
            <v>2796.61</v>
          </cell>
        </row>
        <row r="1543">
          <cell r="A1543" t="str">
            <v>SE003993</v>
          </cell>
          <cell r="B1543" t="str">
            <v>SE20100600/</v>
          </cell>
          <cell r="C1543" t="str">
            <v xml:space="preserve">Levantamento topografico, planialtimetrico e cadastral, executado de acordo com as especificacoes da Prefeitura da Cidade do Rio de Janeiro, em terreno de orografia nao acidentada, vegetacao densa e edificacao media, com area de ate 4 ha (escala 1:500).</v>
          </cell>
          <cell r="D1543" t="str">
            <v>ha</v>
          </cell>
          <cell r="E1543">
            <v>2208.96</v>
          </cell>
        </row>
        <row r="1544">
          <cell r="A1544" t="str">
            <v>SE003999</v>
          </cell>
          <cell r="B1544" t="str">
            <v>SE20100603/</v>
          </cell>
          <cell r="C1544" t="str">
            <v xml:space="preserve">Levantamento topografico, planialtimetrico e cadastral, executado de acordo com as especificacoes da Prefeitura da Cidade do Rio de Janeiro, em terreno de orografia nao acidentada, vegetacao densa e edificacao media, com area de 4 a 10 ha (escala 1:500).</v>
          </cell>
          <cell r="D1544" t="str">
            <v>ha</v>
          </cell>
          <cell r="E1544">
            <v>2072.0500000000002</v>
          </cell>
        </row>
        <row r="1545">
          <cell r="A1545" t="str">
            <v>SE018001</v>
          </cell>
          <cell r="B1545" t="str">
            <v>SE20100606A</v>
          </cell>
          <cell r="C1545" t="str">
            <v xml:space="preserve">Levantamento topografico, planialtimetrico e cadastral, executado de acordo com as especificacoes da Prefeitura da Cidade do Rio de Janeiro, em terreno de orografia nao acidentada, vegetacao densa (incluindo seus dados dendometricos) e edificacao media, c</v>
          </cell>
          <cell r="D1545" t="str">
            <v>ha</v>
          </cell>
          <cell r="E1545">
            <v>3027</v>
          </cell>
        </row>
        <row r="1546">
          <cell r="A1546" t="str">
            <v>SE009596</v>
          </cell>
          <cell r="B1546" t="str">
            <v>SE20100650A</v>
          </cell>
          <cell r="C1546" t="str">
            <v xml:space="preserve">Levantamento planialtimetrico, executado de acordo com as especificacoes da Prefeitura da Cidade do Rio de Janeiro, em terreno de orografia acidentada, vegetacao densa (incluindo seus dados dendometricos) e edificacao leve, com area de ate 5 ha (escala 1:</v>
          </cell>
          <cell r="D1546" t="str">
            <v>ha</v>
          </cell>
          <cell r="E1546">
            <v>4324.5200000000004</v>
          </cell>
        </row>
        <row r="1547">
          <cell r="A1547" t="str">
            <v>SE002056</v>
          </cell>
          <cell r="B1547" t="str">
            <v>SE20100700A</v>
          </cell>
          <cell r="C1547" t="str">
            <v xml:space="preserve">Levantamento topografico, planialtimetrico e cadastral para area entre 4 a 10 ha.</v>
          </cell>
          <cell r="D1547" t="str">
            <v>ha</v>
          </cell>
          <cell r="E1547">
            <v>1057.17</v>
          </cell>
        </row>
        <row r="1548">
          <cell r="A1548" t="str">
            <v>SE003973</v>
          </cell>
          <cell r="B1548" t="str">
            <v>SE20100750A</v>
          </cell>
          <cell r="C1548" t="str">
            <v xml:space="preserve">Levantamento topografico, planialtimetrico e cadastral para area de ate 4 ha, elaborado na escala 1:500.</v>
          </cell>
          <cell r="D1548" t="str">
            <v>ha</v>
          </cell>
          <cell r="E1548">
            <v>1127.02</v>
          </cell>
        </row>
        <row r="1549">
          <cell r="A1549" t="str">
            <v>SE004000</v>
          </cell>
          <cell r="B1549" t="str">
            <v>SE20100850/</v>
          </cell>
          <cell r="C1549" t="str">
            <v xml:space="preserve">Levantamento topografico, planialtimetrico e cadastral, executado de acordo com as especificacoes da Prefeitura da Cidade do Rio de Janeiro, em terreno de orografia acidentada, vegetacao rala e edificacao media, com area de 4 a 10 ha (escala 1:500).</v>
          </cell>
          <cell r="D1549" t="str">
            <v>ha</v>
          </cell>
          <cell r="E1549">
            <v>1776.05</v>
          </cell>
        </row>
        <row r="1550">
          <cell r="A1550" t="str">
            <v>SE000023</v>
          </cell>
          <cell r="B1550" t="str">
            <v>SE20101000/</v>
          </cell>
          <cell r="C1550" t="str">
            <v xml:space="preserve">Levantamento topografico, planialtimetrico e cadastral, executado de acordo com as especificacoes da Prefeitura da Cidade do Rio de Janeiro,em terreno de orografia acidentada, vegetacao densa e edificacao media, com area de 4 a 10 ha (escala 1:500).</v>
          </cell>
          <cell r="D1550" t="str">
            <v>ha</v>
          </cell>
          <cell r="E1550">
            <v>2960.08</v>
          </cell>
        </row>
        <row r="1551">
          <cell r="A1551" t="str">
            <v>SE003997</v>
          </cell>
          <cell r="B1551" t="str">
            <v>SE20101050A</v>
          </cell>
          <cell r="C1551" t="str">
            <v xml:space="preserve">Levantamento de secao transversal em terreno de orografia acidentada e vegetacao rala, considerando-se o nivel como equipamento.  Medido por metro linear de secao, incluindo-se o desenho em papel milimetrado vegetal na escala 1:200.</v>
          </cell>
          <cell r="D1551" t="str">
            <v>m</v>
          </cell>
          <cell r="E1551">
            <v>0.48</v>
          </cell>
        </row>
        <row r="1552">
          <cell r="A1552" t="str">
            <v>SE002099</v>
          </cell>
          <cell r="B1552" t="str">
            <v>SE20101350A</v>
          </cell>
          <cell r="C1552" t="str">
            <v xml:space="preserve">Levantamento topografico, planialtimetrico e cadastral executado de acordo com as especificacoes da Prefeitura da Cidade do Rio de Janeiro em areas que apresente uma maior densidade de detalhes cadastrais, com ate 10 ha, elaborado na escala 1:250.</v>
          </cell>
          <cell r="D1552" t="str">
            <v>ha</v>
          </cell>
          <cell r="E1552">
            <v>1914.57</v>
          </cell>
        </row>
        <row r="1553">
          <cell r="A1553" t="str">
            <v>SE018073</v>
          </cell>
          <cell r="B1553" t="str">
            <v>SE20101375A</v>
          </cell>
          <cell r="C1553" t="e">
            <v>#N/A</v>
          </cell>
          <cell r="D1553" t="e">
            <v>#N/A</v>
          </cell>
          <cell r="E1553">
            <v>1740.64</v>
          </cell>
        </row>
        <row r="1554">
          <cell r="A1554" t="str">
            <v>SE002100</v>
          </cell>
          <cell r="B1554" t="str">
            <v>SE20101400A</v>
          </cell>
          <cell r="C1554" t="str">
            <v xml:space="preserve">Levantamento topografico, planialtimetrico e cadastral, executado de acordo com as especificacoes da Prefeitura da Cidade do Rio de Janeiro, em areas de orografia acidentada e ocupacao densa e desordenada, com dificuldade de acesso e transporte, com ate 1</v>
          </cell>
          <cell r="D1554" t="str">
            <v>ha</v>
          </cell>
          <cell r="E1554">
            <v>2597.5500000000002</v>
          </cell>
        </row>
        <row r="1555">
          <cell r="A1555" t="str">
            <v>SE002101</v>
          </cell>
          <cell r="B1555" t="str">
            <v>SE20101450A</v>
          </cell>
          <cell r="C1555" t="str">
            <v xml:space="preserve">Levantamento topografico, planialtimetrico e cadastral, executado de acordo com as especificacoes da Prefeitura da Cidade do Rio de Janeiro, em areas de orografia nao acidentada e ocupacao densa e desordenada, com dificuldades de acesso e transporte,com a</v>
          </cell>
          <cell r="D1555" t="str">
            <v>ha</v>
          </cell>
          <cell r="E1555">
            <v>1822.86</v>
          </cell>
        </row>
        <row r="1556">
          <cell r="A1556" t="str">
            <v>SE002102</v>
          </cell>
          <cell r="B1556" t="str">
            <v>SE20101500A</v>
          </cell>
          <cell r="C1556" t="str">
            <v xml:space="preserve">Levantamento topografico, planialtimetrico e cadastral, executado de acordo com as especificacoes da Prefeitura da Cidade do Rio de Janeiro, em areas de alagadico, com ate 10 ha, elaborado na escala 1:500.</v>
          </cell>
          <cell r="D1556" t="str">
            <v>ha</v>
          </cell>
          <cell r="E1556">
            <v>1790.21</v>
          </cell>
        </row>
        <row r="1557">
          <cell r="A1557" t="str">
            <v>SE002088</v>
          </cell>
          <cell r="B1557" t="str">
            <v>SE20101550/</v>
          </cell>
          <cell r="C1557" t="str">
            <v xml:space="preserve">Levantamento cadastral das profundidades dos tubos e galerias que concorrem em um poco de visita, profundidades estas, medidas de regua e referenciadas a cota da tampa do poco-poco encontrado em condicoes de limpeza que permitam a leitura imediata.</v>
          </cell>
          <cell r="D1557" t="str">
            <v>un</v>
          </cell>
          <cell r="E1557">
            <v>2.5099999999999998</v>
          </cell>
        </row>
        <row r="1558">
          <cell r="A1558" t="str">
            <v>SE002096</v>
          </cell>
          <cell r="B1558" t="str">
            <v>SE20101600/</v>
          </cell>
          <cell r="C1558" t="str">
            <v xml:space="preserve">Levantamento cadastral das profundidades dos tubos e galerias que concorrem em um poco de visita, profundidades estas, medidas a regua e referenciadas a cota da tampa do poco-poco encontrado inundado tendo que ser esgotado antes que se possa fazer a leitu</v>
          </cell>
          <cell r="D1558" t="str">
            <v>un</v>
          </cell>
          <cell r="E1558">
            <v>23.82</v>
          </cell>
        </row>
        <row r="1559">
          <cell r="A1559" t="str">
            <v>SE002097</v>
          </cell>
          <cell r="B1559" t="str">
            <v>SE20101650/</v>
          </cell>
          <cell r="C1559" t="str">
            <v xml:space="preserve">Levantamento cadastral das profundidades dos tubos e galerias que concorrem em um poco de visita, profundidades estas, medidas a regua e referenciadas a cota da tampa do poco-poco encontrado assoreado tendo que ser limpo antes que se possa fazer a leitura</v>
          </cell>
          <cell r="D1559" t="str">
            <v>un</v>
          </cell>
          <cell r="E1559">
            <v>18.47</v>
          </cell>
        </row>
        <row r="1560">
          <cell r="A1560" t="str">
            <v>SE002163</v>
          </cell>
          <cell r="B1560" t="str">
            <v>SE20101700/</v>
          </cell>
          <cell r="C1560" t="str">
            <v xml:space="preserve">Levantamento cadastral das profundidades dos tubos e galerias que concorrem em um poco de visita, profundidades estas, medidas a regua e referenciadas a cota da tampa do poco-poco em meio a uma via publica com trafego, encontrado em condicoes de limpeza q</v>
          </cell>
          <cell r="D1560" t="str">
            <v>un</v>
          </cell>
          <cell r="E1560">
            <v>42.84</v>
          </cell>
        </row>
        <row r="1561">
          <cell r="A1561" t="str">
            <v>SE002164</v>
          </cell>
          <cell r="B1561" t="str">
            <v>SE20101750/</v>
          </cell>
          <cell r="C1561" t="str">
            <v xml:space="preserve">Levantamento cadastral das profundidades dos tubos e galerias que concorrem em um poco de visita, profundidades estas, medidas a regua e referenciadas a cota da tampa do poco-poco em meio a uma via publica com trafego, encontrado inundado tendo que ser es</v>
          </cell>
          <cell r="D1561" t="str">
            <v>un</v>
          </cell>
          <cell r="E1561">
            <v>64.150000000000006</v>
          </cell>
        </row>
        <row r="1562">
          <cell r="A1562" t="str">
            <v>SE002165</v>
          </cell>
          <cell r="B1562" t="str">
            <v>SE20101800/</v>
          </cell>
          <cell r="C1562" t="str">
            <v xml:space="preserve">Levantamento cadastral das profundidades dos tubos e galerias que concorrem em um poco de visita, profundidades estas, medidas a regua e referenciadas a cota da tampa do poco-poco localizado em meio a via publica com trafego, encontrado assoreado tendo qu</v>
          </cell>
          <cell r="D1562" t="str">
            <v>un</v>
          </cell>
          <cell r="E1562">
            <v>64.150000000000006</v>
          </cell>
        </row>
        <row r="1563">
          <cell r="A1563" t="str">
            <v>SE002166</v>
          </cell>
          <cell r="B1563" t="str">
            <v>SE20101850/</v>
          </cell>
          <cell r="C1563" t="str">
            <v xml:space="preserve">Levantamento cadastral das profundidades dos tubos e galerias que concorrem em um poco de visita, profundidades estas, medidas a regua e referenciadas a cota da tampa do poco-poco em meio a uma via publica com trafego, coberto por camada asfaltica, encont</v>
          </cell>
          <cell r="D1563" t="str">
            <v>un</v>
          </cell>
          <cell r="E1563">
            <v>47.55</v>
          </cell>
        </row>
        <row r="1564">
          <cell r="A1564" t="str">
            <v>SE002167</v>
          </cell>
          <cell r="B1564" t="str">
            <v>SE20101900/</v>
          </cell>
          <cell r="C1564" t="str">
            <v xml:space="preserve">Levantamento cadastral das profundidades dos tubos e galerias que concorrem em um poco de visita, profundidades estas, medidas a regua e referenciadas a cota da tampa do poco-poco em meio a uma via publica com trafego, coberto por camada asfaltica, encont</v>
          </cell>
          <cell r="D1564" t="str">
            <v>un</v>
          </cell>
          <cell r="E1564">
            <v>68.86</v>
          </cell>
        </row>
        <row r="1565">
          <cell r="A1565" t="str">
            <v>SE002168</v>
          </cell>
          <cell r="B1565" t="str">
            <v>SE20101950/</v>
          </cell>
          <cell r="C1565" t="str">
            <v xml:space="preserve">Levantamento cadastral das profundidades dos tubos e galerias que concorrem em um poco de visita, profundidades estas, medidas a regua e referenciadas a cota da tampa do poco-poco em meio a uma via publica com trafego, coberto por camada asfaltica, encont</v>
          </cell>
          <cell r="D1565" t="str">
            <v>un</v>
          </cell>
          <cell r="E1565">
            <v>68.86</v>
          </cell>
        </row>
        <row r="1566">
          <cell r="A1566" t="str">
            <v>SE002419</v>
          </cell>
          <cell r="B1566" t="str">
            <v>SE20102000A</v>
          </cell>
          <cell r="C1566" t="str">
            <v xml:space="preserve">Levantamento topografico por batimetria, incluindo secoes de levantamento equidistantes de ate 20 metros, executado de acordo com as especificacoes da Prefeitura da Cidade do Rio de Janeiro, com area de ate 10 ha (escala 1:500).</v>
          </cell>
          <cell r="D1566" t="str">
            <v>ha</v>
          </cell>
          <cell r="E1566">
            <v>1364.23</v>
          </cell>
        </row>
        <row r="1567">
          <cell r="A1567" t="str">
            <v>SE007409</v>
          </cell>
          <cell r="B1567" t="str">
            <v>SE20102050A</v>
          </cell>
          <cell r="C1567" t="str">
            <v xml:space="preserve">Levantamento topografico, planialtimetrico e cadastral, executado de acordo com as especificacoes da Prefeitura da Cidade do Rio de Janeiro, em favelas, considerando cotas de soleira e sanitarios, medicao de lotes, posteamento e demais elementos naturais </v>
          </cell>
          <cell r="D1567" t="str">
            <v>m2</v>
          </cell>
          <cell r="E1567">
            <v>0.68</v>
          </cell>
        </row>
        <row r="1568">
          <cell r="A1568" t="str">
            <v>SE005761</v>
          </cell>
          <cell r="B1568" t="str">
            <v>SE20102100/</v>
          </cell>
          <cell r="C1568" t="str">
            <v xml:space="preserve">Levantamento topografico por GPS em areas de dificil acesso, relevo acidentado e muito pouco habitadas.  O levantamento visa posterior reflorestamento das areas, possuindo baixa precisao.</v>
          </cell>
          <cell r="D1568" t="str">
            <v>ha</v>
          </cell>
          <cell r="E1568">
            <v>53.42</v>
          </cell>
        </row>
        <row r="1569">
          <cell r="A1569" t="str">
            <v>SE007060</v>
          </cell>
          <cell r="B1569" t="str">
            <v>SE20102150A</v>
          </cell>
          <cell r="C1569" t="str">
            <v xml:space="preserve">Levantamento de secao transversal em terreno de orografia acidentada e vegetacao rala, considerando-se teodolito ou estacao total e distanciometro eletronico, na escala 1:100, incluindo-se a apresentacao em papel e em meio digital (preferencia por Autocad</v>
          </cell>
          <cell r="D1569" t="str">
            <v>m</v>
          </cell>
          <cell r="E1569">
            <v>1.02</v>
          </cell>
        </row>
        <row r="1570">
          <cell r="A1570" t="str">
            <v>SE003989</v>
          </cell>
          <cell r="B1570" t="str">
            <v>SE20102200A</v>
          </cell>
          <cell r="C1570" t="str">
            <v xml:space="preserve">Levantamento de secao transversal em terreno de orografia acidentada e vegetacao rala, considerando-se o teodolito e usando a estadimetria.  Medido por metro linear de secao, incluindo-se o desenho em papel milimetrado vegetal na escala 1:200.</v>
          </cell>
          <cell r="D1570" t="str">
            <v>m</v>
          </cell>
          <cell r="E1570">
            <v>0.61</v>
          </cell>
        </row>
        <row r="1571">
          <cell r="A1571" t="str">
            <v>SE003991</v>
          </cell>
          <cell r="B1571" t="str">
            <v>SE20102250A</v>
          </cell>
          <cell r="C1571" t="str">
            <v xml:space="preserve">Levantamento de secao transversal em terreno de orografia acidentada e vegetacao densa, considerando-se o teodolito e usando a estadimetria.  Medido por metro linear de secao, incluindo-se o desenho em papel milimetrado vegetal na escala 1:200.</v>
          </cell>
          <cell r="D1571" t="str">
            <v>m</v>
          </cell>
          <cell r="E1571">
            <v>0.84</v>
          </cell>
        </row>
        <row r="1572">
          <cell r="A1572" t="str">
            <v>SE003992</v>
          </cell>
          <cell r="B1572" t="str">
            <v>SE20102300A</v>
          </cell>
          <cell r="C1572" t="str">
            <v xml:space="preserve">Levantamento de secao transversal em terreno de orografia acidentada e vegetacao densa, considerando-se o nivel como equipamento.  Medido por metro linear de secao, incluindo-se o desenho em papel milimetrado vegetal na escala 1:200.</v>
          </cell>
          <cell r="D1572" t="str">
            <v>m</v>
          </cell>
          <cell r="E1572">
            <v>0.82</v>
          </cell>
        </row>
        <row r="1573">
          <cell r="A1573" t="str">
            <v>SE007059</v>
          </cell>
          <cell r="B1573" t="str">
            <v>SE20102350/</v>
          </cell>
          <cell r="C1573" t="str">
            <v xml:space="preserve">Elaboracao de planta topografica planialtimetrica e cadastral, na escala 1:500, a partir de secoes transversais ja levantadas no local, incluindo-se a apresentacao em papel e em meio digital (preferencia por Autocad R12).</v>
          </cell>
          <cell r="D1573" t="str">
            <v>ha</v>
          </cell>
          <cell r="E1573">
            <v>551.85</v>
          </cell>
        </row>
        <row r="1574">
          <cell r="A1574" t="str">
            <v>SE000031</v>
          </cell>
          <cell r="B1574" t="str">
            <v>SE20102400A</v>
          </cell>
          <cell r="C1574" t="str">
            <v xml:space="preserve">Tubo para inclinometro, de aluminio, exclusive perfuracao, caixa de protecao e leitura.  Fornecimento e instalacao.</v>
          </cell>
          <cell r="D1574" t="str">
            <v>m</v>
          </cell>
          <cell r="E1574">
            <v>82.46</v>
          </cell>
        </row>
        <row r="1575">
          <cell r="A1575" t="str">
            <v>SE003704</v>
          </cell>
          <cell r="B1575" t="str">
            <v>SE20102450A</v>
          </cell>
          <cell r="C1575" t="str">
            <v xml:space="preserve">Nivelamento e contranivelamento de linha topografica, em terreno de orografia nao acidentada, incluindo desenho em escala 1:1000 (H) e 1:100 (V) em papel milimetrado vegetal.</v>
          </cell>
          <cell r="D1575" t="str">
            <v>Km</v>
          </cell>
          <cell r="E1575">
            <v>171.3</v>
          </cell>
        </row>
        <row r="1576">
          <cell r="A1576" t="str">
            <v>SE003705</v>
          </cell>
          <cell r="B1576" t="str">
            <v>SE20102500A</v>
          </cell>
          <cell r="C1576" t="str">
            <v xml:space="preserve">Nivelamento de eixo de logradouro, de acordo com as especificacoes da Prefeitura da Cidade do Rio de Janeiro, incluindo desenho em papel milimetrado vegetal.</v>
          </cell>
          <cell r="D1576" t="str">
            <v>Km</v>
          </cell>
          <cell r="E1576">
            <v>78.83</v>
          </cell>
        </row>
        <row r="1577">
          <cell r="A1577" t="str">
            <v>SE005426</v>
          </cell>
          <cell r="B1577" t="str">
            <v>SE20150050/</v>
          </cell>
          <cell r="C1577" t="str">
            <v xml:space="preserve">Levantamento fotografico de aspecto de area urbana com fornecimento do negativo e de ampliacao colorida no tamanho (10x15)cm.</v>
          </cell>
          <cell r="D1577" t="str">
            <v>un</v>
          </cell>
          <cell r="E1577">
            <v>1.78</v>
          </cell>
        </row>
        <row r="1578">
          <cell r="A1578" t="str">
            <v>SE017792</v>
          </cell>
          <cell r="B1578" t="str">
            <v>SE20150100/</v>
          </cell>
          <cell r="C1578" t="str">
            <v xml:space="preserve">Levantamento fotografico aereo vertical de area urbana com superficie superior a 0,5 Km2 e igual ou inferior a 1,25 Km2, na escala de 1:500, ou superior a 2 Km2 e igual ou inferior a 5 Km2, na escala de 1:1.000, com erro maximo de 15%, utilizando camera d</v>
          </cell>
          <cell r="D1578" t="str">
            <v>cj</v>
          </cell>
          <cell r="E1578">
            <v>2888.7</v>
          </cell>
        </row>
        <row r="1579">
          <cell r="A1579" t="str">
            <v>SE017793</v>
          </cell>
          <cell r="B1579" t="str">
            <v>SE20150150/</v>
          </cell>
          <cell r="C1579" t="str">
            <v xml:space="preserve">Levantamento fotografico aereo vertical de area urbana com superficie de ate 0,5 Km2, na escala de 1:500, ou de ate 2 Km2, na escala de 1:1.000, com erro maximo de 15%, utilizando camera de medio formato (filme 120) ou superior, com fornecimento dos negat</v>
          </cell>
          <cell r="D1579" t="str">
            <v>cj</v>
          </cell>
          <cell r="E1579">
            <v>2003.52</v>
          </cell>
        </row>
        <row r="1580">
          <cell r="A1580" t="str">
            <v>SE017794</v>
          </cell>
          <cell r="B1580" t="str">
            <v>SE20150200/</v>
          </cell>
          <cell r="C1580" t="str">
            <v xml:space="preserve">Levantamento fotografico aereo vertical de area urbana com superficie superior a 1,25 Km2 e igual ou inferior a 2,5 Km2, na escala de 1:500, ou superior a 5 Km2 e igual ou inferior a 10 Km2, na escala de 1:1.000, com erro maximo de 15%, utilizando camera </v>
          </cell>
          <cell r="D1580" t="str">
            <v>cj</v>
          </cell>
          <cell r="E1580">
            <v>5047.3999999999996</v>
          </cell>
        </row>
        <row r="1581">
          <cell r="A1581" t="str">
            <v>SE017795</v>
          </cell>
          <cell r="B1581" t="str">
            <v>SE20150250/</v>
          </cell>
          <cell r="C1581" t="str">
            <v xml:space="preserve">Levantamento fotografico aereo vertical de area urbana com superficie superior a 2,5 Km2 e igual ou inferior a 5 Km2, na escala de 1:500, ou superior a 10 Km2 e igual ou inferior a 20 Km2, na escala de 1:1.000, com erro maximo de 15%, utilizando camera de</v>
          </cell>
          <cell r="D1581" t="str">
            <v>cj</v>
          </cell>
          <cell r="E1581">
            <v>8033.8</v>
          </cell>
        </row>
        <row r="1582">
          <cell r="A1582" t="str">
            <v>SE004886</v>
          </cell>
          <cell r="B1582" t="str">
            <v>SE25650200A</v>
          </cell>
          <cell r="C1582" t="str">
            <v xml:space="preserve">Fornecimento de projeto executivo de instalacao de agua em Autocad aprovado pela concessionaria, em predios culturais.</v>
          </cell>
          <cell r="D1582" t="str">
            <v>m2</v>
          </cell>
          <cell r="E1582">
            <v>4.13</v>
          </cell>
        </row>
        <row r="1583">
          <cell r="A1583" t="str">
            <v>SE004910</v>
          </cell>
          <cell r="B1583" t="str">
            <v>SE25650250A</v>
          </cell>
          <cell r="C1583" t="str">
            <v xml:space="preserve">Fornecimento de projeto executivo de instalacao de agua em Autocad aprovado na concessionaria, em predios hospitalares com ate 4000m2 de area.</v>
          </cell>
          <cell r="D1583" t="str">
            <v>m2</v>
          </cell>
          <cell r="E1583">
            <v>7.38</v>
          </cell>
        </row>
        <row r="1584">
          <cell r="A1584" t="str">
            <v>SE004912</v>
          </cell>
          <cell r="B1584" t="str">
            <v>SE25650300A</v>
          </cell>
          <cell r="C1584" t="str">
            <v xml:space="preserve">Fornecimento de projeto executivo de instalacao de agua em Autocad aprovado na concessionaria em predios hospitalares, considerando a area acima de 4000m2.</v>
          </cell>
          <cell r="D1584" t="str">
            <v>m2</v>
          </cell>
          <cell r="E1584">
            <v>6.18</v>
          </cell>
        </row>
        <row r="1585">
          <cell r="A1585" t="str">
            <v>SE004920</v>
          </cell>
          <cell r="B1585" t="str">
            <v>SE25650350A</v>
          </cell>
          <cell r="C1585" t="str">
            <v xml:space="preserve">Fornecimento de projeto executivo de instalacao de agua em Autocad aprovado na concessionaria em habitacoes/edificios com ate 500m2 de area.</v>
          </cell>
          <cell r="D1585" t="str">
            <v>m2</v>
          </cell>
          <cell r="E1585">
            <v>4.5</v>
          </cell>
        </row>
        <row r="1586">
          <cell r="A1586" t="str">
            <v>SE004922</v>
          </cell>
          <cell r="B1586" t="str">
            <v>SE25650400A</v>
          </cell>
          <cell r="C1586" t="str">
            <v xml:space="preserve">Fornecimento de projeto executivo de instalacao de agua em Autocad aprovado na concessionaria em habitacoes/edificios, com 500 a 3000m2 de area sendo os primeiros 500m2 medidos como o item SE004920.</v>
          </cell>
          <cell r="D1586" t="str">
            <v>m2</v>
          </cell>
          <cell r="E1586">
            <v>3.03</v>
          </cell>
        </row>
        <row r="1587">
          <cell r="A1587" t="str">
            <v>SE004923</v>
          </cell>
          <cell r="B1587" t="str">
            <v>SE25650450A</v>
          </cell>
          <cell r="C1587" t="str">
            <v xml:space="preserve">Fornecimento de projeto executivo de instalacao de agua em Autocad aprovado na concessionaria em habitacoes/edificios, considerando a area acima de 3000m2, sendo os primeiros 500m2 medidos como o item SE004920 e de 501 a 3000m2 como o item SE004922.</v>
          </cell>
          <cell r="D1587" t="str">
            <v>m2</v>
          </cell>
          <cell r="E1587">
            <v>2.27</v>
          </cell>
        </row>
        <row r="1588">
          <cell r="A1588" t="str">
            <v>SE004941</v>
          </cell>
          <cell r="B1588" t="str">
            <v>SE25650500A</v>
          </cell>
          <cell r="C1588" t="str">
            <v xml:space="preserve">Fornecimento de projeto executivo de instalacao de agua em Autocad aprovado na concessionaria em urbanizacao com ate 15000m2 de area.</v>
          </cell>
          <cell r="D1588" t="str">
            <v>m2</v>
          </cell>
          <cell r="E1588">
            <v>0.4</v>
          </cell>
        </row>
        <row r="1589">
          <cell r="A1589" t="str">
            <v>SE004942</v>
          </cell>
          <cell r="B1589" t="str">
            <v>SE25650550A</v>
          </cell>
          <cell r="C1589" t="str">
            <v xml:space="preserve">Fornecimento de projeto executivo de instalacao de agua em Autocad aprovado na concessionaria em urbanizacao, considerando a area acima de 15000m2.</v>
          </cell>
          <cell r="D1589" t="str">
            <v>m2</v>
          </cell>
          <cell r="E1589">
            <v>0.27</v>
          </cell>
        </row>
        <row r="1590">
          <cell r="A1590" t="str">
            <v>SE004954</v>
          </cell>
          <cell r="B1590" t="str">
            <v>SE25650600A</v>
          </cell>
          <cell r="C1590" t="str">
            <v xml:space="preserve">Fornecimento de projeto executivo de instalacao de agua em Autocad aprovado na concessionaria em habitacao/loteamento com ate 12000m2 de area.</v>
          </cell>
          <cell r="D1590" t="str">
            <v>m2</v>
          </cell>
          <cell r="E1590">
            <v>2.4700000000000002</v>
          </cell>
        </row>
        <row r="1591">
          <cell r="A1591" t="str">
            <v>SE004955</v>
          </cell>
          <cell r="B1591" t="str">
            <v>SE25650650A</v>
          </cell>
          <cell r="C1591" t="str">
            <v xml:space="preserve">Fornecimento de projeto executivo de instalacao de agua em Autocad aprovado na concessionaria em habitacao/loteamento com 12000 a 36000m2 de area, sendo os primeiros 12000m2 medidos como o item SE004954.</v>
          </cell>
          <cell r="D1591" t="str">
            <v>m2</v>
          </cell>
          <cell r="E1591">
            <v>1.62</v>
          </cell>
        </row>
        <row r="1592">
          <cell r="A1592" t="str">
            <v>SE004956</v>
          </cell>
          <cell r="B1592" t="str">
            <v>SE25650700A</v>
          </cell>
          <cell r="C1592" t="str">
            <v xml:space="preserve">Fornecimento de projeto executivo de instalacao de agua em Autocad aprovado na concessionaria em habitacao/loteamento, considerando a area acima de 36000m2, sendo os primeiros 12000m2 medidos como o item SE004954 e de 12001 a 36000m2 como o item SE004955.</v>
          </cell>
          <cell r="D1592" t="str">
            <v>m2</v>
          </cell>
          <cell r="E1592">
            <v>1.23</v>
          </cell>
        </row>
        <row r="1593">
          <cell r="A1593" t="str">
            <v>SE006683</v>
          </cell>
          <cell r="B1593" t="str">
            <v>SE25650750/</v>
          </cell>
          <cell r="C1593" t="str">
            <v xml:space="preserve">Projeto executivo de instalacao hidraulica de montagem interna de chafarizes, apresentado em papel vegetal nos padroes da contratada, de acordo com a ABNT.</v>
          </cell>
          <cell r="D1593" t="str">
            <v>cj</v>
          </cell>
          <cell r="E1593">
            <v>419.2</v>
          </cell>
        </row>
        <row r="1594">
          <cell r="A1594" t="str">
            <v>SE004868</v>
          </cell>
          <cell r="B1594" t="str">
            <v>SE25700050A</v>
          </cell>
          <cell r="C1594" t="str">
            <v xml:space="preserve">Fornecimento de projeto executivo de instalacao de luz em Autocad aprovado pela concessionaria, em predios escolares e administrativos com ate 500m2 de area.</v>
          </cell>
          <cell r="D1594" t="str">
            <v>m2</v>
          </cell>
          <cell r="E1594">
            <v>4.9400000000000004</v>
          </cell>
        </row>
        <row r="1595">
          <cell r="A1595" t="str">
            <v>SE004869</v>
          </cell>
          <cell r="B1595" t="str">
            <v>SE25700100A</v>
          </cell>
          <cell r="C1595" t="str">
            <v xml:space="preserve">Fornecimento de projeto executivo de instalacao de luz em Autocad aprovado pela concessionaria, em predios escolares e administrativos com ate 500 a 3000m2 de area, sendo os primeiros 500m2 medidos como o item SE004868.</v>
          </cell>
          <cell r="D1595" t="str">
            <v>m2</v>
          </cell>
          <cell r="E1595">
            <v>4.13</v>
          </cell>
        </row>
        <row r="1596">
          <cell r="A1596" t="str">
            <v>SE004870</v>
          </cell>
          <cell r="B1596" t="str">
            <v>SE25700150A</v>
          </cell>
          <cell r="C1596" t="str">
            <v xml:space="preserve">Fornecimento de projeto executivo de instalacao de luz em Autocad aprovado na concessionaria em predios escolares e administrativos, considerando a area acima de 3000m2, sendo os primeiros 500m2 medidos como o item SE 004868 e de 501 a 3000m2, como o item</v>
          </cell>
          <cell r="D1596" t="str">
            <v>m2</v>
          </cell>
          <cell r="E1596">
            <v>2.4700000000000002</v>
          </cell>
        </row>
        <row r="1597">
          <cell r="A1597" t="str">
            <v>SE004887</v>
          </cell>
          <cell r="B1597" t="str">
            <v>SE25700200A</v>
          </cell>
          <cell r="C1597" t="str">
            <v xml:space="preserve">Fornecimento de projeto executivo de instalacao de luz em Autocad aprovado pela concessionaria, em predios culturais com ate 3000m2 de area.</v>
          </cell>
          <cell r="D1597" t="str">
            <v>m2</v>
          </cell>
          <cell r="E1597">
            <v>8.2799999999999994</v>
          </cell>
        </row>
        <row r="1598">
          <cell r="A1598" t="str">
            <v>SE004889</v>
          </cell>
          <cell r="B1598" t="str">
            <v>SE25700250A</v>
          </cell>
          <cell r="C1598" t="str">
            <v xml:space="preserve">Fornecimento de projeto executivo de instalacao de luz em Autocad aprovado pela concessionaria, em predios culturais, considerando a area acima de 3000m2.</v>
          </cell>
          <cell r="D1598" t="str">
            <v>m2</v>
          </cell>
          <cell r="E1598">
            <v>6.18</v>
          </cell>
        </row>
        <row r="1599">
          <cell r="A1599" t="str">
            <v>SE004913</v>
          </cell>
          <cell r="B1599" t="str">
            <v>SE25700300A</v>
          </cell>
          <cell r="C1599" t="str">
            <v xml:space="preserve">Fornecimento de projeto executivo de instalacao de luz em Autocad aprovado na concessionaria em predios hospitalares.</v>
          </cell>
          <cell r="D1599" t="str">
            <v>m2</v>
          </cell>
          <cell r="E1599">
            <v>9.8699999999999992</v>
          </cell>
        </row>
        <row r="1600">
          <cell r="A1600" t="str">
            <v>SE004925</v>
          </cell>
          <cell r="B1600" t="str">
            <v>SE25700350A</v>
          </cell>
          <cell r="C1600" t="str">
            <v xml:space="preserve">Fornecimento de projeto executivo de instalacao de luz em Autocad aprovado na concessionaria em habitacoes/edificios com ate 500m2 de area.</v>
          </cell>
          <cell r="D1600" t="str">
            <v>m2</v>
          </cell>
          <cell r="E1600">
            <v>6.02</v>
          </cell>
        </row>
        <row r="1601">
          <cell r="A1601" t="str">
            <v>SE004926</v>
          </cell>
          <cell r="B1601" t="str">
            <v>SE25700400A</v>
          </cell>
          <cell r="C1601" t="str">
            <v xml:space="preserve">Fornecimento de projeto executivo de instalacao de luz em Autocad aprovado na concessionaria em habitacoes/edificios, com 500 a 3000m2 de area sendo os primeiros 500m2 medidos como o item SE004925.</v>
          </cell>
          <cell r="D1601" t="str">
            <v>m2</v>
          </cell>
          <cell r="E1601">
            <v>4.5</v>
          </cell>
        </row>
        <row r="1602">
          <cell r="A1602" t="str">
            <v>SE004927</v>
          </cell>
          <cell r="B1602" t="str">
            <v>SE25700450A</v>
          </cell>
          <cell r="C1602" t="str">
            <v xml:space="preserve">Fornecimento de projeto executivo de instalacao de luz em Autocad aprovado na concessionaria em habitacoes/edificios, considerando a area acima de 3000m2, sendo os primeiros 500m2 medidos como o item SE004926 e de 501 a 3000m2 como o item SE004925.</v>
          </cell>
          <cell r="D1602" t="str">
            <v>m2</v>
          </cell>
          <cell r="E1602">
            <v>3.03</v>
          </cell>
        </row>
        <row r="1603">
          <cell r="A1603" t="str">
            <v>SE004943</v>
          </cell>
          <cell r="B1603" t="str">
            <v>SE25700500A</v>
          </cell>
          <cell r="C1603" t="str">
            <v xml:space="preserve">Fornecimento de projeto executivo de instalacao de luz em Autocad aprovado na concessionaria em urbanizacao com ate 15000m2 de area.</v>
          </cell>
          <cell r="D1603" t="str">
            <v>m2</v>
          </cell>
          <cell r="E1603">
            <v>0.56000000000000005</v>
          </cell>
        </row>
        <row r="1604">
          <cell r="A1604" t="str">
            <v>SE004944</v>
          </cell>
          <cell r="B1604" t="str">
            <v>SE25700550A</v>
          </cell>
          <cell r="C1604" t="str">
            <v xml:space="preserve">Fornecimento de projeto executivo de instalacao de luz em Autocad aprovado na concessionaria em urbanizacao, considerando a area acima de 15000m2.</v>
          </cell>
          <cell r="D1604" t="str">
            <v>m2</v>
          </cell>
          <cell r="E1604">
            <v>0.39</v>
          </cell>
        </row>
        <row r="1605">
          <cell r="A1605" t="str">
            <v>SE004957</v>
          </cell>
          <cell r="B1605" t="str">
            <v>SE25700600A</v>
          </cell>
          <cell r="C1605" t="str">
            <v xml:space="preserve">Fornecimento de projeto executivo de instalacao de luz em Autocad aprovado na concessionaria em habitacao/loteamento com ate 12000m2 de area.</v>
          </cell>
          <cell r="D1605" t="str">
            <v>m2</v>
          </cell>
          <cell r="E1605">
            <v>2.4700000000000002</v>
          </cell>
        </row>
        <row r="1606">
          <cell r="A1606" t="str">
            <v>SE004958</v>
          </cell>
          <cell r="B1606" t="str">
            <v>SE25700650A</v>
          </cell>
          <cell r="C1606" t="str">
            <v xml:space="preserve">Fornecimento de projeto executivo de instalacao de luz em Autocad aprovado na concessionaria em habitacao/loteamento com 12000 a 36000m2 de area, sendo os primeiros 12000m2 medidos como o item SE004957.</v>
          </cell>
          <cell r="D1606" t="str">
            <v>m2</v>
          </cell>
          <cell r="E1606">
            <v>1.62</v>
          </cell>
        </row>
        <row r="1607">
          <cell r="A1607" t="str">
            <v>SE004960</v>
          </cell>
          <cell r="B1607" t="str">
            <v>SE25700700A</v>
          </cell>
          <cell r="C1607" t="str">
            <v xml:space="preserve">Fornecimento de projeto executivo de instalacao de luz em Autocad aprovado na concessionaria em habitacao/loteamento, considerando a area acima de 36000m2, sendo os primeiros 12000m2 medidos como o item SE004957 e de 12001 a 36000m2 como o item SE004958.</v>
          </cell>
          <cell r="D1607" t="str">
            <v>m2</v>
          </cell>
          <cell r="E1607">
            <v>1.23</v>
          </cell>
        </row>
        <row r="1608">
          <cell r="A1608" t="str">
            <v>SE006685</v>
          </cell>
          <cell r="B1608" t="str">
            <v>SE25700750/</v>
          </cell>
          <cell r="C1608" t="str">
            <v xml:space="preserve">Projeto executivo de instalacao eletrica do quadro dos comandos de motores para chafarizes, apresentado em papel vegetal nos padroes da contratada, de acordo com a ABNT.</v>
          </cell>
          <cell r="D1608" t="str">
            <v>cj</v>
          </cell>
          <cell r="E1608">
            <v>419.2</v>
          </cell>
        </row>
        <row r="1609">
          <cell r="A1609" t="str">
            <v>SE006765</v>
          </cell>
          <cell r="B1609" t="str">
            <v>SE25700800/</v>
          </cell>
          <cell r="C1609" t="str">
            <v xml:space="preserve">Projeto executivo de sistema de ar condicionado, em Autocad, em Predios com area de ate 500m2.</v>
          </cell>
          <cell r="D1609" t="str">
            <v>m2</v>
          </cell>
          <cell r="E1609">
            <v>3.49</v>
          </cell>
        </row>
        <row r="1610">
          <cell r="A1610" t="str">
            <v>SE006766</v>
          </cell>
          <cell r="B1610" t="str">
            <v>SE25700850/</v>
          </cell>
          <cell r="C1610" t="str">
            <v xml:space="preserve">Projeto executivo de sistema de ar condicionado, em Autocad, em predios com area de 500 a 3000m2.</v>
          </cell>
          <cell r="D1610" t="str">
            <v>m2</v>
          </cell>
          <cell r="E1610">
            <v>2.9</v>
          </cell>
        </row>
        <row r="1611">
          <cell r="A1611" t="str">
            <v>SE006767</v>
          </cell>
          <cell r="B1611" t="str">
            <v>SE25700900/</v>
          </cell>
          <cell r="C1611" t="str">
            <v xml:space="preserve">Projeto executivo de sistema de ar condicionado, em Autocad, em predios com area acima de 3000m2.</v>
          </cell>
          <cell r="D1611" t="str">
            <v>m2</v>
          </cell>
          <cell r="E1611">
            <v>1.76</v>
          </cell>
        </row>
        <row r="1612">
          <cell r="A1612" t="str">
            <v>SE006768</v>
          </cell>
          <cell r="B1612" t="str">
            <v>SE25700950/</v>
          </cell>
          <cell r="C1612" t="str">
            <v xml:space="preserve">Projeto executivo de rede logica (computadores) em Autocad, em predios com area de ate 500m2.</v>
          </cell>
          <cell r="D1612" t="str">
            <v>m2</v>
          </cell>
          <cell r="E1612">
            <v>3.49</v>
          </cell>
        </row>
        <row r="1613">
          <cell r="A1613" t="str">
            <v>SE006769</v>
          </cell>
          <cell r="B1613" t="str">
            <v>SE25701000/</v>
          </cell>
          <cell r="C1613" t="str">
            <v xml:space="preserve">Projeto executivo de rede logica (computadores) em Autocad, em predios com area de 500m2 a 3000m2.</v>
          </cell>
          <cell r="D1613" t="str">
            <v>m2</v>
          </cell>
          <cell r="E1613">
            <v>2.9</v>
          </cell>
        </row>
        <row r="1614">
          <cell r="A1614" t="str">
            <v>SE006770</v>
          </cell>
          <cell r="B1614" t="str">
            <v>SE25701050/</v>
          </cell>
          <cell r="C1614" t="str">
            <v xml:space="preserve">Projeto executivo de rede logica (computadores) em Autocad, em predios com area acima de 3000m2.</v>
          </cell>
          <cell r="D1614" t="str">
            <v>m2</v>
          </cell>
          <cell r="E1614">
            <v>1.76</v>
          </cell>
        </row>
        <row r="1615">
          <cell r="A1615" t="str">
            <v>SE009772</v>
          </cell>
          <cell r="B1615" t="str">
            <v>SE25701100A</v>
          </cell>
          <cell r="C1615" t="str">
            <v xml:space="preserve">Projeto executivo de eletrica para subestacao apresentado em Autocad for Windows, nos padroes da contratante, aprovado na concessionaria.</v>
          </cell>
          <cell r="D1615" t="str">
            <v>un</v>
          </cell>
          <cell r="E1615">
            <v>3115.35</v>
          </cell>
        </row>
        <row r="1616">
          <cell r="A1616" t="str">
            <v>SE004905</v>
          </cell>
          <cell r="B1616" t="str">
            <v>SE25750050A</v>
          </cell>
          <cell r="C1616" t="str">
            <v xml:space="preserve">Fornecimento de projeto executivo de instalacao de seguranca em Autocad aprovado na concessionaria, em predios culturais.</v>
          </cell>
          <cell r="D1616" t="str">
            <v>m2</v>
          </cell>
          <cell r="E1616">
            <v>4.13</v>
          </cell>
        </row>
        <row r="1617">
          <cell r="A1617" t="str">
            <v>SE010183</v>
          </cell>
          <cell r="B1617" t="str">
            <v>SE25800050A</v>
          </cell>
          <cell r="C1617" t="str">
            <v xml:space="preserve">Projeto executivo de instalacoes especiais em Autocad, aprovado na concessionaria, em predios culturais, considerando a area com 500m2 a 3000m2, compreendendo projetos de iluminacao cenica, sonorizacao de auditorio, plateia e palco, sistema de audivisual </v>
          </cell>
          <cell r="D1617" t="str">
            <v>m2</v>
          </cell>
          <cell r="E1617">
            <v>35.380000000000003</v>
          </cell>
        </row>
        <row r="1618">
          <cell r="A1618" t="str">
            <v>SE006175</v>
          </cell>
          <cell r="B1618" t="str">
            <v>SE25850050/</v>
          </cell>
          <cell r="C1618" t="str">
            <v xml:space="preserve">Projeto executivo de arquitetura para construcao de galpao (geometrico, cortes, detalhamento e perspectiva) apresentado em papel vegetal nos padroes da contratante, de acordo com a ABNT, considerando a area de 500m2.</v>
          </cell>
          <cell r="D1618" t="str">
            <v>m2</v>
          </cell>
          <cell r="E1618">
            <v>14.01</v>
          </cell>
        </row>
        <row r="1619">
          <cell r="A1619" t="str">
            <v>SE009774</v>
          </cell>
          <cell r="B1619" t="str">
            <v>SE25850100A</v>
          </cell>
          <cell r="C1619" t="str">
            <v xml:space="preserve">Projeto executivo de arquitetura para reforma e adaptacao de area destinada a abrigar a subestacao, apresentado em Autocad for Windows, nos padroes da contratante.</v>
          </cell>
          <cell r="D1619" t="str">
            <v>un</v>
          </cell>
          <cell r="E1619">
            <v>3159.3</v>
          </cell>
        </row>
        <row r="1620">
          <cell r="A1620" t="str">
            <v>SE007299</v>
          </cell>
          <cell r="B1620" t="str">
            <v>SE25850150A</v>
          </cell>
          <cell r="C1620" t="str">
            <v xml:space="preserve">Desenho em perspectiva no tamanho de (70x50)cm, colorido, para projeto de tratamento paisagistico em areas publicas.</v>
          </cell>
          <cell r="D1620" t="str">
            <v>un</v>
          </cell>
          <cell r="E1620">
            <v>920.88</v>
          </cell>
        </row>
        <row r="1621">
          <cell r="A1621" t="str">
            <v>SE006177</v>
          </cell>
          <cell r="B1621" t="str">
            <v>SE25850200/</v>
          </cell>
          <cell r="C1621" t="str">
            <v xml:space="preserve">Projeto executivo de arquitetura para implantacao de viveiros de mudas de arvores e hortas (geometrico, cortes, detalhamento e perspectivas) apresentado em papel vegetal nos padroes da contratante, de acordo com a ABNT, considerando a area de ate 20.000m2</v>
          </cell>
          <cell r="D1621" t="str">
            <v>m2</v>
          </cell>
          <cell r="E1621">
            <v>0.88</v>
          </cell>
        </row>
        <row r="1622">
          <cell r="A1622" t="str">
            <v>SE006323</v>
          </cell>
          <cell r="B1622" t="str">
            <v>SE25850250/</v>
          </cell>
          <cell r="C1622" t="str">
            <v xml:space="preserve">Projeto executivo de instalacao eletrica, apresentado em papel vegetal nos padroes da contratante, de acordo com a ABTN, para chafarizes, inclusive legalizacao junto a concessionaria.</v>
          </cell>
          <cell r="D1622" t="str">
            <v>cj</v>
          </cell>
          <cell r="E1622">
            <v>209.6</v>
          </cell>
        </row>
        <row r="1623">
          <cell r="A1623" t="str">
            <v>SE006324</v>
          </cell>
          <cell r="B1623" t="str">
            <v>SE25850300/</v>
          </cell>
          <cell r="C1623" t="str">
            <v xml:space="preserve">Projeto executivo de instalacao hidro-sanitaria, apresentado em papel vegetal nos padroes da contratada, de acordo com a ABTN, para chafarizes, inclusive legalizacao junto a concessionaria.</v>
          </cell>
          <cell r="D1623" t="str">
            <v>cj</v>
          </cell>
          <cell r="E1623">
            <v>209.6</v>
          </cell>
        </row>
        <row r="1624">
          <cell r="A1624" t="str">
            <v>SE006176</v>
          </cell>
          <cell r="B1624" t="str">
            <v>SE25850350/</v>
          </cell>
          <cell r="C1624" t="str">
            <v xml:space="preserve">Projeto executivo de sistema de drenagem e irrigacao para implantacao de viveiros de mudas de arvores e hortas, apresentado em papel vegetal nos padroes da contratante, de acordo com a ABNT, considerando a area de ate 20.000m2.</v>
          </cell>
          <cell r="D1624" t="str">
            <v>m2</v>
          </cell>
          <cell r="E1624">
            <v>0.52</v>
          </cell>
        </row>
        <row r="1625">
          <cell r="A1625" t="str">
            <v>SE017735</v>
          </cell>
          <cell r="B1625" t="str">
            <v>SE25900200/</v>
          </cell>
          <cell r="C1625" t="str">
            <v xml:space="preserve">Servicos de elaboracao de projeto estrutural final de engenharia de obras-de-arte especiais (pontes, viadutos e passarelas) em concreto armado e/ou protendido ou estrutura de aco, apresentado em plantas e memoria de calculo obedecendo a orientacao da PCRJ</v>
          </cell>
          <cell r="D1625" t="str">
            <v>m2</v>
          </cell>
          <cell r="E1625">
            <v>43.41</v>
          </cell>
        </row>
        <row r="1626">
          <cell r="A1626" t="str">
            <v>SE017738</v>
          </cell>
          <cell r="B1626" t="str">
            <v>SE25900300/</v>
          </cell>
          <cell r="C1626" t="str">
            <v xml:space="preserve">Servicos de elaboracao de projeto estrutural final de engenharia de obras-de-arte especiais (pontes, viadutos e passarelas) em concreto armado e/ou protendido ou estrutura de aco, apresentado em plantas e memoria de calculo obedecendo a orientacao da PCRJ</v>
          </cell>
          <cell r="D1626" t="str">
            <v>m2</v>
          </cell>
          <cell r="E1626">
            <v>39.659999999999997</v>
          </cell>
        </row>
        <row r="1627">
          <cell r="A1627" t="str">
            <v>SE017736</v>
          </cell>
          <cell r="B1627" t="str">
            <v>SE25900350/</v>
          </cell>
          <cell r="C1627" t="str">
            <v xml:space="preserve">Servicos de elaboracao de projeto estrutural final de engenharia de obras-de-arte especiais (pontes, viadutos e passarelas) em concreto armado e/ou protendido ou estrutura de aco, apresentado em plantas e memoria de calculo obedecendo a orientacao da PCRJ</v>
          </cell>
          <cell r="D1627" t="str">
            <v>m2</v>
          </cell>
          <cell r="E1627">
            <v>37.869999999999997</v>
          </cell>
        </row>
        <row r="1628">
          <cell r="A1628" t="str">
            <v>SE017737</v>
          </cell>
          <cell r="B1628" t="str">
            <v>SE25900400/</v>
          </cell>
          <cell r="C1628" t="str">
            <v xml:space="preserve">Servicos de elaboracao de projeto estrutural final de engenharia de obras-de-arte especiais (pontes, viadutos e passarelas) em concreto armado e/ou protendido ou estrutura de aco, apresentado em plantas e memoria de calculo obedecendo a orientacao da PCRJ</v>
          </cell>
          <cell r="D1628" t="str">
            <v>m2</v>
          </cell>
          <cell r="E1628">
            <v>35.18</v>
          </cell>
        </row>
        <row r="1629">
          <cell r="A1629" t="str">
            <v>SE009914</v>
          </cell>
          <cell r="B1629" t="str">
            <v>SE25950050A</v>
          </cell>
          <cell r="C1629" t="str">
            <v xml:space="preserve">Projeto executivo de programacao visual para predios escolares e/ou administrativos de 501 ate 3000m2 apresentado em Autocad for Windows nos padroes da contratante.</v>
          </cell>
          <cell r="D1629" t="str">
            <v>m2</v>
          </cell>
          <cell r="E1629">
            <v>4.08</v>
          </cell>
        </row>
        <row r="1630">
          <cell r="A1630" t="str">
            <v>SE005965</v>
          </cell>
          <cell r="B1630" t="str">
            <v>SE30050050/</v>
          </cell>
          <cell r="C1630" t="str">
            <v xml:space="preserve">Extracao com auxilio de sonda rotativa de corpos de prova com 15cm de diametro em pavimentos com placas de concreto, revestimentos betuminosos, com mais de 10cm de espessura.</v>
          </cell>
          <cell r="D1630" t="str">
            <v>un</v>
          </cell>
          <cell r="E1630">
            <v>259.85000000000002</v>
          </cell>
        </row>
        <row r="1631">
          <cell r="A1631" t="str">
            <v>SE005940</v>
          </cell>
          <cell r="B1631" t="str">
            <v>SE30050100/</v>
          </cell>
          <cell r="C1631" t="str">
            <v xml:space="preserve">Determinacao da deformacao do pavimento com auxilio da Viga Benkelmann, ponto.</v>
          </cell>
          <cell r="D1631" t="str">
            <v>un</v>
          </cell>
          <cell r="E1631">
            <v>54.7</v>
          </cell>
        </row>
        <row r="1632">
          <cell r="A1632" t="str">
            <v>SE009320</v>
          </cell>
          <cell r="B1632" t="str">
            <v>SE35050250A</v>
          </cell>
          <cell r="C1632" t="str">
            <v xml:space="preserve">Servicos de inventario, metodologia de cadastro e avaliacao da arborizacao publica da Cidade do Rio de Janeiro.</v>
          </cell>
          <cell r="D1632" t="str">
            <v>un</v>
          </cell>
          <cell r="E1632">
            <v>1.31</v>
          </cell>
        </row>
        <row r="1633">
          <cell r="A1633" t="str">
            <v>SE017732</v>
          </cell>
          <cell r="B1633" t="str">
            <v>SE35050300/</v>
          </cell>
          <cell r="C1633" t="str">
            <v xml:space="preserve">Servicos de elaboracao de vistorias, laudos tecnicos, anteprojetos de intervencoes localizadas, quantitativos e relatorio fotografico para execucao de recuperacao estrutural de obras-de-arte especiais, com areas de projecao horizontal entre 1000m2 e 2000m</v>
          </cell>
          <cell r="D1633" t="str">
            <v>m2</v>
          </cell>
          <cell r="E1633">
            <v>4.99</v>
          </cell>
        </row>
        <row r="1634">
          <cell r="A1634" t="str">
            <v>SE017733</v>
          </cell>
          <cell r="B1634" t="str">
            <v>SE35050350/</v>
          </cell>
          <cell r="C1634" t="str">
            <v xml:space="preserve">Servicos de elaboracao de vistorias, laudos tecnicos, anteprojetos de intervencoes localizadas, quantitativos e relatorio fotografico para execucao de recuperacao estrutural de obras-de-arte especiais, com areas de projecao horizontal entre 2000m2 e 5000m</v>
          </cell>
          <cell r="D1634" t="str">
            <v>m2</v>
          </cell>
          <cell r="E1634">
            <v>3.89</v>
          </cell>
        </row>
        <row r="1635">
          <cell r="A1635" t="str">
            <v>SE017734</v>
          </cell>
          <cell r="B1635" t="str">
            <v>SE35050400/</v>
          </cell>
          <cell r="C1635" t="str">
            <v xml:space="preserve">Servicos de elaboracao de vistorias, laudos tecnicos, anteprojetos de intervencoes localizadas, quantitativos e relatorio fotografico para execucao de recuperacao estrutural de obras-de-arte especiais, com areas de projecao horizontal acima de 5000m2.  Cu</v>
          </cell>
          <cell r="D1635" t="str">
            <v>m2</v>
          </cell>
          <cell r="E1635">
            <v>3.46</v>
          </cell>
        </row>
        <row r="1636">
          <cell r="A1636" t="str">
            <v>SE017739</v>
          </cell>
          <cell r="B1636" t="str">
            <v>SE35050450/</v>
          </cell>
          <cell r="C1636" t="str">
            <v xml:space="preserve">Servicos de elaboracao de vistorias, laudos tecnicos, anteprojetos de intervencoes localizadas, quantitativos e relatorio fotografico para execucao de recuperacao estrutural de obras-de-arte especiais, com area de projecao horizontal de ate 1000m2 ou para</v>
          </cell>
          <cell r="D1636" t="str">
            <v>m2</v>
          </cell>
          <cell r="E1636">
            <v>6.13</v>
          </cell>
        </row>
        <row r="1637">
          <cell r="A1637" t="str">
            <v>SE007817</v>
          </cell>
          <cell r="B1637" t="str">
            <v>SE40050050/</v>
          </cell>
          <cell r="C1637" t="str">
            <v xml:space="preserve">Analise laboratorial de solo de arvores.</v>
          </cell>
          <cell r="D1637" t="str">
            <v>un</v>
          </cell>
          <cell r="E1637">
            <v>80</v>
          </cell>
        </row>
        <row r="1638">
          <cell r="A1638" t="str">
            <v>SE007818</v>
          </cell>
          <cell r="B1638" t="str">
            <v>SE40050100/</v>
          </cell>
          <cell r="C1638" t="str">
            <v xml:space="preserve">Analise laboratorial fitopatologica de arvores.</v>
          </cell>
          <cell r="D1638" t="str">
            <v>un</v>
          </cell>
          <cell r="E1638">
            <v>80</v>
          </cell>
        </row>
        <row r="1639">
          <cell r="A1639" t="str">
            <v>SE009782</v>
          </cell>
          <cell r="B1639" t="str">
            <v>SE99990050A</v>
          </cell>
          <cell r="C1639" t="str">
            <v xml:space="preserve">Elaboracao de manual de operacao e manutencao para subestacao abaixadoras de tensao.</v>
          </cell>
          <cell r="D1639" t="str">
            <v>un</v>
          </cell>
          <cell r="E1639">
            <v>1058.19</v>
          </cell>
        </row>
        <row r="1640">
          <cell r="A1640" t="str">
            <v>SE009781</v>
          </cell>
          <cell r="B1640" t="str">
            <v>SE99990100A</v>
          </cell>
          <cell r="C1640" t="str">
            <v xml:space="preserve">Servicos de comissionamento, testes e treinamento pessoal para utilizacao de subestacao abaixadora de tensao.</v>
          </cell>
          <cell r="D1640" t="str">
            <v>un</v>
          </cell>
          <cell r="E1640">
            <v>2656.31</v>
          </cell>
        </row>
        <row r="1641">
          <cell r="A1641" t="str">
            <v>ST005780</v>
          </cell>
          <cell r="B1641" t="str">
            <v>ST05050050A</v>
          </cell>
          <cell r="C1641" t="str">
            <v xml:space="preserve">Aplicacao de selante asfaltico a base de acrilicas para pavimentos de concreto, usado como imprimador para material termoplastico, inclusive fornecimento dos materiais necessarios conforme especificacao CET-RIO.</v>
          </cell>
          <cell r="D1641" t="str">
            <v>m2</v>
          </cell>
          <cell r="E1641">
            <v>4.7</v>
          </cell>
        </row>
        <row r="1642">
          <cell r="A1642" t="str">
            <v>ST004511</v>
          </cell>
          <cell r="B1642" t="str">
            <v>ST05050100A</v>
          </cell>
          <cell r="C1642" t="str">
            <v xml:space="preserve">Instalacao de segregador, conforme especificacao CET-RIO.</v>
          </cell>
          <cell r="D1642" t="str">
            <v>un</v>
          </cell>
          <cell r="E1642">
            <v>8.57</v>
          </cell>
        </row>
        <row r="1643">
          <cell r="A1643" t="str">
            <v>ST005779</v>
          </cell>
          <cell r="B1643" t="str">
            <v>ST15250200/</v>
          </cell>
          <cell r="C1643" t="str">
            <v xml:space="preserve">Placa de sinalizacao de aluminio com fundo, simbolos e tarjas, em pelicula refletiva com esferas inclusas, inclusive elementos de fixacao, conforme especificacao da CET-RIO.  Fornecimento.</v>
          </cell>
          <cell r="D1643" t="str">
            <v>m2</v>
          </cell>
          <cell r="E1643">
            <v>439.72</v>
          </cell>
        </row>
        <row r="1644">
          <cell r="A1644" t="str">
            <v>ST005776</v>
          </cell>
          <cell r="B1644" t="str">
            <v>ST15250250/</v>
          </cell>
          <cell r="C1644" t="str">
            <v xml:space="preserve">Placa de sinalizacao de aluminio com fundo, simbolos e tarjas pintadas, inclusive elementos de fixacao, conforme especificacao da CET-RIO.  Fornecimento.</v>
          </cell>
          <cell r="D1644" t="str">
            <v>m2</v>
          </cell>
          <cell r="E1644">
            <v>235.92</v>
          </cell>
        </row>
        <row r="1645">
          <cell r="A1645" t="str">
            <v>ST005774</v>
          </cell>
          <cell r="B1645" t="str">
            <v>ST15250300/</v>
          </cell>
          <cell r="C1645" t="str">
            <v xml:space="preserve">Placa de sinalizacao modulada de aluminio com fundo em pelicula refletiva com esferas inclusas, simbolos e tarjas em pelicula refletiva com esferas encapsuladas, inclusive elementos de fixacao, conforme especificacao CET-RIO.  Fornecimento.</v>
          </cell>
          <cell r="D1645" t="str">
            <v>m2</v>
          </cell>
          <cell r="E1645">
            <v>985</v>
          </cell>
        </row>
        <row r="1646">
          <cell r="A1646" t="str">
            <v>ST005775</v>
          </cell>
          <cell r="B1646" t="str">
            <v>ST15250350/</v>
          </cell>
          <cell r="C1646" t="str">
            <v xml:space="preserve">Placa de sinalizacao modulada de aluminio com fundo, simbolos e tarjas em pelicula refletiva com esferas encapsuladas, inclusive elementos de fixacao, conforme especificacao CET-RIO.  Fornecimento.</v>
          </cell>
          <cell r="D1646" t="str">
            <v>m2</v>
          </cell>
          <cell r="E1646">
            <v>1054.1300000000001</v>
          </cell>
        </row>
        <row r="1647">
          <cell r="A1647" t="str">
            <v>ST005786</v>
          </cell>
          <cell r="B1647" t="str">
            <v>ST15250400/</v>
          </cell>
          <cell r="C1647" t="str">
            <v xml:space="preserve">Placa de sinalizacao modulada de aluminio com fundo, simbolos e tarjas, em pelicula refletiva com esferas inclusas, inclusive elementos de fixacao, conforme especificacao da CET-RIO.  Fornecimento.</v>
          </cell>
          <cell r="D1647" t="str">
            <v>m2</v>
          </cell>
          <cell r="E1647">
            <v>652.5</v>
          </cell>
        </row>
        <row r="1648">
          <cell r="A1648" t="str">
            <v>ST010410</v>
          </cell>
          <cell r="B1648" t="str">
            <v>ST15300050/</v>
          </cell>
          <cell r="C1648" t="str">
            <v xml:space="preserve">Aplicacao de pelicula refletiva tipo II, com esferas encapsuladas (AI - alta intensidade), em placas de sinalizacao, medida pela area envolvente da pelicula empregada, tanto no fundo, como na mensagem.</v>
          </cell>
          <cell r="D1648" t="str">
            <v>m2</v>
          </cell>
          <cell r="E1648">
            <v>116.01</v>
          </cell>
        </row>
        <row r="1649">
          <cell r="A1649" t="str">
            <v>ST010411</v>
          </cell>
          <cell r="B1649" t="str">
            <v>ST15300100/</v>
          </cell>
          <cell r="C1649" t="str">
            <v xml:space="preserve">Aplicacao de pelicula refletiva tipo I, com esferas inclusas (GT - grau tecnico), em placas de sinalizacao, medida pela area envolvente da pelicula empregada, tanto no fundo, como na mensagem.</v>
          </cell>
          <cell r="D1649" t="str">
            <v>m2</v>
          </cell>
          <cell r="E1649">
            <v>51.57</v>
          </cell>
        </row>
        <row r="1650">
          <cell r="A1650" t="str">
            <v>ST006726</v>
          </cell>
          <cell r="B1650" t="str">
            <v>ST15300150/</v>
          </cell>
          <cell r="C1650" t="str">
            <v xml:space="preserve">Pelicula anti-pichacao para placas de sinalizacao.</v>
          </cell>
          <cell r="D1650" t="str">
            <v>m2</v>
          </cell>
          <cell r="E1650">
            <v>60.7</v>
          </cell>
        </row>
        <row r="1651">
          <cell r="A1651" t="str">
            <v>ST008890</v>
          </cell>
          <cell r="B1651" t="str">
            <v>ST15350050/</v>
          </cell>
          <cell r="C1651" t="str">
            <v xml:space="preserve">Placa de regulamentacao, diametro de 500mm, fabricada em fibra de vidro pelo sistema S.M.C.  Fornecimento.</v>
          </cell>
          <cell r="D1651" t="str">
            <v>un</v>
          </cell>
          <cell r="E1651">
            <v>28.37</v>
          </cell>
        </row>
        <row r="1652">
          <cell r="A1652" t="str">
            <v>ST008984</v>
          </cell>
          <cell r="B1652" t="str">
            <v>ST15450050/</v>
          </cell>
          <cell r="C1652" t="str">
            <v xml:space="preserve">Braquete de aco galvanizado, medindo (35x45x35)mm, com furos de 1/4" e rasgos laterais retangulares de 1"x1/4", conforme especificacao da CET-RIO.  Fornecimento.</v>
          </cell>
          <cell r="D1652" t="str">
            <v>un</v>
          </cell>
          <cell r="E1652">
            <v>0.7</v>
          </cell>
        </row>
        <row r="1653">
          <cell r="A1653" t="str">
            <v>ST008982</v>
          </cell>
          <cell r="B1653" t="str">
            <v>ST15450100/</v>
          </cell>
          <cell r="C1653" t="str">
            <v xml:space="preserve">Fita de aco galvanizado, com 19mm de largura e 0,50mm de espessura, conforme especificacao da CET-RIO.  Fornecimento.</v>
          </cell>
          <cell r="D1653" t="str">
            <v>Kg</v>
          </cell>
          <cell r="E1653">
            <v>5.81</v>
          </cell>
        </row>
        <row r="1654">
          <cell r="A1654" t="str">
            <v>ST008983</v>
          </cell>
          <cell r="B1654" t="str">
            <v>ST15450150/</v>
          </cell>
          <cell r="C1654" t="str">
            <v xml:space="preserve">Selo de aco galvanizado, para fixacao de fitas de (19x0,50)mm, conforme especificacao da CET-RIO.  Fornecimento.</v>
          </cell>
          <cell r="D1654" t="str">
            <v>un</v>
          </cell>
          <cell r="E1654">
            <v>0.22</v>
          </cell>
        </row>
        <row r="1655">
          <cell r="A1655" t="str">
            <v>ST008985</v>
          </cell>
          <cell r="B1655" t="str">
            <v>ST15450200/</v>
          </cell>
          <cell r="C1655" t="str">
            <v xml:space="preserve">Suporte para fixacao de placas, fabricado em perfil "U" de 1 3/4"x5/8", em chapas de aco galvanizado de 2mm de espessura, comprimento de 400mm, com abracadeira para fixacao em hastes de 2" de diametro externo, conforme especificacao da CET-RIO.  Fornecime</v>
          </cell>
          <cell r="D1655" t="str">
            <v>un</v>
          </cell>
          <cell r="E1655">
            <v>18.5</v>
          </cell>
        </row>
        <row r="1656">
          <cell r="A1656" t="str">
            <v>ST008986</v>
          </cell>
          <cell r="B1656" t="str">
            <v>ST15450250/</v>
          </cell>
          <cell r="C1656" t="str">
            <v xml:space="preserve">Suporte para fixacao de placas, fabricado em perfil "U" de 1 3/4"x5/8", em chapas de aco galvanizado de 2mm de espessura, comprimento de 700mm, com abracadeira para fixacao em hastes de 2" de diametro externo, conforme especificacao da CET-RIO.  Fornecime</v>
          </cell>
          <cell r="D1656" t="str">
            <v>un</v>
          </cell>
          <cell r="E1656">
            <v>29.7</v>
          </cell>
        </row>
        <row r="1657">
          <cell r="A1657" t="str">
            <v>ST008987</v>
          </cell>
          <cell r="B1657" t="str">
            <v>ST15450300/</v>
          </cell>
          <cell r="C1657" t="str">
            <v xml:space="preserve">Suporte para fixacao de placas, fabricado em perfil "U" de 1 3/4"x5/8", em chapas de aco galvanizado de 2mm de espessura, comprimento de 700mm, com abracadeira para fixacao em hastes de 4" de diametro externo, conforme especificacao da CET-RIO.  Fornecime</v>
          </cell>
          <cell r="D1657" t="str">
            <v>un</v>
          </cell>
          <cell r="E1657">
            <v>46.5</v>
          </cell>
        </row>
        <row r="1658">
          <cell r="A1658" t="str">
            <v>ST008988</v>
          </cell>
          <cell r="B1658" t="str">
            <v>ST15500050/</v>
          </cell>
          <cell r="C1658" t="str">
            <v xml:space="preserve">Pelicula refletiva de esferas inclusas (grau tecnico), em rolo de 610mmx20m.  Fornecimento.</v>
          </cell>
          <cell r="D1658" t="str">
            <v>rolo</v>
          </cell>
          <cell r="E1658">
            <v>487.34</v>
          </cell>
        </row>
        <row r="1659">
          <cell r="A1659" t="str">
            <v>ST010037</v>
          </cell>
          <cell r="B1659" t="str">
            <v>ST15500100/</v>
          </cell>
          <cell r="C1659" t="str">
            <v xml:space="preserve">Tinta esmalte sintetico para silk-screen, na cor amarela, lata de 900ml.  Fornecimento.</v>
          </cell>
          <cell r="D1659" t="str">
            <v>un</v>
          </cell>
          <cell r="E1659">
            <v>20.58</v>
          </cell>
        </row>
        <row r="1660">
          <cell r="A1660" t="str">
            <v>ST010038</v>
          </cell>
          <cell r="B1660" t="str">
            <v>ST15500150/</v>
          </cell>
          <cell r="C1660" t="str">
            <v xml:space="preserve">Tinta esmalte sintetico para silk-screen, na cor azul, lata de 900ml.  Fornecimento.</v>
          </cell>
          <cell r="D1660" t="str">
            <v>un</v>
          </cell>
          <cell r="E1660">
            <v>22.29</v>
          </cell>
        </row>
        <row r="1661">
          <cell r="A1661" t="str">
            <v>ST010035</v>
          </cell>
          <cell r="B1661" t="str">
            <v>ST15500200/</v>
          </cell>
          <cell r="C1661" t="str">
            <v xml:space="preserve">Tinta esmalte sintetico para silk-screen, na cor branca, lata de 900ml.  Fornecimento.</v>
          </cell>
          <cell r="D1661" t="str">
            <v>un</v>
          </cell>
          <cell r="E1661">
            <v>20.16</v>
          </cell>
        </row>
        <row r="1662">
          <cell r="A1662" t="str">
            <v>ST010036</v>
          </cell>
          <cell r="B1662" t="str">
            <v>ST15500250/</v>
          </cell>
          <cell r="C1662" t="str">
            <v xml:space="preserve">Tinta esmalte sintetico para silk-screen, na cor preta, lata de 900ml.  Fornecimento.</v>
          </cell>
          <cell r="D1662" t="str">
            <v>un</v>
          </cell>
          <cell r="E1662">
            <v>17.920000000000002</v>
          </cell>
        </row>
        <row r="1663">
          <cell r="A1663" t="str">
            <v>ST010039</v>
          </cell>
          <cell r="B1663" t="str">
            <v>ST15500300/</v>
          </cell>
          <cell r="C1663" t="str">
            <v xml:space="preserve">Tinta esmalte sintetico para silk-screen, na cor vermelha, lata de 900ml.  Fornecimento.</v>
          </cell>
          <cell r="D1663" t="str">
            <v>un</v>
          </cell>
          <cell r="E1663">
            <v>25.79</v>
          </cell>
        </row>
        <row r="1664">
          <cell r="A1664" t="str">
            <v>ST010640</v>
          </cell>
          <cell r="B1664" t="str">
            <v>ST15550050/</v>
          </cell>
          <cell r="C1664" t="str">
            <v xml:space="preserve">Braco projetado para poste multi-uso, em tubo de aco, diametro de 88,9mm e projecao horizontal de 4370mm.  Fornecimento.</v>
          </cell>
          <cell r="D1664" t="str">
            <v>un</v>
          </cell>
          <cell r="E1664">
            <v>494</v>
          </cell>
        </row>
        <row r="1665">
          <cell r="A1665" t="str">
            <v>ST017975</v>
          </cell>
          <cell r="B1665" t="str">
            <v>ST15550100/</v>
          </cell>
          <cell r="C1665" t="str">
            <v xml:space="preserve">Braco projetado de aco galvanizado a fogo e pintado, conico, continuo, para sinalizacao, com projecao de 2,70m, conforme especificacoes CET-RIO. Fornecimento.</v>
          </cell>
          <cell r="D1665" t="str">
            <v>un</v>
          </cell>
          <cell r="E1665">
            <v>460</v>
          </cell>
        </row>
        <row r="1666">
          <cell r="A1666" t="str">
            <v>ST017976</v>
          </cell>
          <cell r="B1666" t="str">
            <v>ST15550103/</v>
          </cell>
          <cell r="C1666" t="str">
            <v xml:space="preserve">Braco projetado de aco galvanizado a fogo e pintado, conico, continuo, para sinalizacao, com projecao de 3,70m, conforme especificacoes CET-RIO. Fornecimento.</v>
          </cell>
          <cell r="D1666" t="str">
            <v>un</v>
          </cell>
          <cell r="E1666">
            <v>546</v>
          </cell>
        </row>
        <row r="1667">
          <cell r="A1667" t="str">
            <v>ST017977</v>
          </cell>
          <cell r="B1667" t="str">
            <v>ST15550106/</v>
          </cell>
          <cell r="C1667" t="str">
            <v xml:space="preserve">Braco projetado de aco galvanizado a fogo e pintado, conico, continuo, para sinalizacao, com projecao de 4,70m, conforme especificacoes CET-RIO. Fornecimento.</v>
          </cell>
          <cell r="D1667" t="str">
            <v>un</v>
          </cell>
          <cell r="E1667">
            <v>620</v>
          </cell>
        </row>
        <row r="1668">
          <cell r="A1668" t="str">
            <v>ST006166</v>
          </cell>
          <cell r="B1668" t="str">
            <v>ST20050050/</v>
          </cell>
          <cell r="C1668" t="str">
            <v xml:space="preserve">Cone de sinalizacao, refletivo, flexivel, altura de 900mm, conforme especificacao da CET-RIO.  Fornecimento.</v>
          </cell>
          <cell r="D1668" t="str">
            <v>un</v>
          </cell>
          <cell r="E1668">
            <v>95.5</v>
          </cell>
        </row>
        <row r="1669">
          <cell r="A1669" t="str">
            <v>ST006168</v>
          </cell>
          <cell r="B1669" t="str">
            <v>ST20050100/</v>
          </cell>
          <cell r="C1669" t="str">
            <v xml:space="preserve">Cone de sinalizacao, altura de 750mm, conforme especificacao da CET-RIO.  Fornecimento.</v>
          </cell>
          <cell r="D1669" t="str">
            <v>un</v>
          </cell>
          <cell r="E1669">
            <v>52.98</v>
          </cell>
        </row>
        <row r="1670">
          <cell r="A1670" t="str">
            <v>ST006879</v>
          </cell>
          <cell r="B1670" t="str">
            <v>ST20100050/</v>
          </cell>
          <cell r="C1670" t="str">
            <v xml:space="preserve">Aluguel mensal de radio transmissor-receptor para servicos de operacoes de trafego.</v>
          </cell>
          <cell r="D1670" t="str">
            <v>mes</v>
          </cell>
          <cell r="E1670">
            <v>70</v>
          </cell>
        </row>
        <row r="1671">
          <cell r="A1671" t="str">
            <v>ST008125</v>
          </cell>
          <cell r="B1671" t="str">
            <v>ST20100100/</v>
          </cell>
          <cell r="C1671" t="str">
            <v xml:space="preserve">Cinta simples para fixacao do conjunto de sustentacao de sinalizacao vertical (semaforos e placas), conforme desenho no 1859-PD.  Fornecimento.</v>
          </cell>
          <cell r="D1671" t="str">
            <v>par</v>
          </cell>
          <cell r="E1671">
            <v>109</v>
          </cell>
        </row>
        <row r="1672">
          <cell r="A1672" t="str">
            <v>ST008124</v>
          </cell>
          <cell r="B1672" t="str">
            <v>ST20100150/</v>
          </cell>
          <cell r="C1672" t="str">
            <v xml:space="preserve">Cinta dupla para fixacao do conjunto de sustentacao de sinalizacao vertical (semaforos e placas), conforme desenho no 1859-PD.  Fornecimento.</v>
          </cell>
          <cell r="D1672" t="str">
            <v>par</v>
          </cell>
          <cell r="E1672">
            <v>147</v>
          </cell>
        </row>
        <row r="1673">
          <cell r="A1673" t="str">
            <v>ST005408</v>
          </cell>
          <cell r="B1673" t="str">
            <v>ST25050050A</v>
          </cell>
          <cell r="C1673" t="str">
            <v xml:space="preserve">Emenda direta de cabo telefonico com ate 100 pares.</v>
          </cell>
          <cell r="D1673" t="str">
            <v>un</v>
          </cell>
          <cell r="E1673">
            <v>14.58</v>
          </cell>
        </row>
        <row r="1674">
          <cell r="A1674" t="str">
            <v>ST017927</v>
          </cell>
          <cell r="B1674" t="str">
            <v>ST25050100/</v>
          </cell>
          <cell r="C1674" t="str">
            <v xml:space="preserve">Instalacao aerea de cabos de comunicacao.</v>
          </cell>
          <cell r="D1674" t="str">
            <v>m</v>
          </cell>
          <cell r="E1674">
            <v>6.99</v>
          </cell>
        </row>
        <row r="1675">
          <cell r="A1675" t="str">
            <v>ST005411</v>
          </cell>
          <cell r="B1675" t="str">
            <v>ST25050150A</v>
          </cell>
          <cell r="C1675" t="str">
            <v xml:space="preserve">Instalacao de bloco terminal de 10 pares em bastidores de aco, inclusive realizacao de emendas.</v>
          </cell>
          <cell r="D1675" t="str">
            <v>un</v>
          </cell>
          <cell r="E1675">
            <v>48.53</v>
          </cell>
        </row>
        <row r="1676">
          <cell r="A1676" t="str">
            <v>ST005419</v>
          </cell>
          <cell r="B1676" t="str">
            <v>ST25050200A</v>
          </cell>
          <cell r="C1676" t="str">
            <v xml:space="preserve">Instalacao de caixa de emenda aerea.</v>
          </cell>
          <cell r="D1676" t="str">
            <v>un</v>
          </cell>
          <cell r="E1676">
            <v>26.25</v>
          </cell>
        </row>
        <row r="1677">
          <cell r="A1677" t="str">
            <v>ST005412</v>
          </cell>
          <cell r="B1677" t="str">
            <v>ST25050250A</v>
          </cell>
          <cell r="C1677" t="str">
            <v xml:space="preserve">Instalacao de kit de protecao para 10 pares.</v>
          </cell>
          <cell r="D1677" t="str">
            <v>un</v>
          </cell>
          <cell r="E1677">
            <v>7.29</v>
          </cell>
        </row>
        <row r="1678">
          <cell r="A1678" t="str">
            <v>ST005417</v>
          </cell>
          <cell r="B1678" t="str">
            <v>ST25050300A</v>
          </cell>
          <cell r="C1678" t="str">
            <v xml:space="preserve">Instalacao subterranea de cabos de comunicacao.</v>
          </cell>
          <cell r="D1678" t="str">
            <v>m</v>
          </cell>
          <cell r="E1678">
            <v>2.17</v>
          </cell>
        </row>
        <row r="1679">
          <cell r="A1679" t="str">
            <v>ST007618</v>
          </cell>
          <cell r="B1679" t="str">
            <v>ST25100050/</v>
          </cell>
          <cell r="C1679" t="str">
            <v xml:space="preserve">Fornecimento de alca pre-formada para cordoalha 5/16".</v>
          </cell>
          <cell r="D1679" t="str">
            <v>un</v>
          </cell>
          <cell r="E1679">
            <v>3.23</v>
          </cell>
        </row>
        <row r="1680">
          <cell r="A1680" t="str">
            <v>ST007617</v>
          </cell>
          <cell r="B1680" t="str">
            <v>ST25100100/</v>
          </cell>
          <cell r="C1680" t="str">
            <v xml:space="preserve">Fornecimento de arame de espinar encapado.</v>
          </cell>
          <cell r="D1680" t="str">
            <v>m</v>
          </cell>
          <cell r="E1680">
            <v>0.06</v>
          </cell>
        </row>
        <row r="1681">
          <cell r="A1681" t="str">
            <v>ST007614</v>
          </cell>
          <cell r="B1681" t="str">
            <v>ST25100150/</v>
          </cell>
          <cell r="C1681" t="str">
            <v xml:space="preserve">Fornecimento de cabo de comunicacao de cobre, CTP-APL-50, 0,50mm2, 20 pares.</v>
          </cell>
          <cell r="D1681" t="str">
            <v>m</v>
          </cell>
          <cell r="E1681">
            <v>2.65</v>
          </cell>
        </row>
        <row r="1682">
          <cell r="A1682" t="str">
            <v>ST007615</v>
          </cell>
          <cell r="B1682" t="str">
            <v>ST25100200/</v>
          </cell>
          <cell r="C1682" t="str">
            <v xml:space="preserve">Fornecimento de cabo de comunicacao de cobre, CTP-APL-50, 0,50mm2, 50 pares.</v>
          </cell>
          <cell r="D1682" t="str">
            <v>m</v>
          </cell>
          <cell r="E1682">
            <v>5.26</v>
          </cell>
        </row>
        <row r="1683">
          <cell r="A1683" t="str">
            <v>ST007616</v>
          </cell>
          <cell r="B1683" t="str">
            <v>ST25100250/</v>
          </cell>
          <cell r="C1683" t="str">
            <v xml:space="preserve">Fornecimento de cabo de comunicacao de cobre, CTP-APL-50, 0,50mm2, 100 pares.</v>
          </cell>
          <cell r="D1683" t="str">
            <v>m</v>
          </cell>
          <cell r="E1683">
            <v>10.45</v>
          </cell>
        </row>
        <row r="1684">
          <cell r="A1684" t="str">
            <v>ST007874</v>
          </cell>
          <cell r="B1684" t="str">
            <v>ST25100300/</v>
          </cell>
          <cell r="C1684" t="str">
            <v xml:space="preserve">Fornecimento de cabo de comunicacao de cobre, 0,65mm2, CCE-APL-65, 3 pares.</v>
          </cell>
          <cell r="D1684" t="str">
            <v>m</v>
          </cell>
          <cell r="E1684">
            <v>0.97</v>
          </cell>
        </row>
        <row r="1685">
          <cell r="A1685" t="str">
            <v>ST007613</v>
          </cell>
          <cell r="B1685" t="str">
            <v>ST25100350/</v>
          </cell>
          <cell r="C1685" t="str">
            <v xml:space="preserve">Fornecimento de cordoalha de aco de 5/16".</v>
          </cell>
          <cell r="D1685" t="str">
            <v>m</v>
          </cell>
          <cell r="E1685">
            <v>2.58</v>
          </cell>
        </row>
        <row r="1686">
          <cell r="A1686" t="str">
            <v>ST007612</v>
          </cell>
          <cell r="B1686" t="str">
            <v>ST25100400/</v>
          </cell>
          <cell r="C1686" t="str">
            <v xml:space="preserve">Fornecimento de fio telefonico FE-100, bitola de 1mm2.</v>
          </cell>
          <cell r="D1686" t="str">
            <v>m</v>
          </cell>
          <cell r="E1686">
            <v>0.57999999999999996</v>
          </cell>
        </row>
        <row r="1687">
          <cell r="A1687" t="str">
            <v>ST006331</v>
          </cell>
          <cell r="B1687" t="str">
            <v>ST25100450/</v>
          </cell>
          <cell r="C1687" t="str">
            <v xml:space="preserve">Cabo telefonico de cobre, CTP-APL-50, 0,50mm2, 10 pares.  Fornecimento.</v>
          </cell>
          <cell r="D1687" t="str">
            <v>m</v>
          </cell>
          <cell r="E1687" t="e">
            <v>#N/A</v>
          </cell>
        </row>
        <row r="1688">
          <cell r="A1688" t="str">
            <v>ST008307</v>
          </cell>
          <cell r="B1688" t="str">
            <v>ST25150050/</v>
          </cell>
          <cell r="C1688" t="str">
            <v xml:space="preserve">Cabo de fibra otico, monomodo, geleado, para instalacao subterranea em dutos.  Fornecimento.</v>
          </cell>
          <cell r="D1688" t="str">
            <v>m</v>
          </cell>
          <cell r="E1688">
            <v>4.3899999999999997</v>
          </cell>
        </row>
        <row r="1689">
          <cell r="A1689" t="str">
            <v>ST007142</v>
          </cell>
          <cell r="B1689" t="str">
            <v>ST30050050/</v>
          </cell>
          <cell r="C1689" t="str">
            <v xml:space="preserve">Projeto de intersecao semaforizada de acordo com as especificoes da CET-RIO.</v>
          </cell>
          <cell r="D1689" t="str">
            <v>un</v>
          </cell>
          <cell r="E1689">
            <v>988.11</v>
          </cell>
        </row>
        <row r="1690">
          <cell r="A1690" t="str">
            <v>ST008244</v>
          </cell>
          <cell r="B1690" t="str">
            <v>ST30100050A</v>
          </cell>
          <cell r="C1690" t="str">
            <v xml:space="preserve">Projeto de sinalizacao grafica horizontal conforme especificacoes da CET-RIO.</v>
          </cell>
          <cell r="D1690" t="str">
            <v>Km</v>
          </cell>
          <cell r="E1690">
            <v>342.88</v>
          </cell>
        </row>
        <row r="1691">
          <cell r="A1691" t="str">
            <v>ST008576</v>
          </cell>
          <cell r="B1691" t="str">
            <v>ST35050050/</v>
          </cell>
          <cell r="C1691" t="str">
            <v xml:space="preserve">Gradil para canalizacao e protecao de pedestres com painel de propaganda, com largura de 1,50m e altura de 1m, formado por moldura tubular com diametro de 60mm, envolvendo quadro de chapa de aco, conforme especificacoes da CET-RIO.  Fornecimento e assenta</v>
          </cell>
          <cell r="D1691" t="str">
            <v>un</v>
          </cell>
          <cell r="E1691">
            <v>379.08</v>
          </cell>
        </row>
        <row r="1692">
          <cell r="A1692" t="str">
            <v>ST008575</v>
          </cell>
          <cell r="B1692" t="str">
            <v>ST35050100/</v>
          </cell>
          <cell r="C1692" t="str">
            <v xml:space="preserve">Gradil para canalizacao e protecao de pedestres com painel de tela, com largura de 1,50m e altura de 1m, formado por moldura tubular com diametro de 60mm, envolvendo quadro de tela de aco expandido, conforme especificacoes da CET-RIO.  Fornecimento e asse</v>
          </cell>
          <cell r="D1692" t="str">
            <v>un</v>
          </cell>
          <cell r="E1692">
            <v>509.98</v>
          </cell>
        </row>
        <row r="1693">
          <cell r="A1693" t="str">
            <v>ST010430</v>
          </cell>
          <cell r="B1693" t="str">
            <v>ST35100050/</v>
          </cell>
          <cell r="C1693" t="str">
            <v xml:space="preserve">Defensa metalica de (1,50x1,50)m para protecao de pedestres, formada por 2 tubos de 6" na vertical e 3 tubos na horizontal, sendo 1 de 3" e 2 de 1", fixados por encaixe, com tratamento anticorrosivo e pintura.  Fornecimento e colocacao.</v>
          </cell>
          <cell r="D1693" t="str">
            <v>mod</v>
          </cell>
          <cell r="E1693">
            <v>574.21</v>
          </cell>
        </row>
        <row r="1694">
          <cell r="A1694" t="str">
            <v>ST008572</v>
          </cell>
          <cell r="B1694" t="str">
            <v>ST40050050/</v>
          </cell>
          <cell r="C1694" t="str">
            <v xml:space="preserve">Contagem classificada de fluxo de pedestres de acordo com as especificacoes da CET-RIO.</v>
          </cell>
          <cell r="D1694" t="str">
            <v>fluxo.h</v>
          </cell>
          <cell r="E1694" t="e">
            <v>#N/A</v>
          </cell>
        </row>
        <row r="1695">
          <cell r="A1695" t="str">
            <v>ST008571</v>
          </cell>
          <cell r="B1695" t="str">
            <v>ST40050100B</v>
          </cell>
          <cell r="C1695" t="str">
            <v xml:space="preserve">Contagem classificada de fluxo de veiculos de acordo com as especificacoes da CET-RIO.</v>
          </cell>
          <cell r="D1695" t="str">
            <v>fluxo.h</v>
          </cell>
          <cell r="E1695">
            <v>12.5</v>
          </cell>
        </row>
        <row r="1696">
          <cell r="A1696" t="str">
            <v>ST008335</v>
          </cell>
          <cell r="B1696" t="str">
            <v>ST40050150/</v>
          </cell>
          <cell r="C1696" t="str">
            <v xml:space="preserve">Levantamento de perfil de trafego de secoes de vias urbanas, com ate 4 faixas, atraves de contagens volumetricas, nao classificadas durante 7 dias, em intervalos de 15min, realizadas por dispositivos pneumaticos, com apresentacao dos dados em meio magneti</v>
          </cell>
          <cell r="D1696" t="str">
            <v>un</v>
          </cell>
          <cell r="E1696">
            <v>1954</v>
          </cell>
        </row>
        <row r="1697">
          <cell r="A1697" t="str">
            <v>ST008919</v>
          </cell>
          <cell r="B1697" t="str">
            <v>ST40100050A</v>
          </cell>
          <cell r="C1697" t="str">
            <v xml:space="preserve">Pesquisa de origem-destino de acordo com as especificacoes a CET-RIO.</v>
          </cell>
          <cell r="D1697" t="str">
            <v>un</v>
          </cell>
          <cell r="E1697">
            <v>0.16</v>
          </cell>
        </row>
        <row r="1698">
          <cell r="A1698" t="str">
            <v>ST008920</v>
          </cell>
          <cell r="B1698" t="str">
            <v>ST40100100A</v>
          </cell>
          <cell r="C1698" t="str">
            <v xml:space="preserve">Pesquisa de polos geradores dee trafego de acordo com as especificacoes a CET-RIO.</v>
          </cell>
          <cell r="D1698" t="str">
            <v>un</v>
          </cell>
          <cell r="E1698">
            <v>0.23</v>
          </cell>
        </row>
        <row r="1699">
          <cell r="A1699" t="str">
            <v>ST009292</v>
          </cell>
          <cell r="B1699" t="str">
            <v>ST40150050/</v>
          </cell>
          <cell r="C1699" t="str">
            <v xml:space="preserve">Sistema automatizado de controle de estacionamento em area fechadas, incluindo o sistema de gerenciamento, duas cancelas, detetores, terminais de controle de uma entrada e uma saida.  Fornecimento, instalacao, testes e treinamento.</v>
          </cell>
          <cell r="D1699" t="str">
            <v>un</v>
          </cell>
          <cell r="E1699">
            <v>56600.54</v>
          </cell>
        </row>
        <row r="1700">
          <cell r="A1700" t="str">
            <v>ST009293</v>
          </cell>
          <cell r="B1700" t="str">
            <v>ST40150100/</v>
          </cell>
          <cell r="C1700" t="str">
            <v xml:space="preserve">Circuito fechado de TV com sistema de gravacao de imagens para controle de estacionamentos.</v>
          </cell>
          <cell r="D1700" t="str">
            <v>un</v>
          </cell>
          <cell r="E1700">
            <v>6719.46</v>
          </cell>
        </row>
        <row r="1701">
          <cell r="A1701" t="str">
            <v>ST016013</v>
          </cell>
          <cell r="B1701" t="str">
            <v>ST45050050/</v>
          </cell>
          <cell r="C1701" t="str">
            <v xml:space="preserve">Suporte de fixacao de bloco semaforico principal ao braco projetado de diametro de 88,9mm, com ligacao aparafusada pela extremidade externa da caixa de modulo focal.  Fornecimento.</v>
          </cell>
          <cell r="D1701" t="str">
            <v>un</v>
          </cell>
          <cell r="E1701">
            <v>295.8</v>
          </cell>
        </row>
        <row r="1702">
          <cell r="A1702" t="str">
            <v>ST017448</v>
          </cell>
          <cell r="B1702" t="str">
            <v>ST45100050/</v>
          </cell>
          <cell r="C1702" t="str">
            <v xml:space="preserve">Controlador de area para sistema de controle de trafego Digicon.  Fornecimento.</v>
          </cell>
          <cell r="D1702" t="str">
            <v>un</v>
          </cell>
          <cell r="E1702" t="e">
            <v>#N/A</v>
          </cell>
        </row>
        <row r="1703">
          <cell r="A1703" t="str">
            <v>ST017726</v>
          </cell>
          <cell r="B1703" t="str">
            <v>ST45150050/</v>
          </cell>
          <cell r="C1703" t="str">
            <v xml:space="preserve">Caixa de passagem com tampa articulada de ferro, com trava, tipo leve 600L-600mm de altura, conforme especificacao CET-RIO.  Fornecimento e assentamento.</v>
          </cell>
          <cell r="D1703" t="str">
            <v>un</v>
          </cell>
          <cell r="E1703">
            <v>256.75</v>
          </cell>
        </row>
        <row r="1704">
          <cell r="A1704" t="str">
            <v>AD017776</v>
          </cell>
          <cell r="B1704" t="str">
            <v>AD20050050/</v>
          </cell>
          <cell r="C1704" t="str">
            <v xml:space="preserve">Barracao de obra com paredes de madeira compensada, tipo Madeirit resinado com 10mm de espessura, piso cimentado e estrutura de Pinho de 3a ou similar, e cobertura de telhas onduladas de fibras vegetais e minerais com 3mm de espessura, inclusive pintura, </v>
          </cell>
          <cell r="D1704" t="str">
            <v>m2</v>
          </cell>
          <cell r="E1704">
            <v>149.37</v>
          </cell>
        </row>
        <row r="1705">
          <cell r="A1705" t="str">
            <v>AD017836</v>
          </cell>
          <cell r="B1705" t="str">
            <v>AD20050100/</v>
          </cell>
          <cell r="C1705" t="str">
            <v xml:space="preserve">Barracao de obra com parede de madeira, tipo madeirit resinado com 10mm de espessura, pintadas internamente e externamente com PVA - latex, piso em concreto simples revestido com cimentado, estrutura de pinho de 3a, cobertura de telhas onduladas de fibras</v>
          </cell>
          <cell r="D1705" t="str">
            <v>m2</v>
          </cell>
          <cell r="E1705">
            <v>140.5</v>
          </cell>
        </row>
        <row r="1706">
          <cell r="A1706" t="str">
            <v>AD004565</v>
          </cell>
          <cell r="B1706" t="str">
            <v>AD20050150/</v>
          </cell>
          <cell r="C1706" t="str">
            <v xml:space="preserve">Fornecimento e colocacao de tapume de madeira compensada Madeirit ou similar, a prova d'agua, com espessura de 12mm, em quadro de 2,20x2,20m, montante e travessa WM, madeira de Lei 3"x3", com reaproveitamento por 10 vezes.</v>
          </cell>
          <cell r="D1706" t="str">
            <v>m2</v>
          </cell>
          <cell r="E1706">
            <v>31.13</v>
          </cell>
        </row>
        <row r="1707">
          <cell r="A1707" t="str">
            <v>AD017806</v>
          </cell>
          <cell r="B1707" t="str">
            <v>AD20050200/</v>
          </cell>
          <cell r="C1707" t="str">
            <v xml:space="preserve">Sanitario com vaso, lavatorio e chuveiro para pessoal de obra, coletivo de 2 unidades e 4,2m2 executado com chapas de madeira compensada plastificada de 10mm e telhas onduladas de fibras vegetais e minerais, inclusive instalacoes, aparelhos, esquadrias e </v>
          </cell>
          <cell r="D1707" t="str">
            <v>un</v>
          </cell>
          <cell r="E1707">
            <v>1437</v>
          </cell>
        </row>
        <row r="1708">
          <cell r="A1708" t="str">
            <v>AD017786</v>
          </cell>
          <cell r="B1708" t="str">
            <v>AD20050250/</v>
          </cell>
          <cell r="C1708" t="str">
            <v xml:space="preserve">Sanitario com vaso, lavatorio e chuveiro para pessoal de obra, com 2m2, executado com chapas de madeira compensada plastificada de 10mm e telhas onduladas de fibras vegetais e minerais, inclusive instalacoes, aparelhos, esquadrias e ferragens, considerand</v>
          </cell>
          <cell r="D1708" t="str">
            <v>un</v>
          </cell>
          <cell r="E1708">
            <v>874.83</v>
          </cell>
        </row>
        <row r="1709">
          <cell r="A1709" t="str">
            <v>AD017721</v>
          </cell>
          <cell r="B1709" t="str">
            <v>AD20050300/</v>
          </cell>
          <cell r="C1709" t="str">
            <v xml:space="preserve">Tapume de vedacao ou protecao, executado com chapas de compensado, tipo Madeirit resinado ou similar, com 6mm de espessura, exclusive pintura.</v>
          </cell>
          <cell r="D1709" t="str">
            <v>m2</v>
          </cell>
          <cell r="E1709">
            <v>19.13</v>
          </cell>
        </row>
        <row r="1710">
          <cell r="A1710" t="str">
            <v>AD017722</v>
          </cell>
          <cell r="B1710" t="str">
            <v>AD20050350/</v>
          </cell>
          <cell r="C1710" t="str">
            <v xml:space="preserve">Tapume de vedacao ou protecao, executado com chapas de compensado, tipo Madeirit resinado ou similar, com 6mm de espessura, com utilizacao 2 vezes, exclusive pintura.</v>
          </cell>
          <cell r="D1710" t="str">
            <v>m2</v>
          </cell>
          <cell r="E1710">
            <v>14.2</v>
          </cell>
        </row>
        <row r="1711">
          <cell r="A1711" t="str">
            <v>AD000038</v>
          </cell>
          <cell r="B1711" t="str">
            <v>AD20050400/</v>
          </cell>
          <cell r="C1711" t="str">
            <v xml:space="preserve">Tapume de vedacao ou protecao, executado com tabuas de Pinho de 3a ou similar, exclusive pintura.</v>
          </cell>
          <cell r="D1711" t="str">
            <v>m2</v>
          </cell>
          <cell r="E1711">
            <v>29.06</v>
          </cell>
        </row>
        <row r="1712">
          <cell r="A1712" t="str">
            <v>AD005188</v>
          </cell>
          <cell r="B1712" t="str">
            <v>AD20100050/</v>
          </cell>
          <cell r="C1712" t="str">
            <v xml:space="preserve">Galpao de canteiro de obras, para oficina e/ou deposito, madeiramento em Pinho de 3a, cobertura de telha ondulada de cimento amianto de 6mm de espessura, preparo do terreno e piso cimentado.</v>
          </cell>
          <cell r="D1712" t="str">
            <v>m2</v>
          </cell>
          <cell r="E1712">
            <v>89.16</v>
          </cell>
        </row>
        <row r="1713">
          <cell r="A1713" t="str">
            <v>AD017094</v>
          </cell>
          <cell r="B1713" t="str">
            <v>AD20150050/</v>
          </cell>
          <cell r="C1713" t="str">
            <v xml:space="preserve">Container escritorio, modelo padrao medindo (6x2,4x2,55)m, em estrutura de aco, composto por piso de madeira corrida, paredes forradas com compensado naval, teto com isolamento termico, com 1 porta de (0,80x2,10)m, 2 basculantes de (1,20x1,20)m, WC com pi</v>
          </cell>
          <cell r="D1713" t="str">
            <v>un.mes</v>
          </cell>
          <cell r="E1713">
            <v>360.5</v>
          </cell>
        </row>
        <row r="1714">
          <cell r="A1714" t="str">
            <v>AD017095</v>
          </cell>
          <cell r="B1714" t="str">
            <v>AD20150100/</v>
          </cell>
          <cell r="C1714" t="str">
            <v xml:space="preserve">Container escritorio, vestiario ou deposito, modelo padrao medindo (6x2,4x2,55)m, em estrutura de aco, composto por piso de madeira, paredes forradas com compensado naval, teto com isolamento termico, com 1 porta de (0,80x2,10)m, 2 basculantes de (1,20x1,</v>
          </cell>
          <cell r="D1714" t="str">
            <v>un.mes</v>
          </cell>
          <cell r="E1714">
            <v>307.5</v>
          </cell>
        </row>
        <row r="1715">
          <cell r="A1715" t="str">
            <v>AD017096</v>
          </cell>
          <cell r="B1715" t="str">
            <v>AD20150150/</v>
          </cell>
          <cell r="C1715" t="str">
            <v xml:space="preserve">Container WC, modelo padrao medindo (6x2,4x2,55)m, em estrutura de aco, composto por piso de compensado naval revestido com plurigoma, paredes ao natural, teto com isolamento termico, com 1 porta de (0,80x2,10)m, 2 basculantes de (1,20x1,20), com 5 chuvei</v>
          </cell>
          <cell r="D1715" t="str">
            <v>un.mes</v>
          </cell>
          <cell r="E1715">
            <v>523.25</v>
          </cell>
        </row>
        <row r="1716">
          <cell r="A1716" t="str">
            <v>AD017731</v>
          </cell>
          <cell r="B1716" t="str">
            <v>AD20200050/</v>
          </cell>
          <cell r="C1716" t="str">
            <v xml:space="preserve">Instalacao e ligacao provisorias de alimentacao de energia eletrica, em baixa tensao (BT), para canteiro de obras, exclusive o fornecimento do medidor.</v>
          </cell>
          <cell r="D1716" t="str">
            <v>un</v>
          </cell>
          <cell r="E1716">
            <v>592.86</v>
          </cell>
        </row>
        <row r="1717">
          <cell r="A1717" t="str">
            <v>AD000071</v>
          </cell>
          <cell r="B1717" t="str">
            <v>AD20250050/</v>
          </cell>
          <cell r="C1717" t="str">
            <v xml:space="preserve">Barragem de bloqueio de obra na via publica, de acordo com a Resolucao SMO-RJ no 379 29/08/1984, compreendendo o fornecimento, pintura dos suportes de madeira e reaproveitamento do conjunto 40 vezes.</v>
          </cell>
          <cell r="D1717" t="str">
            <v>m</v>
          </cell>
          <cell r="E1717">
            <v>1.02</v>
          </cell>
        </row>
        <row r="1718">
          <cell r="A1718" t="str">
            <v>AD000072</v>
          </cell>
          <cell r="B1718" t="str">
            <v>AD20250100/</v>
          </cell>
          <cell r="C1718" t="str">
            <v xml:space="preserve">Barragem de bloqueio de obra na via publica, de acordo com a Resolucao SMO-RJ no 379 29/08/1984, compreendendo a colocacao e retirada uma vez.</v>
          </cell>
          <cell r="D1718" t="str">
            <v>m</v>
          </cell>
          <cell r="E1718">
            <v>3.41</v>
          </cell>
        </row>
        <row r="1719">
          <cell r="A1719" t="str">
            <v>AD016671</v>
          </cell>
          <cell r="B1719" t="str">
            <v>AD20250150/</v>
          </cell>
          <cell r="C1719" t="str">
            <v xml:space="preserve">Demarcacao provisoria de pavimento por pintura, em cor amarela.  Medido por area efetivamente pintada.</v>
          </cell>
          <cell r="D1719" t="str">
            <v>m2</v>
          </cell>
          <cell r="E1719">
            <v>3.14</v>
          </cell>
        </row>
        <row r="1720">
          <cell r="A1720" t="str">
            <v>AD016668</v>
          </cell>
          <cell r="B1720" t="str">
            <v>AD20250200/</v>
          </cell>
          <cell r="C1720" t="str">
            <v xml:space="preserve">Placa de sinalizacao para obra na via publica, com 0,60m de largura por 1m de altura, com avisos em letras pintadas, compreendendo o fornecimento e pintura, inclusive da estrutura em sarrafo e suporte em Pinho e base de concreto.</v>
          </cell>
          <cell r="D1720" t="str">
            <v>un</v>
          </cell>
          <cell r="E1720">
            <v>39.47</v>
          </cell>
        </row>
        <row r="1721">
          <cell r="A1721" t="str">
            <v>AD016667</v>
          </cell>
          <cell r="B1721" t="str">
            <v>AD20250250/</v>
          </cell>
          <cell r="C1721" t="str">
            <v xml:space="preserve">Placa de sinalizacao para obra na via publica, compreendendo exclusivamente o servico de colocacao e retirada.</v>
          </cell>
          <cell r="D1721" t="str">
            <v>un</v>
          </cell>
          <cell r="E1721">
            <v>0.97</v>
          </cell>
        </row>
        <row r="1722">
          <cell r="A1722" t="str">
            <v>AD000070</v>
          </cell>
          <cell r="B1722" t="str">
            <v>AD20250300/</v>
          </cell>
          <cell r="C1722" t="str">
            <v xml:space="preserve">Placa de identificacao de obra publica, inclusive pintura, suporte de madeira e transporte.  Fornecimento e colocacao.</v>
          </cell>
          <cell r="D1722" t="str">
            <v>m2</v>
          </cell>
          <cell r="E1722">
            <v>175.51</v>
          </cell>
        </row>
        <row r="1723">
          <cell r="A1723" t="str">
            <v>AD016669</v>
          </cell>
          <cell r="B1723" t="str">
            <v>AD20250350/</v>
          </cell>
          <cell r="C1723" t="str">
            <v xml:space="preserve">Semaforo para sinalizacao de obra na via publica, compreendendo exclusivamente o servico e retirada.</v>
          </cell>
          <cell r="D1723" t="str">
            <v>un</v>
          </cell>
          <cell r="E1723">
            <v>3.76</v>
          </cell>
        </row>
        <row r="1724">
          <cell r="A1724" t="str">
            <v>AD016670</v>
          </cell>
          <cell r="B1724" t="str">
            <v>AD20250400/</v>
          </cell>
          <cell r="C1724" t="str">
            <v xml:space="preserve">Semaforo para sinalizacao de obra na via publica, compreendendo o fornecimento do semaforo, do suporte de madeira e do material eletrico. Exclusive a colocacao e retirada.</v>
          </cell>
          <cell r="D1724" t="str">
            <v>un</v>
          </cell>
          <cell r="E1724">
            <v>14.46</v>
          </cell>
        </row>
        <row r="1725">
          <cell r="A1725" t="str">
            <v>AD007843</v>
          </cell>
          <cell r="B1725" t="str">
            <v>AD25050050/</v>
          </cell>
          <cell r="C1725" t="str">
            <v xml:space="preserve">Aluguel de balizador vagalume, equipado com pisca alerta e paineis de fita refletiva padrao Engenharia com altura de 1,32m, de acordo com o manual do DNSR e CET-RIO incluindo manutencao, primeira colocacao e retirada da obra.</v>
          </cell>
          <cell r="D1725" t="str">
            <v>un.mes</v>
          </cell>
          <cell r="E1725">
            <v>86.83</v>
          </cell>
        </row>
        <row r="1726">
          <cell r="A1726" t="str">
            <v>AD009141</v>
          </cell>
          <cell r="B1726" t="str">
            <v>AD25050100/</v>
          </cell>
          <cell r="C1726" t="str">
            <v xml:space="preserve">Aluguel de balizador de tela, com base metalica e contra-peso de concreto, nao ultrapassando 14cm do solo, hastes feita em tubo de PVC com parede de 10mm de espessura, e altura de 1,40m, revestido com pelicula refletiva padrao Engenharia.</v>
          </cell>
          <cell r="D1726" t="str">
            <v>un.mes</v>
          </cell>
          <cell r="E1726">
            <v>28.7</v>
          </cell>
        </row>
        <row r="1727">
          <cell r="A1727" t="str">
            <v>AD009143</v>
          </cell>
          <cell r="B1727" t="str">
            <v>AD25050150/</v>
          </cell>
          <cell r="C1727" t="str">
            <v xml:space="preserve">Aluguel de cavalete minicade, equipado com paineis refletivos de alta intensidade e um pisca alerta com celula foto-eletrica alimentada por 2 baterias de 6V (dispensa o uso de gerador).</v>
          </cell>
          <cell r="D1727" t="str">
            <v>un.mes</v>
          </cell>
          <cell r="E1727">
            <v>86.83</v>
          </cell>
        </row>
        <row r="1728">
          <cell r="A1728" t="str">
            <v>AD007844</v>
          </cell>
          <cell r="B1728" t="str">
            <v>AD25050200/</v>
          </cell>
          <cell r="C1728" t="str">
            <v xml:space="preserve">Aluguel de cavalete plastico universal, polietileno de alto impacto na cor branca, com paineis de fita refletiva na dimensoes (1,15x0,61)m, permitindo adaptacao de ate 2 piscas alertas e placas de sinalizacoes diversas de acordo com o manual do DNSR e CET</v>
          </cell>
          <cell r="D1728" t="str">
            <v>un.mes</v>
          </cell>
          <cell r="E1728">
            <v>86.83</v>
          </cell>
        </row>
        <row r="1729">
          <cell r="A1729" t="str">
            <v>AD007846</v>
          </cell>
          <cell r="B1729" t="str">
            <v>AD25050250/</v>
          </cell>
          <cell r="C1729" t="str">
            <v xml:space="preserve">Aluguel de cone canalizador empinhavel T-Topde de alta densidade de polietileno inquebravel, com 1,06m de altura e 0,33m de faixa refletiva com base de borracha removivel, permitindo prestacao de pisca alerta, de acordo com o manual do DNSR e CET-RIO, com</v>
          </cell>
          <cell r="D1729" t="str">
            <v>un.mes</v>
          </cell>
          <cell r="E1729">
            <v>32.29</v>
          </cell>
        </row>
        <row r="1730">
          <cell r="A1730" t="str">
            <v>AD007845</v>
          </cell>
          <cell r="B1730" t="str">
            <v>AD25050300/</v>
          </cell>
          <cell r="C1730" t="str">
            <v xml:space="preserve">Aluguel de pisca alerta para adaptacao em cone canalizador e cavalete universal.</v>
          </cell>
          <cell r="D1730" t="str">
            <v>un.mes</v>
          </cell>
          <cell r="E1730">
            <v>39.47</v>
          </cell>
        </row>
        <row r="1731">
          <cell r="A1731" t="str">
            <v>AD009297</v>
          </cell>
          <cell r="B1731" t="str">
            <v>AD25050350/</v>
          </cell>
          <cell r="C1731" t="str">
            <v xml:space="preserve">Aluguel de placas de sinalizacao de obras, refletivas, revestidas com pelicula refletiva grau tecnico.</v>
          </cell>
          <cell r="D1731" t="str">
            <v>m2.mes</v>
          </cell>
          <cell r="E1731">
            <v>57.41</v>
          </cell>
        </row>
        <row r="1732">
          <cell r="A1732" t="str">
            <v>AD009140</v>
          </cell>
          <cell r="B1732" t="str">
            <v>AD25050400/</v>
          </cell>
          <cell r="C1732" t="str">
            <v xml:space="preserve">Aluguel de poste Lite, feito em polietileno de alta densidade, com altura de 1,17m, com fitas refletivas, sendo a area refletiva total de 2480cm2, padrao Engenharia, equipado com pisca alerta com dispositivo de seguranca, usado tambem como suporte de plac</v>
          </cell>
          <cell r="D1732" t="str">
            <v>un.mes</v>
          </cell>
          <cell r="E1732">
            <v>86.83</v>
          </cell>
        </row>
        <row r="1733">
          <cell r="A1733" t="str">
            <v>AD009142</v>
          </cell>
          <cell r="B1733" t="str">
            <v>AD25050450/</v>
          </cell>
          <cell r="C1733" t="str">
            <v xml:space="preserve">Aluguel de rolo de tela plastica, nas dimensoes de (50x1,20)m, na cor laranja.</v>
          </cell>
          <cell r="D1733" t="str">
            <v>m.mes</v>
          </cell>
          <cell r="E1733">
            <v>1.79</v>
          </cell>
        </row>
        <row r="1734">
          <cell r="A1734" t="str">
            <v>AD017777</v>
          </cell>
          <cell r="B1734" t="str">
            <v>AD30050050A</v>
          </cell>
          <cell r="C1734" t="str">
            <v xml:space="preserve">Relatorio final de obras ou servicos de engenharia, incluindo desenhos tamanho A-1 em "Autocad for Windows", registro fotografico dos servicos com fotos (10x15)cm acompanhadas de legendas e indicacao da localizacao, informacoes contratuais, planilha orcam</v>
          </cell>
          <cell r="D1734" t="str">
            <v>un</v>
          </cell>
          <cell r="E1734">
            <v>627.5</v>
          </cell>
        </row>
        <row r="1735">
          <cell r="A1735" t="str">
            <v>AD005955</v>
          </cell>
          <cell r="B1735" t="str">
            <v>AD35050050/</v>
          </cell>
          <cell r="C1735" t="str">
            <v xml:space="preserve">Carga das particulas (PMB-565).</v>
          </cell>
          <cell r="D1735" t="str">
            <v>un</v>
          </cell>
          <cell r="E1735">
            <v>49.77</v>
          </cell>
        </row>
        <row r="1736">
          <cell r="A1736" t="str">
            <v>AD005948</v>
          </cell>
          <cell r="B1736" t="str">
            <v>AD35050053/</v>
          </cell>
          <cell r="C1736" t="str">
            <v xml:space="preserve">Desemulsibilidade (PMB-580).</v>
          </cell>
          <cell r="D1736" t="str">
            <v>un</v>
          </cell>
          <cell r="E1736">
            <v>47.87</v>
          </cell>
        </row>
        <row r="1737">
          <cell r="A1737" t="str">
            <v>AD005941</v>
          </cell>
          <cell r="B1737" t="str">
            <v>AD35050056/</v>
          </cell>
          <cell r="C1737" t="str">
            <v xml:space="preserve">Penetracao a 25oC, 100g, 5s (MB-107).</v>
          </cell>
          <cell r="D1737" t="str">
            <v>un</v>
          </cell>
          <cell r="E1737">
            <v>41.03</v>
          </cell>
        </row>
        <row r="1738">
          <cell r="A1738" t="str">
            <v>AD005953</v>
          </cell>
          <cell r="B1738" t="str">
            <v>AD35050059/</v>
          </cell>
          <cell r="C1738" t="str">
            <v xml:space="preserve">Ponto de Fulgar Cleveland (MB-90).</v>
          </cell>
          <cell r="D1738" t="str">
            <v>un</v>
          </cell>
          <cell r="E1738">
            <v>34.19</v>
          </cell>
        </row>
        <row r="1739">
          <cell r="A1739" t="str">
            <v>AD005954</v>
          </cell>
          <cell r="B1739" t="str">
            <v>AD35050062/</v>
          </cell>
          <cell r="C1739" t="str">
            <v xml:space="preserve">Viscosidade SSF a cada temperatura, para emulsao (PMB-581 a 512).</v>
          </cell>
          <cell r="D1739" t="str">
            <v>un</v>
          </cell>
          <cell r="E1739">
            <v>44.45</v>
          </cell>
        </row>
        <row r="1740">
          <cell r="A1740" t="str">
            <v>AD005958</v>
          </cell>
          <cell r="B1740" t="str">
            <v>AD35100050/</v>
          </cell>
          <cell r="C1740" t="str">
            <v xml:space="preserve">Ensaio normal completo (MB-1).</v>
          </cell>
          <cell r="D1740" t="str">
            <v>un</v>
          </cell>
          <cell r="E1740">
            <v>1056.1199999999999</v>
          </cell>
        </row>
        <row r="1741">
          <cell r="A1741" t="str">
            <v>AD005959</v>
          </cell>
          <cell r="B1741" t="str">
            <v>AD35100100/</v>
          </cell>
          <cell r="C1741" t="str">
            <v xml:space="preserve">Ensaio quimico completo de cimento.</v>
          </cell>
          <cell r="D1741" t="str">
            <v>un</v>
          </cell>
          <cell r="E1741">
            <v>611.64</v>
          </cell>
        </row>
        <row r="1742">
          <cell r="A1742" t="str">
            <v>AD002382</v>
          </cell>
          <cell r="B1742" t="str">
            <v>AD35150050A</v>
          </cell>
          <cell r="C1742" t="str">
            <v xml:space="preserve">Controle tecnologico de obras em concreto armado, considerando-se apenas o controle do concreto e constando de coleta, moldagem e capeamento de corpos de prova, transporte ate 50Km, ensaios de resistencia a compressao aos 28 dias e "slump test", medido po</v>
          </cell>
          <cell r="D1742" t="str">
            <v>m3</v>
          </cell>
          <cell r="E1742">
            <v>12.47</v>
          </cell>
        </row>
        <row r="1743">
          <cell r="A1743" t="str">
            <v>AD004016</v>
          </cell>
          <cell r="B1743" t="str">
            <v>AD35150100A</v>
          </cell>
          <cell r="C1743" t="str">
            <v xml:space="preserve">Ensaio de resistencia a compressao de corpo de prova cilindrico 15x30cm.</v>
          </cell>
          <cell r="D1743" t="str">
            <v>un</v>
          </cell>
          <cell r="E1743">
            <v>27.58</v>
          </cell>
        </row>
        <row r="1744">
          <cell r="A1744" t="str">
            <v>AD004015</v>
          </cell>
          <cell r="B1744" t="str">
            <v>AD35150150A</v>
          </cell>
          <cell r="C1744" t="str">
            <v xml:space="preserve">Moldagem e coleta de corpo de prova de concreto e transporte a 50Km, por topo.</v>
          </cell>
          <cell r="D1744" t="str">
            <v>un</v>
          </cell>
          <cell r="E1744">
            <v>16.03</v>
          </cell>
        </row>
        <row r="1745">
          <cell r="A1745" t="str">
            <v>AD004067</v>
          </cell>
          <cell r="B1745" t="str">
            <v>AD35150200A</v>
          </cell>
          <cell r="C1745" t="str">
            <v xml:space="preserve">Remate e capeamento de corpo de prova e transporte a 50Km.</v>
          </cell>
          <cell r="D1745" t="str">
            <v>un</v>
          </cell>
          <cell r="E1745">
            <v>4.34</v>
          </cell>
        </row>
        <row r="1746">
          <cell r="A1746" t="str">
            <v>AD005943</v>
          </cell>
          <cell r="B1746" t="str">
            <v>AD35200050/</v>
          </cell>
          <cell r="C1746" t="str">
            <v xml:space="preserve">Analise granulometrica apos extracao do ligante.</v>
          </cell>
          <cell r="D1746" t="str">
            <v>un</v>
          </cell>
          <cell r="E1746">
            <v>119.67</v>
          </cell>
        </row>
        <row r="1747">
          <cell r="A1747" t="str">
            <v>AD005956</v>
          </cell>
          <cell r="B1747" t="str">
            <v>AD35200053/</v>
          </cell>
          <cell r="C1747" t="str">
            <v xml:space="preserve">Densidade aparente (DPTM-77/63).</v>
          </cell>
          <cell r="D1747" t="str">
            <v>un</v>
          </cell>
          <cell r="E1747">
            <v>34.19</v>
          </cell>
        </row>
        <row r="1748">
          <cell r="A1748" t="str">
            <v>AD005945</v>
          </cell>
          <cell r="B1748" t="str">
            <v>AD35200056/</v>
          </cell>
          <cell r="C1748" t="str">
            <v xml:space="preserve">Determinacao, com auxilio de sonda rotativa, da densidade de mistura compactada, por corpo de prova.</v>
          </cell>
          <cell r="D1748" t="str">
            <v>un</v>
          </cell>
          <cell r="E1748">
            <v>34.19</v>
          </cell>
        </row>
        <row r="1749">
          <cell r="A1749" t="str">
            <v>AD005944</v>
          </cell>
          <cell r="B1749" t="str">
            <v>AD35200059/</v>
          </cell>
          <cell r="C1749" t="str">
            <v xml:space="preserve">Determinacao da estabilidade e fluencia Marshall (DPTM-43/64).</v>
          </cell>
          <cell r="D1749" t="str">
            <v>un</v>
          </cell>
          <cell r="E1749">
            <v>78.64</v>
          </cell>
        </row>
        <row r="1750">
          <cell r="A1750" t="str">
            <v>AD005962</v>
          </cell>
          <cell r="B1750" t="str">
            <v>AD35200062/</v>
          </cell>
          <cell r="C1750" t="str">
            <v xml:space="preserve">Determinacao do teor de betume (DBTM-53/63).</v>
          </cell>
          <cell r="D1750" t="str">
            <v>un</v>
          </cell>
          <cell r="E1750">
            <v>119.67</v>
          </cell>
        </row>
        <row r="1751">
          <cell r="A1751" t="str">
            <v>AD005950</v>
          </cell>
          <cell r="B1751" t="str">
            <v>AD35200065/</v>
          </cell>
          <cell r="C1751" t="str">
            <v xml:space="preserve">Fadiga por compressao diametral.</v>
          </cell>
          <cell r="D1751" t="str">
            <v>un</v>
          </cell>
          <cell r="E1751">
            <v>1432.22</v>
          </cell>
        </row>
        <row r="1752">
          <cell r="A1752" t="str">
            <v>AD005949</v>
          </cell>
          <cell r="B1752" t="str">
            <v>AD35200068/</v>
          </cell>
          <cell r="C1752" t="str">
            <v xml:space="preserve">Fadiga por flexao (vigota).</v>
          </cell>
          <cell r="D1752" t="str">
            <v>un</v>
          </cell>
          <cell r="E1752">
            <v>3341.22</v>
          </cell>
        </row>
        <row r="1753">
          <cell r="A1753" t="str">
            <v>AD005964</v>
          </cell>
          <cell r="B1753" t="str">
            <v>AD35200071/</v>
          </cell>
          <cell r="C1753" t="str">
            <v xml:space="preserve">Modulo resiliente por compressao diametral.</v>
          </cell>
          <cell r="D1753" t="str">
            <v>un</v>
          </cell>
          <cell r="E1753">
            <v>219.58</v>
          </cell>
        </row>
        <row r="1754">
          <cell r="A1754" t="str">
            <v>AD005963</v>
          </cell>
          <cell r="B1754" t="str">
            <v>AD35200074/</v>
          </cell>
          <cell r="C1754" t="str">
            <v xml:space="preserve">Modulo resiliente por flexao (vigota).</v>
          </cell>
          <cell r="D1754" t="str">
            <v>un</v>
          </cell>
          <cell r="E1754">
            <v>458.54</v>
          </cell>
        </row>
        <row r="1755">
          <cell r="A1755" t="str">
            <v>AD005957</v>
          </cell>
          <cell r="B1755" t="str">
            <v>AD35200077/</v>
          </cell>
          <cell r="C1755" t="str">
            <v xml:space="preserve">Recupracao do ligante (Abson).</v>
          </cell>
          <cell r="D1755" t="str">
            <v>un</v>
          </cell>
          <cell r="E1755">
            <v>239.72</v>
          </cell>
        </row>
        <row r="1756">
          <cell r="A1756" t="str">
            <v>AD007045</v>
          </cell>
          <cell r="B1756" t="str">
            <v>AD35250050/</v>
          </cell>
          <cell r="C1756" t="str">
            <v xml:space="preserve">Ensaio de cisalhamento direto em juntas (diaclases) em laboratorio, com controle de deslocamento cisalhante e da tensao normal aplicada atraves de sistema de aquisicao de dados automatico para 5 niveis de tensao normal, incluindo a preparacao da amostra p</v>
          </cell>
          <cell r="D1756" t="str">
            <v>un</v>
          </cell>
          <cell r="E1756">
            <v>769.68</v>
          </cell>
        </row>
        <row r="1757">
          <cell r="A1757" t="str">
            <v>AD007047</v>
          </cell>
          <cell r="B1757" t="str">
            <v>AD35250100/</v>
          </cell>
          <cell r="C1757" t="str">
            <v xml:space="preserve">Ensaio para determinacao de Modulo de Deformacao, coeficiente de Poisson e resistencia a compressao em corpos de prova de rocha nos diametros N ate H, excluindo a preparacao da amostra por corpo de prova.</v>
          </cell>
          <cell r="D1757" t="str">
            <v>un</v>
          </cell>
          <cell r="E1757">
            <v>111.31</v>
          </cell>
        </row>
        <row r="1758">
          <cell r="A1758" t="str">
            <v>AD007048</v>
          </cell>
          <cell r="B1758" t="str">
            <v>AD35250150/</v>
          </cell>
          <cell r="C1758" t="str">
            <v xml:space="preserve">Ensaio para detrminacao da resistencia a compressao simples axial em corpos de prova em rocha com diametro entre N ate H, excluindo a preparacao da amostra.</v>
          </cell>
          <cell r="D1758" t="str">
            <v>un</v>
          </cell>
          <cell r="E1758">
            <v>68.42</v>
          </cell>
        </row>
        <row r="1759">
          <cell r="A1759" t="str">
            <v>AD010380</v>
          </cell>
          <cell r="B1759" t="str">
            <v>AD35250200/</v>
          </cell>
          <cell r="C1759" t="str">
            <v xml:space="preserve">Ensaio de SPT, com amostrador padrao, durante sondagem rotativa mista, qualquer diametro, qualquer profundidade, cada ensaio.</v>
          </cell>
          <cell r="D1759" t="str">
            <v>un</v>
          </cell>
          <cell r="E1759">
            <v>27.42</v>
          </cell>
        </row>
        <row r="1760">
          <cell r="A1760" t="str">
            <v>AL000777</v>
          </cell>
          <cell r="B1760" t="str">
            <v>AL05300050/</v>
          </cell>
          <cell r="C1760" t="str">
            <v xml:space="preserve">Parede de blocos vazados (Cobogo) em tijolos ceramicos (10x10x10)cm, assentes com argamassa de cimento e areia no traco 1:4, levando um vergalhao de 3,4mm em cada junta preso nas extremidades a estrutura ou alvenaria existente.</v>
          </cell>
          <cell r="D1760" t="str">
            <v>m2</v>
          </cell>
          <cell r="E1760">
            <v>59.51</v>
          </cell>
        </row>
        <row r="1761">
          <cell r="A1761" t="str">
            <v>AL000778</v>
          </cell>
          <cell r="B1761" t="str">
            <v>AL05300100/</v>
          </cell>
          <cell r="C1761" t="str">
            <v xml:space="preserve">Parede de blocos vazados (Cobogo) em tijolos tipo Neo-Rex no 2A (26x14x8)cm ou similar, assentes como no item 777.</v>
          </cell>
          <cell r="D1761" t="str">
            <v>m2</v>
          </cell>
          <cell r="E1761">
            <v>92.85</v>
          </cell>
        </row>
        <row r="1762">
          <cell r="A1762" t="str">
            <v>AL007102</v>
          </cell>
          <cell r="B1762" t="str">
            <v>AL05300150/</v>
          </cell>
          <cell r="C1762" t="str">
            <v xml:space="preserve">Parede de blocos vazados (Cobogo) em placas de concreto (50x50x5)cm, furos quadrados, assentes com argamassa de cimento e areia no traco 1:4, levando um vergalhao de 3,4mm em cada junta preso nas extremidades a estrutura ou alvenaria existente.</v>
          </cell>
          <cell r="D1762" t="str">
            <v>m2</v>
          </cell>
          <cell r="E1762">
            <v>61.47</v>
          </cell>
        </row>
        <row r="1763">
          <cell r="A1763" t="str">
            <v>AL010233</v>
          </cell>
          <cell r="B1763" t="str">
            <v>AL05300200/</v>
          </cell>
          <cell r="C1763" t="str">
            <v xml:space="preserve">Parede de elementos vazados em placas de concreto modelo 22-B, Neo-Rex ou similar, medindo (33x33x10)cm, assentes com argamassa de cimento e areia, no traco 1:4.  Fornecimento e assentamento.</v>
          </cell>
          <cell r="D1763" t="str">
            <v>un</v>
          </cell>
          <cell r="E1763">
            <v>87.39</v>
          </cell>
        </row>
        <row r="1764">
          <cell r="A1764" t="str">
            <v>AL009869</v>
          </cell>
          <cell r="B1764" t="str">
            <v>AL05300250/</v>
          </cell>
          <cell r="C1764" t="str">
            <v xml:space="preserve">Paredes de veneziana de concreto em tijolos tipo Neo-Rex no 59 (40x10x10)cm ou similar, assentes de cimento e aeia no traco 1:4.  Fornecimento e assentamento.</v>
          </cell>
          <cell r="D1764" t="str">
            <v>m2</v>
          </cell>
          <cell r="E1764">
            <v>89.73</v>
          </cell>
        </row>
        <row r="1765">
          <cell r="A1765" t="str">
            <v>AL007090</v>
          </cell>
          <cell r="B1765" t="str">
            <v>AL05350050/</v>
          </cell>
          <cell r="C1765" t="str">
            <v xml:space="preserve">Parede de blocos de vidro nacional tipo veneziana  (8x10x10)cm com argamassa de cimento, cal e areia fina no traco 1:2:4.</v>
          </cell>
          <cell r="D1765" t="str">
            <v>m2</v>
          </cell>
          <cell r="E1765">
            <v>497.03</v>
          </cell>
        </row>
        <row r="1766">
          <cell r="A1766" t="str">
            <v>AL006178</v>
          </cell>
          <cell r="B1766" t="str">
            <v>AL05350100/</v>
          </cell>
          <cell r="C1766" t="str">
            <v xml:space="preserve">Parede de blocos de vidro nacional canelado (20x20x10)cm com argamassa de cimento, cal e areia fina no traco 1:3:5.</v>
          </cell>
          <cell r="D1766" t="str">
            <v>m2</v>
          </cell>
          <cell r="E1766">
            <v>266.70999999999998</v>
          </cell>
        </row>
        <row r="1767">
          <cell r="A1767" t="str">
            <v>AL006322</v>
          </cell>
          <cell r="B1767" t="str">
            <v>AL05350150/</v>
          </cell>
          <cell r="C1767" t="str">
            <v xml:space="preserve">Tijolo de vidro, modelo 01902-DO, VidroMatone ou similar, incolor, padrao Rio Cidade Ilha.  Fornecimento e colocacao.</v>
          </cell>
          <cell r="D1767" t="str">
            <v>un</v>
          </cell>
          <cell r="E1767">
            <v>18.850000000000001</v>
          </cell>
        </row>
        <row r="1768">
          <cell r="A1768" t="str">
            <v>AL007027</v>
          </cell>
          <cell r="B1768" t="str">
            <v>AL10050050/</v>
          </cell>
          <cell r="C1768" t="str">
            <v xml:space="preserve">Divisoria de madeira de dupla face construida com chapas de compensado de Cedro ou similar de 6mm, estruturada internamente com sarrafos de Pinho de 1a qualidade de 1"x2", com utilizacao de 2 vezes, exclusive pintura.</v>
          </cell>
          <cell r="D1768" t="str">
            <v>m2</v>
          </cell>
          <cell r="E1768">
            <v>29.19</v>
          </cell>
        </row>
        <row r="1769">
          <cell r="A1769" t="str">
            <v>AL007106</v>
          </cell>
          <cell r="B1769" t="str">
            <v>AL10050100/</v>
          </cell>
          <cell r="C1769" t="str">
            <v xml:space="preserve">Painel de madeira construido com chapa de compensado de Cedro ou similar com 10mm, estruturada com sarrafos de Pinho 1a qualidade de 1"x12", com utilizacao de 2 vezes, exclusive pintura.</v>
          </cell>
          <cell r="D1769" t="str">
            <v>m2</v>
          </cell>
          <cell r="E1769">
            <v>21.01</v>
          </cell>
        </row>
        <row r="1770">
          <cell r="A1770" t="str">
            <v>AL017149</v>
          </cell>
          <cell r="B1770" t="str">
            <v>AL10050150/</v>
          </cell>
          <cell r="C1770" t="str">
            <v xml:space="preserve">Divisoria tipo painel-painel, com 35mm de espessura, considerando uma area superior a 100m2, constituida de painel cego, com miolo semi-oco, revestido em chapa dura de alta densidade, pintado, estruturado em perfis de aco galvanizado pintado, inclusive po</v>
          </cell>
          <cell r="D1770" t="str">
            <v>m2</v>
          </cell>
          <cell r="E1770">
            <v>56.47</v>
          </cell>
        </row>
        <row r="1771">
          <cell r="A1771" t="str">
            <v>AL017152</v>
          </cell>
          <cell r="B1771" t="str">
            <v>AL10050153/</v>
          </cell>
          <cell r="C1771" t="str">
            <v xml:space="preserve">Divisoria tipo painel-painel, com 35mm de espessura, considerando uma area superior a 100m2, constituida de painel cego, com miolo semi-oco, revestido em chapa dura de alta densidade com laminado melaminico de baixa pressao, estruturado em perfis de aco g</v>
          </cell>
          <cell r="D1771" t="str">
            <v>m2</v>
          </cell>
          <cell r="E1771">
            <v>47.7</v>
          </cell>
        </row>
        <row r="1772">
          <cell r="A1772" t="str">
            <v>AL017161</v>
          </cell>
          <cell r="B1772" t="str">
            <v>AL10050156/</v>
          </cell>
          <cell r="C1772" t="str">
            <v xml:space="preserve">Divisoria tipo painel-painel, com 35mm de espessura, considerando uma area superior a 100m2, constituida de painel cego com miolo semi-oco, revestido em chapa dura de alta densidade, pintado, estruturado em perfis de aluminio anodizado natural, inclusive </v>
          </cell>
          <cell r="D1772" t="str">
            <v>m2</v>
          </cell>
          <cell r="E1772">
            <v>87.3</v>
          </cell>
        </row>
        <row r="1773">
          <cell r="A1773" t="str">
            <v>AL017164</v>
          </cell>
          <cell r="B1773" t="str">
            <v>AL10050200/</v>
          </cell>
          <cell r="C1773" t="str">
            <v xml:space="preserve">Divisoria tipo painel-painel, com 35mm de espessura, considerando uma area superior a 100m2, constituida de painel cego, com miolo semi-oco, revestido em chapa dura de alta densidade, com laminado melaminico de baixa pressao, estruturado em perfis de alum</v>
          </cell>
          <cell r="D1773" t="str">
            <v>m2</v>
          </cell>
          <cell r="E1773">
            <v>57</v>
          </cell>
        </row>
        <row r="1774">
          <cell r="A1774" t="str">
            <v>AL017155</v>
          </cell>
          <cell r="B1774" t="str">
            <v>AL10050250/</v>
          </cell>
          <cell r="C1774" t="str">
            <v xml:space="preserve">Divisoria tipo painel-painel, com 35mm de espessura, considerando uma area superior a 100m2, constituida de painel cego, com miolo macico, retardante de fogo, a base mineral de vermiculita expandida, revestido em chapa dura de alta densidade, pintado, est</v>
          </cell>
          <cell r="D1774" t="str">
            <v>m2</v>
          </cell>
          <cell r="E1774">
            <v>125</v>
          </cell>
        </row>
        <row r="1775">
          <cell r="A1775" t="str">
            <v>AL017158</v>
          </cell>
          <cell r="B1775" t="str">
            <v>AL10050300/</v>
          </cell>
          <cell r="C1775"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5" t="str">
            <v>m2</v>
          </cell>
          <cell r="E1775">
            <v>124</v>
          </cell>
        </row>
        <row r="1776">
          <cell r="A1776" t="str">
            <v>AL017167</v>
          </cell>
          <cell r="B1776" t="str">
            <v>AL10050350/</v>
          </cell>
          <cell r="C1776" t="str">
            <v xml:space="preserve">Divisoria tipo painel-painel, com 35mm de espessura, considerando uma area superior a 100m2, constituida de painel cego, com miolo macico, retardante de fogo, a base mineral de vermiculita expandida, revestido em chapa dura de alta densidade com laminado </v>
          </cell>
          <cell r="D1776" t="str">
            <v>m2</v>
          </cell>
          <cell r="E1776">
            <v>135</v>
          </cell>
        </row>
        <row r="1777">
          <cell r="A1777" t="str">
            <v>AL017170</v>
          </cell>
          <cell r="B1777" t="str">
            <v>AL10050353/</v>
          </cell>
          <cell r="C1777" t="str">
            <v xml:space="preserve">Divisoria tipo painel-painel, com 35mm de espessura, considerando uma area superior a 100m2, constituida de painel cego, com miolo macico, retardante de fogo, a base mineral de vermiculita expandida, revestido em chapa dura de alta densidade, pintado, est</v>
          </cell>
          <cell r="D1777" t="str">
            <v>m2</v>
          </cell>
          <cell r="E1777">
            <v>110</v>
          </cell>
        </row>
        <row r="1778">
          <cell r="A1778" t="str">
            <v>AL017148</v>
          </cell>
          <cell r="B1778" t="str">
            <v>AL10050400/</v>
          </cell>
          <cell r="C1778" t="str">
            <v xml:space="preserve">Divisoria tipo painel-bandeira de vidro, com 35mm de espessura, considerando uma area superior a 100m2, constituida de painel e vidro na parte superior (inclusive este), com miolo semi-oco, revestido em chapa dura de alta densidade, pintado,, estruturado </v>
          </cell>
          <cell r="D1778" t="str">
            <v>m2</v>
          </cell>
          <cell r="E1778">
            <v>72.75</v>
          </cell>
        </row>
        <row r="1779">
          <cell r="A1779" t="str">
            <v>AL017151</v>
          </cell>
          <cell r="B1779" t="str">
            <v>AL10050450/</v>
          </cell>
          <cell r="C1779" t="str">
            <v xml:space="preserve">Divisoria tipo painel-bandeira de vidro, com 35mm de espessura, considerando uma area superior a 100m2, constituida de painel de vidro na parte superior (inclusive este), com miolo semi-oco, revestido em chapa dura de alta densidade com laminado melaminic</v>
          </cell>
          <cell r="D1779" t="str">
            <v>m2</v>
          </cell>
          <cell r="E1779">
            <v>52</v>
          </cell>
        </row>
        <row r="1780">
          <cell r="A1780" t="str">
            <v>AL017154</v>
          </cell>
          <cell r="B1780" t="str">
            <v>AL10050500/</v>
          </cell>
          <cell r="C1780" t="str">
            <v xml:space="preserve">Divisoria tipo painel-bandeira de vidro, com 35mm de espessura, considerando uma area superior a 100m2, constituida de painel  e vidro na parte superior (inclusive este), com miolo macico, retardante de fogo, a base mineral de vermiculita expandida, reves</v>
          </cell>
          <cell r="D1780" t="str">
            <v>m2</v>
          </cell>
          <cell r="E1780">
            <v>113</v>
          </cell>
        </row>
        <row r="1781">
          <cell r="A1781" t="str">
            <v>AL017157</v>
          </cell>
          <cell r="B1781" t="str">
            <v>AL10050550/</v>
          </cell>
          <cell r="C1781" t="str">
            <v xml:space="preserve">Divisoria tipo painel-bandeira de vidro, com 35mm de espessura, considerando uma area superior a 100m2, constituida de painel e vidro na parte superior (inclusive este), com miolo macico, retardante de fogo, a base mineral de vermiculita expandida, revest</v>
          </cell>
          <cell r="D1781" t="str">
            <v>m2</v>
          </cell>
          <cell r="E1781">
            <v>104</v>
          </cell>
        </row>
        <row r="1782">
          <cell r="A1782" t="str">
            <v>AL017160</v>
          </cell>
          <cell r="B1782" t="str">
            <v>AL10050600/</v>
          </cell>
          <cell r="C1782" t="str">
            <v xml:space="preserve">Divisoria tipo painel-bandeira de vidro, com 35mm de espessura, considerando uma area superior a 100m2, constituida de painel e vidro na parte superior (inclusive este), com miolo semi-oco, revestido em chapa dura de alta densidade, pintado, estruturado e</v>
          </cell>
          <cell r="D1782" t="str">
            <v>m2</v>
          </cell>
          <cell r="E1782">
            <v>87.3</v>
          </cell>
        </row>
        <row r="1783">
          <cell r="A1783" t="str">
            <v>AL017163</v>
          </cell>
          <cell r="B1783" t="str">
            <v>AL10050650/</v>
          </cell>
          <cell r="C1783" t="str">
            <v xml:space="preserve">Divisoria tipo painel-bandeira de vidro, com 35mm de espessura, considerando uma area superior a 100m2, constituida de painel e vidro na parte superior (inclusive este), com miolo semi-oco, revestido em chapa dura de alta densidade, com laminado melaminic</v>
          </cell>
          <cell r="D1783" t="str">
            <v>m2</v>
          </cell>
          <cell r="E1783">
            <v>70.5</v>
          </cell>
        </row>
        <row r="1784">
          <cell r="A1784" t="str">
            <v>AL017166</v>
          </cell>
          <cell r="B1784" t="str">
            <v>AL10050700/</v>
          </cell>
          <cell r="C1784" t="str">
            <v xml:space="preserve">Divisoria tipo painel-bandeira de vidro, com 35mm de espessura, considerando uma area superior a 100m2, constituida de painel e vidro na parte superior (inclusive este), com miolo macico, retardante de fogo, a base mineral de vermiculita expandida, revest</v>
          </cell>
          <cell r="D1784" t="str">
            <v>m2</v>
          </cell>
          <cell r="E1784">
            <v>123</v>
          </cell>
        </row>
        <row r="1785">
          <cell r="A1785" t="str">
            <v>AL017168</v>
          </cell>
          <cell r="B1785" t="str">
            <v>AL10050703/</v>
          </cell>
          <cell r="C1785" t="str">
            <v xml:space="preserve">Divisoria tipo painel-bandeira de vidro, com 35mm de espessura, considerando uma area superior a 100m2, constituida de painel e vidro na parte superior (inclusive este), com miolo macico, retardante de fogo, a base mineral de vermiculita expandida, revest</v>
          </cell>
          <cell r="D1785" t="str">
            <v>m2</v>
          </cell>
          <cell r="E1785">
            <v>105</v>
          </cell>
        </row>
        <row r="1786">
          <cell r="A1786" t="str">
            <v>AL017147</v>
          </cell>
          <cell r="B1786" t="str">
            <v>AL10050750/</v>
          </cell>
          <cell r="C1786" t="str">
            <v xml:space="preserve">Divisoria tipo painel-vidro-painel, com 35mm de espessura, considerando uma area superior a 100m2, constituida de painel cego ate a altura de 1,10m e acima de 2,10m, com vidro entre 1,10 e 2,10m (inclusive este), com miolo semi-oco, revestido em chapa dur</v>
          </cell>
          <cell r="D1786" t="str">
            <v>m2</v>
          </cell>
          <cell r="E1786">
            <v>72.75</v>
          </cell>
        </row>
        <row r="1787">
          <cell r="A1787" t="str">
            <v>AL017150</v>
          </cell>
          <cell r="B1787" t="str">
            <v>AL10050800/</v>
          </cell>
          <cell r="C1787" t="str">
            <v xml:space="preserve">Divisoria tipo painel-vidro-painel, com 35mm de espessura, considerando uma area superior a 100m2, constituida de painel cego ate a altura de 1,10m e acima de 2,10m, com vidro entre 1,10 e 2,10m (inclusive este), com miolo semi-oco, revestido em chapa dur</v>
          </cell>
          <cell r="D1787" t="str">
            <v>m2</v>
          </cell>
          <cell r="E1787">
            <v>55</v>
          </cell>
        </row>
        <row r="1788">
          <cell r="A1788" t="str">
            <v>AL017153</v>
          </cell>
          <cell r="B1788" t="str">
            <v>AL10050850/</v>
          </cell>
          <cell r="C1788" t="str">
            <v xml:space="preserve">Divisoria tipo painel-vidro-painel, com 35mm de espessura, considerando uma area superior a 100m2, constituida de painel cego ate a altura de 1,10m e acima de 2,10m, com vidro entre 1,10 e 2,10m (inclusive este), com miolo macico, retardante de fogo, a ba</v>
          </cell>
          <cell r="D1788" t="str">
            <v>m2</v>
          </cell>
          <cell r="E1788">
            <v>158</v>
          </cell>
        </row>
        <row r="1789">
          <cell r="A1789" t="str">
            <v>AL017156</v>
          </cell>
          <cell r="B1789" t="str">
            <v>AL10050900/</v>
          </cell>
          <cell r="C1789" t="str">
            <v xml:space="preserve">Divisoria tipo painel-vidro-painel, com 35mm de espessura, considerando uma area superior a 100m2, constituida de painel cego ate a altura de 1,10m e acima de 2,10m, com vidro entre 1,10 e 2,10m (inclusive este), com miolo macico, retardante de fogo, a ba</v>
          </cell>
          <cell r="D1789" t="str">
            <v>m2</v>
          </cell>
          <cell r="E1789">
            <v>119</v>
          </cell>
        </row>
        <row r="1790">
          <cell r="A1790" t="str">
            <v>AL017159</v>
          </cell>
          <cell r="B1790" t="str">
            <v>AL10050950/</v>
          </cell>
          <cell r="C1790" t="str">
            <v xml:space="preserve">Divisoria tipo painel-vidro-painel, com 35mm de espessura, considerando uma area superior a 100m2, constituida de painel cego ate a altura de 1,10m e acima de 2,10m, com vidro entre 1,10 e 2,10m (inclusive este), com miolo semi-oco, revestido em chapa dur</v>
          </cell>
          <cell r="D1790" t="str">
            <v>m2</v>
          </cell>
          <cell r="E1790">
            <v>87.3</v>
          </cell>
        </row>
        <row r="1791">
          <cell r="A1791" t="str">
            <v>AL017162</v>
          </cell>
          <cell r="B1791" t="str">
            <v>AL10051000/</v>
          </cell>
          <cell r="C1791" t="str">
            <v xml:space="preserve">Divisoria tipo painel-vidro-painel, com 35mm de espessura, considerando uma area superior a 100m2, constituida de painel cego ate a altura de 1,10 e 2,10m, com vidro entre 1,10 e 2,10m (inclusive este), com miolo semi-oco, revestido em chapa dura de alta </v>
          </cell>
          <cell r="D1791" t="str">
            <v>m2</v>
          </cell>
          <cell r="E1791">
            <v>80.5</v>
          </cell>
        </row>
        <row r="1792">
          <cell r="A1792" t="str">
            <v>AL017165</v>
          </cell>
          <cell r="B1792" t="str">
            <v>AL10051050/</v>
          </cell>
          <cell r="C1792" t="str">
            <v xml:space="preserve">Divisoria tipo painel-vidro-painel, com 35mm de espessura, considerando uma area superior a 100m2, constituida de painel cego ate a altura de 1,10 e acima de 2,10m, com vidro entre 1,10 e 2,10m (inclusive este), com miolo macico, retardante de fogo, a bas</v>
          </cell>
          <cell r="D1792" t="str">
            <v>m2</v>
          </cell>
          <cell r="E1792">
            <v>124</v>
          </cell>
        </row>
        <row r="1793">
          <cell r="A1793" t="str">
            <v>AL017169</v>
          </cell>
          <cell r="B1793" t="str">
            <v>AL10051100/</v>
          </cell>
          <cell r="C1793" t="str">
            <v xml:space="preserve">Divisoria tipo painel-vidro-painel, com 35mm de espessura, considerando uma area superior a 100m2, constituida de painel cego ate a altura de 1,10 e acima de 2,10m, com vidro entre 1,10 e 2,10m (inclusive este), com miolo macico, retardante de fogo, a bas</v>
          </cell>
          <cell r="D1793" t="str">
            <v>m2</v>
          </cell>
          <cell r="E1793">
            <v>110</v>
          </cell>
        </row>
        <row r="1794">
          <cell r="A1794" t="str">
            <v>AL017718</v>
          </cell>
          <cell r="B1794" t="str">
            <v>AL10051150/</v>
          </cell>
          <cell r="C1794" t="str">
            <v xml:space="preserve">Painel de acabamento para cabines e palcos, construido com pano de polipropileno, gramatura 60, com largura de 1,40m, em cor, estruturado com pinho de 1 a qualidade de 1"x2".  Fornecimento e colocacao.</v>
          </cell>
          <cell r="D1794" t="str">
            <v>m2</v>
          </cell>
          <cell r="E1794">
            <v>10.55</v>
          </cell>
        </row>
        <row r="1795">
          <cell r="A1795" t="str">
            <v>AL017971</v>
          </cell>
          <cell r="B1795" t="str">
            <v>AL10051200/</v>
          </cell>
          <cell r="C1795" t="str">
            <v xml:space="preserve">Painel divisorio com (3,0x0,5x0,1)m, de concreto celular autoclavado, conforme DIN 4223, com densidade nominal de 725Kg/m3, resistencia minima de ruptura de 45Kg/m2 e armadura CA-60 eletrosoldada , Sical ou similar.  Fornecimento e instalacao.</v>
          </cell>
          <cell r="D1795" t="str">
            <v>m2</v>
          </cell>
          <cell r="E1795">
            <v>68.22</v>
          </cell>
        </row>
        <row r="1796">
          <cell r="A1796" t="str">
            <v>AL000784</v>
          </cell>
          <cell r="B1796" t="str">
            <v>AL10100050/</v>
          </cell>
          <cell r="C1796" t="str">
            <v xml:space="preserve">Parede divisoria para sanitarios em placa de Marmore Branco Nacional com 3cm de espessura, polida nas 2 faces, apoiada no piso e parede.  Fornecimento e colocacao, exclusive fornecimento das ferragens de fixacao do marmore, portas e suas ferragens.</v>
          </cell>
          <cell r="D1796" t="str">
            <v>m2</v>
          </cell>
          <cell r="E1796">
            <v>245.92</v>
          </cell>
        </row>
        <row r="1797">
          <cell r="A1797" t="str">
            <v>AL004442</v>
          </cell>
          <cell r="B1797" t="str">
            <v>AL10100053/</v>
          </cell>
          <cell r="C1797" t="str">
            <v xml:space="preserve">Parede divisoria para sanitarios de placa de Marmore Branco Cintilante com espessura de 3cm de espessura, polida nas faces apoiada no piso e parede.  Fornecimento e colocacao, exclusive fornecimento das ferragens de fixacao de marmore, portas e suas ferra</v>
          </cell>
          <cell r="D1797" t="str">
            <v>m2</v>
          </cell>
          <cell r="E1797">
            <v>271.72000000000003</v>
          </cell>
        </row>
        <row r="1798">
          <cell r="A1798" t="str">
            <v>AL000785</v>
          </cell>
          <cell r="B1798" t="str">
            <v>AL10100100/</v>
          </cell>
          <cell r="C1798" t="str">
            <v xml:space="preserve">Parede divisoria para sanitarios e banheiros de placas de concreto armado (fck=15MPa) com 3,50cm de espessura, chumbadas no piso e fixado na divisoria em 3 pontos na sua altura por estribos previamente deixados na fundicao da placa, exclusive revestimento</v>
          </cell>
          <cell r="D1798" t="str">
            <v>m2</v>
          </cell>
          <cell r="E1798">
            <v>59.61</v>
          </cell>
        </row>
        <row r="1799">
          <cell r="A1799" t="str">
            <v>AL004463</v>
          </cell>
          <cell r="B1799" t="str">
            <v>AL10100103/</v>
          </cell>
          <cell r="C1799" t="str">
            <v xml:space="preserve">Parede em placa de concreto armado fck=15MPa, com 5cm de espessura, chumbadas no piso e fixada na parede em 3 pontos por estribos previamente deixados na furacao da placa.</v>
          </cell>
          <cell r="D1799" t="str">
            <v>m2</v>
          </cell>
          <cell r="E1799">
            <v>65.430000000000007</v>
          </cell>
        </row>
        <row r="1800">
          <cell r="A1800" t="str">
            <v>AL017189</v>
          </cell>
          <cell r="B1800" t="str">
            <v>AL10150050/</v>
          </cell>
          <cell r="C1800" t="str">
            <v xml:space="preserve">Parede interna de gesso acartonado, constituido por 2 paineis de 12,5mm estruturado em perfilados metalicos de 75mm, referencia Lafarge-Gypsum ou similar, com espessura de 100mm e pe direito maximo de 3,50m.  Fornecimento e colocacao.</v>
          </cell>
          <cell r="D1800" t="str">
            <v>m2</v>
          </cell>
          <cell r="E1800">
            <v>57.49</v>
          </cell>
        </row>
        <row r="1801">
          <cell r="A1801" t="str">
            <v>AP004446</v>
          </cell>
          <cell r="B1801" t="str">
            <v>AP05050050/</v>
          </cell>
          <cell r="C1801" t="str">
            <v xml:space="preserve">Bide com 3 furos Ideal Plaza, na cor 89,  Ideal Standard ou similar.  Fornecimento.</v>
          </cell>
          <cell r="D1801" t="str">
            <v>un</v>
          </cell>
          <cell r="E1801">
            <v>349.05</v>
          </cell>
        </row>
        <row r="1802">
          <cell r="A1802" t="str">
            <v>AP004676</v>
          </cell>
          <cell r="B1802" t="str">
            <v>AP05050100/</v>
          </cell>
          <cell r="C1802" t="str">
            <v xml:space="preserve">Cabide de louca Celite ou similar, de 4"x2", na cor branca.  Fornecimento e colocacao.</v>
          </cell>
          <cell r="D1802" t="str">
            <v>un</v>
          </cell>
          <cell r="E1802">
            <v>7.72</v>
          </cell>
        </row>
        <row r="1803">
          <cell r="A1803" t="str">
            <v>AP001166</v>
          </cell>
          <cell r="B1803" t="str">
            <v>AP05050150/</v>
          </cell>
          <cell r="C1803" t="str">
            <v xml:space="preserve">Cuba de louca, de (49x36)cm, para lavatorio, na cor branca.  Fornecimento.</v>
          </cell>
          <cell r="D1803" t="str">
            <v>un</v>
          </cell>
          <cell r="E1803">
            <v>30.97</v>
          </cell>
        </row>
        <row r="1804">
          <cell r="A1804" t="str">
            <v>AP005309</v>
          </cell>
          <cell r="B1804" t="str">
            <v>AP05050153A</v>
          </cell>
          <cell r="C1804" t="str">
            <v xml:space="preserve">Cuba de louca, de (49x36)cm,  para lavatorio, na cor branca, torneira de 1/2", valvula de PVC rigido de 1"x2 3/8" e sifao de PVC rigido de 1"x1 1/2".  Fornecimento e colocacao.</v>
          </cell>
          <cell r="D1804" t="str">
            <v>un</v>
          </cell>
          <cell r="E1804">
            <v>85.58</v>
          </cell>
        </row>
        <row r="1805">
          <cell r="A1805" t="str">
            <v>AP005306</v>
          </cell>
          <cell r="B1805" t="str">
            <v>AP05050200/</v>
          </cell>
          <cell r="C1805" t="str">
            <v xml:space="preserve">Lavatorio, de (42x30)cm, na cor branca, torneira de 1/2", valvula, sifao de PVC rigido e rabicho de plastico.  Fornecimento.</v>
          </cell>
          <cell r="D1805" t="str">
            <v>un</v>
          </cell>
          <cell r="E1805">
            <v>70.23</v>
          </cell>
        </row>
        <row r="1806">
          <cell r="A1806" t="str">
            <v>AP005582</v>
          </cell>
          <cell r="B1806" t="str">
            <v>AP05050203/</v>
          </cell>
          <cell r="C1806" t="str">
            <v xml:space="preserve">Lavatorio L911, na cor branca, de (42x30)cm, Deca ou similar.  Fornecimento.</v>
          </cell>
          <cell r="D1806" t="str">
            <v>un</v>
          </cell>
          <cell r="E1806">
            <v>27.91</v>
          </cell>
        </row>
        <row r="1807">
          <cell r="A1807" t="str">
            <v>AP001150</v>
          </cell>
          <cell r="B1807" t="str">
            <v>AP05050206/</v>
          </cell>
          <cell r="C1807" t="str">
            <v xml:space="preserve">Lavatorio, na cor branca, de (45x33)cm, sifao de 1"x1 1/4", torneira de 1/2", valvula e rabicho de plastico.  Fornecimento.</v>
          </cell>
          <cell r="D1807" t="str">
            <v>un</v>
          </cell>
          <cell r="E1807">
            <v>198.54</v>
          </cell>
        </row>
        <row r="1808">
          <cell r="A1808" t="str">
            <v>AP005583</v>
          </cell>
          <cell r="B1808" t="str">
            <v>AP05050209/</v>
          </cell>
          <cell r="C1808" t="str">
            <v xml:space="preserve">Lavatorio, de (45x33)cm, Celite 001905 ou similar, na cor branca, com fixacao.  Fornecimento.</v>
          </cell>
          <cell r="D1808" t="str">
            <v>un</v>
          </cell>
          <cell r="E1808">
            <v>28.17</v>
          </cell>
        </row>
        <row r="1809">
          <cell r="A1809" t="str">
            <v>AP001151</v>
          </cell>
          <cell r="B1809" t="str">
            <v>AP05050212/</v>
          </cell>
          <cell r="C1809" t="str">
            <v xml:space="preserve">Lavatorio, na cor branca, de (52x43)cm, fixacao, sifao de 1"x1 1/4", aparelho  com valvula simples, arrejador e rabicho cromado de 1/2".  Fornecimento.</v>
          </cell>
          <cell r="D1809" t="str">
            <v>un</v>
          </cell>
          <cell r="E1809">
            <v>268.77999999999997</v>
          </cell>
        </row>
        <row r="1810">
          <cell r="A1810" t="str">
            <v>AP004468</v>
          </cell>
          <cell r="B1810" t="str">
            <v>AP05050215/</v>
          </cell>
          <cell r="C1810" t="str">
            <v xml:space="preserve">Lavatorio de embutir Ideal Standard ou similar, na cor branca, linha ovalada, referencia 13310103-6.  Fornecimento.</v>
          </cell>
          <cell r="D1810" t="str">
            <v>un</v>
          </cell>
          <cell r="E1810">
            <v>30.97</v>
          </cell>
        </row>
        <row r="1811">
          <cell r="A1811" t="str">
            <v>AP001168</v>
          </cell>
          <cell r="B1811" t="str">
            <v>AP05050250/</v>
          </cell>
          <cell r="C1811" t="str">
            <v xml:space="preserve">Mictorio, com sifao integrado, na cor branca.  Fornecimento.</v>
          </cell>
          <cell r="D1811" t="str">
            <v>un</v>
          </cell>
          <cell r="E1811">
            <v>79.59</v>
          </cell>
        </row>
        <row r="1812">
          <cell r="A1812" t="str">
            <v>AP004445</v>
          </cell>
          <cell r="B1812" t="str">
            <v>AP05050300/</v>
          </cell>
          <cell r="C1812" t="str">
            <v xml:space="preserve">Papeleira com rolete de plastico, na cor branca.  Fornecimento e colocacao.</v>
          </cell>
          <cell r="D1812" t="str">
            <v>un</v>
          </cell>
          <cell r="E1812">
            <v>11.45</v>
          </cell>
        </row>
        <row r="1813">
          <cell r="A1813" t="str">
            <v>AP004675</v>
          </cell>
          <cell r="B1813" t="str">
            <v>AP05050350/</v>
          </cell>
          <cell r="C1813" t="str">
            <v xml:space="preserve">Porta-papel de louca 6"x6", na cor branca.  Fornecimento e colocacao.</v>
          </cell>
          <cell r="D1813" t="str">
            <v>un</v>
          </cell>
          <cell r="E1813">
            <v>11.45</v>
          </cell>
        </row>
        <row r="1814">
          <cell r="A1814" t="str">
            <v>AP004677</v>
          </cell>
          <cell r="B1814" t="str">
            <v>AP05050400/</v>
          </cell>
          <cell r="C1814" t="str">
            <v xml:space="preserve">Porta-toalha de plastico, de 24", com consolos de louca na cor branca.  Fornecimento e colocacao.</v>
          </cell>
          <cell r="D1814" t="str">
            <v>un</v>
          </cell>
          <cell r="E1814">
            <v>14.63</v>
          </cell>
        </row>
        <row r="1815">
          <cell r="A1815" t="str">
            <v>AP001167</v>
          </cell>
          <cell r="B1815" t="str">
            <v>AP05050450/</v>
          </cell>
          <cell r="C1815" t="str">
            <v xml:space="preserve">Tanque de louca, de (63x55)cm e fixacao, coluna e fixacao.  Fornecimento.</v>
          </cell>
          <cell r="D1815" t="str">
            <v>un</v>
          </cell>
          <cell r="E1815">
            <v>200.87</v>
          </cell>
        </row>
        <row r="1816">
          <cell r="A1816" t="str">
            <v>AP001153</v>
          </cell>
          <cell r="B1816" t="str">
            <v>AP05050500/</v>
          </cell>
          <cell r="C1816" t="str">
            <v xml:space="preserve">Vaso sifonado, na cor branca, valvula de descarga luxo,  de 1 1/2", assento plastico.  Fornecimento.</v>
          </cell>
          <cell r="D1816" t="str">
            <v>un</v>
          </cell>
          <cell r="E1816">
            <v>149.91</v>
          </cell>
        </row>
        <row r="1817">
          <cell r="A1817" t="str">
            <v>AP001164</v>
          </cell>
          <cell r="B1817" t="str">
            <v>AP05050503/</v>
          </cell>
          <cell r="C1817" t="str">
            <v xml:space="preserve">Vaso sifonado, na cor branca.  Fornecimento.</v>
          </cell>
          <cell r="D1817" t="str">
            <v>un</v>
          </cell>
          <cell r="E1817">
            <v>54.87</v>
          </cell>
        </row>
        <row r="1818">
          <cell r="A1818" t="str">
            <v>AP004448</v>
          </cell>
          <cell r="B1818" t="str">
            <v>/P05050506/</v>
          </cell>
          <cell r="C1818" t="str">
            <v xml:space="preserve">Bacia monobloco Ideal Plaza, na cor 89, Ideal Standard ou similar.  Fornecimento.</v>
          </cell>
          <cell r="D1818" t="str">
            <v>un</v>
          </cell>
          <cell r="E1818" t="e">
            <v>#N/A</v>
          </cell>
        </row>
        <row r="1819">
          <cell r="A1819" t="str">
            <v>AP001152</v>
          </cell>
          <cell r="B1819" t="str">
            <v>AP05050509/</v>
          </cell>
          <cell r="C1819" t="str">
            <v xml:space="preserve">Vaso sifonado, na cor branca, com assento plastico tipo popular e caixa de descarga plastica externa.  Fornecimento.</v>
          </cell>
          <cell r="D1819" t="str">
            <v>un</v>
          </cell>
          <cell r="E1819">
            <v>74.02</v>
          </cell>
        </row>
        <row r="1820">
          <cell r="A1820" t="str">
            <v>AP007866</v>
          </cell>
          <cell r="B1820" t="str">
            <v>AP05050512/</v>
          </cell>
          <cell r="C1820" t="str">
            <v xml:space="preserve">Vaso sifonado, linha Azaleia, na cor branca, Celite ou similar, e caixa de descarga de louca acoplada.  Fornecimento.</v>
          </cell>
          <cell r="D1820" t="str">
            <v>un</v>
          </cell>
          <cell r="E1820">
            <v>144.09</v>
          </cell>
        </row>
        <row r="1821">
          <cell r="A1821" t="str">
            <v>AP010234</v>
          </cell>
          <cell r="B1821" t="str">
            <v>AP20050200/</v>
          </cell>
          <cell r="C1821" t="str">
            <v xml:space="preserve">Plataforma para transporte vertical, Montele, modelo PL-237ou similar, percurso de 3,17m, capacidade para 230kg, velocidade de 6m/minuto, com duas paradas, guarda corpo lateral com braco tipo basculante e acesso pelo mesmo lado, comando automatico simples</v>
          </cell>
          <cell r="D1821" t="str">
            <v>un</v>
          </cell>
          <cell r="E1821">
            <v>20254.95</v>
          </cell>
        </row>
        <row r="1822">
          <cell r="A1822" t="str">
            <v>AP008303</v>
          </cell>
          <cell r="B1822" t="str">
            <v>AP25050050/</v>
          </cell>
          <cell r="C1822" t="str">
            <v xml:space="preserve">Aspirador a vacuo com frasco para redes de gases medicinais.  Fornecimento.</v>
          </cell>
          <cell r="D1822" t="str">
            <v>un</v>
          </cell>
          <cell r="E1822">
            <v>53</v>
          </cell>
        </row>
        <row r="1823">
          <cell r="A1823" t="str">
            <v>AP017172</v>
          </cell>
          <cell r="B1823" t="str">
            <v>AP25050100/</v>
          </cell>
          <cell r="C1823" t="str">
            <v xml:space="preserve">Fluxometro com umidificador, ar comprimido/oxigenio, para redes de gases medicinais.  Fornecimento.</v>
          </cell>
          <cell r="D1823" t="str">
            <v>un</v>
          </cell>
          <cell r="E1823">
            <v>38.29</v>
          </cell>
        </row>
        <row r="1824">
          <cell r="A1824" t="str">
            <v>AP018071</v>
          </cell>
          <cell r="B1824" t="str">
            <v>AP30050051/</v>
          </cell>
          <cell r="C1824" t="e">
            <v>#N/A</v>
          </cell>
          <cell r="D1824" t="e">
            <v>#N/A</v>
          </cell>
          <cell r="E1824">
            <v>54.59</v>
          </cell>
        </row>
        <row r="1825">
          <cell r="A1825" t="str">
            <v>AP018072</v>
          </cell>
          <cell r="B1825" t="str">
            <v>AP30050101/</v>
          </cell>
          <cell r="C1825" t="e">
            <v>#N/A</v>
          </cell>
          <cell r="D1825" t="e">
            <v>#N/A</v>
          </cell>
          <cell r="E1825">
            <v>225.15</v>
          </cell>
        </row>
        <row r="1826">
          <cell r="A1826" t="str">
            <v>AP005481</v>
          </cell>
          <cell r="B1826" t="str">
            <v>AP30050300/</v>
          </cell>
          <cell r="C1826" t="str">
            <v xml:space="preserve">Regulador Fisher para botijoes de gas GLP com 13Kg.  Fornecimento.</v>
          </cell>
          <cell r="D1826" t="str">
            <v>un</v>
          </cell>
          <cell r="E1826">
            <v>5.6</v>
          </cell>
        </row>
        <row r="1827">
          <cell r="A1827" t="str">
            <v>AP015999</v>
          </cell>
          <cell r="B1827" t="str">
            <v>AP35050050/</v>
          </cell>
          <cell r="C1827" t="str">
            <v xml:space="preserve">Caixa d'agua em polietileno, capacidade para 500l, com alcas de ancoragem e transporte, tampa  com fechamento por meio de travas, diametro de 131cm e altura de 72cm, modelo Aqualev ou similar.  Fornecimento.</v>
          </cell>
          <cell r="D1827" t="str">
            <v>un</v>
          </cell>
          <cell r="E1827">
            <v>143</v>
          </cell>
        </row>
        <row r="1828">
          <cell r="A1828" t="str">
            <v>AP007404</v>
          </cell>
          <cell r="B1828" t="str">
            <v>AP35050100/</v>
          </cell>
          <cell r="C1828" t="str">
            <v xml:space="preserve">Caixa d'agua redonda de fibra de vidro, capacidade para 1000l com tampa.  Fornecimento.</v>
          </cell>
          <cell r="D1828" t="str">
            <v>un</v>
          </cell>
          <cell r="E1828">
            <v>194.54</v>
          </cell>
        </row>
        <row r="1829">
          <cell r="A1829" t="str">
            <v>AP015998</v>
          </cell>
          <cell r="B1829" t="str">
            <v>AP35050103/</v>
          </cell>
          <cell r="C1829" t="str">
            <v xml:space="preserve">Caixa d'agua em polietileno, capacidade para 1000l, com alcas de ancoragem e transporte, tampa  com fechamento por meio de travas, diametro de 163cm e altura de 93cm, modelo Aqualev ou similar.  Fornecimento.</v>
          </cell>
          <cell r="D1829" t="str">
            <v>un</v>
          </cell>
          <cell r="E1829">
            <v>234.33</v>
          </cell>
        </row>
        <row r="1830">
          <cell r="A1830" t="str">
            <v>AP018064</v>
          </cell>
          <cell r="B1830" t="str">
            <v>AP35050115/</v>
          </cell>
          <cell r="C1830" t="e">
            <v>#N/A</v>
          </cell>
          <cell r="D1830" t="e">
            <v>#N/A</v>
          </cell>
          <cell r="E1830">
            <v>2930</v>
          </cell>
        </row>
        <row r="1831">
          <cell r="A1831" t="str">
            <v>AP004678</v>
          </cell>
          <cell r="B1831" t="str">
            <v>AP40050050/</v>
          </cell>
          <cell r="C1831" t="str">
            <v xml:space="preserve">Balcao de passagem de alimentos, em concretro aparente, guarnicao em madeira de Lei, exclusive pintura.</v>
          </cell>
          <cell r="D1831" t="str">
            <v>m</v>
          </cell>
          <cell r="E1831">
            <v>97.4</v>
          </cell>
        </row>
        <row r="1832">
          <cell r="A1832" t="str">
            <v>AP005329</v>
          </cell>
          <cell r="B1832" t="str">
            <v>AP40050100/</v>
          </cell>
          <cell r="C1832" t="str">
            <v xml:space="preserve">Banca de concreto aparente, com 0,60m de largura e 0,06m de espessura, para 1 cuba, exclusive esta.</v>
          </cell>
          <cell r="D1832" t="str">
            <v>m</v>
          </cell>
          <cell r="E1832">
            <v>137.38999999999999</v>
          </cell>
        </row>
        <row r="1833">
          <cell r="A1833" t="str">
            <v>AP001196</v>
          </cell>
          <cell r="B1833" t="str">
            <v>AP40050150/</v>
          </cell>
          <cell r="C1833" t="str">
            <v xml:space="preserve">Bebedouro ou lavatorio de concreto, fundido no local, secao em calha prismatica, largura de 0,40m, rebordo com 0,25m de altura, medidos internamente em osso, revestido de azulejos brancos (15x15)cm interna e externamente, e valvula; exclusive torneira.</v>
          </cell>
          <cell r="D1833" t="str">
            <v>m</v>
          </cell>
          <cell r="E1833">
            <v>93.49</v>
          </cell>
        </row>
        <row r="1834">
          <cell r="A1834" t="str">
            <v>AP001197</v>
          </cell>
          <cell r="B1834" t="str">
            <v>AP40050200/</v>
          </cell>
          <cell r="C1834" t="str">
            <v xml:space="preserve">Mictorio de concreto, fundido no local, com secao em calha prismatica, largura 0,40m, rebordo com 0,15m, medidos internamente em osso, revestido de azulejos brancos (15x15)cm, interna e externamente,e valvula.  Fornecimento exclusive instalacao hidraulica</v>
          </cell>
          <cell r="D1834" t="str">
            <v>m</v>
          </cell>
          <cell r="E1834">
            <v>80.64</v>
          </cell>
        </row>
        <row r="1835">
          <cell r="A1835" t="str">
            <v>AP006171</v>
          </cell>
          <cell r="B1835" t="str">
            <v>AP45050050/</v>
          </cell>
          <cell r="C1835" t="str">
            <v xml:space="preserve">Extintor de incendio, tipo agua sob pressao, de 10l, completo.  Fornecimento.</v>
          </cell>
          <cell r="D1835" t="str">
            <v>un</v>
          </cell>
          <cell r="E1835">
            <v>52.25</v>
          </cell>
        </row>
        <row r="1836">
          <cell r="A1836" t="str">
            <v>AP005092</v>
          </cell>
          <cell r="B1836" t="str">
            <v>AP45050100/</v>
          </cell>
          <cell r="C1836" t="str">
            <v xml:space="preserve">Extintor de incendio, tipo gas carbonico, de 4kg, completo.  Fornecimento e colocacao.</v>
          </cell>
          <cell r="D1836" t="str">
            <v>un</v>
          </cell>
          <cell r="E1836">
            <v>161.35</v>
          </cell>
        </row>
        <row r="1837">
          <cell r="A1837" t="str">
            <v>AP005097</v>
          </cell>
          <cell r="B1837" t="str">
            <v>AP45050103/</v>
          </cell>
          <cell r="C1837" t="str">
            <v xml:space="preserve">Extintor de incendio, tipo gas carbonico, de 6kg, completo.  Fornecimento e colocacao.</v>
          </cell>
          <cell r="D1837" t="str">
            <v>un</v>
          </cell>
          <cell r="E1837">
            <v>179.83</v>
          </cell>
        </row>
        <row r="1838">
          <cell r="A1838" t="str">
            <v>AP006172</v>
          </cell>
          <cell r="B1838" t="str">
            <v>AP45050106/</v>
          </cell>
          <cell r="C1838" t="str">
            <v xml:space="preserve">Extintor de incendio, tipo gas carbonico, de 10Kg, completo.  Fornecimento.</v>
          </cell>
          <cell r="D1838" t="str">
            <v>un</v>
          </cell>
          <cell r="E1838">
            <v>411.98</v>
          </cell>
        </row>
        <row r="1839">
          <cell r="A1839" t="str">
            <v>AP005093</v>
          </cell>
          <cell r="B1839" t="str">
            <v>AP45050150/</v>
          </cell>
          <cell r="C1839" t="str">
            <v xml:space="preserve">Extintor de incendio, tipo po quimico, de 4kg, completo.  Fornecimento e colocacao.</v>
          </cell>
          <cell r="D1839" t="str">
            <v>un</v>
          </cell>
          <cell r="E1839">
            <v>54.85</v>
          </cell>
        </row>
        <row r="1840">
          <cell r="A1840" t="str">
            <v>AP005098</v>
          </cell>
          <cell r="B1840" t="str">
            <v>AP45050153/</v>
          </cell>
          <cell r="C1840" t="str">
            <v xml:space="preserve">Extintor de incendio, tipo po quimico, de 6kg, completo.  Fornecimento e colocacao.</v>
          </cell>
          <cell r="D1840" t="str">
            <v>un</v>
          </cell>
          <cell r="E1840">
            <v>61.72</v>
          </cell>
        </row>
        <row r="1841">
          <cell r="A1841" t="str">
            <v>AP006170</v>
          </cell>
          <cell r="B1841" t="str">
            <v>AP45050156/</v>
          </cell>
          <cell r="C1841" t="str">
            <v xml:space="preserve">Extintor de incendio, tipo po quimico seco, de 12kg, completo.  Fornecimento.</v>
          </cell>
          <cell r="D1841" t="str">
            <v>un</v>
          </cell>
          <cell r="E1841">
            <v>84.88</v>
          </cell>
        </row>
        <row r="1842">
          <cell r="A1842" t="str">
            <v>AP006169</v>
          </cell>
          <cell r="B1842" t="str">
            <v>AP45050159/</v>
          </cell>
          <cell r="C1842" t="str">
            <v xml:space="preserve">Extintor de incendio, tipo po quimico seco, de 30kg, completo com carreta.  Fornecimento.</v>
          </cell>
          <cell r="D1842" t="str">
            <v>un</v>
          </cell>
          <cell r="E1842">
            <v>340</v>
          </cell>
        </row>
        <row r="1843">
          <cell r="A1843" t="str">
            <v>AP005308</v>
          </cell>
          <cell r="B1843" t="str">
            <v>AP50050040/</v>
          </cell>
          <cell r="C1843" t="str">
            <v xml:space="preserve">Banca de Marmore Branco Nacional, com 3cm de espessura</v>
          </cell>
          <cell r="D1843" t="str">
            <v>un</v>
          </cell>
          <cell r="E1843">
            <v>328.7</v>
          </cell>
        </row>
        <row r="1844">
          <cell r="A1844" t="str">
            <v>AP001206</v>
          </cell>
          <cell r="B1844" t="str">
            <v>AP50050050/</v>
          </cell>
          <cell r="C1844" t="str">
            <v xml:space="preserve">Banca de Marmore Branco Nacional, com 3cm de espessura, medindo (1,50x0,60)m, com abertura para 1 cuba, sobre apoios de alvenaria de meia vez e verga de concreto, sem revestimento.  Fornecimento e assentamento.</v>
          </cell>
          <cell r="D1844" t="str">
            <v>un</v>
          </cell>
          <cell r="E1844">
            <v>208.83</v>
          </cell>
        </row>
        <row r="1845">
          <cell r="A1845" t="str">
            <v>AP005004</v>
          </cell>
          <cell r="B1845" t="str">
            <v>AP50050053/</v>
          </cell>
          <cell r="C1845" t="str">
            <v xml:space="preserve">Banca de Marmore Branco Nacional, com 3cm de espessura, medindo (2x0,60)m com abertura para 1 ou 2 cubas sobre apoios de alvenaria de meia vez e vergas de concreto, sem</v>
          </cell>
          <cell r="D1845" t="str">
            <v>un</v>
          </cell>
          <cell r="E1845">
            <v>270.5</v>
          </cell>
        </row>
        <row r="1846">
          <cell r="A1846" t="str">
            <v>AP004451</v>
          </cell>
          <cell r="B1846" t="str">
            <v>AP50050056/</v>
          </cell>
          <cell r="C1846" t="str">
            <v xml:space="preserve">Banca de Marmore Branco Cintilante com 3cm de espessura, medindo (2,20x0,60)m com abertura para 1cuba sobre apoio de alvenaria de meia vez e vergas de concreto sem revestimento.  Fornecimento e assentamento.</v>
          </cell>
          <cell r="D1846" t="str">
            <v>un</v>
          </cell>
          <cell r="E1846">
            <v>586.42999999999995</v>
          </cell>
        </row>
        <row r="1847">
          <cell r="A1847" t="str">
            <v>AP005005</v>
          </cell>
          <cell r="B1847" t="str">
            <v>AP50050059/</v>
          </cell>
          <cell r="C1847" t="str">
            <v xml:space="preserve">Banca de Marmore Branco Nacional, com 3cm de espessura, medindo (2,50x0,60)m com abertura para 1 ou 2 cubas sobre apoios de alvenaria de meia vez e vergas de concreto, se</v>
          </cell>
          <cell r="D1847" t="str">
            <v>un</v>
          </cell>
          <cell r="E1847">
            <v>332.18</v>
          </cell>
        </row>
        <row r="1848">
          <cell r="A1848" t="str">
            <v>AP005006</v>
          </cell>
          <cell r="B1848" t="str">
            <v>AP50050062/</v>
          </cell>
          <cell r="C1848" t="str">
            <v xml:space="preserve">Banca de Marmore Branco Nacional, com 3cm de espessura, medindo (3x0,60)m com abertura para 1 ou 2 cubas sobre apoios de alvenaria de meia vez e vergas de concreto, sem revestimento.  Fornecimento e assentamento.</v>
          </cell>
          <cell r="D1848" t="str">
            <v>un</v>
          </cell>
          <cell r="E1848">
            <v>342.41</v>
          </cell>
        </row>
        <row r="1849">
          <cell r="A1849" t="str">
            <v>AP005007</v>
          </cell>
          <cell r="B1849" t="str">
            <v>AP50050065/</v>
          </cell>
          <cell r="C1849" t="str">
            <v xml:space="preserve">Banca de Marmore Branco Nacional, com 3cm de espessura, medindo (3,50x0,60)m com abertura para 1 ou 2 cubas sobre apoios de alvenaria de meia vez e vergas de concreto, sem revestimento.  Fornecimento e assentamento.</v>
          </cell>
          <cell r="D1849" t="str">
            <v>un</v>
          </cell>
          <cell r="E1849">
            <v>455.53</v>
          </cell>
        </row>
        <row r="1850">
          <cell r="A1850" t="str">
            <v>AP005008</v>
          </cell>
          <cell r="B1850" t="str">
            <v>AP50050068/</v>
          </cell>
          <cell r="C1850" t="str">
            <v xml:space="preserve">Banca de Marmore Branco Nacional, com 3cm de espessura, medindo (4x0,60)m com abertura para 1 ou 2 cubas sobre apoios de alvenaria de meia vez e vergas de concreto, sem revestimento.  Fornecimento e assentamento.</v>
          </cell>
          <cell r="D1850" t="str">
            <v>un</v>
          </cell>
          <cell r="E1850">
            <v>517.23</v>
          </cell>
        </row>
        <row r="1851">
          <cell r="A1851" t="str">
            <v>AP005009</v>
          </cell>
          <cell r="B1851" t="str">
            <v>AP50050071/</v>
          </cell>
          <cell r="C1851" t="str">
            <v xml:space="preserve">Banca de Marmore Branco Nacional, com 3cm de espessura, medindo 0,60m de largura, com abertura para 1 ou 2 cubas sobre apoios de alvenaria de meia vez e vergas de concreto, sem revestimento.  Fornecimento e assentamento.</v>
          </cell>
          <cell r="D1851" t="str">
            <v>m2</v>
          </cell>
          <cell r="E1851">
            <v>225.98</v>
          </cell>
        </row>
        <row r="1852">
          <cell r="A1852" t="str">
            <v>AP005027</v>
          </cell>
          <cell r="B1852" t="str">
            <v>AP50050074/</v>
          </cell>
          <cell r="C1852" t="str">
            <v xml:space="preserve">Banca de Marmore Branco Nacional, com 3cm de espessura medindo (2x0,60)m com abertura para 2 conchas de louca sobre apoios de alvenaria de meia vez e vergas de concreto, sem revestimento.  Fornecimento e assentamento.</v>
          </cell>
          <cell r="D1852" t="str">
            <v>un</v>
          </cell>
          <cell r="E1852">
            <v>208.83</v>
          </cell>
        </row>
        <row r="1853">
          <cell r="A1853" t="str">
            <v>AP001207</v>
          </cell>
          <cell r="B1853" t="str">
            <v>AP50050150/</v>
          </cell>
          <cell r="C1853" t="str">
            <v xml:space="preserve">Banca seca de Marmore Branco Nacional, com 3cm de espessura e 0,60m de largura, sobre apoios de alvenaria de meia vez e verga de concreto, sem revestimento.  Fornecimento e assentamento.</v>
          </cell>
          <cell r="D1853" t="str">
            <v>m</v>
          </cell>
          <cell r="E1853">
            <v>129.84</v>
          </cell>
        </row>
        <row r="1854">
          <cell r="A1854" t="str">
            <v>AP005330</v>
          </cell>
          <cell r="B1854" t="str">
            <v>AP50050153A</v>
          </cell>
          <cell r="C1854" t="str">
            <v xml:space="preserve">Banca de marmore sintetico, medindo (120x50)cm, com cuba do mesmo material, exclusive torneira, valvula e sifao.  Fornecimento e assentamento.</v>
          </cell>
          <cell r="D1854" t="str">
            <v>un</v>
          </cell>
          <cell r="E1854">
            <v>55.28</v>
          </cell>
        </row>
        <row r="1855">
          <cell r="A1855" t="str">
            <v>AP005477</v>
          </cell>
          <cell r="B1855" t="str">
            <v>AP50050250A</v>
          </cell>
          <cell r="C1855" t="str">
            <v xml:space="preserve">Banca de marmore sintetico, medindo (140x55)cm, com cuba do mesmo material, exclusive torneira, valvula e sifao.  Fornecimento e assentamento.</v>
          </cell>
          <cell r="D1855" t="str">
            <v>un</v>
          </cell>
          <cell r="E1855">
            <v>62.34</v>
          </cell>
        </row>
        <row r="1856">
          <cell r="A1856" t="str">
            <v>AP005478</v>
          </cell>
          <cell r="B1856" t="str">
            <v>AP50050253/</v>
          </cell>
          <cell r="C1856" t="str">
            <v xml:space="preserve">Banca de marmore sintetico, medindo (150x55)cm, com cuba do mesmo material, exclusive torneira, valvula e sifao.  Fornecimento e assentamento.</v>
          </cell>
          <cell r="D1856" t="str">
            <v>un</v>
          </cell>
          <cell r="E1856">
            <v>71.33</v>
          </cell>
        </row>
        <row r="1857">
          <cell r="A1857" t="str">
            <v>AP005479</v>
          </cell>
          <cell r="B1857" t="str">
            <v>AP50050256/</v>
          </cell>
          <cell r="C1857" t="str">
            <v xml:space="preserve">Banca de marmore sintetico, medindo (160x55)cm, com cuba do mesmo material, exclusive torneira, valvula e sifao.  Fornecimento e assentamento.</v>
          </cell>
          <cell r="D1857" t="str">
            <v>un</v>
          </cell>
          <cell r="E1857">
            <v>82.84</v>
          </cell>
        </row>
        <row r="1858">
          <cell r="A1858" t="str">
            <v>AP001208</v>
          </cell>
          <cell r="B1858" t="str">
            <v>AP50050300/</v>
          </cell>
          <cell r="C1858" t="str">
            <v xml:space="preserve">Banca de marmore sintetico, medindo (100x50)cm, com cuba do mesmo material, exclusive torneira, valvula e sifao.  Fornecimento e assentamento.</v>
          </cell>
          <cell r="D1858" t="str">
            <v>un</v>
          </cell>
          <cell r="E1858">
            <v>40.97</v>
          </cell>
        </row>
        <row r="1859">
          <cell r="A1859" t="str">
            <v>AP009062</v>
          </cell>
          <cell r="B1859" t="str">
            <v>AP50050500/</v>
          </cell>
          <cell r="C1859" t="str">
            <v xml:space="preserve">Banca seca em granito Cinza Andorinha, com 3cm de espessura e 0,60m de largura, sobre apoios de alvenaria de meia vez e verga de concreto, sem revestimento.  Fornecimento e assentamento.</v>
          </cell>
          <cell r="D1859" t="str">
            <v>m</v>
          </cell>
          <cell r="E1859">
            <v>123.44</v>
          </cell>
        </row>
        <row r="1860">
          <cell r="A1860" t="str">
            <v>AP009063</v>
          </cell>
          <cell r="B1860" t="str">
            <v>AP50050503/</v>
          </cell>
          <cell r="C1860" t="str">
            <v xml:space="preserve">Banca em granito Cinza Andorinha, com 3cm de espessura e 0,60m de largura, com abertura para 1 ou 2 cubas, sobre apoios de alvenaria de meia vez e verga de concreto, sem revestimento.  Fornecimento e assentamento.</v>
          </cell>
          <cell r="D1860" t="str">
            <v>m</v>
          </cell>
          <cell r="E1860">
            <v>107.69</v>
          </cell>
        </row>
        <row r="1861">
          <cell r="A1861" t="str">
            <v>AP006665</v>
          </cell>
          <cell r="B1861" t="str">
            <v>AP50050550/</v>
          </cell>
          <cell r="C1861" t="str">
            <v xml:space="preserve">Banca de granito Preto Tijuca, com 3cm de espessura, sem abertura para cuba, sobre apoios de alvenaria de meia vez e verga de concreto sem revestimento.  Fornecimento e assentamento.</v>
          </cell>
          <cell r="D1861" t="str">
            <v>m2</v>
          </cell>
          <cell r="E1861">
            <v>219.67</v>
          </cell>
        </row>
        <row r="1862">
          <cell r="A1862" t="str">
            <v>AP009061</v>
          </cell>
          <cell r="B1862" t="str">
            <v>AP50050600/</v>
          </cell>
          <cell r="C1862" t="str">
            <v xml:space="preserve">Prateleira em Marmore Branco Nacional, com 3cm de esoessura, 40cm de largura, com rasgo na parede.  Fornecimento e assentamento.</v>
          </cell>
          <cell r="D1862" t="str">
            <v>m</v>
          </cell>
          <cell r="E1862">
            <v>90.22</v>
          </cell>
        </row>
        <row r="1863">
          <cell r="A1863" t="str">
            <v>AP005474</v>
          </cell>
          <cell r="B1863" t="str">
            <v>AP50050650/</v>
          </cell>
          <cell r="C1863" t="str">
            <v xml:space="preserve">Tanque para lavagem em marmorite medindo (47x60)cm, de coralita.  Fornecimento.</v>
          </cell>
          <cell r="D1863" t="str">
            <v>un</v>
          </cell>
          <cell r="E1863">
            <v>48.21</v>
          </cell>
        </row>
        <row r="1864">
          <cell r="A1864" t="str">
            <v>AP001194</v>
          </cell>
          <cell r="B1864" t="str">
            <v>AP55050050/</v>
          </cell>
          <cell r="C1864" t="str">
            <v xml:space="preserve">Filtro industrial, com vazao de 1000l/h, Lider ou similar.  Fornecimento.</v>
          </cell>
          <cell r="D1864" t="str">
            <v>un</v>
          </cell>
          <cell r="E1864">
            <v>180</v>
          </cell>
        </row>
        <row r="1865">
          <cell r="A1865" t="str">
            <v>AP004673</v>
          </cell>
          <cell r="B1865" t="str">
            <v>AP55050100/</v>
          </cell>
          <cell r="C1865" t="str">
            <v xml:space="preserve">Filtro residencial, de 1 vela, esmaltado com registro.  Fornecimento.</v>
          </cell>
          <cell r="D1865" t="str">
            <v>un</v>
          </cell>
          <cell r="E1865">
            <v>26.06</v>
          </cell>
        </row>
        <row r="1866">
          <cell r="A1866" t="str">
            <v>AP006335</v>
          </cell>
          <cell r="B1866" t="str">
            <v>AP55050150/</v>
          </cell>
          <cell r="C1866" t="str">
            <v xml:space="preserve">Filtro termoplastico, com areia (100Kg), modelo 19 TP-2, Jacuzzi ou similar, para bomba com motor monofasico ou trifasico, com vazao de 4100l/h, exclusive esta.  Fornecimento.</v>
          </cell>
          <cell r="D1866" t="str">
            <v>un</v>
          </cell>
          <cell r="E1866">
            <v>873.7</v>
          </cell>
        </row>
        <row r="1867">
          <cell r="A1867" t="str">
            <v>AP005224</v>
          </cell>
          <cell r="B1867" t="str">
            <v>AP60050050/</v>
          </cell>
          <cell r="C1867" t="str">
            <v xml:space="preserve">Banco de madeira em Cedro ou similar, envernizado, boleado nas bordas, confeccionado com assento de 30x30cm, revestido com laminado melaminico, sendo a altura do banco de 52cm.</v>
          </cell>
          <cell r="D1867" t="str">
            <v>un</v>
          </cell>
          <cell r="E1867">
            <v>61.3</v>
          </cell>
        </row>
        <row r="1868">
          <cell r="A1868" t="str">
            <v>AP009670</v>
          </cell>
          <cell r="B1868" t="str">
            <v>AP65050050/</v>
          </cell>
          <cell r="C1868" t="str">
            <v xml:space="preserve">Persianas horizontais em aluminio, marca Luxaflex ou similar, laminas micro 25 (2,5cm), nas dimensoes de (1x1,85)m.  Fornecimento e colocacao.</v>
          </cell>
          <cell r="D1868" t="str">
            <v>un</v>
          </cell>
          <cell r="E1868">
            <v>137.6</v>
          </cell>
        </row>
        <row r="1869">
          <cell r="A1869" t="str">
            <v>AP009672</v>
          </cell>
          <cell r="B1869" t="str">
            <v>AP65050100/</v>
          </cell>
          <cell r="C1869" t="str">
            <v xml:space="preserve">Persianas horizontais em aluminio, marca Luxaflex ou similar, laminas micro 25 (2,5cm), nas dimensoes de (1,25x1,85)m.  Fornecimento e colocacao.</v>
          </cell>
          <cell r="D1869" t="str">
            <v>un</v>
          </cell>
          <cell r="E1869">
            <v>170.92</v>
          </cell>
        </row>
        <row r="1870">
          <cell r="A1870" t="str">
            <v>AP009669</v>
          </cell>
          <cell r="B1870" t="str">
            <v>AP65050150/</v>
          </cell>
          <cell r="C1870" t="str">
            <v xml:space="preserve">Persianas horizontais em aluminio, marca Luxaflex ou similar, laminas micro 25 (2,5cm), nas dimensoes de (1,45x1,85)m.  Fornecimento e colocacao.</v>
          </cell>
          <cell r="D1870" t="str">
            <v>un</v>
          </cell>
          <cell r="E1870">
            <v>197.23</v>
          </cell>
        </row>
        <row r="1871">
          <cell r="A1871" t="str">
            <v>AP009671</v>
          </cell>
          <cell r="B1871" t="str">
            <v>AP65050200/</v>
          </cell>
          <cell r="C1871" t="str">
            <v xml:space="preserve">Persianas horizontais em aluminio, marca Luxaflex ou similar, laminas micro 25 (2,5cm), nas dimensoes de (1,70x1,85)m.  Fornecimento e colocacao.</v>
          </cell>
          <cell r="D1871" t="str">
            <v>un</v>
          </cell>
          <cell r="E1871">
            <v>230.28</v>
          </cell>
        </row>
        <row r="1872">
          <cell r="A1872" t="str">
            <v>AP008810</v>
          </cell>
          <cell r="B1872" t="str">
            <v>AP65050250/</v>
          </cell>
          <cell r="C1872" t="str">
            <v xml:space="preserve">Persiana vertical em tecido, com trilhos e demais materiais necessarios para fixacao.  Fornecimento e colocacao.</v>
          </cell>
          <cell r="D1872" t="str">
            <v>m2</v>
          </cell>
          <cell r="E1872">
            <v>26.23</v>
          </cell>
        </row>
        <row r="1873">
          <cell r="A1873" t="str">
            <v>AP005512</v>
          </cell>
          <cell r="B1873" t="str">
            <v>AP99990050/</v>
          </cell>
          <cell r="C1873" t="str">
            <v xml:space="preserve">Bracadeira para dutos de ar condicionado em cantoneira de 3/4"x1/8".   Fornecimento e colocacao.</v>
          </cell>
          <cell r="D1873" t="str">
            <v>m</v>
          </cell>
          <cell r="E1873">
            <v>10.41</v>
          </cell>
        </row>
        <row r="1874">
          <cell r="A1874" t="str">
            <v>AP007453</v>
          </cell>
          <cell r="B1874" t="str">
            <v>AP99990100/</v>
          </cell>
          <cell r="C1874" t="str">
            <v xml:space="preserve">Lava olhos de emergencia com acionamento manual por alavanca, tubulacao e conexoes em ferro galvanizado, pia em AISI 304, conexoes de entrada e saida de 1" BSP, pintura anticorrosiva, na cor verde seguranca, pia com diametro de 300mm.  Fornecimento e colo</v>
          </cell>
          <cell r="D1874" t="str">
            <v>un</v>
          </cell>
          <cell r="E1874">
            <v>295</v>
          </cell>
        </row>
        <row r="1875">
          <cell r="A1875" t="str">
            <v>AP018061</v>
          </cell>
          <cell r="B1875" t="str">
            <v>AP99990112/</v>
          </cell>
          <cell r="C1875" t="str">
            <v xml:space="preserve">Moinho a vento com roda de diametro de 3,40mx18pas, confeccionado em chapas galvanizadas no 20 com dobras laterais e pintura automotiva, sistema de freio automatico, retorno automatico de destravamento, montado em torre de 9,00m de altura estruturada com </v>
          </cell>
          <cell r="D1875" t="str">
            <v>un</v>
          </cell>
          <cell r="E1875">
            <v>12082.9</v>
          </cell>
        </row>
        <row r="1876">
          <cell r="A1876" t="str">
            <v>AP018062</v>
          </cell>
          <cell r="B1876" t="str">
            <v>AP99990115/</v>
          </cell>
          <cell r="C1876" t="str">
            <v xml:space="preserve">Moinho a vento com roda de diametro de 3,40mx18pas, confeccionado em chapas galvanizadas no 20 com dobras laterais e pintura automotiva, sistema de freio automatico, retorno automatico de destravamento, montado em torre de 12,00m de altura estruturada com</v>
          </cell>
          <cell r="D1876" t="str">
            <v>un</v>
          </cell>
          <cell r="E1876">
            <v>13242.1</v>
          </cell>
        </row>
        <row r="1877">
          <cell r="A1877" t="str">
            <v>BP017051</v>
          </cell>
          <cell r="B1877" t="str">
            <v>BP05050050/</v>
          </cell>
          <cell r="C1877" t="str">
            <v xml:space="preserve">Base de brita corrida, inclusive fornecimento dos materiais, medida apos a compactacao.</v>
          </cell>
          <cell r="D1877" t="str">
            <v>m3</v>
          </cell>
          <cell r="E1877">
            <v>37.86</v>
          </cell>
        </row>
        <row r="1878">
          <cell r="A1878" t="str">
            <v>BP017052</v>
          </cell>
          <cell r="B1878" t="str">
            <v>BP05050053/</v>
          </cell>
          <cell r="C1878" t="str">
            <v xml:space="preserve">Base ou sub base estabilizada sem mistura de materiais, de acordo com as Instrucoes para Execucao do DER-RJ, exclusive escavacao e transporte dos materiais, mas incluindo o transporte da agua.</v>
          </cell>
          <cell r="D1878" t="str">
            <v>m3</v>
          </cell>
          <cell r="E1878">
            <v>3.28</v>
          </cell>
        </row>
        <row r="1879">
          <cell r="A1879" t="str">
            <v>BP017066</v>
          </cell>
          <cell r="B1879" t="str">
            <v>BP05050056/</v>
          </cell>
          <cell r="C1879" t="str">
            <v xml:space="preserve">Base ou sub base estabilizada granulometricamente, com mistura de 2 ou mais materiais, de acordo com as Instrucoes para Execucao do DER-RJ, exclusive escavacao e transporte dos materiais, mas incluindo o transporte de agua.</v>
          </cell>
          <cell r="D1879" t="str">
            <v>m3</v>
          </cell>
          <cell r="E1879">
            <v>3.82</v>
          </cell>
        </row>
        <row r="1880">
          <cell r="A1880" t="str">
            <v>BP017067</v>
          </cell>
          <cell r="B1880" t="str">
            <v>BP05050059/</v>
          </cell>
          <cell r="C1880" t="str">
            <v xml:space="preserve">Base de solo-cimento, executado "in loco", o custo indeniza as operacoes de execucao na pista, inclusive transporte da agua e se aplica ao volume de solo-cimento executado, medido apos a compactacao, exclusive a escavacao, cimento e transporte dos materia</v>
          </cell>
          <cell r="D1880" t="str">
            <v>m3</v>
          </cell>
          <cell r="E1880">
            <v>8.34</v>
          </cell>
        </row>
        <row r="1881">
          <cell r="A1881" t="str">
            <v>BP002450</v>
          </cell>
          <cell r="B1881" t="str">
            <v>BP05050100/</v>
          </cell>
          <cell r="C1881" t="str">
            <v xml:space="preserve">Camada de bloqueio (colchao) de areia, espalhado e comprimido mecanicamente, medido apos compressao.</v>
          </cell>
          <cell r="D1881" t="str">
            <v>m3</v>
          </cell>
          <cell r="E1881">
            <v>29.47</v>
          </cell>
        </row>
        <row r="1882">
          <cell r="A1882" t="str">
            <v>CE005829</v>
          </cell>
          <cell r="B1882" t="str">
            <v>CE05100254/</v>
          </cell>
          <cell r="C1882" t="str">
            <v xml:space="preserve">Topografo de servicos tecnicos especializados de consultoria de engenharia e arquitetura.</v>
          </cell>
          <cell r="D1882" t="str">
            <v>h</v>
          </cell>
          <cell r="E1882">
            <v>13.6</v>
          </cell>
        </row>
        <row r="1883">
          <cell r="A1883" t="str">
            <v>CI009002</v>
          </cell>
          <cell r="B1883" t="str">
            <v>CI05050050/</v>
          </cell>
          <cell r="C1883" t="str">
            <v xml:space="preserve">Colocacao de madeiramento de telhas francesas, incluindo pregos, excluindo fornecimento.</v>
          </cell>
          <cell r="D1883" t="str">
            <v>m2</v>
          </cell>
          <cell r="E1883">
            <v>14.02</v>
          </cell>
        </row>
        <row r="1884">
          <cell r="A1884" t="str">
            <v>CI001066</v>
          </cell>
          <cell r="B1884" t="str">
            <v>CI05050100/</v>
          </cell>
          <cell r="C1884" t="str">
            <v xml:space="preserve">Madeiramento para cobertura de telhas onduladas de cimento amianto ou Fiber-Glass ou similar, de 3"x3" e 3"x4 1/2" em Macaranduba ou similar, pregadas sem tesouras ou pontaletes, medido pela projecao.</v>
          </cell>
          <cell r="D1884" t="str">
            <v>m2</v>
          </cell>
          <cell r="E1884">
            <v>9.9600000000000009</v>
          </cell>
        </row>
        <row r="1885">
          <cell r="A1885" t="str">
            <v>CI001065</v>
          </cell>
          <cell r="B1885" t="str">
            <v>CI05050150/</v>
          </cell>
          <cell r="C1885" t="str">
            <v xml:space="preserve">Madeiramento para cobertura de telhas ceramicas, francesa ou colonial, constituido de cumeeira e tercas de 3"x4 1/2", caibros de 3"x1 1/2" e ripas de (1,5x4)cm, tudo em Macaranduba ou similar, pregados sem tesouras ou pontaletes, medido pela projecao.</v>
          </cell>
          <cell r="D1885" t="str">
            <v>m2</v>
          </cell>
          <cell r="E1885">
            <v>28.86</v>
          </cell>
        </row>
        <row r="1886">
          <cell r="A1886" t="str">
            <v>CI010099</v>
          </cell>
          <cell r="B1886" t="str">
            <v>CI05050200/</v>
          </cell>
          <cell r="C1886" t="str">
            <v xml:space="preserve">Peca em Macaranduba ou similar, de (7x20)cm, para cobertura de qualquer tipo.  Fornecimento e colocacao.</v>
          </cell>
          <cell r="D1886" t="str">
            <v>m</v>
          </cell>
          <cell r="E1886">
            <v>25.86</v>
          </cell>
        </row>
        <row r="1887">
          <cell r="A1887" t="str">
            <v>CI001070</v>
          </cell>
          <cell r="B1887" t="str">
            <v>CI05100050/</v>
          </cell>
          <cell r="C1887" t="str">
            <v xml:space="preserve">Terca em Macaranduba ou similar, constituida de pecas de 3"x3", para cobertura de qualquer tipo.  Fornecimento e colocacao.</v>
          </cell>
          <cell r="D1887" t="str">
            <v>m</v>
          </cell>
          <cell r="E1887">
            <v>7.92</v>
          </cell>
        </row>
        <row r="1888">
          <cell r="A1888" t="str">
            <v>CI001071</v>
          </cell>
          <cell r="B1888" t="str">
            <v>CI05100100/</v>
          </cell>
          <cell r="C1888" t="str">
            <v xml:space="preserve">Terca em Macaranduba ou similar, constituida de pecas de 3"x4 1/2", para cobertura de qualquer tipo.  Fornecimento e colocacao.</v>
          </cell>
          <cell r="D1888" t="str">
            <v>m</v>
          </cell>
          <cell r="E1888">
            <v>11.75</v>
          </cell>
        </row>
        <row r="1889">
          <cell r="A1889" t="str">
            <v>CI002468</v>
          </cell>
          <cell r="B1889" t="str">
            <v>CI05100150/</v>
          </cell>
          <cell r="C1889" t="str">
            <v xml:space="preserve">Terca em Macaranduba ou similar, constituida de pecas de 3"x6", para cobertura de qualquer tipo.  Fornecimento e colocacao.</v>
          </cell>
          <cell r="D1889" t="str">
            <v>m</v>
          </cell>
          <cell r="E1889">
            <v>14.52</v>
          </cell>
        </row>
        <row r="1890">
          <cell r="A1890" t="str">
            <v>CI002469</v>
          </cell>
          <cell r="B1890" t="str">
            <v>CI05100200/</v>
          </cell>
          <cell r="C1890" t="str">
            <v xml:space="preserve">Terca em Macaranduba ou similar, constituida de pecas de 3"x9", para cobertura de qualquer tipo.  Fornecimento e colocacao.</v>
          </cell>
          <cell r="D1890" t="str">
            <v>m</v>
          </cell>
          <cell r="E1890">
            <v>20.03</v>
          </cell>
        </row>
        <row r="1891">
          <cell r="A1891" t="str">
            <v>CI001072</v>
          </cell>
          <cell r="B1891" t="str">
            <v>CI05150050/</v>
          </cell>
          <cell r="C1891" t="str">
            <v xml:space="preserve">Caibro em Macaranduba ou similar, de 1 1/2"x3".  Fornecimento e colocacao.</v>
          </cell>
          <cell r="D1891" t="str">
            <v>m</v>
          </cell>
          <cell r="E1891">
            <v>4.92</v>
          </cell>
        </row>
        <row r="1892">
          <cell r="A1892" t="str">
            <v>CI001073</v>
          </cell>
          <cell r="B1892" t="str">
            <v>CI05150100/</v>
          </cell>
          <cell r="C1892" t="str">
            <v xml:space="preserve">Caibro em Macaranduba ou similar, de 2"x3".  Fornecimento e colocacao.</v>
          </cell>
          <cell r="D1892" t="str">
            <v>m</v>
          </cell>
          <cell r="E1892">
            <v>6.73</v>
          </cell>
        </row>
        <row r="1893">
          <cell r="A1893" t="str">
            <v>CI001067</v>
          </cell>
          <cell r="B1893" t="str">
            <v>CI05200050/</v>
          </cell>
          <cell r="C1893" t="str">
            <v xml:space="preserve">Tesoura completa em Macaranduba ou similar, para vaos de 4m.  Fornecimento e colocacao.</v>
          </cell>
          <cell r="D1893" t="str">
            <v>un</v>
          </cell>
          <cell r="E1893">
            <v>333.49</v>
          </cell>
        </row>
        <row r="1894">
          <cell r="A1894" t="str">
            <v>CI001068</v>
          </cell>
          <cell r="B1894" t="str">
            <v>CI05200100/</v>
          </cell>
          <cell r="C1894" t="str">
            <v xml:space="preserve">Tesoura completa em Macaranduba ou similar, para vaos de 5m.  Fornecimento e colocacao.</v>
          </cell>
          <cell r="D1894" t="str">
            <v>un</v>
          </cell>
          <cell r="E1894">
            <v>399.5</v>
          </cell>
        </row>
        <row r="1895">
          <cell r="A1895" t="str">
            <v>CI001069</v>
          </cell>
          <cell r="B1895" t="str">
            <v>CI05200150/</v>
          </cell>
          <cell r="C1895" t="str">
            <v xml:space="preserve">Tesoura completa em Macaranduba ou similar, para vaos de 6m.  Fornecimento e colocacao.</v>
          </cell>
          <cell r="D1895" t="str">
            <v>un</v>
          </cell>
          <cell r="E1895">
            <v>479.46</v>
          </cell>
        </row>
        <row r="1896">
          <cell r="A1896" t="str">
            <v>CI004630</v>
          </cell>
          <cell r="B1896" t="str">
            <v>CI05200200/</v>
          </cell>
          <cell r="C1896" t="str">
            <v xml:space="preserve">Tesoura completa em Macaranduba ou similar, para vaos de 7m.  Fornecimento e colocacao.</v>
          </cell>
          <cell r="D1896" t="str">
            <v>un</v>
          </cell>
          <cell r="E1896">
            <v>554.28</v>
          </cell>
        </row>
        <row r="1897">
          <cell r="A1897" t="str">
            <v>CI002463</v>
          </cell>
          <cell r="B1897" t="str">
            <v>CI05200250/</v>
          </cell>
          <cell r="C1897" t="str">
            <v xml:space="preserve">Tesoura completa em Macaranduba ou similar, para vaos de 8m.  Fornecimento e colocacao.</v>
          </cell>
          <cell r="D1897" t="str">
            <v>un</v>
          </cell>
          <cell r="E1897">
            <v>718.28</v>
          </cell>
        </row>
        <row r="1898">
          <cell r="A1898" t="str">
            <v>CI004631</v>
          </cell>
          <cell r="B1898" t="str">
            <v>CI05200300/</v>
          </cell>
          <cell r="C1898" t="str">
            <v xml:space="preserve">Tesoura completa em Macaranduba ou similar, para vaos de 9m.  Fornecimento e colocacao.</v>
          </cell>
          <cell r="D1898" t="str">
            <v>un</v>
          </cell>
          <cell r="E1898">
            <v>806.04</v>
          </cell>
        </row>
        <row r="1899">
          <cell r="A1899" t="str">
            <v>CI002464</v>
          </cell>
          <cell r="B1899" t="str">
            <v>CI05200350/</v>
          </cell>
          <cell r="C1899" t="str">
            <v xml:space="preserve">Tesoura completa em Macaranduba ou similar, para vaos de 10m.  Fornecimento e colocacao.</v>
          </cell>
          <cell r="D1899" t="str">
            <v>un</v>
          </cell>
          <cell r="E1899">
            <v>890.15</v>
          </cell>
        </row>
        <row r="1900">
          <cell r="A1900" t="str">
            <v>CI002465</v>
          </cell>
          <cell r="B1900" t="str">
            <v>CI05200400/</v>
          </cell>
          <cell r="C1900" t="str">
            <v xml:space="preserve">Tesoura completa em Macaranduba ou similar, para vaos de 12m.  Fornecimento e colocacao.</v>
          </cell>
          <cell r="D1900" t="str">
            <v>un</v>
          </cell>
          <cell r="E1900">
            <v>1142.6099999999999</v>
          </cell>
        </row>
        <row r="1901">
          <cell r="A1901" t="str">
            <v>CI002466</v>
          </cell>
          <cell r="B1901" t="str">
            <v>CI05250050/</v>
          </cell>
          <cell r="C1901" t="str">
            <v xml:space="preserve">Pontalete em Macaranduba ou similar, em pecas de 3"x3", verticais e horizontais para cobertura de telhas ceramicas, medindo pela projecao horizontal do telhado.</v>
          </cell>
          <cell r="D1901" t="str">
            <v>m2</v>
          </cell>
          <cell r="E1901">
            <v>12.89</v>
          </cell>
        </row>
        <row r="1902">
          <cell r="A1902" t="str">
            <v>CI002467</v>
          </cell>
          <cell r="B1902" t="str">
            <v>CI05250100/</v>
          </cell>
          <cell r="C1902" t="str">
            <v xml:space="preserve">Pontalete em Macaranduba ou similar, em pecas de 3"x3", verticais e horizontais para cobertura de telhas de cimento amianto ou Fiber-Glass ou similar.</v>
          </cell>
          <cell r="D1902" t="str">
            <v>m2</v>
          </cell>
          <cell r="E1902">
            <v>10.92</v>
          </cell>
        </row>
        <row r="1903">
          <cell r="A1903" t="str">
            <v>CI001075</v>
          </cell>
          <cell r="B1903" t="str">
            <v>CI05300050/</v>
          </cell>
          <cell r="C1903" t="str">
            <v xml:space="preserve">Cobertura em telhas coloniais; exclusive cumeeira e madeiramento.  Fornecimento e colocacao.</v>
          </cell>
          <cell r="D1903" t="str">
            <v>m2</v>
          </cell>
          <cell r="E1903">
            <v>41.74</v>
          </cell>
        </row>
        <row r="1904">
          <cell r="A1904" t="str">
            <v>CI001074</v>
          </cell>
          <cell r="B1904" t="str">
            <v>CI05300053/</v>
          </cell>
          <cell r="C1904" t="str">
            <v xml:space="preserve">Cobertura em telhas francesas; exclusive cumeeira e madeiramento.  Fornecimento e colocacao.</v>
          </cell>
          <cell r="D1904" t="str">
            <v>m2</v>
          </cell>
          <cell r="E1904">
            <v>22.12</v>
          </cell>
        </row>
        <row r="1905">
          <cell r="A1905" t="str">
            <v>CI005689</v>
          </cell>
          <cell r="B1905" t="str">
            <v>CI05300056/</v>
          </cell>
          <cell r="C1905" t="str">
            <v xml:space="preserve">Cobertura em telha portuguesa, exclusive cumeeira e madeiramento.  Fornecimento e colocacao.</v>
          </cell>
          <cell r="D1905" t="str">
            <v>m2</v>
          </cell>
          <cell r="E1905">
            <v>20.84</v>
          </cell>
        </row>
        <row r="1906">
          <cell r="A1906" t="str">
            <v>CI009214</v>
          </cell>
          <cell r="B1906" t="str">
            <v>CI05300100/</v>
          </cell>
          <cell r="C1906" t="str">
            <v xml:space="preserve">Colocacao de telhas francesas, exclusive fornecimento.</v>
          </cell>
          <cell r="D1906" t="str">
            <v>m2</v>
          </cell>
          <cell r="E1906">
            <v>20.8</v>
          </cell>
        </row>
        <row r="1907">
          <cell r="A1907" t="str">
            <v>CI016672</v>
          </cell>
          <cell r="B1907" t="str">
            <v>CI05300150/</v>
          </cell>
          <cell r="C1907" t="str">
            <v xml:space="preserve">Cobertura em telhas de concreto, exclusive cumeeira e madeiramento.  Fornecimento e colocacao.</v>
          </cell>
          <cell r="D1907" t="str">
            <v>m2</v>
          </cell>
          <cell r="E1907">
            <v>20.78</v>
          </cell>
        </row>
        <row r="1908">
          <cell r="A1908" t="str">
            <v>CI002470</v>
          </cell>
          <cell r="B1908" t="str">
            <v>CI05300250/</v>
          </cell>
          <cell r="C1908" t="str">
            <v xml:space="preserve">Cordao para arremate de telhado, executado com argamassa de cimento, areia e saibro no traco 1:2:2.</v>
          </cell>
          <cell r="D1908" t="str">
            <v>m</v>
          </cell>
          <cell r="E1908">
            <v>13.87</v>
          </cell>
        </row>
        <row r="1909">
          <cell r="A1909" t="str">
            <v>CI001076</v>
          </cell>
          <cell r="B1909" t="str">
            <v>CI05300300/</v>
          </cell>
          <cell r="C1909" t="str">
            <v xml:space="preserve">Cumeeira para cobertura em telhas francesas ou coloniais.  Fornecimento e colocacao.</v>
          </cell>
          <cell r="D1909" t="str">
            <v>m</v>
          </cell>
          <cell r="E1909">
            <v>9.1999999999999993</v>
          </cell>
        </row>
        <row r="1910">
          <cell r="A1910" t="str">
            <v>CI016673</v>
          </cell>
          <cell r="B1910" t="str">
            <v>CI05300303/</v>
          </cell>
          <cell r="C1910" t="str">
            <v xml:space="preserve">Cumeeira para cobertura em telhas de concreto.  Fornecimento e colocacao.</v>
          </cell>
          <cell r="D1910" t="str">
            <v>m</v>
          </cell>
          <cell r="E1910">
            <v>16.399999999999999</v>
          </cell>
        </row>
        <row r="1911">
          <cell r="A1911" t="str">
            <v>CI009000</v>
          </cell>
          <cell r="B1911" t="str">
            <v>CI05300350/</v>
          </cell>
          <cell r="C1911" t="str">
            <v xml:space="preserve">Telhas francesas.  Fornecimento.</v>
          </cell>
          <cell r="D1911" t="str">
            <v>m2</v>
          </cell>
          <cell r="E1911">
            <v>9.44</v>
          </cell>
        </row>
        <row r="1912">
          <cell r="A1912" t="str">
            <v>CI017176</v>
          </cell>
          <cell r="B1912" t="str">
            <v>CI05350050/</v>
          </cell>
          <cell r="C1912" t="str">
            <v xml:space="preserve">Cobertura com chapa de aco galvanizado, pintada com tinta a po a base de poliester nas duas faces nas cores preto, branco, amarelo, cinza ou ceramica, perfil trapezoidal, espessura 0,65mm, altura de 40mm e largura util de 970mm, da Intertelhas ou similar,</v>
          </cell>
          <cell r="D1912" t="str">
            <v>m2</v>
          </cell>
          <cell r="E1912">
            <v>47.25</v>
          </cell>
        </row>
        <row r="1913">
          <cell r="A1913" t="str">
            <v>CI005473</v>
          </cell>
          <cell r="B1913" t="str">
            <v>CI05350100/</v>
          </cell>
          <cell r="C1913" t="str">
            <v xml:space="preserve">Cobertura dupla de 30mm, com telha termica em aco zincado, trapezoidal, sem pintura, de (1020x0,50)mm, Eucatex ou similar.  Fornecimento e colocacao.</v>
          </cell>
          <cell r="D1913" t="str">
            <v>m2</v>
          </cell>
          <cell r="E1913" t="e">
            <v>#N/A</v>
          </cell>
        </row>
        <row r="1914">
          <cell r="A1914" t="str">
            <v>CI008254</v>
          </cell>
          <cell r="B1914" t="str">
            <v>CI05350150/</v>
          </cell>
          <cell r="C1914" t="str">
            <v xml:space="preserve">Cobertura dupla de 30mm, com telha termica, trapezoidal, inclusive todos os acessorios necessarios a sua execucao, Bernini ou similar.  Fornecimento e colocacao, exclusive transporte.</v>
          </cell>
          <cell r="D1914" t="str">
            <v>m2</v>
          </cell>
          <cell r="E1914" t="e">
            <v>#N/A</v>
          </cell>
        </row>
        <row r="1915">
          <cell r="A1915" t="str">
            <v>CI008812</v>
          </cell>
          <cell r="B1915" t="str">
            <v>CI05350200/</v>
          </cell>
          <cell r="C1915" t="str">
            <v xml:space="preserve">Telha metalica CE-100, 0,50mm, perfil trapezoidal, fabricado em aco galvanizado com 270g/m2 de zinco, com largura total de 808mm, largura util de 750mm e comprimento de 6600mm, pintado por processo eletrostatico polimerizada em estufa.  Fornecimento.</v>
          </cell>
          <cell r="D1915" t="str">
            <v>m2</v>
          </cell>
          <cell r="E1915">
            <v>45.37</v>
          </cell>
        </row>
        <row r="1916">
          <cell r="A1916" t="str">
            <v>CI005320</v>
          </cell>
          <cell r="B1916" t="str">
            <v>CI05400050/</v>
          </cell>
          <cell r="C1916" t="str">
            <v xml:space="preserve">Calha de beiral, em chapa galvanizada no 26, com 25cm de desenvolvimento.  Fornecimento e colocacao.</v>
          </cell>
          <cell r="D1916" t="str">
            <v>m</v>
          </cell>
          <cell r="E1916" t="e">
            <v>#N/A</v>
          </cell>
        </row>
        <row r="1917">
          <cell r="A1917" t="str">
            <v>CI005319</v>
          </cell>
          <cell r="B1917" t="str">
            <v>CI05400053/</v>
          </cell>
          <cell r="C1917" t="str">
            <v xml:space="preserve">Calha de platibanda ou de rincao, em chapa galvanizada no 26, com 25cm de desenvolvimento.  Fornecimento e colocacao.</v>
          </cell>
          <cell r="D1917" t="str">
            <v>m</v>
          </cell>
          <cell r="E1917" t="e">
            <v>#N/A</v>
          </cell>
        </row>
        <row r="1918">
          <cell r="A1918" t="str">
            <v>CI001085</v>
          </cell>
          <cell r="B1918" t="str">
            <v>CI05400100/</v>
          </cell>
          <cell r="C1918" t="str">
            <v xml:space="preserve">Cobertura em chapas de aluminio de 0,5mm de espessura, com sobreposicao lateral de 1 onda e longitudinal de 14cm, sendo as chapas fixadas com ganchos de aluminio com rosca de 6mm de diametro; exclusive madeiramento e cumeeira.</v>
          </cell>
          <cell r="D1918" t="str">
            <v>m2</v>
          </cell>
          <cell r="E1918">
            <v>32.229999999999997</v>
          </cell>
        </row>
        <row r="1919">
          <cell r="A1919" t="str">
            <v>CI004757</v>
          </cell>
          <cell r="B1919" t="str">
            <v>CI05400150/</v>
          </cell>
          <cell r="C1919" t="str">
            <v xml:space="preserve">Colocacao de rufo, cumeeira ou contra-rufo de aluminio com 0,8mmx1056mm.</v>
          </cell>
          <cell r="D1919" t="str">
            <v>m2</v>
          </cell>
          <cell r="E1919">
            <v>29.26</v>
          </cell>
        </row>
        <row r="1920">
          <cell r="A1920" t="str">
            <v>CI010062</v>
          </cell>
          <cell r="B1920" t="str">
            <v>CI05400200/</v>
          </cell>
          <cell r="C1920" t="str">
            <v xml:space="preserve">Contra rufo em aluminio, com acabamento em verniz em 1 face e pintada na outra, trapezoidal ou ondulada, medindo (1500x562x0,8)mm, Alcoa ou similar.  Fornecimento e colocacao.</v>
          </cell>
          <cell r="D1920" t="str">
            <v>m</v>
          </cell>
          <cell r="E1920">
            <v>29.43</v>
          </cell>
        </row>
        <row r="1921">
          <cell r="A1921" t="str">
            <v>CI010063</v>
          </cell>
          <cell r="B1921" t="str">
            <v>CI05400203/</v>
          </cell>
          <cell r="C1921" t="str">
            <v xml:space="preserve">Contra rufo em aluminio, com acabamento em verniz nas 2 faces, trapezoidal ou ondulada, medindo (1500x562x0,8)mm, Alcoa ou similar.  Fornecimento e colocacao.</v>
          </cell>
          <cell r="D1921" t="str">
            <v>m</v>
          </cell>
          <cell r="E1921">
            <v>27.19</v>
          </cell>
        </row>
        <row r="1922">
          <cell r="A1922" t="str">
            <v>CI010058</v>
          </cell>
          <cell r="B1922" t="str">
            <v>CI05400250/</v>
          </cell>
          <cell r="C1922" t="str">
            <v xml:space="preserve">Cumeeira em aluminio com acabamento em verniz em 1 face e pintada em outra, trapezoidal ou ondulada, medindo (1265x600x0,8)mm, Alcoa ou similar.  Fornecimento e colocacao.</v>
          </cell>
          <cell r="D1922" t="str">
            <v>m</v>
          </cell>
          <cell r="E1922">
            <v>28.1</v>
          </cell>
        </row>
        <row r="1923">
          <cell r="A1923" t="str">
            <v>CI010059</v>
          </cell>
          <cell r="B1923" t="str">
            <v>CI05400253/</v>
          </cell>
          <cell r="C1923" t="str">
            <v xml:space="preserve">Cumeeira em aluminio com acabamento em verniz nas 2 faces, trapezoidal ou ondulada, medindo (1265x600x0,8)mm, Alcoa ou similar.  Fornecimento e colocacao.</v>
          </cell>
          <cell r="D1923" t="str">
            <v>m</v>
          </cell>
          <cell r="E1923">
            <v>32.58</v>
          </cell>
        </row>
        <row r="1924">
          <cell r="A1924" t="str">
            <v>CI009460</v>
          </cell>
          <cell r="B1924" t="str">
            <v>CI05400300/</v>
          </cell>
          <cell r="C1924" t="str">
            <v xml:space="preserve">Estrutura metalica para cobertura em telhas metalicas.  Fornecimento e colocacao.</v>
          </cell>
          <cell r="D1924" t="str">
            <v>m2</v>
          </cell>
          <cell r="E1924" t="e">
            <v>#N/A</v>
          </cell>
        </row>
        <row r="1925">
          <cell r="A1925" t="str">
            <v>CI010065</v>
          </cell>
          <cell r="B1925" t="str">
            <v>CI05400350/</v>
          </cell>
          <cell r="C1925" t="str">
            <v xml:space="preserve">Rufo em aluminio, com acabamento em verniz em 1 face e pintada na outra, trapezoidal, medindo (1265x600x0,8)mm, Alcoa ou similar.  Fornecimento e colocacao.</v>
          </cell>
          <cell r="D1925" t="str">
            <v>m</v>
          </cell>
          <cell r="E1925">
            <v>32.53</v>
          </cell>
        </row>
        <row r="1926">
          <cell r="A1926" t="str">
            <v>CI010064</v>
          </cell>
          <cell r="B1926" t="str">
            <v>CI05400353/</v>
          </cell>
          <cell r="C1926" t="str">
            <v xml:space="preserve">Rufo em aluminio, com acabamento em verniz nas 2 faces, trapezoidal ou ondulada, medindo (1265x600x0,8)mm, Alcoa ou similar.  Fornecimento e colocacao.</v>
          </cell>
          <cell r="D1926" t="str">
            <v>m</v>
          </cell>
          <cell r="E1926">
            <v>29.87</v>
          </cell>
        </row>
        <row r="1927">
          <cell r="A1927" t="str">
            <v>CI010060</v>
          </cell>
          <cell r="B1927" t="str">
            <v>CI05400400/</v>
          </cell>
          <cell r="C1927" t="str">
            <v xml:space="preserve">Telha de aluminio Alcoflon ou similar, com acabamento em verniz nas 2 faces (interna e externa), no modelo trapezoidal ou ondulada, na espessura de 0,5mm.  Fornecimento e colocacao.</v>
          </cell>
          <cell r="D1927" t="str">
            <v>m2</v>
          </cell>
          <cell r="E1927">
            <v>32.75</v>
          </cell>
        </row>
        <row r="1928">
          <cell r="A1928" t="str">
            <v>CI010061</v>
          </cell>
          <cell r="B1928" t="str">
            <v>CI05400403/</v>
          </cell>
          <cell r="C1928" t="str">
            <v xml:space="preserve">Telha de aluminio Alcoflon ou similar, com acabamento em verniz em 1 face e pintado na outra, no modelo trapezoidal ou ondulada, na espessura de 0,5mm.  Fornecimento e colocacao.</v>
          </cell>
          <cell r="D1928" t="str">
            <v>m2</v>
          </cell>
          <cell r="E1928">
            <v>35.76</v>
          </cell>
        </row>
        <row r="1929">
          <cell r="A1929" t="str">
            <v>CI005318</v>
          </cell>
          <cell r="B1929" t="str">
            <v>CI05450050/</v>
          </cell>
          <cell r="C1929" t="str">
            <v xml:space="preserve">Cobertura em telhas de fibro-cimento, tipo Vogatex ou similar, com espessura de 4mm, para aplicar em meia-agua (sem quaisquer rufos ou cumeeira); exclusive madeiramento, com fornecimento do material e colocacao.</v>
          </cell>
          <cell r="D1929" t="str">
            <v>m2</v>
          </cell>
          <cell r="E1929">
            <v>9.8699999999999992</v>
          </cell>
        </row>
        <row r="1930">
          <cell r="A1930" t="str">
            <v>CI001077</v>
          </cell>
          <cell r="B1930" t="str">
            <v>CI05450100/</v>
          </cell>
          <cell r="C1930" t="str">
            <v xml:space="preserve">Cobertura em telhas onduladas de cimento amianto de 6mm de espessura, presas por parafusos; exclusive madeiramento. Fornecimento e colocacao.</v>
          </cell>
          <cell r="D1930" t="str">
            <v>m2</v>
          </cell>
          <cell r="E1930">
            <v>15.8</v>
          </cell>
        </row>
        <row r="1931">
          <cell r="A1931" t="str">
            <v>CI001082</v>
          </cell>
          <cell r="B1931" t="str">
            <v>CI05450106/</v>
          </cell>
          <cell r="C1931" t="str">
            <v xml:space="preserve">Cobertura em telhas de fibro-cimento, Maxiplac ou similar de 6mm; inclusive parafusos e arruelas.</v>
          </cell>
          <cell r="D1931" t="str">
            <v>m2</v>
          </cell>
          <cell r="E1931">
            <v>21.5</v>
          </cell>
        </row>
        <row r="1932">
          <cell r="A1932" t="str">
            <v>CI001078</v>
          </cell>
          <cell r="B1932" t="str">
            <v>CI05450150/</v>
          </cell>
          <cell r="C1932" t="str">
            <v xml:space="preserve">Cobertura em telhas onduladas de cimento amianto de 8mm de espessura, presas por parafusos; exclusive madeiramento.  Fornecimento e colocacao.</v>
          </cell>
          <cell r="D1932" t="str">
            <v>m2</v>
          </cell>
          <cell r="E1932">
            <v>17.190000000000001</v>
          </cell>
        </row>
        <row r="1933">
          <cell r="A1933" t="str">
            <v>CI008245</v>
          </cell>
          <cell r="B1933" t="str">
            <v>CI05450156A</v>
          </cell>
          <cell r="C1933" t="str">
            <v xml:space="preserve">Cobertura em telhas de fibro-cimento, codigo 015102, Eternit ou similar, com espessura de 8mm, largura util de 500mm, comprimento de 2,30m, presas por parafusos, exclusive madeiramento.  Fornecimento e colocacao.</v>
          </cell>
          <cell r="D1933" t="str">
            <v>m2</v>
          </cell>
          <cell r="E1933">
            <v>43.97</v>
          </cell>
        </row>
        <row r="1934">
          <cell r="A1934" t="str">
            <v>CI010091</v>
          </cell>
          <cell r="B1934" t="str">
            <v>CI05450200/</v>
          </cell>
          <cell r="C1934" t="str">
            <v xml:space="preserve">Cobertura horizontal em telhas de cimento amianto, tipo Canaleta 90; exclusive pecas complementares, medida pela area coberta; incluindo fornecimento do material e colocacao; exclusive cumeeira e madeiramento.</v>
          </cell>
          <cell r="D1934" t="str">
            <v>m2</v>
          </cell>
          <cell r="E1934">
            <v>60.41</v>
          </cell>
        </row>
        <row r="1935">
          <cell r="A1935" t="str">
            <v>CI001081</v>
          </cell>
          <cell r="B1935" t="str">
            <v>CI05450250/</v>
          </cell>
          <cell r="C1935" t="str">
            <v xml:space="preserve">Cumeeira normal, para telhas onduladas de 6mm a 8mm, de cimento amianto; inclusive parafusos de fixacao.  Fornecimento e colocacao.</v>
          </cell>
          <cell r="D1935" t="str">
            <v>m</v>
          </cell>
          <cell r="E1935">
            <v>39.24</v>
          </cell>
        </row>
        <row r="1936">
          <cell r="A1936" t="str">
            <v>CI002475</v>
          </cell>
          <cell r="B1936" t="str">
            <v>CI05450253/</v>
          </cell>
          <cell r="C1936" t="str">
            <v xml:space="preserve">Cumeeira de fibro-cimento Maxiplac ou similar, inclusive parafusos.</v>
          </cell>
          <cell r="D1936" t="str">
            <v>m</v>
          </cell>
          <cell r="E1936">
            <v>27.17</v>
          </cell>
        </row>
        <row r="1937">
          <cell r="A1937" t="str">
            <v>CI002474</v>
          </cell>
          <cell r="B1937" t="str">
            <v>CI05450256/</v>
          </cell>
          <cell r="C1937" t="str">
            <v xml:space="preserve">Cumeeira normal de cimento amianto para canalete 90 ou similar, inclusive parafusos e arruelas.  Fornecimento e colocacao.</v>
          </cell>
          <cell r="D1937" t="str">
            <v>m</v>
          </cell>
          <cell r="E1937">
            <v>54.21</v>
          </cell>
        </row>
        <row r="1938">
          <cell r="A1938" t="str">
            <v>CI002473</v>
          </cell>
          <cell r="B1938" t="str">
            <v>CI05450259/</v>
          </cell>
          <cell r="C1938" t="str">
            <v xml:space="preserve">Cumeeira normal e normal de extremidade de cimento amianto para canalete 43 ou 49 ou similar, inclusive parafusos e arruelas.  Fornecimento e colocacao.</v>
          </cell>
          <cell r="D1938" t="str">
            <v>m</v>
          </cell>
          <cell r="E1938">
            <v>33.79</v>
          </cell>
        </row>
        <row r="1939">
          <cell r="A1939" t="str">
            <v>CI006021</v>
          </cell>
          <cell r="B1939" t="str">
            <v>CI05450262/</v>
          </cell>
          <cell r="C1939" t="str">
            <v xml:space="preserve">Cumeeira para cobertura tipo Shed e Shed terminal de cimento amianto, inclusive parafusos de fixacao.  Fornecimento e colocacao.</v>
          </cell>
          <cell r="D1939" t="str">
            <v>m</v>
          </cell>
          <cell r="E1939">
            <v>13.32</v>
          </cell>
        </row>
        <row r="1940">
          <cell r="A1940" t="str">
            <v>CI002471</v>
          </cell>
          <cell r="B1940" t="str">
            <v>CI05450300/</v>
          </cell>
          <cell r="C1940" t="str">
            <v xml:space="preserve">Espigao de cimento amianto, inclusive acessorios.  Fornecimento e colocacao.</v>
          </cell>
          <cell r="D1940" t="str">
            <v>m</v>
          </cell>
          <cell r="E1940">
            <v>17.64</v>
          </cell>
        </row>
        <row r="1941">
          <cell r="A1941" t="str">
            <v>CI002472</v>
          </cell>
          <cell r="B1941" t="str">
            <v>CI05450350/</v>
          </cell>
          <cell r="C1941" t="str">
            <v xml:space="preserve">Rufo de cimento amianto, inclusive acessorios.  Fornecimento e colocacao.</v>
          </cell>
          <cell r="D1941" t="str">
            <v>m</v>
          </cell>
          <cell r="E1941">
            <v>28.27</v>
          </cell>
        </row>
        <row r="1942">
          <cell r="A1942" t="str">
            <v>CI009226</v>
          </cell>
          <cell r="B1942" t="str">
            <v>CI05500050/</v>
          </cell>
          <cell r="C1942" t="str">
            <v xml:space="preserve">Cobertura em telhas onduladas fabricadas com fibras vegetais e minerais, Onduline ou similar, com espessura de 3mm, presas por pregos galvanizados, exclusive madeiramento.  Fornecimento e colocacao.</v>
          </cell>
          <cell r="D1942" t="str">
            <v>m2</v>
          </cell>
          <cell r="E1942">
            <v>18.760000000000002</v>
          </cell>
        </row>
        <row r="1943">
          <cell r="A1943" t="str">
            <v>DR010324</v>
          </cell>
          <cell r="B1943" t="str">
            <v>DR05400250/</v>
          </cell>
          <cell r="C1943" t="str">
            <v xml:space="preserve">Tubo de PVC rigido (NBR-7362), Vinilfort, para coletor de esgoto sanitario, com diametro nominal de 300mm, compreendendo carga e descarga, colocacao na vala, montagem e reaterro ate a geratriz superior do tubo, inclusive anel de borracha.  Fornecimento e </v>
          </cell>
          <cell r="D1943" t="str">
            <v>m</v>
          </cell>
          <cell r="E1943">
            <v>89.9</v>
          </cell>
        </row>
        <row r="1944">
          <cell r="A1944" t="str">
            <v>DR009809</v>
          </cell>
          <cell r="B1944" t="str">
            <v>DR05450050A</v>
          </cell>
          <cell r="C1944" t="str">
            <v xml:space="preserve">Tubo de PVC rigido - PBA, classe 12, para aducao e distibuicao de aguas, com diametro nominal de 50mm, compreendendo carga e descarga, colocacao na vala, montagem e reaterro ate a geratriz superior do tubo, inclusive anel de borracha.  Fornecimento e asse</v>
          </cell>
          <cell r="D1944" t="str">
            <v>m</v>
          </cell>
          <cell r="E1944">
            <v>6.62</v>
          </cell>
        </row>
        <row r="1945">
          <cell r="A1945" t="str">
            <v>DR017756</v>
          </cell>
          <cell r="B1945" t="str">
            <v>DR05450053A</v>
          </cell>
          <cell r="C1945" t="str">
            <v xml:space="preserve">Tubo de PVC rigido - PBA, classe 12, para aducao e distribuicao de aguas, com diametro nominal de 75mm, compreendendo carga e descarga, colocacao na vala, montagem e reaterro ate a geratriz superior do tubo, inclusive anel de borracha.  Fornecimento e ass</v>
          </cell>
          <cell r="D1945" t="str">
            <v>m</v>
          </cell>
          <cell r="E1945">
            <v>11.44</v>
          </cell>
        </row>
        <row r="1946">
          <cell r="A1946" t="str">
            <v>DR009811</v>
          </cell>
          <cell r="B1946" t="str">
            <v>DR05450056A</v>
          </cell>
          <cell r="C1946" t="str">
            <v xml:space="preserve">Tubo de PVC rigido - PBA, classe 12, para aducao e distibuicao de aguas, com diametro nominal de 100mm, compreendendo carga e descarga, colocacao na vala, montagem e reaterro ate a geratriz superior do tubo, inclusive anel de borracha.  Fornecimento e ass</v>
          </cell>
          <cell r="D1946" t="str">
            <v>m</v>
          </cell>
          <cell r="E1946">
            <v>16.72</v>
          </cell>
        </row>
        <row r="1947">
          <cell r="A1947" t="str">
            <v>DR017754</v>
          </cell>
          <cell r="B1947" t="str">
            <v>DR05450100/</v>
          </cell>
          <cell r="C1947" t="str">
            <v xml:space="preserve">Tubo de PVC rigido - PBA, classe 15 (EB-183), para aducao e distribuicao de aguas, com diametro nominal de 50mm, compreendendo carga e descarga, colocacao na vala, montagem e reaterro ate a geratriz superior do tubo, inclusive anel de borracha.  Fornecime</v>
          </cell>
          <cell r="D1947" t="str">
            <v>m</v>
          </cell>
          <cell r="E1947">
            <v>8.35</v>
          </cell>
        </row>
        <row r="1948">
          <cell r="A1948" t="str">
            <v>DR017755</v>
          </cell>
          <cell r="B1948" t="str">
            <v>DR05450103/</v>
          </cell>
          <cell r="C1948" t="str">
            <v xml:space="preserve">Tubo de PVC rigido - PBA, classe 15 (EB-183), para aducao e distribuicao de aguas, com diametro nominal de 75mm, compreendendo carga e descarga, colocacao na vala, montagem e reaterro ate a geratriz superior do tubo, inclusive anel de borracha.  Fornecime</v>
          </cell>
          <cell r="D1948" t="str">
            <v>m</v>
          </cell>
          <cell r="E1948">
            <v>14.6</v>
          </cell>
        </row>
        <row r="1949">
          <cell r="A1949" t="str">
            <v>DR005019</v>
          </cell>
          <cell r="B1949" t="str">
            <v>DR05450106/</v>
          </cell>
          <cell r="C1949" t="str">
            <v xml:space="preserve">Tubo de PVC rigido - PBA, classe 15, (EB-183), para aducao e distribuicao de aguas, com diametro nominal de 100mm, compreendendo carga e descarga, colocacao na vala, montagem e reaterro ate a geratriz superior do tubo, inclusive anel de borracha.  Forneci</v>
          </cell>
          <cell r="D1949" t="str">
            <v>m</v>
          </cell>
          <cell r="E1949">
            <v>24.03</v>
          </cell>
        </row>
        <row r="1950">
          <cell r="A1950" t="str">
            <v>DR013177</v>
          </cell>
          <cell r="B1950" t="str">
            <v>DR05450109A</v>
          </cell>
          <cell r="C1950" t="str">
            <v xml:space="preserve">Tubo de PVC rigido - PBA, classe 15, NBR 5647, (EB-183/ABNT), para aducao e distribuicao de aguas, com diametro nominal de 160mm, compreendendo carga e descarga, colocacao na vala, montagem e reaterro ate a geratriz superior do tubo, inclusive anel de bor</v>
          </cell>
          <cell r="D1950" t="str">
            <v>m</v>
          </cell>
          <cell r="E1950">
            <v>49.29</v>
          </cell>
        </row>
        <row r="1951">
          <cell r="A1951" t="str">
            <v>DR013178</v>
          </cell>
          <cell r="B1951" t="str">
            <v>DR05450112A</v>
          </cell>
          <cell r="C1951" t="str">
            <v xml:space="preserve">Tubo de PVC rigido - PBA, classe 15, NBR 5647, (EB-183/ABNT), para aducao e distribuicao de aguas, com diametro nominal de 200mm, compreendendo carga e descarga, colocacao na vala, montagem e reaterro ate a geratriz superior do tubo, inclusive anel de bor</v>
          </cell>
          <cell r="D1951" t="str">
            <v>m</v>
          </cell>
          <cell r="E1951">
            <v>75.209999999999994</v>
          </cell>
        </row>
        <row r="1952">
          <cell r="A1952" t="str">
            <v>DR009812</v>
          </cell>
          <cell r="B1952" t="str">
            <v>DR05450150A</v>
          </cell>
          <cell r="C1952" t="str">
            <v xml:space="preserve">Tubo de PVC rigido - PBA, classe 20, para aducao e distibuicao de aguas, com diametro nominal de 50mm, compreendendo carga e descarga, colocacao na vala, montagem e reaterro ate a geratriz superior do tubo, inclusive anel de borracha.  Fornecimento e asse</v>
          </cell>
          <cell r="D1952" t="str">
            <v>m</v>
          </cell>
          <cell r="E1952">
            <v>10</v>
          </cell>
        </row>
        <row r="1953">
          <cell r="A1953" t="str">
            <v>DR009813</v>
          </cell>
          <cell r="B1953" t="str">
            <v>DR05450153/</v>
          </cell>
          <cell r="C1953" t="str">
            <v xml:space="preserve">Tubo de PVC rigido - PBA, classe 20, para aducao e distibuicao de aguas, com diametro nominal de 75mm, compreendendo carga e descarga, colocacao na vala, montagem e reaterro ate a geratriz superior do tubo, inclusive anel de borracha.  Fornecimento e asse</v>
          </cell>
          <cell r="D1953" t="str">
            <v>m</v>
          </cell>
          <cell r="E1953">
            <v>14.2</v>
          </cell>
        </row>
        <row r="1954">
          <cell r="A1954" t="str">
            <v>DR009814</v>
          </cell>
          <cell r="B1954" t="str">
            <v>DR05450156/</v>
          </cell>
          <cell r="C1954" t="str">
            <v xml:space="preserve">Tubo de PVC rigido - PBA, classe 20, para aducao e distibuicao de aguas, com diametro nominal de 100mm, compreendendo carga e descarga, colocacao na vala, montagem e reaterro ate a geratriz superior do tubo, inclusive anel de borracha.  Fornecimento e ass</v>
          </cell>
          <cell r="D1954" t="str">
            <v>m</v>
          </cell>
          <cell r="E1954">
            <v>29.32</v>
          </cell>
        </row>
        <row r="1955">
          <cell r="A1955" t="str">
            <v>DR009815</v>
          </cell>
          <cell r="B1955" t="str">
            <v>DR05450200A</v>
          </cell>
          <cell r="C1955" t="str">
            <v xml:space="preserve">Tubo de PVC rigido - DEFoFo, (EB-1208), para aducao e distribuicao de aguas, com diametro nominal de 100mm, compreendendo carga e descarga, colocacao na vala, montagem e reaterro ate a geratriz superior do tubo, inclusive anel de borracha.  Fornecimento e</v>
          </cell>
          <cell r="D1955" t="str">
            <v>m</v>
          </cell>
          <cell r="E1955">
            <v>20.92</v>
          </cell>
        </row>
        <row r="1956">
          <cell r="A1956" t="str">
            <v>DR010306</v>
          </cell>
          <cell r="B1956" t="str">
            <v>DR05450203A</v>
          </cell>
          <cell r="C1956" t="str">
            <v xml:space="preserve">Tubo de PVC rigido - DEFoFo, (EB-1208), para aducao e distribuicao de aguas, com diametro nominal de 150mm, compreendendo carga e descarga, colocacao na vala, montagem e reaterro ate a geratriz superior do tubo, inclusive anel de borracha.  Fornecimento e</v>
          </cell>
          <cell r="D1956" t="str">
            <v>m</v>
          </cell>
          <cell r="E1956">
            <v>41.76</v>
          </cell>
        </row>
        <row r="1957">
          <cell r="A1957" t="str">
            <v>DR010307</v>
          </cell>
          <cell r="B1957" t="str">
            <v>DR05450206A</v>
          </cell>
          <cell r="C1957" t="str">
            <v xml:space="preserve">Tubo de PVC rigido - DEFoFo, (EB-1208), para aducao e distribuicao de aguas, com diametro nominal de 200mm, compreendendo carga e descarga, colocacao na vala, montagem e reaterro ate a geratriz superior do tubo, inclusive  anel de borracha.  Fornecimento </v>
          </cell>
          <cell r="D1957" t="str">
            <v>m</v>
          </cell>
          <cell r="E1957">
            <v>68.94</v>
          </cell>
        </row>
        <row r="1958">
          <cell r="A1958" t="str">
            <v>DR010308</v>
          </cell>
          <cell r="B1958" t="str">
            <v>DR05450209A</v>
          </cell>
          <cell r="C1958" t="str">
            <v xml:space="preserve">Tubo de PVC rigido - DEFoFo, (EB-1208), para aducao e distribuicao de aguas, com diametro nominal de 250mm, compreendendo carga e descarga, colocacao na vala, montagem e reaterro ate a geratriz superior do tubo, inclusive anel de borracha.  Fornecimento e</v>
          </cell>
          <cell r="D1958" t="str">
            <v>m</v>
          </cell>
          <cell r="E1958">
            <v>101.54</v>
          </cell>
        </row>
        <row r="1959">
          <cell r="A1959" t="str">
            <v>DR010309</v>
          </cell>
          <cell r="B1959" t="str">
            <v>DR05450212A</v>
          </cell>
          <cell r="C1959" t="str">
            <v xml:space="preserve">Tubo de PVC rigido - DEFoFo, (EB-1208), para aducao e distribuicao de aguas, com diametro nominal de 300mm, compreendendo carga e descarga, colocacao na vala, montagem e reaterro ate a geratriz superior do tubo, inclusive anel de borracha.  Fornecimento e</v>
          </cell>
          <cell r="D1959" t="str">
            <v>m</v>
          </cell>
          <cell r="E1959">
            <v>147.52000000000001</v>
          </cell>
        </row>
        <row r="1960">
          <cell r="A1960" t="str">
            <v>DR004346</v>
          </cell>
          <cell r="B1960" t="str">
            <v>DR05500050/</v>
          </cell>
          <cell r="C1960" t="str">
            <v xml:space="preserve">Adaptador de PVC rigido - PBA com 1 bolsa e rosca, classe 12, inclusive fornecimento do material para junta (anel de borracha e lubrificante) com diametro de 50mm.  Fornecimento e assentamento.</v>
          </cell>
          <cell r="D1960" t="str">
            <v>un</v>
          </cell>
          <cell r="E1960">
            <v>5.24</v>
          </cell>
        </row>
        <row r="1961">
          <cell r="A1961" t="str">
            <v>DR004347</v>
          </cell>
          <cell r="B1961" t="str">
            <v>DR05500053/</v>
          </cell>
          <cell r="C1961" t="str">
            <v xml:space="preserve">Adaptador de PVC rigido - PBA com 1 bolsa e rosca, classe 12, inclusive fornecimento do material para junta (anel de borracha e lubrificante) com diametro de 75mm.  Fornecimento e assentamento.</v>
          </cell>
          <cell r="D1961" t="str">
            <v>un</v>
          </cell>
          <cell r="E1961">
            <v>10.92</v>
          </cell>
        </row>
        <row r="1962">
          <cell r="A1962" t="str">
            <v>DR004348</v>
          </cell>
          <cell r="B1962" t="str">
            <v>DR05500056/</v>
          </cell>
          <cell r="C1962" t="str">
            <v xml:space="preserve">Adaptador de PVC rigido - PBA com 1 bolsa e rosca, classe 12, inclusive fornecimento do material para junta (anel de borracha e lubrificante) com diametro de 100mm.  Fornecimento e assentamento.</v>
          </cell>
          <cell r="D1962" t="str">
            <v>un</v>
          </cell>
          <cell r="E1962">
            <v>20.399999999999999</v>
          </cell>
        </row>
        <row r="1963">
          <cell r="A1963" t="str">
            <v>DR004349</v>
          </cell>
          <cell r="B1963" t="str">
            <v>DR05500100/</v>
          </cell>
          <cell r="C1963" t="str">
            <v xml:space="preserve">Adaptador de PVC rigido - PBA com 1 bolsa e rosca, classe 12, diametro de 50mm.  Fornecimento e assentamento.</v>
          </cell>
          <cell r="D1963" t="str">
            <v>un</v>
          </cell>
          <cell r="E1963">
            <v>4.84</v>
          </cell>
        </row>
        <row r="1964">
          <cell r="A1964" t="str">
            <v>DR004350</v>
          </cell>
          <cell r="B1964" t="str">
            <v>DR05500103/</v>
          </cell>
          <cell r="C1964" t="str">
            <v xml:space="preserve">Adaptador de PVC rigido - PBA com 1 bolsa e rosca, classe 12, diametro de 75mm.  Fornecimento e assentamento.</v>
          </cell>
          <cell r="D1964" t="str">
            <v>un</v>
          </cell>
          <cell r="E1964">
            <v>10.34</v>
          </cell>
        </row>
        <row r="1965">
          <cell r="A1965" t="str">
            <v>DR004351</v>
          </cell>
          <cell r="B1965" t="str">
            <v>DR05500150/</v>
          </cell>
          <cell r="C1965" t="str">
            <v xml:space="preserve">Adaptador de PVC rigido - PBA a  bolsa de ferro fundido junta elastica com 1 ponta e 1 bolsa, classe 12, diametro de 50mm.  Fornecimento e assentamento.</v>
          </cell>
          <cell r="D1965" t="str">
            <v>un</v>
          </cell>
          <cell r="E1965">
            <v>10.119999999999999</v>
          </cell>
        </row>
        <row r="1966">
          <cell r="A1966" t="str">
            <v>DR004352</v>
          </cell>
          <cell r="B1966" t="str">
            <v>DR05500153/</v>
          </cell>
          <cell r="C1966" t="str">
            <v xml:space="preserve">Adaptador de PVC rigido - PBA a  bolsa de ferro fundido junta elastica com 1 ponta e 1 bolsa, classe 12, diametro de 75mm.  Fornecimento e assentamento.</v>
          </cell>
          <cell r="D1966" t="str">
            <v>un</v>
          </cell>
          <cell r="E1966">
            <v>21.38</v>
          </cell>
        </row>
        <row r="1967">
          <cell r="A1967" t="str">
            <v>DR004353</v>
          </cell>
          <cell r="B1967" t="str">
            <v>DR05500156/</v>
          </cell>
          <cell r="C1967" t="str">
            <v xml:space="preserve">Adaptador de PVC rigido - PBA a  bolsa de ferro fundido junta elastica com 1 ponta e 1 bolsa, classe 12, diametro de 100mm.  Fornecimento e assentamento.</v>
          </cell>
          <cell r="D1967" t="str">
            <v>un</v>
          </cell>
          <cell r="E1967">
            <v>27.14</v>
          </cell>
        </row>
        <row r="1968">
          <cell r="A1968" t="str">
            <v>DR004385</v>
          </cell>
          <cell r="B1968" t="str">
            <v>DR05500200/</v>
          </cell>
          <cell r="C1968" t="str">
            <v xml:space="preserve">Adaptador de PVC rigido, Vinilfort, com 1 ponta e 1 bolsa, para tubo ceramico, diametro de (100x100)mm.  Fornecimento e assentamento.</v>
          </cell>
          <cell r="D1968" t="str">
            <v>un</v>
          </cell>
          <cell r="E1968">
            <v>16.350000000000001</v>
          </cell>
        </row>
        <row r="1969">
          <cell r="A1969" t="str">
            <v>DR004354</v>
          </cell>
          <cell r="B1969" t="str">
            <v>DR05500250/</v>
          </cell>
          <cell r="C1969" t="str">
            <v xml:space="preserve">Cap de PVC rigido - PBA com 1 bolsa, classe 12, diametro de 50mm.  Fornecimento e assentamento.</v>
          </cell>
          <cell r="D1969" t="str">
            <v>un</v>
          </cell>
          <cell r="E1969">
            <v>4.3099999999999996</v>
          </cell>
        </row>
        <row r="1970">
          <cell r="A1970" t="str">
            <v>DR004355</v>
          </cell>
          <cell r="B1970" t="str">
            <v>DR05500253/</v>
          </cell>
          <cell r="C1970" t="str">
            <v xml:space="preserve">Cap de PVC rigido - PBA com 1 bolsa, classe 12, diametro de 75mm.  Fornecimento e assentamento.</v>
          </cell>
          <cell r="D1970" t="str">
            <v>un</v>
          </cell>
          <cell r="E1970">
            <v>8.32</v>
          </cell>
        </row>
        <row r="1971">
          <cell r="A1971" t="str">
            <v>DR004356</v>
          </cell>
          <cell r="B1971" t="str">
            <v>DR05500256/</v>
          </cell>
          <cell r="C1971" t="str">
            <v xml:space="preserve">Cap de PVC rigido - PBA com 1 bolsa, classe 12, diametro de 100mm.  Fornecimento e assentamento.</v>
          </cell>
          <cell r="D1971" t="str">
            <v>un</v>
          </cell>
          <cell r="E1971">
            <v>13.79</v>
          </cell>
        </row>
        <row r="1972">
          <cell r="A1972" t="str">
            <v>DR004357</v>
          </cell>
          <cell r="B1972" t="str">
            <v>DR05500300/</v>
          </cell>
          <cell r="C1972" t="str">
            <v xml:space="preserve">Curva de 22o 30' de  PVC rigido - PBA com 1 ponta e 1 bolsa, classe 12, diametro de 50mm. Fornecimento e assentamento.</v>
          </cell>
          <cell r="D1972" t="str">
            <v>un</v>
          </cell>
          <cell r="E1972">
            <v>10.08</v>
          </cell>
        </row>
        <row r="1973">
          <cell r="A1973" t="str">
            <v>DR004359</v>
          </cell>
          <cell r="B1973" t="str">
            <v>DR05500303/</v>
          </cell>
          <cell r="C1973" t="str">
            <v xml:space="preserve">Curva de 22o30' de  PVC rigido - PBA com 1 ponta e 1 bolsa, classe 12, diametro de 75mm.  Fornecimento e assentamento.</v>
          </cell>
          <cell r="D1973" t="str">
            <v>un</v>
          </cell>
          <cell r="E1973">
            <v>22.89</v>
          </cell>
        </row>
        <row r="1974">
          <cell r="A1974" t="str">
            <v>DR004360</v>
          </cell>
          <cell r="B1974" t="str">
            <v>DR05500306/</v>
          </cell>
          <cell r="C1974" t="str">
            <v xml:space="preserve">Curva de 22o30' de  PVC rigido - PBA com 1 ponta e 1 bolsa, classe 12, diametro de 100mm.  Fornecimento e assentamento.</v>
          </cell>
          <cell r="D1974" t="str">
            <v>un</v>
          </cell>
          <cell r="E1974">
            <v>40.97</v>
          </cell>
        </row>
        <row r="1975">
          <cell r="A1975" t="str">
            <v>DR004327</v>
          </cell>
          <cell r="B1975" t="str">
            <v>DR05500350/</v>
          </cell>
          <cell r="C1975" t="str">
            <v xml:space="preserve">Curva de 45o de PVC rigido - PBA com 1 ponta e 1 bolsa, classe 12, inclusive fornecimento do material para junta (anel de borracha e lubrificante) diametro de 50mm.  Fornecimento e assentamento.</v>
          </cell>
          <cell r="D1975" t="str">
            <v>un</v>
          </cell>
          <cell r="E1975">
            <v>9.76</v>
          </cell>
        </row>
        <row r="1976">
          <cell r="A1976" t="str">
            <v>DR004328</v>
          </cell>
          <cell r="B1976" t="str">
            <v>DR05500353/</v>
          </cell>
          <cell r="C1976" t="str">
            <v xml:space="preserve">Curva de 45o de PVC rigido - PBA com 1 ponta e 1 bolsa, classe 12, inclusive fornecimento do material para junta (anel de borracha e lubrificante) diametro de 75mm.  Fornecimento e assentamento.</v>
          </cell>
          <cell r="D1976" t="str">
            <v>un</v>
          </cell>
          <cell r="E1976">
            <v>24.16</v>
          </cell>
        </row>
        <row r="1977">
          <cell r="A1977" t="str">
            <v>DR004329</v>
          </cell>
          <cell r="B1977" t="str">
            <v>DR05500356/</v>
          </cell>
          <cell r="C1977" t="str">
            <v xml:space="preserve">Curva de 45o de PVC rigido - PBA com 1 ponta e 1 bolsa, classe 12, inclusive fornecimento do material para junta (anel de borracha e lubrificante) diametro de 100mm.  Fornecimento e assentamento.</v>
          </cell>
          <cell r="D1977" t="str">
            <v>un</v>
          </cell>
          <cell r="E1977">
            <v>41.89</v>
          </cell>
        </row>
        <row r="1978">
          <cell r="A1978" t="str">
            <v>DR013179</v>
          </cell>
          <cell r="B1978" t="str">
            <v>DR05500359/</v>
          </cell>
          <cell r="C1978" t="str">
            <v xml:space="preserve">Curva de 45o de PVC rigido - PBA com 1 ponta e 1 bolsa, classe 12, diametro de 160mm, inclusive fornecimento do material para junta (anel de borracha elubrificante).  Fornecimento e assentamento.</v>
          </cell>
          <cell r="D1978" t="str">
            <v>un</v>
          </cell>
          <cell r="E1978">
            <v>108.72</v>
          </cell>
        </row>
        <row r="1979">
          <cell r="A1979" t="str">
            <v>DR009819</v>
          </cell>
          <cell r="B1979" t="str">
            <v>DR05500400/</v>
          </cell>
          <cell r="C1979" t="str">
            <v xml:space="preserve">Curva longa de 45o de PVC rigido, Vinilfort, com 1 ponta e 1 bolsa, inclusive fornecimento do material para junta (anel de borracha e lubrificante) diametro de 100mm.  Fornecimento e assentamento.</v>
          </cell>
          <cell r="D1979" t="str">
            <v>un</v>
          </cell>
          <cell r="E1979">
            <v>15.91</v>
          </cell>
        </row>
        <row r="1980">
          <cell r="A1980" t="str">
            <v>DR009820</v>
          </cell>
          <cell r="B1980" t="str">
            <v>DR05500403/</v>
          </cell>
          <cell r="C1980" t="str">
            <v xml:space="preserve">Curva curta de 45o de PVC rigido, Vinilfort, com 1 ponta e 1 bolsa, inclusive fornecimento do material para junta (anel de borracha e lubrificante) diametro de 100mm.  Fornecimento e assentamento.</v>
          </cell>
          <cell r="D1980" t="str">
            <v>un</v>
          </cell>
          <cell r="E1980">
            <v>11.92</v>
          </cell>
        </row>
        <row r="1981">
          <cell r="A1981" t="str">
            <v>DR009823</v>
          </cell>
          <cell r="B1981" t="str">
            <v>DR05500406/</v>
          </cell>
          <cell r="C1981" t="str">
            <v xml:space="preserve">Curva de 45o de PVC rigido, Vinilfort, com 1 ponta e 1 bolsa, inclusive fornecimento do material para junta (anel de borracha e lubrificante) diametro de 150mm.  Fornecimento e assentamento.</v>
          </cell>
          <cell r="D1981" t="str">
            <v>un</v>
          </cell>
          <cell r="E1981">
            <v>38.380000000000003</v>
          </cell>
        </row>
        <row r="1982">
          <cell r="A1982" t="str">
            <v>DR009824</v>
          </cell>
          <cell r="B1982" t="str">
            <v>DR05500409/</v>
          </cell>
          <cell r="C1982" t="str">
            <v xml:space="preserve">Curva de 45o de PVC rigido, Vinilfort, com 1 ponta e 1 bolsa, inclusive fornecimento do material para junta (anel de borracha e lubrificante) diametro de 200mm.  Fornecimento e assentamento.</v>
          </cell>
          <cell r="D1982" t="str">
            <v>un</v>
          </cell>
          <cell r="E1982">
            <v>60.34</v>
          </cell>
        </row>
        <row r="1983">
          <cell r="A1983" t="str">
            <v>DR009825</v>
          </cell>
          <cell r="B1983" t="str">
            <v>DR05500412/</v>
          </cell>
          <cell r="C1983" t="str">
            <v xml:space="preserve">Curva de 45o de PVC rigido, Vinilfort ou similar, ponta e bolsa, inclusive fornecimento do material para junta (anel de borracha e lubrificante) diametro de 250mm.  Fornecimento e assentamento.</v>
          </cell>
          <cell r="D1983" t="str">
            <v>un</v>
          </cell>
          <cell r="E1983">
            <v>89.25</v>
          </cell>
        </row>
        <row r="1984">
          <cell r="A1984" t="str">
            <v>DR009826</v>
          </cell>
          <cell r="B1984" t="str">
            <v>DR05500415/</v>
          </cell>
          <cell r="C1984" t="str">
            <v xml:space="preserve">Curva de 45o de PVC rigido, Vinilfort, com 1 ponta e 1 bolsa, inclusive fornecimento do material para junta (anel de borracha e lubrificante) diametro de 300mm.  Fornecimento e assentamento.</v>
          </cell>
          <cell r="D1984" t="str">
            <v>un</v>
          </cell>
          <cell r="E1984">
            <v>209.42</v>
          </cell>
        </row>
        <row r="1985">
          <cell r="A1985" t="str">
            <v>DR004330</v>
          </cell>
          <cell r="B1985" t="str">
            <v>DR05500450/</v>
          </cell>
          <cell r="C1985" t="str">
            <v xml:space="preserve">Curva de 90o de PVC rigido - PBA com 1 ponta e 1 bolsa, classe 12, inclusive fornecimento do material para junta (anel de borracha e lubrificante) diametro de 50mm.  Fornecimento e assentamento.</v>
          </cell>
          <cell r="D1985" t="str">
            <v>un</v>
          </cell>
          <cell r="E1985">
            <v>11.45</v>
          </cell>
        </row>
        <row r="1986">
          <cell r="A1986" t="str">
            <v>DR004331</v>
          </cell>
          <cell r="B1986" t="str">
            <v>DR05500453/</v>
          </cell>
          <cell r="C1986" t="str">
            <v xml:space="preserve">Curva de 90o de PVC rigido - PBA com 1 ponta e 1 bolsa, classe 12, inclusive fornecimento do material para junta (anel de borracha e lubrificante) diametro de 75mm.  Fornecimento e assentamento.</v>
          </cell>
          <cell r="D1986" t="str">
            <v>un</v>
          </cell>
          <cell r="E1986">
            <v>27.12</v>
          </cell>
        </row>
        <row r="1987">
          <cell r="A1987" t="str">
            <v>DR004332</v>
          </cell>
          <cell r="B1987" t="str">
            <v>DR05500456/</v>
          </cell>
          <cell r="C1987" t="str">
            <v xml:space="preserve">Curva de 90o de PVC rigido - PBA com 1 ponta e 1 bolsa, classe 12, inclusive fornecimento do material para junta (anel de borracha e lubrificante) diametro de 100mm.  Fornecimento e assentamento.</v>
          </cell>
          <cell r="D1987" t="str">
            <v>un</v>
          </cell>
          <cell r="E1987">
            <v>47.09</v>
          </cell>
        </row>
        <row r="1988">
          <cell r="A1988" t="str">
            <v>DR013180</v>
          </cell>
          <cell r="B1988" t="str">
            <v>DR05500462/</v>
          </cell>
          <cell r="C1988" t="str">
            <v xml:space="preserve">Curva de 90o de PVC rigido - PBA com 1 ponta e 1 bolsa, classe 12, diametro de 200mm, inclusive fornecimento do material para junta (anel de borracha elubrificante).  Fornecimento e assentamento.</v>
          </cell>
          <cell r="D1988" t="str">
            <v>un</v>
          </cell>
          <cell r="E1988">
            <v>220.81</v>
          </cell>
        </row>
        <row r="1989">
          <cell r="A1989" t="str">
            <v>DR004388</v>
          </cell>
          <cell r="B1989" t="str">
            <v>DR05500500/</v>
          </cell>
          <cell r="C1989" t="str">
            <v xml:space="preserve">Curva curta de 90o de PVC rigido, Vinilfort, com 1 ponta e 1 bolsa, inclusive fornecimento do material para junta (anel de borracha e lubrificante) diametro de 100mm.  Fornecimento e assentamento.</v>
          </cell>
          <cell r="D1989" t="str">
            <v>un</v>
          </cell>
          <cell r="E1989">
            <v>17.07</v>
          </cell>
        </row>
        <row r="1990">
          <cell r="A1990" t="str">
            <v>DR007538</v>
          </cell>
          <cell r="B1990" t="str">
            <v>DR05500550/</v>
          </cell>
          <cell r="C1990" t="str">
            <v xml:space="preserve">Curva longa de 90o de PVC rigido, Vinilfort, com 1 ponta e 1 bolsa, inclusive fornecimento do material para junta (lubrificante) diametro de 150mm.  Fornecimento e assentamento.</v>
          </cell>
          <cell r="D1990" t="str">
            <v>un</v>
          </cell>
          <cell r="E1990">
            <v>41.68</v>
          </cell>
        </row>
        <row r="1991">
          <cell r="A1991" t="str">
            <v>DR004387</v>
          </cell>
          <cell r="B1991" t="str">
            <v>DR05500600/</v>
          </cell>
          <cell r="C1991" t="str">
            <v xml:space="preserve">Curva curta de 90o de PVC rigido para esgoto predial com 1 ponta e 1 bolsa, inclusive fornecimento do material para junta (anel de borracha e lubrificante) diametro de 100mm.  Fornecimento e assentamento.</v>
          </cell>
          <cell r="D1991" t="str">
            <v>un</v>
          </cell>
          <cell r="E1991">
            <v>9.3800000000000008</v>
          </cell>
        </row>
        <row r="1992">
          <cell r="A1992" t="str">
            <v>DR009818</v>
          </cell>
          <cell r="B1992" t="str">
            <v>DR05500650/</v>
          </cell>
          <cell r="C1992" t="str">
            <v xml:space="preserve">Cruzeta de PVC rigido - PBA com 4 bolsas, classe 12, inclusive fornecimento do material para junta (anel de borracha e lubrificante) diametro de 75mm.  Fornecimento e assentamento.</v>
          </cell>
          <cell r="D1992" t="str">
            <v>un</v>
          </cell>
          <cell r="E1992">
            <v>28.43</v>
          </cell>
        </row>
        <row r="1993">
          <cell r="A1993" t="str">
            <v>DR004383</v>
          </cell>
          <cell r="B1993" t="str">
            <v>DR05500700/</v>
          </cell>
          <cell r="C1993" t="str">
            <v xml:space="preserve">Cruzeta de reducao de PVC rigido - PBA com 4 bolsas, classe 12, inclusive fornecimento do material para junta (anel de borracha, lubrificante) diametro de (75x50)mm.  Fornecimento e assentamento.</v>
          </cell>
          <cell r="D1993" t="str">
            <v>un</v>
          </cell>
          <cell r="E1993">
            <v>31.85</v>
          </cell>
        </row>
        <row r="1994">
          <cell r="A1994" t="str">
            <v>DR004333</v>
          </cell>
          <cell r="B1994" t="str">
            <v>DR05500750/</v>
          </cell>
          <cell r="C1994" t="str">
            <v xml:space="preserve">Extremidade de PVC rigido - PBA com 1 flange e 1bolsa, classe 12 , inclusive fornecimento do material para junta ( anel e arruela de borracha, parafusos com porca e lubrificante) diametro de 50mm.  Fornecimento e assentamento.</v>
          </cell>
          <cell r="D1994" t="str">
            <v>un</v>
          </cell>
          <cell r="E1994">
            <v>24.38</v>
          </cell>
        </row>
        <row r="1995">
          <cell r="A1995" t="str">
            <v>DR004368</v>
          </cell>
          <cell r="B1995" t="str">
            <v>DR05500756/</v>
          </cell>
          <cell r="C1995" t="str">
            <v xml:space="preserve">Extremidade de PVC rigido - PBA com 1 flange e 1 bolsa, classe 12 , inclusive fornecimento do material para junta (anel e arruela de borracha, parafusos com porca e lubrificante) diametro de 75mm.  Fornecimento e assentamento.</v>
          </cell>
          <cell r="D1995" t="str">
            <v>un</v>
          </cell>
          <cell r="E1995">
            <v>57.28</v>
          </cell>
        </row>
        <row r="1996">
          <cell r="A1996" t="str">
            <v>DR004369</v>
          </cell>
          <cell r="B1996" t="str">
            <v>DR05500759/</v>
          </cell>
          <cell r="C1996" t="str">
            <v xml:space="preserve">Extremidade de PVC rigido - PBA com 1 flange e 1 bolsa, classe 12 , inclusive fornecimento do material para junta (anel e arruela de borracha, parafusos com porca e lubrificante) diametro de 100mm.  Fornecimento e assentamento.</v>
          </cell>
          <cell r="D1996" t="str">
            <v>un</v>
          </cell>
          <cell r="E1996">
            <v>86.38</v>
          </cell>
        </row>
        <row r="1997">
          <cell r="A1997" t="str">
            <v>DR004370</v>
          </cell>
          <cell r="B1997" t="str">
            <v>DR05500800/</v>
          </cell>
          <cell r="C1997" t="str">
            <v xml:space="preserve">Extremidade de PVC rigido - PBA com 1 flange e 1 ponta, classe 12 , inclusive fornecimento do material para junta (arruela de borracha, parafusos com porca) diametro de 50mm.  Fornecimento e assentamento.</v>
          </cell>
          <cell r="D1997" t="str">
            <v>un</v>
          </cell>
          <cell r="E1997">
            <v>33.89</v>
          </cell>
        </row>
        <row r="1998">
          <cell r="A1998" t="str">
            <v>DR004371</v>
          </cell>
          <cell r="B1998" t="str">
            <v>DR05500803/</v>
          </cell>
          <cell r="C1998" t="str">
            <v xml:space="preserve">Extremidade de PVC rigido - PBA com 1 flange e 1 ponta, classe 12 , inclusive fornecimento do material para junta (arruela de borracha, parafusos com porca) diametro de 75mm.  Fornecimento e assentamento.</v>
          </cell>
          <cell r="D1998" t="str">
            <v>un</v>
          </cell>
          <cell r="E1998">
            <v>51.09</v>
          </cell>
        </row>
        <row r="1999">
          <cell r="A1999" t="str">
            <v>DR004372</v>
          </cell>
          <cell r="B1999" t="str">
            <v>DR05500806/</v>
          </cell>
          <cell r="C1999" t="str">
            <v xml:space="preserve">Extremidade de PVC rigido - PBA com 1 flange e 1 ponta, classe 12 , inclusive fornecimento do material para junta (arruela de borracha, parafusos com porca) diametro de 100mm.  Fornecimento e assentamento.</v>
          </cell>
          <cell r="D1999" t="str">
            <v>un</v>
          </cell>
          <cell r="E1999">
            <v>75.400000000000006</v>
          </cell>
        </row>
        <row r="2000">
          <cell r="A2000" t="str">
            <v>DR004373</v>
          </cell>
          <cell r="B2000" t="str">
            <v>DR05500850/</v>
          </cell>
          <cell r="C2000" t="str">
            <v xml:space="preserve">Juncao de 45o de PVC rigido, PBA com 3 bolsas, classe 12, inclusive fornecimento do material para junta (anel de borracha, lubrificante) diametro de 50mm.  Fornecimento e assentamento.</v>
          </cell>
          <cell r="D2000" t="str">
            <v>un</v>
          </cell>
          <cell r="E2000">
            <v>37.950000000000003</v>
          </cell>
        </row>
        <row r="2001">
          <cell r="A2001" t="str">
            <v>DR004386</v>
          </cell>
          <cell r="B2001" t="str">
            <v>DR05500900/</v>
          </cell>
          <cell r="C2001" t="str">
            <v xml:space="preserve">Juncao de 45o de PVC rigido, Vinilfort com 3 bolsas, inclusive fornecimento do material para junta (anel de borracha e lubrificante) diametro de 100mm.  Fornecimento e assentamento.</v>
          </cell>
          <cell r="D2001" t="str">
            <v>un</v>
          </cell>
          <cell r="E2001">
            <v>90.4</v>
          </cell>
        </row>
        <row r="2002">
          <cell r="A2002" t="str">
            <v>DR009847</v>
          </cell>
          <cell r="B2002" t="str">
            <v>DR05500950/</v>
          </cell>
          <cell r="C2002" t="str">
            <v xml:space="preserve">Luva simples de PVC rigido - PBA, classe 12, inclusive fornecimento do material para junta (anel de borracha) com diametro nominal de 50mm.  Fornecimento e assentamento.</v>
          </cell>
          <cell r="D2002" t="str">
            <v>un</v>
          </cell>
          <cell r="E2002">
            <v>11.99</v>
          </cell>
        </row>
        <row r="2003">
          <cell r="A2003" t="str">
            <v>DR009848</v>
          </cell>
          <cell r="B2003" t="str">
            <v>DR05500953/</v>
          </cell>
          <cell r="C2003" t="str">
            <v xml:space="preserve">Luva simples de PVC rigido - PBA, classe 12, inclusive fornecimento do material para junta (anel de borracha) com diametro nominal de 75mm.  Fornecimento e assentamento.</v>
          </cell>
          <cell r="D2003" t="str">
            <v>un</v>
          </cell>
          <cell r="E2003">
            <v>18.100000000000001</v>
          </cell>
        </row>
        <row r="2004">
          <cell r="A2004" t="str">
            <v>DR004282</v>
          </cell>
          <cell r="B2004" t="str">
            <v>DR10150600/</v>
          </cell>
          <cell r="C2004" t="str">
            <v xml:space="preserve">Luva de ferro fundido ductil, pintado interna e externamente com tinta betuminosa, com 2 bolsas, inclusive fornecimento do material para junta (anel de borracha), com diametro de 100mm.  Fornecimento e assentamento.</v>
          </cell>
          <cell r="D2004" t="str">
            <v>un</v>
          </cell>
          <cell r="E2004">
            <v>146.31</v>
          </cell>
        </row>
        <row r="2005">
          <cell r="A2005" t="str">
            <v>DR004283</v>
          </cell>
          <cell r="B2005" t="str">
            <v>DR10150603/</v>
          </cell>
          <cell r="C2005" t="str">
            <v xml:space="preserve">Luva de ferro fundido ductil, pintado interna e externamente com tinta betuminosa, com 2 bolsas, inclusive fornecimento do material para junta (anel de borracha), com diametro de 150mm.  Fornecimento e assentamento.</v>
          </cell>
          <cell r="D2005" t="str">
            <v>un</v>
          </cell>
          <cell r="E2005">
            <v>217.79</v>
          </cell>
        </row>
        <row r="2006">
          <cell r="A2006" t="str">
            <v>DR004284</v>
          </cell>
          <cell r="B2006" t="str">
            <v>DR10150606/</v>
          </cell>
          <cell r="C2006" t="str">
            <v xml:space="preserve">Luva de ferro fundido ductil, pintado interna e externamente com tinta betuminosa, com 2 bolsas, inclusive fornecimento do material para junta (anel de borracha), com diametro de 200mm.  Fornecimento e assentamento.</v>
          </cell>
          <cell r="D2006" t="str">
            <v>un</v>
          </cell>
          <cell r="E2006">
            <v>304.41000000000003</v>
          </cell>
        </row>
        <row r="2007">
          <cell r="A2007" t="str">
            <v>DR004065</v>
          </cell>
          <cell r="B2007" t="str">
            <v>DR10150650/</v>
          </cell>
          <cell r="C2007" t="str">
            <v xml:space="preserve">Reducao de ferro fundido ductil, pintada interna e externamente com tinta betuminosa, com ponta e bolsa, inclusive fornecimento do material para junta (anel de borracha), com diametro nominal de (75x50)mm.  Fornecimento e assentamento.</v>
          </cell>
          <cell r="D2007" t="str">
            <v>un</v>
          </cell>
          <cell r="E2007" t="e">
            <v>#N/A</v>
          </cell>
        </row>
        <row r="2008">
          <cell r="A2008" t="str">
            <v>DR004066</v>
          </cell>
          <cell r="B2008" t="str">
            <v>DR10150653/</v>
          </cell>
          <cell r="C2008" t="str">
            <v xml:space="preserve">Reducao de ferro fundido ductil, pintada interna e externamente com tinta betuminosa, com ponta e bolsa, inclusive fornecimento do material para junta (anel de borracha), com diametro nominal de (100x50)mm.  Fornecimento e assentamento.</v>
          </cell>
          <cell r="D2008" t="str">
            <v>un</v>
          </cell>
          <cell r="E2008" t="e">
            <v>#N/A</v>
          </cell>
        </row>
        <row r="2009">
          <cell r="A2009" t="str">
            <v>DR004068</v>
          </cell>
          <cell r="B2009" t="str">
            <v>DR10150656/</v>
          </cell>
          <cell r="C2009" t="str">
            <v xml:space="preserve">Reducao de ferro fundido ductil, pintada interna e externamente com tinta betuminosa, com ponta e bolsa, inclusive fornecimento do material para junta (anel de borracha), com diametro nominal de (100x75)mm.  Fornecimento e assentamento.</v>
          </cell>
          <cell r="D2009" t="str">
            <v>un</v>
          </cell>
          <cell r="E2009">
            <v>105.8</v>
          </cell>
        </row>
        <row r="2010">
          <cell r="A2010" t="str">
            <v>DR004069</v>
          </cell>
          <cell r="B2010" t="str">
            <v>DR10150659/</v>
          </cell>
          <cell r="C2010" t="str">
            <v xml:space="preserve">Reducao de ferro fundido ductil, pintada interna e externamente com tinta betuminosa, com ponta e bolsa, inclusive fornecimento do material para junta (anel de borracha), com diametro nominal de (150x75)mm.  Fornecimento e assentamento.</v>
          </cell>
          <cell r="D2010" t="str">
            <v>un</v>
          </cell>
          <cell r="E2010">
            <v>138.22999999999999</v>
          </cell>
        </row>
        <row r="2011">
          <cell r="A2011" t="str">
            <v>DR004070</v>
          </cell>
          <cell r="B2011" t="str">
            <v>DR10150662/</v>
          </cell>
          <cell r="C2011" t="str">
            <v xml:space="preserve">Reducao de ferro fundido ductil, pintada interna e externamente com tinta betuminosa, com ponta e bolsa, inclusive fornecimento do material para junta (anel de borracha), com diametro nominal de (150x100)mm.  Fornecimento e assentamento.</v>
          </cell>
          <cell r="D2011" t="str">
            <v>un</v>
          </cell>
          <cell r="E2011">
            <v>151.11000000000001</v>
          </cell>
        </row>
        <row r="2012">
          <cell r="A2012" t="str">
            <v>DR004071</v>
          </cell>
          <cell r="B2012" t="str">
            <v>DR10150665/</v>
          </cell>
          <cell r="C2012" t="str">
            <v xml:space="preserve">Reducao de ferro fundido ductil, pintada interna e externamente com tinta betuminosa, com ponta e bolsa, inclusive fornecimento do material para junta (anel de borracha), com diametro nominal de (200x100)mm.  Fornecimento e assentamento.</v>
          </cell>
          <cell r="D2012" t="str">
            <v>un</v>
          </cell>
          <cell r="E2012">
            <v>365.92</v>
          </cell>
        </row>
        <row r="2013">
          <cell r="A2013" t="str">
            <v>DR004072</v>
          </cell>
          <cell r="B2013" t="str">
            <v>DR10150669/</v>
          </cell>
          <cell r="C2013" t="str">
            <v xml:space="preserve">Reducao de ferro fundido ductil, pintada interna e externamente com tinta betuminosa, com ponta e bolsa, inclusive fornecimento do material para junta (anel de borracha), com diametro nominal de (200x150)mm.  Fornecimento e assentamento.</v>
          </cell>
          <cell r="D2013" t="str">
            <v>un</v>
          </cell>
          <cell r="E2013">
            <v>375.68</v>
          </cell>
        </row>
        <row r="2014">
          <cell r="A2014" t="str">
            <v>DR004145</v>
          </cell>
          <cell r="B2014" t="str">
            <v>DR10150700/</v>
          </cell>
          <cell r="C2014" t="str">
            <v xml:space="preserve">Reducao de ferro fundido ductil, pintado interna e externamente com tinta betuminosa, com 2 flanges, inclusive fornecimento do material para junta (arruela de borracha, parafusos com porca) com diametro de (75x50)mm.  Fornecimento e assentamento.</v>
          </cell>
          <cell r="D2014" t="str">
            <v>un</v>
          </cell>
          <cell r="E2014">
            <v>116.77</v>
          </cell>
        </row>
        <row r="2015">
          <cell r="A2015" t="str">
            <v>DR004146</v>
          </cell>
          <cell r="B2015" t="str">
            <v>DR10150703/</v>
          </cell>
          <cell r="C2015" t="str">
            <v xml:space="preserve">Reducao de ferro fundido ductil, pintado interna e externamente com tinta betuminosa, com 2 flanges, inclusive fornecimento do material para junta (arruela de borracha, parafusos com porca) com diametro de (100x75)mm.  Fornecimento e assentamento.</v>
          </cell>
          <cell r="D2015" t="str">
            <v>un</v>
          </cell>
          <cell r="E2015">
            <v>261.67</v>
          </cell>
        </row>
        <row r="2016">
          <cell r="A2016" t="str">
            <v>DR004147</v>
          </cell>
          <cell r="B2016" t="str">
            <v>DR10150706/</v>
          </cell>
          <cell r="C2016" t="str">
            <v xml:space="preserve">Reducao de ferro fundido ductil, pintado interna e externamente com tinta betuminosa, com 2 flanges, inclusive fornecimento do material para junta (arruela de borracha, parafusos com porca) com diametro de (150x75)mm.  Fornecimento e assentamento.</v>
          </cell>
          <cell r="D2016" t="str">
            <v>un</v>
          </cell>
          <cell r="E2016">
            <v>356.78</v>
          </cell>
        </row>
        <row r="2017">
          <cell r="A2017" t="str">
            <v>DR004148</v>
          </cell>
          <cell r="B2017" t="str">
            <v>DR10150709/</v>
          </cell>
          <cell r="C2017" t="str">
            <v xml:space="preserve">Reducao de ferro fundido ductil, pintado interna e externamente com tinta betuminosa, com 2 flanges, inclusive fornecimento do material para junta (arruela de borracha, parafusos com porca) com diametro de (150x100)mm.  Fornecimento e assentamento.</v>
          </cell>
          <cell r="D2017" t="str">
            <v>un</v>
          </cell>
          <cell r="E2017">
            <v>377.64</v>
          </cell>
        </row>
        <row r="2018">
          <cell r="A2018" t="str">
            <v>DR004149</v>
          </cell>
          <cell r="B2018" t="str">
            <v>DR10150712/</v>
          </cell>
          <cell r="C2018" t="str">
            <v xml:space="preserve">Reducao de ferro fundido ductil, pintado interna e externamente com tinta betuminosa, com 2 flanges, inclusive fornecimento do material para junta (arruela de borracha, parafusos com porca) com diametro de (200x100)mm.  Fornecimento e assentamento.</v>
          </cell>
          <cell r="D2018" t="str">
            <v>un</v>
          </cell>
          <cell r="E2018">
            <v>784.87</v>
          </cell>
        </row>
        <row r="2019">
          <cell r="A2019" t="str">
            <v>DR004154</v>
          </cell>
          <cell r="B2019" t="str">
            <v>DR10150715/</v>
          </cell>
          <cell r="C2019" t="str">
            <v xml:space="preserve">Reducao de ferro fundido ductil, pintado interna e externamente com tinta betuminosa, com 2 flanges, inclusive fornecimento do material para junta (arruela de borracha, parafusos com porca) com diametro de (200x150)mm.  Fornecimento e assentamento.</v>
          </cell>
          <cell r="D2019" t="str">
            <v>un</v>
          </cell>
          <cell r="E2019">
            <v>819.55</v>
          </cell>
        </row>
        <row r="2020">
          <cell r="A2020" t="str">
            <v>DR004156</v>
          </cell>
          <cell r="B2020" t="str">
            <v>DR10150718/</v>
          </cell>
          <cell r="C2020" t="str">
            <v xml:space="preserve">Reducao de ferro fundido ductil, pintado interna e externamente com tinta betuminosa, com 2 flanges, inclusive fornecimento do material para junta (arruela de borracha, parafusos com porca) com diametro de (250x200)mm.  Fornecimento e assentamento.</v>
          </cell>
          <cell r="D2020" t="str">
            <v>un</v>
          </cell>
          <cell r="E2020">
            <v>468</v>
          </cell>
        </row>
        <row r="2021">
          <cell r="A2021" t="str">
            <v>DR004160</v>
          </cell>
          <cell r="B2021" t="str">
            <v>DR10150750/</v>
          </cell>
          <cell r="C2021" t="str">
            <v xml:space="preserve">Reducao excentrica de ferro fundido ductil, pintado interna e externamente com tinta betuminosa, com 2 flanges,  inclusive fornecimento do material para junta (arruela de borracha, parafusos com porca) com diametro de (75x50)mm.  Fornecimento e assentamen</v>
          </cell>
          <cell r="D2021" t="str">
            <v>un</v>
          </cell>
          <cell r="E2021">
            <v>115.82</v>
          </cell>
        </row>
        <row r="2022">
          <cell r="A2022" t="str">
            <v>DR004161</v>
          </cell>
          <cell r="B2022" t="str">
            <v>DR10150753/</v>
          </cell>
          <cell r="C2022" t="str">
            <v xml:space="preserve">Reducao excentrica de ferro fundido ductil, pintado interna e externamente com tinta betuminosa, com 2 flanges, inclusive fornecimento do material para junta (arruela de borracha, parafusos com porca) com diametro de (100x50)mm.  Fornecimento e assentamen</v>
          </cell>
          <cell r="D2022" t="str">
            <v>un</v>
          </cell>
          <cell r="E2022" t="e">
            <v>#N/A</v>
          </cell>
        </row>
        <row r="2023">
          <cell r="A2023" t="str">
            <v>DR004162</v>
          </cell>
          <cell r="B2023" t="str">
            <v>DR10150756/</v>
          </cell>
          <cell r="C2023" t="str">
            <v xml:space="preserve">Reducao excentrica de ferro fundido ductil, pintado interna e externamente com tinta betuminosa, com 2 flanges, inclusive fornecimento do material para junta (arruela de borracha, parafusos com porca) com diametro de (100x75)mm.  Fornecimento e assentamen</v>
          </cell>
          <cell r="D2023" t="str">
            <v>un</v>
          </cell>
          <cell r="E2023">
            <v>275.77999999999997</v>
          </cell>
        </row>
        <row r="2024">
          <cell r="A2024" t="str">
            <v>DR004163</v>
          </cell>
          <cell r="B2024" t="str">
            <v>DR10150759/</v>
          </cell>
          <cell r="C2024" t="str">
            <v xml:space="preserve">Reducao excentrica de ferro fundido ductil, pintado interna e externamente com tinta betuminosa, com 2 flanges, inclusive fornecimento do material para junta (arruela de borracha, parafusos com porca) com diametro de (150x75)mm.  Fornecimento e assentamen</v>
          </cell>
          <cell r="D2024" t="str">
            <v>un</v>
          </cell>
          <cell r="E2024">
            <v>427.23</v>
          </cell>
        </row>
        <row r="2025">
          <cell r="A2025" t="str">
            <v>DR004165</v>
          </cell>
          <cell r="B2025" t="str">
            <v>DR10150762/</v>
          </cell>
          <cell r="C2025" t="str">
            <v xml:space="preserve">Reducao excentrica de ferro fundido ductil, pintado interna e externamente com tinta betuminosa, com 2 flanges, inclusive fornecimento do material para junta (arruela de borracha, parafusos com porca) com diametro de (150x100)mm.  Fornecimento e assentame</v>
          </cell>
          <cell r="D2025" t="str">
            <v>un</v>
          </cell>
          <cell r="E2025">
            <v>370.89</v>
          </cell>
        </row>
        <row r="2026">
          <cell r="A2026" t="str">
            <v>DR004166</v>
          </cell>
          <cell r="B2026" t="str">
            <v>DR10150765/</v>
          </cell>
          <cell r="C2026" t="str">
            <v xml:space="preserve">Reducao excentrica de ferro fundido ductil, pintado interna e externamente com tinta betuminosa, com 2 flanges,  inclusive fornecimento do material para junta (arruela de borracha, parafusos com porca) com diametro de (200x100)mm.  Fornecimento e assentam</v>
          </cell>
          <cell r="D2026" t="str">
            <v>un</v>
          </cell>
          <cell r="E2026">
            <v>702.13</v>
          </cell>
        </row>
        <row r="2027">
          <cell r="A2027" t="str">
            <v>DR004264</v>
          </cell>
          <cell r="B2027" t="str">
            <v>DR10150800/</v>
          </cell>
          <cell r="C2027" t="str">
            <v xml:space="preserve">Reducao de ferro fundido ductil para PVC rigido, pintado interna e externamente com tinta betuminosa, com 1 ponta e 1bolsa,  inclusive fornecimento do material para junta (anel de borracha), com diametro nominal de (100x50)mm.  Fornecimento e assentamento</v>
          </cell>
          <cell r="D2027" t="str">
            <v>un</v>
          </cell>
          <cell r="E2027">
            <v>75.78</v>
          </cell>
        </row>
        <row r="2028">
          <cell r="A2028" t="str">
            <v>DR004265</v>
          </cell>
          <cell r="B2028" t="str">
            <v>DR10150803/</v>
          </cell>
          <cell r="C2028" t="str">
            <v xml:space="preserve">Reducao de ferro fundido ductil para PVC rigido, pintado interna e externamente com tinta betuminosa, com 1 ponta e 1bolsa,  inclusive fornecimento do material para junta (anel de borracha), com diametro nominal de (100x75)mm.  Fornecimento e assentamento</v>
          </cell>
          <cell r="D2028" t="str">
            <v>un</v>
          </cell>
          <cell r="E2028">
            <v>84.77</v>
          </cell>
        </row>
        <row r="2029">
          <cell r="A2029" t="str">
            <v>DR004266</v>
          </cell>
          <cell r="B2029" t="str">
            <v>DR10150806/</v>
          </cell>
          <cell r="C2029" t="str">
            <v xml:space="preserve">Reducao de ferro fundido ductil para PVC rigido, pintado interna e externamente com tinta betuminosa, com 1 ponta e 1bolsa,  inclusive fornecimento do material para junta (anel de borracha), com diametro nominal de (150x75)mm.  Fornecimento e assentamento</v>
          </cell>
          <cell r="D2029" t="str">
            <v>un</v>
          </cell>
          <cell r="E2029">
            <v>111</v>
          </cell>
        </row>
        <row r="2030">
          <cell r="A2030" t="str">
            <v>DR004267</v>
          </cell>
          <cell r="B2030" t="str">
            <v>DR10150809/</v>
          </cell>
          <cell r="C2030" t="str">
            <v xml:space="preserve">Reducao de ferro fundido ductil para PVC rigido, pintado interna e externamente com tinta betuminosa, com 1 ponta e 1bolsa,  inclusive fornecimento do material para junta (anel de borracha), com diametro de (150x100)mm.  Fornecimento e assentamento.</v>
          </cell>
          <cell r="D2030" t="str">
            <v>un</v>
          </cell>
          <cell r="E2030">
            <v>116.47</v>
          </cell>
        </row>
        <row r="2031">
          <cell r="A2031" t="str">
            <v>DR004042</v>
          </cell>
          <cell r="B2031" t="str">
            <v>DR10150850/</v>
          </cell>
          <cell r="C2031" t="str">
            <v xml:space="preserve">Te de ferro fundido ductil pintado, interna e externamente com tinta betuminosa, com 3 bolsas, inclusive fornecimento do material para junta (anel de borracha), com diametro nominal de (75x50)mm.  Fornecimento e assentamento.</v>
          </cell>
          <cell r="D2031" t="str">
            <v>un</v>
          </cell>
          <cell r="E2031" t="e">
            <v>#N/A</v>
          </cell>
        </row>
        <row r="2032">
          <cell r="A2032" t="str">
            <v>DR004043</v>
          </cell>
          <cell r="B2032" t="str">
            <v>DR10150853/</v>
          </cell>
          <cell r="C2032" t="str">
            <v xml:space="preserve">Te de ferro fundido ductil, pintado interna e externamente com tinta betuminosa, com 3 bolsas, inclusive fornecimento do material para junta (anel de borracha), com diametro nominal de (75x75)mm.  Fornecimento e assentamento.</v>
          </cell>
          <cell r="D2032" t="str">
            <v>un</v>
          </cell>
          <cell r="E2032">
            <v>177.66</v>
          </cell>
        </row>
        <row r="2033">
          <cell r="A2033" t="str">
            <v>DR004044</v>
          </cell>
          <cell r="B2033" t="str">
            <v>DR10150856/</v>
          </cell>
          <cell r="C2033" t="str">
            <v xml:space="preserve">Te de ferro fundido ductil, pintado interna e externamente com tinta betuminosa, com 3 bolsas, inclusive fornecimento do material para junta  (anel de borracha), com diametro nominal de (100x50)mm.  Fornecimento e assentamento.</v>
          </cell>
          <cell r="D2033" t="str">
            <v>un</v>
          </cell>
          <cell r="E2033" t="e">
            <v>#N/A</v>
          </cell>
        </row>
        <row r="2034">
          <cell r="A2034" t="str">
            <v>DR004045</v>
          </cell>
          <cell r="B2034" t="str">
            <v>DR10150859/</v>
          </cell>
          <cell r="C2034" t="str">
            <v xml:space="preserve">Te de ferro fundido ductil, pintado interna e externamente com tinta betuminosa, com 3 bolsas, inclusive fornecimento do material para junta (anel de borracha), com diametro nominal de (100x75)mm.  Fornecimento e assentamento.</v>
          </cell>
          <cell r="D2034" t="str">
            <v>un</v>
          </cell>
          <cell r="E2034">
            <v>203.43</v>
          </cell>
        </row>
        <row r="2035">
          <cell r="A2035" t="str">
            <v>DR004046</v>
          </cell>
          <cell r="B2035" t="str">
            <v>DR10150862/</v>
          </cell>
          <cell r="C2035" t="str">
            <v xml:space="preserve">Te de ferro fundido ductil, pintado interna e externamente com tinta betuminosa, com 3 bolsas, inclusive fornecimento do material para junta (anel de borracha), com diametro nominal de (100x100)mm.  Fornecimento e assentamento.</v>
          </cell>
          <cell r="D2035" t="str">
            <v>un</v>
          </cell>
          <cell r="E2035">
            <v>218.09</v>
          </cell>
        </row>
        <row r="2036">
          <cell r="A2036" t="str">
            <v>DR004047</v>
          </cell>
          <cell r="B2036" t="str">
            <v>DR10150865/</v>
          </cell>
          <cell r="C2036" t="str">
            <v xml:space="preserve">Te de ferro fundido ductil, pintado interna e externamente com tinta betuminosa, com 3 bolsas, inclusive fornecimento do material para junta (anel de borracha), com diametro nominal de (150x50)mm.  Fornecimento e assentamento.</v>
          </cell>
          <cell r="D2036" t="str">
            <v>un</v>
          </cell>
          <cell r="E2036" t="e">
            <v>#N/A</v>
          </cell>
        </row>
        <row r="2037">
          <cell r="A2037" t="str">
            <v>DR004048</v>
          </cell>
          <cell r="B2037" t="str">
            <v>DR10150868/</v>
          </cell>
          <cell r="C2037" t="str">
            <v xml:space="preserve">Te de ferro fundido ductil, pintado interna e externamente com tinta betuminosa, com 3 bolsas, inclusive fornecimento do material para junta (anel de borracha), com diametro nominal de (150x75)mm.  Fornecimento e assentamento.</v>
          </cell>
          <cell r="D2037" t="str">
            <v>un</v>
          </cell>
          <cell r="E2037">
            <v>289.52999999999997</v>
          </cell>
        </row>
        <row r="2038">
          <cell r="A2038" t="str">
            <v>DR004049</v>
          </cell>
          <cell r="B2038" t="str">
            <v>DR10150871/</v>
          </cell>
          <cell r="C2038" t="str">
            <v xml:space="preserve">Te de ferro fundido ductil, pintado interna e externamente com tinta betuminosa, com 3 bolsas, inclusive fornecimento do material para junta (anel de borracha), com diametro nominal de (150x100)mm.  Fornecimento e assentamento.</v>
          </cell>
          <cell r="D2038" t="str">
            <v>un</v>
          </cell>
          <cell r="E2038">
            <v>305.95</v>
          </cell>
        </row>
        <row r="2039">
          <cell r="A2039" t="str">
            <v>DR004050</v>
          </cell>
          <cell r="B2039" t="str">
            <v>DR10150874/</v>
          </cell>
          <cell r="C2039" t="str">
            <v xml:space="preserve">Te de ferro fundido ductil, pintado interna e externamente com tinta betuminosa, com 3 bolsas, inclusive fornecimento do material para junta (anel de borracha), com diametro nominal de (150x150)mm.  Fornecimento e assentamento.</v>
          </cell>
          <cell r="D2039" t="str">
            <v>un</v>
          </cell>
          <cell r="E2039">
            <v>353.79</v>
          </cell>
        </row>
        <row r="2040">
          <cell r="A2040" t="str">
            <v>DR004053</v>
          </cell>
          <cell r="B2040" t="str">
            <v>DR10150877/</v>
          </cell>
          <cell r="C2040" t="str">
            <v xml:space="preserve">Te de ferro fundido ductil, pintado interna e externamente com tinta betuminosa, com 3 bolsas, inclusive fornecimento do material para junta (anel de borracha), com diametro nominal de (200x100)mm.  Fornecimento e assentamento.</v>
          </cell>
          <cell r="D2040" t="str">
            <v>un</v>
          </cell>
          <cell r="E2040">
            <v>599.17999999999995</v>
          </cell>
        </row>
        <row r="2041">
          <cell r="A2041" t="str">
            <v>DR004054</v>
          </cell>
          <cell r="B2041" t="str">
            <v>DR10150880/</v>
          </cell>
          <cell r="C2041" t="str">
            <v xml:space="preserve">Te de ferro fundido ductil, pintado interna e externamente com tinta betuminosa, com 3 bolsas, inclusive fornecimento do material para junta (anel de borracha), com diametro nominal de (200x200)mm.  Fornecimento e assentamento.</v>
          </cell>
          <cell r="D2041" t="str">
            <v>un</v>
          </cell>
          <cell r="E2041">
            <v>490.55</v>
          </cell>
        </row>
        <row r="2042">
          <cell r="A2042" t="str">
            <v>DR004058</v>
          </cell>
          <cell r="B2042" t="str">
            <v>DR10150883/</v>
          </cell>
          <cell r="C2042" t="str">
            <v xml:space="preserve">Te de ferro fundido ductil, pintado interna e externamente com tinta betuminosa, com 3 bolsas, inclusive fornecimento do material para junta (anel de borracha), com diametro nominal de (250x250)mm.  Fornecimento e assentamento.</v>
          </cell>
          <cell r="D2042" t="str">
            <v>un</v>
          </cell>
          <cell r="E2042">
            <v>700.13</v>
          </cell>
        </row>
        <row r="2043">
          <cell r="A2043" t="str">
            <v>DR004123</v>
          </cell>
          <cell r="B2043" t="str">
            <v>DR10150900/</v>
          </cell>
          <cell r="C2043" t="str">
            <v xml:space="preserve">Te de ferro fundido ductil, pintado interna e externamente com tinta betuminosa, com 3 flanges, inclusive fornecimento do material para junta (arruela de borracha, parafusos com porca), com diametro de (75x50)mm.  Fornecimento e assentamento.</v>
          </cell>
          <cell r="D2043" t="str">
            <v>un</v>
          </cell>
          <cell r="E2043">
            <v>227.64</v>
          </cell>
        </row>
        <row r="2044">
          <cell r="A2044" t="str">
            <v>DR004124</v>
          </cell>
          <cell r="B2044" t="str">
            <v>DR10150903/</v>
          </cell>
          <cell r="C2044" t="str">
            <v xml:space="preserve">Te de ferro fundido ductil, pintado interna e externamente com tinta betuminosa, com 3 flanges, inclusive fornecimento do material para junta (arruela de borracha, parafusos com porca), com diametro de (75x75)mm.  Fornecimento e assentamento.</v>
          </cell>
          <cell r="D2044" t="str">
            <v>un</v>
          </cell>
          <cell r="E2044">
            <v>246.56</v>
          </cell>
        </row>
        <row r="2045">
          <cell r="A2045" t="str">
            <v>DR004125</v>
          </cell>
          <cell r="B2045" t="str">
            <v>DR10150906/</v>
          </cell>
          <cell r="C2045" t="str">
            <v xml:space="preserve">Te de ferro fundido ductil, pintado interna e externamente com tinta betuminosa, com 3 flanges, inclusive fornecimento do material para junta (arruela de borracha, parafusos com porca), com diametro de (100x50)mm.  Fornecimento e assentamento.</v>
          </cell>
          <cell r="D2045" t="str">
            <v>un</v>
          </cell>
          <cell r="E2045">
            <v>366.2</v>
          </cell>
        </row>
        <row r="2046">
          <cell r="A2046" t="str">
            <v>DR004127</v>
          </cell>
          <cell r="B2046" t="str">
            <v>DR10150909/</v>
          </cell>
          <cell r="C2046" t="str">
            <v xml:space="preserve">Te de ferro fundido ductil, pintado interna e externamente com tinta betuminosa, com 3 flanges, inclusive fornecimento do material para junta (arruela de borracha, parafusos com porca), com diametro de (100x100)mm.  Fornecimento e assentamento.</v>
          </cell>
          <cell r="D2046" t="str">
            <v>un</v>
          </cell>
          <cell r="E2046">
            <v>462.93</v>
          </cell>
        </row>
        <row r="2047">
          <cell r="A2047" t="str">
            <v>DR004129</v>
          </cell>
          <cell r="B2047" t="str">
            <v>DR10150912/</v>
          </cell>
          <cell r="C2047" t="str">
            <v xml:space="preserve">Te de ferro fundido ductil, pintado interna e externamente com tinta betuminosa, com 3 flanges, inclusive fornecimento do material para junta (arruela de borracha, parafusos com porca), com diametro de (150x75)mm.  Fornecimento e assentamento.</v>
          </cell>
          <cell r="D2047" t="str">
            <v>un</v>
          </cell>
          <cell r="E2047">
            <v>602.96</v>
          </cell>
        </row>
        <row r="2048">
          <cell r="A2048" t="str">
            <v>DR004130</v>
          </cell>
          <cell r="B2048" t="str">
            <v>DR10150915/</v>
          </cell>
          <cell r="C2048" t="str">
            <v xml:space="preserve">Te de ferro fundido ductil, pintado interna e externamente com tinta betuminosa, com 3 flanges, inclusive fornecimento do material para junta (arruela de borracha, parafusos com porca), com diametro de (150x100)mm.  Fornecimento e assentamento.</v>
          </cell>
          <cell r="D2048" t="str">
            <v>un</v>
          </cell>
          <cell r="E2048">
            <v>631.66999999999996</v>
          </cell>
        </row>
        <row r="2049">
          <cell r="A2049" t="str">
            <v>DR004131</v>
          </cell>
          <cell r="B2049" t="str">
            <v>DR10150918/</v>
          </cell>
          <cell r="C2049" t="str">
            <v xml:space="preserve">Te de ferro fundido ductil, pintado interna e externamente com tinta betuminosa, com 3 flanges, inclusive fornecimento do material para junta (arruela de borracha, parafusos com porca), com diametro de (150x150)mm.  Fornecimento e assentamento.</v>
          </cell>
          <cell r="D2049" t="str">
            <v>un</v>
          </cell>
          <cell r="E2049">
            <v>661.39</v>
          </cell>
        </row>
        <row r="2050">
          <cell r="A2050" t="str">
            <v>DR004132</v>
          </cell>
          <cell r="B2050" t="str">
            <v>DR10150921/</v>
          </cell>
          <cell r="C2050" t="str">
            <v xml:space="preserve">Te de ferro fundido ductil, pintado interna e externamente com tinta betuminosa, com 3 flanges, inclusive fornecimento do material para junta (arruela de borracha, parafusos com porca), com diametro de (200x75)mm.  Fornecimento e assentamento.</v>
          </cell>
          <cell r="D2050" t="str">
            <v>un</v>
          </cell>
          <cell r="E2050">
            <v>761.11</v>
          </cell>
        </row>
        <row r="2051">
          <cell r="A2051" t="str">
            <v>DR004133</v>
          </cell>
          <cell r="B2051" t="str">
            <v>DR10150924/</v>
          </cell>
          <cell r="C2051" t="str">
            <v xml:space="preserve">Te de ferro fundido ductil, pintado interna e externamente com tinta betuminosa, com 3 flanges, inclusive fornecimento do material para junta (arruela de borracha, parafusos com porca), com diametro de (200x100)mm.  Fornecimento e assentamento.</v>
          </cell>
          <cell r="D2051" t="str">
            <v>un</v>
          </cell>
          <cell r="E2051">
            <v>787.62</v>
          </cell>
        </row>
        <row r="2052">
          <cell r="A2052" t="str">
            <v>DR004136</v>
          </cell>
          <cell r="B2052" t="str">
            <v>DR10150927/</v>
          </cell>
          <cell r="C2052" t="str">
            <v xml:space="preserve">Te de ferro fundido ductil, pintado interna e externamente com tinta betuminosa, com 3 flanges, inclusive fornecimento do material para junta (arruela de borracha, parafusos com porca), com diametro de (200x200)mm.  Fornecimento e assentamento.</v>
          </cell>
          <cell r="D2052" t="str">
            <v>un</v>
          </cell>
          <cell r="E2052">
            <v>898.36</v>
          </cell>
        </row>
        <row r="2053">
          <cell r="A2053" t="str">
            <v>DR004141</v>
          </cell>
          <cell r="B2053" t="str">
            <v>DR10150930/</v>
          </cell>
          <cell r="C2053" t="str">
            <v xml:space="preserve">Te de ferro fundido ductil, pintada interna e externamente com tinta betuminosa, com 3 flanges, inclusive fornecimento do material para junta (arruela de borracha, parafusos com porca), com diametro de (250x250)mm.  Fornecimento e assentamento.</v>
          </cell>
          <cell r="D2053" t="str">
            <v>un</v>
          </cell>
          <cell r="E2053">
            <v>1299.8</v>
          </cell>
        </row>
        <row r="2054">
          <cell r="A2054" t="str">
            <v>DR008211</v>
          </cell>
          <cell r="B2054" t="str">
            <v>DR10150950/</v>
          </cell>
          <cell r="C2054" t="str">
            <v xml:space="preserve">Te de ferro fundido ductil, pintado interna e externamente com tinta betuminosa, com 3 flanges, inclusive fornecimento do material para junta (arruela de borracha, parafusos com porca), com diametro de (50x50)mm.  Fornecimento e assentamento.</v>
          </cell>
          <cell r="D2054" t="str">
            <v>un</v>
          </cell>
          <cell r="E2054" t="e">
            <v>#N/A</v>
          </cell>
        </row>
        <row r="2055">
          <cell r="A2055" t="str">
            <v>DR008212</v>
          </cell>
          <cell r="B2055" t="str">
            <v>DR10150953/</v>
          </cell>
          <cell r="C2055" t="str">
            <v xml:space="preserve">Te de ferro fundido ductil, pintado interna e externamente com tinta betuminosa, com 3 flanges, inclusive fornecimento do material para junta (arruela de borracha, parafusos com porca), com diametro de (100x75)mm.  Fornecimento e assentamento.</v>
          </cell>
          <cell r="D2055" t="str">
            <v>un</v>
          </cell>
          <cell r="E2055">
            <v>447.75</v>
          </cell>
        </row>
        <row r="2056">
          <cell r="A2056" t="str">
            <v>DR008213</v>
          </cell>
          <cell r="B2056" t="str">
            <v>DR10150956/</v>
          </cell>
          <cell r="C2056" t="str">
            <v xml:space="preserve">Te de ferro fundido ductil, pintado interna e externamente com tinta betuminosa, com 3 flanges, inclusive fornecimento do material para junta (arruela de borracha, parafusos com porca), com diametro de (150x50)mm.  Fornecimento e assentamento.</v>
          </cell>
          <cell r="D2056" t="str">
            <v>un</v>
          </cell>
          <cell r="E2056">
            <v>578.61</v>
          </cell>
        </row>
        <row r="2057">
          <cell r="A2057" t="str">
            <v>DR008275</v>
          </cell>
          <cell r="B2057" t="str">
            <v>DR10150959/</v>
          </cell>
          <cell r="C2057" t="str">
            <v xml:space="preserve">Te de ferro fundido ductil, pintada interna e externamente com tinta betuminosa, com 3 flanges, inclusive fornecimento do material para junta (arruela de borracha, parafusos com porca), com diametro de (250x50)mm.  Fornecimento e assentamento.</v>
          </cell>
          <cell r="D2057" t="str">
            <v>un</v>
          </cell>
          <cell r="E2057">
            <v>1053.3800000000001</v>
          </cell>
        </row>
        <row r="2058">
          <cell r="A2058" t="str">
            <v>DR004269</v>
          </cell>
          <cell r="B2058" t="str">
            <v>DR10151000/</v>
          </cell>
          <cell r="C2058" t="str">
            <v xml:space="preserve">Te de ferro fundido ductil para PVC rigido, pintado interna e externamente com tinta betuminosa, com 3 bolsas, inclusive fornecimento do material para junta (anel de borracha), com diametro de 100x50mm.  Fornecimento e assentamento.</v>
          </cell>
          <cell r="D2058" t="str">
            <v>un</v>
          </cell>
          <cell r="E2058">
            <v>249.45</v>
          </cell>
        </row>
        <row r="2059">
          <cell r="A2059" t="str">
            <v>DR004270</v>
          </cell>
          <cell r="B2059" t="str">
            <v>DR10151003/</v>
          </cell>
          <cell r="C2059" t="str">
            <v xml:space="preserve">Te de ferro fundido ductil para PVC rigido, pintado interna e externamente com tinta betuminosa, com 3 bolsas, inclusive fornecimento do material para junta (anel de borracha), com diametro de 100x75mm.  Fornecimento e assentamento.</v>
          </cell>
          <cell r="D2059" t="str">
            <v>un</v>
          </cell>
          <cell r="E2059">
            <v>253.62</v>
          </cell>
        </row>
        <row r="2060">
          <cell r="A2060" t="str">
            <v>DR004272</v>
          </cell>
          <cell r="B2060" t="str">
            <v>DR10151006/</v>
          </cell>
          <cell r="C2060" t="str">
            <v xml:space="preserve">Te de ferro fundido ductil para PVC rigido, pintado interna e externamente com tinta betuminosa, com 3 bolsas, inclusive fornecimento do material para junta (anel de borracha), com diametro de 150x75mm.  Fornecimento e assentamento.</v>
          </cell>
          <cell r="D2060" t="str">
            <v>un</v>
          </cell>
          <cell r="E2060">
            <v>327.33</v>
          </cell>
        </row>
        <row r="2061">
          <cell r="A2061" t="str">
            <v>DR004273</v>
          </cell>
          <cell r="B2061" t="str">
            <v>DR10151009/</v>
          </cell>
          <cell r="C2061" t="str">
            <v xml:space="preserve">Te de ferro fundido ductil para PVC rigido, pintado interna e externamente com tinta betuminosa, com 3 bolsas, inclusive fornecimento do material para junta (anel de borracha), com diametro de 150x100mm.  Fornecimento e assentamento.</v>
          </cell>
          <cell r="D2061" t="str">
            <v>un</v>
          </cell>
          <cell r="E2061">
            <v>441.47</v>
          </cell>
        </row>
        <row r="2062">
          <cell r="A2062" t="str">
            <v>DR004168</v>
          </cell>
          <cell r="B2062" t="str">
            <v>DR10151050/</v>
          </cell>
          <cell r="C2062" t="str">
            <v xml:space="preserve">Toco de ferro fundido ductil, pintado interna e externamente com tinta betuminosa, com 2 flanges, inclusive fornecimento do material para junta (arruela de borracha, parafusos com porca), comprimento de 0,25m com diametro de 50mm.  Fornecimento e assentam</v>
          </cell>
          <cell r="D2062" t="str">
            <v>un</v>
          </cell>
          <cell r="E2062">
            <v>214.04</v>
          </cell>
        </row>
        <row r="2063">
          <cell r="A2063" t="str">
            <v>DR004175</v>
          </cell>
          <cell r="B2063" t="str">
            <v>DR10151053/</v>
          </cell>
          <cell r="C2063" t="str">
            <v xml:space="preserve">Toco de ferro fundido ductil, pintado interna e externamente com tinta betuminosa, com 2 flanges, inclusive fornecimento do material para junta (arruela de borracha, parafusos com porca), comprimento de 0,25m com diametro de 100mm.  Fornecimento e assenta</v>
          </cell>
          <cell r="D2063" t="str">
            <v>un</v>
          </cell>
          <cell r="E2063">
            <v>181.14</v>
          </cell>
        </row>
        <row r="2064">
          <cell r="A2064" t="str">
            <v>DR004176</v>
          </cell>
          <cell r="B2064" t="str">
            <v>DR10151056/</v>
          </cell>
          <cell r="C2064" t="str">
            <v xml:space="preserve">Toco de ferro fundido ductil, pintado interna e externamente com tinta betuminosa, com 2 flanges, inclusive fornecimento do material para junta (arruela de borracha, parafusos com porca), comprimento de 0,25m com diametro de 150mm.  Fornecimento e assenta</v>
          </cell>
          <cell r="D2064" t="str">
            <v>un</v>
          </cell>
          <cell r="E2064">
            <v>313.87</v>
          </cell>
        </row>
        <row r="2065">
          <cell r="A2065" t="str">
            <v>DR006936</v>
          </cell>
          <cell r="B2065" t="str">
            <v>DR35050300/</v>
          </cell>
          <cell r="C2065" t="str">
            <v xml:space="preserve">Tampao de ferro fundido completo, de 3 secoes, medindo (1,50x0,90)m, com 690Kg, assentamento com argamassa de cimento e areia no traco 1:4 em volume, fixado com concreto simples, dosado para um fck=11MPa.  Fornecimento e assentamento.</v>
          </cell>
          <cell r="D2065" t="str">
            <v>un</v>
          </cell>
          <cell r="E2065">
            <v>1974.64</v>
          </cell>
        </row>
        <row r="2066">
          <cell r="A2066" t="str">
            <v>DR000365</v>
          </cell>
          <cell r="B2066" t="str">
            <v>DR35100050/</v>
          </cell>
          <cell r="C2066" t="str">
            <v xml:space="preserve">Grelha de ferro fundido completa, de (30x90)cm, com 135Kg, para caixa de ralo, assentada com argamassa de cimento e areia no traco 1:4.  Fornecimento e colocacao.</v>
          </cell>
          <cell r="D2066" t="str">
            <v>un</v>
          </cell>
          <cell r="E2066">
            <v>239.95</v>
          </cell>
        </row>
        <row r="2067">
          <cell r="A2067" t="str">
            <v>DR000366</v>
          </cell>
          <cell r="B2067" t="str">
            <v>DR35100100/</v>
          </cell>
          <cell r="C2067" t="str">
            <v xml:space="preserve">Grelha de ferro fundido completa, de (30x90)cm, com 135Kg, para caixa de ralo, articulada, assentada com argamassa de cimento e areia no traco 1:4, padrao Prefeitura-RJ.  Fornecimento e colocacao.</v>
          </cell>
          <cell r="D2067" t="str">
            <v>un</v>
          </cell>
          <cell r="E2067">
            <v>346.62</v>
          </cell>
        </row>
        <row r="2068">
          <cell r="A2068" t="str">
            <v>DR005434</v>
          </cell>
          <cell r="B2068" t="str">
            <v>DR35100150/</v>
          </cell>
          <cell r="C2068" t="str">
            <v xml:space="preserve">Grelha para canaleta de ferro fundido, com 0,15m de largura.  Fornecimento e colocacao.</v>
          </cell>
          <cell r="D2068" t="str">
            <v>m</v>
          </cell>
          <cell r="E2068">
            <v>19.399999999999999</v>
          </cell>
        </row>
        <row r="2069">
          <cell r="A2069" t="str">
            <v>DR002189</v>
          </cell>
          <cell r="B2069" t="str">
            <v>DR35100153/</v>
          </cell>
          <cell r="C2069" t="str">
            <v xml:space="preserve">Grelha de ferro fundido para canaleta, com 0,30m de largura.  Fornecimento e colocacao.</v>
          </cell>
          <cell r="D2069" t="str">
            <v>m</v>
          </cell>
          <cell r="E2069">
            <v>39.270000000000003</v>
          </cell>
        </row>
        <row r="2070">
          <cell r="A2070" t="str">
            <v>DR004183</v>
          </cell>
          <cell r="B2070" t="str">
            <v>DR35100156/</v>
          </cell>
          <cell r="C2070" t="str">
            <v xml:space="preserve">Grelha de ferro fundido para canaleta, com 0,40m de largura, espessura de 2cm.</v>
          </cell>
          <cell r="D2070" t="str">
            <v>m</v>
          </cell>
          <cell r="E2070">
            <v>91.17</v>
          </cell>
        </row>
        <row r="2071">
          <cell r="A2071" t="str">
            <v>DR006811</v>
          </cell>
          <cell r="B2071" t="str">
            <v>DR35100200/</v>
          </cell>
          <cell r="C2071" t="str">
            <v xml:space="preserve">Grelha de ferro fundido completa, articulada, 30Kg, para drenagem de viaduto, com (17x20)cm, com saida para tubo de ferro fundido de diametro de 10mm.  Fornecimento e colocacao.</v>
          </cell>
          <cell r="D2071" t="str">
            <v>un</v>
          </cell>
          <cell r="E2071">
            <v>86.26</v>
          </cell>
        </row>
        <row r="2072">
          <cell r="A2072" t="str">
            <v>DR016002</v>
          </cell>
          <cell r="B2072" t="str">
            <v>DR35100300/</v>
          </cell>
          <cell r="C2072" t="str">
            <v xml:space="preserve">Grelha articulada de (30x30x1,5)cm, pesando 13Kg em ferro fundido, inclusive caixilho de (34x34x3,5)cm, assentado com argamassa de cimento e areia no traco 1:4.  Fornecimento e colocacao.</v>
          </cell>
          <cell r="D2072" t="str">
            <v>un</v>
          </cell>
          <cell r="E2072">
            <v>51.46</v>
          </cell>
        </row>
        <row r="2073">
          <cell r="A2073" t="str">
            <v>DR007864</v>
          </cell>
          <cell r="B2073" t="str">
            <v>DR35150050/</v>
          </cell>
          <cell r="C2073" t="str">
            <v xml:space="preserve">Caixa de rua completa de ferro fundido, para protecao de registro, com peso total de 59Kg, padrao CEDAE, assentada com argamassa de cimento e areia no traco 1:4 em volume.  Fornecimento e colocacao.</v>
          </cell>
          <cell r="D2073" t="str">
            <v>un</v>
          </cell>
          <cell r="E2073">
            <v>195.41</v>
          </cell>
        </row>
        <row r="2074">
          <cell r="A2074" t="str">
            <v>DR007865</v>
          </cell>
          <cell r="B2074" t="str">
            <v>DR35200050/</v>
          </cell>
          <cell r="C2074" t="str">
            <v xml:space="preserve">Caixa de passeio de ferro fundido, para protecao de registro, com peso total de 28Kg, padrao CEDAE, assentada com argamassa de cimento e areia no traco 1:4 em volume.  Fornecimento e colocacao.</v>
          </cell>
          <cell r="D2074" t="str">
            <v>un</v>
          </cell>
          <cell r="E2074">
            <v>112.05</v>
          </cell>
        </row>
        <row r="2075">
          <cell r="A2075" t="str">
            <v>DR005691</v>
          </cell>
          <cell r="B2075" t="str">
            <v>DR40050050/</v>
          </cell>
          <cell r="C2075" t="str">
            <v xml:space="preserve">Tampao de concreto armado 15MPa, com 4cm de espessura, diametro de 0,60m, moldado no local, aco CA-60, 4,2mm.</v>
          </cell>
          <cell r="D2075" t="str">
            <v>un</v>
          </cell>
          <cell r="E2075">
            <v>13.5</v>
          </cell>
        </row>
        <row r="2076">
          <cell r="A2076" t="str">
            <v>DR016006</v>
          </cell>
          <cell r="B2076" t="str">
            <v>DR40100050/</v>
          </cell>
          <cell r="C2076" t="str">
            <v xml:space="preserve">Anel de concreto armado, pre-moldado, para caixa de inspecao, com diametro de (60x30x5)cm.  Fornecimento.</v>
          </cell>
          <cell r="D2076" t="str">
            <v>un</v>
          </cell>
          <cell r="E2076">
            <v>11.61</v>
          </cell>
        </row>
        <row r="2077">
          <cell r="A2077" t="str">
            <v>DR016005</v>
          </cell>
          <cell r="B2077" t="str">
            <v>DR40100100/</v>
          </cell>
          <cell r="C2077" t="str">
            <v xml:space="preserve">Anel de concreto armado, pre-moldado, para poco de visita de esgoto sanitario com diametro nominal de (110x30x8)cm.  Fornecimento.</v>
          </cell>
          <cell r="D2077" t="str">
            <v>un</v>
          </cell>
          <cell r="E2077">
            <v>33.159999999999997</v>
          </cell>
        </row>
        <row r="2078">
          <cell r="A2078" t="str">
            <v>DR016015</v>
          </cell>
          <cell r="B2078" t="str">
            <v>DR40100150/</v>
          </cell>
          <cell r="C2078" t="str">
            <v xml:space="preserve">Anel de concreto armado, pre-moldado, com diametro de (120x50x5)cm.  Fornecimento.</v>
          </cell>
          <cell r="D2078" t="str">
            <v>un</v>
          </cell>
          <cell r="E2078">
            <v>40.200000000000003</v>
          </cell>
        </row>
        <row r="2079">
          <cell r="A2079" t="str">
            <v>DR008851</v>
          </cell>
          <cell r="B2079" t="str">
            <v>DR40100200/</v>
          </cell>
          <cell r="C2079" t="str">
            <v xml:space="preserve">Anel de concreto pre-moldado de (1,50x0,40x0,05)m.  Fornecimento.</v>
          </cell>
          <cell r="D2079" t="str">
            <v>un</v>
          </cell>
          <cell r="E2079">
            <v>58.4</v>
          </cell>
        </row>
        <row r="2080">
          <cell r="A2080" t="str">
            <v>DR000482</v>
          </cell>
          <cell r="B2080" t="str">
            <v>DR40150050/</v>
          </cell>
          <cell r="C2080" t="str">
            <v xml:space="preserve">Grelha e caixilho de concreto armado, sendo as dimensoes externas da grelha de (0,30x0,90)m e do caixilho de (1x0,40)m, para caixa de ralo, utilizando argamassa de cimento e areia no traco 1:4.  Fornecimento e assentamento.</v>
          </cell>
          <cell r="D2080" t="str">
            <v>un</v>
          </cell>
          <cell r="E2080">
            <v>122.66</v>
          </cell>
        </row>
        <row r="2081">
          <cell r="A2081" t="str">
            <v>DR008018</v>
          </cell>
          <cell r="B2081" t="str">
            <v>DR40150100/</v>
          </cell>
          <cell r="C2081" t="str">
            <v xml:space="preserve">Grelha e caixilho de concreto armado, sendo as dimensoes externas da grelha de (0,40x0,90)m e do caixilho de (1,10x0,54)m.  Fornecimento e assentamento.</v>
          </cell>
          <cell r="D2081" t="str">
            <v>un</v>
          </cell>
          <cell r="E2081">
            <v>164.03</v>
          </cell>
        </row>
        <row r="2082">
          <cell r="A2082" t="str">
            <v>DR008019</v>
          </cell>
          <cell r="B2082" t="str">
            <v>DR40150150/</v>
          </cell>
          <cell r="C2082" t="str">
            <v xml:space="preserve">Grelha e caixilho de concreto armado, sendo as dimensoes externas da grelha de (0,40x0,90)m e do caixilho de (1,10x0,54)m.  Fornecimento e assentamento, exclusive formas.</v>
          </cell>
          <cell r="D2082" t="str">
            <v>un</v>
          </cell>
          <cell r="E2082">
            <v>125.11</v>
          </cell>
        </row>
        <row r="2083">
          <cell r="A2083" t="str">
            <v>DR005196</v>
          </cell>
          <cell r="B2083" t="str">
            <v>DR45050050/</v>
          </cell>
          <cell r="C2083" t="str">
            <v xml:space="preserve">Tampao misto (ferro fundido e concreto), pesado, de 0,60m de diametro, peso total de 106Kg, conforme projeto CEDAE, assentado com argamassa de cimento e areia no traco 1:4 em volume.  Fornecimento e assentamento.</v>
          </cell>
          <cell r="D2083" t="str">
            <v>un</v>
          </cell>
          <cell r="E2083">
            <v>173.62</v>
          </cell>
        </row>
        <row r="2084">
          <cell r="A2084" t="str">
            <v>DR005648</v>
          </cell>
          <cell r="B2084" t="str">
            <v>DR45050100/</v>
          </cell>
          <cell r="C2084" t="str">
            <v xml:space="preserve">Tampao misto (ferro fundido e concreto), leve, de 0,60m de diametro, conforme projeto CEDAE, assentado com argamassa de cimento e areia no traco 1:4 em volume.  Fornecimento e assentamento.</v>
          </cell>
          <cell r="D2084" t="str">
            <v>un</v>
          </cell>
          <cell r="E2084">
            <v>85.14</v>
          </cell>
        </row>
        <row r="2085">
          <cell r="A2085" t="str">
            <v>DR010031</v>
          </cell>
          <cell r="B2085" t="str">
            <v>DR50050050/</v>
          </cell>
          <cell r="C2085" t="str">
            <v xml:space="preserve">Conjunto de calha modular com grelha, para trafego leve.  Fornecimento e assentamento.</v>
          </cell>
          <cell r="D2085" t="str">
            <v>m</v>
          </cell>
          <cell r="E2085">
            <v>78.12</v>
          </cell>
        </row>
        <row r="2086">
          <cell r="A2086" t="str">
            <v>DR010033</v>
          </cell>
          <cell r="B2086" t="str">
            <v>DR50050100/</v>
          </cell>
          <cell r="C2086" t="str">
            <v xml:space="preserve">Conjunto de calha modular com grelha, para trafego pesado.  Fornecimento e assentamento.</v>
          </cell>
          <cell r="D2086" t="str">
            <v>m</v>
          </cell>
          <cell r="E2086">
            <v>86.3</v>
          </cell>
        </row>
        <row r="2087">
          <cell r="A2087" t="str">
            <v>DR005616</v>
          </cell>
          <cell r="B2087" t="str">
            <v>DR55050050/</v>
          </cell>
          <cell r="C2087" t="str">
            <v xml:space="preserve">Camada horizontal de brita, inclusive fornecimento e colcocacao.</v>
          </cell>
          <cell r="D2087" t="str">
            <v>m3</v>
          </cell>
          <cell r="E2087">
            <v>43.59</v>
          </cell>
        </row>
        <row r="2088">
          <cell r="A2088" t="str">
            <v>DR002192</v>
          </cell>
          <cell r="B2088" t="str">
            <v>DR55050053/</v>
          </cell>
          <cell r="C2088" t="str">
            <v xml:space="preserve">Camada vertical drenante feita com pedra britada, inclusive fornecimento do material.</v>
          </cell>
          <cell r="D2088" t="str">
            <v>m3</v>
          </cell>
          <cell r="E2088">
            <v>44.49</v>
          </cell>
        </row>
        <row r="2089">
          <cell r="A2089" t="str">
            <v>DR010284</v>
          </cell>
          <cell r="B2089" t="str">
            <v>DR55050056/</v>
          </cell>
          <cell r="C2089" t="str">
            <v xml:space="preserve">Camada vertical drenante feita com areia, inclusive fornecimento do material.</v>
          </cell>
          <cell r="D2089" t="str">
            <v>m3</v>
          </cell>
          <cell r="E2089">
            <v>35.479999999999997</v>
          </cell>
        </row>
        <row r="2090">
          <cell r="A2090" t="str">
            <v>DR010287</v>
          </cell>
          <cell r="B2090" t="str">
            <v>DR55050100A</v>
          </cell>
          <cell r="C2090" t="str">
            <v xml:space="preserve">Canaleta para drenagem, com secao de (0,20x0,40)m, em blocos de concreto prensado de (10x20x40)cm, assentes com argamassa de cimento e areia, no traco 1:8, sendo o fundo em concreto armado, inclusive escavacao, reaterro e fornecimento de todos os materiai</v>
          </cell>
          <cell r="D2090" t="str">
            <v>m</v>
          </cell>
          <cell r="E2090">
            <v>60.19</v>
          </cell>
        </row>
        <row r="2091">
          <cell r="A2091" t="str">
            <v>DR010282</v>
          </cell>
          <cell r="B2091" t="str">
            <v>DR55050103A</v>
          </cell>
          <cell r="C2091" t="str">
            <v xml:space="preserve">Canaleta para drenagem, com secao de (0,30x0,40)m, em blocos de concreto prensado de (10x20x40)cm, assentes com argamassa de cimento e areia, no traco 1:8, sendo o fundo em concreto armado, inclusive escavacao, reaterro e fornecimento de todos os materiai</v>
          </cell>
          <cell r="D2091" t="str">
            <v>m</v>
          </cell>
          <cell r="E2091">
            <v>64.430000000000007</v>
          </cell>
        </row>
        <row r="2092">
          <cell r="A2092" t="str">
            <v>DR010262</v>
          </cell>
          <cell r="B2092" t="str">
            <v>DR55050106A</v>
          </cell>
          <cell r="C2092" t="str">
            <v xml:space="preserve">Canaleta para drenagem, com secao de (0,30x0,60)m, em blocos de concreto prensado de (10x20x40)cm, assentes com argamassa de cimento e areia, no traco 1:8, sendo o fundo em concreto armado, inclusive escavacao, reaterro e fornecimento de todos os materiai</v>
          </cell>
          <cell r="D2092" t="str">
            <v>m</v>
          </cell>
          <cell r="E2092">
            <v>80.67</v>
          </cell>
        </row>
        <row r="2093">
          <cell r="A2093" t="str">
            <v>DR010257</v>
          </cell>
          <cell r="B2093" t="str">
            <v>DR55050109A</v>
          </cell>
          <cell r="C2093" t="str">
            <v xml:space="preserve">Canaleta para drenagem, com secao de (0,40x0,40)m, em blocos de concreto prensado de (10x20x40)cm, assentes com argamassa de cimento e areia, no traco 1:8, sendo o fundo em concreto armado, inclusive escavacao, reaterro e fornecimento de todos os materiai</v>
          </cell>
          <cell r="D2093" t="str">
            <v>m</v>
          </cell>
          <cell r="E2093">
            <v>67.95</v>
          </cell>
        </row>
        <row r="2094">
          <cell r="A2094" t="str">
            <v>DR010263</v>
          </cell>
          <cell r="B2094" t="str">
            <v>DR55050112A</v>
          </cell>
          <cell r="C2094" t="str">
            <v xml:space="preserve">Canaleta para drenagem, com secao de (0,40x0,60)m, em blocos de concreto prensado de (10x20x40)cm, assentes com argamassa de cimento e areia, no traco 1:8, sendo o fundo em concreto armado, inclusive escavacao, reaterro e fornecimento de todos os materiai</v>
          </cell>
          <cell r="D2094" t="str">
            <v>m</v>
          </cell>
          <cell r="E2094">
            <v>84.08</v>
          </cell>
        </row>
        <row r="2095">
          <cell r="A2095" t="str">
            <v>DR010303</v>
          </cell>
          <cell r="B2095" t="str">
            <v>DR55050115A</v>
          </cell>
          <cell r="C2095" t="str">
            <v xml:space="preserve">Canaleta para drenagem, com secao de (0,40x0,80)m, em blocos de concreto prensado de (10x20x40)cm, assentes com argamassa de cimento e areia, no traco 1:8, sendo o fundo em concreto armado, inclusive escavacao, reaterro e fornecimento de todos os materiai</v>
          </cell>
          <cell r="D2095" t="str">
            <v>m</v>
          </cell>
          <cell r="E2095">
            <v>104.48</v>
          </cell>
        </row>
        <row r="2096">
          <cell r="A2096" t="str">
            <v>DR010259</v>
          </cell>
          <cell r="B2096" t="str">
            <v>DR55050118A</v>
          </cell>
          <cell r="C2096" t="str">
            <v xml:space="preserve">Canaleta para drenagem, com secao de (0,50x0,40)m, em blocos de concreto prensado de (10x20x40)cm, assentes com argamassa de cimento e areia, no traco 1:8, sendo o fundo em concreto armado, inclusive escavacao, reaterro e fornecimento de todos os materiai</v>
          </cell>
          <cell r="D2096" t="str">
            <v>m</v>
          </cell>
          <cell r="E2096">
            <v>73.89</v>
          </cell>
        </row>
        <row r="2097">
          <cell r="A2097" t="str">
            <v>DR010266</v>
          </cell>
          <cell r="B2097" t="str">
            <v>DR55050121A</v>
          </cell>
          <cell r="C2097" t="str">
            <v xml:space="preserve">Canaleta para drenagem, com secao de (0,50x0,60)m, em blocos de concreto prensado de (10x20x40)cm, assentes com argamassa de cimento e areia, no traco 1:8, sendo o fundo em concreto armado, inclusive escavacao, reaterro e fornecimento de todos os materiai</v>
          </cell>
          <cell r="D2097" t="str">
            <v>m</v>
          </cell>
          <cell r="E2097">
            <v>89.16</v>
          </cell>
        </row>
        <row r="2098">
          <cell r="A2098" t="str">
            <v>DR010339</v>
          </cell>
          <cell r="B2098" t="str">
            <v>DR55050124A</v>
          </cell>
          <cell r="C2098" t="str">
            <v xml:space="preserve">Canaleta para drenagem, com secao de (0,50x0,80)m, em blocos de concreto prensado de (10x20x40)cm, assentes com argamassa de cimento e areia, no traco 1:8, sendo o fundo em concreto armado, inclusive escavacao, reaterro e fornecimento de todos os materiai</v>
          </cell>
          <cell r="D2098" t="str">
            <v>m</v>
          </cell>
          <cell r="E2098">
            <v>106.91</v>
          </cell>
        </row>
        <row r="2099">
          <cell r="A2099" t="str">
            <v>DR010260</v>
          </cell>
          <cell r="B2099" t="str">
            <v>DR55050127A</v>
          </cell>
          <cell r="C2099" t="str">
            <v xml:space="preserve">Canaleta para drenagem, com secao de (0,60x0,40)m, em blocos de concreto prensado de (10x20x40)cm, assentes com argamassa de cimento e areia, no traco 1:8, sendo o fundo em concreto armado, inclusive escavacao, reaterro e fornecimento de todos os materiai</v>
          </cell>
          <cell r="D2099" t="str">
            <v>m</v>
          </cell>
          <cell r="E2099">
            <v>78.56</v>
          </cell>
        </row>
        <row r="2100">
          <cell r="A2100" t="str">
            <v>DR010269</v>
          </cell>
          <cell r="B2100" t="str">
            <v>DR55050130A</v>
          </cell>
          <cell r="C2100" t="str">
            <v xml:space="preserve">Canaleta para drenagem, com secao de (0,60x0,60)m, em blocos de concreto prensado de (10x20x40)cm, assentes com argamassa de cimento e areia, no traco 1:8, sendo o fundo em concreto armado, inclusive escavacao, reaterro e fornecimento de todos os materiai</v>
          </cell>
          <cell r="D2100" t="str">
            <v>m</v>
          </cell>
          <cell r="E2100">
            <v>93.46</v>
          </cell>
        </row>
        <row r="2101">
          <cell r="A2101" t="str">
            <v>DR010270</v>
          </cell>
          <cell r="B2101" t="str">
            <v>DR55050133A</v>
          </cell>
          <cell r="C2101" t="str">
            <v xml:space="preserve">Canaleta para drenagem, com secao de (0,70x0,60)m, em blocos de concreto prensado de (10x20x40)cm, assentes com argamassa de cimento e areia, no traco 1:8, sendo o fundo em concreto armado, inclusive escavacao, reaterro e fornecimento de todos os materiai</v>
          </cell>
          <cell r="D2101" t="str">
            <v>m</v>
          </cell>
          <cell r="E2101">
            <v>98.48</v>
          </cell>
        </row>
        <row r="2102">
          <cell r="A2102" t="str">
            <v>DR002191</v>
          </cell>
          <cell r="B2102" t="str">
            <v>DR55050200/</v>
          </cell>
          <cell r="C2102" t="str">
            <v xml:space="preserve">Dreno ou Barbaca em tubo de PVC rigido, diametro de 2", inclusive fornecimento do tubo e material drenante.</v>
          </cell>
          <cell r="D2102" t="str">
            <v>m</v>
          </cell>
          <cell r="E2102">
            <v>21.99</v>
          </cell>
        </row>
        <row r="2103">
          <cell r="A2103" t="str">
            <v>DR000391</v>
          </cell>
          <cell r="B2103" t="str">
            <v>DR55050203/</v>
          </cell>
          <cell r="C2103" t="str">
            <v xml:space="preserve">Dreno em tubo de PVC rigido, diametro de 3", para viadutos, inclusive fornecimento do tubo, exclusive perfuracao e colagem.</v>
          </cell>
          <cell r="D2103" t="str">
            <v>m</v>
          </cell>
          <cell r="E2103">
            <v>7.92</v>
          </cell>
        </row>
        <row r="2104">
          <cell r="A2104" t="str">
            <v>DR000392</v>
          </cell>
          <cell r="B2104" t="str">
            <v>DR55050206/</v>
          </cell>
          <cell r="C2104" t="str">
            <v xml:space="preserve">Dreno em tubo de PVC rigido, diametro de 4", para viadutos, inclusive fornecimento do tubo, exclusive perfuracao e colagem.</v>
          </cell>
          <cell r="D2104" t="str">
            <v>m</v>
          </cell>
          <cell r="E2104">
            <v>11.91</v>
          </cell>
        </row>
        <row r="2105">
          <cell r="A2105" t="str">
            <v>DR002013</v>
          </cell>
          <cell r="B2105" t="str">
            <v>DR55050209/</v>
          </cell>
          <cell r="C2105" t="str">
            <v xml:space="preserve">Dreno ou Barbaca em tubo de PVC rigido, diametro de 4", inclusive fornecimento do tubo e material drenante.</v>
          </cell>
          <cell r="D2105" t="str">
            <v>m</v>
          </cell>
          <cell r="E2105">
            <v>57.03</v>
          </cell>
        </row>
        <row r="2106">
          <cell r="A2106" t="str">
            <v>DR002012</v>
          </cell>
          <cell r="B2106" t="str">
            <v>DR55050250/</v>
          </cell>
          <cell r="C2106" t="str">
            <v xml:space="preserve">Dreno profundo em tubo plastico perfurado, 2 1/2" de diametro, inclusive tela de nylon e fornecimento dos materiais; exclusive perfuracao do terreno.</v>
          </cell>
          <cell r="D2106" t="str">
            <v>m</v>
          </cell>
          <cell r="E2106">
            <v>8.51</v>
          </cell>
        </row>
        <row r="2107">
          <cell r="A2107" t="str">
            <v>DR000390</v>
          </cell>
          <cell r="B2107" t="str">
            <v>DR55050300/</v>
          </cell>
          <cell r="C2107" t="str">
            <v xml:space="preserve">Dreno de tubos de concreto, sem armadura, de 0,30m de diametro, perfurado ou nao, assentados em drenos de pedra britada, inclusive reaterro e exclusive escavacao.</v>
          </cell>
          <cell r="D2107" t="str">
            <v>m</v>
          </cell>
          <cell r="E2107">
            <v>28.67</v>
          </cell>
        </row>
        <row r="2108">
          <cell r="A2108" t="str">
            <v>DR002014</v>
          </cell>
          <cell r="B2108" t="str">
            <v>DR55050350/</v>
          </cell>
          <cell r="C2108" t="str">
            <v xml:space="preserve">Dreno vertical no paramento interno de muros de arrimo, executado em prismas de (0,25x0,25)m de secao, cheios de brita no 3, admitindo as Barbacas espacadas de 1,50m verticalmente e 2m horizontalmente, medindo-se o servico pela area do muro.</v>
          </cell>
          <cell r="D2108" t="str">
            <v>m2</v>
          </cell>
          <cell r="E2108">
            <v>3.23</v>
          </cell>
        </row>
        <row r="2109">
          <cell r="A2109" t="str">
            <v>DR005788</v>
          </cell>
          <cell r="B2109" t="str">
            <v>DR55050400/</v>
          </cell>
          <cell r="C2109" t="str">
            <v xml:space="preserve">Valeta drenante de 0,5m de largura e 0,7m de profundidade, preenchida ate 0,3m com pedra britada, incluindo reaterro.</v>
          </cell>
          <cell r="D2109" t="str">
            <v>m</v>
          </cell>
          <cell r="E2109">
            <v>24.5</v>
          </cell>
        </row>
        <row r="2110">
          <cell r="A2110" t="str">
            <v>DR000396</v>
          </cell>
          <cell r="B2110" t="str">
            <v>DR55050450/</v>
          </cell>
          <cell r="C2110" t="str">
            <v xml:space="preserve">Embasamento de tubulacao, feito com po-de-pedra.</v>
          </cell>
          <cell r="D2110" t="str">
            <v>m3</v>
          </cell>
          <cell r="E2110">
            <v>50.47</v>
          </cell>
        </row>
        <row r="2111">
          <cell r="A2111" t="str">
            <v>DR000393</v>
          </cell>
          <cell r="B2111" t="str">
            <v>DR55050500/</v>
          </cell>
          <cell r="C2111" t="str">
            <v xml:space="preserve">Enrocamento com  pedra-de-mao jogada, inclusive fornecimento desta.</v>
          </cell>
          <cell r="D2111" t="str">
            <v>m3</v>
          </cell>
          <cell r="E2111">
            <v>43.37</v>
          </cell>
        </row>
        <row r="2112">
          <cell r="A2112" t="str">
            <v>DR000394</v>
          </cell>
          <cell r="B2112" t="str">
            <v>DR55050503/</v>
          </cell>
          <cell r="C2112" t="str">
            <v xml:space="preserve">Enrocamento com  pedra-de-mao arrumada, inclusive fornecimento desta.</v>
          </cell>
          <cell r="D2112" t="str">
            <v>m3</v>
          </cell>
          <cell r="E2112">
            <v>53.05</v>
          </cell>
        </row>
        <row r="2113">
          <cell r="A2113" t="str">
            <v>DR017802</v>
          </cell>
          <cell r="B2113" t="str">
            <v>DR55050506A</v>
          </cell>
          <cell r="C2113" t="str">
            <v xml:space="preserve">Enrocamento com pedra ate 1000Kg, inclusive fornecimento, carga, descarga e colocacao com equipamentos pesados, exclusive transporte.</v>
          </cell>
          <cell r="D2113" t="str">
            <v>m3</v>
          </cell>
          <cell r="E2113">
            <v>75.48</v>
          </cell>
        </row>
        <row r="2114">
          <cell r="A2114" t="str">
            <v>DR017803</v>
          </cell>
          <cell r="B2114" t="str">
            <v>DR55050509A</v>
          </cell>
          <cell r="C2114" t="str">
            <v xml:space="preserve">Enrocamento com pedra ate 1000Kg a 3000Kg, inclusive fornecimento, carga, descarga e colocacao com equipamentos pesados, exclusive transporte.</v>
          </cell>
          <cell r="D2114" t="str">
            <v>m3</v>
          </cell>
          <cell r="E2114">
            <v>79.739999999999995</v>
          </cell>
        </row>
        <row r="2115">
          <cell r="A2115" t="str">
            <v>DR017804</v>
          </cell>
          <cell r="B2115" t="str">
            <v>DR55050512A</v>
          </cell>
          <cell r="C2115" t="str">
            <v xml:space="preserve">Enrocamento com pedra ate 4000Kg a 7000Kg, inclusive fornecimento, carga, descarga e colocacao com equipamentos pesados, exclusive transporte.</v>
          </cell>
          <cell r="D2115" t="str">
            <v>m3</v>
          </cell>
          <cell r="E2115">
            <v>74.94</v>
          </cell>
        </row>
        <row r="2116">
          <cell r="A2116" t="str">
            <v>DR005123</v>
          </cell>
          <cell r="B2116" t="str">
            <v>DR55050550/</v>
          </cell>
          <cell r="C2116" t="str">
            <v xml:space="preserve">Enrocamento sintetico utilizando sacos de argamassa coloidal, constituida de forma de polipropileno, inclusive mergulhador.</v>
          </cell>
          <cell r="D2116" t="str">
            <v>m3</v>
          </cell>
          <cell r="E2116" t="e">
            <v>#N/A</v>
          </cell>
        </row>
        <row r="2117">
          <cell r="A2117" t="str">
            <v>DR017774</v>
          </cell>
          <cell r="B2117" t="str">
            <v>DR55100100/</v>
          </cell>
          <cell r="C2117" t="str">
            <v xml:space="preserve">Bueiro circular, em chapa galvanizada com revestimento Epoxi, espessura de 2mm, diametro de 1,90m, recobrimento minimo de 0,40m e maximo de 7,90m.</v>
          </cell>
          <cell r="D2117" t="str">
            <v>m</v>
          </cell>
          <cell r="E2117">
            <v>1059.5999999999999</v>
          </cell>
        </row>
        <row r="2118">
          <cell r="A2118" t="str">
            <v>DR017773</v>
          </cell>
          <cell r="B2118" t="str">
            <v>DR55100150/</v>
          </cell>
          <cell r="C2118" t="str">
            <v xml:space="preserve">Bueiro circular, em chapa galvanizada com revestimento Epoxi, espessura de 2mm, diametro de 2,10m, recobrimento minimo de 0,50m e maximo de 7,10m.</v>
          </cell>
          <cell r="D2118" t="str">
            <v>m</v>
          </cell>
          <cell r="E2118">
            <v>1163.05</v>
          </cell>
        </row>
        <row r="2119">
          <cell r="A2119" t="str">
            <v>DR017775</v>
          </cell>
          <cell r="B2119" t="str">
            <v>DR55100200/</v>
          </cell>
          <cell r="C2119" t="str">
            <v xml:space="preserve">Bueiro circular, em chapa galvanizada com revestimento Epoxi, espessura de 2,7mm, diametro de 3,80m, recobrimento minimo de 0,60m e maximo de 10,50m.</v>
          </cell>
          <cell r="D2119" t="str">
            <v>m</v>
          </cell>
          <cell r="E2119">
            <v>3750.04</v>
          </cell>
        </row>
        <row r="2120">
          <cell r="A2120" t="str">
            <v>DR001556</v>
          </cell>
          <cell r="B2120" t="str">
            <v>DR55100250/</v>
          </cell>
          <cell r="C2120" t="str">
            <v xml:space="preserve">Fornecimento de chapas, parafusos, porcas, e ferramentas necessarias a montagem de  bueiro simples, multi-plate circular, tipo Armco ou similar, com 3,05m de diametro, sendo a chapa, revestida com Epoxi, com 2,65mm de espessura.</v>
          </cell>
          <cell r="D2120" t="str">
            <v>m</v>
          </cell>
          <cell r="E2120">
            <v>2919.2</v>
          </cell>
        </row>
        <row r="2121">
          <cell r="A2121" t="str">
            <v>DR017886</v>
          </cell>
          <cell r="B2121" t="str">
            <v>DR60050050/</v>
          </cell>
          <cell r="C2121" t="str">
            <v xml:space="preserve">Gabiao caixa, malha hexagonal de (8x10)cm, fio com 2,4mm de diametro, revestido de PVC rigido, inclusive materiais e montagem; exclusive fornecimento de pedra de mao.</v>
          </cell>
          <cell r="D2121" t="str">
            <v>m3</v>
          </cell>
          <cell r="E2121">
            <v>126.15</v>
          </cell>
        </row>
        <row r="2122">
          <cell r="A2122" t="str">
            <v>DR017885</v>
          </cell>
          <cell r="B2122" t="str">
            <v>DR60050053/</v>
          </cell>
          <cell r="C2122" t="str">
            <v xml:space="preserve">Gabiao caixa, malha hexagonal de (8x10)cm, fio com  2,4mm de diametro, revestido de PVC rigido, inclusive materias e montagem.</v>
          </cell>
          <cell r="D2122" t="str">
            <v>m3</v>
          </cell>
          <cell r="E2122">
            <v>162.91</v>
          </cell>
        </row>
        <row r="2123">
          <cell r="A2123" t="str">
            <v>DR017883</v>
          </cell>
          <cell r="B2123" t="str">
            <v>DR60050100/</v>
          </cell>
          <cell r="C2123" t="str">
            <v xml:space="preserve">Gabiao caixa, malha haxagonal de (8x10)cm, fio com 2,7mm de diametro, de aco galvanizado, inclusive materiais e montagem; exclusive fornecimento de pedra de mao.</v>
          </cell>
          <cell r="D2123" t="str">
            <v>m3</v>
          </cell>
          <cell r="E2123">
            <v>109.95</v>
          </cell>
        </row>
        <row r="2124">
          <cell r="A2124" t="str">
            <v>DR016829</v>
          </cell>
          <cell r="B2124" t="str">
            <v>DR60050103/</v>
          </cell>
          <cell r="C2124" t="str">
            <v xml:space="preserve">Gabiao caixa, em malha de (8x10)cm, com fio 2,7mm de diametro, em aco galvanizado.  Fornecimento e colocacao de todos os materiais.</v>
          </cell>
          <cell r="D2124" t="str">
            <v>m3</v>
          </cell>
          <cell r="E2124">
            <v>155.63</v>
          </cell>
        </row>
        <row r="2125">
          <cell r="A2125" t="str">
            <v>DR017884</v>
          </cell>
          <cell r="B2125" t="str">
            <v>DR60050106/</v>
          </cell>
          <cell r="C2125" t="str">
            <v xml:space="preserve">Gabiao caixa, malha haxagonal de (8x10)cm, fio com 2,7mm de diametro, de aco galvanizado, inclusive materiais e montagem.</v>
          </cell>
          <cell r="D2125" t="str">
            <v>m3</v>
          </cell>
          <cell r="E2125">
            <v>146.71</v>
          </cell>
        </row>
        <row r="2126">
          <cell r="A2126" t="str">
            <v>EQ017960</v>
          </cell>
          <cell r="B2126" t="str">
            <v>EQ15050500A</v>
          </cell>
          <cell r="C2126" t="str">
            <v xml:space="preserve">Retro-Escavadeira/carregadeira, capacidade da cacamba de 0,76 m3, com operador, material de operacao e manutencao, com as seguintes especificacoes minimas: motor diesel de 79CV.  Custo horario produtivo.</v>
          </cell>
          <cell r="D2126" t="str">
            <v>h</v>
          </cell>
          <cell r="E2126">
            <v>44.57</v>
          </cell>
        </row>
        <row r="2127">
          <cell r="A2127" t="str">
            <v>EQ017961</v>
          </cell>
          <cell r="B2127" t="str">
            <v>EQ15050503/</v>
          </cell>
          <cell r="C2127" t="str">
            <v xml:space="preserve">Retro-Escavadeira/carregadeira, capacidade da cacamba de 0,76 m3, com operador, material de operacao, com as seguintes especificacoes minimas: motor diesel de 79CV.  Custo horario improdutivo (motor funcionando).</v>
          </cell>
          <cell r="D2127" t="str">
            <v>h</v>
          </cell>
          <cell r="E2127">
            <v>24.21</v>
          </cell>
        </row>
        <row r="2128">
          <cell r="A2128" t="str">
            <v>EQ017962</v>
          </cell>
          <cell r="B2128" t="str">
            <v>EQ15050506/</v>
          </cell>
          <cell r="C2128" t="str">
            <v xml:space="preserve">Retro-Escavadeira/carregadeira, capacidade da cacamba de 0,76 m3, com operador, com as seguintes especificacoes minimas: motor diesel de 79CV.  Custo horario improdutivo (motor desligado).</v>
          </cell>
          <cell r="D2128" t="str">
            <v>h</v>
          </cell>
          <cell r="E2128">
            <v>17.239999999999998</v>
          </cell>
        </row>
        <row r="2129">
          <cell r="A2129" t="str">
            <v>EQ001304</v>
          </cell>
          <cell r="B2129" t="str">
            <v>EQ15050550/</v>
          </cell>
          <cell r="C2129" t="str">
            <v xml:space="preserve">Rompedor Pneumatico, peso de 32,6Kg, com material de manutencao, exclusive o operador, ponteiro e mangueira, com as seguintes especificacoes minimas: consumo de ar de 38,8l/s, frequencia de impactos 1110 impactos/min.  Custo horario produtivo.</v>
          </cell>
          <cell r="D2129" t="str">
            <v>h</v>
          </cell>
          <cell r="E2129" t="e">
            <v>#N/A</v>
          </cell>
        </row>
        <row r="2130">
          <cell r="A2130" t="str">
            <v>EQ001305</v>
          </cell>
          <cell r="B2130" t="str">
            <v>EQ15050556/</v>
          </cell>
          <cell r="C2130" t="str">
            <v xml:space="preserve">Rompedor Pneumatico, peso de 32,6Kg, exclusive o operador, ponteiro e mangueira, com as seguintes especificacoes minimas: consumo de ar de 38,8l/s, frequencia de impactos 1110 impactos/min.  Custo horario improdutivo (motor desligado).</v>
          </cell>
          <cell r="D2130" t="str">
            <v>h</v>
          </cell>
          <cell r="E2130" t="e">
            <v>#N/A</v>
          </cell>
        </row>
        <row r="2131">
          <cell r="A2131" t="str">
            <v>EQ017916</v>
          </cell>
          <cell r="B2131" t="str">
            <v>EQ15050562A</v>
          </cell>
          <cell r="C2131" t="str">
            <v xml:space="preserve">Rompedor hidraulico, peso operacional de 435kg, adaptavel a Retro-Escavadeira, com ponteiro e material de manutencao. Custo horario produtivo.</v>
          </cell>
          <cell r="D2131" t="str">
            <v>h</v>
          </cell>
          <cell r="E2131">
            <v>7.18</v>
          </cell>
        </row>
        <row r="2132">
          <cell r="A2132" t="str">
            <v>EQ017917</v>
          </cell>
          <cell r="B2132" t="str">
            <v>EQ15050574A</v>
          </cell>
          <cell r="C2132" t="str">
            <v xml:space="preserve">Rompedor hidraulico, peso operacional de 1440kg, adaptavel a Escavadeira Hidraulica, com ponteiro e material de manutencao. Custo horario produtivo.</v>
          </cell>
          <cell r="D2132" t="str">
            <v>h</v>
          </cell>
          <cell r="E2132">
            <v>18.8</v>
          </cell>
        </row>
        <row r="2133">
          <cell r="A2133" t="str">
            <v>EQ018037</v>
          </cell>
          <cell r="B2133" t="str">
            <v>EQ15050600A</v>
          </cell>
          <cell r="C2133" t="str">
            <v xml:space="preserve">Trator sobre esteiras, capacidade da lamina de 1,94m3, com operador, material de operacao e material de manutencao, com as seguintes especificacoes minimas: motor diesel de 91,8CV.  Custo horario produtivo.</v>
          </cell>
          <cell r="D2133" t="str">
            <v>h</v>
          </cell>
          <cell r="E2133">
            <v>62.05</v>
          </cell>
        </row>
        <row r="2134">
          <cell r="A2134" t="str">
            <v>EQ018038</v>
          </cell>
          <cell r="B2134" t="str">
            <v>EQ15050604/</v>
          </cell>
          <cell r="C2134" t="str">
            <v xml:space="preserve">Trator sobre esteiras, capacidade da  lamina de 1,94m3, com operador e material de operacao, com as seguintes especificacoes minimas: motor diesel de 91,8CV.  Custo horario improdutivo (motor funcionando).</v>
          </cell>
          <cell r="D2134" t="str">
            <v>h</v>
          </cell>
          <cell r="E2134">
            <v>32.67</v>
          </cell>
        </row>
        <row r="2135">
          <cell r="A2135" t="str">
            <v>EQ018039</v>
          </cell>
          <cell r="B2135" t="str">
            <v>EQ15050607/</v>
          </cell>
          <cell r="C2135" t="str">
            <v xml:space="preserve">Trator sobre esteiras, capacidade da  lamina de 1,94m3, com operador, com as seguintes especificacoes minimas: motor diesel de 91,8CV.  Custo horario improdutivo (motor desligado).</v>
          </cell>
          <cell r="D2135" t="str">
            <v>h</v>
          </cell>
          <cell r="E2135">
            <v>24.57</v>
          </cell>
        </row>
        <row r="2136">
          <cell r="A2136" t="str">
            <v>EQ017957</v>
          </cell>
          <cell r="B2136" t="str">
            <v>EQ15050612A</v>
          </cell>
          <cell r="C2136" t="str">
            <v xml:space="preserve">Trator sobre esteiras, capacidade de lamina reta de 3,07m3, com operador, material de operacao e material de manutencao, com as seguintes especificacoes minimas: motor diesel de 167,80CV.  Custo horario produtivo.</v>
          </cell>
          <cell r="D2136" t="str">
            <v>h</v>
          </cell>
          <cell r="E2136">
            <v>86.67</v>
          </cell>
        </row>
        <row r="2137">
          <cell r="A2137" t="str">
            <v>EQ017958</v>
          </cell>
          <cell r="B2137" t="str">
            <v>EQ15050615/</v>
          </cell>
          <cell r="C2137" t="str">
            <v xml:space="preserve">Trator sobre esteiras, capacidade de lamina reta de 3,07m3, com operador, material de operacao, com as seguintes especificacoes minimas: motor diesel de 167,80CV.  Custo horario improdutivo (motor funcionando).</v>
          </cell>
          <cell r="D2137" t="str">
            <v>h</v>
          </cell>
          <cell r="E2137">
            <v>43.51</v>
          </cell>
        </row>
        <row r="2138">
          <cell r="A2138" t="str">
            <v>EQ017959</v>
          </cell>
          <cell r="B2138" t="str">
            <v>EQ15050618/</v>
          </cell>
          <cell r="C2138" t="str">
            <v xml:space="preserve">Trator sobre esteiras, capacidade de lamina reta de 3,07m3, com operador, com as seguintes especificacoes minimas: motor diesel de 167,80CV.  Custo horario improdutivo (motor desligado).</v>
          </cell>
          <cell r="D2138" t="str">
            <v>h</v>
          </cell>
          <cell r="E2138">
            <v>29.56</v>
          </cell>
        </row>
        <row r="2139">
          <cell r="A2139" t="str">
            <v>EQ017986</v>
          </cell>
          <cell r="B2139" t="str">
            <v>EQ15050631A</v>
          </cell>
          <cell r="C2139" t="str">
            <v xml:space="preserve">Trator sobre esteiras D-8L, capacidade da lamina de 5000Kg, com operador, material de operacao e material de manutencao, com as seguintes especificacoes minimas: motor diesel de 335CV.  Custo horario produtivo.</v>
          </cell>
          <cell r="D2139" t="str">
            <v>h</v>
          </cell>
          <cell r="E2139">
            <v>231.88</v>
          </cell>
        </row>
        <row r="2140">
          <cell r="A2140" t="str">
            <v>EQ017987</v>
          </cell>
          <cell r="B2140" t="str">
            <v>EQ15050634/</v>
          </cell>
          <cell r="C2140" t="str">
            <v xml:space="preserve">Trator sobre esteiras D-8L, capacidade da lamina de 5000Kg, com operador e material de operacao, com as seguintes especificacoes minimas: motor diesel de 335CV.  Custo horario improdutivo (motor funcionando).</v>
          </cell>
          <cell r="D2140" t="str">
            <v>h</v>
          </cell>
          <cell r="E2140">
            <v>112.22</v>
          </cell>
        </row>
        <row r="2141">
          <cell r="A2141" t="str">
            <v>EQ017988</v>
          </cell>
          <cell r="B2141" t="str">
            <v>EQ15050637/</v>
          </cell>
          <cell r="C2141" t="str">
            <v xml:space="preserve">Trator sobre esteiras D-8L, capacidade da lamina de 5000Kg, com operador, com as seguintes especificacoes minimas: motor diesel de 335CV.  Custo horario improdutivo (motor desligado).</v>
          </cell>
          <cell r="D2141" t="str">
            <v>h</v>
          </cell>
          <cell r="E2141">
            <v>82.67</v>
          </cell>
        </row>
        <row r="2142">
          <cell r="A2142" t="str">
            <v>EQ017954</v>
          </cell>
          <cell r="B2142" t="str">
            <v>EQ15050650A</v>
          </cell>
          <cell r="C2142" t="str">
            <v xml:space="preserve">Trator de pneus, com operador, material de operacao e material de manutencao, com as seguintes especificacoes minimas: motor diesel de 65CV.  Custo horario produtivo.</v>
          </cell>
          <cell r="D2142" t="str">
            <v>h</v>
          </cell>
          <cell r="E2142">
            <v>26.72</v>
          </cell>
        </row>
        <row r="2143">
          <cell r="A2143" t="str">
            <v>EQ017955</v>
          </cell>
          <cell r="B2143" t="str">
            <v>EQ15050653/</v>
          </cell>
          <cell r="C2143" t="str">
            <v xml:space="preserve">Trator de pneus, com operador, material de operacao, com as seguintes especificacoes minimas: motor diesel de 65CV.  Custo horario improdutivo (motor funcionando).</v>
          </cell>
          <cell r="D2143" t="str">
            <v>h</v>
          </cell>
          <cell r="E2143">
            <v>15.59</v>
          </cell>
        </row>
        <row r="2144">
          <cell r="A2144" t="str">
            <v>EQ017956</v>
          </cell>
          <cell r="B2144" t="str">
            <v>EQ15050656/</v>
          </cell>
          <cell r="C2144" t="str">
            <v xml:space="preserve">Trator de pneus, com operador, com as seguintes especificacoes minimas: motor diesel de 65CV.  Custo horario improdutivo (motor desligado).</v>
          </cell>
          <cell r="D2144" t="str">
            <v>h</v>
          </cell>
          <cell r="E2144">
            <v>9.86</v>
          </cell>
        </row>
        <row r="2145">
          <cell r="A2145" t="str">
            <v>EQ015995</v>
          </cell>
          <cell r="B2145" t="str">
            <v>EQ15050700/</v>
          </cell>
          <cell r="C2145" t="str">
            <v xml:space="preserve">Vibro acabadora para asfalto, sobre esteiras, capacidade de producao de 400t/h, largura de pavimentacao de 3,05m a 4,75m, motor diesel de 98CV (96,04HP),  com operador e ajudante.  Aluguel improdutivo motor funcionando.</v>
          </cell>
          <cell r="D2145" t="str">
            <v>h</v>
          </cell>
          <cell r="E2145" t="e">
            <v>#N/A</v>
          </cell>
        </row>
        <row r="2146">
          <cell r="A2146" t="str">
            <v>EQ001529</v>
          </cell>
          <cell r="B2146" t="str">
            <v>EQ20050150A</v>
          </cell>
          <cell r="C2146" t="str">
            <v xml:space="preserve">Conjunto de Britagem, transportavel e desmontavel, com capacidade de 30m3/h de brita, compreendendo: britador, rebritador, silos, gerador e estrutura suporte, com operador.  Aluguel produtivo.</v>
          </cell>
          <cell r="D2146" t="str">
            <v>h</v>
          </cell>
          <cell r="E2146">
            <v>198.85</v>
          </cell>
        </row>
        <row r="2147">
          <cell r="A2147" t="str">
            <v>EQ001365</v>
          </cell>
          <cell r="B2147" t="str">
            <v>EQ20050200B</v>
          </cell>
          <cell r="C2147" t="str">
            <v xml:space="preserve">Compactador de pneus, auto-propulsor, motor diesel de 76HP, peso 5,5/20t com 7 pneus, com operador.  Aluguel produtivo.</v>
          </cell>
          <cell r="D2147" t="str">
            <v>h</v>
          </cell>
          <cell r="E2147">
            <v>48.75</v>
          </cell>
        </row>
        <row r="2148">
          <cell r="A2148" t="str">
            <v>EQ001366</v>
          </cell>
          <cell r="B2148" t="str">
            <v>EQ20050203A</v>
          </cell>
          <cell r="C2148" t="str">
            <v xml:space="preserve">Compactador de pneus, auto-propulsor, motor diesel de 76HP, peso 5,5/20t com 7 pneus, com operador.  Aluguel improdutivo motor funcionando.</v>
          </cell>
          <cell r="D2148" t="str">
            <v>h</v>
          </cell>
          <cell r="E2148">
            <v>25.54</v>
          </cell>
        </row>
        <row r="2149">
          <cell r="A2149" t="str">
            <v>EQ001367</v>
          </cell>
          <cell r="B2149" t="str">
            <v>EQ20050206A</v>
          </cell>
          <cell r="C2149" t="str">
            <v xml:space="preserve">Compactador de pneus, auto-propulsor, motor diesel de 76HP, peso 5,5/20t com 7 pneus, com operador.  Aluguel improdutivo motor parado.</v>
          </cell>
          <cell r="D2149" t="str">
            <v>h</v>
          </cell>
          <cell r="E2149">
            <v>15.55</v>
          </cell>
        </row>
        <row r="2150">
          <cell r="A2150" t="str">
            <v>EQ017993</v>
          </cell>
          <cell r="B2150" t="str">
            <v>EQ20050215A</v>
          </cell>
          <cell r="C2150" t="str">
            <v xml:space="preserve">Compactador Vibratorio, com tambor Pe-de-Carneiro, auto-propulsor, com operador, material de operacao e material de manutencao, com as seguintes especificacoes minimas: motor diesel de 76HP, largura de 1,85m, com 6t a 7t.  Custo horario produtivo.</v>
          </cell>
          <cell r="D2150" t="str">
            <v>h</v>
          </cell>
          <cell r="E2150">
            <v>37.85</v>
          </cell>
        </row>
        <row r="2151">
          <cell r="A2151" t="str">
            <v>EQ017994</v>
          </cell>
          <cell r="B2151" t="str">
            <v>EQ20050218/</v>
          </cell>
          <cell r="C2151" t="str">
            <v xml:space="preserve">Compactador Vibratorio, com tambor Pe-de-Carneiro, auto-propulsor, com operador e material de operacao, com as seguintes especificacoes minimas: motor diesel de 76HP, largura de 1,85m, com 6t a 7t.  Custo horario improdutivo (motor funcionando).</v>
          </cell>
          <cell r="D2151" t="str">
            <v>h</v>
          </cell>
          <cell r="E2151">
            <v>20.91</v>
          </cell>
        </row>
        <row r="2152">
          <cell r="A2152" t="str">
            <v>EQ017995</v>
          </cell>
          <cell r="B2152" t="str">
            <v>EQ20050221/</v>
          </cell>
          <cell r="C2152" t="str">
            <v xml:space="preserve">Compactador Vibratorio, com tambor Pe-de-Carneiro, auto-propulsor, com operador, com as seguintes especificacoes minimas: motor diesel de 76HP, largura de 1,85m, com 6t a 7t.  Custo horario improdutivo (motor desligado).</v>
          </cell>
          <cell r="D2152" t="str">
            <v>h</v>
          </cell>
          <cell r="E2152">
            <v>14.21</v>
          </cell>
        </row>
        <row r="2153">
          <cell r="A2153" t="str">
            <v>EQ001392</v>
          </cell>
          <cell r="B2153" t="str">
            <v>EQ20050250B</v>
          </cell>
          <cell r="C2153" t="str">
            <v xml:space="preserve">Distribuidor de Asfalto Cosmaq 5000-DB5,0 ou similar, sob pressao, motor a gasolina equipado com radiador industrial, com grade protetora, governador automatico, motor de arranque, alternador, filtro de ar, bateria, chave de ignicao e partida, manometro p</v>
          </cell>
          <cell r="D2153" t="str">
            <v>h</v>
          </cell>
          <cell r="E2153">
            <v>74.87</v>
          </cell>
        </row>
        <row r="2154">
          <cell r="A2154" t="str">
            <v>EQ001394</v>
          </cell>
          <cell r="B2154" t="str">
            <v>EQ20050256A</v>
          </cell>
          <cell r="C2154" t="str">
            <v xml:space="preserve">Distribuidor de Asfalto Cosmaq 5000-DB5,0 ou similar, sob pressao, motor a gasolina equipado com radiador industrial, com grade protetora, governador automatico, motor de arranque, alternador, filtro de ar, bateria, chave de ignicao e partida, manometro p</v>
          </cell>
          <cell r="D2154" t="str">
            <v>h</v>
          </cell>
          <cell r="E2154">
            <v>22.04</v>
          </cell>
        </row>
        <row r="2155">
          <cell r="A2155" t="str">
            <v>EQ001398</v>
          </cell>
          <cell r="B2155" t="str">
            <v>EQ20050300A</v>
          </cell>
          <cell r="C2155" t="str">
            <v xml:space="preserve">Espalhador de Agregados, rebocavel, capacidade rasa de 1,3m3, largura maxima de distribuicao de 3,66m, comprimento 4,10m, largura 1,30m, altura de 1m, 4 rodas com pneumaticos 6x9 (10 lonas), peso 860Kg, diametro do rolo 12,7cm (5"), sem operador.  Aluguel</v>
          </cell>
          <cell r="D2155" t="str">
            <v>h</v>
          </cell>
          <cell r="E2155">
            <v>1.53</v>
          </cell>
        </row>
        <row r="2156">
          <cell r="A2156" t="str">
            <v>EQ001399</v>
          </cell>
          <cell r="B2156" t="str">
            <v>EQ20050306/</v>
          </cell>
          <cell r="C2156" t="str">
            <v xml:space="preserve">Espalhador de Agregados, rebocavel, capacidade rasa de 1,3m3, largura maxima de distribuicao de 3,66m, comprimento 4,10m, largura 1,30m, altura de 1m, 4 rodas com pneumaticos 6x9 (10 lonas), peso 860Kg, diametro do rolo 12,7cm (5"), sem operador.  Aluguel</v>
          </cell>
          <cell r="D2156" t="str">
            <v>h</v>
          </cell>
          <cell r="E2156">
            <v>1.1499999999999999</v>
          </cell>
        </row>
        <row r="2157">
          <cell r="A2157" t="str">
            <v>EQ001384</v>
          </cell>
          <cell r="B2157" t="str">
            <v>EQ20050350A</v>
          </cell>
          <cell r="C2157" t="str">
            <v xml:space="preserve">Instalacao de aquecimento e armazenamento de asfalto, compreendendo 2 tanques de 30.000l (cada), intercambiador, aquecedor, acumulador de asfalto, retificador, tanque de oleo leve para 20.000l, sistema de tubulacao de asfalto e oleo termico, aquecedor acu</v>
          </cell>
          <cell r="D2157" t="str">
            <v>h</v>
          </cell>
          <cell r="E2157">
            <v>64</v>
          </cell>
        </row>
        <row r="2158">
          <cell r="A2158" t="str">
            <v>EQ001385</v>
          </cell>
          <cell r="B2158" t="str">
            <v>EQ20050356A</v>
          </cell>
          <cell r="C2158" t="str">
            <v xml:space="preserve">Instalacao de aquecimento e armazenamento de asfalto, compreendendo 2 tanques de 30.000l (cada), intercambiador, aquecedor, acumulador de asfalto, retificador, tanque de oleo leve para 20.000l, sistema de tubulacao de asfalto e oleo termico, aquecedor acu</v>
          </cell>
          <cell r="D2158" t="str">
            <v>h</v>
          </cell>
          <cell r="E2158">
            <v>34.43</v>
          </cell>
        </row>
        <row r="2159">
          <cell r="A2159" t="str">
            <v>EQ001406</v>
          </cell>
          <cell r="B2159" t="str">
            <v>EQ20050400B</v>
          </cell>
          <cell r="C2159" t="str">
            <v xml:space="preserve">Maquina de juntas (serra para concreto) motor a gasolina de 8,25CV partida manual, chassis reforcado, guarda protetora para acomodar serras de ate 14", serra para concreto  especialmente desenvolvida para aberturas de junta de dilatacao com 3600RPM, com o</v>
          </cell>
          <cell r="D2159" t="str">
            <v>h</v>
          </cell>
          <cell r="E2159">
            <v>13</v>
          </cell>
        </row>
        <row r="2160">
          <cell r="A2160" t="str">
            <v>EQ001407</v>
          </cell>
          <cell r="B2160" t="str">
            <v>EQ20050403A</v>
          </cell>
          <cell r="C2160" t="str">
            <v xml:space="preserve">Maquina de juntas (serra para concreto) motor a gasolina de 8,25CV partida manual, chassis reforcado, guarda protetora para acomodar serras de ate 14", serra para concreto  especialmente desenvolvida para aberturas de junta de dilatacao com 3600RPM, com o</v>
          </cell>
          <cell r="D2160" t="str">
            <v>h</v>
          </cell>
          <cell r="E2160">
            <v>9.4700000000000006</v>
          </cell>
        </row>
        <row r="2161">
          <cell r="A2161" t="str">
            <v>EQ001408</v>
          </cell>
          <cell r="B2161" t="str">
            <v>EQ20050406A</v>
          </cell>
          <cell r="C2161" t="str">
            <v xml:space="preserve">Maquina de juntas (serra para concreto) motor a gasolina de 8,25CV partida manual, chassis reforcado, guarda protetora para acomodar serras de ate 14", serra para concreto  especialmente desenvolvida para aberturas de junta de dilatacao com 3600RPM, com o</v>
          </cell>
          <cell r="D2161" t="str">
            <v>h</v>
          </cell>
          <cell r="E2161">
            <v>7.57</v>
          </cell>
        </row>
        <row r="2162">
          <cell r="A2162" t="str">
            <v>EQ003721</v>
          </cell>
          <cell r="B2162" t="str">
            <v>EQ20050450B</v>
          </cell>
          <cell r="C2162" t="str">
            <v xml:space="preserve">Rolo Compactador Tanden Vibratorio auto-propelido LR-95 Dynapac ou similar, motor diesel de 13CV, para reparo de pavimentacao, capacidade de 4t, com carreta transportadora, com operador.  Aluguel produtivo.</v>
          </cell>
          <cell r="D2162" t="str">
            <v>h</v>
          </cell>
          <cell r="E2162">
            <v>14.62</v>
          </cell>
        </row>
        <row r="2163">
          <cell r="A2163" t="str">
            <v>EQ003722</v>
          </cell>
          <cell r="B2163" t="str">
            <v>EQ20050453A</v>
          </cell>
          <cell r="C2163" t="str">
            <v xml:space="preserve">Rolo Compactador Tanden Vibratorio auto-propelido LR-95 Dynapac ou similar, motor diesel de 13CV, para reparo de pavimentacao, capacidade de 4t, com carreta transportadora, com operador.  Aluguel improdutivo motor funcionando.</v>
          </cell>
          <cell r="D2163" t="str">
            <v>h</v>
          </cell>
          <cell r="E2163">
            <v>11.22</v>
          </cell>
        </row>
        <row r="2164">
          <cell r="A2164" t="str">
            <v>EQ003723</v>
          </cell>
          <cell r="B2164" t="str">
            <v>EQ20050456A</v>
          </cell>
          <cell r="C2164" t="str">
            <v xml:space="preserve">Rolo Compactador Tanden Vibratorio auto-propelido LR-95 Dynapac ou similar, motor diesel de 13CV, para reparo de pavimentacao, capacidade de 4t, com carreta transportadora, com operador.  Aluguel improdutivo motor parado.</v>
          </cell>
          <cell r="D2164" t="str">
            <v>h</v>
          </cell>
          <cell r="E2164">
            <v>9.64</v>
          </cell>
        </row>
        <row r="2165">
          <cell r="A2165" t="str">
            <v>EQ017990</v>
          </cell>
          <cell r="B2165" t="str">
            <v>EQ20050462A</v>
          </cell>
          <cell r="C2165" t="str">
            <v xml:space="preserve">Rolo Compactador Tandem, com operador, material de operacao e material de manutencao, com as seguintes especificacoes minimas: motor diesel de 58,5CV,  de 5t a 10t.  Custo horario produtivo.</v>
          </cell>
          <cell r="D2165" t="str">
            <v>h</v>
          </cell>
          <cell r="E2165">
            <v>28.77</v>
          </cell>
        </row>
        <row r="2166">
          <cell r="A2166" t="str">
            <v>EQ017991</v>
          </cell>
          <cell r="B2166" t="str">
            <v>EQ20050465/</v>
          </cell>
          <cell r="C2166" t="str">
            <v xml:space="preserve">Rolo Compactador Tandem, com operador e material de operacao,  com as seguintes especificacoes minimas: motor diesel de 58,5CV,  de 5t a 10t.  Custo horario improdutivo (motor funcionando).</v>
          </cell>
          <cell r="D2166" t="str">
            <v>h</v>
          </cell>
          <cell r="E2166">
            <v>16.760000000000002</v>
          </cell>
        </row>
        <row r="2167">
          <cell r="A2167" t="str">
            <v>EQ017992</v>
          </cell>
          <cell r="B2167" t="str">
            <v>EQ20050468/</v>
          </cell>
          <cell r="C2167" t="str">
            <v xml:space="preserve">Rolo Compactador Tandem, com operador, com as seguintes especificacoes minimas: motor diesel de 58,5CV,  de 5t a 10t.  Custo horario improdutivo (motor desligado).</v>
          </cell>
          <cell r="D2167" t="str">
            <v>h</v>
          </cell>
          <cell r="E2167">
            <v>11.6</v>
          </cell>
        </row>
        <row r="2168">
          <cell r="A2168" t="str">
            <v>EQ017996</v>
          </cell>
          <cell r="B2168" t="str">
            <v>EQ20050471A</v>
          </cell>
          <cell r="C2168" t="str">
            <v xml:space="preserve">Compactador de pneus com sete rodas, com operador, material de operacao e material de manutencao, com as seguintes especificacoes minimas: motor diesel de 111HP, 23t.  Custo horario produtivo.</v>
          </cell>
          <cell r="D2168" t="str">
            <v>h</v>
          </cell>
          <cell r="E2168">
            <v>48.25</v>
          </cell>
        </row>
        <row r="2169">
          <cell r="A2169" t="str">
            <v>EQ017997</v>
          </cell>
          <cell r="B2169" t="str">
            <v>EQ20050474/</v>
          </cell>
          <cell r="C2169" t="str">
            <v xml:space="preserve">Compactador de pneus com sete rodas, com operador e material de operacao, com as seguintes especificacoes minimas: motor diesel de 111HP, 23t.  Custo horario improdutivo (motor funcionando).</v>
          </cell>
          <cell r="D2169" t="str">
            <v>h</v>
          </cell>
          <cell r="E2169">
            <v>25.34</v>
          </cell>
        </row>
        <row r="2170">
          <cell r="A2170" t="str">
            <v>EQ017998</v>
          </cell>
          <cell r="B2170" t="str">
            <v>EQ20050477/</v>
          </cell>
          <cell r="C2170" t="str">
            <v xml:space="preserve">Compactador de pneus com sete rodas, com operador, com as seguintes especificacoes minimas: motor diesel de 111HP, 23t.  Custo horario improdutivo (motor desligado).</v>
          </cell>
          <cell r="D2170" t="str">
            <v>h</v>
          </cell>
          <cell r="E2170">
            <v>15.55</v>
          </cell>
        </row>
        <row r="2171">
          <cell r="A2171" t="str">
            <v>EQ001373</v>
          </cell>
          <cell r="B2171" t="str">
            <v>EQ20050500/</v>
          </cell>
          <cell r="C2171" t="str">
            <v xml:space="preserve">Rolo Compactador Pe-de-Carneiro, rebocavel, com 2 tambores de 1,22m de comprimento, peso liquido sem lastro, 2,1t e maximo com lastro de areia, 6t, sem operador.  Aluguel produtivo.</v>
          </cell>
          <cell r="D2171" t="str">
            <v>h</v>
          </cell>
          <cell r="E2171">
            <v>1.96</v>
          </cell>
        </row>
        <row r="2172">
          <cell r="A2172" t="str">
            <v>EQ001374</v>
          </cell>
          <cell r="B2172" t="str">
            <v>EQ20050506/</v>
          </cell>
          <cell r="C2172" t="str">
            <v xml:space="preserve">Rolo Compactador Pe-de-Carneiro, rebocavel, com 2 tambores de 1,22m de comprimento, peso liquido sem lastro, 2,1t e maximo com lastro de areia, 6t, sem operador.  Aluguel improdutivo motor parado.</v>
          </cell>
          <cell r="D2172" t="str">
            <v>h</v>
          </cell>
          <cell r="E2172">
            <v>1.22</v>
          </cell>
        </row>
        <row r="2173">
          <cell r="A2173" t="str">
            <v>EQ001362</v>
          </cell>
          <cell r="B2173" t="str">
            <v>EQ20050550B</v>
          </cell>
          <cell r="C2173" t="str">
            <v xml:space="preserve">Rolo Vibratorio Liso, de 7t, auto-propulsor, motor diesel de 76,5HP, largura total de 2,015m, com operador.  Aluguel produtivo.</v>
          </cell>
          <cell r="D2173" t="str">
            <v>h</v>
          </cell>
          <cell r="E2173">
            <v>36.04</v>
          </cell>
        </row>
        <row r="2174">
          <cell r="A2174" t="str">
            <v>EQ001363</v>
          </cell>
          <cell r="B2174" t="str">
            <v>EQ20050553A</v>
          </cell>
          <cell r="C2174" t="str">
            <v xml:space="preserve">Rolo Vibratorio Liso, de 7t, auto-propulsor, motor diesel de 76,5HP, largura total de 2,015m, com operador.  Aluguel improdutivo motor funcionando.</v>
          </cell>
          <cell r="D2174" t="str">
            <v>h</v>
          </cell>
          <cell r="E2174">
            <v>20</v>
          </cell>
        </row>
        <row r="2175">
          <cell r="A2175" t="str">
            <v>EQ001364</v>
          </cell>
          <cell r="B2175" t="str">
            <v>EQ20050556A</v>
          </cell>
          <cell r="C2175" t="str">
            <v xml:space="preserve">Rolo Vibratorio Liso, de 7t, auto-propulsor, motor diesel de 76,5HP, largura total de 2,015m, com operador.  Aluguel improdutivo motor parado.</v>
          </cell>
          <cell r="D2175" t="str">
            <v>h</v>
          </cell>
          <cell r="E2175">
            <v>13.25</v>
          </cell>
        </row>
        <row r="2176">
          <cell r="A2176" t="str">
            <v>EQ001368</v>
          </cell>
          <cell r="B2176" t="str">
            <v>EQ20050600B</v>
          </cell>
          <cell r="C2176" t="str">
            <v xml:space="preserve">Rolo Compactador Vibratorio, auto-propelido para reparo de pavimentacao, motor diesel de 28HP, com operador.  Aluguel produtivo.</v>
          </cell>
          <cell r="D2176" t="str">
            <v>h</v>
          </cell>
          <cell r="E2176">
            <v>27.74</v>
          </cell>
        </row>
        <row r="2177">
          <cell r="A2177" t="str">
            <v>EQ001369</v>
          </cell>
          <cell r="B2177" t="str">
            <v>EQ20050603A</v>
          </cell>
          <cell r="C2177" t="str">
            <v xml:space="preserve">Rolo Compactador Vibratorio, auto-propelido para reparo de pavimentacao, motor diesel de 28HP, com operador.  Aluguel improdutivo motor funcionando.</v>
          </cell>
          <cell r="D2177" t="str">
            <v>h</v>
          </cell>
          <cell r="E2177">
            <v>16.920000000000002</v>
          </cell>
        </row>
        <row r="2178">
          <cell r="A2178" t="str">
            <v>EQ001370</v>
          </cell>
          <cell r="B2178" t="str">
            <v>EQ20050606A</v>
          </cell>
          <cell r="C2178" t="str">
            <v xml:space="preserve">Rolo Compactador Vibratorio, auto-propelido para reparo de pavimentacao, motor diesel de 28HP, com operador.  Aluguel improdutivo motor parado.</v>
          </cell>
          <cell r="D2178" t="str">
            <v>h</v>
          </cell>
          <cell r="E2178">
            <v>14.45</v>
          </cell>
        </row>
        <row r="2179">
          <cell r="A2179" t="str">
            <v>EQ001411</v>
          </cell>
          <cell r="B2179" t="str">
            <v>EQ20050700A</v>
          </cell>
          <cell r="C2179" t="str">
            <v xml:space="preserve">Soquete Vibratorio de 78Kg, com motor a gasolina de 2,5CV, sem operador.  Aluguel produtivo.</v>
          </cell>
          <cell r="D2179" t="str">
            <v>h</v>
          </cell>
          <cell r="E2179">
            <v>3.76</v>
          </cell>
        </row>
        <row r="2180">
          <cell r="A2180" t="str">
            <v>EQ001412</v>
          </cell>
          <cell r="B2180" t="str">
            <v>EQ20050706/</v>
          </cell>
          <cell r="C2180" t="str">
            <v xml:space="preserve">Soquete Vibratorio de 78Kg, com motor a gasolina de 2,5CV, sem operador.  Aluguel improdutivo motor parado.</v>
          </cell>
          <cell r="D2180" t="str">
            <v>h</v>
          </cell>
          <cell r="E2180">
            <v>1.81</v>
          </cell>
        </row>
        <row r="2181">
          <cell r="A2181" t="str">
            <v>EQ008892</v>
          </cell>
          <cell r="B2181" t="str">
            <v>EQ20050750/</v>
          </cell>
          <cell r="C2181" t="str">
            <v xml:space="preserve">Usina para producao de mistura asfatica a frio (PMF), com capacidade para 30 a 40t/h, de funcionamento volumetrico, compreendendo alimentador-dosador de agregados (silos), para 3 materiais diferentes, 5 correias transportadoras, misturador com tremonha de</v>
          </cell>
          <cell r="D2181" t="str">
            <v>h</v>
          </cell>
          <cell r="E2181">
            <v>90.27</v>
          </cell>
        </row>
        <row r="2182">
          <cell r="A2182" t="str">
            <v>EQ008893</v>
          </cell>
          <cell r="B2182" t="str">
            <v>EQ20050756/</v>
          </cell>
          <cell r="C2182" t="str">
            <v xml:space="preserve">Usina para producao de mistura asfatica a frio (PMF), com capacidade para 30 a 40t/h, de funcionamento volumetrico, compreendendo alimentador-dosador de agregados (silos), para 3 materiais diferentes, 5 correias transportadoras, misturador com tremonha de</v>
          </cell>
          <cell r="D2182" t="str">
            <v>h</v>
          </cell>
          <cell r="E2182">
            <v>64.44</v>
          </cell>
        </row>
        <row r="2183">
          <cell r="A2183" t="str">
            <v>EQ001378</v>
          </cell>
          <cell r="B2183" t="str">
            <v>EQ20050762A</v>
          </cell>
          <cell r="C2183" t="str">
            <v xml:space="preserve">Usina para mistura betuminosa alta classe a quente, com  capacidade de 100t/h, compreendendo unidade de alimentacao e dosagem de frios, secador, peneira dosadora, alimentador de finos, misturador, instalacao de armazenagem e aquecimento de asfalto e grupo</v>
          </cell>
          <cell r="D2183" t="str">
            <v>h</v>
          </cell>
          <cell r="E2183">
            <v>810.7</v>
          </cell>
        </row>
        <row r="2184">
          <cell r="A2184" t="str">
            <v>EQ001379</v>
          </cell>
          <cell r="B2184" t="str">
            <v>EQ20050772/</v>
          </cell>
          <cell r="C2184" t="str">
            <v xml:space="preserve">Usina para mistura betuminosa alta classe a quente, com  capacidade de 60t/h a 90t/h, compreendendo unidade de alimentacao e dosagem de frios, secador, peneira dosadora, alimentador de finos, misturador, instalacao de armazenagem e aquecimento de asfalto </v>
          </cell>
          <cell r="D2184" t="str">
            <v>h</v>
          </cell>
          <cell r="E2184" t="e">
            <v>#N/A</v>
          </cell>
        </row>
        <row r="2185">
          <cell r="A2185" t="str">
            <v>EQ001380</v>
          </cell>
          <cell r="B2185" t="str">
            <v>EQ20050775/</v>
          </cell>
          <cell r="C2185" t="str">
            <v xml:space="preserve">Usina para mistura betuminosa alta classe a quente, com  capacidade de100t/h, compreendendo unidade de alimentacao e dosagem de frios, secador, peneira dosadora, alimentador de finos, misturador, instalacao de armazenagem e aquecimento de asfalto e grupo </v>
          </cell>
          <cell r="D2185" t="str">
            <v>h</v>
          </cell>
          <cell r="E2185">
            <v>96.78</v>
          </cell>
        </row>
        <row r="2186">
          <cell r="A2186" t="str">
            <v>EQ001375</v>
          </cell>
          <cell r="B2186" t="str">
            <v>EQ20050781/</v>
          </cell>
          <cell r="C2186" t="str">
            <v xml:space="preserve">Usina pre-misturadora de solos para estabilizacao de bases, com capacidade de 350/600t/h, compreendendo: alimentador-dosador, dosador duplo de correias, dosador triplo de mesa vai e vem, dosador triplo de correias, dosa do tipo de calhas vibratorias, dosa</v>
          </cell>
          <cell r="D2186" t="str">
            <v>h</v>
          </cell>
          <cell r="E2186" t="e">
            <v>#N/A</v>
          </cell>
        </row>
        <row r="2187">
          <cell r="A2187" t="str">
            <v>EQ004528</v>
          </cell>
          <cell r="B2187" t="str">
            <v>EQ50050100/</v>
          </cell>
          <cell r="C2187" t="str">
            <v xml:space="preserve">Maquina de demarcacao de faixas com fusor aplicador e fusor derretedor para uso rodoviario e urbano.  Aluguel produtivo.</v>
          </cell>
          <cell r="D2187" t="str">
            <v>h</v>
          </cell>
          <cell r="E2187">
            <v>95.9</v>
          </cell>
        </row>
        <row r="2188">
          <cell r="A2188" t="str">
            <v>EQ009103</v>
          </cell>
          <cell r="B2188" t="str">
            <v>EQ50050150/</v>
          </cell>
          <cell r="C2188" t="str">
            <v xml:space="preserve">Maquina de demarcacao com fusor para aplicacao de massa termoplastica por extrusao, com caminhao.  Aluguel produtivo.</v>
          </cell>
          <cell r="D2188" t="str">
            <v>h</v>
          </cell>
          <cell r="E2188">
            <v>63.63</v>
          </cell>
        </row>
        <row r="2189">
          <cell r="A2189" t="str">
            <v>EQ007678</v>
          </cell>
          <cell r="B2189" t="str">
            <v>EQ55050100/</v>
          </cell>
          <cell r="C2189" t="str">
            <v xml:space="preserve">Locacao mensal de sistema automatizado de pesagem portatil com balancas dinamicas completo, inclusive manutencao.</v>
          </cell>
          <cell r="D2189" t="str">
            <v>un.mes</v>
          </cell>
          <cell r="E2189">
            <v>25071</v>
          </cell>
        </row>
        <row r="2190">
          <cell r="A2190" t="str">
            <v>EQ001534</v>
          </cell>
          <cell r="B2190" t="str">
            <v>EQ60050050/</v>
          </cell>
          <cell r="C2190" t="str">
            <v xml:space="preserve">Talha Guincho manual com capacidade de icamento de 1500Kg e de tracao de 1800Kg, peso de talha de 10Kg, composta de cabo de aco com curso ilimitado, alavanca, gancho e carretel, sem operador.  Aluguel produtivo.</v>
          </cell>
          <cell r="D2190" t="str">
            <v>h</v>
          </cell>
          <cell r="E2190">
            <v>0.05</v>
          </cell>
        </row>
        <row r="2191">
          <cell r="A2191" t="str">
            <v>EQ001535</v>
          </cell>
          <cell r="B2191" t="str">
            <v>EQ60050056/</v>
          </cell>
          <cell r="C2191" t="str">
            <v xml:space="preserve">Talha Guincho manual com capacidade de icamento de 1500Kg e de tracao de 1800Kg, peso de talha de 10Kg, composta de cabo de aco com curso ilimitado, alavanca, gancho e carretel, sem operador.  Aluguel improdutivo motor parado.</v>
          </cell>
          <cell r="D2191" t="str">
            <v>h</v>
          </cell>
          <cell r="E2191">
            <v>0.37</v>
          </cell>
        </row>
        <row r="2192">
          <cell r="A2192" t="str">
            <v>EQ001536</v>
          </cell>
          <cell r="B2192" t="str">
            <v>EQ60050100/</v>
          </cell>
          <cell r="C2192" t="str">
            <v xml:space="preserve">Talha Guincho manual com capacidade de icamento de 4000Kg e de tracao de 5000Kg, peso de talha de 30Kg, composta de cabo de aco com curso ilimitado, alavancas de avanco e de marcha-a-re providas de pinos de retencao, comprimento de alavanca telescopica de</v>
          </cell>
          <cell r="D2192" t="str">
            <v>h</v>
          </cell>
          <cell r="E2192">
            <v>0.14000000000000001</v>
          </cell>
        </row>
        <row r="2193">
          <cell r="A2193" t="str">
            <v>EQ001537</v>
          </cell>
          <cell r="B2193" t="str">
            <v>EQ60050106/</v>
          </cell>
          <cell r="C2193" t="str">
            <v xml:space="preserve">Talha Guincho manual com capacidade de icamento de 4000Kg e de tracao de 5000Kg, peso de talha de 30Kg, composta de cabo de aco com curso ilimitado, alavancas de avanco e de marcha-a-re providas de pinos de retencao, comprimento de alavanca telescopica de</v>
          </cell>
          <cell r="D2193" t="str">
            <v>h</v>
          </cell>
          <cell r="E2193">
            <v>1</v>
          </cell>
        </row>
        <row r="2194">
          <cell r="A2194" t="str">
            <v>EQ001538</v>
          </cell>
          <cell r="B2194" t="str">
            <v>EQ60100100A</v>
          </cell>
          <cell r="C2194" t="str">
            <v xml:space="preserve">Bancada de serra, completa, com chave liga/desliga, regulagem de corte horizontal/vertical, coifa de protecao regulavel, motor de serra Weg ou similar, 5CV, II polos, 220/380V, 60Hz, IP54, Isolamento "B", sem lamina.  Aluguel produtivo.</v>
          </cell>
          <cell r="D2194" t="str">
            <v>h</v>
          </cell>
          <cell r="E2194">
            <v>1.43</v>
          </cell>
        </row>
        <row r="2195">
          <cell r="A2195" t="str">
            <v>EQ001539</v>
          </cell>
          <cell r="B2195" t="str">
            <v>EQ60100103/</v>
          </cell>
          <cell r="C2195" t="str">
            <v xml:space="preserve">Bancada de serra, completa, com chave liga/desliga, regulagem de corte horizontal/vertical, coifa de protecao regulavel, motor de serra Weg ou similar, 5CV, II polos, 220/380V, 60Hz, IP54, Isolamento "B", sem lamina.  Aluguel improdutivo motor funcionando</v>
          </cell>
          <cell r="D2195" t="str">
            <v>h</v>
          </cell>
          <cell r="E2195">
            <v>0.35</v>
          </cell>
        </row>
        <row r="2196">
          <cell r="A2196" t="str">
            <v>EQ001540</v>
          </cell>
          <cell r="B2196" t="str">
            <v>EQ60100106/</v>
          </cell>
          <cell r="C2196" t="str">
            <v xml:space="preserve">Bancada de serra, completa, com chave liga/desliga, regulagem de corte horizontal/vertical, coifa de protecao regulavel, motor de serra Weg ou similar, 5CV, II polos, 220/380V, 60Hz, IP54, Isolamento "B", sem lamina.  Aluguel improdutivo motor parado.</v>
          </cell>
          <cell r="D2196" t="str">
            <v>h</v>
          </cell>
          <cell r="E2196">
            <v>0.05</v>
          </cell>
        </row>
        <row r="2197">
          <cell r="A2197" t="str">
            <v>EQ007885</v>
          </cell>
          <cell r="B2197" t="str">
            <v>EQ60100200A</v>
          </cell>
          <cell r="C2197" t="str">
            <v xml:space="preserve">Moto Serra Stihl modelo MS051-43Kw, sabre de 63cm, de alta potencia, sem operador.  Aluguel produtivo.</v>
          </cell>
          <cell r="D2197" t="str">
            <v>h</v>
          </cell>
          <cell r="E2197">
            <v>1.45</v>
          </cell>
        </row>
        <row r="2198">
          <cell r="A2198" t="str">
            <v>EQ007886</v>
          </cell>
          <cell r="B2198" t="str">
            <v>EQ60100206/</v>
          </cell>
          <cell r="C2198" t="str">
            <v xml:space="preserve">Moto Serra Stihl modelo MS051-43Kw, sabre de 63cm, de alta potencia, sem operador.  Aluguel improdutivo motor parado.</v>
          </cell>
          <cell r="D2198" t="str">
            <v>h</v>
          </cell>
          <cell r="E2198">
            <v>0.54</v>
          </cell>
        </row>
        <row r="2199">
          <cell r="A2199" t="str">
            <v>EQ009612</v>
          </cell>
          <cell r="B2199" t="str">
            <v>EQ60990100/</v>
          </cell>
          <cell r="C2199" t="str">
            <v xml:space="preserve">Corrente galvanizada com diametro do arame de 3/16", inclusive acessorios, destinada a sustentacao de bombas submersiveis ate 60Kg.  Fornecimento.</v>
          </cell>
          <cell r="D2199" t="str">
            <v>m</v>
          </cell>
          <cell r="E2199">
            <v>7.09</v>
          </cell>
        </row>
        <row r="2200">
          <cell r="A2200" t="str">
            <v>EQ010646</v>
          </cell>
          <cell r="B2200" t="str">
            <v>EQ60990200/</v>
          </cell>
          <cell r="C2200" t="str">
            <v xml:space="preserve">Equipamento movel com circuito fechado de televisao para inspecao em galerias de aguas pluviais e esgotos sanitarios.  Fornecimento.</v>
          </cell>
          <cell r="D2200" t="str">
            <v>h</v>
          </cell>
          <cell r="E2200">
            <v>56.5</v>
          </cell>
        </row>
        <row r="2201">
          <cell r="A2201" t="str">
            <v>EQ005803</v>
          </cell>
          <cell r="B2201" t="str">
            <v>EQ60990300A</v>
          </cell>
          <cell r="C2201" t="str">
            <v xml:space="preserve">Rocadeira costal motorizada para preparo de terreno, sem operador.  Aluguel produtivo.</v>
          </cell>
          <cell r="D2201" t="str">
            <v>h</v>
          </cell>
          <cell r="E2201">
            <v>1.31</v>
          </cell>
        </row>
        <row r="2202">
          <cell r="A2202" t="str">
            <v>EQ005802</v>
          </cell>
          <cell r="B2202" t="str">
            <v>EQ60990306/</v>
          </cell>
          <cell r="C2202" t="str">
            <v xml:space="preserve">Rocadeira costal motorizada para preparo de terreno, sem operador.  Aluguel improdutivo com motor parado.</v>
          </cell>
          <cell r="D2202" t="str">
            <v>h</v>
          </cell>
          <cell r="E2202">
            <v>0.66</v>
          </cell>
        </row>
        <row r="2203">
          <cell r="A2203" t="str">
            <v>EQ001541</v>
          </cell>
          <cell r="B2203" t="str">
            <v>EQ60990500/</v>
          </cell>
          <cell r="C2203" t="str">
            <v xml:space="preserve">Teodolito Wild ou similar, modelo T-1.  Aluguel produtivo.</v>
          </cell>
          <cell r="D2203" t="str">
            <v>h</v>
          </cell>
          <cell r="E2203">
            <v>1.06</v>
          </cell>
        </row>
        <row r="2204">
          <cell r="A2204" t="str">
            <v>EQ010559</v>
          </cell>
          <cell r="B2204" t="str">
            <v>EQ65050050/</v>
          </cell>
          <cell r="C2204" t="str">
            <v xml:space="preserve">Licenciamento de Veiculo de passeio, 2 portas, 5 passageiros, marca Volkswagem, tipo popular, modelo Gol ou similar, motor 1.0 a gasolina de 69CV (67.6HP),  sem motorista, inclusive combustivel, seguro obrigatorio, lubrificacao, licenciamento, manutencao,</v>
          </cell>
          <cell r="D2204" t="str">
            <v>un</v>
          </cell>
          <cell r="E2204">
            <v>18172.5</v>
          </cell>
        </row>
        <row r="2205">
          <cell r="A2205" t="str">
            <v>EQ010591</v>
          </cell>
          <cell r="B2205" t="str">
            <v>EQ65050100/</v>
          </cell>
          <cell r="C2205" t="str">
            <v xml:space="preserve">Licenciamento de Caminhoneta, Kombi Volkswagen ou similar, motor a gasolina de 53CV, capacidade de 9 passageiros ou 1t, com motorista.</v>
          </cell>
          <cell r="D2205" t="str">
            <v>un</v>
          </cell>
          <cell r="E2205">
            <v>28772.5</v>
          </cell>
        </row>
        <row r="2206">
          <cell r="A2206" t="str">
            <v>EQ013171</v>
          </cell>
          <cell r="B2206" t="str">
            <v>EQ65050106/</v>
          </cell>
          <cell r="C2206" t="str">
            <v xml:space="preserve">Licenciamento de Veiculo de passeio, 4 portas, 5 passageiros, marca Volkswagem, tipo popular, modelo Gol ou similar, motor 1.0 a gasolina de 69CV (67,6HP),  com ar condicionado e direcao hidraulica, sem motorista, inclusive combustivel, seguro obrigatorio</v>
          </cell>
          <cell r="D2206" t="str">
            <v>un</v>
          </cell>
          <cell r="E2206">
            <v>25975</v>
          </cell>
        </row>
        <row r="2207">
          <cell r="A2207" t="str">
            <v>EQ013173</v>
          </cell>
          <cell r="B2207" t="str">
            <v>EQ65050109/</v>
          </cell>
          <cell r="C2207" t="str">
            <v xml:space="preserve">Licenciamento de Caminhonete (Pick-up), cabine dupla e cacamba, 4 portas, 5 passageiros, marca Ford, tipo luxo, modelo Ranger XL ou similar, motor 2.5 a diesel de 115CV (112,7HP),  com ar condicionado e direcao hidraulica, sem motorista, inclusive combust</v>
          </cell>
          <cell r="D2207" t="str">
            <v>un</v>
          </cell>
          <cell r="E2207">
            <v>67400</v>
          </cell>
        </row>
        <row r="2208">
          <cell r="A2208" t="str">
            <v>EQ013175</v>
          </cell>
          <cell r="B2208" t="str">
            <v>EQ65050112/</v>
          </cell>
          <cell r="C2208" t="str">
            <v xml:space="preserve">Licenciamento de Caminhonete (Pick-up), cabine dupla e cacamba, 4 portas, 5 passageiros, marca Ford, tipo luxo, modelo Ranger XL ou similar, motor 2.5 a diesel de 115CV (112,7HP),  com ar condicionado e direcao hidraulica, com motorista, inclusive combust</v>
          </cell>
          <cell r="D2208" t="str">
            <v>un</v>
          </cell>
          <cell r="E2208">
            <v>67400</v>
          </cell>
        </row>
        <row r="2209">
          <cell r="A2209" t="str">
            <v>EQ016818</v>
          </cell>
          <cell r="B2209" t="str">
            <v>EQ65050150/</v>
          </cell>
          <cell r="C2209" t="str">
            <v xml:space="preserve">Licenciamento de caminhao Ford, modelo F-4000, sem carroceria.</v>
          </cell>
          <cell r="D2209" t="str">
            <v>un</v>
          </cell>
          <cell r="E2209">
            <v>59237.31</v>
          </cell>
        </row>
        <row r="2210">
          <cell r="A2210" t="str">
            <v>EQ010587</v>
          </cell>
          <cell r="B2210" t="str">
            <v>EQ65050153/</v>
          </cell>
          <cell r="C2210" t="str">
            <v xml:space="preserve">Licenciamento de Caminhao com Carroceria Fixa, Ford F-4000 ou similar, com capacidade para 3,5t, motor diesel de 85CV.</v>
          </cell>
          <cell r="D2210" t="str">
            <v>un</v>
          </cell>
          <cell r="E2210">
            <v>61904.18</v>
          </cell>
        </row>
        <row r="2211">
          <cell r="A2211" t="str">
            <v>EQ016825</v>
          </cell>
          <cell r="B2211" t="str">
            <v>EQ65050200/</v>
          </cell>
          <cell r="C2211" t="str">
            <v xml:space="preserve">Licenciamento de caminhao Ford, modelo F-12000, sem carroceria.</v>
          </cell>
          <cell r="D2211" t="str">
            <v>un</v>
          </cell>
          <cell r="E2211">
            <v>72413.25</v>
          </cell>
        </row>
        <row r="2212">
          <cell r="A2212" t="str">
            <v>EQ010581</v>
          </cell>
          <cell r="B2212" t="str">
            <v>EQ65050203/</v>
          </cell>
          <cell r="C2212" t="str">
            <v xml:space="preserve">Licenciamento de Caminhao Basculante, Ford F-12000 ou similar, com capacidade de 5m3, motor diesel de 162CV.</v>
          </cell>
          <cell r="D2212" t="str">
            <v>un</v>
          </cell>
          <cell r="E2212">
            <v>82791.350000000006</v>
          </cell>
        </row>
        <row r="2213">
          <cell r="A2213" t="str">
            <v>EQ016831</v>
          </cell>
          <cell r="B2213" t="str">
            <v>EQ65050250/</v>
          </cell>
          <cell r="C2213" t="str">
            <v xml:space="preserve">Licenciamento de caminhao Ford, modelo F-14000, sem carroceria.</v>
          </cell>
          <cell r="D2213" t="str">
            <v>un</v>
          </cell>
          <cell r="E2213">
            <v>90247.75</v>
          </cell>
        </row>
        <row r="2214">
          <cell r="A2214" t="str">
            <v>EQ010584</v>
          </cell>
          <cell r="B2214" t="str">
            <v>EQ65050253/</v>
          </cell>
          <cell r="C2214" t="str">
            <v xml:space="preserve">Licenciamento de Caminhao Basculante, Ford F-14000 ou similar, com capacidade de 7m3, motor diesel de 208CV.</v>
          </cell>
          <cell r="D2214" t="str">
            <v>un</v>
          </cell>
          <cell r="E2214">
            <v>101998.29</v>
          </cell>
        </row>
        <row r="2215">
          <cell r="A2215" t="str">
            <v>EQ017694</v>
          </cell>
          <cell r="B2215" t="str">
            <v>EQ65050300/</v>
          </cell>
          <cell r="C2215" t="str">
            <v xml:space="preserve">Licenciamento de Caminhao com carroceria Bau, Ford F-350 ou similar, com capacidade de 3,5t, motor diesel de 141CV.</v>
          </cell>
          <cell r="D2215" t="str">
            <v>un</v>
          </cell>
          <cell r="E2215">
            <v>63616.25</v>
          </cell>
        </row>
        <row r="2216">
          <cell r="A2216" t="str">
            <v>EQ016822</v>
          </cell>
          <cell r="B2216" t="str">
            <v>EQ65050350/</v>
          </cell>
          <cell r="C2216" t="str">
            <v xml:space="preserve">Licenciamento de caminhao Scania, modelo T-124 GA 4x2 NZ 360CV, sem carroceria.</v>
          </cell>
          <cell r="D2216" t="str">
            <v>un</v>
          </cell>
          <cell r="E2216">
            <v>247538</v>
          </cell>
        </row>
        <row r="2217">
          <cell r="A2217" t="str">
            <v>EQ010560</v>
          </cell>
          <cell r="B2217" t="str">
            <v>EQ65100050/</v>
          </cell>
          <cell r="C2217" t="str">
            <v xml:space="preserve">Oficina, pecas e manutencao de Veiculo de passeio, 2 portas, 5 passageiros, marca Volkswagem, tipo popular, modelo Gol ou similar, motor 1.0 a gasolina de 69CV (67.6HP),  sem motorista, inclusive combustivel, seguro obrigatorio, lubrificacao, licenciament</v>
          </cell>
          <cell r="D2217" t="str">
            <v>un</v>
          </cell>
          <cell r="E2217">
            <v>18172.5</v>
          </cell>
        </row>
        <row r="2218">
          <cell r="A2218" t="str">
            <v>EQ013172</v>
          </cell>
          <cell r="B2218" t="str">
            <v>EQ65100053/</v>
          </cell>
          <cell r="C2218" t="str">
            <v xml:space="preserve">Oficina, pecas e manutencao de Veiculo de passeio, 4 portas, 5 passageiros, marca Volkswagem, tipo popular, modelo Gol ou similar, motor 1.0 a gasolina de 69CV (67,6HP),  com ar condicionado e direcao hidraulica, sem motorista, inclusive combustivel, segu</v>
          </cell>
          <cell r="D2218" t="str">
            <v>un</v>
          </cell>
          <cell r="E2218">
            <v>25975</v>
          </cell>
        </row>
        <row r="2219">
          <cell r="A2219" t="str">
            <v>EQ010592</v>
          </cell>
          <cell r="B2219" t="str">
            <v>EQ65100100/</v>
          </cell>
          <cell r="C2219" t="str">
            <v xml:space="preserve">Oficina, pecas e manutencao de Caminhoneta, Kombi Volkswagen ou similar, motor a gasolina de 53CV, capacidade de 9 passageiros ou 1t, com motorista.</v>
          </cell>
          <cell r="D2219" t="str">
            <v>un</v>
          </cell>
          <cell r="E2219">
            <v>28772.5</v>
          </cell>
        </row>
        <row r="2220">
          <cell r="A2220" t="str">
            <v>EQ013174</v>
          </cell>
          <cell r="B2220" t="str">
            <v>EQ65100150/</v>
          </cell>
          <cell r="C2220" t="str">
            <v xml:space="preserve">Oficina, pecas e manutencao de Caminhonete (Pick-up), cabine dupla e cacamba, 4 portas, 5 passageiros, marca Ford, tipo luxo, modelo Ranger XL ou similar, motor 2.5 a diesel de 115CV (112,7HP),  com ar condicionado e direcao hidraulica, sem motorista, inc</v>
          </cell>
          <cell r="D2220" t="str">
            <v>un</v>
          </cell>
          <cell r="E2220">
            <v>67400</v>
          </cell>
        </row>
        <row r="2221">
          <cell r="A2221" t="str">
            <v>EQ013176</v>
          </cell>
          <cell r="B2221" t="str">
            <v>EQ65100153/</v>
          </cell>
          <cell r="C2221" t="str">
            <v xml:space="preserve">Oficina, pecas e manutencao de  Caminhonete (Pick-up), cabine dupla e cacamba, 4 portas, 5 passageiros, marca Ford, tipo luxo, modelo Ranger XL ou similar, motor 2.5 a diesel de 115CV (112,7HP),  com ar condicionado e direcao hidraulica, com motorista, in</v>
          </cell>
          <cell r="D2221" t="str">
            <v>un</v>
          </cell>
          <cell r="E2221">
            <v>67400</v>
          </cell>
        </row>
        <row r="2222">
          <cell r="A2222" t="str">
            <v>EQ016819</v>
          </cell>
          <cell r="B2222" t="str">
            <v>EQ65100200/</v>
          </cell>
          <cell r="C2222" t="str">
            <v xml:space="preserve">Oficina, pecas e manutencao de caminhao Ford, modelo F-4000, sem carroceria.</v>
          </cell>
          <cell r="D2222" t="str">
            <v>un</v>
          </cell>
          <cell r="E2222">
            <v>59237.31</v>
          </cell>
        </row>
        <row r="2223">
          <cell r="A2223" t="str">
            <v>EQ010588</v>
          </cell>
          <cell r="B2223" t="str">
            <v>EQ65100203/</v>
          </cell>
          <cell r="C2223" t="str">
            <v xml:space="preserve">Oficina, pecas e manutencao de Caminhao com Carroceria Fixa, Ford F-4000 ou similar, com capacidade para 3,5t, motor diesel de 85CV.</v>
          </cell>
          <cell r="D2223" t="str">
            <v>un</v>
          </cell>
          <cell r="E2223">
            <v>61904.18</v>
          </cell>
        </row>
        <row r="2224">
          <cell r="A2224" t="str">
            <v>EQ016826</v>
          </cell>
          <cell r="B2224" t="str">
            <v>EQ65100250/</v>
          </cell>
          <cell r="C2224" t="str">
            <v xml:space="preserve">Oficina, pecas e manutencao de caminhao Ford, modelo F-12000, sem carroceria.</v>
          </cell>
          <cell r="D2224" t="str">
            <v>un</v>
          </cell>
          <cell r="E2224">
            <v>72413.25</v>
          </cell>
        </row>
        <row r="2225">
          <cell r="A2225" t="str">
            <v>EQ010582</v>
          </cell>
          <cell r="B2225" t="str">
            <v>EQ65100253/</v>
          </cell>
          <cell r="C2225" t="str">
            <v xml:space="preserve">Oficina, pecas e manutencao de Caminhao Basculante, Ford F-12000 ou similar, com capacidade de 5m3, motor diesel de 162CV.</v>
          </cell>
          <cell r="D2225" t="str">
            <v>un</v>
          </cell>
          <cell r="E2225">
            <v>82791.350000000006</v>
          </cell>
        </row>
        <row r="2226">
          <cell r="A2226" t="str">
            <v>EQ016832</v>
          </cell>
          <cell r="B2226" t="str">
            <v>EQ65100300/</v>
          </cell>
          <cell r="C2226" t="str">
            <v xml:space="preserve">Oficina, pecas e manutencao de caminhao Ford, modelo F-14000, sem carroceria.</v>
          </cell>
          <cell r="D2226" t="str">
            <v>un</v>
          </cell>
          <cell r="E2226">
            <v>90247.75</v>
          </cell>
        </row>
        <row r="2227">
          <cell r="A2227" t="str">
            <v>EQ010585</v>
          </cell>
          <cell r="B2227" t="str">
            <v>EQ65100303/</v>
          </cell>
          <cell r="C2227" t="str">
            <v xml:space="preserve">Oficina, pecas e manutencao de Caminhao Basculante, Ford F-14000 ou similar, com capacidade de 7m3, motor diesel de 208CV.</v>
          </cell>
          <cell r="D2227" t="str">
            <v>un</v>
          </cell>
          <cell r="E2227">
            <v>101998.29</v>
          </cell>
        </row>
        <row r="2228">
          <cell r="A2228" t="str">
            <v>EQ016823</v>
          </cell>
          <cell r="B2228" t="str">
            <v>EQ65100350/</v>
          </cell>
          <cell r="C2228" t="str">
            <v xml:space="preserve">Oficina, pecas e manutencao de caminhao Scania, modelo T-124 GA 4x2 NZ 360CV, sem carroceria.</v>
          </cell>
          <cell r="D2228" t="str">
            <v>un</v>
          </cell>
          <cell r="E2228">
            <v>247538</v>
          </cell>
        </row>
        <row r="2229">
          <cell r="A2229" t="str">
            <v>EQ010536</v>
          </cell>
          <cell r="B2229" t="str">
            <v>EQ70050100/</v>
          </cell>
          <cell r="C2229" t="str">
            <v xml:space="preserve">Custo de material de manutencao de Bate Estacas de queda simples com martelo de ate 0,75t, acionado a motor diesel.</v>
          </cell>
          <cell r="D2229" t="str">
            <v>un</v>
          </cell>
          <cell r="E2229">
            <v>39857.629999999997</v>
          </cell>
        </row>
        <row r="2230">
          <cell r="A2230" t="str">
            <v>EQ010537</v>
          </cell>
          <cell r="B2230" t="str">
            <v>EQ70050103/</v>
          </cell>
          <cell r="C2230" t="str">
            <v xml:space="preserve">Custo de material de manutencao de Bate Estacas de queda simples com martelo de 1,5t/2,2t.</v>
          </cell>
          <cell r="D2230" t="str">
            <v>un</v>
          </cell>
          <cell r="E2230">
            <v>93939.75</v>
          </cell>
        </row>
        <row r="2231">
          <cell r="A2231" t="str">
            <v>EQ010539</v>
          </cell>
          <cell r="B2231" t="str">
            <v>EQ70050106/</v>
          </cell>
          <cell r="C2231" t="str">
            <v xml:space="preserve">Custo de material de manutencao de Bate Estacas de queda simples com martelo de 2,5t/3t.</v>
          </cell>
          <cell r="D2231" t="str">
            <v>un</v>
          </cell>
          <cell r="E2231">
            <v>125590.3</v>
          </cell>
        </row>
        <row r="2232">
          <cell r="A2232" t="str">
            <v>EQ010540</v>
          </cell>
          <cell r="B2232" t="str">
            <v>EQ70050109/</v>
          </cell>
          <cell r="C2232" t="str">
            <v xml:space="preserve">Custo de material de manutencao de Bate Estacas tipo Franki ou similar, de estacas com diametro de ate 600mm, equipado com pilao de ate 4,2t, ou com martelo retangular de ate 2,5t, para estacas comuns, torre trelica de 17m de altura.</v>
          </cell>
          <cell r="D2232" t="str">
            <v>un</v>
          </cell>
          <cell r="E2232">
            <v>380000</v>
          </cell>
        </row>
        <row r="2233">
          <cell r="A2233" t="str">
            <v>EQ010542</v>
          </cell>
          <cell r="B2233" t="str">
            <v>EQ70050112/</v>
          </cell>
          <cell r="C2233" t="str">
            <v xml:space="preserve">Custo de material de manutencao de Bate Estacas com execucao in situ de estacas com diametro de ate 700mm, equipado com pilao de ate 4,2t, ou com martelo retangular de ate 3,5t, para estacas comuns, torre trelicada ate 35m de altura.</v>
          </cell>
          <cell r="D2233" t="str">
            <v>un</v>
          </cell>
          <cell r="E2233">
            <v>481000</v>
          </cell>
        </row>
        <row r="2234">
          <cell r="A2234" t="str">
            <v>EQ010532</v>
          </cell>
          <cell r="B2234" t="str">
            <v>EQ70050150/</v>
          </cell>
          <cell r="C2234" t="str">
            <v xml:space="preserve">Custo de material de manutencao de Betoneira para 320l de mistura seca, de carregamento mecanico e tambor reversivel, com motor eletrico.</v>
          </cell>
          <cell r="D2234" t="str">
            <v>un</v>
          </cell>
          <cell r="E2234">
            <v>1499.38</v>
          </cell>
        </row>
        <row r="2235">
          <cell r="A2235" t="str">
            <v>EQ010533</v>
          </cell>
          <cell r="B2235" t="str">
            <v>EQ70050153/</v>
          </cell>
          <cell r="C2235" t="str">
            <v xml:space="preserve">Custo de material de manutencao de Betoneira para 320l de mistura seca, de carregamento mecanico e tambor reversivel, com motor a gasolina.</v>
          </cell>
          <cell r="D2235" t="str">
            <v>un</v>
          </cell>
          <cell r="E2235">
            <v>4177.5</v>
          </cell>
        </row>
        <row r="2236">
          <cell r="A2236" t="str">
            <v>EQ010545</v>
          </cell>
          <cell r="B2236" t="str">
            <v>EQ70050200/</v>
          </cell>
          <cell r="C2236" t="str">
            <v xml:space="preserve">Custo de material de manutencao de Bomba Centrifuga Submersivel acionada por motor eletrico de 6CV a 3450RPM, para ser usada em quaisquer servicos de drenagem de agua limpa ou suja.  Pode ser usada a seco. Bombeia agua que contenha particulas abrasivas, m</v>
          </cell>
          <cell r="D2236" t="str">
            <v>un</v>
          </cell>
          <cell r="E2236">
            <v>7000</v>
          </cell>
        </row>
        <row r="2237">
          <cell r="A2237" t="str">
            <v>EQ010547</v>
          </cell>
          <cell r="B2237" t="str">
            <v>EQ70050250/</v>
          </cell>
          <cell r="C2237" t="str">
            <v xml:space="preserve">Custo de material de manutencao de Caminhoneta padrao utilitario, tipo Standard, motor a gasolina de 53CV, capacidade de 9 passageiros ou 1t.</v>
          </cell>
          <cell r="D2237" t="str">
            <v>un</v>
          </cell>
          <cell r="E2237">
            <v>28772.5</v>
          </cell>
        </row>
        <row r="2238">
          <cell r="A2238" t="str">
            <v>EQ010548</v>
          </cell>
          <cell r="B2238" t="str">
            <v>EQ70050256/</v>
          </cell>
          <cell r="C2238" t="str">
            <v xml:space="preserve">Custo de material de manutencao de Caminhoneta, com cabine e cacamba, motor diesel de 85CV, com capacidade util de 4m3.</v>
          </cell>
          <cell r="D2238" t="str">
            <v>un</v>
          </cell>
          <cell r="E2238">
            <v>66375</v>
          </cell>
        </row>
        <row r="2239">
          <cell r="A2239" t="str">
            <v>EQ010520</v>
          </cell>
          <cell r="B2239" t="str">
            <v>EQ70050300/</v>
          </cell>
          <cell r="C2239" t="str">
            <v xml:space="preserve">Custo de material de manutencao de Caminhao com Carroceria Fixa, no toco, capacidade de 3,5t, motor diesel de 85CV.</v>
          </cell>
          <cell r="D2239" t="str">
            <v>un</v>
          </cell>
          <cell r="E2239">
            <v>61904.18</v>
          </cell>
        </row>
        <row r="2240">
          <cell r="A2240" t="str">
            <v>EQ010522</v>
          </cell>
          <cell r="B2240" t="str">
            <v>EQ70050306/</v>
          </cell>
          <cell r="C2240" t="str">
            <v xml:space="preserve">Custo de material de manutencao de Caminhao com Carroceria Fixa, com capacidade de 7,5t, motor diesel de 162CV</v>
          </cell>
          <cell r="D2240" t="str">
            <v>un</v>
          </cell>
          <cell r="E2240">
            <v>76357.600000000006</v>
          </cell>
        </row>
        <row r="2241">
          <cell r="A2241" t="str">
            <v>EQ010562</v>
          </cell>
          <cell r="B2241" t="str">
            <v>EQ70050309/</v>
          </cell>
          <cell r="C2241" t="str">
            <v xml:space="preserve">Custo de material de manutencao de Caminhao com Carroceria Fixa Ford F-4000 ou similar, com capaciadde para 3,5t, motor diesel de 85cv, equipado com plataforma elevatoria pantografica hidraulica com  elevacao ate 8,5m.</v>
          </cell>
          <cell r="D2241" t="str">
            <v>un</v>
          </cell>
          <cell r="E2241">
            <v>100520.85</v>
          </cell>
        </row>
        <row r="2242">
          <cell r="A2242" t="str">
            <v>EQ010561</v>
          </cell>
          <cell r="B2242" t="str">
            <v>EQ70050312/</v>
          </cell>
          <cell r="C2242" t="str">
            <v xml:space="preserve">Custo de material de manutencao de Caminhao com Carroceria Fixa F-12000 ou similar, motor diesel de 132CV, equipado com Guindaste Hidraulico Munck M1160 ou similar, provido de lanca de extensao e malha.</v>
          </cell>
          <cell r="D2242" t="str">
            <v>un</v>
          </cell>
          <cell r="E2242">
            <v>102911.41</v>
          </cell>
        </row>
        <row r="2243">
          <cell r="A2243" t="str">
            <v>EQ010538</v>
          </cell>
          <cell r="B2243" t="str">
            <v>EQ70050350/</v>
          </cell>
          <cell r="C2243" t="str">
            <v xml:space="preserve">Custo de material de manutencao de Caminhao Basculante, Ford F-12000 ou similar, com capacidade de 5m3, motor diesel de 162CV.</v>
          </cell>
          <cell r="D2243" t="str">
            <v>un</v>
          </cell>
          <cell r="E2243">
            <v>82791.350000000006</v>
          </cell>
        </row>
        <row r="2244">
          <cell r="A2244" t="str">
            <v>EQ010541</v>
          </cell>
          <cell r="B2244" t="str">
            <v>EQ70050353/</v>
          </cell>
          <cell r="C2244" t="str">
            <v xml:space="preserve">Custo de material de manutencao de Caminhao Basculante, com capacidade de 7m3, motor diesel de 208CV.</v>
          </cell>
          <cell r="D2244" t="str">
            <v>un</v>
          </cell>
          <cell r="E2244">
            <v>101998.29</v>
          </cell>
        </row>
        <row r="2245">
          <cell r="A2245" t="str">
            <v>EQ017854</v>
          </cell>
          <cell r="B2245" t="str">
            <v>EQ70050356/</v>
          </cell>
          <cell r="C2245" t="str">
            <v xml:space="preserve">Custo de material de manutencao de caminhao, com capacidade de 8,0m3 a 10,0m3, motor diesel de 210CV.</v>
          </cell>
          <cell r="D2245" t="str">
            <v>un</v>
          </cell>
          <cell r="E2245">
            <v>122250.83</v>
          </cell>
        </row>
        <row r="2246">
          <cell r="A2246" t="str">
            <v>EQ017858</v>
          </cell>
          <cell r="B2246" t="str">
            <v>EQ70050359/</v>
          </cell>
          <cell r="C2246" t="str">
            <v xml:space="preserve">Custo de material de manutencao de caminhao, com capacidade de 10,0m3 a 12,0m3, motor diesel de 220CV.</v>
          </cell>
          <cell r="D2246" t="str">
            <v>un</v>
          </cell>
          <cell r="E2246">
            <v>133518.41</v>
          </cell>
        </row>
        <row r="2247">
          <cell r="A2247" t="str">
            <v>EQ010544</v>
          </cell>
          <cell r="B2247" t="str">
            <v>EQ70050400/</v>
          </cell>
          <cell r="C2247" t="str">
            <v xml:space="preserve">Custo de material de manutencao de Caminhao Tanque, com capacidade de 6000l, motor diesel de 162CV.</v>
          </cell>
          <cell r="D2247" t="str">
            <v>un</v>
          </cell>
          <cell r="E2247">
            <v>100625.04</v>
          </cell>
        </row>
        <row r="2248">
          <cell r="A2248" t="str">
            <v>ES009479</v>
          </cell>
          <cell r="B2248" t="str">
            <v>ES05350050/</v>
          </cell>
          <cell r="C2248" t="str">
            <v xml:space="preserve">Escada circular metalica com degraus em caracol.  Fornecimento e colocacao.</v>
          </cell>
          <cell r="D2248" t="str">
            <v>un</v>
          </cell>
          <cell r="E2248">
            <v>125.85</v>
          </cell>
        </row>
        <row r="2249">
          <cell r="A2249" t="str">
            <v>ES006045</v>
          </cell>
          <cell r="B2249" t="str">
            <v>ES05350100/</v>
          </cell>
          <cell r="C2249" t="str">
            <v xml:space="preserve">Escada em ferro de 3/4", com 3m de altura, considerando 10 degraus espacadas de 30cm.  Fornecimento e colocacao.</v>
          </cell>
          <cell r="D2249" t="str">
            <v>un</v>
          </cell>
          <cell r="E2249">
            <v>268.66000000000003</v>
          </cell>
        </row>
        <row r="2250">
          <cell r="A2250" t="str">
            <v>ES004727</v>
          </cell>
          <cell r="B2250" t="str">
            <v>ES05350150A</v>
          </cell>
          <cell r="C2250" t="str">
            <v xml:space="preserve">Escada de marinheiro, com largura de 0,40m, executada em barras de 1 1/2"x1/4", sendo os degraus em ferro redondo de 5/8".  Espacados de 0,30cm.  Fornecimento e colocacao.</v>
          </cell>
          <cell r="D2250" t="str">
            <v>m</v>
          </cell>
          <cell r="E2250">
            <v>69.11</v>
          </cell>
        </row>
        <row r="2251">
          <cell r="A2251" t="str">
            <v>ES009307</v>
          </cell>
          <cell r="B2251" t="str">
            <v>ES05990050/</v>
          </cell>
          <cell r="C2251" t="str">
            <v xml:space="preserve">Barra de ferro vertical de 1 1/4" com 1,50m de altura, fixadas em 2 barras horizontais de 2 1/2"x5/8" (exclusive estas), inclusive 1 ponta de lanca e 4 anuetos.  Fornecimento e colocacao.</v>
          </cell>
          <cell r="D2251" t="str">
            <v>un</v>
          </cell>
          <cell r="E2251">
            <v>73.52</v>
          </cell>
        </row>
        <row r="2252">
          <cell r="A2252" t="str">
            <v>ES004795</v>
          </cell>
          <cell r="B2252" t="str">
            <v>ES05990100A</v>
          </cell>
          <cell r="C2252" t="str">
            <v xml:space="preserve">Estrutura de fixacao de quadros constituido por barra chata de ferro de 2"x3/8".  Fornecimento e colocacao.</v>
          </cell>
          <cell r="D2252" t="str">
            <v>m</v>
          </cell>
          <cell r="E2252">
            <v>9.61</v>
          </cell>
        </row>
        <row r="2253">
          <cell r="A2253" t="str">
            <v>ES006001</v>
          </cell>
          <cell r="B2253" t="str">
            <v>ES05990150A</v>
          </cell>
          <cell r="C2253" t="str">
            <v xml:space="preserve">Estrutura de sustentacao para gaiolas, em modulo de 1,80m com 2 barras quadradas de 1" em paralelo, com 2 montantes em tubo de ferro galvanizado de 3", sendo 0,50m livre e 0,20m enterrado.  Fornecimento e colocacao.</v>
          </cell>
          <cell r="D2253" t="str">
            <v>mod</v>
          </cell>
          <cell r="E2253">
            <v>128.74</v>
          </cell>
        </row>
        <row r="2254">
          <cell r="A2254" t="str">
            <v>ES006002</v>
          </cell>
          <cell r="B2254" t="str">
            <v>ES05990153A</v>
          </cell>
          <cell r="C2254" t="str">
            <v xml:space="preserve">Estrutura de sustentacao para gaiolas, em modulo de 1,80m com 2 barras quadradas de 1" em paralelo, com 2 montantes em tubo de ferro galvanizado de 3", sendo 3m livres e 0,50m enterrado.  Fornecimento e colocacao.</v>
          </cell>
          <cell r="D2254" t="str">
            <v>mod</v>
          </cell>
          <cell r="E2254">
            <v>378.46</v>
          </cell>
        </row>
        <row r="2255">
          <cell r="A2255" t="str">
            <v>ES006005</v>
          </cell>
          <cell r="B2255" t="str">
            <v>ES05990200A</v>
          </cell>
          <cell r="C2255" t="str">
            <v xml:space="preserve">Gaiola de (1,50x1,50x2)m montada em estrutura de cantoneira de ferro por 1 1/2"x1 1/2"x3/16".  Fornecimento e colocacao.</v>
          </cell>
          <cell r="D2255" t="str">
            <v>un</v>
          </cell>
          <cell r="E2255">
            <v>188.39</v>
          </cell>
        </row>
        <row r="2256">
          <cell r="A2256" t="str">
            <v>ES005980</v>
          </cell>
          <cell r="B2256" t="str">
            <v>ES05990250A</v>
          </cell>
          <cell r="C2256" t="str">
            <v xml:space="preserve">Gaveta em chapa de aco de 1/2" nas dimensoes de altura de 10cm, largura de 20cm e comprimento de 30cm.  Fornecimento e colocacao.</v>
          </cell>
          <cell r="D2256" t="str">
            <v>un</v>
          </cell>
          <cell r="E2256">
            <v>82.66</v>
          </cell>
        </row>
        <row r="2257">
          <cell r="A2257" t="str">
            <v>ES007440</v>
          </cell>
          <cell r="B2257" t="str">
            <v>ES05990300/</v>
          </cell>
          <cell r="C2257" t="str">
            <v xml:space="preserve">Grelha de ferro, fixada pelo interior da edificacao, confeccionada em barra de 1/2"x1/4", malha de (5x5)cm, com pintura eletrostatica, na cor azul, com altura de 0,70m e largura de 2,40m.  Fornecimento e colocacao.</v>
          </cell>
          <cell r="D2257" t="str">
            <v>un</v>
          </cell>
          <cell r="E2257">
            <v>314.82</v>
          </cell>
        </row>
        <row r="2258">
          <cell r="A2258" t="str">
            <v>ES009305</v>
          </cell>
          <cell r="B2258" t="str">
            <v>ES05990350/</v>
          </cell>
          <cell r="C2258" t="str">
            <v xml:space="preserve">Pinha de ferro fundido com 35cm de altura, fixada em montante de ferro (exclusive este).  Fornecimento e colocacao.</v>
          </cell>
          <cell r="D2258" t="str">
            <v>un</v>
          </cell>
          <cell r="E2258">
            <v>24.3</v>
          </cell>
        </row>
        <row r="2259">
          <cell r="A2259" t="str">
            <v>ES009306</v>
          </cell>
          <cell r="B2259" t="str">
            <v>ES05990400/</v>
          </cell>
          <cell r="C2259" t="str">
            <v xml:space="preserve">Ponta de lanca de ferro fundido com 12cm de altura, fixada em barra redonda de 1 1/4" (exclusive esta).  Fornecimento e colocacao.</v>
          </cell>
          <cell r="D2259" t="str">
            <v>un</v>
          </cell>
          <cell r="E2259">
            <v>3.66</v>
          </cell>
        </row>
        <row r="2260">
          <cell r="A2260" t="str">
            <v>ES004792</v>
          </cell>
          <cell r="B2260" t="str">
            <v>ES05990450A</v>
          </cell>
          <cell r="C2260" t="str">
            <v xml:space="preserve">Quadro de (2,05x2,05)m montado em cantoneira de ferro de 1 1/2"x3/16" e tela losangular galvanizada de 1 1/2", fio 8, fixacao em plano horizontal.  Fornecimento e colocacao.</v>
          </cell>
          <cell r="D2260" t="str">
            <v>un</v>
          </cell>
          <cell r="E2260">
            <v>496.14</v>
          </cell>
        </row>
        <row r="2261">
          <cell r="A2261" t="str">
            <v>ES006179</v>
          </cell>
          <cell r="B2261" t="str">
            <v>ES05990453A</v>
          </cell>
          <cell r="C2261" t="str">
            <v xml:space="preserve">Quadro de (2,05x2,05)m montado em cantoneira de aco de 1 1/2"x3/16", e tela losangular galvanizada de 1", fio 12, fixacao em plano horizontal.  Fornecimento e colocacao.</v>
          </cell>
          <cell r="D2261" t="str">
            <v>un</v>
          </cell>
          <cell r="E2261">
            <v>473.84</v>
          </cell>
        </row>
        <row r="2262">
          <cell r="A2262" t="str">
            <v>ES006181</v>
          </cell>
          <cell r="B2262" t="str">
            <v>ES05990456A</v>
          </cell>
          <cell r="C2262" t="str">
            <v xml:space="preserve">Quadro de (2,05x2,05)m montado em cantoneira de aco de 1 1/2"x3/16", barra chata de 1 1/2"x1/4" e tela losangular galvanizada de 1", fio 12, fixacao em plano vertical.  Fornecimento e colocacao.</v>
          </cell>
          <cell r="D2262" t="str">
            <v>un</v>
          </cell>
          <cell r="E2262">
            <v>433.51</v>
          </cell>
        </row>
        <row r="2263">
          <cell r="A2263" t="str">
            <v>ES004552</v>
          </cell>
          <cell r="B2263" t="str">
            <v>ES05990500/</v>
          </cell>
          <cell r="C2263" t="str">
            <v xml:space="preserve">Suporte para aparelho de ar condicionado de 1 a 2HP, em cantoneira de ferro de 1/4"x1 1/8".  Fornecimento e colocacao.</v>
          </cell>
          <cell r="D2263" t="str">
            <v>un</v>
          </cell>
          <cell r="E2263">
            <v>153.25</v>
          </cell>
        </row>
        <row r="2264">
          <cell r="A2264" t="str">
            <v>ES006888</v>
          </cell>
          <cell r="B2264" t="str">
            <v>ES05990550/</v>
          </cell>
          <cell r="C2264" t="str">
            <v xml:space="preserve">Tela de aco Gradex ou similar de malha losangular de 8"x3 1/2", em chapa de 3/16".  Fornecimento e colocacao.</v>
          </cell>
          <cell r="D2264" t="str">
            <v>m2</v>
          </cell>
          <cell r="E2264">
            <v>61.41</v>
          </cell>
        </row>
        <row r="2265">
          <cell r="A2265" t="str">
            <v>ES004707</v>
          </cell>
          <cell r="B2265" t="str">
            <v>ES05990600A</v>
          </cell>
          <cell r="C2265" t="str">
            <v xml:space="preserve">Tela para protecao de janela, em tela de poliester, com malha de 1", fixada em grade de ferro encantada em cantoneira e barras de 3/4"x1/3" de secao, espacadas vertical e horizontalmente a cada 50cm, chumbada na alvenaria.  Fornecimento e assentamento.</v>
          </cell>
          <cell r="D2265" t="str">
            <v>m2</v>
          </cell>
          <cell r="E2265">
            <v>2.25</v>
          </cell>
        </row>
        <row r="2266">
          <cell r="A2266" t="str">
            <v>ES004823</v>
          </cell>
          <cell r="B2266" t="str">
            <v>ES10050050/</v>
          </cell>
          <cell r="C2266" t="str">
            <v xml:space="preserve">Aduela de Imbuia de 13x3cm.  Fornecimento e colocacao.</v>
          </cell>
          <cell r="D2266" t="str">
            <v>m</v>
          </cell>
          <cell r="E2266">
            <v>10.48</v>
          </cell>
        </row>
        <row r="2267">
          <cell r="A2267" t="str">
            <v>ES004825</v>
          </cell>
          <cell r="B2267" t="str">
            <v>ES10050053/</v>
          </cell>
          <cell r="C2267" t="str">
            <v xml:space="preserve">Aduela de Imbuia de 14x3cm, com 3,5cm de rebaixo.  Fornecimento e colocacao.</v>
          </cell>
          <cell r="D2267" t="str">
            <v>m</v>
          </cell>
          <cell r="E2267" t="e">
            <v>#N/A</v>
          </cell>
        </row>
        <row r="2268">
          <cell r="A2268" t="str">
            <v>ES004541</v>
          </cell>
          <cell r="B2268" t="str">
            <v>ES10050056/</v>
          </cell>
          <cell r="C2268" t="str">
            <v xml:space="preserve">Aduela de Imbuia de 14x3cm.  Fornecimento e colocacao.</v>
          </cell>
          <cell r="D2268" t="str">
            <v>m</v>
          </cell>
          <cell r="E2268">
            <v>10.7</v>
          </cell>
        </row>
        <row r="2269">
          <cell r="A2269" t="str">
            <v>ES000910</v>
          </cell>
          <cell r="B2269" t="str">
            <v>ES10050100/</v>
          </cell>
          <cell r="C2269" t="str">
            <v xml:space="preserve">Alizar de Canela ou similar, de (5x2)cm.  Fornecimento e colocacao.</v>
          </cell>
          <cell r="D2269" t="str">
            <v>m</v>
          </cell>
          <cell r="E2269">
            <v>2.67</v>
          </cell>
        </row>
        <row r="2270">
          <cell r="A2270" t="str">
            <v>ES000909</v>
          </cell>
          <cell r="B2270" t="str">
            <v>ES10050150/</v>
          </cell>
          <cell r="C2270" t="str">
            <v xml:space="preserve">Marco de Canela ou similar, de (7x3)cm.  Fornecimento e colocacao.</v>
          </cell>
          <cell r="D2270" t="str">
            <v>m</v>
          </cell>
          <cell r="E2270">
            <v>8.93</v>
          </cell>
        </row>
        <row r="2271">
          <cell r="A2271" t="str">
            <v>ES004537</v>
          </cell>
          <cell r="B2271" t="str">
            <v>ES10100050A</v>
          </cell>
          <cell r="C2271" t="str">
            <v xml:space="preserve">Porta compensada em Cedro ou Imbuia ou similar, folheada nas duas faces com 3cm de espessura.  Fornecimento e colocacao, exclusive fornecimento de ferragens, aduelas e alizares.</v>
          </cell>
          <cell r="D2271" t="str">
            <v>m2</v>
          </cell>
          <cell r="E2271">
            <v>101.34</v>
          </cell>
        </row>
        <row r="2272">
          <cell r="A2272" t="str">
            <v>ES004769</v>
          </cell>
          <cell r="B2272" t="str">
            <v>ES10100053/</v>
          </cell>
          <cell r="C2272" t="str">
            <v xml:space="preserve">Porta compensada em Cedro ou similar, de (60x210x3)cm, folheada nas duas faces.  Fornecimento e colocacao exclusive fornecimento de ferragems, aduela e alizares.</v>
          </cell>
          <cell r="D2272" t="str">
            <v>un</v>
          </cell>
          <cell r="E2272">
            <v>94.05</v>
          </cell>
        </row>
        <row r="2273">
          <cell r="A2273" t="str">
            <v>ES004770</v>
          </cell>
          <cell r="B2273" t="str">
            <v>ES10100056/</v>
          </cell>
          <cell r="C2273" t="str">
            <v xml:space="preserve">Porta compensada em Cedro ou similar, de (70x210)cm, folheada nas 2 faces.  Fornecimento e colocacao exclusive fornecimento de ferragens, aduela e alizares.</v>
          </cell>
          <cell r="D2273" t="str">
            <v>un</v>
          </cell>
          <cell r="E2273">
            <v>98.7</v>
          </cell>
        </row>
        <row r="2274">
          <cell r="A2274" t="str">
            <v>ES004831</v>
          </cell>
          <cell r="B2274" t="str">
            <v>ES10100062/</v>
          </cell>
          <cell r="C2274" t="str">
            <v xml:space="preserve">Porta compensada em Cedro ou similar, de (90x210)cm, folheado nas 2 faces.  Fornecimento e colocacao, exclusive fornecimento de ferragens, aduela e alizares.</v>
          </cell>
          <cell r="D2274" t="str">
            <v>un</v>
          </cell>
          <cell r="E2274" t="e">
            <v>#N/A</v>
          </cell>
        </row>
        <row r="2275">
          <cell r="A2275" t="str">
            <v>ES004832</v>
          </cell>
          <cell r="B2275" t="str">
            <v>ES10100065/</v>
          </cell>
          <cell r="C2275" t="str">
            <v xml:space="preserve">Porta compensada em Cedro ou similar, de (100x210)cm, folheada nas 2 faces.  Fornecimento e colocacao, exclusive fornecimento de ferragens, aduela e alizares.</v>
          </cell>
          <cell r="D2275" t="str">
            <v>un</v>
          </cell>
          <cell r="E2275">
            <v>112.99</v>
          </cell>
        </row>
        <row r="2276">
          <cell r="A2276" t="str">
            <v>ES006949</v>
          </cell>
          <cell r="B2276" t="str">
            <v>ES10100100/</v>
          </cell>
          <cell r="C2276" t="str">
            <v xml:space="preserve">Porta compensada em Cedro ou similar, (60x210x3)cm, folheada nas 2 faces, guarnicao de Canela ou similar, sendo a aduela de (13x3)cm e alizares de (5x2)cm.  Fornecimento e colocacao, exclusive fornecimento das ferragens.</v>
          </cell>
          <cell r="D2276" t="str">
            <v>un</v>
          </cell>
          <cell r="E2276">
            <v>167.73</v>
          </cell>
        </row>
        <row r="2277">
          <cell r="A2277" t="str">
            <v>ES000896</v>
          </cell>
          <cell r="B2277" t="str">
            <v>ES10100103/</v>
          </cell>
          <cell r="C2277" t="str">
            <v xml:space="preserve">Porta compensada em Cedro ou similar, de (70x210x3)cm, folheada nas 2 faces, guarnicao em Canela ou similar, sendo a aduela de (13x3)cm e alizares de (5x2)cm.  Fornecimento e colocacao, exclusive fornecimento de ferragens.</v>
          </cell>
          <cell r="D2277" t="str">
            <v>un</v>
          </cell>
          <cell r="E2277">
            <v>170.23</v>
          </cell>
        </row>
        <row r="2278">
          <cell r="A2278" t="str">
            <v>ES000895</v>
          </cell>
          <cell r="B2278" t="str">
            <v>ES10100106/</v>
          </cell>
          <cell r="C2278" t="str">
            <v xml:space="preserve">Porta compensada em Cedro ou similar, de (80x210x3)cm, folheada nas 2 faces, guarnicao em Canela ou similar, sendo a aduela de (13x3)cm e alizares de (5x2)cm.  Fornecimento e colocacao, exclusive fornecimento de ferragens.</v>
          </cell>
          <cell r="D2278" t="str">
            <v>un</v>
          </cell>
          <cell r="E2278">
            <v>174.89</v>
          </cell>
        </row>
        <row r="2279">
          <cell r="A2279" t="str">
            <v>ES004560</v>
          </cell>
          <cell r="B2279" t="str">
            <v>ES10100206A</v>
          </cell>
          <cell r="C2279" t="str">
            <v xml:space="preserve">Porta compensado em Cedro ou similar, lisa, de (80x2,10)cm, marco (7x3)cm, secao retangular a porta revestida com formica de espessura de 1mm.  Fornecimento e colocacao, exclusive fornecimento de ferragens.</v>
          </cell>
          <cell r="D2279" t="str">
            <v>un</v>
          </cell>
          <cell r="E2279">
            <v>233.24</v>
          </cell>
        </row>
        <row r="2280">
          <cell r="A2280" t="str">
            <v>ES004555</v>
          </cell>
          <cell r="B2280" t="str">
            <v>ES10100215A</v>
          </cell>
          <cell r="C2280" t="str">
            <v xml:space="preserve">Porta compensada em Cedro ou similar, lisa, de (1,20x2,10)cm, marco(7x3)cm, secao retangular a porta revestida com formica de espessura de 1mm.   Fornecimento e colocacao.</v>
          </cell>
          <cell r="D2280" t="str">
            <v>un</v>
          </cell>
          <cell r="E2280">
            <v>350.39</v>
          </cell>
        </row>
        <row r="2281">
          <cell r="A2281" t="str">
            <v>ES004817</v>
          </cell>
          <cell r="B2281" t="str">
            <v>ES10100253/</v>
          </cell>
          <cell r="C2281" t="str">
            <v xml:space="preserve">Porta lisa de fibra de madeira prensada tipo Duradoor ou similar, de (70x210)cm para acabamento.  Fornecimento e colocacao, exclusive fornecimento de ferragens, aduela e alizares.</v>
          </cell>
          <cell r="D2281" t="str">
            <v>un</v>
          </cell>
          <cell r="E2281">
            <v>87.43</v>
          </cell>
        </row>
        <row r="2282">
          <cell r="A2282" t="str">
            <v>ES004815</v>
          </cell>
          <cell r="B2282" t="str">
            <v>ES10100256/</v>
          </cell>
          <cell r="C2282" t="str">
            <v xml:space="preserve">Porta lisa de fibra de madeira prensada tipo Duradoor ou similar, de (80x210)cm, para acabamento.  Fornecimento e colocacao, exclusive fornecimento de ferragens, aduela e alizares.</v>
          </cell>
          <cell r="D2282" t="str">
            <v>un</v>
          </cell>
          <cell r="E2282">
            <v>87.43</v>
          </cell>
        </row>
        <row r="2283">
          <cell r="A2283" t="str">
            <v>ES004837</v>
          </cell>
          <cell r="B2283" t="str">
            <v>ES10100306/</v>
          </cell>
          <cell r="C2283" t="str">
            <v xml:space="preserve">Porta compensada em Cedro ou similar, de (80x210x3)cm, em 2 folhas, guarnicao em Cedro ou similar, sendo a aduela de (13x3)cm e alizares de (5x2)cm.  Fornecimento e colocacao, exclusive fornecimento de ferragens.</v>
          </cell>
          <cell r="D2283" t="str">
            <v>un</v>
          </cell>
          <cell r="E2283">
            <v>198.67</v>
          </cell>
        </row>
        <row r="2284">
          <cell r="A2284" t="str">
            <v>ES000897</v>
          </cell>
          <cell r="B2284" t="str">
            <v>ES10100309/</v>
          </cell>
          <cell r="C2284" t="str">
            <v xml:space="preserve">Porta compensada em Cedro ou similar, de (120x210x3)cm, em 2 folhas, guarnicao em Cedro ou similar, sendo a aduela de (13x3)cm e alizares de (5x2)cm.  Fornecimento e colocacao, exclusive fornecimento de ferragens.</v>
          </cell>
          <cell r="D2284" t="str">
            <v>un</v>
          </cell>
          <cell r="E2284">
            <v>164.76</v>
          </cell>
        </row>
        <row r="2285">
          <cell r="A2285" t="str">
            <v>ES004543</v>
          </cell>
          <cell r="B2285" t="str">
            <v>ES10100312/</v>
          </cell>
          <cell r="C2285" t="str">
            <v xml:space="preserve">Porta compensada em Cedro ou Imbuia ou similar, de (120x210x3)cm, 2 folhas guarnicao em Canela ou similar, aduela de (13x3)cm, alizar de (5x2)cm.  Fornecimento e colocacao.</v>
          </cell>
          <cell r="D2285" t="str">
            <v>un</v>
          </cell>
          <cell r="E2285">
            <v>282.01</v>
          </cell>
        </row>
        <row r="2286">
          <cell r="A2286" t="str">
            <v>ES004973</v>
          </cell>
          <cell r="B2286" t="str">
            <v>ES10100315/</v>
          </cell>
          <cell r="C2286" t="str">
            <v xml:space="preserve">Porta compensada em Cedro ou similar, de (140x210x3)cm, em 2 folhas, guarnicao em Cedro ou similar, sendo a  aduela (13x3)cm e alizares de  (5x2)cm.  Fornecimento e colocacao, exclusive fornecimento de ferragens.</v>
          </cell>
          <cell r="D2286" t="str">
            <v>un</v>
          </cell>
          <cell r="E2286">
            <v>291.77</v>
          </cell>
        </row>
        <row r="2287">
          <cell r="A2287" t="str">
            <v>ES004827</v>
          </cell>
          <cell r="B2287" t="str">
            <v>ES10100350/</v>
          </cell>
          <cell r="C2287" t="str">
            <v xml:space="preserve">Porta de correr (2 folhas) para armario em bancas, (50x70)cm, compensado em Cedro ou similar, de 20mm, revestidas com formica em 3 faces, enquadradas em marcos retangulares, (2x6)cm, revestidos em 2 faces.  Prateleiras do mesmo material, 20mm, com revesti</v>
          </cell>
          <cell r="D2287" t="str">
            <v>un</v>
          </cell>
          <cell r="E2287" t="e">
            <v>#N/A</v>
          </cell>
        </row>
        <row r="2288">
          <cell r="A2288" t="str">
            <v>ES004712</v>
          </cell>
          <cell r="B2288" t="str">
            <v>ES10100359/</v>
          </cell>
          <cell r="C2288" t="str">
            <v xml:space="preserve">Porta de correr compensada em Cedro ou similar, de 2 folhas de (80x210x3)cm, sem marco, pendurada em roldanas, correndo dentro de trilho de aco, guarda por canaleta embutida no piso, com marco de (7x3)cm.  Fornecimento e colocacao, exclusive de ferragens,</v>
          </cell>
          <cell r="D2288" t="str">
            <v>un</v>
          </cell>
          <cell r="E2288">
            <v>193.54</v>
          </cell>
        </row>
        <row r="2289">
          <cell r="A2289" t="str">
            <v>ES004768</v>
          </cell>
          <cell r="B2289" t="str">
            <v>ES10100362/</v>
          </cell>
          <cell r="C2289" t="str">
            <v xml:space="preserve">Porta de correr compensada em Cedro ou Canela ou similar, de (80x210x3)cm, pendurada em roldanas, correndo dentro do trilho oco, guiada por canaleta embutida no piso com marco de (7x3)cm.   Fornecimento e colocacao, exclusive fornecimento de ferragens.</v>
          </cell>
          <cell r="D2289" t="str">
            <v>un</v>
          </cell>
          <cell r="E2289">
            <v>149.51</v>
          </cell>
        </row>
        <row r="2290">
          <cell r="A2290" t="str">
            <v>ES004760</v>
          </cell>
          <cell r="B2290" t="str">
            <v>ES10100400/</v>
          </cell>
          <cell r="C2290" t="str">
            <v xml:space="preserve">Porta de servico, de (60x210x3)cm, em Cedro ou Imbuia ou similar, guarnicao de Imbuia, sendo o marco de (7x3)cm e alizares de (5x2)cm em 1 face tendo almofadas na parte inferior e acima veneziana e caixilho para vidro com postigo.  Fornecimeto e colocacao</v>
          </cell>
          <cell r="D2290" t="str">
            <v>un</v>
          </cell>
          <cell r="E2290">
            <v>148.44</v>
          </cell>
        </row>
        <row r="2291">
          <cell r="A2291" t="str">
            <v>ES004717</v>
          </cell>
          <cell r="B2291" t="str">
            <v>ES10100403/</v>
          </cell>
          <cell r="C2291" t="str">
            <v xml:space="preserve">Porta de servico, de (70x210)cm, em Cedro ou similar, com almofada na parte inferior e acima, veneziana e caixilho para vidro com postigo.  Fornecimento e colocacao, exclusive fornecimento de ferragens, marcos e alizares.</v>
          </cell>
          <cell r="D2291" t="str">
            <v>un</v>
          </cell>
          <cell r="E2291">
            <v>105.5</v>
          </cell>
        </row>
        <row r="2292">
          <cell r="A2292" t="str">
            <v>ES004771</v>
          </cell>
          <cell r="B2292" t="str">
            <v>ES10100406/</v>
          </cell>
          <cell r="C2292" t="str">
            <v xml:space="preserve">Porta de servico, de (70x210x3)cm, em Cedro ou Imbuia ou similar, guarnicao em Imbuia, sendo o marco de (7x3)cm e alizares de (5x2)cm em 1 face tendo almofadas na parte inferior e acima veneziana e caixilho para vidro com postigo.  Fornecimeto e colocacao</v>
          </cell>
          <cell r="D2292" t="str">
            <v>un</v>
          </cell>
          <cell r="E2292">
            <v>153.59</v>
          </cell>
        </row>
        <row r="2293">
          <cell r="A2293" t="str">
            <v>ES004718</v>
          </cell>
          <cell r="B2293" t="str">
            <v>ES10100409/</v>
          </cell>
          <cell r="C2293" t="str">
            <v xml:space="preserve">Porta de servico, de (80x210x3)cm, em Cedro ou similar, com almofada na parte inferior e acima, veneziana e caixilho para vidro com postigo.  Fornecimento e colocacao, exclusive fornecimento de ferragens, marcos e alizares.</v>
          </cell>
          <cell r="D2293" t="str">
            <v>un</v>
          </cell>
          <cell r="E2293">
            <v>108.61</v>
          </cell>
        </row>
        <row r="2294">
          <cell r="A2294" t="str">
            <v>ES000904</v>
          </cell>
          <cell r="B2294" t="str">
            <v>ES10100450/</v>
          </cell>
          <cell r="C2294" t="str">
            <v xml:space="preserve">Portinhola compensada em Cedro ou similar, de 20mm, para fechamento de quadros de luz ou armarios, inclusive guarnicao, exclusive ferragens.</v>
          </cell>
          <cell r="D2294" t="str">
            <v>m2</v>
          </cell>
          <cell r="E2294">
            <v>98.01</v>
          </cell>
        </row>
        <row r="2295">
          <cell r="A2295" t="str">
            <v>ES000900</v>
          </cell>
          <cell r="B2295" t="str">
            <v>ES10150050/</v>
          </cell>
          <cell r="C2295" t="str">
            <v xml:space="preserve">Porta em Cedro ou similar, de (60x210x3)cm, com 1 almofada rebaixada, guarnicao em Canela ou similar, sendo a aduela de (13x3)cm e alizares de (5x2)cm.  Fornecimento e colocacao, exclusive fornecimento de ferragens.</v>
          </cell>
          <cell r="D2295" t="str">
            <v>un</v>
          </cell>
          <cell r="E2295" t="e">
            <v>#N/A</v>
          </cell>
        </row>
        <row r="2296">
          <cell r="A2296" t="str">
            <v>ES000899</v>
          </cell>
          <cell r="B2296" t="str">
            <v>ES10150053A</v>
          </cell>
          <cell r="C2296" t="str">
            <v xml:space="preserve">Porta em Cedro ou similar, de (70x210x3)cm, com 1 almofada rebaixada, guarnicao em Canela ou similar, sendo a aduela de (13x3)cm e alizares de (5x2)cm.  Fornecimento e colocacao, exclusive fornecimento de ferragens.</v>
          </cell>
          <cell r="D2296" t="str">
            <v>un</v>
          </cell>
          <cell r="E2296">
            <v>206.06</v>
          </cell>
        </row>
        <row r="2297">
          <cell r="A2297" t="str">
            <v>ES000898</v>
          </cell>
          <cell r="B2297" t="str">
            <v>ES10150056A</v>
          </cell>
          <cell r="C2297" t="str">
            <v xml:space="preserve">Porta em Cedro ou similar, de (80x210x3)cm, com 1 almofada rebaixada, guarnicao em Canela ou similar, sendo a aduela de (13x3)cm e alizares de (5x2)cm.  Fornecimento e colocacao, exclusive fornecimento de ferragens.</v>
          </cell>
          <cell r="D2297" t="str">
            <v>un</v>
          </cell>
          <cell r="E2297">
            <v>204.46</v>
          </cell>
        </row>
        <row r="2298">
          <cell r="A2298" t="str">
            <v>ES004723</v>
          </cell>
          <cell r="B2298" t="str">
            <v>ES10150100/</v>
          </cell>
          <cell r="C2298" t="str">
            <v xml:space="preserve">Porta com 1 almofada, rebaixada, de (60x210)cm, em Cedro ou similar.  Fornecimento e colocacao, exclusive fornecimento de ferragens, aduela e alizares.</v>
          </cell>
          <cell r="D2298" t="str">
            <v>un</v>
          </cell>
          <cell r="E2298" t="e">
            <v>#N/A</v>
          </cell>
        </row>
        <row r="2299">
          <cell r="A2299" t="str">
            <v>ES004726</v>
          </cell>
          <cell r="B2299" t="str">
            <v>ES10150106A</v>
          </cell>
          <cell r="C2299" t="str">
            <v xml:space="preserve">Porta com 1 almofada, rebaixada, de (80x210x3)cm, em Cedro ou similar.  Fornecimento e colocacao, exclusive fornecimento de ferragens, aduela e alizares.</v>
          </cell>
          <cell r="D2299" t="str">
            <v>un</v>
          </cell>
          <cell r="E2299">
            <v>132.11000000000001</v>
          </cell>
        </row>
        <row r="2300">
          <cell r="A2300" t="str">
            <v>ES004722</v>
          </cell>
          <cell r="B2300" t="str">
            <v>ES10150150/</v>
          </cell>
          <cell r="C2300" t="str">
            <v xml:space="preserve">Porta macica com 5 almofadas, de (60x210x3,5)cm, em Cedro ou similar.  Fornecimento e colocacao, exclusive fornecimento de ferragens, marcos e alizares.</v>
          </cell>
          <cell r="D2300" t="str">
            <v>un</v>
          </cell>
          <cell r="E2300">
            <v>127.58</v>
          </cell>
        </row>
        <row r="2301">
          <cell r="A2301" t="str">
            <v>ES004721</v>
          </cell>
          <cell r="B2301" t="str">
            <v>ES10150153/</v>
          </cell>
          <cell r="C2301" t="str">
            <v xml:space="preserve">Porta macica com 5 almofadas, de (70x210x3,5)cm, em Cedro ou similar.  Fornecimento e colocacao, exclusive fornecimento de ferragens, marcos e alizares.</v>
          </cell>
          <cell r="D2301" t="str">
            <v>un</v>
          </cell>
          <cell r="E2301">
            <v>128.82</v>
          </cell>
        </row>
        <row r="2302">
          <cell r="A2302" t="str">
            <v>ES004834</v>
          </cell>
          <cell r="B2302" t="str">
            <v>ES10150200/</v>
          </cell>
          <cell r="C2302" t="str">
            <v xml:space="preserve">Porta macica de 5 almofadas, em Cedro ou similar, de (60x210x3,5)cm, guarnicao em Cedro ou similar, sendo o marco de (7x3)cm e alizares de (5x2)cm, em 1 face.  Fornecimento e colocacao, exclusive fornecimento de ferragens.</v>
          </cell>
          <cell r="D2302" t="str">
            <v>un</v>
          </cell>
          <cell r="E2302">
            <v>181.77</v>
          </cell>
        </row>
        <row r="2303">
          <cell r="A2303" t="str">
            <v>ES004833</v>
          </cell>
          <cell r="B2303" t="str">
            <v>ES10150203/</v>
          </cell>
          <cell r="C2303" t="str">
            <v xml:space="preserve">Porta macica de 5 almofadas, em Cedro ou similar, de (70x210x3,5)cm, guarnicao em Cedro ou similar, sendo o marco de (7x3)cm e alizares de (5x2)cm, em 1 face.  Fornecimento e colocacao, exclusive fornecimento de ferragens.</v>
          </cell>
          <cell r="D2303" t="str">
            <v>un</v>
          </cell>
          <cell r="E2303">
            <v>183.71</v>
          </cell>
        </row>
        <row r="2304">
          <cell r="A2304" t="str">
            <v>ES000901</v>
          </cell>
          <cell r="B2304" t="str">
            <v>ES10150206/</v>
          </cell>
          <cell r="C2304" t="str">
            <v xml:space="preserve">Porta macica com 5 almofadas, em Cedro ou similar, de (80x210x3,5)cm, guarnicao de Canela ou similar, sendo o marco de (7x3)cm e alizares de (5x2)cm, em 1 face.  Fornecimento e colocacao, exclusive fornecimento de ferragens.</v>
          </cell>
          <cell r="D2304" t="str">
            <v>un</v>
          </cell>
          <cell r="E2304">
            <v>218.93</v>
          </cell>
        </row>
        <row r="2305">
          <cell r="A2305" t="str">
            <v>ES004786</v>
          </cell>
          <cell r="B2305" t="str">
            <v>ES10150250/</v>
          </cell>
          <cell r="C2305" t="str">
            <v xml:space="preserve">Porta macica de frisos, de (60x210x3,5)cm, guarnicao em Imbuia sendo a aduela de (13x3)cm e contra-marco de (11x2)cm, conforme detalhe RIO-URBE.  Fornecimento e colocacao, exclusive fornecimento de ferragens.</v>
          </cell>
          <cell r="D2305" t="str">
            <v>un</v>
          </cell>
          <cell r="E2305">
            <v>256.86</v>
          </cell>
        </row>
        <row r="2306">
          <cell r="A2306" t="str">
            <v>ES004785</v>
          </cell>
          <cell r="B2306" t="str">
            <v>ES10150253/</v>
          </cell>
          <cell r="C2306" t="str">
            <v xml:space="preserve">Porta macica de frisos, de (70x210x3,5)cm, guarnicao em Imbuia sendo a aduela de (13x3)cm e contra-marco de (11x2)cm, conforme detalhe RIO-URBE.  Fornecimento e colocacao, exclusive fornecimento de ferragens.</v>
          </cell>
          <cell r="D2306" t="str">
            <v>un</v>
          </cell>
          <cell r="E2306">
            <v>261.11</v>
          </cell>
        </row>
        <row r="2307">
          <cell r="A2307" t="str">
            <v>ES004836</v>
          </cell>
          <cell r="B2307" t="str">
            <v>ES10150256/</v>
          </cell>
          <cell r="C2307" t="str">
            <v xml:space="preserve">Porta macica de frisos, em Imbuia ou similar, de (80x210x3,5)cm, guarnicao em Canela ou similar, sendo a aduela de (13x3)cm e alizares de (5x2)cm, e contra-marco de 11,2cm.  Fornecimento e colocacao, exclusive fornecimento de ferragens.</v>
          </cell>
          <cell r="D2307" t="str">
            <v>un</v>
          </cell>
          <cell r="E2307">
            <v>262.08999999999997</v>
          </cell>
        </row>
        <row r="2308">
          <cell r="A2308" t="str">
            <v>ES005278</v>
          </cell>
          <cell r="B2308" t="str">
            <v>ES10150300/</v>
          </cell>
          <cell r="C2308" t="str">
            <v xml:space="preserve">Porta macica de frisos, em Canela ou similar, de (60x210x3,5)cm, guarnicao em Canela ou similar, sendo a aduela de (14x3)cm e contra-marco de (11x3)cm.  Fornecimento e colocacao, exclusive fornecimento de ferragens.</v>
          </cell>
          <cell r="D2308" t="str">
            <v>un</v>
          </cell>
          <cell r="E2308">
            <v>257.88</v>
          </cell>
        </row>
        <row r="2309">
          <cell r="A2309" t="str">
            <v>ES005174</v>
          </cell>
          <cell r="B2309" t="str">
            <v>ES20100059/</v>
          </cell>
          <cell r="C2309" t="str">
            <v xml:space="preserve">Janela basculante de aco laminado a frio com adicao de cobre, de 1 secao com 2 basculas, medindo (0,60x1)m, pre-pintada, completa, com 2 quadros fixos, sendo 2 partes laterais fixas sem divisoes, sendo 1 superior e 1 inferior.  Fixacao de vidros, exclusiv</v>
          </cell>
          <cell r="D2309" t="str">
            <v>un</v>
          </cell>
          <cell r="E2309">
            <v>65.040000000000006</v>
          </cell>
        </row>
        <row r="2310">
          <cell r="A2310" t="str">
            <v>ES005175</v>
          </cell>
          <cell r="B2310" t="str">
            <v>ES20100062/</v>
          </cell>
          <cell r="C2310" t="str">
            <v xml:space="preserve">Janela basculante de aco laminado a frio com adicao de cobre, de 1 secao com 2 basculas, medindo (0,60x1,20)m, pre-pintada, completa, com 2 quadros fixos, sendo 2 partes laterais fixas sem divisoes, sendo 1 superior e 1 inferior.  Fixacao de vidros, exclu</v>
          </cell>
          <cell r="D2310" t="str">
            <v>un</v>
          </cell>
          <cell r="E2310">
            <v>73.930000000000007</v>
          </cell>
        </row>
        <row r="2311">
          <cell r="A2311" t="str">
            <v>ES005176</v>
          </cell>
          <cell r="B2311" t="str">
            <v>ES20100065/</v>
          </cell>
          <cell r="C2311" t="str">
            <v xml:space="preserve">Janela basculante de aco laminado a frio com adicao de cobre, de 1 secao com 2 basculas, medindo (0,60x1,50)m, pre-pintada, completa, com 2 quadros fixos, sendo 2 partes laterais fixas sem divisoes, sendo 1 superior e 1 inferior.  Fixacao de vidros, exclu</v>
          </cell>
          <cell r="D2311" t="str">
            <v>un</v>
          </cell>
          <cell r="E2311">
            <v>86.06</v>
          </cell>
        </row>
        <row r="2312">
          <cell r="A2312" t="str">
            <v>ES005177</v>
          </cell>
          <cell r="B2312" t="str">
            <v>ES20100100/</v>
          </cell>
          <cell r="C2312" t="str">
            <v xml:space="preserve">Janela basculante de aco laminado a frio com adicao de cobre, de 1 secao com 3 basculas, medindo (0,80x0,60)m, pre-pintada, completa, com 2 quadros fixos, sendo 2 partes laterais fixas com divisoes, sendo 1 superior e 1 inferior.  Fixacao de vidros, exclu</v>
          </cell>
          <cell r="D2312" t="str">
            <v>un</v>
          </cell>
          <cell r="E2312">
            <v>61.74</v>
          </cell>
        </row>
        <row r="2313">
          <cell r="A2313" t="str">
            <v>ES005178</v>
          </cell>
          <cell r="B2313" t="str">
            <v>ES20100103/</v>
          </cell>
          <cell r="C2313" t="str">
            <v xml:space="preserve">Janela basculante de aco laminado a frio com adicao de cobre, de 1 secao com 3 basculas, medindo (0,80x0,80)m, pre-pintada, completa, com 2 quadros fixos, sendo 2 partes laterais fixas com divisoes, sendo 1 superior e 1 inferior.  Fixacao de vidros, exclu</v>
          </cell>
          <cell r="D2313" t="str">
            <v>un</v>
          </cell>
          <cell r="E2313">
            <v>71.62</v>
          </cell>
        </row>
        <row r="2314">
          <cell r="A2314" t="str">
            <v>ES005179</v>
          </cell>
          <cell r="B2314" t="str">
            <v>ES20100106/</v>
          </cell>
          <cell r="C2314" t="str">
            <v xml:space="preserve">Janela basculante de aco laminado a frio com adicao de cobre, de 1 secao com 3 basculas, medindo (0,80x1)m, pre-pintada, completa, com 2 quadros fixos, sendo 2 partes laterais fixas com divisoes, sendo 1 superior e 1 inferior.  Fixacao de vidros, exclusiv</v>
          </cell>
          <cell r="D2314" t="str">
            <v>un</v>
          </cell>
          <cell r="E2314">
            <v>81.02</v>
          </cell>
        </row>
        <row r="2315">
          <cell r="A2315" t="str">
            <v>ES005180</v>
          </cell>
          <cell r="B2315" t="str">
            <v>ES20100109/</v>
          </cell>
          <cell r="C2315" t="str">
            <v xml:space="preserve">Janela basculante de aco laminado a frio com adicao de cobre, de 1 secao com 3 basculas, medindo (0,80x1,20)m, pre-pintada, completa, com 2 quadros fixos, sendo 2 partes laterais fixas com divisoes, sendo 1 superior e 1 inferior.  Fixacao de vidros, exclu</v>
          </cell>
          <cell r="D2315" t="str">
            <v>un</v>
          </cell>
          <cell r="E2315">
            <v>92.31</v>
          </cell>
        </row>
        <row r="2316">
          <cell r="A2316" t="str">
            <v>ES005181</v>
          </cell>
          <cell r="B2316" t="str">
            <v>ES20100150/</v>
          </cell>
          <cell r="C2316" t="str">
            <v xml:space="preserve">Janela basculante de aco laminado a frio com adicao de cobre, de 1 secao com 4 basculas, medindo (1x0,80)m, pre-pintada, completa, com 2 quadros fixos, sendo 2 partes laterais fixas com divisoes, sendo 1 superior e 1 inferior.  Fixacao de vidros, exclusiv</v>
          </cell>
          <cell r="D2316" t="str">
            <v>un</v>
          </cell>
          <cell r="E2316">
            <v>80.989999999999995</v>
          </cell>
        </row>
        <row r="2317">
          <cell r="A2317" t="str">
            <v>ES005182</v>
          </cell>
          <cell r="B2317" t="str">
            <v>ES20100153/</v>
          </cell>
          <cell r="C2317" t="str">
            <v xml:space="preserve">Janela basculante de aco laminado a frio com adicao de cobre, de 1 secao com 4 basculas, medindo (1x1)m, pre-pintada, completa, com 2 quadros fixos, sendo 2 partes laterais fixas com divisoes, sendo 1 superior e 1 inferior.  Fixacao de vidros, exclusive e</v>
          </cell>
          <cell r="D2317" t="str">
            <v>un</v>
          </cell>
          <cell r="E2317">
            <v>93.37</v>
          </cell>
        </row>
        <row r="2318">
          <cell r="A2318" t="str">
            <v>ES005183</v>
          </cell>
          <cell r="B2318" t="str">
            <v>ES20100156/</v>
          </cell>
          <cell r="C2318" t="str">
            <v xml:space="preserve">Janela basculante de aco laminado a frio com adicao de cobre, de 1 secao com 4 basculas, medindo (1x1,20)m, pre-pintada, completa, com 2 quadros fixos, sendo 2 partes laterais fixas com divisoes, sendo 1 superior e 1 inferior.  Fixacao de vidros, exclusiv</v>
          </cell>
          <cell r="D2318" t="str">
            <v>un</v>
          </cell>
          <cell r="E2318">
            <v>109.26</v>
          </cell>
        </row>
        <row r="2319">
          <cell r="A2319" t="str">
            <v>ES005184</v>
          </cell>
          <cell r="B2319" t="str">
            <v>ES20100159/</v>
          </cell>
          <cell r="C2319" t="str">
            <v xml:space="preserve">Janela basculante de aco laminado a frio com adicao de cobre, de 1 secao com 4 basculas, medindo (1x1,50)m, pre-pintada, completa, com 2 quadros fixos, sendo 2 partes laterais fixas com divisoes, sendo 1 superior e 1 inferior.  Fixacao de vidros, exclusiv</v>
          </cell>
          <cell r="D2319" t="str">
            <v>un</v>
          </cell>
          <cell r="E2319">
            <v>123.77</v>
          </cell>
        </row>
        <row r="2320">
          <cell r="A2320" t="str">
            <v>ES005185</v>
          </cell>
          <cell r="B2320" t="str">
            <v>ES20100200/</v>
          </cell>
          <cell r="C2320" t="str">
            <v xml:space="preserve">Janela basculante de aco laminado a frio com adicao de cobre, de 1 secao com 5 basculas, medindo (1,20x1)m, pre-pintada, completa, com 2 quadros fixos, sendo 2 partes laterais fixas com divisoes, sendo 1 superior e 1 inferior.  Fixacao de vidros, exclusiv</v>
          </cell>
          <cell r="D2320" t="str">
            <v>un</v>
          </cell>
          <cell r="E2320">
            <v>112.16</v>
          </cell>
        </row>
        <row r="2321">
          <cell r="A2321" t="str">
            <v>ES005186</v>
          </cell>
          <cell r="B2321" t="str">
            <v>ES20100203/</v>
          </cell>
          <cell r="C2321" t="str">
            <v xml:space="preserve">Janela basculante de aco laminado a frio com adicao de cobre, de 1 secao com 5 basculas, medindo (1,20x1,20)m, pre-pintada, completa, com 2 quadros fixos, sendo 2 partes laterais fixas com divisoes, sendo 1 superior e 1 inferior.  Fixacao de vidros, exclu</v>
          </cell>
          <cell r="D2321" t="str">
            <v>un</v>
          </cell>
          <cell r="E2321">
            <v>128.06</v>
          </cell>
        </row>
        <row r="2322">
          <cell r="A2322" t="str">
            <v>ES005187</v>
          </cell>
          <cell r="B2322" t="str">
            <v>ES20100206/</v>
          </cell>
          <cell r="C2322" t="str">
            <v xml:space="preserve">Janela basculante de aco laminado a frio com adicao de cobre, de 1 secao com 5 basculas, medindo (1,20x1,50)m, pre-pintada, completa, com 2 quadros fixos, sendo 2 partes laterais fixas com divisoes, sendo 1 superior e 1 inferior.  Fixacao de vidros, exclu</v>
          </cell>
          <cell r="D2322" t="str">
            <v>un</v>
          </cell>
          <cell r="E2322">
            <v>141.76</v>
          </cell>
        </row>
        <row r="2323">
          <cell r="A2323" t="str">
            <v>ES005190</v>
          </cell>
          <cell r="B2323" t="str">
            <v>ES20100209/</v>
          </cell>
          <cell r="C2323" t="str">
            <v xml:space="preserve">Janela de correr de aco laminado a frio com adicao de cobre, com bandeira basculante, medindo (1,20x1,20)m,  pre-pintada, completa, sem divisoes, com 4 folhas: sendo 2 folhas laterais fixas, 2 folhas centrais de correr para receberem vidros.  Fixacao de v</v>
          </cell>
          <cell r="D2323" t="str">
            <v>un</v>
          </cell>
          <cell r="E2323">
            <v>153.37</v>
          </cell>
        </row>
        <row r="2324">
          <cell r="A2324" t="str">
            <v>ES005191</v>
          </cell>
          <cell r="B2324" t="str">
            <v>ES20100212/</v>
          </cell>
          <cell r="C2324" t="str">
            <v xml:space="preserve">Janela de correr de aco laminado a frio com adicao de cobre, com bandeira basculante, medindo (1,20x1,50)m,  pre-pintada, completa, sem divisoes, com 4 folhas: sendo 2 folhas laterais fixas, 2 folhas centrais de correr para receberem vidros.  Fixacao de v</v>
          </cell>
          <cell r="D2324" t="str">
            <v>un</v>
          </cell>
          <cell r="E2324">
            <v>165.46</v>
          </cell>
        </row>
        <row r="2325">
          <cell r="A2325" t="str">
            <v>ES005194</v>
          </cell>
          <cell r="B2325" t="str">
            <v>ES20100215/</v>
          </cell>
          <cell r="C2325" t="str">
            <v xml:space="preserve">Janela de correr de aco laminado a frio com adicao de cobre, com bandeira basculante, medindo (1,20x2)m,  pre-pintada, completa, sem divisoes, com 4 folhas: sendo 2 folhas laterais fixas, 2 folhas centrais de correr para receberem vidros.  Fixacao de vidr</v>
          </cell>
          <cell r="D2325" t="str">
            <v>un</v>
          </cell>
          <cell r="E2325">
            <v>190.93</v>
          </cell>
        </row>
        <row r="2326">
          <cell r="A2326" t="str">
            <v>ES009239</v>
          </cell>
          <cell r="B2326" t="str">
            <v>ES20100250/</v>
          </cell>
          <cell r="C2326" t="str">
            <v xml:space="preserve">Janela de correr de aco laminado a frio com adicao de cobre, Maxim-Ar, medindo  (60x40x5)cm, com baguete externo, com grade elo, pre-pintada, referencia 6541303-5, modelo JMGE, inclusive ferragens, Sasazaki ou similar.  Fornecimento e colocacao.</v>
          </cell>
          <cell r="D2326" t="str">
            <v>un</v>
          </cell>
          <cell r="E2326">
            <v>71.27</v>
          </cell>
        </row>
        <row r="2327">
          <cell r="A2327" t="str">
            <v>ES009233</v>
          </cell>
          <cell r="B2327" t="str">
            <v>ES20100253/</v>
          </cell>
          <cell r="C2327" t="str">
            <v xml:space="preserve">Janela de correr de aco laminado a frio com adicao de cobre, Maxim-Ar, medindo  (60x60x5)cm, com massa externa quadriculada, grade, pre-pintada, referencia 6541723-5, modelo JMQGQ, inclusive ferragens, Sasazaki ou similar.   Fornecimento e colocacao.</v>
          </cell>
          <cell r="D2327" t="str">
            <v>un</v>
          </cell>
          <cell r="E2327">
            <v>77.680000000000007</v>
          </cell>
        </row>
        <row r="2328">
          <cell r="A2328" t="str">
            <v>ES009236</v>
          </cell>
          <cell r="B2328" t="str">
            <v>ES20100256/</v>
          </cell>
          <cell r="C2328" t="str">
            <v xml:space="preserve">Janela de correr de aco laminado a frio com adicao de cobre, Maxim-Ar, medindo  (50x140x5)cm, com 2 folhas, com massa externa quadriculada, grade, pre-pintada, referencia 6541762-6, modelo JMQGQ, inclusive ferragens, Sasazaki ou similar.  Fornecimento e c</v>
          </cell>
          <cell r="D2328" t="str">
            <v>un</v>
          </cell>
          <cell r="E2328">
            <v>140.29</v>
          </cell>
        </row>
        <row r="2329">
          <cell r="A2329" t="str">
            <v>ES009421</v>
          </cell>
          <cell r="B2329" t="str">
            <v>ES20100259A</v>
          </cell>
          <cell r="C2329" t="str">
            <v xml:space="preserve">Janela de correr de aco laminado a frio com adicao de cobre, Maxim-Ar, medindo  (60x60)cm, com massa externa quadriculada, grade, pre-pintada, referencia 6541723-5, modelo JMQGQ, inclusive ferragens e juncao de uniao, Sasazaki ou similar.  Exclusive os vi</v>
          </cell>
          <cell r="D2329" t="str">
            <v>un</v>
          </cell>
          <cell r="E2329">
            <v>88.9</v>
          </cell>
        </row>
        <row r="2330">
          <cell r="A2330" t="str">
            <v>ES009240</v>
          </cell>
          <cell r="B2330" t="str">
            <v>ES20100262/</v>
          </cell>
          <cell r="C2330" t="str">
            <v xml:space="preserve">Janela de aco laminado a frio com adicao de cobre, Maxim-Ar, medindo (100x60x5)cm, com massa externa quadriculada, com grade, pre-pintada, referencia 6541743-0, modelo JMQGQ, inclusive ferragens, Sasazaki ou similar.  Fornecimento e colocacao.</v>
          </cell>
          <cell r="D2330" t="str">
            <v>un</v>
          </cell>
          <cell r="E2330">
            <v>100.3</v>
          </cell>
        </row>
        <row r="2331">
          <cell r="A2331" t="str">
            <v>ES009243</v>
          </cell>
          <cell r="B2331" t="str">
            <v>ES20100265/</v>
          </cell>
          <cell r="C2331" t="str">
            <v xml:space="preserve">Janela de correr de aco laminado a frio com adicao de cobre, com bandeira projetante, medindo (100x150x8)cm, com 4 folhas, massa externa com divisao, grade elo, pre-pintada, referencia 6341104-5, modelo JCBMDGE, inclusive ferragens, Sasazaki ou similar.  </v>
          </cell>
          <cell r="D2331" t="str">
            <v>un</v>
          </cell>
          <cell r="E2331">
            <v>207.67</v>
          </cell>
        </row>
        <row r="2332">
          <cell r="A2332" t="str">
            <v>ES009416</v>
          </cell>
          <cell r="B2332" t="str">
            <v>ES20100268/</v>
          </cell>
          <cell r="C2332" t="str">
            <v xml:space="preserve">Janela de correr de aco laminado a frio com  adicao de cobre, com bandeira basculante, medindo (100x150)cm,  pre-pintada, completa, com 4 folhas fixas e 2 folhas centrais de correr para receberem vidros, massa externa com divisoes, grade, fixacao dos vidr</v>
          </cell>
          <cell r="D2332" t="str">
            <v>un</v>
          </cell>
          <cell r="E2332">
            <v>135.41</v>
          </cell>
        </row>
        <row r="2333">
          <cell r="A2333" t="str">
            <v>ES009232</v>
          </cell>
          <cell r="B2333" t="str">
            <v>ES20100300/</v>
          </cell>
          <cell r="C2333" t="str">
            <v xml:space="preserve">Janela de correr de aco laminado a frio com adicao de cobre, com bandeira projetante, medindo  (120x100x8)cm, com 4 folhas, massa externa com divisao, grade elo, pre-pintada, referencia 6341103-5, modelo JCBMDGE, inclusive ferragens, Sasazaki ou similar. </v>
          </cell>
          <cell r="D2333" t="str">
            <v>un</v>
          </cell>
          <cell r="E2333">
            <v>186.31</v>
          </cell>
        </row>
        <row r="2334">
          <cell r="A2334" t="str">
            <v>ES009483</v>
          </cell>
          <cell r="B2334" t="str">
            <v>ES20100303/</v>
          </cell>
          <cell r="C2334" t="str">
            <v xml:space="preserve">Janela de correr de aco laminado a frio com adicao de cobre, medindo (120x120)cm,  com bandeira projetante, massa externa quadrculada, com grade, com 4 folhas e batente referencia 6361150-6, modelo JCBMQGQ, Sasazaki ou similar.  Exclusive os vidros.  Forn</v>
          </cell>
          <cell r="D2334" t="str">
            <v>un</v>
          </cell>
          <cell r="E2334">
            <v>203.05</v>
          </cell>
        </row>
        <row r="2335">
          <cell r="A2335" t="str">
            <v>ES009417</v>
          </cell>
          <cell r="B2335" t="str">
            <v>ES20100306/</v>
          </cell>
          <cell r="C2335" t="str">
            <v xml:space="preserve">Janela de correr de aco laminado a frio com adicao de cobre, com bandeira projetante, medindo (120x150)cm, massa externa quadriculada, referencia 6361251-0, modelo JCBMQGQ, Sasazaki ou similar.  Fornecimento e colocacao.</v>
          </cell>
          <cell r="D2335" t="str">
            <v>un</v>
          </cell>
          <cell r="E2335">
            <v>244.17</v>
          </cell>
        </row>
        <row r="2336">
          <cell r="A2336" t="str">
            <v>ES009054</v>
          </cell>
          <cell r="B2336" t="str">
            <v>ES20100309/</v>
          </cell>
          <cell r="C2336" t="str">
            <v xml:space="preserve">Janela de correr de aco laminado a frio com adicao de cobre, com bandeira basculante, medindo (120x200)cm, com 2 folhas fixas e 2 folhas centrais de correr, massa externa, com divisoes, grade elo interna no vao central, modelo JCBMDG4F, Sasazaki ou simila</v>
          </cell>
          <cell r="D2336" t="str">
            <v>un</v>
          </cell>
          <cell r="E2336">
            <v>283.29000000000002</v>
          </cell>
        </row>
        <row r="2337">
          <cell r="A2337" t="str">
            <v>ES010481</v>
          </cell>
          <cell r="B2337" t="str">
            <v>ES20100350/</v>
          </cell>
          <cell r="C2337" t="str">
            <v xml:space="preserve">Janela de correr de aco laminado a frio com adicao de cobre, Maxim-Ar, medindo  (140x60)cm, com grade, pre-pintada, referencia 6541363-9, modelo JMGE, inclusive ferragens, Sasazaki ou similar.   Exclusive os vidros.  Fornecimento e colocacao.</v>
          </cell>
          <cell r="D2337" t="str">
            <v>un</v>
          </cell>
          <cell r="E2337">
            <v>161.62</v>
          </cell>
        </row>
        <row r="2338">
          <cell r="A2338" t="str">
            <v>ES009633</v>
          </cell>
          <cell r="B2338" t="str">
            <v>ES20100400/</v>
          </cell>
          <cell r="C2338" t="str">
            <v xml:space="preserve">Janela de aco laminado a frio com adicao de cobre, referencia 6541764-2, modelo JMQGQ, Sasazaki ou similar.  Exclusive os vidros.  Fornecimento e colocacao.</v>
          </cell>
          <cell r="D2338" t="str">
            <v>un</v>
          </cell>
          <cell r="E2338">
            <v>194.42</v>
          </cell>
        </row>
        <row r="2339">
          <cell r="A2339" t="str">
            <v>ES009632</v>
          </cell>
          <cell r="B2339" t="str">
            <v>ES20100403/</v>
          </cell>
          <cell r="C2339" t="str">
            <v xml:space="preserve">Janela de aco laminado a frio com adicao de cobre, Maxim-Ar, medindo (40x60)cm, quadriculada com grade interna, referencia 6541703-0, modelo JMQGQ, Sasazaki ou similar. Exclusive os vidros.  Fornecimento e colocacao.</v>
          </cell>
          <cell r="D2339" t="str">
            <v>un</v>
          </cell>
          <cell r="E2339">
            <v>67.819999999999993</v>
          </cell>
        </row>
        <row r="2340">
          <cell r="A2340" t="str">
            <v>ES009482</v>
          </cell>
          <cell r="B2340" t="str">
            <v>ES20100409/</v>
          </cell>
          <cell r="C2340" t="str">
            <v xml:space="preserve">Janela de aco laminado a frio com adicao de cobre, Maxim-Ar, medindo (60x80)cm, massa externa quadriculada, com grade, com 1 folha, referencia 6541724-3, modelo JMQGQ, Sasazaki ou similar.  Exclusive os vidros.  Fornecimento e colocacao.</v>
          </cell>
          <cell r="D2340" t="str">
            <v>un</v>
          </cell>
          <cell r="E2340">
            <v>91.44</v>
          </cell>
        </row>
        <row r="2341">
          <cell r="A2341" t="str">
            <v>ES009422</v>
          </cell>
          <cell r="B2341" t="str">
            <v>ES20100412A</v>
          </cell>
          <cell r="C2341" t="str">
            <v xml:space="preserve">Janela de aco laminado a frio com adicao de cobre, medindo (0,60x1,20)m, referencia 6541753-7, modelo JMQGQ, Sasazaki ou similar. Exclusive os vidros.  Fornecimento e colocacao.</v>
          </cell>
          <cell r="D2341" t="str">
            <v>un</v>
          </cell>
          <cell r="E2341">
            <v>133.75</v>
          </cell>
        </row>
        <row r="2342">
          <cell r="A2342" t="str">
            <v>ES009570</v>
          </cell>
          <cell r="B2342" t="str">
            <v>ES20100415/</v>
          </cell>
          <cell r="C2342" t="str">
            <v xml:space="preserve">Janela de aco laminado a frio com adicao de cobre, medindo (80x120)cm, referencia 6541754-5, modelo JMQGQ, Sasazaki ou similar.  Exclusive os vidros.  Fornecimento e colocacao.</v>
          </cell>
          <cell r="D2342" t="str">
            <v>un</v>
          </cell>
          <cell r="E2342">
            <v>139.19999999999999</v>
          </cell>
        </row>
        <row r="2343">
          <cell r="A2343" t="str">
            <v>ES009230</v>
          </cell>
          <cell r="B2343" t="str">
            <v>ES20100421/</v>
          </cell>
          <cell r="C2343" t="str">
            <v xml:space="preserve">Janela de aco laminado a frio com adicao de cobre, com bandeira projetante, medindo  (100x200x14)cm, massa externa com divisao, pre-pintada, referencia 6341202-3, modelo JCBMD, inclusive ferragens, Sasazaki ou similar.  Fornecimento e colocacao.</v>
          </cell>
          <cell r="D2343" t="str">
            <v>un</v>
          </cell>
          <cell r="E2343">
            <v>212.23</v>
          </cell>
        </row>
        <row r="2344">
          <cell r="A2344" t="str">
            <v>ES009634</v>
          </cell>
          <cell r="B2344" t="str">
            <v>ES20100424/</v>
          </cell>
          <cell r="C2344" t="str">
            <v xml:space="preserve">Janela de aco laminado a frio com adicao de cobre, Maxim-Ar, medindo (1,20x2)m, quadriculada com grade interna, referencia 63612529, modelo JCBMQGQ, Sasazaki ou similar. Exclusive os vidros.  Fornecimento e colocacao.</v>
          </cell>
          <cell r="D2344" t="str">
            <v>un</v>
          </cell>
          <cell r="E2344">
            <v>297.66000000000003</v>
          </cell>
        </row>
        <row r="2345">
          <cell r="A2345" t="str">
            <v>ES009060</v>
          </cell>
          <cell r="B2345" t="str">
            <v>ES20100427/</v>
          </cell>
          <cell r="C2345" t="str">
            <v xml:space="preserve">Conjunto de janela de aco laminado a frio com adicao de cobre, tipo Maxim-ar, medindo (1,40x1,20)m, com grade, composto por 2 modulos de (1,40x0,60)m, com 2 folhas cada e juncao aco laminado a frio com adicao de cobre, para janela Maxim-ar 140cm - modelos</v>
          </cell>
          <cell r="D2345" t="str">
            <v>un</v>
          </cell>
          <cell r="E2345">
            <v>316.2</v>
          </cell>
        </row>
        <row r="2346">
          <cell r="A2346" t="str">
            <v>ES009520</v>
          </cell>
          <cell r="B2346" t="str">
            <v>ES20100450/</v>
          </cell>
          <cell r="C2346" t="str">
            <v xml:space="preserve">Conjunto de janela de ferro, tipo Maxim-ar da Sasazaki ou similar, medindo (2,40x0,60)m, composto por 4 modulos de (0,60x0,60)m, modelo JMG1F, com 1 folha, com grade elo e juncao para janela Maxim-ar 60cm, modelo JJM, fixacao do vidreo mediante baguete ex</v>
          </cell>
          <cell r="D2346" t="str">
            <v>un</v>
          </cell>
          <cell r="E2346">
            <v>308.72000000000003</v>
          </cell>
        </row>
        <row r="2347">
          <cell r="A2347" t="str">
            <v>ES008874</v>
          </cell>
          <cell r="B2347" t="str">
            <v>ES20100500/</v>
          </cell>
          <cell r="C2347" t="str">
            <v xml:space="preserve">Janela veneziana de aco laminado a frio com adicao de cobre, com 3 folhas, medindo (120x120)cm, com postigo para vidro, Linha Silenfort, referencia 6241216-0, modelo JVS, Sasazaki ou similar.  Exclusive os vidros.  Fornecimento e colocacao.</v>
          </cell>
          <cell r="D2347" t="str">
            <v>un</v>
          </cell>
          <cell r="E2347">
            <v>191.61</v>
          </cell>
        </row>
        <row r="2348">
          <cell r="A2348" t="str">
            <v>ES008872</v>
          </cell>
          <cell r="B2348" t="str">
            <v>ES20100550/</v>
          </cell>
          <cell r="C2348" t="str">
            <v xml:space="preserve">Janela veneziana de aco laminado a frio com adicao de cobre, medindo (120x200)cm, referencia 6121108-0, com postigo de vidro interno, Linha Multiflex, modelo JVM, Sasazaki ou similar.  Exclusive os vidros.  Fornecimento e colocacao.</v>
          </cell>
          <cell r="D2348" t="str">
            <v>un</v>
          </cell>
          <cell r="E2348">
            <v>451.5</v>
          </cell>
        </row>
        <row r="2349">
          <cell r="A2349" t="str">
            <v>ES008873</v>
          </cell>
          <cell r="B2349" t="str">
            <v>ES20100553/</v>
          </cell>
          <cell r="C2349" t="str">
            <v xml:space="preserve">Janela veneziana de aco laminado a frio com adicao de cobre, com 6 folhas, medindo (150x120)cm, Linha Silenfort, referencia 6241207-0, modelo JVS, Sasazaki ou similar.  Exclusive os vidros.  Fornecimento e colocacao.</v>
          </cell>
          <cell r="D2349" t="str">
            <v>un</v>
          </cell>
          <cell r="E2349">
            <v>250.97</v>
          </cell>
        </row>
        <row r="2350">
          <cell r="A2350" t="str">
            <v>ES009053</v>
          </cell>
          <cell r="B2350" t="str">
            <v>ES20100600/</v>
          </cell>
          <cell r="C2350" t="str">
            <v xml:space="preserve">Conjunto de janela de aco laminado a frio com adicao de cobre, tipo Maxim-ar da Sasazaki ou similar, medindo (2x0,60)m, composto por 1 modulo de (0,60x0,60)m, com 1 folha, 1 modulo de (1,40x0,60)m, com 2 folhas e juncao para janela Maxim-ar 60cm - modelos</v>
          </cell>
          <cell r="D2350" t="str">
            <v>un</v>
          </cell>
          <cell r="E2350">
            <v>231.25</v>
          </cell>
        </row>
        <row r="2351">
          <cell r="A2351" t="str">
            <v>ES009242</v>
          </cell>
          <cell r="B2351" t="str">
            <v>ES20100650/</v>
          </cell>
          <cell r="C2351" t="str">
            <v xml:space="preserve">Janela veneziana de aco laminado a frio com adicao de cobre, medindo (200x100x14)cm, com grade quadriculada, pre-pintada, Linha Silenfort, referencia 6231142-8, modelo JVSGQ, inclusive ferragens, Sasazaki ou similar.  Fornecimento e colocacao.</v>
          </cell>
          <cell r="D2351" t="str">
            <v>un</v>
          </cell>
          <cell r="E2351">
            <v>314.08</v>
          </cell>
        </row>
        <row r="2352">
          <cell r="A2352" t="str">
            <v>ES005535</v>
          </cell>
          <cell r="B2352" t="str">
            <v>ES25100050A</v>
          </cell>
          <cell r="C2352" t="str">
            <v xml:space="preserve">Janela basculante modular em aco inoxidavel natural, fosco, medindo (0,60x1,27)m, com 8 laminas de (490x150)mm e 1 lamina de (490x200)mm, para vidro cristal de 4mm, com borda lapidada, exclusive o vidro.  Fornecimento e colocacao.</v>
          </cell>
          <cell r="D2352" t="str">
            <v>un</v>
          </cell>
          <cell r="E2352">
            <v>239.73</v>
          </cell>
        </row>
        <row r="2353">
          <cell r="A2353" t="str">
            <v>ES005536</v>
          </cell>
          <cell r="B2353" t="str">
            <v>ES25100100A</v>
          </cell>
          <cell r="C2353" t="str">
            <v xml:space="preserve">Janela basculante modular em aco inoxidavel natural, fosco medindo (1x0,88)m, com 8 laminas de (438x150)mm e 2 laminas de (438x260)mm, para vidro cristal de 4mm, com borda lapidada, exclusive o vidro.  Fornecimento e colocacao.</v>
          </cell>
          <cell r="D2353" t="str">
            <v>un</v>
          </cell>
          <cell r="E2353">
            <v>233.96</v>
          </cell>
        </row>
        <row r="2354">
          <cell r="A2354" t="str">
            <v>ES005534</v>
          </cell>
          <cell r="B2354" t="str">
            <v>ES25100150A</v>
          </cell>
          <cell r="C2354" t="str">
            <v xml:space="preserve">Janela basculante modular em aco inoxidavel natural, fosco, medindo (1,55x0,88)m, com 8 laminas de (688x155)mm e 2 laminas de (688x260)mm, para vidro cristal de 4mm, com borda lapidada, exclusive o vidro.  Fornecimento e colocacao.</v>
          </cell>
          <cell r="D2354" t="str">
            <v>un</v>
          </cell>
          <cell r="E2354">
            <v>285.87</v>
          </cell>
        </row>
        <row r="2355">
          <cell r="A2355" t="str">
            <v>ES007764</v>
          </cell>
          <cell r="B2355" t="str">
            <v>ES30050050A</v>
          </cell>
          <cell r="C2355" t="str">
            <v xml:space="preserve">Porta sanfonada em PVC, medindo (1,00x2,10)m.  Fornecimento e colocacao.</v>
          </cell>
          <cell r="D2355" t="str">
            <v>un</v>
          </cell>
          <cell r="E2355">
            <v>158.41</v>
          </cell>
        </row>
        <row r="2356">
          <cell r="A2356" t="str">
            <v>ES006757</v>
          </cell>
          <cell r="B2356" t="str">
            <v>ES35050050/</v>
          </cell>
          <cell r="C2356" t="str">
            <v xml:space="preserve">Caixa passa-filmes de 4 portas em chapa de aco pintado nas dimensoes e profundidade de 50mm blindado com chumbo de 1mm na face interna da sala de Raio X.</v>
          </cell>
          <cell r="D2356" t="str">
            <v>un</v>
          </cell>
          <cell r="E2356">
            <v>633.75</v>
          </cell>
        </row>
        <row r="2357">
          <cell r="A2357" t="str">
            <v>ES005138</v>
          </cell>
          <cell r="B2357" t="str">
            <v>ES35050100/</v>
          </cell>
          <cell r="C2357" t="str">
            <v xml:space="preserve">Defensorio, executado com barras chatas de aco de 2"x1/2" e 1"x1/8", chumbadas em muro de pedra, modulos de 2m, conforme projeto FPJ.  Fornecimento e colocacao, inclusive pintura.</v>
          </cell>
          <cell r="D2357" t="str">
            <v>mod</v>
          </cell>
          <cell r="E2357">
            <v>100.08</v>
          </cell>
        </row>
        <row r="2358">
          <cell r="A2358" t="str">
            <v>ES006751</v>
          </cell>
          <cell r="B2358" t="str">
            <v>ES35050150/</v>
          </cell>
          <cell r="C2358" t="str">
            <v xml:space="preserve">Painel blindado com chumbo de 1mm para uso em divisorias ou biombos radiologicos, inclusive mao-de-obra de instalacao, perfis, portas e elementos de fixacao.</v>
          </cell>
          <cell r="D2358" t="str">
            <v>m2</v>
          </cell>
          <cell r="E2358">
            <v>342.5</v>
          </cell>
        </row>
        <row r="2359">
          <cell r="A2359" t="str">
            <v>ES006752</v>
          </cell>
          <cell r="B2359" t="str">
            <v>ES35050153/</v>
          </cell>
          <cell r="C2359" t="str">
            <v xml:space="preserve">Painel blindado com chumbo de 1,50mm para uso em divisorias ou biombos radiologicos, inclusive mao-de-obra de instalacao, perfis, portas e elementos de fixacao.</v>
          </cell>
          <cell r="D2359" t="str">
            <v>m2</v>
          </cell>
          <cell r="E2359">
            <v>384.5</v>
          </cell>
        </row>
        <row r="2360">
          <cell r="A2360" t="str">
            <v>ES009223</v>
          </cell>
          <cell r="B2360" t="str">
            <v>ES35050200/</v>
          </cell>
          <cell r="C2360" t="str">
            <v xml:space="preserve">Porta de balcao de aco laminado a frio com adicao de cobre,  medindo (217x120x14)cm, com 4 folhas, sendo 2 folhas com veneziana e 2 folhas com caixilho para vidros, pre-pintada, Linha Silenfort, referencia 6661001-2, modelo PABS, inclusive ferragens, Sasa</v>
          </cell>
          <cell r="D2360" t="str">
            <v>un</v>
          </cell>
          <cell r="E2360">
            <v>563.09</v>
          </cell>
        </row>
        <row r="2361">
          <cell r="A2361" t="str">
            <v>ES017026</v>
          </cell>
          <cell r="B2361" t="str">
            <v>ES35050250/</v>
          </cell>
          <cell r="C2361" t="str">
            <v xml:space="preserve">Porta flexivel, medindo 1,40m de largura e 2,10m de altura, com fechamento automatico atraves de molas helicoidais sobrepostas em eixo de aco, estrutura metalica em perfil "V duplo" vertical e horizontal em chapas de ferro com pintura a po em poliester te</v>
          </cell>
          <cell r="D2361" t="str">
            <v>un</v>
          </cell>
          <cell r="E2361">
            <v>1335.67</v>
          </cell>
        </row>
        <row r="2362">
          <cell r="A2362" t="str">
            <v>ES006760</v>
          </cell>
          <cell r="B2362" t="str">
            <v>ES35050300/</v>
          </cell>
          <cell r="C2362" t="str">
            <v xml:space="preserve">Porta radiologica, tipo  PRX-AUREA ou similar, na referencia madeira macica, blindada com chumbo de 0,50mm, dobradicas tipo gonzo, sobre rolamentos axiais, transpasses sobre o vao em tres direcoes, fechadura a prova de Raio X, acabamento melaminico.  Forn</v>
          </cell>
          <cell r="D2362" t="str">
            <v>m2</v>
          </cell>
          <cell r="E2362">
            <v>658</v>
          </cell>
        </row>
        <row r="2363">
          <cell r="A2363" t="str">
            <v>ES006761</v>
          </cell>
          <cell r="B2363" t="str">
            <v>ES35050303/</v>
          </cell>
          <cell r="C2363" t="str">
            <v xml:space="preserve">Porta radiologica, tipo  PRX-AUREA ou similar, na referencia madeira macica, blindada com chumbo de 1mm, dobradicas tipo gonzo, sobre rolamentos axiais, transpasses sobre o vao em tres direcoes, fechadura a prova de Raio X, acabamento melaminico.  Forneci</v>
          </cell>
          <cell r="D2363" t="str">
            <v>m2</v>
          </cell>
          <cell r="E2363">
            <v>779.5</v>
          </cell>
        </row>
        <row r="2364">
          <cell r="A2364" t="str">
            <v>ES006762</v>
          </cell>
          <cell r="B2364" t="str">
            <v>ES35050306/</v>
          </cell>
          <cell r="C2364" t="str">
            <v xml:space="preserve">Porta radiologica, tipo  PRX-AUREA ou similar, na referencia madeira macica, blindada com chumbo de 2mm, dobradicas tipo gonzo, sobre rolamentos axiais, transpasses sobre o vao em tres direcoes, fechadura a prova de Raio X, acabamento melaminico.  Forneci</v>
          </cell>
          <cell r="D2364" t="str">
            <v>m2</v>
          </cell>
          <cell r="E2364">
            <v>890</v>
          </cell>
        </row>
        <row r="2365">
          <cell r="A2365" t="str">
            <v>ES010445</v>
          </cell>
          <cell r="B2365" t="str">
            <v>ES35050350/</v>
          </cell>
          <cell r="C2365" t="str">
            <v xml:space="preserve">Protetor de cantos, produzido com estrutura interna de suporte em aluminio e PVC, com reforcos em neoprene e externamente com capas de vinil de alto impacto com acabamento texturizado, nas cores padronizadas do fabricante, com largura de 5cm e pecas com 1</v>
          </cell>
          <cell r="D2365" t="str">
            <v>m</v>
          </cell>
          <cell r="E2365">
            <v>119.94</v>
          </cell>
        </row>
        <row r="2366">
          <cell r="A2366" t="str">
            <v>ES010447</v>
          </cell>
          <cell r="B2366" t="str">
            <v>ES35050400/</v>
          </cell>
          <cell r="C2366" t="str">
            <v xml:space="preserve">Protetor de paredes, produzido com estrutura interna de suporte em aluminio e PVC, com reforcos em neoprene e externamente com capas de vinil de alto impacto com acabamento texturizado, nas cores padronizadas do fabricante, bate-macas tipo reto, com altur</v>
          </cell>
          <cell r="D2366" t="str">
            <v>m</v>
          </cell>
          <cell r="E2366">
            <v>116.94</v>
          </cell>
        </row>
        <row r="2367">
          <cell r="A2367" t="str">
            <v>ES010446</v>
          </cell>
          <cell r="B2367" t="str">
            <v>ES35050403/</v>
          </cell>
          <cell r="C2367" t="str">
            <v xml:space="preserve">Protetor de paredes, produzido com estrutura interna de suporte em aluminio e PVC, com reforcos em neoprene e externamente com capas de vinil de alto impacto com acabamento texturizado, nas cores padronizadas do fabricante, bate-macas tipo reto, com altur</v>
          </cell>
          <cell r="D2367" t="str">
            <v>m</v>
          </cell>
          <cell r="E2367">
            <v>131.94</v>
          </cell>
        </row>
        <row r="2368">
          <cell r="A2368" t="str">
            <v>ES010448</v>
          </cell>
          <cell r="B2368" t="str">
            <v>ES35050406/</v>
          </cell>
          <cell r="C2368" t="str">
            <v xml:space="preserve">Protetor de paredes, produzido com estrutura interna de suporte em aluminio e PVC, com reforcos em neoprene e externamente com capas de vinil de alto impacto com acabamento texturizado, nas cores padronizadas do fabricante, bate-macas tipo corrimao, com a</v>
          </cell>
          <cell r="D2368" t="str">
            <v>m</v>
          </cell>
          <cell r="E2368">
            <v>156.94</v>
          </cell>
        </row>
        <row r="2369">
          <cell r="A2369" t="str">
            <v>ES010449</v>
          </cell>
          <cell r="B2369" t="str">
            <v>ES35050409/</v>
          </cell>
          <cell r="C2369" t="str">
            <v xml:space="preserve">Protetor de paredes, produzido com estrutura interna de suporte em aluminio e PVC, com reforcos em neoprene e externamente com capas de vinil de alto impacto com acabamento texturizado, nas cores padronizadas do fabricante, bate-macas tipo reto, com altur</v>
          </cell>
          <cell r="D2369" t="str">
            <v>m</v>
          </cell>
          <cell r="E2369">
            <v>156.94</v>
          </cell>
        </row>
        <row r="2370">
          <cell r="A2370" t="str">
            <v>ET000626</v>
          </cell>
          <cell r="B2370" t="str">
            <v>ET05400050A</v>
          </cell>
          <cell r="C2370" t="str">
            <v xml:space="preserve">Concreto ciclopico, confeccionado com concreto dosado para uma resistencia caracteristica a compressao de 10MPa, tendo 30% do volume real ocupado por pedra-de-mao, exclusive esta; inclusive lancamento e adensamento mecanico, exclusive transporte manual de</v>
          </cell>
          <cell r="D2370" t="str">
            <v>m3</v>
          </cell>
          <cell r="E2370">
            <v>125.9</v>
          </cell>
        </row>
        <row r="2371">
          <cell r="A2371" t="str">
            <v>ET000624</v>
          </cell>
          <cell r="B2371" t="str">
            <v>ET05400100/</v>
          </cell>
          <cell r="C2371" t="str">
            <v xml:space="preserve">Concreto ciclopico, confeccionado com concreto dosado para uma resistencia caracteristica a compressao de 10MPa, tendo 30% do volume real ocupado por pedra-de-mao, inclusive transporte ate 20m e colocacao.</v>
          </cell>
          <cell r="D2371" t="str">
            <v>m3</v>
          </cell>
          <cell r="E2371">
            <v>153.63</v>
          </cell>
        </row>
        <row r="2372">
          <cell r="A2372" t="str">
            <v>ET000625</v>
          </cell>
          <cell r="B2372" t="str">
            <v>ET05400150A</v>
          </cell>
          <cell r="C2372" t="str">
            <v xml:space="preserve">Concreto ciclopico, confeccionado com concreto dosado para uma resistencia caracteristica a compressao de 10MPa, tendo 30% do volume real ocupado por pedra-de-mao, inclusive lancamento e adensamento mecanico, exclusive transporte manual dentro do canteiro</v>
          </cell>
          <cell r="D2372" t="str">
            <v>m3</v>
          </cell>
          <cell r="E2372">
            <v>154.69</v>
          </cell>
        </row>
        <row r="2373">
          <cell r="A2373" t="str">
            <v>ET004556</v>
          </cell>
          <cell r="B2373" t="str">
            <v>ET05450050/</v>
          </cell>
          <cell r="C2373" t="str">
            <v xml:space="preserve">Balcao de atendimento de concreto aparente moldado in situ, com concreto fck=10MPa, formas em madeira, pontaletes de Pinho ou similar, 3"x3" para escora e armacao com aco CA-50.  Pintura com verniz acrilico incolor.</v>
          </cell>
          <cell r="D2373" t="str">
            <v>m</v>
          </cell>
          <cell r="E2373">
            <v>684.99</v>
          </cell>
        </row>
        <row r="2374">
          <cell r="A2374" t="str">
            <v>ET005041</v>
          </cell>
          <cell r="B2374" t="str">
            <v>ET05450100/</v>
          </cell>
          <cell r="C2374" t="str">
            <v xml:space="preserve">Chapim de concreto aparente com acabamento desempenhado, usando forma de Madeirit ou similar, medindo (14x10)cm, fundido no local.  Fornecimento e colocacao.</v>
          </cell>
          <cell r="D2374" t="str">
            <v>m</v>
          </cell>
          <cell r="E2374">
            <v>14.55</v>
          </cell>
        </row>
        <row r="2375">
          <cell r="A2375" t="str">
            <v>ET000691</v>
          </cell>
          <cell r="B2375" t="str">
            <v>ET05450150/</v>
          </cell>
          <cell r="C2375" t="str">
            <v xml:space="preserve">Vergas de concreto armado para alvenaria com aproveitamento da madeira por 10 vezes.</v>
          </cell>
          <cell r="D2375" t="str">
            <v>m3</v>
          </cell>
          <cell r="E2375">
            <v>674.62</v>
          </cell>
        </row>
        <row r="2376">
          <cell r="A2376" t="str">
            <v>ET000690</v>
          </cell>
          <cell r="B2376" t="str">
            <v>ET05500050/</v>
          </cell>
          <cell r="C2376" t="str">
            <v xml:space="preserve">Cone ancoragem de cabo de aco de 12 cordoalhas de 12,50mm, compreendendo fornecimento do cone, de luva cone-bainha, de 2m de mola central e bainha, bem como as operacoes de protensao e injecao de cimento.</v>
          </cell>
          <cell r="D2376" t="str">
            <v>un</v>
          </cell>
          <cell r="E2376">
            <v>397.75</v>
          </cell>
        </row>
        <row r="2377">
          <cell r="A2377" t="str">
            <v>ET005121</v>
          </cell>
          <cell r="B2377" t="str">
            <v>ET05500100A</v>
          </cell>
          <cell r="C2377" t="str">
            <v xml:space="preserve">Cone de ancoragem de cabo de aco de 19 cordoalhas de 12,5mm, compreendendo fornecimento do cone, de luva cone-bainha, de 2m de mola central e bainha, bem como as operacoes de protensao e injecao de cimento.</v>
          </cell>
          <cell r="D2377" t="str">
            <v>un</v>
          </cell>
          <cell r="E2377">
            <v>599.29</v>
          </cell>
        </row>
        <row r="2378">
          <cell r="A2378" t="str">
            <v>ET010635</v>
          </cell>
          <cell r="B2378" t="str">
            <v>ET05550050/</v>
          </cell>
          <cell r="C2378" t="str">
            <v xml:space="preserve">Lona de polietileno (lona terreiro) com espessura de 0,20mm para impermeabilizacao de solo, medida pela area coberta.  Fornecimento e colocacao, inclusive com perdas e transpasse.</v>
          </cell>
          <cell r="D2378" t="str">
            <v>m2</v>
          </cell>
          <cell r="E2378">
            <v>1.03</v>
          </cell>
        </row>
        <row r="2379">
          <cell r="A2379" t="str">
            <v>ET017781</v>
          </cell>
          <cell r="B2379" t="str">
            <v>ET05600050/</v>
          </cell>
          <cell r="C2379" t="str">
            <v xml:space="preserve">Concreto armado, executado com concreto dosado para uma resistencia caracteristica a compressao de 15MPa, incluindo materiais para 1m3 de concreto, preparado segundo o item ET000596, e colocacao segundo o item ET000602; 12m2 de area moldada de formas segu</v>
          </cell>
          <cell r="D2379" t="str">
            <v>m3</v>
          </cell>
          <cell r="E2379">
            <v>724.88</v>
          </cell>
        </row>
        <row r="2380">
          <cell r="A2380" t="str">
            <v>ET000697</v>
          </cell>
          <cell r="B2380" t="str">
            <v>ET05650050/</v>
          </cell>
          <cell r="C2380" t="str">
            <v xml:space="preserve">Guarda-rodas de concreto armado, para viadutos, moldados no local, compreendendo vigas longitudinais apoiadas sobre montantes (conforme especificacao da Prefeitura da Cidade do Rio de Janeiro).</v>
          </cell>
          <cell r="D2380" t="str">
            <v>m</v>
          </cell>
          <cell r="E2380">
            <v>97.58</v>
          </cell>
        </row>
        <row r="2381">
          <cell r="A2381" t="str">
            <v>ET002103</v>
          </cell>
          <cell r="B2381" t="str">
            <v>ET05650100/</v>
          </cell>
          <cell r="C2381" t="str">
            <v xml:space="preserve">Guarda-roda de concreto armado tipo New Jersey, forma trapezoidal, com 15cm de topo, 38cm de base e 90,50cm de altura, engastado em sobre-laje de 12cm de espessura, exclusive esta, inclusive armadura de engaste.</v>
          </cell>
          <cell r="D2381" t="str">
            <v>m</v>
          </cell>
          <cell r="E2381">
            <v>157.30000000000001</v>
          </cell>
        </row>
        <row r="2382">
          <cell r="A2382" t="str">
            <v>ET002501</v>
          </cell>
          <cell r="B2382" t="str">
            <v>ET05650150/</v>
          </cell>
          <cell r="C2382" t="str">
            <v xml:space="preserve">Guarda-rodas de concreto armado, conforme especificacao da Prefeitura da Cidade do Rio de Janeiro, constando de montantes sustentando vigas em forma de trapezio de cantos arredondados, com secao de 55cm de largura por 15cm, e 25cm de faces laterais, inclu</v>
          </cell>
          <cell r="D2382" t="str">
            <v>m</v>
          </cell>
          <cell r="E2382">
            <v>77.12</v>
          </cell>
        </row>
        <row r="2383">
          <cell r="A2383" t="str">
            <v>ET007109</v>
          </cell>
          <cell r="B2383" t="str">
            <v>ET05650200A</v>
          </cell>
          <cell r="C2383" t="str">
            <v xml:space="preserve">Guarda-rodas de concreto armado, confeccionado com concreto importado de usina, dosado para concreto fck=20MPa e 8% de microssilica, tipo New Jersey ou similar, e forma trapezoidal.  Compreendendo materiais, lancamento, colocacao na forma e adensamento me</v>
          </cell>
          <cell r="D2383" t="str">
            <v>m</v>
          </cell>
          <cell r="E2383">
            <v>241.07</v>
          </cell>
        </row>
        <row r="2384">
          <cell r="A2384" t="str">
            <v>ET002449</v>
          </cell>
          <cell r="B2384" t="str">
            <v>ET05700050/</v>
          </cell>
          <cell r="C2384" t="str">
            <v xml:space="preserve">Guarda-corpo de concreto armado em lances de 3cm de comprimento e 60cm de altura, constando de 1 corrimao de (10x15)cm, feito com forma de Madeirit ou similar, apoiado em 4 colunas, com forma perdida de tubo de cimento amianto de 4".</v>
          </cell>
          <cell r="D2384" t="str">
            <v>m</v>
          </cell>
          <cell r="E2384">
            <v>17.98</v>
          </cell>
        </row>
        <row r="2385">
          <cell r="A2385" t="str">
            <v>ET001563</v>
          </cell>
          <cell r="B2385" t="str">
            <v>ET05700100/</v>
          </cell>
          <cell r="C2385" t="str">
            <v xml:space="preserve">Guarda-corpo em concreto armado (fck=15MPa, aco CA-50), formado por quadros retangulares de (1,90x0,50)m sustentados por 2 montantes de 0,85m de altura, inclusive fornecimento de materiais e elementos de fixacao na ponte.</v>
          </cell>
          <cell r="D2385" t="str">
            <v>m</v>
          </cell>
          <cell r="E2385">
            <v>57.87</v>
          </cell>
        </row>
        <row r="2386">
          <cell r="A2386" t="str">
            <v>ET000655</v>
          </cell>
          <cell r="B2386" t="str">
            <v>ET10050050/</v>
          </cell>
          <cell r="C2386" t="str">
            <v xml:space="preserve">Aco CA-25 para armadura de concreto, redonda, sem saliencia ou mossa, coeficiente de conformacao minima (aderencia) igual a 1, diametro igual a 5mm.  Fornecimento, incluindo 10% de perdas e arame 18.</v>
          </cell>
          <cell r="D2386" t="str">
            <v>Kg</v>
          </cell>
          <cell r="E2386">
            <v>2.98</v>
          </cell>
        </row>
        <row r="2387">
          <cell r="A2387" t="str">
            <v>ET001977</v>
          </cell>
          <cell r="B2387" t="str">
            <v>ET10050053/</v>
          </cell>
          <cell r="C2387" t="str">
            <v xml:space="preserve">Aco CA-25 para armadura de concreto, redonda, sem saliencia ou mossa, coeficiente de conformacao minima (aderencia) igual a 1, diametro de 6,3 a 8mm.  Fornecimento, incluindo 10% de perdas e arame 18.</v>
          </cell>
          <cell r="D2387" t="str">
            <v>Kg</v>
          </cell>
          <cell r="E2387">
            <v>3.05</v>
          </cell>
        </row>
        <row r="2388">
          <cell r="A2388" t="str">
            <v>ET000656</v>
          </cell>
          <cell r="B2388" t="str">
            <v>ET10050059/</v>
          </cell>
          <cell r="C2388" t="str">
            <v xml:space="preserve">Aco CA-25 para armadura de concreto, redonda, sem saliencia ou mossa, coeficiente de conformacao minima (aderencia) igual a 1, diametro maior ou igual a 10mm.  Fornecimento, incluindo 10% de perdas  e arame 18.</v>
          </cell>
          <cell r="D2388" t="str">
            <v>Kg</v>
          </cell>
          <cell r="E2388">
            <v>2.39</v>
          </cell>
        </row>
        <row r="2389">
          <cell r="A2389" t="str">
            <v>ET000657</v>
          </cell>
          <cell r="B2389" t="str">
            <v>ET10050062/</v>
          </cell>
          <cell r="C2389" t="str">
            <v xml:space="preserve">Aco CA-25 para armadura de concreto, redonda, sem saliencia ou mossa, coeficiente de conformacao minima (aderencia) igual a 1, diametro igual a 3/8".  Fornecimento, incluindo 10% de perdas e arame 18.</v>
          </cell>
          <cell r="D2389" t="str">
            <v>Kg</v>
          </cell>
          <cell r="E2389">
            <v>2.6</v>
          </cell>
        </row>
        <row r="2390">
          <cell r="A2390" t="str">
            <v>ET000658</v>
          </cell>
          <cell r="B2390" t="str">
            <v>ET10050065/</v>
          </cell>
          <cell r="C2390" t="str">
            <v xml:space="preserve">Aco CA-25 para armadura de concreto, redonda, sem saliencia ou mossa, coeficiente conformacao minima (aderencia) igual a 1, diametro igual a 1/2".  Fornecimento, incluindo 10% de perdas e arame 18.</v>
          </cell>
          <cell r="D2390" t="str">
            <v>Kg</v>
          </cell>
          <cell r="E2390">
            <v>2.08</v>
          </cell>
        </row>
        <row r="2391">
          <cell r="A2391" t="str">
            <v>ET000659</v>
          </cell>
          <cell r="B2391" t="str">
            <v>ET10050068/</v>
          </cell>
          <cell r="C2391" t="str">
            <v xml:space="preserve">Aco CA-25 para armadura de concreto, redonda, sem saliencia ou mossa, coeficiente conformacao minima (aderencia) igual a 1, diametro igual a 5/8".  Fornecimento, incluindo 10% de perdas e arame 18.</v>
          </cell>
          <cell r="D2391" t="str">
            <v>Kg</v>
          </cell>
          <cell r="E2391">
            <v>2.48</v>
          </cell>
        </row>
        <row r="2392">
          <cell r="A2392" t="str">
            <v>ET000660</v>
          </cell>
          <cell r="B2392" t="str">
            <v>ET10050071/</v>
          </cell>
          <cell r="C2392" t="str">
            <v xml:space="preserve">Aco CA-25 para armadura de concreto, redonda, sem saliencia ou mossa , coeficiente conformacao minima (aderencia) igual a 1, diametro igual a 3/4".  Fornecimento, incluindo 10% de perdas  e arame 18.</v>
          </cell>
          <cell r="D2392" t="str">
            <v>Kg</v>
          </cell>
          <cell r="E2392">
            <v>2.5</v>
          </cell>
        </row>
        <row r="2393">
          <cell r="A2393" t="str">
            <v>ET000661</v>
          </cell>
          <cell r="B2393" t="str">
            <v>ET10050074/</v>
          </cell>
          <cell r="C2393" t="str">
            <v xml:space="preserve">Aco CA-25 para armadura de concreto, redonda, sem saliencia ou mossa , coeficiente conformacao minima (aderencia) igual a 1, diametro igual a 7/8".  Fornecimento, incluindo 10% de perdas e arame 18.</v>
          </cell>
          <cell r="D2393" t="str">
            <v>Kg</v>
          </cell>
          <cell r="E2393">
            <v>2.42</v>
          </cell>
        </row>
        <row r="2394">
          <cell r="A2394" t="str">
            <v>ET000662</v>
          </cell>
          <cell r="B2394" t="str">
            <v>ET10050077/</v>
          </cell>
          <cell r="C2394" t="str">
            <v xml:space="preserve">Aco CA-25 para armadura de concreto, redonda, sem saliencia ou mossa , coeficiente conformacao minima (aderencia) igual a 1, diametro igual a 1".  Fornecimento, incluindo 10% de perdas e arame 18.</v>
          </cell>
          <cell r="D2394" t="str">
            <v>Kg</v>
          </cell>
          <cell r="E2394">
            <v>2.11</v>
          </cell>
        </row>
        <row r="2395">
          <cell r="A2395" t="str">
            <v>ET000663</v>
          </cell>
          <cell r="B2395" t="str">
            <v>ET10050080/</v>
          </cell>
          <cell r="C2395" t="str">
            <v xml:space="preserve">Aco CA-25 para armadura de concreto, redonda, sem saliencia ou mossa, coeficiente conformacao minima (aderencia) igual a 1, diametro igual a 1 1/4".  Fornecimento, incluindo 10% de perdas de pontas e arame 18.</v>
          </cell>
          <cell r="D2395" t="str">
            <v>Kg</v>
          </cell>
          <cell r="E2395">
            <v>3.21</v>
          </cell>
        </row>
        <row r="2396">
          <cell r="A2396" t="str">
            <v>ET000672</v>
          </cell>
          <cell r="B2396" t="str">
            <v>ET10050100/</v>
          </cell>
          <cell r="C2396" t="str">
            <v xml:space="preserve">Aco CA-50 para armadura de concreto, com saliencia ou mossa, coeficiente de conformacao superficial minimo (aderencia) igual a 1,5, diametro de 6,3mm.  Fornecimento, incluindo 10% de perdas e arame 18.</v>
          </cell>
          <cell r="D2396" t="str">
            <v>Kg</v>
          </cell>
          <cell r="E2396">
            <v>2.98</v>
          </cell>
        </row>
        <row r="2397">
          <cell r="A2397" t="str">
            <v>ET000673</v>
          </cell>
          <cell r="B2397" t="str">
            <v>ET10050103/</v>
          </cell>
          <cell r="C2397" t="str">
            <v xml:space="preserve">Aco CA-50 para armadura de concreto, com saliencia ou mossa, coeficiente de conformacao superficial minimo (aderencia) igual a 1,5, diametro de 8mm.  Fornecimento, incluimdo 10% de perdas e arame 18.</v>
          </cell>
          <cell r="D2397" t="str">
            <v>Kg</v>
          </cell>
          <cell r="E2397">
            <v>2.81</v>
          </cell>
        </row>
        <row r="2398">
          <cell r="A2398" t="str">
            <v>ET000674</v>
          </cell>
          <cell r="B2398" t="str">
            <v>ET10050106/</v>
          </cell>
          <cell r="C2398" t="str">
            <v xml:space="preserve">Aco CA-50 para armadura de concreto, com saliencia ou mossa, coeficiente de conformacao superficial minimo (aderencia) igual a 1,5, diametro de 10mm.  Fornecimento, incluindo 10% de perdas e arame 18.</v>
          </cell>
          <cell r="D2398" t="str">
            <v>Kg</v>
          </cell>
          <cell r="E2398">
            <v>2.5299999999999998</v>
          </cell>
        </row>
        <row r="2399">
          <cell r="A2399" t="str">
            <v>ET000675</v>
          </cell>
          <cell r="B2399" t="str">
            <v>ET10050109/</v>
          </cell>
          <cell r="C2399" t="str">
            <v xml:space="preserve">Aco CA-50 para armadura de concreto, com saliencia ou mossa, coeficiente de conformacao superficial minimo (aderencia) igual a 1,5, diametro de 12,5mm.  Fornecimento, incluindo 10% de perdas e arame 18.</v>
          </cell>
          <cell r="D2399" t="str">
            <v>Kg</v>
          </cell>
          <cell r="E2399">
            <v>2.37</v>
          </cell>
        </row>
        <row r="2400">
          <cell r="A2400" t="str">
            <v>ET000676</v>
          </cell>
          <cell r="B2400" t="str">
            <v>ET10050112/</v>
          </cell>
          <cell r="C2400" t="str">
            <v xml:space="preserve">Aco CA-50 para armadura de concreto, com saliencia ou mossa, coeficiente de conformacao superficial minimo (aderencia) igual a 1,5, diametro de 16mm.  Fornecimento, incluindo 10% de perdas e arame 18.</v>
          </cell>
          <cell r="D2400" t="str">
            <v>Kg</v>
          </cell>
          <cell r="E2400">
            <v>2.44</v>
          </cell>
        </row>
        <row r="2401">
          <cell r="A2401" t="str">
            <v>ET000677</v>
          </cell>
          <cell r="B2401" t="str">
            <v>ET10050115/</v>
          </cell>
          <cell r="C2401" t="str">
            <v xml:space="preserve">Aco CA-50 para armadura de concreto, com saliencia ou mossa, coeficiente de conformacao superficial minimo (aderencia) igual a 1,5, diametro de 20mm.  Fornecimento, incluindo 10% de perdas e arame 18.</v>
          </cell>
          <cell r="D2401" t="str">
            <v>Kg</v>
          </cell>
          <cell r="E2401">
            <v>2.42</v>
          </cell>
        </row>
        <row r="2402">
          <cell r="A2402" t="str">
            <v>ET000679</v>
          </cell>
          <cell r="B2402" t="str">
            <v>ET10050118/</v>
          </cell>
          <cell r="C2402" t="str">
            <v xml:space="preserve">Aco CA-50 para armadura de concreto, com saliencia ou mossa, coeficiente de conformacao superficial minimo (aderencia) igual a 1,5, diametro de 25mm.  Fornecimento, incluindo 10% de perdas  e arame 18.</v>
          </cell>
          <cell r="D2402" t="str">
            <v>Kg</v>
          </cell>
          <cell r="E2402">
            <v>2.42</v>
          </cell>
        </row>
        <row r="2403">
          <cell r="A2403" t="str">
            <v>ET000680</v>
          </cell>
          <cell r="B2403" t="str">
            <v>ET10050121/</v>
          </cell>
          <cell r="C2403" t="str">
            <v xml:space="preserve">Aco CA-50 para armadura de concreto, com saliencia ou mossa, coeficiente de conformacao superficial minimo (aderencia) igual a 1,5, diametro de 32mm.  Fornecimento, incluindo 10% de perdas e arame 18.</v>
          </cell>
          <cell r="D2403" t="str">
            <v>Kg</v>
          </cell>
          <cell r="E2403">
            <v>2.83</v>
          </cell>
        </row>
        <row r="2404">
          <cell r="A2404" t="str">
            <v>ET000664</v>
          </cell>
          <cell r="B2404" t="str">
            <v>ET10050150/</v>
          </cell>
          <cell r="C2404" t="str">
            <v xml:space="preserve">Aco CA-60 para armadura de concreto, redondo, sem saliencia ou mossa, coeficiente de conformacao superficial minimo (aderencia) igual a 1,5, diametro de 3,4mm.  Fornecimento, incluindo  10% de perdas e arame 18.</v>
          </cell>
          <cell r="D2404" t="str">
            <v>Kg</v>
          </cell>
          <cell r="E2404">
            <v>2.76</v>
          </cell>
        </row>
        <row r="2405">
          <cell r="A2405" t="str">
            <v>ET000665</v>
          </cell>
          <cell r="B2405" t="str">
            <v>ET10050153/</v>
          </cell>
          <cell r="C2405" t="str">
            <v xml:space="preserve">Aco CA-60 para armadura de concreto, redondo, sem saliencia ou mossa, coeficiente de conformacao superficial minimo (aderencia) igual a 1,5, diametro de 4,20mm.  Fornecimento, incluindo 10% de perdas e arame 18.</v>
          </cell>
          <cell r="D2405" t="str">
            <v>Kg</v>
          </cell>
          <cell r="E2405">
            <v>2.88</v>
          </cell>
        </row>
        <row r="2406">
          <cell r="A2406" t="str">
            <v>ET000666</v>
          </cell>
          <cell r="B2406" t="str">
            <v>ET10050156/</v>
          </cell>
          <cell r="C2406" t="str">
            <v xml:space="preserve">Aco CA-60 para armadura de concreto, redondo, sem saliencia ou mossa, coeficiente de conformacao superficial minimo (aderencia) igual a 1,5, diametro de 4,60mm.  Fornecimento, incluindo 10% de perdas e arame 18.</v>
          </cell>
          <cell r="D2406" t="str">
            <v>Kg</v>
          </cell>
          <cell r="E2406">
            <v>3.79</v>
          </cell>
        </row>
        <row r="2407">
          <cell r="A2407" t="str">
            <v>ET000667</v>
          </cell>
          <cell r="B2407" t="str">
            <v>ET10050159/</v>
          </cell>
          <cell r="C2407" t="str">
            <v xml:space="preserve">Aco CA-60 para armadura de concreto, redondo, sem saliencia ou mossa, coeficiente de conformacao superficial minimo (aderencia) igual a 1,5, diametro de 5mm.  Fornecimento, incluindo 10% de perdas e arame 18.</v>
          </cell>
          <cell r="D2407" t="str">
            <v>Kg</v>
          </cell>
          <cell r="E2407">
            <v>3.11</v>
          </cell>
        </row>
        <row r="2408">
          <cell r="A2408" t="str">
            <v>ET000668</v>
          </cell>
          <cell r="B2408" t="str">
            <v>ET10050162/</v>
          </cell>
          <cell r="C2408" t="str">
            <v xml:space="preserve">Aco CA-60 para armadura de concreto, redondo, sem saliencia ou mossa, coeficiente de conformacao superficial minimo (aderencia) igual a 1,5, diametro de 6mm.  Fornecimento, incluindo 10% de  perdas e arame 18.</v>
          </cell>
          <cell r="D2408" t="str">
            <v>Kg</v>
          </cell>
          <cell r="E2408">
            <v>3.08</v>
          </cell>
        </row>
        <row r="2409">
          <cell r="A2409" t="str">
            <v>ET000669</v>
          </cell>
          <cell r="B2409" t="str">
            <v>ET10050165/</v>
          </cell>
          <cell r="C2409" t="str">
            <v xml:space="preserve">Aco CA-60 para armadura de concreto, redondo, sem saliencia ou mossa, coeficiente de conformacao superficial minimo (aderencia) igual a 1,5, diametro de 6,40mm.  Fornecimento, incluindo 10% de perdas e arame 18.</v>
          </cell>
          <cell r="D2409" t="str">
            <v>Kg</v>
          </cell>
          <cell r="E2409">
            <v>3.72</v>
          </cell>
        </row>
        <row r="2410">
          <cell r="A2410" t="str">
            <v>ET000670</v>
          </cell>
          <cell r="B2410" t="str">
            <v>ET10050168/</v>
          </cell>
          <cell r="C2410" t="str">
            <v xml:space="preserve">Aco CA-60 para armadura de concreto, redondo, sem saliencia ou mossa, coeficiente de conformacao superficial minimo (aderencia) igual a 1,5, diametro de 7mm.  Fornecimento, incluindo 10% de perdas de pontas e arame 18.</v>
          </cell>
          <cell r="D2410" t="str">
            <v>Kg</v>
          </cell>
          <cell r="E2410">
            <v>2.99</v>
          </cell>
        </row>
        <row r="2411">
          <cell r="A2411" t="str">
            <v>ET000671</v>
          </cell>
          <cell r="B2411" t="str">
            <v>ET10050171/</v>
          </cell>
          <cell r="C2411" t="str">
            <v xml:space="preserve">Aco CA-60 para armadura de concreto, redondo, sem saliencia ou mossa, coeficiente de conformacao superficial minimo (aderencia) igual a 1,5, diametro de 8mm.  Fornecimento, incluindo 10% de perdas e arame 18.</v>
          </cell>
          <cell r="D2411" t="str">
            <v>Kg</v>
          </cell>
          <cell r="E2411">
            <v>2.73</v>
          </cell>
        </row>
        <row r="2412">
          <cell r="A2412" t="str">
            <v>ET002534</v>
          </cell>
          <cell r="B2412" t="str">
            <v>ET10050200/</v>
          </cell>
          <cell r="C2412" t="str">
            <v xml:space="preserve">Cabo de aco de 6 cordoalhas de 1/2" (12,5mm) inclusive bainha metalica, e perdas de pontas, compreendendo apenas o fornecimento medido pelo peso do cabo de aco geometricamente necessario.</v>
          </cell>
          <cell r="D2412" t="str">
            <v>Kg</v>
          </cell>
          <cell r="E2412">
            <v>8.17</v>
          </cell>
        </row>
        <row r="2413">
          <cell r="A2413" t="str">
            <v>ET002393</v>
          </cell>
          <cell r="B2413" t="str">
            <v>ET10050250/</v>
          </cell>
          <cell r="C2413" t="str">
            <v xml:space="preserve">Cabo de aco de 12 cordoalhas de 1/2" (12,5mm) inclusive bainha metalica, e perdas de pontas, com fornecimento medido pelo peso do cabo de aco geometricamente necessarios.</v>
          </cell>
          <cell r="D2413" t="str">
            <v>Kg</v>
          </cell>
          <cell r="E2413">
            <v>6.73</v>
          </cell>
        </row>
        <row r="2414">
          <cell r="A2414" t="str">
            <v>ET005116</v>
          </cell>
          <cell r="B2414" t="str">
            <v>ET10050300/</v>
          </cell>
          <cell r="C2414" t="str">
            <v xml:space="preserve">Cabo de aco de 19 cordoalhas de 1/2" (12,5mm) inclusive bainha metalica, e perdas de pontas, com fornecimento medido pelo peso do cabo de aco geometricamente necessarios.</v>
          </cell>
          <cell r="D2414" t="str">
            <v>Kg</v>
          </cell>
          <cell r="E2414">
            <v>6.16</v>
          </cell>
        </row>
        <row r="2415">
          <cell r="A2415" t="str">
            <v>ET008239</v>
          </cell>
          <cell r="B2415" t="str">
            <v>ET10050350/</v>
          </cell>
          <cell r="C2415" t="str">
            <v xml:space="preserve">Cabo de aco galvanizado, diametro de 3/8", com alma de fibra, 6 pernas com 19 fios.  Fornecimento.</v>
          </cell>
          <cell r="D2415" t="str">
            <v>m</v>
          </cell>
          <cell r="E2415">
            <v>5.21</v>
          </cell>
        </row>
        <row r="2416">
          <cell r="A2416" t="str">
            <v>ET006184</v>
          </cell>
          <cell r="B2416" t="str">
            <v>ET10050356/</v>
          </cell>
          <cell r="C2416" t="str">
            <v xml:space="preserve">Cabo de aco galvanizado, diametro de 5/8".  Fornecimento.</v>
          </cell>
          <cell r="D2416" t="str">
            <v>m</v>
          </cell>
          <cell r="E2416">
            <v>12.39</v>
          </cell>
        </row>
        <row r="2417">
          <cell r="A2417" t="str">
            <v>ET000682</v>
          </cell>
          <cell r="B2417" t="str">
            <v>ET10100050/</v>
          </cell>
          <cell r="C2417" t="str">
            <v xml:space="preserve">Corte, dobragem, montagem e colocacao de ferragens nas formas, aco CA-25, barra redonda com diametro igual a 5mm.</v>
          </cell>
          <cell r="D2417" t="str">
            <v>Kg</v>
          </cell>
          <cell r="E2417">
            <v>1.39</v>
          </cell>
        </row>
        <row r="2418">
          <cell r="A2418" t="str">
            <v>ET000683</v>
          </cell>
          <cell r="B2418" t="str">
            <v>ET10100053/</v>
          </cell>
          <cell r="C2418" t="str">
            <v xml:space="preserve">Corte, dobragem, montagem e colocacao de ferragens nas formas, aco CA-25, barra redonda com diametro entre 6,3mm a 8mm.</v>
          </cell>
          <cell r="D2418" t="str">
            <v>Kg</v>
          </cell>
          <cell r="E2418">
            <v>1.1599999999999999</v>
          </cell>
        </row>
        <row r="2419">
          <cell r="A2419" t="str">
            <v>ET000687</v>
          </cell>
          <cell r="B2419" t="str">
            <v>ET10100056/</v>
          </cell>
          <cell r="C2419" t="str">
            <v xml:space="preserve">Corte, dobragem, montagem e colocacao de ferragens nas formas, aco CA-50, em barra redonda, com diametro igual a 6,3mm.</v>
          </cell>
          <cell r="D2419" t="str">
            <v>Kg</v>
          </cell>
          <cell r="E2419">
            <v>1.39</v>
          </cell>
        </row>
        <row r="2420">
          <cell r="A2420" t="str">
            <v>ET000684</v>
          </cell>
          <cell r="B2420" t="str">
            <v>ET10100059/</v>
          </cell>
          <cell r="C2420" t="str">
            <v xml:space="preserve">Corte, dobragem, montagem e colocacao de ferragens nas formas, aco CA-25, barra redonda com diametro maior ou igual a 10mm.</v>
          </cell>
          <cell r="D2420" t="str">
            <v>Kg</v>
          </cell>
          <cell r="E2420" t="e">
            <v>#N/A</v>
          </cell>
        </row>
        <row r="2421">
          <cell r="A2421" t="str">
            <v>ET000689</v>
          </cell>
          <cell r="B2421" t="str">
            <v>ET10100062/</v>
          </cell>
          <cell r="C2421" t="str">
            <v xml:space="preserve">Corte, dobragem, montagem e colocacao de ferragens nas formas, aco CA-50, em barra redonda, com diametro acima de 12,5mm.</v>
          </cell>
          <cell r="D2421" t="str">
            <v>Kg</v>
          </cell>
          <cell r="E2421">
            <v>1.04</v>
          </cell>
        </row>
        <row r="2422">
          <cell r="A2422" t="str">
            <v>ET000688</v>
          </cell>
          <cell r="B2422" t="str">
            <v>ET10100061/</v>
          </cell>
          <cell r="C2422" t="str">
            <v xml:space="preserve">Corte, dobragem, montagem e colocacao de ferragens nas formas, aco CA-50, em barra redonda, com diametro entre 6,3mm e 12,5mm.</v>
          </cell>
          <cell r="D2422" t="str">
            <v>Kg</v>
          </cell>
          <cell r="E2422">
            <v>1.22</v>
          </cell>
        </row>
        <row r="2423">
          <cell r="A2423" t="str">
            <v>ET000685</v>
          </cell>
          <cell r="B2423" t="str">
            <v>ET10100068/</v>
          </cell>
          <cell r="C2423" t="str">
            <v xml:space="preserve">Corte, dobragem, montagem e colocacao de ferragens nas formas, aco CA-60, em fio redondo, com diametro entre 4,2mm a 6mm.</v>
          </cell>
          <cell r="D2423" t="str">
            <v>Kg</v>
          </cell>
          <cell r="E2423">
            <v>1.28</v>
          </cell>
        </row>
        <row r="2424">
          <cell r="A2424" t="str">
            <v>ET000686</v>
          </cell>
          <cell r="B2424" t="str">
            <v>ET10100071/</v>
          </cell>
          <cell r="C2424" t="str">
            <v xml:space="preserve">Corte, dobragem, montagem e colocacao de ferragens nas formas, aco CA-60, em fio redondo, com diametro entre 6,4mm a 8mm.</v>
          </cell>
          <cell r="D2424" t="str">
            <v>Kg</v>
          </cell>
          <cell r="E2424">
            <v>1.39</v>
          </cell>
        </row>
        <row r="2425">
          <cell r="A2425" t="str">
            <v>ET017895</v>
          </cell>
          <cell r="B2425" t="str">
            <v>ET10100100A</v>
          </cell>
          <cell r="C2425" t="str">
            <v xml:space="preserve">Preparo e colocacao de 6 cordoalhas de 12,5mm nas formas, compreendendo corte, montagem, enfiacao na bainha e fornecimento de cimento para injecao.</v>
          </cell>
          <cell r="D2425" t="str">
            <v>m</v>
          </cell>
          <cell r="E2425">
            <v>4.3600000000000003</v>
          </cell>
        </row>
        <row r="2426">
          <cell r="A2426" t="str">
            <v>ET017893</v>
          </cell>
          <cell r="B2426" t="str">
            <v>ET10100103A</v>
          </cell>
          <cell r="C2426" t="str">
            <v xml:space="preserve">Preparo e colocacao de 12 cordoalhas de 12,5mm nas formas compreendendo corte, montagem, enfiacao e fornecimento de cimento para injecao.</v>
          </cell>
          <cell r="D2426" t="str">
            <v>m</v>
          </cell>
          <cell r="E2426">
            <v>10.53</v>
          </cell>
        </row>
        <row r="2427">
          <cell r="A2427" t="str">
            <v>ET017911</v>
          </cell>
          <cell r="B2427" t="str">
            <v>ET10100106A</v>
          </cell>
          <cell r="C2427" t="str">
            <v xml:space="preserve">Preparo e colocacao de 19 cordoalhas de 12,5mm nas formas, compreendendo corte, dobragem, enfiacao na bainha, bem como o fornecimento de cimento para injecao.</v>
          </cell>
          <cell r="D2427" t="str">
            <v>m</v>
          </cell>
          <cell r="E2427">
            <v>5.6</v>
          </cell>
        </row>
        <row r="2428">
          <cell r="A2428" t="str">
            <v>ET000628</v>
          </cell>
          <cell r="B2428" t="str">
            <v>ET15050050/</v>
          </cell>
          <cell r="C2428" t="str">
            <v xml:space="preserve">Formas especiais de madeira para pecas de concreto pre-moldado, servindo 20 vezes, tabuas de Pinho de 3a ou madeira equivalente, com 4cm de espessura, moldagem e desmoldagem.</v>
          </cell>
          <cell r="D2428" t="str">
            <v>m2</v>
          </cell>
          <cell r="E2428">
            <v>8.2799999999999994</v>
          </cell>
        </row>
        <row r="2429">
          <cell r="A2429" t="str">
            <v>ET000631</v>
          </cell>
          <cell r="B2429" t="str">
            <v>ET15100050/</v>
          </cell>
          <cell r="C2429" t="str">
            <v xml:space="preserve">Formas de madeira para moldagem de pecas de concreto armado com paramentos planos, em lajes, vigas, paredes, etc., inclusive fornecimento dos materiais e desmoldagem servindo a madeira 1 vez, tabuas de Pinho de 3a ou madeira equivalente, com 2,5cm de espe</v>
          </cell>
          <cell r="D2429" t="str">
            <v>m2</v>
          </cell>
          <cell r="E2429">
            <v>29.72</v>
          </cell>
        </row>
        <row r="2430">
          <cell r="A2430" t="str">
            <v>ET000630</v>
          </cell>
          <cell r="B2430" t="str">
            <v>ET15100100/</v>
          </cell>
          <cell r="C2430" t="str">
            <v xml:space="preserve">Formas de madeira para moldagem de pecas de concreto armado com paramentos planos, em lajes, vigas, paredes, etc., inclusive fornecimento dos materiais e desmoldagem servindo a madeira 1,4 vezes, tabuas de Pinho de 3a ou madeira equivalente, com 2,5cm de </v>
          </cell>
          <cell r="D2430" t="str">
            <v>m2</v>
          </cell>
          <cell r="E2430">
            <v>25.83</v>
          </cell>
        </row>
        <row r="2431">
          <cell r="A2431" t="str">
            <v>ET000743</v>
          </cell>
          <cell r="B2431" t="str">
            <v>ET55100203/</v>
          </cell>
          <cell r="C2431" t="str">
            <v xml:space="preserve">Superestrutura de ponte ou viaduto, pre-fabricada, em concreto protendido, classe 36, para 2 faixas de trafego, com 7,20m de pista de rolamento, com vao entre 7,50m e 12,50m, colocado.</v>
          </cell>
          <cell r="D2431" t="str">
            <v>m</v>
          </cell>
          <cell r="E2431">
            <v>13271.49</v>
          </cell>
        </row>
        <row r="2432">
          <cell r="A2432" t="str">
            <v>ET007127</v>
          </cell>
          <cell r="B2432" t="str">
            <v>ET55100206/</v>
          </cell>
          <cell r="C2432" t="str">
            <v xml:space="preserve">Superestrutura de ponte ou viaduto, pre-fabricada, em concreto protendido, classe 36, para 2 faixas de trafego, com 7,20m de pista de rolamento, com largura total de 10,50m, sem capeamento, com vao entre 17,50m e 25m, colocado.</v>
          </cell>
          <cell r="D2432" t="str">
            <v>m</v>
          </cell>
          <cell r="E2432">
            <v>17770.689999999999</v>
          </cell>
        </row>
        <row r="2433">
          <cell r="A2433" t="str">
            <v>ET000744</v>
          </cell>
          <cell r="B2433" t="str">
            <v>ET55100250/</v>
          </cell>
          <cell r="C2433" t="str">
            <v xml:space="preserve">Superestrutura de ponte ou viaduto, pre-fabricada, em concreto protendido, classe 36, para 2 faixas de trafego, com 7,20m de pista de rolamento, com guarda-rodas, passeios e guarda-corpo e largura total de 10,50m, sem capeamento, com vao entre 7,50m e 12,</v>
          </cell>
          <cell r="D2433" t="str">
            <v>m</v>
          </cell>
          <cell r="E2433">
            <v>14808.9</v>
          </cell>
        </row>
        <row r="2434">
          <cell r="A2434" t="str">
            <v>ET000745</v>
          </cell>
          <cell r="B2434" t="str">
            <v>ET55100300/</v>
          </cell>
          <cell r="C2434" t="str">
            <v xml:space="preserve">Superestrutura de passarela, pre-fabricadas, para pedestre, em concreto protendido, com 1,75m de largura util, com vao entre 7,50m e 15m, colocado.</v>
          </cell>
          <cell r="D2434" t="str">
            <v>m</v>
          </cell>
          <cell r="E2434">
            <v>2539.42</v>
          </cell>
        </row>
        <row r="2435">
          <cell r="A2435" t="str">
            <v>ET007111</v>
          </cell>
          <cell r="B2435" t="str">
            <v>ET55100350/</v>
          </cell>
          <cell r="C2435" t="str">
            <v xml:space="preserve">Lancamento de viga pre-moldada, comprimento medio de 25m e 30 toneladas, com utilizacao de trelica sicet e carrelone.  Compreendendo carregador frontal para propulsao do carrelone, apoios de nivelamento em concreto armado para a trelica, inclusive operaca</v>
          </cell>
          <cell r="D2435" t="str">
            <v>un</v>
          </cell>
          <cell r="E2435" t="e">
            <v>#N/A</v>
          </cell>
        </row>
        <row r="2436">
          <cell r="A2436" t="str">
            <v>ET004800</v>
          </cell>
          <cell r="B2436" t="str">
            <v>ET60050050/</v>
          </cell>
          <cell r="C2436" t="str">
            <v xml:space="preserve">Concreto importado de usina dosado racionalmente para uma resistencia caracteristica a compressao de 9MPa.</v>
          </cell>
          <cell r="D2436" t="str">
            <v>m3</v>
          </cell>
          <cell r="E2436">
            <v>169.16</v>
          </cell>
        </row>
        <row r="2437">
          <cell r="A2437" t="str">
            <v>ET000731</v>
          </cell>
          <cell r="B2437" t="str">
            <v>ET60050053/</v>
          </cell>
          <cell r="C2437" t="str">
            <v xml:space="preserve">Concreto importado de usina dosado racionalmente para uma resistencia caracteristica a compressao de 11MPa.</v>
          </cell>
          <cell r="D2437" t="str">
            <v>m3</v>
          </cell>
          <cell r="E2437">
            <v>168.13</v>
          </cell>
        </row>
        <row r="2438">
          <cell r="A2438" t="str">
            <v>ET000732</v>
          </cell>
          <cell r="B2438" t="str">
            <v>ET60050056/</v>
          </cell>
          <cell r="C2438" t="str">
            <v xml:space="preserve">Concreto importado de usina dosado racionalmente para uma resistencia caracteristica a compressao de 15MPa.</v>
          </cell>
          <cell r="D2438" t="str">
            <v>m3</v>
          </cell>
          <cell r="E2438">
            <v>179</v>
          </cell>
        </row>
        <row r="2439">
          <cell r="A2439" t="str">
            <v>ET000733</v>
          </cell>
          <cell r="B2439" t="str">
            <v>ET60050059/</v>
          </cell>
          <cell r="C2439" t="str">
            <v xml:space="preserve">Concreto importado de usina dosado racionalmente para uma resistencia caracteristica a compressao de 18MPa.</v>
          </cell>
          <cell r="D2439" t="str">
            <v>m3</v>
          </cell>
          <cell r="E2439">
            <v>187.34</v>
          </cell>
        </row>
        <row r="2440">
          <cell r="A2440" t="str">
            <v>ET000734</v>
          </cell>
          <cell r="B2440" t="str">
            <v>ET60050062/</v>
          </cell>
          <cell r="C2440" t="str">
            <v xml:space="preserve">Concreto importado de usina dosado racionalmente para uma resistencia caracteristica a compressao de 20MPa.</v>
          </cell>
          <cell r="D2440" t="str">
            <v>m3</v>
          </cell>
          <cell r="E2440">
            <v>194.63</v>
          </cell>
        </row>
        <row r="2441">
          <cell r="A2441" t="str">
            <v>ET000735</v>
          </cell>
          <cell r="B2441" t="str">
            <v>ET60050065/</v>
          </cell>
          <cell r="C2441" t="str">
            <v xml:space="preserve">Concreto importado de usina dosado racionalmente para uma resistencia caracteristica a compressao de 21MPa.</v>
          </cell>
          <cell r="D2441" t="str">
            <v>m3</v>
          </cell>
          <cell r="E2441">
            <v>198.28</v>
          </cell>
        </row>
        <row r="2442">
          <cell r="A2442" t="str">
            <v>ET000736</v>
          </cell>
          <cell r="B2442" t="str">
            <v>ET60050068/</v>
          </cell>
          <cell r="C2442" t="str">
            <v xml:space="preserve">Concreto importado de usina dosado racionalmente para uma resistencia caracteristica a compressao de 22,5MPa.</v>
          </cell>
          <cell r="D2442" t="str">
            <v>m3</v>
          </cell>
          <cell r="E2442">
            <v>211.53</v>
          </cell>
        </row>
        <row r="2443">
          <cell r="A2443" t="str">
            <v>ET016694</v>
          </cell>
          <cell r="B2443" t="str">
            <v>ET60050100/</v>
          </cell>
          <cell r="C2443" t="str">
            <v xml:space="preserve">Concreto importado de usina dosado racionalmente para uma resistencia caracteristica a compressao de 40Mpa.</v>
          </cell>
          <cell r="D2443" t="str">
            <v>m3</v>
          </cell>
          <cell r="E2443">
            <v>258.51</v>
          </cell>
        </row>
        <row r="2444">
          <cell r="A2444" t="str">
            <v>ET017123</v>
          </cell>
          <cell r="B2444" t="str">
            <v>ET60050150/</v>
          </cell>
          <cell r="C2444" t="str">
            <v xml:space="preserve">Concreto usinado com fck=11MPa, colorido com oxido de ferro vermelho, inclusive transporte e descarga.</v>
          </cell>
          <cell r="D2444" t="str">
            <v>m3</v>
          </cell>
          <cell r="E2444" t="e">
            <v>#N/A</v>
          </cell>
        </row>
        <row r="2445">
          <cell r="A2445" t="str">
            <v>ET018056</v>
          </cell>
          <cell r="B2445" t="str">
            <v>ET60050159/</v>
          </cell>
          <cell r="C2445" t="str">
            <v xml:space="preserve">Concreto colorido, com oxido de ferro vermelho sintetico, importado de usina, dosado racionalmente para uma resistencia caracteristica a compressao de 15 Mpa.</v>
          </cell>
          <cell r="D2445" t="str">
            <v>m3</v>
          </cell>
          <cell r="E2445">
            <v>183.96</v>
          </cell>
        </row>
        <row r="2446">
          <cell r="A2446" t="str">
            <v>ET018065</v>
          </cell>
          <cell r="B2446" t="str">
            <v>ET60100300/</v>
          </cell>
          <cell r="C2446" t="e">
            <v>#N/A</v>
          </cell>
          <cell r="D2446" t="e">
            <v>#N/A</v>
          </cell>
          <cell r="E2446">
            <v>293.20999999999998</v>
          </cell>
        </row>
        <row r="2447">
          <cell r="A2447" t="str">
            <v>ET018078</v>
          </cell>
          <cell r="B2447" t="str">
            <v>ET60100500/</v>
          </cell>
          <cell r="C2447" t="e">
            <v>#N/A</v>
          </cell>
          <cell r="D2447" t="e">
            <v>#N/A</v>
          </cell>
          <cell r="E2447">
            <v>351.21</v>
          </cell>
        </row>
        <row r="2448">
          <cell r="A2448" t="str">
            <v>ET018079</v>
          </cell>
          <cell r="B2448" t="str">
            <v>ET60100600/</v>
          </cell>
          <cell r="C2448" t="e">
            <v>#N/A</v>
          </cell>
          <cell r="D2448" t="e">
            <v>#N/A</v>
          </cell>
          <cell r="E2448">
            <v>383.21</v>
          </cell>
        </row>
        <row r="2449">
          <cell r="A2449" t="str">
            <v>ET018066</v>
          </cell>
          <cell r="B2449" t="str">
            <v>ET60100700/</v>
          </cell>
          <cell r="C2449" t="e">
            <v>#N/A</v>
          </cell>
          <cell r="D2449" t="e">
            <v>#N/A</v>
          </cell>
          <cell r="E2449">
            <v>414.12</v>
          </cell>
        </row>
        <row r="2450">
          <cell r="A2450" t="str">
            <v>ET018080</v>
          </cell>
          <cell r="B2450" t="str">
            <v>ET60150050/</v>
          </cell>
          <cell r="C2450" t="e">
            <v>#N/A</v>
          </cell>
          <cell r="D2450" t="e">
            <v>#N/A</v>
          </cell>
          <cell r="E2450">
            <v>22.5</v>
          </cell>
        </row>
        <row r="2451">
          <cell r="A2451" t="str">
            <v>ET017186</v>
          </cell>
          <cell r="B2451" t="str">
            <v>ET65050050/</v>
          </cell>
          <cell r="C2451" t="str">
            <v xml:space="preserve">Aplicacao com Air Less de inibidor de corrosao Sika Ferrogard-903 ou similar em estrutura de comcreto armado nos servicos de recuperacao estrutural.  Exclusive limpeza da estrutura.</v>
          </cell>
          <cell r="D2451" t="str">
            <v>m2</v>
          </cell>
          <cell r="E2451">
            <v>14.72</v>
          </cell>
        </row>
        <row r="2452">
          <cell r="A2452" t="str">
            <v>ET007405</v>
          </cell>
          <cell r="B2452" t="str">
            <v>ET65050100/</v>
          </cell>
          <cell r="C2452" t="str">
            <v xml:space="preserve">Recuperacao de armadura, tratando-se a ferragem com Reaxcel 10 ou Sika Top Armatron ou similar.</v>
          </cell>
          <cell r="D2452" t="str">
            <v>m2</v>
          </cell>
          <cell r="E2452" t="e">
            <v>#N/A</v>
          </cell>
        </row>
        <row r="2453">
          <cell r="A2453" t="str">
            <v>ET017782</v>
          </cell>
          <cell r="B2453" t="str">
            <v>ET65050103/</v>
          </cell>
          <cell r="C2453" t="str">
            <v xml:space="preserve">Recuperacao de ferragem em estrutura de concreto, sem utilizacao de solda, incluindo fornecimento, corte, dobragem e colocacao.</v>
          </cell>
          <cell r="D2453" t="str">
            <v>Kg</v>
          </cell>
          <cell r="E2453">
            <v>7.62</v>
          </cell>
        </row>
        <row r="2454">
          <cell r="A2454" t="str">
            <v>ET017910</v>
          </cell>
          <cell r="B2454" t="str">
            <v>ET65050106A</v>
          </cell>
          <cell r="C2454" t="str">
            <v xml:space="preserve">Recuperacao de armadura de concreto, por meio de solda eletrica.</v>
          </cell>
          <cell r="D2454" t="str">
            <v>Kg</v>
          </cell>
          <cell r="E2454">
            <v>28.35</v>
          </cell>
        </row>
        <row r="2455">
          <cell r="A2455" t="str">
            <v>ET017316</v>
          </cell>
          <cell r="B2455" t="str">
            <v>ET65050150/</v>
          </cell>
          <cell r="C2455" t="str">
            <v xml:space="preserve">Reforco estrutural composto de manta de fibra de carbono com espessura de 0,165mm, sistema MFC ou similar, inclusive lixamento da superficie, regularizacao por enchimento aleatorio e aplicacao de adesivo epoxi para fixacao e suturacao das fibras de carbon</v>
          </cell>
          <cell r="D2455" t="str">
            <v>m2</v>
          </cell>
          <cell r="E2455">
            <v>409.24</v>
          </cell>
        </row>
        <row r="2456">
          <cell r="A2456" t="str">
            <v>ET017318</v>
          </cell>
          <cell r="B2456" t="str">
            <v>ET65050153/</v>
          </cell>
          <cell r="C2456" t="str">
            <v xml:space="preserve">Reforco estrutural composto de manta de fibra de carbono com espessura de 0,330mm, sistema SIKAWRAP ou similar, inclusive lixamento da superficie, regularizacao por enchimento aleatorio e aplicacao de adesivo epoxi para fixacao e saturacao das fibras de c</v>
          </cell>
          <cell r="D2456" t="str">
            <v>m2</v>
          </cell>
          <cell r="E2456">
            <v>379.48</v>
          </cell>
        </row>
        <row r="2457">
          <cell r="A2457" t="str">
            <v>ET017317</v>
          </cell>
          <cell r="B2457" t="str">
            <v>ET65050156/</v>
          </cell>
          <cell r="C2457" t="str">
            <v xml:space="preserve">Reforco estrutural com lamina de fibra de carbono, largura de 50mm e espessura de 1,20mm, sistema SIKACARBODUR ou similar, inclusive lixamento da superficie, regularizacao por enchimento aleatorio e aplicacao de adesivo epoxi para fixacao e saturacao das </v>
          </cell>
          <cell r="D2457" t="str">
            <v>m2</v>
          </cell>
          <cell r="E2457">
            <v>378.5</v>
          </cell>
        </row>
        <row r="2458">
          <cell r="A2458" t="str">
            <v>ET002494</v>
          </cell>
          <cell r="B2458" t="str">
            <v>ET65050200/</v>
          </cell>
          <cell r="C2458" t="str">
            <v xml:space="preserve">Tratamento de armaduras de ferro em estruturas de concreto armado a base de resina acrilica.</v>
          </cell>
          <cell r="D2458" t="str">
            <v>m2</v>
          </cell>
          <cell r="E2458">
            <v>36.97</v>
          </cell>
        </row>
        <row r="2459">
          <cell r="A2459" t="str">
            <v>ET017974</v>
          </cell>
          <cell r="B2459" t="str">
            <v>ET70050100/</v>
          </cell>
          <cell r="C2459" t="str">
            <v xml:space="preserve">Saco solo cimento (RIP RAP), com capacidade para 0,07m3 de material adensado, nas dimensoes aproximadas de (0,60x0,58x0,20)m, com taxa de 10% de cimento, inclusive fornecimento de todos os materiais, dosagem, mistura, acondicionamento, costura e transport</v>
          </cell>
          <cell r="D2459" t="str">
            <v>un</v>
          </cell>
          <cell r="E2459">
            <v>8.02</v>
          </cell>
        </row>
        <row r="2460">
          <cell r="A2460" t="str">
            <v>ET002076</v>
          </cell>
          <cell r="B2460" t="str">
            <v>ET75050050/</v>
          </cell>
          <cell r="C2460" t="str">
            <v xml:space="preserve">Berco de argamassa Epoxi (Grout).</v>
          </cell>
          <cell r="D2460" t="str">
            <v>m3</v>
          </cell>
          <cell r="E2460">
            <v>1846.58</v>
          </cell>
        </row>
        <row r="2461">
          <cell r="A2461" t="str">
            <v>ET017800</v>
          </cell>
          <cell r="B2461" t="str">
            <v>ET75050100/</v>
          </cell>
          <cell r="C2461" t="str">
            <v xml:space="preserve">Fixacao de apoios estruturais, ancoragem de cabos, colagem de elementos pre-moldados, juntas de concretagem (juntas finas), fixacao de chumbadores, calhas e guias, reparos em arestas de concreto aparente, trincas e defeitos superficiais e colagem de concr</v>
          </cell>
          <cell r="D2461" t="str">
            <v>Kg</v>
          </cell>
          <cell r="E2461">
            <v>42.15</v>
          </cell>
        </row>
        <row r="2462">
          <cell r="A2462" t="str">
            <v>ET006480</v>
          </cell>
          <cell r="B2462" t="str">
            <v>ET75050150/</v>
          </cell>
          <cell r="C2462" t="str">
            <v xml:space="preserve">Fornecimento e aplicacao de Grout ou similar.</v>
          </cell>
          <cell r="D2462" t="str">
            <v>m3</v>
          </cell>
          <cell r="E2462">
            <v>1750.35</v>
          </cell>
        </row>
        <row r="2463">
          <cell r="A2463" t="str">
            <v>ET000431</v>
          </cell>
          <cell r="B2463" t="str">
            <v>ET75050200/</v>
          </cell>
          <cell r="C2463" t="str">
            <v xml:space="preserve">Injecao de calda de cimento, admitindo uma producao media bruta de 0,5saco/h, inclusive fornecimento dos materiais, medido por saco de 50Kg.</v>
          </cell>
          <cell r="D2463" t="str">
            <v>saco</v>
          </cell>
          <cell r="E2463">
            <v>80.33</v>
          </cell>
        </row>
        <row r="2464">
          <cell r="A2464" t="str">
            <v>ET000430</v>
          </cell>
          <cell r="B2464" t="str">
            <v>ET75050203/</v>
          </cell>
          <cell r="C2464" t="str">
            <v xml:space="preserve">Injecao de calda de cimento, admitindo uma producao media bruta de 1saco/h, inclusive fornecimento dos materiais, medido por saco de 50Kg.</v>
          </cell>
          <cell r="D2464" t="str">
            <v>saco</v>
          </cell>
          <cell r="E2464">
            <v>49.66</v>
          </cell>
        </row>
        <row r="2465">
          <cell r="A2465" t="str">
            <v>ET000432</v>
          </cell>
          <cell r="B2465" t="str">
            <v>ET75050206/</v>
          </cell>
          <cell r="C2465" t="str">
            <v xml:space="preserve">Injecao de calda de cimento, admitindo uma producao media bruta de 2 sacos/h, inclusive fornecimento dos materiais, medido por saco de 50Kg.</v>
          </cell>
          <cell r="D2465" t="str">
            <v>saco</v>
          </cell>
          <cell r="E2465">
            <v>33.58</v>
          </cell>
        </row>
        <row r="2466">
          <cell r="A2466" t="str">
            <v>ET017595</v>
          </cell>
          <cell r="B2466" t="str">
            <v>ET75050250/</v>
          </cell>
          <cell r="C2466" t="str">
            <v xml:space="preserve">Injecao de calda de cimento para chumbamento de tirantes, com pressao de 0,20MPa, aferida atraves de manometro, incluindo todos os materiais, equipamentos e mao de obra.</v>
          </cell>
          <cell r="D2466" t="str">
            <v>saco</v>
          </cell>
          <cell r="E2466">
            <v>24.43</v>
          </cell>
        </row>
        <row r="2467">
          <cell r="A2467" t="str">
            <v>ET017693</v>
          </cell>
          <cell r="B2467" t="str">
            <v>ET75050300/</v>
          </cell>
          <cell r="C2467" t="str">
            <v xml:space="preserve">Injecao de resina Epoxica em fissuras de concreto estrutural, inclusive preparo do local, perfuracao, vedacao e fornecimento dos materiais a injetar.  Custo por metro linear de fissura.</v>
          </cell>
          <cell r="D2467" t="str">
            <v>m</v>
          </cell>
          <cell r="E2467">
            <v>51.2</v>
          </cell>
        </row>
        <row r="2468">
          <cell r="A2468" t="str">
            <v>ET010402</v>
          </cell>
          <cell r="B2468" t="str">
            <v>ET75050350/</v>
          </cell>
          <cell r="C2468" t="str">
            <v xml:space="preserve">Resina acrilica como ponte de aderencia para argamassa em servicos de recuperacao estrutural.  Fornecimento e aplicacao.</v>
          </cell>
          <cell r="D2468" t="str">
            <v>m2</v>
          </cell>
          <cell r="E2468">
            <v>2.83</v>
          </cell>
        </row>
        <row r="2469">
          <cell r="A2469" t="str">
            <v>ET010431</v>
          </cell>
          <cell r="B2469" t="str">
            <v>ET80050050/</v>
          </cell>
          <cell r="C2469" t="str">
            <v xml:space="preserve">Aditivo a base de silica ativa, dosado sobre o peso do cimento, na proporcao media de 10%, incluindo mao-de-obra e perdas.  Por m3 de concreto.</v>
          </cell>
          <cell r="D2469" t="str">
            <v>m3</v>
          </cell>
          <cell r="E2469">
            <v>40.57</v>
          </cell>
        </row>
        <row r="2470">
          <cell r="A2470" t="str">
            <v>ET002078</v>
          </cell>
          <cell r="B2470" t="str">
            <v>ET80050100/</v>
          </cell>
          <cell r="C2470" t="str">
            <v xml:space="preserve">Concreto (Sikagrout ou similar) incluindo 50% de pedrisco, compreendendo fornecimento, preparo e lancamento.</v>
          </cell>
          <cell r="D2470" t="str">
            <v>m3</v>
          </cell>
          <cell r="E2470">
            <v>1148.5999999999999</v>
          </cell>
        </row>
        <row r="2471">
          <cell r="A2471" t="str">
            <v>ET002398</v>
          </cell>
          <cell r="B2471" t="str">
            <v>ET80050150/</v>
          </cell>
          <cell r="C2471" t="str">
            <v xml:space="preserve">Plastiment VZ liquido ou similar, adicionado ao concreto na proporcao de 500g/saco de cimento.</v>
          </cell>
          <cell r="D2471" t="str">
            <v>Kg</v>
          </cell>
          <cell r="E2471">
            <v>3.36</v>
          </cell>
        </row>
        <row r="2472">
          <cell r="A2472" t="str">
            <v>ET005112</v>
          </cell>
          <cell r="B2472" t="str">
            <v>ET85050050/</v>
          </cell>
          <cell r="C2472" t="str">
            <v xml:space="preserve">Terra armada para arrimo de macico tipo Greide, isto e, para rampas de acesso e viadutos ou pontes com sobrecarga rodoviaria, sendo a altura da soleira ao greide da pista entre 0m e 6m.  O preco inclui a execucao de todos os servicos e o fornecimento de t</v>
          </cell>
          <cell r="D2472" t="str">
            <v>m2</v>
          </cell>
          <cell r="E2472">
            <v>346.9</v>
          </cell>
        </row>
        <row r="2473">
          <cell r="A2473" t="str">
            <v>ET005114</v>
          </cell>
          <cell r="B2473" t="str">
            <v>ET85050100/</v>
          </cell>
          <cell r="C2473" t="str">
            <v xml:space="preserve">Terra armada para arrimo de macico tipo Greide, isto e, para rampas de acesso e viadutos ou pontes com sobrecarga rodoviaria, sendo a altura da soleira ao greide da pista entre 6m e 9m.  O preco inclui a execucao de todos os servicos e o fornecimento de t</v>
          </cell>
          <cell r="D2473" t="str">
            <v>m2</v>
          </cell>
          <cell r="E2473">
            <v>434.15</v>
          </cell>
        </row>
        <row r="2474">
          <cell r="A2474" t="str">
            <v>ET005115</v>
          </cell>
          <cell r="B2474" t="str">
            <v>ET85050150/</v>
          </cell>
          <cell r="C2474" t="str">
            <v xml:space="preserve">Terra armada para arrimo de macico tipo Greide, isto e, para rampas de acesso e viadutos ou pontes com sobrecarga rodoviaria, sendo a altura da soleira ao greide da pista entre 9m e 12m.  O preco inclui a execucao de todos os servicos e o fornecimento de </v>
          </cell>
          <cell r="D2474" t="str">
            <v>m2</v>
          </cell>
          <cell r="E2474">
            <v>556.4</v>
          </cell>
        </row>
        <row r="2475">
          <cell r="A2475" t="str">
            <v>ET005705</v>
          </cell>
          <cell r="B2475" t="str">
            <v>ET90050050/</v>
          </cell>
          <cell r="C2475" t="str">
            <v xml:space="preserve">Pilar em Eucalipto ou similar, com 25cm de diametro, tratado com Pentox ou similar, altura util de 3m, enterrado 1,5m.  Fornecimento e colocacao.</v>
          </cell>
          <cell r="D2475" t="str">
            <v>un</v>
          </cell>
          <cell r="E2475" t="e">
            <v>#N/A</v>
          </cell>
        </row>
        <row r="2476">
          <cell r="A2476" t="str">
            <v>ET005704</v>
          </cell>
          <cell r="B2476" t="str">
            <v>ET90050100/</v>
          </cell>
          <cell r="C2476" t="str">
            <v xml:space="preserve">Pilar em Eucalipto ou similar, com 25cm de diametro, tratado com Pentox ou similar, altura util de 5,50m, enterrado 2m.  Fornecimento e colocacao.</v>
          </cell>
          <cell r="D2476" t="str">
            <v>un</v>
          </cell>
          <cell r="E2476" t="e">
            <v>#N/A</v>
          </cell>
        </row>
        <row r="2477">
          <cell r="A2477" t="str">
            <v>ET018054</v>
          </cell>
          <cell r="B2477" t="str">
            <v>ET90100500A</v>
          </cell>
          <cell r="C2477" t="str">
            <v xml:space="preserve">Pier para atracacao de embarcacoes estruturado em pecas de macaramduba serrada ou similar, sendo as longarinas de 3"x9" e as transversinas de 3"x12", fixadas por barras inox rosqueadas de 1,00mx1/2", assoalho em ripas de macaranduba aparelhada ou similar </v>
          </cell>
          <cell r="D2477" t="str">
            <v>m2</v>
          </cell>
          <cell r="E2477">
            <v>379.28</v>
          </cell>
        </row>
        <row r="2478">
          <cell r="A2478" t="str">
            <v>ET007107</v>
          </cell>
          <cell r="B2478" t="str">
            <v>ET99990050A</v>
          </cell>
          <cell r="C2478" t="str">
            <v xml:space="preserve">Placa pre-moldada de concreto armado com 6cm de espessura, confeccionada com concreto importado de usina, dosado para fck=24MPa e 8% de microssilica, compreendendo lancamento e adensamento mecanico.  Inclusive transporte e colocacao sobre vigas.</v>
          </cell>
          <cell r="D2478" t="str">
            <v>m2</v>
          </cell>
          <cell r="E2478">
            <v>57.49</v>
          </cell>
        </row>
        <row r="2479">
          <cell r="A2479" t="str">
            <v>FD000549</v>
          </cell>
          <cell r="B2479" t="str">
            <v>FD05050050A</v>
          </cell>
          <cell r="C2479" t="str">
            <v xml:space="preserve">Cravacao de estaca de aco, perfil H de 6"x6", 1a alma, em terreno de media resistencia a penetracao, inclusive fornecimento e um corte ao macarico e perda de 5% do perfil, exclusive emendas entaladas.</v>
          </cell>
          <cell r="D2479" t="str">
            <v>m</v>
          </cell>
          <cell r="E2479">
            <v>102.22</v>
          </cell>
        </row>
        <row r="2480">
          <cell r="A2480" t="str">
            <v>FD000564</v>
          </cell>
          <cell r="B2480" t="str">
            <v>FD05050100/</v>
          </cell>
          <cell r="C2480" t="str">
            <v xml:space="preserve">Cravacao de estaca de aco I, de 15" a 20", em terreno de media resistencia a penetracao, inclusive um corte ao macarico, exclusive emendas, fornecimento e perdas do perfil.</v>
          </cell>
          <cell r="D2480" t="str">
            <v>m</v>
          </cell>
          <cell r="E2480">
            <v>29.68</v>
          </cell>
        </row>
        <row r="2481">
          <cell r="A2481" t="str">
            <v>FD005124</v>
          </cell>
          <cell r="B2481" t="str">
            <v>FD05050150/</v>
          </cell>
          <cell r="C2481" t="str">
            <v xml:space="preserve">Cravacao de estaca, trilho TR-37, duplo, em terreno de media resistencia a penetracao, inclusive fornecimento, um corte ao macarico e perdas, exclusive emendas transversais e dispositivos contra a puncao.</v>
          </cell>
          <cell r="D2481" t="str">
            <v>m</v>
          </cell>
          <cell r="E2481">
            <v>164.57</v>
          </cell>
        </row>
        <row r="2482">
          <cell r="A2482" t="str">
            <v>FD008013</v>
          </cell>
          <cell r="B2482" t="str">
            <v>FD05050200A</v>
          </cell>
          <cell r="C2482" t="str">
            <v xml:space="preserve">Cravacao de estaca, trilho TR-37, simples, em terreno de media resistencia a penetracao, inclusive fornecimento dos materiais, um corte ao macarico e perdas, exclusive emendas transversais e dispositivos contra a puncao.</v>
          </cell>
          <cell r="D2482" t="str">
            <v>m</v>
          </cell>
          <cell r="E2482">
            <v>58.08</v>
          </cell>
        </row>
        <row r="2483">
          <cell r="A2483" t="str">
            <v>FD017598</v>
          </cell>
          <cell r="B2483" t="str">
            <v>FD05100050/</v>
          </cell>
          <cell r="C2483" t="str">
            <v xml:space="preserve">Cravacao de estaca, pre-moldada, de concreto armado com capacidade de carga de 25t a 30t, inclusive fornecimento e exclusive as emendas e transporte do Bate Estaca.</v>
          </cell>
          <cell r="D2483" t="str">
            <v>m</v>
          </cell>
          <cell r="E2483">
            <v>48.29</v>
          </cell>
        </row>
        <row r="2484">
          <cell r="A2484" t="str">
            <v>FD000551</v>
          </cell>
          <cell r="B2484" t="str">
            <v>FD05100100/</v>
          </cell>
          <cell r="C2484" t="str">
            <v xml:space="preserve">Cravacao de estaca pre-moldada, de concreto armado centrifugado, tipo Scac Standard ou similar, com diametro de 26cm e capacidade de carga de 30t a 40t, inclusive fornecimento e exclusive emendas e transporte de Bate Estaca.</v>
          </cell>
          <cell r="D2484" t="str">
            <v>m</v>
          </cell>
          <cell r="E2484">
            <v>93</v>
          </cell>
        </row>
        <row r="2485">
          <cell r="A2485" t="str">
            <v>FD000552</v>
          </cell>
          <cell r="B2485" t="str">
            <v>FD05100150/</v>
          </cell>
          <cell r="C2485" t="str">
            <v xml:space="preserve">Cravacao de estaca pre-moldada, de concreto armado centrifugado, tipo Scac Standard ou similar, com diametro de 33cm e capacidade de carga de 40t a 60t, inclusive fornecimento e exclusive emendas e transporte de Bate Estaca.</v>
          </cell>
          <cell r="D2485" t="str">
            <v>m</v>
          </cell>
          <cell r="E2485">
            <v>112</v>
          </cell>
        </row>
        <row r="2486">
          <cell r="A2486" t="str">
            <v>FD005438</v>
          </cell>
          <cell r="B2486" t="str">
            <v>FD05100200/</v>
          </cell>
          <cell r="C2486" t="str">
            <v xml:space="preserve">Emenda metalica em estaca pre-moldada tipo Scac Standard ou similar, com diametro de 20cm e capacidade de carga de 25t a 30t.</v>
          </cell>
          <cell r="D2486" t="str">
            <v>un</v>
          </cell>
          <cell r="E2486">
            <v>13.31</v>
          </cell>
        </row>
        <row r="2487">
          <cell r="A2487" t="str">
            <v>FD005431</v>
          </cell>
          <cell r="B2487" t="str">
            <v>FD05100250/</v>
          </cell>
          <cell r="C2487" t="str">
            <v xml:space="preserve">Emenda metalica em estaca pre-moldada tipo Scac Standard ou similar, com diametro de 26cm e capacidade de carga de 30t a 60t.</v>
          </cell>
          <cell r="D2487" t="str">
            <v>un</v>
          </cell>
          <cell r="E2487">
            <v>17.32</v>
          </cell>
        </row>
        <row r="2488">
          <cell r="A2488" t="str">
            <v>FD005436</v>
          </cell>
          <cell r="B2488" t="str">
            <v>FD05100300/</v>
          </cell>
          <cell r="C2488" t="str">
            <v xml:space="preserve">Emenda metalica em estaca pre-moldada tipo Scac Standard ou similar, com diametro de 33cm e capacidade de carga de 40t a 60t.</v>
          </cell>
          <cell r="D2488" t="str">
            <v>un</v>
          </cell>
          <cell r="E2488">
            <v>21.96</v>
          </cell>
        </row>
        <row r="2489">
          <cell r="A2489" t="str">
            <v>FD007564</v>
          </cell>
          <cell r="B2489" t="str">
            <v>FD05100350/</v>
          </cell>
          <cell r="C2489" t="str">
            <v xml:space="preserve">Emenda de estaca pre-moldada de concreto armado, tipo POE-XR ou similar, com diametro nominal de 455mm.</v>
          </cell>
          <cell r="D2489" t="str">
            <v>un</v>
          </cell>
          <cell r="E2489">
            <v>30</v>
          </cell>
        </row>
        <row r="2490">
          <cell r="A2490" t="str">
            <v>FD007563</v>
          </cell>
          <cell r="B2490" t="str">
            <v>FD05100353/</v>
          </cell>
          <cell r="C2490" t="str">
            <v xml:space="preserve">Emenda de estaca pre-moldada de concreto armado, tipo POE-XR ou similar, com diametro nominal de 563mm.</v>
          </cell>
          <cell r="D2490" t="str">
            <v>un</v>
          </cell>
          <cell r="E2490">
            <v>36.700000000000003</v>
          </cell>
        </row>
        <row r="2491">
          <cell r="A2491" t="str">
            <v>FD007568</v>
          </cell>
          <cell r="B2491" t="str">
            <v>FD05100400/</v>
          </cell>
          <cell r="C2491" t="str">
            <v xml:space="preserve">Fornecimento e cravacao vertical de estaca pre-moldada de concreto armado POE-XR ou similar, com diametro nominal de 455mm, exclusive emendas.</v>
          </cell>
          <cell r="D2491" t="str">
            <v>m</v>
          </cell>
          <cell r="E2491">
            <v>177.58</v>
          </cell>
        </row>
        <row r="2492">
          <cell r="A2492" t="str">
            <v>IP001587</v>
          </cell>
          <cell r="B2492" t="str">
            <v>IP05300550/</v>
          </cell>
          <cell r="C2492" t="str">
            <v xml:space="preserve">Poste de aco, curvo, de 1 braco, de 10m a 12m, com flange de aco soldado na sua base, fixado por parafusos chumbadores engastados em fundacao de concreto, exclusive fundacao e poste.  Assentamento.</v>
          </cell>
          <cell r="D2492" t="str">
            <v>un</v>
          </cell>
          <cell r="E2492">
            <v>85.53</v>
          </cell>
        </row>
        <row r="2493">
          <cell r="A2493" t="str">
            <v>IP001582</v>
          </cell>
          <cell r="B2493" t="str">
            <v>IP05300700/</v>
          </cell>
          <cell r="C2493" t="str">
            <v xml:space="preserve">Poste de concreto circular, reto, de 23m em fundacao especial, exclusive fundacao e fornecimento do poste.  Assentamento.</v>
          </cell>
          <cell r="D2493" t="str">
            <v>un</v>
          </cell>
          <cell r="E2493">
            <v>299.82</v>
          </cell>
        </row>
        <row r="2494">
          <cell r="A2494" t="str">
            <v>IP004017</v>
          </cell>
          <cell r="B2494" t="str">
            <v>IP05350050/</v>
          </cell>
          <cell r="C2494" t="str">
            <v xml:space="preserve">Fundacao simples de concreto pre-moldado, padrao RIOLUZ, com chumbadores de aco provido de arruelas e porcas, para fixacao de poste de aco reto de 3,5m, exclusive o  poste e chumbadores.</v>
          </cell>
          <cell r="D2494" t="str">
            <v>un</v>
          </cell>
          <cell r="E2494">
            <v>59.12</v>
          </cell>
        </row>
        <row r="2495">
          <cell r="A2495" t="str">
            <v>IP001630</v>
          </cell>
          <cell r="B2495" t="str">
            <v>IP05350100/</v>
          </cell>
          <cell r="C2495" t="str">
            <v xml:space="preserve">Fundacao simples de concreto pre-moldado, padrao RIOLUZ, com chumbadores de aco provido de arruelas e porcas, para fixacao de postes de aco reto de 4,5m a 6m, exclusive o  poste e chumbadores.</v>
          </cell>
          <cell r="D2495" t="str">
            <v>un</v>
          </cell>
          <cell r="E2495">
            <v>59.83</v>
          </cell>
        </row>
        <row r="2496">
          <cell r="A2496" t="str">
            <v>IP001631</v>
          </cell>
          <cell r="B2496" t="str">
            <v>IP05350150/</v>
          </cell>
          <cell r="C2496" t="str">
            <v xml:space="preserve">Fundacao simples de concreto pre-moldado, padrao RIOLUZ, com chumbadores de aco provido de arruelas e porcas, para fixacao de postes de aco reto de 7m a 11m, exclusive o  poste e chumbadores.</v>
          </cell>
          <cell r="D2496" t="str">
            <v>un</v>
          </cell>
          <cell r="E2496">
            <v>66.2</v>
          </cell>
        </row>
        <row r="2497">
          <cell r="A2497" t="str">
            <v>IP001633</v>
          </cell>
          <cell r="B2497" t="str">
            <v>IP05350200/</v>
          </cell>
          <cell r="C2497" t="str">
            <v xml:space="preserve">Fundacao simples de concreto pre-moldado, padrao RIOLUZ, com chumbadores de aco provido de arruelas e porcas, para fixacao de postes de aco curvo, de 1 braco, de 8m a 9m, exclusive o poste e chumbadores.</v>
          </cell>
          <cell r="D2497" t="str">
            <v>un</v>
          </cell>
          <cell r="E2497">
            <v>66.2</v>
          </cell>
        </row>
        <row r="2498">
          <cell r="A2498" t="str">
            <v>IP001634</v>
          </cell>
          <cell r="B2498" t="str">
            <v>IP05350250/</v>
          </cell>
          <cell r="C2498" t="str">
            <v xml:space="preserve">Fundacao simples de concreto pre-moldado, padrao RIOLUZ, com chumbadores de aco provido de arruelas e porcas, para fixacao de postes de aco curvo, de 1 braco, de 10m a 12m, exclusive o poste e chumbadores.</v>
          </cell>
          <cell r="D2498" t="str">
            <v>un</v>
          </cell>
          <cell r="E2498">
            <v>119.49</v>
          </cell>
        </row>
        <row r="2499">
          <cell r="A2499" t="str">
            <v>IP001632</v>
          </cell>
          <cell r="B2499" t="str">
            <v>IP05350300/</v>
          </cell>
          <cell r="C2499" t="str">
            <v xml:space="preserve">Fundacao simples de concreto pre-moldado, padrao RIOLUZ, com chumbadores de aco provido de arruelas e porcas, para fixacao de postes de aco reto de 12m a 15m, exclusive o poste e chumbadores.</v>
          </cell>
          <cell r="D2499" t="str">
            <v>un</v>
          </cell>
          <cell r="E2499">
            <v>201.63</v>
          </cell>
        </row>
        <row r="2500">
          <cell r="A2500" t="str">
            <v>IP001635</v>
          </cell>
          <cell r="B2500" t="str">
            <v>IP05350350/</v>
          </cell>
          <cell r="C2500" t="str">
            <v xml:space="preserve">Fundacao simples de concreto pre-moldado, padrao RIOLUZ, com chumbadores de aco provido de arruelas e porcas, para fixacao de poste de aco curvo, de 2 bracos, de 8m a 9m, exclusive o poste e chumbadores.</v>
          </cell>
          <cell r="D2500" t="str">
            <v>un</v>
          </cell>
          <cell r="E2500">
            <v>66.2</v>
          </cell>
        </row>
        <row r="2501">
          <cell r="A2501" t="str">
            <v>IP003790</v>
          </cell>
          <cell r="B2501" t="str">
            <v>IP05350400/</v>
          </cell>
          <cell r="C2501" t="str">
            <v xml:space="preserve">Fundacao simples de concreto pre-moldado, padrao RIOLUZ, com chumbadores de aco provido de arruelas e porcas, para fixacao de postes de aco curvo, de 2 bracos, de 10m a 12m, exclusive o poste e chumbadores.</v>
          </cell>
          <cell r="D2501" t="str">
            <v>un</v>
          </cell>
          <cell r="E2501">
            <v>119.49</v>
          </cell>
        </row>
        <row r="2502">
          <cell r="A2502" t="str">
            <v>IP005855</v>
          </cell>
          <cell r="B2502" t="str">
            <v>IP05400200/</v>
          </cell>
          <cell r="C2502" t="str">
            <v xml:space="preserve">Fundacao especial de concreto padrao RIOLUZ, com chumbadores de aco, provido de arruelas e porcas, para fixacao de postes de aco reto de 12 a 15m, exclusive o poste e chumbadores.</v>
          </cell>
          <cell r="D2502" t="str">
            <v>un</v>
          </cell>
          <cell r="E2502">
            <v>287.10000000000002</v>
          </cell>
        </row>
        <row r="2503">
          <cell r="A2503" t="str">
            <v>IP007146</v>
          </cell>
          <cell r="B2503" t="str">
            <v>IP05400206/</v>
          </cell>
          <cell r="C2503" t="str">
            <v xml:space="preserve">Fundacao especial de concreto de (0,70x0,70x1,50)m, para poste de aco reto de12 a 15m, inclusive fornecimento de todo o material, exclusive chumbadores.  Construcao.</v>
          </cell>
          <cell r="D2503" t="str">
            <v>un</v>
          </cell>
          <cell r="E2503">
            <v>375.86</v>
          </cell>
        </row>
        <row r="2504">
          <cell r="A2504" t="str">
            <v>IP001637</v>
          </cell>
          <cell r="B2504" t="str">
            <v>IP05400400/</v>
          </cell>
          <cell r="C2504" t="str">
            <v xml:space="preserve">Fundacao para poste de concreto de 13m, em terreno de areia, argila ou picarra, inclusive instalacao e fornecimento de tampa de protecao.  Construcao.</v>
          </cell>
          <cell r="D2504" t="str">
            <v>un</v>
          </cell>
          <cell r="E2504">
            <v>408.79</v>
          </cell>
        </row>
        <row r="2505">
          <cell r="A2505" t="str">
            <v>IP001636</v>
          </cell>
          <cell r="B2505" t="str">
            <v>IP05400500/</v>
          </cell>
          <cell r="C2505" t="str">
            <v xml:space="preserve">Fundacao especial para fixacao de poste de concreto circular, reto, de 17m, em terreno pantanoso ou aterrado, exclusive o poste.</v>
          </cell>
          <cell r="D2505" t="str">
            <v>un</v>
          </cell>
          <cell r="E2505">
            <v>546.25</v>
          </cell>
        </row>
        <row r="2506">
          <cell r="A2506" t="str">
            <v>IP001638</v>
          </cell>
          <cell r="B2506" t="str">
            <v>IP05400506/</v>
          </cell>
          <cell r="C2506" t="str">
            <v xml:space="preserve">Fundacao especial para fixacao de poste de concreto circular, reto, de 23m, em terreno pantanoso ou aterrado, exclusive o poste.</v>
          </cell>
          <cell r="D2506" t="str">
            <v>un</v>
          </cell>
          <cell r="E2506">
            <v>645.62</v>
          </cell>
        </row>
        <row r="2507">
          <cell r="A2507" t="str">
            <v>IP001639</v>
          </cell>
          <cell r="B2507" t="str">
            <v>IP05400550/</v>
          </cell>
          <cell r="C2507" t="str">
            <v xml:space="preserve">Fundacao especial para fixacao de poste de aco, reto ou curvo com flange, de 1 ou 2 bracos de 16m a 20m, em terreno pantanoso ou aterrado, exclusive o poste.</v>
          </cell>
          <cell r="D2507" t="str">
            <v>un</v>
          </cell>
          <cell r="E2507">
            <v>799.62</v>
          </cell>
        </row>
        <row r="2508">
          <cell r="A2508" t="str">
            <v>IP016019</v>
          </cell>
          <cell r="B2508" t="str">
            <v>IP05450050/</v>
          </cell>
          <cell r="C2508" t="str">
            <v xml:space="preserve">Base para sustentacao de poste de aco reto de ate 7m, modelo trapezoidal em aco zincado, com altura de 400mm, com portinhola de visita, inclusive chumbadores e parafusos.  Fornecimento.</v>
          </cell>
          <cell r="D2508" t="str">
            <v>un</v>
          </cell>
          <cell r="E2508">
            <v>567</v>
          </cell>
        </row>
        <row r="2509">
          <cell r="A2509" t="str">
            <v>IP016018</v>
          </cell>
          <cell r="B2509" t="str">
            <v>IP05450100/</v>
          </cell>
          <cell r="C2509" t="str">
            <v xml:space="preserve">Base para sustentacao de poste de aco reto de 8m a 12m, modelo trapezoidal em aco zincado, com altura de 500mm, com portinhola de visita, inclusive chumbadores e parafusos.  Fornecimento.</v>
          </cell>
          <cell r="D2509" t="str">
            <v>un</v>
          </cell>
          <cell r="E2509">
            <v>704</v>
          </cell>
        </row>
        <row r="2510">
          <cell r="A2510" t="str">
            <v>IP008127</v>
          </cell>
          <cell r="B2510" t="str">
            <v>IP05500050/</v>
          </cell>
          <cell r="C2510" t="str">
            <v xml:space="preserve">Braco para luminaria inferior do poste Multi-Uso, em aco carbono SAE 1010/1020, com projecao horizontal de 0,39m, diametro externo de 76,2mm, espessura de 2,65mm, com ponteira para encaixe de luminaria, diametro de 60,3mm, dotado de espacadores e parafuso</v>
          </cell>
          <cell r="D2510" t="str">
            <v>par</v>
          </cell>
          <cell r="E2510">
            <v>63</v>
          </cell>
        </row>
        <row r="2511">
          <cell r="A2511" t="str">
            <v>IP008227</v>
          </cell>
          <cell r="B2511" t="str">
            <v>IP05500100/</v>
          </cell>
          <cell r="C2511" t="str">
            <v xml:space="preserve">Braco reto, em aco de baixo teor de carbono SAE 1010/1020 galvanizado a fusao, interna e externamente por imersao unica em banho de zinco, conforme NBR-7398 e 7400 da ABNT, com 0,57m de projecao horizontal, diametro externo de 25,5mm, conforme desenho A4-</v>
          </cell>
          <cell r="D2511" t="str">
            <v>un</v>
          </cell>
          <cell r="E2511">
            <v>9</v>
          </cell>
        </row>
        <row r="2512">
          <cell r="A2512" t="str">
            <v>IP008128</v>
          </cell>
          <cell r="B2512" t="str">
            <v>IP05500150/</v>
          </cell>
          <cell r="C2512" t="str">
            <v xml:space="preserve">Braco para luminaria inferior do poste Multi-Uso, em aco carbono SAE 1010/1020, com projecao horizontal de 0,90m, diametro externo de 76,2mm, espessura de 2,65mm, com ponteira para encaixe de luminaria, diametro de 60,3mm, dotado de espacadores e parafuso</v>
          </cell>
          <cell r="D2512" t="str">
            <v>par</v>
          </cell>
          <cell r="E2512">
            <v>89</v>
          </cell>
        </row>
        <row r="2513">
          <cell r="A2513" t="str">
            <v>IP008130</v>
          </cell>
          <cell r="B2513" t="str">
            <v>IP05500200/</v>
          </cell>
          <cell r="C2513" t="str">
            <v xml:space="preserve">Braco para luminaria inferior, para poste Multi-Uso, padrao Nossa Senhora de Copacabana, em aco zincado, com diametro 48mmx900mm de projecao, espessura minima 2,65mm, conforme desenho A1-1855-PD e especificacao RIOLUZ- no 17.  Fornecimento.</v>
          </cell>
          <cell r="D2513" t="str">
            <v>un</v>
          </cell>
          <cell r="E2513">
            <v>49</v>
          </cell>
        </row>
        <row r="2514">
          <cell r="A2514" t="str">
            <v>IP008126</v>
          </cell>
          <cell r="B2514" t="str">
            <v>IP05500250/</v>
          </cell>
          <cell r="C2514" t="str">
            <v xml:space="preserve">Braco para luminaria inferior do poste Multi-Uso, em aco carbono SAE 1010/1020, com projecao horizontal de 1,35m, diametro externo de 7,62mm, espessura de 2,65mm, com ponteira para encaixe de luminaria, diametro de 60,3mm, dotado de espacadores e parafuso</v>
          </cell>
          <cell r="D2514" t="str">
            <v>par</v>
          </cell>
          <cell r="E2514">
            <v>115</v>
          </cell>
        </row>
        <row r="2515">
          <cell r="A2515" t="str">
            <v>IP008116</v>
          </cell>
          <cell r="B2515" t="str">
            <v>IP05500300/</v>
          </cell>
          <cell r="C2515" t="str">
            <v xml:space="preserve">Braco reto para sustentacao de placa de sinalizacao, proprio para equipar poste padrao Nossa Senhora de Copacabana com diametro de 50,8mmx3m de comprimento, zincado, ver desenho A1-1855-PD.  Fornecimento.</v>
          </cell>
          <cell r="D2515" t="str">
            <v>un</v>
          </cell>
          <cell r="E2515">
            <v>121</v>
          </cell>
        </row>
        <row r="2516">
          <cell r="A2516" t="str">
            <v>IP008075</v>
          </cell>
          <cell r="B2516" t="str">
            <v>IP05500500/</v>
          </cell>
          <cell r="C2516" t="str">
            <v xml:space="preserve">Braco curvo, em aco de baixo teor de carbono SAE 1010/1020 galvanizado a fusao, interna e externamente por imersao unica em banho de zinco, conforme NBR-7398 e 7400 da ABNT, com 1,77m de projecao horizontal, diametro externo de 25,5mm, conforme desenho A4</v>
          </cell>
          <cell r="D2516" t="str">
            <v>un</v>
          </cell>
          <cell r="E2516">
            <v>16.350000000000001</v>
          </cell>
        </row>
        <row r="2517">
          <cell r="A2517" t="str">
            <v>IP008228</v>
          </cell>
          <cell r="B2517" t="str">
            <v>IP05500506/</v>
          </cell>
          <cell r="C2517" t="str">
            <v xml:space="preserve">Braco curvo, em aco de baixo teor de carbono SAE 1010/1020 galvanizado a fusao, interna e externamente por imersao unica em banho de zinco, conforme NBR-7398 e 7400 da ABNT, com 1,77m de projecao horizontal, diametro externo de 48mm, conforme desenho A4-1</v>
          </cell>
          <cell r="D2517" t="str">
            <v>un</v>
          </cell>
          <cell r="E2517">
            <v>47.79</v>
          </cell>
        </row>
        <row r="2518">
          <cell r="A2518" t="str">
            <v>IP008119</v>
          </cell>
          <cell r="B2518" t="str">
            <v>IP05500550/</v>
          </cell>
          <cell r="C2518" t="str">
            <v xml:space="preserve">Braco curvo para luminaria superior, proprio para equipar poste padrao Nossa Senhora de Copacabana com diametro de 60,3mmx2,5m de projecao, zincado, acompanha cordoalha, ver desenho A1-1855-PD.  Fornecimento.</v>
          </cell>
          <cell r="D2518" t="str">
            <v>un</v>
          </cell>
          <cell r="E2518">
            <v>159</v>
          </cell>
        </row>
        <row r="2519">
          <cell r="A2519" t="str">
            <v>IP008226</v>
          </cell>
          <cell r="B2519" t="str">
            <v>IP05500556/</v>
          </cell>
          <cell r="C2519" t="str">
            <v xml:space="preserve">Braco curvo, em aco de baixo teor de carbono SAE 1010/1020 galvanizado a fusao, interna e externamente por imersao unica em banho de zinco, conforme NBR-7398 e 7400 da ABNT, com 2,50m de projecao horizontal, diametro externo de 60,3mm, conforme desenho A4</v>
          </cell>
          <cell r="D2519" t="str">
            <v>un</v>
          </cell>
          <cell r="E2519">
            <v>100.23</v>
          </cell>
        </row>
        <row r="2520">
          <cell r="A2520" t="str">
            <v>IP008229</v>
          </cell>
          <cell r="B2520" t="str">
            <v>IP05500562/</v>
          </cell>
          <cell r="C2520" t="str">
            <v xml:space="preserve">Braco de aco galvanizado, curvo, com 2,5m de projecao horizontal e diametro externo de 48mm.  Fornecimento.</v>
          </cell>
          <cell r="D2520" t="str">
            <v>un</v>
          </cell>
          <cell r="E2520">
            <v>57.46</v>
          </cell>
        </row>
        <row r="2521">
          <cell r="A2521" t="str">
            <v>IP008230</v>
          </cell>
          <cell r="B2521" t="str">
            <v>IP05500600/</v>
          </cell>
          <cell r="C2521" t="str">
            <v xml:space="preserve">Braco curvo, em aco de baixo teor de carbono SAE 1010/1020 galvanizado a fusao, interna e externamente por imersao unica em banho de zinco, conforme NBR-7398 e 7400 da ABNT, com 3,50m de projecao horizontal, diametro externo de 60,3mm, conforme desenho A4</v>
          </cell>
          <cell r="D2521" t="str">
            <v>un</v>
          </cell>
          <cell r="E2521">
            <v>126.67</v>
          </cell>
        </row>
        <row r="2522">
          <cell r="A2522" t="str">
            <v>IP008118</v>
          </cell>
          <cell r="B2522" t="str">
            <v>IP05500650/</v>
          </cell>
          <cell r="C2522" t="str">
            <v xml:space="preserve">Braco curvo para sustentacao de semaforo, proprio para equipar poste padrao Nossa Senhora de Copacabana com diametro de 76,1mmx4,5m de projecao, zincado, acompanha cordoalha, ver desenho A1-1855-PD.  Fornecimento.</v>
          </cell>
          <cell r="D2522" t="str">
            <v>un</v>
          </cell>
          <cell r="E2522">
            <v>242</v>
          </cell>
        </row>
        <row r="2523">
          <cell r="A2523" t="str">
            <v>IP001696</v>
          </cell>
          <cell r="B2523" t="str">
            <v>IP05550050/</v>
          </cell>
          <cell r="C2523" t="str">
            <v xml:space="preserve">Braco, padrao RIOLUZ, exclusive fornecimento das ferragens de fixacao e do braco.  Colocacao.</v>
          </cell>
          <cell r="D2523" t="str">
            <v>un</v>
          </cell>
          <cell r="E2523">
            <v>10.69</v>
          </cell>
        </row>
        <row r="2524">
          <cell r="A2524" t="str">
            <v>IP001732</v>
          </cell>
          <cell r="B2524" t="str">
            <v>IP05550100/</v>
          </cell>
          <cell r="C2524" t="str">
            <v xml:space="preserve">Braco, padrao RIOLUZ, com 0,57m ou 1,77m de projecao horizontal, para luminaria LRJ-10, em poste de concreto, com fornecimento das ferragens de fixacao; exclusive fornecimento do braco.  Colocacao.</v>
          </cell>
          <cell r="D2524" t="str">
            <v>un</v>
          </cell>
          <cell r="E2524">
            <v>26.34</v>
          </cell>
        </row>
        <row r="2525">
          <cell r="A2525" t="str">
            <v>IP001730</v>
          </cell>
          <cell r="B2525" t="str">
            <v>IP05550150/</v>
          </cell>
          <cell r="C2525" t="str">
            <v xml:space="preserve">Braco, padrao RIOLUZ, de 1,5m ate 2,50m de projecao horizontal, em poste reto de aco ou concreto, com fornecimento das ferragens de fixacao; exclusive fornecimento do braco.  Colocacao.</v>
          </cell>
          <cell r="D2525" t="str">
            <v>un</v>
          </cell>
          <cell r="E2525">
            <v>52.67</v>
          </cell>
        </row>
        <row r="2526">
          <cell r="A2526" t="str">
            <v>IP001731</v>
          </cell>
          <cell r="B2526" t="str">
            <v>IP05550200/</v>
          </cell>
          <cell r="C2526" t="str">
            <v xml:space="preserve">Braco, padrao RIOLUZ, de 2,6m ate 3,50m de projecao horizontal, em poste reto de aco ou concreto, com fornecimento das ferragens de fixacao; exclusive fornecimento do braco.  Colocacao.</v>
          </cell>
          <cell r="D2526" t="str">
            <v>un</v>
          </cell>
          <cell r="E2526">
            <v>63.36</v>
          </cell>
        </row>
        <row r="2527">
          <cell r="A2527" t="str">
            <v>IP001704</v>
          </cell>
          <cell r="B2527" t="str">
            <v>IP05550300/</v>
          </cell>
          <cell r="C2527" t="str">
            <v xml:space="preserve">Base quadrupla para topo de poste, em poste reto de aco ou concreto, para altura de ate 15m, para luminaria tipo ponta de braco; exclusive luminarias e base quadrupla.  Colocacao.</v>
          </cell>
          <cell r="D2527" t="str">
            <v>un</v>
          </cell>
          <cell r="E2527">
            <v>16.04</v>
          </cell>
        </row>
        <row r="2528">
          <cell r="A2528" t="str">
            <v>IP001620</v>
          </cell>
          <cell r="B2528" t="str">
            <v>IP05600050/</v>
          </cell>
          <cell r="C2528" t="str">
            <v xml:space="preserve">Pintura de braco com 2 demaos de tinta Aluminac ou similar.</v>
          </cell>
          <cell r="D2528" t="str">
            <v>un</v>
          </cell>
          <cell r="E2528">
            <v>13.4</v>
          </cell>
        </row>
        <row r="2529">
          <cell r="A2529" t="str">
            <v>IP002308</v>
          </cell>
          <cell r="B2529" t="str">
            <v>IP05600100A</v>
          </cell>
          <cell r="C2529" t="str">
            <v xml:space="preserve">Pintura de poste de aco reto, de 3,50m, com 2 demaos de tinta Aluminac ou similar.</v>
          </cell>
          <cell r="D2529" t="str">
            <v>gl</v>
          </cell>
          <cell r="E2529">
            <v>14.98</v>
          </cell>
        </row>
        <row r="2530">
          <cell r="A2530" t="str">
            <v>IP001621</v>
          </cell>
          <cell r="B2530" t="str">
            <v>IP05600103/</v>
          </cell>
          <cell r="C2530" t="str">
            <v xml:space="preserve">Pintura de poste de aco, reto, de 4,5m ate 6m, com 2 demaos de tinta Aluminac ou similar.</v>
          </cell>
          <cell r="D2530" t="str">
            <v>un</v>
          </cell>
          <cell r="E2530">
            <v>16.07</v>
          </cell>
        </row>
        <row r="2531">
          <cell r="A2531" t="str">
            <v>IP001622</v>
          </cell>
          <cell r="B2531" t="str">
            <v>IP05600106/</v>
          </cell>
          <cell r="C2531" t="str">
            <v xml:space="preserve">Pintura de poste de aco reto, de 7m ate 9m, com 2 demaos de tinta Aluminac ou similar.</v>
          </cell>
          <cell r="D2531" t="str">
            <v>un</v>
          </cell>
          <cell r="E2531">
            <v>32.14</v>
          </cell>
        </row>
        <row r="2532">
          <cell r="A2532" t="str">
            <v>IP001623</v>
          </cell>
          <cell r="B2532" t="str">
            <v>IP05600109/</v>
          </cell>
          <cell r="C2532" t="str">
            <v xml:space="preserve">Pintura de poste de aco reto, de 10m ate 15m, com 2 demaos de tinta Aluminac ou similar.</v>
          </cell>
          <cell r="D2532" t="str">
            <v>un</v>
          </cell>
          <cell r="E2532">
            <v>58.93</v>
          </cell>
        </row>
        <row r="2533">
          <cell r="A2533" t="str">
            <v>IP001624</v>
          </cell>
          <cell r="B2533" t="str">
            <v>IP05600112/</v>
          </cell>
          <cell r="C2533" t="str">
            <v xml:space="preserve">Pintura de poste de aco reto, de 16m ate 20m, com 2 demaos de tinta Aluminac ou similar.</v>
          </cell>
          <cell r="D2533" t="str">
            <v>un</v>
          </cell>
          <cell r="E2533">
            <v>90.52</v>
          </cell>
        </row>
        <row r="2534">
          <cell r="A2534" t="str">
            <v>IP001625</v>
          </cell>
          <cell r="B2534" t="str">
            <v>IP05600150/</v>
          </cell>
          <cell r="C2534" t="str">
            <v xml:space="preserve">Pintura de poste de aco curvo, de 1 braco, de 8m ate 10m, com 2 demaos de tinta Aluminac ou similar.</v>
          </cell>
          <cell r="D2534" t="str">
            <v>un</v>
          </cell>
          <cell r="E2534">
            <v>58.93</v>
          </cell>
        </row>
        <row r="2535">
          <cell r="A2535" t="str">
            <v>IP001626</v>
          </cell>
          <cell r="B2535" t="str">
            <v>IP05600153/</v>
          </cell>
          <cell r="C2535" t="str">
            <v xml:space="preserve">Pintura de poste de aco curvo, de 1 braco, de 11m ate 15m, com 2 demaos de tinta Aluminac ou similar.</v>
          </cell>
          <cell r="D2535" t="str">
            <v>un</v>
          </cell>
          <cell r="E2535">
            <v>82.29</v>
          </cell>
        </row>
        <row r="2536">
          <cell r="A2536" t="str">
            <v>IP001627</v>
          </cell>
          <cell r="B2536" t="str">
            <v>IP05600200/</v>
          </cell>
          <cell r="C2536" t="str">
            <v xml:space="preserve">Pintura de poste de aco curvo, de 2 bracos, de 8m ate 10m, com 2 demaos de tinta Aluminac ou similar.</v>
          </cell>
          <cell r="D2536" t="str">
            <v>un</v>
          </cell>
          <cell r="E2536">
            <v>77.13</v>
          </cell>
        </row>
        <row r="2537">
          <cell r="A2537" t="str">
            <v>IP001628</v>
          </cell>
          <cell r="B2537" t="str">
            <v>IP05600203/</v>
          </cell>
          <cell r="C2537" t="str">
            <v xml:space="preserve">Pintura de poste de aco curvo, de 2 bracos, de 11m ate 15m, com 2 demaos de tinta Aluminac ou similar.</v>
          </cell>
          <cell r="D2537" t="str">
            <v>un</v>
          </cell>
          <cell r="E2537">
            <v>242.76</v>
          </cell>
        </row>
        <row r="2538">
          <cell r="A2538" t="str">
            <v>IP009084</v>
          </cell>
          <cell r="B2538" t="str">
            <v>IP05600256/</v>
          </cell>
          <cell r="C2538" t="str">
            <v xml:space="preserve">Pintura de poste de concreto, de 9m ate 13m, com 1 demao de tinta Sikatop ou similar e 2 demaos de tinta Internacional ou similar.</v>
          </cell>
          <cell r="D2538" t="str">
            <v>un</v>
          </cell>
          <cell r="E2538">
            <v>348.52</v>
          </cell>
        </row>
        <row r="2539">
          <cell r="A2539" t="str">
            <v>IP009083</v>
          </cell>
          <cell r="B2539" t="str">
            <v>IP05600259/</v>
          </cell>
          <cell r="C2539" t="str">
            <v xml:space="preserve">Pintura de poste de concreto, de 17m, com 1 demao de tinta Sikatop ou similar e 2 demaos de tinta Internacional ou similar.</v>
          </cell>
          <cell r="D2539" t="str">
            <v>un</v>
          </cell>
          <cell r="E2539">
            <v>421.33</v>
          </cell>
        </row>
        <row r="2540">
          <cell r="A2540" t="str">
            <v>IP009080</v>
          </cell>
          <cell r="B2540" t="str">
            <v>IP05600262/</v>
          </cell>
          <cell r="C2540" t="str">
            <v xml:space="preserve">Pintura de poste de concreto, de 22,5m, com 1 demao de tinta Sikatop ou similar e 2 demaos de tinta Internacional ou similar.</v>
          </cell>
          <cell r="D2540" t="str">
            <v>un</v>
          </cell>
          <cell r="E2540">
            <v>620.46</v>
          </cell>
        </row>
        <row r="2541">
          <cell r="A2541" t="str">
            <v>IP018011</v>
          </cell>
          <cell r="B2541" t="str">
            <v>IP07050050/</v>
          </cell>
          <cell r="C2541" t="str">
            <v xml:space="preserve">Torre em aco SAE 1010/1020 galvanizado a fogo, poligonal, flangeado, de 12m, com escada marinheiro, guarda corpo e plataforma para 6 projetores.  Fornecimento.</v>
          </cell>
          <cell r="D2541" t="str">
            <v>un</v>
          </cell>
          <cell r="E2541">
            <v>6566.67</v>
          </cell>
        </row>
        <row r="2542">
          <cell r="A2542" t="str">
            <v>IP018012</v>
          </cell>
          <cell r="B2542" t="str">
            <v>IP07050053/</v>
          </cell>
          <cell r="C2542" t="str">
            <v xml:space="preserve">Torre em aco SAE 1010/1020 galvanizado a fogo, poligonal, flangeado, de 15m, com escada marinheiro, guarda corpo e plataforma para 6 projetores.  Fornecimento.</v>
          </cell>
          <cell r="D2542" t="str">
            <v>un</v>
          </cell>
          <cell r="E2542">
            <v>8774.7000000000007</v>
          </cell>
        </row>
        <row r="2543">
          <cell r="A2543" t="str">
            <v>IP018013</v>
          </cell>
          <cell r="B2543" t="str">
            <v>IP07050056/</v>
          </cell>
          <cell r="C2543" t="str">
            <v xml:space="preserve">Torre em aco SAE 1010/1020 galvanizado a fogo, poligonal, flangeado, de 20m, com escada marinheiro, guarda corpo e plataforma para 6 projetores.  Fornecimento.</v>
          </cell>
          <cell r="D2543" t="str">
            <v>un</v>
          </cell>
          <cell r="E2543">
            <v>10943.1</v>
          </cell>
        </row>
        <row r="2544">
          <cell r="A2544" t="str">
            <v>IP001675</v>
          </cell>
          <cell r="B2544" t="str">
            <v>IP10050050/</v>
          </cell>
          <cell r="C2544" t="str">
            <v xml:space="preserve">Armacao secundaria vertical, completa, para uma rede de baixa tensao (BT), sem fornecimento da armacao e das cintas de fixacao.  Instalacao.</v>
          </cell>
          <cell r="D2544" t="str">
            <v>un</v>
          </cell>
          <cell r="E2544">
            <v>5.35</v>
          </cell>
        </row>
        <row r="2545">
          <cell r="A2545" t="str">
            <v>IP008086</v>
          </cell>
          <cell r="B2545" t="str">
            <v>IP10050100/</v>
          </cell>
          <cell r="C2545" t="str">
            <v xml:space="preserve">Armacao secundaria vertical de 1 estribo.  Fornecimento.</v>
          </cell>
          <cell r="D2545" t="str">
            <v>un</v>
          </cell>
          <cell r="E2545">
            <v>3.48</v>
          </cell>
        </row>
        <row r="2546">
          <cell r="A2546" t="str">
            <v>IP010405</v>
          </cell>
          <cell r="B2546" t="str">
            <v>IP10050103/</v>
          </cell>
          <cell r="C2546" t="str">
            <v xml:space="preserve">Armacao secundaria vertical de 3 estribos.  Fornecimento.</v>
          </cell>
          <cell r="D2546" t="str">
            <v>un</v>
          </cell>
          <cell r="E2546">
            <v>12.62</v>
          </cell>
        </row>
        <row r="2547">
          <cell r="A2547" t="str">
            <v>IP001677</v>
          </cell>
          <cell r="B2547" t="str">
            <v>IP10050106/</v>
          </cell>
          <cell r="C2547" t="str">
            <v xml:space="preserve">Armacao secundaria vertical, de 3 estribos, completa, para uma rede de baixa tensao (BT), de 3 condutores, para alinhamento reto, angulo inferior a 90o e ponto terminal, exclusive fornecimento das cintas de fixacao (ver conjunto BTV1).  Fornecimento e ins</v>
          </cell>
          <cell r="D2547" t="str">
            <v>un</v>
          </cell>
          <cell r="E2547">
            <v>22.38</v>
          </cell>
        </row>
        <row r="2548">
          <cell r="A2548" t="str">
            <v>IP001676</v>
          </cell>
          <cell r="B2548" t="str">
            <v>IP10050203/</v>
          </cell>
          <cell r="C2548" t="str">
            <v xml:space="preserve">Armacao secundaria vertical, de 4 estribos, completa, para uma rede de baixa tensao (BT), de 4 condutores, para alinhamento reto, angulo inferior a 90o e ponto terminal, exclusive fornecimento das cintas de fixacao (ver conjunto BTV1).  Fornecimento e ins</v>
          </cell>
          <cell r="D2548" t="str">
            <v>un</v>
          </cell>
          <cell r="E2548">
            <v>24.2</v>
          </cell>
        </row>
        <row r="2549">
          <cell r="A2549" t="str">
            <v>IP007490</v>
          </cell>
          <cell r="B2549" t="str">
            <v>IP10100050/</v>
          </cell>
          <cell r="C2549" t="str">
            <v xml:space="preserve">Conjunto para fixacao de rede 13,8Kv, trifasica, exclusive fornecimento dos isoladores e ferragens.  Instalacao.</v>
          </cell>
          <cell r="D2549" t="str">
            <v>un</v>
          </cell>
          <cell r="E2549">
            <v>42.77</v>
          </cell>
        </row>
        <row r="2550">
          <cell r="A2550" t="str">
            <v>IP006518</v>
          </cell>
          <cell r="B2550" t="str">
            <v>IP10100100/</v>
          </cell>
          <cell r="C2550" t="str">
            <v xml:space="preserve">Conjunto para fixacao de rede de 13,8Kv, trifasica, pre-reunido para derivacao de linha, padrao RIOLUZ.  Fornecimento e instalacao.</v>
          </cell>
          <cell r="D2550" t="str">
            <v>un</v>
          </cell>
          <cell r="E2550">
            <v>307.86</v>
          </cell>
        </row>
        <row r="2551">
          <cell r="A2551" t="str">
            <v>IP002298</v>
          </cell>
          <cell r="B2551" t="str">
            <v>IP10100156/</v>
          </cell>
          <cell r="C2551" t="str">
            <v xml:space="preserve">Ferragens singelas, para 1 linha, de 13,8Kv, bifasica triangular, poste ao centro, para alinhamentos retos e angulos ate 30o (conjunto 13A1).  Instalacao.</v>
          </cell>
          <cell r="D2551" t="str">
            <v>h</v>
          </cell>
          <cell r="E2551">
            <v>21.38</v>
          </cell>
        </row>
        <row r="2552">
          <cell r="A2552" t="str">
            <v>IP001669</v>
          </cell>
          <cell r="B2552" t="str">
            <v>IP10100200/</v>
          </cell>
          <cell r="C2552" t="str">
            <v xml:space="preserve">Conjunto para fixacao de rede de 13,8Kv, trifasica, horizontal, poste ao lado, para alinhamento reto, padrao madeira, montagem Beco, tipo 13B1.  Fornecimento e instalacao.</v>
          </cell>
          <cell r="D2552" t="str">
            <v>un</v>
          </cell>
          <cell r="E2552">
            <v>146.15</v>
          </cell>
        </row>
        <row r="2553">
          <cell r="A2553" t="str">
            <v>IP007938</v>
          </cell>
          <cell r="B2553" t="str">
            <v>IP15551000/</v>
          </cell>
          <cell r="C2553" t="str">
            <v xml:space="preserve">Suporte para montagem de transformador em poste.  Fornecimento.</v>
          </cell>
          <cell r="D2553" t="str">
            <v>un</v>
          </cell>
          <cell r="E2553">
            <v>33.700000000000003</v>
          </cell>
        </row>
        <row r="2554">
          <cell r="A2554" t="str">
            <v>IP001679</v>
          </cell>
          <cell r="B2554" t="str">
            <v>IP15600050/</v>
          </cell>
          <cell r="C2554" t="str">
            <v xml:space="preserve">Transformadores de 5Kva ate 112,5Kva, sob linha de 13,8Kv, com fornecimento das  ferragens de suporte, exclusive chaves fusiveis com respectivas ferragens e transformadores; inclusive interligacao de alta tensao (AT) e baixa tensao (BT), sendo esta ultima</v>
          </cell>
          <cell r="D2554" t="str">
            <v>un</v>
          </cell>
          <cell r="E2554" t="e">
            <v>#N/A</v>
          </cell>
        </row>
        <row r="2555">
          <cell r="A2555" t="str">
            <v>IP001680</v>
          </cell>
          <cell r="B2555" t="str">
            <v>IP15600100/</v>
          </cell>
          <cell r="C2555" t="str">
            <v xml:space="preserve">Transformadores de 5Kva ate 112,5Kva, sob linha de 13,8Kv, exclusive ferragens  de suporte,  chaves fusiveis com respectivas ferragens e transformadores; inclusive interligacao de alta tensao (AT) e baixa tensao (BT), sendo esta ultima com conectores de l</v>
          </cell>
          <cell r="D2555" t="str">
            <v>un</v>
          </cell>
          <cell r="E2555">
            <v>85.53</v>
          </cell>
        </row>
        <row r="2556">
          <cell r="A2556" t="str">
            <v>IP008233</v>
          </cell>
          <cell r="B2556" t="str">
            <v>IP20050050/</v>
          </cell>
          <cell r="C2556" t="str">
            <v xml:space="preserve">Aterramento de caixa Hand-Hole.</v>
          </cell>
          <cell r="D2556" t="str">
            <v>un</v>
          </cell>
          <cell r="E2556">
            <v>10.88</v>
          </cell>
        </row>
        <row r="2557">
          <cell r="A2557" t="str">
            <v>IP008548</v>
          </cell>
          <cell r="B2557" t="str">
            <v>IP20050053/</v>
          </cell>
          <cell r="C2557" t="str">
            <v xml:space="preserve">Aterramento de poste de aco, inclusive fornecimento dos materiais.</v>
          </cell>
          <cell r="D2557" t="str">
            <v>un</v>
          </cell>
          <cell r="E2557">
            <v>18.22</v>
          </cell>
        </row>
        <row r="2558">
          <cell r="A2558" t="str">
            <v>IP008547</v>
          </cell>
          <cell r="B2558" t="str">
            <v>IP20050056/</v>
          </cell>
          <cell r="C2558" t="str">
            <v xml:space="preserve">Aterramento de tampao, inclusive fornecimento dos materiais.</v>
          </cell>
          <cell r="D2558" t="str">
            <v>un</v>
          </cell>
          <cell r="E2558">
            <v>30.69</v>
          </cell>
        </row>
        <row r="2559">
          <cell r="A2559" t="str">
            <v>IP008058</v>
          </cell>
          <cell r="B2559" t="str">
            <v>IP20050103/</v>
          </cell>
          <cell r="C2559" t="str">
            <v xml:space="preserve">Haste para aterramento, de 5/8" (16mm), com 2,50m de comprimento.  Fornecimento.</v>
          </cell>
          <cell r="D2559" t="str">
            <v>un</v>
          </cell>
          <cell r="E2559">
            <v>14.74</v>
          </cell>
        </row>
        <row r="2560">
          <cell r="A2560" t="str">
            <v>IP008094</v>
          </cell>
          <cell r="B2560" t="str">
            <v>IP20050106/</v>
          </cell>
          <cell r="C2560" t="str">
            <v xml:space="preserve">Haste para aterramento, de 5/8" (16mm), com 2,50m a 3m de comprimento.  Colocacao.</v>
          </cell>
          <cell r="D2560" t="str">
            <v>un</v>
          </cell>
          <cell r="E2560">
            <v>2.68</v>
          </cell>
        </row>
        <row r="2561">
          <cell r="A2561" t="str">
            <v>IP007491</v>
          </cell>
          <cell r="B2561" t="str">
            <v>IP20050150/</v>
          </cell>
          <cell r="C2561" t="str">
            <v xml:space="preserve">Conjunto de aterramento para transformador (ver desenho  A2-134-CP).  Instalacao.</v>
          </cell>
          <cell r="D2561" t="str">
            <v>un</v>
          </cell>
          <cell r="E2561">
            <v>48.11</v>
          </cell>
        </row>
        <row r="2562">
          <cell r="A2562" t="str">
            <v>IP008545</v>
          </cell>
          <cell r="B2562" t="str">
            <v>IP20050153/</v>
          </cell>
          <cell r="C2562" t="str">
            <v xml:space="preserve">Conjunto de aterramento de transformador.  Fornecimento e instalacao.</v>
          </cell>
          <cell r="D2562" t="str">
            <v>un</v>
          </cell>
          <cell r="E2562">
            <v>197.8</v>
          </cell>
        </row>
        <row r="2563">
          <cell r="A2563" t="str">
            <v>IP008879</v>
          </cell>
          <cell r="B2563" t="str">
            <v>IP20050156/</v>
          </cell>
          <cell r="C2563" t="str">
            <v xml:space="preserve">Conjunto de aterramento de transformador (ver desenho A2-134-CP).  Fornecimento e instalacao.</v>
          </cell>
          <cell r="D2563" t="str">
            <v>un</v>
          </cell>
          <cell r="E2563">
            <v>117.86</v>
          </cell>
        </row>
        <row r="2564">
          <cell r="A2564" t="str">
            <v>IP008546</v>
          </cell>
          <cell r="B2564" t="str">
            <v>IP20050200/</v>
          </cell>
          <cell r="C2564" t="str">
            <v xml:space="preserve">Conjunto de aterramento de rede de baixa tensao (BT).  Fornecimento e instalacao.</v>
          </cell>
          <cell r="D2564" t="str">
            <v>un</v>
          </cell>
          <cell r="E2564">
            <v>22.72</v>
          </cell>
        </row>
        <row r="2565">
          <cell r="A2565" t="str">
            <v>IP008880</v>
          </cell>
          <cell r="B2565" t="str">
            <v>IP20050203/</v>
          </cell>
          <cell r="C2565" t="str">
            <v xml:space="preserve">Conjunto de aterramento de rede de baixa tensao (BT) (ver desenho A2-134-CP).  Fornecimento e instalacao.</v>
          </cell>
          <cell r="D2565" t="str">
            <v>un</v>
          </cell>
          <cell r="E2565">
            <v>72.08</v>
          </cell>
        </row>
        <row r="2566">
          <cell r="A2566" t="str">
            <v>IP006272</v>
          </cell>
          <cell r="B2566" t="str">
            <v>IP25050050/</v>
          </cell>
          <cell r="C2566" t="str">
            <v xml:space="preserve">Caixa de passagem para embutir em alvenaria, de 5"x5".  Fornecimento.</v>
          </cell>
          <cell r="D2566" t="str">
            <v>un</v>
          </cell>
          <cell r="E2566">
            <v>8.64</v>
          </cell>
        </row>
        <row r="2567">
          <cell r="A2567" t="str">
            <v>IP006248</v>
          </cell>
          <cell r="B2567" t="str">
            <v>IP25050100/</v>
          </cell>
          <cell r="C2567" t="str">
            <v xml:space="preserve">Caixa de passagem em aluminio fundido (15x15x10)cm, com saidas rosqueadas de 3/4" e tampa removivel.  Fornecimento.</v>
          </cell>
          <cell r="D2567" t="str">
            <v>un</v>
          </cell>
          <cell r="E2567">
            <v>17.78</v>
          </cell>
        </row>
        <row r="2568">
          <cell r="A2568" t="str">
            <v>IP009600</v>
          </cell>
          <cell r="B2568" t="str">
            <v>IP25050150/</v>
          </cell>
          <cell r="C2568" t="str">
            <v xml:space="preserve">Caixa de passagem de alvenaria com dimensoes de (1x1x1)m, inclusive escavacao e reaterro, exclusive fornecimento do tampao.</v>
          </cell>
          <cell r="D2568" t="str">
            <v>un</v>
          </cell>
          <cell r="E2568">
            <v>176.09</v>
          </cell>
        </row>
        <row r="2569">
          <cell r="A2569" t="str">
            <v>IP003787</v>
          </cell>
          <cell r="B2569" t="str">
            <v>IP25100025/</v>
          </cell>
          <cell r="C2569" t="str">
            <v xml:space="preserve">Caixa Hand-Hole, pre-moldada, circular, de concreto, padrao RIOLUZ, com dimensoes (0,30x0,30)m; inclusive escavacao e reaterro; exclusive fornecimento do tampao.  Fornecimento e colocacao.</v>
          </cell>
          <cell r="D2569" t="str">
            <v>un</v>
          </cell>
          <cell r="E2569">
            <v>27.87</v>
          </cell>
        </row>
        <row r="2570">
          <cell r="A2570" t="str">
            <v>IP001748</v>
          </cell>
          <cell r="B2570" t="str">
            <v>IP25100050/</v>
          </cell>
          <cell r="C2570" t="str">
            <v xml:space="preserve">Caixa Hand-Hole em alvenaria, retangular com dimensoes (40x40x60)cm, com tampao de concreto pre-moldado, com alca.  Construcao.</v>
          </cell>
          <cell r="D2570" t="str">
            <v>un</v>
          </cell>
          <cell r="E2570">
            <v>146</v>
          </cell>
        </row>
        <row r="2571">
          <cell r="A2571" t="str">
            <v>IP001749</v>
          </cell>
          <cell r="B2571" t="str">
            <v>IP25100059/</v>
          </cell>
          <cell r="C2571" t="str">
            <v xml:space="preserve">Caixa Hand-Hole em alvenaria, retangular com dimensoes (40x40x90)cm, com tampao de concreto pre-moldado, com alca.  Construcao.</v>
          </cell>
          <cell r="D2571" t="str">
            <v>un</v>
          </cell>
          <cell r="E2571">
            <v>216.33</v>
          </cell>
        </row>
        <row r="2572">
          <cell r="A2572" t="str">
            <v>IP001750</v>
          </cell>
          <cell r="B2572" t="str">
            <v>IP25100100/</v>
          </cell>
          <cell r="C2572" t="str">
            <v xml:space="preserve">Caixa Hand-Hole, pre-moldada, circular, de concreto, padrao RIOLUZ, com dimensoes (0,60x0,30)m; inclusive escavacao e reaterro, exclusive tampao.  Fornecimento e assentamento.</v>
          </cell>
          <cell r="D2572" t="str">
            <v>un</v>
          </cell>
          <cell r="E2572">
            <v>48.66</v>
          </cell>
        </row>
        <row r="2573">
          <cell r="A2573" t="str">
            <v>IP001746</v>
          </cell>
          <cell r="B2573" t="str">
            <v>IP25100150/</v>
          </cell>
          <cell r="C2573" t="str">
            <v xml:space="preserve">Caixa Hand-Hole, pre-moldada, circular de concreto, padrao RIOLUZ, com dimensoes (0,60x0,60)m, inclusive escavacao e reaterro, exclusive tampao e materiais.  Assentamento.</v>
          </cell>
          <cell r="D2573" t="str">
            <v>un</v>
          </cell>
          <cell r="E2573">
            <v>42.77</v>
          </cell>
        </row>
        <row r="2574">
          <cell r="A2574" t="str">
            <v>IP001751</v>
          </cell>
          <cell r="B2574" t="str">
            <v>IP25100153/</v>
          </cell>
          <cell r="C2574" t="str">
            <v xml:space="preserve">Caixa Hand-Hole, pre-moldada, circular, de concreto, padrao RIOLUZ, com dimensoes (0,60x0,60)m; inclusive escavacao e reaterro, exclusive tampao.  Fornecimento e assentamento.</v>
          </cell>
          <cell r="D2574" t="str">
            <v>un</v>
          </cell>
          <cell r="E2574">
            <v>84.12</v>
          </cell>
        </row>
        <row r="2575">
          <cell r="A2575" t="str">
            <v>IP001754</v>
          </cell>
          <cell r="B2575" t="str">
            <v>IP25100159/</v>
          </cell>
          <cell r="C2575" t="str">
            <v xml:space="preserve">Caixa de passagem, retangular, de alvenaria com tampa de concreto, dimensoes de (0,60x0,60x0,80)m; exclusive material utilizado para sua construcao.  Construcao.</v>
          </cell>
          <cell r="D2575" t="str">
            <v>un</v>
          </cell>
          <cell r="E2575">
            <v>32.07</v>
          </cell>
        </row>
        <row r="2576">
          <cell r="A2576" t="str">
            <v>IP001747</v>
          </cell>
          <cell r="B2576" t="str">
            <v>IP25100162/</v>
          </cell>
          <cell r="C2576" t="str">
            <v xml:space="preserve">Caixa Hand-Hole, pre-moldada, circular de concreto, padrao RIOLUZ, com dimensoes (0,60x0,90)m, inclusive escavacao e reaterro, exclusive tampao e materiais.  Assentamento.</v>
          </cell>
          <cell r="D2576" t="str">
            <v>un</v>
          </cell>
          <cell r="E2576">
            <v>53.46</v>
          </cell>
        </row>
        <row r="2577">
          <cell r="A2577" t="str">
            <v>IP001752</v>
          </cell>
          <cell r="B2577" t="str">
            <v>IP25100165/</v>
          </cell>
          <cell r="C2577" t="str">
            <v xml:space="preserve">Caixa Hand-Hole, pre-moldada, circular, de concreto, padrao RIOLUZ, com dimensoes (0,60x0,90)m; inclusive escavacao e reaterro; exclusive fornecimento do tampao.  Fornecimento e assentamento.</v>
          </cell>
          <cell r="D2577" t="str">
            <v>un</v>
          </cell>
          <cell r="E2577">
            <v>115.48</v>
          </cell>
        </row>
        <row r="2578">
          <cell r="A2578" t="str">
            <v>IP005856</v>
          </cell>
          <cell r="B2578" t="str">
            <v>IP25100200/</v>
          </cell>
          <cell r="C2578" t="str">
            <v xml:space="preserve">Construcao de caixa de concreto para fixacao de projetor, com tampa de tela maletada de (5x5)cm e cadeado, nas dimensoes (80x80x80)cm, conforme detalhe do projeto RIOLUZ, inclusive fornecimento de todo o material necessario para sua construcao.</v>
          </cell>
          <cell r="D2578" t="str">
            <v>un</v>
          </cell>
          <cell r="E2578">
            <v>129.59</v>
          </cell>
        </row>
        <row r="2579">
          <cell r="A2579" t="str">
            <v>IP007143</v>
          </cell>
          <cell r="B2579" t="str">
            <v>IP25100203/</v>
          </cell>
          <cell r="C2579" t="str">
            <v xml:space="preserve">Construcao de caixa de alvenaria com base de concreto para fixacao de projetor, com tampa de tela maletada de (5x5)cm e cadeado nas dimensoes (80x80x80)cm, inclusive fornecimento de todo o material necessario para sua construcao.</v>
          </cell>
          <cell r="D2579" t="str">
            <v>un</v>
          </cell>
          <cell r="E2579">
            <v>150.13999999999999</v>
          </cell>
        </row>
        <row r="2580">
          <cell r="A2580" t="str">
            <v>IP001755</v>
          </cell>
          <cell r="B2580" t="str">
            <v>IP25100206/</v>
          </cell>
          <cell r="C2580" t="str">
            <v xml:space="preserve">Caixa de passagem, retangular, de alvenaria com tampa de concreto, dimensoes de (0,80x0,80x1)m; exclusive material utilizado para sua construcao.</v>
          </cell>
          <cell r="D2580" t="str">
            <v>un</v>
          </cell>
          <cell r="E2580">
            <v>32.07</v>
          </cell>
        </row>
        <row r="2581">
          <cell r="A2581" t="str">
            <v>IP008235</v>
          </cell>
          <cell r="B2581" t="str">
            <v>IP25100250/</v>
          </cell>
          <cell r="C2581" t="str">
            <v xml:space="preserve">Construcao de caixa de concreto, com base de concreto, para fixacao de projetor, com tampa de tela maletada de (50x50)mm e cadeado, nas dimensoes (110x80x60)cm, conforme detalhe do projeto, inclusive fornecimento de todo o material necessario para sua con</v>
          </cell>
          <cell r="D2581" t="str">
            <v>un</v>
          </cell>
          <cell r="E2581">
            <v>177.69</v>
          </cell>
        </row>
        <row r="2582">
          <cell r="A2582" t="str">
            <v>IP007144</v>
          </cell>
          <cell r="B2582" t="str">
            <v>IP25100259/</v>
          </cell>
          <cell r="C2582" t="str">
            <v xml:space="preserve">Construcao de caixa de alvenaria com base de concreto para fixacao de projetor e equipamento auxiliar, com grade protetora e cadeado, nas dimensoes (1,10x1,20x1)m, inclusive fornecimento de todo o material necessario para sua construcao.</v>
          </cell>
          <cell r="D2582" t="str">
            <v>un</v>
          </cell>
          <cell r="E2582">
            <v>304.56</v>
          </cell>
        </row>
        <row r="2583">
          <cell r="A2583" t="str">
            <v>IP001753</v>
          </cell>
          <cell r="B2583" t="str">
            <v>IP25100500/</v>
          </cell>
          <cell r="C2583" t="str">
            <v xml:space="preserve">Tampao espiral de polietileno de alta densidade, de diametro 50mm (2"), para terminacao de dutos de identico material, tipo Kanalex ou similar, em caixa Hand-Hole.  Fornecimento e assentamento.</v>
          </cell>
          <cell r="D2583" t="str">
            <v>un</v>
          </cell>
          <cell r="E2583">
            <v>4.6900000000000004</v>
          </cell>
        </row>
        <row r="2584">
          <cell r="A2584" t="str">
            <v>IP008234</v>
          </cell>
          <cell r="B2584" t="str">
            <v>IP25150050/</v>
          </cell>
          <cell r="C2584" t="str">
            <v xml:space="preserve">Caixa hermetica para chave faca trifasica.  Colocacao.</v>
          </cell>
          <cell r="D2584" t="str">
            <v>un</v>
          </cell>
          <cell r="E2584">
            <v>5.35</v>
          </cell>
        </row>
        <row r="2585">
          <cell r="A2585" t="str">
            <v>IP007646</v>
          </cell>
          <cell r="B2585" t="str">
            <v>IP25200050/</v>
          </cell>
          <cell r="C2585" t="str">
            <v xml:space="preserve">Tampao de ferro tipo leve padrao RIOLUZ.  Fornecimento.</v>
          </cell>
          <cell r="D2585" t="str">
            <v>un</v>
          </cell>
          <cell r="E2585">
            <v>195</v>
          </cell>
        </row>
        <row r="2586">
          <cell r="A2586" t="str">
            <v>IP008237</v>
          </cell>
          <cell r="B2586" t="str">
            <v>IP25200100/</v>
          </cell>
          <cell r="C2586" t="str">
            <v xml:space="preserve">Tampao de ferro fundido, articulado, tipo especial, com eixo de aco inoxidavel, revestido por PVC na articulacao, dotado de furacao para fixacao do aro de anel de concreto e instalacao de conectores para aterramento, com inscricao RIOLUZ discreta, em alto</v>
          </cell>
          <cell r="D2586" t="str">
            <v>un</v>
          </cell>
          <cell r="E2586">
            <v>267.95</v>
          </cell>
        </row>
        <row r="2587">
          <cell r="A2587" t="str">
            <v>IP009742</v>
          </cell>
          <cell r="B2587" t="str">
            <v>IP25200150/</v>
          </cell>
          <cell r="C2587" t="str">
            <v xml:space="preserve">Tampao de ferro fundido cinzento, articulado, tipo leve, carga maxima no cenrto de 2000Kgf, diametro interno de 300mm, fornecido com colar e com recobrimento, confome desenho A4-1200-PD, especificacao em RIOLUZ no 10.  Fornecimento.</v>
          </cell>
          <cell r="D2587" t="str">
            <v>un</v>
          </cell>
          <cell r="E2587">
            <v>32.950000000000003</v>
          </cell>
        </row>
        <row r="2588">
          <cell r="A2588" t="str">
            <v>IP008378</v>
          </cell>
          <cell r="B2588" t="str">
            <v>IP25200500/</v>
          </cell>
          <cell r="C2588" t="str">
            <v xml:space="preserve">Tampao para vedacao de dutos espiralados flexiveis em poietileno de alta densidade, na cor preta, diametro nominal de 125mm, comprimento de 225mm, lote 335248-0.  Fornecimento.</v>
          </cell>
          <cell r="D2588" t="str">
            <v>un</v>
          </cell>
          <cell r="E2588">
            <v>7.41</v>
          </cell>
        </row>
        <row r="2589">
          <cell r="A2589" t="str">
            <v>IP008584</v>
          </cell>
          <cell r="B2589" t="str">
            <v>IP30050150A</v>
          </cell>
          <cell r="C2589" t="str">
            <v xml:space="preserve">Eletroduto de aco galvanizado, diametro de 25mm (1").  Fornecimento.</v>
          </cell>
          <cell r="D2589" t="str">
            <v>vara</v>
          </cell>
          <cell r="E2589">
            <v>4.3600000000000003</v>
          </cell>
        </row>
        <row r="2590">
          <cell r="A2590" t="str">
            <v>IP008593</v>
          </cell>
          <cell r="B2590" t="str">
            <v>IP30050200A</v>
          </cell>
          <cell r="C2590" t="str">
            <v xml:space="preserve">Eletroduto de aco galvanizado, diametro de 38mm (1 1/2").  Fornecimento.</v>
          </cell>
          <cell r="D2590" t="str">
            <v>vara</v>
          </cell>
          <cell r="E2590">
            <v>8.3699999999999992</v>
          </cell>
        </row>
        <row r="2591">
          <cell r="A2591" t="str">
            <v>IP008423</v>
          </cell>
          <cell r="B2591" t="str">
            <v>IP30050250A</v>
          </cell>
          <cell r="C2591" t="str">
            <v xml:space="preserve">Eletroduto de aco galvanizado, diametro de 50mm (2").  Fornecimento.</v>
          </cell>
          <cell r="D2591" t="str">
            <v>vara</v>
          </cell>
          <cell r="E2591">
            <v>10.4</v>
          </cell>
        </row>
        <row r="2592">
          <cell r="A2592" t="str">
            <v>IP008061</v>
          </cell>
          <cell r="B2592" t="str">
            <v>IP30050350/</v>
          </cell>
          <cell r="C2592" t="str">
            <v xml:space="preserve">Eletroduto de aco galvanizado, diametro de 75mm (3").  Fornecimento.</v>
          </cell>
          <cell r="D2592" t="str">
            <v>m</v>
          </cell>
          <cell r="E2592">
            <v>16.54</v>
          </cell>
        </row>
        <row r="2593">
          <cell r="A2593" t="str">
            <v>IP007485</v>
          </cell>
          <cell r="B2593" t="str">
            <v>IP30100050/</v>
          </cell>
          <cell r="C2593" t="str">
            <v xml:space="preserve">Bucha redonda de aco galvanizado, diametro de 25mm (1"), para o de 19mm (3/4").  Fornecimento e colocacao.</v>
          </cell>
          <cell r="D2593" t="str">
            <v>un</v>
          </cell>
          <cell r="E2593">
            <v>4.63</v>
          </cell>
        </row>
        <row r="2594">
          <cell r="A2594" t="str">
            <v>IP008774</v>
          </cell>
          <cell r="B2594" t="str">
            <v>IP30100103/</v>
          </cell>
          <cell r="C2594" t="str">
            <v xml:space="preserve">Curva longa de 90o de aco galvanizado, eletroduto, diametro de 25mm (1").  Fornecimento.</v>
          </cell>
          <cell r="D2594" t="str">
            <v>un</v>
          </cell>
          <cell r="E2594">
            <v>1.52</v>
          </cell>
        </row>
        <row r="2595">
          <cell r="A2595" t="str">
            <v>IP008594</v>
          </cell>
          <cell r="B2595" t="str">
            <v>IP30100109/</v>
          </cell>
          <cell r="C2595" t="str">
            <v xml:space="preserve">Curva longa de 90o de aco galvanizado, diametro de 38mm (1 1/2").  Fornecimento.</v>
          </cell>
          <cell r="D2595" t="str">
            <v>un</v>
          </cell>
          <cell r="E2595">
            <v>3.85</v>
          </cell>
        </row>
        <row r="2596">
          <cell r="A2596" t="str">
            <v>IP008883</v>
          </cell>
          <cell r="B2596" t="str">
            <v>IP30100112/</v>
          </cell>
          <cell r="C2596" t="str">
            <v xml:space="preserve">Curva longa de 90o de aco galvanizado, diametro de 50mm (2").  Fornecimento.</v>
          </cell>
          <cell r="D2596" t="str">
            <v>un</v>
          </cell>
          <cell r="E2596">
            <v>6.18</v>
          </cell>
        </row>
        <row r="2597">
          <cell r="A2597" t="str">
            <v>IP007484</v>
          </cell>
          <cell r="B2597" t="str">
            <v>IP30100115/</v>
          </cell>
          <cell r="C2597" t="str">
            <v xml:space="preserve">Curva longa de ferro galvanizado, com 2 1/2" de diametro.  Fornecimento e colocacao.</v>
          </cell>
          <cell r="D2597" t="str">
            <v>un</v>
          </cell>
          <cell r="E2597">
            <v>15.62</v>
          </cell>
        </row>
        <row r="2598">
          <cell r="A2598" t="str">
            <v>IP008690</v>
          </cell>
          <cell r="B2598" t="str">
            <v>IP30100118/</v>
          </cell>
          <cell r="C2598" t="str">
            <v xml:space="preserve">Curva longa de 90o de aco galvanizado, diametro de 75mm (3").  Fornecimento.</v>
          </cell>
          <cell r="D2598" t="str">
            <v>un</v>
          </cell>
          <cell r="E2598">
            <v>18.43</v>
          </cell>
        </row>
        <row r="2599">
          <cell r="A2599" t="str">
            <v>IP008588</v>
          </cell>
          <cell r="B2599" t="str">
            <v>IP30100503/</v>
          </cell>
          <cell r="C2599" t="str">
            <v xml:space="preserve">Luva para eletroduto de aco galvanizado, de 25mm (1").  Fornecimento.</v>
          </cell>
          <cell r="D2599" t="str">
            <v>un</v>
          </cell>
          <cell r="E2599">
            <v>2.76</v>
          </cell>
        </row>
        <row r="2600">
          <cell r="A2600" t="str">
            <v>IP008595</v>
          </cell>
          <cell r="B2600" t="str">
            <v>IP30100509/</v>
          </cell>
          <cell r="C2600" t="str">
            <v xml:space="preserve">Luva para eletroduto de aco galvanizado, de 38mm (1 1/2").  Fornecimento.</v>
          </cell>
          <cell r="D2600" t="str">
            <v>un</v>
          </cell>
          <cell r="E2600">
            <v>5.24</v>
          </cell>
        </row>
        <row r="2601">
          <cell r="A2601" t="str">
            <v>IP007945</v>
          </cell>
          <cell r="B2601" t="str">
            <v>IP30100512/</v>
          </cell>
          <cell r="C2601" t="str">
            <v xml:space="preserve">Luva para eletroduto de aco galvanizado, de 50mm (2").  Fornecimento.</v>
          </cell>
          <cell r="D2601" t="str">
            <v>un</v>
          </cell>
          <cell r="E2601">
            <v>8.06</v>
          </cell>
        </row>
        <row r="2602">
          <cell r="A2602" t="str">
            <v>IP008073</v>
          </cell>
          <cell r="B2602" t="str">
            <v>IP30100518/</v>
          </cell>
          <cell r="C2602" t="str">
            <v xml:space="preserve">Luva para eletroduto de aco galvanizado, de 75mm (3").  Fornecimento.</v>
          </cell>
          <cell r="D2602" t="str">
            <v>un</v>
          </cell>
          <cell r="E2602">
            <v>3.9</v>
          </cell>
        </row>
        <row r="2603">
          <cell r="A2603" t="str">
            <v>IP006223</v>
          </cell>
          <cell r="B2603" t="str">
            <v>IP30150100/</v>
          </cell>
          <cell r="C2603" t="str">
            <v xml:space="preserve">Eletroduto de PVC rigido, roscavel, de 3/4".  Fornecimento.</v>
          </cell>
          <cell r="D2603" t="str">
            <v>m</v>
          </cell>
          <cell r="E2603">
            <v>0.64</v>
          </cell>
        </row>
        <row r="2604">
          <cell r="A2604" t="str">
            <v>IP006235</v>
          </cell>
          <cell r="B2604" t="str">
            <v>IP30150200/</v>
          </cell>
          <cell r="C2604" t="str">
            <v xml:space="preserve">Eletroduto de PVC rigido, roscavel, de 1 1/4".  Fornecimento.</v>
          </cell>
          <cell r="D2604" t="str">
            <v>m</v>
          </cell>
          <cell r="E2604">
            <v>4.84</v>
          </cell>
        </row>
        <row r="2605">
          <cell r="A2605" t="str">
            <v>IP008108</v>
          </cell>
          <cell r="B2605" t="str">
            <v>IP30150400A</v>
          </cell>
          <cell r="C2605" t="str">
            <v xml:space="preserve">Eletroduto de PVC rigido, roscavel, de 3" (75mm).  Fornecimento.</v>
          </cell>
          <cell r="D2605" t="str">
            <v>vara</v>
          </cell>
          <cell r="E2605">
            <v>5.78</v>
          </cell>
        </row>
        <row r="2606">
          <cell r="A2606" t="str">
            <v>IP008587</v>
          </cell>
          <cell r="B2606" t="str">
            <v>IP30200100/</v>
          </cell>
          <cell r="C2606" t="str">
            <v xml:space="preserve">Curva longa de 90o de PVC rigido, diametro de 25mm (1").  Fornecimento.</v>
          </cell>
          <cell r="D2606" t="str">
            <v>un</v>
          </cell>
          <cell r="E2606">
            <v>0.72</v>
          </cell>
        </row>
        <row r="2607">
          <cell r="A2607" t="str">
            <v>IP006237</v>
          </cell>
          <cell r="B2607" t="str">
            <v>IP30200103/</v>
          </cell>
          <cell r="C2607" t="str">
            <v xml:space="preserve">Curva de 90o, para eletroduto de PVC rigido, roscavel, de 1 1/4".  Fornecimento.</v>
          </cell>
          <cell r="D2607" t="str">
            <v>un</v>
          </cell>
          <cell r="E2607">
            <v>0.96</v>
          </cell>
        </row>
        <row r="2608">
          <cell r="A2608" t="str">
            <v>IP007944</v>
          </cell>
          <cell r="B2608" t="str">
            <v>IP30200109/</v>
          </cell>
          <cell r="C2608" t="str">
            <v xml:space="preserve">Curva de 90o, para eletroduto de PVC rigido, de 2".  Fornecimento.</v>
          </cell>
          <cell r="D2608" t="str">
            <v>un</v>
          </cell>
          <cell r="E2608">
            <v>2.2200000000000002</v>
          </cell>
        </row>
        <row r="2609">
          <cell r="A2609" t="str">
            <v>IP008060</v>
          </cell>
          <cell r="B2609" t="str">
            <v>IP30200115/</v>
          </cell>
          <cell r="C2609" t="str">
            <v xml:space="preserve">Curva longa de 90o de PVC rigido, diametro de 75mm (3").  Fornecimento.</v>
          </cell>
          <cell r="D2609" t="str">
            <v>un</v>
          </cell>
          <cell r="E2609">
            <v>7.21</v>
          </cell>
        </row>
        <row r="2610">
          <cell r="A2610" t="str">
            <v>IP008068</v>
          </cell>
          <cell r="B2610" t="str">
            <v>IP30200118/</v>
          </cell>
          <cell r="C2610" t="str">
            <v xml:space="preserve">Curva longa de 90o de PVC rigido, diametro de 100mm (4").  Fornecimento.</v>
          </cell>
          <cell r="D2610" t="str">
            <v>un</v>
          </cell>
          <cell r="E2610">
            <v>13.31</v>
          </cell>
        </row>
        <row r="2611">
          <cell r="A2611" t="str">
            <v>IP008589</v>
          </cell>
          <cell r="B2611" t="str">
            <v>IP30200503/</v>
          </cell>
          <cell r="C2611" t="str">
            <v xml:space="preserve">Luva para eletroduto de PVC rigido, de 25mm (1").  Fornecimento.</v>
          </cell>
          <cell r="D2611" t="str">
            <v>un</v>
          </cell>
          <cell r="E2611">
            <v>0.3</v>
          </cell>
        </row>
        <row r="2612">
          <cell r="A2612" t="str">
            <v>IP006236</v>
          </cell>
          <cell r="B2612" t="str">
            <v>IP30200506/</v>
          </cell>
          <cell r="C2612" t="str">
            <v xml:space="preserve">Luva de PVC rigido, roscavel, de 1 1/4".  Fornecimento.</v>
          </cell>
          <cell r="D2612" t="str">
            <v>un</v>
          </cell>
          <cell r="E2612">
            <v>1.5</v>
          </cell>
        </row>
        <row r="2613">
          <cell r="A2613" t="str">
            <v>IP007946</v>
          </cell>
          <cell r="B2613" t="str">
            <v>IP30200509/</v>
          </cell>
          <cell r="C2613" t="str">
            <v xml:space="preserve">Luva para eletroduto de PVC rigido, roscavel, de 50mm.  Fornecimento.</v>
          </cell>
          <cell r="D2613" t="str">
            <v>un</v>
          </cell>
          <cell r="E2613">
            <v>3.53</v>
          </cell>
        </row>
        <row r="2614">
          <cell r="A2614" t="str">
            <v>IP016025</v>
          </cell>
          <cell r="B2614" t="str">
            <v>IP50300150/</v>
          </cell>
          <cell r="C2614" t="str">
            <v xml:space="preserve">Reator aereo para lampada VS/MVM 150W, com ignitor pico de tensao 2,8 a 4Kv, fator de potencia minimo 0,92, tensao de alimentacao 220/250V, corrente na lampada 1,8A, tensao na lampada 100V, EM-RIOLUZ-30, NBR-13593/13594, IEC-662.  Fornecimento.</v>
          </cell>
          <cell r="D2614" t="str">
            <v>un</v>
          </cell>
          <cell r="E2614">
            <v>45.75</v>
          </cell>
        </row>
        <row r="2615">
          <cell r="A2615" t="str">
            <v>IP008800</v>
          </cell>
          <cell r="B2615" t="str">
            <v>IP50300153/</v>
          </cell>
          <cell r="C2615" t="str">
            <v xml:space="preserve">Reator aereo para lampada VS/MVM 150W, com ignitor pico de tensao 2,8 a 4Kv, fator de potencia minimo 0,92, tensao de alimentacao 220V, corrente na lampada 1,8A, tensao na lampada 100V, EM-RIOLUZ-30, NBR-13593/13594, IEC-662.  Fornecimento.</v>
          </cell>
          <cell r="D2615" t="str">
            <v>un</v>
          </cell>
          <cell r="E2615">
            <v>37.51</v>
          </cell>
        </row>
        <row r="2616">
          <cell r="A2616" t="str">
            <v>IP008787</v>
          </cell>
          <cell r="B2616" t="str">
            <v>IP50300250/</v>
          </cell>
          <cell r="C2616" t="str">
            <v xml:space="preserve">Reator aereo para lampada VS/MVM de 250W, com ignitor com pico tensao 2,8 a 4Kv, fator de potencia de 0,92, tensao de alimentacao 220/250V, corrente na lampada 3A, tensao na lampada 100V, perda maxima de 10% (EM-RIOLUZ-30, NBR-13593/13594, IEC-662).  Forn</v>
          </cell>
          <cell r="D2616" t="str">
            <v>un</v>
          </cell>
          <cell r="E2616">
            <v>59.67</v>
          </cell>
        </row>
        <row r="2617">
          <cell r="A2617" t="str">
            <v>IP008103</v>
          </cell>
          <cell r="B2617" t="str">
            <v>IP50300406/</v>
          </cell>
          <cell r="C2617" t="str">
            <v xml:space="preserve">Reator aereo para lampada VS/MVM de 400W, com ignitor com pico tensao 2,8 a 4Kv, fator de potencia de 0,92, tensao de alimentacao 220/250V, corrente na lampada 4,5A, tensao na lampada 100V, perda maxima de 10% (EM-RIOLUZ-30, NBR-13593/13594, IEC-662).  Fo</v>
          </cell>
          <cell r="D2617" t="str">
            <v>un</v>
          </cell>
          <cell r="E2617">
            <v>52.93</v>
          </cell>
        </row>
        <row r="2618">
          <cell r="A2618" t="str">
            <v>IP010175</v>
          </cell>
          <cell r="B2618" t="str">
            <v>IP50300500/</v>
          </cell>
          <cell r="C2618" t="str">
            <v xml:space="preserve">Reator integrado para lampada VS/MVM 70W, com ignitor pico de tensao 2,8 a 4Kv, fator de potencia minimo 0,92, tensao de alimentacao 220V, corrente na lampada 0,98A, tensao na lampada 90V, EM-RIOLUZ-30.  Fornecimento.</v>
          </cell>
          <cell r="D2618" t="str">
            <v>un</v>
          </cell>
          <cell r="E2618">
            <v>33.44</v>
          </cell>
        </row>
        <row r="2619">
          <cell r="A2619" t="str">
            <v>IP008065</v>
          </cell>
          <cell r="B2619" t="str">
            <v>IP50300600/</v>
          </cell>
          <cell r="C2619" t="str">
            <v xml:space="preserve">Reator integrado para lampada VS/MVM 150W, com ignitor pico de tensao 2,8 a 4Kv, fator de potencia minimo 0,92, tensao de alimentacao 220/250V, corrente na lampada 1,8A, tensao na lampada 100V, EM-RIOLUZ-30, NBR-13593/13594, IEC-662.  Fornecimento.</v>
          </cell>
          <cell r="D2619" t="str">
            <v>un</v>
          </cell>
          <cell r="E2619">
            <v>51.31</v>
          </cell>
        </row>
        <row r="2620">
          <cell r="A2620" t="str">
            <v>IP008143</v>
          </cell>
          <cell r="B2620" t="str">
            <v>IP50300700/</v>
          </cell>
          <cell r="C2620" t="str">
            <v xml:space="preserve">Reator tipo subterraneo para lampada VS/MVM 70W, com ignitor pico de tensao 2,8 a 4Kv, fator de potencia minimo 0,92, tensao nominal de alimentacao 220V, corrente na lampada 0,98A, tensao na lampada 90V, cabos do ignitor que alimentam a lampada com isolam</v>
          </cell>
          <cell r="D2620" t="str">
            <v>un</v>
          </cell>
          <cell r="E2620">
            <v>45.76</v>
          </cell>
        </row>
        <row r="2621">
          <cell r="A2621" t="str">
            <v>IP008117</v>
          </cell>
          <cell r="B2621" t="str">
            <v>IP50300750/</v>
          </cell>
          <cell r="C2621" t="str">
            <v xml:space="preserve">Reator tipo subterraneo para lampada VS/MVM 150W, com ignitor pico de tensao 2,8 a 4Kv, fator de potencia minimo 0,92, tensao nominal de alimentacao 220V, corrente na lampada 1,2A, tensao na lampada 100V, cabos do ignitor que alimentam a lampada com isola</v>
          </cell>
          <cell r="D2621" t="str">
            <v>un</v>
          </cell>
          <cell r="E2621">
            <v>86.2</v>
          </cell>
        </row>
        <row r="2622">
          <cell r="A2622" t="str">
            <v>IP010249</v>
          </cell>
          <cell r="B2622" t="str">
            <v>IP50300800/</v>
          </cell>
          <cell r="C2622" t="str">
            <v xml:space="preserve">Reator tipo subterraneo para lampada VS/MVM de 250W, com ignitor com pico tensao 2,8 a 4Kv, fator de potencia de 0,92, tensao de alimentacao 220V, corrente na lampada 3A, tensao na lampada 100V, cabos do ignitor que alimentam a lampada com isolamento para</v>
          </cell>
          <cell r="D2622" t="str">
            <v>un</v>
          </cell>
          <cell r="E2622">
            <v>65.25</v>
          </cell>
        </row>
        <row r="2623">
          <cell r="A2623" t="str">
            <v>IP008092</v>
          </cell>
          <cell r="B2623" t="str">
            <v>IP50300850/</v>
          </cell>
          <cell r="C2623" t="str">
            <v xml:space="preserve">Reator tipo subterraneo para lampada VS/MVM de 400W, com ignitor com pico tensao 2,8 a 4Kv, fator de potencia de 0,92, tensao de alimentacao 220V, corrente na lampada 4,5A, tensao na lampada 100V, cabos do ignitor que alimentam a lampada com isolamento pa</v>
          </cell>
          <cell r="D2623" t="str">
            <v>un</v>
          </cell>
          <cell r="E2623">
            <v>87.22</v>
          </cell>
        </row>
        <row r="2624">
          <cell r="A2624" t="str">
            <v>IP004038</v>
          </cell>
          <cell r="B2624" t="str">
            <v>IP50350050/</v>
          </cell>
          <cell r="C2624" t="str">
            <v xml:space="preserve">Luminaria equipada com lampada de descarga e acessorios, em cordoalha, exclusive luminaria, inclusive fornecimento da cordoalha.  Colocacao.</v>
          </cell>
          <cell r="D2624" t="str">
            <v>h</v>
          </cell>
          <cell r="E2624">
            <v>112.63</v>
          </cell>
        </row>
        <row r="2625">
          <cell r="A2625" t="str">
            <v>IP001714</v>
          </cell>
          <cell r="B2625" t="str">
            <v>IP50350100/</v>
          </cell>
          <cell r="C2625" t="str">
            <v xml:space="preserve">Luminaria equipada com lampada de descarga e acessorios, em cordoalha, exclusive luminaria e o fornecimento da cordoalha.  Colocacao.</v>
          </cell>
          <cell r="D2625" t="str">
            <v>un</v>
          </cell>
          <cell r="E2625">
            <v>42.77</v>
          </cell>
        </row>
        <row r="2626">
          <cell r="A2626" t="str">
            <v>IP010163</v>
          </cell>
          <cell r="B2626" t="str">
            <v>IP50350150/</v>
          </cell>
          <cell r="C2626" t="str">
            <v xml:space="preserve">Luminaria equipada com lampada de descarga e acessorios, em teto ou parede; exclusive luminaria.  Colocacao.</v>
          </cell>
          <cell r="D2626" t="str">
            <v>un</v>
          </cell>
          <cell r="E2626">
            <v>31.6</v>
          </cell>
        </row>
        <row r="2627">
          <cell r="A2627" t="str">
            <v>IP001727</v>
          </cell>
          <cell r="B2627" t="str">
            <v>IP50350200/</v>
          </cell>
          <cell r="C2627" t="str">
            <v xml:space="preserve">Colocacao de 2 projetores equipados com lampada de descarga, fixado em  poste de aco ou concreto, inclusive ferragens de fixacao, exclusive projetor.</v>
          </cell>
          <cell r="D2627" t="str">
            <v>un</v>
          </cell>
          <cell r="E2627" t="e">
            <v>#N/A</v>
          </cell>
        </row>
        <row r="2628">
          <cell r="A2628" t="str">
            <v>IP001729</v>
          </cell>
          <cell r="B2628" t="str">
            <v>IP50350203/</v>
          </cell>
          <cell r="C2628" t="str">
            <v xml:space="preserve">Colocacao de 2 projetores equipados com lampada de descarga, fixado em cruzeta no 1; inclusive ferragens de fixacao, exclusive projetor.</v>
          </cell>
          <cell r="D2628" t="str">
            <v>un</v>
          </cell>
          <cell r="E2628" t="e">
            <v>#N/A</v>
          </cell>
        </row>
        <row r="2629">
          <cell r="A2629" t="str">
            <v>IP003800</v>
          </cell>
          <cell r="B2629" t="str">
            <v>IP50350250/</v>
          </cell>
          <cell r="C2629" t="str">
            <v xml:space="preserve">Colocacao de 3 projetores equipados com lampadas de descarga, fixado em poste de concreto, inclusive ferragens de fixacao, exclusive projetor.</v>
          </cell>
          <cell r="D2629" t="str">
            <v>un</v>
          </cell>
          <cell r="E2629" t="e">
            <v>#N/A</v>
          </cell>
        </row>
        <row r="2630">
          <cell r="A2630" t="str">
            <v>IP001715</v>
          </cell>
          <cell r="B2630" t="str">
            <v>IP50350300/</v>
          </cell>
          <cell r="C2630" t="str">
            <v xml:space="preserve">Colocacao de 4 projetores equipados com lampada de descarga, fixados em poste de aco reto; inclusive ferragens de fixacao, exclusive projetores.</v>
          </cell>
          <cell r="D2630" t="str">
            <v>un</v>
          </cell>
          <cell r="E2630" t="e">
            <v>#N/A</v>
          </cell>
        </row>
        <row r="2631">
          <cell r="A2631" t="str">
            <v>IP003948</v>
          </cell>
          <cell r="B2631" t="str">
            <v>IP50350500/</v>
          </cell>
          <cell r="C2631" t="str">
            <v xml:space="preserve">Projetor fixado em bandeja atraves de chumbadores de aco inox, exclusive projetor, chumbador e bandejamento.  Colocacao.</v>
          </cell>
          <cell r="D2631" t="str">
            <v>un</v>
          </cell>
          <cell r="E2631">
            <v>1.82</v>
          </cell>
        </row>
        <row r="2632">
          <cell r="A2632" t="str">
            <v>IP001701</v>
          </cell>
          <cell r="B2632" t="str">
            <v>IP50400050/</v>
          </cell>
          <cell r="C2632" t="str">
            <v xml:space="preserve">Luminaria com lampada de descarga, com ou sem reator integrado, em ponta de braco ou poste reto (aco ou concreto) ate 6m de altura, exclusive fornecimento da luminaria.  Colocacao.</v>
          </cell>
          <cell r="D2632" t="str">
            <v>un</v>
          </cell>
          <cell r="E2632">
            <v>5.35</v>
          </cell>
        </row>
        <row r="2633">
          <cell r="A2633" t="str">
            <v>IP001699</v>
          </cell>
          <cell r="B2633" t="str">
            <v>IP50400100/</v>
          </cell>
          <cell r="C2633" t="str">
            <v xml:space="preserve">Luminaria aberta com lampada de descarga, sem reator integrado, em ponta de braco, ate 10m de altura, exclusive fornecimento da luminaria.  Colocacao.</v>
          </cell>
          <cell r="D2633" t="str">
            <v>un</v>
          </cell>
          <cell r="E2633">
            <v>5.35</v>
          </cell>
        </row>
        <row r="2634">
          <cell r="A2634" t="str">
            <v>IP001697</v>
          </cell>
          <cell r="B2634" t="str">
            <v>IP50400103/</v>
          </cell>
          <cell r="C2634" t="str">
            <v xml:space="preserve">Luminaria fechada com lampada de descarga, com reator integrado, em ponta de braco ou poste de aco curvo ate 10m de altura, exclusive fornecimento da luminaria.  Colocacao.</v>
          </cell>
          <cell r="D2634" t="str">
            <v>un</v>
          </cell>
          <cell r="E2634">
            <v>10.69</v>
          </cell>
        </row>
        <row r="2635">
          <cell r="A2635" t="str">
            <v>IP001698</v>
          </cell>
          <cell r="B2635" t="str">
            <v>IP50400106/</v>
          </cell>
          <cell r="C2635" t="str">
            <v xml:space="preserve">Luminaria fechada com lampada de descarga, sem reator integrado, em ponta de braco ou poste de aco curvo, ate 10m de altura, exclusive fornecimento da luminaria.  Colocacao.</v>
          </cell>
          <cell r="D2635" t="str">
            <v>un</v>
          </cell>
          <cell r="E2635">
            <v>8.02</v>
          </cell>
        </row>
        <row r="2636">
          <cell r="A2636" t="str">
            <v>IP001700</v>
          </cell>
          <cell r="B2636" t="str">
            <v>IP50400150/</v>
          </cell>
          <cell r="C2636" t="str">
            <v xml:space="preserve">Luminaria com lampada de descarga, com ou sem reator integrado, em ponta de braco ou poste de aco curvo, de 11m ate 15m de altura, exclusive fornecimento da luminaria.  Colocacao.</v>
          </cell>
          <cell r="D2636" t="str">
            <v>un</v>
          </cell>
          <cell r="E2636">
            <v>26.73</v>
          </cell>
        </row>
        <row r="2637">
          <cell r="A2637" t="str">
            <v>IP001702</v>
          </cell>
          <cell r="B2637" t="str">
            <v>IP50400200/</v>
          </cell>
          <cell r="C2637" t="str">
            <v xml:space="preserve">Luminaria com lampada de descarga tipo Petala, com ou sem reator integrado, em ponta de braco ou poste reto (aco ou concreto) de 15m de altura, exclusive fornecimento da luminaria e nucleo de fixacao.  Colocacao.</v>
          </cell>
          <cell r="D2637" t="str">
            <v>un</v>
          </cell>
          <cell r="E2637">
            <v>10.69</v>
          </cell>
        </row>
        <row r="2638">
          <cell r="A2638" t="str">
            <v>IP001703</v>
          </cell>
          <cell r="B2638" t="str">
            <v>IP50400206/</v>
          </cell>
          <cell r="C2638" t="str">
            <v xml:space="preserve">Luminaria com lampada de descarga tipo Petala, com ou sem reator integrado, em ponta de braco ou poste reto (aco ou concreto) de 20m de altura, exclusive fornecimento da luminaria e nucleo de fixacao.  Colocacao.</v>
          </cell>
          <cell r="D2638" t="str">
            <v>un</v>
          </cell>
          <cell r="E2638">
            <v>16.04</v>
          </cell>
        </row>
        <row r="2639">
          <cell r="A2639" t="str">
            <v>IP008236</v>
          </cell>
          <cell r="B2639" t="str">
            <v>IP50450050/</v>
          </cell>
          <cell r="C2639" t="str">
            <v xml:space="preserve">Colocacao de reator, padrao RIOLUZ, para lampada de descarga, em poste de aco, concreto ou madeira, exclusive fornecimento do reator e ferragens de fixacao.</v>
          </cell>
          <cell r="D2639" t="str">
            <v>un</v>
          </cell>
          <cell r="E2639">
            <v>10.69</v>
          </cell>
        </row>
        <row r="2640">
          <cell r="A2640" t="str">
            <v>IP001718</v>
          </cell>
          <cell r="B2640" t="str">
            <v>IP50450100/</v>
          </cell>
          <cell r="C2640" t="str">
            <v xml:space="preserve">Colocacao de reator, padrao RIOLUZ, para lampada de descarga em poste (aco ou concreto), incluindo interligacao na rede e na luminaria e ferragens de fixacao; exclusive fornecimento do reator.</v>
          </cell>
          <cell r="D2640" t="str">
            <v>un</v>
          </cell>
          <cell r="E2640">
            <v>10.92</v>
          </cell>
        </row>
        <row r="2641">
          <cell r="A2641" t="str">
            <v>IP003941</v>
          </cell>
          <cell r="B2641" t="str">
            <v>IP50450150/</v>
          </cell>
          <cell r="C2641" t="str">
            <v xml:space="preserve">Colocacao de reator para lampada de descarga em teto, piso ou parede, inclusive interligacao na rede e na luminaria e ferragens de fixacao, exclusive fornecimento de reator.</v>
          </cell>
          <cell r="D2641" t="str">
            <v>un</v>
          </cell>
          <cell r="E2641">
            <v>15.24</v>
          </cell>
        </row>
        <row r="2642">
          <cell r="A2642" t="str">
            <v>IP003947</v>
          </cell>
          <cell r="B2642" t="str">
            <v>IP50450500/</v>
          </cell>
          <cell r="C2642" t="str">
            <v xml:space="preserve">Colocacao de reator com ignitor em bandeja.</v>
          </cell>
          <cell r="D2642" t="str">
            <v>un</v>
          </cell>
          <cell r="E2642">
            <v>1.0900000000000001</v>
          </cell>
        </row>
        <row r="2643">
          <cell r="A2643" t="str">
            <v>IP006242</v>
          </cell>
          <cell r="B2643" t="str">
            <v>IP55050050/</v>
          </cell>
          <cell r="C2643" t="str">
            <v xml:space="preserve">Fita isolante auto-fusao, de 19mmx10m.  Fornecimento.</v>
          </cell>
          <cell r="D2643" t="str">
            <v>un</v>
          </cell>
          <cell r="E2643">
            <v>8.91</v>
          </cell>
        </row>
        <row r="2644">
          <cell r="A2644" t="str">
            <v>IP006243</v>
          </cell>
          <cell r="B2644" t="str">
            <v>IP55050100/</v>
          </cell>
          <cell r="C2644" t="str">
            <v xml:space="preserve">Fita isolante plastica adesiva, de 19mmx20m.  Fornecimento.</v>
          </cell>
          <cell r="D2644" t="str">
            <v>un</v>
          </cell>
          <cell r="E2644">
            <v>2.98</v>
          </cell>
        </row>
        <row r="2645">
          <cell r="A2645" t="str">
            <v>IP008106</v>
          </cell>
          <cell r="B2645" t="str">
            <v>IP55100050/</v>
          </cell>
          <cell r="C2645" t="str">
            <v xml:space="preserve">Arruela em aluminio de (13x2)mm.  Fornecimento.</v>
          </cell>
          <cell r="D2645" t="str">
            <v>un</v>
          </cell>
          <cell r="E2645">
            <v>0.11</v>
          </cell>
        </row>
        <row r="2646">
          <cell r="A2646" t="str">
            <v>IP008107</v>
          </cell>
          <cell r="B2646" t="str">
            <v>IP55100075/</v>
          </cell>
          <cell r="C2646" t="str">
            <v xml:space="preserve">Arruela de pressao de (13x2,5)mm.  Fornecimento.</v>
          </cell>
          <cell r="D2646" t="str">
            <v>un</v>
          </cell>
          <cell r="E2646">
            <v>0.05</v>
          </cell>
        </row>
        <row r="2647">
          <cell r="A2647" t="str">
            <v>IP008688</v>
          </cell>
          <cell r="B2647" t="str">
            <v>IP55100100/</v>
          </cell>
          <cell r="C2647" t="str">
            <v xml:space="preserve">Bracadeira, tipo copo, diametro 75mm (3").  Fornecimento.</v>
          </cell>
          <cell r="D2647" t="str">
            <v>un</v>
          </cell>
          <cell r="E2647">
            <v>1.23</v>
          </cell>
        </row>
        <row r="2648">
          <cell r="A2648" t="str">
            <v>IP007649</v>
          </cell>
          <cell r="B2648" t="str">
            <v>IP55100125/</v>
          </cell>
          <cell r="C2648" t="str">
            <v xml:space="preserve">Calco duplo numero 4.  Fornecimento.</v>
          </cell>
          <cell r="D2648" t="str">
            <v>un</v>
          </cell>
          <cell r="E2648">
            <v>38.96</v>
          </cell>
        </row>
        <row r="2649">
          <cell r="A2649" t="str">
            <v>IP008953</v>
          </cell>
          <cell r="B2649" t="str">
            <v>IP55100150/</v>
          </cell>
          <cell r="C2649" t="str">
            <v xml:space="preserve">Chumbador em aco carbono, com diametro de 7/8", comprimento de 500mm, galvamizado a quente por imersao, com porca, arruela lisa e arruela de pressao.  Fornecimento.</v>
          </cell>
          <cell r="D2649" t="str">
            <v>un</v>
          </cell>
          <cell r="E2649">
            <v>17.45</v>
          </cell>
        </row>
        <row r="2650">
          <cell r="A2650" t="str">
            <v>IP008964</v>
          </cell>
          <cell r="B2650" t="str">
            <v>IP55100200/</v>
          </cell>
          <cell r="C2650" t="str">
            <v xml:space="preserve">Chumbador de aco inoxidavel 304, Tec Bolt, TBM 12.100, comprimento de 96mm e diametro de 1/2", com arruela lisa e de pressao e porca, Tecnart ou similar.  Fornecimento.</v>
          </cell>
          <cell r="D2650" t="str">
            <v>un</v>
          </cell>
          <cell r="E2650">
            <v>7.12</v>
          </cell>
        </row>
        <row r="2651">
          <cell r="A2651" t="str">
            <v>IP008426</v>
          </cell>
          <cell r="B2651" t="str">
            <v>IP55100250/</v>
          </cell>
          <cell r="C2651" t="str">
            <v xml:space="preserve">Chumbador de expansao de aco, com diametro de 1/2" e comprimento do parafuso de 3".    Fornecimento.</v>
          </cell>
          <cell r="D2651" t="str">
            <v>un</v>
          </cell>
          <cell r="E2651">
            <v>2.71</v>
          </cell>
        </row>
        <row r="2652">
          <cell r="A2652" t="str">
            <v>IP008592</v>
          </cell>
          <cell r="B2652" t="str">
            <v>IP55100300/</v>
          </cell>
          <cell r="C2652" t="str">
            <v xml:space="preserve">Cinta de aco galvanizado de 140mm (5 1/2").  Fornecimento.</v>
          </cell>
          <cell r="D2652" t="str">
            <v>par</v>
          </cell>
          <cell r="E2652">
            <v>6.98</v>
          </cell>
        </row>
        <row r="2653">
          <cell r="A2653" t="str">
            <v>IP007934</v>
          </cell>
          <cell r="B2653" t="str">
            <v>IP55100312/</v>
          </cell>
          <cell r="C2653" t="str">
            <v xml:space="preserve">Cinta de aco galvanizado de 220mm.  Fornecimento.</v>
          </cell>
          <cell r="D2653" t="str">
            <v>par</v>
          </cell>
          <cell r="E2653">
            <v>7.66</v>
          </cell>
        </row>
        <row r="2654">
          <cell r="A2654" t="str">
            <v>IP008104</v>
          </cell>
          <cell r="B2654" t="str">
            <v>IP55100350/</v>
          </cell>
          <cell r="C2654" t="str">
            <v xml:space="preserve">Cinta para fixacao de bracos para luminaria e sinalizacao vertical para posta Multi-Uso, tipo Nossa Senhora de Copacabana, em aco carbono SAE 1010/1020, zincado.  Fornecimento.</v>
          </cell>
          <cell r="D2654" t="str">
            <v>par</v>
          </cell>
          <cell r="E2654">
            <v>293</v>
          </cell>
        </row>
        <row r="2655">
          <cell r="A2655" t="str">
            <v>IP008112</v>
          </cell>
          <cell r="B2655" t="str">
            <v>IP55100400/</v>
          </cell>
          <cell r="C2655" t="str">
            <v xml:space="preserve">Conjunto de sustentacao de sinalizacao vertical, proprio para poste Multi-Uso, constituido de 2 bracos paralelos em aco carbono SAE 1010/1020, zincado com projecao horizontal 4,37m, construido com tubo industrial no 3, diametro 88,9x3,35mm de espessura, c</v>
          </cell>
          <cell r="D2655" t="str">
            <v>un</v>
          </cell>
          <cell r="E2655">
            <v>521</v>
          </cell>
        </row>
        <row r="2656">
          <cell r="A2656" t="str">
            <v>IP007647</v>
          </cell>
          <cell r="B2656" t="str">
            <v>IP55100450/</v>
          </cell>
          <cell r="C2656" t="str">
            <v xml:space="preserve">Cruzeta Q-3, de 6 pinos.  Fornecimento.</v>
          </cell>
          <cell r="D2656" t="str">
            <v>un</v>
          </cell>
          <cell r="E2656">
            <v>45.65</v>
          </cell>
        </row>
        <row r="2657">
          <cell r="A2657" t="str">
            <v>IP007648</v>
          </cell>
          <cell r="B2657" t="str">
            <v>IP55100512/</v>
          </cell>
          <cell r="C2657" t="str">
            <v xml:space="preserve">Grampo "U", numero 5.  Fornecimento.</v>
          </cell>
          <cell r="D2657" t="str">
            <v>un</v>
          </cell>
          <cell r="E2657" t="e">
            <v>#N/A</v>
          </cell>
        </row>
        <row r="2658">
          <cell r="A2658" t="str">
            <v>IP007645</v>
          </cell>
          <cell r="B2658" t="str">
            <v>IP55100800/</v>
          </cell>
          <cell r="C2658" t="str">
            <v xml:space="preserve">Parafuso com cabeca sextavada 5/8"x1 1/2".  Fornecimento.</v>
          </cell>
          <cell r="D2658" t="str">
            <v>un</v>
          </cell>
          <cell r="E2658">
            <v>0.51</v>
          </cell>
        </row>
        <row r="2659">
          <cell r="A2659" t="str">
            <v>IP008113</v>
          </cell>
          <cell r="B2659" t="str">
            <v>IP55100809/</v>
          </cell>
          <cell r="C2659" t="str">
            <v xml:space="preserve">Parafuso com cabeca sextavada de (12x1,75x50)mm.  Fornecimento.</v>
          </cell>
          <cell r="D2659" t="str">
            <v>un</v>
          </cell>
          <cell r="E2659">
            <v>0.37</v>
          </cell>
        </row>
        <row r="2660">
          <cell r="A2660" t="str">
            <v>IP008079</v>
          </cell>
          <cell r="B2660" t="str">
            <v>IP55100812/</v>
          </cell>
          <cell r="C2660" t="str">
            <v xml:space="preserve">Parafuso frances de 5/8"x2 1/2". Fornecimento.</v>
          </cell>
          <cell r="D2660" t="str">
            <v>un</v>
          </cell>
          <cell r="E2660">
            <v>1.22</v>
          </cell>
        </row>
        <row r="2661">
          <cell r="A2661" t="str">
            <v>IP008419</v>
          </cell>
          <cell r="B2661" t="str">
            <v>IP55100850/</v>
          </cell>
          <cell r="C2661" t="str">
            <v xml:space="preserve">Parafuso de maquina sextavada de 1/2"x1 1/2".  Fornecimento.</v>
          </cell>
          <cell r="D2661" t="str">
            <v>un</v>
          </cell>
          <cell r="E2661">
            <v>0.35</v>
          </cell>
        </row>
        <row r="2662">
          <cell r="A2662" t="str">
            <v>IP007935</v>
          </cell>
          <cell r="B2662" t="str">
            <v>IP55100909/</v>
          </cell>
          <cell r="C2662" t="str">
            <v xml:space="preserve">Pino de 7/8", com rosca de chumbo, reforcado.  Fornecimento.</v>
          </cell>
          <cell r="D2662" t="str">
            <v>un</v>
          </cell>
          <cell r="E2662">
            <v>4.71</v>
          </cell>
        </row>
        <row r="2663">
          <cell r="A2663" t="str">
            <v>IP008591</v>
          </cell>
          <cell r="B2663" t="str">
            <v>IP55100950/</v>
          </cell>
          <cell r="C2663" t="str">
            <v xml:space="preserve">Porca sextavada, em aco galvanizado, de 5/8" (16mm).  Fornecimento.</v>
          </cell>
          <cell r="D2663" t="str">
            <v>un</v>
          </cell>
          <cell r="E2663">
            <v>0.16</v>
          </cell>
        </row>
        <row r="2664">
          <cell r="A2664" t="str">
            <v>IP008114</v>
          </cell>
          <cell r="B2664" t="str">
            <v>IP55100959/</v>
          </cell>
          <cell r="C2664" t="str">
            <v xml:space="preserve">Porca sextavada de (12x1,75)mm.  Fornecimento.</v>
          </cell>
          <cell r="D2664" t="str">
            <v>un</v>
          </cell>
          <cell r="E2664">
            <v>0.09</v>
          </cell>
        </row>
        <row r="2665">
          <cell r="A2665" t="str">
            <v>IP007967</v>
          </cell>
          <cell r="B2665" t="str">
            <v>IP55150050/</v>
          </cell>
          <cell r="C2665" t="str">
            <v xml:space="preserve">Base de aco para sustentacao de poste fixada por chumbador em fundacao de concreto armado.  Assentamento.</v>
          </cell>
          <cell r="D2665" t="str">
            <v>un</v>
          </cell>
          <cell r="E2665">
            <v>28.87</v>
          </cell>
        </row>
        <row r="2666">
          <cell r="A2666" t="str">
            <v>IP006810</v>
          </cell>
          <cell r="B2666" t="str">
            <v>IP55150100/</v>
          </cell>
          <cell r="C2666" t="str">
            <v xml:space="preserve">Chumbador para fixacao de poste de aco curvo de 1 braco, de 8m ate 9m de altura, exclusive este, de 7/8"x600mm, com porca e arruela galvanizadas a fogo, padrao RIOLUZ.  Fornecimento e instalacao.</v>
          </cell>
          <cell r="D2666" t="str">
            <v>un</v>
          </cell>
          <cell r="E2666">
            <v>31.69</v>
          </cell>
        </row>
        <row r="2667">
          <cell r="A2667" t="str">
            <v>IP008886</v>
          </cell>
          <cell r="B2667" t="str">
            <v>IP55150150/</v>
          </cell>
          <cell r="C2667" t="str">
            <v xml:space="preserve">Cruzeta no 2, de 2 pinos.  Fornecimento.</v>
          </cell>
          <cell r="D2667" t="str">
            <v>un</v>
          </cell>
          <cell r="E2667">
            <v>103.88</v>
          </cell>
        </row>
        <row r="2668">
          <cell r="A2668" t="str">
            <v>IP001762</v>
          </cell>
          <cell r="B2668" t="str">
            <v>IP60050050/</v>
          </cell>
          <cell r="C2668" t="str">
            <v xml:space="preserve">Mao-de-obra para servicos de qualquer natureza. Turma de reparos.</v>
          </cell>
          <cell r="D2668" t="str">
            <v>h</v>
          </cell>
          <cell r="E2668">
            <v>5.35</v>
          </cell>
        </row>
        <row r="2669">
          <cell r="A2669" t="str">
            <v>IP001773</v>
          </cell>
          <cell r="B2669" t="str">
            <v>IP60050100/</v>
          </cell>
          <cell r="C2669" t="str">
            <v xml:space="preserve">Servico de apoio as instalacoes requeridas a empreiteira, sendo: 1 encarregado. Turma de reparos.  Horario diurno.</v>
          </cell>
          <cell r="D2669" t="str">
            <v>h</v>
          </cell>
          <cell r="E2669">
            <v>9.5399999999999991</v>
          </cell>
        </row>
        <row r="2670">
          <cell r="A2670" t="str">
            <v>IP001772</v>
          </cell>
          <cell r="B2670" t="str">
            <v>IP60050150/</v>
          </cell>
          <cell r="C2670" t="str">
            <v xml:space="preserve">Servico de apoio as instalacoes requeridas a empreiteira, sendo: 2 ajudantes de  montador eletromecanico ou eletricista. Turma Tecnica. Horario diurno.</v>
          </cell>
          <cell r="D2670" t="str">
            <v>h</v>
          </cell>
          <cell r="E2670">
            <v>10.69</v>
          </cell>
        </row>
        <row r="2671">
          <cell r="A2671" t="str">
            <v>IP001618</v>
          </cell>
          <cell r="B2671" t="str">
            <v>IP60100050/</v>
          </cell>
          <cell r="C2671" t="str">
            <v xml:space="preserve">Montagem de poste de ferro fundido tipo H-1, de 4,50m de altura util, equipado com globo.</v>
          </cell>
          <cell r="D2671" t="str">
            <v>un</v>
          </cell>
          <cell r="E2671">
            <v>51.73</v>
          </cell>
        </row>
        <row r="2672">
          <cell r="A2672" t="str">
            <v>IP001619</v>
          </cell>
          <cell r="B2672" t="str">
            <v>IP60100100/</v>
          </cell>
          <cell r="C2672" t="str">
            <v xml:space="preserve">Montagem de poste de ferro fundido tipo H-3, de 4,50m de altura util, equipado com globo.</v>
          </cell>
          <cell r="D2672" t="str">
            <v>un</v>
          </cell>
          <cell r="E2672">
            <v>71.67</v>
          </cell>
        </row>
        <row r="2673">
          <cell r="A2673" t="str">
            <v>IP008505</v>
          </cell>
          <cell r="B2673" t="str">
            <v>IP60150050/</v>
          </cell>
          <cell r="C2673" t="str">
            <v xml:space="preserve">Obra padrao de reformulacao de iluminacao publica com substituicao de 1 luminaria e braco padrao RIOLUZ por 1 luminaria LRJ-16 com lampada de vapor de sodio de 70W e braco padrao RIOLUZ com fornecimento do material, exceto a luminaria, reator, base para r</v>
          </cell>
          <cell r="D2673" t="str">
            <v>cj</v>
          </cell>
          <cell r="E2673">
            <v>143.83000000000001</v>
          </cell>
        </row>
        <row r="2674">
          <cell r="A2674" t="str">
            <v>IP008506</v>
          </cell>
          <cell r="B2674" t="str">
            <v>IP60150056/</v>
          </cell>
          <cell r="C2674" t="str">
            <v xml:space="preserve">Obra padrao de reformulacao de iluminacao publica com substituicao de 1 luminaria e braco padrao RIOLUZ por 1 luminaria LRJ-25/1 com 1 lampada de vapor de sodio de 70W e braco, com fornecimento do material, exceto a luminaria.</v>
          </cell>
          <cell r="D2674" t="str">
            <v>cj</v>
          </cell>
          <cell r="E2674">
            <v>143.69</v>
          </cell>
        </row>
        <row r="2675">
          <cell r="A2675" t="str">
            <v>IT005301</v>
          </cell>
          <cell r="B2675" t="str">
            <v>IT05600065A</v>
          </cell>
          <cell r="C2675" t="str">
            <v xml:space="preserve">Tubo em ferro galvanizado, sem costura, com diametro de 2", inclusive conexoes e emendas, exclusive abertura e fechamento manual de rasgo.   Fornecimento e colocacao.</v>
          </cell>
          <cell r="D2675" t="str">
            <v>m</v>
          </cell>
          <cell r="E2675">
            <v>27.71</v>
          </cell>
        </row>
        <row r="2676">
          <cell r="A2676" t="str">
            <v>IT010488</v>
          </cell>
          <cell r="B2676" t="str">
            <v>IT05600068A</v>
          </cell>
          <cell r="C2676" t="str">
            <v xml:space="preserve">Tubo em ferro galvanizado, sem costura, com diametro de 2 1/2", inclusive conexoes e emendas, exclusive abertura e fechamento manual de rasgo.   Fornecimento e colocacao.</v>
          </cell>
          <cell r="D2676" t="str">
            <v>m</v>
          </cell>
          <cell r="E2676">
            <v>44.86</v>
          </cell>
        </row>
        <row r="2677">
          <cell r="A2677" t="str">
            <v>IT005637</v>
          </cell>
          <cell r="B2677" t="str">
            <v>IT05600071A</v>
          </cell>
          <cell r="C2677" t="str">
            <v xml:space="preserve">Tubo em ferro galvanizado, sem costura, com diametro de 3", inclusive conexoes e emendas, exclusive abertura e fechamento manual de rasgo.   Fornecimento e colocacao.</v>
          </cell>
          <cell r="D2677" t="str">
            <v>m</v>
          </cell>
          <cell r="E2677">
            <v>63.33</v>
          </cell>
        </row>
        <row r="2678">
          <cell r="A2678" t="str">
            <v>IT005636</v>
          </cell>
          <cell r="B2678" t="str">
            <v>IT05600074A</v>
          </cell>
          <cell r="C2678" t="str">
            <v xml:space="preserve">Tubo em ferro galvanizado, sem costura, com diametro de 4", inclusive conexoes e emendas, exclusive abertura e fechamento manual de rasgo.   Fornecimento e colocacao.</v>
          </cell>
          <cell r="D2678" t="str">
            <v>m</v>
          </cell>
          <cell r="E2678">
            <v>88.84</v>
          </cell>
        </row>
        <row r="2679">
          <cell r="A2679" t="str">
            <v>IT004519</v>
          </cell>
          <cell r="B2679" t="str">
            <v>IT05600115/</v>
          </cell>
          <cell r="C2679" t="str">
            <v xml:space="preserve">Tubo em ferro galvanizado, Schedule 40, Mannesmann ou similar, sem costura, diametro de 2".  Fornecimento e assentamento.</v>
          </cell>
          <cell r="D2679" t="str">
            <v>m</v>
          </cell>
          <cell r="E2679" t="e">
            <v>#N/A</v>
          </cell>
        </row>
        <row r="2680">
          <cell r="A2680" t="str">
            <v>IT005804</v>
          </cell>
          <cell r="B2680" t="str">
            <v>IT05650515/</v>
          </cell>
          <cell r="C2680" t="str">
            <v xml:space="preserve">Flange padrao ANSI 16.5, classe 150, LBS, galvanizado, com rosca, diametro de 2", com revestimento interno e externo, inclusive parafusos e arruelas.  Fornecimento e assentamento.</v>
          </cell>
          <cell r="D2680" t="str">
            <v>un</v>
          </cell>
          <cell r="E2680">
            <v>20.62</v>
          </cell>
        </row>
        <row r="2681">
          <cell r="A2681" t="str">
            <v>IT005806</v>
          </cell>
          <cell r="B2681" t="str">
            <v>IT05650518/</v>
          </cell>
          <cell r="C2681" t="str">
            <v xml:space="preserve">Flange padrao ANSI 16.5, classe 150, LBS, galvanizado com rosca, diametro de 3", com revestimento interno e externo, inclusive parafusos e arruelas.  Fornecimento e assentamento.</v>
          </cell>
          <cell r="D2681" t="str">
            <v>un</v>
          </cell>
          <cell r="E2681">
            <v>54.21</v>
          </cell>
        </row>
        <row r="2682">
          <cell r="A2682" t="str">
            <v>IT005805</v>
          </cell>
          <cell r="B2682" t="str">
            <v>IT05650521/</v>
          </cell>
          <cell r="C2682" t="str">
            <v xml:space="preserve">Flange padrao ANSI 16.5, classe 150, LBS, galvanizado com rosca, diametro de 4", com revestimento interno e externo, inclusive parafusos e arruelas.  Fornecimento e assentamento.</v>
          </cell>
          <cell r="D2682" t="str">
            <v>un</v>
          </cell>
          <cell r="E2682">
            <v>46.78</v>
          </cell>
        </row>
        <row r="2683">
          <cell r="A2683" t="str">
            <v>IT006450</v>
          </cell>
          <cell r="B2683" t="str">
            <v>IT05650562/</v>
          </cell>
          <cell r="C2683" t="str">
            <v xml:space="preserve">Flange de aco galvanizado, PB, classe 15, com rosca, diametro de 6".  Fornecimento e assentamento.</v>
          </cell>
          <cell r="D2683" t="str">
            <v>un</v>
          </cell>
          <cell r="E2683">
            <v>50.48</v>
          </cell>
        </row>
        <row r="2684">
          <cell r="A2684" t="str">
            <v>IT004527</v>
          </cell>
          <cell r="B2684" t="str">
            <v>IT05650600/</v>
          </cell>
          <cell r="C2684" t="str">
            <v xml:space="preserve">Joelho de ferro galvanizado, 90o, diametro de 1", classe 10.  Fornecimento e assentamento.</v>
          </cell>
          <cell r="D2684" t="str">
            <v>un</v>
          </cell>
          <cell r="E2684">
            <v>6.69</v>
          </cell>
        </row>
        <row r="2685">
          <cell r="A2685" t="str">
            <v>IT004532</v>
          </cell>
          <cell r="B2685" t="str">
            <v>IT05650650/</v>
          </cell>
          <cell r="C2685" t="str">
            <v xml:space="preserve">Niple de aco galvanizado, duplo, 3/4", classe 10.  Fornecimento e assentamento.</v>
          </cell>
          <cell r="D2685" t="str">
            <v>un</v>
          </cell>
          <cell r="E2685">
            <v>4.63</v>
          </cell>
        </row>
        <row r="2686">
          <cell r="A2686" t="str">
            <v>IT005901</v>
          </cell>
          <cell r="B2686" t="str">
            <v>IT05650660/</v>
          </cell>
          <cell r="C2686" t="str">
            <v xml:space="preserve">Niple duplo de ferro galvanizado, diametro nominal de 3".  Fornecimento e asssentamento.</v>
          </cell>
          <cell r="D2686" t="str">
            <v>un</v>
          </cell>
          <cell r="E2686">
            <v>21.85</v>
          </cell>
        </row>
        <row r="2687">
          <cell r="A2687" t="str">
            <v>IT004517</v>
          </cell>
          <cell r="B2687" t="str">
            <v>IT05650721/</v>
          </cell>
          <cell r="C2687" t="str">
            <v xml:space="preserve">Te de ferro galvanizado, diametro de 3", classe 10.  Fornecimento e assentamento.</v>
          </cell>
          <cell r="D2687" t="str">
            <v>un</v>
          </cell>
          <cell r="E2687">
            <v>47.29</v>
          </cell>
        </row>
        <row r="2688">
          <cell r="A2688" t="str">
            <v>IT007104</v>
          </cell>
          <cell r="B2688" t="str">
            <v>IT05650750/</v>
          </cell>
          <cell r="C2688" t="str">
            <v xml:space="preserve">Te de reducao de aco galvanizado, diametro de 3/4"x1/2".  Fornecimento e assentamento.</v>
          </cell>
          <cell r="D2688" t="str">
            <v>un</v>
          </cell>
          <cell r="E2688">
            <v>6.94</v>
          </cell>
        </row>
        <row r="2689">
          <cell r="A2689" t="str">
            <v>IT007103</v>
          </cell>
          <cell r="B2689" t="str">
            <v>IT05650762/</v>
          </cell>
          <cell r="C2689" t="str">
            <v xml:space="preserve">Te de reducao de aco galvanizado, diametro de 1 1/4"x3/4".  Fornecimento e assentamento.</v>
          </cell>
          <cell r="D2689" t="str">
            <v>un</v>
          </cell>
          <cell r="E2689">
            <v>13.13</v>
          </cell>
        </row>
        <row r="2690">
          <cell r="A2690" t="str">
            <v>IT004531</v>
          </cell>
          <cell r="B2690" t="str">
            <v>IT05650800/</v>
          </cell>
          <cell r="C2690" t="str">
            <v xml:space="preserve">Uniao de ferro galvanizado, assento plano, 3/4", classe 10.  Fornecimento e assentamento.</v>
          </cell>
          <cell r="D2690" t="str">
            <v>un</v>
          </cell>
          <cell r="E2690">
            <v>15.08</v>
          </cell>
        </row>
        <row r="2691">
          <cell r="A2691" t="str">
            <v>IT000922</v>
          </cell>
          <cell r="B2691" t="str">
            <v>IT05700100/</v>
          </cell>
          <cell r="C2691" t="str">
            <v xml:space="preserve">Coluna de ferro galvanizado de diametro 1 1/4", exclusive pecas de derivacao.</v>
          </cell>
          <cell r="D2691" t="str">
            <v>m</v>
          </cell>
          <cell r="E2691">
            <v>27.97</v>
          </cell>
        </row>
        <row r="2692">
          <cell r="A2692" t="str">
            <v>IT000923</v>
          </cell>
          <cell r="B2692" t="str">
            <v>IT05700103/</v>
          </cell>
          <cell r="C2692" t="str">
            <v xml:space="preserve">Coluna de ferro galvanizado de diametro 1 1/2", exclusive pecas de derivacao.</v>
          </cell>
          <cell r="D2692" t="str">
            <v>m</v>
          </cell>
          <cell r="E2692">
            <v>31.64</v>
          </cell>
        </row>
        <row r="2693">
          <cell r="A2693" t="str">
            <v>IT000924</v>
          </cell>
          <cell r="B2693" t="str">
            <v>IT05700106/</v>
          </cell>
          <cell r="C2693" t="str">
            <v xml:space="preserve">Coluna de ferro galvanizado de diametro 2", exclusive pecas de derivacao.</v>
          </cell>
          <cell r="D2693" t="str">
            <v>m</v>
          </cell>
          <cell r="E2693">
            <v>41.01</v>
          </cell>
        </row>
        <row r="2694">
          <cell r="A2694" t="str">
            <v>IT008298</v>
          </cell>
          <cell r="B2694" t="str">
            <v>IT05750050A</v>
          </cell>
          <cell r="C2694" t="str">
            <v xml:space="preserve">Tubo de cobre, classe I, diametro de 15mm.  Fornecimento.</v>
          </cell>
          <cell r="D2694" t="str">
            <v>vara</v>
          </cell>
          <cell r="E2694">
            <v>10.32</v>
          </cell>
        </row>
        <row r="2695">
          <cell r="A2695" t="str">
            <v>IT008297</v>
          </cell>
          <cell r="B2695" t="str">
            <v>IT05750053A</v>
          </cell>
          <cell r="C2695" t="str">
            <v xml:space="preserve">Tubo de cobre, classe I, diametro de 22mm.  Fornecimento.</v>
          </cell>
          <cell r="D2695" t="str">
            <v>vara</v>
          </cell>
          <cell r="E2695">
            <v>15.18</v>
          </cell>
        </row>
        <row r="2696">
          <cell r="A2696" t="str">
            <v>IT008296</v>
          </cell>
          <cell r="B2696" t="str">
            <v>IT05750056A</v>
          </cell>
          <cell r="C2696" t="str">
            <v xml:space="preserve">Tubo de cobre, classe I, diametro de 28mm.  Fornecimento.</v>
          </cell>
          <cell r="D2696" t="str">
            <v>vara</v>
          </cell>
          <cell r="E2696">
            <v>22.93</v>
          </cell>
        </row>
        <row r="2697">
          <cell r="A2697" t="str">
            <v>IT008294</v>
          </cell>
          <cell r="B2697" t="str">
            <v>IT05750062A</v>
          </cell>
          <cell r="C2697" t="str">
            <v xml:space="preserve">Tubo de cobre, classe I, diametro de 42mm.  Fornecimento.</v>
          </cell>
          <cell r="D2697" t="str">
            <v>vara</v>
          </cell>
          <cell r="E2697">
            <v>39.340000000000003</v>
          </cell>
        </row>
        <row r="2698">
          <cell r="A2698" t="str">
            <v>IT004473</v>
          </cell>
          <cell r="B2698" t="str">
            <v>IT05750100A</v>
          </cell>
          <cell r="C2698" t="str">
            <v xml:space="preserve">Tubo de cobre, classe A, diametro de 22mm, exclusive conexoes, emendas abertura e fechamento do rasgo e isolamento.  Fornecimento.</v>
          </cell>
          <cell r="D2698" t="str">
            <v>un</v>
          </cell>
          <cell r="E2698">
            <v>13.6</v>
          </cell>
        </row>
        <row r="2699">
          <cell r="A2699" t="str">
            <v>IT004547</v>
          </cell>
          <cell r="B2699" t="str">
            <v>IT05850062/</v>
          </cell>
          <cell r="C2699" t="str">
            <v xml:space="preserve">Tubo de aco carbono, tipo Schedule 40, Mannesmann ou similar, sem costura, de 1 1/2".  Fornecimento e assentamento.</v>
          </cell>
          <cell r="D2699" t="str">
            <v>m</v>
          </cell>
          <cell r="E2699">
            <v>26.03</v>
          </cell>
        </row>
        <row r="2700">
          <cell r="A2700" t="str">
            <v>IT006161</v>
          </cell>
          <cell r="B2700" t="str">
            <v>IT05950053/</v>
          </cell>
          <cell r="C2700" t="str">
            <v xml:space="preserve">Corte e abertura de 2 roscas, por tarracha manual e colocacao de conexoes de PVC, com diametro de 3/4", exclusive a peca.</v>
          </cell>
          <cell r="D2700" t="str">
            <v>un</v>
          </cell>
          <cell r="E2700">
            <v>4.25</v>
          </cell>
        </row>
        <row r="2701">
          <cell r="A2701" t="str">
            <v>IT005635</v>
          </cell>
          <cell r="B2701" t="str">
            <v>IT05950100/</v>
          </cell>
          <cell r="C2701" t="str">
            <v xml:space="preserve">Corte e abertura de 2 roscas, por tarracha manual e colocacao de conexoes de ferro galvanizado, com diametro de 1/2"; exclusive a peca.</v>
          </cell>
          <cell r="D2701" t="str">
            <v>un</v>
          </cell>
          <cell r="E2701">
            <v>3.64</v>
          </cell>
        </row>
        <row r="2702">
          <cell r="A2702" t="str">
            <v>IT005634</v>
          </cell>
          <cell r="B2702" t="str">
            <v>IT05950103/</v>
          </cell>
          <cell r="C2702" t="str">
            <v xml:space="preserve">Corte e abertura de 2 roscas, por tarracha manual e colocacao de conexoes de ferro galvanizado, com diametro de 3/4"; exclusive a peca.</v>
          </cell>
          <cell r="D2702" t="str">
            <v>un</v>
          </cell>
          <cell r="E2702">
            <v>4.25</v>
          </cell>
        </row>
        <row r="2703">
          <cell r="A2703" t="str">
            <v>IT005633</v>
          </cell>
          <cell r="B2703" t="str">
            <v>IT05950106/</v>
          </cell>
          <cell r="C2703" t="str">
            <v xml:space="preserve">Corte e abertura de 2 roscas, por tarracha manual e colocacao de conexoes de ferro galvanizado, com diametro de 1"; exclusive a peca.</v>
          </cell>
          <cell r="D2703" t="str">
            <v>un</v>
          </cell>
          <cell r="E2703">
            <v>5.21</v>
          </cell>
        </row>
        <row r="2704">
          <cell r="A2704" t="str">
            <v>IT005632</v>
          </cell>
          <cell r="B2704" t="str">
            <v>IT05950109/</v>
          </cell>
          <cell r="C2704" t="str">
            <v xml:space="preserve">Corte e abertura de 2 roscas, por tarracha manual e colocacao de conexoes de ferro galvanizado, com diametro de 1 1/4"; exclusive a peca.</v>
          </cell>
          <cell r="D2704" t="str">
            <v>un</v>
          </cell>
          <cell r="E2704">
            <v>5.83</v>
          </cell>
        </row>
        <row r="2705">
          <cell r="A2705" t="str">
            <v>IT005628</v>
          </cell>
          <cell r="B2705" t="str">
            <v>IT05950112/</v>
          </cell>
          <cell r="C2705" t="str">
            <v xml:space="preserve">Corte e abertura de 2 roscas, por tarracha manual e colocacao de conexoes de ferro galvanizado, com diametro de 1 1/2"; exclusive a peca.</v>
          </cell>
          <cell r="D2705" t="str">
            <v>un</v>
          </cell>
          <cell r="E2705">
            <v>7.89</v>
          </cell>
        </row>
        <row r="2706">
          <cell r="A2706" t="str">
            <v>IT005629</v>
          </cell>
          <cell r="B2706" t="str">
            <v>IT05950115/</v>
          </cell>
          <cell r="C2706" t="str">
            <v xml:space="preserve">Corte e abertura de 2 roscas, por tarracha manual e colocacao de conexoes de ferro galvanizado, com diametro de 2"; exclusive a peca.</v>
          </cell>
          <cell r="D2706" t="str">
            <v>un</v>
          </cell>
          <cell r="E2706">
            <v>12.85</v>
          </cell>
        </row>
        <row r="2707">
          <cell r="A2707" t="str">
            <v>IT005627</v>
          </cell>
          <cell r="B2707" t="str">
            <v>IT05950118/</v>
          </cell>
          <cell r="C2707" t="str">
            <v xml:space="preserve">Corte e abertura de 2 roscas, por tarracha manual e colocacao de conexoes de ferro galvanizado, com diametro de 2 1/2"; exclusive a peca.</v>
          </cell>
          <cell r="D2707" t="str">
            <v>un</v>
          </cell>
          <cell r="E2707">
            <v>21.85</v>
          </cell>
        </row>
        <row r="2708">
          <cell r="A2708" t="str">
            <v>IT005630</v>
          </cell>
          <cell r="B2708" t="str">
            <v>IT05950121/</v>
          </cell>
          <cell r="C2708" t="str">
            <v xml:space="preserve">Corte e abertura de 2 roscas, por tarracha manual e colocacao de conexoes de ferro galvanizado, com diametro de 3"; exclusive a peca.</v>
          </cell>
          <cell r="D2708" t="str">
            <v>un</v>
          </cell>
          <cell r="E2708">
            <v>24.5</v>
          </cell>
        </row>
        <row r="2709">
          <cell r="A2709" t="str">
            <v>IT005631</v>
          </cell>
          <cell r="B2709" t="str">
            <v>IT05950124/</v>
          </cell>
          <cell r="C2709" t="str">
            <v xml:space="preserve">Corte e abertura de 2 roscas, por tarracha manual e colocacao de conexoes de ferro galvanizado, com diametro de 4"; exclusive a peca.</v>
          </cell>
          <cell r="D2709" t="str">
            <v>un</v>
          </cell>
          <cell r="E2709">
            <v>30.82</v>
          </cell>
        </row>
        <row r="2710">
          <cell r="A2710" t="str">
            <v>IT006163</v>
          </cell>
          <cell r="B2710" t="str">
            <v>IT05980050/</v>
          </cell>
          <cell r="C2710" t="str">
            <v xml:space="preserve">Bracadeira em aco inoxidavel de 1/2", regulavel.  Fornecimento e colocacao.</v>
          </cell>
          <cell r="D2710" t="str">
            <v>un</v>
          </cell>
          <cell r="E2710">
            <v>3.19</v>
          </cell>
        </row>
        <row r="2711">
          <cell r="A2711" t="str">
            <v>IT006165</v>
          </cell>
          <cell r="B2711" t="str">
            <v>IT05980100/</v>
          </cell>
          <cell r="C2711" t="str">
            <v xml:space="preserve">Bracadeira em ferro de 1/2", regulavel.  Fornecimento e colocacao.</v>
          </cell>
          <cell r="D2711" t="str">
            <v>un</v>
          </cell>
          <cell r="E2711">
            <v>1.29</v>
          </cell>
        </row>
        <row r="2712">
          <cell r="A2712" t="str">
            <v>IT000936</v>
          </cell>
          <cell r="B2712" t="str">
            <v>IT05980162/</v>
          </cell>
          <cell r="C2712" t="str">
            <v xml:space="preserve">Bracadeira de fixacao, tipo copo, estampada em chapa de ferro zincada, composta de canopla, parafusos e bracadeira propriamente dita, no diametro 2".  Fornecimento e colocacao.</v>
          </cell>
          <cell r="D2712" t="str">
            <v>un</v>
          </cell>
          <cell r="E2712">
            <v>2.85</v>
          </cell>
        </row>
        <row r="2713">
          <cell r="A2713" t="str">
            <v>IT004502</v>
          </cell>
          <cell r="B2713" t="str">
            <v>IT05980200/</v>
          </cell>
          <cell r="C2713" t="str">
            <v xml:space="preserve">Fixacao suspensa de tubulacoes de diametros variaveis, atraves de fita metalica galvanizada, perfurada, tipo  Walsiwa.</v>
          </cell>
          <cell r="D2713" t="str">
            <v>un</v>
          </cell>
          <cell r="E2713">
            <v>4.71</v>
          </cell>
        </row>
        <row r="2714">
          <cell r="A2714" t="str">
            <v>IT000933</v>
          </cell>
          <cell r="B2714" t="str">
            <v>IT05980262/</v>
          </cell>
          <cell r="C2714" t="str">
            <v xml:space="preserve">Suporte com 2 chumbadores, para fixacao tubulacoes no diametro interno de 2".  Fornecimento e colocacao.</v>
          </cell>
          <cell r="D2714" t="str">
            <v>un</v>
          </cell>
          <cell r="E2714">
            <v>11.8</v>
          </cell>
        </row>
        <row r="2715">
          <cell r="A2715" t="str">
            <v>IT000934</v>
          </cell>
          <cell r="B2715" t="str">
            <v>IT05980265/</v>
          </cell>
          <cell r="C2715" t="str">
            <v xml:space="preserve">Suporte com 2 chumbadores, para fixacao de tubulacoes no diametro interno de 2 1/2" e 3".  Fornecimento e colocacao.</v>
          </cell>
          <cell r="D2715" t="str">
            <v>un</v>
          </cell>
          <cell r="E2715">
            <v>14.29</v>
          </cell>
        </row>
        <row r="2716">
          <cell r="A2716" t="str">
            <v>IT000935</v>
          </cell>
          <cell r="B2716" t="str">
            <v>IT05980268/</v>
          </cell>
          <cell r="C2716" t="str">
            <v xml:space="preserve">Suporte com 2 chumbadores, para fixacao de tubulacoes no diametro interno de 4" e 6".  Fornecimento e colocacao.</v>
          </cell>
          <cell r="D2716" t="str">
            <v>un</v>
          </cell>
          <cell r="E2716">
            <v>19.600000000000001</v>
          </cell>
        </row>
        <row r="2717">
          <cell r="A2717" t="str">
            <v>IT005312</v>
          </cell>
          <cell r="B2717" t="str">
            <v>IT10050050/</v>
          </cell>
          <cell r="C2717" t="str">
            <v xml:space="preserve">Caixa de incendio, de embutir padrao CBRJ, de aco, medindo (70x50x25)cm, compreendendo: 1 lance de 15m de mangueira de fibra de poliester puro revestida internamente com borracha vulcanizada no diametro 1 1/2", empatada e com registro.  Fornecimento e col</v>
          </cell>
          <cell r="D2717" t="str">
            <v>un</v>
          </cell>
          <cell r="E2717">
            <v>252.98</v>
          </cell>
        </row>
        <row r="2718">
          <cell r="A2718" t="str">
            <v>IT005313</v>
          </cell>
          <cell r="B2718" t="str">
            <v>IT10050100/</v>
          </cell>
          <cell r="C2718" t="str">
            <v xml:space="preserve">Caixa de incendio, de embutir padrao CBRJ, de aco, medindo (70x50x25)cm, compreendendo: 2 lances de 15m de mangueira de fibra de poliester puro, revestida internamente com borracha vulcanizada no diametro 1 1/2", empatada e com registro.  Fornecimento e c</v>
          </cell>
          <cell r="D2718" t="str">
            <v>un</v>
          </cell>
          <cell r="E2718">
            <v>346.31</v>
          </cell>
        </row>
        <row r="2719">
          <cell r="A2719" t="str">
            <v>IT007256</v>
          </cell>
          <cell r="B2719" t="str">
            <v>IT10100050/</v>
          </cell>
          <cell r="C2719" t="str">
            <v xml:space="preserve">Sprinkler, bico de 1/2".  Fornecimento e colocacao.</v>
          </cell>
          <cell r="D2719" t="str">
            <v>un</v>
          </cell>
          <cell r="E2719">
            <v>20.04</v>
          </cell>
        </row>
        <row r="2720">
          <cell r="A2720" t="str">
            <v>IT007118</v>
          </cell>
          <cell r="B2720" t="str">
            <v>IT10100100/</v>
          </cell>
          <cell r="C2720" t="str">
            <v xml:space="preserve">Sprinkler - cruzeta galvanizada de 2 1/2".  Fornecimento e colocacao.</v>
          </cell>
          <cell r="D2720" t="str">
            <v>un</v>
          </cell>
          <cell r="E2720">
            <v>41.63</v>
          </cell>
        </row>
        <row r="2721">
          <cell r="A2721" t="str">
            <v>IT007100</v>
          </cell>
          <cell r="B2721" t="str">
            <v>IT10100150/</v>
          </cell>
          <cell r="C2721" t="str">
            <v xml:space="preserve">Sprinkler - joelho de 45o de ferro galvanizado 2 1/2".  Fornecimento e colocacao.</v>
          </cell>
          <cell r="D2721" t="str">
            <v>un</v>
          </cell>
          <cell r="E2721">
            <v>25.44</v>
          </cell>
        </row>
        <row r="2722">
          <cell r="A2722" t="str">
            <v>IT007099</v>
          </cell>
          <cell r="B2722" t="str">
            <v>IT10100200/</v>
          </cell>
          <cell r="C2722" t="str">
            <v xml:space="preserve">Sprinkler - reducao de ferro galvanizado 2 1/2"x2".  Fornecimento e colocacao.</v>
          </cell>
          <cell r="D2722" t="str">
            <v>un</v>
          </cell>
          <cell r="E2722">
            <v>13.81</v>
          </cell>
        </row>
        <row r="2723">
          <cell r="A2723" t="str">
            <v>IT006061</v>
          </cell>
          <cell r="B2723" t="str">
            <v>IT10150050/</v>
          </cell>
          <cell r="C2723" t="str">
            <v xml:space="preserve">Distribuidor de agua em tubos de ferro galvanizado, rosca BS de 6", vedavel nas duas bordas com flanges de 6".  Fornecimento e colocacao.</v>
          </cell>
          <cell r="D2723" t="str">
            <v>un</v>
          </cell>
          <cell r="E2723">
            <v>194.22</v>
          </cell>
        </row>
        <row r="2724">
          <cell r="A2724" t="str">
            <v>IT005685</v>
          </cell>
          <cell r="B2724" t="str">
            <v>IT10150100/</v>
          </cell>
          <cell r="C2724" t="str">
            <v xml:space="preserve">Jato coluna d'agua, em latao cromado, articulado, diametro de 5/8", rosca diametro de 1", modelo CAA-60, Castro ou similar.  Fornecimento e colocacao.</v>
          </cell>
          <cell r="D2724" t="str">
            <v>un</v>
          </cell>
          <cell r="E2724">
            <v>206.65</v>
          </cell>
        </row>
        <row r="2725">
          <cell r="A2725" t="str">
            <v>IT005686</v>
          </cell>
          <cell r="B2725" t="str">
            <v>IT10150150/</v>
          </cell>
          <cell r="C2725" t="str">
            <v xml:space="preserve">Jato coluna d'agua, em latao cromado, articulado, diametro de 1 1/4", rosca diametro de 3/4", modelo CAA-70, Castro ou similar.  Fornecimento e colocacao.</v>
          </cell>
          <cell r="D2725" t="str">
            <v>un</v>
          </cell>
          <cell r="E2725">
            <v>221.43</v>
          </cell>
        </row>
        <row r="2726">
          <cell r="A2726" t="str">
            <v>IT005684</v>
          </cell>
          <cell r="B2726" t="str">
            <v>IT10150200/</v>
          </cell>
          <cell r="C2726" t="str">
            <v xml:space="preserve">Jato tipo solido, articulado, diametro de 1/2", rosca diametro de 1", em latao cromado, modelo CAA-50, Castro ou similar.  Fornecimento e colocacao.</v>
          </cell>
          <cell r="D2726" t="str">
            <v>un</v>
          </cell>
          <cell r="E2726">
            <v>201.37</v>
          </cell>
        </row>
        <row r="2727">
          <cell r="A2727" t="str">
            <v>IT006185</v>
          </cell>
          <cell r="B2727" t="str">
            <v>IT10150203/</v>
          </cell>
          <cell r="C2727" t="str">
            <v xml:space="preserve">Jato tipo solido, articulado, diametro de3/4", rosca diametro de 1", em latao cromado, modelo P-600 ou similar.  Fornecimento e colocacao.</v>
          </cell>
          <cell r="D2727" t="str">
            <v>un</v>
          </cell>
          <cell r="E2727">
            <v>211.93</v>
          </cell>
        </row>
        <row r="2728">
          <cell r="A2728" t="str">
            <v>IT005674</v>
          </cell>
          <cell r="B2728" t="str">
            <v>IT10150250A</v>
          </cell>
          <cell r="C2728" t="str">
            <v xml:space="preserve">Panela hidraulica para efeitos visuais em chafariz, em chapa galvanizada no 16, diametro de 1,20m, 50 bicos de jato solido em ferro galvanizado de 1/2".  Fornecimento e colocacao.</v>
          </cell>
          <cell r="D2728" t="str">
            <v>un</v>
          </cell>
          <cell r="E2728">
            <v>1041.04</v>
          </cell>
        </row>
        <row r="2729">
          <cell r="A2729" t="str">
            <v>IT005677</v>
          </cell>
          <cell r="B2729" t="str">
            <v>IT10150300A</v>
          </cell>
          <cell r="C2729" t="str">
            <v xml:space="preserve">Panela hidraulica para efeitos visuais em chafariz, em chapa galvanizada no 16, diametro de 60cm, 44 bicos de jatos em ferro galvanizado de 1", 3/4" e 1 1/2", sendo 12 bicos com joelho de ferro galvanizado de 1/2" (jato solido horizontal) e 32 bicos de fe</v>
          </cell>
          <cell r="D2729" t="str">
            <v>un</v>
          </cell>
          <cell r="E2729">
            <v>748.85</v>
          </cell>
        </row>
        <row r="2730">
          <cell r="A2730" t="str">
            <v>IT008379</v>
          </cell>
          <cell r="B2730" t="str">
            <v>IT10150500/</v>
          </cell>
          <cell r="C2730" t="str">
            <v xml:space="preserve">Sistema de filtragem composto de 2 telas, uma galvanizada e a outra de latao, para protecao de succao de bomba, inclusive cantoneiras e barras chatas de fixacao.  Fornecimento e colocacao.</v>
          </cell>
          <cell r="D2730" t="str">
            <v>m2</v>
          </cell>
          <cell r="E2730">
            <v>360.26</v>
          </cell>
        </row>
        <row r="2731">
          <cell r="A2731" t="str">
            <v>IT004475</v>
          </cell>
          <cell r="B2731" t="str">
            <v>IT10200050/</v>
          </cell>
          <cell r="C2731" t="str">
            <v xml:space="preserve">Hidrante de coluna completo, para linha de 100mm; inclusive pecas complementares ate o inicio da tubulacao horizontal e fornecimento do material para rejuntamento.  Fornecimento e assentamento.</v>
          </cell>
          <cell r="D2731" t="str">
            <v>un</v>
          </cell>
          <cell r="E2731">
            <v>3554.92</v>
          </cell>
        </row>
        <row r="2732">
          <cell r="A2732" t="str">
            <v>IT005668</v>
          </cell>
          <cell r="B2732" t="str">
            <v>IT10250050/</v>
          </cell>
          <cell r="C2732" t="str">
            <v xml:space="preserve">Fornecimento de hidrometro de 1/2".</v>
          </cell>
          <cell r="D2732" t="str">
            <v>un</v>
          </cell>
          <cell r="E2732">
            <v>53.82</v>
          </cell>
        </row>
        <row r="2733">
          <cell r="A2733" t="str">
            <v>IT005669</v>
          </cell>
          <cell r="B2733" t="str">
            <v>IT10250053/</v>
          </cell>
          <cell r="C2733" t="str">
            <v xml:space="preserve">Fornecimento de hidrometro de 3/4".</v>
          </cell>
          <cell r="D2733" t="str">
            <v>un</v>
          </cell>
          <cell r="E2733">
            <v>60.26</v>
          </cell>
        </row>
        <row r="2734">
          <cell r="A2734" t="str">
            <v>IT005667</v>
          </cell>
          <cell r="B2734" t="str">
            <v>IT10250056/</v>
          </cell>
          <cell r="C2734" t="str">
            <v xml:space="preserve">Fornecimento de hidrometro de 1".</v>
          </cell>
          <cell r="D2734" t="str">
            <v>un</v>
          </cell>
          <cell r="E2734">
            <v>189.49</v>
          </cell>
        </row>
        <row r="2735">
          <cell r="A2735" t="str">
            <v>IT009220</v>
          </cell>
          <cell r="B2735" t="str">
            <v>IT10250300/</v>
          </cell>
          <cell r="C2735" t="str">
            <v xml:space="preserve">Abrigo para hidrometro de 1/2" ou 3/4" nas dimensoes de (70x25x50)cm, em alvenaria de tijolos, paredes de meia vez, revestidas com argamassa de cimento e saibro no traco de 1:6,  tampao de concreto armado de 6cm de espessura, fck=15MPa, porta de ferro no </v>
          </cell>
          <cell r="D2735" t="str">
            <v>un</v>
          </cell>
          <cell r="E2735">
            <v>337.07</v>
          </cell>
        </row>
        <row r="2736">
          <cell r="A2736" t="str">
            <v>IT009607</v>
          </cell>
          <cell r="B2736" t="str">
            <v>IT15600103A</v>
          </cell>
          <cell r="C2736" t="str">
            <v xml:space="preserve">Ligacao predial de esgoto em tubo de PVC rigido de 100mm, compreendendo caixa de inspecao, selim, curva de 45o, tubo e tampao de concreto; exclusive escavacao, reaterro, demolicao de pavimentos e transporte bota-fora.  Fornecimento e assentamento.</v>
          </cell>
          <cell r="D2736" t="str">
            <v>un</v>
          </cell>
          <cell r="E2736">
            <v>147.26</v>
          </cell>
        </row>
        <row r="2737">
          <cell r="A2737" t="str">
            <v>IT010489</v>
          </cell>
          <cell r="B2737" t="str">
            <v>IT15600106/</v>
          </cell>
          <cell r="C2737" t="str">
            <v xml:space="preserve">Ligacao em tubulacao de PVC rigido, para esgoto, com 100mm de diametro, incluindo escavacao e reaterro ate 1m, excluindo remocao de pavimento.  Preco para 10m.</v>
          </cell>
          <cell r="D2737" t="str">
            <v>un</v>
          </cell>
          <cell r="E2737">
            <v>370.29</v>
          </cell>
        </row>
        <row r="2738">
          <cell r="A2738" t="str">
            <v>IT017633</v>
          </cell>
          <cell r="B2738" t="str">
            <v>IT15600109/</v>
          </cell>
          <cell r="C2738" t="str">
            <v xml:space="preserve">Ligacao domiciliar em redes novas de esgoto sanitario, com diametro de 100mm, compreendendo juncao, tubo e caixa de inspecao de 0,60m de diametro e profundidade de 0,625m, exclusive escavacao e reaterro.  Preco para 5m.</v>
          </cell>
          <cell r="D2738" t="str">
            <v>un</v>
          </cell>
          <cell r="E2738">
            <v>204.4</v>
          </cell>
        </row>
        <row r="2739">
          <cell r="A2739" t="str">
            <v>IT007840</v>
          </cell>
          <cell r="B2739" t="str">
            <v>IT15600150/</v>
          </cell>
          <cell r="C2739" t="str">
            <v xml:space="preserve">Ligacao de esgoto, em manilha ceramica de 150mm de diametro, incluindo escavacao, reaterro ate 1m, excluindo remocao e reposicao de pavimento.  Preco para 10m.</v>
          </cell>
          <cell r="D2739" t="str">
            <v>un</v>
          </cell>
          <cell r="E2739">
            <v>386.57</v>
          </cell>
        </row>
        <row r="2740">
          <cell r="A2740" t="str">
            <v>IT010492</v>
          </cell>
          <cell r="B2740" t="str">
            <v>IT15600153/</v>
          </cell>
          <cell r="C2740" t="str">
            <v xml:space="preserve">Ligacao em tubulacao de PVC rigido, para esgoto, com 150mm de diametro, incluindo escavacao e reaterro ate 1m, excluindo remocao de pavimento.  Preco para 10m.</v>
          </cell>
          <cell r="D2740" t="str">
            <v>un</v>
          </cell>
          <cell r="E2740">
            <v>569.80999999999995</v>
          </cell>
        </row>
        <row r="2741">
          <cell r="A2741" t="str">
            <v>IT007837</v>
          </cell>
          <cell r="B2741" t="str">
            <v>IT15600156/</v>
          </cell>
          <cell r="C2741" t="str">
            <v xml:space="preserve">Ligacao de esgoto, em manilha ceramica de 200mm de diametro, incluindo escavacao, reaterro ate 1m, excluindo remocao e reposicao de pavimento.  Preco para 10m.</v>
          </cell>
          <cell r="D2741" t="str">
            <v>un</v>
          </cell>
          <cell r="E2741">
            <v>471.12</v>
          </cell>
        </row>
        <row r="2742">
          <cell r="A2742" t="str">
            <v>IT007835</v>
          </cell>
          <cell r="B2742" t="str">
            <v>IT15600500/</v>
          </cell>
          <cell r="C2742" t="str">
            <v xml:space="preserve">Ligacao de aguas pluviais ou servidas domiciliares a sarjeta.</v>
          </cell>
          <cell r="D2742" t="str">
            <v>un</v>
          </cell>
          <cell r="E2742">
            <v>446.74</v>
          </cell>
        </row>
        <row r="2743">
          <cell r="A2743" t="str">
            <v>IT007836</v>
          </cell>
          <cell r="B2743" t="str">
            <v>IT15600550/</v>
          </cell>
          <cell r="C2743" t="str">
            <v xml:space="preserve">Ligacao de aguas pluviais ou servidas domiciliares a vala.</v>
          </cell>
          <cell r="D2743" t="str">
            <v>un</v>
          </cell>
          <cell r="E2743">
            <v>266.12</v>
          </cell>
        </row>
        <row r="2744">
          <cell r="A2744" t="str">
            <v>IT006673</v>
          </cell>
          <cell r="B2744" t="str">
            <v>IT15650050/</v>
          </cell>
          <cell r="C2744" t="str">
            <v xml:space="preserve">Grade metalica em aco carbono, galvanizada, tipo PS-253-70, nas dimensoes de (1120x530)mm, sem recortes.  Fornecimento e assentamento sobre cantoneiras de ferro existentes.</v>
          </cell>
          <cell r="D2744" t="str">
            <v>un</v>
          </cell>
          <cell r="E2744">
            <v>91.44</v>
          </cell>
        </row>
        <row r="2745">
          <cell r="A2745" t="str">
            <v>IT006677</v>
          </cell>
          <cell r="B2745" t="str">
            <v>IT15650053/</v>
          </cell>
          <cell r="C2745" t="str">
            <v xml:space="preserve">Grade metalica em aco carbono, galvanizada, tipo PS-253-70, nas dimensoes de (1120x570)mm, sem recortes.  Fornecimento e assentamento sobre cantoneiras de ferro existentes.</v>
          </cell>
          <cell r="D2745" t="str">
            <v>un</v>
          </cell>
          <cell r="E2745">
            <v>98.19</v>
          </cell>
        </row>
        <row r="2746">
          <cell r="A2746" t="str">
            <v>IT006676</v>
          </cell>
          <cell r="B2746" t="str">
            <v>IT15650100/</v>
          </cell>
          <cell r="C2746" t="str">
            <v xml:space="preserve">Grade metalica em aco carbono, galvanizada, tipo PS-253-70, nas dimensoes de (1190x580)mm, sem recortes.  Fornecimento e assentamento sobre cantoneiras de ferro existentes.</v>
          </cell>
          <cell r="D2746" t="str">
            <v>un</v>
          </cell>
          <cell r="E2746">
            <v>105.96</v>
          </cell>
        </row>
        <row r="2747">
          <cell r="A2747" t="str">
            <v>IT006678</v>
          </cell>
          <cell r="B2747" t="str">
            <v>IT15650150/</v>
          </cell>
          <cell r="C2747" t="str">
            <v xml:space="preserve">Grade metalica em aco carbono, galvanizada, tipo PS-253-70, nas dimensoes de (1195x530)mm, sem recortes.  Fornecimento e assentamento sobre cantoneiras de ferro existentes.</v>
          </cell>
          <cell r="D2747" t="str">
            <v>un</v>
          </cell>
          <cell r="E2747">
            <v>97.45</v>
          </cell>
        </row>
        <row r="2748">
          <cell r="A2748" t="str">
            <v>IT004466</v>
          </cell>
          <cell r="B2748" t="str">
            <v>IT20050050/</v>
          </cell>
          <cell r="C2748" t="str">
            <v xml:space="preserve">Bide em PVC rigido, exclusive fornecimento do aparelho.  Instalacao e assentamento.</v>
          </cell>
          <cell r="D2748" t="str">
            <v>un</v>
          </cell>
          <cell r="E2748">
            <v>198.37</v>
          </cell>
        </row>
        <row r="2749">
          <cell r="A2749" t="str">
            <v>IT000943</v>
          </cell>
          <cell r="B2749" t="str">
            <v>IT20050100/</v>
          </cell>
          <cell r="C2749" t="str">
            <v xml:space="preserve">Caixa de descarga elevada (exclusive o fornecimento da caixa), compreendendo: 2m de tubo de PVC rigido de 3/4", 1,20m de tubo de PVC rigido de 40mm, conexoes e montagem.  Instalacao e assentamento.</v>
          </cell>
          <cell r="D2749" t="str">
            <v>un</v>
          </cell>
          <cell r="E2749">
            <v>68.650000000000006</v>
          </cell>
        </row>
        <row r="2750">
          <cell r="A2750" t="str">
            <v>IT000938</v>
          </cell>
          <cell r="B2750" t="str">
            <v>IT20050150/</v>
          </cell>
          <cell r="C2750" t="str">
            <v xml:space="preserve">Chuveiro eletrico (exclusive fornecimento do aparelho e registros), incluindo instalacao eletrica, compreendendo: 30m de fio 4mm2 , 5m de tubo de PVC rigido de 3/4", ralo simples de PVC rigido com grelha, 2m de tubo de PVC rigido de 50mm e conexoes.  Inst</v>
          </cell>
          <cell r="D2750" t="str">
            <v>un</v>
          </cell>
          <cell r="E2750">
            <v>207</v>
          </cell>
        </row>
        <row r="2751">
          <cell r="A2751" t="str">
            <v>IT004617</v>
          </cell>
          <cell r="B2751" t="str">
            <v>IT20050200/</v>
          </cell>
          <cell r="C2751" t="str">
            <v xml:space="preserve">Chuveiro, exclusive fornecimento do aparelho e registros, compreendendo: 5m de tubo de PVC rigido de 3/4", ralo simples de PVC rigido com grelha, 2m de tubo de PVC rigido de 50mm e conexoes.  Instalacao e assentamento.</v>
          </cell>
          <cell r="D2751" t="str">
            <v>un</v>
          </cell>
          <cell r="E2751">
            <v>89.55</v>
          </cell>
        </row>
        <row r="2752">
          <cell r="A2752" t="str">
            <v>IT005294</v>
          </cell>
          <cell r="B2752" t="str">
            <v>IT20050209/</v>
          </cell>
          <cell r="C2752" t="str">
            <v xml:space="preserve">Instalacao e assentamento de 1 chuveiro em bateria, exclusive fornecimento do aparelho e registro, ate 4 chuveiros, compreendendo: 1,5m de tubo de PVC rigido de 1" e 1m de tubo de PVC rigido de 3/4", inclusive 1m de grelha de caneleta, em ferro fundido, c</v>
          </cell>
          <cell r="D2752" t="str">
            <v>un</v>
          </cell>
          <cell r="E2752">
            <v>168.63</v>
          </cell>
        </row>
        <row r="2753">
          <cell r="A2753" t="str">
            <v>IT004501</v>
          </cell>
          <cell r="B2753" t="str">
            <v>IT20050250/</v>
          </cell>
          <cell r="C2753" t="str">
            <v xml:space="preserve">Duchinha manual para banheiro, exclusive fornecimento do aparelho.  Instalacao e assentamento.</v>
          </cell>
          <cell r="D2753" t="str">
            <v>un</v>
          </cell>
          <cell r="E2753">
            <v>68.47</v>
          </cell>
        </row>
        <row r="2754">
          <cell r="A2754" t="str">
            <v>IT000932</v>
          </cell>
          <cell r="B2754" t="str">
            <v>IT20050300/</v>
          </cell>
          <cell r="C2754" t="str">
            <v xml:space="preserve">Execucao de uma junta elastica, em tubo de ferro fundido com diametro de 50mm, inclusive material da junta, exclusive tubo ou peca de conexao.</v>
          </cell>
          <cell r="D2754" t="str">
            <v>un</v>
          </cell>
          <cell r="E2754">
            <v>2.31</v>
          </cell>
        </row>
        <row r="2755">
          <cell r="A2755" t="str">
            <v>IT000941</v>
          </cell>
          <cell r="B2755" t="str">
            <v>IT20050350/</v>
          </cell>
          <cell r="C2755" t="str">
            <v xml:space="preserve">Filtro residencial (exclusive fornecimento do aparelho), compreendendo: 2m de tubo de PVC rigido de 3/4", conexoes e torneira.  Instalacao e assentamento.</v>
          </cell>
          <cell r="D2755" t="str">
            <v>un</v>
          </cell>
          <cell r="E2755">
            <v>93.34</v>
          </cell>
        </row>
        <row r="2756">
          <cell r="A2756" t="str">
            <v>IT004503</v>
          </cell>
          <cell r="B2756" t="str">
            <v>IT20050353/</v>
          </cell>
          <cell r="C2756" t="str">
            <v xml:space="preserve">Filtro, exclusive fornecimento do aparelho, compreendendo: 2m de tubo de ferro galvanizado de 3/4", conexoes e torneira.  Instalacao e assentamento.</v>
          </cell>
          <cell r="D2756" t="str">
            <v>un</v>
          </cell>
          <cell r="E2756">
            <v>121.41</v>
          </cell>
        </row>
        <row r="2757">
          <cell r="A2757" t="str">
            <v>IT000940</v>
          </cell>
          <cell r="B2757" t="str">
            <v>IT20050400/</v>
          </cell>
          <cell r="C2757" t="str">
            <v xml:space="preserve">Lavatorio de 1 torneira (exclusive o fornecimento do aparelho), compreendendo: 4m de tubo PVC rigido de 3/4", 3m de tubo PVC rigido de 40mm, e conexoes.  Instalacao e assentamento.</v>
          </cell>
          <cell r="D2757" t="str">
            <v>un</v>
          </cell>
          <cell r="E2757">
            <v>92.33</v>
          </cell>
        </row>
        <row r="2758">
          <cell r="A2758" t="str">
            <v>IT004472</v>
          </cell>
          <cell r="B2758" t="str">
            <v>IT20050403/</v>
          </cell>
          <cell r="C2758" t="str">
            <v xml:space="preserve">Lavatorio de uma torneira, exclusive fornecimento do aparelho e isolamento, compreendendo: 4m de tubo de cobre recozido, sodas e conexoes.  Instalacao e assentamento.</v>
          </cell>
          <cell r="D2758" t="str">
            <v>un</v>
          </cell>
          <cell r="E2758">
            <v>97.68</v>
          </cell>
        </row>
        <row r="2759">
          <cell r="A2759" t="str">
            <v>IT000926</v>
          </cell>
          <cell r="B2759" t="str">
            <v>IT20050450/</v>
          </cell>
          <cell r="C2759" t="str">
            <v xml:space="preserve">Lavatorio de 2 torneiras (exclusive  fornecimento do aparelho) compreendendo: 4m de tubo galvanizado de 3/4", 3m de tubo de ferro fundido de 50mm e conexoes com respectivos aneis de borracha.  Instalacao e assentamento.</v>
          </cell>
          <cell r="D2759" t="str">
            <v>un</v>
          </cell>
          <cell r="E2759">
            <v>328.33</v>
          </cell>
        </row>
        <row r="2760">
          <cell r="A2760" t="str">
            <v>IT001978</v>
          </cell>
          <cell r="B2760" t="str">
            <v>IT20050453/</v>
          </cell>
          <cell r="C2760" t="str">
            <v xml:space="preserve">Lavatorio com 2 torneiras.  Instalacao e assentamento.</v>
          </cell>
          <cell r="D2760" t="str">
            <v>un</v>
          </cell>
          <cell r="E2760">
            <v>115.41</v>
          </cell>
        </row>
        <row r="2761">
          <cell r="A2761" t="str">
            <v>IT005283</v>
          </cell>
          <cell r="B2761" t="str">
            <v>IT20050500/</v>
          </cell>
          <cell r="C2761" t="str">
            <v xml:space="preserve">Lavatorio ou aparelho de instalacao semelhante, em bateria, exclusive o fornecimento do aparelho, compreendendo: 1m de tubo PVC rigido de 1", 0,6m de tubo PVC rigido de 3/4" com conexoes e esgotamento, PVC rigido de 50mm, ate o ralo.  Instalacao e assenta</v>
          </cell>
          <cell r="D2761" t="str">
            <v>un</v>
          </cell>
          <cell r="E2761">
            <v>84.36</v>
          </cell>
        </row>
        <row r="2762">
          <cell r="A2762" t="str">
            <v>IT000925</v>
          </cell>
          <cell r="B2762" t="str">
            <v>IT20050550/</v>
          </cell>
          <cell r="C2762" t="str">
            <v xml:space="preserve">Pia com 1 cuba (exclusive fornecimento do aparelho), compreendendo: 6m de tubo galvanizado de 3/4", 3m de tubo de ferro fundido de 50mm e conexoes com respectivos aneis de borracha.  Instalacao e assentamento.</v>
          </cell>
          <cell r="D2762" t="str">
            <v>un</v>
          </cell>
          <cell r="E2762">
            <v>292.83999999999997</v>
          </cell>
        </row>
        <row r="2763">
          <cell r="A2763" t="str">
            <v>IT000939</v>
          </cell>
          <cell r="B2763" t="str">
            <v>IT20050553/</v>
          </cell>
          <cell r="C2763" t="str">
            <v xml:space="preserve">Pia com 1 cuba (exclusive fornecimento do aparelho), compreendendo: 6m de tubo de PVC rigido de 3/4", 3m tubo de PVC rigido de 50mm e conexoes.  Instalacao e assentamento.</v>
          </cell>
          <cell r="D2763" t="str">
            <v>un</v>
          </cell>
          <cell r="E2763">
            <v>81.94</v>
          </cell>
        </row>
        <row r="2764">
          <cell r="A2764" t="str">
            <v>IT004500</v>
          </cell>
          <cell r="B2764" t="str">
            <v>IT20050600/</v>
          </cell>
          <cell r="C2764" t="str">
            <v xml:space="preserve">Pia com 2 cubas (exclusive fornecimento do aparelho), compreendendo: 6m de tubo de PVC rigido de 3/4", 3m de tubo de PVC rigido de 80mm e conexoes.  Instalacao e assentamento.</v>
          </cell>
          <cell r="D2764" t="str">
            <v>un</v>
          </cell>
          <cell r="E2764">
            <v>121.18</v>
          </cell>
        </row>
        <row r="2765">
          <cell r="A2765" t="str">
            <v>IT004516</v>
          </cell>
          <cell r="B2765" t="str">
            <v>IT20050650/</v>
          </cell>
          <cell r="C2765" t="str">
            <v xml:space="preserve">Ligacao a coluna de esgoto de pias em tubo de PVC rigido de 50mm com conexoes.</v>
          </cell>
          <cell r="D2765" t="str">
            <v>un</v>
          </cell>
          <cell r="E2765">
            <v>68.400000000000006</v>
          </cell>
        </row>
        <row r="2766">
          <cell r="A2766" t="str">
            <v>IT004625</v>
          </cell>
          <cell r="B2766" t="str">
            <v>IT20050750/</v>
          </cell>
          <cell r="C2766" t="str">
            <v xml:space="preserve">Mictorio, exclusive fornecimento do aparelho, compreendendo: 3m de tubo de PVC rigido de 3/4", 2m de tubo de PVC rigido de 40mm e conexoes.  Instalacao e assentamento.</v>
          </cell>
          <cell r="D2766" t="str">
            <v>un</v>
          </cell>
          <cell r="E2766">
            <v>60.53</v>
          </cell>
        </row>
        <row r="2767">
          <cell r="A2767" t="str">
            <v>IT004629</v>
          </cell>
          <cell r="B2767" t="str">
            <v>IT20050759/</v>
          </cell>
          <cell r="C2767" t="str">
            <v xml:space="preserve">Mictorio tipo calha, exclusive fornecimento do aparelho, compreendendo: 3m de tubo de PVC rigido de 3/4", 3m de tubo de PVC rigido de 50mm, conexoes, registro e valvula de saida.  Instalacao e assentamento.</v>
          </cell>
          <cell r="D2767" t="str">
            <v>un</v>
          </cell>
          <cell r="E2767">
            <v>151.91</v>
          </cell>
        </row>
        <row r="2768">
          <cell r="A2768" t="str">
            <v>IT000950</v>
          </cell>
          <cell r="B2768" t="str">
            <v>IT20050800/</v>
          </cell>
          <cell r="C2768" t="str">
            <v xml:space="preserve">Ralo simples de PVC rigido, de altura regulavel, com grelha, compreendendo: efluente de 50mm em PVC rigido com 2m de extensao e ligacao ao ralo sifonado.  Fornecimento e instalacao.</v>
          </cell>
          <cell r="D2768" t="str">
            <v>un</v>
          </cell>
          <cell r="E2768">
            <v>28.29</v>
          </cell>
        </row>
        <row r="2769">
          <cell r="A2769" t="str">
            <v>IT000952</v>
          </cell>
          <cell r="B2769" t="str">
            <v>IT20050850/</v>
          </cell>
          <cell r="C2769" t="str">
            <v xml:space="preserve">Ralo sifonado de PVC rigido, em pavimento terreo, com saida de 75mm, grelha redonda e porta grelha, compreendendo: 3m de tubo de PVC rigido de 75mm e ligacao ate a juncao de ventilacao.  Fornecimento e instalacao.</v>
          </cell>
          <cell r="D2769" t="str">
            <v>un</v>
          </cell>
          <cell r="E2769">
            <v>38.979999999999997</v>
          </cell>
        </row>
        <row r="2770">
          <cell r="A2770" t="str">
            <v>IT000951</v>
          </cell>
          <cell r="B2770" t="str">
            <v>IT20050853/</v>
          </cell>
          <cell r="C2770" t="str">
            <v xml:space="preserve">Ralo sifonado de PVC rigido em pavimento elevado, com saida de 75mm, grelha redonda e porta-grelha, compreendendo: 3m de tubo de PVC rigido de 75mm e sua ligacao ao ramal de queda e ventilacao.  Fornecimento e instalacao.</v>
          </cell>
          <cell r="D2770" t="str">
            <v>un</v>
          </cell>
          <cell r="E2770">
            <v>64.569999999999993</v>
          </cell>
        </row>
        <row r="2771">
          <cell r="A2771" t="str">
            <v>IT006435</v>
          </cell>
          <cell r="B2771" t="str">
            <v>IT20050860A</v>
          </cell>
          <cell r="C2771" t="str">
            <v xml:space="preserve">Ralo sifonado de PVC rigido, cilindrico, de altura regulavel, com diametro de 100mm e saida de 40mm.  Fornecimento e instalacao.</v>
          </cell>
          <cell r="D2771" t="str">
            <v>un</v>
          </cell>
          <cell r="E2771">
            <v>14.51</v>
          </cell>
        </row>
        <row r="2772">
          <cell r="A2772" t="str">
            <v>IT004607</v>
          </cell>
          <cell r="B2772" t="str">
            <v>IT20050900/</v>
          </cell>
          <cell r="C2772" t="str">
            <v xml:space="preserve">Ralo de cobertura semi-esferico de ferro fundido, tipo abacaxi, com 3".  Fornecimento e assentamento.</v>
          </cell>
          <cell r="D2772" t="str">
            <v>un</v>
          </cell>
          <cell r="E2772">
            <v>14.43</v>
          </cell>
        </row>
        <row r="2773">
          <cell r="A2773" t="str">
            <v>IT004608</v>
          </cell>
          <cell r="B2773" t="str">
            <v>IT20050903/</v>
          </cell>
          <cell r="C2773" t="str">
            <v xml:space="preserve">Ralo de cobertura semi-esferico de ferro fundido, tipo abacaxi, com 4".  Fornecimento e assentamento.</v>
          </cell>
          <cell r="D2773" t="str">
            <v>un</v>
          </cell>
          <cell r="E2773">
            <v>16.57</v>
          </cell>
        </row>
        <row r="2774">
          <cell r="A2774" t="str">
            <v>IT000944</v>
          </cell>
          <cell r="B2774" t="str">
            <v>IT20050950/</v>
          </cell>
          <cell r="C2774" t="str">
            <v xml:space="preserve">Reparo de valvula de descarga.  Fornecimento e substituicao.</v>
          </cell>
          <cell r="D2774" t="str">
            <v>un</v>
          </cell>
          <cell r="E2774">
            <v>23.24</v>
          </cell>
        </row>
        <row r="2775">
          <cell r="A2775" t="str">
            <v>IT000942</v>
          </cell>
          <cell r="B2775" t="str">
            <v>IT20051000/</v>
          </cell>
          <cell r="C2775" t="str">
            <v xml:space="preserve">Tanque de servico (exclusive o fornecimento do aparelho), compreendendo: 6m de tubo de PVC rigido de 3/4", 3m de tubo de PVC rigido de 50mm e conexoes.  Instalacao e assentamento.</v>
          </cell>
          <cell r="D2775" t="str">
            <v>un</v>
          </cell>
          <cell r="E2775">
            <v>84.11</v>
          </cell>
        </row>
        <row r="2776">
          <cell r="A2776" t="str">
            <v>IT004464</v>
          </cell>
          <cell r="B2776" t="str">
            <v>IT20051050/</v>
          </cell>
          <cell r="C2776" t="str">
            <v xml:space="preserve">Valvula de descarga, em PVC rigido.  Exclusive fornecimento da valvula.  Instalacao e assentamento.</v>
          </cell>
          <cell r="D2776" t="str">
            <v>un</v>
          </cell>
          <cell r="E2776">
            <v>116.91</v>
          </cell>
        </row>
        <row r="2777">
          <cell r="A2777" t="str">
            <v>IT000928</v>
          </cell>
          <cell r="B2777" t="str">
            <v>IT20051100/</v>
          </cell>
          <cell r="C2777" t="str">
            <v xml:space="preserve">Vaso sanitario individual em pavimento terreo (exclusive o fornecimento do aparelho), compreendendo instalacao hidraulica com 3,5m de tubo galvanizado de 1 1/2", com conexoes ate a valvula de descarga (exclusive o fornecimento desta) e apos esta ate o vas</v>
          </cell>
          <cell r="D2777" t="str">
            <v>un</v>
          </cell>
          <cell r="E2777">
            <v>489.82</v>
          </cell>
        </row>
        <row r="2778">
          <cell r="A2778" t="str">
            <v>IT000927</v>
          </cell>
          <cell r="B2778" t="str">
            <v>IT20051103/</v>
          </cell>
          <cell r="C2778" t="str">
            <v xml:space="preserve">Vaso sanitario individual em pavimento elevado (exclusive fornecimento do aparelho), compreendendo: instalacao hidraulica com 3m de tubo galvanizado de 1 1/2", com conexoes ate a valvula de descarga (exclusive o fornecimento desta) e apos esta ate o vaso;</v>
          </cell>
          <cell r="D2778" t="str">
            <v>un</v>
          </cell>
          <cell r="E2778">
            <v>302.8</v>
          </cell>
        </row>
        <row r="2779">
          <cell r="A2779" t="str">
            <v>IT000945</v>
          </cell>
          <cell r="B2779" t="str">
            <v>IT20051106/</v>
          </cell>
          <cell r="C2779" t="str">
            <v xml:space="preserve">Vaso sanitario individual, em pavimento elevado (exclusive fornecimento do aparelho e valvula de descarga), compreendendo: 3m de tubo de PVC rigido de 1 1/2", com conexoes, ligacao com 1m de tubo de PVC rigido 100mm ao T sanitario (exclusive este) com con</v>
          </cell>
          <cell r="D2779" t="str">
            <v>un</v>
          </cell>
          <cell r="E2779">
            <v>158.38</v>
          </cell>
        </row>
        <row r="2780">
          <cell r="A2780" t="str">
            <v>IT000946</v>
          </cell>
          <cell r="B2780" t="str">
            <v>IT20051109/</v>
          </cell>
          <cell r="C2780" t="str">
            <v xml:space="preserve">Vaso sanitario individual, em pavimento terreo (exclusive o fornecimento do aparelho e valvula), compreendendo: 3m de tubo de PVC rigido de 1 1/2", com conexoes e efluente primario ate a caixa de inspecao, com 3m de tubo de PVC rigido 100mm, com conexoes.</v>
          </cell>
          <cell r="D2780" t="str">
            <v>un</v>
          </cell>
          <cell r="E2780">
            <v>169.72</v>
          </cell>
        </row>
        <row r="2781">
          <cell r="A2781" t="str">
            <v>IT000930</v>
          </cell>
          <cell r="B2781" t="str">
            <v>IT20051150/</v>
          </cell>
          <cell r="C2781" t="str">
            <v xml:space="preserve">Vaso sanitario em pavimento terreo parte de um conjunto  de 2 ou mais vasos (exclusive o fornecimento dos aparelhos e valvulas de descarga), compreendendo: 3,5m de tubo de ferro galvanizado de 1 1/2", com conexoes, inclusive efluente primario ate a caixa </v>
          </cell>
          <cell r="D2781" t="str">
            <v>un</v>
          </cell>
          <cell r="E2781">
            <v>451.14</v>
          </cell>
        </row>
        <row r="2782">
          <cell r="A2782" t="str">
            <v>IT000948</v>
          </cell>
          <cell r="B2782" t="str">
            <v>IT20051153/</v>
          </cell>
          <cell r="C2782" t="str">
            <v xml:space="preserve">Vaso sanitario, em pavimento terreo, parte de um conjunto de 2 ou mais vasos (exclusive o fornecimento do aparelho e valvula de descarga), compreendendo: 3m de tubo de PVC rigido de 1 1/2", com conexoes, inclusive efluente ate a caixa de inspecao, com 3m </v>
          </cell>
          <cell r="D2782" t="str">
            <v>un</v>
          </cell>
          <cell r="E2782">
            <v>141.49</v>
          </cell>
        </row>
        <row r="2783">
          <cell r="A2783" t="str">
            <v>IT000929</v>
          </cell>
          <cell r="B2783" t="str">
            <v>IT20051156/</v>
          </cell>
          <cell r="C2783" t="str">
            <v xml:space="preserve">Vaso sanitario em pavimento elevado parte de um conjunto de 2 ou mais vasos (exclusive o fornecimento dos aparelhos e valvulas de descarga), compreendendo: 3,5m de tubo de ferro galvanizado de 1 1/2", com conexoes, inclusive ligacao com 2m de tubo de ferr</v>
          </cell>
          <cell r="D2783" t="str">
            <v>un</v>
          </cell>
          <cell r="E2783">
            <v>534.69000000000005</v>
          </cell>
        </row>
        <row r="2784">
          <cell r="A2784" t="str">
            <v>IT000949</v>
          </cell>
          <cell r="B2784" t="str">
            <v>IT20051159/</v>
          </cell>
          <cell r="C2784" t="str">
            <v xml:space="preserve">Vaso sanitario em pavimento terreo, parte de um conjunto de 2 ou mais vasos, exclusive fornecimento do aparelho e caixa de descarga elevada, compreendendo: 2m de tubo de PVC rigido de 1/2", 1,20m de tubo de PVC rigido de 1 1/4", com conexoes, inclusive ef</v>
          </cell>
          <cell r="D2784" t="str">
            <v>un</v>
          </cell>
          <cell r="E2784">
            <v>95.72</v>
          </cell>
        </row>
        <row r="2785">
          <cell r="A2785" t="str">
            <v>IT000947</v>
          </cell>
          <cell r="B2785" t="str">
            <v>IT20051162/</v>
          </cell>
          <cell r="C2785" t="str">
            <v xml:space="preserve">Vaso sanitario, em pavimento elevado, parte de um conjunto de 2 ou mais vasos (exclusive fornecimento dos aparelhos e valvulas de descarga), compreendendo: 3m de tubo de PVC rigido de 1 1/2", com conexoes, inclusive ligacao com 2m de tubo de PVC rigido 10</v>
          </cell>
          <cell r="D2785" t="str">
            <v>un</v>
          </cell>
          <cell r="E2785">
            <v>158.79</v>
          </cell>
        </row>
        <row r="2786">
          <cell r="A2786" t="str">
            <v>IT009052</v>
          </cell>
          <cell r="B2786" t="str">
            <v>IT20100050/</v>
          </cell>
          <cell r="C2786" t="str">
            <v xml:space="preserve">Instalacao e assentamento de 1 chuveiro em bateria, exclusive fornecimento do aparelho e registro.</v>
          </cell>
          <cell r="D2786" t="str">
            <v>un</v>
          </cell>
          <cell r="E2786">
            <v>187.01</v>
          </cell>
        </row>
        <row r="2787">
          <cell r="A2787" t="str">
            <v>IT002243</v>
          </cell>
          <cell r="B2787" t="str">
            <v>IT25020050/</v>
          </cell>
          <cell r="C2787" t="str">
            <v xml:space="preserve">Corte em alvenaria de tijolo, para colocacao de caixa de (0,25x0,25x0,12)m, inclusive arremates de recomposicao.</v>
          </cell>
          <cell r="D2787" t="str">
            <v>un</v>
          </cell>
          <cell r="E2787">
            <v>3.39</v>
          </cell>
        </row>
        <row r="2788">
          <cell r="A2788" t="str">
            <v>IT002244</v>
          </cell>
          <cell r="B2788" t="str">
            <v>IT25020100/</v>
          </cell>
          <cell r="C2788" t="str">
            <v xml:space="preserve">Corte em alvenaria de tijolo, para colocacao de caixa de (0,35x0,45x0,15)m, inclusive arremates de recomposicao.</v>
          </cell>
          <cell r="D2788" t="str">
            <v>un</v>
          </cell>
          <cell r="E2788">
            <v>6.77</v>
          </cell>
        </row>
        <row r="2789">
          <cell r="A2789" t="str">
            <v>IT002245</v>
          </cell>
          <cell r="B2789" t="str">
            <v>IT25020150/</v>
          </cell>
          <cell r="C2789" t="str">
            <v xml:space="preserve">Corte em alvenaria de tijolo, para colocacao de caixa de (0,50x1x0,15)m, inclusive arremates de recomposicao.</v>
          </cell>
          <cell r="D2789" t="str">
            <v>un</v>
          </cell>
          <cell r="E2789">
            <v>13.53</v>
          </cell>
        </row>
        <row r="2790">
          <cell r="A2790" t="str">
            <v>IT002246</v>
          </cell>
          <cell r="B2790" t="str">
            <v>IT25020200/</v>
          </cell>
          <cell r="C2790" t="str">
            <v xml:space="preserve">Corte em alvenaria de tijolo, para colocacao de caixa de (1x1x0,15)m, inclusive arremates de recomposicao.</v>
          </cell>
          <cell r="D2790" t="str">
            <v>un</v>
          </cell>
          <cell r="E2790">
            <v>30.46</v>
          </cell>
        </row>
        <row r="2791">
          <cell r="A2791" t="str">
            <v>IT001053</v>
          </cell>
          <cell r="B2791" t="str">
            <v>IT25040050A</v>
          </cell>
          <cell r="C2791" t="str">
            <v xml:space="preserve">Eletroduto de PVC rigido, diametro de 1/2", inclusive conexoes e emendas, exclusive abertura e fechamento de rasgo.  Fornecimento e assentamento.</v>
          </cell>
          <cell r="D2791" t="str">
            <v>m</v>
          </cell>
          <cell r="E2791">
            <v>2.02</v>
          </cell>
        </row>
        <row r="2792">
          <cell r="A2792" t="str">
            <v>IT001054</v>
          </cell>
          <cell r="B2792" t="str">
            <v>IT25040053A</v>
          </cell>
          <cell r="C2792" t="str">
            <v xml:space="preserve">Eletroduto de PVC rigido, diametro de 3/4", inclusive conexoes e emendas, exclusive abertura e fechamento de rasgo.  Fornecimento e assentamento.</v>
          </cell>
          <cell r="D2792" t="str">
            <v>m</v>
          </cell>
          <cell r="E2792">
            <v>2.23</v>
          </cell>
        </row>
        <row r="2793">
          <cell r="A2793" t="str">
            <v>IT001055</v>
          </cell>
          <cell r="B2793" t="str">
            <v>IT25040056A</v>
          </cell>
          <cell r="C2793" t="str">
            <v xml:space="preserve">Eletroduto de PVC rigido, diametro de 1", inclusive conexoes e emendas, exclusive abertura e fechamento de rasgo.  Fornecimento e assentamento.</v>
          </cell>
          <cell r="D2793" t="str">
            <v>m</v>
          </cell>
          <cell r="E2793">
            <v>2.72</v>
          </cell>
        </row>
        <row r="2794">
          <cell r="A2794" t="str">
            <v>IT001056</v>
          </cell>
          <cell r="B2794" t="str">
            <v>IT25040059A</v>
          </cell>
          <cell r="C2794" t="str">
            <v xml:space="preserve">Eletroduto de PVC rigido, diametro de 1 1/4", inclusive conexoes e emendas, exclusive abertura e fechamento de rasgo.  Fornecimento e assentamento.</v>
          </cell>
          <cell r="D2794" t="str">
            <v>m</v>
          </cell>
          <cell r="E2794">
            <v>3.86</v>
          </cell>
        </row>
        <row r="2795">
          <cell r="A2795" t="str">
            <v>IT001057</v>
          </cell>
          <cell r="B2795" t="str">
            <v>IT25040062A</v>
          </cell>
          <cell r="C2795" t="str">
            <v xml:space="preserve">Eletroduto de PVC rigido, diametro de 1 1/2", inclusive conexoes e emendas, exclusive abertura e fechamento de rasgo.  Fornecimento e assentamento.</v>
          </cell>
          <cell r="D2795" t="str">
            <v>m</v>
          </cell>
          <cell r="E2795">
            <v>4.29</v>
          </cell>
        </row>
        <row r="2796">
          <cell r="A2796" t="str">
            <v>IT001058</v>
          </cell>
          <cell r="B2796" t="str">
            <v>IT25040065A</v>
          </cell>
          <cell r="C2796" t="str">
            <v xml:space="preserve">Eletroduto de PVC rigido, diametro de 2", inclusive conexoes e emendas, exclusive abertura e fechamento de rasgo.  Fornecimento e assentamento.</v>
          </cell>
          <cell r="D2796" t="str">
            <v>m</v>
          </cell>
          <cell r="E2796">
            <v>4.88</v>
          </cell>
        </row>
        <row r="2797">
          <cell r="A2797" t="str">
            <v>IT009779</v>
          </cell>
          <cell r="B2797" t="str">
            <v>IT25340382/</v>
          </cell>
          <cell r="C2797" t="str">
            <v xml:space="preserve">Cabo de cobre rigido com isolamento Sintenax, classe 0,6/1Kv, secao de 150mm2.  Fornecimento e colocacao.</v>
          </cell>
          <cell r="D2797" t="str">
            <v>m</v>
          </cell>
          <cell r="E2797">
            <v>46.75</v>
          </cell>
        </row>
        <row r="2798">
          <cell r="A2798" t="str">
            <v>IT009768</v>
          </cell>
          <cell r="B2798" t="str">
            <v>IT25340388/</v>
          </cell>
          <cell r="C2798" t="str">
            <v xml:space="preserve">Cabo de cobre rigido com isolamento Sintenax, classe 0,6/1Kv, secao de 240mm2.  Fornecimento e colocacao.</v>
          </cell>
          <cell r="D2798" t="str">
            <v>m</v>
          </cell>
          <cell r="E2798">
            <v>74</v>
          </cell>
        </row>
        <row r="2799">
          <cell r="A2799" t="str">
            <v>IT009773</v>
          </cell>
          <cell r="B2799" t="str">
            <v>IT25340397/</v>
          </cell>
          <cell r="C2799" t="str">
            <v xml:space="preserve">Cabo de cobre rigido com isolamento Sintenax, classe 0,6/1Kv, secao de 500mm2.  Fornecimento e colocacao.</v>
          </cell>
          <cell r="D2799" t="str">
            <v>m</v>
          </cell>
          <cell r="E2799">
            <v>108.23</v>
          </cell>
        </row>
        <row r="2800">
          <cell r="A2800" t="str">
            <v>IT008156</v>
          </cell>
          <cell r="B2800" t="str">
            <v>IT25360050/</v>
          </cell>
          <cell r="C2800" t="str">
            <v xml:space="preserve">Cabo de cobre isolado EPR, unipolar, 50mm2, 8,7/15Kv, referencia Epotrenax FX-3, Pirelli ou similar. Fornecimento e colocacao.</v>
          </cell>
          <cell r="D2800" t="str">
            <v>m</v>
          </cell>
          <cell r="E2800">
            <v>35.89</v>
          </cell>
        </row>
        <row r="2801">
          <cell r="A2801" t="str">
            <v>IT007872</v>
          </cell>
          <cell r="B2801" t="str">
            <v>IT25380059A</v>
          </cell>
          <cell r="C2801" t="str">
            <v xml:space="preserve">Cabo telefonico de cobre recozido estanhado, tipo CI, uso interno, 0,40mm2, 10 pares, para instalacoes internas primarias.  Fornecimento e colocacao.</v>
          </cell>
          <cell r="D2801" t="str">
            <v>m</v>
          </cell>
          <cell r="E2801">
            <v>1.81</v>
          </cell>
        </row>
        <row r="2802">
          <cell r="A2802" t="str">
            <v>IT007873</v>
          </cell>
          <cell r="B2802" t="str">
            <v>IT25380071A</v>
          </cell>
          <cell r="C2802" t="str">
            <v xml:space="preserve">Cabo telefonico de cobre recozido estanhado, tipo CI, uso interno, 0,40mm2, 20 pares, para instalacoes internas primarias.  Fornecimento e colocacao.</v>
          </cell>
          <cell r="D2802" t="str">
            <v>m</v>
          </cell>
          <cell r="E2802">
            <v>2.74</v>
          </cell>
        </row>
        <row r="2803">
          <cell r="A2803" t="str">
            <v>IT007869</v>
          </cell>
          <cell r="B2803" t="str">
            <v>IT25380100A</v>
          </cell>
          <cell r="C2803" t="str">
            <v xml:space="preserve">Cabo telefonico de cobre estanhado, tipo CCI, sem blindagem, 0,50mm2, 2 pares, para instalacoes internas secundarias.  Fornecimento e colocacao.</v>
          </cell>
          <cell r="D2803" t="str">
            <v>m</v>
          </cell>
          <cell r="E2803">
            <v>0.52</v>
          </cell>
        </row>
        <row r="2804">
          <cell r="A2804" t="str">
            <v>IT007870</v>
          </cell>
          <cell r="B2804" t="str">
            <v>IT25380103A</v>
          </cell>
          <cell r="C2804" t="str">
            <v xml:space="preserve">Cabo telefonico de cobre estanhado, tipo CCI, sem blindagem, 0,50mm2, 4 pares, para instalacoes internas secundarias.  Fornecimento e colocacao.</v>
          </cell>
          <cell r="D2804" t="str">
            <v>m</v>
          </cell>
          <cell r="E2804">
            <v>0.84</v>
          </cell>
        </row>
        <row r="2805">
          <cell r="A2805" t="str">
            <v>IT007871</v>
          </cell>
          <cell r="B2805" t="str">
            <v>IT25380166A</v>
          </cell>
          <cell r="C2805" t="str">
            <v xml:space="preserve">Cabo telefonico de cobre estanhado, tipo CCI, sem blindagem, 0,50mm2, 6 pares, para instalacoes internas secundarias.  Fornecimento e colocacao.</v>
          </cell>
          <cell r="D2805" t="str">
            <v>m</v>
          </cell>
          <cell r="E2805">
            <v>1.43</v>
          </cell>
        </row>
        <row r="2806">
          <cell r="A2806" t="str">
            <v>IT005355</v>
          </cell>
          <cell r="B2806" t="str">
            <v>IT25380300/</v>
          </cell>
          <cell r="C2806" t="str">
            <v xml:space="preserve">Fio telefonico tipo FE, bitola de 1mm2, para instalacoes areas.  Fornecimento e assentamento.</v>
          </cell>
          <cell r="D2806" t="str">
            <v>m</v>
          </cell>
          <cell r="E2806">
            <v>16.350000000000001</v>
          </cell>
        </row>
        <row r="2807">
          <cell r="A2807" t="str">
            <v>IT006399</v>
          </cell>
          <cell r="B2807" t="str">
            <v>IT25400062/</v>
          </cell>
          <cell r="C2807" t="str">
            <v xml:space="preserve">Cabo de cobre nu, secao de 6mm2.  Fornecimento e colocacao.</v>
          </cell>
          <cell r="D2807" t="str">
            <v>Kg</v>
          </cell>
          <cell r="E2807">
            <v>15.86</v>
          </cell>
        </row>
        <row r="2808">
          <cell r="A2808" t="str">
            <v>IT006401</v>
          </cell>
          <cell r="B2808" t="str">
            <v>IT25400068/</v>
          </cell>
          <cell r="C2808" t="str">
            <v xml:space="preserve">Cabo de cobre nu, secao de 16mm2.  Fornecimento e colocacao.</v>
          </cell>
          <cell r="D2808" t="str">
            <v>Kg</v>
          </cell>
          <cell r="E2808">
            <v>17.91</v>
          </cell>
        </row>
        <row r="2809">
          <cell r="A2809" t="str">
            <v>IT006403</v>
          </cell>
          <cell r="B2809" t="str">
            <v>IT25400074/</v>
          </cell>
          <cell r="C2809" t="str">
            <v xml:space="preserve">Cabo de cobre nu, secao de 35mm2.  Fornecimento e colocacao.</v>
          </cell>
          <cell r="D2809" t="str">
            <v>Kg</v>
          </cell>
          <cell r="E2809">
            <v>18.690000000000001</v>
          </cell>
        </row>
        <row r="2810">
          <cell r="A2810" t="str">
            <v>IT006405</v>
          </cell>
          <cell r="B2810" t="str">
            <v>IT25400077/</v>
          </cell>
          <cell r="C2810" t="str">
            <v xml:space="preserve">Cabo de cobre nu, secao de 50mm2.  Fornecimento e colocacao.</v>
          </cell>
          <cell r="D2810" t="str">
            <v>Kg</v>
          </cell>
          <cell r="E2810">
            <v>19.5</v>
          </cell>
        </row>
        <row r="2811">
          <cell r="A2811" t="str">
            <v>IT001014</v>
          </cell>
          <cell r="B2811" t="str">
            <v>IT25420053/</v>
          </cell>
          <cell r="C2811" t="str">
            <v xml:space="preserve">Fio de cobre rigido, com isolamento termoplastico, antichama, compreendendo: preparo, corte e enfiacao em eletrodutos, na bitola de 1mm2.  Fornecimento e colocacao.</v>
          </cell>
          <cell r="D2811" t="str">
            <v>m</v>
          </cell>
          <cell r="E2811">
            <v>0.6</v>
          </cell>
        </row>
        <row r="2812">
          <cell r="A2812" t="str">
            <v>IT001015</v>
          </cell>
          <cell r="B2812" t="str">
            <v>IT25420056/</v>
          </cell>
          <cell r="C2812" t="str">
            <v xml:space="preserve">Fio de cobre rigido, com isolamento termoplastico, antichama, compreendendo: preparo, corte e enfiacao em eletrodutos, na bitola de 1,5mm2.  Fornecimento e colocacao.</v>
          </cell>
          <cell r="D2812" t="str">
            <v>m</v>
          </cell>
          <cell r="E2812">
            <v>0.73</v>
          </cell>
        </row>
        <row r="2813">
          <cell r="A2813" t="str">
            <v>IT001016</v>
          </cell>
          <cell r="B2813" t="str">
            <v>IT25420059/</v>
          </cell>
          <cell r="C2813" t="str">
            <v xml:space="preserve">Fio de cobre rigido, com isolamento termoplastico, antichama, compreendendo: preparo, corte e enfiacao em eletrodutos, na bitola de 2,5mm2.  Fornecimento e colocacao.</v>
          </cell>
          <cell r="D2813" t="str">
            <v>m</v>
          </cell>
          <cell r="E2813">
            <v>1.01</v>
          </cell>
        </row>
        <row r="2814">
          <cell r="A2814" t="str">
            <v>IT003916</v>
          </cell>
          <cell r="B2814" t="str">
            <v>IT25420062/</v>
          </cell>
          <cell r="C2814" t="str">
            <v xml:space="preserve">Fio de cobre rigido, com isolamento termoplastico, antichama, compreendendo: preparo, corte e enfiacao em eletrodutos, na bitola de 4mm2.  Fornecimento e colocacao.</v>
          </cell>
          <cell r="D2814" t="str">
            <v>m</v>
          </cell>
          <cell r="E2814">
            <v>1.4</v>
          </cell>
        </row>
        <row r="2815">
          <cell r="A2815" t="str">
            <v>IT003917</v>
          </cell>
          <cell r="B2815" t="str">
            <v>IT25420065/</v>
          </cell>
          <cell r="C2815" t="str">
            <v xml:space="preserve">Fio de cobre rigido, com isolamento termoplastico, antichama, compreendendo: preparo, corte e enfiacao em eletrodutos, na bitola de 6mm2.  Fornecimento e colocacao.</v>
          </cell>
          <cell r="D2815" t="str">
            <v>m</v>
          </cell>
          <cell r="E2815">
            <v>2.0099999999999998</v>
          </cell>
        </row>
        <row r="2816">
          <cell r="A2816" t="str">
            <v>IT003918</v>
          </cell>
          <cell r="B2816" t="str">
            <v>IT25420068/</v>
          </cell>
          <cell r="C2816" t="str">
            <v xml:space="preserve">Fio de cobre rigido, com isolamento termoplastico, antichama, compreendendo: preparo, corte e enfiacao em eletrodutos, na bitola de 10mm2.  Fornecimento e colocacao.</v>
          </cell>
          <cell r="D2816" t="str">
            <v>m</v>
          </cell>
          <cell r="E2816">
            <v>3.36</v>
          </cell>
        </row>
        <row r="2817">
          <cell r="A2817" t="str">
            <v>IT004497</v>
          </cell>
          <cell r="B2817" t="str">
            <v>IT25420106/</v>
          </cell>
          <cell r="C2817" t="str">
            <v xml:space="preserve">Fio de cobre flexivel, paralelo, com isolamento termoplastico, 300V, na bitola de (2x1,5)mm2.  Fornecimento e colocacao.</v>
          </cell>
          <cell r="D2817" t="str">
            <v>m</v>
          </cell>
          <cell r="E2817">
            <v>1.29</v>
          </cell>
        </row>
        <row r="2818">
          <cell r="A2818" t="str">
            <v>IT005585</v>
          </cell>
          <cell r="B2818" t="str">
            <v>IT25420109/</v>
          </cell>
          <cell r="C2818" t="str">
            <v xml:space="preserve">Fio paralelo, com isolamento termoplastico, na bitola de (2x2,5)mm2.  Fornecimento e colocacao.</v>
          </cell>
          <cell r="D2818" t="str">
            <v>m</v>
          </cell>
          <cell r="E2818">
            <v>1.88</v>
          </cell>
        </row>
        <row r="2819">
          <cell r="A2819" t="str">
            <v>IT004652</v>
          </cell>
          <cell r="B2819" t="str">
            <v>IT25420112/</v>
          </cell>
          <cell r="C2819" t="str">
            <v xml:space="preserve">Fio de cobre rigido, paralelo, com isolamento termoplastico, 300V, na bitola de (2x4)mm2.  Fornecimento e colocacao.</v>
          </cell>
          <cell r="D2819" t="str">
            <v>m</v>
          </cell>
          <cell r="E2819">
            <v>2.4700000000000002</v>
          </cell>
        </row>
        <row r="2820">
          <cell r="A2820" t="str">
            <v>IT005659</v>
          </cell>
          <cell r="B2820" t="str">
            <v>IT25440053/</v>
          </cell>
          <cell r="C2820" t="str">
            <v xml:space="preserve">Fio de cobre nu, na bitola de 1mm2.  Fornecimento e colocacao.</v>
          </cell>
          <cell r="D2820" t="str">
            <v>m</v>
          </cell>
          <cell r="E2820">
            <v>0.53</v>
          </cell>
        </row>
        <row r="2821">
          <cell r="A2821" t="str">
            <v>IT005660</v>
          </cell>
          <cell r="B2821" t="str">
            <v>IT25440056/</v>
          </cell>
          <cell r="C2821" t="str">
            <v xml:space="preserve">Fio de cobre nu, na bitola de 1,5mm2.  Fornecimento e colocacao.</v>
          </cell>
          <cell r="D2821" t="str">
            <v>m</v>
          </cell>
          <cell r="E2821">
            <v>0.73</v>
          </cell>
        </row>
        <row r="2822">
          <cell r="A2822" t="str">
            <v>IT005661</v>
          </cell>
          <cell r="B2822" t="str">
            <v>IT25440059/</v>
          </cell>
          <cell r="C2822" t="str">
            <v xml:space="preserve">Fio de cobre nu, na bitola de 2,5mm2.  Fornecimento e colocacao.</v>
          </cell>
          <cell r="D2822" t="str">
            <v>m</v>
          </cell>
          <cell r="E2822">
            <v>1.02</v>
          </cell>
        </row>
        <row r="2823">
          <cell r="A2823" t="str">
            <v>IT005662</v>
          </cell>
          <cell r="B2823" t="str">
            <v>IT25440062/</v>
          </cell>
          <cell r="C2823" t="str">
            <v xml:space="preserve">Fio de cobre nu, na bitola de 4mm2.  Fornecimento e colocacao.</v>
          </cell>
          <cell r="D2823" t="str">
            <v>m</v>
          </cell>
          <cell r="E2823">
            <v>1.41</v>
          </cell>
        </row>
        <row r="2824">
          <cell r="A2824" t="str">
            <v>IT005663</v>
          </cell>
          <cell r="B2824" t="str">
            <v>IT25440065/</v>
          </cell>
          <cell r="C2824" t="str">
            <v xml:space="preserve">Fio de cobre nu, na bitola de 6mm2.  Fornecimento e colocacao.</v>
          </cell>
          <cell r="D2824" t="str">
            <v>m</v>
          </cell>
          <cell r="E2824">
            <v>1.78</v>
          </cell>
        </row>
        <row r="2825">
          <cell r="A2825" t="str">
            <v>IT005664</v>
          </cell>
          <cell r="B2825" t="str">
            <v>IT25440068/</v>
          </cell>
          <cell r="C2825" t="str">
            <v xml:space="preserve">Fio de cobre nu, na bitola de 10mm2.  Fornecimento e colocacao.</v>
          </cell>
          <cell r="D2825" t="str">
            <v>m</v>
          </cell>
          <cell r="E2825">
            <v>3.36</v>
          </cell>
        </row>
        <row r="2826">
          <cell r="A2826" t="str">
            <v>IT005665</v>
          </cell>
          <cell r="B2826" t="str">
            <v>IT25440071/</v>
          </cell>
          <cell r="C2826" t="str">
            <v xml:space="preserve">Fio de cobre nu, na bitola de 16mm2.  Fornecimento e colocacao.</v>
          </cell>
          <cell r="D2826" t="str">
            <v>m</v>
          </cell>
          <cell r="E2826">
            <v>5.1100000000000003</v>
          </cell>
        </row>
        <row r="2827">
          <cell r="A2827" t="str">
            <v>IT005666</v>
          </cell>
          <cell r="B2827" t="str">
            <v>IT25440074/</v>
          </cell>
          <cell r="C2827" t="str">
            <v xml:space="preserve">Cabo de cobre nu, na bitola de 25mm2.  Fornecimento e colocacao.</v>
          </cell>
          <cell r="D2827" t="str">
            <v>m</v>
          </cell>
          <cell r="E2827" t="e">
            <v>#N/A</v>
          </cell>
        </row>
        <row r="2828">
          <cell r="A2828" t="str">
            <v>IT005596</v>
          </cell>
          <cell r="B2828" t="str">
            <v>IT25460050/</v>
          </cell>
          <cell r="C2828" t="str">
            <v xml:space="preserve">Caixa estampada de 2"x4", inclusive buchas e arruelas.  Fornecimento e colocacao.</v>
          </cell>
          <cell r="D2828" t="str">
            <v>un</v>
          </cell>
          <cell r="E2828">
            <v>3.96</v>
          </cell>
        </row>
        <row r="2829">
          <cell r="A2829" t="str">
            <v>IT005597</v>
          </cell>
          <cell r="B2829" t="str">
            <v>IT25460053/</v>
          </cell>
          <cell r="C2829" t="str">
            <v xml:space="preserve">Caixa estampada de 3"x3", inclusive buchas e arruelas.  Fornecimento e colocacao.</v>
          </cell>
          <cell r="D2829" t="str">
            <v>un</v>
          </cell>
          <cell r="E2829">
            <v>3.95</v>
          </cell>
        </row>
        <row r="2830">
          <cell r="A2830" t="str">
            <v>IT005598</v>
          </cell>
          <cell r="B2830" t="str">
            <v>IT25460056/</v>
          </cell>
          <cell r="C2830" t="str">
            <v xml:space="preserve">Caixa estampada de 4"x4", inclusive buchas e arruelas.  Fornecimento e colocacao.</v>
          </cell>
          <cell r="D2830" t="str">
            <v>un</v>
          </cell>
          <cell r="E2830">
            <v>4.29</v>
          </cell>
        </row>
        <row r="2831">
          <cell r="A2831" t="str">
            <v>IT006439</v>
          </cell>
          <cell r="B2831" t="str">
            <v>IT25460100/</v>
          </cell>
          <cell r="C2831" t="str">
            <v xml:space="preserve">Caixa de passagem em aco estampado, de 4"x2", exclusive abertura e fechamento do rasgo.  Fornecimento e assentamento.</v>
          </cell>
          <cell r="D2831" t="str">
            <v>un</v>
          </cell>
          <cell r="E2831">
            <v>2.44</v>
          </cell>
        </row>
        <row r="2832">
          <cell r="A2832" t="str">
            <v>IT006441</v>
          </cell>
          <cell r="B2832" t="str">
            <v>IT25460103/</v>
          </cell>
          <cell r="C2832" t="str">
            <v xml:space="preserve">Caixa de passagem em aco estampado, de 4"x4", exclusive abertura e fechamento do rasgo.  Fornecimento e assentamento.</v>
          </cell>
          <cell r="D2832" t="str">
            <v>un</v>
          </cell>
          <cell r="E2832">
            <v>3.77</v>
          </cell>
        </row>
        <row r="2833">
          <cell r="A2833" t="str">
            <v>IT005233</v>
          </cell>
          <cell r="B2833" t="str">
            <v>IT25460106/</v>
          </cell>
          <cell r="C2833" t="str">
            <v xml:space="preserve">Caixa de passagem em chapa com tampa aparafusada de (20x20x10)cm.  Fornecimento e assentamento.</v>
          </cell>
          <cell r="D2833" t="str">
            <v>un</v>
          </cell>
          <cell r="E2833">
            <v>22.56</v>
          </cell>
        </row>
        <row r="2834">
          <cell r="A2834" t="str">
            <v>IT006572</v>
          </cell>
          <cell r="B2834" t="str">
            <v>IT25460109/</v>
          </cell>
          <cell r="C2834" t="str">
            <v xml:space="preserve">Caixa de passagem para telefone, conforme especificacao da Telebras, nas dimensoes (20x20x12)cm.  Fornecimento e assentamento.</v>
          </cell>
          <cell r="D2834" t="str">
            <v>un</v>
          </cell>
          <cell r="E2834">
            <v>18.32</v>
          </cell>
        </row>
        <row r="2835">
          <cell r="A2835" t="str">
            <v>IT006575</v>
          </cell>
          <cell r="B2835" t="str">
            <v>IT25460112/</v>
          </cell>
          <cell r="C2835" t="str">
            <v xml:space="preserve">Caixa de passagem para telefone, conforme especificacao da Telebras, nas dimensoes (40x40x12)cm.  Fornecimento e assentamento.</v>
          </cell>
          <cell r="D2835" t="str">
            <v>un</v>
          </cell>
          <cell r="E2835">
            <v>38.85</v>
          </cell>
        </row>
        <row r="2836">
          <cell r="A2836" t="str">
            <v>IT006574</v>
          </cell>
          <cell r="B2836" t="str">
            <v>IT25460115/</v>
          </cell>
          <cell r="C2836" t="str">
            <v xml:space="preserve">Caixa de passagem para telefone, conforme especificacao da Telebras, nas dimensoes (60x60x12)cm.  Fornecimento e assentamento.</v>
          </cell>
          <cell r="D2836" t="str">
            <v>un</v>
          </cell>
          <cell r="E2836">
            <v>69.69</v>
          </cell>
        </row>
        <row r="2837">
          <cell r="A2837" t="str">
            <v>IT006556</v>
          </cell>
          <cell r="B2837" t="str">
            <v>IT25460118/</v>
          </cell>
          <cell r="C2837" t="str">
            <v xml:space="preserve">Caixa de passagem para telefone, conforme especificacao da Telebras, nas dimensoes (80x80x12)cm.  Fornecimento e assentamento.</v>
          </cell>
          <cell r="D2837" t="str">
            <v>un</v>
          </cell>
          <cell r="E2837">
            <v>101.45</v>
          </cell>
        </row>
        <row r="2838">
          <cell r="A2838" t="str">
            <v>IT006573</v>
          </cell>
          <cell r="B2838" t="str">
            <v>IT25460121/</v>
          </cell>
          <cell r="C2838" t="str">
            <v xml:space="preserve">Caixa de passagem para telefone, conforme especificacao da Telebras, nas dimensoes (120x120x12)cm.  Fornecimento e assentamento.</v>
          </cell>
          <cell r="D2838" t="str">
            <v>un</v>
          </cell>
          <cell r="E2838">
            <v>214.7</v>
          </cell>
        </row>
        <row r="2839">
          <cell r="A2839" t="str">
            <v>IT006555</v>
          </cell>
          <cell r="B2839" t="str">
            <v>IT25460124/</v>
          </cell>
          <cell r="C2839" t="str">
            <v xml:space="preserve">Caixa de passagem para telefone, conforme especificacao da Telebras, nas dimensoes (150x150x12)cm.  Fornecimento e assentamento.</v>
          </cell>
          <cell r="D2839" t="str">
            <v>un</v>
          </cell>
          <cell r="E2839">
            <v>443.14</v>
          </cell>
        </row>
        <row r="2840">
          <cell r="A2840" t="str">
            <v>IT009784</v>
          </cell>
          <cell r="B2840" t="str">
            <v>IT25460150/</v>
          </cell>
          <cell r="C2840" t="str">
            <v xml:space="preserve">Caixa de passagem em alvenaria, dimensoes de (60x60x60)cm, com tampao de ferro.  Construcao.</v>
          </cell>
          <cell r="D2840" t="str">
            <v>un</v>
          </cell>
          <cell r="E2840">
            <v>137.77000000000001</v>
          </cell>
        </row>
        <row r="2841">
          <cell r="A2841" t="str">
            <v>IT009780</v>
          </cell>
          <cell r="B2841" t="str">
            <v>IT25460153/</v>
          </cell>
          <cell r="C2841" t="str">
            <v xml:space="preserve">Caixa de passagem em alvenaria, dimensoes de (80x80x80)cm, com tampao de ferro. Construcao.</v>
          </cell>
          <cell r="D2841" t="str">
            <v>un</v>
          </cell>
          <cell r="E2841">
            <v>152.36000000000001</v>
          </cell>
        </row>
        <row r="2842">
          <cell r="A2842" t="str">
            <v>IT005898</v>
          </cell>
          <cell r="B2842" t="str">
            <v>IT25460200/</v>
          </cell>
          <cell r="C2842" t="str">
            <v xml:space="preserve">Reparo em caixa de passagem de energia eletrica de alvenaria de (60x60)cm, com troca de tampa de concreto, com espessuras de 6cm.</v>
          </cell>
          <cell r="D2842" t="str">
            <v>m2</v>
          </cell>
          <cell r="E2842">
            <v>48.06</v>
          </cell>
        </row>
        <row r="2843">
          <cell r="A2843" t="str">
            <v>IT007980</v>
          </cell>
          <cell r="B2843" t="str">
            <v>IT25460400A</v>
          </cell>
          <cell r="C2843" t="str">
            <v xml:space="preserve">Fornecimento e colocacao de caixa de ligacao de aluminio silicio, tipo Condulets ou similar, no formato B com diametro de 1".</v>
          </cell>
          <cell r="D2843" t="str">
            <v>un</v>
          </cell>
          <cell r="E2843">
            <v>8.74</v>
          </cell>
        </row>
        <row r="2844">
          <cell r="A2844" t="str">
            <v>IT007981</v>
          </cell>
          <cell r="B2844" t="str">
            <v>IT25460403A</v>
          </cell>
          <cell r="C2844" t="str">
            <v xml:space="preserve">Fornecimento e colocacao de caixa de ligacao de aluminio silicio, tipo Condulets ou similar, no formato C com diametro de 1".</v>
          </cell>
          <cell r="D2844" t="str">
            <v>un</v>
          </cell>
          <cell r="E2844">
            <v>8.5399999999999991</v>
          </cell>
        </row>
        <row r="2845">
          <cell r="A2845" t="str">
            <v>IT007982</v>
          </cell>
          <cell r="B2845" t="str">
            <v>IT25460406A</v>
          </cell>
          <cell r="C2845" t="str">
            <v xml:space="preserve">Fornecimento e colocacao de caixa de ligacao de aluminio silicio, tipo Condulets ou similar, no formato E com diametro de 1".</v>
          </cell>
          <cell r="D2845" t="str">
            <v>un</v>
          </cell>
          <cell r="E2845">
            <v>8.6300000000000008</v>
          </cell>
        </row>
        <row r="2846">
          <cell r="A2846" t="str">
            <v>IT007974</v>
          </cell>
          <cell r="B2846" t="str">
            <v>IT25460409A</v>
          </cell>
          <cell r="C2846" t="str">
            <v xml:space="preserve">Fornecimento e colocacao de caixa de ligacao de aluminio silicio, tipo Condulets ou similar, no formato LB com diametro de 1".</v>
          </cell>
          <cell r="D2846" t="str">
            <v>un</v>
          </cell>
          <cell r="E2846">
            <v>9.75</v>
          </cell>
        </row>
        <row r="2847">
          <cell r="A2847" t="str">
            <v>IT007976</v>
          </cell>
          <cell r="B2847" t="str">
            <v>IT25460412A</v>
          </cell>
          <cell r="C2847" t="str">
            <v xml:space="preserve">Fornecimento e colocacao de caixa de ligacao de aluminio silicio, tipo Condulets ou similar, no formato LL com diametro de 1".</v>
          </cell>
          <cell r="D2847" t="str">
            <v>un</v>
          </cell>
          <cell r="E2847">
            <v>8.83</v>
          </cell>
        </row>
        <row r="2848">
          <cell r="A2848" t="str">
            <v>IT007978</v>
          </cell>
          <cell r="B2848" t="str">
            <v>IT25460415A</v>
          </cell>
          <cell r="C2848" t="str">
            <v xml:space="preserve">Fornecimento e colocacao de caixa de ligacao de aluminio silicio, tipo Condulets ou similar, no formato T com diametro de 1".</v>
          </cell>
          <cell r="D2848" t="str">
            <v>un</v>
          </cell>
          <cell r="E2848">
            <v>10.99</v>
          </cell>
        </row>
        <row r="2849">
          <cell r="A2849" t="str">
            <v>IT007977</v>
          </cell>
          <cell r="B2849" t="str">
            <v>IT25460418A</v>
          </cell>
          <cell r="C2849" t="str">
            <v xml:space="preserve">Fornecimento e colocacao de caixa de ligacao de aluminio silicio, tipo Condulets ou similar, no formato X com diametro de 1".</v>
          </cell>
          <cell r="D2849" t="str">
            <v>un</v>
          </cell>
          <cell r="E2849">
            <v>12.38</v>
          </cell>
        </row>
        <row r="2850">
          <cell r="A2850" t="str">
            <v>IT000966</v>
          </cell>
          <cell r="B2850" t="str">
            <v>IT25480050/</v>
          </cell>
          <cell r="C2850" t="str">
            <v xml:space="preserve">Quadro de distribuicao de energia para disjuntores termo-magneticos unipolares, de embutir, com porta e barramento neutro, para instalacao de ate 3 disjuntores, sem dispositivo para chave geral.  Fornecimento e colocacao.</v>
          </cell>
          <cell r="D2850" t="str">
            <v>un</v>
          </cell>
          <cell r="E2850">
            <v>32.909999999999997</v>
          </cell>
        </row>
        <row r="2851">
          <cell r="A2851" t="str">
            <v>IT005237</v>
          </cell>
          <cell r="B2851" t="str">
            <v>IT25480100/</v>
          </cell>
          <cell r="C2851" t="str">
            <v xml:space="preserve">Centro de distribuicao da Dutoplast ou similar, modelo externo, com previsao para instalacao de 6 disjuntores.  Fornecimento e colocacao.</v>
          </cell>
          <cell r="D2851" t="str">
            <v>un</v>
          </cell>
          <cell r="E2851">
            <v>44.81</v>
          </cell>
        </row>
        <row r="2852">
          <cell r="A2852" t="str">
            <v>IT009222</v>
          </cell>
          <cell r="B2852" t="str">
            <v>IT25480106/</v>
          </cell>
          <cell r="C2852" t="str">
            <v xml:space="preserve">Quadro de distribuicao de energia para disjuntores termo-magneticos unipolares, de embutir, com porta, para instalacao de ate 6 disjuntores, sem dispositivo para chave geral.  Fornecimento e colocacao.</v>
          </cell>
          <cell r="D2852" t="str">
            <v>un</v>
          </cell>
          <cell r="E2852">
            <v>30.59</v>
          </cell>
        </row>
        <row r="2853">
          <cell r="A2853" t="str">
            <v>IT003816</v>
          </cell>
          <cell r="B2853" t="str">
            <v>IT25480150/</v>
          </cell>
          <cell r="C2853" t="str">
            <v xml:space="preserve">Quadro de distribuicao de energia, para disjuntores termo-magneticos unipolares, de embutir, com porta e barramento neutro, para instalacao de ate 12 disjuntores, sem dispositivo para chave geral.  Fornecimento e colocacao.</v>
          </cell>
          <cell r="D2853" t="str">
            <v>un</v>
          </cell>
          <cell r="E2853">
            <v>110.44</v>
          </cell>
        </row>
        <row r="2854">
          <cell r="A2854" t="str">
            <v>IT005293</v>
          </cell>
          <cell r="B2854" t="str">
            <v>IT25480156/</v>
          </cell>
          <cell r="C2854" t="str">
            <v xml:space="preserve">Quadro de distribuicao de energia, trifasico, para 12 circuitos.  Fornecimento e colocacao.</v>
          </cell>
          <cell r="D2854" t="str">
            <v>un</v>
          </cell>
          <cell r="E2854">
            <v>226.2</v>
          </cell>
        </row>
        <row r="2855">
          <cell r="A2855" t="str">
            <v>IT003817</v>
          </cell>
          <cell r="B2855" t="str">
            <v>IT25480200/</v>
          </cell>
          <cell r="C2855" t="str">
            <v xml:space="preserve">Quadro de distribuicao de energia, para disjuntores termo-magneticos unipolares, de embutir, com porta e barramento neutro e trifasicos, para instalacao de ate 18 disjuntores, com dispositivo para chave geral.  Fornecimento e colocacao.</v>
          </cell>
          <cell r="D2855" t="str">
            <v>un</v>
          </cell>
          <cell r="E2855">
            <v>168.28</v>
          </cell>
        </row>
        <row r="2856">
          <cell r="A2856" t="str">
            <v>IT003818</v>
          </cell>
          <cell r="B2856" t="str">
            <v>IT25480250/</v>
          </cell>
          <cell r="C2856" t="str">
            <v xml:space="preserve">Quadro de distribuicao de energia para disjuntores termo-magneticos unipolares, de embutir, com porta e barramento neutro e trifasico, para instalacao de ate 24 disjuntores, com dispositivo para chave geral.  Fornecimento e colocacao.</v>
          </cell>
          <cell r="D2856" t="str">
            <v>un</v>
          </cell>
          <cell r="E2856">
            <v>190.2</v>
          </cell>
        </row>
        <row r="2857">
          <cell r="A2857" t="str">
            <v>IT003819</v>
          </cell>
          <cell r="B2857" t="str">
            <v>IT25480300/</v>
          </cell>
          <cell r="C2857" t="str">
            <v xml:space="preserve">Quadro de distribuicao de energia para disjuntores termo-magneticos unipolares, de embutir, com porta e barramento neutro e trifasico, para instalacao de ate 32 disjuntores, com dispositivo para chave geral.  Fornecimento e colocacao.</v>
          </cell>
          <cell r="D2857" t="str">
            <v>un</v>
          </cell>
          <cell r="E2857">
            <v>222.83</v>
          </cell>
        </row>
        <row r="2858">
          <cell r="A2858" t="str">
            <v>IT009598</v>
          </cell>
          <cell r="B2858" t="str">
            <v>IT25990100/</v>
          </cell>
          <cell r="C2858" t="str">
            <v xml:space="preserve">Base de ferro retangular, para caixa subterranea, modelo QC-43, padrao Telerj.  Fornecimento.</v>
          </cell>
          <cell r="D2858" t="str">
            <v>un</v>
          </cell>
          <cell r="E2858">
            <v>117.72</v>
          </cell>
        </row>
        <row r="2859">
          <cell r="A2859" t="str">
            <v>IT009597</v>
          </cell>
          <cell r="B2859" t="str">
            <v>IT25990103/</v>
          </cell>
          <cell r="C2859" t="str">
            <v xml:space="preserve">Tampa de ferro retangular, medindo (1,07x0,52)m, para caixa subterranea, modelo QC-43, padrao Telerj.  Fornecimento.</v>
          </cell>
          <cell r="D2859" t="str">
            <v>un</v>
          </cell>
          <cell r="E2859">
            <v>264.05</v>
          </cell>
        </row>
        <row r="2860">
          <cell r="A2860" t="str">
            <v>IT001012</v>
          </cell>
          <cell r="B2860" t="str">
            <v>IT25990150/</v>
          </cell>
          <cell r="C2860" t="str">
            <v xml:space="preserve">Botao de comando Rafix Siemens, modelo K3 - 01, ou similar.  Fornecimento e colocacao.</v>
          </cell>
          <cell r="D2860" t="str">
            <v>un</v>
          </cell>
          <cell r="E2860">
            <v>49.82</v>
          </cell>
        </row>
        <row r="2861">
          <cell r="A2861" t="str">
            <v>IT006182</v>
          </cell>
          <cell r="B2861" t="str">
            <v>IT25990200/</v>
          </cell>
          <cell r="C2861" t="str">
            <v xml:space="preserve">Fornecimento e instalacao de mufla sub aquatica modelo F-70 com 4 prensas para cabos de 2,5mm2.</v>
          </cell>
          <cell r="D2861" t="str">
            <v>un</v>
          </cell>
          <cell r="E2861">
            <v>60.97</v>
          </cell>
        </row>
        <row r="2862">
          <cell r="A2862" t="str">
            <v>IT009566</v>
          </cell>
          <cell r="B2862" t="str">
            <v>IT25990250/</v>
          </cell>
          <cell r="C2862" t="str">
            <v xml:space="preserve">Instalacao de cabo em eletroduto com diametro de 1" ate 3", completa, exclusive fornecimento do eletroduto.</v>
          </cell>
          <cell r="D2862" t="str">
            <v>m</v>
          </cell>
          <cell r="E2862">
            <v>17.23</v>
          </cell>
        </row>
        <row r="2863">
          <cell r="A2863" t="str">
            <v>IT009785</v>
          </cell>
          <cell r="B2863" t="str">
            <v>IT25990300/</v>
          </cell>
          <cell r="C2863" t="str">
            <v xml:space="preserve">Kit emenda para cabos classe 0,6/1,0Kv.  Fornecimento e instalacao.</v>
          </cell>
          <cell r="D2863" t="str">
            <v>un</v>
          </cell>
          <cell r="E2863">
            <v>33.090000000000003</v>
          </cell>
        </row>
        <row r="2864">
          <cell r="A2864" t="str">
            <v>IT000990</v>
          </cell>
          <cell r="B2864" t="str">
            <v>IT25990400/</v>
          </cell>
          <cell r="C2864" t="str">
            <v xml:space="preserve">Temporizador  LA2-D22 para bomba de 30CV.  Fornecimento e colocacao.</v>
          </cell>
          <cell r="D2864" t="str">
            <v>un</v>
          </cell>
          <cell r="E2864">
            <v>153.9</v>
          </cell>
        </row>
        <row r="2865">
          <cell r="A2865" t="str">
            <v>IT000991</v>
          </cell>
          <cell r="B2865" t="str">
            <v>IT25990450/</v>
          </cell>
          <cell r="C2865" t="str">
            <v xml:space="preserve">Timer Switch com acionamento liga/desliga ate 7 opcoes de horario por 24 horas, operando em 120V ou 220V.  Fornecimento e colocacao.</v>
          </cell>
          <cell r="D2865" t="str">
            <v>un</v>
          </cell>
          <cell r="E2865">
            <v>124.74</v>
          </cell>
        </row>
        <row r="2866">
          <cell r="A2866" t="str">
            <v>IT000993</v>
          </cell>
          <cell r="B2866" t="str">
            <v>IT25990500/</v>
          </cell>
          <cell r="C2866" t="str">
            <v xml:space="preserve">Voltimetro (96x96)mm com escala de 0A a 250V.  Fornecimento e colocacao.</v>
          </cell>
          <cell r="D2866" t="str">
            <v>un</v>
          </cell>
          <cell r="E2866">
            <v>99.23</v>
          </cell>
        </row>
        <row r="2867">
          <cell r="A2867" t="str">
            <v>IT004624</v>
          </cell>
          <cell r="B2867" t="str">
            <v>IT30050050/</v>
          </cell>
          <cell r="C2867" t="str">
            <v xml:space="preserve">Arandela completa com receptaculo para lampada incandescente de referencia 1670 da Lorenzetti ou similar.  Fornecimento e colocacao.</v>
          </cell>
          <cell r="D2867" t="str">
            <v>un</v>
          </cell>
          <cell r="E2867">
            <v>22.3</v>
          </cell>
        </row>
        <row r="2868">
          <cell r="A2868" t="str">
            <v>IT006951</v>
          </cell>
          <cell r="B2868" t="str">
            <v>IT30050100/</v>
          </cell>
          <cell r="C2868" t="str">
            <v xml:space="preserve">Arandela em aluminio fundido com grade de protecao e vidro temperado para lampada incandescente de 100W, tipo RPI 3017 G da Raphael Paci ou similar.  Fornecimento e colocacao.</v>
          </cell>
          <cell r="D2868" t="str">
            <v>un</v>
          </cell>
          <cell r="E2868">
            <v>53.45</v>
          </cell>
        </row>
        <row r="2869">
          <cell r="A2869" t="str">
            <v>IT006952</v>
          </cell>
          <cell r="B2869" t="str">
            <v>IT30050150/</v>
          </cell>
          <cell r="C2869" t="str">
            <v xml:space="preserve">Arandela de parede para lampada incandescente ate 100W tipo A-005 da Lumini ou similar.  Fornecimento e colocacao.</v>
          </cell>
          <cell r="D2869" t="str">
            <v>un</v>
          </cell>
          <cell r="E2869">
            <v>94.44</v>
          </cell>
        </row>
        <row r="2870">
          <cell r="A2870" t="str">
            <v>IT007189</v>
          </cell>
          <cell r="B2870" t="str">
            <v>IT30050200/</v>
          </cell>
          <cell r="C2870" t="str">
            <v xml:space="preserve">Arandela oval em aluminio fundido com grade de protecao e vidro temperado para lampada incandescente de 60W tipo RPI-3016/P da Raphael Paci ou similar.  Fornecimento e colocacao.</v>
          </cell>
          <cell r="D2870" t="str">
            <v>un</v>
          </cell>
          <cell r="E2870">
            <v>23.58</v>
          </cell>
        </row>
        <row r="2871">
          <cell r="A2871" t="str">
            <v>IT007190</v>
          </cell>
          <cell r="B2871" t="str">
            <v>IT30050203/</v>
          </cell>
          <cell r="C2871" t="str">
            <v xml:space="preserve">Arandela oval em aluminio fundido com grade de protecao e vidro temperado para lampada incandescente de 60W tipo RPI-3017/P da Raphael Paci ou similar.  Fornecimento e colocacao.</v>
          </cell>
          <cell r="D2871" t="str">
            <v>un</v>
          </cell>
          <cell r="E2871">
            <v>53.22</v>
          </cell>
        </row>
        <row r="2872">
          <cell r="A2872" t="str">
            <v>IT006955</v>
          </cell>
          <cell r="B2872" t="str">
            <v>IT30050250/</v>
          </cell>
          <cell r="C2872" t="str">
            <v xml:space="preserve">Arandela oval em aluminio fundido com grade de protecao e vidro temperado para lampada incandescente de 100W tipo RPI-3017/P da Raphael Paci ou similar.  Fornecimento e colocacao.</v>
          </cell>
          <cell r="D2872" t="str">
            <v>un</v>
          </cell>
          <cell r="E2872">
            <v>53.45</v>
          </cell>
        </row>
        <row r="2873">
          <cell r="A2873" t="str">
            <v>IT007188</v>
          </cell>
          <cell r="B2873" t="str">
            <v>IT30050253/</v>
          </cell>
          <cell r="C2873" t="str">
            <v xml:space="preserve">Arandela oval em aluminio fundido com grade de protecao e vidro temperado para lampada incandescente de 100W tipo RPI-3016/G da Raphael Paci ou similar.  Fornecimento e colocacao.</v>
          </cell>
          <cell r="D2873" t="str">
            <v>un</v>
          </cell>
          <cell r="E2873">
            <v>33.049999999999997</v>
          </cell>
        </row>
        <row r="2874">
          <cell r="A2874" t="str">
            <v>IT004638</v>
          </cell>
          <cell r="B2874" t="str">
            <v>IT30050300/</v>
          </cell>
          <cell r="C2874" t="str">
            <v xml:space="preserve">Globo esferico, plafonier repuxado de aluminio com difusor em base de vidro de 4"x6".  Fornecimento e colocacao.</v>
          </cell>
          <cell r="D2874" t="str">
            <v>un</v>
          </cell>
          <cell r="E2874">
            <v>10.25</v>
          </cell>
        </row>
        <row r="2875">
          <cell r="A2875" t="str">
            <v>IT007088</v>
          </cell>
          <cell r="B2875" t="str">
            <v>IT30050312/</v>
          </cell>
          <cell r="C2875" t="str">
            <v xml:space="preserve">Globo de vidro fosco, plafonier tipo drops para lampada incandescente de 100W tipo   C-2019M da Projeto ou similar.  Fornecimento e colocacao.</v>
          </cell>
          <cell r="D2875" t="str">
            <v>un</v>
          </cell>
          <cell r="E2875">
            <v>24.28</v>
          </cell>
        </row>
        <row r="2876">
          <cell r="A2876" t="str">
            <v>IT018067</v>
          </cell>
          <cell r="B2876" t="str">
            <v>IT30050400/</v>
          </cell>
          <cell r="C2876" t="e">
            <v>#N/A</v>
          </cell>
          <cell r="D2876" t="e">
            <v>#N/A</v>
          </cell>
          <cell r="E2876">
            <v>215.02</v>
          </cell>
        </row>
        <row r="2877">
          <cell r="A2877" t="str">
            <v>IT018068</v>
          </cell>
          <cell r="B2877" t="str">
            <v>IT30050501/</v>
          </cell>
          <cell r="C2877" t="e">
            <v>#N/A</v>
          </cell>
          <cell r="D2877" t="e">
            <v>#N/A</v>
          </cell>
          <cell r="E2877">
            <v>201.48</v>
          </cell>
        </row>
        <row r="2878">
          <cell r="A2878" t="str">
            <v>IT005487</v>
          </cell>
          <cell r="B2878" t="str">
            <v>IT30050550/</v>
          </cell>
          <cell r="C2878" t="str">
            <v xml:space="preserve">Plafonier repuxado de aluminio, com receptaculo de louca.  Fornecimento e colocacao.</v>
          </cell>
          <cell r="D2878" t="str">
            <v>un</v>
          </cell>
          <cell r="E2878">
            <v>26.02</v>
          </cell>
        </row>
        <row r="2879">
          <cell r="A2879" t="str">
            <v>IT006048</v>
          </cell>
          <cell r="B2879" t="str">
            <v>IT30050600/</v>
          </cell>
          <cell r="C2879" t="str">
            <v xml:space="preserve">Receptaculo de louca para lampada.  Fornecimento e colocacao.</v>
          </cell>
          <cell r="D2879" t="str">
            <v>un</v>
          </cell>
          <cell r="E2879">
            <v>2.0099999999999998</v>
          </cell>
        </row>
        <row r="2880">
          <cell r="A2880" t="str">
            <v>IT005469</v>
          </cell>
          <cell r="B2880" t="str">
            <v>IT30050650/</v>
          </cell>
          <cell r="C2880" t="str">
            <v xml:space="preserve">Spot embutido para lampada de 60W.  Fornecimento.</v>
          </cell>
          <cell r="D2880" t="str">
            <v>un</v>
          </cell>
          <cell r="E2880">
            <v>11.9</v>
          </cell>
        </row>
        <row r="2881">
          <cell r="A2881" t="str">
            <v>IT009260</v>
          </cell>
          <cell r="B2881" t="str">
            <v>IT30100050/</v>
          </cell>
          <cell r="C2881" t="str">
            <v xml:space="preserve">Luminaria de embutir para iluminacao comercial ou residencial de interiores, para 1 lampada com porta-lampada E-27, equipada com 1 lampada fluorescente compacta PLE 23W em 220V com reator incorporado.  Fornecimento e instalacao.</v>
          </cell>
          <cell r="D2881" t="str">
            <v>un</v>
          </cell>
          <cell r="E2881">
            <v>51.99</v>
          </cell>
        </row>
        <row r="2882">
          <cell r="A2882" t="str">
            <v>IT009262</v>
          </cell>
          <cell r="B2882" t="str">
            <v>IT30100100/</v>
          </cell>
          <cell r="C2882" t="str">
            <v xml:space="preserve">Luminaria de embutir para iluminacao comercial de interiores, para 2 lampadas fluorescentes possuindo aletas anti-ofuscantes, equipada com lampadas de 32W e reator eletronico em 220V.  Fornecimento e instalacao.</v>
          </cell>
          <cell r="D2882" t="str">
            <v>un</v>
          </cell>
          <cell r="E2882">
            <v>244.77</v>
          </cell>
        </row>
        <row r="2883">
          <cell r="A2883" t="str">
            <v>IT009527</v>
          </cell>
          <cell r="B2883" t="str">
            <v>IT30100150/</v>
          </cell>
          <cell r="C2883" t="str">
            <v xml:space="preserve">Luminaria de embutir, modelo C-2169, fabricacao Lustres Projeto ou similar, equipada com 1 lampada dicroica de 50W e transformador para 12V.  Fornecimento.</v>
          </cell>
          <cell r="D2883" t="str">
            <v>un</v>
          </cell>
          <cell r="E2883">
            <v>45.43</v>
          </cell>
        </row>
        <row r="2884">
          <cell r="A2884" t="str">
            <v>IT009524</v>
          </cell>
          <cell r="B2884" t="str">
            <v>IT30100200/</v>
          </cell>
          <cell r="C2884" t="str">
            <v xml:space="preserve">Luminaria de embutir, modelo C-2107/G, fabricacao Lustres Projeto ou similar, equipada com 1 lampada incandescente de 150W/220V.  Fornecimento.</v>
          </cell>
          <cell r="D2884" t="str">
            <v>un</v>
          </cell>
          <cell r="E2884">
            <v>60.89</v>
          </cell>
        </row>
        <row r="2885">
          <cell r="A2885" t="str">
            <v>IT009525</v>
          </cell>
          <cell r="B2885" t="str">
            <v>IT30100250/</v>
          </cell>
          <cell r="C2885" t="str">
            <v xml:space="preserve">Luminaria de embutir, modelo C-2107/G, fabricacao Lustres Projeto ou similar, bulbo ovoide, bocal E-40, equipada com 1 lampada de vapormetalico de 250W/220V.  Fornecimento.</v>
          </cell>
          <cell r="D2885" t="str">
            <v>un</v>
          </cell>
          <cell r="E2885">
            <v>99.01</v>
          </cell>
        </row>
        <row r="2886">
          <cell r="A2886" t="str">
            <v>IT006953</v>
          </cell>
          <cell r="B2886" t="str">
            <v>IT30100500/</v>
          </cell>
          <cell r="C2886" t="str">
            <v xml:space="preserve">Luminaria de embutir para lampada de vapor metalico de 400W tipo E-2020/400 da Lumini ou similar.  Fornecimento e colocacao.</v>
          </cell>
          <cell r="D2886" t="str">
            <v>un</v>
          </cell>
          <cell r="E2886">
            <v>490.17</v>
          </cell>
        </row>
        <row r="2887">
          <cell r="A2887" t="str">
            <v>IT004680</v>
          </cell>
          <cell r="B2887" t="str">
            <v>IT30150050/</v>
          </cell>
          <cell r="C2887" t="str">
            <v xml:space="preserve">Luminaria de sobrepor, fixada em laje ou forro, tipo calha, chanfrada ou prismatica, com lampadas aparentes, esmaltada, completa, equipada com starters, reatores simples de partida convencional e lampada fluorescente 1x20W.  Fornecimento e colocacao.</v>
          </cell>
          <cell r="D2887" t="str">
            <v>un</v>
          </cell>
          <cell r="E2887">
            <v>27.09</v>
          </cell>
        </row>
        <row r="2888">
          <cell r="A2888" t="str">
            <v>IT001199</v>
          </cell>
          <cell r="B2888" t="str">
            <v>IT30150053/</v>
          </cell>
          <cell r="C2888" t="str">
            <v xml:space="preserve">Luminaria de sobrepor, fixada em laje ou forro, tipo calha, chanfrada ou prismatica, com lampadas aparentes, esmaltadas, completa, equipada com reatores de partida rapida e lampadas fluorescentes 2x20W.  Fornecimento e colocacao.</v>
          </cell>
          <cell r="D2888" t="str">
            <v>un</v>
          </cell>
          <cell r="E2888">
            <v>52.12</v>
          </cell>
        </row>
        <row r="2889">
          <cell r="A2889" t="str">
            <v>IT006467</v>
          </cell>
          <cell r="B2889" t="str">
            <v>IT30150056/</v>
          </cell>
          <cell r="C2889" t="str">
            <v xml:space="preserve">Luminaria de sobrepor, fixada em laje ou forro, tipo calha, chanfrada ou prismatica, com lampadas aparentes, esmaltada, completa, equipada com starters, reatores simples de partida convencional e lampadas fluorescentes 2x20W.  Fornecimento e colocacao.</v>
          </cell>
          <cell r="D2889" t="str">
            <v>un</v>
          </cell>
          <cell r="E2889">
            <v>42.58</v>
          </cell>
        </row>
        <row r="2890">
          <cell r="A2890" t="str">
            <v>IT006465</v>
          </cell>
          <cell r="B2890" t="str">
            <v>IT30150062/</v>
          </cell>
          <cell r="C2890" t="str">
            <v xml:space="preserve">Luminaria de sobrepor, fixada em laje ou forro, tipo calha, chanfrada ou prismatica, com lampadas aparentes, esmaltada, completa, equipada com starters, reatores simples de partida convencional e lampadas fluorescentes 4x20W.  Fornecimento e colocacao.</v>
          </cell>
          <cell r="D2890" t="str">
            <v>un</v>
          </cell>
          <cell r="E2890">
            <v>74.75</v>
          </cell>
        </row>
        <row r="2891">
          <cell r="A2891" t="str">
            <v>IT009547</v>
          </cell>
          <cell r="B2891" t="str">
            <v>IT30150100/</v>
          </cell>
          <cell r="C2891" t="str">
            <v xml:space="preserve">Luminaria de sobrepor para iluminacao comercial ou industrial de interiores, para 2 lampadas fluorescentes, corpo em chapa de aco com pintura eletrostatica, cabeceiras em plastico e refletor fixado na lateral do corpo com pintura eletrostatica, equipada c</v>
          </cell>
          <cell r="D2891" t="str">
            <v>un</v>
          </cell>
          <cell r="E2891">
            <v>118.39</v>
          </cell>
        </row>
        <row r="2892">
          <cell r="A2892" t="str">
            <v>IT009261</v>
          </cell>
          <cell r="B2892" t="str">
            <v>IT30150103/</v>
          </cell>
          <cell r="C2892" t="str">
            <v xml:space="preserve">Luminaria de sobrepor para iluminacao comercial de interiores, para 2 lampadas fluorescentes possuindo aletas anti-ofuscantes, equipada com lampadas de 32W e reator eletronico em 220V.  Fornecimento e instalacao.</v>
          </cell>
          <cell r="D2892" t="str">
            <v>un</v>
          </cell>
          <cell r="E2892">
            <v>254.61</v>
          </cell>
        </row>
        <row r="2893">
          <cell r="A2893" t="str">
            <v>IT017455</v>
          </cell>
          <cell r="B2893" t="str">
            <v>IT30150109/</v>
          </cell>
          <cell r="C2893" t="str">
            <v xml:space="preserve">Luminaria de alto rendimento para lampada fluorescente tubular, 2x32W, montagem sobreposta, corpo em chapa de aco com pintura eletrostatica, alojamento para reator na cabeca da luminaria, dotado de refletores em aluminio anodizado de alta pureza, rendimen</v>
          </cell>
          <cell r="D2893" t="str">
            <v>un</v>
          </cell>
          <cell r="E2893">
            <v>95.84</v>
          </cell>
        </row>
        <row r="2894">
          <cell r="A2894" t="str">
            <v>IT017483</v>
          </cell>
          <cell r="B2894" t="str">
            <v>IT30150150/</v>
          </cell>
          <cell r="C2894" t="str">
            <v xml:space="preserve">Luminaria LRJ-31 com 1 lampada fluorescente de 32W, bulbo T8 com indice de reproducao de cores &gt; 80% e fluxo luminoso de 2700 lumens, equipamento auxiliar integrado eletronico simples 1x32x127x60, fator de potencia 0,98, fator de fluxo 0,90, taxa de disto</v>
          </cell>
          <cell r="D2894" t="str">
            <v>un</v>
          </cell>
          <cell r="E2894">
            <v>102</v>
          </cell>
        </row>
        <row r="2895">
          <cell r="A2895" t="str">
            <v>IT017486</v>
          </cell>
          <cell r="B2895" t="str">
            <v>IT30150153/</v>
          </cell>
          <cell r="C2895" t="str">
            <v xml:space="preserve">Luminaria LRJ-31 com 2 lampadas fluorescentes de 32W, bulbo T8 com indice de reproducao de cores &gt; 80% e fluxo luminoso de 2700 lumens, equipamento auxiliar integrado eletronico duplo 2x32x127x60, fator de potencia 0,98, fator de fluxo 0,90, taxa de disto</v>
          </cell>
          <cell r="D2895" t="str">
            <v>un</v>
          </cell>
          <cell r="E2895">
            <v>121</v>
          </cell>
        </row>
        <row r="2896">
          <cell r="A2896" t="str">
            <v>IT000972</v>
          </cell>
          <cell r="B2896" t="str">
            <v>IT30150200/</v>
          </cell>
          <cell r="C2896" t="str">
            <v xml:space="preserve">Calha chanfrada de sobrepor, fixada em laje ou forro, em chapa de aco fosfatizada, esmaltada em estufa a 150oC, para lampadas fluorescente de 2x40W, exclusive reatores, starters e lampadas.  Fornecimento e colocacao.</v>
          </cell>
          <cell r="D2896" t="str">
            <v>un</v>
          </cell>
          <cell r="E2896">
            <v>20.13</v>
          </cell>
        </row>
        <row r="2897">
          <cell r="A2897" t="str">
            <v>IT001200</v>
          </cell>
          <cell r="B2897" t="str">
            <v>IT30150203/</v>
          </cell>
          <cell r="C2897" t="str">
            <v xml:space="preserve">Luminaria de sobrepor, fixada em laje ou forro, tipo calha, chanfrada ou prismatica, com lampadas aparentes, esmaltada, completa, equipada com reatores de partida rapida e lampadas fluorescentes 2x40W.  Fornecimento e colocacao.</v>
          </cell>
          <cell r="D2897" t="str">
            <v>un</v>
          </cell>
          <cell r="E2897">
            <v>58.46</v>
          </cell>
        </row>
        <row r="2898">
          <cell r="A2898" t="str">
            <v>IT001203</v>
          </cell>
          <cell r="B2898" t="str">
            <v>IT30150206/</v>
          </cell>
          <cell r="C2898" t="str">
            <v xml:space="preserve">Luminaria de sobrepor, fixada em laje ou forro, tipo calha, chanfrada ou prismatica, com lampadas aparentes, esmaltada, completa, equipada com starters, reatores simples de partida convencional e lampadas fluorescentes 2x40W.  Fornecimento e colocacao.</v>
          </cell>
          <cell r="D2898" t="str">
            <v>un</v>
          </cell>
          <cell r="E2898">
            <v>65.91</v>
          </cell>
        </row>
        <row r="2899">
          <cell r="A2899" t="str">
            <v>IT006247</v>
          </cell>
          <cell r="B2899" t="str">
            <v>IT30150209/</v>
          </cell>
          <cell r="C2899" t="str">
            <v xml:space="preserve">Luminaria elevada MM-100, A1/M, para circuito paralelo ou similar, com refrator prismatico em borosilicato, na cor amarela, com lampada incandescente em 40W/220V, com filamento reforcado.  Fornecimento.</v>
          </cell>
          <cell r="D2899" t="str">
            <v>un</v>
          </cell>
          <cell r="E2899">
            <v>425</v>
          </cell>
        </row>
        <row r="2900">
          <cell r="A2900" t="str">
            <v>IT009529</v>
          </cell>
          <cell r="B2900" t="str">
            <v>IT30150212/</v>
          </cell>
          <cell r="C2900" t="str">
            <v xml:space="preserve">Luminaria de sobrepor/embutir, modelo C-2155, fabricacao Lustres Projeto ou similar, equipada com 2 lampadas fluorscentes de 40W.  Fornecimento.</v>
          </cell>
          <cell r="D2900" t="str">
            <v>un</v>
          </cell>
          <cell r="E2900">
            <v>148.11000000000001</v>
          </cell>
        </row>
        <row r="2901">
          <cell r="A2901" t="str">
            <v>IT001201</v>
          </cell>
          <cell r="B2901" t="str">
            <v>IT30150250/</v>
          </cell>
          <cell r="C2901" t="str">
            <v xml:space="preserve">Luminaria de sobrepor, fixada em laje ou forro, tipo calha, chanfrada ou prismatica, com lampadas aparentes, esmaltada, completa, equipada com reatores de partida rapida e lampadas fluorescentes 3x40W.  Fornecimento e colocacao.</v>
          </cell>
          <cell r="D2901" t="str">
            <v>un</v>
          </cell>
          <cell r="E2901">
            <v>81.8</v>
          </cell>
        </row>
        <row r="2902">
          <cell r="A2902" t="str">
            <v>IT001202</v>
          </cell>
          <cell r="B2902" t="str">
            <v>IT30150253/</v>
          </cell>
          <cell r="C2902" t="str">
            <v xml:space="preserve">Luminaria de sobrepor, fixada em laje ou forro, tipo calha, chanfrada ou prismatica, com lampadas aparentes, esmaltada, completa, equipada com reatores de partida rapida e lampadas fluorescentes 4x40W.  Fornecimento e colocacao.</v>
          </cell>
          <cell r="D2902" t="str">
            <v>un</v>
          </cell>
          <cell r="E2902">
            <v>96.41</v>
          </cell>
        </row>
        <row r="2903">
          <cell r="A2903" t="str">
            <v>IT005580</v>
          </cell>
          <cell r="B2903" t="str">
            <v>IT30150256/</v>
          </cell>
          <cell r="C2903" t="str">
            <v xml:space="preserve">Luminaria de sobrepor, fixada em laje ou forro, tipo calha chanfrada ou prismatica em lampadas aparentes, esmaltadas, completa, equipada com starters, reatores simples de partida convencional e lampadas fluorescentes 3x40W.  Fornecimento e colocacao.</v>
          </cell>
          <cell r="D2903" t="str">
            <v>un</v>
          </cell>
          <cell r="E2903">
            <v>91.28</v>
          </cell>
        </row>
        <row r="2904">
          <cell r="A2904" t="str">
            <v>IT005581</v>
          </cell>
          <cell r="B2904" t="str">
            <v>IT30150259/</v>
          </cell>
          <cell r="C2904" t="str">
            <v xml:space="preserve">Luminaria de sobrepor, fixada em laje ou forro, tipo calha chanfrada ou prismatica em lampadas aparentes, esmaltadas, completa, equipada com starters, reatores simples de partida convencional e lampadas fluorescentes 4x40W.  Fornecimento e colocacao.</v>
          </cell>
          <cell r="D2904" t="str">
            <v>un</v>
          </cell>
          <cell r="E2904">
            <v>115.06</v>
          </cell>
        </row>
        <row r="2905">
          <cell r="A2905" t="str">
            <v>IT017451</v>
          </cell>
          <cell r="B2905" t="str">
            <v>IT30150262/</v>
          </cell>
          <cell r="C2905" t="str">
            <v xml:space="preserve">Calha para retrofit em aluminio de alta pureza, para conversao de luminaria 4x40W em 2x36W.  Fornecimento e colocacao.</v>
          </cell>
          <cell r="D2905" t="str">
            <v>un</v>
          </cell>
          <cell r="E2905">
            <v>232.85</v>
          </cell>
        </row>
        <row r="2906">
          <cell r="A2906" t="str">
            <v>IT005252</v>
          </cell>
          <cell r="B2906" t="str">
            <v>IT30150300/</v>
          </cell>
          <cell r="C2906" t="str">
            <v xml:space="preserve">Luminaria hermetica de embutir, com difusor em vidro cristal plano temperado e pintura eletrostatica na cor branca, 2x40W, fixadas com tirantes ja existentes na luminaria.  Fornecimento e colocacao.</v>
          </cell>
          <cell r="D2906" t="str">
            <v>un</v>
          </cell>
          <cell r="E2906">
            <v>168.7</v>
          </cell>
        </row>
        <row r="2907">
          <cell r="A2907" t="str">
            <v>IT007460</v>
          </cell>
          <cell r="B2907" t="str">
            <v>IT30150303A</v>
          </cell>
          <cell r="C2907" t="str">
            <v xml:space="preserve">Luminaria modelo LPT100 da Itaim ou similar, vedada de sobrepor, corpo e refletor em chapa de aco tratada e pintura eletrostatica na cor branca, moldura basculante em fechos rapidos e vidro protetor transparente temperado com instalacao direta na laje e p</v>
          </cell>
          <cell r="D2907" t="str">
            <v>un</v>
          </cell>
          <cell r="E2907">
            <v>177.54</v>
          </cell>
        </row>
        <row r="2908">
          <cell r="A2908" t="str">
            <v>IT005251</v>
          </cell>
          <cell r="B2908" t="str">
            <v>IT30150306/</v>
          </cell>
          <cell r="C2908" t="str">
            <v xml:space="preserve">Luminaria hermetica de embutir, com difusor em vidro cristal plano temperado e pintura eletrostatica na cor branca, 4x40W, fixadas com tirantes ja existentes na luminaria.  Fornecimento e colocacao.</v>
          </cell>
          <cell r="D2908" t="str">
            <v>un</v>
          </cell>
          <cell r="E2908">
            <v>215.33</v>
          </cell>
        </row>
        <row r="2909">
          <cell r="A2909" t="str">
            <v>IT009526</v>
          </cell>
          <cell r="B2909" t="str">
            <v>IT30150350/</v>
          </cell>
          <cell r="C2909" t="str">
            <v xml:space="preserve">Luminaria de sobrepor, modelo D-3208, fabricacao Lustres Projeto ou similar, equipada com 1 lampada dicroica de 50W e transformador para 12V.  Fornecimento.</v>
          </cell>
          <cell r="D2909" t="str">
            <v>un</v>
          </cell>
          <cell r="E2909">
            <v>62.85</v>
          </cell>
        </row>
        <row r="2910">
          <cell r="A2910" t="str">
            <v>IT006742</v>
          </cell>
          <cell r="B2910" t="str">
            <v>IT30150353/</v>
          </cell>
          <cell r="C2910" t="str">
            <v xml:space="preserve">Luminaria fabricacao Unilux ou similar, modelo ULD 50/12V, completa, inclusive lampada dicroica e canopla.  Fornecimento e colocacao.</v>
          </cell>
          <cell r="D2910" t="str">
            <v>un</v>
          </cell>
          <cell r="E2910">
            <v>43.24</v>
          </cell>
        </row>
        <row r="2911">
          <cell r="A2911" t="str">
            <v>IT009528</v>
          </cell>
          <cell r="B2911" t="str">
            <v>IT30150403/</v>
          </cell>
          <cell r="C2911" t="str">
            <v xml:space="preserve">Luminaria de sobrepor/arandela, modelo F-5011, fabricacao Lustres Projeto ou similar, equipada com 1 lampada incandescente de 100W.  Fornecimento.</v>
          </cell>
          <cell r="D2911" t="str">
            <v>un</v>
          </cell>
          <cell r="E2911">
            <v>59.67</v>
          </cell>
        </row>
        <row r="2912">
          <cell r="A2912" t="str">
            <v>IT009523</v>
          </cell>
          <cell r="B2912" t="str">
            <v>IT30150409/</v>
          </cell>
          <cell r="C2912" t="str">
            <v xml:space="preserve">Luminaria de sobrepor, modelo C-2044/M, fabricacao Lustres Projeto ou similar, equipada com 1 lampada incandescente de 100W.  Fornecimento.</v>
          </cell>
          <cell r="D2912" t="str">
            <v>un</v>
          </cell>
          <cell r="E2912">
            <v>35.729999999999997</v>
          </cell>
        </row>
        <row r="2913">
          <cell r="A2913" t="str">
            <v>IT007461</v>
          </cell>
          <cell r="B2913" t="str">
            <v>IT30150450A</v>
          </cell>
          <cell r="C2913" t="str">
            <v xml:space="preserve">Luminaria fabricacao Relumi ou similar, modelo D1290, fechada, corpo e grade de protecao em liga de aluminio fundido com lampada incandescente de 100W.  Fornecimento e colocacao.</v>
          </cell>
          <cell r="D2913" t="str">
            <v>un</v>
          </cell>
          <cell r="E2913">
            <v>66.94</v>
          </cell>
        </row>
        <row r="2914">
          <cell r="A2914" t="str">
            <v>IT007969</v>
          </cell>
          <cell r="B2914" t="str">
            <v>IT30150500/</v>
          </cell>
          <cell r="C2914" t="str">
            <v xml:space="preserve">Luminaria a prova de explosao, fabricacao Lumen ou similar, modelo NLPE-751/3.  Fornecimento e colocacao.</v>
          </cell>
          <cell r="D2914" t="str">
            <v>un</v>
          </cell>
          <cell r="E2914">
            <v>142.85</v>
          </cell>
        </row>
        <row r="2915">
          <cell r="A2915" t="str">
            <v>IT004681</v>
          </cell>
          <cell r="B2915" t="str">
            <v>IT30150550/</v>
          </cell>
          <cell r="C2915" t="str">
            <v xml:space="preserve">Luminaria para quadra de esportes, fabricacao Peterco ou similar, modelo T-39/3 completa, ou similar, com lampada mista de vapor de mercurio 250W, reator de partida rapida e alto fator de potencia, com grade protetora.  Fornecimento e colocacao.</v>
          </cell>
          <cell r="D2915" t="str">
            <v>un</v>
          </cell>
          <cell r="E2915">
            <v>182.88</v>
          </cell>
        </row>
        <row r="2916">
          <cell r="A2916" t="str">
            <v>IT017456</v>
          </cell>
          <cell r="B2916" t="str">
            <v>IT30150600/</v>
          </cell>
          <cell r="C2916" t="str">
            <v xml:space="preserve">Luminaria para lampada a vapor metalico, com alojamento para reator, ignitor e capacitor, montagem aparente sobreposta, corpo em chapa de aco carbono com pintura eletrostatica, rendimento minimo de 70%, Lumicenter RSMV 150 ou similar.  Fornecimento e colo</v>
          </cell>
          <cell r="D2916" t="str">
            <v>un</v>
          </cell>
          <cell r="E2916">
            <v>88.5</v>
          </cell>
        </row>
        <row r="2917">
          <cell r="A2917" t="str">
            <v>IT009546</v>
          </cell>
          <cell r="B2917" t="str">
            <v>IT30200050/</v>
          </cell>
          <cell r="C2917" t="str">
            <v xml:space="preserve">Projetor para iluminacao interna, de embutir, fechado para lampada de vapor metalico de 70W ou 150W, com corpo em chapa de aco pintada com tinta Epoxi, contendo vidro temperado resistente as temperaturas de operacao.  Fornecimento e instalacao.</v>
          </cell>
          <cell r="D2917" t="str">
            <v>un</v>
          </cell>
          <cell r="E2917">
            <v>71.28</v>
          </cell>
        </row>
        <row r="2918">
          <cell r="A2918" t="str">
            <v>IT005096</v>
          </cell>
          <cell r="B2918" t="str">
            <v>IT30200100/</v>
          </cell>
          <cell r="C2918" t="str">
            <v xml:space="preserve">Projetor para iluminacao de quadras, patios ou fachadas, fabricacao Lumen Eletrometalurgica ou similar, no LE-512, para lampada Standard ate 500W, ou mista ate 250W.  Fornecimento e colocacao.</v>
          </cell>
          <cell r="D2918" t="str">
            <v>un</v>
          </cell>
          <cell r="E2918">
            <v>71.349999999999994</v>
          </cell>
        </row>
        <row r="2919">
          <cell r="A2919" t="str">
            <v>PJ017041</v>
          </cell>
          <cell r="B2919" t="str">
            <v>PJ10100053/</v>
          </cell>
          <cell r="C2919" t="str">
            <v xml:space="preserve">Arbustos tipo 2 - Codiaeum Variegatum (Croton), com altura entre 0,50m a 1m.  Fornecimento.</v>
          </cell>
          <cell r="D2919" t="str">
            <v>un</v>
          </cell>
          <cell r="E2919">
            <v>6</v>
          </cell>
        </row>
        <row r="2920">
          <cell r="A2920" t="str">
            <v>PJ017042</v>
          </cell>
          <cell r="B2920" t="str">
            <v>PJ10100056/</v>
          </cell>
          <cell r="C2920" t="str">
            <v xml:space="preserve">Arbustos tipo 3 - Heliconia Rostrata (Bananeira do Brejo), com altura entre 0,50m a 1m.  Fornecimento.</v>
          </cell>
          <cell r="D2920" t="str">
            <v>un</v>
          </cell>
          <cell r="E2920">
            <v>8.8800000000000008</v>
          </cell>
        </row>
        <row r="2921">
          <cell r="A2921" t="str">
            <v>PJ017043</v>
          </cell>
          <cell r="B2921" t="str">
            <v>PJ10100059/</v>
          </cell>
          <cell r="C2921" t="str">
            <v xml:space="preserve">Arbustos tipo 4 - Strilitzia Reginae (Ave do Paraiso), com altura entre 0,50m a 1m.  Fornecimento.</v>
          </cell>
          <cell r="D2921" t="str">
            <v>un</v>
          </cell>
          <cell r="E2921">
            <v>21.67</v>
          </cell>
        </row>
        <row r="2922">
          <cell r="A2922" t="str">
            <v>PJ017177</v>
          </cell>
          <cell r="B2922" t="str">
            <v>PJ10100062/</v>
          </cell>
          <cell r="C2922" t="str">
            <v xml:space="preserve">Arbusto tipo 5 - Cycas Revoluta (Sagu), com altura de tronco entre 0,20m a 0,50m.  Fornecimento.</v>
          </cell>
          <cell r="D2922" t="str">
            <v>un</v>
          </cell>
          <cell r="E2922">
            <v>75</v>
          </cell>
        </row>
        <row r="2923">
          <cell r="A2923" t="str">
            <v>PJ005795</v>
          </cell>
          <cell r="B2923" t="str">
            <v>PJ10100100/</v>
          </cell>
          <cell r="C2923" t="str">
            <v xml:space="preserve">Cerca viva constituida de Hibisco, Cedrinho, Caliandra ou Califa (rajada ou vermelha), com 50cm a 70 cm de altura, espacadas a cada 50 cm.  Fornecimento e plantio.</v>
          </cell>
          <cell r="D2923" t="str">
            <v>m</v>
          </cell>
          <cell r="E2923">
            <v>16.399999999999999</v>
          </cell>
        </row>
        <row r="2924">
          <cell r="A2924" t="str">
            <v>PJ006988</v>
          </cell>
          <cell r="B2924" t="str">
            <v>PJ10100150/</v>
          </cell>
          <cell r="C2924" t="str">
            <v xml:space="preserve">Muda arbustiva de restinga com porte de 0,30m a 0,60m.  Fornecimento.</v>
          </cell>
          <cell r="D2924" t="str">
            <v>un</v>
          </cell>
          <cell r="E2924">
            <v>5.5</v>
          </cell>
        </row>
        <row r="2925">
          <cell r="A2925" t="str">
            <v>PJ017682</v>
          </cell>
          <cell r="B2925" t="str">
            <v>PJ10100200/</v>
          </cell>
          <cell r="C2925" t="str">
            <v xml:space="preserve">Philodendron  ou Jiboia no palito, com altura entre 0,80m a 1m.  Fornecimento.</v>
          </cell>
          <cell r="D2925" t="str">
            <v>un</v>
          </cell>
          <cell r="E2925">
            <v>25</v>
          </cell>
        </row>
        <row r="2926">
          <cell r="A2926" t="str">
            <v>PJ017044</v>
          </cell>
          <cell r="B2926" t="str">
            <v>PJ10100250/</v>
          </cell>
          <cell r="C2926" t="str">
            <v xml:space="preserve">Trepadeiras tipo 1 - Ficus Pumila (Unha de Gato), com altura entre 0,10m a 0,30m.  Fornecimento.</v>
          </cell>
          <cell r="D2926" t="str">
            <v>un</v>
          </cell>
          <cell r="E2926">
            <v>0.38</v>
          </cell>
        </row>
        <row r="2927">
          <cell r="A2927" t="str">
            <v>PJ017045</v>
          </cell>
          <cell r="B2927" t="str">
            <v>PJ10100253/</v>
          </cell>
          <cell r="C2927" t="str">
            <v xml:space="preserve">Trepadeiras tipo 2 - Allamanda Cathartica (Alamanda Amarela), com altura entre 0,50m a 1m.  Fornecimento.</v>
          </cell>
          <cell r="D2927" t="str">
            <v>un</v>
          </cell>
          <cell r="E2927">
            <v>2.8</v>
          </cell>
        </row>
        <row r="2928">
          <cell r="A2928" t="str">
            <v>PJ017046</v>
          </cell>
          <cell r="B2928" t="str">
            <v>PJ10100256/</v>
          </cell>
          <cell r="C2928" t="str">
            <v xml:space="preserve">Trepadeiras tipo 3 - Congea Tomentosa (Congeia), com altura entre 0,50m a 1m.  Fornecimento.</v>
          </cell>
          <cell r="D2928" t="str">
            <v>un</v>
          </cell>
          <cell r="E2928">
            <v>12</v>
          </cell>
        </row>
        <row r="2929">
          <cell r="A2929" t="str">
            <v>PJ017047</v>
          </cell>
          <cell r="B2929" t="str">
            <v>PJ10100259/</v>
          </cell>
          <cell r="C2929" t="str">
            <v xml:space="preserve">Trepadeiras tipo 4 - Asparagus Falcatus (Arpargo Macarrao), com altura entre 0,50m a 1m.  Fornecimento.</v>
          </cell>
          <cell r="D2929" t="str">
            <v>un</v>
          </cell>
          <cell r="E2929">
            <v>12</v>
          </cell>
        </row>
        <row r="2930">
          <cell r="A2930" t="str">
            <v>PJ017039</v>
          </cell>
          <cell r="B2930" t="str">
            <v>PJ10150050/</v>
          </cell>
          <cell r="C2930" t="str">
            <v xml:space="preserve">Arvores tipo 1 - Pseudobombax Ellipticum (Embirucu), com altura entre 1,80m a 2m.  Fornecimento.</v>
          </cell>
          <cell r="D2930" t="str">
            <v>un</v>
          </cell>
          <cell r="E2930">
            <v>10.38</v>
          </cell>
        </row>
        <row r="2931">
          <cell r="A2931" t="str">
            <v>PJ017174</v>
          </cell>
          <cell r="B2931" t="str">
            <v>PJ10150100/</v>
          </cell>
          <cell r="C2931" t="str">
            <v xml:space="preserve">Bambu com2m de altura para tutoramento.  Fornecimento.</v>
          </cell>
          <cell r="D2931" t="str">
            <v>un</v>
          </cell>
          <cell r="E2931">
            <v>1.75</v>
          </cell>
        </row>
        <row r="2932">
          <cell r="A2932" t="str">
            <v>PJ006987</v>
          </cell>
          <cell r="B2932" t="str">
            <v>PJ10150150/</v>
          </cell>
          <cell r="C2932" t="str">
            <v xml:space="preserve">Muda arborea de restinga com porte minimo de 1,50m.  Fornecimento.</v>
          </cell>
          <cell r="D2932" t="str">
            <v>un</v>
          </cell>
          <cell r="E2932">
            <v>15</v>
          </cell>
        </row>
        <row r="2933">
          <cell r="A2933" t="str">
            <v>PJ017081</v>
          </cell>
          <cell r="B2933" t="str">
            <v>PJ10150200/</v>
          </cell>
          <cell r="C2933" t="str">
            <v xml:space="preserve">Palmeira tipo 1 - Caryota Urens (Cariota), com altura entre 1m a 2m.  Fornecimento.</v>
          </cell>
          <cell r="D2933" t="str">
            <v>un</v>
          </cell>
          <cell r="E2933">
            <v>35</v>
          </cell>
        </row>
        <row r="2934">
          <cell r="A2934" t="str">
            <v>PJ017683</v>
          </cell>
          <cell r="B2934" t="str">
            <v>PJ10150250/</v>
          </cell>
          <cell r="C2934" t="str">
            <v xml:space="preserve">Philodendron  ou Jiboia no palito, com altura entre 1,10m a 2m.  Fornecimento.</v>
          </cell>
          <cell r="D2934" t="str">
            <v>un</v>
          </cell>
          <cell r="E2934">
            <v>25</v>
          </cell>
        </row>
        <row r="2935">
          <cell r="A2935" t="str">
            <v>PJ017084</v>
          </cell>
          <cell r="B2935" t="str">
            <v>PJ10200050/</v>
          </cell>
          <cell r="C2935" t="str">
            <v xml:space="preserve">Palmeira tipo 4 - Phoenix Robelinii Raras (Palmeira Ana), com altura entre 1m a 3m.  Fornecimento.</v>
          </cell>
          <cell r="D2935" t="str">
            <v>un</v>
          </cell>
          <cell r="E2935">
            <v>63.33</v>
          </cell>
        </row>
        <row r="2936">
          <cell r="A2936" t="str">
            <v>PJ017082</v>
          </cell>
          <cell r="B2936" t="str">
            <v>PJ10250053/</v>
          </cell>
          <cell r="C2936" t="str">
            <v xml:space="preserve">Palmeira tipo 2 - Dypsis Decary (Palmeira Triangulo), com altura entre 2m a 3m.  Fornecimento.</v>
          </cell>
          <cell r="D2936" t="str">
            <v>un</v>
          </cell>
          <cell r="E2936">
            <v>110</v>
          </cell>
        </row>
        <row r="2937">
          <cell r="A2937" t="str">
            <v>PJ017083</v>
          </cell>
          <cell r="B2937" t="str">
            <v>PJ10250056/</v>
          </cell>
          <cell r="C2937" t="str">
            <v xml:space="preserve">Palmeira tipo 3 - Roystonea Oleracea (Palmeira Imperial), com altura entre 3m a 4m.  Fornecimento.</v>
          </cell>
          <cell r="D2937" t="str">
            <v>un</v>
          </cell>
          <cell r="E2937">
            <v>250</v>
          </cell>
        </row>
        <row r="2938">
          <cell r="A2938" t="str">
            <v>PJ004995</v>
          </cell>
          <cell r="B2938" t="str">
            <v>PJ15050050A</v>
          </cell>
          <cell r="C2938" t="str">
            <v xml:space="preserve">Cerca protetora para jardim, em modulos de 1,20m, conforme projeto FPJ.  Fornecimento e colocacao.</v>
          </cell>
          <cell r="D2938" t="str">
            <v>mod</v>
          </cell>
          <cell r="E2938">
            <v>44.7</v>
          </cell>
        </row>
        <row r="2939">
          <cell r="A2939" t="str">
            <v>PJ007523</v>
          </cell>
          <cell r="B2939" t="str">
            <v>PJ15050053/</v>
          </cell>
          <cell r="C2939" t="str">
            <v xml:space="preserve">Cerca protetora para jardim, em tela de metal expandida, malha de 8"x3", chapa de 3/16", tipo canteiros da Av. Presidente Vargas, inclusive pintura.  Fornecimento e colocacao.</v>
          </cell>
          <cell r="D2939" t="str">
            <v>m2</v>
          </cell>
          <cell r="E2939">
            <v>61.4</v>
          </cell>
        </row>
        <row r="2940">
          <cell r="A2940" t="str">
            <v>PJ008852</v>
          </cell>
          <cell r="B2940" t="str">
            <v>PJ15050100/</v>
          </cell>
          <cell r="C2940" t="str">
            <v xml:space="preserve">Guarda-corpo em troncos de Eucalipto com corda sizal.  Fornecimento e colocacao.</v>
          </cell>
          <cell r="D2940" t="str">
            <v>un</v>
          </cell>
          <cell r="E2940">
            <v>14.89</v>
          </cell>
        </row>
        <row r="2941">
          <cell r="A2941" t="str">
            <v>PJ018084</v>
          </cell>
          <cell r="B2941" t="str">
            <v>PJ15050125/</v>
          </cell>
          <cell r="C2941" t="e">
            <v>#N/A</v>
          </cell>
          <cell r="D2941" t="e">
            <v>#N/A</v>
          </cell>
          <cell r="E2941">
            <v>44.49</v>
          </cell>
        </row>
        <row r="2942">
          <cell r="A2942" t="str">
            <v>PJ017554</v>
          </cell>
          <cell r="B2942" t="str">
            <v>PJ15050150/</v>
          </cell>
          <cell r="C2942" t="str">
            <v xml:space="preserve">Protetor de arvore em ferro de 3/8", circular com diametro de 30cm, altura de 2m, base em concreto, engastado no solo de 50cm, inclusive pintura a oleo.  Fornecimento e colocacao.</v>
          </cell>
          <cell r="D2942" t="str">
            <v>un</v>
          </cell>
          <cell r="E2942">
            <v>33</v>
          </cell>
        </row>
        <row r="2943">
          <cell r="A2943" t="str">
            <v>PJ017553</v>
          </cell>
          <cell r="B2943" t="str">
            <v>PJ15050153/</v>
          </cell>
          <cell r="C2943" t="str">
            <v xml:space="preserve">Protetor de arvore em ferro de 3/8", circular com diametro de 40cm, altura de 2m, base em concreto, engastado no solo de 50cm, inclusive pintura a oleo.  Fornecimento e colocacao.</v>
          </cell>
          <cell r="D2943" t="str">
            <v>un</v>
          </cell>
          <cell r="E2943">
            <v>43.25</v>
          </cell>
        </row>
        <row r="2944">
          <cell r="A2944" t="str">
            <v>PJ010429</v>
          </cell>
          <cell r="B2944" t="str">
            <v>PJ15050200/</v>
          </cell>
          <cell r="C2944" t="str">
            <v xml:space="preserve">Protetor de canteiro em tubos de aco galvanizado, com (1,20x0,30)m, formado por 2 tubos de 3" na vertical e 1 tubo de 1 1/2" na horizontal, fixados por encaixe, com tratamento anticorrosivo e pintura.  Fornecimento e colocacao.</v>
          </cell>
          <cell r="D2944" t="str">
            <v>mod</v>
          </cell>
          <cell r="E2944">
            <v>201.02</v>
          </cell>
        </row>
        <row r="2945">
          <cell r="A2945" t="str">
            <v>PJ006186</v>
          </cell>
          <cell r="B2945" t="str">
            <v>PJ15100050/</v>
          </cell>
          <cell r="C2945" t="str">
            <v xml:space="preserve">Tela de arame galvanizado de malha losangular, com 1", fio 12.  Fornecimento.</v>
          </cell>
          <cell r="D2945" t="str">
            <v>m2</v>
          </cell>
          <cell r="E2945">
            <v>32.950000000000003</v>
          </cell>
        </row>
        <row r="2946">
          <cell r="A2946" t="str">
            <v>PJ005999</v>
          </cell>
          <cell r="B2946" t="str">
            <v>PJ15100100/</v>
          </cell>
          <cell r="C2946" t="str">
            <v xml:space="preserve">Tela de arame galvanizado de malha losangular, com 1 1/2", fio 8.  Fornecimento.</v>
          </cell>
          <cell r="D2946" t="str">
            <v>m2</v>
          </cell>
          <cell r="E2946">
            <v>38.26</v>
          </cell>
        </row>
        <row r="2947">
          <cell r="A2947" t="str">
            <v>PJ006004</v>
          </cell>
          <cell r="B2947" t="str">
            <v>PJ15100103/</v>
          </cell>
          <cell r="C2947" t="str">
            <v xml:space="preserve">Tela de arame galvanizado, malha de 1 1/2", no 8, soldada em quadro de ferro.  Colocacao.</v>
          </cell>
          <cell r="D2947" t="str">
            <v>m2</v>
          </cell>
          <cell r="E2947">
            <v>10.039999999999999</v>
          </cell>
        </row>
        <row r="2948">
          <cell r="A2948" t="str">
            <v>PJ010386</v>
          </cell>
          <cell r="B2948" t="str">
            <v>PJ15100106/</v>
          </cell>
          <cell r="C2948" t="str">
            <v xml:space="preserve">Tela de arame galvanizado de malha losangular, com 1/2", fio 14.  Fornecimento.</v>
          </cell>
          <cell r="D2948" t="str">
            <v>m2</v>
          </cell>
          <cell r="E2948">
            <v>29.81</v>
          </cell>
        </row>
        <row r="2949">
          <cell r="A2949" t="str">
            <v>PJ010400</v>
          </cell>
          <cell r="B2949" t="str">
            <v>PJ15100150/</v>
          </cell>
          <cell r="C2949" t="str">
            <v xml:space="preserve">Tela de arame galvanizado no 8, malha quadrada, ondulada, de (20x20)mm.  Fornecimento.</v>
          </cell>
          <cell r="D2949" t="str">
            <v>m2</v>
          </cell>
          <cell r="E2949">
            <v>82.99</v>
          </cell>
        </row>
        <row r="2950">
          <cell r="A2950" t="str">
            <v>PJ017090</v>
          </cell>
          <cell r="B2950" t="str">
            <v>PJ15100200/</v>
          </cell>
          <cell r="C2950" t="str">
            <v xml:space="preserve">Tela de arame galvanizado no 12, malha losango de 5cm.  Fornecimento.</v>
          </cell>
          <cell r="D2950" t="str">
            <v>m2</v>
          </cell>
          <cell r="E2950">
            <v>10.09</v>
          </cell>
        </row>
        <row r="2951">
          <cell r="A2951" t="str">
            <v>PJ004896</v>
          </cell>
          <cell r="B2951" t="str">
            <v>PJ15100203/</v>
          </cell>
          <cell r="C2951" t="str">
            <v xml:space="preserve">Tela de arame galvanizado no 12, malha losango de 5cm, presa a armacao de tubo de ferro galvanizado.  Fornecimento e colocacao.</v>
          </cell>
          <cell r="D2951" t="str">
            <v>m2</v>
          </cell>
          <cell r="E2951">
            <v>24.23</v>
          </cell>
        </row>
        <row r="2952">
          <cell r="A2952" t="str">
            <v>PJ000546</v>
          </cell>
          <cell r="B2952" t="str">
            <v>PJ15150050/</v>
          </cell>
          <cell r="C2952" t="str">
            <v xml:space="preserve">Alambrado com ate 2m de altura, com tela de arame galvanizado no 12, de malha quadrada de 1", formando quadros contornados de cantoneira de 3/4"x3/4"x1/8", fixados em montantes de tubos galvanizados de 2" com carapucas de fechamento superior, espacados a </v>
          </cell>
          <cell r="D2952" t="str">
            <v>m2</v>
          </cell>
          <cell r="E2952">
            <v>62.33</v>
          </cell>
        </row>
        <row r="2953">
          <cell r="A2953" t="str">
            <v>PJ004907</v>
          </cell>
          <cell r="B2953" t="str">
            <v>PJ15150100/</v>
          </cell>
          <cell r="C2953" t="str">
            <v xml:space="preserve">Alambrado com 3m de altura, em tela galvanizada no 12, malha losango de 5cm, fixada em tubos de ferro galvanizado de 2", chumbados em blocos de concreto, inclusive escavacao, reaterro, transporte, carga, descarga e pintura dos tubos, com 2 demaos de acaba</v>
          </cell>
          <cell r="D2953" t="str">
            <v>m2</v>
          </cell>
          <cell r="E2953">
            <v>55.96</v>
          </cell>
        </row>
        <row r="2954">
          <cell r="A2954" t="str">
            <v>PJ004882</v>
          </cell>
          <cell r="B2954" t="str">
            <v>PJ15150103/</v>
          </cell>
          <cell r="C2954" t="str">
            <v xml:space="preserve">Alambrado com 4,5m de altura, em tela galvanizada no12, malha losango de 5cm, fixada em tubos de ferro galvanizado de 2", chumbados em blocos de concreto, inclusive escavacao, reaterro, transporte, carga, descarga e pintura dos tubos, com 2 demaos de acab</v>
          </cell>
          <cell r="D2954" t="str">
            <v>m2</v>
          </cell>
          <cell r="E2954">
            <v>69.680000000000007</v>
          </cell>
        </row>
        <row r="2955">
          <cell r="A2955" t="str">
            <v>PJ009715</v>
          </cell>
          <cell r="B2955" t="str">
            <v>PJ15150106/</v>
          </cell>
          <cell r="C2955" t="str">
            <v xml:space="preserve">Alambrado em tela de arame galvanizado no 12, malha losango de 5cm, fixada em tubos de ferro galvanizado de 2", chumbados em blocos de concreto, inclusive escavacao, reaterro, transporte, carga, descarga e pintura dos tubos, com 2 demaos de acabamento.  F</v>
          </cell>
          <cell r="D2955" t="str">
            <v>m2</v>
          </cell>
          <cell r="E2955">
            <v>63.6</v>
          </cell>
        </row>
        <row r="2956">
          <cell r="A2956" t="str">
            <v>PJ017930</v>
          </cell>
          <cell r="B2956" t="str">
            <v>PJ15150109/</v>
          </cell>
          <cell r="C2956" t="str">
            <v xml:space="preserve">Alambrado com 6m de altura, em tela galvanizada no12, malha losango de 5cm, fixada em tubos de ferro galvanizado com diametro interno de 2", sem costura, em modulos de (3x1,50)m, chumbados em blocos de concreto, inclusive escavacao, reaterro, carga, desca</v>
          </cell>
          <cell r="D2956" t="str">
            <v>m2</v>
          </cell>
          <cell r="E2956">
            <v>91.8</v>
          </cell>
        </row>
        <row r="2957">
          <cell r="A2957" t="str">
            <v>PJ017931</v>
          </cell>
          <cell r="B2957" t="str">
            <v>PJ15150112/</v>
          </cell>
          <cell r="C2957" t="str">
            <v xml:space="preserve">Alambrado com 6m de altura, em tela galvanizada no12, malha losango de 5cm, fixada em tubos de ferro galvanizado com diametro interno de 2", com costura, em modulos de (3x1,50)m, chumbados em blocos de concreto, inclusive escavacao, reaterro, carga, desca</v>
          </cell>
          <cell r="D2957" t="str">
            <v>m2</v>
          </cell>
          <cell r="E2957">
            <v>92.1</v>
          </cell>
        </row>
        <row r="2958">
          <cell r="A2958" t="str">
            <v>PJ017325</v>
          </cell>
          <cell r="B2958" t="str">
            <v>PJ15150115/</v>
          </cell>
          <cell r="C2958" t="str">
            <v xml:space="preserve">Alambrado com 7,5m de altura, em tela galvanizada no12, malha losango de 5cm, fixada em tubos de ferro galvanizado com diametro interno de 2", em modulos de (2x1,50)m, chumbados em blocos de concreto, inclusive escavacao, reaterro, carga, descarga, transp</v>
          </cell>
          <cell r="D2958" t="str">
            <v>m2</v>
          </cell>
          <cell r="E2958">
            <v>103.52</v>
          </cell>
        </row>
        <row r="2959">
          <cell r="A2959" t="str">
            <v>PJ000544</v>
          </cell>
          <cell r="B2959" t="str">
            <v>PJ15150118/</v>
          </cell>
          <cell r="C2959" t="str">
            <v xml:space="preserve">Alambrado tela de arame galvanizado no 14, malha losango de 6cm de lado, presa a armacao de tubos galvanizados, com elementos horizontais e verticais, sendo estes fixados em bloco de concreto de (30x30x60)cm, fck=15MPa, espacados de 3m com altura total de</v>
          </cell>
          <cell r="D2959" t="str">
            <v>m2</v>
          </cell>
          <cell r="E2959">
            <v>47.44</v>
          </cell>
        </row>
        <row r="2960">
          <cell r="A2960" t="str">
            <v>PJ017687</v>
          </cell>
          <cell r="B2960" t="str">
            <v>PJ15150150/</v>
          </cell>
          <cell r="C2960" t="str">
            <v xml:space="preserve">Alambrado em tela de arame plastificado n.o 12, malha losango de 5cm, fixada em tubos de ferro galvanizado de 2", espacados de 2m, chumbados em blocos de concreto com fck=15Mpa, medindo (30x30x100)cm, tela presa em arame n.o 12 plastificada, inclusive esc</v>
          </cell>
          <cell r="D2960" t="str">
            <v>m2</v>
          </cell>
          <cell r="E2960">
            <v>73.52</v>
          </cell>
        </row>
        <row r="2961">
          <cell r="A2961" t="str">
            <v>PJ005203</v>
          </cell>
          <cell r="B2961" t="str">
            <v>PJ15150200/</v>
          </cell>
          <cell r="C2961" t="str">
            <v xml:space="preserve">Alambrado campo de esporte, volei ou basquete, com 1m de altura, em tubo galvanizado de 2" horizontal e montantes do mesmo material espacados a cada 2m e chumbados no solo,  exclusive a base de fundacao.  Fornecimento e colocacao.</v>
          </cell>
          <cell r="D2961" t="str">
            <v>m2</v>
          </cell>
          <cell r="E2961">
            <v>51.22</v>
          </cell>
        </row>
        <row r="2962">
          <cell r="A2962" t="str">
            <v>PJ017710</v>
          </cell>
          <cell r="B2962" t="str">
            <v>PJ15150203/</v>
          </cell>
          <cell r="C2962" t="str">
            <v xml:space="preserve">Alambrado para campo de esporte, constando de poste de tubo de ferro galvanizado, espacados de 2m, com diametro de 2", e altura de 3m livres sobre o solo, fixados em prisma de concreto com Fck=15MPa, medindo (30x30x100)cm, sobre estes postes fixada tela d</v>
          </cell>
          <cell r="D2962" t="str">
            <v>m2</v>
          </cell>
          <cell r="E2962">
            <v>97.9</v>
          </cell>
        </row>
        <row r="2963">
          <cell r="A2963" t="str">
            <v>PJ000545</v>
          </cell>
          <cell r="B2963" t="str">
            <v>PJ15150206/</v>
          </cell>
          <cell r="C2963" t="str">
            <v xml:space="preserve">Alambrado para campo de esporte, constando de postes de tubo de ferro galvanizado, espacados de 2m, com diametro de 2", e altura de 3m livres sobre o solo, fixados em prismas de concreto com fck=18MPa, medindo (30x30x100)cm, e sobre estes postes fixada te</v>
          </cell>
          <cell r="D2963" t="str">
            <v>m2</v>
          </cell>
          <cell r="E2963">
            <v>91.66</v>
          </cell>
        </row>
        <row r="2964">
          <cell r="A2964" t="str">
            <v>PJ005204</v>
          </cell>
          <cell r="B2964" t="str">
            <v>PJ15150250/</v>
          </cell>
          <cell r="C2964" t="str">
            <v xml:space="preserve">Alambrado para cabeceira de campo de esporte, executado com postes de tubo de ferro galvanizado de 2", com altura livre de 5,30m, ficando 0,70m enterrados em prismas de concreto de 18MPa, medindo (0,30x0,30x0,75)m, estando os postes espacados de 2m, com 3</v>
          </cell>
          <cell r="D2964" t="str">
            <v>m2</v>
          </cell>
          <cell r="E2964">
            <v>95.82</v>
          </cell>
        </row>
        <row r="2965">
          <cell r="A2965" t="str">
            <v>PJ017933</v>
          </cell>
          <cell r="B2965" t="str">
            <v>PJ15150300/</v>
          </cell>
          <cell r="C2965" t="str">
            <v xml:space="preserve">Contraventamento de alambrado com tubos de ferro galvanizado, com diametro interno de 2", sem costura.  Fornecimento e colocacao.</v>
          </cell>
          <cell r="D2965" t="str">
            <v>m</v>
          </cell>
          <cell r="E2965">
            <v>42.74</v>
          </cell>
        </row>
        <row r="2966">
          <cell r="A2966" t="str">
            <v>PJ017932</v>
          </cell>
          <cell r="B2966" t="str">
            <v>PJ15150303/</v>
          </cell>
          <cell r="C2966" t="str">
            <v xml:space="preserve">Contraventamento de alambrado com tubos de ferro galvanizado, com diametro interno de 2", com costura.  Fornecimento e colocacao.</v>
          </cell>
          <cell r="D2966" t="str">
            <v>m</v>
          </cell>
          <cell r="E2966">
            <v>42.95</v>
          </cell>
        </row>
        <row r="2967">
          <cell r="A2967" t="str">
            <v>PJ006689</v>
          </cell>
          <cell r="B2967" t="str">
            <v>PJ20050050/</v>
          </cell>
          <cell r="C2967" t="str">
            <v xml:space="preserve">Adubo organico (esterco de gado).  Fornecimento.</v>
          </cell>
          <cell r="D2967" t="str">
            <v>m3</v>
          </cell>
          <cell r="E2967">
            <v>76.25</v>
          </cell>
        </row>
        <row r="2968">
          <cell r="A2968" t="str">
            <v>PJ000527</v>
          </cell>
          <cell r="B2968" t="str">
            <v>PJ20050053/</v>
          </cell>
          <cell r="C2968" t="str">
            <v xml:space="preserve">Adubacao quimica com formula completa (NPK-04-14-08), em gramados (1 vez por ano).</v>
          </cell>
          <cell r="D2968" t="str">
            <v>ha</v>
          </cell>
          <cell r="E2968">
            <v>580.39</v>
          </cell>
        </row>
        <row r="2969">
          <cell r="A2969" t="str">
            <v>PJ004849</v>
          </cell>
          <cell r="B2969" t="str">
            <v>PJ20050060/</v>
          </cell>
          <cell r="C2969" t="str">
            <v xml:space="preserve">Terra estrumada, inclusive carga, transporte e descarga.  Fornecimento.</v>
          </cell>
          <cell r="D2969" t="str">
            <v>m3</v>
          </cell>
          <cell r="E2969">
            <v>45</v>
          </cell>
        </row>
        <row r="2970">
          <cell r="A2970" t="str">
            <v>PJ006688</v>
          </cell>
          <cell r="B2970" t="str">
            <v>PJ20050070/</v>
          </cell>
          <cell r="C2970" t="str">
            <v xml:space="preserve">Terra tipo capa de morro, inclusive carga, descarga e transporte.  Fornecimento.</v>
          </cell>
          <cell r="D2970" t="str">
            <v>m3</v>
          </cell>
          <cell r="E2970">
            <v>32.5</v>
          </cell>
        </row>
        <row r="2971">
          <cell r="A2971" t="str">
            <v>PJ000513</v>
          </cell>
          <cell r="B2971" t="str">
            <v>PJ20050100/</v>
          </cell>
          <cell r="C2971" t="str">
            <v xml:space="preserve">Aparo manual, com enxadao ou tesoura, de beiral de gramado.</v>
          </cell>
          <cell r="D2971" t="str">
            <v>m</v>
          </cell>
          <cell r="E2971">
            <v>0.1</v>
          </cell>
        </row>
        <row r="2972">
          <cell r="A2972" t="str">
            <v>PJ000510</v>
          </cell>
          <cell r="B2972" t="str">
            <v>PJ20050150/</v>
          </cell>
          <cell r="C2972" t="str">
            <v xml:space="preserve">Arrancamento de ervas daninhas pela raiz, em area gramada.</v>
          </cell>
          <cell r="D2972" t="str">
            <v>m2</v>
          </cell>
          <cell r="E2972">
            <v>0.43</v>
          </cell>
        </row>
        <row r="2973">
          <cell r="A2973" t="str">
            <v>PJ000526</v>
          </cell>
          <cell r="B2973" t="str">
            <v>PJ20050200/</v>
          </cell>
          <cell r="C2973" t="str">
            <v xml:space="preserve">Aterro com terra preta simples, para execucao de gramados.</v>
          </cell>
          <cell r="D2973" t="str">
            <v>m3</v>
          </cell>
          <cell r="E2973">
            <v>62.26</v>
          </cell>
        </row>
        <row r="2974">
          <cell r="A2974" t="str">
            <v>PJ000528</v>
          </cell>
          <cell r="B2974" t="str">
            <v>PJ20050250/</v>
          </cell>
          <cell r="C2974" t="str">
            <v xml:space="preserve">Calagem de gramados (1 vez por ano).</v>
          </cell>
          <cell r="D2974" t="str">
            <v>ha</v>
          </cell>
          <cell r="E2974">
            <v>318.72000000000003</v>
          </cell>
        </row>
        <row r="2975">
          <cell r="A2975" t="str">
            <v>PJ017861</v>
          </cell>
          <cell r="B2975" t="str">
            <v>PJ20050300/</v>
          </cell>
          <cell r="C2975" t="str">
            <v xml:space="preserve">Capina de ervas, gramineas, etc, em area de brita.</v>
          </cell>
          <cell r="D2975" t="str">
            <v>m2</v>
          </cell>
          <cell r="E2975">
            <v>1.34</v>
          </cell>
        </row>
        <row r="2976">
          <cell r="A2976" t="str">
            <v>PJ000518</v>
          </cell>
          <cell r="B2976" t="str">
            <v>PJ20050303/</v>
          </cell>
          <cell r="C2976" t="str">
            <v xml:space="preserve">Capina de ervas, gramineas e etc., em superficie ensaibrada.</v>
          </cell>
          <cell r="D2976" t="str">
            <v>m2</v>
          </cell>
          <cell r="E2976">
            <v>7.0000000000000007E-2</v>
          </cell>
        </row>
        <row r="2977">
          <cell r="A2977" t="str">
            <v>PJ004893</v>
          </cell>
          <cell r="B2977" t="str">
            <v>PJ20050306/</v>
          </cell>
          <cell r="C2977" t="str">
            <v xml:space="preserve">Capina de conservacao em superficie ensaibrada, gramada, etc.</v>
          </cell>
          <cell r="D2977" t="str">
            <v>m2</v>
          </cell>
          <cell r="E2977">
            <v>0.64</v>
          </cell>
        </row>
        <row r="2978">
          <cell r="A2978" t="str">
            <v>PJ004852</v>
          </cell>
          <cell r="B2978" t="str">
            <v>PJ20050309/</v>
          </cell>
          <cell r="C2978" t="str">
            <v xml:space="preserve">Capina para construcao de trilhas e aceiros, sobre material de 1a categoria, a ceu aberto, ate a profundidade de 0,10m.</v>
          </cell>
          <cell r="D2978" t="str">
            <v>m2</v>
          </cell>
          <cell r="E2978">
            <v>1.03</v>
          </cell>
        </row>
        <row r="2979">
          <cell r="A2979" t="str">
            <v>PJ006714</v>
          </cell>
          <cell r="B2979" t="str">
            <v>PJ20050350/</v>
          </cell>
          <cell r="C2979" t="str">
            <v xml:space="preserve">Capina manual, remocao e selecao de mudas de essencias florestais, custo valido para cada 100 unidades, com altura de 14cm, largura de 10cm.</v>
          </cell>
          <cell r="D2979" t="str">
            <v>un</v>
          </cell>
          <cell r="E2979">
            <v>0.44</v>
          </cell>
        </row>
        <row r="2980">
          <cell r="A2980" t="str">
            <v>PJ017536</v>
          </cell>
          <cell r="B2980" t="str">
            <v>PJ25300159/</v>
          </cell>
          <cell r="C2980" t="str">
            <v xml:space="preserve">Casinhas: substituicao das vigas de sustentacao de assoalhos em eucalipto, considerando-se retirada das vigas e colocacao de novas, com a remontagem do brinquedo de eucalipto.</v>
          </cell>
          <cell r="D2980" t="str">
            <v>cj</v>
          </cell>
          <cell r="E2980">
            <v>414.08</v>
          </cell>
        </row>
        <row r="2981">
          <cell r="A2981" t="str">
            <v>PJ017537</v>
          </cell>
          <cell r="B2981" t="str">
            <v>PJ25300162/</v>
          </cell>
          <cell r="C2981" t="str">
            <v xml:space="preserve">Casinhas: substituicao de 1 (uma) viga de sustentacao de assoalho em eucalipto, considerando-se retirada da viga e colocacao de nova, com a remontagem do brinquedo de eucalipto.</v>
          </cell>
          <cell r="D2981" t="str">
            <v>un</v>
          </cell>
          <cell r="E2981">
            <v>59.34</v>
          </cell>
        </row>
        <row r="2982">
          <cell r="A2982" t="str">
            <v>PJ017529</v>
          </cell>
          <cell r="B2982" t="str">
            <v>PJ25300200/</v>
          </cell>
          <cell r="C2982" t="str">
            <v xml:space="preserve">Cercas de eucalipto em laterais de casinhas e/ou patamares dos brinquedos de eucalipto: substituicao de troncos de eucalipto autoclavado com diametro de 6 a 8cm, considerando-se a retirada do danificado e instalacao de novos troncos (quatro por lateral co</v>
          </cell>
          <cell r="D2982" t="str">
            <v>cj</v>
          </cell>
          <cell r="E2982">
            <v>266.82</v>
          </cell>
        </row>
        <row r="2983">
          <cell r="A2983" t="str">
            <v>PJ017563</v>
          </cell>
          <cell r="B2983" t="str">
            <v>PJ25300250/</v>
          </cell>
          <cell r="C2983" t="str">
            <v xml:space="preserve">Cordas dos brinquedos de eucalipto: substituicao de corda dos brinquedos onde estas estiverem danificadas, compreendendo a retirada do danificado e colocacao de cordas novas.</v>
          </cell>
          <cell r="D2983" t="str">
            <v>m</v>
          </cell>
          <cell r="E2983">
            <v>22.58</v>
          </cell>
        </row>
        <row r="2984">
          <cell r="A2984" t="str">
            <v>PJ017528</v>
          </cell>
          <cell r="B2984" t="str">
            <v>PJ25300300/</v>
          </cell>
          <cell r="C2984" t="str">
            <v xml:space="preserve">Escada horizontal: substituicao da parte superior do brinquedo de eucalipto por outra completa.</v>
          </cell>
          <cell r="D2984" t="str">
            <v>cj</v>
          </cell>
          <cell r="E2984">
            <v>337.34</v>
          </cell>
        </row>
        <row r="2985">
          <cell r="A2985" t="str">
            <v>PJ017527</v>
          </cell>
          <cell r="B2985" t="str">
            <v>PJ25300303/</v>
          </cell>
          <cell r="C2985" t="str">
            <v xml:space="preserve">Escada horizontal: substituicao de uma coluna de sustentacao do brinquedo de eucalipto por nova, considerando-se retirada e remontagem.</v>
          </cell>
          <cell r="D2985" t="str">
            <v>un</v>
          </cell>
          <cell r="E2985">
            <v>52.88</v>
          </cell>
        </row>
        <row r="2986">
          <cell r="A2986" t="str">
            <v>PJ017518</v>
          </cell>
          <cell r="B2986" t="str">
            <v>PJ25300306/</v>
          </cell>
          <cell r="C2986" t="str">
            <v xml:space="preserve">Escada de acesso ao escarregador: troca do corrimao, retirada do danificado e remontagem com pintura do brinquedo de eucalipto.</v>
          </cell>
          <cell r="D2986" t="str">
            <v>cj</v>
          </cell>
          <cell r="E2986">
            <v>71.97</v>
          </cell>
        </row>
        <row r="2987">
          <cell r="A2987" t="str">
            <v>PJ017519</v>
          </cell>
          <cell r="B2987" t="str">
            <v>PJ25300309/</v>
          </cell>
          <cell r="C2987" t="str">
            <v xml:space="preserve">Escada de acesso ao escorregador: troca da escada, corrimao e retirada da peca danificada e remontagem do brinquedo de eucalipto.</v>
          </cell>
          <cell r="D2987" t="str">
            <v>cj</v>
          </cell>
          <cell r="E2987">
            <v>341.12</v>
          </cell>
        </row>
        <row r="2988">
          <cell r="A2988" t="str">
            <v>PJ017530</v>
          </cell>
          <cell r="B2988" t="str">
            <v>PJ25300312/</v>
          </cell>
          <cell r="C2988" t="str">
            <v xml:space="preserve">Escadas de acesso aos patamares ou casinhas de eucalipto: substituicao de cordas e pecas danificadas nos brinquedos de eucalipto por novas.</v>
          </cell>
          <cell r="D2988" t="str">
            <v>cj</v>
          </cell>
          <cell r="E2988">
            <v>221.76</v>
          </cell>
        </row>
        <row r="2989">
          <cell r="A2989" t="str">
            <v>PJ017531</v>
          </cell>
          <cell r="B2989" t="str">
            <v>PJ25300315/</v>
          </cell>
          <cell r="C2989" t="str">
            <v xml:space="preserve">Escadas de acesso aos patamares ou casinhas de eucalipto: substituicao de tubos e pecas danificadas nos brinquedos de aucalipto por novos.</v>
          </cell>
          <cell r="D2989" t="str">
            <v>cj</v>
          </cell>
          <cell r="E2989">
            <v>250.96</v>
          </cell>
        </row>
        <row r="2990">
          <cell r="A2990" t="str">
            <v>PJ017523</v>
          </cell>
          <cell r="B2990" t="str">
            <v>PJ25300350/</v>
          </cell>
          <cell r="C2990" t="str">
            <v xml:space="preserve">Estrutura em troncos de eucalipto: substituicao de tronco, retirada e remontagem.</v>
          </cell>
          <cell r="D2990" t="str">
            <v>m</v>
          </cell>
          <cell r="E2990">
            <v>66.44</v>
          </cell>
        </row>
        <row r="2991">
          <cell r="A2991" t="str">
            <v>PJ017524</v>
          </cell>
          <cell r="B2991" t="str">
            <v>PJ25300400/</v>
          </cell>
          <cell r="C2991" t="str">
            <v xml:space="preserve">Gangorra simples: retirada e remontagem do eixo principal de sustentacao do brinquedo de eucalipto.</v>
          </cell>
          <cell r="D2991" t="str">
            <v>un</v>
          </cell>
          <cell r="E2991">
            <v>31.24</v>
          </cell>
        </row>
        <row r="2992">
          <cell r="A2992" t="str">
            <v>PJ017525</v>
          </cell>
          <cell r="B2992" t="str">
            <v>PJ25300403/</v>
          </cell>
          <cell r="C2992" t="str">
            <v xml:space="preserve">Gangorra simples: retirada e reinstalacao dos apoios de mao do brinquedo de eucalipto.</v>
          </cell>
          <cell r="D2992" t="str">
            <v>cj</v>
          </cell>
          <cell r="E2992">
            <v>44.46</v>
          </cell>
        </row>
        <row r="2993">
          <cell r="A2993" t="str">
            <v>PJ017526</v>
          </cell>
          <cell r="B2993" t="str">
            <v>PJ25300406/</v>
          </cell>
          <cell r="C2993" t="str">
            <v xml:space="preserve">Gangorra simples: retirada e remontagem do tronco principal de eucalipto,do eixo principal e dos apoios de mao.</v>
          </cell>
          <cell r="D2993" t="str">
            <v>cj</v>
          </cell>
          <cell r="E2993">
            <v>142.53</v>
          </cell>
        </row>
        <row r="2994">
          <cell r="A2994" t="str">
            <v>PJ017532</v>
          </cell>
          <cell r="B2994" t="str">
            <v>PJ25300450/</v>
          </cell>
          <cell r="C2994" t="str">
            <v xml:space="preserve">Jangadas: Substituicao de pneus em equipamentos onde estes estejam fixados ao mesmo por parafusos, considerando retirada do pneu e remontagem do brinquedo de eucalipto.</v>
          </cell>
          <cell r="D2994" t="str">
            <v>un</v>
          </cell>
          <cell r="E2994">
            <v>99.55</v>
          </cell>
        </row>
        <row r="2995">
          <cell r="A2995" t="str">
            <v>PJ017538</v>
          </cell>
          <cell r="B2995" t="str">
            <v>PJ25300500/</v>
          </cell>
          <cell r="C2995" t="str">
            <v xml:space="preserve">Peca em tubo de ferro galvanizado de 3/4": retirada da peca danificada e instalacao de peca nova com ou sem curvatura, inclusive pintura.</v>
          </cell>
          <cell r="D2995" t="str">
            <v>m</v>
          </cell>
          <cell r="E2995">
            <v>37.82</v>
          </cell>
        </row>
        <row r="2996">
          <cell r="A2996" t="str">
            <v>PJ017557</v>
          </cell>
          <cell r="B2996" t="str">
            <v>PJ25300550/</v>
          </cell>
          <cell r="C2996" t="str">
            <v xml:space="preserve">Ponte pensil: troca de cabo de aco das pontes dos brinquedos de eucalipto, considerando-se retirada e reposicao de cabo de aco.</v>
          </cell>
          <cell r="D2996" t="str">
            <v>un</v>
          </cell>
          <cell r="E2996">
            <v>76.739999999999995</v>
          </cell>
        </row>
        <row r="2997">
          <cell r="A2997" t="str">
            <v>PJ017558</v>
          </cell>
          <cell r="B2997" t="str">
            <v>PJ25300553/</v>
          </cell>
          <cell r="C2997" t="str">
            <v xml:space="preserve">Ponte pensil: troca das correntes de troncos das pontes dos brinquedos de eucalipto, considerando-se a retirada das correntes danificadas e colocacao de novas correntes.</v>
          </cell>
          <cell r="D2997" t="str">
            <v>cj</v>
          </cell>
          <cell r="E2997">
            <v>82.18</v>
          </cell>
        </row>
        <row r="2998">
          <cell r="A2998" t="str">
            <v>PJ017559</v>
          </cell>
          <cell r="B2998" t="str">
            <v>PJ25300556/</v>
          </cell>
          <cell r="C2998" t="str">
            <v xml:space="preserve">Ponte pensil: substituicao do guarda corpo de tronco da ponte de eucalipto, compreendendo a retirada do danificado e colocacao de guarda corpo novo.</v>
          </cell>
          <cell r="D2998" t="str">
            <v>m</v>
          </cell>
          <cell r="E2998">
            <v>30.07</v>
          </cell>
        </row>
        <row r="2999">
          <cell r="A2999" t="str">
            <v>PJ017560</v>
          </cell>
          <cell r="B2999" t="str">
            <v>PJ25300559/</v>
          </cell>
          <cell r="C2999" t="str">
            <v xml:space="preserve">Ponte pensil: substituicao do guarda corpo de corda do brinquedo de eucalipto, compreendo a retirada do danificado e colocacao de cordas novas.</v>
          </cell>
          <cell r="D2999" t="str">
            <v>m</v>
          </cell>
          <cell r="E2999">
            <v>9.24</v>
          </cell>
        </row>
        <row r="3000">
          <cell r="A3000" t="str">
            <v>PJ017561</v>
          </cell>
          <cell r="B3000" t="str">
            <v>PJ25300562/</v>
          </cell>
          <cell r="C3000" t="str">
            <v xml:space="preserve">Ponte pensil: substituicao do guarda corpo de correntes do brinquedo de eucalipto, compreendendo a retirada do danificado e colocacao de correntes novas.</v>
          </cell>
          <cell r="D3000" t="str">
            <v>un</v>
          </cell>
          <cell r="E3000">
            <v>26.74</v>
          </cell>
        </row>
        <row r="3001">
          <cell r="A3001" t="str">
            <v>PJ017562</v>
          </cell>
          <cell r="B3001" t="str">
            <v>PJ25300565/</v>
          </cell>
          <cell r="C3001" t="str">
            <v xml:space="preserve">Ponte pensil: substituicao de tronco de eucalipto que compoe o piso da ponte do brinquedo de eucalipto, compreendendo a retirada do danificado e colocacao de novo tronco.</v>
          </cell>
          <cell r="D3001" t="str">
            <v>m</v>
          </cell>
          <cell r="E3001">
            <v>38.4</v>
          </cell>
        </row>
        <row r="3002">
          <cell r="A3002" t="str">
            <v>PJ017520</v>
          </cell>
          <cell r="B3002" t="str">
            <v>PJ25300600/</v>
          </cell>
          <cell r="C3002" t="str">
            <v xml:space="preserve">Prancha do escorregador: troca com retirada da peca danificada e remontagem do brinquedo de eucalipto.</v>
          </cell>
          <cell r="D3002" t="str">
            <v>un</v>
          </cell>
          <cell r="E3002">
            <v>209.11</v>
          </cell>
        </row>
        <row r="3003">
          <cell r="A3003" t="str">
            <v>PJ017521</v>
          </cell>
          <cell r="B3003" t="str">
            <v>PJ25300603/</v>
          </cell>
          <cell r="C3003" t="str">
            <v xml:space="preserve">Prancha do escorregador: troca do leito do escorregador com retirada do danificado e remontagem do brinquedo de eucalipto.</v>
          </cell>
          <cell r="D3003" t="str">
            <v>un</v>
          </cell>
          <cell r="E3003">
            <v>801.15</v>
          </cell>
        </row>
        <row r="3004">
          <cell r="A3004" t="str">
            <v>PJ017522</v>
          </cell>
          <cell r="B3004" t="str">
            <v>PJ25300606/</v>
          </cell>
          <cell r="C3004" t="str">
            <v xml:space="preserve">Prancha do escorregador: troca do esqueleto de sustentacao do leito do escorregador com retirada do danificado e remontagem do brinquedo de eucalipto.</v>
          </cell>
          <cell r="D3004" t="str">
            <v>un</v>
          </cell>
          <cell r="E3004">
            <v>161.52000000000001</v>
          </cell>
        </row>
        <row r="3005">
          <cell r="A3005" t="str">
            <v>PJ017513</v>
          </cell>
          <cell r="B3005" t="str">
            <v>PJ25300650/</v>
          </cell>
          <cell r="C3005" t="str">
            <v xml:space="preserve">Travessao de sustentacao em eucalipto  dos balancos (com tres lugares): troca da peca, retirada e remontagem do brinquedo de eucalipto.</v>
          </cell>
          <cell r="D3005" t="str">
            <v>un</v>
          </cell>
          <cell r="E3005">
            <v>215.05</v>
          </cell>
        </row>
        <row r="3006">
          <cell r="A3006" t="str">
            <v>PJ017514</v>
          </cell>
          <cell r="B3006" t="str">
            <v>PJ25300653/</v>
          </cell>
          <cell r="C3006" t="str">
            <v xml:space="preserve">Travessao de sustentacao em eucalipto  dos balancos (com dois lugares): troca da peca, retirada e remontagem do brinquedo de eucalipto.</v>
          </cell>
          <cell r="D3006" t="str">
            <v>un</v>
          </cell>
          <cell r="E3006">
            <v>149.61000000000001</v>
          </cell>
        </row>
        <row r="3007">
          <cell r="A3007" t="str">
            <v>PJ017556</v>
          </cell>
          <cell r="B3007" t="str">
            <v>PJ25300700/</v>
          </cell>
          <cell r="C3007" t="str">
            <v xml:space="preserve">Tubo de ferro galvanizado de 1", tipo cano bombeiro, para servir de escorregador nos brinquedos de eucalipto, compreendendo retirada do danificado, substituicao por novo considerando a pintura.</v>
          </cell>
          <cell r="D3007" t="str">
            <v>cj</v>
          </cell>
          <cell r="E3007">
            <v>130.1</v>
          </cell>
        </row>
        <row r="3008">
          <cell r="A3008" t="str">
            <v>PJ005207</v>
          </cell>
          <cell r="B3008" t="str">
            <v>PJ30050050/</v>
          </cell>
          <cell r="C3008" t="str">
            <v xml:space="preserve">Encanteiramento de sacos plasticos para producao de mudas de essencias florestais.  Cada 100 unidades.</v>
          </cell>
          <cell r="D3008" t="str">
            <v>un</v>
          </cell>
          <cell r="E3008">
            <v>4.25</v>
          </cell>
        </row>
        <row r="3009">
          <cell r="A3009" t="str">
            <v>PJ006710</v>
          </cell>
          <cell r="B3009" t="str">
            <v>PJ30050053/</v>
          </cell>
          <cell r="C3009" t="str">
            <v xml:space="preserve">Encanteiramento dos sacos plasticos para producao de mudas de essencias florestais, com altura de 14cm, largura de 10cm.  Custo valido para cada 100 unidades.</v>
          </cell>
          <cell r="D3009" t="str">
            <v>un</v>
          </cell>
          <cell r="E3009">
            <v>1.0900000000000001</v>
          </cell>
        </row>
        <row r="3010">
          <cell r="A3010" t="str">
            <v>PJ005206</v>
          </cell>
          <cell r="B3010" t="str">
            <v>PJ30050100/</v>
          </cell>
          <cell r="C3010" t="str">
            <v xml:space="preserve">Enchimento de sacos plasticos para mudas de essencias florestais.  Para 100 unidades.</v>
          </cell>
          <cell r="D3010" t="str">
            <v>un</v>
          </cell>
          <cell r="E3010">
            <v>8.1</v>
          </cell>
        </row>
        <row r="3011">
          <cell r="A3011" t="str">
            <v>PJ009342</v>
          </cell>
          <cell r="B3011" t="str">
            <v>PJ30050103/</v>
          </cell>
          <cell r="C3011" t="str">
            <v xml:space="preserve">Enchimento de sacos plasticos para producao de mudas de essencias florestais, com costura e perfurados, inclusive fornecimento, custo valido para cada 100 unidades, com dimensoes de (10x15)cmx0,10mm.</v>
          </cell>
          <cell r="D3011" t="str">
            <v>un</v>
          </cell>
          <cell r="E3011">
            <v>3.31</v>
          </cell>
        </row>
        <row r="3012">
          <cell r="A3012" t="str">
            <v>PJ010348</v>
          </cell>
          <cell r="B3012" t="str">
            <v>PJ30050106/</v>
          </cell>
          <cell r="C3012" t="str">
            <v xml:space="preserve">Enchimento de sacos plasticos para producao de mudas de essencias florestais, com costura e perfurados, na cor preta, inclusive fornecimento, custo valido para cada 100 unidades, com dimensoes de (13x14)cmx0,15mm.</v>
          </cell>
          <cell r="D3012" t="str">
            <v>un</v>
          </cell>
          <cell r="E3012">
            <v>4.49</v>
          </cell>
        </row>
        <row r="3013">
          <cell r="A3013" t="str">
            <v>PJ010349</v>
          </cell>
          <cell r="B3013" t="str">
            <v>PJ30050109/</v>
          </cell>
          <cell r="C3013" t="str">
            <v xml:space="preserve">Enchimento de sacos plasticos para producao de mudas de essencias florestais, com costura e perfurados, na cor preta, inclusive fornecimento, custo valido para cada 100 unidades, com dimensoes de (14x18)cmx0,15mm.</v>
          </cell>
          <cell r="D3013" t="str">
            <v>un</v>
          </cell>
          <cell r="E3013">
            <v>6.97</v>
          </cell>
        </row>
        <row r="3014">
          <cell r="A3014" t="str">
            <v>PJ009343</v>
          </cell>
          <cell r="B3014" t="str">
            <v>PJ30050112/</v>
          </cell>
          <cell r="C3014" t="str">
            <v xml:space="preserve">Enchimento de sacos plasticos para producao de mudas de essencias florestais, com costura e perfurados, inclusive fornecimento, custo valido para cada 100 unidades, com dimensoes de (14x20)cmx0,15mm.</v>
          </cell>
          <cell r="D3014" t="str">
            <v>un</v>
          </cell>
          <cell r="E3014">
            <v>7.26</v>
          </cell>
        </row>
        <row r="3015">
          <cell r="A3015" t="str">
            <v>PJ009344</v>
          </cell>
          <cell r="B3015" t="str">
            <v>PJ30050115/</v>
          </cell>
          <cell r="C3015" t="str">
            <v xml:space="preserve">Enchimento de sacos plasticos para producao de mudas de essencias florestais, com costura e perfurados, inclusive fornecimento, custo valido para cada 100 unidades, com dimensoes de (17x30)cmx0,15mm.</v>
          </cell>
          <cell r="D3015" t="str">
            <v>un</v>
          </cell>
          <cell r="E3015">
            <v>13.65</v>
          </cell>
        </row>
        <row r="3016">
          <cell r="A3016" t="str">
            <v>PJ010350</v>
          </cell>
          <cell r="B3016" t="str">
            <v>PJ30050118/</v>
          </cell>
          <cell r="C3016" t="str">
            <v xml:space="preserve">Enchimento de sacos plasticos para producao de mudas de essencias florestais, com costura e perfurados, na cor preta, inclusive fornecimento, custo valido para cada 100 unidades, com dimensoes de (22x27)cmx0,15mm.</v>
          </cell>
          <cell r="D3016" t="str">
            <v>un</v>
          </cell>
          <cell r="E3016">
            <v>17.02</v>
          </cell>
        </row>
        <row r="3017">
          <cell r="A3017" t="str">
            <v>PJ009345</v>
          </cell>
          <cell r="B3017" t="str">
            <v>PJ30050121/</v>
          </cell>
          <cell r="C3017" t="str">
            <v xml:space="preserve">Enchimento de sacos plasticos para producao de mudas de essencias florestais, com costura e perfurados, inclusive fornecimento, custo valido para cada 100 unidades, com dimensoes de (25x35)cmx0,22mm.</v>
          </cell>
          <cell r="D3017" t="str">
            <v>un</v>
          </cell>
          <cell r="E3017">
            <v>40.58</v>
          </cell>
        </row>
        <row r="3018">
          <cell r="A3018" t="str">
            <v>PJ006711</v>
          </cell>
          <cell r="B3018" t="str">
            <v>PJ30050150/</v>
          </cell>
          <cell r="C3018" t="str">
            <v xml:space="preserve">Encanteiramento dos sacos plasticos para producao de mudas de essencias florestais, custo valido para cada 100 unidades, com altura de 20 cm, largura de 13cm.</v>
          </cell>
          <cell r="D3018" t="str">
            <v>un</v>
          </cell>
          <cell r="E3018">
            <v>2.19</v>
          </cell>
        </row>
        <row r="3019">
          <cell r="A3019" t="str">
            <v>PJ006712</v>
          </cell>
          <cell r="B3019" t="str">
            <v>PJ30050153/</v>
          </cell>
          <cell r="C3019" t="str">
            <v xml:space="preserve">Encanteiramento dos sacos plasticos para producao de mudas de essencias florestais, custo valido para cada 100 unidades, com altura de 30 cm, largura de 15cm.</v>
          </cell>
          <cell r="D3019" t="str">
            <v>un</v>
          </cell>
          <cell r="E3019">
            <v>3.39</v>
          </cell>
        </row>
        <row r="3020">
          <cell r="A3020" t="str">
            <v>PJ006713</v>
          </cell>
          <cell r="B3020" t="str">
            <v>PJ30050156/</v>
          </cell>
          <cell r="C3020" t="str">
            <v xml:space="preserve">Encanteiramento dos sacos plasticos para producao de mudas de essencias florestais, custo valido para cada 100 unidades, medindo 35cm de altura e 25cm de largura.</v>
          </cell>
          <cell r="D3020" t="str">
            <v>un</v>
          </cell>
          <cell r="E3020">
            <v>10.95</v>
          </cell>
        </row>
        <row r="3021">
          <cell r="A3021" t="str">
            <v>PJ000531</v>
          </cell>
          <cell r="B3021" t="str">
            <v>PJ30050200/</v>
          </cell>
          <cell r="C3021" t="str">
            <v xml:space="preserve">Preparo de substrato para servicos executados em horto.</v>
          </cell>
          <cell r="D3021" t="str">
            <v>m3</v>
          </cell>
          <cell r="E3021">
            <v>4.05</v>
          </cell>
        </row>
        <row r="3022">
          <cell r="A3022" t="str">
            <v>PJ006718</v>
          </cell>
          <cell r="B3022" t="str">
            <v>PJ30050250/</v>
          </cell>
          <cell r="C3022" t="str">
            <v xml:space="preserve">Preparo de estacas para producao de mudas de essencias florestais, custo valido para cada 100 unidades.</v>
          </cell>
          <cell r="D3022" t="str">
            <v>un</v>
          </cell>
          <cell r="E3022">
            <v>2.89</v>
          </cell>
        </row>
        <row r="3023">
          <cell r="A3023" t="str">
            <v>PJ005208</v>
          </cell>
          <cell r="B3023" t="str">
            <v>PJ30050300/</v>
          </cell>
          <cell r="C3023" t="str">
            <v xml:space="preserve">Repicagem e desbaste de mudas de essencias florestais.  Cada 100 unidades.</v>
          </cell>
          <cell r="D3023" t="str">
            <v>un</v>
          </cell>
          <cell r="E3023">
            <v>2.85</v>
          </cell>
        </row>
        <row r="3024">
          <cell r="A3024" t="str">
            <v>PJ009341</v>
          </cell>
          <cell r="B3024" t="str">
            <v>PJ30050350/</v>
          </cell>
          <cell r="C3024" t="str">
            <v xml:space="preserve">Saco plastico para producao de mudas na medida de (15x25)cmx0,15mm.  Fornecimento.</v>
          </cell>
          <cell r="D3024" t="str">
            <v>Kg</v>
          </cell>
          <cell r="E3024">
            <v>5.53</v>
          </cell>
        </row>
        <row r="3025">
          <cell r="A3025" t="str">
            <v>PJ009339</v>
          </cell>
          <cell r="B3025" t="str">
            <v>PJ30050353/</v>
          </cell>
          <cell r="C3025" t="str">
            <v xml:space="preserve">Saco plastico para producao de mudas na medida de (20x30)cmx0,20mm.  Fornecimento.</v>
          </cell>
          <cell r="D3025" t="str">
            <v>Kg</v>
          </cell>
          <cell r="E3025">
            <v>5.2</v>
          </cell>
        </row>
        <row r="3026">
          <cell r="A3026" t="str">
            <v>PJ009340</v>
          </cell>
          <cell r="B3026" t="str">
            <v>PJ30050356/</v>
          </cell>
          <cell r="C3026" t="str">
            <v xml:space="preserve">Saco plastico para producao de mudas na medida de (28x35)cmx0,22mm.  Fornecimento.</v>
          </cell>
          <cell r="D3026" t="str">
            <v>Kg</v>
          </cell>
          <cell r="E3026">
            <v>5.2</v>
          </cell>
        </row>
        <row r="3027">
          <cell r="A3027" t="str">
            <v>PJ007808</v>
          </cell>
          <cell r="B3027" t="str">
            <v>PJ35050050/</v>
          </cell>
          <cell r="C3027" t="str">
            <v xml:space="preserve">Abertura de cova (30x30x30)cm, em banqueta, em encosta, inclusive marcacao.</v>
          </cell>
          <cell r="D3027" t="str">
            <v>un</v>
          </cell>
          <cell r="E3027">
            <v>0.57999999999999996</v>
          </cell>
        </row>
        <row r="3028">
          <cell r="A3028" t="str">
            <v>PJ018023</v>
          </cell>
          <cell r="B3028" t="str">
            <v>PJ35050056/</v>
          </cell>
          <cell r="C3028" t="str">
            <v xml:space="preserve">Abertura de cova (15x15x15)cm, incluindo incorporacao de esterco curtido, para plantio de vegetacao reptante em area de restinga plana.</v>
          </cell>
          <cell r="D3028" t="str">
            <v>un</v>
          </cell>
          <cell r="E3028">
            <v>0.19</v>
          </cell>
        </row>
        <row r="3029">
          <cell r="A3029" t="str">
            <v>PJ018024</v>
          </cell>
          <cell r="B3029" t="str">
            <v>PJ35050059/</v>
          </cell>
          <cell r="C3029" t="str">
            <v xml:space="preserve">Abertura de cova (20x20x20)cm, incluindo incorporacao de esterco curtido, para plantio de vegetacao cactaceas em area de restinga plana.</v>
          </cell>
          <cell r="D3029" t="str">
            <v>un</v>
          </cell>
          <cell r="E3029">
            <v>0.44</v>
          </cell>
        </row>
        <row r="3030">
          <cell r="A3030" t="str">
            <v>PJ018025</v>
          </cell>
          <cell r="B3030" t="str">
            <v>PJ35050062/</v>
          </cell>
          <cell r="C3030" t="str">
            <v xml:space="preserve">Abertura de cova (30x30x30)cm, incluindo incorporacao de esterco curtido, para plantio de vegetacao arbustiva em area de restinga plana.</v>
          </cell>
          <cell r="D3030" t="str">
            <v>un</v>
          </cell>
          <cell r="E3030">
            <v>0.26</v>
          </cell>
        </row>
        <row r="3031">
          <cell r="A3031" t="str">
            <v>PJ004901</v>
          </cell>
          <cell r="B3031" t="str">
            <v>PJ35050100/</v>
          </cell>
          <cell r="C3031" t="str">
            <v xml:space="preserve">Adubacao e calagem, usando adubo organico/mineral, em mudas plantadas em encostas.</v>
          </cell>
          <cell r="D3031" t="str">
            <v>un</v>
          </cell>
          <cell r="E3031">
            <v>0.67</v>
          </cell>
        </row>
        <row r="3032">
          <cell r="A3032" t="str">
            <v>PJ007802</v>
          </cell>
          <cell r="B3032" t="str">
            <v>PJ35050150/</v>
          </cell>
          <cell r="C3032" t="str">
            <v xml:space="preserve">Capina de aceiro em encosta em area previamente rocada, em fase de implantacao.</v>
          </cell>
          <cell r="D3032" t="str">
            <v>m2</v>
          </cell>
          <cell r="E3032">
            <v>0.26</v>
          </cell>
        </row>
        <row r="3033">
          <cell r="A3033" t="str">
            <v>PJ007803</v>
          </cell>
          <cell r="B3033" t="str">
            <v>PJ35050153/</v>
          </cell>
          <cell r="C3033" t="str">
            <v xml:space="preserve">Capina de aceiro em encosta em area previamente rocada, em fase de manutencao.</v>
          </cell>
          <cell r="D3033" t="str">
            <v>m2</v>
          </cell>
          <cell r="E3033">
            <v>0.19</v>
          </cell>
        </row>
        <row r="3034">
          <cell r="A3034" t="str">
            <v>PJ007806</v>
          </cell>
          <cell r="B3034" t="str">
            <v>PJ35050200/</v>
          </cell>
          <cell r="C3034" t="str">
            <v xml:space="preserve">Capina de vegetacao graminea em area de encosta em curva de nivel, inclusive marcacao de faixas em curva de nivel, em fase de implantacao.</v>
          </cell>
          <cell r="D3034" t="str">
            <v>m2</v>
          </cell>
          <cell r="E3034">
            <v>0.2</v>
          </cell>
        </row>
        <row r="3035">
          <cell r="A3035" t="str">
            <v>PJ007807</v>
          </cell>
          <cell r="B3035" t="str">
            <v>PJ35050203/</v>
          </cell>
          <cell r="C3035" t="str">
            <v xml:space="preserve">Capina de vegetacao graminea em area de encosta em curva de nivel, em fase de manutencao.</v>
          </cell>
          <cell r="D3035" t="str">
            <v>m2</v>
          </cell>
          <cell r="E3035">
            <v>0.16</v>
          </cell>
        </row>
        <row r="3036">
          <cell r="A3036" t="str">
            <v>PJ018082</v>
          </cell>
          <cell r="B3036" t="str">
            <v>PJ35050245/</v>
          </cell>
          <cell r="C3036" t="e">
            <v>#N/A</v>
          </cell>
          <cell r="D3036" t="e">
            <v>#N/A</v>
          </cell>
          <cell r="E3036">
            <v>0.1</v>
          </cell>
        </row>
        <row r="3037">
          <cell r="A3037" t="str">
            <v>PJ008981</v>
          </cell>
          <cell r="B3037" t="str">
            <v>PJ35050250/</v>
          </cell>
          <cell r="C3037" t="str">
            <v xml:space="preserve">Mudas de essencias florestais de 30cm a 50cm de altura, tipo Sabia, Marica, Trema, Aroeira, Ipes, Pau-Ferro e similares.  Fornecimento.</v>
          </cell>
          <cell r="D3037" t="str">
            <v>un</v>
          </cell>
          <cell r="E3037">
            <v>0.4</v>
          </cell>
        </row>
        <row r="3038">
          <cell r="A3038" t="str">
            <v>PJ000491</v>
          </cell>
          <cell r="B3038" t="str">
            <v>PJ35050300/</v>
          </cell>
          <cell r="C3038" t="str">
            <v xml:space="preserve">Plantio de grama em placas, em encosta, tipo Sao Carlos, Batatais ou Larga, inclusive compra e arrancamento no local de origem, carga, transporte manual encosta acima, descarga e preparo do terreno.</v>
          </cell>
          <cell r="D3038" t="str">
            <v>m2</v>
          </cell>
          <cell r="E3038">
            <v>6.25</v>
          </cell>
        </row>
        <row r="3039">
          <cell r="A3039" t="str">
            <v>PJ008980</v>
          </cell>
          <cell r="B3039" t="str">
            <v>PJ35050350/</v>
          </cell>
          <cell r="C3039" t="str">
            <v xml:space="preserve">Plantio e adubacao de mudas em encosta, de 30cm a 50cm de altura, tipo Sabia, Marica, Trema, Aroeira, Ipes, Pau-Ferro e similares.  Fornecimento da muda incluso.</v>
          </cell>
          <cell r="D3039" t="str">
            <v>un</v>
          </cell>
          <cell r="E3039">
            <v>0.92</v>
          </cell>
        </row>
        <row r="3040">
          <cell r="A3040" t="str">
            <v>PJ018026</v>
          </cell>
          <cell r="B3040" t="str">
            <v>PJ35050400/</v>
          </cell>
          <cell r="C3040" t="str">
            <v xml:space="preserve">Plantio de mudas de vegetacao arbustiva, exclusive o fornecimento de muda, em area de restinga plana.</v>
          </cell>
          <cell r="D3040" t="str">
            <v>un</v>
          </cell>
          <cell r="E3040">
            <v>0.57999999999999996</v>
          </cell>
        </row>
        <row r="3041">
          <cell r="A3041" t="str">
            <v>RV017678</v>
          </cell>
          <cell r="B3041" t="str">
            <v>RV05100250A</v>
          </cell>
          <cell r="C3041" t="str">
            <v xml:space="preserve">Argamassa de cimento, cal, saibro e areia, no traco 1:2:4:4.</v>
          </cell>
          <cell r="D3041" t="str">
            <v>m3</v>
          </cell>
          <cell r="E3041">
            <v>159.91999999999999</v>
          </cell>
        </row>
        <row r="3042">
          <cell r="A3042" t="str">
            <v>RV017679</v>
          </cell>
          <cell r="B3042" t="str">
            <v>RV05100300A</v>
          </cell>
          <cell r="C3042" t="str">
            <v xml:space="preserve">Argamassa de cimento e areia preta de emboco, no traco 1:2.</v>
          </cell>
          <cell r="D3042" t="str">
            <v>m3</v>
          </cell>
          <cell r="E3042">
            <v>263.02999999999997</v>
          </cell>
        </row>
        <row r="3043">
          <cell r="A3043" t="str">
            <v>RV017680</v>
          </cell>
          <cell r="B3043" t="str">
            <v>RV05100303A</v>
          </cell>
          <cell r="C3043" t="str">
            <v xml:space="preserve">Argamassa de cimento e areia preta de emboco, no traco 1:4.</v>
          </cell>
          <cell r="D3043" t="str">
            <v>m3</v>
          </cell>
          <cell r="E3043">
            <v>176.89</v>
          </cell>
        </row>
        <row r="3044">
          <cell r="A3044" t="str">
            <v>RV017681</v>
          </cell>
          <cell r="B3044" t="str">
            <v>RV05100306A</v>
          </cell>
          <cell r="C3044" t="str">
            <v xml:space="preserve">Argamassa de cimento e areia preta de emboco, no traco 1:6.</v>
          </cell>
          <cell r="D3044" t="str">
            <v>m3</v>
          </cell>
          <cell r="E3044">
            <v>140.59</v>
          </cell>
        </row>
        <row r="3045">
          <cell r="A3045" t="str">
            <v>RV017654</v>
          </cell>
          <cell r="B3045" t="str">
            <v>RV05100350A</v>
          </cell>
          <cell r="C3045" t="str">
            <v xml:space="preserve">Argamassa de cimento e po-de-pedra, no traco 1:3.</v>
          </cell>
          <cell r="D3045" t="str">
            <v>m3</v>
          </cell>
          <cell r="E3045">
            <v>218.51</v>
          </cell>
        </row>
        <row r="3046">
          <cell r="A3046" t="str">
            <v>RV017657</v>
          </cell>
          <cell r="B3046" t="str">
            <v>RV05100353A</v>
          </cell>
          <cell r="C3046" t="str">
            <v xml:space="preserve">Argamassa de cimento e po-de-pedra, no traco 1:4.</v>
          </cell>
          <cell r="D3046" t="str">
            <v>m3</v>
          </cell>
          <cell r="E3046">
            <v>193.81</v>
          </cell>
        </row>
        <row r="3047">
          <cell r="A3047" t="str">
            <v>RV017651</v>
          </cell>
          <cell r="B3047" t="str">
            <v>RV05100400A</v>
          </cell>
          <cell r="C3047" t="str">
            <v xml:space="preserve">Argamassa de cimento e saibro, no traco 1:2.</v>
          </cell>
          <cell r="D3047" t="str">
            <v>m3</v>
          </cell>
          <cell r="E3047">
            <v>257.14</v>
          </cell>
        </row>
        <row r="3048">
          <cell r="A3048" t="str">
            <v>RV000418</v>
          </cell>
          <cell r="B3048" t="str">
            <v>RV05100403A</v>
          </cell>
          <cell r="C3048" t="str">
            <v xml:space="preserve">Argamassa de cimento e saibro, no traco 1:4.</v>
          </cell>
          <cell r="D3048" t="str">
            <v>m3</v>
          </cell>
          <cell r="E3048">
            <v>185.08</v>
          </cell>
        </row>
        <row r="3049">
          <cell r="A3049" t="str">
            <v>RV000419</v>
          </cell>
          <cell r="B3049" t="str">
            <v>RV05100406A</v>
          </cell>
          <cell r="C3049" t="str">
            <v xml:space="preserve">Argamassa de cimento e saibro, no traco 1:6.</v>
          </cell>
          <cell r="D3049" t="str">
            <v>m3</v>
          </cell>
          <cell r="E3049">
            <v>152.66</v>
          </cell>
        </row>
        <row r="3050">
          <cell r="A3050" t="str">
            <v>RV000420</v>
          </cell>
          <cell r="B3050" t="str">
            <v>RV05100409A</v>
          </cell>
          <cell r="C3050" t="str">
            <v xml:space="preserve">Argamassa de cimento e saibro, no traco 1:8.</v>
          </cell>
          <cell r="D3050" t="str">
            <v>m3</v>
          </cell>
          <cell r="E3050">
            <v>135.86000000000001</v>
          </cell>
        </row>
        <row r="3051">
          <cell r="A3051" t="str">
            <v>RV017788</v>
          </cell>
          <cell r="B3051" t="str">
            <v>RV05100450A</v>
          </cell>
          <cell r="C3051" t="str">
            <v xml:space="preserve">Argamassa de cimento, saibro e areia, no traco 1:2:2.</v>
          </cell>
          <cell r="D3051" t="str">
            <v>m3</v>
          </cell>
          <cell r="E3051">
            <v>205.84</v>
          </cell>
        </row>
        <row r="3052">
          <cell r="A3052" t="str">
            <v>RV017789</v>
          </cell>
          <cell r="B3052" t="str">
            <v>RV05100453A</v>
          </cell>
          <cell r="C3052" t="str">
            <v xml:space="preserve">Argamassa de cimento, saibro e areia, no traco 1:2:3.</v>
          </cell>
          <cell r="D3052" t="str">
            <v>m3</v>
          </cell>
          <cell r="E3052">
            <v>187.56</v>
          </cell>
        </row>
        <row r="3053">
          <cell r="A3053" t="str">
            <v>RV017790</v>
          </cell>
          <cell r="B3053" t="str">
            <v>RV05100456A</v>
          </cell>
          <cell r="C3053" t="str">
            <v xml:space="preserve">Argamassa de cimento, saibro e areia, no traco 1:3:3.</v>
          </cell>
          <cell r="D3053" t="str">
            <v>m3</v>
          </cell>
          <cell r="E3053">
            <v>172.85</v>
          </cell>
        </row>
        <row r="3054">
          <cell r="A3054" t="str">
            <v>RV017677</v>
          </cell>
          <cell r="B3054" t="str">
            <v>RV05100459A</v>
          </cell>
          <cell r="C3054" t="str">
            <v xml:space="preserve">Argamassa de cimento, saibro e areia, no traco 1:3:5.</v>
          </cell>
          <cell r="D3054" t="str">
            <v>m3</v>
          </cell>
          <cell r="E3054">
            <v>156.28</v>
          </cell>
        </row>
        <row r="3055">
          <cell r="A3055" t="str">
            <v>RV000786</v>
          </cell>
          <cell r="B3055" t="str">
            <v>RV10050050/</v>
          </cell>
          <cell r="C3055" t="str">
            <v xml:space="preserve">Chapisco de superficie de concreto ou alvenaria, com argamassa de cimento e areia no traco 1:3.</v>
          </cell>
          <cell r="D3055" t="str">
            <v>m2</v>
          </cell>
          <cell r="E3055">
            <v>3.69</v>
          </cell>
        </row>
        <row r="3056">
          <cell r="A3056" t="str">
            <v>RV000788</v>
          </cell>
          <cell r="B3056" t="str">
            <v>RV10050053/</v>
          </cell>
          <cell r="C3056" t="str">
            <v xml:space="preserve">Revestimento chapiscado de cimento e areia no traco 1:3 peneirado, espessura de 9mm, aplicado sobre emboco existente.</v>
          </cell>
          <cell r="D3056" t="str">
            <v>m2</v>
          </cell>
          <cell r="E3056">
            <v>4.26</v>
          </cell>
        </row>
        <row r="3057">
          <cell r="A3057" t="str">
            <v>RV007400</v>
          </cell>
          <cell r="B3057" t="str">
            <v>RV10050056/</v>
          </cell>
          <cell r="C3057" t="str">
            <v xml:space="preserve">Chapisco em argamassa de cimento e areia no traco 1:3 em volume, aditivado com resina acrilica da Reax ou similar.</v>
          </cell>
          <cell r="D3057" t="str">
            <v>m2</v>
          </cell>
          <cell r="E3057">
            <v>3.77</v>
          </cell>
        </row>
        <row r="3058">
          <cell r="A3058" t="str">
            <v>RV000787</v>
          </cell>
          <cell r="B3058" t="str">
            <v>RV10050059A</v>
          </cell>
          <cell r="C3058" t="str">
            <v xml:space="preserve">Chapisco de superficie de concreto ou alvenaria, usando maquina manual, com argamassa de cimento e areia no traco 1:6.</v>
          </cell>
          <cell r="D3058" t="str">
            <v>m2</v>
          </cell>
          <cell r="E3058">
            <v>1.79</v>
          </cell>
        </row>
        <row r="3059">
          <cell r="A3059" t="str">
            <v>RV000789</v>
          </cell>
          <cell r="B3059" t="str">
            <v>RV10050100/</v>
          </cell>
          <cell r="C3059" t="str">
            <v xml:space="preserve">Emboco com argamassa de cimento e areia, no traco 1:1,5, com 1,50cm  de espessura, inclusive chapisco.</v>
          </cell>
          <cell r="D3059" t="str">
            <v>m2</v>
          </cell>
          <cell r="E3059">
            <v>13.63</v>
          </cell>
        </row>
        <row r="3060">
          <cell r="A3060" t="str">
            <v>RV000790</v>
          </cell>
          <cell r="B3060" t="str">
            <v>RV10050103/</v>
          </cell>
          <cell r="C3060" t="str">
            <v xml:space="preserve">Emboco com argamassa de cimento e areia, no traco 1:2 com 1,50cm  de espessura, inclusive chapisco.</v>
          </cell>
          <cell r="D3060" t="str">
            <v>m2</v>
          </cell>
          <cell r="E3060">
            <v>12.67</v>
          </cell>
        </row>
        <row r="3061">
          <cell r="A3061" t="str">
            <v>RV000791</v>
          </cell>
          <cell r="B3061" t="str">
            <v>RV10050106/</v>
          </cell>
          <cell r="C3061" t="str">
            <v xml:space="preserve">Emboco com argamassa de cimento e areia, no traco 1:3, com 1,50cm  de espessura, inclusive chapisco.</v>
          </cell>
          <cell r="D3061" t="str">
            <v>m2</v>
          </cell>
          <cell r="E3061">
            <v>12.01</v>
          </cell>
        </row>
        <row r="3062">
          <cell r="A3062" t="str">
            <v>RV000793</v>
          </cell>
          <cell r="B3062" t="str">
            <v>RV10050109/</v>
          </cell>
          <cell r="C3062" t="str">
            <v xml:space="preserve">Emboco com argamassa de cimento e areia, no traco 1:3 com corante, na espessura 2,50cm, aplicado sobre chapisco exclusive este.</v>
          </cell>
          <cell r="D3062" t="str">
            <v>m2</v>
          </cell>
          <cell r="E3062">
            <v>26.24</v>
          </cell>
        </row>
        <row r="3063">
          <cell r="A3063" t="str">
            <v>RV000797</v>
          </cell>
          <cell r="B3063" t="str">
            <v>RV10050112/</v>
          </cell>
          <cell r="C3063" t="str">
            <v xml:space="preserve">Emboco com argamassa de cimento e areia, no traco 1:3 e Sikafix ou similar, inclusive chapisco.</v>
          </cell>
          <cell r="D3063" t="str">
            <v>m2</v>
          </cell>
          <cell r="E3063">
            <v>23.32</v>
          </cell>
        </row>
        <row r="3064">
          <cell r="A3064" t="str">
            <v>RV000792</v>
          </cell>
          <cell r="B3064" t="str">
            <v>RV10050115/</v>
          </cell>
          <cell r="C3064" t="str">
            <v xml:space="preserve">Emboco com argamassa de cimento e areia, no traco 1:4, com 1,50cm  de espessura, inclusive chapisco.</v>
          </cell>
          <cell r="D3064" t="str">
            <v>m2</v>
          </cell>
          <cell r="E3064">
            <v>11.4</v>
          </cell>
        </row>
        <row r="3065">
          <cell r="A3065" t="str">
            <v>RV000817</v>
          </cell>
          <cell r="B3065" t="str">
            <v>RV10050150/</v>
          </cell>
          <cell r="C3065" t="str">
            <v xml:space="preserve">Revestimento interno, de 1 vez, emboco paulista, com argamassa de cimento, cal, saibro e areia fina no traco 1:4:4:4, com acabamento a camurca ou saco.</v>
          </cell>
          <cell r="D3065" t="str">
            <v>m2</v>
          </cell>
          <cell r="E3065">
            <v>9.56</v>
          </cell>
        </row>
        <row r="3066">
          <cell r="A3066" t="str">
            <v>RV000812</v>
          </cell>
          <cell r="B3066" t="str">
            <v>RV10050153/</v>
          </cell>
          <cell r="C3066" t="str">
            <v xml:space="preserve">Revestimento interno, de 1 vez, com argamassa de cimento e saibro no traco 1:6.</v>
          </cell>
          <cell r="D3066" t="str">
            <v>m2</v>
          </cell>
          <cell r="E3066">
            <v>9.23</v>
          </cell>
        </row>
        <row r="3067">
          <cell r="A3067" t="str">
            <v>RV000813</v>
          </cell>
          <cell r="B3067" t="str">
            <v>RV10050156/</v>
          </cell>
          <cell r="C3067" t="str">
            <v xml:space="preserve">Revestimento interno, de 1 vez, com argamassa de cimento e saibro no traco 1:8.</v>
          </cell>
          <cell r="D3067" t="str">
            <v>m2</v>
          </cell>
          <cell r="E3067">
            <v>8.73</v>
          </cell>
        </row>
        <row r="3068">
          <cell r="A3068" t="str">
            <v>RV000806</v>
          </cell>
          <cell r="B3068" t="str">
            <v>RV10050159/</v>
          </cell>
          <cell r="C3068" t="str">
            <v xml:space="preserve">Revestimento interno em massa unica com argamassa de cimento e areia termotratada (Qualimassa ou similar) na espessura de 2cm sobre chapisco, exclusive este.</v>
          </cell>
          <cell r="D3068" t="str">
            <v>m2</v>
          </cell>
          <cell r="E3068">
            <v>9.2100000000000009</v>
          </cell>
        </row>
        <row r="3069">
          <cell r="A3069" t="str">
            <v>RV000816</v>
          </cell>
          <cell r="B3069" t="str">
            <v>RV10050162/</v>
          </cell>
          <cell r="C3069" t="str">
            <v xml:space="preserve">Revestimento interno, em 2 massas, sendo o emboco com argamassa de cimento e saibro no traco 1:4 e o reboco com massa especial branca ou similar, na espessura de 2mm.</v>
          </cell>
          <cell r="D3069" t="str">
            <v>m2</v>
          </cell>
          <cell r="E3069">
            <v>18.89</v>
          </cell>
        </row>
        <row r="3070">
          <cell r="A3070" t="str">
            <v>RV000794</v>
          </cell>
          <cell r="B3070" t="str">
            <v>RV10050200/</v>
          </cell>
          <cell r="C3070" t="str">
            <v xml:space="preserve">Revestimento externo, de 1 vez, com argamassa de cimento e terra preta de emboco no traco 1:2, inclusive chapisco.</v>
          </cell>
          <cell r="D3070" t="str">
            <v>m2</v>
          </cell>
          <cell r="E3070">
            <v>15.22</v>
          </cell>
        </row>
        <row r="3071">
          <cell r="A3071" t="str">
            <v>RV000795</v>
          </cell>
          <cell r="B3071" t="str">
            <v>RV10050203/</v>
          </cell>
          <cell r="C3071" t="str">
            <v xml:space="preserve">Revestimento externo, de 1 vez, com argamassa de cimento e terra preta de emboco no traco 1:4, inclusive chapisco.</v>
          </cell>
          <cell r="D3071" t="str">
            <v>m2</v>
          </cell>
          <cell r="E3071">
            <v>12.7</v>
          </cell>
        </row>
        <row r="3072">
          <cell r="A3072" t="str">
            <v>RV000796</v>
          </cell>
          <cell r="B3072" t="str">
            <v>RV10050206/</v>
          </cell>
          <cell r="C3072" t="str">
            <v xml:space="preserve">Revestimento externo, de 1 vez, com argamassa de cimento e terra preta de emboco no traco 1:6, inclusive chapisco.</v>
          </cell>
          <cell r="D3072" t="str">
            <v>m2</v>
          </cell>
          <cell r="E3072">
            <v>11.71</v>
          </cell>
        </row>
        <row r="3073">
          <cell r="A3073" t="str">
            <v>RV000801</v>
          </cell>
          <cell r="B3073" t="str">
            <v>RV10050209/</v>
          </cell>
          <cell r="C3073" t="str">
            <v xml:space="preserve">Revestimento externo, de 1 vez, com argamassa de cimento, saibro macio e areia fina no traco 1:2:2, inclusive chapisco.</v>
          </cell>
          <cell r="D3073" t="str">
            <v>m2</v>
          </cell>
          <cell r="E3073">
            <v>16.57</v>
          </cell>
        </row>
        <row r="3074">
          <cell r="A3074" t="str">
            <v>RV000802</v>
          </cell>
          <cell r="B3074" t="str">
            <v>RV10050212/</v>
          </cell>
          <cell r="C3074" t="str">
            <v xml:space="preserve">Revestimento externo, de 1 vez, com argamassa de cimento, saibro macio e areia fina no traco 1:3:3, inclusive chapisco.</v>
          </cell>
          <cell r="D3074" t="str">
            <v>m2</v>
          </cell>
          <cell r="E3074">
            <v>15.25</v>
          </cell>
        </row>
        <row r="3075">
          <cell r="A3075" t="str">
            <v>RV000803</v>
          </cell>
          <cell r="B3075" t="str">
            <v>RV10050215/</v>
          </cell>
          <cell r="C3075" t="str">
            <v xml:space="preserve">Revestimento externo, de 1 vez, com argamassa de cimento, saibro macio e areia fina no traco 1:5:2, inclusive chapisco.</v>
          </cell>
          <cell r="D3075" t="str">
            <v>m2</v>
          </cell>
          <cell r="E3075">
            <v>18.09</v>
          </cell>
        </row>
        <row r="3076">
          <cell r="A3076" t="str">
            <v>RV000807</v>
          </cell>
          <cell r="B3076" t="str">
            <v>RV10050250/</v>
          </cell>
          <cell r="C3076" t="str">
            <v xml:space="preserve">Revestimento externo em massa unica com argamassa de cimento e areia termotratada (Qualimassa ou similar) na espessura de 3cm sobre chapisco, exclusive este.</v>
          </cell>
          <cell r="D3076" t="str">
            <v>m2</v>
          </cell>
          <cell r="E3076">
            <v>13.77</v>
          </cell>
        </row>
        <row r="3077">
          <cell r="A3077" t="str">
            <v>RV000808</v>
          </cell>
          <cell r="B3077" t="str">
            <v>RV10050253/</v>
          </cell>
          <cell r="C3077" t="str">
            <v xml:space="preserve">Revestimento externo com reboco pronto tipo Itacreto Camurcado ou similar, cor clara, na espessura de 3mm, sobre emboco existente.</v>
          </cell>
          <cell r="D3077" t="str">
            <v>m2</v>
          </cell>
          <cell r="E3077">
            <v>9.69</v>
          </cell>
        </row>
        <row r="3078">
          <cell r="A3078" t="str">
            <v>RV000810</v>
          </cell>
          <cell r="B3078" t="str">
            <v>RV10050256/</v>
          </cell>
          <cell r="C3078" t="str">
            <v xml:space="preserve">Revestimento externo com reboco tipo Rebotex com silicone ou similar, cor clara, na espessura de 3mm, sobre emboco existente.</v>
          </cell>
          <cell r="D3078" t="str">
            <v>m2</v>
          </cell>
          <cell r="E3078">
            <v>7.85</v>
          </cell>
        </row>
        <row r="3079">
          <cell r="A3079" t="str">
            <v>RV000811</v>
          </cell>
          <cell r="B3079" t="str">
            <v>RV10050259/</v>
          </cell>
          <cell r="C3079" t="str">
            <v xml:space="preserve">Revestimento externo com reboco tipo Quartzolit Penteado ou similar, cor clara, na espessura de 3mm, sobre emboco existente.</v>
          </cell>
          <cell r="D3079" t="str">
            <v>m2</v>
          </cell>
          <cell r="E3079">
            <v>12.56</v>
          </cell>
        </row>
        <row r="3080">
          <cell r="A3080" t="str">
            <v>RV000809</v>
          </cell>
          <cell r="B3080" t="str">
            <v>RV10050262/</v>
          </cell>
          <cell r="C3080" t="str">
            <v xml:space="preserve">Revestimento externo com reboco tipo Massa Especial Externa Branca ou similar, cor clara, na espessura de 3mm, sobre emboco existente.</v>
          </cell>
          <cell r="D3080" t="str">
            <v>m2</v>
          </cell>
          <cell r="E3080">
            <v>7.89</v>
          </cell>
        </row>
        <row r="3081">
          <cell r="A3081" t="str">
            <v>RV000805</v>
          </cell>
          <cell r="B3081" t="str">
            <v>RV10050300/</v>
          </cell>
          <cell r="C3081" t="str">
            <v xml:space="preserve">Revestimento externo, em 2 massas, sobre superficie chapiscada, sendo o emboco com argamassa de cimento, saibro e areia no traco 1:3:3, e o reboco com cimento, cal hidratada em po e areia fina no traco 1:3:5.</v>
          </cell>
          <cell r="D3081" t="str">
            <v>m2</v>
          </cell>
          <cell r="E3081">
            <v>18.329999999999998</v>
          </cell>
        </row>
        <row r="3082">
          <cell r="A3082" t="str">
            <v>RV000814</v>
          </cell>
          <cell r="B3082" t="str">
            <v>RV10050350/</v>
          </cell>
          <cell r="C3082" t="str">
            <v xml:space="preserve">Revestimento interno ou externo, de 1 vez, com argamassa de cimento, saibro macio e areia fina no traco 1:2:2.</v>
          </cell>
          <cell r="D3082" t="str">
            <v>m2</v>
          </cell>
          <cell r="E3082">
            <v>10.83</v>
          </cell>
        </row>
        <row r="3083">
          <cell r="A3083" t="str">
            <v>RV000815</v>
          </cell>
          <cell r="B3083" t="str">
            <v>RV10050353/</v>
          </cell>
          <cell r="C3083" t="str">
            <v xml:space="preserve">Revestimento interno ou externo, de 1 vez, com argamassa de cimento, saibro macio e areia fina no traco 1:3:3.</v>
          </cell>
          <cell r="D3083" t="str">
            <v>m2</v>
          </cell>
          <cell r="E3083">
            <v>9.84</v>
          </cell>
        </row>
        <row r="3084">
          <cell r="A3084" t="str">
            <v>RV000804</v>
          </cell>
          <cell r="B3084" t="str">
            <v>RV10050400/</v>
          </cell>
          <cell r="C3084" t="str">
            <v xml:space="preserve">Revestimento externo, em 2 massas, sobre superficie chapiscada, sendo o emboco com argamassa de cimento, saibro e areia no traco 1:2:2, e o reboco com argamassa Rebotex com silicone ou similar, na espessura de 3mm.</v>
          </cell>
          <cell r="D3084" t="str">
            <v>m2</v>
          </cell>
          <cell r="E3084">
            <v>21.87</v>
          </cell>
        </row>
        <row r="3085">
          <cell r="A3085" t="str">
            <v>RV005794</v>
          </cell>
          <cell r="B3085" t="str">
            <v>RV10050450/</v>
          </cell>
          <cell r="C3085" t="str">
            <v xml:space="preserve">Revestimento com argamassa de cimento e areia,no traco de 1:2, brita no 2 e chapisco 1:3.</v>
          </cell>
          <cell r="D3085" t="str">
            <v>m3</v>
          </cell>
          <cell r="E3085">
            <v>841.1</v>
          </cell>
        </row>
        <row r="3086">
          <cell r="A3086" t="str">
            <v>RV017935</v>
          </cell>
          <cell r="B3086" t="str">
            <v>RV10050500/</v>
          </cell>
          <cell r="C3086" t="str">
            <v xml:space="preserve">Revestimento com nata de cimento e adesivo aplicado uniformemente sobre superficie de azulejo, pastilha ou ceramica, alisada a colher e lixada.</v>
          </cell>
          <cell r="D3086" t="str">
            <v>m2</v>
          </cell>
          <cell r="E3086">
            <v>8.26</v>
          </cell>
        </row>
        <row r="3087">
          <cell r="A3087" t="str">
            <v>RV007414</v>
          </cell>
          <cell r="B3087" t="str">
            <v>RV10050550A</v>
          </cell>
          <cell r="C3087" t="str">
            <v xml:space="preserve">Reboco interno com massa especial interna branca ou similar na espessura de 2mm.</v>
          </cell>
          <cell r="D3087" t="str">
            <v>m2</v>
          </cell>
          <cell r="E3087">
            <v>6.23</v>
          </cell>
        </row>
        <row r="3088">
          <cell r="A3088" t="str">
            <v>RV007401</v>
          </cell>
          <cell r="B3088" t="str">
            <v>RV10050600/</v>
          </cell>
          <cell r="C3088" t="str">
            <v xml:space="preserve">Regularizacao com argamassa de cimento e areia, com 2cm de espessura no traco 1:3.</v>
          </cell>
          <cell r="D3088" t="str">
            <v>m2</v>
          </cell>
          <cell r="E3088">
            <v>11.14</v>
          </cell>
        </row>
        <row r="3089">
          <cell r="A3089" t="str">
            <v>RV010279</v>
          </cell>
          <cell r="B3089" t="str">
            <v>RV10050650/</v>
          </cell>
          <cell r="C3089" t="str">
            <v xml:space="preserve">Moldura externa executada no perimetro das esquadrias com argamassa de ciemnto, saibro macio e areia fina no traco 1:3:3, com largura de 10cm e espessura dee 1,5cm.</v>
          </cell>
          <cell r="D3089" t="str">
            <v>m</v>
          </cell>
          <cell r="E3089">
            <v>2.31</v>
          </cell>
        </row>
        <row r="3090">
          <cell r="A3090" t="str">
            <v>RV000818</v>
          </cell>
          <cell r="B3090" t="str">
            <v>RV10100050/</v>
          </cell>
          <cell r="C3090" t="str">
            <v xml:space="preserve">Revestimentos de azulejos brancos, (15x15)cm, qualidade extra, inclusive a superficie chapiscada, embocada com argamassa de cimento e saibro no traco 1:8, juntas corridas, com 2mm, assentes com nata de cimento comum e rejuntadas com pasta de cimento branc</v>
          </cell>
          <cell r="D3090" t="str">
            <v>m2</v>
          </cell>
          <cell r="E3090">
            <v>40.61</v>
          </cell>
        </row>
        <row r="3091">
          <cell r="A3091" t="str">
            <v>RV000819</v>
          </cell>
          <cell r="B3091" t="str">
            <v>RV10100053/</v>
          </cell>
          <cell r="C3091" t="str">
            <v xml:space="preserve">Revestimentos de azulejos brancos, (15x15)cm, 1a qualidade, inclusive a superficie chapiscada, embocada com argamassa de cimento e saibro no traco 1:8, juntas corridas ou alternadas, assentes com nata de cimento comum e rejuntadas com pasta de cimento bra</v>
          </cell>
          <cell r="D3091" t="str">
            <v>m2</v>
          </cell>
          <cell r="E3091">
            <v>37.56</v>
          </cell>
        </row>
        <row r="3092">
          <cell r="A3092" t="str">
            <v>RV000821</v>
          </cell>
          <cell r="B3092" t="str">
            <v>RV10100100/</v>
          </cell>
          <cell r="C3092" t="str">
            <v xml:space="preserve">Revestimentos de azulejos de cor, (15x15)cm, 1a qualidade, inclusive a superficie chapiscada, embocada com argamassa de cimento e saibro no traco 1:8, juntas corridas ou alternadas, assentes com nata de cimento comum e rejuntadas com pasta de cimento bran</v>
          </cell>
          <cell r="D3092" t="str">
            <v>m2</v>
          </cell>
          <cell r="E3092">
            <v>40.98</v>
          </cell>
        </row>
        <row r="3093">
          <cell r="A3093" t="str">
            <v>RV000820</v>
          </cell>
          <cell r="B3093" t="str">
            <v>RV10100103/</v>
          </cell>
          <cell r="C3093" t="str">
            <v xml:space="preserve">Revestimentos de azulejos de cor, (15x15)cm, qualidade extra, inclusive a superficie chapiscada, embocada com argamassa de cimento e saibro no traco 1:8, juntas corridas, com 2mm, assentes com nata de cimento comum e rejuntadas com pasta de cimento branco</v>
          </cell>
          <cell r="D3093" t="str">
            <v>m2</v>
          </cell>
          <cell r="E3093">
            <v>44.03</v>
          </cell>
        </row>
        <row r="3094">
          <cell r="A3094" t="str">
            <v>RV017770</v>
          </cell>
          <cell r="B3094" t="str">
            <v>RV10150050/</v>
          </cell>
          <cell r="C3094" t="str">
            <v xml:space="preserve">Painel decorativo em mosaico de ceramica, assente com argamassa Ciment-Cola sobre base devidamente nivelada e rejuntado com rejunte da Quartzolit ou similar, inclusive elaboracao do projeto artistico.</v>
          </cell>
          <cell r="D3094" t="str">
            <v>m2</v>
          </cell>
          <cell r="E3094">
            <v>91.01</v>
          </cell>
        </row>
        <row r="3095">
          <cell r="A3095" t="str">
            <v>RV000822</v>
          </cell>
          <cell r="B3095" t="str">
            <v>RV10150100/</v>
          </cell>
          <cell r="C3095" t="str">
            <v xml:space="preserve">Revestimento de paredes com tijolo ceramico tipo 4 faces, dando 4 placas cada unidade, por fendilhamento, inclusive a superficie chapiscada, embocada com argamassa de cimento, saibro e areia no traco 1:2:2, juntas reentrantes, de 1cm de largura, tomadas c</v>
          </cell>
          <cell r="D3095" t="str">
            <v>m2</v>
          </cell>
          <cell r="E3095">
            <v>56.24</v>
          </cell>
        </row>
        <row r="3096">
          <cell r="A3096" t="str">
            <v>RV004456</v>
          </cell>
          <cell r="B3096" t="str">
            <v>RV10150150/</v>
          </cell>
          <cell r="C3096" t="str">
            <v xml:space="preserve">Revestimento de paredes com ceramica Cecrisa ou similar, linha mosaico na cor branca, de (10x10)cm, inclusive superficie chapiscada e assentes com argamassa de cimento, saibro e areia no traco1:3:3, rejuntadas com cimento branco e corante.</v>
          </cell>
          <cell r="D3096" t="str">
            <v>m2</v>
          </cell>
          <cell r="E3096">
            <v>60.89</v>
          </cell>
        </row>
        <row r="3097">
          <cell r="A3097" t="str">
            <v>RV005483</v>
          </cell>
          <cell r="B3097" t="str">
            <v>RV10150153/</v>
          </cell>
          <cell r="C3097" t="str">
            <v xml:space="preserve">Revestimento de paredes com ceramica Cecrisa ou similar, de (10x10)cm, inclusive superficie chapiscada e assentes com argamassa de cimento, saibro e areia no traco 1:3:3, rejuntadas com cimento branco e corante.</v>
          </cell>
          <cell r="D3097" t="str">
            <v>m2</v>
          </cell>
          <cell r="E3097">
            <v>56.37</v>
          </cell>
        </row>
        <row r="3098">
          <cell r="A3098" t="str">
            <v>RV008241</v>
          </cell>
          <cell r="B3098" t="str">
            <v>RV10150200/</v>
          </cell>
          <cell r="C3098" t="str">
            <v xml:space="preserve">Revestimento de paredes com ceramica Gail, colecao natural ou similar, de (11,60x11,60x0,09)cm, assentes com argamassa de cimento, cal e areia no traco 1:3:5, juntas reentrantes de 1cm de largura.</v>
          </cell>
          <cell r="D3098" t="str">
            <v>m2</v>
          </cell>
          <cell r="E3098">
            <v>51.73</v>
          </cell>
        </row>
        <row r="3099">
          <cell r="A3099" t="str">
            <v>RV008240</v>
          </cell>
          <cell r="B3099" t="str">
            <v>RV10150203/</v>
          </cell>
          <cell r="C3099" t="str">
            <v xml:space="preserve">Revestimento de paredes com ceramica Gail, colecao natural ou similar, de (24x11,60x0,09)cm, assentes com argamassa de cimento, cal e areia no traco 1:3:5, juntas reentrantes de 1cm de largura.</v>
          </cell>
          <cell r="D3099" t="str">
            <v>m2</v>
          </cell>
          <cell r="E3099">
            <v>48.92</v>
          </cell>
        </row>
        <row r="3100">
          <cell r="A3100" t="str">
            <v>RV009465</v>
          </cell>
          <cell r="B3100" t="str">
            <v>RV10150250/</v>
          </cell>
          <cell r="C3100" t="str">
            <v xml:space="preserve">Revestimento de paredes com ceramica Portobello ou similar, linha Vitreaux, de (7,5x7,5)cm.</v>
          </cell>
          <cell r="D3100" t="str">
            <v>m2</v>
          </cell>
          <cell r="E3100">
            <v>42.33</v>
          </cell>
        </row>
        <row r="3101">
          <cell r="A3101" t="str">
            <v>RV017125</v>
          </cell>
          <cell r="B3101" t="str">
            <v>RV10150253/</v>
          </cell>
          <cell r="C3101" t="str">
            <v xml:space="preserve">Revestimento de parede com ceramica Portobello ou similar, linha Prisma, de (7,5x7,5)cm, inclusive a superficie chapscada e embocada com argamassa de cimento, saibro e areia no traco 1:3:3, assentadas e reajuntadas com pasta de cimento branco e corante.</v>
          </cell>
          <cell r="D3101" t="str">
            <v>m2</v>
          </cell>
          <cell r="E3101">
            <v>50.9</v>
          </cell>
        </row>
        <row r="3102">
          <cell r="A3102" t="str">
            <v>RV010143</v>
          </cell>
          <cell r="B3102" t="str">
            <v>RV15500050/</v>
          </cell>
          <cell r="C3102" t="str">
            <v xml:space="preserve">Carpete de polipropileno, com filamento continuo, construcao Tufting, espessura total de 5mm, textura Boucle Mescla, modelo Austin, na cor Sand 250, Tabacow ou similar.  Fornecimento.</v>
          </cell>
          <cell r="D3102" t="str">
            <v>m2</v>
          </cell>
          <cell r="E3102">
            <v>16.64</v>
          </cell>
        </row>
        <row r="3103">
          <cell r="A3103" t="str">
            <v>RV010144</v>
          </cell>
          <cell r="B3103" t="str">
            <v>RV15500100/</v>
          </cell>
          <cell r="C3103" t="str">
            <v xml:space="preserve">Carpete de polipropileno, com superficie em nylon Rhodianyl, construcao Tufting, espessura total de 8mm, textura aveludada, modelo Grand Nylon Plus, na cor bege rosado 243, Tabacow ou similar.  Fornecimento.</v>
          </cell>
          <cell r="D3103" t="str">
            <v>m2</v>
          </cell>
          <cell r="E3103">
            <v>36.46</v>
          </cell>
        </row>
        <row r="3104">
          <cell r="A3104" t="str">
            <v>RV009677</v>
          </cell>
          <cell r="B3104" t="str">
            <v>RV15500150/</v>
          </cell>
          <cell r="C3104" t="str">
            <v xml:space="preserve">Tapete em rolo, anti-alergico e anti-estatico, com espessura de 6mm, Avanti ou similar, modelo Carpett PP3000, na cor castor 8502.  Fornecimento e colocacao.</v>
          </cell>
          <cell r="D3104" t="str">
            <v>m2</v>
          </cell>
          <cell r="E3104">
            <v>36.78</v>
          </cell>
        </row>
        <row r="3105">
          <cell r="A3105" t="str">
            <v>RV000879</v>
          </cell>
          <cell r="B3105" t="str">
            <v>RV15550050/</v>
          </cell>
          <cell r="C3105" t="str">
            <v xml:space="preserve">Piso de friso de Ipe ou similar, com 10cm de largura, 2cm de espessura, pregado sobre reguas do mesmo material, embutidas em concreto.</v>
          </cell>
          <cell r="D3105" t="str">
            <v>m2</v>
          </cell>
          <cell r="E3105">
            <v>78.28</v>
          </cell>
        </row>
        <row r="3106">
          <cell r="A3106" t="str">
            <v>RV000878</v>
          </cell>
          <cell r="B3106" t="str">
            <v>RV15550053/</v>
          </cell>
          <cell r="C3106" t="str">
            <v xml:space="preserve">Piso de tacos de Ipe, Pau-Marfim ou Goncalo Alves ou similar, de 1a ou equivalente, de (7x21)cm, pixados e incrustados com pedriscos, assentados em argamassa de cimento e saibro, traco 1:6, exclusive servicos de calafate.</v>
          </cell>
          <cell r="D3106" t="str">
            <v>m2</v>
          </cell>
          <cell r="E3106">
            <v>48.17</v>
          </cell>
        </row>
        <row r="3107">
          <cell r="A3107" t="str">
            <v>RV007028</v>
          </cell>
          <cell r="B3107" t="str">
            <v>RV15550100/</v>
          </cell>
          <cell r="C3107" t="str">
            <v xml:space="preserve">Piso de madeira de dupla face construida com chapas de compensado de Cedro ou similar de 15mm, apoiados sobre pecas de Pinho de 1a qualidade de 3"x3", espacados a cada 0,40m, com utilizacao de 2 vezes, exclusive pintura.</v>
          </cell>
          <cell r="D3107" t="str">
            <v>m2</v>
          </cell>
          <cell r="E3107">
            <v>28.17</v>
          </cell>
        </row>
        <row r="3108">
          <cell r="A3108" t="str">
            <v>RV000880</v>
          </cell>
          <cell r="B3108" t="str">
            <v>RV15550150/</v>
          </cell>
          <cell r="C3108" t="str">
            <v xml:space="preserve">Rodape de Canela ou similar, com secao de (5x2)cm, pregado em tacos embutidos na alvenaria.</v>
          </cell>
          <cell r="D3108" t="str">
            <v>m</v>
          </cell>
          <cell r="E3108">
            <v>5.05</v>
          </cell>
        </row>
        <row r="3109">
          <cell r="A3109" t="str">
            <v>RV000881</v>
          </cell>
          <cell r="B3109" t="str">
            <v>RV15550153/</v>
          </cell>
          <cell r="C3109" t="str">
            <v xml:space="preserve">Rodape de Canela ou similar, com secao de (7x2)cm, pregado em tacos embutidos na alvenaria.</v>
          </cell>
          <cell r="D3109" t="str">
            <v>m</v>
          </cell>
          <cell r="E3109">
            <v>5.4</v>
          </cell>
        </row>
        <row r="3110">
          <cell r="A3110" t="str">
            <v>RV017088</v>
          </cell>
          <cell r="B3110" t="str">
            <v>RV15600050/</v>
          </cell>
          <cell r="C3110" t="str">
            <v xml:space="preserve">Pedra Portuguesa.  Fornecimento.</v>
          </cell>
          <cell r="D3110" t="str">
            <v>m2</v>
          </cell>
          <cell r="E3110">
            <v>14.13</v>
          </cell>
        </row>
        <row r="3111">
          <cell r="A3111" t="str">
            <v>RV008922</v>
          </cell>
          <cell r="B3111" t="str">
            <v>RV15600100/</v>
          </cell>
          <cell r="C3111" t="str">
            <v xml:space="preserve">Piso de pedra portuguesa, conforme item RV000882, incluindo base de concretomagro de 3cm de espessura.</v>
          </cell>
          <cell r="D3111" t="str">
            <v>m2</v>
          </cell>
          <cell r="E3111">
            <v>37.79</v>
          </cell>
        </row>
        <row r="3112">
          <cell r="A3112" t="str">
            <v>RV000882</v>
          </cell>
          <cell r="B3112" t="str">
            <v>RV15600150/</v>
          </cell>
          <cell r="C3112" t="str">
            <v xml:space="preserve">Piso de pedra portuguesa, assentado sobre mistura de cimento e saibro no traco 1:5, inclusive acerto do terreno.  Fornecimento e colocacao.</v>
          </cell>
          <cell r="D3112" t="str">
            <v>m2</v>
          </cell>
          <cell r="E3112">
            <v>32.06</v>
          </cell>
        </row>
        <row r="3113">
          <cell r="A3113" t="str">
            <v>RV008876</v>
          </cell>
          <cell r="B3113" t="str">
            <v>RV15600200/</v>
          </cell>
          <cell r="C3113" t="str">
            <v xml:space="preserve">Piso de pedra portuguesa, em desenho simples, com aproximadamente 25% de pedra preta, 25% de pedra vermelha e 50% de pedra branca, assentado sobre mistura de cimento branco e saibro no traco 1:5, rejuntado com cimento branco pigmentado na cor da pedra, in</v>
          </cell>
          <cell r="D3113" t="str">
            <v>m2</v>
          </cell>
          <cell r="E3113">
            <v>51.11</v>
          </cell>
        </row>
        <row r="3114">
          <cell r="A3114" t="str">
            <v>RV000883</v>
          </cell>
          <cell r="B3114" t="str">
            <v>RV15600203/</v>
          </cell>
          <cell r="C3114" t="str">
            <v xml:space="preserve">Piso de pedra portuguesa, em desenho simples, com aproximadamente 40% de pedra preta e 60% de pedra branca, assentado sobre mistura de cimento e saibro no traco 1:5, inclusive acerto do terreno.  Fornecimento e colocacao.</v>
          </cell>
          <cell r="D3114" t="str">
            <v>m2</v>
          </cell>
          <cell r="E3114">
            <v>36.020000000000003</v>
          </cell>
        </row>
        <row r="3115">
          <cell r="A3115" t="str">
            <v>RV000885</v>
          </cell>
          <cell r="B3115" t="str">
            <v>RV15600250/</v>
          </cell>
          <cell r="C3115" t="str">
            <v xml:space="preserve">Piso de pedra portuguesa branca e preta, em faixa assentada sobre mistura de cimento e saibro no traco 1:5, inclusive acerto do terreno.  Fornecimento e colocacao.</v>
          </cell>
          <cell r="D3115" t="str">
            <v>m2</v>
          </cell>
          <cell r="E3115">
            <v>37.64</v>
          </cell>
        </row>
        <row r="3116">
          <cell r="A3116" t="str">
            <v>RV000884</v>
          </cell>
          <cell r="B3116" t="str">
            <v>RV15600253/</v>
          </cell>
          <cell r="C3116" t="str">
            <v xml:space="preserve">Piso de pedra portuguesa vermelha, em faixa assentada sobre mistura de cimento e saibro no traco 1:5, inclusive acerto de terreno.  Fornecimento e colocacao.</v>
          </cell>
          <cell r="D3116" t="str">
            <v>m2</v>
          </cell>
          <cell r="E3116">
            <v>32.06</v>
          </cell>
        </row>
        <row r="3117">
          <cell r="A3117" t="str">
            <v>RV000886</v>
          </cell>
          <cell r="B3117" t="str">
            <v>RV15650050/</v>
          </cell>
          <cell r="C3117" t="str">
            <v xml:space="preserve">Recomposicao de pavimentacao de pedra portuguesa, assentada com farofa de cimento e saibro no traco 1:5, inclusive fornecimento do material para rejuntamento e exclusive a pedra.</v>
          </cell>
          <cell r="D3117" t="str">
            <v>m2</v>
          </cell>
          <cell r="E3117">
            <v>28</v>
          </cell>
        </row>
        <row r="3118">
          <cell r="A3118" t="str">
            <v>RV017605</v>
          </cell>
          <cell r="B3118" t="str">
            <v>RV15700050/</v>
          </cell>
          <cell r="C3118" t="str">
            <v xml:space="preserve">Piso de borracha, em rolo de 1,40m de largura, superficie Grao de Arroz, espessura de 3,0mm, na cor preta, Mercur ou similar.  Fornecimento e colocacao.</v>
          </cell>
          <cell r="D3118" t="str">
            <v>m2</v>
          </cell>
          <cell r="E3118">
            <v>49.55</v>
          </cell>
        </row>
        <row r="3119">
          <cell r="A3119" t="str">
            <v>RV009202</v>
          </cell>
          <cell r="B3119" t="str">
            <v>RV15700100/</v>
          </cell>
          <cell r="C3119" t="str">
            <v xml:space="preserve">Piso plastico modular, Exapiso ou similar, de polietileno de baixa densidade, cores diversas, de sobrepor, antiderrapante e isolante, dimensoes de (243x120x17)mm, com resistencia e compressao de 90t/m2.  Fornecimento e colocacao.</v>
          </cell>
          <cell r="D3119" t="str">
            <v>m2</v>
          </cell>
          <cell r="E3119">
            <v>61.65</v>
          </cell>
        </row>
        <row r="3120">
          <cell r="A3120" t="str">
            <v>RV009336</v>
          </cell>
          <cell r="B3120" t="str">
            <v>RV15700150/</v>
          </cell>
          <cell r="C3120" t="str">
            <v xml:space="preserve">Piso de Plurigoma ou similar, pastilhado, de 3mm de espessura, placas de (50x50)cm, sobre base existente, com colocacao.</v>
          </cell>
          <cell r="D3120" t="str">
            <v>m2</v>
          </cell>
          <cell r="E3120">
            <v>22.62</v>
          </cell>
        </row>
        <row r="3121">
          <cell r="A3121" t="str">
            <v>RV005475</v>
          </cell>
          <cell r="B3121" t="str">
            <v>RV15750050/</v>
          </cell>
          <cell r="C3121" t="str">
            <v xml:space="preserve">Piso de ardosia ferrugem de (25x25)cm.  Fornecimento e colocacao.</v>
          </cell>
          <cell r="D3121" t="str">
            <v>m2</v>
          </cell>
          <cell r="E3121">
            <v>24.22</v>
          </cell>
        </row>
        <row r="3122">
          <cell r="A3122" t="str">
            <v>RV000852</v>
          </cell>
          <cell r="B3122" t="str">
            <v>RV15750100/</v>
          </cell>
          <cell r="C3122" t="str">
            <v xml:space="preserve">Revestimento de piso, com pedra ardosia polida, assentada sobre superficie em osso, com argamassa de cimento, saibro, areia no traco 1:2:3, por m2.</v>
          </cell>
          <cell r="D3122" t="str">
            <v>m2</v>
          </cell>
          <cell r="E3122">
            <v>22.43</v>
          </cell>
        </row>
        <row r="3123">
          <cell r="A3123" t="str">
            <v>RV005014</v>
          </cell>
          <cell r="B3123" t="str">
            <v>RV15750103/</v>
          </cell>
          <cell r="C3123" t="str">
            <v xml:space="preserve">Revestimento de piso, com ardosia, em placas de (0,40x0,40)m, assentes sobre superficie em osso com argamassa de cimento, saibro e areia no traco 1:2:3, por m2.</v>
          </cell>
          <cell r="D3123" t="str">
            <v>m2</v>
          </cell>
          <cell r="E3123">
            <v>23.44</v>
          </cell>
        </row>
        <row r="3124">
          <cell r="A3124" t="str">
            <v>RV008825</v>
          </cell>
          <cell r="B3124" t="str">
            <v>RV15750150/</v>
          </cell>
          <cell r="C3124" t="str">
            <v xml:space="preserve">Rodape de ardosia, com 2cm de espessura, com 2 polimentos, assentes com recobrimento de nata de cimento, profundidade, exclusive escoramento e esgotamento.</v>
          </cell>
          <cell r="D3124" t="str">
            <v>m</v>
          </cell>
          <cell r="E3124">
            <v>8.5</v>
          </cell>
        </row>
        <row r="3125">
          <cell r="A3125" t="str">
            <v>RV006483</v>
          </cell>
          <cell r="B3125" t="str">
            <v>RV15800050/</v>
          </cell>
          <cell r="C3125" t="str">
            <v xml:space="preserve">Piso elevado Dimopiso ou similar, em placas de (60x60)cm com espessura de 40mm, estruturado por suportes telescopicos com altura de 20cm, revestido com Paviflex ou similar.  Fornecimento e colocacao.</v>
          </cell>
          <cell r="D3125" t="str">
            <v>m2</v>
          </cell>
          <cell r="E3125">
            <v>198.24</v>
          </cell>
        </row>
        <row r="3126">
          <cell r="A3126" t="str">
            <v>RV017294</v>
          </cell>
          <cell r="B3126" t="str">
            <v>RV15850050/</v>
          </cell>
          <cell r="C3126" t="str">
            <v xml:space="preserve">Revestimento de piso em pedra Sao Thome, corte serrada nas dimensoes de (30x30)cm, (38x38)cm, (48x48)cm e (58x58)cm com espessura de 2cm, assentadas com argamassa sobre base existente, incluindo fornecimento de todos os materiais e mao de obra de colocaca</v>
          </cell>
          <cell r="D3126" t="str">
            <v>m2</v>
          </cell>
          <cell r="E3126">
            <v>51.82</v>
          </cell>
        </row>
        <row r="3127">
          <cell r="A3127" t="str">
            <v>RV017709</v>
          </cell>
          <cell r="B3127" t="str">
            <v>RV15900050/</v>
          </cell>
          <cell r="C3127" t="str">
            <v xml:space="preserve">Grama sintetica, Recoma ou similar, em rolos, composta de tufos de fios de 30mm em fibra de PP (polipropileno) LSR (baixa abrasividade), na cor verde, entrelacados sobre manta de rafia de polipropileno, com cobertura em latex de alta resistencia, com cerc</v>
          </cell>
          <cell r="D3127" t="str">
            <v>m2</v>
          </cell>
          <cell r="E3127">
            <v>4.3600000000000003</v>
          </cell>
        </row>
        <row r="3128">
          <cell r="A3128" t="str">
            <v>RV017296</v>
          </cell>
          <cell r="B3128" t="str">
            <v>RV15900100/</v>
          </cell>
          <cell r="C3128" t="str">
            <v xml:space="preserve">Revestimento em mantas pre-fabricadas modelo Regupol 6510 ou similar, de particulas de borracha aglutinadas com poliuretano especial MDI e laminadas com espessura constante, densidade controlada de 760Kg/m3, alem de duas demaos de camada superior em Spray</v>
          </cell>
          <cell r="D3128" t="str">
            <v>m2</v>
          </cell>
          <cell r="E3128">
            <v>236.15</v>
          </cell>
        </row>
        <row r="3129">
          <cell r="A3129" t="str">
            <v>RV017295</v>
          </cell>
          <cell r="B3129" t="str">
            <v>RV15900103/</v>
          </cell>
          <cell r="C3129" t="str">
            <v xml:space="preserve">Revestimento em mantas pre-fabricadas modelo Regupol 6510 ou similar, de particulas de borracha aglutinadas com poliuretano especial MDI e laminadas com espessura constante, densidade controlada de 760Kg/m3, alem de duas demaos de camada superior em Spray</v>
          </cell>
          <cell r="D3129" t="str">
            <v>m2</v>
          </cell>
          <cell r="E3129">
            <v>274.23</v>
          </cell>
        </row>
        <row r="3130">
          <cell r="A3130" t="str">
            <v>RV018063</v>
          </cell>
          <cell r="B3130" t="str">
            <v>RV15900106/</v>
          </cell>
          <cell r="C3130" t="e">
            <v>#N/A</v>
          </cell>
          <cell r="D3130" t="e">
            <v>#N/A</v>
          </cell>
          <cell r="E3130">
            <v>295.97000000000003</v>
          </cell>
        </row>
        <row r="3131">
          <cell r="A3131" t="str">
            <v>RV008141</v>
          </cell>
          <cell r="B3131" t="str">
            <v>RV15950050/</v>
          </cell>
          <cell r="C3131" t="str">
            <v xml:space="preserve">Piso de alerta em placas marmorizadas vibro-prensadas, Tecnogran ou similar, com acabamento rustico, na cor cinza.  Fornecimento dos materiais e colocacao, exclusive a base de concreto.</v>
          </cell>
          <cell r="D3131" t="str">
            <v>m2</v>
          </cell>
          <cell r="E3131">
            <v>54.39</v>
          </cell>
        </row>
        <row r="3132">
          <cell r="A3132" t="str">
            <v>RV008140</v>
          </cell>
          <cell r="B3132" t="str">
            <v>RV15950053/</v>
          </cell>
          <cell r="C3132" t="str">
            <v xml:space="preserve">Piso de alerta em placas marmorizadas vibro-prensadas, Tecnogran ou similar, com acabamento rustico, na cor vermelha.  Fornecimento dos materiais e colocacao, exclusive a base de concreto.</v>
          </cell>
          <cell r="D3132" t="str">
            <v>m2</v>
          </cell>
          <cell r="E3132">
            <v>55.87</v>
          </cell>
        </row>
        <row r="3133">
          <cell r="A3133" t="str">
            <v>RV002080</v>
          </cell>
          <cell r="B3133" t="str">
            <v>RV20050050/</v>
          </cell>
          <cell r="C3133" t="str">
            <v xml:space="preserve">Acabamento de pedreiro em superficie de concreto projetado.</v>
          </cell>
          <cell r="D3133" t="str">
            <v>m2</v>
          </cell>
          <cell r="E3133">
            <v>10.66</v>
          </cell>
        </row>
        <row r="3134">
          <cell r="A3134" t="str">
            <v>RV009447</v>
          </cell>
          <cell r="B3134" t="str">
            <v>RV20050100/</v>
          </cell>
          <cell r="C3134" t="str">
            <v xml:space="preserve">Chapim em madeira de Lei aparelhado com largura de 0,40m.  Fornecimento.</v>
          </cell>
          <cell r="D3134" t="str">
            <v>m</v>
          </cell>
          <cell r="E3134">
            <v>43.28</v>
          </cell>
        </row>
        <row r="3135">
          <cell r="A3135" t="str">
            <v>RV008334</v>
          </cell>
          <cell r="B3135" t="str">
            <v>RV20050150/</v>
          </cell>
          <cell r="C3135" t="str">
            <v xml:space="preserve">Estucamento de concreto aparente sendo a argamassa de cimento, cal e areia fina no traco 1:3:5 sobre superficie limpa.</v>
          </cell>
          <cell r="D3135" t="str">
            <v>m2</v>
          </cell>
          <cell r="E3135">
            <v>3.15</v>
          </cell>
        </row>
        <row r="3136">
          <cell r="A3136" t="str">
            <v>RV009448</v>
          </cell>
          <cell r="B3136" t="str">
            <v>RV20050200/</v>
          </cell>
          <cell r="C3136" t="str">
            <v xml:space="preserve">Pecas em madeira de Lei aparelhadas para forracao de degraus nas dimensoes de (1,20x0,35x0,03)m.  Fornecimento.</v>
          </cell>
          <cell r="D3136" t="str">
            <v>un</v>
          </cell>
          <cell r="E3136">
            <v>15.86</v>
          </cell>
        </row>
        <row r="3137">
          <cell r="A3137" t="str">
            <v>RV017036</v>
          </cell>
          <cell r="B3137" t="str">
            <v>RV20050250/</v>
          </cell>
          <cell r="C3137" t="str">
            <v xml:space="preserve">Recomposicao de camada de capeamento de concreto de pequenas espessuras em servicos de recuperacao estrutural, exclusive o material.</v>
          </cell>
          <cell r="D3137" t="str">
            <v>m2</v>
          </cell>
          <cell r="E3137">
            <v>9.19</v>
          </cell>
        </row>
        <row r="3138">
          <cell r="A3138" t="str">
            <v>RV006482</v>
          </cell>
          <cell r="B3138" t="str">
            <v>RV25050050/</v>
          </cell>
          <cell r="C3138" t="str">
            <v xml:space="preserve">Placa de isopor com 30mm de espessura.  Fornecimento.</v>
          </cell>
          <cell r="D3138" t="str">
            <v>m2</v>
          </cell>
          <cell r="E3138">
            <v>4.99</v>
          </cell>
        </row>
        <row r="3139">
          <cell r="A3139" t="str">
            <v>RV009456</v>
          </cell>
          <cell r="B3139" t="str">
            <v>RV25100050/</v>
          </cell>
          <cell r="C3139" t="str">
            <v xml:space="preserve">Forro acustico Armstrong ou similar, tipo Cirrus RH 70, de (625x625)mm, perfil Javelin, para areas superiores a 100m2, exclusives despesas com andaimes, fretes e estruturas auxiliares.  Fornecimento e colocacao.</v>
          </cell>
          <cell r="D3139" t="str">
            <v>m2</v>
          </cell>
          <cell r="E3139">
            <v>143.16999999999999</v>
          </cell>
        </row>
        <row r="3140">
          <cell r="A3140" t="str">
            <v>RV009457</v>
          </cell>
          <cell r="B3140" t="str">
            <v>RV25100053/</v>
          </cell>
          <cell r="C3140" t="str">
            <v xml:space="preserve">Forro acustico Armstrong ou similar, tipo Fine Fissured RH 90 Tegular, de (625x625)mm, perfil Javelin, para areas superiores a 100m2, exclusives despesas com andaimes, fretes e estruturas auxiliares.  Fornecimento e colocacao.</v>
          </cell>
          <cell r="D3140" t="str">
            <v>m2</v>
          </cell>
          <cell r="E3140">
            <v>93.54</v>
          </cell>
        </row>
        <row r="3141">
          <cell r="A3141" t="str">
            <v>RV009455</v>
          </cell>
          <cell r="B3141" t="str">
            <v>RV25100100/</v>
          </cell>
          <cell r="C3141" t="str">
            <v xml:space="preserve">Forro acustico, em gesso cartonado, exclusive materiais de acabamaneto, despesas com andaimes e transporte.  Fornecimento e colocacao.</v>
          </cell>
          <cell r="D3141" t="str">
            <v>m2</v>
          </cell>
          <cell r="E3141">
            <v>56.6</v>
          </cell>
        </row>
        <row r="3142">
          <cell r="A3142" t="str">
            <v>RV009452</v>
          </cell>
          <cell r="B3142" t="str">
            <v>RV25100150/</v>
          </cell>
          <cell r="C3142" t="str">
            <v xml:space="preserve">La de vidro com  espessura de 1".  Fornecimento.</v>
          </cell>
          <cell r="D3142" t="str">
            <v>m2</v>
          </cell>
          <cell r="E3142">
            <v>6.57</v>
          </cell>
        </row>
        <row r="3143">
          <cell r="A3143" t="str">
            <v>RV010125</v>
          </cell>
          <cell r="B3143" t="str">
            <v>RV25100200/</v>
          </cell>
          <cell r="C3143" t="str">
            <v xml:space="preserve">Painel Wall (Fibrowall) ou similar, para uso em alvenaria, em la de vidro, na espessura de 40mm, com chapa nas dimensoes de (1,20x2,10)m, na cor natural e elevacao FW1 (painel cego).  Fornecimento.</v>
          </cell>
          <cell r="D3143" t="str">
            <v>un</v>
          </cell>
          <cell r="E3143">
            <v>161.52000000000001</v>
          </cell>
        </row>
        <row r="3144">
          <cell r="A3144" t="str">
            <v>RV010126</v>
          </cell>
          <cell r="B3144" t="str">
            <v>RV25100203/</v>
          </cell>
          <cell r="C3144" t="str">
            <v xml:space="preserve">Painel Wall (Fibrowall) ou similar, para uso em piso, em la de vidro, macico, na espessura de 40mm, com chapa nas dimensoes de (1,20x2,50)m, na cor natural e elevacao FW1 (painel cego).  Fornecimento.</v>
          </cell>
          <cell r="D3144" t="str">
            <v>un</v>
          </cell>
          <cell r="E3144">
            <v>175.38</v>
          </cell>
        </row>
        <row r="3145">
          <cell r="A3145" t="str">
            <v>RV009451</v>
          </cell>
          <cell r="B3145" t="str">
            <v>RV25100250/</v>
          </cell>
          <cell r="C3145" t="str">
            <v xml:space="preserve">Revestimento de paredes, 25mm de espessura, da Climatex ou similar.  Fornecimento e colocacao.</v>
          </cell>
          <cell r="D3145" t="str">
            <v>m2</v>
          </cell>
          <cell r="E3145">
            <v>54.03</v>
          </cell>
        </row>
        <row r="3146">
          <cell r="A3146" t="str">
            <v>RV009454</v>
          </cell>
          <cell r="B3146" t="str">
            <v>RV25100253/</v>
          </cell>
          <cell r="C3146" t="str">
            <v xml:space="preserve">Revestimento de parede, 3,7mm de espessura, da Muralflex da Fademac ou similar.  Fornecimento e colocacao.</v>
          </cell>
          <cell r="D3146" t="str">
            <v>m2</v>
          </cell>
          <cell r="E3146">
            <v>16.54</v>
          </cell>
        </row>
        <row r="3147">
          <cell r="A3147" t="str">
            <v>RV010343</v>
          </cell>
          <cell r="B3147" t="str">
            <v>RV25100300/</v>
          </cell>
          <cell r="C3147" t="str">
            <v xml:space="preserve">Tecido Formatex ou similar, codigo 00807/095, na cor vinho/azul, com 1,37m de largura, 100% de polyprop para forracao acustica de paredes.  Fornecimento.</v>
          </cell>
          <cell r="D3147" t="str">
            <v>m2</v>
          </cell>
          <cell r="E3147" t="e">
            <v>#N/A</v>
          </cell>
        </row>
        <row r="3148">
          <cell r="A3148" t="str">
            <v>RV000850</v>
          </cell>
          <cell r="B3148" t="str">
            <v>RV30050050/</v>
          </cell>
          <cell r="C3148" t="str">
            <v xml:space="preserve">Rodape de ladrilhos ceramicos Portobello ou similar, carga pesada, de (30x30)cm, na cor grafite ou branca, cortados ao meio, cimento, saibro e areia no traco 1:2:3.</v>
          </cell>
          <cell r="D3148" t="str">
            <v>m</v>
          </cell>
          <cell r="E3148">
            <v>6.91</v>
          </cell>
        </row>
        <row r="3149">
          <cell r="A3149" t="str">
            <v>RV010274</v>
          </cell>
          <cell r="B3149" t="str">
            <v>RV30050100/</v>
          </cell>
          <cell r="C3149" t="str">
            <v xml:space="preserve">Rodape ceramico com 10cm de altura, assentado com argamassa de cimento, areia e saibro.  Fornecimento e colocacao.</v>
          </cell>
          <cell r="D3149" t="str">
            <v>m</v>
          </cell>
          <cell r="E3149">
            <v>20.05</v>
          </cell>
        </row>
        <row r="3150">
          <cell r="A3150" t="str">
            <v>SC000195</v>
          </cell>
          <cell r="B3150" t="str">
            <v>SC05050050/</v>
          </cell>
          <cell r="C3150" t="str">
            <v xml:space="preserve">Arrancamento de aparelhos de iluminacao, inclusive lampadas.</v>
          </cell>
          <cell r="D3150" t="str">
            <v>un</v>
          </cell>
          <cell r="E3150">
            <v>1.82</v>
          </cell>
        </row>
        <row r="3151">
          <cell r="A3151" t="str">
            <v>SC000196</v>
          </cell>
          <cell r="B3151" t="str">
            <v>SC05050100/</v>
          </cell>
          <cell r="C3151" t="str">
            <v xml:space="preserve">Arrancamento de aparelhos sanitarios.</v>
          </cell>
          <cell r="D3151" t="str">
            <v>un</v>
          </cell>
          <cell r="E3151">
            <v>6.07</v>
          </cell>
        </row>
        <row r="3152">
          <cell r="A3152" t="str">
            <v>SC002220</v>
          </cell>
          <cell r="B3152" t="str">
            <v>SC05050150/</v>
          </cell>
          <cell r="C3152" t="str">
            <v xml:space="preserve">Arrancamento de bancada de pia ou banca seca de ate 1m de altura por ate 0,80m de largura.</v>
          </cell>
          <cell r="D3152" t="str">
            <v>m</v>
          </cell>
          <cell r="E3152">
            <v>11.61</v>
          </cell>
        </row>
        <row r="3153">
          <cell r="A3153" t="str">
            <v>SC000197</v>
          </cell>
          <cell r="B3153" t="str">
            <v>SC05050200/</v>
          </cell>
          <cell r="C3153" t="str">
            <v xml:space="preserve">Arrancamento de grades, gradis, alambrados, cercas e portoes.</v>
          </cell>
          <cell r="D3153" t="str">
            <v>m2</v>
          </cell>
          <cell r="E3153">
            <v>4.84</v>
          </cell>
        </row>
        <row r="3154">
          <cell r="A3154" t="str">
            <v>SC000193</v>
          </cell>
          <cell r="B3154" t="str">
            <v>SC05050250/</v>
          </cell>
          <cell r="C3154" t="str">
            <v xml:space="preserve">Arrancamento de meios-fios, de granito ou concreto retos ou curvos, inclusive afastamento lateral dentro do canteiro de servico.</v>
          </cell>
          <cell r="D3154" t="str">
            <v>m</v>
          </cell>
          <cell r="E3154">
            <v>5.33</v>
          </cell>
        </row>
        <row r="3155">
          <cell r="A3155" t="str">
            <v>SC000194</v>
          </cell>
          <cell r="B3155" t="str">
            <v>SC05050300/</v>
          </cell>
          <cell r="C3155" t="str">
            <v xml:space="preserve">Arrancamento de paralelepipedos, inclusive afastamento lateral dentro do canteiro de servico.</v>
          </cell>
          <cell r="D3155" t="str">
            <v>m2</v>
          </cell>
          <cell r="E3155">
            <v>2.42</v>
          </cell>
        </row>
        <row r="3156">
          <cell r="A3156" t="str">
            <v>SC000191</v>
          </cell>
          <cell r="B3156" t="str">
            <v>SC05050350/</v>
          </cell>
          <cell r="C3156" t="str">
            <v xml:space="preserve">Arrancamento de portas, janelas e caixilhos de ar condicionado ou outros.</v>
          </cell>
          <cell r="D3156" t="str">
            <v>un</v>
          </cell>
          <cell r="E3156">
            <v>6.87</v>
          </cell>
        </row>
        <row r="3157">
          <cell r="A3157" t="str">
            <v>SC000192</v>
          </cell>
          <cell r="B3157" t="str">
            <v>SC05050400/</v>
          </cell>
          <cell r="C3157" t="str">
            <v xml:space="preserve">Arrancamento de tentos ou travessoes, de granito ou concreto, inclusive afastamento lateral dentro do canteiro de servico.</v>
          </cell>
          <cell r="D3157" t="str">
            <v>m</v>
          </cell>
          <cell r="E3157">
            <v>6.29</v>
          </cell>
        </row>
        <row r="3158">
          <cell r="A3158" t="str">
            <v>SC002217</v>
          </cell>
          <cell r="B3158" t="str">
            <v>SC05050450/</v>
          </cell>
          <cell r="C3158" t="str">
            <v xml:space="preserve">Arrancamento de tubos de concreto e manilhas ceramicas com diametro de 0,10m a 0,30m, inclusive empilhamento lateral dentro do canteiro de servico.</v>
          </cell>
          <cell r="D3158" t="str">
            <v>m</v>
          </cell>
          <cell r="E3158">
            <v>3.15</v>
          </cell>
        </row>
        <row r="3159">
          <cell r="A3159" t="str">
            <v>SC002218</v>
          </cell>
          <cell r="B3159" t="str">
            <v>SC05050500/</v>
          </cell>
          <cell r="C3159" t="str">
            <v xml:space="preserve">Arrancamento de tubos de concreto e manilhas ceramicas com diametro de 0,40m a 0,60m, inclusive empilhamento lateral dentro do canteiro de servico.</v>
          </cell>
          <cell r="D3159" t="str">
            <v>m</v>
          </cell>
          <cell r="E3159">
            <v>4.3600000000000003</v>
          </cell>
        </row>
        <row r="3160">
          <cell r="A3160" t="str">
            <v>SC002219</v>
          </cell>
          <cell r="B3160" t="str">
            <v>SC05050550/</v>
          </cell>
          <cell r="C3160" t="str">
            <v xml:space="preserve">Arrancamento de tubulacao de ferro galvanizado, sem escavacao ou rasgo em alvenaria.</v>
          </cell>
          <cell r="D3160" t="str">
            <v>m</v>
          </cell>
          <cell r="E3160">
            <v>1.82</v>
          </cell>
        </row>
        <row r="3161">
          <cell r="A3161" t="str">
            <v>SC018055</v>
          </cell>
          <cell r="B3161" t="str">
            <v>SC05050601/</v>
          </cell>
          <cell r="C3161" t="str">
            <v xml:space="preserve">Demolicao manual de alvenaria de pedra argamassada, inclusive empilhamento lateral dentro do canteiro de servico.</v>
          </cell>
          <cell r="D3161" t="str">
            <v>m3</v>
          </cell>
          <cell r="E3161">
            <v>33.1</v>
          </cell>
        </row>
        <row r="3162">
          <cell r="A3162" t="str">
            <v>SC017692</v>
          </cell>
          <cell r="B3162" t="str">
            <v>SC05050650/</v>
          </cell>
          <cell r="C3162" t="str">
            <v xml:space="preserve">Demolicao manual de alvenaria de pedra seca, inclusive empilhamento dentro do canteiro de servico.</v>
          </cell>
          <cell r="D3162" t="str">
            <v>m3</v>
          </cell>
          <cell r="E3162">
            <v>22.07</v>
          </cell>
        </row>
        <row r="3163">
          <cell r="A3163" t="str">
            <v>SC018000</v>
          </cell>
          <cell r="B3163" t="str">
            <v>SC15050600/</v>
          </cell>
          <cell r="C3163" t="str">
            <v xml:space="preserve">Macaranduba serrada ou similar, de (1,5x5,0)cm.  Fornecimento.</v>
          </cell>
          <cell r="D3163" t="str">
            <v>m</v>
          </cell>
          <cell r="E3163">
            <v>0.73</v>
          </cell>
        </row>
        <row r="3164">
          <cell r="A3164" t="str">
            <v>SC017664</v>
          </cell>
          <cell r="B3164" t="str">
            <v>SC15100050/</v>
          </cell>
          <cell r="C3164" t="str">
            <v xml:space="preserve">Chapa de aco de 3/4", para passagem de veiculos sobre valas, compreendendo colocacao, uso e retirada, medida pela area da chapa em cada aplicacao, inclusive mobilizacao, transporte, carga e descarga e o travamento com grampos.</v>
          </cell>
          <cell r="D3164" t="str">
            <v>m2</v>
          </cell>
          <cell r="E3164">
            <v>17.649999999999999</v>
          </cell>
        </row>
        <row r="3165">
          <cell r="A3165" t="str">
            <v>SC008989</v>
          </cell>
          <cell r="B3165" t="str">
            <v>SC15150050/</v>
          </cell>
          <cell r="C3165" t="str">
            <v xml:space="preserve">Eletrodo OK 46, diametro de 2,5mm.  Fornecimento.</v>
          </cell>
          <cell r="D3165" t="str">
            <v>Kg</v>
          </cell>
          <cell r="E3165">
            <v>7.13</v>
          </cell>
        </row>
        <row r="3166">
          <cell r="A3166" t="str">
            <v>SC017666</v>
          </cell>
          <cell r="B3166" t="str">
            <v>SC20050050/</v>
          </cell>
          <cell r="C3166" t="str">
            <v xml:space="preserve">Solda de topo, descendente, em chapa de aco chanfrada de 1/4" de espessura, para servico de assentamento de tubulacao ou peca de aco utilizando conversor eletrico.</v>
          </cell>
          <cell r="D3166" t="str">
            <v>m</v>
          </cell>
          <cell r="E3166">
            <v>29.67</v>
          </cell>
        </row>
        <row r="3167">
          <cell r="A3167" t="str">
            <v>SC017667</v>
          </cell>
          <cell r="B3167" t="str">
            <v>SC20050100/</v>
          </cell>
          <cell r="C3167" t="str">
            <v xml:space="preserve">Solda de topo, descendente, em chapa de aco chanfrada de 5/16" de espessura, para servico de assentamento de tubulacao ou peca de aco utilizando conversor eletrico.</v>
          </cell>
          <cell r="D3167" t="str">
            <v>m</v>
          </cell>
          <cell r="E3167">
            <v>39.799999999999997</v>
          </cell>
        </row>
        <row r="3168">
          <cell r="A3168" t="str">
            <v>SC017668</v>
          </cell>
          <cell r="B3168" t="str">
            <v>SC20050150/</v>
          </cell>
          <cell r="C3168" t="str">
            <v xml:space="preserve">Solda de topo, descendente, em chapa de aco chanfrada de 3/8" de espessura, para servico de assentamento de tubulacao ou peca de aco utilizando conversor eletrico.</v>
          </cell>
          <cell r="D3168" t="str">
            <v>m</v>
          </cell>
          <cell r="E3168">
            <v>60.56</v>
          </cell>
        </row>
        <row r="3169">
          <cell r="A3169" t="str">
            <v>SC000266</v>
          </cell>
          <cell r="B3169" t="str">
            <v>SC20050200/</v>
          </cell>
          <cell r="C3169" t="str">
            <v xml:space="preserve">Solda de topo, descendente, em chapa de aco chanfrada a 30o, de 1/4" de espessura, utilizando conversor eletromotorizado, e admitindo um tempo produtivo de 75%.  Utilizando-se Maquina de Solda a oleo diesel, multiplicar o custo do item por 1,15.</v>
          </cell>
          <cell r="D3169" t="str">
            <v>m</v>
          </cell>
          <cell r="E3169">
            <v>12.65</v>
          </cell>
        </row>
        <row r="3170">
          <cell r="A3170" t="str">
            <v>SC000267</v>
          </cell>
          <cell r="B3170" t="str">
            <v>SC20050250/</v>
          </cell>
          <cell r="C3170" t="str">
            <v xml:space="preserve">Solda de topo, descendente, em chapa de aco chanfrada a 30o, de 3/8" de espessura, utilizando conversor eletromotorizado, e admitindo um tempo produtivo de 75%.  Utilizando-se Maquina de Solda a oleo diesel, multiplicar o custo do item por 1,15.</v>
          </cell>
          <cell r="D3170" t="str">
            <v>m</v>
          </cell>
          <cell r="E3170">
            <v>27.21</v>
          </cell>
        </row>
        <row r="3171">
          <cell r="A3171" t="str">
            <v>SC000268</v>
          </cell>
          <cell r="B3171" t="str">
            <v>SC20050300/</v>
          </cell>
          <cell r="C3171" t="str">
            <v xml:space="preserve">Solda de topo, descendente, em chapa de  aco chanfrada a 30o, de 1/2" de espessura, utilizando conversor eletromotorizado, e admitindo um tempo produtivo de 75%.  Utilizando-se Maquina de Solda a oleo diesel, multiplicar o custo do item por 1,15.</v>
          </cell>
          <cell r="D3171" t="str">
            <v>m</v>
          </cell>
          <cell r="E3171">
            <v>50.83</v>
          </cell>
        </row>
        <row r="3172">
          <cell r="A3172" t="str">
            <v>SC017669</v>
          </cell>
          <cell r="B3172" t="str">
            <v>SC20050350/</v>
          </cell>
          <cell r="C3172" t="str">
            <v xml:space="preserve">Solda de topo, em tubos de aco galvanizado no diametro de 1/2", utilizando conversor eletrico, inclusive corte e/ou chanfro das extremidades.</v>
          </cell>
          <cell r="D3172" t="str">
            <v>un</v>
          </cell>
          <cell r="E3172">
            <v>2.11</v>
          </cell>
        </row>
        <row r="3173">
          <cell r="A3173" t="str">
            <v>SC017670</v>
          </cell>
          <cell r="B3173" t="str">
            <v>SC20050400/</v>
          </cell>
          <cell r="C3173" t="str">
            <v xml:space="preserve">Solda de topo, em tubos de aco galvanizado no diametro de 3/4", utilizando conversor eletrico, inclusive corte e/ou chanfro das extremidades.</v>
          </cell>
          <cell r="D3173" t="str">
            <v>un</v>
          </cell>
          <cell r="E3173">
            <v>2.74</v>
          </cell>
        </row>
        <row r="3174">
          <cell r="A3174" t="str">
            <v>SC017671</v>
          </cell>
          <cell r="B3174" t="str">
            <v>SC20050450/</v>
          </cell>
          <cell r="C3174" t="str">
            <v xml:space="preserve">Solda de topo, em tubos de aco galvanizado no diametro de 1", utilizando conversor eletrico, inclusive corte e/ou chanfro das extremidades.</v>
          </cell>
          <cell r="D3174" t="str">
            <v>un</v>
          </cell>
          <cell r="E3174">
            <v>4.26</v>
          </cell>
        </row>
        <row r="3175">
          <cell r="A3175" t="str">
            <v>SC017672</v>
          </cell>
          <cell r="B3175" t="str">
            <v>SC20050500/</v>
          </cell>
          <cell r="C3175" t="str">
            <v xml:space="preserve">Solda de topo, em tubos de aco galvanizado no diametro de 1 1/4", utilizando conversor eletrico, inclusive corte e/ou chanfro das extremidades.</v>
          </cell>
          <cell r="D3175" t="str">
            <v>un</v>
          </cell>
          <cell r="E3175">
            <v>5.9</v>
          </cell>
        </row>
        <row r="3176">
          <cell r="A3176" t="str">
            <v>SC017673</v>
          </cell>
          <cell r="B3176" t="str">
            <v>SC20050550/</v>
          </cell>
          <cell r="C3176" t="str">
            <v xml:space="preserve">Solda de topo, em tubos de aco galvanizado no diametro de 1 1/2", utilizando conversor eletrico, inclusive corte e/ou chanfro das extremidades.</v>
          </cell>
          <cell r="D3176" t="str">
            <v>un</v>
          </cell>
          <cell r="E3176">
            <v>6.99</v>
          </cell>
        </row>
        <row r="3177">
          <cell r="A3177" t="str">
            <v>SC017674</v>
          </cell>
          <cell r="B3177" t="str">
            <v>SC20050600/</v>
          </cell>
          <cell r="C3177" t="str">
            <v xml:space="preserve">Solda de topo, em tubos de aco galvanizado no diametro de 2", utilizando conversor eletrico, inclusive corte e/ou chanfro das extremidades.</v>
          </cell>
          <cell r="D3177" t="str">
            <v>un</v>
          </cell>
          <cell r="E3177">
            <v>9.07</v>
          </cell>
        </row>
        <row r="3178">
          <cell r="A3178" t="str">
            <v>SC005895</v>
          </cell>
          <cell r="B3178" t="str">
            <v>SC20100050/</v>
          </cell>
          <cell r="C3178" t="str">
            <v xml:space="preserve">Solda de topo em vergalhoes de aco, com diametro de 1/2".</v>
          </cell>
          <cell r="D3178" t="str">
            <v>un</v>
          </cell>
          <cell r="E3178">
            <v>1.83</v>
          </cell>
        </row>
        <row r="3179">
          <cell r="A3179" t="str">
            <v>SC010392</v>
          </cell>
          <cell r="B3179" t="str">
            <v>SC20150050/</v>
          </cell>
          <cell r="C3179" t="str">
            <v xml:space="preserve">Corte com macarico manual de oxiacetileno em chapa de aco de 3/16" de espessura.</v>
          </cell>
          <cell r="D3179" t="str">
            <v>m</v>
          </cell>
          <cell r="E3179">
            <v>1.32</v>
          </cell>
        </row>
        <row r="3180">
          <cell r="A3180" t="str">
            <v>SC010393</v>
          </cell>
          <cell r="B3180" t="str">
            <v>SC20150100/</v>
          </cell>
          <cell r="C3180" t="str">
            <v xml:space="preserve">Corte com macarico manual de oxiacetileno em chapa de aco de 1/4" de espessura.</v>
          </cell>
          <cell r="D3180" t="str">
            <v>m</v>
          </cell>
          <cell r="E3180">
            <v>1.6</v>
          </cell>
        </row>
        <row r="3181">
          <cell r="A3181" t="str">
            <v>SC010394</v>
          </cell>
          <cell r="B3181" t="str">
            <v>SC20150150/</v>
          </cell>
          <cell r="C3181" t="str">
            <v xml:space="preserve">Corte com macarico manual de oxiacetileno em chapa de aco de 5/16" de espessura.</v>
          </cell>
          <cell r="D3181" t="str">
            <v>m</v>
          </cell>
          <cell r="E3181">
            <v>1.98</v>
          </cell>
        </row>
        <row r="3182">
          <cell r="A3182" t="str">
            <v>SC010395</v>
          </cell>
          <cell r="B3182" t="str">
            <v>SC20150200/</v>
          </cell>
          <cell r="C3182" t="str">
            <v xml:space="preserve">Corte com macarico manual de oxiacetileno em chapa de aco de 3/8" de espessura.</v>
          </cell>
          <cell r="D3182" t="str">
            <v>m</v>
          </cell>
          <cell r="E3182">
            <v>2.65</v>
          </cell>
        </row>
        <row r="3183">
          <cell r="A3183" t="str">
            <v>SC010396</v>
          </cell>
          <cell r="B3183" t="str">
            <v>SC20150250/</v>
          </cell>
          <cell r="C3183" t="str">
            <v xml:space="preserve">Corte com macarico manual de oxiacetileno em chapa de aco de 1/2" de espessura.</v>
          </cell>
          <cell r="D3183" t="str">
            <v>m</v>
          </cell>
          <cell r="E3183">
            <v>3.44</v>
          </cell>
        </row>
        <row r="3184">
          <cell r="A3184" t="str">
            <v>SC000216</v>
          </cell>
          <cell r="B3184" t="str">
            <v>SC30050050/</v>
          </cell>
          <cell r="C3184" t="str">
            <v xml:space="preserve">Enceramento de piso de qualquer natureza, 1 demao.</v>
          </cell>
          <cell r="D3184" t="str">
            <v>m2</v>
          </cell>
          <cell r="E3184">
            <v>1.73</v>
          </cell>
        </row>
        <row r="3185">
          <cell r="A3185" t="str">
            <v>SC000215</v>
          </cell>
          <cell r="B3185" t="str">
            <v>SC30050100/</v>
          </cell>
          <cell r="C3185" t="str">
            <v xml:space="preserve">Raspagem, calafetacao e aplicacao de 3 demaos de Synteko ou similar em tacos ou assoalho de madeira.</v>
          </cell>
          <cell r="D3185" t="str">
            <v>m2</v>
          </cell>
          <cell r="E3185">
            <v>11</v>
          </cell>
        </row>
        <row r="3186">
          <cell r="A3186" t="str">
            <v>SC008516</v>
          </cell>
          <cell r="B3186" t="str">
            <v>SC30100050/</v>
          </cell>
          <cell r="C3186" t="str">
            <v xml:space="preserve">Lixamento de concreto aparente com lixadeira eletrica.</v>
          </cell>
          <cell r="D3186" t="str">
            <v>m2</v>
          </cell>
          <cell r="E3186">
            <v>2.4900000000000002</v>
          </cell>
        </row>
        <row r="3187">
          <cell r="A3187" t="str">
            <v>SC000211</v>
          </cell>
          <cell r="B3187" t="str">
            <v>SC30100100A</v>
          </cell>
          <cell r="C3187" t="str">
            <v xml:space="preserve">Polimento de piso de alta resistencia, feito mecanicamente, por vez.</v>
          </cell>
          <cell r="D3187" t="str">
            <v>m2</v>
          </cell>
          <cell r="E3187">
            <v>11.01</v>
          </cell>
        </row>
        <row r="3188">
          <cell r="A3188" t="str">
            <v>SC000212</v>
          </cell>
          <cell r="B3188" t="str">
            <v>SC30100150A</v>
          </cell>
          <cell r="C3188" t="str">
            <v xml:space="preserve">Polimento de piso de marmorite feito mecanicamente.</v>
          </cell>
          <cell r="D3188" t="str">
            <v>m2</v>
          </cell>
          <cell r="E3188">
            <v>10.34</v>
          </cell>
        </row>
        <row r="3189">
          <cell r="A3189" t="str">
            <v>SC000209</v>
          </cell>
          <cell r="B3189" t="str">
            <v>SC30100200A</v>
          </cell>
          <cell r="C3189" t="str">
            <v xml:space="preserve">Polimento manual de rodape de marmorite.</v>
          </cell>
          <cell r="D3189" t="str">
            <v>m</v>
          </cell>
          <cell r="E3189">
            <v>16.760000000000002</v>
          </cell>
        </row>
        <row r="3190">
          <cell r="A3190" t="str">
            <v>SC000210</v>
          </cell>
          <cell r="B3190" t="str">
            <v>SC30100250A</v>
          </cell>
          <cell r="C3190" t="str">
            <v xml:space="preserve">Polimento manual de rodape em material de alta resistencia.</v>
          </cell>
          <cell r="D3190" t="str">
            <v>m</v>
          </cell>
          <cell r="E3190">
            <v>20.82</v>
          </cell>
        </row>
        <row r="3191">
          <cell r="A3191" t="str">
            <v>SC017645</v>
          </cell>
          <cell r="B3191" t="str">
            <v>SC30150050/</v>
          </cell>
          <cell r="C3191" t="str">
            <v xml:space="preserve">Limpeza de aparelhos sanitarios, inclusive metais correspondentes.</v>
          </cell>
          <cell r="D3191" t="str">
            <v>un</v>
          </cell>
          <cell r="E3191">
            <v>2.66</v>
          </cell>
        </row>
        <row r="3192">
          <cell r="A3192" t="str">
            <v>SC017627</v>
          </cell>
          <cell r="B3192" t="str">
            <v>SC30150100/</v>
          </cell>
          <cell r="C3192" t="str">
            <v xml:space="preserve">Limpeza de parede revestida com chapas laminadas, inclusive o uso de escada, exclusive andaimes.</v>
          </cell>
          <cell r="D3192" t="str">
            <v>m2</v>
          </cell>
          <cell r="E3192">
            <v>1.43</v>
          </cell>
        </row>
        <row r="3193">
          <cell r="A3193" t="str">
            <v>SC017625</v>
          </cell>
          <cell r="B3193" t="str">
            <v>SC30150150/</v>
          </cell>
          <cell r="C3193" t="str">
            <v xml:space="preserve">Limpeza em parede revestida com marmore, granito ou pedras decorativas (madeira, lajinha ou similar), com a lavagem da mesma utilizando acido diluida em agua, inclusive uso de escada ate 2 pavimento.</v>
          </cell>
          <cell r="D3193" t="str">
            <v>m2</v>
          </cell>
          <cell r="E3193">
            <v>1.69</v>
          </cell>
        </row>
        <row r="3194">
          <cell r="A3194" t="str">
            <v>SC017623</v>
          </cell>
          <cell r="B3194" t="str">
            <v>SC30150200/</v>
          </cell>
          <cell r="C3194" t="str">
            <v xml:space="preserve">Limpeza de parede revestida com pastilhas, ceramica ou azulejo, com a lavagem da mesma utilizando solucao acida diluida em agua, inclusive uso de escada ate 2 pavimentos.</v>
          </cell>
          <cell r="D3194" t="str">
            <v>m2</v>
          </cell>
          <cell r="E3194">
            <v>1.57</v>
          </cell>
        </row>
        <row r="3195">
          <cell r="A3195" t="str">
            <v>SC017626</v>
          </cell>
          <cell r="B3195" t="str">
            <v>SC30150250/</v>
          </cell>
          <cell r="C3195" t="str">
            <v xml:space="preserve">Limpeza de peitoris.</v>
          </cell>
          <cell r="D3195" t="str">
            <v>m</v>
          </cell>
          <cell r="E3195">
            <v>1.24</v>
          </cell>
        </row>
        <row r="3196">
          <cell r="A3196" t="str">
            <v>SC017624</v>
          </cell>
          <cell r="B3196" t="str">
            <v>SC30150300/</v>
          </cell>
          <cell r="C3196" t="str">
            <v xml:space="preserve">Limpeza de pisos ceramicos, pisos de pedras ou similares.</v>
          </cell>
          <cell r="D3196" t="str">
            <v>m2</v>
          </cell>
          <cell r="E3196">
            <v>1.57</v>
          </cell>
        </row>
        <row r="3197">
          <cell r="A3197" t="str">
            <v>SC017644</v>
          </cell>
          <cell r="B3197" t="str">
            <v>SC30150350/</v>
          </cell>
          <cell r="C3197" t="str">
            <v xml:space="preserve">Limpeza de pisos cimentados.</v>
          </cell>
          <cell r="D3197" t="str">
            <v>m2</v>
          </cell>
          <cell r="E3197">
            <v>1.57</v>
          </cell>
        </row>
        <row r="3198">
          <cell r="A3198" t="str">
            <v>SC017805</v>
          </cell>
          <cell r="B3198" t="str">
            <v>SC30150400/</v>
          </cell>
          <cell r="C3198" t="str">
            <v xml:space="preserve">Limpeza de pisos vinilicos.</v>
          </cell>
          <cell r="D3198" t="str">
            <v>m2</v>
          </cell>
          <cell r="E3198">
            <v>1.43</v>
          </cell>
        </row>
        <row r="3199">
          <cell r="A3199" t="str">
            <v>SC017628</v>
          </cell>
          <cell r="B3199" t="str">
            <v>SC30150450/</v>
          </cell>
          <cell r="C3199" t="str">
            <v xml:space="preserve">Limpeza mecanica de tapete ou carpete executada no local da instalacao, considerando area minima de 30m2, (areas maiores que 250m2 considerar a area real reduzida em 25%).</v>
          </cell>
          <cell r="D3199" t="str">
            <v>m2</v>
          </cell>
          <cell r="E3199">
            <v>2.2999999999999998</v>
          </cell>
        </row>
        <row r="3200">
          <cell r="A3200" t="str">
            <v>SC017643</v>
          </cell>
          <cell r="B3200" t="str">
            <v>SC30150500/</v>
          </cell>
          <cell r="C3200" t="str">
            <v xml:space="preserve">Limpeza de vidros, por area de superficie (1 lado).</v>
          </cell>
          <cell r="D3200" t="str">
            <v>m2</v>
          </cell>
          <cell r="E3200">
            <v>1.34</v>
          </cell>
        </row>
        <row r="3201">
          <cell r="A3201" t="str">
            <v>SC000233</v>
          </cell>
          <cell r="B3201" t="str">
            <v>SC35050050A</v>
          </cell>
          <cell r="C3201" t="str">
            <v xml:space="preserve">Levantamento ou rebaixamento de tampao sobre faixa de rolamento, considerando demolicao de camada de asfalto e concreto, movimentacao e concretagem, inclusive cerca protetora, transporte de material e bota fora do material excedente.</v>
          </cell>
          <cell r="D3201" t="str">
            <v>un</v>
          </cell>
          <cell r="E3201">
            <v>89.56</v>
          </cell>
        </row>
        <row r="3202">
          <cell r="A3202" t="str">
            <v>SC017622</v>
          </cell>
          <cell r="B3202" t="str">
            <v>SC35050100/</v>
          </cell>
          <cell r="C3202" t="str">
            <v xml:space="preserve">Levantamento ou rebaixamento de tampao sobre calcada, considerando demolicao de camada de concreto, movimentacao e concretagem, inclusive cerca protetora, transporte de material e bota fora do material excedente.</v>
          </cell>
          <cell r="D3202" t="str">
            <v>un</v>
          </cell>
          <cell r="E3202">
            <v>78.37</v>
          </cell>
        </row>
        <row r="3203">
          <cell r="A3203" t="str">
            <v>SC002242</v>
          </cell>
          <cell r="B3203" t="str">
            <v>SC35100050/</v>
          </cell>
          <cell r="C3203" t="str">
            <v xml:space="preserve">Limpeza de caixa de areia, em encosta, ate 1,50m de profundidade.</v>
          </cell>
          <cell r="D3203" t="str">
            <v>m3</v>
          </cell>
          <cell r="E3203">
            <v>19.36</v>
          </cell>
        </row>
        <row r="3204">
          <cell r="A3204" t="str">
            <v>SC017758</v>
          </cell>
          <cell r="B3204" t="str">
            <v>SC35100100/</v>
          </cell>
          <cell r="C3204" t="str">
            <v xml:space="preserve">Limpeza mecanica de caixa de contencao, exclusive o transporte do transporte do material retirado.</v>
          </cell>
          <cell r="D3204" t="str">
            <v>m3</v>
          </cell>
          <cell r="E3204">
            <v>0.53</v>
          </cell>
        </row>
        <row r="3205">
          <cell r="A3205" t="str">
            <v>SC017647</v>
          </cell>
          <cell r="B3205" t="str">
            <v>SC35100150/</v>
          </cell>
          <cell r="C3205" t="str">
            <v xml:space="preserve">Limpeza de caixa de ralo, exclusive transporte do material retirado.</v>
          </cell>
          <cell r="D3205" t="str">
            <v>un</v>
          </cell>
          <cell r="E3205">
            <v>3.39</v>
          </cell>
        </row>
        <row r="3206">
          <cell r="A3206" t="str">
            <v>SC017637</v>
          </cell>
          <cell r="B3206" t="str">
            <v>SC35100200/</v>
          </cell>
          <cell r="C3206" t="str">
            <v xml:space="preserve">Limpeza manual de galeria retangular, exclusive transporte do material retirado.</v>
          </cell>
          <cell r="D3206" t="str">
            <v>m3</v>
          </cell>
          <cell r="E3206">
            <v>37.130000000000003</v>
          </cell>
        </row>
        <row r="3207">
          <cell r="A3207" t="str">
            <v>SC000235</v>
          </cell>
          <cell r="B3207" t="str">
            <v>SC35100250/</v>
          </cell>
          <cell r="C3207" t="str">
            <v xml:space="preserve">Limpeza manual de poco de visita de ate 3m de profundidade, exclusive transporte do material retirado.</v>
          </cell>
          <cell r="D3207" t="str">
            <v>m3</v>
          </cell>
          <cell r="E3207">
            <v>7.26</v>
          </cell>
        </row>
        <row r="3208">
          <cell r="A3208" t="str">
            <v>SC017757</v>
          </cell>
          <cell r="B3208" t="str">
            <v>SC35100300/</v>
          </cell>
          <cell r="C3208" t="str">
            <v xml:space="preserve">Limpeza manual de ramal de ralo, exclusive o transporte do material retirado.</v>
          </cell>
          <cell r="D3208" t="str">
            <v>m</v>
          </cell>
          <cell r="E3208">
            <v>1.45</v>
          </cell>
        </row>
        <row r="3209">
          <cell r="A3209" t="str">
            <v>SC017629</v>
          </cell>
          <cell r="B3209" t="str">
            <v>SC35100350/</v>
          </cell>
          <cell r="C3209" t="str">
            <v xml:space="preserve">Limpeza manual de reservatorios d'agua (cisterna e caixas d'agua elevadas).</v>
          </cell>
          <cell r="D3209" t="str">
            <v>m2</v>
          </cell>
          <cell r="E3209">
            <v>2.9</v>
          </cell>
        </row>
        <row r="3210">
          <cell r="A3210" t="str">
            <v>SC018086</v>
          </cell>
          <cell r="B3210" t="str">
            <v>SC35100500/</v>
          </cell>
          <cell r="C3210" t="e">
            <v>#N/A</v>
          </cell>
          <cell r="D3210" t="e">
            <v>#N/A</v>
          </cell>
          <cell r="E3210">
            <v>112.76</v>
          </cell>
        </row>
        <row r="3211">
          <cell r="A3211" t="str">
            <v>SC018087</v>
          </cell>
          <cell r="B3211" t="str">
            <v>SC35100509/</v>
          </cell>
          <cell r="C3211" t="e">
            <v>#N/A</v>
          </cell>
          <cell r="D3211" t="e">
            <v>#N/A</v>
          </cell>
          <cell r="E3211">
            <v>67.709999999999994</v>
          </cell>
        </row>
        <row r="3212">
          <cell r="A3212" t="str">
            <v>SC018088</v>
          </cell>
          <cell r="B3212" t="str">
            <v>SC35100600/</v>
          </cell>
          <cell r="C3212" t="e">
            <v>#N/A</v>
          </cell>
          <cell r="D3212" t="e">
            <v>#N/A</v>
          </cell>
          <cell r="E3212">
            <v>56.49</v>
          </cell>
        </row>
        <row r="3213">
          <cell r="A3213" t="str">
            <v>SC017638</v>
          </cell>
          <cell r="B3213" t="str">
            <v>SC35150050/</v>
          </cell>
          <cell r="C3213" t="str">
            <v xml:space="preserve">Limpeza ou preparacao de estruturas metalicas com jato de areia, inclusive retirada previa de ferragens e tinta existente.</v>
          </cell>
          <cell r="D3213" t="str">
            <v>m2</v>
          </cell>
          <cell r="E3213">
            <v>11.31</v>
          </cell>
        </row>
        <row r="3214">
          <cell r="A3214" t="str">
            <v>SC017187</v>
          </cell>
          <cell r="B3214" t="str">
            <v>SC35150100/</v>
          </cell>
          <cell r="C3214" t="str">
            <v xml:space="preserve">Limpeza ou preparo de superficie de concreto com jato d'agua quente com pressao minima de 2400lb, solvente e escova de piacava.</v>
          </cell>
          <cell r="D3214" t="str">
            <v>m2</v>
          </cell>
          <cell r="E3214">
            <v>4.05</v>
          </cell>
        </row>
        <row r="3215">
          <cell r="A3215" t="str">
            <v>SC017639</v>
          </cell>
          <cell r="B3215" t="str">
            <v>SC35150150/</v>
          </cell>
          <cell r="C3215" t="str">
            <v xml:space="preserve">Limpeza ou preparo de superficie de concreto com jato de agua pressurizada ou ar, em condicoes que permitam um rendimento medio de 5m2/h.</v>
          </cell>
          <cell r="D3215" t="str">
            <v>m2</v>
          </cell>
          <cell r="E3215">
            <v>9.02</v>
          </cell>
        </row>
        <row r="3216">
          <cell r="A3216" t="str">
            <v>SC017646</v>
          </cell>
          <cell r="B3216" t="str">
            <v>SC35150200/</v>
          </cell>
          <cell r="C3216" t="str">
            <v xml:space="preserve">Limpeza ou preparo de superficie de concreto com jato de agua pressurizada ou ar, em condicoes que permitam um rendimento medio de 15m2/h.</v>
          </cell>
          <cell r="D3216" t="str">
            <v>m2</v>
          </cell>
          <cell r="E3216">
            <v>2.88</v>
          </cell>
        </row>
        <row r="3217">
          <cell r="A3217" t="str">
            <v>SC009194</v>
          </cell>
          <cell r="B3217" t="str">
            <v>SC35150250/</v>
          </cell>
          <cell r="C3217" t="str">
            <v xml:space="preserve">Limpeza de superficie de monumetos historicos de argamassa, ferro, bronze, marmore, granito, etc; com jateamento de agua a pressao regulavel e/ou escovacao, utilizando detergente biodegradavel, inclusive fornecimento dos materiais.</v>
          </cell>
          <cell r="D3217" t="str">
            <v>m2</v>
          </cell>
          <cell r="E3217">
            <v>13.41</v>
          </cell>
        </row>
        <row r="3218">
          <cell r="A3218" t="str">
            <v>SC017648</v>
          </cell>
          <cell r="B3218" t="str">
            <v>SC35150300/</v>
          </cell>
          <cell r="C3218" t="str">
            <v xml:space="preserve">Limpeza de superficie de monumentos historicos de argamassa, ferro, bronze, marmore, granito, etc; com jateamento de agua a pressao regulavel e/ou escovacao, utilizando removedor biodegradavel e neutralizador, com aplicacao tecnica adequada, inclusive for</v>
          </cell>
          <cell r="D3218" t="str">
            <v>m2</v>
          </cell>
          <cell r="E3218">
            <v>20.25</v>
          </cell>
        </row>
        <row r="3219">
          <cell r="A3219" t="str">
            <v>SC000253</v>
          </cell>
          <cell r="B3219" t="str">
            <v>SC35150350/</v>
          </cell>
          <cell r="C3219" t="str">
            <v xml:space="preserve">Paraloid TB 148S para protecao de superficie de monumentos historicos.  Fornecimento e aplicacao.</v>
          </cell>
          <cell r="D3219" t="str">
            <v>m2</v>
          </cell>
          <cell r="E3219">
            <v>6.54</v>
          </cell>
        </row>
        <row r="3220">
          <cell r="A3220" t="str">
            <v>SC017640</v>
          </cell>
          <cell r="B3220" t="str">
            <v>SC35150400/</v>
          </cell>
          <cell r="C3220" t="str">
            <v xml:space="preserve">Limpeza de tuneis com jato d'agua, solvente e escova de piacava.</v>
          </cell>
          <cell r="D3220" t="str">
            <v>m2</v>
          </cell>
          <cell r="E3220">
            <v>4</v>
          </cell>
        </row>
        <row r="3221">
          <cell r="A3221" t="str">
            <v>SC002082</v>
          </cell>
          <cell r="B3221" t="str">
            <v>SC35150450/</v>
          </cell>
          <cell r="C3221" t="str">
            <v xml:space="preserve">Lixamento manual em estrutura metalica, com escova de aco.</v>
          </cell>
          <cell r="D3221" t="str">
            <v>m2</v>
          </cell>
          <cell r="E3221">
            <v>0.26</v>
          </cell>
        </row>
        <row r="3222">
          <cell r="A3222" t="str">
            <v>SC017716</v>
          </cell>
          <cell r="B3222" t="str">
            <v>SC35150500/</v>
          </cell>
          <cell r="C3222" t="str">
            <v xml:space="preserve">Lixamento para limpeza ou preparacao de estruturas metalicas, utilizando lixadeira eletrica.</v>
          </cell>
          <cell r="D3222" t="str">
            <v>m2</v>
          </cell>
          <cell r="E3222">
            <v>14.2</v>
          </cell>
        </row>
        <row r="3223">
          <cell r="A3223" t="str">
            <v>SC005703</v>
          </cell>
          <cell r="B3223" t="str">
            <v>SC40050050/</v>
          </cell>
          <cell r="C3223" t="str">
            <v xml:space="preserve">Arame galvanizado no 12, fornecimento e colocacao em cercas com moirao de madeira, inclusive retirada do arame existente.</v>
          </cell>
          <cell r="D3223" t="str">
            <v>m</v>
          </cell>
          <cell r="E3223">
            <v>0.63</v>
          </cell>
        </row>
        <row r="3224">
          <cell r="A3224" t="str">
            <v>SE004204</v>
          </cell>
          <cell r="B3224" t="str">
            <v>SE20200050A</v>
          </cell>
          <cell r="C3224" t="str">
            <v xml:space="preserve">Composicao basica de laboratorio.</v>
          </cell>
          <cell r="D3224" t="str">
            <v>un</v>
          </cell>
          <cell r="E3224">
            <v>37.99</v>
          </cell>
        </row>
        <row r="3225">
          <cell r="A3225" t="str">
            <v>SE001973</v>
          </cell>
          <cell r="B3225" t="str">
            <v>SE20200100A</v>
          </cell>
          <cell r="C3225" t="str">
            <v xml:space="preserve">Custo horario produtivo Wagon Drill.</v>
          </cell>
          <cell r="D3225" t="str">
            <v>h</v>
          </cell>
          <cell r="E3225">
            <v>343.08</v>
          </cell>
        </row>
        <row r="3226">
          <cell r="A3226" t="str">
            <v>SE001974</v>
          </cell>
          <cell r="B3226" t="str">
            <v>SE20200150A</v>
          </cell>
          <cell r="C3226" t="str">
            <v xml:space="preserve">Custo horario improdutivo Wagon Drill.</v>
          </cell>
          <cell r="D3226" t="str">
            <v>h</v>
          </cell>
          <cell r="E3226">
            <v>101.19</v>
          </cell>
        </row>
        <row r="3227">
          <cell r="A3227" t="str">
            <v>SE010356</v>
          </cell>
          <cell r="B3227" t="str">
            <v>SE20200200A</v>
          </cell>
          <cell r="C3227" t="str">
            <v xml:space="preserve">Custo horario produtivo Widia ou similar-Solo.</v>
          </cell>
          <cell r="D3227" t="str">
            <v>h</v>
          </cell>
          <cell r="E3227">
            <v>70.31</v>
          </cell>
        </row>
        <row r="3228">
          <cell r="A3228" t="str">
            <v>SE010358</v>
          </cell>
          <cell r="B3228" t="str">
            <v>SE20200250A</v>
          </cell>
          <cell r="C3228" t="str">
            <v xml:space="preserve">Custo horario improdutivo Widia ou similar-Solo.</v>
          </cell>
          <cell r="D3228" t="str">
            <v>h</v>
          </cell>
          <cell r="E3228">
            <v>70.28</v>
          </cell>
        </row>
        <row r="3229">
          <cell r="A3229" t="str">
            <v>SE010357</v>
          </cell>
          <cell r="B3229" t="str">
            <v>SE20200300A</v>
          </cell>
          <cell r="C3229" t="str">
            <v xml:space="preserve">Custo horario produtivo Widia ou similar-Alteracao e rocha.</v>
          </cell>
          <cell r="D3229" t="str">
            <v>h</v>
          </cell>
          <cell r="E3229">
            <v>70.31</v>
          </cell>
        </row>
        <row r="3230">
          <cell r="A3230" t="str">
            <v>SE010355</v>
          </cell>
          <cell r="B3230" t="str">
            <v>SE20200350A</v>
          </cell>
          <cell r="C3230" t="str">
            <v xml:space="preserve">Custo horario produtivo diamante rocha sa.</v>
          </cell>
          <cell r="D3230" t="str">
            <v>h</v>
          </cell>
          <cell r="E3230">
            <v>130.97999999999999</v>
          </cell>
        </row>
        <row r="3231">
          <cell r="A3231" t="str">
            <v>SE010359</v>
          </cell>
          <cell r="B3231" t="str">
            <v>SE20200400A</v>
          </cell>
          <cell r="C3231" t="str">
            <v xml:space="preserve">Custo horario improdutivo diamante rocha sa.</v>
          </cell>
          <cell r="D3231" t="str">
            <v>h</v>
          </cell>
          <cell r="E3231">
            <v>42.35</v>
          </cell>
        </row>
        <row r="3232">
          <cell r="A3232" t="str">
            <v>SE002057</v>
          </cell>
          <cell r="B3232" t="str">
            <v>SE20200450/</v>
          </cell>
          <cell r="C3232" t="str">
            <v xml:space="preserve">Distanciometro eletronico completo.</v>
          </cell>
          <cell r="D3232" t="str">
            <v>h</v>
          </cell>
          <cell r="E3232">
            <v>2.33</v>
          </cell>
        </row>
        <row r="3233">
          <cell r="A3233" t="str">
            <v>SE003700</v>
          </cell>
          <cell r="B3233" t="str">
            <v>SE25050050A</v>
          </cell>
          <cell r="C3233" t="str">
            <v xml:space="preserve">Elaboracao de projeto de micro e mesodrenagem (vazao ate 10m3/seg.) em conformidade com as normas estabelecidas pelo Departamento de Drenagem do Departamento Geral de Projetos da Secretaria Municipal de Obras e Servicos Publicos da Prefeitura da Cidade do</v>
          </cell>
          <cell r="D3233" t="str">
            <v>Km</v>
          </cell>
          <cell r="E3233">
            <v>5751.52</v>
          </cell>
        </row>
        <row r="3234">
          <cell r="A3234" t="str">
            <v>SE003701</v>
          </cell>
          <cell r="B3234" t="str">
            <v>SE25050100A</v>
          </cell>
          <cell r="C3234" t="str">
            <v xml:space="preserve">Elaboracao de projeto de macrodrenagem (vazao a partir de 10m3/seg.) em conformidade com as normas estabelecidas pelo Departamento de Drenagem do Departamento Geral de Projetos da Secretaria Municipal de Obras e Servicos Publicos da Prefeitura da Cidade d</v>
          </cell>
          <cell r="D3234" t="str">
            <v>Km</v>
          </cell>
          <cell r="E3234">
            <v>7653.82</v>
          </cell>
        </row>
        <row r="3235">
          <cell r="A3235" t="str">
            <v>SE006771</v>
          </cell>
          <cell r="B3235" t="str">
            <v>SE25050150/</v>
          </cell>
          <cell r="C3235" t="str">
            <v xml:space="preserve">Projeto executivo de sistema de drenagem, em Autocad, em area de ate 20.000m2.</v>
          </cell>
          <cell r="D3235" t="str">
            <v>m2</v>
          </cell>
          <cell r="E3235">
            <v>0.27</v>
          </cell>
        </row>
        <row r="3236">
          <cell r="A3236" t="str">
            <v>SE006772</v>
          </cell>
          <cell r="B3236" t="str">
            <v>SE25050200/</v>
          </cell>
          <cell r="C3236" t="str">
            <v xml:space="preserve">Projeto executivo de sistema de drenagem, em Autocad, em area acima de 20.000m2.</v>
          </cell>
          <cell r="D3236" t="str">
            <v>m2</v>
          </cell>
          <cell r="E3236">
            <v>0.2</v>
          </cell>
        </row>
        <row r="3237">
          <cell r="A3237" t="str">
            <v>SE017137</v>
          </cell>
          <cell r="B3237" t="str">
            <v>SE25100050A</v>
          </cell>
          <cell r="C3237" t="str">
            <v xml:space="preserve">Projeto Basico para urbanizacao/reurbanizacao de areas, visando a organizacao espacial e das atividades, devendo contemplar: sistema viario (locais para carga e descarga, faixa exclusiva e desenho geometrico), passeios, pracas, arborizacao, iluminacao com</v>
          </cell>
          <cell r="D3237" t="str">
            <v>ha</v>
          </cell>
          <cell r="E3237">
            <v>22956.11</v>
          </cell>
        </row>
        <row r="3238">
          <cell r="A3238" t="str">
            <v>SE017133</v>
          </cell>
          <cell r="B3238" t="str">
            <v>SE25100100A</v>
          </cell>
          <cell r="C3238" t="str">
            <v xml:space="preserve">Projeto executivo para urbanizacao/reurbanizacao de aras, visando a organizacao espacial e das atividades, devendo contemplar: sistema viario (locais para carga e descarga, faixa exclusiva e desenho geometrico), passeios, pracas, arborizacao, iluminacao c</v>
          </cell>
          <cell r="D3238" t="str">
            <v>ha</v>
          </cell>
          <cell r="E3238">
            <v>36478.959999999999</v>
          </cell>
        </row>
        <row r="3239">
          <cell r="A3239" t="str">
            <v>SE017136</v>
          </cell>
          <cell r="B3239" t="str">
            <v>SE25100150A</v>
          </cell>
          <cell r="C3239" t="str">
            <v xml:space="preserve">Projeto executivo para urbanizacao/reurbanizacao (geometrico, cortes e detalhes) para tratamento paisagistico de areas publicas, apresentado em Autocad nos padroes da contratante, inclusive as operacoes pertinentes e a coordenacao dos projetos complementa</v>
          </cell>
          <cell r="D3239" t="str">
            <v>ha</v>
          </cell>
          <cell r="E3239">
            <v>18013.310000000001</v>
          </cell>
        </row>
        <row r="3240">
          <cell r="A3240" t="str">
            <v>SE007173</v>
          </cell>
          <cell r="B3240" t="str">
            <v>SE25100200/</v>
          </cell>
          <cell r="C3240" t="str">
            <v xml:space="preserve">Projeto de via de pedestres em favela, com largura maxima de 1,50m.</v>
          </cell>
          <cell r="D3240" t="str">
            <v>Km</v>
          </cell>
          <cell r="E3240" t="e">
            <v>#N/A</v>
          </cell>
        </row>
        <row r="3241">
          <cell r="A3241" t="str">
            <v>SE007174</v>
          </cell>
          <cell r="B3241" t="str">
            <v>SE25100250A</v>
          </cell>
          <cell r="C3241" t="str">
            <v xml:space="preserve">Projeto de via simples de veiculos em favela, com 1 faixa de rolamento, com largura maxima de 3m.</v>
          </cell>
          <cell r="D3241" t="str">
            <v>Km</v>
          </cell>
          <cell r="E3241">
            <v>3119.49</v>
          </cell>
        </row>
        <row r="3242">
          <cell r="A3242" t="str">
            <v>SE007181</v>
          </cell>
          <cell r="B3242" t="str">
            <v>SE25100300/</v>
          </cell>
          <cell r="C3242" t="str">
            <v xml:space="preserve">Projeto de via para veiculos e pedestres em favela, com calcada lateral e 1 faixa de rolamento com largura maxima de 4,50m.</v>
          </cell>
          <cell r="D3242" t="str">
            <v>Km</v>
          </cell>
          <cell r="E3242" t="e">
            <v>#N/A</v>
          </cell>
        </row>
        <row r="3243">
          <cell r="A3243" t="str">
            <v>SE007198</v>
          </cell>
          <cell r="B3243" t="str">
            <v>SE25100350A</v>
          </cell>
          <cell r="C3243" t="str">
            <v xml:space="preserve">Projeto para passarela sobre logradouro publico, com rampas e/ou escadas.</v>
          </cell>
          <cell r="D3243" t="str">
            <v>m2</v>
          </cell>
          <cell r="E3243">
            <v>46.5</v>
          </cell>
        </row>
        <row r="3244">
          <cell r="A3244" t="str">
            <v>SE017135</v>
          </cell>
          <cell r="B3244" t="str">
            <v>SE25100400A</v>
          </cell>
          <cell r="C3244" t="str">
            <v xml:space="preserve">Projeto executivo para tratamento paisagistico com especificacao vegetal legendada e quantificada, em areas publicas, apresentado em Autocad nos padroes da contratante.</v>
          </cell>
          <cell r="D3244" t="str">
            <v>ha</v>
          </cell>
          <cell r="E3244">
            <v>8202.9</v>
          </cell>
        </row>
        <row r="3245">
          <cell r="A3245" t="str">
            <v>SE017138</v>
          </cell>
          <cell r="B3245" t="str">
            <v>SE25100450A</v>
          </cell>
          <cell r="C3245" t="str">
            <v xml:space="preserve">Projeto executivo de via especial para veiculos e pedestres, em avenidas canal, com calcadas em ambos os lados, com ate 3 faixas de rolamento, marcando o canal por um dos lados, com largura maxima de 40m, apresentado em Autocad nos padroes da contratante.</v>
          </cell>
          <cell r="D3245" t="str">
            <v>ha</v>
          </cell>
          <cell r="E3245">
            <v>1768.77</v>
          </cell>
        </row>
        <row r="3246">
          <cell r="A3246" t="str">
            <v>SE017140</v>
          </cell>
          <cell r="B3246" t="str">
            <v>SE25100500A</v>
          </cell>
          <cell r="C3246" t="str">
            <v xml:space="preserve">Projeto executivo de via especial para veiculos e pedestres em ruas e avenidas urbanas, com calcadas em ambos os lados, canteiro central e separadores de pistas laterais em ambos os sentidos e com largura maxima de 46m, apresentado em Autocad nos padroes </v>
          </cell>
          <cell r="D3246" t="str">
            <v>ha</v>
          </cell>
          <cell r="E3246">
            <v>3359.83</v>
          </cell>
        </row>
        <row r="3247">
          <cell r="A3247" t="str">
            <v>SE017144</v>
          </cell>
          <cell r="B3247" t="str">
            <v>SE25100550A</v>
          </cell>
          <cell r="C3247" t="str">
            <v xml:space="preserve">Projeto executivo de via para veiculos e pedestres em ruas e avenidas urbanas, com calcadas em ambos os lados e 2 faixas de rolamento com largura maxima de 13m, apresentado em Autocad nos padroes da contratante.</v>
          </cell>
          <cell r="D3247" t="str">
            <v>ha</v>
          </cell>
          <cell r="E3247">
            <v>3119.49</v>
          </cell>
        </row>
        <row r="3248">
          <cell r="A3248" t="str">
            <v>SE017143</v>
          </cell>
          <cell r="B3248" t="str">
            <v>SE25100600A</v>
          </cell>
          <cell r="C3248" t="str">
            <v xml:space="preserve">Projeto executivo de via para veiculos e pedestres em ruas e avenidas urbanas, com calcadas em ambos os lados e 3 faixas de rolamento com largura maxima de 16m, apresentado em Autocad nos padroes da contratante.</v>
          </cell>
          <cell r="D3248" t="str">
            <v>ha</v>
          </cell>
          <cell r="E3248">
            <v>2872.56</v>
          </cell>
        </row>
        <row r="3249">
          <cell r="A3249" t="str">
            <v>SE017139</v>
          </cell>
          <cell r="B3249" t="str">
            <v>SE25100650A</v>
          </cell>
          <cell r="C3249" t="str">
            <v xml:space="preserve">Projeto executivo de via especial para veiculos e pedestres em ruas e avenidas urbanas, com calcadas em ambos os lados, canteiro central, com 3 faixas de rolamento nas pistas centrais e separadores de pistas laterais em ambos sentidos e com largura  maxim</v>
          </cell>
          <cell r="D3249" t="str">
            <v>ha</v>
          </cell>
          <cell r="E3249">
            <v>3209.5</v>
          </cell>
        </row>
        <row r="3250">
          <cell r="A3250" t="str">
            <v>SE017142</v>
          </cell>
          <cell r="B3250" t="str">
            <v>SE25100700A</v>
          </cell>
          <cell r="C3250" t="str">
            <v xml:space="preserve">Projeto executivo de via para veiculos e pedestres em ruas e avenidas urbanas, com calcadas em ambos os lados e 4 faixas de rolamento com largura maxima de 25m, apresentado em Autocad nos padroes da contratante.</v>
          </cell>
          <cell r="D3250" t="str">
            <v>ha</v>
          </cell>
          <cell r="E3250">
            <v>2086.0700000000002</v>
          </cell>
        </row>
        <row r="3251">
          <cell r="A3251" t="str">
            <v>SE017141</v>
          </cell>
          <cell r="B3251" t="str">
            <v>SE25100750A</v>
          </cell>
          <cell r="C3251" t="str">
            <v xml:space="preserve">Projeto executivo de via especial para veiculos e pedestres em ruas e avenidas urbanas, com calcadas em ambos os lados, canteiro central e pistas com 4 faixas de rolamento em cada sentido, com largura maxima de 40m, apresentado em Autocad nos padroes da c</v>
          </cell>
          <cell r="D3251" t="str">
            <v>ha</v>
          </cell>
          <cell r="E3251">
            <v>3271.37</v>
          </cell>
        </row>
        <row r="3252">
          <cell r="A3252" t="str">
            <v>SE017146</v>
          </cell>
          <cell r="B3252" t="str">
            <v>SE25100800A</v>
          </cell>
          <cell r="C3252" t="str">
            <v xml:space="preserve">Projeto executivo de via simples de ciclovia, com 1 faixa de rolamento, com largura maxima de 1,30m, apresentado em Autoca nos padroes da contratante.</v>
          </cell>
          <cell r="D3252" t="str">
            <v>ha</v>
          </cell>
          <cell r="E3252">
            <v>2731.92</v>
          </cell>
        </row>
        <row r="3253">
          <cell r="A3253" t="str">
            <v>SE017145</v>
          </cell>
          <cell r="B3253" t="str">
            <v>SE25100850A</v>
          </cell>
          <cell r="C3253" t="str">
            <v xml:space="preserve">Projeto executivo de via dupla de ciclovia, com 2 faixas de rolamento, com largura maxima de 3m, apresentado em Autocad nos padroes da contratante.</v>
          </cell>
          <cell r="D3253" t="str">
            <v>ha</v>
          </cell>
          <cell r="E3253">
            <v>4008.32</v>
          </cell>
        </row>
        <row r="3254">
          <cell r="A3254" t="str">
            <v>SE004845</v>
          </cell>
          <cell r="B3254" t="str">
            <v>SE25150050A</v>
          </cell>
          <cell r="C3254" t="str">
            <v xml:space="preserve">Projeto basico de arquitetura para predios hospitalares de ate 1000m2,  apresentado em Autocad for Windows nos padroes da contratante, inclusive as legalizacoes pertinentes e a coordenacao dos projetos complementares.</v>
          </cell>
          <cell r="D3254" t="str">
            <v>m2</v>
          </cell>
          <cell r="E3254">
            <v>38.83</v>
          </cell>
        </row>
        <row r="3255">
          <cell r="A3255" t="str">
            <v>SE004847</v>
          </cell>
          <cell r="B3255" t="str">
            <v>SE25150100A</v>
          </cell>
          <cell r="C3255" t="str">
            <v xml:space="preserve">Projeto basico de arquitetura para predios hospitalares de 1000 ate 4000m2,  apresentado em Autocad for Windows nos padroes da contratante, inclusive as legalizacoes pertinentes e a coordenacao dos projetos complementares.  Observacao: ate 1000m2 conforme</v>
          </cell>
          <cell r="D3255" t="str">
            <v>m2</v>
          </cell>
          <cell r="E3255">
            <v>35.869999999999997</v>
          </cell>
        </row>
        <row r="3256">
          <cell r="A3256" t="str">
            <v>SE004848</v>
          </cell>
          <cell r="B3256" t="str">
            <v>SE25150150A</v>
          </cell>
          <cell r="C3256" t="str">
            <v xml:space="preserve">Projeto basico de arquitetura para predios hospitalares acima de 4000m2,  apresentado em Autocad for Windows nos padroes da contratante, inclusive as legalizacoes pertinentes e a coordenacao dos projetos complementares.  Observacao: ate 1000m2 conforme o </v>
          </cell>
          <cell r="D3256" t="str">
            <v>m2</v>
          </cell>
          <cell r="E3256">
            <v>33.700000000000003</v>
          </cell>
        </row>
        <row r="3257">
          <cell r="A3257" t="str">
            <v>SE004895</v>
          </cell>
          <cell r="B3257" t="str">
            <v>SE25150200A</v>
          </cell>
          <cell r="C3257" t="str">
            <v xml:space="preserve">Projeto estrutural para predios hospitalares ate 1000m2, apresentado em disquete, sendo o arquivo compativel com o Autocad R12 da Autodesk, e uma copia em papel vegetal nos padroes da contratante, constando de plantas de forma, armacao e detalhes, de acor</v>
          </cell>
          <cell r="D3257" t="str">
            <v>m2</v>
          </cell>
          <cell r="E3257">
            <v>25.45</v>
          </cell>
        </row>
        <row r="3258">
          <cell r="A3258" t="str">
            <v>SE004898</v>
          </cell>
          <cell r="B3258" t="str">
            <v>SE25150250A</v>
          </cell>
          <cell r="C3258" t="str">
            <v xml:space="preserve">Projeto estrutural para predios hospitalares de 1000 a 4000m2, apresentado em disquete, sendo o arquivo compativel com o Autocad R12 da Autodesk, e uma copia em papel vegetal nos padroes da contratante, constando de plantas de forma, armacao e detalhes, d</v>
          </cell>
          <cell r="D3258" t="str">
            <v>m2</v>
          </cell>
          <cell r="E3258">
            <v>22.42</v>
          </cell>
        </row>
        <row r="3259">
          <cell r="A3259" t="str">
            <v>SE004906</v>
          </cell>
          <cell r="B3259" t="str">
            <v>SE25150300A</v>
          </cell>
          <cell r="C3259" t="str">
            <v xml:space="preserve">Projeto estrutural para predios hospitalares acima de 4000m2, apresentado em disquete, sendo o arquivo compativel com o Autocad R12 da Autodesk, e uma copia em papel vegetal nos padroes da contratante, constando de plantas de forma, armacao e detalhes, de</v>
          </cell>
          <cell r="D3259" t="str">
            <v>m2</v>
          </cell>
          <cell r="E3259">
            <v>19.29</v>
          </cell>
        </row>
        <row r="3260">
          <cell r="A3260" t="str">
            <v>SE004964</v>
          </cell>
          <cell r="B3260" t="str">
            <v>SE25150350A</v>
          </cell>
          <cell r="C3260" t="str">
            <v xml:space="preserve">Projeto executivo de arquitetura para predios hospitalares de ate 500m2 apresentado em Autocad For Windows nos padroes da contratante, inclusive as legalizacoes pertinentes e a coordenacao dos projetos complementares.</v>
          </cell>
          <cell r="D3260" t="str">
            <v>m2</v>
          </cell>
          <cell r="E3260">
            <v>58.9</v>
          </cell>
        </row>
        <row r="3261">
          <cell r="A3261" t="str">
            <v>SE004965</v>
          </cell>
          <cell r="B3261" t="str">
            <v>SE25150400A</v>
          </cell>
          <cell r="C3261" t="str">
            <v xml:space="preserve">Projeto executivo de arquitetura para predios hospitalares de 1000 ate 4000m2 apresentado em Autocad For Windows nos padroes da contratante, inclusive as legalizacoes pertinentes e a coordenacao dos projetos complementares.  Observacao: ate 1000m2 conform</v>
          </cell>
          <cell r="D3261" t="str">
            <v>m2</v>
          </cell>
          <cell r="E3261">
            <v>54.19</v>
          </cell>
        </row>
        <row r="3262">
          <cell r="A3262" t="str">
            <v>SE004966</v>
          </cell>
          <cell r="B3262" t="str">
            <v>SE25150450A</v>
          </cell>
          <cell r="C3262" t="str">
            <v xml:space="preserve">Projeto executivo de arquitetura para predios hospitalares acima de 4000m2 apresentado em Autocad For Windows nos padroes da contratante, inclusive as legalizacoes pertinentes e a coordenacao dos projetos complementares.  Observacao: ate 1000m2 conforme o</v>
          </cell>
          <cell r="D3262" t="str">
            <v>m2</v>
          </cell>
          <cell r="E3262">
            <v>50.58</v>
          </cell>
        </row>
        <row r="3263">
          <cell r="A3263" t="str">
            <v>SE004838</v>
          </cell>
          <cell r="B3263" t="str">
            <v>SE25200050A</v>
          </cell>
          <cell r="C3263" t="str">
            <v xml:space="preserve">Projeto basico de para predios culturais de ate 500m2, apresentado em Autocad for Windows nos padroes da contratante, inclusive as legalizacoes pertinentes e a coordenacao dos projetos complementares.</v>
          </cell>
          <cell r="D3263" t="str">
            <v>m2</v>
          </cell>
          <cell r="E3263">
            <v>30.9</v>
          </cell>
        </row>
        <row r="3264">
          <cell r="A3264" t="str">
            <v>SE004840</v>
          </cell>
          <cell r="B3264" t="str">
            <v>SE25200100A</v>
          </cell>
          <cell r="C3264" t="str">
            <v xml:space="preserve">Projeto basico de arquitetura para predios culturais de 501 ate 3000m2, apresentado em Autocad for Windows nos padroes da contratante, inclusive as legalizacoes pertinentes e a coordenacao dos projetos complementares.  Observacao: ate 500m2 conforme o ite</v>
          </cell>
          <cell r="D3264" t="str">
            <v>m2</v>
          </cell>
          <cell r="E3264">
            <v>25.62</v>
          </cell>
        </row>
        <row r="3265">
          <cell r="A3265" t="str">
            <v>SE004841</v>
          </cell>
          <cell r="B3265" t="str">
            <v>SE25200150A</v>
          </cell>
          <cell r="C3265" t="str">
            <v xml:space="preserve">Projeto basico de arquitetura para predios culturais acima de 3000m2 apresentado em Autocad for Windows nos padroes da contratante, inclusive as legalizacoes pertinentes e a coordenacao dos projetos complementares.  Observacao: ate 500m2 conforme o item S</v>
          </cell>
          <cell r="D3265" t="str">
            <v>m2</v>
          </cell>
          <cell r="E3265">
            <v>21.93</v>
          </cell>
        </row>
        <row r="3266">
          <cell r="A3266" t="str">
            <v>SE004961</v>
          </cell>
          <cell r="B3266" t="str">
            <v>SE25200200A</v>
          </cell>
          <cell r="C3266" t="str">
            <v xml:space="preserve">Projeto executivo de arquitetura para predios culturais de ate 500m2 apresentado em Autocad For Windows nos padroes da contratante, inclusive as legalizacoes pertinentes e a coordenacao dos projetos complementares.</v>
          </cell>
          <cell r="D3266" t="str">
            <v>m2</v>
          </cell>
          <cell r="E3266">
            <v>46.48</v>
          </cell>
        </row>
        <row r="3267">
          <cell r="A3267" t="str">
            <v>SE004962</v>
          </cell>
          <cell r="B3267" t="str">
            <v>SE25200250A</v>
          </cell>
          <cell r="C3267" t="str">
            <v xml:space="preserve">Projeto executivo de arquitetura para predios culturais de 501 ate 3000m2 apresentado em Autocad For Windows nos padroes da contratante, inclusive as legalizacoes pertinentes e a coordenacao dos projetos complementares.  Observacao: ate 500m2 conforme o i</v>
          </cell>
          <cell r="D3267" t="str">
            <v>m2</v>
          </cell>
          <cell r="E3267">
            <v>42.59</v>
          </cell>
        </row>
        <row r="3268">
          <cell r="A3268" t="str">
            <v>SE004963</v>
          </cell>
          <cell r="B3268" t="str">
            <v>SE25200300A</v>
          </cell>
          <cell r="C3268" t="str">
            <v xml:space="preserve">Projeto executivo de arquitetura para predios culturais acima de 3000m2 apresentado em Autocad For Windows nos padroes da contratante, inclusive as legalizacoes pertinentes e a coordenacao dos projetos complementares.  Observacao: ate 500m2 conforme o ite</v>
          </cell>
          <cell r="D3268" t="str">
            <v>m2</v>
          </cell>
          <cell r="E3268">
            <v>32.99</v>
          </cell>
        </row>
        <row r="3269">
          <cell r="A3269" t="str">
            <v>SE004911</v>
          </cell>
          <cell r="B3269" t="str">
            <v>SE25200350A</v>
          </cell>
          <cell r="C3269" t="str">
            <v xml:space="preserve">Projeto estrutural para predios culturais ate 500m2, apresentado em disquete, sendo o arquivo compativel com o Autocad R12 da Autodesk, e uma copia em papel vegetal nos padroes da contratante constando de plantas de forma, armacao e detalhes, de acordo co</v>
          </cell>
          <cell r="D3269" t="str">
            <v>m2</v>
          </cell>
          <cell r="E3269">
            <v>25.45</v>
          </cell>
        </row>
        <row r="3270">
          <cell r="A3270" t="str">
            <v>SE004916</v>
          </cell>
          <cell r="B3270" t="str">
            <v>SE25200400A</v>
          </cell>
          <cell r="C3270" t="str">
            <v xml:space="preserve">Projeto estrutural para predios culturais de 500 a 3000m2, apresentado em disquete, sendo o arquivo compativel com o Autocad R12 da Autodesk, e uma copia em papel vegetal nos padroes da contratante, constando de plantas de forma, armacao e detalhes, de ac</v>
          </cell>
          <cell r="D3270" t="str">
            <v>m2</v>
          </cell>
          <cell r="E3270">
            <v>22.35</v>
          </cell>
        </row>
        <row r="3271">
          <cell r="A3271" t="str">
            <v>SE004921</v>
          </cell>
          <cell r="B3271" t="str">
            <v>SE25200450A</v>
          </cell>
          <cell r="C3271" t="str">
            <v xml:space="preserve">Projeto estrutural para predios culturais acima de 3000m2, apresentado em disquete, sendo o arquivo compativel com o Autocad R12 da Autodesk, e uma copia em papel vegetal nos padroes da contratante, constando de plantas de forma, armacao e detalhes, de ac</v>
          </cell>
          <cell r="D3271" t="str">
            <v>m2</v>
          </cell>
          <cell r="E3271">
            <v>19.600000000000001</v>
          </cell>
        </row>
        <row r="3272">
          <cell r="A3272" t="str">
            <v>SE004842</v>
          </cell>
          <cell r="B3272" t="str">
            <v>SE25250050A</v>
          </cell>
          <cell r="C3272" t="str">
            <v xml:space="preserve">Projeto basico de arquitetura para predios escolares e/ou administrativos de ate 500m2 apresentado em Autocad for Windows nos padroes da contratante, inclusive as legalizacoes pertinentes e a coordenacao dos projetos complementares.</v>
          </cell>
          <cell r="D3272" t="str">
            <v>m2</v>
          </cell>
          <cell r="E3272">
            <v>21.04</v>
          </cell>
        </row>
        <row r="3273">
          <cell r="A3273" t="str">
            <v>SE004843</v>
          </cell>
          <cell r="B3273" t="str">
            <v>SE25250100A</v>
          </cell>
          <cell r="C3273" t="str">
            <v xml:space="preserve">Projeto basico de arquitetura para predios escolares e/ou administrativos de 501 ate 3000m2,  apresentado em Autocad for Windows nos padroes da contratante, inclusive as legalizacoes pertinentes e a coordenacao dos projetos complementares.  Observacao: at</v>
          </cell>
          <cell r="D3273" t="str">
            <v>m2</v>
          </cell>
          <cell r="E3273">
            <v>16.11</v>
          </cell>
        </row>
        <row r="3274">
          <cell r="A3274" t="str">
            <v>SE004844</v>
          </cell>
          <cell r="B3274" t="str">
            <v>SE25250150A</v>
          </cell>
          <cell r="C3274" t="str">
            <v xml:space="preserve">Projeto basico de arquitetura para predios escolares e/ou administrativo de 3000m2, apresentado em Autocad for Windows nos padroes da contrante, inclusive as legalizacoes pertinentes e a coordenacao dos projetos complementares.  Observacao: ate 500m2 cnfo</v>
          </cell>
          <cell r="D3274" t="str">
            <v>m2</v>
          </cell>
          <cell r="E3274">
            <v>12.9</v>
          </cell>
        </row>
        <row r="3275">
          <cell r="A3275" t="str">
            <v>SE004924</v>
          </cell>
          <cell r="B3275" t="str">
            <v>SE25250200A</v>
          </cell>
          <cell r="C3275" t="str">
            <v xml:space="preserve">Projeto executivo de arquitetura para predios escolares e/ou administrativos de ate 500m2 apresentado em Autocad For Windows nos padroes da contratante, inclusive as legalizacoes pertinentes e a coordenacao dos projetos complementares.</v>
          </cell>
          <cell r="D3275" t="str">
            <v>m2</v>
          </cell>
          <cell r="E3275">
            <v>33.81</v>
          </cell>
        </row>
        <row r="3276">
          <cell r="A3276" t="str">
            <v>SE004929</v>
          </cell>
          <cell r="B3276" t="str">
            <v>SE25250250A</v>
          </cell>
          <cell r="C3276" t="str">
            <v xml:space="preserve">Projeto executivo de arquitetura para predios escolares e/ou administrativos de 501 ate 3000m2 apresentado em Autocad For Windows nos padroes da contratante, inclusive as legalizacoes pertinentes e a coordenacao dos projetos complementares.  Observacao at</v>
          </cell>
          <cell r="D3276" t="str">
            <v>m2</v>
          </cell>
          <cell r="E3276">
            <v>24.33</v>
          </cell>
        </row>
        <row r="3277">
          <cell r="A3277" t="str">
            <v>SE004959</v>
          </cell>
          <cell r="B3277" t="str">
            <v>SE25250300A</v>
          </cell>
          <cell r="C3277" t="str">
            <v xml:space="preserve">Projeto executivo de arquitetura para predios escolares e/ou administrativos acima de 3000m2 apresentado em Autocad For Windows nos padroes da contratante, inclusive as legalizacoes pertinentes e a coordenacao dos projetos complementares.  Observacao: ate</v>
          </cell>
          <cell r="D3277" t="str">
            <v>m2</v>
          </cell>
          <cell r="E3277">
            <v>19.489999999999998</v>
          </cell>
        </row>
        <row r="3278">
          <cell r="A3278" t="str">
            <v>SE004885</v>
          </cell>
          <cell r="B3278" t="str">
            <v>SE25250350A</v>
          </cell>
          <cell r="C3278" t="str">
            <v xml:space="preserve">Projeto estrutural para escolares e administrativos de ate 500m2 apresentado em disquete sendo o arquivo compativel com o Autocad R12 da Autodesk, e uma copia em papel vegetal nos padroes da contratante, constando de plantas de forma, armacao e detalhes, </v>
          </cell>
          <cell r="D3278" t="str">
            <v>m2</v>
          </cell>
          <cell r="E3278">
            <v>21.86</v>
          </cell>
        </row>
        <row r="3279">
          <cell r="A3279" t="str">
            <v>SE004888</v>
          </cell>
          <cell r="B3279" t="str">
            <v>SE25250400A</v>
          </cell>
          <cell r="C3279" t="str">
            <v xml:space="preserve">Projeto estrutural para escolares e administrativos de 500 a 3000m2, apresentado em disquete, sendo o arquivo compativel com o Autocad R12 da Autodesk, e uma copia em papel vegetal nos padroes da contratante, constando de plantas de forma, armacao e detal</v>
          </cell>
          <cell r="D3279" t="str">
            <v>m2</v>
          </cell>
          <cell r="E3279">
            <v>19.63</v>
          </cell>
        </row>
        <row r="3280">
          <cell r="A3280" t="str">
            <v>SE004890</v>
          </cell>
          <cell r="B3280" t="str">
            <v>SE25250450A</v>
          </cell>
          <cell r="C3280" t="str">
            <v xml:space="preserve">Projeto estrutural para escolares e administrativos acima de 3000m2, apresentado em disquete, sendo o arquivo compativel com o Autocad R12 da Autodesk, e uma  copia em papel vegetal nos padroes da contratante constando de plantas de forma, armacao e detal</v>
          </cell>
          <cell r="D3280" t="str">
            <v>m2</v>
          </cell>
          <cell r="E3280">
            <v>16.579999999999998</v>
          </cell>
        </row>
        <row r="3281">
          <cell r="A3281" t="str">
            <v>SE007482</v>
          </cell>
          <cell r="B3281" t="str">
            <v>SE25250500A</v>
          </cell>
          <cell r="C3281" t="str">
            <v xml:space="preserve">Projeto e levantamento planta cadastral em edificacoes da administracao municipal apresentado em disquete sendo o arquivo compativel com o Autocad  R12 da Autodesk e uma copia papel vegetal nos padroes da contratante constando de pranchas de 1m2 em acordo</v>
          </cell>
          <cell r="D3281" t="str">
            <v>un</v>
          </cell>
          <cell r="E3281">
            <v>1041.4100000000001</v>
          </cell>
        </row>
        <row r="3282">
          <cell r="A3282" t="str">
            <v>SE004851</v>
          </cell>
          <cell r="B3282" t="str">
            <v>SE25300050A</v>
          </cell>
          <cell r="C3282" t="str">
            <v xml:space="preserve">Projeto basico de arquitetura para loteamentos com 3 unidades uni ou bifamiliares para areas de ate 12000m2 apresentado em Autocad for Windows nos padroes da contratante, inclusive as legalizacoes pertinentes e a coordenacao dos projetos complementares.</v>
          </cell>
          <cell r="D3282" t="str">
            <v>m2</v>
          </cell>
          <cell r="E3282">
            <v>6.13</v>
          </cell>
        </row>
        <row r="3283">
          <cell r="A3283" t="str">
            <v>SE004855</v>
          </cell>
          <cell r="B3283" t="str">
            <v>SE25300100A</v>
          </cell>
          <cell r="C3283" t="str">
            <v xml:space="preserve">Projeto basico de arquitetura para loteamentos com 3 unidades uni ou bifamiliares para areas de 12000 ate 3600m2 apresentado em Autocad for Windows nos padroes da contratante, inclusive as legalizacoes pertinentes e a coordenacao dos projetos complementar</v>
          </cell>
          <cell r="D3283" t="str">
            <v>m2</v>
          </cell>
          <cell r="E3283">
            <v>4.3</v>
          </cell>
        </row>
        <row r="3284">
          <cell r="A3284" t="str">
            <v>SE004857</v>
          </cell>
          <cell r="B3284" t="str">
            <v>SE25300150A</v>
          </cell>
          <cell r="C3284" t="str">
            <v xml:space="preserve">Projeto basico de arquitetura para loteamentos com 3 unidades uni ou bifamiliares para areas acima de 36000m2 apresentado em Autocad for Windows nos padroes da contratante, inclusive as legalizacoes pertinentes e a coordenacao dos projetos complementares.</v>
          </cell>
          <cell r="D3284" t="str">
            <v>m2</v>
          </cell>
          <cell r="E3284">
            <v>4.28</v>
          </cell>
        </row>
        <row r="3285">
          <cell r="A3285" t="str">
            <v>ST017614</v>
          </cell>
          <cell r="B3285" t="str">
            <v>ST05050150/</v>
          </cell>
          <cell r="C3285" t="str">
            <v xml:space="preserve">Laminado elastoplastico em faixas, com espessura de 1,5mm e ate 50cm de largura, colorido (exceto branco e amarelo), com micro-esferas de vidro.  Em projetos que utilizem entre 150 e 500m2 do material.  Fornecimento e aplicacao.</v>
          </cell>
          <cell r="D3285" t="str">
            <v>m2</v>
          </cell>
          <cell r="E3285">
            <v>68.010000000000005</v>
          </cell>
        </row>
        <row r="3286">
          <cell r="A3286" t="str">
            <v>ST017613</v>
          </cell>
          <cell r="B3286" t="str">
            <v>ST05050200/</v>
          </cell>
          <cell r="C3286" t="str">
            <v xml:space="preserve">Laminado elastoplastico em faixas, com espessura de 1,5mm e ate 50cm de largura, na cor amarela, com micro-esferas de vidro.  Em projetos que utilizem entre 150 e 500m2 do material.  Fornecimento e aplicacao.</v>
          </cell>
          <cell r="D3286" t="str">
            <v>m2</v>
          </cell>
          <cell r="E3286">
            <v>65.41</v>
          </cell>
        </row>
        <row r="3287">
          <cell r="A3287" t="str">
            <v>ST017612</v>
          </cell>
          <cell r="B3287" t="str">
            <v>ST05050250/</v>
          </cell>
          <cell r="C3287" t="str">
            <v xml:space="preserve">Laminado elastoplastico em faixas, com espessura de 1,5mm e ate 50cm de largura, na cor branca, com micro-esferas de vidro.  Em projetos que utilizem entre 150 e 500m2 do material.  Fornecimento e aplicacao.</v>
          </cell>
          <cell r="D3287" t="str">
            <v>m2</v>
          </cell>
          <cell r="E3287">
            <v>60.71</v>
          </cell>
        </row>
        <row r="3288">
          <cell r="A3288" t="str">
            <v>ST017618</v>
          </cell>
          <cell r="B3288" t="str">
            <v>ST05050300/</v>
          </cell>
          <cell r="C3288" t="str">
            <v xml:space="preserve">Laminado elastoplastico em faixas, com espessura de 1,5mm e ate 50cm de largura, colorido (exceto branco e amarelo), com micro-esferas de vidro.  Em projetos que utilizem entre 500 e 1000m2 do material.  Fornecimento e aplicacao.</v>
          </cell>
          <cell r="D3288" t="str">
            <v>m2</v>
          </cell>
          <cell r="E3288">
            <v>65.61</v>
          </cell>
        </row>
        <row r="3289">
          <cell r="A3289" t="str">
            <v>ST017617</v>
          </cell>
          <cell r="B3289" t="str">
            <v>ST05050350/</v>
          </cell>
          <cell r="C3289" t="str">
            <v xml:space="preserve">Laminado elastoplastico em faixas, com espessura de 1,5mm e ate 50cm de largura, na cor amarela, com micro-esferas de vidro.  Em projetos que utilizem entre 500 e 1000m2 do material.  Fornecimento e aplicacao.</v>
          </cell>
          <cell r="D3289" t="str">
            <v>m2</v>
          </cell>
          <cell r="E3289">
            <v>63.11</v>
          </cell>
        </row>
        <row r="3290">
          <cell r="A3290" t="str">
            <v>ST017615</v>
          </cell>
          <cell r="B3290" t="str">
            <v>ST05050400/</v>
          </cell>
          <cell r="C3290" t="str">
            <v xml:space="preserve">Laminado elastoplastico em faixas, com espessura de 1,5mm e ate 50cm de largura, na cor branca, com micro-esferas de vidro.  Em projetos que utilizem entre 500 e 1000m2 do material.  Fornecimento e aplicacao.</v>
          </cell>
          <cell r="D3290" t="str">
            <v>m2</v>
          </cell>
          <cell r="E3290">
            <v>58.51</v>
          </cell>
        </row>
        <row r="3291">
          <cell r="A3291" t="str">
            <v>ST017620</v>
          </cell>
          <cell r="B3291" t="str">
            <v>ST05050450/</v>
          </cell>
          <cell r="C3291" t="str">
            <v xml:space="preserve">Laminado elastoplastico em faixas, com espessura de 1,5mm e ate 50cm de largura, colorido (exceto branco e amarelo), com micro-esferas de vidro.  Em projetos que utilizem acima de 1000m2 do material.  Fornecimento e aplicacao.</v>
          </cell>
          <cell r="D3291" t="str">
            <v>m2</v>
          </cell>
          <cell r="E3291">
            <v>64.010000000000005</v>
          </cell>
        </row>
        <row r="3292">
          <cell r="A3292" t="str">
            <v>ST017616</v>
          </cell>
          <cell r="B3292" t="str">
            <v>ST05050500/</v>
          </cell>
          <cell r="C3292" t="str">
            <v xml:space="preserve">Laminado elastoplastico em faixas, com espessura de 1,5mm e ate 50cm de largura, na cor amarela, com micro-esferas de vidro.  Em projetos que utilizem acima de 1000m2 do material.  Fornecimento e aplicacao.</v>
          </cell>
          <cell r="D3292" t="str">
            <v>m2</v>
          </cell>
          <cell r="E3292">
            <v>61.51</v>
          </cell>
        </row>
        <row r="3293">
          <cell r="A3293" t="str">
            <v>ST017619</v>
          </cell>
          <cell r="B3293" t="str">
            <v>ST05050550/</v>
          </cell>
          <cell r="C3293" t="str">
            <v xml:space="preserve">Laminado elastoplastico em faixas, com espessura de 1,5mm e ate 50cm de largura, na cor branca, com micro-esferas de vidro.  Em projetos que utilizem acima de 1000m2 do material.  Fornecimento e aplicacao.</v>
          </cell>
          <cell r="D3293" t="str">
            <v>m2</v>
          </cell>
          <cell r="E3293">
            <v>57.01</v>
          </cell>
        </row>
        <row r="3294">
          <cell r="A3294" t="str">
            <v>ST004523</v>
          </cell>
          <cell r="B3294" t="str">
            <v>ST05050600/</v>
          </cell>
          <cell r="C3294" t="str">
            <v xml:space="preserve">Mini-tachao bidirecional, conforme especificacao CET-RIO.  Fornecimento.</v>
          </cell>
          <cell r="D3294" t="str">
            <v>un</v>
          </cell>
          <cell r="E3294">
            <v>27.94</v>
          </cell>
        </row>
        <row r="3295">
          <cell r="A3295" t="str">
            <v>ST004521</v>
          </cell>
          <cell r="B3295" t="str">
            <v>ST05050650/</v>
          </cell>
          <cell r="C3295" t="str">
            <v xml:space="preserve">Mini-tachao monodirecional, conforme especificacao CET-RIO.  Fornecimento.</v>
          </cell>
          <cell r="D3295" t="str">
            <v>un</v>
          </cell>
          <cell r="E3295">
            <v>22.94</v>
          </cell>
        </row>
        <row r="3296">
          <cell r="A3296" t="str">
            <v>ST004538</v>
          </cell>
          <cell r="B3296" t="str">
            <v>ST05050700A</v>
          </cell>
          <cell r="C3296" t="str">
            <v xml:space="preserve">Retirada de massa termoplastica.</v>
          </cell>
          <cell r="D3296" t="str">
            <v>m2</v>
          </cell>
          <cell r="E3296">
            <v>26.75</v>
          </cell>
        </row>
        <row r="3297">
          <cell r="A3297" t="str">
            <v>ST004526</v>
          </cell>
          <cell r="B3297" t="str">
            <v>ST05050750/</v>
          </cell>
          <cell r="C3297" t="str">
            <v xml:space="preserve">Segregador, conforme especificacao CET-RIO.  Fornecimento.</v>
          </cell>
          <cell r="D3297" t="str">
            <v>un</v>
          </cell>
          <cell r="E3297">
            <v>37.25</v>
          </cell>
        </row>
        <row r="3298">
          <cell r="A3298" t="str">
            <v>ST017609</v>
          </cell>
          <cell r="B3298" t="str">
            <v>ST05050800/</v>
          </cell>
          <cell r="C3298" t="str">
            <v xml:space="preserve">Simbolos em laminado elastoplastico, com 1,5mm de espessura e com medidas diversas, em cores, com micro-esferas de vidro.  Em projetos que utilizem entre 150 e 500m2 do material.  Fornecimento e aplicacao.</v>
          </cell>
          <cell r="D3298" t="str">
            <v>m2</v>
          </cell>
          <cell r="E3298">
            <v>68.959999999999994</v>
          </cell>
        </row>
        <row r="3299">
          <cell r="A3299" t="str">
            <v>ST017610</v>
          </cell>
          <cell r="B3299" t="str">
            <v>ST05050850/</v>
          </cell>
          <cell r="C3299" t="str">
            <v xml:space="preserve">Simbolos em laminado elastoplastico, com 1,5mm de espessura e com medidas diversas, em cores, com micro-esferas de vidro.  Em projetos que utilizem entre 500 e 1000m2 do material.  Fornecimento e aplicacao.</v>
          </cell>
          <cell r="D3299" t="str">
            <v>m2</v>
          </cell>
          <cell r="E3299">
            <v>65.31</v>
          </cell>
        </row>
        <row r="3300">
          <cell r="A3300" t="str">
            <v>ST017611</v>
          </cell>
          <cell r="B3300" t="str">
            <v>ST05050900/</v>
          </cell>
          <cell r="C3300" t="str">
            <v xml:space="preserve">Simbolos em laminado elastoplastico, com 1,5mm de espessura e com medidas diversas, em cores, com micro-esferas de vidro.  Em projetos que utilizem acima de 1000m2 do material.  Fornecimento e aplicacao.</v>
          </cell>
          <cell r="D3300" t="str">
            <v>m2</v>
          </cell>
          <cell r="E3300">
            <v>62.26</v>
          </cell>
        </row>
        <row r="3301">
          <cell r="A3301" t="str">
            <v>ST017630</v>
          </cell>
          <cell r="B3301" t="str">
            <v>ST05050950/</v>
          </cell>
          <cell r="C3301" t="str">
            <v xml:space="preserve">Sinalizacao horizontal com massa termoplastica, aplicada por aspersao, conforme especificacao CET-RIO, em projetos ate 100m2.</v>
          </cell>
          <cell r="D3301" t="str">
            <v>m2</v>
          </cell>
          <cell r="E3301">
            <v>33.82</v>
          </cell>
        </row>
        <row r="3302">
          <cell r="A3302" t="str">
            <v>ST017631</v>
          </cell>
          <cell r="B3302" t="str">
            <v>ST05051000/</v>
          </cell>
          <cell r="C3302" t="str">
            <v xml:space="preserve">Sinalizacao horizontal com massa termoplastica, aplicada por aspersao, conforme especificacao CET-RIO, em projetos entre 100m2 e 400m2.</v>
          </cell>
          <cell r="D3302" t="str">
            <v>m2</v>
          </cell>
          <cell r="E3302">
            <v>24.02</v>
          </cell>
        </row>
        <row r="3303">
          <cell r="A3303" t="str">
            <v>ST017632</v>
          </cell>
          <cell r="B3303" t="str">
            <v>ST05051050/</v>
          </cell>
          <cell r="C3303" t="str">
            <v xml:space="preserve">Sinalizacao horizontal com massa termoplastica, aplicada por aspersao, conforme especificacao CET-RIO, em projetos acima de 400m2.</v>
          </cell>
          <cell r="D3303" t="str">
            <v>m2</v>
          </cell>
          <cell r="E3303">
            <v>19.84</v>
          </cell>
        </row>
        <row r="3304">
          <cell r="A3304" t="str">
            <v>ST017599</v>
          </cell>
          <cell r="B3304" t="str">
            <v>ST05051100/</v>
          </cell>
          <cell r="C3304" t="str">
            <v xml:space="preserve">Sinalizacao horizontal com massa termoplastica, aplicada por extrusao, em projetos ate 60m2, conforme especificacoes da CET-RIO.</v>
          </cell>
          <cell r="D3304" t="str">
            <v>m2</v>
          </cell>
          <cell r="E3304">
            <v>60.27</v>
          </cell>
        </row>
        <row r="3305">
          <cell r="A3305" t="str">
            <v>ST017600</v>
          </cell>
          <cell r="B3305" t="str">
            <v>ST05051150/</v>
          </cell>
          <cell r="C3305" t="str">
            <v xml:space="preserve">Sinalizacao horizontal com massa termoplastica, aplicada por extrusao, em projetos entre 60m2 e 150m2, conforme especificacoes da CET-RIO.</v>
          </cell>
          <cell r="D3305" t="str">
            <v>m2</v>
          </cell>
          <cell r="E3305">
            <v>43.48</v>
          </cell>
        </row>
        <row r="3306">
          <cell r="A3306" t="str">
            <v>ST017601</v>
          </cell>
          <cell r="B3306" t="str">
            <v>ST05051200/</v>
          </cell>
          <cell r="C3306" t="str">
            <v xml:space="preserve">Sinalizacao horizontal com massa termoplastica, aplicada por extrusao, em projetos acima de 150m2, conforme especificacoes da CET-RIO.</v>
          </cell>
          <cell r="D3306" t="str">
            <v>m2</v>
          </cell>
          <cell r="E3306">
            <v>37.549999999999997</v>
          </cell>
        </row>
        <row r="3307">
          <cell r="A3307" t="str">
            <v>ST008005</v>
          </cell>
          <cell r="B3307" t="str">
            <v>ST05051250A</v>
          </cell>
          <cell r="C3307" t="str">
            <v xml:space="preserve">Sinalizacao horizontal com resina acrilica, em projetos ate 60m2, conforme especificacoes da CET-RIO.</v>
          </cell>
          <cell r="D3307" t="str">
            <v>m2</v>
          </cell>
          <cell r="E3307">
            <v>26.57</v>
          </cell>
        </row>
        <row r="3308">
          <cell r="A3308" t="str">
            <v>ST008006</v>
          </cell>
          <cell r="B3308" t="str">
            <v>ST05051300A</v>
          </cell>
          <cell r="C3308" t="str">
            <v xml:space="preserve">Sinalizacao horizontal com resina acrilica, em projetos de 60m2 ate 160m2, conforme especificacoes da CET-RIO.</v>
          </cell>
          <cell r="D3308" t="str">
            <v>m2</v>
          </cell>
          <cell r="E3308">
            <v>14.45</v>
          </cell>
        </row>
        <row r="3309">
          <cell r="A3309" t="str">
            <v>ST008007</v>
          </cell>
          <cell r="B3309" t="str">
            <v>ST05051350A</v>
          </cell>
          <cell r="C3309" t="str">
            <v xml:space="preserve">Sinalizacao horizontal com resina acrilica, em projetos acima de 160m2, conforme especificacoes da CET-RIO.</v>
          </cell>
          <cell r="D3309" t="str">
            <v>m2</v>
          </cell>
          <cell r="E3309">
            <v>11.83</v>
          </cell>
        </row>
        <row r="3310">
          <cell r="A3310" t="str">
            <v>ST004515</v>
          </cell>
          <cell r="B3310" t="str">
            <v>ST05051500/</v>
          </cell>
          <cell r="C3310" t="str">
            <v xml:space="preserve">Tachinha bidirecional, conforme especificacao CET-RIO.  Fornecimento.</v>
          </cell>
          <cell r="D3310" t="str">
            <v>un</v>
          </cell>
          <cell r="E3310">
            <v>10.029999999999999</v>
          </cell>
        </row>
        <row r="3311">
          <cell r="A3311" t="str">
            <v>ST004513</v>
          </cell>
          <cell r="B3311" t="str">
            <v>ST05051550/</v>
          </cell>
          <cell r="C3311" t="str">
            <v xml:space="preserve">Tachinha monodirecional, conforme especificacao CET-RIO.  Fornecimento.</v>
          </cell>
          <cell r="D3311" t="str">
            <v>un</v>
          </cell>
          <cell r="E3311">
            <v>9.0299999999999994</v>
          </cell>
        </row>
        <row r="3312">
          <cell r="A3312" t="str">
            <v>ST004520</v>
          </cell>
          <cell r="B3312" t="str">
            <v>ST05051600/</v>
          </cell>
          <cell r="C3312" t="str">
            <v xml:space="preserve">Tacha bidirecional, conforme especificacao CET-RIO.  Fornecimento.</v>
          </cell>
          <cell r="D3312" t="str">
            <v>un</v>
          </cell>
          <cell r="E3312">
            <v>12.01</v>
          </cell>
        </row>
        <row r="3313">
          <cell r="A3313" t="str">
            <v>ST004518</v>
          </cell>
          <cell r="B3313" t="str">
            <v>ST05051650/</v>
          </cell>
          <cell r="C3313" t="str">
            <v xml:space="preserve">Tacha monodirecional, conforme especificacao CET-RIO.  Fornecimento.</v>
          </cell>
          <cell r="D3313" t="str">
            <v>un</v>
          </cell>
          <cell r="E3313">
            <v>11.75</v>
          </cell>
        </row>
        <row r="3314">
          <cell r="A3314" t="str">
            <v>ST004510</v>
          </cell>
          <cell r="B3314" t="str">
            <v>ST05051700A</v>
          </cell>
          <cell r="C3314" t="str">
            <v xml:space="preserve">Tacha e/ou mini-tachao, instalacao, conforme especificacao CET-RIO.</v>
          </cell>
          <cell r="D3314" t="str">
            <v>un</v>
          </cell>
          <cell r="E3314">
            <v>5.09</v>
          </cell>
        </row>
        <row r="3315">
          <cell r="A3315" t="str">
            <v>ST004509</v>
          </cell>
          <cell r="B3315" t="str">
            <v>ST05051750A</v>
          </cell>
          <cell r="C3315" t="str">
            <v xml:space="preserve">Tacha e/ou tachinha, instalacao, conforme especificacao CET-RIO.</v>
          </cell>
          <cell r="D3315" t="str">
            <v>un</v>
          </cell>
          <cell r="E3315">
            <v>2.2599999999999998</v>
          </cell>
        </row>
        <row r="3316">
          <cell r="A3316" t="str">
            <v>ST004525</v>
          </cell>
          <cell r="B3316" t="str">
            <v>ST05051800/</v>
          </cell>
          <cell r="C3316" t="str">
            <v xml:space="preserve">Tachao bidirecional, conforme especificacao CET-RIO.  Fornecimento.</v>
          </cell>
          <cell r="D3316" t="str">
            <v>un</v>
          </cell>
          <cell r="E3316">
            <v>20.69</v>
          </cell>
        </row>
        <row r="3317">
          <cell r="A3317" t="str">
            <v>ST004524</v>
          </cell>
          <cell r="B3317" t="str">
            <v>ST05051850/</v>
          </cell>
          <cell r="C3317" t="str">
            <v xml:space="preserve">Tachao monodirecional, conforme especificacao CET-RIO.  Fornecimento.</v>
          </cell>
          <cell r="D3317" t="str">
            <v>un</v>
          </cell>
          <cell r="E3317">
            <v>17.22</v>
          </cell>
        </row>
        <row r="3318">
          <cell r="A3318" t="str">
            <v>ST004542</v>
          </cell>
          <cell r="B3318" t="str">
            <v>ST05051900A</v>
          </cell>
          <cell r="C3318" t="str">
            <v xml:space="preserve">Retirada de pintura a base de resina acrilica.</v>
          </cell>
          <cell r="D3318" t="str">
            <v>m2</v>
          </cell>
          <cell r="E3318">
            <v>3.18</v>
          </cell>
        </row>
        <row r="3319">
          <cell r="A3319" t="str">
            <v>ST008008</v>
          </cell>
          <cell r="B3319" t="str">
            <v>ST05100050/</v>
          </cell>
          <cell r="C3319" t="str">
            <v xml:space="preserve">Retro-refletometro portatil, digital, leitura em milicandelas/lux x m2, para ensaios de servicos de sinalizacao horizontal, com angulo de iluminacao de 3,5 graus e angulo de observacao de 5 graus, completo, com conjunto de baterias, carregador e acessorio</v>
          </cell>
          <cell r="D3319" t="str">
            <v>un</v>
          </cell>
          <cell r="E3319">
            <v>53420.639999999999</v>
          </cell>
        </row>
        <row r="3320">
          <cell r="A3320" t="str">
            <v>ST017589</v>
          </cell>
          <cell r="B3320" t="str">
            <v>ST05150050/</v>
          </cell>
          <cell r="C3320" t="str">
            <v xml:space="preserve">Calota de ferro fundido nodular, diametro de 400mm, com chumbador, conforme especificacao CET-RIO.  Fornecimento.</v>
          </cell>
          <cell r="D3320" t="str">
            <v>un</v>
          </cell>
          <cell r="E3320">
            <v>80</v>
          </cell>
        </row>
        <row r="3321">
          <cell r="A3321" t="str">
            <v>ST004572</v>
          </cell>
          <cell r="B3321" t="str">
            <v>ST10050050A</v>
          </cell>
          <cell r="C3321" t="str">
            <v xml:space="preserve">Cabo de cobre estanhado, multiplo para comando, 1Kv, XLPE/90oC, secao de 7x2,5mm2, conforme especificacao da CET-RIO.  Fornecimento e instalacao.</v>
          </cell>
          <cell r="D3321" t="str">
            <v>m</v>
          </cell>
          <cell r="E3321">
            <v>6.27</v>
          </cell>
        </row>
        <row r="3322">
          <cell r="A3322" t="str">
            <v>ST004571</v>
          </cell>
          <cell r="B3322" t="str">
            <v>ST10050100A</v>
          </cell>
          <cell r="C3322" t="str">
            <v xml:space="preserve">Cabo de cobre estanhado, multiplo para comando, 1Kv, XLPE/90oC, secao de 4x6mm2, conforme especificacao da CET-RIO.  Fornecimento e instalacao.</v>
          </cell>
          <cell r="D3322" t="str">
            <v>m</v>
          </cell>
          <cell r="E3322">
            <v>7.38</v>
          </cell>
        </row>
        <row r="3323">
          <cell r="A3323" t="str">
            <v>ST004573</v>
          </cell>
          <cell r="B3323" t="str">
            <v>ST10050150A</v>
          </cell>
          <cell r="C3323" t="str">
            <v xml:space="preserve">Cabo de cobre estanhado, multiplo para comando, 1Kv, XLPE/90oC, secao de 4x10mm2, conforme especificacao da CET-RIO.  Fornecimento e instalacao.</v>
          </cell>
          <cell r="D3323" t="str">
            <v>m</v>
          </cell>
          <cell r="E3323">
            <v>11.6</v>
          </cell>
        </row>
        <row r="3324">
          <cell r="A3324" t="str">
            <v>ST005367</v>
          </cell>
          <cell r="B3324" t="str">
            <v>ST10050200A</v>
          </cell>
          <cell r="C3324" t="str">
            <v xml:space="preserve">Cabo eletrico singelo de 10mm2, conforme especificacao da CET-RIO.  Fornecimento e instalacao.</v>
          </cell>
          <cell r="D3324" t="str">
            <v>m</v>
          </cell>
          <cell r="E3324">
            <v>3.41</v>
          </cell>
        </row>
        <row r="3325">
          <cell r="A3325" t="str">
            <v>ST008306</v>
          </cell>
          <cell r="B3325" t="str">
            <v>ST10050250A</v>
          </cell>
          <cell r="C3325" t="str">
            <v xml:space="preserve">Caixa de passagem com tampa de ferro tipo leve 300L-400mm de altura, conforme especificacao CET-RIO.  Fornecimento e assentamento.</v>
          </cell>
          <cell r="D3325" t="str">
            <v>un</v>
          </cell>
          <cell r="E3325">
            <v>62.35</v>
          </cell>
        </row>
        <row r="3326">
          <cell r="A3326" t="str">
            <v>ST017979</v>
          </cell>
          <cell r="B3326" t="str">
            <v>ST10050300/</v>
          </cell>
          <cell r="C3326" t="str">
            <v xml:space="preserve">Caixa de passagem com tampa de ferro tipo pesado 600P-600mm de altura, conforme especificacao CET-RIO.  Fornecimento e assentamento.</v>
          </cell>
          <cell r="D3326" t="str">
            <v>un</v>
          </cell>
          <cell r="E3326">
            <v>371.24</v>
          </cell>
        </row>
        <row r="3327">
          <cell r="A3327" t="str">
            <v>ST005369</v>
          </cell>
          <cell r="B3327" t="str">
            <v>ST10050350/</v>
          </cell>
          <cell r="C3327" t="str">
            <v xml:space="preserve">Lampada 100W, 127V, com filamento reforcado, disco refletor, preenchida com gas Krypton, 8000h de vida util media.  Fornecimento.</v>
          </cell>
          <cell r="D3327" t="str">
            <v>un</v>
          </cell>
          <cell r="E3327">
            <v>23.16</v>
          </cell>
        </row>
        <row r="3328">
          <cell r="A3328" t="str">
            <v>ST004579</v>
          </cell>
          <cell r="B3328" t="str">
            <v>ST10050400A</v>
          </cell>
          <cell r="C3328" t="str">
            <v xml:space="preserve">Retirada de bloco semaforico.</v>
          </cell>
          <cell r="D3328" t="str">
            <v>un</v>
          </cell>
          <cell r="E3328">
            <v>30.36</v>
          </cell>
        </row>
        <row r="3329">
          <cell r="A3329" t="str">
            <v>ST004578</v>
          </cell>
          <cell r="B3329" t="str">
            <v>ST10050450A</v>
          </cell>
          <cell r="C3329" t="str">
            <v xml:space="preserve">Retirada de cordoalha e de cabos eletricos de intersecao.</v>
          </cell>
          <cell r="D3329" t="str">
            <v>un</v>
          </cell>
          <cell r="E3329">
            <v>60.71</v>
          </cell>
        </row>
        <row r="3330">
          <cell r="A3330" t="str">
            <v>ST009641</v>
          </cell>
          <cell r="B3330" t="str">
            <v>ST10100050/</v>
          </cell>
          <cell r="C3330" t="str">
            <v xml:space="preserve">Controlador de area, compativel com sistema CET-RIO/CTA, modulos II, V, VI, VII, com todas as placas de comunicacao, Dataprom ou similar.  Fornecimento.</v>
          </cell>
          <cell r="D3330" t="str">
            <v>un</v>
          </cell>
          <cell r="E3330">
            <v>48078.37</v>
          </cell>
        </row>
        <row r="3331">
          <cell r="A3331" t="str">
            <v>ST004580</v>
          </cell>
          <cell r="B3331" t="str">
            <v>ST10100100/</v>
          </cell>
          <cell r="C3331" t="str">
            <v xml:space="preserve">Controlador eletronico de trafego de 2 fases para intersecoes fora da area do CTA, conforme especificacao CET-RIO.  Fornecimento.</v>
          </cell>
          <cell r="D3331" t="str">
            <v>un</v>
          </cell>
          <cell r="E3331">
            <v>5650</v>
          </cell>
        </row>
        <row r="3332">
          <cell r="A3332" t="str">
            <v>ST004581</v>
          </cell>
          <cell r="B3332" t="str">
            <v>ST10100150/</v>
          </cell>
          <cell r="C3332" t="str">
            <v xml:space="preserve">Controlador eletronico de trafego de 4 fases para intersecoes fora da area do CTA, conforme especificacao CET-RIO.  Fornecimento</v>
          </cell>
          <cell r="D3332" t="str">
            <v>un</v>
          </cell>
          <cell r="E3332">
            <v>6185</v>
          </cell>
        </row>
        <row r="3333">
          <cell r="A3333" t="str">
            <v>ST004582</v>
          </cell>
          <cell r="B3333" t="str">
            <v>ST10100200/</v>
          </cell>
          <cell r="C3333" t="str">
            <v xml:space="preserve">Controlador eletronico de trafego de 6 fases para intersecoes fora da area do CTA, conforme especificacao CET-RIO.  Fornecimento.</v>
          </cell>
          <cell r="D3333" t="str">
            <v>un</v>
          </cell>
          <cell r="E3333">
            <v>9675</v>
          </cell>
        </row>
        <row r="3334">
          <cell r="A3334" t="str">
            <v>ST004583</v>
          </cell>
          <cell r="B3334" t="str">
            <v>ST10100250/</v>
          </cell>
          <cell r="C3334" t="str">
            <v xml:space="preserve">Controlador eletronico de trafego de 8 fases para intersecoes fora da area do CTA, conforme especificacao CET-RIO.  Fornecimento.</v>
          </cell>
          <cell r="D3334" t="str">
            <v>un</v>
          </cell>
          <cell r="E3334">
            <v>10175</v>
          </cell>
        </row>
        <row r="3335">
          <cell r="A3335" t="str">
            <v>ST004584</v>
          </cell>
          <cell r="B3335" t="str">
            <v>ST10100300/</v>
          </cell>
          <cell r="C3335" t="str">
            <v xml:space="preserve">Controlador eletronico de trafego de 10 fases para intersecoes fora da area do CTA, conforme especificacao CET-RIO.  Fornecimento.</v>
          </cell>
          <cell r="D3335" t="str">
            <v>un</v>
          </cell>
          <cell r="E3335">
            <v>12233.55</v>
          </cell>
        </row>
        <row r="3336">
          <cell r="A3336" t="str">
            <v>ST004585</v>
          </cell>
          <cell r="B3336" t="str">
            <v>ST10100350/</v>
          </cell>
          <cell r="C3336" t="str">
            <v xml:space="preserve">Controlador eletronico de trafego de 12 fases para intersecoes fora da area do CTA, conforme especificacao CET-RIO.  Fornecimento.</v>
          </cell>
          <cell r="D3336" t="str">
            <v>un</v>
          </cell>
          <cell r="E3336">
            <v>12491.85</v>
          </cell>
        </row>
        <row r="3337">
          <cell r="A3337" t="str">
            <v>ST006330</v>
          </cell>
          <cell r="B3337" t="str">
            <v>ST10100400/</v>
          </cell>
          <cell r="C3337" t="str">
            <v xml:space="preserve">Controlador eletronico de trafego de 16 fases para intersecoes fora da area do CTA, conforme especificacao CET-RIO.  Fornecimento.</v>
          </cell>
          <cell r="D3337" t="str">
            <v>un</v>
          </cell>
          <cell r="E3337">
            <v>14000.7</v>
          </cell>
        </row>
        <row r="3338">
          <cell r="A3338" t="str">
            <v>ST009638</v>
          </cell>
          <cell r="B3338" t="str">
            <v>ST10100450/</v>
          </cell>
          <cell r="C3338" t="str">
            <v xml:space="preserve">Controlador eletronico de trafego local, compativel com sistema CET-RIO/CTA, modulos II, V, VI, VII, com 4 fases, modelo DP40-8, da Dataprom ou similar.  Fornecimento.</v>
          </cell>
          <cell r="D3338" t="str">
            <v>un</v>
          </cell>
          <cell r="E3338">
            <v>8268.98</v>
          </cell>
        </row>
        <row r="3339">
          <cell r="A3339" t="str">
            <v>ST009349</v>
          </cell>
          <cell r="B3339" t="str">
            <v>ST10100500/</v>
          </cell>
          <cell r="C3339" t="str">
            <v xml:space="preserve">Controlador eletronico de trafego local, compativel com sistema CET-RIO/CTA, modulos II, V, VI, VII, com 6 fases, modelo DP40-8, da Dataprom ou similar.  Fornecimento.</v>
          </cell>
          <cell r="D3339" t="str">
            <v>un</v>
          </cell>
          <cell r="E3339">
            <v>9048.98</v>
          </cell>
        </row>
        <row r="3340">
          <cell r="A3340" t="str">
            <v>ST009350</v>
          </cell>
          <cell r="B3340" t="str">
            <v>ST10100550/</v>
          </cell>
          <cell r="C3340" t="str">
            <v xml:space="preserve">Controlador eletronico de trafego local, compativel com sistema CET-RIO/CTA, modulos II, V, VI, VII, com 8 fases, modelo DP40-8, da Dataprom ou similar.  Fornecimento.</v>
          </cell>
          <cell r="D3340" t="str">
            <v>un</v>
          </cell>
          <cell r="E3340">
            <v>9828.98</v>
          </cell>
        </row>
        <row r="3341">
          <cell r="A3341" t="str">
            <v>ST009639</v>
          </cell>
          <cell r="B3341" t="str">
            <v>ST10100600/</v>
          </cell>
          <cell r="C3341" t="str">
            <v xml:space="preserve">Controlador eletronico de trafego local, compativel com sistema CET-RIO/CTA, modulos II, V, VI, VII, com 10 fases, modelo DP40-16, da Dataprom ou similar.  Fornecimento.</v>
          </cell>
          <cell r="D3341" t="str">
            <v>un</v>
          </cell>
          <cell r="E3341">
            <v>15372.94</v>
          </cell>
        </row>
        <row r="3342">
          <cell r="A3342" t="str">
            <v>ST009351</v>
          </cell>
          <cell r="B3342" t="str">
            <v>ST10100650/</v>
          </cell>
          <cell r="C3342" t="str">
            <v xml:space="preserve">Controlador eletronico de trafego local, compativel com sistema CET-RIO/CTA, modulos II, V, VI, VII, com 12 fases, modelo DP40-16, da Dataprom ou similar.  Fornecimento.</v>
          </cell>
          <cell r="D3342" t="str">
            <v>un</v>
          </cell>
          <cell r="E3342">
            <v>16152.94</v>
          </cell>
        </row>
        <row r="3343">
          <cell r="A3343" t="str">
            <v>ST009352</v>
          </cell>
          <cell r="B3343" t="str">
            <v>ST10100700/</v>
          </cell>
          <cell r="C3343" t="str">
            <v xml:space="preserve">Controlador eletronico de trafego local, compativel com sistema CET-RIO/CTA, modulos II, V, VI, VII, com 14 fases, modelo DP40-16, da Dataprom ou similar.  Fornecimento.</v>
          </cell>
          <cell r="D3343" t="str">
            <v>un</v>
          </cell>
          <cell r="E3343">
            <v>16932.939999999999</v>
          </cell>
        </row>
        <row r="3344">
          <cell r="A3344" t="str">
            <v>ST009353</v>
          </cell>
          <cell r="B3344" t="str">
            <v>ST10100750/</v>
          </cell>
          <cell r="C3344" t="str">
            <v xml:space="preserve">Controlador eletronico de trafego local, compativel com sistema CET-RIO/CTA, modulos II, V, VI, VII, com 16 fases, modelo DP40-16, da Dataprom ou similar.  Fornecimento.</v>
          </cell>
          <cell r="D3344" t="str">
            <v>un</v>
          </cell>
          <cell r="E3344">
            <v>17712.939999999999</v>
          </cell>
        </row>
        <row r="3345">
          <cell r="A3345" t="str">
            <v>ST010085</v>
          </cell>
          <cell r="B3345" t="str">
            <v>ST10100800/</v>
          </cell>
          <cell r="C3345"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3345" t="str">
            <v>un</v>
          </cell>
          <cell r="E3345">
            <v>27726.33</v>
          </cell>
        </row>
        <row r="3346">
          <cell r="A3346" t="str">
            <v>ST017727</v>
          </cell>
          <cell r="B3346" t="str">
            <v>ST45150100/</v>
          </cell>
          <cell r="C3346" t="str">
            <v xml:space="preserve">Caixa de passagem com tampa articulada de ferro, com trava, tipo leve 600L-900mm de altura, conforme especificacao CET-RIO.  Fornecimento e assentamento.</v>
          </cell>
          <cell r="D3346" t="str">
            <v>un</v>
          </cell>
          <cell r="E3346">
            <v>287.10000000000002</v>
          </cell>
        </row>
        <row r="3347">
          <cell r="A3347" t="str">
            <v>ST017832</v>
          </cell>
          <cell r="B3347" t="str">
            <v>ST45200050/</v>
          </cell>
          <cell r="C3347" t="str">
            <v xml:space="preserve">Cabo de cobre estanhado, multiplo para comando, 1Kv, XLPE/90oC, secao de 9x1,5mm2, conforme especificacao da CET-RIO.  Fornecimento e instalacao.</v>
          </cell>
          <cell r="D3347" t="str">
            <v>m</v>
          </cell>
          <cell r="E3347">
            <v>5.5</v>
          </cell>
        </row>
        <row r="3348">
          <cell r="A3348" t="str">
            <v>ST017887</v>
          </cell>
          <cell r="B3348" t="str">
            <v>ST45200100/</v>
          </cell>
          <cell r="C3348" t="str">
            <v xml:space="preserve">Cabo para alimentacao de semaforo, secao de 4x1,5mm2, conforme especificacao da CET-RIO.  Fornecimento e instalacao.</v>
          </cell>
          <cell r="D3348" t="str">
            <v>m</v>
          </cell>
          <cell r="E3348">
            <v>5.05</v>
          </cell>
        </row>
        <row r="3349">
          <cell r="A3349" t="str">
            <v>ST017888</v>
          </cell>
          <cell r="B3349" t="str">
            <v>ST45200150/</v>
          </cell>
          <cell r="C3349" t="str">
            <v xml:space="preserve">Cabo para alimentacao de semaforo, secao de 7x1,5mm2, conforme especificacao da CET-RIO.  Fornecimento e instalacao.</v>
          </cell>
          <cell r="D3349" t="str">
            <v>m</v>
          </cell>
          <cell r="E3349">
            <v>7.1</v>
          </cell>
        </row>
        <row r="3350">
          <cell r="A3350" t="str">
            <v>ST017817</v>
          </cell>
          <cell r="B3350" t="str">
            <v>ST45200200/</v>
          </cell>
          <cell r="C3350" t="str">
            <v xml:space="preserve">Instalacao e teste de funcionamento de blocos semaforicos.</v>
          </cell>
          <cell r="D3350" t="str">
            <v>un</v>
          </cell>
          <cell r="E3350">
            <v>55.87</v>
          </cell>
        </row>
        <row r="3351">
          <cell r="A3351" t="str">
            <v>ST017818</v>
          </cell>
          <cell r="B3351" t="str">
            <v>ST45200250/</v>
          </cell>
          <cell r="C3351" t="str">
            <v xml:space="preserve">Instalacao e teste de funcionamento de botoeira.</v>
          </cell>
          <cell r="D3351" t="str">
            <v>un</v>
          </cell>
          <cell r="E3351">
            <v>6.07</v>
          </cell>
        </row>
        <row r="3352">
          <cell r="A3352" t="str">
            <v>ST017915</v>
          </cell>
          <cell r="B3352" t="str">
            <v>ST45250050/</v>
          </cell>
          <cell r="C3352" t="str">
            <v xml:space="preserve">Modem para controlador local DP-40 Dataprom, conforme especificacao CET-RIO. Fornecimento.</v>
          </cell>
          <cell r="D3352" t="str">
            <v>un</v>
          </cell>
          <cell r="E3352">
            <v>930</v>
          </cell>
        </row>
        <row r="3353">
          <cell r="A3353" t="str">
            <v>ST017928</v>
          </cell>
          <cell r="B3353" t="str">
            <v>ST45250100/</v>
          </cell>
          <cell r="C3353" t="str">
            <v xml:space="preserve">Suporte basculante para bloco semaforico.  Fornecimento.</v>
          </cell>
          <cell r="D3353" t="str">
            <v>un</v>
          </cell>
          <cell r="E3353">
            <v>31</v>
          </cell>
        </row>
        <row r="3354">
          <cell r="A3354" t="str">
            <v>ST017972</v>
          </cell>
          <cell r="B3354" t="str">
            <v>ST45300050/</v>
          </cell>
          <cell r="C3354" t="str">
            <v xml:space="preserve">Poste de aco galvanizado, conico, continuo, reto, poligonal, 12m de altura, para suporte a camera de TV.  Fornecimento e assentamento.</v>
          </cell>
          <cell r="D3354" t="str">
            <v>un</v>
          </cell>
          <cell r="E3354">
            <v>2504.31</v>
          </cell>
        </row>
        <row r="3355">
          <cell r="A3355" t="str">
            <v>TC000136</v>
          </cell>
          <cell r="B3355" t="str">
            <v>TC05050050/</v>
          </cell>
          <cell r="C3355" t="str">
            <v xml:space="preserve">Transporte de carga de qualquer natureza; exclusive as despesas de carga e descarga tanto de espera do caminhao como de servente ou equipamento auxiliar, em baixa velocidade (Vm=30Km/h), em Caminhao de Carroceria Fixa, a oleo diesel com capacidade util de</v>
          </cell>
          <cell r="D3355" t="str">
            <v>t.Km</v>
          </cell>
          <cell r="E3355">
            <v>0.47</v>
          </cell>
        </row>
        <row r="3356">
          <cell r="A3356" t="str">
            <v>TC010625</v>
          </cell>
          <cell r="B3356" t="str">
            <v>TC05050100/</v>
          </cell>
          <cell r="C3356" t="str">
            <v xml:space="preserve">Transporte de carga de qualquer natureza; exclusive as despesas de carga e descarga tanto d espera do caminhao como de servente ou equipamento auxiliar, em media velocidade (Vm=40Km/h), em Caminhao de Carroceria Fixa a oleo diesel, com capacidade util de </v>
          </cell>
          <cell r="D3356" t="str">
            <v>t.Km</v>
          </cell>
          <cell r="E3356">
            <v>0.35</v>
          </cell>
        </row>
        <row r="3357">
          <cell r="A3357" t="str">
            <v>TC010626</v>
          </cell>
          <cell r="B3357" t="str">
            <v>TC05050150/</v>
          </cell>
          <cell r="C3357" t="str">
            <v xml:space="preserve">Transporte de carga de qualquer natureza; exclusive as despesas de carga e descarga tanto da espera do caminhao como de servente ou equipamento auxiliar, em alta velocidade (Vm=50Km/h), em Caminhao de Carroceria Fixa a oleo diesel, com capacidade util de </v>
          </cell>
          <cell r="D3357" t="str">
            <v>t.Km</v>
          </cell>
          <cell r="E3357">
            <v>0.28000000000000003</v>
          </cell>
        </row>
        <row r="3358">
          <cell r="A3358" t="str">
            <v>TC000137</v>
          </cell>
          <cell r="B3358" t="str">
            <v>TC05050200/</v>
          </cell>
          <cell r="C3358" t="str">
            <v xml:space="preserve">Transporte de carga de qualquer natureza; exclusive as despesas de carga e descarga tanto da espera do caminhao como de servente ou equipamento auxiliar, em baixa velocidade (Vm=30Km/h), em Caminhao de Carroceria Fixa, a oleo diesel com capacidade util de</v>
          </cell>
          <cell r="D3358" t="str">
            <v>t.Km</v>
          </cell>
          <cell r="E3358">
            <v>0.61</v>
          </cell>
        </row>
        <row r="3359">
          <cell r="A3359" t="str">
            <v>TC010627</v>
          </cell>
          <cell r="B3359" t="str">
            <v>TC05050250/</v>
          </cell>
          <cell r="C3359" t="str">
            <v xml:space="preserve">Transporte de carga de qualquer natureza; exclusive as despesas de carga e descarga tanto da espera do caminhao como de servente ou equipamento auxiliar, em media velocidade (Vm=40Km/h), em Caminhao de Carroceria Fixa a oleo diesel, com capacidade util de</v>
          </cell>
          <cell r="D3359" t="str">
            <v>t.Km</v>
          </cell>
          <cell r="E3359">
            <v>0.46</v>
          </cell>
        </row>
        <row r="3360">
          <cell r="A3360" t="str">
            <v>TC010628</v>
          </cell>
          <cell r="B3360" t="str">
            <v>TC05050300/</v>
          </cell>
          <cell r="C3360" t="str">
            <v xml:space="preserve">Transporte de carga de qualquer natureza; exclusive as despesas de carga e descarga tanto da espera do caminhao como de servente ou equipamento auxiliar, em alta velocidade (Vm= 50Km/h), em Caminhao de Carroceria Fixa a oleo diesel, com capacidade util de</v>
          </cell>
          <cell r="D3360" t="str">
            <v>t.Km</v>
          </cell>
          <cell r="E3360">
            <v>0.37</v>
          </cell>
        </row>
        <row r="3361">
          <cell r="A3361" t="str">
            <v>TC000140</v>
          </cell>
          <cell r="B3361" t="str">
            <v>TC05050350/</v>
          </cell>
          <cell r="C3361" t="str">
            <v xml:space="preserve">Transporte de carga de qualquer natureza; exclusive as despesas de carga e descarga tanto da espera do caminhao como de servente ou equipamento auxiliar, em baixa velocidade (Vm=30Km/h), em Caminhao Basculante a oleo diesel, com capacidade util de 8t.</v>
          </cell>
          <cell r="D3361" t="str">
            <v>t.Km</v>
          </cell>
          <cell r="E3361">
            <v>0.38</v>
          </cell>
        </row>
        <row r="3362">
          <cell r="A3362" t="str">
            <v>TC000139</v>
          </cell>
          <cell r="B3362" t="str">
            <v>TC05050400/</v>
          </cell>
          <cell r="C3362" t="str">
            <v xml:space="preserve">Transporte de carga de qualquer natureza; exclusive as despesas de carga e descarga tanto da espera do caminhao como de servente ou equipamento auxiliar, em media velocidade (Vm=40Km/h), em Caminhao Basculante a oleo diesel, com capacidade util de 8t.</v>
          </cell>
          <cell r="D3362" t="str">
            <v>t.Km</v>
          </cell>
          <cell r="E3362">
            <v>0.28999999999999998</v>
          </cell>
        </row>
        <row r="3363">
          <cell r="A3363" t="str">
            <v>TC010629</v>
          </cell>
          <cell r="B3363" t="str">
            <v>TC05050450/</v>
          </cell>
          <cell r="C3363" t="str">
            <v xml:space="preserve">Transporte de carga de qualquer natureza; exclusive as despesas de carga e descarga tanto da espera do caminhao como de servente ou equipamento auxiliar, em alta velocidade (Vm=50Km/h), em Caminhao Basculante a oleo diesel, com capacidade util de 8t.</v>
          </cell>
          <cell r="D3363" t="str">
            <v>t.Km</v>
          </cell>
          <cell r="E3363">
            <v>0.23</v>
          </cell>
        </row>
        <row r="3364">
          <cell r="A3364" t="str">
            <v>TC000144</v>
          </cell>
          <cell r="B3364" t="str">
            <v>TC05050500/</v>
          </cell>
          <cell r="C3364" t="str">
            <v xml:space="preserve">Transporte de carga de qualquer natureza; exclusive as despesas de carga e descarga tanto de espera do caminhao como do servente ou equipamento auxiliar, em baixa velocidade (Vm=30Km/h), em Caminhao Basculante a oleo diesel, com capacidade util de 12t.</v>
          </cell>
          <cell r="D3364" t="str">
            <v>t.Km</v>
          </cell>
          <cell r="E3364">
            <v>0.31</v>
          </cell>
        </row>
        <row r="3365">
          <cell r="A3365" t="str">
            <v>TC010630</v>
          </cell>
          <cell r="B3365" t="str">
            <v>TC05050550/</v>
          </cell>
          <cell r="C3365" t="str">
            <v xml:space="preserve">Transporte de carga de qualquer natureza; exclusive as despesas de carga e descarga tanto da espera do caminhao como de servente ou equipamento auxiliar, em media velocidade (Vm=40Km/h), em Caminhao Basculante a oleo diesel, com capacidade util de 12t.</v>
          </cell>
          <cell r="D3365" t="str">
            <v>t.Km</v>
          </cell>
          <cell r="E3365">
            <v>0.23</v>
          </cell>
        </row>
        <row r="3366">
          <cell r="A3366" t="str">
            <v>TC010631</v>
          </cell>
          <cell r="B3366" t="str">
            <v>TC05050600/</v>
          </cell>
          <cell r="C3366" t="str">
            <v xml:space="preserve">Transporte de carga de qualquer natureza; exclusive as despesas de carga e descarga tanto da espera do caminhao como de servente ou equipamento auxiliar, em alta velocidade (Vm=50Km/h), em Caminhao Basculante a oleo diesel, com capacidade util de 12t.</v>
          </cell>
          <cell r="D3366" t="str">
            <v>t.Km</v>
          </cell>
          <cell r="E3366">
            <v>0.19</v>
          </cell>
        </row>
        <row r="3367">
          <cell r="A3367" t="str">
            <v>TC010633</v>
          </cell>
          <cell r="B3367" t="str">
            <v>TC05050650/</v>
          </cell>
          <cell r="C3367" t="str">
            <v xml:space="preserve">Transporte de carga de qualquer natureza; exclusive as despesas de carga e descarga tanto de espera do caminhao como do servente ou equipamento auxiliar, em baixa velocidade (Vm=30Km/h), em Caminhao Basculante a oleo diesel, com capacidade util de 17t.</v>
          </cell>
          <cell r="D3367" t="str">
            <v>t.Km</v>
          </cell>
          <cell r="E3367">
            <v>0.23</v>
          </cell>
        </row>
        <row r="3368">
          <cell r="A3368" t="str">
            <v>TC000148</v>
          </cell>
          <cell r="B3368" t="str">
            <v>TC05050700/</v>
          </cell>
          <cell r="C3368" t="str">
            <v xml:space="preserve">Transporte de carga de qualquer natureza; exclusive as despesas de carga e descarga tanto de espera do caminhao como do servente ou equipamento auxiliar, em media velocidade (Vm=40Km/h), em Caminhao Basculante a oleo diesel, com capacidade util de 17t.</v>
          </cell>
          <cell r="D3368" t="str">
            <v>t.Km</v>
          </cell>
          <cell r="E3368">
            <v>0.17</v>
          </cell>
        </row>
        <row r="3369">
          <cell r="A3369" t="str">
            <v>TC010632</v>
          </cell>
          <cell r="B3369" t="str">
            <v>TC05050750/</v>
          </cell>
          <cell r="C3369" t="str">
            <v xml:space="preserve">Transporte de carga de qualquer natureza; exclusive as despesas de carga e descarga tanto de espera do caminhao como do servente ou equipamento auxiliar, em alta velocidade (Vm=50Km/h), em Caminhao Basculante a oleo diesel, com capacidade util de 17t.</v>
          </cell>
          <cell r="D3369" t="str">
            <v>t.Km</v>
          </cell>
          <cell r="E3369">
            <v>0.14000000000000001</v>
          </cell>
        </row>
        <row r="3370">
          <cell r="A3370" t="str">
            <v>TC017715</v>
          </cell>
          <cell r="B3370" t="str">
            <v>TC05050800/</v>
          </cell>
          <cell r="C3370" t="str">
            <v xml:space="preserve">Transporte ate 30Km, montagem e desmontagem de bate estacas com martelo de 1,5t/2,2t, inclusive horas improdutivas da equipe e do equipamento na ida/volta, na montagem e desmontagem.</v>
          </cell>
          <cell r="D3370" t="str">
            <v>un</v>
          </cell>
          <cell r="E3370">
            <v>3812.17</v>
          </cell>
        </row>
        <row r="3371">
          <cell r="A3371" t="str">
            <v>TC017714</v>
          </cell>
          <cell r="B3371" t="str">
            <v>TC05050850/</v>
          </cell>
          <cell r="C3371" t="str">
            <v xml:space="preserve">Transporte ate 30Km, montagem e desmontagem de bate estacas com martelo de 2,5t/3t, inclusive horas improdutivas da equipe e do equipamento na ida/volta, na montagem e desmontagem.</v>
          </cell>
          <cell r="D3371" t="str">
            <v>un</v>
          </cell>
          <cell r="E3371">
            <v>5324.39</v>
          </cell>
        </row>
        <row r="3372">
          <cell r="A3372" t="str">
            <v>TC009908</v>
          </cell>
          <cell r="B3372" t="str">
            <v>TC05050900/</v>
          </cell>
          <cell r="C3372" t="str">
            <v xml:space="preserve">Transporte de carga de qualquer natureza; exclusive as despesas de carga e descarga tanto da espera do servente e manobra do equipamento auxiliar, a velocidade media de 5Km/h, em Dumper de 18HP a oleo diesel com capacidade util de 2,3t ou 850l.</v>
          </cell>
          <cell r="D3372" t="str">
            <v>t.Km</v>
          </cell>
          <cell r="E3372">
            <v>5.26</v>
          </cell>
        </row>
        <row r="3373">
          <cell r="A3373" t="str">
            <v>TC009910</v>
          </cell>
          <cell r="B3373" t="str">
            <v>TC05100050/</v>
          </cell>
          <cell r="C3373" t="str">
            <v xml:space="preserve">Transporte horizontal de material a granel em carrinho de mao, inclusive carga a pa.</v>
          </cell>
          <cell r="D3373" t="str">
            <v>t.dam</v>
          </cell>
          <cell r="E3373">
            <v>1.31</v>
          </cell>
        </row>
        <row r="3374">
          <cell r="A3374" t="str">
            <v>TC000203</v>
          </cell>
          <cell r="B3374" t="str">
            <v>TC05100100/</v>
          </cell>
          <cell r="C3374" t="str">
            <v xml:space="preserve">Transporte manual de materiais diversos encosta abaixo, inclusive carga e descarga.</v>
          </cell>
          <cell r="D3374" t="str">
            <v>t.dam</v>
          </cell>
          <cell r="E3374">
            <v>4.84</v>
          </cell>
        </row>
        <row r="3375">
          <cell r="A3375" t="str">
            <v>TC017772</v>
          </cell>
          <cell r="B3375" t="str">
            <v>TC05100150/</v>
          </cell>
          <cell r="C3375" t="str">
            <v xml:space="preserve">Transporte manual de material encosta acima, inclusive carga e descarga.</v>
          </cell>
          <cell r="D3375" t="str">
            <v>t.dam</v>
          </cell>
          <cell r="E3375">
            <v>9.68</v>
          </cell>
        </row>
        <row r="3376">
          <cell r="A3376" t="str">
            <v>TC018058</v>
          </cell>
          <cell r="B3376" t="str">
            <v>TC05100500/</v>
          </cell>
          <cell r="C3376" t="str">
            <v xml:space="preserve">Transporte manual de materiais diversos em manguezal, inclusive carga e descarga em cesto tipo COMLURB (muda e lixo).</v>
          </cell>
          <cell r="D3376" t="str">
            <v>t.dam</v>
          </cell>
          <cell r="E3376">
            <v>9.68</v>
          </cell>
        </row>
        <row r="3377">
          <cell r="A3377" t="str">
            <v>TC017840</v>
          </cell>
          <cell r="B3377" t="str">
            <v>TC05150050/</v>
          </cell>
          <cell r="C3377" t="str">
            <v xml:space="preserve">Coleta e transporte de residuos em cacamba estacionaria "Roll-On/Roll-Off", aberta, com capacidade aproximada de 35m3, com minimo de 40 coletas por mes.</v>
          </cell>
          <cell r="D3377" t="str">
            <v>un</v>
          </cell>
          <cell r="E3377">
            <v>350</v>
          </cell>
        </row>
        <row r="3378">
          <cell r="A3378" t="str">
            <v>TC017728</v>
          </cell>
          <cell r="B3378" t="str">
            <v>TC05150100/</v>
          </cell>
          <cell r="C3378" t="str">
            <v xml:space="preserve">Retirada de entulho de obra em cacamba de aco com 5m3 de capacidade, inclusive carregamento do container, transporte e descarga.</v>
          </cell>
          <cell r="D3378" t="str">
            <v>m3</v>
          </cell>
          <cell r="E3378">
            <v>15.87</v>
          </cell>
        </row>
        <row r="3379">
          <cell r="A3379" t="str">
            <v>TC000151</v>
          </cell>
          <cell r="B3379" t="str">
            <v>TC10050050/</v>
          </cell>
          <cell r="C3379" t="str">
            <v xml:space="preserve">Carga e descarga manual de material que exija o concurso de mais de 1 servente para cada peca, vergalhoes, cancoeiras, caixas, meio-fios, em Caminhao de Carroceria Fixa, a oleo diesel, com capacidade util de 7,5t, inclusive o tempo de carga, descarga e ma</v>
          </cell>
          <cell r="D3379" t="str">
            <v>t</v>
          </cell>
          <cell r="E3379">
            <v>21.83</v>
          </cell>
        </row>
        <row r="3380">
          <cell r="A3380" t="str">
            <v>TC010624</v>
          </cell>
          <cell r="B3380" t="str">
            <v>TC10050100/</v>
          </cell>
          <cell r="C3380" t="str">
            <v xml:space="preserve">Carga e descarga manual de pecas de peso reduzido: tijolos, telhas, cimento e agregados em sacos, em Caminhao de Carroceria Fixa a oleo diesel, com capacidade util de 7,5t, inclusive tempo de carga, descarga e manobra.</v>
          </cell>
          <cell r="D3380" t="str">
            <v>t</v>
          </cell>
          <cell r="E3380">
            <v>12.16</v>
          </cell>
        </row>
        <row r="3381">
          <cell r="A3381" t="str">
            <v>TC000149</v>
          </cell>
          <cell r="B3381" t="str">
            <v>TC10050150/</v>
          </cell>
          <cell r="C3381" t="str">
            <v xml:space="preserve">Carga manual e descarga mecanica de material a granel (agregados, pedra-de-mao, paralelos, terra e escombro), compreendendo os tempos para carga, descarga e manobras do Caminhao Basculante a oleo diesel, com capacidade util de 8t, empregando 2 serventes n</v>
          </cell>
          <cell r="D3381" t="str">
            <v>t</v>
          </cell>
          <cell r="E3381">
            <v>7.83</v>
          </cell>
        </row>
        <row r="3382">
          <cell r="A3382" t="str">
            <v>TC000150</v>
          </cell>
          <cell r="B3382" t="str">
            <v>TC10050200/</v>
          </cell>
          <cell r="C3382" t="str">
            <v xml:space="preserve">Carga manual e descarga mecanica de material a granel (agregados,  pedra-de-mao, paralelos, terra e escombro), compreendendo os tempos para carga, descarga e manobras do Caminhao Basculante a oleo diesel, com capacidade util de 8t, empregando 4 serventes </v>
          </cell>
          <cell r="D3382" t="str">
            <v>t</v>
          </cell>
          <cell r="E3382">
            <v>5.83</v>
          </cell>
        </row>
        <row r="3383">
          <cell r="A3383" t="str">
            <v>TC009909</v>
          </cell>
          <cell r="B3383" t="str">
            <v>TC10050250/</v>
          </cell>
          <cell r="C3383" t="str">
            <v xml:space="preserve">Carga manual e descarga mecanica de material a granel (agregados, pedra-de-mao, paralelos, terra e escombro), compreendendo os tempos para carga, descarga e manobras do equipamento Dumper 18Hp a oleo diesel, com capacidade util de 2,3t ou 850l, empregando</v>
          </cell>
          <cell r="D3383" t="str">
            <v>t</v>
          </cell>
          <cell r="E3383">
            <v>8.9</v>
          </cell>
        </row>
        <row r="3384">
          <cell r="A3384" t="str">
            <v>TC010623</v>
          </cell>
          <cell r="B3384" t="str">
            <v>TC10050300/</v>
          </cell>
          <cell r="C3384" t="str">
            <v xml:space="preserve">Carga manual e descarga mecanica de material a granel (agregados, pedra-de-mao, paralelos, terra e escombro), compreendendo os tempos para carga, descarga e manobras do Caminhao Basculante a oleo diesel, com capacidade util de 12t, empregando 4 serventes </v>
          </cell>
          <cell r="D3384" t="str">
            <v>t</v>
          </cell>
          <cell r="E3384">
            <v>6.23</v>
          </cell>
        </row>
        <row r="3385">
          <cell r="A3385" t="str">
            <v>TC000153</v>
          </cell>
          <cell r="B3385" t="str">
            <v>TC10050350/</v>
          </cell>
          <cell r="C3385" t="str">
            <v xml:space="preserve">Carga e descarga mecanica, com Pa-Carregadeira e Caminhao Basculante a oleo diesel, consideradas para o caminhao a espera, manobra, carga e descarga e quanto a carregadeira, espera e operacao.</v>
          </cell>
          <cell r="D3385" t="str">
            <v>t</v>
          </cell>
          <cell r="E3385">
            <v>0.47</v>
          </cell>
        </row>
        <row r="3386">
          <cell r="A3386" t="str">
            <v>TC000152</v>
          </cell>
          <cell r="B3386" t="str">
            <v>TC10050400/</v>
          </cell>
          <cell r="C3386" t="str">
            <v xml:space="preserve">Carga e descarga mecanica de tubos de ferro fundido, com o diametro de 40cm, inclusive o tempo de carga , descarga e manobra do Caminhao de Carroceria Fixa, a oleo diesel, com capacidade util de 7,5t, inclusive os mesmos tempos de Guindauto Munck de 4t.</v>
          </cell>
          <cell r="D3386" t="str">
            <v>t</v>
          </cell>
          <cell r="E3386">
            <v>18.350000000000001</v>
          </cell>
        </row>
        <row r="3387">
          <cell r="A3387" t="str">
            <v>TC005619</v>
          </cell>
          <cell r="B3387" t="str">
            <v>TC10050450/</v>
          </cell>
          <cell r="C3387" t="str">
            <v xml:space="preserve">Carga e descarga mecanica de tubos de concreto, com diametro de 20cm, inclusive o tempo de carga, descarga e manobra do caminhao de carroceria fixa, a oleo diesel, com capacidade util de 7,5t ; inclusive os mesmos tempos de guindauto munck de 4t.</v>
          </cell>
          <cell r="D3387" t="str">
            <v>t</v>
          </cell>
          <cell r="E3387">
            <v>21.77</v>
          </cell>
        </row>
        <row r="3388">
          <cell r="A3388" t="str">
            <v>TC005620</v>
          </cell>
          <cell r="B3388" t="str">
            <v>TC10050500/</v>
          </cell>
          <cell r="C3388" t="str">
            <v xml:space="preserve">Carga e descarga mecanica de tubos de concreto, com diametro de 40cm, inclusive o tempo de carga, descarga e manobra do caminhao de carroceria fixa, a oleo diesel, com capacidade util de 7,5t ; inclusive os mesmos tempos de guindauto munck de 4t.</v>
          </cell>
          <cell r="D3388" t="str">
            <v>t</v>
          </cell>
          <cell r="E3388">
            <v>24.17</v>
          </cell>
        </row>
        <row r="3389">
          <cell r="A3389" t="str">
            <v>TC005621</v>
          </cell>
          <cell r="B3389" t="str">
            <v>TC10050550/</v>
          </cell>
          <cell r="C3389" t="str">
            <v xml:space="preserve">Carga e descarga mecanica de tubos de concreto, com diametro de 60cm, inclusive o tempo de carga, descarga e manobra do caminhao de carroceria fixa, a oleo diesel, com capacidade util de 7,5t ; inclusive os mesmos tempos de guindauto munck de 4t.</v>
          </cell>
          <cell r="D3389" t="str">
            <v>t</v>
          </cell>
          <cell r="E3389">
            <v>27.54</v>
          </cell>
        </row>
        <row r="3390">
          <cell r="A3390" t="str">
            <v>TC005622</v>
          </cell>
          <cell r="B3390" t="str">
            <v>TC10050600/</v>
          </cell>
          <cell r="C3390" t="str">
            <v xml:space="preserve">Carga e descarga mecanica de tubos de concreto, com diametro de 80cm, inclusive o tempo de carga, descarga e manobra do caminhao de carroceria fixa, a oleo diesel, com capacidade util de 7,5t ; inclusive os mesmos tempos de guindauto munck de 4t.</v>
          </cell>
          <cell r="D3390" t="str">
            <v>t</v>
          </cell>
          <cell r="E3390">
            <v>46.39</v>
          </cell>
        </row>
        <row r="3391">
          <cell r="A3391" t="str">
            <v>TC005623</v>
          </cell>
          <cell r="B3391" t="str">
            <v>TC10050650/</v>
          </cell>
          <cell r="C3391" t="str">
            <v xml:space="preserve">Carga e descarga mecanica de tubos de concreto, com diametro de 100cm, inclusive o tempo de carga, descarga e manobra do caminhao de carroceria fixa, a oleo diesel, com capacidade util de 7,5t ; inclusive os mesmos tempos de guindauto munck de 4t.</v>
          </cell>
          <cell r="D3391" t="str">
            <v>t</v>
          </cell>
          <cell r="E3391">
            <v>52.7</v>
          </cell>
        </row>
        <row r="3392">
          <cell r="A3392" t="str">
            <v>TC002540</v>
          </cell>
          <cell r="B3392" t="str">
            <v>TC10050700/</v>
          </cell>
          <cell r="C3392" t="str">
            <v xml:space="preserve">Descarga de materiais e residuos em locais de disposicao final autorizados e/ou licenciados a operar pelos orgaos de controle ambiental.</v>
          </cell>
          <cell r="D3392" t="str">
            <v>t</v>
          </cell>
          <cell r="E3392">
            <v>10</v>
          </cell>
        </row>
        <row r="3393">
          <cell r="A3393" t="str">
            <v>AD007050</v>
          </cell>
          <cell r="B3393" t="str">
            <v>AD35250250/</v>
          </cell>
          <cell r="C3393" t="str">
            <v xml:space="preserve">Preparacao de corpos de prova, em rocha, com serra diamantada, incluindo retificacao de topo, base e geratriz, nos diametros de N ate H, por corpo de prova.</v>
          </cell>
          <cell r="D3393" t="str">
            <v>un</v>
          </cell>
          <cell r="E3393">
            <v>34.19</v>
          </cell>
        </row>
        <row r="3394">
          <cell r="A3394" t="str">
            <v>AD017178</v>
          </cell>
          <cell r="B3394" t="str">
            <v>AD35300050/</v>
          </cell>
          <cell r="C3394" t="str">
            <v xml:space="preserve">Avaliacao da espessura de carbonatacao, por ponto, em estruturas de concreto armado ou protendido, atraves de aspersao de solucao de fenolftaleina, inclusive coleta da amostra.</v>
          </cell>
          <cell r="D3394" t="str">
            <v>un</v>
          </cell>
          <cell r="E3394">
            <v>64</v>
          </cell>
        </row>
        <row r="3395">
          <cell r="A3395" t="str">
            <v>AD017181</v>
          </cell>
          <cell r="B3395" t="str">
            <v>AD35300100/</v>
          </cell>
          <cell r="C3395" t="str">
            <v xml:space="preserve">Determinacao da capacidade de tracao e dobramento do aco, por barra, conforme NBR-6152 e NBR-6153, inclusive coleta da amostra.</v>
          </cell>
          <cell r="D3395" t="str">
            <v>un</v>
          </cell>
          <cell r="E3395">
            <v>135</v>
          </cell>
        </row>
        <row r="3396">
          <cell r="A3396" t="str">
            <v>AD017179</v>
          </cell>
          <cell r="B3396" t="str">
            <v>AD35300150/</v>
          </cell>
          <cell r="C3396" t="str">
            <v xml:space="preserve">Determinacao do indice de vazios, massa especifica e capacidade de absorcao do concreto atraves de corpo de prova retirado em estruturas de concreto armado ou protendido, conforme NBR 9778, inclusive coleta da amostra.</v>
          </cell>
          <cell r="D3396" t="str">
            <v>un</v>
          </cell>
          <cell r="E3396">
            <v>442</v>
          </cell>
        </row>
        <row r="3397">
          <cell r="A3397" t="str">
            <v>AD017180</v>
          </cell>
          <cell r="B3397" t="str">
            <v>AD35300200/</v>
          </cell>
          <cell r="C3397" t="str">
            <v xml:space="preserve">Determinacao de teor de cloretos, por amostra, em estruturas de concreto armado ou protendido, conforme Norma da ACI-318/31-BR36, inclusive coleta da amostra.</v>
          </cell>
          <cell r="D3397" t="str">
            <v>un</v>
          </cell>
          <cell r="E3397">
            <v>170</v>
          </cell>
        </row>
        <row r="3398">
          <cell r="A3398" t="str">
            <v>AD017183</v>
          </cell>
          <cell r="B3398" t="str">
            <v>AD35300250/</v>
          </cell>
          <cell r="C3398" t="str">
            <v xml:space="preserve">Determinacao do teor de sulfatos, por amostra, em estruturas de concreto armado ou protendido, conforme boletim no 25 do IPT, inclusive coleta da amostra.</v>
          </cell>
          <cell r="D3398" t="str">
            <v>un</v>
          </cell>
          <cell r="E3398">
            <v>170</v>
          </cell>
        </row>
        <row r="3399">
          <cell r="A3399" t="str">
            <v>AD017185</v>
          </cell>
          <cell r="B3399" t="str">
            <v>AD35300300/</v>
          </cell>
          <cell r="C3399" t="str">
            <v xml:space="preserve">Extracao de corpo de prova de concreto, diametro de 4", com corte, preparo e ensaios de compressao axial para determinacao da resistencia do concreto em estruturas de concreto armado ou protendido, conforme NBR-7680 e NBR-5739, inclusive coleta da amostra</v>
          </cell>
          <cell r="D3399" t="str">
            <v>un</v>
          </cell>
          <cell r="E3399">
            <v>174</v>
          </cell>
        </row>
        <row r="3400">
          <cell r="A3400" t="str">
            <v>AD017182</v>
          </cell>
          <cell r="B3400" t="str">
            <v>AD35300350/</v>
          </cell>
          <cell r="C3400" t="str">
            <v xml:space="preserve">Reconstituicao do traco de concreto, por amostra, atraves de corpos de provas retirados em estruturas de concreto armado ou protendido, conforme boletim no 25 do IPT, inclusive coleta de amostra.</v>
          </cell>
          <cell r="D3400" t="str">
            <v>un</v>
          </cell>
          <cell r="E3400">
            <v>910</v>
          </cell>
        </row>
        <row r="3401">
          <cell r="A3401" t="str">
            <v>AD017184</v>
          </cell>
          <cell r="B3401" t="str">
            <v>AD35300400/</v>
          </cell>
          <cell r="C3401" t="str">
            <v xml:space="preserve">Verificacao do potencial de corrosao da armadura (por ensaio, area de 2m2) em estrutura de concreto armado ou protendido, conforme Norma ASTM-C-868/87, inclusive coleta da amostra.</v>
          </cell>
          <cell r="D3401" t="str">
            <v>un</v>
          </cell>
          <cell r="E3401">
            <v>1040</v>
          </cell>
        </row>
        <row r="3402">
          <cell r="A3402" t="str">
            <v>AD007369</v>
          </cell>
          <cell r="B3402" t="str">
            <v>AD35350050A</v>
          </cell>
          <cell r="C3402" t="str">
            <v xml:space="preserve">Amostra indeformada em bloco.</v>
          </cell>
          <cell r="D3402" t="str">
            <v>un</v>
          </cell>
          <cell r="E3402">
            <v>72.209999999999994</v>
          </cell>
        </row>
        <row r="3403">
          <cell r="A3403" t="str">
            <v>AD007373</v>
          </cell>
          <cell r="B3403" t="str">
            <v>AD35350100/</v>
          </cell>
          <cell r="C3403" t="str">
            <v xml:space="preserve">Ensaio de amostra de areia.</v>
          </cell>
          <cell r="D3403" t="str">
            <v>un</v>
          </cell>
          <cell r="E3403">
            <v>608.6</v>
          </cell>
        </row>
        <row r="3404">
          <cell r="A3404" t="str">
            <v>AD007372</v>
          </cell>
          <cell r="B3404" t="str">
            <v>AD35350150/</v>
          </cell>
          <cell r="C3404" t="str">
            <v xml:space="preserve">Ensaio de amostra de material petreo.</v>
          </cell>
          <cell r="D3404" t="str">
            <v>un</v>
          </cell>
          <cell r="E3404">
            <v>45.97</v>
          </cell>
        </row>
        <row r="3405">
          <cell r="A3405" t="str">
            <v>AD007353</v>
          </cell>
          <cell r="B3405" t="str">
            <v>AD35350200/</v>
          </cell>
          <cell r="C3405" t="str">
            <v xml:space="preserve">Ensaio de compactacao com energia Proctor Intermediario conforme as recomendacoes da NBR7182 e da NBR6457.</v>
          </cell>
          <cell r="D3405" t="str">
            <v>un</v>
          </cell>
          <cell r="E3405">
            <v>175.51</v>
          </cell>
        </row>
        <row r="3406">
          <cell r="A3406" t="str">
            <v>AD007354</v>
          </cell>
          <cell r="B3406" t="str">
            <v>AD35350250/</v>
          </cell>
          <cell r="C3406" t="str">
            <v xml:space="preserve">Ensaio de compactacao com energia Proctor Modificado conforme as recomendacoes da NBR7182 e da NBR6457.</v>
          </cell>
          <cell r="D3406" t="str">
            <v>un</v>
          </cell>
          <cell r="E3406">
            <v>204.39</v>
          </cell>
        </row>
        <row r="3407">
          <cell r="A3407" t="str">
            <v>AD007352</v>
          </cell>
          <cell r="B3407" t="str">
            <v>AD35350300/</v>
          </cell>
          <cell r="C3407" t="str">
            <v xml:space="preserve">Ensaio de compactacao proctor normal.</v>
          </cell>
          <cell r="D3407" t="str">
            <v>un</v>
          </cell>
          <cell r="E3407">
            <v>146.26</v>
          </cell>
        </row>
        <row r="3408">
          <cell r="A3408" t="str">
            <v>AD007363</v>
          </cell>
          <cell r="B3408" t="str">
            <v>AD35350350/</v>
          </cell>
          <cell r="C3408" t="str">
            <v xml:space="preserve">Ensaio de compressao nao confinada em amostra natural de solo conforme recomendacoes da NBR12770.</v>
          </cell>
          <cell r="D3408" t="str">
            <v>un</v>
          </cell>
          <cell r="E3408">
            <v>75.98</v>
          </cell>
        </row>
        <row r="3409">
          <cell r="A3409" t="str">
            <v>AD007364</v>
          </cell>
          <cell r="B3409" t="str">
            <v>AD35350400/</v>
          </cell>
          <cell r="C3409" t="str">
            <v xml:space="preserve">Ensaio de compressao simples em amostra moldada.</v>
          </cell>
          <cell r="D3409" t="str">
            <v>un</v>
          </cell>
          <cell r="E3409">
            <v>75.98</v>
          </cell>
        </row>
        <row r="3410">
          <cell r="A3410" t="str">
            <v>AD007368</v>
          </cell>
          <cell r="B3410" t="str">
            <v>AD35350450A</v>
          </cell>
          <cell r="C3410" t="str">
            <v xml:space="preserve">Ensaio de palheta vane teste.</v>
          </cell>
          <cell r="D3410" t="str">
            <v>un</v>
          </cell>
          <cell r="E3410">
            <v>45.52</v>
          </cell>
        </row>
        <row r="3411">
          <cell r="A3411" t="str">
            <v>AD007371</v>
          </cell>
          <cell r="B3411" t="str">
            <v>AD35350500A</v>
          </cell>
          <cell r="C3411" t="str">
            <v xml:space="preserve">Ensaio de perda d'agua, sondagem rotativa em rocha.</v>
          </cell>
          <cell r="D3411" t="str">
            <v>un</v>
          </cell>
          <cell r="E3411">
            <v>49.16</v>
          </cell>
        </row>
        <row r="3412">
          <cell r="A3412" t="str">
            <v>AD007361</v>
          </cell>
          <cell r="B3412" t="str">
            <v>AD35350550/</v>
          </cell>
          <cell r="C3412" t="str">
            <v xml:space="preserve">Ensaio para detrminacao do coeficiente de permeabilidade em amostra argilosa moldada a carga varavel conforme NBR14545.</v>
          </cell>
          <cell r="D3412" t="str">
            <v>un</v>
          </cell>
          <cell r="E3412">
            <v>117.01</v>
          </cell>
        </row>
        <row r="3413">
          <cell r="A3413" t="str">
            <v>AD007360</v>
          </cell>
          <cell r="B3413" t="str">
            <v>AD35350600/</v>
          </cell>
          <cell r="C3413" t="str">
            <v xml:space="preserve">Ensaio para determinacao do coeficiente de permeabilidade em amostra argilosa natural a carga variavel conforme NBR14545.</v>
          </cell>
          <cell r="D3413" t="str">
            <v>un</v>
          </cell>
          <cell r="E3413">
            <v>117.01</v>
          </cell>
        </row>
        <row r="3414">
          <cell r="A3414" t="str">
            <v>AD007362</v>
          </cell>
          <cell r="B3414" t="str">
            <v>AD35350650/</v>
          </cell>
          <cell r="C3414" t="str">
            <v xml:space="preserve">Ensaio para determinacao de coeficiente de permeabiliadde em amostra granular natural a carga constante conforme NBR13292.</v>
          </cell>
          <cell r="D3414" t="str">
            <v>un</v>
          </cell>
          <cell r="E3414">
            <v>113.97</v>
          </cell>
        </row>
        <row r="3415">
          <cell r="A3415" t="str">
            <v>AD007358</v>
          </cell>
          <cell r="B3415" t="str">
            <v>AD35350700/</v>
          </cell>
          <cell r="C3415" t="str">
            <v xml:space="preserve">Ensaio para determinacao do Indice Suporte California (CBR) - 5 pontos - obtido com energia Proctor Intermediario atraves de, no minimo, 5 corpos de prova conforme recomendacao da NBR9895, NBR6457, NBR7182.</v>
          </cell>
          <cell r="D3415" t="str">
            <v>un</v>
          </cell>
          <cell r="E3415">
            <v>613.54</v>
          </cell>
        </row>
        <row r="3416">
          <cell r="A3416" t="str">
            <v>AD007359</v>
          </cell>
          <cell r="B3416" t="str">
            <v>AD35350750/</v>
          </cell>
          <cell r="C3416" t="str">
            <v xml:space="preserve">Ensaio para determinacao do Indice Suporte California (CBR) - 5 pontos - obtido com energia Proctor Modificado atraves de, no minimo, 5 corpos de prova conforme recomendacao da NBR9895, NBR6457, NBR7182.</v>
          </cell>
          <cell r="D3416" t="str">
            <v>un</v>
          </cell>
          <cell r="E3416">
            <v>642.79</v>
          </cell>
        </row>
        <row r="3417">
          <cell r="A3417" t="str">
            <v>AD007357</v>
          </cell>
          <cell r="B3417" t="str">
            <v>AD35350800/</v>
          </cell>
          <cell r="C3417" t="str">
            <v xml:space="preserve">Ensaio para determinacao do Indice Suporte California (CBR) - 5 pontos - obtido com energia Proctor Normal atraves de, no minimo, 5 corpos de prova conforme recomendacao da NBR9895, NBR6457, NBR7182.</v>
          </cell>
          <cell r="D3417" t="str">
            <v>un</v>
          </cell>
          <cell r="E3417">
            <v>555.41</v>
          </cell>
        </row>
        <row r="3418">
          <cell r="A3418" t="str">
            <v>AD007355</v>
          </cell>
          <cell r="B3418" t="str">
            <v>AD35350850/</v>
          </cell>
          <cell r="C3418" t="str">
            <v xml:space="preserve">Ensaio para determinacao do Indice Suporte California (CBR) - 3 pontos - obtido com energia Proctor Intermediario atraves de, no minimo, 5 corpos de prova conforme recomendacao da NBR9895, NBR6457, NBR7182.</v>
          </cell>
          <cell r="D3418" t="str">
            <v>un</v>
          </cell>
          <cell r="E3418">
            <v>379.9</v>
          </cell>
        </row>
        <row r="3419">
          <cell r="A3419" t="str">
            <v>AD007356</v>
          </cell>
          <cell r="B3419" t="str">
            <v>AD35350900/</v>
          </cell>
          <cell r="C3419" t="str">
            <v xml:space="preserve">Ensaio para determinacao do Indice Suporte California (CBR) - 3 pontos - obtido com energia Proctor Modificado atraves de, no minimo, 5 corpos de prova conforme recomendacao da NBR9895, NBR6457, NBR7182.</v>
          </cell>
          <cell r="D3419" t="str">
            <v>un</v>
          </cell>
          <cell r="E3419">
            <v>409.15</v>
          </cell>
        </row>
        <row r="3420">
          <cell r="A3420" t="str">
            <v>AD007366</v>
          </cell>
          <cell r="B3420" t="str">
            <v>AD35350950/</v>
          </cell>
          <cell r="C3420" t="str">
            <v xml:space="preserve">Ensaio triaxial drenado em amostra moldada por CP.</v>
          </cell>
          <cell r="D3420" t="str">
            <v>un</v>
          </cell>
          <cell r="E3420">
            <v>628.35</v>
          </cell>
        </row>
        <row r="3421">
          <cell r="A3421" t="str">
            <v>AD007365</v>
          </cell>
          <cell r="B3421" t="str">
            <v>AD35351000/</v>
          </cell>
          <cell r="C3421" t="str">
            <v xml:space="preserve">Ensaio triaxial drenado em amostra natural por CP.</v>
          </cell>
          <cell r="D3421" t="str">
            <v>un</v>
          </cell>
          <cell r="E3421">
            <v>584.29</v>
          </cell>
        </row>
        <row r="3422">
          <cell r="A3422" t="str">
            <v>AD007536</v>
          </cell>
          <cell r="B3422" t="str">
            <v>AD35351050/</v>
          </cell>
          <cell r="C3422" t="str">
            <v xml:space="preserve">Ensaio triaxial nao drenado em amostra moldada por CP.</v>
          </cell>
          <cell r="D3422" t="str">
            <v>un</v>
          </cell>
          <cell r="E3422">
            <v>248.45</v>
          </cell>
        </row>
        <row r="3423">
          <cell r="A3423" t="str">
            <v>AD007367</v>
          </cell>
          <cell r="B3423" t="str">
            <v>AD35351100/</v>
          </cell>
          <cell r="C3423" t="str">
            <v xml:space="preserve">Ensaio triaxial nao drenado em amostra natural por CP.</v>
          </cell>
          <cell r="D3423" t="str">
            <v>un</v>
          </cell>
          <cell r="E3423">
            <v>219.2</v>
          </cell>
        </row>
        <row r="3424">
          <cell r="A3424" t="str">
            <v>AD000299</v>
          </cell>
          <cell r="B3424" t="str">
            <v>AD40050050/</v>
          </cell>
          <cell r="C3424" t="str">
            <v xml:space="preserve">Ajudante (inclusive encargos sociais).</v>
          </cell>
          <cell r="D3424" t="str">
            <v>h</v>
          </cell>
          <cell r="E3424">
            <v>4.84</v>
          </cell>
        </row>
        <row r="3425">
          <cell r="A3425" t="str">
            <v>AD000306</v>
          </cell>
          <cell r="B3425" t="str">
            <v>AD40050056/</v>
          </cell>
          <cell r="C3425" t="str">
            <v xml:space="preserve">Almoxarife (inclusive encargos sociais).</v>
          </cell>
          <cell r="D3425" t="str">
            <v>h</v>
          </cell>
          <cell r="E3425">
            <v>7.08</v>
          </cell>
        </row>
        <row r="3426">
          <cell r="A3426" t="str">
            <v>AD005353</v>
          </cell>
          <cell r="B3426" t="str">
            <v>AD40050062/</v>
          </cell>
          <cell r="C3426" t="str">
            <v xml:space="preserve">Analista de sistema (inclusive encargos sociais).</v>
          </cell>
          <cell r="D3426" t="str">
            <v>h</v>
          </cell>
          <cell r="E3426">
            <v>23.26</v>
          </cell>
        </row>
        <row r="3427">
          <cell r="A3427" t="str">
            <v>AD000305</v>
          </cell>
          <cell r="B3427" t="str">
            <v>AD40050068/</v>
          </cell>
          <cell r="C3427" t="str">
            <v xml:space="preserve">Apontador (inclusive encargos sociais).</v>
          </cell>
          <cell r="D3427" t="str">
            <v>h</v>
          </cell>
          <cell r="E3427">
            <v>7.08</v>
          </cell>
        </row>
        <row r="3428">
          <cell r="A3428" t="str">
            <v>AD000307</v>
          </cell>
          <cell r="B3428" t="str">
            <v>AD40050074/</v>
          </cell>
          <cell r="C3428" t="str">
            <v xml:space="preserve">Auxiliar de almoxarife (inclusive encargos sociais).</v>
          </cell>
          <cell r="D3428" t="str">
            <v>h</v>
          </cell>
          <cell r="E3428">
            <v>4.83</v>
          </cell>
        </row>
        <row r="3429">
          <cell r="A3429" t="str">
            <v>AD000323</v>
          </cell>
          <cell r="B3429" t="str">
            <v>AD40050080/</v>
          </cell>
          <cell r="C3429" t="str">
            <v xml:space="preserve">Auxiliar de escritorio (inclusive encargos sociais).</v>
          </cell>
          <cell r="D3429" t="str">
            <v>h</v>
          </cell>
          <cell r="E3429">
            <v>5.81</v>
          </cell>
        </row>
        <row r="3430">
          <cell r="A3430" t="str">
            <v>AD000309</v>
          </cell>
          <cell r="B3430" t="str">
            <v>AD40050086/</v>
          </cell>
          <cell r="C3430" t="str">
            <v xml:space="preserve">Auxiliar tecnico (inclusive encargos sociais).</v>
          </cell>
          <cell r="D3430" t="str">
            <v>h</v>
          </cell>
          <cell r="E3430">
            <v>8.2100000000000009</v>
          </cell>
        </row>
        <row r="3431">
          <cell r="A3431" t="str">
            <v>AD010441</v>
          </cell>
          <cell r="B3431" t="str">
            <v>AD40050092/</v>
          </cell>
          <cell r="C3431" t="str">
            <v xml:space="preserve">Auxiliar de topografia - servicos de campo (inclusive encargos sociais).</v>
          </cell>
          <cell r="D3431" t="str">
            <v>h</v>
          </cell>
          <cell r="E3431">
            <v>5.0199999999999996</v>
          </cell>
        </row>
        <row r="3432">
          <cell r="A3432" t="str">
            <v>AD000319</v>
          </cell>
          <cell r="B3432" t="str">
            <v>AD40050098/</v>
          </cell>
          <cell r="C3432" t="str">
            <v xml:space="preserve">Chefe de escritorio (inclusive encargos sociais).</v>
          </cell>
          <cell r="D3432" t="str">
            <v>h</v>
          </cell>
          <cell r="E3432">
            <v>10.62</v>
          </cell>
        </row>
        <row r="3433">
          <cell r="A3433" t="str">
            <v>AD000317</v>
          </cell>
          <cell r="B3433" t="str">
            <v>AD40050104/</v>
          </cell>
          <cell r="C3433" t="str">
            <v xml:space="preserve">Desenhista A (inclusive encargos sociais).</v>
          </cell>
          <cell r="D3433" t="str">
            <v>h</v>
          </cell>
          <cell r="E3433">
            <v>7.59</v>
          </cell>
        </row>
        <row r="3434">
          <cell r="A3434" t="str">
            <v>AD005358</v>
          </cell>
          <cell r="B3434" t="str">
            <v>AD40050110/</v>
          </cell>
          <cell r="C3434" t="str">
            <v xml:space="preserve">Digitador (inclusive encargos sociais).</v>
          </cell>
          <cell r="D3434" t="str">
            <v>h</v>
          </cell>
          <cell r="E3434">
            <v>5.72</v>
          </cell>
        </row>
        <row r="3435">
          <cell r="A3435" t="str">
            <v>AD000311</v>
          </cell>
          <cell r="B3435" t="str">
            <v>AD40050116/</v>
          </cell>
          <cell r="C3435" t="str">
            <v xml:space="preserve">Encarregado (inclusive encargos sociais).</v>
          </cell>
          <cell r="D3435" t="str">
            <v>h</v>
          </cell>
          <cell r="E3435">
            <v>9.5399999999999991</v>
          </cell>
        </row>
        <row r="3436">
          <cell r="A3436" t="str">
            <v>AD000314</v>
          </cell>
          <cell r="B3436" t="str">
            <v>AD40050122/</v>
          </cell>
          <cell r="C3436" t="str">
            <v xml:space="preserve">Engenheiro ou arquiteto jr (inclusive encargos sociais).</v>
          </cell>
          <cell r="D3436" t="str">
            <v>h</v>
          </cell>
          <cell r="E3436">
            <v>23.22</v>
          </cell>
        </row>
        <row r="3437">
          <cell r="A3437" t="str">
            <v>AD000316</v>
          </cell>
          <cell r="B3437" t="str">
            <v>AD40050128/</v>
          </cell>
          <cell r="C3437" t="str">
            <v xml:space="preserve">Engenheiro ou arquiteto coordenador geral de projetos ou supervisor de obras (inclusive encargos sociais).</v>
          </cell>
          <cell r="D3437" t="str">
            <v>h</v>
          </cell>
          <cell r="E3437">
            <v>46.92</v>
          </cell>
        </row>
        <row r="3438">
          <cell r="A3438" t="str">
            <v>AD000315</v>
          </cell>
          <cell r="B3438" t="str">
            <v>AD40050134/</v>
          </cell>
          <cell r="C3438" t="str">
            <v xml:space="preserve">Engenheiro ou arquiteto senior (inclusive encargos sociais).</v>
          </cell>
          <cell r="D3438" t="str">
            <v>h</v>
          </cell>
          <cell r="E3438">
            <v>57.67</v>
          </cell>
        </row>
        <row r="3439">
          <cell r="A3439" t="str">
            <v>AD000322</v>
          </cell>
          <cell r="B3439" t="str">
            <v>AD40050140/</v>
          </cell>
          <cell r="C3439" t="str">
            <v xml:space="preserve">Escriturario (inclusive encargos sociais).</v>
          </cell>
          <cell r="D3439" t="str">
            <v>h</v>
          </cell>
          <cell r="E3439">
            <v>5.81</v>
          </cell>
        </row>
        <row r="3440">
          <cell r="A3440" t="str">
            <v>AD000308</v>
          </cell>
          <cell r="B3440" t="str">
            <v>AD40050146/</v>
          </cell>
          <cell r="C3440" t="str">
            <v xml:space="preserve">Estagiario (inclusive encargos sociais).</v>
          </cell>
          <cell r="D3440" t="str">
            <v>h</v>
          </cell>
          <cell r="E3440">
            <v>2.68</v>
          </cell>
        </row>
        <row r="3441">
          <cell r="A3441" t="str">
            <v>AD000312</v>
          </cell>
          <cell r="B3441" t="str">
            <v>AD40050152/</v>
          </cell>
          <cell r="C3441" t="str">
            <v xml:space="preserve">Mestre de obra A (inclusive encargos sociais).</v>
          </cell>
          <cell r="D3441" t="str">
            <v>h</v>
          </cell>
          <cell r="E3441">
            <v>17.43</v>
          </cell>
        </row>
        <row r="3442">
          <cell r="A3442" t="str">
            <v>AD000313</v>
          </cell>
          <cell r="B3442" t="str">
            <v>AD40050158/</v>
          </cell>
          <cell r="C3442" t="str">
            <v xml:space="preserve">Mestre de obra B (inclusive encargos sociais).</v>
          </cell>
          <cell r="D3442" t="str">
            <v>h</v>
          </cell>
          <cell r="E3442">
            <v>15.13</v>
          </cell>
        </row>
        <row r="3443">
          <cell r="A3443" t="str">
            <v>AD016666</v>
          </cell>
          <cell r="B3443" t="str">
            <v>AD40050164/</v>
          </cell>
          <cell r="C3443" t="str">
            <v xml:space="preserve">Motorista de caminhao e carreta (inclusive encargos sociais).</v>
          </cell>
          <cell r="D3443" t="str">
            <v>h</v>
          </cell>
          <cell r="E3443">
            <v>5.7</v>
          </cell>
        </row>
        <row r="3444">
          <cell r="A3444" t="str">
            <v>AD016007</v>
          </cell>
          <cell r="B3444" t="str">
            <v>AD40050170/</v>
          </cell>
          <cell r="C3444" t="str">
            <v xml:space="preserve">Motorista de veiculo leve de servico (inclusive encargos sociais).</v>
          </cell>
          <cell r="D3444" t="str">
            <v>h</v>
          </cell>
          <cell r="E3444">
            <v>5.05</v>
          </cell>
        </row>
        <row r="3445">
          <cell r="A3445" t="str">
            <v>AD005356</v>
          </cell>
          <cell r="B3445" t="str">
            <v>AD40050176/</v>
          </cell>
          <cell r="C3445" t="str">
            <v xml:space="preserve">Operador de computador (inclusive encargos sociais).</v>
          </cell>
          <cell r="D3445" t="str">
            <v>h</v>
          </cell>
          <cell r="E3445">
            <v>9.9700000000000006</v>
          </cell>
        </row>
        <row r="3446">
          <cell r="A3446" t="str">
            <v>AD005354</v>
          </cell>
          <cell r="B3446" t="str">
            <v>AD40050182/</v>
          </cell>
          <cell r="C3446" t="str">
            <v xml:space="preserve">Programador de computador (inclusive encargos sociais).</v>
          </cell>
          <cell r="D3446" t="str">
            <v>h</v>
          </cell>
          <cell r="E3446">
            <v>20.28</v>
          </cell>
        </row>
        <row r="3447">
          <cell r="A3447" t="str">
            <v>AD000320</v>
          </cell>
          <cell r="B3447" t="str">
            <v>AD40050188/</v>
          </cell>
          <cell r="C3447" t="str">
            <v xml:space="preserve">Secretaria (inclusive encargos sociais).</v>
          </cell>
          <cell r="D3447" t="str">
            <v>h</v>
          </cell>
          <cell r="E3447">
            <v>9.73</v>
          </cell>
        </row>
        <row r="3448">
          <cell r="A3448" t="str">
            <v>AD008308</v>
          </cell>
          <cell r="B3448" t="str">
            <v>AD40050194/</v>
          </cell>
          <cell r="C3448" t="str">
            <v xml:space="preserve">Supervisor de equipe de refrigeracao  (inclusive encargos sociais).</v>
          </cell>
          <cell r="D3448" t="str">
            <v>h</v>
          </cell>
          <cell r="E3448">
            <v>7.7</v>
          </cell>
        </row>
        <row r="3449">
          <cell r="A3449" t="str">
            <v>AP001165</v>
          </cell>
          <cell r="B3449" t="str">
            <v>AP05050550/</v>
          </cell>
          <cell r="C3449" t="str">
            <v xml:space="preserve">Vaso sifonado, infantil, na cor branca.  Fornecimento.</v>
          </cell>
          <cell r="D3449" t="str">
            <v>un</v>
          </cell>
          <cell r="E3449">
            <v>106.54</v>
          </cell>
        </row>
        <row r="3450">
          <cell r="A3450" t="str">
            <v>AP005480</v>
          </cell>
          <cell r="B3450" t="str">
            <v>AP05050553/</v>
          </cell>
          <cell r="C3450" t="str">
            <v xml:space="preserve">Vaso sanitario infantil, na cor branca, com fixacao.  Fornecimento e assentamento.</v>
          </cell>
          <cell r="D3450" t="str">
            <v>un</v>
          </cell>
          <cell r="E3450">
            <v>276.26</v>
          </cell>
        </row>
        <row r="3451">
          <cell r="A3451" t="str">
            <v>AP001192</v>
          </cell>
          <cell r="B3451" t="str">
            <v>AP05100050/</v>
          </cell>
          <cell r="C3451" t="str">
            <v xml:space="preserve">Banca seca de aco inoxidavel com 0,55m de largura, ate 3m de comprimento, em chapa  18-304, sobre apoios de alvenaria de meia vez e verga de concreto, sem revestimento.  Fornecimento e colocacao.</v>
          </cell>
          <cell r="D3451" t="str">
            <v>m</v>
          </cell>
          <cell r="E3451">
            <v>395.47</v>
          </cell>
        </row>
        <row r="3452">
          <cell r="A3452" t="str">
            <v>AP001189</v>
          </cell>
          <cell r="B3452" t="str">
            <v>AP05100053/</v>
          </cell>
          <cell r="C3452" t="str">
            <v xml:space="preserve">Banca aco inoxidavel de (2x0,55)m, em chapa 18-304, com 1 cuba de (500x400x200)mm em chapa 20-304, valvula americana, sifao de 1 1/2"x1 1/2", sobre apoios de alvenaria de meia vez e verga de concreto, sem revestimento; exclusive torneira.  Fornecimento e </v>
          </cell>
          <cell r="D3452" t="str">
            <v>un</v>
          </cell>
          <cell r="E3452">
            <v>880.2</v>
          </cell>
        </row>
        <row r="3453">
          <cell r="A3453" t="str">
            <v>AP001190</v>
          </cell>
          <cell r="B3453" t="str">
            <v>AP05100100/</v>
          </cell>
          <cell r="C3453" t="str">
            <v xml:space="preserve">Banca aco inoxidavel de (2x0,55)m, em chapa 18-304, com 2 cubas de (500x400x200)mm em chapa 20-304, 2 valvulas americana, 2 sifoes de 1 1/2"x1 1/2", sobre apoios de alvenaria de meia vez e verga de concreto, sem revestimento; exclusive torneira.  Fornecim</v>
          </cell>
          <cell r="D3453" t="str">
            <v>un</v>
          </cell>
          <cell r="E3453">
            <v>1368.32</v>
          </cell>
        </row>
        <row r="3454">
          <cell r="A3454" t="str">
            <v>AP001191</v>
          </cell>
          <cell r="B3454" t="str">
            <v>AP05100150A</v>
          </cell>
          <cell r="C3454" t="str">
            <v xml:space="preserve">Cuba aco inoxidavel de (500x400x200)mm, em chapa 20-304, valvula americana, sifao de   1 1/2"x1 1/2"; exclusive torneira.  Fornecimento e colocacao.</v>
          </cell>
          <cell r="D3454" t="str">
            <v>un</v>
          </cell>
          <cell r="E3454">
            <v>411.1</v>
          </cell>
        </row>
        <row r="3455">
          <cell r="A3455" t="str">
            <v>AP001186</v>
          </cell>
          <cell r="B3455" t="str">
            <v>AP05100200/</v>
          </cell>
          <cell r="C3455" t="str">
            <v xml:space="preserve">Coifa aco inoxidavel medindo (2,1x1,2)m; inclusive 3m de duto com (500x500)mm, exaustor de 3CV.  Fornecimento e colocacao.</v>
          </cell>
          <cell r="D3455" t="str">
            <v>un</v>
          </cell>
          <cell r="E3455">
            <v>5931.29</v>
          </cell>
        </row>
        <row r="3456">
          <cell r="A3456" t="str">
            <v>AP007789</v>
          </cell>
          <cell r="B3456" t="str">
            <v>AP05100250/</v>
          </cell>
          <cell r="C3456" t="str">
            <v xml:space="preserve">Escovario em aco inoxidavel, padrao Secretaria Municipal de Saude, com (150x50)cm, para 3 torneiras.  Fornecimento e colocacao.</v>
          </cell>
          <cell r="D3456" t="str">
            <v>un</v>
          </cell>
          <cell r="E3456">
            <v>775.88</v>
          </cell>
        </row>
        <row r="3457">
          <cell r="A3457" t="str">
            <v>AP007783</v>
          </cell>
          <cell r="B3457" t="str">
            <v>AP05100253/</v>
          </cell>
          <cell r="C3457" t="str">
            <v xml:space="preserve">Escovario em aco inoxidavel, padrao Secretaria Municipal de Saude, com (260x50)cm, para 4 torneiras.  Fornecimento e colocacao.</v>
          </cell>
          <cell r="D3457" t="str">
            <v>un</v>
          </cell>
          <cell r="E3457">
            <v>1278.0999999999999</v>
          </cell>
        </row>
        <row r="3458">
          <cell r="A3458" t="str">
            <v>AP001193</v>
          </cell>
          <cell r="B3458" t="str">
            <v>AP05100400/</v>
          </cell>
          <cell r="C3458" t="str">
            <v xml:space="preserve">Mictorio coletivo de aco inoxidavel, com secao de (580x300)mm, em chapa 20-304, com crivo de saida de 1 1/4", registro de 3/4"; inclusive gambiarra.  Fornecimento.</v>
          </cell>
          <cell r="D3458" t="str">
            <v>m</v>
          </cell>
          <cell r="E3458">
            <v>459.67</v>
          </cell>
        </row>
        <row r="3459">
          <cell r="A3459" t="str">
            <v>AP005579</v>
          </cell>
          <cell r="B3459" t="str">
            <v>AP05100500/</v>
          </cell>
          <cell r="C3459" t="str">
            <v xml:space="preserve">Porta cacamba de ferro esmaltado, lixeira de aco inoxidavel, chapa 18-304, com (300x300)mm.  Fornecimento e colocacao.</v>
          </cell>
          <cell r="D3459" t="str">
            <v>un</v>
          </cell>
          <cell r="E3459">
            <v>145.81</v>
          </cell>
        </row>
        <row r="3460">
          <cell r="A3460" t="str">
            <v>AP001188</v>
          </cell>
          <cell r="B3460" t="str">
            <v>AP05100600/</v>
          </cell>
          <cell r="C3460" t="str">
            <v xml:space="preserve">Tanque de aco inoxidavel, em chapa 22-304, de (520x520)mm, capacidade de 30l, com esfregador; exclusive torneira.  Fornecimento.</v>
          </cell>
          <cell r="D3460" t="str">
            <v>un</v>
          </cell>
          <cell r="E3460">
            <v>586.37</v>
          </cell>
        </row>
        <row r="3461">
          <cell r="A3461" t="str">
            <v>AP017127</v>
          </cell>
          <cell r="B3461" t="str">
            <v>AP05100603/</v>
          </cell>
          <cell r="C3461" t="str">
            <v xml:space="preserve">Tanque de expurgo em aco inoxidavel liga 18:8, padrao americano, AISI 304 no 18, medindo (600x500x850)mm, com 01 (uma) cuba de expurgo de (500x400x300)mm,  com sifao de aco inoxidavel de 75mm de diametro, face superior com acabamento escovado e grade basc</v>
          </cell>
          <cell r="D3461" t="str">
            <v>un</v>
          </cell>
          <cell r="E3461">
            <v>1357.27</v>
          </cell>
        </row>
        <row r="3462">
          <cell r="A3462" t="str">
            <v>AP006025</v>
          </cell>
          <cell r="B3462" t="str">
            <v>AP05150050/</v>
          </cell>
          <cell r="C3462" t="str">
            <v xml:space="preserve">Aspersores de PVC rigido, giro de 360o, entrada de 3/4", Sempreverde, Fabrimar ou similar.  Fornecimento.</v>
          </cell>
          <cell r="D3462" t="str">
            <v>un</v>
          </cell>
          <cell r="E3462">
            <v>3.73</v>
          </cell>
        </row>
        <row r="3463">
          <cell r="A3463" t="str">
            <v>AP018069</v>
          </cell>
          <cell r="B3463" t="str">
            <v>AP05150101/</v>
          </cell>
          <cell r="C3463" t="e">
            <v>#N/A</v>
          </cell>
          <cell r="D3463" t="e">
            <v>#N/A</v>
          </cell>
          <cell r="E3463">
            <v>8.93</v>
          </cell>
        </row>
        <row r="3464">
          <cell r="A3464" t="str">
            <v>AP001162</v>
          </cell>
          <cell r="B3464" t="str">
            <v>AP05150103/</v>
          </cell>
          <cell r="C3464" t="str">
            <v xml:space="preserve">Assento plastico, luxo.  Fornecimento e colocacao.</v>
          </cell>
          <cell r="D3464" t="str">
            <v>un</v>
          </cell>
          <cell r="E3464">
            <v>8.1999999999999993</v>
          </cell>
        </row>
        <row r="3465">
          <cell r="A3465" t="str">
            <v>AP001163</v>
          </cell>
          <cell r="B3465" t="str">
            <v>AP05150106/</v>
          </cell>
          <cell r="C3465" t="str">
            <v xml:space="preserve">Assento plastico, para vaso infantil.  Fornecimento e colocacao.</v>
          </cell>
          <cell r="D3465" t="str">
            <v>un</v>
          </cell>
          <cell r="E3465">
            <v>12.87</v>
          </cell>
        </row>
        <row r="3466">
          <cell r="A3466" t="str">
            <v>AP006457</v>
          </cell>
          <cell r="B3466" t="str">
            <v>AP05150150/</v>
          </cell>
          <cell r="C3466" t="str">
            <v xml:space="preserve">Braco de plastico branco, de 1/2", com canopla.  Fornecimento.</v>
          </cell>
          <cell r="D3466" t="str">
            <v>un</v>
          </cell>
          <cell r="E3466">
            <v>1.83</v>
          </cell>
        </row>
        <row r="3467">
          <cell r="A3467" t="str">
            <v>AP001161</v>
          </cell>
          <cell r="B3467" t="str">
            <v>AP05150200/</v>
          </cell>
          <cell r="C3467" t="str">
            <v xml:space="preserve">Caixa de descarga, plastica, externa.  Fornecimento.</v>
          </cell>
          <cell r="D3467" t="str">
            <v>un</v>
          </cell>
          <cell r="E3467">
            <v>10.02</v>
          </cell>
        </row>
        <row r="3468">
          <cell r="A3468" t="str">
            <v>AP001170</v>
          </cell>
          <cell r="B3468" t="str">
            <v>AP05150250/</v>
          </cell>
          <cell r="C3468" t="str">
            <v xml:space="preserve">Chuveiro de plastico, na cor branca, exclusive braco.</v>
          </cell>
          <cell r="D3468" t="str">
            <v>un</v>
          </cell>
          <cell r="E3468">
            <v>1.55</v>
          </cell>
        </row>
        <row r="3469">
          <cell r="A3469" t="str">
            <v>AP005323</v>
          </cell>
          <cell r="B3469" t="str">
            <v>AP05150253/</v>
          </cell>
          <cell r="C3469" t="str">
            <v xml:space="preserve">Chuveiro de plastico, com braco de 1/2", na cor branca e 1 registro de pressao no B-1416 ou similar de 1/2".  Fornecimento.</v>
          </cell>
          <cell r="D3469" t="str">
            <v>un</v>
          </cell>
          <cell r="E3469">
            <v>33.85</v>
          </cell>
        </row>
        <row r="3470">
          <cell r="A3470" t="str">
            <v>AP005886</v>
          </cell>
          <cell r="B3470" t="str">
            <v>AP05150300/</v>
          </cell>
          <cell r="C3470" t="str">
            <v xml:space="preserve">Mangueira de borracha flexivel, cristal, com diametro de 1/2".  Fornecimento.</v>
          </cell>
          <cell r="D3470" t="str">
            <v>m</v>
          </cell>
          <cell r="E3470">
            <v>1.32</v>
          </cell>
        </row>
        <row r="3471">
          <cell r="A3471" t="str">
            <v>AP005887</v>
          </cell>
          <cell r="B3471" t="str">
            <v>AP05150303/</v>
          </cell>
          <cell r="C3471" t="str">
            <v xml:space="preserve">Mangueira de borracha flexivel, cristal, com diametro de 3/4".  Fornecimento.</v>
          </cell>
          <cell r="D3471" t="str">
            <v>m</v>
          </cell>
          <cell r="E3471">
            <v>1.72</v>
          </cell>
        </row>
        <row r="3472">
          <cell r="A3472" t="str">
            <v>AP005888</v>
          </cell>
          <cell r="B3472" t="str">
            <v>AP05150306/</v>
          </cell>
          <cell r="C3472" t="str">
            <v xml:space="preserve">Mangueira de borracha flexivel, cristal, com diametro de 1".  Fornecimento.</v>
          </cell>
          <cell r="D3472" t="str">
            <v>m</v>
          </cell>
          <cell r="E3472">
            <v>2.39</v>
          </cell>
        </row>
        <row r="3473">
          <cell r="A3473" t="str">
            <v>AP001181</v>
          </cell>
          <cell r="B3473" t="str">
            <v>AP05150350/</v>
          </cell>
          <cell r="C3473" t="str">
            <v xml:space="preserve">Rabicho plastico de 30cm com saida de 1/2".  Fornecimento.</v>
          </cell>
          <cell r="D3473" t="str">
            <v>un</v>
          </cell>
          <cell r="E3473">
            <v>0.87</v>
          </cell>
        </row>
        <row r="3474">
          <cell r="A3474" t="str">
            <v>AP018085</v>
          </cell>
          <cell r="B3474" t="str">
            <v>AP05150401/</v>
          </cell>
          <cell r="C3474" t="e">
            <v>#N/A</v>
          </cell>
          <cell r="D3474" t="e">
            <v>#N/A</v>
          </cell>
          <cell r="E3474">
            <v>10</v>
          </cell>
        </row>
        <row r="3475">
          <cell r="A3475" t="str">
            <v>AP009290</v>
          </cell>
          <cell r="B3475" t="str">
            <v>AP05150403/</v>
          </cell>
          <cell r="C3475" t="str">
            <v xml:space="preserve">Registro de esfera de PVC rigido, soldavel, diametro de 20mm.  Fornecimento.</v>
          </cell>
          <cell r="D3475" t="str">
            <v>un</v>
          </cell>
          <cell r="E3475">
            <v>6.83</v>
          </cell>
        </row>
        <row r="3476">
          <cell r="A3476" t="str">
            <v>AP004396</v>
          </cell>
          <cell r="B3476" t="str">
            <v>AP05150406/</v>
          </cell>
          <cell r="C3476" t="str">
            <v xml:space="preserve">Registro de esfera de PVC rigido, soldavel, diametro de 25mm.  Fornecimento e assentamento.</v>
          </cell>
          <cell r="D3476" t="str">
            <v>un</v>
          </cell>
          <cell r="E3476">
            <v>10.09</v>
          </cell>
        </row>
        <row r="3477">
          <cell r="A3477" t="str">
            <v>AP009289</v>
          </cell>
          <cell r="B3477" t="str">
            <v>AP05150409/</v>
          </cell>
          <cell r="C3477" t="str">
            <v xml:space="preserve">Registro de esfera de PVC rigido, soldavel, diametro de 25mm.  Fornecimento.</v>
          </cell>
          <cell r="D3477" t="str">
            <v>un</v>
          </cell>
          <cell r="E3477">
            <v>8.3699999999999992</v>
          </cell>
        </row>
        <row r="3478">
          <cell r="A3478" t="str">
            <v>AP004397</v>
          </cell>
          <cell r="B3478" t="str">
            <v>AP05150412/</v>
          </cell>
          <cell r="C3478" t="str">
            <v xml:space="preserve">Registro de esfera de PVC rigido, soldavel, diametro de 32mm.  Fornecimento e assentamento.</v>
          </cell>
          <cell r="D3478" t="str">
            <v>un</v>
          </cell>
          <cell r="E3478">
            <v>14.04</v>
          </cell>
        </row>
        <row r="3479">
          <cell r="A3479" t="str">
            <v>AP004398</v>
          </cell>
          <cell r="B3479" t="str">
            <v>AP05150415/</v>
          </cell>
          <cell r="C3479" t="str">
            <v xml:space="preserve">Registro de esfera de PVC rigido, soldavel, diametro de 40mm.  Fornecimento e assentamento.</v>
          </cell>
          <cell r="D3479" t="str">
            <v>un</v>
          </cell>
          <cell r="E3479">
            <v>17.25</v>
          </cell>
        </row>
        <row r="3480">
          <cell r="A3480" t="str">
            <v>AP009288</v>
          </cell>
          <cell r="B3480" t="str">
            <v>AP05150418/</v>
          </cell>
          <cell r="C3480" t="str">
            <v xml:space="preserve">Registro de esfera de PVC rigido, soldavel, diametro de 40mm.  Fornecimento.</v>
          </cell>
          <cell r="D3480" t="str">
            <v>un</v>
          </cell>
          <cell r="E3480">
            <v>15.25</v>
          </cell>
        </row>
        <row r="3481">
          <cell r="A3481" t="str">
            <v>AP004399</v>
          </cell>
          <cell r="B3481" t="str">
            <v>AP05150421/</v>
          </cell>
          <cell r="C3481" t="str">
            <v xml:space="preserve">Registro de esfera de PVC rigido, soldavel, diametro de 50mm.  Fornecimento e assentamento.</v>
          </cell>
          <cell r="D3481" t="str">
            <v>un</v>
          </cell>
          <cell r="E3481">
            <v>19.75</v>
          </cell>
        </row>
        <row r="3482">
          <cell r="A3482" t="str">
            <v>AP009287</v>
          </cell>
          <cell r="B3482" t="str">
            <v>AP05150424/</v>
          </cell>
          <cell r="C3482" t="str">
            <v xml:space="preserve">Registro de esfera de PVC rigido, soldavel, diametro de 50mm.  Fornecimento.</v>
          </cell>
          <cell r="D3482" t="str">
            <v>un</v>
          </cell>
          <cell r="E3482">
            <v>17.61</v>
          </cell>
        </row>
        <row r="3483">
          <cell r="A3483" t="str">
            <v>AP005876</v>
          </cell>
          <cell r="B3483" t="str">
            <v>AP05150427/</v>
          </cell>
          <cell r="C3483" t="str">
            <v xml:space="preserve">Registro de esfera de PVC rigido, roscavel, diametro de 1 1/2".   Fornecimento e assentamento.</v>
          </cell>
          <cell r="D3483" t="str">
            <v>un</v>
          </cell>
          <cell r="E3483">
            <v>21.47</v>
          </cell>
        </row>
        <row r="3484">
          <cell r="A3484" t="str">
            <v>AP005488</v>
          </cell>
          <cell r="B3484" t="str">
            <v>AP05150450/</v>
          </cell>
          <cell r="C3484" t="str">
            <v xml:space="preserve">Saboneteira plastica de sobrepor, para sabonete liquido.  Fornecimento.</v>
          </cell>
          <cell r="D3484" t="str">
            <v>un</v>
          </cell>
          <cell r="E3484">
            <v>10</v>
          </cell>
        </row>
        <row r="3485">
          <cell r="A3485" t="str">
            <v>AP001179</v>
          </cell>
          <cell r="B3485" t="str">
            <v>AP05150500/</v>
          </cell>
          <cell r="C3485" t="str">
            <v xml:space="preserve">Sifao roscavel para pia ou lavatorio de PVC rigido, diametro de 1".  Fornecimento.</v>
          </cell>
          <cell r="D3485" t="str">
            <v>un</v>
          </cell>
          <cell r="E3485">
            <v>3.76</v>
          </cell>
        </row>
        <row r="3486">
          <cell r="A3486" t="str">
            <v>AP004404</v>
          </cell>
          <cell r="B3486" t="str">
            <v>AP05150503/</v>
          </cell>
          <cell r="C3486" t="str">
            <v xml:space="preserve">Sifao para tanque de PVC rigido, diametro de 1 1/4".  Fornecimento e assentamento.</v>
          </cell>
          <cell r="D3486" t="str">
            <v>un</v>
          </cell>
          <cell r="E3486">
            <v>5.48</v>
          </cell>
        </row>
        <row r="3487">
          <cell r="A3487" t="str">
            <v>AP006469</v>
          </cell>
          <cell r="B3487" t="str">
            <v>AP05150506/</v>
          </cell>
          <cell r="C3487" t="str">
            <v xml:space="preserve">Sifao soldavel, de PVC rigido, de 40mm, para pia ou lavatorio.  Fornecimento.</v>
          </cell>
          <cell r="D3487" t="str">
            <v>un</v>
          </cell>
          <cell r="E3487">
            <v>3.76</v>
          </cell>
        </row>
        <row r="3488">
          <cell r="A3488" t="str">
            <v>AP007782</v>
          </cell>
          <cell r="B3488" t="str">
            <v>AP05150550/</v>
          </cell>
          <cell r="C3488" t="str">
            <v xml:space="preserve">Tanque de esterilizacao de mamadeiras, em PVC.  Fornecimento e instalacao.</v>
          </cell>
          <cell r="D3488" t="str">
            <v>un</v>
          </cell>
          <cell r="E3488">
            <v>1495.06</v>
          </cell>
        </row>
        <row r="3489">
          <cell r="A3489" t="str">
            <v>AP004400</v>
          </cell>
          <cell r="B3489" t="str">
            <v>AP05150600/</v>
          </cell>
          <cell r="C3489" t="str">
            <v xml:space="preserve">Torneira de boia de PVC rigido diametro de 1/2".  Fornecimento e colocacao.</v>
          </cell>
          <cell r="D3489" t="str">
            <v>un</v>
          </cell>
          <cell r="E3489">
            <v>3.04</v>
          </cell>
        </row>
        <row r="3490">
          <cell r="A3490" t="str">
            <v>AP004401</v>
          </cell>
          <cell r="B3490" t="str">
            <v>AP05150603/</v>
          </cell>
          <cell r="C3490" t="str">
            <v xml:space="preserve">Torneira de boia de PVC rigido diametro de 3/4".  Fornecimento e colocacao.</v>
          </cell>
          <cell r="D3490" t="str">
            <v>un</v>
          </cell>
          <cell r="E3490">
            <v>3.41</v>
          </cell>
        </row>
        <row r="3491">
          <cell r="A3491" t="str">
            <v>AP004402</v>
          </cell>
          <cell r="B3491" t="str">
            <v>AP05150650/</v>
          </cell>
          <cell r="C3491" t="str">
            <v xml:space="preserve">Torneira de PVC rigido diametro de 1/2".  Fornecimento e assentamento.</v>
          </cell>
          <cell r="D3491" t="str">
            <v>un</v>
          </cell>
          <cell r="E3491">
            <v>4.1100000000000003</v>
          </cell>
        </row>
        <row r="3492">
          <cell r="A3492" t="str">
            <v>AP004403</v>
          </cell>
          <cell r="B3492" t="str">
            <v>AP05150700/</v>
          </cell>
          <cell r="C3492" t="str">
            <v xml:space="preserve">Torneira para pia ou tanque de PVC rigido diametro de 1/2".  Fornecimento e assentamento.</v>
          </cell>
          <cell r="D3492" t="str">
            <v>un</v>
          </cell>
          <cell r="E3492">
            <v>4.1100000000000003</v>
          </cell>
        </row>
        <row r="3493">
          <cell r="A3493" t="str">
            <v>AP001183</v>
          </cell>
          <cell r="B3493" t="str">
            <v>AP05150750/</v>
          </cell>
          <cell r="C3493" t="str">
            <v xml:space="preserve">Tubo de descarga tipo longo de 1 1/2", de PVC rigido, para caixa de descarga externa.  Fornecimento.</v>
          </cell>
          <cell r="D3493" t="str">
            <v>un</v>
          </cell>
          <cell r="E3493">
            <v>2.5499999999999998</v>
          </cell>
        </row>
        <row r="3494">
          <cell r="A3494" t="str">
            <v>AP001176</v>
          </cell>
          <cell r="B3494" t="str">
            <v>AP05150800/</v>
          </cell>
          <cell r="C3494" t="str">
            <v xml:space="preserve">Valvula para lavatorio, de 1 1/4", de PVC rigido.  Fornecimento.</v>
          </cell>
          <cell r="D3494" t="str">
            <v>un</v>
          </cell>
          <cell r="E3494">
            <v>1.27</v>
          </cell>
        </row>
        <row r="3495">
          <cell r="A3495" t="str">
            <v>AP001174</v>
          </cell>
          <cell r="B3495" t="str">
            <v>AP05150803/</v>
          </cell>
          <cell r="C3495" t="str">
            <v xml:space="preserve">Valvula para lavatorio, de 1"x 2 3/4".  Fornecimento.</v>
          </cell>
          <cell r="D3495" t="str">
            <v>un</v>
          </cell>
          <cell r="E3495">
            <v>1.78</v>
          </cell>
        </row>
        <row r="3496">
          <cell r="A3496" t="str">
            <v>AP001177</v>
          </cell>
          <cell r="B3496" t="str">
            <v>AP05150806/</v>
          </cell>
          <cell r="C3496" t="str">
            <v xml:space="preserve">Valvula para pia de PVC rigido.  Fornecimento.</v>
          </cell>
          <cell r="D3496" t="str">
            <v>un</v>
          </cell>
          <cell r="E3496">
            <v>0.66</v>
          </cell>
        </row>
        <row r="3497">
          <cell r="A3497" t="str">
            <v>AP001169</v>
          </cell>
          <cell r="B3497" t="str">
            <v>AP05200100/</v>
          </cell>
          <cell r="C3497" t="str">
            <v xml:space="preserve">Chuveiro estampado, acabamento cromado, articulado com braco de 1/2".  Fornecimento.</v>
          </cell>
          <cell r="D3497" t="str">
            <v>un</v>
          </cell>
          <cell r="E3497">
            <v>108.42</v>
          </cell>
        </row>
        <row r="3498">
          <cell r="A3498" t="str">
            <v>AP010207</v>
          </cell>
          <cell r="B3498" t="str">
            <v>/P05200103/</v>
          </cell>
          <cell r="C3498" t="str">
            <v xml:space="preserve">Chuveiro para agua fria da marca RWI ou similar, na bitola de 1/2", com 30seg. de agua com botoeira de comando.  Fornecimento.</v>
          </cell>
          <cell r="D3498" t="str">
            <v>un</v>
          </cell>
          <cell r="E3498" t="e">
            <v>#N/A</v>
          </cell>
        </row>
        <row r="3499">
          <cell r="A3499" t="str">
            <v>AP001171</v>
          </cell>
          <cell r="B3499" t="str">
            <v>AP05200118/</v>
          </cell>
          <cell r="C3499" t="str">
            <v xml:space="preserve">Duchinha manual, com registro de pressao.  Fornecimento.</v>
          </cell>
          <cell r="D3499" t="str">
            <v>un</v>
          </cell>
          <cell r="E3499">
            <v>37.590000000000003</v>
          </cell>
        </row>
        <row r="3500">
          <cell r="A3500" t="str">
            <v>AP001184</v>
          </cell>
          <cell r="B3500" t="str">
            <v>AP05200150/</v>
          </cell>
          <cell r="C3500" t="str">
            <v xml:space="preserve">Misturador simples para chuveiro, de 3/4".  Fornecimento.</v>
          </cell>
          <cell r="D3500" t="str">
            <v>un</v>
          </cell>
          <cell r="E3500">
            <v>41.49</v>
          </cell>
        </row>
        <row r="3501">
          <cell r="A3501" t="str">
            <v>AP004471</v>
          </cell>
          <cell r="B3501" t="str">
            <v>AP05200153/</v>
          </cell>
          <cell r="C3501" t="str">
            <v xml:space="preserve">Misturador Belle Epoque Light, para lavatorio, acabamento cromado, Deca ou similar.  Fornecimento.</v>
          </cell>
          <cell r="D3501" t="str">
            <v>un</v>
          </cell>
          <cell r="E3501">
            <v>138.80000000000001</v>
          </cell>
        </row>
        <row r="3502">
          <cell r="A3502" t="str">
            <v>AP001185</v>
          </cell>
          <cell r="B3502" t="str">
            <v>AP05200200/</v>
          </cell>
          <cell r="C3502" t="str">
            <v xml:space="preserve">Registro de pressao, em bronze, bruto, com diametro de 1/2".  Fornecimento.</v>
          </cell>
          <cell r="D3502" t="str">
            <v>un</v>
          </cell>
          <cell r="E3502">
            <v>14.53</v>
          </cell>
        </row>
        <row r="3503">
          <cell r="A3503" t="str">
            <v>AP006436</v>
          </cell>
          <cell r="B3503" t="str">
            <v>AP05200206A</v>
          </cell>
          <cell r="C3503" t="str">
            <v xml:space="preserve">Registro de pressao, em bronze, diametro de 1/2", com acabamento Digital-Line, para filtro.  Fornecimento e assentamento.</v>
          </cell>
          <cell r="D3503" t="str">
            <v>un</v>
          </cell>
          <cell r="E3503">
            <v>32.69</v>
          </cell>
        </row>
        <row r="3504">
          <cell r="A3504" t="str">
            <v>AP001180</v>
          </cell>
          <cell r="B3504" t="str">
            <v>AP05200250/</v>
          </cell>
          <cell r="C3504" t="str">
            <v xml:space="preserve">Rabicho cromado de 30cm com saida de 1/2".  Fornecimento.</v>
          </cell>
          <cell r="D3504" t="str">
            <v>un</v>
          </cell>
          <cell r="E3504">
            <v>7.5</v>
          </cell>
        </row>
        <row r="3505">
          <cell r="A3505" t="str">
            <v>AP006428</v>
          </cell>
          <cell r="B3505" t="str">
            <v>AP05200253A</v>
          </cell>
          <cell r="C3505" t="str">
            <v xml:space="preserve">Rabicho flexivel cromado de 40cm com saida de 1/2".  Fornecimento e colocacao.</v>
          </cell>
          <cell r="D3505" t="str">
            <v>un</v>
          </cell>
          <cell r="E3505">
            <v>14.12</v>
          </cell>
        </row>
        <row r="3506">
          <cell r="A3506" t="str">
            <v>AP005584</v>
          </cell>
          <cell r="B3506" t="str">
            <v>AP05200300/</v>
          </cell>
          <cell r="C3506" t="str">
            <v xml:space="preserve">Sifao, de 1" x 1 1/4", Deca 1680-C ou similar.  Fornecimento.</v>
          </cell>
          <cell r="D3506" t="str">
            <v>un</v>
          </cell>
          <cell r="E3506">
            <v>49.5</v>
          </cell>
        </row>
        <row r="3507">
          <cell r="A3507" t="str">
            <v>AP001178</v>
          </cell>
          <cell r="B3507" t="str">
            <v>AP05200303/</v>
          </cell>
          <cell r="C3507" t="str">
            <v xml:space="preserve">Sifao, diametro de 1 1/2"x 1 1/2".  Fornecimento.</v>
          </cell>
          <cell r="D3507" t="str">
            <v>un</v>
          </cell>
          <cell r="E3507">
            <v>36.89</v>
          </cell>
        </row>
        <row r="3508">
          <cell r="A3508" t="str">
            <v>AP006396</v>
          </cell>
          <cell r="B3508" t="str">
            <v>AP05200306A</v>
          </cell>
          <cell r="C3508" t="str">
            <v xml:space="preserve">Sifao metalico, de 1 1/2"x2".  Fornecimento e colocacao.</v>
          </cell>
          <cell r="D3508" t="str">
            <v>un</v>
          </cell>
          <cell r="E3508">
            <v>54.71</v>
          </cell>
        </row>
        <row r="3509">
          <cell r="A3509" t="str">
            <v>AP005307</v>
          </cell>
          <cell r="B3509" t="str">
            <v>AP05200400/</v>
          </cell>
          <cell r="C3509" t="str">
            <v xml:space="preserve">Torneira  de boia, em bronze, de pressao, de 3/4".  Fornecimento e colocacao.</v>
          </cell>
          <cell r="D3509" t="str">
            <v>un</v>
          </cell>
          <cell r="E3509">
            <v>14.2</v>
          </cell>
        </row>
        <row r="3510">
          <cell r="A3510" t="str">
            <v>BP000485</v>
          </cell>
          <cell r="B3510" t="str">
            <v>BP05050103/</v>
          </cell>
          <cell r="C3510" t="str">
            <v xml:space="preserve">Camada de bloqueio (colchao) de po-de-pedra, espalhado e comprimido mecanicamente, medida apos compressao.</v>
          </cell>
          <cell r="D3510" t="str">
            <v>m3</v>
          </cell>
          <cell r="E3510">
            <v>32.56</v>
          </cell>
        </row>
        <row r="3511">
          <cell r="A3511" t="str">
            <v>BP000537</v>
          </cell>
          <cell r="B3511" t="str">
            <v>BP05050150/</v>
          </cell>
          <cell r="C3511" t="str">
            <v xml:space="preserve">Camada de po-de-pedra espalhada manualmente, medida apos a compactacao.</v>
          </cell>
          <cell r="D3511" t="str">
            <v>m3</v>
          </cell>
          <cell r="E3511">
            <v>36.17</v>
          </cell>
        </row>
        <row r="3512">
          <cell r="A3512" t="str">
            <v>BP017063</v>
          </cell>
          <cell r="B3512" t="str">
            <v>BP05050200/</v>
          </cell>
          <cell r="C3512" t="str">
            <v xml:space="preserve">Capa selante compreendendo aplicacao de asfalto na proporcao de 1,1 a 1,4l/m2, distribuicao de agregado (5 a 15Kg/m2) e compactacao com rolo leve.</v>
          </cell>
          <cell r="D3512" t="str">
            <v>m2</v>
          </cell>
          <cell r="E3512">
            <v>1.46</v>
          </cell>
        </row>
        <row r="3513">
          <cell r="A3513" t="str">
            <v>BP017065</v>
          </cell>
          <cell r="B3513" t="str">
            <v>BP05050250/</v>
          </cell>
          <cell r="C3513" t="str">
            <v xml:space="preserve">Construcao de aterro, de acordo com as Instrucoes para Execucao do DER-RJ; exclusive escavacao e carga, transporte e fornecimento dos materiais.</v>
          </cell>
          <cell r="D3513" t="str">
            <v>m3</v>
          </cell>
          <cell r="E3513">
            <v>1.1100000000000001</v>
          </cell>
        </row>
        <row r="3514">
          <cell r="A3514" t="str">
            <v>BP017064</v>
          </cell>
          <cell r="B3514" t="str">
            <v>BP05050300/</v>
          </cell>
          <cell r="C3514" t="str">
            <v xml:space="preserve">Construcao de reforco de sub leito, de acordo com as Instrucoes para Execucao do     DER-RJ; exclusive escavacao e carga, transporte e fornecimento dos materiais.</v>
          </cell>
          <cell r="D3514" t="str">
            <v>m3</v>
          </cell>
          <cell r="E3514">
            <v>1.51</v>
          </cell>
        </row>
        <row r="3515">
          <cell r="A3515" t="str">
            <v>BP000536</v>
          </cell>
          <cell r="B3515" t="str">
            <v>BP05050350/</v>
          </cell>
          <cell r="C3515" t="str">
            <v xml:space="preserve">Execucao de pavimentacao de saibro arenoso em camadas de 10cm, medida apos a compactacao, inclusive espalhamento e rega.</v>
          </cell>
          <cell r="D3515" t="str">
            <v>m2</v>
          </cell>
          <cell r="E3515">
            <v>4.75</v>
          </cell>
        </row>
        <row r="3516">
          <cell r="A3516" t="str">
            <v>BP000535</v>
          </cell>
          <cell r="B3516" t="str">
            <v>BP05050353/</v>
          </cell>
          <cell r="C3516" t="str">
            <v xml:space="preserve">Execucao de pavimentacao em saibro melhorado com cimento, em camadas de 8cm de espessura, medida apos a compressao, sendo a proporcao de cimento de 5% em volume (72Kg/m3), inclusive fornecimento dos materiais.</v>
          </cell>
          <cell r="D3516" t="str">
            <v>m2</v>
          </cell>
          <cell r="E3516">
            <v>6.52</v>
          </cell>
        </row>
        <row r="3517">
          <cell r="A3517" t="str">
            <v>BP017054</v>
          </cell>
          <cell r="B3517" t="str">
            <v>BP05050400A</v>
          </cell>
          <cell r="C3517" t="str">
            <v xml:space="preserve">Imprimacao de base de pavimentacao, de acordo com as Instrucoes para Execucao do      DER-RJ.</v>
          </cell>
          <cell r="D3517" t="str">
            <v>m2</v>
          </cell>
          <cell r="E3517">
            <v>2.0499999999999998</v>
          </cell>
        </row>
        <row r="3518">
          <cell r="A3518" t="str">
            <v>BP017053</v>
          </cell>
          <cell r="B3518" t="str">
            <v>BP05050450/</v>
          </cell>
          <cell r="C3518" t="str">
            <v xml:space="preserve">Regularizacao de subleito, de acordo com as Instrucoes para Execucao do DER-RJ.  O preco indeniza as operacoes de execucao e transporte de agua e se aplica a area efetivamente regularizada, exclusive transporte e escavacao de corretivos.</v>
          </cell>
          <cell r="D3518" t="str">
            <v>m2</v>
          </cell>
          <cell r="E3518">
            <v>0.41</v>
          </cell>
        </row>
        <row r="3519">
          <cell r="A3519" t="str">
            <v>BP016933</v>
          </cell>
          <cell r="B3519" t="str">
            <v>BP10050050A</v>
          </cell>
          <cell r="C3519" t="str">
            <v xml:space="preserve">Concreto betuminoso usinado a quente, para camada intermediaria (BINDER), de acordo com as  especificacoes da PCRJ; exclusive transporte da usina para a pista e espalhamento da mistura.</v>
          </cell>
          <cell r="D3519" t="str">
            <v>t</v>
          </cell>
          <cell r="E3519">
            <v>79.88</v>
          </cell>
        </row>
        <row r="3520">
          <cell r="A3520" t="str">
            <v>BP017585</v>
          </cell>
          <cell r="B3520" t="str">
            <v>BP10050100A</v>
          </cell>
          <cell r="C3520" t="str">
            <v xml:space="preserve">Concreto betuminoso usinado a quente, para camada de rolamento, de acordo com as  especificacoes da PCRJ; exclusive transporte da usina para a pista e espalhamento da mistura.</v>
          </cell>
          <cell r="D3520" t="str">
            <v>t</v>
          </cell>
          <cell r="E3520">
            <v>104.46</v>
          </cell>
        </row>
        <row r="3521">
          <cell r="A3521" t="str">
            <v>BP017068</v>
          </cell>
          <cell r="B3521" t="str">
            <v>BP10050150/</v>
          </cell>
          <cell r="C3521" t="str">
            <v xml:space="preserve">Concreto asfaltico pre-misturado a frio de acordo com as Instrucoes para Execucao do     DER-RJ.  O preco indeniza as operacoes de execucao, o fornecimento e o transporte dos materiais empregados, e aplica-se ao volume executado, medido apos a compressao.</v>
          </cell>
          <cell r="D3521" t="str">
            <v>m3</v>
          </cell>
          <cell r="E3521">
            <v>213.03</v>
          </cell>
        </row>
        <row r="3522">
          <cell r="A3522" t="str">
            <v>BP016834</v>
          </cell>
          <cell r="B3522" t="str">
            <v>BP10050200/</v>
          </cell>
          <cell r="C3522" t="str">
            <v xml:space="preserve">Espalhamento manual e compactacao mecanica de concreto asfaltico usinado a quente, ou de pre-misturado, exclusive fornecimento de todos os materiais.</v>
          </cell>
          <cell r="D3522" t="str">
            <v>t</v>
          </cell>
          <cell r="E3522">
            <v>1.93</v>
          </cell>
        </row>
        <row r="3523">
          <cell r="A3523" t="str">
            <v>BP016835</v>
          </cell>
          <cell r="B3523" t="str">
            <v>BP10050250/</v>
          </cell>
          <cell r="C3523" t="str">
            <v xml:space="preserve">Espalhamento com motonivelaora e compactacao mecanica de qualquer tipo de revestimento asfaltico, executado de acordo com as especificacoes da PCRJ.</v>
          </cell>
          <cell r="D3523" t="str">
            <v>t</v>
          </cell>
          <cell r="E3523">
            <v>1.97</v>
          </cell>
        </row>
        <row r="3524">
          <cell r="A3524" t="str">
            <v>BP000486</v>
          </cell>
          <cell r="B3524" t="str">
            <v>BP10050300/</v>
          </cell>
          <cell r="C3524" t="str">
            <v xml:space="preserve">Espalhamento com vibro acabadora convencional e compactacao mecanica de qualquer tipo de concreto asfaltico usinado a quente, executado de acordo com as especificacoes da PCRJ, exclusive os materiais.</v>
          </cell>
          <cell r="D3524" t="str">
            <v>t</v>
          </cell>
          <cell r="E3524">
            <v>1.32</v>
          </cell>
        </row>
        <row r="3525">
          <cell r="A3525" t="str">
            <v>BP017022</v>
          </cell>
          <cell r="B3525" t="str">
            <v>BP10050303/</v>
          </cell>
          <cell r="C3525" t="str">
            <v xml:space="preserve">Espalhamento com vibro acabadora eletronica e compactacao mecanica de qualquer tipo de concreto asfaltico usinado a quente, executado de acordo com as especificacoes da PCRJ.</v>
          </cell>
          <cell r="D3525" t="str">
            <v>t</v>
          </cell>
          <cell r="E3525">
            <v>2.14</v>
          </cell>
        </row>
        <row r="3526">
          <cell r="A3526" t="str">
            <v>BP008714</v>
          </cell>
          <cell r="B3526" t="str">
            <v>BP10050350/</v>
          </cell>
          <cell r="C3526" t="str">
            <v xml:space="preserve">Manta geotextil de poliester Bidim ou similar tipo OP-20 em uma camada, sobre pavimentacao betuminosa.  Fornecimento e colocacao.</v>
          </cell>
          <cell r="D3526" t="str">
            <v>m2</v>
          </cell>
          <cell r="E3526">
            <v>3.02</v>
          </cell>
        </row>
        <row r="3527">
          <cell r="A3527" t="str">
            <v>BP017060</v>
          </cell>
          <cell r="B3527" t="str">
            <v>BP10050400A</v>
          </cell>
          <cell r="C3527" t="str">
            <v xml:space="preserve">Pintura de ligacao.</v>
          </cell>
          <cell r="D3527" t="str">
            <v>m2</v>
          </cell>
          <cell r="E3527">
            <v>1.25</v>
          </cell>
        </row>
        <row r="3528">
          <cell r="A3528" t="str">
            <v>BP017293</v>
          </cell>
          <cell r="B3528" t="str">
            <v>BP10050450/</v>
          </cell>
          <cell r="C3528" t="str">
            <v xml:space="preserve">Piso sintetico para atletismo, moldado no local, sem juntas ou emendas, tipo Lisotan da Lisonda ou similar, com 2 camadas distintas, sendo a anterior composta de uma manta flexivel de granulos preto de borracha vulcanizada de granulometria controlada, agl</v>
          </cell>
          <cell r="D3528" t="str">
            <v>m2</v>
          </cell>
          <cell r="E3528">
            <v>115</v>
          </cell>
        </row>
        <row r="3529">
          <cell r="A3529" t="str">
            <v>BP016833</v>
          </cell>
          <cell r="B3529" t="str">
            <v>BP10050500/</v>
          </cell>
          <cell r="C3529" t="str">
            <v xml:space="preserve">Recomposicao de revestimento em concreto asfaltico usinado a quente, eecutado em areas de pequenas dimenoes; exclisive corte, pintura de ligacao e fornecimento de todos os materiais.</v>
          </cell>
          <cell r="D3529" t="str">
            <v>m2</v>
          </cell>
          <cell r="E3529">
            <v>2.2200000000000002</v>
          </cell>
        </row>
        <row r="3530">
          <cell r="A3530" t="str">
            <v>BP017914</v>
          </cell>
          <cell r="B3530" t="str">
            <v>BP10050550/</v>
          </cell>
          <cell r="C3530" t="str">
            <v xml:space="preserve">Reforco ou tratamento para trincamentos com revestimento betuminoso, feito com manta de geogrelha flexivel de poliester de alta tenacidade, combinado com manta nao tecida ultra leve, em forma de grelha, com abertura de malha de (40x40)mm, resistencia de 5</v>
          </cell>
          <cell r="D3530" t="str">
            <v>m2</v>
          </cell>
          <cell r="E3530">
            <v>25.41</v>
          </cell>
        </row>
        <row r="3531">
          <cell r="A3531" t="str">
            <v>BP017175</v>
          </cell>
          <cell r="B3531" t="str">
            <v>BP10050600A</v>
          </cell>
          <cell r="C3531" t="str">
            <v xml:space="preserve">Micro revestimento asfaltico a frio com emprego de emulsao modificada com polimeros, aditivo de controle de rompimento, abertura ao trafego no maximo em 2h, consumo por m2 entre 10Kg a 12Kg, em uma unica camada, com emprego da faixa III ou IV da ISSA.  O </v>
          </cell>
          <cell r="D3531" t="str">
            <v>m2</v>
          </cell>
          <cell r="E3531">
            <v>5.34</v>
          </cell>
        </row>
        <row r="3532">
          <cell r="A3532" t="str">
            <v>BP000462</v>
          </cell>
          <cell r="B3532" t="str">
            <v>BP10050650/</v>
          </cell>
          <cell r="C3532" t="str">
            <v xml:space="preserve">Revestimento de concreto betuminoso usinado a quente, para camada de rolamento, com 4cm de espessura, exclusive transporte da usina para a pista de imprimacao.</v>
          </cell>
          <cell r="D3532" t="str">
            <v>m2</v>
          </cell>
          <cell r="E3532">
            <v>10.34</v>
          </cell>
        </row>
        <row r="3533">
          <cell r="A3533" t="str">
            <v>BP000459</v>
          </cell>
          <cell r="B3533" t="str">
            <v>BP10050653A</v>
          </cell>
          <cell r="C3533" t="str">
            <v xml:space="preserve">Revestimento de concreto betuminoso usinado a quente, com 5cm de espessura, executado em 1 camada, de acordo com as Instrucoes para Execucao do DER-RJ, exclusive transporte da usina para a pista.</v>
          </cell>
          <cell r="D3533" t="str">
            <v>m2</v>
          </cell>
          <cell r="E3533">
            <v>12.93</v>
          </cell>
        </row>
        <row r="3534">
          <cell r="A3534" t="str">
            <v>BP017077</v>
          </cell>
          <cell r="B3534" t="str">
            <v>BP10050656/</v>
          </cell>
          <cell r="C3534" t="str">
            <v xml:space="preserve">Revestimento de concreto betuminoso usinado a quente, com 8cm de espessura, executado em 2 camadas, sendo a inferior de ligacao (Binder), com 4cm de espessura e a superior de rolamento, de acordo com as Instrucoes para Execucao do DER-RJ, exclusive transp</v>
          </cell>
          <cell r="D3534" t="str">
            <v>m2</v>
          </cell>
          <cell r="E3534">
            <v>20.68</v>
          </cell>
        </row>
        <row r="3535">
          <cell r="A3535" t="str">
            <v>BP017078</v>
          </cell>
          <cell r="B3535" t="str">
            <v>BP10050659/</v>
          </cell>
          <cell r="C3535" t="str">
            <v xml:space="preserve">Revestimento de concreto betuminoso usinado a quente, com 10cm de espessura, executado em 2 camadas, sendo a inferior de ligacao (Binder), com 6cm de espessura e a superior de rolamento, de acordo com as Instrucoes para Execucao do DER-RJ, exclusive trans</v>
          </cell>
          <cell r="D3535" t="str">
            <v>m2</v>
          </cell>
          <cell r="E3535">
            <v>25.22</v>
          </cell>
        </row>
        <row r="3536">
          <cell r="A3536" t="str">
            <v>BP005614</v>
          </cell>
          <cell r="B3536" t="str">
            <v>BP10050700A</v>
          </cell>
          <cell r="C3536" t="str">
            <v xml:space="preserve">Revestimento de concreto asfaltico com polimero usinado a quente, com 5cm de espessura, executado com vibroacabadora com controle eletronico e mesa extensiva de no minimo 7m, conforme especificacoes da Prefeitura da Cidade do Rio de Janeiro.</v>
          </cell>
          <cell r="D3536" t="str">
            <v>m2</v>
          </cell>
          <cell r="E3536">
            <v>17.04</v>
          </cell>
        </row>
        <row r="3537">
          <cell r="A3537" t="str">
            <v>BP005615</v>
          </cell>
          <cell r="B3537" t="str">
            <v>BP10050703A</v>
          </cell>
          <cell r="C3537" t="str">
            <v xml:space="preserve">Revestimento de concreto asfaltico com polimero usinado a quente, com 7cm de espessura, executado com vibroacabadora com controle eletronico e mesa extensiva de no minimo 7m, conforme especificacoes da Prefeitura da Cidade do Rio de Janeiro.</v>
          </cell>
          <cell r="D3537" t="str">
            <v>m2</v>
          </cell>
          <cell r="E3537">
            <v>23.51</v>
          </cell>
        </row>
        <row r="3538">
          <cell r="A3538" t="str">
            <v>BP002436</v>
          </cell>
          <cell r="B3538" t="str">
            <v>BP10050750/</v>
          </cell>
          <cell r="C3538" t="str">
            <v xml:space="preserve">Revestimento de saibro, comprimido, em camada; excluido fornecimento e transporte do saibro, sendo a camada medida apos a compressao.</v>
          </cell>
          <cell r="D3538" t="str">
            <v>m3</v>
          </cell>
          <cell r="E3538">
            <v>3.05</v>
          </cell>
        </row>
        <row r="3539">
          <cell r="A3539" t="str">
            <v>BP010435</v>
          </cell>
          <cell r="B3539" t="str">
            <v>BP10100050/</v>
          </cell>
          <cell r="C3539" t="str">
            <v xml:space="preserve">Pavimento rigido com armadura simples, monolitica, com juntas serradas PTR-302-N, incluindo nivelamento da base com nivel laser RL-50B, colocacao de lona plastica de polietileno de 200mc, tela eletro-soldada Telcon Q-61 com 10% de superposicao, para execu</v>
          </cell>
          <cell r="D3539" t="str">
            <v>m2</v>
          </cell>
          <cell r="E3539">
            <v>65</v>
          </cell>
        </row>
        <row r="3540">
          <cell r="A3540" t="str">
            <v>BP018047</v>
          </cell>
          <cell r="B3540" t="str">
            <v>BP10100500/</v>
          </cell>
          <cell r="C3540" t="str">
            <v xml:space="preserve">Pavimento rigido em concreto FCK=13,5MPa, colorido com oxido de ferro vermelho sintetico, juntas serradas, colocacao de lona plastica de polietileno de 0,20mm, sobre camada regularizadora de po de pedra, compactada mecanicamente, para execucao de paviment</v>
          </cell>
          <cell r="D3540" t="str">
            <v>m2</v>
          </cell>
          <cell r="E3540">
            <v>35.020000000000003</v>
          </cell>
        </row>
        <row r="3541">
          <cell r="A3541" t="str">
            <v>BP009007</v>
          </cell>
          <cell r="B3541" t="str">
            <v>BP10150050/</v>
          </cell>
          <cell r="C3541" t="str">
            <v xml:space="preserve">Junta de retracao, serrada com disco de diamantes, para pavimentos de placas de concreto, com 5cm de profundidade, somente o corte, exclusive preenchimento e barras de ligacao e de transferencia.</v>
          </cell>
          <cell r="D3541" t="str">
            <v>m</v>
          </cell>
          <cell r="E3541">
            <v>7.5</v>
          </cell>
        </row>
        <row r="3542">
          <cell r="A3542" t="str">
            <v>BP017828</v>
          </cell>
          <cell r="B3542" t="str">
            <v>BP10150100/</v>
          </cell>
          <cell r="C3542" t="str">
            <v xml:space="preserve">Junta de retracao, serrada com disco de diamante,  em revestimento de placas de concreto, com 5cm de profundidade, inclusive preenchimento de asfalto diluido CM-30, exclusive barras de ligacao e de transferencia.</v>
          </cell>
          <cell r="D3542" t="str">
            <v>m</v>
          </cell>
          <cell r="E3542">
            <v>8.75</v>
          </cell>
        </row>
        <row r="3543">
          <cell r="A3543" t="str">
            <v>BP017827</v>
          </cell>
          <cell r="B3543" t="str">
            <v>BP10150150/</v>
          </cell>
          <cell r="C3543" t="str">
            <v xml:space="preserve">Junta de retracao em revestimento de placa de concreto do tipo encaixe (macho e femea), inclusive preenchimento de asfalto diluido CM-30, exclusive barras de ligacao e de transferencia.</v>
          </cell>
          <cell r="D3543" t="str">
            <v>m</v>
          </cell>
          <cell r="E3543">
            <v>12.01</v>
          </cell>
        </row>
        <row r="3544">
          <cell r="A3544" t="str">
            <v>BP017829</v>
          </cell>
          <cell r="B3544" t="str">
            <v>BP10150200/</v>
          </cell>
          <cell r="C3544" t="str">
            <v xml:space="preserve">Limpeza e preenchimento de junta de retracao, com asfalto duluido CM-30, exclusive corte, barras de ligacao e de transferencia.</v>
          </cell>
          <cell r="D3544" t="str">
            <v>m</v>
          </cell>
          <cell r="E3544">
            <v>1.25</v>
          </cell>
        </row>
        <row r="3545">
          <cell r="A3545" t="str">
            <v>BP016836</v>
          </cell>
          <cell r="B3545" t="str">
            <v>BP10200050A</v>
          </cell>
          <cell r="C3545" t="str">
            <v xml:space="preserve">Assentamento de artefato de concreto, sobre colchao de po-de-pedra, areia ou material equivalente, com fornecimento de todos os materiais, exclusive o artefato de concreto, inclusive rejuntamento, de acordo com as especificacoes da PCRJ.</v>
          </cell>
          <cell r="D3545" t="str">
            <v>m2</v>
          </cell>
          <cell r="E3545">
            <v>11.93</v>
          </cell>
        </row>
        <row r="3546">
          <cell r="A3546" t="str">
            <v>BP008188</v>
          </cell>
          <cell r="B3546" t="str">
            <v>BP10200100A</v>
          </cell>
          <cell r="C3546" t="str">
            <v xml:space="preserve">Reassentamento de artefato de concreto, com reaproveitamento deste, com limpeza de rejunte aderente, sobre colchao de po-de-pedra, areia ou material equivalente, inclusive fornecimento de todos os materiais, inclusive rejuntamento.</v>
          </cell>
          <cell r="D3546" t="str">
            <v>m2</v>
          </cell>
          <cell r="E3546">
            <v>14.35</v>
          </cell>
        </row>
        <row r="3547">
          <cell r="A3547" t="str">
            <v>BP016838</v>
          </cell>
          <cell r="B3547" t="str">
            <v>BP10200103A</v>
          </cell>
          <cell r="C3547" t="str">
            <v xml:space="preserve">Reassentamento de artefato de concreto, com reaproveitamento deste,  sobre colchao de po-de-pedra, areia ou material equivalente, inclusive fornecimento de todos os materiais.</v>
          </cell>
          <cell r="D3547" t="str">
            <v>m2</v>
          </cell>
          <cell r="E3547">
            <v>7.35</v>
          </cell>
        </row>
        <row r="3548">
          <cell r="A3548" t="str">
            <v>BP010397</v>
          </cell>
          <cell r="B3548" t="str">
            <v>BP10200150/</v>
          </cell>
          <cell r="C3548" t="str">
            <v xml:space="preserve">Pavimentacao com blocos vazados de concreto, Concregrama CGD, medindo (50x50x10)cm, Neo-Rex ou similar, assentes em camadas de areia grossa de 2cm, exclusive preparo do terreno.  Fornecimento e colocacao.</v>
          </cell>
          <cell r="D3548" t="str">
            <v>m2</v>
          </cell>
          <cell r="E3548">
            <v>54.53</v>
          </cell>
        </row>
        <row r="3549">
          <cell r="A3549" t="str">
            <v>BP010398</v>
          </cell>
          <cell r="B3549" t="str">
            <v>BP10200153/</v>
          </cell>
          <cell r="C3549" t="str">
            <v xml:space="preserve">Pavimentacao com blocos vazados de concreto, Concregrama CG7, medindo (60x45x7,5)cm, Neo-Rex ou similar, assentes em camadas de areia grossa de 2cm, exclusive preparo do terreno.  Fornecimento e colocacao.</v>
          </cell>
          <cell r="D3549" t="str">
            <v>m2</v>
          </cell>
          <cell r="E3549">
            <v>41.41</v>
          </cell>
        </row>
        <row r="3550">
          <cell r="A3550" t="str">
            <v>BP010437</v>
          </cell>
          <cell r="B3550" t="str">
            <v>BP10200200/</v>
          </cell>
          <cell r="C3550" t="str">
            <v xml:space="preserve">Piso Blokret tipo Roma Garden colorido ou similar, com espessura de 5cm, assente sobre colchao de po-de-pedra, exclusive o preparo do solo, mas com o fornecimento de todos os materiais bem como colocacao.  Fornecimento e assentamento.</v>
          </cell>
          <cell r="D3550" t="str">
            <v>m2</v>
          </cell>
          <cell r="E3550">
            <v>22.86</v>
          </cell>
        </row>
        <row r="3551">
          <cell r="A3551" t="str">
            <v>BP010438</v>
          </cell>
          <cell r="B3551" t="str">
            <v>BP10200250/</v>
          </cell>
          <cell r="C3551" t="str">
            <v xml:space="preserve">Piso Blokret tipo Mosaico colorido ou similar, com espessura de 5cm, assente sobre colchao de  po-de-pedra, exclusive o preparo do solo, mas com o fornecimento de todos os materiais bem como colocacao.  Fornecimento e assentamento.</v>
          </cell>
          <cell r="D3551" t="str">
            <v>m2</v>
          </cell>
          <cell r="E3551">
            <v>28.59</v>
          </cell>
        </row>
        <row r="3552">
          <cell r="A3552" t="str">
            <v>BP016837</v>
          </cell>
          <cell r="B3552" t="str">
            <v>BP10200300A</v>
          </cell>
          <cell r="C3552" t="str">
            <v xml:space="preserve">Rejuntamento de artefato de concreto, com argamassa de cimento e areia no traco 1:3, com fornecimento de todos os materiais.</v>
          </cell>
          <cell r="D3552" t="str">
            <v>m2</v>
          </cell>
          <cell r="E3552">
            <v>8.73</v>
          </cell>
        </row>
        <row r="3553">
          <cell r="A3553" t="str">
            <v>BP017844</v>
          </cell>
          <cell r="B3553" t="str">
            <v>BP10200350/</v>
          </cell>
          <cell r="C3553" t="str">
            <v xml:space="preserve">Revestimento intertravado com pecas (blocos) de concreto com cimento cinza, cor natural, com resistencia a compressao de 35MPa, altamente vibro-prensados, pre-moldados UNI-STEIN (16 faces), holandes (retangular), raquete ou similar, com espessura de 6cm, </v>
          </cell>
          <cell r="D3553" t="str">
            <v>m2</v>
          </cell>
          <cell r="E3553">
            <v>32.64</v>
          </cell>
        </row>
        <row r="3554">
          <cell r="A3554" t="str">
            <v>BP017848</v>
          </cell>
          <cell r="B3554" t="str">
            <v>BP10200353/</v>
          </cell>
          <cell r="C3554" t="str">
            <v xml:space="preserve">Revestimento intertravado com pecas (blocos) de concreto com cimento cinza, colorido; nas cores vermelho, amarelo, preto e variacoes, com resistencia a compressao de 35MPa, altamente vibro-prensados, pre-moldados UNI-STEIN (16 faces), holandes (retangular</v>
          </cell>
          <cell r="D3554" t="str">
            <v>m2</v>
          </cell>
          <cell r="E3554">
            <v>36.630000000000003</v>
          </cell>
        </row>
        <row r="3555">
          <cell r="A3555" t="str">
            <v>BP017845</v>
          </cell>
          <cell r="B3555" t="str">
            <v>BP10200356/</v>
          </cell>
          <cell r="C3555" t="str">
            <v xml:space="preserve">Revestimento intertravado com pecas (blocos) de concreto com cimento cinza, cor natural, com resistencia a compressao de 35MPa, altamente vibro-prensados, pre-moldados UNI-STEIN (16 faces), holandes (retangular), raquete ou similar, com espessura de 8cm, </v>
          </cell>
          <cell r="D3555" t="str">
            <v>m2</v>
          </cell>
          <cell r="E3555">
            <v>38.94</v>
          </cell>
        </row>
        <row r="3556">
          <cell r="A3556" t="str">
            <v>BP017849</v>
          </cell>
          <cell r="B3556" t="str">
            <v>BP10200359/</v>
          </cell>
          <cell r="C3556" t="str">
            <v xml:space="preserve">Revestimento intertravado com pecas (blocos) de concreto com cimento cinza, colorido; nas cores vermelho, amarelo, preto e variacoes, com resistencia a compressao de 35MPa, altamente vibro-prensados, pre-moldados UNI-STEIN (16 faces), holandes (retangular</v>
          </cell>
          <cell r="D3556" t="str">
            <v>m2</v>
          </cell>
          <cell r="E3556">
            <v>44.71</v>
          </cell>
        </row>
        <row r="3557">
          <cell r="A3557" t="str">
            <v>BP017846</v>
          </cell>
          <cell r="B3557" t="str">
            <v>BP10200362/</v>
          </cell>
          <cell r="C3557" t="str">
            <v xml:space="preserve">Revestimento intertravado com pecas (blocos) de concreto com cimento cinza, cor natural, com resistencia a compressao de 35MPa, altamente vibro-prensados, pre-moldados UNI-STEIN (16 faces), holandes (retangular), raquete ou similar, com espessura de 10cm,</v>
          </cell>
          <cell r="D3557" t="str">
            <v>m2</v>
          </cell>
          <cell r="E3557">
            <v>47.86</v>
          </cell>
        </row>
        <row r="3558">
          <cell r="A3558" t="str">
            <v>BP017847</v>
          </cell>
          <cell r="B3558" t="str">
            <v>BP10200365/</v>
          </cell>
          <cell r="C3558" t="str">
            <v xml:space="preserve">Revestimento intertravado com pecas (blocos) de concreto com cimento cinza, cor natural, com resistencia a compressao de 50MPa, altamente vibro-prensados, pre-moldados UNI-STEIN (16 faces), holandes (retangular), raquete ou similar, com espessura de 10cm,</v>
          </cell>
          <cell r="D3558" t="str">
            <v>m2</v>
          </cell>
          <cell r="E3558">
            <v>64.14</v>
          </cell>
        </row>
        <row r="3559">
          <cell r="A3559" t="str">
            <v>BP017850</v>
          </cell>
          <cell r="B3559" t="str">
            <v>BP10200368/</v>
          </cell>
          <cell r="C3559" t="str">
            <v xml:space="preserve">Revestimento intertravado com pecas (blocos) de concreto com cimento cinza, colorido; nas cores vermelho, amarelo, preto e variacoes, com resistencia a compressao de 35MPa, altamente vibro-prensados, pre-moldados UNI-STEIN (16 faces), holandes (retangular</v>
          </cell>
          <cell r="D3559" t="str">
            <v>m2</v>
          </cell>
          <cell r="E3559">
            <v>55.74</v>
          </cell>
        </row>
        <row r="3560">
          <cell r="A3560" t="str">
            <v>BP017089</v>
          </cell>
          <cell r="B3560" t="str">
            <v>BP10250050/</v>
          </cell>
          <cell r="C3560" t="str">
            <v xml:space="preserve">Paralelepipedos.  Fornecimento.</v>
          </cell>
          <cell r="D3560" t="str">
            <v>un</v>
          </cell>
          <cell r="E3560">
            <v>0.45</v>
          </cell>
        </row>
        <row r="3561">
          <cell r="A3561" t="str">
            <v>BP002426</v>
          </cell>
          <cell r="B3561" t="str">
            <v>BP10250100/</v>
          </cell>
          <cell r="C3561" t="str">
            <v xml:space="preserve">Assentamento de paralelepipedos com reaproveitamento destes, fornecimento de po-de-pedra e rejuntamento com betume e cascalinho.</v>
          </cell>
          <cell r="D3561" t="str">
            <v>m2</v>
          </cell>
          <cell r="E3561">
            <v>18.670000000000002</v>
          </cell>
        </row>
        <row r="3562">
          <cell r="A3562" t="str">
            <v>BP000450</v>
          </cell>
          <cell r="B3562" t="str">
            <v>BP10250103/</v>
          </cell>
          <cell r="C3562" t="str">
            <v xml:space="preserve">Assentamento de paralelepipedos com reaproveitamento destes e fornecimento de po-de-pedra e rejuntamento com argamassa de cimento e areia no traco 1:3.</v>
          </cell>
          <cell r="D3562" t="str">
            <v>m2</v>
          </cell>
          <cell r="E3562">
            <v>15.51</v>
          </cell>
        </row>
        <row r="3563">
          <cell r="A3563" t="str">
            <v>BP008016</v>
          </cell>
          <cell r="B3563" t="str">
            <v>BP10250150/</v>
          </cell>
          <cell r="C3563" t="str">
            <v xml:space="preserve">Arrancamento e reassentamento de paralelepipedos com limpeza de betume aderente sobre colchao de po-de-pedra, incluindo fornecimento do po-de-pedra, exclusive rejuntamento e fornecimento dos paralelepipedos.</v>
          </cell>
          <cell r="D3563" t="str">
            <v>m2</v>
          </cell>
          <cell r="E3563">
            <v>15.07</v>
          </cell>
        </row>
        <row r="3564">
          <cell r="A3564" t="str">
            <v>BP002462</v>
          </cell>
          <cell r="B3564" t="str">
            <v>BP10250153/</v>
          </cell>
          <cell r="C3564" t="str">
            <v xml:space="preserve">Arrancamento e assentamento de paralelepipedos com limpeza do betume aderente sobre colchao de po-de-pedra, inclusive fornecimento de po-de-pedra e rejuntamento com argamassa de cimento e areia no traco 1:3, exclusive fornecimento dos paralelepipedos.</v>
          </cell>
          <cell r="D3564" t="str">
            <v>m2</v>
          </cell>
          <cell r="E3564">
            <v>21.81</v>
          </cell>
        </row>
        <row r="3565">
          <cell r="A3565" t="str">
            <v>BP008017</v>
          </cell>
          <cell r="B3565" t="str">
            <v>BP10250156/</v>
          </cell>
          <cell r="C3565" t="str">
            <v xml:space="preserve">Assentamento de paralelepipedos com reaproveitamento destes, fornecimento de po-de-pedra, exclusive rejuntamento.</v>
          </cell>
          <cell r="D3565" t="str">
            <v>m2</v>
          </cell>
          <cell r="E3565">
            <v>10.71</v>
          </cell>
        </row>
        <row r="3566">
          <cell r="A3566" t="str">
            <v>BP000449</v>
          </cell>
          <cell r="B3566" t="str">
            <v>BP10250200A</v>
          </cell>
          <cell r="C3566" t="str">
            <v xml:space="preserve">Reassentamento de paralelepipedos, com reaproveitamento deste, com limpeza de rejunto aderido, sobre colchao de po-de-pedra, areia ou material equivalente, incluindo fornecimento de todos os materiais, inclusive rejuntameno.</v>
          </cell>
          <cell r="D3566" t="str">
            <v>m2</v>
          </cell>
          <cell r="E3566">
            <v>14.68</v>
          </cell>
        </row>
        <row r="3567">
          <cell r="A3567" t="str">
            <v>BP008035</v>
          </cell>
          <cell r="B3567" t="str">
            <v>BP10250250/</v>
          </cell>
          <cell r="C3567" t="str">
            <v xml:space="preserve">Rejuntamento de pavimentacao de paralelepipedos com betume e cascalinho, exclusive o fornecimento do betume.</v>
          </cell>
          <cell r="D3567" t="str">
            <v>m2</v>
          </cell>
          <cell r="E3567">
            <v>2.85</v>
          </cell>
        </row>
        <row r="3568">
          <cell r="A3568" t="str">
            <v>BP017835</v>
          </cell>
          <cell r="B3568" t="str">
            <v>BP10250253/</v>
          </cell>
          <cell r="C3568" t="str">
            <v xml:space="preserve">Rejuntamento de revestimento em paralelepipedo, com CAP-40 e Brita 0, inclusive fornecimento de todos os materiais.</v>
          </cell>
          <cell r="D3568" t="str">
            <v>m2</v>
          </cell>
          <cell r="E3568">
            <v>5.78</v>
          </cell>
        </row>
        <row r="3569">
          <cell r="A3569" t="str">
            <v>BP017834</v>
          </cell>
          <cell r="B3569" t="str">
            <v>BP10250300/</v>
          </cell>
          <cell r="C3569" t="str">
            <v xml:space="preserve">Revestimento em paralelepipedos sobre colchao de po-de-pedra, areia ou material equivalente, inclusive fornecimento de todos os materiais, inclusive rejuntamento.</v>
          </cell>
          <cell r="D3569" t="str">
            <v>m2</v>
          </cell>
          <cell r="E3569">
            <v>36.130000000000003</v>
          </cell>
        </row>
        <row r="3570">
          <cell r="A3570" t="str">
            <v>BP000452</v>
          </cell>
          <cell r="B3570" t="str">
            <v>BP10250303/</v>
          </cell>
          <cell r="C3570" t="str">
            <v xml:space="preserve">Pavimentacao com paralelepipedos sobre colchao de po-de-pedra e rejuntamento com betume e cascalinho, inclusive fornecimento de todos os materiais.</v>
          </cell>
          <cell r="D3570" t="str">
            <v>m2</v>
          </cell>
          <cell r="E3570">
            <v>35.43</v>
          </cell>
        </row>
        <row r="3571">
          <cell r="A3571" t="str">
            <v>CI009227</v>
          </cell>
          <cell r="B3571" t="str">
            <v>CI05500100/</v>
          </cell>
          <cell r="C3571" t="str">
            <v xml:space="preserve">Cumeeira normal, para telhas onduladas, tipo Onduline ou similar, de (0,50x0,90)m, presas por pregos galvanizados.  Fornecimento e colocacao.</v>
          </cell>
          <cell r="D3571" t="str">
            <v>m</v>
          </cell>
          <cell r="E3571">
            <v>21.86</v>
          </cell>
        </row>
        <row r="3572">
          <cell r="A3572" t="str">
            <v>CI009477</v>
          </cell>
          <cell r="B3572" t="str">
            <v>CI05550050A</v>
          </cell>
          <cell r="C3572" t="str">
            <v xml:space="preserve">Chapa de policarbonato para caixilho com painel fixo, espessura de 10mm.  Fornecimento e colocacao.</v>
          </cell>
          <cell r="D3572" t="str">
            <v>m2</v>
          </cell>
          <cell r="E3572">
            <v>71.98</v>
          </cell>
        </row>
        <row r="3573">
          <cell r="A3573" t="str">
            <v>CI017171</v>
          </cell>
          <cell r="B3573" t="str">
            <v>CI05550100/</v>
          </cell>
          <cell r="C3573" t="str">
            <v xml:space="preserve">Cobertura em chapa de policarbonato alveolar, na cor cristal, com 10mm de espessura, incluindo madeiramento em pecas de Macaranduba e pilares em tubo de aco galvanizado.  Fornecimento e colocacao.</v>
          </cell>
          <cell r="D3573" t="str">
            <v>m2</v>
          </cell>
          <cell r="E3573">
            <v>173.05</v>
          </cell>
        </row>
        <row r="3574">
          <cell r="A3574" t="str">
            <v>CI008809</v>
          </cell>
          <cell r="B3574" t="str">
            <v>CI05550150A</v>
          </cell>
          <cell r="C3574" t="str">
            <v xml:space="preserve">Cobertura em chapas de acrilicos translucidos de 6mm de espessura, exclusive estrutura de fixacao.  Fornecimento e colocacao.</v>
          </cell>
          <cell r="D3574" t="str">
            <v>m2</v>
          </cell>
          <cell r="E3574">
            <v>146.47</v>
          </cell>
        </row>
        <row r="3575">
          <cell r="A3575" t="str">
            <v>CI006022</v>
          </cell>
          <cell r="B3575" t="str">
            <v>CI05550200/</v>
          </cell>
          <cell r="C3575" t="str">
            <v xml:space="preserve">Cobertura em plastico Night and Day ou similar, liso, translucido, branco, largura de 1,45m.  Fornecimento e colocacao.</v>
          </cell>
          <cell r="D3575" t="str">
            <v>m2</v>
          </cell>
          <cell r="E3575">
            <v>15.04</v>
          </cell>
        </row>
        <row r="3576">
          <cell r="A3576" t="str">
            <v>CI009478</v>
          </cell>
          <cell r="B3576" t="str">
            <v>CI05550250/</v>
          </cell>
          <cell r="C3576" t="str">
            <v xml:space="preserve">Estrutura em aluminio em claraboia para chapa de policarbonato.  Fornecimento e colocacao.</v>
          </cell>
          <cell r="D3576" t="str">
            <v>m2</v>
          </cell>
          <cell r="E3576">
            <v>149.81</v>
          </cell>
        </row>
        <row r="3577">
          <cell r="A3577" t="str">
            <v>CI001083</v>
          </cell>
          <cell r="B3577" t="str">
            <v>CI05600050/</v>
          </cell>
          <cell r="C3577" t="str">
            <v xml:space="preserve">Calha de beiral, semicircular de PVC rigido, exclusive condutores (vide item CI001084).  Fornecimento e colocacao.</v>
          </cell>
          <cell r="D3577" t="str">
            <v>m</v>
          </cell>
          <cell r="E3577">
            <v>59.58</v>
          </cell>
        </row>
        <row r="3578">
          <cell r="A3578" t="str">
            <v>CI001084</v>
          </cell>
          <cell r="B3578" t="str">
            <v>CI05600100/</v>
          </cell>
          <cell r="C3578" t="str">
            <v xml:space="preserve">Condutor para calha de beiral de PVC rigido, inclusive conexoes.  Fornecimento e colocacao.</v>
          </cell>
          <cell r="D3578" t="str">
            <v>m</v>
          </cell>
          <cell r="E3578">
            <v>21.38</v>
          </cell>
        </row>
        <row r="3579">
          <cell r="A3579" t="str">
            <v>CI001088</v>
          </cell>
          <cell r="B3579" t="str">
            <v>CI05650050A</v>
          </cell>
          <cell r="C3579" t="str">
            <v xml:space="preserve">Calha de cobre, semicircular, com 25cm de desenvolvimento.  Fornecimento e colocacao.</v>
          </cell>
          <cell r="D3579" t="str">
            <v>m</v>
          </cell>
          <cell r="E3579">
            <v>40.53</v>
          </cell>
        </row>
        <row r="3580">
          <cell r="A3580" t="str">
            <v>CI007452</v>
          </cell>
          <cell r="B3580" t="str">
            <v>CI05700050/</v>
          </cell>
          <cell r="C3580" t="str">
            <v xml:space="preserve">Calha metalica para aguas pluviais com pintura eletrostatica na cor azul, com largura de 0,25m e altura de 0,20m.  Fornecimento e assentamento.</v>
          </cell>
          <cell r="D3580" t="str">
            <v>m</v>
          </cell>
          <cell r="E3580">
            <v>110.38</v>
          </cell>
        </row>
        <row r="3581">
          <cell r="A3581" t="str">
            <v>CI006174</v>
          </cell>
          <cell r="B3581" t="str">
            <v>CI05750050/</v>
          </cell>
          <cell r="C3581" t="str">
            <v xml:space="preserve">Cabine para quiosque em Fiber-Glass ou similar, medindo (2,80x2,16x2,32)m, fabricacao Difibra ou similar.  Fornecimento e colocacao.</v>
          </cell>
          <cell r="D3581" t="str">
            <v>un</v>
          </cell>
          <cell r="E3581">
            <v>9496.7800000000007</v>
          </cell>
        </row>
        <row r="3582">
          <cell r="A3582" t="str">
            <v>CI006188</v>
          </cell>
          <cell r="B3582" t="str">
            <v>CI05750100/</v>
          </cell>
          <cell r="C3582" t="str">
            <v xml:space="preserve">Cobertura em telhas onduladas translucidas de Fiber-Glass ou similar, exclusive madeiramento.  Fornecimento e colocacao.</v>
          </cell>
          <cell r="D3582" t="str">
            <v>m2</v>
          </cell>
          <cell r="E3582">
            <v>28.42</v>
          </cell>
        </row>
        <row r="3583">
          <cell r="A3583" t="str">
            <v>CI001087</v>
          </cell>
          <cell r="B3583" t="str">
            <v>CI05750150/</v>
          </cell>
          <cell r="C3583" t="str">
            <v xml:space="preserve">Guarita em Fiber-Glass ou similar, medidas (1x1x2,20)m, modelo Kini, fabricacao Glaspac ou similar.  Fornecimento e colocacao.</v>
          </cell>
          <cell r="D3583" t="str">
            <v>un</v>
          </cell>
          <cell r="E3583">
            <v>1590.95</v>
          </cell>
        </row>
        <row r="3584">
          <cell r="A3584" t="str">
            <v>CI001086</v>
          </cell>
          <cell r="B3584" t="str">
            <v>CI05750153/</v>
          </cell>
          <cell r="C3584" t="str">
            <v xml:space="preserve">Guarita em Fiber-Glass ou similar, medidas (1,20x1,20x2,30)m, modelo Kini, fabricacao Glaspac ou similar.  Fornecimento e colocacao.</v>
          </cell>
          <cell r="D3584" t="str">
            <v>un</v>
          </cell>
          <cell r="E3584">
            <v>1906.3</v>
          </cell>
        </row>
        <row r="3585">
          <cell r="A3585" t="str">
            <v>CI008640</v>
          </cell>
          <cell r="B3585" t="str">
            <v>CI05990050/</v>
          </cell>
          <cell r="C3585" t="str">
            <v xml:space="preserve">Quiosque tipo Carrossel-Decagonal, com cobertura de Sape natural, com espacamento de 50cm, diametro maior de 8m incluindo os beirais de 50cm, estrutura em Eucalipto rolico tratado em auto-clave, inclusive manta impermeabilizante.  Fornecimento e colocacao</v>
          </cell>
          <cell r="D3585" t="str">
            <v>m2</v>
          </cell>
          <cell r="E3585">
            <v>123.68</v>
          </cell>
        </row>
        <row r="3586">
          <cell r="A3586" t="str">
            <v>CI008862</v>
          </cell>
          <cell r="B3586" t="str">
            <v>CI10050050/</v>
          </cell>
          <cell r="C3586" t="str">
            <v xml:space="preserve">Argila expandida com granulometria fina de 2215.  Fornecimento, inclusive transporte.</v>
          </cell>
          <cell r="D3586" t="str">
            <v>m3</v>
          </cell>
          <cell r="E3586">
            <v>140.96</v>
          </cell>
        </row>
        <row r="3587">
          <cell r="A3587" t="str">
            <v>CI008863</v>
          </cell>
          <cell r="B3587" t="str">
            <v>CI10050053/</v>
          </cell>
          <cell r="C3587" t="str">
            <v xml:space="preserve">Argila expandida com granulometria grossa de 3222.  Fornecimento, inclusive transporte.</v>
          </cell>
          <cell r="D3587" t="str">
            <v>m3</v>
          </cell>
          <cell r="E3587">
            <v>140.96</v>
          </cell>
        </row>
        <row r="3588">
          <cell r="A3588" t="str">
            <v>CI008452</v>
          </cell>
          <cell r="B3588" t="str">
            <v>CI10050100A</v>
          </cell>
          <cell r="C3588" t="str">
            <v xml:space="preserve">Chapa de ferro galvanizada no 11, de 3mm (1/8").  Fornecimento e colocacao.</v>
          </cell>
          <cell r="D3588" t="str">
            <v>m2</v>
          </cell>
          <cell r="E3588">
            <v>130.46</v>
          </cell>
        </row>
        <row r="3589">
          <cell r="A3589" t="str">
            <v>CI006741</v>
          </cell>
          <cell r="B3589" t="str">
            <v>CI10050121A</v>
          </cell>
          <cell r="C3589" t="str">
            <v xml:space="preserve">Chapa de ferro galvanizado no 18.  Fornecimento e colocacao.</v>
          </cell>
          <cell r="D3589" t="str">
            <v>m2</v>
          </cell>
          <cell r="E3589">
            <v>60.54</v>
          </cell>
        </row>
        <row r="3590">
          <cell r="A3590" t="str">
            <v>CI017298</v>
          </cell>
          <cell r="B3590" t="str">
            <v>CI10050150/</v>
          </cell>
          <cell r="C3590" t="str">
            <v xml:space="preserve">Lamina isolante refletiva Duralfoil Multi ou similar, composta por Foil de Aluminio em somente uma face, unida a alma de Papel Kraft de alta densidade com adesivos especiais e uma malha protetora que atua como reforco, possui uma resina externa.</v>
          </cell>
          <cell r="D3590" t="str">
            <v>m2</v>
          </cell>
          <cell r="E3590">
            <v>9.2100000000000009</v>
          </cell>
        </row>
        <row r="3591">
          <cell r="A3591" t="str">
            <v>CI017299</v>
          </cell>
          <cell r="B3591" t="str">
            <v>CI10050153/</v>
          </cell>
          <cell r="C3591" t="str">
            <v xml:space="preserve">Lamina isolante refletiva Duralfoil Multi/2 ou similar, composta por Foil de Aluminio em ambas as faces, unidas a alma de papel kraft de alta densidade com adesivos especiais e uma malha protetora que atua como reforco, possui uma resina externa.</v>
          </cell>
          <cell r="D3591" t="str">
            <v>m2</v>
          </cell>
          <cell r="E3591">
            <v>10.26</v>
          </cell>
        </row>
        <row r="3592">
          <cell r="A3592" t="str">
            <v>CI017300</v>
          </cell>
          <cell r="B3592" t="str">
            <v>CI10050200/</v>
          </cell>
          <cell r="C3592" t="str">
            <v xml:space="preserve">Lamina isolante refletiva Duralfoil Residencial branco ou similar, composta por Foil de Aluminio em somente uma face, unida a alma de papel kraft de alta densidade com adesivos especiais e uma malha protetora que atua como reforco, possui uma resina exter</v>
          </cell>
          <cell r="D3592" t="str">
            <v>m2</v>
          </cell>
          <cell r="E3592">
            <v>11.93</v>
          </cell>
        </row>
        <row r="3593">
          <cell r="A3593" t="str">
            <v>CI017606</v>
          </cell>
          <cell r="B3593" t="str">
            <v>CI10050250/</v>
          </cell>
          <cell r="C3593" t="str">
            <v xml:space="preserve">Subcobertura em fibras continuas de polietileno de alta densidade, permeavel ao vapor e com resistencia a passagem de agua, Tyvec ou similar.  Fornecimento e instalacao, inclusive madeiramento para contra-caibros em madeira de lei serrada de (1,50x4,00)cm</v>
          </cell>
          <cell r="D3593" t="str">
            <v>m2</v>
          </cell>
          <cell r="E3593">
            <v>19.04</v>
          </cell>
        </row>
        <row r="3594">
          <cell r="A3594" t="str">
            <v>CI006728</v>
          </cell>
          <cell r="B3594" t="str">
            <v>CI10050300A</v>
          </cell>
          <cell r="C3594" t="str">
            <v xml:space="preserve">Tela Sombrit ou similar, com 80% de protecao.  Fornecimento e colocacao.</v>
          </cell>
          <cell r="D3594" t="str">
            <v>m2</v>
          </cell>
          <cell r="E3594">
            <v>9.2799999999999994</v>
          </cell>
        </row>
        <row r="3595">
          <cell r="A3595" t="str">
            <v>CI007415</v>
          </cell>
          <cell r="B3595" t="str">
            <v>CI15050050/</v>
          </cell>
          <cell r="C3595" t="str">
            <v xml:space="preserve">Aplicacao de 2 demaos de impermeabilizante por cristalizacao da Texas, Denver, Reax, Viapol ou similar.</v>
          </cell>
          <cell r="D3595" t="str">
            <v>m2</v>
          </cell>
          <cell r="E3595">
            <v>16.670000000000002</v>
          </cell>
        </row>
        <row r="3596">
          <cell r="A3596" t="str">
            <v>CI007413</v>
          </cell>
          <cell r="B3596" t="str">
            <v>CI15050100/</v>
          </cell>
          <cell r="C3596" t="str">
            <v xml:space="preserve">Argamassa de protecao mecanica com espessura de 2cm, no traco 1:3, com colacao de tela.</v>
          </cell>
          <cell r="D3596" t="str">
            <v>m2</v>
          </cell>
          <cell r="E3596">
            <v>12.16</v>
          </cell>
        </row>
        <row r="3597">
          <cell r="A3597" t="str">
            <v>CI001091</v>
          </cell>
          <cell r="B3597" t="str">
            <v>CI15050150/</v>
          </cell>
          <cell r="C3597" t="str">
            <v xml:space="preserve">Impermeabilizacao de terracos, jardineiras e coberturas isoladas com 3 camadas de asfalto oxidado entremeadas por 3 camadas de feltro asfaltico.</v>
          </cell>
          <cell r="D3597" t="str">
            <v>m2</v>
          </cell>
          <cell r="E3597">
            <v>40.76</v>
          </cell>
        </row>
        <row r="3598">
          <cell r="A3598" t="str">
            <v>CI001095</v>
          </cell>
          <cell r="B3598" t="str">
            <v>CI15050200A</v>
          </cell>
          <cell r="C3598" t="str">
            <v xml:space="preserve">Impermeabilizacao de terraco a base de membrana de polietileno, de 3mm de espessura, revestimento catalitico do tipo Morter-Plas ou similar, com terminacao em argamassa de cimento e areia no traco 1:6 e com 1,5cm de espessura, inclusive nivelamento da laj</v>
          </cell>
          <cell r="D3598" t="str">
            <v>m2</v>
          </cell>
          <cell r="E3598">
            <v>40.11</v>
          </cell>
        </row>
        <row r="3599">
          <cell r="A3599" t="str">
            <v>CI002491</v>
          </cell>
          <cell r="B3599" t="str">
            <v>CI15050250/</v>
          </cell>
          <cell r="C3599" t="str">
            <v xml:space="preserve">Impermeabilizacao de terraco com membrana flexivel tipo Torodim ou similar 4p.p., com terminacao em argamassa de cimento e areia no traco 1:5 com 1,5cm de espessura e regularizacoes da laje com argamassa de cimento e areia no traco 1:3 com espessura media</v>
          </cell>
          <cell r="D3599" t="str">
            <v>m2</v>
          </cell>
          <cell r="E3599">
            <v>62.64</v>
          </cell>
        </row>
        <row r="3600">
          <cell r="A3600" t="str">
            <v>CI006667</v>
          </cell>
          <cell r="B3600" t="str">
            <v>CI15050300/</v>
          </cell>
          <cell r="C3600" t="str">
            <v xml:space="preserve">Impermeabilzacao e isolamento termico de terracos, lajes, calhas e telhados com membrana a base de asfalto plastico puro, sem cargas de minerais, com prova de densidade, alma central de polietileno de alta densidade biorientado e aluminio superior gofrado</v>
          </cell>
          <cell r="D3600" t="str">
            <v>m2</v>
          </cell>
          <cell r="E3600">
            <v>37.74</v>
          </cell>
        </row>
        <row r="3601">
          <cell r="A3601" t="str">
            <v>CI006671</v>
          </cell>
          <cell r="B3601" t="str">
            <v>CI15050350/</v>
          </cell>
          <cell r="C3601" t="str">
            <v xml:space="preserve">Impermeabilizacao de terraco e lajes com membrana a base de asfalto puro, sem cargas minerais com prova de densidade, alma central de polietileno de alta densidade biorientado, transitable, com protecao mecanica primaria de geotextil, com tecido de polies</v>
          </cell>
          <cell r="D3601" t="str">
            <v>m2</v>
          </cell>
          <cell r="E3601">
            <v>38.71</v>
          </cell>
        </row>
        <row r="3602">
          <cell r="A3602" t="str">
            <v>CI001096</v>
          </cell>
          <cell r="B3602" t="str">
            <v>CI15050400/</v>
          </cell>
          <cell r="C3602" t="str">
            <v xml:space="preserve">Impermeabilizacao de reservatorio de agua elevado ou subterraneo de sistema rigido (nao sujeito a fissuracao) constando de limpeza da superficie, chapisco de cimento e areia lavada 1:2 preparado com solucao Sika 1, ou similar, e agua, 1:15, revestimento c</v>
          </cell>
          <cell r="D3602" t="str">
            <v>m2</v>
          </cell>
          <cell r="E3602">
            <v>21.41</v>
          </cell>
        </row>
        <row r="3603">
          <cell r="A3603" t="str">
            <v>CI002487</v>
          </cell>
          <cell r="B3603" t="str">
            <v>CI15050450A</v>
          </cell>
          <cell r="C3603" t="str">
            <v xml:space="preserve">Impermeabilizacao de caixa d'agua elevada com 2Kg de Denverlit ou similar, 0,15Kg de Denverfix ou similar, 1,50Kg de Denver LP 54 e 1,10m2 de tela de poliester, inclusive protecao mecanica.</v>
          </cell>
          <cell r="D3603" t="str">
            <v>m2</v>
          </cell>
          <cell r="E3603">
            <v>33.49</v>
          </cell>
        </row>
        <row r="3604">
          <cell r="A3604" t="str">
            <v>CI002486</v>
          </cell>
          <cell r="B3604" t="str">
            <v>CI15050453/</v>
          </cell>
          <cell r="C3604" t="str">
            <v xml:space="preserve">Impermeabilizacao de caixa d'agua subterranea com 4Kg de Denverlit ou similar, 0,35Kg de Denverfix ou similar, inclusive protecao mecanica.</v>
          </cell>
          <cell r="D3604" t="str">
            <v>m2</v>
          </cell>
          <cell r="E3604">
            <v>25.54</v>
          </cell>
        </row>
        <row r="3605">
          <cell r="A3605" t="str">
            <v>CI001094</v>
          </cell>
          <cell r="B3605" t="str">
            <v>CI15050500A</v>
          </cell>
          <cell r="C3605" t="str">
            <v xml:space="preserve">Impermeabilizacao de lajes com Hey'di Cryl ou similar, aplicado em 8 demaos e 1 tela de poliester, sobre 2 demaos de K11-SR misturado ao KZ usados como base diretamente sobre a laje, apos limpeza e regularizacao, exclusive protecao mecanica e termica.</v>
          </cell>
          <cell r="D3605" t="str">
            <v>m2</v>
          </cell>
          <cell r="E3605">
            <v>21.67</v>
          </cell>
        </row>
        <row r="3606">
          <cell r="A3606" t="str">
            <v>CI002484</v>
          </cell>
          <cell r="B3606" t="str">
            <v>CI15050550/</v>
          </cell>
          <cell r="C3606" t="str">
            <v xml:space="preserve">Impermeabilizacao de laje com 0,45Kg de Denver Primer ou similar, 3,50Kg de Denverpren ou similar e 1,10m2 de poliester.  Fornecimento e aplicacao, exclusive protecao mecanica.</v>
          </cell>
          <cell r="D3606" t="str">
            <v>m2</v>
          </cell>
          <cell r="E3606">
            <v>28.49</v>
          </cell>
        </row>
        <row r="3607">
          <cell r="A3607" t="str">
            <v>CI002485</v>
          </cell>
          <cell r="B3607" t="str">
            <v>CI15050600/</v>
          </cell>
          <cell r="C3607" t="str">
            <v xml:space="preserve">Impermeabilizacao de laje de terraco com 0,45Kg de Denver Primer ou similar, 5Kg de Denverpren ou similar e 1,10m2 de poliester.  Fornecimento e aplicacao, exclusive protecao mecanica e termica.</v>
          </cell>
          <cell r="D3607" t="str">
            <v>m2</v>
          </cell>
          <cell r="E3607">
            <v>39.619999999999997</v>
          </cell>
        </row>
        <row r="3608">
          <cell r="A3608" t="str">
            <v>CI017204</v>
          </cell>
          <cell r="B3608" t="str">
            <v>CI15050650/</v>
          </cell>
          <cell r="C3608" t="str">
            <v xml:space="preserve">Impermeabilizacao de lajes sem protecao mecanica a base de resinas elastomericas de poliuretano, bicomponente, aplicado e curado a frio, IMP-C (2,2 Kg/m2) da Imperbras ou similar, estruturado com uma camada de bidim (75 g/cm2).</v>
          </cell>
          <cell r="D3608" t="str">
            <v>m2</v>
          </cell>
          <cell r="E3608">
            <v>49.99</v>
          </cell>
        </row>
        <row r="3609">
          <cell r="A3609" t="str">
            <v>CI006666</v>
          </cell>
          <cell r="B3609" t="str">
            <v>CI15050700/</v>
          </cell>
          <cell r="C3609" t="str">
            <v xml:space="preserve">Impermeabilzacao e isolamento termico de telhado (metalico, barro, fibrocimento, etc.) com membrana a base de asfalto plastico puro, sem cargas de minerais, com prova de densidade, alma central de polietileno de alta densidade biorientado e aluminio super</v>
          </cell>
          <cell r="D3609" t="str">
            <v>m2</v>
          </cell>
          <cell r="E3609">
            <v>36.43</v>
          </cell>
        </row>
        <row r="3610">
          <cell r="A3610" t="str">
            <v>CI007412</v>
          </cell>
          <cell r="B3610" t="str">
            <v>CI15050750/</v>
          </cell>
          <cell r="C3610" t="str">
            <v xml:space="preserve">Impermeabilizacao com manta asfaltica de 3mm de espessura a base de asfalto modificado com elastomeros, estruturada com nao tecido de filamentos continuos de poliester, previamente estabilizados.  A manta devera atender a norma da ABTN 9952, classe 2, ade</v>
          </cell>
          <cell r="D3610" t="str">
            <v>m2</v>
          </cell>
          <cell r="E3610">
            <v>28.75</v>
          </cell>
        </row>
        <row r="3611">
          <cell r="A3611" t="str">
            <v>CI001092</v>
          </cell>
          <cell r="B3611" t="str">
            <v>CI15050800/</v>
          </cell>
          <cell r="C3611" t="str">
            <v xml:space="preserve">Pintura asfaltica com Igol 2 (200g/m2), preco por demao,  para superficies lisas, de pequenas dimensoes, marquizes, banheiros, etc.</v>
          </cell>
          <cell r="D3611" t="str">
            <v>m2</v>
          </cell>
          <cell r="E3611">
            <v>2.89</v>
          </cell>
        </row>
        <row r="3612">
          <cell r="A3612" t="str">
            <v>CI002490</v>
          </cell>
          <cell r="B3612" t="str">
            <v>CI15050850/</v>
          </cell>
          <cell r="C3612" t="str">
            <v xml:space="preserve">Plaqueamento in situ para cobertura de impermeabilizacao com placas 60x60x2,5cm fundidas e revestidas com argamassa de cimento e areia no traco 1:3 juntas espacadas de 2,5cm tomadas com mastique de hibroasfalto, cimento e areia no traco 1:3.</v>
          </cell>
          <cell r="D3612" t="str">
            <v>m2</v>
          </cell>
          <cell r="E3612">
            <v>53.14</v>
          </cell>
        </row>
        <row r="3613">
          <cell r="A3613" t="str">
            <v>CI017203</v>
          </cell>
          <cell r="B3613" t="str">
            <v>CI15050900/</v>
          </cell>
          <cell r="C3613" t="str">
            <v xml:space="preserve">Revestimento formulado a partir de resinas de poliuretano protetivo sobre impermeabilizacao elastomerica, acabamento semi-brilho, resistente a abrasao, Top-Coat da Imperbras ou similar.</v>
          </cell>
          <cell r="D3613" t="str">
            <v>m2</v>
          </cell>
          <cell r="E3613">
            <v>11.29</v>
          </cell>
        </row>
        <row r="3614">
          <cell r="A3614" t="str">
            <v>CI007417</v>
          </cell>
          <cell r="B3614" t="str">
            <v>CI15050950/</v>
          </cell>
          <cell r="C3614" t="str">
            <v xml:space="preserve">Selante de silicone de cura neutra, a prova d'agua, com comportamento de borracha numa variacao de temperatura de 0o a 100o C do tipo Silastic 790 da Dow Corning ou similar.  Com preenchimento de (1,5x1,5)cm na intersecao da manta com o teto da caixa d'ag</v>
          </cell>
          <cell r="D3614" t="str">
            <v>m</v>
          </cell>
          <cell r="E3614">
            <v>8.27</v>
          </cell>
        </row>
        <row r="3615">
          <cell r="A3615" t="str">
            <v>CI002476</v>
          </cell>
          <cell r="B3615" t="str">
            <v>CI20050050A</v>
          </cell>
          <cell r="C3615" t="str">
            <v xml:space="preserve">Retirada e recolocacao de telhas do tipo colonial, inclusive cumeeira excluindo o fornecimento do material novo.  Medida pela area coberta em projecao.</v>
          </cell>
          <cell r="D3615" t="str">
            <v>m2</v>
          </cell>
          <cell r="E3615">
            <v>19.920000000000002</v>
          </cell>
        </row>
        <row r="3616">
          <cell r="A3616" t="str">
            <v>CI001089</v>
          </cell>
          <cell r="B3616" t="str">
            <v>CI20050100/</v>
          </cell>
          <cell r="C3616" t="str">
            <v xml:space="preserve">Retirada e recolocacao de telhas francesas, inclusive cumeeira excluindo o fornecimento do material novo.  Medida pela area coberta em projecao.</v>
          </cell>
          <cell r="D3616" t="str">
            <v>m2</v>
          </cell>
          <cell r="E3616">
            <v>16.02</v>
          </cell>
        </row>
        <row r="3617">
          <cell r="A3617" t="str">
            <v>CI001090</v>
          </cell>
          <cell r="B3617" t="str">
            <v>CI20050150/</v>
          </cell>
          <cell r="C3617" t="str">
            <v xml:space="preserve">Retirada e recolocacao de telhas em fibro-cimento, ondulado, tipo convencional, inclusive cumeeira, medida pela area coberta em projecao.</v>
          </cell>
          <cell r="D3617" t="str">
            <v>m2</v>
          </cell>
          <cell r="E3617">
            <v>5.81</v>
          </cell>
        </row>
        <row r="3618">
          <cell r="A3618" t="str">
            <v>CI002479</v>
          </cell>
          <cell r="B3618" t="str">
            <v>CI20050200/</v>
          </cell>
          <cell r="C3618" t="str">
            <v xml:space="preserve">Retirada e recolocacao de telha em fibro-cimento do tipo Max-calha ou calha 43 ou 49 ou similar, inclusive cumeeira, medida pela area coberta em projecao.</v>
          </cell>
          <cell r="D3618" t="str">
            <v>m2</v>
          </cell>
          <cell r="E3618">
            <v>5.26</v>
          </cell>
        </row>
        <row r="3619">
          <cell r="A3619" t="str">
            <v>CI002478</v>
          </cell>
          <cell r="B3619" t="str">
            <v>CI20050250/</v>
          </cell>
          <cell r="C3619" t="str">
            <v xml:space="preserve">Retirada e recolocacao de telha em fibro-cimento do tipo canalete 90 ou similar, inclusive cumeeira, medida pela area coberta em projecao.</v>
          </cell>
          <cell r="D3619" t="str">
            <v>m2</v>
          </cell>
          <cell r="E3619">
            <v>6.82</v>
          </cell>
        </row>
        <row r="3620">
          <cell r="A3620" t="str">
            <v>CO000042</v>
          </cell>
          <cell r="B3620" t="str">
            <v>CO05050050/</v>
          </cell>
          <cell r="C3620" t="str">
            <v xml:space="preserve">Andaime de madeira, para altura ate 7m, compreendendo montagem e desmontagem, ja considerando o reaproveitamento 3 vezes da madeira.</v>
          </cell>
          <cell r="D3620" t="str">
            <v>m3</v>
          </cell>
          <cell r="E3620">
            <v>11.33</v>
          </cell>
        </row>
        <row r="3621">
          <cell r="A3621" t="str">
            <v>CO000043</v>
          </cell>
          <cell r="B3621" t="str">
            <v>CO05050100/</v>
          </cell>
          <cell r="C3621" t="str">
            <v xml:space="preserve">Andaime de madeira, para altura entre 7m e 14m, compreendendo montagem e desmontagem, ja considerando o reaproveitamento 3 vezes da madeira.</v>
          </cell>
          <cell r="D3621" t="str">
            <v>m3</v>
          </cell>
          <cell r="E3621">
            <v>16.170000000000002</v>
          </cell>
        </row>
        <row r="3622">
          <cell r="A3622" t="str">
            <v>CO000044</v>
          </cell>
          <cell r="B3622" t="str">
            <v>CO05050150/</v>
          </cell>
          <cell r="C3622" t="str">
            <v xml:space="preserve">Andaime tabuado sobre cavaletes para pe direito ate 4m, ja considerando o reaproveitamento 20 vezes da madeira.  Inclusive movimentacao.</v>
          </cell>
          <cell r="D3622" t="str">
            <v>m2</v>
          </cell>
          <cell r="E3622">
            <v>3.48</v>
          </cell>
        </row>
        <row r="3623">
          <cell r="A3623" t="str">
            <v>CO000046</v>
          </cell>
          <cell r="B3623" t="str">
            <v>CO05050200/</v>
          </cell>
          <cell r="C3623" t="str">
            <v xml:space="preserve">Andaime de tabuado sobre cavaletes (inclusive estes), em Pinho de 1a ou similar, com aproveitamento da madeira 20 vezes, inclusive movimentacao para pe direito de 4m.</v>
          </cell>
          <cell r="D3623" t="str">
            <v>m2</v>
          </cell>
          <cell r="E3623">
            <v>4.51</v>
          </cell>
        </row>
        <row r="3624">
          <cell r="A3624" t="str">
            <v>CO017719</v>
          </cell>
          <cell r="B3624" t="str">
            <v>CO05050250/</v>
          </cell>
          <cell r="C3624" t="str">
            <v xml:space="preserve">Andaime suspenso de madeira pendente da estrutura por cabos de aco de 3/8", utilizacao das tabuas 3 vezes, toras e cabos 6 vezes, montagem e desmontagem 1 vez, inclusive plataforma de Pinho ou similar, e perfuracao de laje de concreto, montagem e desmonta</v>
          </cell>
          <cell r="D3624" t="str">
            <v>m2</v>
          </cell>
          <cell r="E3624">
            <v>19.41</v>
          </cell>
        </row>
        <row r="3625">
          <cell r="A3625" t="str">
            <v>CO000054</v>
          </cell>
          <cell r="B3625" t="str">
            <v>CO05050300/</v>
          </cell>
          <cell r="C3625" t="str">
            <v xml:space="preserve">Escada de madeira executada sobre terreno inclinado, com 80cm de largura minima, com reaproveitamento da madeira uma vez, compreendo montagem e desmontagem.</v>
          </cell>
          <cell r="D3625" t="str">
            <v>m</v>
          </cell>
          <cell r="E3625">
            <v>26.08</v>
          </cell>
        </row>
        <row r="3626">
          <cell r="A3626" t="str">
            <v>CO000048</v>
          </cell>
          <cell r="B3626" t="str">
            <v>CO05050350/</v>
          </cell>
          <cell r="C3626" t="str">
            <v xml:space="preserve">Plano inclinado para transporte de materiais diversos encosta acima, com largura de 1,50m e cacamba 1m3, incluindo todos os materiais para sua instalacao, exclusive aluguel de guincho.</v>
          </cell>
          <cell r="D3626" t="str">
            <v>m</v>
          </cell>
          <cell r="E3626">
            <v>469.89</v>
          </cell>
        </row>
        <row r="3627">
          <cell r="A3627" t="str">
            <v>CO000047</v>
          </cell>
          <cell r="B3627" t="str">
            <v>CO05050400/</v>
          </cell>
          <cell r="C3627" t="str">
            <v xml:space="preserve">Plataforma de madeira apoiada sobre suporte, compreendendo montagem e desmontagem, ja considerando o reaproveitamento 20 vezes da madeira.</v>
          </cell>
          <cell r="D3627" t="str">
            <v>m2</v>
          </cell>
          <cell r="E3627">
            <v>5.9</v>
          </cell>
        </row>
        <row r="3628">
          <cell r="A3628" t="str">
            <v>CO000050</v>
          </cell>
          <cell r="B3628" t="str">
            <v>CO05050450/</v>
          </cell>
          <cell r="C3628" t="str">
            <v xml:space="preserve">Plataforma de protecao a transeuntes, de Pinho de 1a ou similar, em pecas de 3"x6" e 1"x12", com 2m de largura, com aproveitamento da madeira 2 vezes, incluindo a desmontagem e retirada da madeira, de acordo paragrafo 3o artigo 113 do Regulamento de Const</v>
          </cell>
          <cell r="D3628" t="str">
            <v>m</v>
          </cell>
          <cell r="E3628">
            <v>103.39</v>
          </cell>
        </row>
        <row r="3629">
          <cell r="A3629" t="str">
            <v>CO000053</v>
          </cell>
          <cell r="B3629" t="str">
            <v>CO05050500/</v>
          </cell>
          <cell r="C3629" t="str">
            <v xml:space="preserve">Plataforma ou passarela de Pinho de 1a ou similar, 1"x12", considerando-se o aproveitamento da madeira 10 vezes, exclusive andaime ou outro suporte e movimentacao (vide item CO000065).</v>
          </cell>
          <cell r="D3629" t="str">
            <v>m2</v>
          </cell>
          <cell r="E3629">
            <v>2.12</v>
          </cell>
        </row>
        <row r="3630">
          <cell r="A3630" t="str">
            <v>CO000052</v>
          </cell>
          <cell r="B3630" t="str">
            <v>CO05050550/</v>
          </cell>
          <cell r="C3630" t="str">
            <v xml:space="preserve">Plataforma ou passarela de Pinho de 1a ou similar, 1"x12", considerando-se o aproveitamento da madeira 20 vezes, exclusive andaime e movimentacao (vide item CO000065).</v>
          </cell>
          <cell r="D3630" t="str">
            <v>m2</v>
          </cell>
          <cell r="E3630">
            <v>1.06</v>
          </cell>
        </row>
        <row r="3631">
          <cell r="A3631" t="str">
            <v>CO000051</v>
          </cell>
          <cell r="B3631" t="str">
            <v>CO05050600/</v>
          </cell>
          <cell r="C3631" t="str">
            <v xml:space="preserve">Protecao para fachada com tela metalica fio no 12, malha de (3x3)cm, pregada em madeiramento formado de pecas de Pinho 3"x3" ou similar, colocadas na vertical com distancia de 1m e cintas horizontais de sarrafos de 1"x4", pregadas por grampo de ferro de 1</v>
          </cell>
          <cell r="D3631" t="str">
            <v>m2</v>
          </cell>
          <cell r="E3631">
            <v>46.72</v>
          </cell>
        </row>
        <row r="3632">
          <cell r="A3632" t="str">
            <v>DR009849</v>
          </cell>
          <cell r="B3632" t="str">
            <v>DR05500956/</v>
          </cell>
          <cell r="C3632" t="str">
            <v xml:space="preserve">Luva simples de PVC rigido - PBA, classe 12, inclusive fornecimento do material para junta (anel de borracha) com diametro nominal de 100mm.  Fornecimento e assentamento.</v>
          </cell>
          <cell r="D3632" t="str">
            <v>un</v>
          </cell>
          <cell r="E3632">
            <v>28.74</v>
          </cell>
        </row>
        <row r="3633">
          <cell r="A3633" t="str">
            <v>DR009839</v>
          </cell>
          <cell r="B3633" t="str">
            <v>DR05501000/</v>
          </cell>
          <cell r="C3633" t="str">
            <v xml:space="preserve">Luva de correr de PVC rigido - PBA, classe 12, inclusive fornecimento do material para junta (anel de borracha) com diametro nominal de 50mm.  Fornecimento e assentamento.</v>
          </cell>
          <cell r="D3633" t="str">
            <v>un</v>
          </cell>
          <cell r="E3633">
            <v>13.4</v>
          </cell>
        </row>
        <row r="3634">
          <cell r="A3634" t="str">
            <v>DR009840</v>
          </cell>
          <cell r="B3634" t="str">
            <v>DR05501003/</v>
          </cell>
          <cell r="C3634" t="str">
            <v xml:space="preserve">Luva de correr de PVC rigido - PBA, classe 12, inclusive fornecimento do material para junta (anel de borracha) com diametro nominal de 75mm.  Fornecimento e assentamento.</v>
          </cell>
          <cell r="D3634" t="str">
            <v>un</v>
          </cell>
          <cell r="E3634">
            <v>15.71</v>
          </cell>
        </row>
        <row r="3635">
          <cell r="A3635" t="str">
            <v>DR009841</v>
          </cell>
          <cell r="B3635" t="str">
            <v>DR05501006/</v>
          </cell>
          <cell r="C3635" t="str">
            <v xml:space="preserve">Luva de correr de PVC rigido - PBA, classe 12, inclusive fornecimento do material para junta (anel de borracha) com diametro nominal de 100mm.  Fornecimento e assentamento.</v>
          </cell>
          <cell r="D3635" t="str">
            <v>un</v>
          </cell>
          <cell r="E3635">
            <v>22.75</v>
          </cell>
        </row>
        <row r="3636">
          <cell r="A3636" t="str">
            <v>DR009842</v>
          </cell>
          <cell r="B3636" t="str">
            <v>DR05501050/</v>
          </cell>
          <cell r="C3636" t="str">
            <v xml:space="preserve">Luva de correr de PVC rigido - DEFoFo, Vinilfler, classe 12, inclusive fornecimento do material para junta elastica (anel de borracha) com diametro nominal de 100mm.  Fornecimento e assentamento.</v>
          </cell>
          <cell r="D3636" t="str">
            <v>un</v>
          </cell>
          <cell r="E3636">
            <v>18.73</v>
          </cell>
        </row>
        <row r="3637">
          <cell r="A3637" t="str">
            <v>DR009843</v>
          </cell>
          <cell r="B3637" t="str">
            <v>DR05501053/</v>
          </cell>
          <cell r="C3637" t="str">
            <v xml:space="preserve">Luva de correr de PVC rigido - DEFoFo, Vinilfler, classe 12, inclusive fornecimento do material para junta elastica (anel de borracha) com diametro nominal de 150mm.  Fornecimento e assentamento.</v>
          </cell>
          <cell r="D3637" t="str">
            <v>un</v>
          </cell>
          <cell r="E3637">
            <v>36.47</v>
          </cell>
        </row>
        <row r="3638">
          <cell r="A3638" t="str">
            <v>DR009844</v>
          </cell>
          <cell r="B3638" t="str">
            <v>DR05501056/</v>
          </cell>
          <cell r="C3638" t="str">
            <v xml:space="preserve">Luva de correr de PVC rigido - DEFoFo, Vinilfler, classe 12, inclusive fornecimento do material para junta elastica (anel de borracha) com diametro nominal de 200mm.  Fornecimento e assentamento.</v>
          </cell>
          <cell r="D3638" t="str">
            <v>un</v>
          </cell>
          <cell r="E3638">
            <v>109.87</v>
          </cell>
        </row>
        <row r="3639">
          <cell r="A3639" t="str">
            <v>DR009845</v>
          </cell>
          <cell r="B3639" t="str">
            <v>DR05501059/</v>
          </cell>
          <cell r="C3639" t="str">
            <v xml:space="preserve">Luva de correr de PVC rigido - DEFoFo, Vinilfler, classe 12, inclusive fornecimento do material para junta elastica (anel de borracha) com diametro nominal de 250mm.  Fornecimento e assentamento.</v>
          </cell>
          <cell r="D3639" t="str">
            <v>un</v>
          </cell>
          <cell r="E3639">
            <v>209.35</v>
          </cell>
        </row>
        <row r="3640">
          <cell r="A3640" t="str">
            <v>DR009846</v>
          </cell>
          <cell r="B3640" t="str">
            <v>DR05501062/</v>
          </cell>
          <cell r="C3640" t="str">
            <v xml:space="preserve">Luva de correr de PVC rigido - DEFoFo, Vinilfler, classe 12, inclusive fornecimento do material para junta elastica (anel de borracha) com diametro nominal de 300mm.  Fornecimento e assentamento.</v>
          </cell>
          <cell r="D3640" t="str">
            <v>un</v>
          </cell>
          <cell r="E3640">
            <v>365.34</v>
          </cell>
        </row>
        <row r="3641">
          <cell r="A3641" t="str">
            <v>DR009834</v>
          </cell>
          <cell r="B3641" t="str">
            <v>DR05501100/</v>
          </cell>
          <cell r="C3641" t="str">
            <v xml:space="preserve">Luva de correr de PVC rigido, Vinilfort, classe 12, inclusive fornecimento do material para junta (anel de borracha) com diametro nominal de 100mm.  Fornecimento e assentamento.</v>
          </cell>
          <cell r="D3641" t="str">
            <v>un</v>
          </cell>
          <cell r="E3641">
            <v>14.92</v>
          </cell>
        </row>
        <row r="3642">
          <cell r="A3642" t="str">
            <v>DR009835</v>
          </cell>
          <cell r="B3642" t="str">
            <v>DR05501103/</v>
          </cell>
          <cell r="C3642" t="str">
            <v xml:space="preserve">Luva de correr de PVC rigido, Vinilfort, classe 12, inclusive fornecimento do material para junta (anel de borracha) com diametro nominal de 150mm.  Fornecimento e assentamento.</v>
          </cell>
          <cell r="D3642" t="str">
            <v>un</v>
          </cell>
          <cell r="E3642">
            <v>24.05</v>
          </cell>
        </row>
        <row r="3643">
          <cell r="A3643" t="str">
            <v>DR009836</v>
          </cell>
          <cell r="B3643" t="str">
            <v>DR05501106/</v>
          </cell>
          <cell r="C3643" t="str">
            <v xml:space="preserve">Luva de correr de PVC rigido, Vinilfort, classe 12, inclusive fornecimento do material para junta (anel de borracha) com diametro nominal de 200mm.  Fornecimento e assentamento.</v>
          </cell>
          <cell r="D3643" t="str">
            <v>un</v>
          </cell>
          <cell r="E3643">
            <v>34.03</v>
          </cell>
        </row>
        <row r="3644">
          <cell r="A3644" t="str">
            <v>DR009837</v>
          </cell>
          <cell r="B3644" t="str">
            <v>DR05501109/</v>
          </cell>
          <cell r="C3644" t="str">
            <v xml:space="preserve">Luva de correr de PVC rigido, Vinilfort, classe 12, inclusive fornecimento do material para junta (anel de borracha) com diametro nominal de 250mm.  Fornecimento e assentamento.</v>
          </cell>
          <cell r="D3644" t="str">
            <v>un</v>
          </cell>
          <cell r="E3644">
            <v>50.74</v>
          </cell>
        </row>
        <row r="3645">
          <cell r="A3645" t="str">
            <v>DR009838</v>
          </cell>
          <cell r="B3645" t="str">
            <v>DR05501112/</v>
          </cell>
          <cell r="C3645" t="str">
            <v xml:space="preserve">Luva de correr de PVC rigido, Vinilfort, classe 12, inclusive fornecimento do material para junta (anel de borracha) com diametro nominal de 300mm.  Fornecimento e assentamento.</v>
          </cell>
          <cell r="D3645" t="str">
            <v>un</v>
          </cell>
          <cell r="E3645">
            <v>111.6</v>
          </cell>
        </row>
        <row r="3646">
          <cell r="A3646" t="str">
            <v>DR004374</v>
          </cell>
          <cell r="B3646" t="str">
            <v>DR05501150/</v>
          </cell>
          <cell r="C3646" t="str">
            <v xml:space="preserve">Reducao de PVC rigido - PBA com 1 ponta e 1 bolsa, classe 12, inclusive fornecimento do material para junta (anel de borracha, lubrificante) diametro de (75x50)mm.  Fornecimento e assentamento.</v>
          </cell>
          <cell r="D3646" t="str">
            <v>un</v>
          </cell>
          <cell r="E3646">
            <v>9.2799999999999994</v>
          </cell>
        </row>
        <row r="3647">
          <cell r="A3647" t="str">
            <v>DR004375</v>
          </cell>
          <cell r="B3647" t="str">
            <v>DR05501200/</v>
          </cell>
          <cell r="C3647" t="str">
            <v xml:space="preserve">Reducao de PVC rigido - PBA com 1 ponta e 1 bolsa, classe 12, inclusive fornecimento do material para junta (anel de borracha, lubrificante) diametro de (100x50)mm.  Fornecimento e assentamento.</v>
          </cell>
          <cell r="D3647" t="str">
            <v>un</v>
          </cell>
          <cell r="E3647">
            <v>10.83</v>
          </cell>
        </row>
        <row r="3648">
          <cell r="A3648" t="str">
            <v>DR004376</v>
          </cell>
          <cell r="B3648" t="str">
            <v>DR05501203/</v>
          </cell>
          <cell r="C3648" t="str">
            <v xml:space="preserve">Reducao de PVC rigido - PBA com 1 ponta e 1 bolsa, classe 12, inclusive fornecimento do material para junta (anel de borracha, lubrificante) diametro de (100x75)mm.  Fornecimento e assentamento.</v>
          </cell>
          <cell r="D3648" t="str">
            <v>un</v>
          </cell>
          <cell r="E3648">
            <v>13.93</v>
          </cell>
        </row>
        <row r="3649">
          <cell r="A3649" t="str">
            <v>DR013181</v>
          </cell>
          <cell r="B3649" t="str">
            <v>DR05501250/</v>
          </cell>
          <cell r="C3649" t="str">
            <v xml:space="preserve">Reducao de PVC rigido - PBA com 1 ponta e 1 bolsa, classe 12, inclusive fornecimento do material para junta (anel de borracha, lubrificante), diametro de (160x110)mm.  Fornecimento e assentamento.</v>
          </cell>
          <cell r="D3649" t="str">
            <v>un</v>
          </cell>
          <cell r="E3649">
            <v>51.82</v>
          </cell>
        </row>
        <row r="3650">
          <cell r="A3650" t="str">
            <v>DR013182</v>
          </cell>
          <cell r="B3650" t="str">
            <v>DR05501300/</v>
          </cell>
          <cell r="C3650" t="str">
            <v xml:space="preserve">Reducao de PVC rigido - PBA com 1 ponta e 1 bolsa, classe 12, inclusive fornecimento do material para junta (anel de borracha, lubrificante), diametro de (200x160)mm.  Fornecimento e assentamento.</v>
          </cell>
          <cell r="D3650" t="str">
            <v>un</v>
          </cell>
          <cell r="E3650">
            <v>88.34</v>
          </cell>
        </row>
        <row r="3651">
          <cell r="A3651" t="str">
            <v>DR009822</v>
          </cell>
          <cell r="B3651" t="str">
            <v>DR05501350/</v>
          </cell>
          <cell r="C3651" t="str">
            <v xml:space="preserve">Reducao excentrica de PVC rigido, Vinilfort, classe 12, com 1 ponta e 1 bolsa, inclusive fornecimento do material para junta (anel de borracha e lubrificante) com diametro de (150x100)mm.  Fornecimento e assentamento.</v>
          </cell>
          <cell r="D3651" t="str">
            <v>un</v>
          </cell>
          <cell r="E3651">
            <v>37.97</v>
          </cell>
        </row>
        <row r="3652">
          <cell r="A3652" t="str">
            <v>DR009831</v>
          </cell>
          <cell r="B3652" t="str">
            <v>DR05501353/</v>
          </cell>
          <cell r="C3652" t="str">
            <v xml:space="preserve">Reducao excentrica de PVC rigido, Vinilfort, classe 12, com 1 ponta e 1 bolsa, inclusive fornecimento do material para junta (anel de borracha e lubrificante) com diametro de (200x150)mm.  Fornecimento e assentamento.</v>
          </cell>
          <cell r="D3652" t="str">
            <v>un</v>
          </cell>
          <cell r="E3652">
            <v>42.94</v>
          </cell>
        </row>
        <row r="3653">
          <cell r="A3653" t="str">
            <v>DR009832</v>
          </cell>
          <cell r="B3653" t="str">
            <v>DR05501356/</v>
          </cell>
          <cell r="C3653" t="str">
            <v xml:space="preserve">Reducao excentrica de PVC rigido, Vinilfort, classe 12, com 1 ponta e 1 bolsa, inclusive fornecimento do material para junta (anel de borracha e lubrificante) com diametro de (250x200)mm.  Fornecimento e assentamento.</v>
          </cell>
          <cell r="D3653" t="str">
            <v>un</v>
          </cell>
          <cell r="E3653">
            <v>65.16</v>
          </cell>
        </row>
        <row r="3654">
          <cell r="A3654" t="str">
            <v>DR009833</v>
          </cell>
          <cell r="B3654" t="str">
            <v>DR05501359/</v>
          </cell>
          <cell r="C3654" t="str">
            <v xml:space="preserve">Reducao excentrica de PVC rigido, Vinilfort, classe 12, com 1 ponta e 1 bolsa, inclusive fornecimento do material para junta (anel de borracha e lubrificante) com diametro de (300x250)mm.  Fornecimento e assentamento.</v>
          </cell>
          <cell r="D3654" t="str">
            <v>un</v>
          </cell>
          <cell r="E3654">
            <v>129.38</v>
          </cell>
        </row>
        <row r="3655">
          <cell r="A3655" t="str">
            <v>DR004390</v>
          </cell>
          <cell r="B3655" t="str">
            <v>DR05501400/</v>
          </cell>
          <cell r="C3655" t="str">
            <v xml:space="preserve">Selim de 90o elastico de PVC rigido, Vinilfort, com 1 bolsa, inclusive fornecimento do material para junta (anel de borracha e lubrificante) diametro de (150x100)mm.  Fornecimento e assentamento.</v>
          </cell>
          <cell r="D3655" t="str">
            <v>un</v>
          </cell>
          <cell r="E3655">
            <v>14.05</v>
          </cell>
        </row>
        <row r="3656">
          <cell r="A3656" t="str">
            <v>DR004391</v>
          </cell>
          <cell r="B3656" t="str">
            <v>DR05501403/</v>
          </cell>
          <cell r="C3656" t="str">
            <v xml:space="preserve">Selim de 90o elastico de PVC rigido, Vinilfort, com 1 bolsa, inclusive fornecimento do material para junta (anel de borracha e lubrificante) diametro de (200x100)mm.  Fornecimento e assentamento.</v>
          </cell>
          <cell r="D3656" t="str">
            <v>un</v>
          </cell>
          <cell r="E3656">
            <v>16.649999999999999</v>
          </cell>
        </row>
        <row r="3657">
          <cell r="A3657" t="str">
            <v>DR004392</v>
          </cell>
          <cell r="B3657" t="str">
            <v>DR05501406/</v>
          </cell>
          <cell r="C3657" t="str">
            <v xml:space="preserve">Selim de 90o elastico de PVC rigido, Vinilfort, com 1 bolsa, inclusive fornecimento do material para junta (anel de borracha e lubrificante) diametro de (250x100)mm.  Fornecimento e assentamento.</v>
          </cell>
          <cell r="D3657" t="str">
            <v>un</v>
          </cell>
          <cell r="E3657">
            <v>26.81</v>
          </cell>
        </row>
        <row r="3658">
          <cell r="A3658" t="str">
            <v>DR004393</v>
          </cell>
          <cell r="B3658" t="str">
            <v>DR05501409/</v>
          </cell>
          <cell r="C3658" t="str">
            <v xml:space="preserve">Selim de 90o elastico de PVC rigido, Vinilfort, com 1 bolsa, inclusive fornecimento do material para junta (anel de borracha e lubrificante) diametro de (300x100)mm.  Fornecimento e assentamento.</v>
          </cell>
          <cell r="D3658" t="str">
            <v>un</v>
          </cell>
          <cell r="E3658">
            <v>28.15</v>
          </cell>
        </row>
        <row r="3659">
          <cell r="A3659" t="str">
            <v>DR004377</v>
          </cell>
          <cell r="B3659" t="str">
            <v>DR05501450/</v>
          </cell>
          <cell r="C3659" t="str">
            <v xml:space="preserve">Te de PVC rigido - PBA com 3 bolsas, classe 12, inclusive fornecimento do material para junta (anel de borracha, lubrificante) diametro de 50mm.  Fornecimento e assentamento.</v>
          </cell>
          <cell r="D3659" t="str">
            <v>un</v>
          </cell>
          <cell r="E3659">
            <v>13.15</v>
          </cell>
        </row>
        <row r="3660">
          <cell r="A3660" t="str">
            <v>DR004378</v>
          </cell>
          <cell r="B3660" t="str">
            <v>DR05501453/</v>
          </cell>
          <cell r="C3660" t="str">
            <v xml:space="preserve">Te de PVC rigido - PBA com 3 bolsas, classe 12, inclusive fornecimento do material para junta (anel de borracha, lubrificante) diametro de 75mm.  Fornecimento e assentamento.</v>
          </cell>
          <cell r="D3660" t="str">
            <v>un</v>
          </cell>
          <cell r="E3660">
            <v>25.67</v>
          </cell>
        </row>
        <row r="3661">
          <cell r="A3661" t="str">
            <v>DR004379</v>
          </cell>
          <cell r="B3661" t="str">
            <v>DR05501456/</v>
          </cell>
          <cell r="C3661" t="str">
            <v xml:space="preserve">Te de PVC rigido - PBA com 3 bolsas, classe 12, inclusive fornecimento do material para junta (anel de borracha, lubrificante) diametro de 100mm.  Fornecimento e assentamento.</v>
          </cell>
          <cell r="D3661" t="str">
            <v>un</v>
          </cell>
          <cell r="E3661">
            <v>42.2</v>
          </cell>
        </row>
        <row r="3662">
          <cell r="A3662" t="str">
            <v>DR013186</v>
          </cell>
          <cell r="B3662" t="str">
            <v>DR05501459/</v>
          </cell>
          <cell r="C3662" t="str">
            <v xml:space="preserve">Te de PVC rigido - PBA com 3 bolsas, classe 12, inclusive fornecimento do material para junta (anel de borracha, lubrificante), diametro de 160mm.  Fornecimento e assentamento.</v>
          </cell>
          <cell r="D3662" t="str">
            <v>un</v>
          </cell>
          <cell r="E3662">
            <v>119.85</v>
          </cell>
        </row>
        <row r="3663">
          <cell r="A3663" t="str">
            <v>DR004380</v>
          </cell>
          <cell r="B3663" t="str">
            <v>DR05501500/</v>
          </cell>
          <cell r="C3663" t="str">
            <v xml:space="preserve">Te de reducao de PVC rigido - PBA com 3 bolsas, classe 12, inclusive fornecimento do material para junta (anel de borracha, lubrificante), diametro de (75x50)mm.  Fornecimento e assentamento.</v>
          </cell>
          <cell r="D3663" t="str">
            <v>un</v>
          </cell>
          <cell r="E3663">
            <v>21.38</v>
          </cell>
        </row>
        <row r="3664">
          <cell r="A3664" t="str">
            <v>DR004381</v>
          </cell>
          <cell r="B3664" t="str">
            <v>DR05501503/</v>
          </cell>
          <cell r="C3664" t="str">
            <v xml:space="preserve">Te de reducao de PVC rigido - PBA com 3 bolsas, classe 12, inclusive fornecimento do material para junta (anel de borracha, lubrificante), diametro de (100x50)mm.  Fornecimento e assentamento.</v>
          </cell>
          <cell r="D3664" t="str">
            <v>un</v>
          </cell>
          <cell r="E3664">
            <v>34.72</v>
          </cell>
        </row>
        <row r="3665">
          <cell r="A3665" t="str">
            <v>DR004382</v>
          </cell>
          <cell r="B3665" t="str">
            <v>DR05501506/</v>
          </cell>
          <cell r="C3665" t="str">
            <v xml:space="preserve">Te de reducao de PVC rigido - PBA com 3 bolsas, classe 12, inclusive fornecimento do material para junta (anel de borracha, lubrificante), diametro de (100x75)mm.  Fornecimento e assentamento.</v>
          </cell>
          <cell r="D3665" t="str">
            <v>un</v>
          </cell>
          <cell r="E3665">
            <v>37.9</v>
          </cell>
        </row>
        <row r="3666">
          <cell r="A3666" t="str">
            <v>DR013184</v>
          </cell>
          <cell r="B3666" t="str">
            <v>DR05501509/</v>
          </cell>
          <cell r="C3666" t="str">
            <v xml:space="preserve">Te de reducao de PVC rigido - PBA com 3 bolsas, classe 12, inclusive fornecimento do material para junta (anel de borracha, lubrificante), diametro de (160x85)mm.  Fornecimento e assentamento.</v>
          </cell>
          <cell r="D3666" t="str">
            <v>un</v>
          </cell>
          <cell r="E3666">
            <v>85.62</v>
          </cell>
        </row>
        <row r="3667">
          <cell r="A3667" t="str">
            <v>DR013183</v>
          </cell>
          <cell r="B3667" t="str">
            <v>DR05501512/</v>
          </cell>
          <cell r="C3667" t="str">
            <v xml:space="preserve">Te de reducao de PVC rigido - PBA com 3 bolsas, classe 12, inclusive fornecimento do material para junta (anel de borracha, lubrificante), diametro de (160x110)mm.  Fornecimento e assentamento.</v>
          </cell>
          <cell r="D3667" t="str">
            <v>un</v>
          </cell>
          <cell r="E3667">
            <v>94.02</v>
          </cell>
        </row>
        <row r="3668">
          <cell r="A3668" t="str">
            <v>DR013185</v>
          </cell>
          <cell r="B3668" t="str">
            <v>DR05501515/</v>
          </cell>
          <cell r="C3668" t="str">
            <v xml:space="preserve">Te de reducao de PVC rigido - PBA com 3 bolsas, classe 12, inclusive fornecimento do material para junta (anel de borracha, lubrificante), diametro de (200x60)mm.  Fornecimento e assentamento.</v>
          </cell>
          <cell r="D3668" t="str">
            <v>un</v>
          </cell>
          <cell r="E3668">
            <v>124.35</v>
          </cell>
        </row>
        <row r="3669">
          <cell r="A3669" t="str">
            <v>DR009821</v>
          </cell>
          <cell r="B3669" t="str">
            <v>DR05501550/</v>
          </cell>
          <cell r="C3669" t="str">
            <v xml:space="preserve">Te de PVC rigido, Vinilfort, com 3 bolsas, classe 12, inclusive fornecimento do material para junta (anel de borracha e lubrificante) diametro nominal de 100mm.  Fornecimento e assentamento.</v>
          </cell>
          <cell r="D3669" t="str">
            <v>un</v>
          </cell>
          <cell r="E3669">
            <v>19.78</v>
          </cell>
        </row>
        <row r="3670">
          <cell r="A3670" t="str">
            <v>DR009827</v>
          </cell>
          <cell r="B3670" t="str">
            <v>DR05501553/</v>
          </cell>
          <cell r="C3670" t="str">
            <v xml:space="preserve">Te de PVC rigido, Vinilfort, com 3 bolsas, classe 12, inclusive fornecimento do material para junta (anel de borracha e lubrificante) diametro nominal de 150mm.  Fornecimento e assentamento.</v>
          </cell>
          <cell r="D3670" t="str">
            <v>un</v>
          </cell>
          <cell r="E3670">
            <v>38.78</v>
          </cell>
        </row>
        <row r="3671">
          <cell r="A3671" t="str">
            <v>DR009828</v>
          </cell>
          <cell r="B3671" t="str">
            <v>DR05501556/</v>
          </cell>
          <cell r="C3671" t="str">
            <v xml:space="preserve">Te de PVC rigido, Vinilfort, com 3 bolsas, classe 12, inclusive fornecimento do material para junta (anel de borracha e lubrificante) diametro nominal de 200mm.  Fornecimento e assentamento.</v>
          </cell>
          <cell r="D3671" t="str">
            <v>un</v>
          </cell>
          <cell r="E3671">
            <v>66.680000000000007</v>
          </cell>
        </row>
        <row r="3672">
          <cell r="A3672" t="str">
            <v>DR009829</v>
          </cell>
          <cell r="B3672" t="str">
            <v>DR05501559/</v>
          </cell>
          <cell r="C3672" t="str">
            <v xml:space="preserve">Te de PVC rigido, Vinilfort, com 3 bolsas, classe 12, inclusive fornecimento do material para junta (anel de borracha e lubrificante) diametro nominal de 250mm.  Fornecimento e assentamento.</v>
          </cell>
          <cell r="D3672" t="str">
            <v>un</v>
          </cell>
          <cell r="E3672">
            <v>191.86</v>
          </cell>
        </row>
        <row r="3673">
          <cell r="A3673" t="str">
            <v>DR009830</v>
          </cell>
          <cell r="B3673" t="str">
            <v>DR05501562/</v>
          </cell>
          <cell r="C3673" t="str">
            <v xml:space="preserve">Te de PVC rigido, Vinilfort, com 3 bolsas, classe 12, inclusive fornecimento do material para junta (anel de borracha e lubrificante) diametro nominal de 300mm.  Fornecimento e assentamento.</v>
          </cell>
          <cell r="D3673" t="str">
            <v>un</v>
          </cell>
          <cell r="E3673">
            <v>216.97</v>
          </cell>
        </row>
        <row r="3674">
          <cell r="A3674" t="str">
            <v>DR009934</v>
          </cell>
          <cell r="B3674" t="str">
            <v>DR05501600/</v>
          </cell>
          <cell r="C3674" t="str">
            <v xml:space="preserve">Te de reducao de PVC rigido, Vinilfort, com 3 bolsas, classe 12, inclusive fornecimento do material para junta (anel de borracha) diametro de (200x150)mm.  Fornecimento e assentamento.</v>
          </cell>
          <cell r="D3674" t="str">
            <v>un</v>
          </cell>
          <cell r="E3674">
            <v>62.89</v>
          </cell>
        </row>
        <row r="3675">
          <cell r="A3675" t="str">
            <v>DR009933</v>
          </cell>
          <cell r="B3675" t="str">
            <v>DR05501603/</v>
          </cell>
          <cell r="C3675" t="str">
            <v xml:space="preserve">Te de reducao de PVC rigido, Vinilfort, com 3 bolsas, classe 12, inclusive fornecimento do material para junta (anel de borracha), diametro de (250x150)mm.  Fornecimento e assentamento.</v>
          </cell>
          <cell r="D3675" t="str">
            <v>un</v>
          </cell>
          <cell r="E3675">
            <v>88</v>
          </cell>
        </row>
        <row r="3676">
          <cell r="A3676" t="str">
            <v>DR009932</v>
          </cell>
          <cell r="B3676" t="str">
            <v>DR05501606/</v>
          </cell>
          <cell r="C3676" t="str">
            <v xml:space="preserve">Te de reducao de PVC rigido, Vinilfort, com 3 bolsas, classe 12, inclusive fornecimento do material para junta (anel de borracha), diametro de (300x150)mm.  Fornecimento e assentamento.</v>
          </cell>
          <cell r="D3676" t="str">
            <v>un</v>
          </cell>
          <cell r="E3676">
            <v>135.63</v>
          </cell>
        </row>
        <row r="3677">
          <cell r="A3677" t="str">
            <v>DR017552</v>
          </cell>
          <cell r="B3677" t="str">
            <v>DR05550050/</v>
          </cell>
          <cell r="C3677" t="str">
            <v xml:space="preserve">Tubo flexivel estruturado de PVC, diametro de 300mm, assentado sobre berco flexivel, inclusive emendas, aterro e soca ate a geratriz superior do tubo, exclusive material de reaterro.  Fornecimento e assentamento.</v>
          </cell>
          <cell r="D3677" t="str">
            <v>m</v>
          </cell>
          <cell r="E3677">
            <v>68.569999999999993</v>
          </cell>
        </row>
        <row r="3678">
          <cell r="A3678" t="str">
            <v>DR017551</v>
          </cell>
          <cell r="B3678" t="str">
            <v>DR05550053/</v>
          </cell>
          <cell r="C3678" t="str">
            <v xml:space="preserve">Tubo flexivel estruturado de PVC, diametro de 400mm, assentado sobre berco flexivel, inclusive emendas, aterro e soca ate a geratriz superior do tubo, exclusive material de reaterro.  Fornecimento e assentamento.</v>
          </cell>
          <cell r="D3678" t="str">
            <v>m</v>
          </cell>
          <cell r="E3678">
            <v>84.38</v>
          </cell>
        </row>
        <row r="3679">
          <cell r="A3679" t="str">
            <v>DR017550</v>
          </cell>
          <cell r="B3679" t="str">
            <v>DR05550056/</v>
          </cell>
          <cell r="C3679" t="str">
            <v xml:space="preserve">Tubo flexivel estruturado de PVC, diametro de 500mm, assentado sobre berco flexivel, inclusive emendas, aterro e soca ate a geratriz superior do tubo, exclusive material de reaterro.  Fornecimento e assentamento.</v>
          </cell>
          <cell r="D3679" t="str">
            <v>m</v>
          </cell>
          <cell r="E3679">
            <v>136.13999999999999</v>
          </cell>
        </row>
        <row r="3680">
          <cell r="A3680" t="str">
            <v>DR017549</v>
          </cell>
          <cell r="B3680" t="str">
            <v>DR05550059/</v>
          </cell>
          <cell r="C3680" t="str">
            <v xml:space="preserve">Tubo flexivel estruturado de PVC, diametro de 600mm, assentado sobre berco flexivel, inclusive emendas, aterro e soca ate a geratriz superior do tubo, exclusive material de reaterro.  Fornecimento e assentamento.</v>
          </cell>
          <cell r="D3680" t="str">
            <v>m</v>
          </cell>
          <cell r="E3680">
            <v>162.77000000000001</v>
          </cell>
        </row>
        <row r="3681">
          <cell r="A3681" t="str">
            <v>DR017548</v>
          </cell>
          <cell r="B3681" t="str">
            <v>DR05550062/</v>
          </cell>
          <cell r="C3681" t="str">
            <v xml:space="preserve">Tubo flexivel estruturado de PVC, diametro de 700mm, assentado sobre berco flexivel, inclusive emendas, aterro e soca ate a geratriz superior do tubo, exclusive material de reaterro.  Fornecimento e assentamento.</v>
          </cell>
          <cell r="D3681" t="str">
            <v>m</v>
          </cell>
          <cell r="E3681">
            <v>257.91000000000003</v>
          </cell>
        </row>
        <row r="3682">
          <cell r="A3682" t="str">
            <v>DR017547</v>
          </cell>
          <cell r="B3682" t="str">
            <v>DR05550065/</v>
          </cell>
          <cell r="C3682" t="str">
            <v xml:space="preserve">Tubo flexivel estruturado de PVC, diametro de 800mm, assentado sobre berco flexivel, inclusive emendas, aterro e soca ate a geratriz superior do tubo, exclusive material de reaterro.  Fornecimento e assentamento.</v>
          </cell>
          <cell r="D3682" t="str">
            <v>m</v>
          </cell>
          <cell r="E3682">
            <v>305.07</v>
          </cell>
        </row>
        <row r="3683">
          <cell r="A3683" t="str">
            <v>DR017546</v>
          </cell>
          <cell r="B3683" t="str">
            <v>DR05550068/</v>
          </cell>
          <cell r="C3683" t="str">
            <v xml:space="preserve">Tubo flexivel estruturado de PVC, diametro de 900mm, assentado sobre berco flexivel, inclusive emendas, aterro e soca ate a geratriz superior do tubo, exclusive material de reaterro.  Fornecimento e assentamento.</v>
          </cell>
          <cell r="D3683" t="str">
            <v>m</v>
          </cell>
          <cell r="E3683">
            <v>438.93</v>
          </cell>
        </row>
        <row r="3684">
          <cell r="A3684" t="str">
            <v>DR017545</v>
          </cell>
          <cell r="B3684" t="str">
            <v>DR05550071/</v>
          </cell>
          <cell r="C3684" t="str">
            <v xml:space="preserve">Tubo flexivel estruturado de PVC, diametro de 1000mm, assentado sobre berco flexivel, inclusive emendas, aterro e soca ate a geratriz superior do tubo, exclusive material de reaterro.  Fornecimento e assentamento.</v>
          </cell>
          <cell r="D3684" t="str">
            <v>m</v>
          </cell>
          <cell r="E3684">
            <v>499.25</v>
          </cell>
        </row>
        <row r="3685">
          <cell r="A3685" t="str">
            <v>DR017544</v>
          </cell>
          <cell r="B3685" t="str">
            <v>DR05550074/</v>
          </cell>
          <cell r="C3685" t="str">
            <v xml:space="preserve">Tubo flexivel estruturado de PVC, diametro de 1100mm, assentado sobre berco flexivel, inclusive emendas, aterro e soca ate a geratriz superior do tubo, exclusive material de reaterro.  Fornecimento e assentamento.</v>
          </cell>
          <cell r="D3685" t="str">
            <v>m</v>
          </cell>
          <cell r="E3685">
            <v>556.64</v>
          </cell>
        </row>
        <row r="3686">
          <cell r="A3686" t="str">
            <v>DR017543</v>
          </cell>
          <cell r="B3686" t="str">
            <v>DR05550077/</v>
          </cell>
          <cell r="C3686" t="str">
            <v xml:space="preserve">Tubo flexivel estruturado de PVC, diametro de 1200mm, assentado sobre berco flexivel, inclusive emendas, aterro e soca ate a geratriz superior do tubo, exclusive material de reaterro.  Fornecimento e assentamento.</v>
          </cell>
          <cell r="D3686" t="str">
            <v>m</v>
          </cell>
          <cell r="E3686">
            <v>610.98</v>
          </cell>
        </row>
        <row r="3687">
          <cell r="A3687" t="str">
            <v>DR017765</v>
          </cell>
          <cell r="B3687" t="str">
            <v>DR10050050/</v>
          </cell>
          <cell r="C3687" t="str">
            <v xml:space="preserve">Tubo de ferro fundido, ductil, classe K-9, PN-10, flange-flange, com diametro nominal de 75mm, compreendendo: carga e descarga, colocacao na vala, montagem e reaterro ate a geratriz superior do tubo e teste hidroestatico, exclusive acessorios da junta.  F</v>
          </cell>
          <cell r="D3687" t="str">
            <v>m</v>
          </cell>
          <cell r="E3687">
            <v>220.35</v>
          </cell>
        </row>
        <row r="3688">
          <cell r="A3688" t="str">
            <v>DR010317</v>
          </cell>
          <cell r="B3688" t="str">
            <v>DR10050053/</v>
          </cell>
          <cell r="C3688" t="str">
            <v xml:space="preserve">Tubo de ferro fundido, ductil, classe K-9, PN-10, flange - flange, com diametro nominal de 100mm, compreendendo: carga e descarga, colocacao na vala, montagem e reaterro ate a geratriz superior do tubo e teste hidroestatico, exclusive acessorios da junta.</v>
          </cell>
          <cell r="D3688" t="str">
            <v>m</v>
          </cell>
          <cell r="E3688">
            <v>213.08</v>
          </cell>
        </row>
        <row r="3689">
          <cell r="A3689" t="str">
            <v>DR010318</v>
          </cell>
          <cell r="B3689" t="str">
            <v>DR10050056/</v>
          </cell>
          <cell r="C3689" t="str">
            <v xml:space="preserve">Tubo de ferro fundido, ductil, classe K-9, PN-10, flange - flange, com diametro nominal de 150mm, compreendendo: carga e descarga, colocacao na vala, montagem e reaterro ate a geratriz superior do tubo e teste hidroestatico, exclusive acessorios da junta.</v>
          </cell>
          <cell r="D3689" t="str">
            <v>m</v>
          </cell>
          <cell r="E3689">
            <v>266.91000000000003</v>
          </cell>
        </row>
        <row r="3690">
          <cell r="A3690" t="str">
            <v>DR010319</v>
          </cell>
          <cell r="B3690" t="str">
            <v>DR10050059/</v>
          </cell>
          <cell r="C3690" t="str">
            <v xml:space="preserve">Tubo de ferro fundido, ductil, classe K-9, PN-10, flange - flange, com diametro nominal de 200mm, compreendendo: carga e descarga, colocacao na vala, montagem e reaterro ate a geratriz superior do tubo e teste hidroestatico, exclusive acessorios da junta.</v>
          </cell>
          <cell r="D3690" t="str">
            <v>m</v>
          </cell>
          <cell r="E3690">
            <v>351.34</v>
          </cell>
        </row>
        <row r="3691">
          <cell r="A3691" t="str">
            <v>DR010320</v>
          </cell>
          <cell r="B3691" t="str">
            <v>DR10050062/</v>
          </cell>
          <cell r="C3691" t="str">
            <v xml:space="preserve">Tubo de ferro fundido, ductil, classe K-9, PN-10, flange - flange, com diametro nominal de 250mm, compreendendo: carga e descarga, colocacao na vala, montagem e reaterro ate a geratriz superior do tubo e teste hidroestatico, exclusive acessorios da junta.</v>
          </cell>
          <cell r="D3691" t="str">
            <v>m</v>
          </cell>
          <cell r="E3691">
            <v>448.65</v>
          </cell>
        </row>
        <row r="3692">
          <cell r="A3692" t="str">
            <v>DR010321</v>
          </cell>
          <cell r="B3692" t="str">
            <v>DR10050065/</v>
          </cell>
          <cell r="C3692" t="str">
            <v xml:space="preserve">Tubo de ferro fundido, ductil, classe K-9, PN-10, flange - flange, com diametro nominal de 300mm, compreendendo: carga e descarga, colocacao na vala, montagem e reaterro ate a geratriz superior do tubo e teste hidroestatico, exclusive acessorios da junta.</v>
          </cell>
          <cell r="D3692" t="str">
            <v>m</v>
          </cell>
          <cell r="E3692">
            <v>559.82000000000005</v>
          </cell>
        </row>
        <row r="3693">
          <cell r="A3693" t="str">
            <v>DR004177</v>
          </cell>
          <cell r="B3693" t="str">
            <v>DR10151059/</v>
          </cell>
          <cell r="C3693" t="str">
            <v xml:space="preserve">Toco de ferro fundido ductil, pintado interna e externamente com tinta betuminosa, com 2 flanges, inclusive fornecimento do material para junta (arruela de borracha, parafusos com porca), comprimento de 0,25m com diametro de 200mm.  Fornecimento e assenta</v>
          </cell>
          <cell r="D3693" t="str">
            <v>un</v>
          </cell>
          <cell r="E3693">
            <v>487.54</v>
          </cell>
        </row>
        <row r="3694">
          <cell r="A3694" t="str">
            <v>DR004178</v>
          </cell>
          <cell r="B3694" t="str">
            <v>DR10151062/</v>
          </cell>
          <cell r="C3694" t="str">
            <v xml:space="preserve">Toco de ferro fundido ductil, pintado interna e externamente com tinta betuminosa, com 2 flanges, inclusive fornecimento do material para junta (arruela de borracha, parafusos com porca), comprimento de 0,25m com diametro de 250mm.  Fornecimento e assenta</v>
          </cell>
          <cell r="D3694" t="str">
            <v>un</v>
          </cell>
          <cell r="E3694">
            <v>757.53</v>
          </cell>
        </row>
        <row r="3695">
          <cell r="A3695" t="str">
            <v>DR004181</v>
          </cell>
          <cell r="B3695" t="str">
            <v>DR10151100/</v>
          </cell>
          <cell r="C3695" t="str">
            <v xml:space="preserve">Toco de ferro fundido ductil, pintado interna e externamente com tinta betuminosa, com 2 flanges, inclusive fornecimento do material para junta (arruela de borracha, parafusos com porca), comprimento de 0,50m com diametro de 50mm.  Fornecimento e assentam</v>
          </cell>
          <cell r="D3695" t="str">
            <v>un</v>
          </cell>
          <cell r="E3695">
            <v>292.02</v>
          </cell>
        </row>
        <row r="3696">
          <cell r="A3696" t="str">
            <v>DR004193</v>
          </cell>
          <cell r="B3696" t="str">
            <v>DR10151103/</v>
          </cell>
          <cell r="C3696" t="str">
            <v xml:space="preserve">Toco de ferro fundido ductil, pintado interna e externamente com tinta betuminosa, com 2 flanges,  inclusive fornecimento do material para junta (arruela de borracha, parafusos com porca), comprimento de 0,50m com diametro de 100mm.  Fornecimento e assent</v>
          </cell>
          <cell r="D3696" t="str">
            <v>un</v>
          </cell>
          <cell r="E3696">
            <v>240.24</v>
          </cell>
        </row>
        <row r="3697">
          <cell r="A3697" t="str">
            <v>DR004194</v>
          </cell>
          <cell r="B3697" t="str">
            <v>DR10151106/</v>
          </cell>
          <cell r="C3697" t="str">
            <v xml:space="preserve">Toco de ferro fundido ductil, pintado interna e externamente com tinta betuminosa, com 2 flanges,  inclusive fornecimento do material para junta (arruela de borracha, parafusos com porca), comprimento de 0,50m com diametro de 150mm.  Fornecimento e assent</v>
          </cell>
          <cell r="D3697" t="str">
            <v>un</v>
          </cell>
          <cell r="E3697">
            <v>684.22</v>
          </cell>
        </row>
        <row r="3698">
          <cell r="A3698" t="str">
            <v>DR004200</v>
          </cell>
          <cell r="B3698" t="str">
            <v>DR10151150/</v>
          </cell>
          <cell r="C3698" t="str">
            <v xml:space="preserve">Toco com aba de vedacao ferro fundido ductil, pintado interna e externamente com tinta betuminosa, com 2 flanges,  inclusive fornecimento do material para junta (arruela de borracha, parafusos com porca), comprimento de 0,70m com diametro de 100mm.  Forne</v>
          </cell>
          <cell r="D3698" t="str">
            <v>un</v>
          </cell>
          <cell r="E3698">
            <v>303.41000000000003</v>
          </cell>
        </row>
        <row r="3699">
          <cell r="A3699" t="str">
            <v>DR004201</v>
          </cell>
          <cell r="B3699" t="str">
            <v>DR10151153/</v>
          </cell>
          <cell r="C3699" t="str">
            <v xml:space="preserve">Toco com aba de vedacao ferro fundido ductil, pintado interna e externamente com tinta betuminosa, com 2 flanges,  inclusive fornecimento do material para junta (arruela de borracha, parafusos com porca), comprimento de 0,70m com diametro de 150mm.  Forne</v>
          </cell>
          <cell r="D3699" t="str">
            <v>un</v>
          </cell>
          <cell r="E3699">
            <v>578.03</v>
          </cell>
        </row>
        <row r="3700">
          <cell r="A3700" t="str">
            <v>DR004309</v>
          </cell>
          <cell r="B3700" t="str">
            <v>DR15050050/</v>
          </cell>
          <cell r="C3700" t="str">
            <v xml:space="preserve">Registro automatico de entrada, com flange, de ferro fundido ductil, classe 1MPa, pintada interna e externamente com tinta betuminosa,  inclusive fornecimento do material para junta (arruela de borracha, parafusos com porca) com diametro de 50mm.  Forneci</v>
          </cell>
          <cell r="D3700" t="str">
            <v>un</v>
          </cell>
          <cell r="E3700" t="e">
            <v>#N/A</v>
          </cell>
        </row>
        <row r="3701">
          <cell r="A3701" t="str">
            <v>DR004310</v>
          </cell>
          <cell r="B3701" t="str">
            <v>DR15050053/</v>
          </cell>
          <cell r="C3701" t="str">
            <v xml:space="preserve">Registro automatico de entrada, com flange, de ferro fundido ductil, classe 1MPa, pintada interna e externamente com tinta betuminosa,  inclusive fornecimento do material para junta (arruela de borracha, parafusos com porca) com diametro de 75mm.  Forneci</v>
          </cell>
          <cell r="D3701" t="str">
            <v>un</v>
          </cell>
          <cell r="E3701" t="e">
            <v>#N/A</v>
          </cell>
        </row>
        <row r="3702">
          <cell r="A3702" t="str">
            <v>DR004312</v>
          </cell>
          <cell r="B3702" t="str">
            <v>DR15050059/</v>
          </cell>
          <cell r="C3702" t="str">
            <v xml:space="preserve">Registro automatico de entrada, com flange, de ferro fundido ductil, classe 1MPa, pintada interna e externamente com tinta betuminosa,  inclusive fornecimento do material para junta (arruela de borracha, parafusos com porca) com diametro de 150mm.  Fornec</v>
          </cell>
          <cell r="D3702" t="str">
            <v>un</v>
          </cell>
          <cell r="E3702" t="e">
            <v>#N/A</v>
          </cell>
        </row>
        <row r="3703">
          <cell r="A3703" t="str">
            <v>DR004313</v>
          </cell>
          <cell r="B3703" t="str">
            <v>DR15050062/</v>
          </cell>
          <cell r="C3703" t="str">
            <v xml:space="preserve">Registro automatico de entrada, com flange, de ferro fundido ductil, classe 1MPa, pintada interna e externamente com tinta betuminosa,  inclusive fornecimento do material para junta (arruela de borracha, parafusos com porca) com diametro de 250mm.  Fornec</v>
          </cell>
          <cell r="D3703" t="str">
            <v>un</v>
          </cell>
          <cell r="E3703" t="e">
            <v>#N/A</v>
          </cell>
        </row>
        <row r="3704">
          <cell r="A3704" t="str">
            <v>DR008276</v>
          </cell>
          <cell r="B3704" t="str">
            <v>DR15100050/</v>
          </cell>
          <cell r="C3704" t="str">
            <v xml:space="preserve">Registro de gaveta chato de ferro fundido ductil, pintado interna e externamente com tinta betuminosa, com 2 flanges, inclusive fornecimento do material para junta (arruela de borracha, parafusos com porca) com diametro de 50mm.  Fornecimento e assentamen</v>
          </cell>
          <cell r="D3704" t="str">
            <v>un</v>
          </cell>
          <cell r="E3704" t="e">
            <v>#N/A</v>
          </cell>
        </row>
        <row r="3705">
          <cell r="A3705" t="str">
            <v>DR008277</v>
          </cell>
          <cell r="B3705" t="str">
            <v>DR15100053/</v>
          </cell>
          <cell r="C3705" t="str">
            <v xml:space="preserve">Registro de gaveta chato de ferro fundido ductil, pintado interna e externamente com tinta betuminosa, com 2 flanges, inclusive fornecimento do material para junta (arruela de borracha, parafusos com porca) com diametro de 75mm.  Fornecimento e assentamen</v>
          </cell>
          <cell r="D3705" t="str">
            <v>un</v>
          </cell>
          <cell r="E3705" t="e">
            <v>#N/A</v>
          </cell>
        </row>
        <row r="3706">
          <cell r="A3706" t="str">
            <v>DR008278</v>
          </cell>
          <cell r="B3706" t="str">
            <v>DR15100056/</v>
          </cell>
          <cell r="C3706" t="str">
            <v xml:space="preserve">Registro de gaveta chato de ferro fundido ductil, pintado interna e externamente com tinta betuminosa, com 2 flanges, inclusive fornecimento do material para junta (arruela de borracha, parafusos com porca) com diametro de 100mm.  Fornecimento e assentame</v>
          </cell>
          <cell r="D3706" t="str">
            <v>un</v>
          </cell>
          <cell r="E3706">
            <v>843.47</v>
          </cell>
        </row>
        <row r="3707">
          <cell r="A3707" t="str">
            <v>DR008279</v>
          </cell>
          <cell r="B3707" t="str">
            <v>DR15100059/</v>
          </cell>
          <cell r="C3707" t="str">
            <v xml:space="preserve">Registro de gaveta chato de ferro fundido ductil, pintado interna e externamente com tinta betuminosa, com 2 flanges, inclusive fornecimento do material para junta (arruela de borracha, parafusos com porca) com diametro de 150mm.  Fornecimento e assentame</v>
          </cell>
          <cell r="D3707" t="str">
            <v>un</v>
          </cell>
          <cell r="E3707">
            <v>1339.86</v>
          </cell>
        </row>
        <row r="3708">
          <cell r="A3708" t="str">
            <v>DR008280</v>
          </cell>
          <cell r="B3708" t="str">
            <v>DR15100062/</v>
          </cell>
          <cell r="C3708" t="str">
            <v xml:space="preserve">Registro de gaveta chato de ferro fundido ductil, pintado interna e externamente com tinta betuminosa, com 2 flanges, inclusive fornecimento do material para junta (arruela de borracha, parafusos com porca) com diametro de 200mm.  Fornecimento e assentame</v>
          </cell>
          <cell r="D3708" t="str">
            <v>un</v>
          </cell>
          <cell r="E3708">
            <v>2089.73</v>
          </cell>
        </row>
        <row r="3709">
          <cell r="A3709" t="str">
            <v>DR008281</v>
          </cell>
          <cell r="B3709" t="str">
            <v>DR15100065/</v>
          </cell>
          <cell r="C3709" t="str">
            <v xml:space="preserve">Registro de gaveta chato de ferro fundido ductil, pintado interna e externamente com tinta betuminosa, com 2 flanges, inclusive fornecimento do material para junta (arruela de borracha, parafusos com porca) com diametro de 250mm.  Fornecimento e assentame</v>
          </cell>
          <cell r="D3709" t="str">
            <v>un</v>
          </cell>
          <cell r="E3709" t="e">
            <v>#N/A</v>
          </cell>
        </row>
        <row r="3710">
          <cell r="A3710" t="str">
            <v>DR008282</v>
          </cell>
          <cell r="B3710" t="str">
            <v>DR15100068/</v>
          </cell>
          <cell r="C3710" t="str">
            <v xml:space="preserve">Registro de gaveta chato de ferro fundido ductil, pintado interna e externamente com tinta betuminosa, com 2 flanges, inclusive fornecimento do material para junta (arruela de borracha, parafusos com porca) com diametro de 300mm.  Fornecimento e assentame</v>
          </cell>
          <cell r="D3710" t="str">
            <v>un</v>
          </cell>
          <cell r="E3710">
            <v>5019.38</v>
          </cell>
        </row>
        <row r="3711">
          <cell r="A3711" t="str">
            <v>DR004292</v>
          </cell>
          <cell r="B3711" t="str">
            <v>DR15100100/</v>
          </cell>
          <cell r="C3711" t="str">
            <v xml:space="preserve">Registro de gaveta oval com "by pass" de ferro fundido ductil classe 1,60MPa pintado interna e externamente com tinta betuminosa, com 2 flanges, inclusive fornecimento do material para junta (arruela de borracha, parafusos com porca) com diametro de 400mm</v>
          </cell>
          <cell r="D3711" t="str">
            <v>un</v>
          </cell>
          <cell r="E3711">
            <v>25844.240000000002</v>
          </cell>
        </row>
        <row r="3712">
          <cell r="A3712" t="str">
            <v>DR008190</v>
          </cell>
          <cell r="B3712" t="str">
            <v>DR15100150/</v>
          </cell>
          <cell r="C3712" t="str">
            <v xml:space="preserve">Registro de gaveta chato de ferro fundido ductil, pintado interna e externamente com tinta betuminosa, com 2 bolsas, inclusive anel de borracha para tubos de PVC para agua, com diametro de 100mm.  Fornecimento e assentamento.</v>
          </cell>
          <cell r="D3712" t="str">
            <v>un</v>
          </cell>
          <cell r="E3712">
            <v>780.44</v>
          </cell>
        </row>
        <row r="3713">
          <cell r="A3713" t="str">
            <v>DR002184</v>
          </cell>
          <cell r="B3713" t="str">
            <v>DR15150050/</v>
          </cell>
          <cell r="C3713" t="str">
            <v xml:space="preserve">Registro de gaveta de ferro fundido com flanges; inclusive fornecimento do material para junta de chumbo e parafusos, com diametro de 50mm.  Assentamento, sem fornecimento.</v>
          </cell>
          <cell r="D3713" t="str">
            <v>un</v>
          </cell>
          <cell r="E3713">
            <v>28.63</v>
          </cell>
        </row>
        <row r="3714">
          <cell r="A3714" t="str">
            <v>DR002185</v>
          </cell>
          <cell r="B3714" t="str">
            <v>DR15150053/</v>
          </cell>
          <cell r="C3714" t="str">
            <v xml:space="preserve">Registro de gaveta de ferro fundido com flanges; inclusive fornecimento do material para junta de chumbo e parafusos, com diametro de 75mm.  Assentamento, sem fornecimento.</v>
          </cell>
          <cell r="D3714" t="str">
            <v>un</v>
          </cell>
          <cell r="E3714">
            <v>40.24</v>
          </cell>
        </row>
        <row r="3715">
          <cell r="A3715" t="str">
            <v>DR002186</v>
          </cell>
          <cell r="B3715" t="str">
            <v>DR15150056/</v>
          </cell>
          <cell r="C3715" t="str">
            <v xml:space="preserve">Registro de gaveta de ferro fundido com flanges; inclusive fornecimento do material para junta de chumbo e parafusos, com diametro de 100mm.  Assentamento, sem fornecimento.</v>
          </cell>
          <cell r="D3715" t="str">
            <v>un</v>
          </cell>
          <cell r="E3715">
            <v>58.38</v>
          </cell>
        </row>
        <row r="3716">
          <cell r="A3716" t="str">
            <v>DR002187</v>
          </cell>
          <cell r="B3716" t="str">
            <v>DR15150065/</v>
          </cell>
          <cell r="C3716" t="str">
            <v xml:space="preserve">Registro de gaveta de ferro fundido com flanges; inclusive fornecimento do material para junta de chumbo e parafusos, com diametro de 300mm.  Assentamento, sem fornecimento.</v>
          </cell>
          <cell r="D3716" t="str">
            <v>un</v>
          </cell>
          <cell r="E3716">
            <v>123.6</v>
          </cell>
        </row>
        <row r="3717">
          <cell r="A3717" t="str">
            <v>DR004394</v>
          </cell>
          <cell r="B3717" t="str">
            <v>DR15200050/</v>
          </cell>
          <cell r="C3717" t="str">
            <v xml:space="preserve">Valvula angular de 90o em bronze para hidradante, modelo 207-A ou equivalente com adaptador Storz (cap e tampao) diametro 2 1/2" com rosca interna na entrada com 11 fios e externa na saida com 5 fios, inclusive conexoes e pecas.  Fabricacao Niagara ou sim</v>
          </cell>
          <cell r="D3717" t="str">
            <v>un</v>
          </cell>
          <cell r="E3717">
            <v>115.8</v>
          </cell>
        </row>
        <row r="3718">
          <cell r="A3718" t="str">
            <v>DR004298</v>
          </cell>
          <cell r="B3718" t="str">
            <v>DR15250050/</v>
          </cell>
          <cell r="C3718" t="str">
            <v xml:space="preserve">Valvula borboleta com flanges, de ferro fundido ductil, serie AWWA, classe 1MPa, pintada interna e externamente com tinta Epoxi poliamida, com 2 flanges, inclusive fornecimento do material para junta (arruela de borracha, parafusos com porca), com diametr</v>
          </cell>
          <cell r="D3718" t="str">
            <v>un</v>
          </cell>
          <cell r="E3718">
            <v>11006.31</v>
          </cell>
        </row>
        <row r="3719">
          <cell r="A3719" t="str">
            <v>DR004299</v>
          </cell>
          <cell r="B3719" t="str">
            <v>DR15250053/</v>
          </cell>
          <cell r="C3719" t="str">
            <v xml:space="preserve">Valvula borboleta com flanges, de ferro fundido ductil, serie AWWA, classe 1MPa, pintada interna e externamente com tinta Epoxi poliamida, com 2 flanges, inclusive fornecimento do material para junta (arruela de borracha, parafusos com porca), com diametr</v>
          </cell>
          <cell r="D3719" t="str">
            <v>un</v>
          </cell>
          <cell r="E3719">
            <v>11080.01</v>
          </cell>
        </row>
        <row r="3720">
          <cell r="A3720" t="str">
            <v>DR004300</v>
          </cell>
          <cell r="B3720" t="str">
            <v>DR15250056/</v>
          </cell>
          <cell r="C3720" t="str">
            <v xml:space="preserve">Valvula borboleta com flanges, de ferro fundido ductil, serie AWWA, classe 1MPa, pintada interna e externamente com tinta Epoxi poliamida, com 2 flanges, inclusive fornecimento do material para junta (arruela de borracha, parafusos com porca), com diametr</v>
          </cell>
          <cell r="D3720" t="str">
            <v>un</v>
          </cell>
          <cell r="E3720">
            <v>12468.52</v>
          </cell>
        </row>
        <row r="3721">
          <cell r="A3721" t="str">
            <v>DR004301</v>
          </cell>
          <cell r="B3721" t="str">
            <v>DR15250059/</v>
          </cell>
          <cell r="C3721" t="str">
            <v xml:space="preserve">Valvula borboleta com flanges, de ferro fundido ductil, serie AWWA, classe 1MPa, pintada interna e externamente com tinta Epoxi poliamida, com 2 flanges, inclusive fornecimento do material para junta (arruela de borracha, parafusos com porca), com diametr</v>
          </cell>
          <cell r="D3721" t="str">
            <v>un</v>
          </cell>
          <cell r="E3721">
            <v>13317.49</v>
          </cell>
        </row>
        <row r="3722">
          <cell r="A3722" t="str">
            <v>DR004302</v>
          </cell>
          <cell r="B3722" t="str">
            <v>DR15250062/</v>
          </cell>
          <cell r="C3722" t="str">
            <v xml:space="preserve">Valvula borboleta com flanges, de ferro fundido ductil, serie AWWA, classe 1MPa, pintada interna e externamente com tinta Epoxi poliamida, com 2 flanges, inclusive fornecimento do material para junta (arruela de borracha, parafusos com porca), com diametr</v>
          </cell>
          <cell r="D3722" t="str">
            <v>un</v>
          </cell>
          <cell r="E3722">
            <v>14606.71</v>
          </cell>
        </row>
        <row r="3723">
          <cell r="A3723" t="str">
            <v>DR004334</v>
          </cell>
          <cell r="B3723" t="str">
            <v>DR15300050/</v>
          </cell>
          <cell r="C3723" t="str">
            <v xml:space="preserve">Valvula redutora de pressao com roscas de ferro fundido ductil, classe 1MPa, com diametro de 1".  Fornecimento e assentamento.</v>
          </cell>
          <cell r="D3723" t="str">
            <v>un</v>
          </cell>
          <cell r="E3723">
            <v>530.29999999999995</v>
          </cell>
        </row>
        <row r="3724">
          <cell r="A3724" t="str">
            <v>DR004335</v>
          </cell>
          <cell r="B3724" t="str">
            <v>DR15300056/</v>
          </cell>
          <cell r="C3724" t="str">
            <v xml:space="preserve">Valvula redutora de pressao com roscas de ferro fundido ductil, classe 1MPa, com diametro de 1 1/2".  Fornecimento e assentamento.</v>
          </cell>
          <cell r="D3724" t="str">
            <v>un</v>
          </cell>
          <cell r="E3724">
            <v>667.11</v>
          </cell>
        </row>
        <row r="3725">
          <cell r="A3725" t="str">
            <v>DR004336</v>
          </cell>
          <cell r="B3725" t="str">
            <v>DR15300059/</v>
          </cell>
          <cell r="C3725" t="str">
            <v xml:space="preserve">Valvula redutora de pressao com roscas de ferro fundido ductil, classe 1MPa, com diametro de 2".  Fornecimento e assentamento.</v>
          </cell>
          <cell r="D3725" t="str">
            <v>un</v>
          </cell>
          <cell r="E3725">
            <v>853.64</v>
          </cell>
        </row>
        <row r="3726">
          <cell r="A3726" t="str">
            <v>DR004337</v>
          </cell>
          <cell r="B3726" t="str">
            <v>DR15300062/</v>
          </cell>
          <cell r="C3726" t="str">
            <v xml:space="preserve">Valvula redutora de pressao com roscas de ferro fundido ductil, classe 1MPa, com diametro de 3".  Fornecimento e assentamento.</v>
          </cell>
          <cell r="D3726" t="str">
            <v>un</v>
          </cell>
          <cell r="E3726">
            <v>1694.19</v>
          </cell>
        </row>
        <row r="3727">
          <cell r="A3727" t="str">
            <v>DR009205</v>
          </cell>
          <cell r="B3727" t="str">
            <v>DR15300100/</v>
          </cell>
          <cell r="C3727" t="str">
            <v xml:space="preserve">Valvula redutora de pressao d'agua potavel, de 1 1/2", corpo e embolo em bronze ASTM-B62, fabricacao Pronil D'Inox, modelo CL-10, com pressao de entrada ate 10Kgf/cm2, conexoes roqueadas de 1 1/2", pressao de saida ajustavel externamente de 0,5 ate 5Kgf/c</v>
          </cell>
          <cell r="D3727" t="str">
            <v>un</v>
          </cell>
          <cell r="E3727">
            <v>969.32</v>
          </cell>
        </row>
        <row r="3728">
          <cell r="A3728" t="str">
            <v>DR009204</v>
          </cell>
          <cell r="B3728" t="str">
            <v>DR15300103/</v>
          </cell>
          <cell r="C3728" t="str">
            <v xml:space="preserve">Valvula redutora de pressao d'agua potavel, de 2", corpo e embolo em bronze ASTM-B62, fabricacao Pronil D'Inox, modelo CL-10, com pressao de entrada ate 10Kgf/cm2, conexoes roqueadas de 2", pressao de saida ajustavel externamente de 0,5 ate 5Kgf/cm2, com </v>
          </cell>
          <cell r="D3728" t="str">
            <v>un</v>
          </cell>
          <cell r="E3728">
            <v>1108.6099999999999</v>
          </cell>
        </row>
        <row r="3729">
          <cell r="A3729" t="str">
            <v>DR009203</v>
          </cell>
          <cell r="B3729" t="str">
            <v>DR15300106/</v>
          </cell>
          <cell r="C3729" t="str">
            <v xml:space="preserve">Valvula redutora de pressao d'agua potavel, de 2 1/2", corpo e embolo em bronze ASTM-B62, fabricacao Pronil D'Inox, modelo CL-10, com pressao de entrada ate 10Kgf/cm2, conexoes roqueadas de 2 1/2", pressao de saida ajustavel externamente de 0,5 ate 5Kgf/c</v>
          </cell>
          <cell r="D3729" t="str">
            <v>un</v>
          </cell>
          <cell r="E3729">
            <v>2421.0300000000002</v>
          </cell>
        </row>
        <row r="3730">
          <cell r="A3730" t="str">
            <v>DR008979</v>
          </cell>
          <cell r="B3730" t="str">
            <v>DR15300109/</v>
          </cell>
          <cell r="C3730" t="str">
            <v xml:space="preserve">Valvula redutora de pressao d'agua potavel, de 3", corpo e embolo em bronze ASTM-B62, fabricacao Pronil D'Inox, modelo CL-10, com pressao de entrada ate 10Kgf/cm2, conexoes roqueadas de 3", pressao de saida ajustavel externamente de 0,5 ate 5Kgf/cm2, com </v>
          </cell>
          <cell r="D3730" t="str">
            <v>un</v>
          </cell>
          <cell r="E3730">
            <v>2823.64</v>
          </cell>
        </row>
        <row r="3731">
          <cell r="A3731" t="str">
            <v>DR004320</v>
          </cell>
          <cell r="B3731" t="str">
            <v>DR15350050/</v>
          </cell>
          <cell r="C3731" t="str">
            <v xml:space="preserve">Valvula de retencao, portinhola unica, de ferro fundido ductil, classe 1MPa, pintado interna e externamente com tinta betuminosa, com 2 flange, inclusive fornecimento do material para junta (arruela de borracha, parafusos com porca), com diametro de 50mm.</v>
          </cell>
          <cell r="D3731" t="str">
            <v>un</v>
          </cell>
          <cell r="E3731" t="e">
            <v>#N/A</v>
          </cell>
        </row>
        <row r="3732">
          <cell r="A3732" t="str">
            <v>DR004321</v>
          </cell>
          <cell r="B3732" t="str">
            <v>DR15350053/</v>
          </cell>
          <cell r="C3732" t="str">
            <v xml:space="preserve">Valvula de retencao, portinhola unica, de ferro fundido ductil, classe 1MPa, pintado interna e externamente com tinta betuminosa, com 2 flange, inclusive fornecimento do material para junta (arruela de borracha, parafusos com porca), com diametro de 75mm.</v>
          </cell>
          <cell r="D3732" t="str">
            <v>un</v>
          </cell>
          <cell r="E3732" t="e">
            <v>#N/A</v>
          </cell>
        </row>
        <row r="3733">
          <cell r="A3733" t="str">
            <v>DR004322</v>
          </cell>
          <cell r="B3733" t="str">
            <v>DR15350056/</v>
          </cell>
          <cell r="C3733" t="str">
            <v xml:space="preserve">Valvula de retencao, portinhola unica, de ferro fundido ductil, classe 1MPa, pintado interna e externamente com tinta betuminosa, com 2 flange, inclusive fornecimento do material para junta (arruela de borracha, parafusos com porca), com diametro de 100mm</v>
          </cell>
          <cell r="D3733" t="str">
            <v>un</v>
          </cell>
          <cell r="E3733" t="e">
            <v>#N/A</v>
          </cell>
        </row>
        <row r="3734">
          <cell r="A3734" t="str">
            <v>DR004323</v>
          </cell>
          <cell r="B3734" t="str">
            <v>DR15350059/</v>
          </cell>
          <cell r="C3734" t="str">
            <v xml:space="preserve">Valvula de retencao, portinhola unica, de ferro fundido ductil, classe 1MPa, pintado interna e externamente com tinta betuminosa, com 2 flange, inclusive fornecimento do material para junta (arruela de borracha, parafusos com porca), com diametro de 150mm</v>
          </cell>
          <cell r="D3734" t="str">
            <v>un</v>
          </cell>
          <cell r="E3734" t="e">
            <v>#N/A</v>
          </cell>
        </row>
        <row r="3735">
          <cell r="A3735" t="str">
            <v>DR004324</v>
          </cell>
          <cell r="B3735" t="str">
            <v>DR15350062/</v>
          </cell>
          <cell r="C3735" t="str">
            <v xml:space="preserve">Valvula de retencao, portinhola unica, de ferro fundido ductil, classe 1MPa, pintado interna e externamente com tinta betuminosa, com 2 flange, inclusive fornecimento do material para junta (arruela de borracha, parafusos com porca), com diametro de 200mm</v>
          </cell>
          <cell r="D3735" t="str">
            <v>un</v>
          </cell>
          <cell r="E3735" t="e">
            <v>#N/A</v>
          </cell>
        </row>
        <row r="3736">
          <cell r="A3736" t="str">
            <v>DR004325</v>
          </cell>
          <cell r="B3736" t="str">
            <v>DR15350065/</v>
          </cell>
          <cell r="C3736" t="str">
            <v xml:space="preserve">Valvula de retencao, portinhola unica ,de ferro fundido ductil, classe 1MPa, pintado interna e externamente com tinta betuminosa, com 2 flange, inclusive fornecimento do material para junta (arruela de borracha, parafusos com porca), com diametro de 250mm</v>
          </cell>
          <cell r="D3736" t="str">
            <v>un</v>
          </cell>
          <cell r="E3736" t="e">
            <v>#N/A</v>
          </cell>
        </row>
        <row r="3737">
          <cell r="A3737" t="str">
            <v>DR004326</v>
          </cell>
          <cell r="B3737" t="str">
            <v>DR15350068/</v>
          </cell>
          <cell r="C3737" t="str">
            <v xml:space="preserve">Valvula de retencao, portinhola unica, de ferro fundido ductil, classe 1MPa, pintado interna e externamente com tinta betuminosa, com 2 flange, inclusive fornecimento do material para junta (arruela de borracha, parafusos com porca), com diametro de 300mm</v>
          </cell>
          <cell r="D3737" t="str">
            <v>un</v>
          </cell>
          <cell r="E3737" t="e">
            <v>#N/A</v>
          </cell>
        </row>
        <row r="3738">
          <cell r="A3738" t="str">
            <v>DR004361</v>
          </cell>
          <cell r="B3738" t="str">
            <v>DR15350100/</v>
          </cell>
          <cell r="C3738" t="str">
            <v xml:space="preserve">Valvula de retencao, portinhola dupla, de ferro fundido ductil, classe 1MPa, pintado interna e externamente com tinta esmalte sintetico, inclusive fornecimento do material para junta (arruela de borracha, tirantes com porca), com diametro de 50mm.  Fornec</v>
          </cell>
          <cell r="D3738" t="str">
            <v>un</v>
          </cell>
          <cell r="E3738" t="e">
            <v>#N/A</v>
          </cell>
        </row>
        <row r="3739">
          <cell r="A3739" t="str">
            <v>DR004362</v>
          </cell>
          <cell r="B3739" t="str">
            <v>DR15350103/</v>
          </cell>
          <cell r="C3739" t="str">
            <v xml:space="preserve">Valvula de retencao, portinhola dupla, de ferro fundido ductil, classe 1MPa, pintado interna e externamente com tinta esmalte sintetico, inclusive fornecimento do material para junta (arruela de borracha, tirantes com porca), com diametro de 75mm.  Fornec</v>
          </cell>
          <cell r="D3739" t="str">
            <v>un</v>
          </cell>
          <cell r="E3739" t="e">
            <v>#N/A</v>
          </cell>
        </row>
        <row r="3740">
          <cell r="A3740" t="str">
            <v>DR004363</v>
          </cell>
          <cell r="B3740" t="str">
            <v>DR15350106/</v>
          </cell>
          <cell r="C3740" t="str">
            <v xml:space="preserve">Valvula de retencao, portinhola dupla, de ferro fundido ductil, classe 1MPa, pintado interna e externamente com tinta esmalte sintetico, inclusive fornecimento do material para junta (arruela de borracha, tirantes com porca), com diametro de 100mm.  Forne</v>
          </cell>
          <cell r="D3740" t="str">
            <v>un</v>
          </cell>
          <cell r="E3740" t="e">
            <v>#N/A</v>
          </cell>
        </row>
        <row r="3741">
          <cell r="A3741" t="str">
            <v>DR004364</v>
          </cell>
          <cell r="B3741" t="str">
            <v>DR15350109/</v>
          </cell>
          <cell r="C3741" t="str">
            <v xml:space="preserve">Valvula de retencao, portinhola dupla, de ferro fundido ductil, classe 1MPa, pintado interna e externamente com tinta esmalte sintetico, inclusive fornecimento do material para junta (arruela de borracha, tirantes com porca), com diametro de 150mm.  Forne</v>
          </cell>
          <cell r="D3741" t="str">
            <v>un</v>
          </cell>
          <cell r="E3741" t="e">
            <v>#N/A</v>
          </cell>
        </row>
        <row r="3742">
          <cell r="A3742" t="str">
            <v>DR004365</v>
          </cell>
          <cell r="B3742" t="str">
            <v>DR15350112/</v>
          </cell>
          <cell r="C3742" t="str">
            <v xml:space="preserve">Valvula de retencao, portinhola dupla, de ferro fundido ductil, classe 1MPa, pintado interna e externamente com tinta esmalte sintetico, inclusive fornecimento do material para junta (arruela de borracha, tirantes com porca), com diametro de 200mm.  Forne</v>
          </cell>
          <cell r="D3742" t="str">
            <v>un</v>
          </cell>
          <cell r="E3742" t="e">
            <v>#N/A</v>
          </cell>
        </row>
        <row r="3743">
          <cell r="A3743" t="str">
            <v>DR004366</v>
          </cell>
          <cell r="B3743" t="str">
            <v>DR15350115/</v>
          </cell>
          <cell r="C3743" t="str">
            <v xml:space="preserve">Valvula de retencao, portinhola dupla, de ferro fundido ductil, classe 1MPa, pintado interna e externamente com tinta esmalte sintetico, inclusive fornecimento do material para junta (arruela de borracha, tirantes com porca), com diametro de 250mm.  Forne</v>
          </cell>
          <cell r="D3743" t="str">
            <v>un</v>
          </cell>
          <cell r="E3743" t="e">
            <v>#N/A</v>
          </cell>
        </row>
        <row r="3744">
          <cell r="A3744" t="str">
            <v>DR004367</v>
          </cell>
          <cell r="B3744" t="str">
            <v>DR15350118/</v>
          </cell>
          <cell r="C3744" t="str">
            <v xml:space="preserve">Valvula de retencao, portinhola dupla, de ferro fundido ductil, classe 1MPa, pintado interna e externamente com tinta esmalte sintetico, inclusive fornecimento do material para junta (arruela de borracha, tirantes com porca), com diametro de 300mm.  Forne</v>
          </cell>
          <cell r="D3744" t="str">
            <v>un</v>
          </cell>
          <cell r="E3744" t="e">
            <v>#N/A</v>
          </cell>
        </row>
        <row r="3745">
          <cell r="A3745" t="str">
            <v>DR004314</v>
          </cell>
          <cell r="B3745" t="str">
            <v>DR15400050/</v>
          </cell>
          <cell r="C3745" t="str">
            <v xml:space="preserve">Valvula de pe com crivo, tipo classico, de ferro fundido ductil, classe 1MPa, pintado interna e externamente com tinta betuminosa, com 1 flange, inclusive fornecimento do material para junta (arruela de borracha, parafusos com porca), com diametro de 75mm</v>
          </cell>
          <cell r="D3745" t="str">
            <v>un</v>
          </cell>
          <cell r="E3745" t="e">
            <v>#N/A</v>
          </cell>
        </row>
        <row r="3746">
          <cell r="A3746" t="str">
            <v>DR004315</v>
          </cell>
          <cell r="B3746" t="str">
            <v>DR15400053/</v>
          </cell>
          <cell r="C3746" t="str">
            <v xml:space="preserve">Valvula de pe com crivo, tipo classico, de ferro fundido ductil, classe 1MPa, pintado interna e externamente com tinta betuminosa, com 1 flange, inclusive fornecimento do material para junta (arruela de borracha, parafusos com porca), com diametro de 100m</v>
          </cell>
          <cell r="D3746" t="str">
            <v>un</v>
          </cell>
          <cell r="E3746" t="e">
            <v>#N/A</v>
          </cell>
        </row>
        <row r="3747">
          <cell r="A3747" t="str">
            <v>DR004316</v>
          </cell>
          <cell r="B3747" t="str">
            <v>DR15400056/</v>
          </cell>
          <cell r="C3747" t="str">
            <v xml:space="preserve">Valvula de pe com crivo, tipo classico, de ferro fundido ductil, classe 1MPa, pintado interna e externamente com tinta betuminosa, com 1 flange, inclusive fornecimento do material para junta (arruela de borracha, parafusos com porca), com diametro de 150m</v>
          </cell>
          <cell r="D3747" t="str">
            <v>un</v>
          </cell>
          <cell r="E3747" t="e">
            <v>#N/A</v>
          </cell>
        </row>
        <row r="3748">
          <cell r="A3748" t="str">
            <v>DR004317</v>
          </cell>
          <cell r="B3748" t="str">
            <v>DR15400059/</v>
          </cell>
          <cell r="C3748" t="str">
            <v xml:space="preserve">Valvula de pe com crivo, tipo classico, de ferro fundido ductil, classe 1MPa, pintado interna e externamente com tinta betuminosa, com 1 flange, inclusive fornecimento do material para junta (arruela de borracha, parafusos com porca), com diametro de 200m</v>
          </cell>
          <cell r="D3748" t="str">
            <v>un</v>
          </cell>
          <cell r="E3748" t="e">
            <v>#N/A</v>
          </cell>
        </row>
        <row r="3749">
          <cell r="A3749" t="str">
            <v>DR004318</v>
          </cell>
          <cell r="B3749" t="str">
            <v>DR15400062/</v>
          </cell>
          <cell r="C3749" t="str">
            <v xml:space="preserve">Valvula de pe com crivo, tipo classico, de ferro fundido ductil, classe 1MPa, pintado interna e externamente com tinta betuminosa, com 1 flange, inclusive fornecimento do material para junta (arruela de borracha, parafusos com porca), com diametro de 250m</v>
          </cell>
          <cell r="D3749" t="str">
            <v>un</v>
          </cell>
          <cell r="E3749" t="e">
            <v>#N/A</v>
          </cell>
        </row>
        <row r="3750">
          <cell r="A3750" t="str">
            <v>DR004319</v>
          </cell>
          <cell r="B3750" t="str">
            <v>DR15400065/</v>
          </cell>
          <cell r="C3750" t="str">
            <v xml:space="preserve">Valvula de pe com crivo, tipo classico, de ferro fundido ductil, classe 1MPa, pintado interna e externamente com tinta betuminosa, com 1 flange, inclusive fornecimento do material para junta (arruela de borracha, parafusos com porca), com diametro de 300m</v>
          </cell>
          <cell r="D3750" t="str">
            <v>un</v>
          </cell>
          <cell r="E3750" t="e">
            <v>#N/A</v>
          </cell>
        </row>
        <row r="3751">
          <cell r="A3751" t="str">
            <v>DR004305</v>
          </cell>
          <cell r="B3751" t="str">
            <v>DR15450050/</v>
          </cell>
          <cell r="C3751" t="str">
            <v xml:space="preserve">Ventosa triplice com flange, de ferro fundido ductil, classe 1MPa, pintada interna e externamente com tinta Epoxi poliamida, inclusive fornecimento do material para junta (arruela de borracha, parafusos com porca), com diametro de 50mm.  Fornecimento e as</v>
          </cell>
          <cell r="D3751" t="str">
            <v>un</v>
          </cell>
          <cell r="E3751">
            <v>1221.27</v>
          </cell>
        </row>
        <row r="3752">
          <cell r="A3752" t="str">
            <v>DR008570</v>
          </cell>
          <cell r="B3752" t="str">
            <v>DR15450056/</v>
          </cell>
          <cell r="C3752" t="str">
            <v xml:space="preserve">Ventosa triplice com flange, de ferro fundido ductil, classe 1MPa, pintada interna e externamente com tinta Epoxi poliamida, inclusive fornecimento do material para junta (arruela de borracha, parafusos com porca), com diametro de 100mm.  Fornecimento e a</v>
          </cell>
          <cell r="D3752" t="str">
            <v>un</v>
          </cell>
          <cell r="E3752">
            <v>1889.86</v>
          </cell>
        </row>
        <row r="3753">
          <cell r="A3753" t="str">
            <v>DR004307</v>
          </cell>
          <cell r="B3753" t="str">
            <v>DR15450059/</v>
          </cell>
          <cell r="C3753" t="str">
            <v xml:space="preserve">Ventosa triplice com flange, de ferro fundido ductil, classe 1MPa, pintada interna e externamente com tinta Epoxi poliamida, inclusive fornecimento do material para junta (arruela de borracha, parafusos com porca), com diametro de 150mm.  Fornecimento e a</v>
          </cell>
          <cell r="D3753" t="str">
            <v>un</v>
          </cell>
          <cell r="E3753">
            <v>2267.4699999999998</v>
          </cell>
        </row>
        <row r="3754">
          <cell r="A3754" t="str">
            <v>DR005084</v>
          </cell>
          <cell r="B3754" t="str">
            <v>DR60100050/</v>
          </cell>
          <cell r="C3754" t="str">
            <v xml:space="preserve">Gabiao manta com espessura de 0,30m, malha de 6x8, fio de 2mm, revestido de PVC, inclusive o fornecimento de todos os materiais e colocacao.</v>
          </cell>
          <cell r="D3754" t="str">
            <v>m2</v>
          </cell>
          <cell r="E3754">
            <v>41.75</v>
          </cell>
        </row>
        <row r="3755">
          <cell r="A3755" t="str">
            <v>DR017784</v>
          </cell>
          <cell r="B3755" t="str">
            <v>DR65050050/</v>
          </cell>
          <cell r="C3755" t="str">
            <v xml:space="preserve">Colchao drenante com camada de 30cm de pedra britada no 3 e filtro de transicao de manta Bidim, tipo OP-30 ou similar.</v>
          </cell>
          <cell r="D3755" t="str">
            <v>m2</v>
          </cell>
          <cell r="E3755">
            <v>20.420000000000002</v>
          </cell>
        </row>
        <row r="3756">
          <cell r="A3756" t="str">
            <v>DR017783</v>
          </cell>
          <cell r="B3756" t="str">
            <v>DR65050100/</v>
          </cell>
          <cell r="C3756" t="str">
            <v xml:space="preserve">Manta Bidim ou similar tipo OP-30 em drenos subterraneos, gabioes, filtros de transicao, drenos profundos ou valetas.  Fornecimento e colocacao.</v>
          </cell>
          <cell r="D3756" t="str">
            <v>m2</v>
          </cell>
          <cell r="E3756">
            <v>3.97</v>
          </cell>
        </row>
        <row r="3757">
          <cell r="A3757" t="str">
            <v>DR009873</v>
          </cell>
          <cell r="B3757" t="str">
            <v>DR65050103/</v>
          </cell>
          <cell r="C3757" t="str">
            <v xml:space="preserve">Manta Bidim ou similar tipo OP-40 em drenos subterraneos, gabioes, filtros de transicao, drenos profundos ou valetas.  Fornecimento e colocacao.</v>
          </cell>
          <cell r="D3757" t="str">
            <v>m2</v>
          </cell>
          <cell r="E3757">
            <v>5.33</v>
          </cell>
        </row>
        <row r="3758">
          <cell r="A3758" t="str">
            <v>DR009874</v>
          </cell>
          <cell r="B3758" t="str">
            <v>DR65050106/</v>
          </cell>
          <cell r="C3758" t="str">
            <v xml:space="preserve">Manta Bidim ou similar tipo OP-60 em drenos subterraneos, gabioes, filtros de transicao, drenos profundos ou valetas.  Fornecimento e colocacao.</v>
          </cell>
          <cell r="D3758" t="str">
            <v>m2</v>
          </cell>
          <cell r="E3758">
            <v>7.25</v>
          </cell>
        </row>
        <row r="3759">
          <cell r="A3759" t="str">
            <v>DR009902</v>
          </cell>
          <cell r="B3759" t="str">
            <v>DR65050150/</v>
          </cell>
          <cell r="C3759" t="str">
            <v xml:space="preserve">Manta de Geogrelha flexivel, em fios multifilamentos de poliester de alta tenacidade, revestidos de PVC, em forma de grelha com abertura de malha de (20x20)mm, do tipo 20/13-20, Fortrac ou similar.  Fornecimento.</v>
          </cell>
          <cell r="D3759" t="str">
            <v>m2</v>
          </cell>
          <cell r="E3759">
            <v>11.42</v>
          </cell>
        </row>
        <row r="3760">
          <cell r="A3760" t="str">
            <v>DR009904</v>
          </cell>
          <cell r="B3760" t="str">
            <v>DR65050153/</v>
          </cell>
          <cell r="C3760" t="str">
            <v xml:space="preserve">Manta de Geogrelha flexivel, em fios multifilamentos de poliester de alta tenacidade, revestidos de PVC, em forma de grelha com abertura de malha de (20x20)mm, do tipo 35/20-20, Fortrac ou similar.  Fornecimento.</v>
          </cell>
          <cell r="D3760" t="str">
            <v>m2</v>
          </cell>
          <cell r="E3760">
            <v>17.84</v>
          </cell>
        </row>
        <row r="3761">
          <cell r="A3761" t="str">
            <v>DR010638</v>
          </cell>
          <cell r="B3761" t="str">
            <v>DR65050156/</v>
          </cell>
          <cell r="C3761" t="str">
            <v xml:space="preserve">Manta de Geogrelha flexivel, em fios multifilamentos de poliester de alta tenacidade, revestidos de PVC, em forma de grelha com abertura de malha de (20x20)mm, do tipo 55/30-20, Fortrac ou similar.  Fornecimento.</v>
          </cell>
          <cell r="D3761" t="str">
            <v>m2</v>
          </cell>
          <cell r="E3761">
            <v>15</v>
          </cell>
        </row>
        <row r="3762">
          <cell r="A3762" t="str">
            <v>DR009905</v>
          </cell>
          <cell r="B3762" t="str">
            <v>DR65050159/</v>
          </cell>
          <cell r="C3762" t="str">
            <v xml:space="preserve">Manta de Geogrelha flexivel, em fios multifilamentos de poliester de alta tenacidade, revestidos de PVC, em forma de grelha com abertura de malha de (20x20)mm, do tipo 80/30-20, Fortrac ou similar.  Fornecimento.</v>
          </cell>
          <cell r="D3762" t="str">
            <v>m2</v>
          </cell>
          <cell r="E3762">
            <v>25.99</v>
          </cell>
        </row>
        <row r="3763">
          <cell r="A3763" t="str">
            <v>DR009906</v>
          </cell>
          <cell r="B3763" t="str">
            <v>DR65050200/</v>
          </cell>
          <cell r="C3763" t="str">
            <v xml:space="preserve">Manta Multidren ou similar, TD 20S, constituida de um nucleo drenante de polietileno de alta densidade e geotextil Bidim de filamentos continuos de poliester.  Fornecimento.</v>
          </cell>
          <cell r="D3763" t="str">
            <v>m2</v>
          </cell>
          <cell r="E3763">
            <v>17.600000000000001</v>
          </cell>
        </row>
        <row r="3764">
          <cell r="A3764" t="str">
            <v>DR009900</v>
          </cell>
          <cell r="B3764" t="str">
            <v>DR65050250/</v>
          </cell>
          <cell r="C3764" t="str">
            <v xml:space="preserve">Sistema de Confinamento Celular de polietileno texturizado, GEOWEB ou similar, tipo GW 8204, medindo (2,4x6)m.  Fornecimento.</v>
          </cell>
          <cell r="D3764" t="str">
            <v>m2</v>
          </cell>
          <cell r="E3764">
            <v>74.08</v>
          </cell>
        </row>
        <row r="3765">
          <cell r="A3765" t="str">
            <v>DR009901</v>
          </cell>
          <cell r="B3765" t="str">
            <v>DR65050253/</v>
          </cell>
          <cell r="C3765" t="str">
            <v xml:space="preserve">Sistema de Confinamento Celular de polietileno texturizado, GEOWEB ou similar, tipo GW 8404, medindo (2,4x12)m.  Fornecimento.</v>
          </cell>
          <cell r="D3765" t="str">
            <v>m2</v>
          </cell>
          <cell r="E3765">
            <v>32.369999999999997</v>
          </cell>
        </row>
        <row r="3766">
          <cell r="A3766" t="str">
            <v>DR007928</v>
          </cell>
          <cell r="B3766" t="str">
            <v>DR70050050/</v>
          </cell>
          <cell r="C3766" t="str">
            <v xml:space="preserve">Revestimento de canal, utilizando Sistema de Confinamento Celular, GEOWEB ou similar, tipo GWLC 8404 (celula larga), sendo as celulas preenchidas com concreto fck=11MPa, inclusive o fornecimento de todos os materiais e Geotextil Bidim OP-30, exclusive pre</v>
          </cell>
          <cell r="D3766" t="str">
            <v>m2</v>
          </cell>
          <cell r="E3766">
            <v>61.58</v>
          </cell>
        </row>
        <row r="3767">
          <cell r="A3767" t="str">
            <v>DR010281</v>
          </cell>
          <cell r="B3767" t="str">
            <v>DR75050050/</v>
          </cell>
          <cell r="C3767" t="str">
            <v xml:space="preserve">Levantamento, limpeza e reassentamento de tubos de concreto para galerias de aguas pluviais, com diametro de 0,40m.</v>
          </cell>
          <cell r="D3767" t="str">
            <v>m</v>
          </cell>
          <cell r="E3767">
            <v>27.42</v>
          </cell>
        </row>
        <row r="3768">
          <cell r="A3768" t="str">
            <v>DR010283</v>
          </cell>
          <cell r="B3768" t="str">
            <v>DR75050053/</v>
          </cell>
          <cell r="C3768" t="str">
            <v xml:space="preserve">Levantamento, limpeza e reassentamento de tubos de concreto para galerias de aguas pluviais, com diametro de 0,50m.</v>
          </cell>
          <cell r="D3768" t="str">
            <v>m</v>
          </cell>
          <cell r="E3768">
            <v>35.729999999999997</v>
          </cell>
        </row>
        <row r="3769">
          <cell r="A3769" t="str">
            <v>DR010288</v>
          </cell>
          <cell r="B3769" t="str">
            <v>DR75050056/</v>
          </cell>
          <cell r="C3769" t="str">
            <v xml:space="preserve">Levantamento, limpeza e reassentamento de tubos de concreto para galerias de aguas pluviais, com diametro de 0,60m.</v>
          </cell>
          <cell r="D3769" t="str">
            <v>m</v>
          </cell>
          <cell r="E3769">
            <v>42.11</v>
          </cell>
        </row>
        <row r="3770">
          <cell r="A3770" t="str">
            <v>DR010289</v>
          </cell>
          <cell r="B3770" t="str">
            <v>DR75050059/</v>
          </cell>
          <cell r="C3770" t="str">
            <v xml:space="preserve">Levantamento, limpeza e reassentamento de tubos de concreto para galerias de aguas pluviais, com diametro de 0,70m.</v>
          </cell>
          <cell r="D3770" t="str">
            <v>m</v>
          </cell>
          <cell r="E3770">
            <v>49.56</v>
          </cell>
        </row>
        <row r="3771">
          <cell r="A3771" t="str">
            <v>DR010290</v>
          </cell>
          <cell r="B3771" t="str">
            <v>DR75050062/</v>
          </cell>
          <cell r="C3771" t="str">
            <v xml:space="preserve">Levantamento, limpeza e reassentamento de tubos de concreto para galerias de aguas pluviais, com diametro de 0,80m.</v>
          </cell>
          <cell r="D3771" t="str">
            <v>m</v>
          </cell>
          <cell r="E3771">
            <v>56.84</v>
          </cell>
        </row>
        <row r="3772">
          <cell r="A3772" t="str">
            <v>DR010291</v>
          </cell>
          <cell r="B3772" t="str">
            <v>DR75050065/</v>
          </cell>
          <cell r="C3772" t="str">
            <v xml:space="preserve">Levantamento, limpeza e reassentamento de tubos de concreto para galerias de aguas pluviais, com diametro de 0,90m.</v>
          </cell>
          <cell r="D3772" t="str">
            <v>m</v>
          </cell>
          <cell r="E3772">
            <v>74.989999999999995</v>
          </cell>
        </row>
        <row r="3773">
          <cell r="A3773" t="str">
            <v>DR010292</v>
          </cell>
          <cell r="B3773" t="str">
            <v>DR75050068/</v>
          </cell>
          <cell r="C3773" t="str">
            <v xml:space="preserve">Levantamento, limpeza e reassentamento de tubos de concreto para galerias de aguas pluviais, com diametro de 1,00m.</v>
          </cell>
          <cell r="D3773" t="str">
            <v>m</v>
          </cell>
          <cell r="E3773">
            <v>94.31</v>
          </cell>
        </row>
        <row r="3774">
          <cell r="A3774" t="str">
            <v>DR010293</v>
          </cell>
          <cell r="B3774" t="str">
            <v>DR75050071/</v>
          </cell>
          <cell r="C3774" t="str">
            <v xml:space="preserve">Levantamento, limpeza e reassentamento de tubos de concreto para galerias de aguas pluviais, com diametro de 1,10m.</v>
          </cell>
          <cell r="D3774" t="str">
            <v>m</v>
          </cell>
          <cell r="E3774">
            <v>112.34</v>
          </cell>
        </row>
        <row r="3775">
          <cell r="A3775" t="str">
            <v>DR010294</v>
          </cell>
          <cell r="B3775" t="str">
            <v>DR75050074/</v>
          </cell>
          <cell r="C3775" t="str">
            <v xml:space="preserve">Levantamento, limpeza e reassentamento de tubos de concreto para galerias de aguas pluviais, com diametro de 1,20m.</v>
          </cell>
          <cell r="D3775" t="str">
            <v>m</v>
          </cell>
          <cell r="E3775">
            <v>122.28</v>
          </cell>
        </row>
        <row r="3776">
          <cell r="A3776" t="str">
            <v>DR010295</v>
          </cell>
          <cell r="B3776" t="str">
            <v>DR75050077/</v>
          </cell>
          <cell r="C3776" t="str">
            <v xml:space="preserve">Levantamento, limpeza e reassentamento de tubos de concreto para galerias de aguas pluviais, com diametro de 1,50m.</v>
          </cell>
          <cell r="D3776" t="str">
            <v>m</v>
          </cell>
          <cell r="E3776">
            <v>146.13999999999999</v>
          </cell>
        </row>
        <row r="3777">
          <cell r="A3777" t="str">
            <v>DR010296</v>
          </cell>
          <cell r="B3777" t="str">
            <v>DR75050080/</v>
          </cell>
          <cell r="C3777" t="str">
            <v xml:space="preserve">Levantamento, limpeza e reassentamento de tubos de concreto para galerias de aguas pluviais, com diametro de 2,00m.</v>
          </cell>
          <cell r="D3777" t="str">
            <v>m</v>
          </cell>
          <cell r="E3777">
            <v>201.04</v>
          </cell>
        </row>
        <row r="3778">
          <cell r="A3778" t="str">
            <v>EQ001224</v>
          </cell>
          <cell r="B3778" t="str">
            <v>EQ05050050B</v>
          </cell>
          <cell r="C3778" t="str">
            <v xml:space="preserve">Caminhao basculante, capacidade de 5m3, com motorista, material de operacao e material de manutencao, com as seguintes especificacoes minimas: motor diesel de 162CV.  Custo horario produtivo.</v>
          </cell>
          <cell r="D3778" t="str">
            <v>h</v>
          </cell>
          <cell r="E3778">
            <v>38.119999999999997</v>
          </cell>
        </row>
        <row r="3779">
          <cell r="A3779" t="str">
            <v>EQ001225</v>
          </cell>
          <cell r="B3779" t="str">
            <v>EQ05050053A</v>
          </cell>
          <cell r="C3779" t="str">
            <v xml:space="preserve">Caminhao bascalunte, capacidade de 5m3, com motorista e material de operacao, com as seguintes especificacoes minimas: motor diesel de 162CV.  Custo horario improdutivo (motor funcionando).</v>
          </cell>
          <cell r="D3779" t="str">
            <v>h</v>
          </cell>
          <cell r="E3779">
            <v>21.91</v>
          </cell>
        </row>
        <row r="3780">
          <cell r="A3780" t="str">
            <v>EQ001226</v>
          </cell>
          <cell r="B3780" t="str">
            <v>EQ05050056/</v>
          </cell>
          <cell r="C3780" t="str">
            <v xml:space="preserve">Caminhao basculante, capacidade de 5m3, com motorista, com as seguintes especificacoes minimas: motor diesel de 162CV.  Custo horario improdutivo (motor desligado).</v>
          </cell>
          <cell r="D3780" t="str">
            <v>h</v>
          </cell>
          <cell r="E3780">
            <v>10.66</v>
          </cell>
        </row>
        <row r="3781">
          <cell r="A3781" t="str">
            <v>EQ010502</v>
          </cell>
          <cell r="B3781" t="str">
            <v>EQ05050062A</v>
          </cell>
          <cell r="C3781" t="str">
            <v xml:space="preserve">Caminhao basculante, capacidade de 5m3, com motorista, material de  operacao, material de manutencao e licenciamento,  com as seguintes especificacoes minimas: motor diesel de 208CV.  Custo mensal.</v>
          </cell>
          <cell r="D3781" t="str">
            <v>un.mes</v>
          </cell>
          <cell r="E3781">
            <v>4129.8</v>
          </cell>
        </row>
        <row r="3782">
          <cell r="A3782" t="str">
            <v>EQ001227</v>
          </cell>
          <cell r="B3782" t="str">
            <v>EQ05050100B</v>
          </cell>
          <cell r="C3782" t="str">
            <v xml:space="preserve">Caminhao basculante, com capacidade de 7m3, com motorista, material de operacao e material de manutencao, com as seguintes especificacoes minimas: motor diesel de 208CV.  Custo horario produtivo.</v>
          </cell>
          <cell r="D3782" t="str">
            <v>h</v>
          </cell>
          <cell r="E3782">
            <v>44.19</v>
          </cell>
        </row>
        <row r="3783">
          <cell r="A3783" t="str">
            <v>EQ001228</v>
          </cell>
          <cell r="B3783" t="str">
            <v>EQ05050103A</v>
          </cell>
          <cell r="C3783" t="str">
            <v xml:space="preserve">Caminhao basculante, com capacidade de 7m3, com motorista e material de operacao, com as seguintes especificacoes minimas: motor diesel de 208CV.  Custo horario improdutivo (motor funcionando).</v>
          </cell>
          <cell r="D3783" t="str">
            <v>h</v>
          </cell>
          <cell r="E3783">
            <v>24.95</v>
          </cell>
        </row>
        <row r="3784">
          <cell r="A3784" t="str">
            <v>EQ001229</v>
          </cell>
          <cell r="B3784" t="str">
            <v>EQ05050106/</v>
          </cell>
          <cell r="C3784" t="str">
            <v xml:space="preserve">Caminhao basculante, com capacidade de 7m3, com motorista, com as seguintes especificacoes minimas: motor diesel de 208CV.  Custo horario improdutivo (motor desligado).</v>
          </cell>
          <cell r="D3784" t="str">
            <v>h</v>
          </cell>
          <cell r="E3784">
            <v>11.82</v>
          </cell>
        </row>
        <row r="3785">
          <cell r="A3785" t="str">
            <v>EQ010503</v>
          </cell>
          <cell r="B3785" t="str">
            <v>EQ05050112A</v>
          </cell>
          <cell r="C3785" t="str">
            <v xml:space="preserve">Caminhao basculante, capacidade de 7m3, com motorista, material de  operacao, material de manutencao e licenciamento,  com as seguintes especificacoes minimas: motor diesel de 208CV.  Custo mensal.</v>
          </cell>
          <cell r="D3785" t="str">
            <v>un.mes</v>
          </cell>
          <cell r="E3785">
            <v>5112.58</v>
          </cell>
        </row>
        <row r="3786">
          <cell r="A3786" t="str">
            <v>EQ017851</v>
          </cell>
          <cell r="B3786" t="str">
            <v>EQ05050150A</v>
          </cell>
          <cell r="C3786" t="str">
            <v xml:space="preserve">Caminhao basculante, com capacidade de 8m3 a 10m3, com motorista, material de operacao e material de manutencao, com as seguintes especificacoes minimas: motor diesel de 210CV. Custo horario produtivo.</v>
          </cell>
          <cell r="D3786" t="str">
            <v>h</v>
          </cell>
          <cell r="E3786">
            <v>46.61</v>
          </cell>
        </row>
        <row r="3787">
          <cell r="A3787" t="str">
            <v>EQ017852</v>
          </cell>
          <cell r="B3787" t="str">
            <v>EQ05050153/</v>
          </cell>
          <cell r="C3787" t="str">
            <v xml:space="preserve">Caminhao basculante, com capacidade de 8m3 a 10m3, com motorista e material de operacao, com as seguintes especificacoes minimas: motor diesel de 210CV. Custo horario improdutivo (motor funcionando).</v>
          </cell>
          <cell r="D3787" t="str">
            <v>h</v>
          </cell>
          <cell r="E3787">
            <v>26.16</v>
          </cell>
        </row>
        <row r="3788">
          <cell r="A3788" t="str">
            <v>EQ017853</v>
          </cell>
          <cell r="B3788" t="str">
            <v>EQ05050156/</v>
          </cell>
          <cell r="C3788" t="str">
            <v xml:space="preserve">Caminhao basculante, com capacidade de 8m3 a 10m3, com motorista, com as seguintes especificacoes minimas: motor diesel de 210CV. Custo horario improdutivo (motor desligado).</v>
          </cell>
          <cell r="D3788" t="str">
            <v>h</v>
          </cell>
          <cell r="E3788">
            <v>13.03</v>
          </cell>
        </row>
        <row r="3789">
          <cell r="A3789" t="str">
            <v>EQ017855</v>
          </cell>
          <cell r="B3789" t="str">
            <v>EQ05050200A</v>
          </cell>
          <cell r="C3789" t="str">
            <v xml:space="preserve">Caminhao basculante, com capacidade de 10m3 a 12m3, com motorista, material de operacao e material de manutencao, com as seguintes especificacoes minimas: motor diesel de 220CV. Custo horario produtivo.</v>
          </cell>
          <cell r="D3789" t="str">
            <v>h</v>
          </cell>
          <cell r="E3789">
            <v>49.22</v>
          </cell>
        </row>
        <row r="3790">
          <cell r="A3790" t="str">
            <v>EQ017856</v>
          </cell>
          <cell r="B3790" t="str">
            <v>EQ05050203/</v>
          </cell>
          <cell r="C3790" t="str">
            <v xml:space="preserve">Caminhao basculante, com capacidade de 10m3 a 12m3, com motorista, material de operacao, com as seguintes especificacoes minimas: motor diesel de 220CV. Custo horario improdutivo (motor funcionando).</v>
          </cell>
          <cell r="D3790" t="str">
            <v>h</v>
          </cell>
          <cell r="E3790">
            <v>27.46</v>
          </cell>
        </row>
        <row r="3791">
          <cell r="A3791" t="str">
            <v>EQ017857</v>
          </cell>
          <cell r="B3791" t="str">
            <v>EQ05050206/</v>
          </cell>
          <cell r="C3791" t="str">
            <v xml:space="preserve">Caminhao basculante, com capacidade de 10m3 a 12m3, com motorista, com as seguintes especificacoes minimas: motor diesel de 220CV. Custo horario improdutivo (motor desligado).</v>
          </cell>
          <cell r="D3791" t="str">
            <v>h</v>
          </cell>
          <cell r="E3791">
            <v>13.71</v>
          </cell>
        </row>
        <row r="3792">
          <cell r="A3792" t="str">
            <v>EQ017695</v>
          </cell>
          <cell r="B3792" t="str">
            <v>EQ05050250A</v>
          </cell>
          <cell r="C3792" t="str">
            <v xml:space="preserve">Caminhao bau para transporte de especies vegetais, com capacidade de 3,5t, com motorista, material de operacao, material de manutencao e licenciamento, com as seguintes especificacoes minimas: motor diesel de 141CV, revestimento interno em placa de eucate</v>
          </cell>
          <cell r="D3792" t="str">
            <v>un.mes</v>
          </cell>
          <cell r="E3792">
            <v>2509.44</v>
          </cell>
        </row>
        <row r="3793">
          <cell r="A3793" t="str">
            <v>EQ001215</v>
          </cell>
          <cell r="B3793" t="str">
            <v>EQ05050300A</v>
          </cell>
          <cell r="C3793" t="str">
            <v xml:space="preserve">Caminhao com Carroceria Fixa, capacidade de 3,5t, com motorista, material de operacao e material de manutencao, com as seguintes especificacoes minimas: motor diesel de 85CV.  Custo horario produtivo.</v>
          </cell>
          <cell r="D3793" t="str">
            <v>h</v>
          </cell>
          <cell r="E3793">
            <v>31.62</v>
          </cell>
        </row>
        <row r="3794">
          <cell r="A3794" t="str">
            <v>EQ001216</v>
          </cell>
          <cell r="B3794" t="str">
            <v>EQ05050303/</v>
          </cell>
          <cell r="C3794" t="str">
            <v xml:space="preserve">Caminhao com Carroceria Fixa, capacidade de 3,5t, com motorista e material de operacao, com as seguintes especificacoes minimas: motor diesel de 85CV.  Custo horario improdutivo (motor funcionando).</v>
          </cell>
          <cell r="D3794" t="str">
            <v>h</v>
          </cell>
          <cell r="E3794">
            <v>16.29</v>
          </cell>
        </row>
        <row r="3795">
          <cell r="A3795" t="str">
            <v>EQ001217</v>
          </cell>
          <cell r="B3795" t="str">
            <v>EQ05050306/</v>
          </cell>
          <cell r="C3795" t="str">
            <v xml:space="preserve">Caminhao com Carroceria Fixa, capacidade de 3,5t, com motorista, com as seguintes especificacoes minimas: motor diesel de 85CV.  Custo horario improdutivo (motor desligado).</v>
          </cell>
          <cell r="D3795" t="str">
            <v>h</v>
          </cell>
          <cell r="E3795">
            <v>8.7899999999999991</v>
          </cell>
        </row>
        <row r="3796">
          <cell r="A3796" t="str">
            <v>EQ017906</v>
          </cell>
          <cell r="B3796" t="str">
            <v>EQ05050312A</v>
          </cell>
          <cell r="C3796" t="str">
            <v xml:space="preserve">Caminhao Carroceria fixa, capacidade de 3,5t, com motorista, material de  operacao, material de manutencao e licenciamento,  com as seguintes especificacoes minimas: motor diesel de 85CV.  Custo mensal.</v>
          </cell>
          <cell r="D3796" t="str">
            <v>un.mes</v>
          </cell>
          <cell r="E3796">
            <v>3206.37</v>
          </cell>
        </row>
        <row r="3797">
          <cell r="A3797" t="str">
            <v>EQ017899</v>
          </cell>
          <cell r="B3797" t="str">
            <v>EQ05050350A</v>
          </cell>
          <cell r="C3797" t="str">
            <v xml:space="preserve">Caminhao Carroceria fixa, capacidade de 3,5t, equipado com plataforma elevatoria pantografica hidraulica, com motorista operador e um ajudante, material de operacao e material de manutencao, com as seguintes especificacoes minimas: motor diesel de 85CV, p</v>
          </cell>
          <cell r="D3797" t="str">
            <v>h</v>
          </cell>
          <cell r="E3797">
            <v>43.74</v>
          </cell>
        </row>
        <row r="3798">
          <cell r="A3798" t="str">
            <v>EQ017904</v>
          </cell>
          <cell r="B3798" t="str">
            <v>EQ05050353/</v>
          </cell>
          <cell r="C3798" t="str">
            <v xml:space="preserve">Caminhao Carroceria fixa, capacidade de 3,5t, equipado com plataforma elevatoria pantografica hidraulica, com motorista operador e um ajudante, material de operacao, com as seguintes especificacoes minimas: motor diesel de 85CV, plataforma com elevacao de</v>
          </cell>
          <cell r="D3798" t="str">
            <v>h</v>
          </cell>
          <cell r="E3798">
            <v>30.22</v>
          </cell>
        </row>
        <row r="3799">
          <cell r="A3799" t="str">
            <v>EQ017905</v>
          </cell>
          <cell r="B3799" t="str">
            <v>EQ05050356/</v>
          </cell>
          <cell r="C3799" t="str">
            <v xml:space="preserve">Caminhao Carroceria fixa, capacidade de 3,5t, equipado com plataforma elevatoria pantografica hidraulica, com motorista operador e um ajudante, com as seguintes especificacoes minimas: motor diesel de 85CV, plataforma com elevacao de ate 8,5m.  Custo hora</v>
          </cell>
          <cell r="D3799" t="str">
            <v>h</v>
          </cell>
          <cell r="E3799">
            <v>18.97</v>
          </cell>
        </row>
        <row r="3800">
          <cell r="A3800" t="str">
            <v>EQ001218</v>
          </cell>
          <cell r="B3800" t="str">
            <v>EQ05050400A</v>
          </cell>
          <cell r="C3800" t="str">
            <v xml:space="preserve">Caminhao com Carroceria Fixa, capacidade de 7,5t, com motorista, material de operacao e material de manutencao, com as seguintes especificacoes minimas: motor diesel de 162CV.  Custo horario produtivo.</v>
          </cell>
          <cell r="D3800" t="str">
            <v>h</v>
          </cell>
          <cell r="E3800">
            <v>43.67</v>
          </cell>
        </row>
        <row r="3801">
          <cell r="A3801" t="str">
            <v>EQ001219</v>
          </cell>
          <cell r="B3801" t="str">
            <v>EQ05050403/</v>
          </cell>
          <cell r="C3801" t="str">
            <v xml:space="preserve">Caminhao com Carroceria Fixa, capacidade de 7,5t, com motorista e material de operacao, com as seguintes especificacoes minimas: motor diesel de 162CV.  Custo horario improdutivo (motor funcionando).</v>
          </cell>
          <cell r="D3801" t="str">
            <v>h</v>
          </cell>
          <cell r="E3801">
            <v>21.16</v>
          </cell>
        </row>
        <row r="3802">
          <cell r="A3802" t="str">
            <v>EQ001220</v>
          </cell>
          <cell r="B3802" t="str">
            <v>EQ05050406/</v>
          </cell>
          <cell r="C3802" t="str">
            <v xml:space="preserve">Caminhao com Carroceria Fixa, capacidade de 7,5t, com motorista, com as seguintes especificacoes minimas: motor diesel de 162CV.  Custo horario improdutivo (motor desligado).</v>
          </cell>
          <cell r="D3802" t="str">
            <v>h</v>
          </cell>
          <cell r="E3802">
            <v>9.52</v>
          </cell>
        </row>
        <row r="3803">
          <cell r="A3803" t="str">
            <v>EQ002304</v>
          </cell>
          <cell r="B3803" t="str">
            <v>EQ05050415A</v>
          </cell>
          <cell r="C3803" t="str">
            <v xml:space="preserve">Caminhao com Carroceria Fixa, capacidade de 7,5t, equipado com guindaste hidraulico com capacidade de 3,5t, com motorista operador e um ajudante, material de operacao e material de manutencao, com as seguintes especificacoes minimas: motor diesel de 162CV</v>
          </cell>
          <cell r="D3803" t="str">
            <v>h</v>
          </cell>
          <cell r="E3803">
            <v>54.23</v>
          </cell>
        </row>
        <row r="3804">
          <cell r="A3804" t="str">
            <v>EQ010490</v>
          </cell>
          <cell r="B3804" t="str">
            <v>EQ05050418/</v>
          </cell>
          <cell r="C3804" t="str">
            <v xml:space="preserve">Caminhao com Carroceria Fixa, capacidade de 7,5t, equipado com guindaste hidraulico com capacidade de 3,5t, com motorista operador e um ajudante, material de operacao, com as seguintes especificacoes minimas: motor diesel de 162CV, guindaste hidraulico pr</v>
          </cell>
          <cell r="D3804" t="str">
            <v>h</v>
          </cell>
          <cell r="E3804">
            <v>29.91</v>
          </cell>
        </row>
        <row r="3805">
          <cell r="A3805" t="str">
            <v>EQ010491</v>
          </cell>
          <cell r="B3805" t="str">
            <v>EQ05050421/</v>
          </cell>
          <cell r="C3805" t="str">
            <v xml:space="preserve">Caminhao com Carroceria Fixa, capacidade de 7,5t, equipado com guindaste hidraulico com capacidade de 3,5t, com motorista operador e um ajudante, com as seguintes especificacoes minimas: motor diesel de 162CV, guindaste hidraulico provido de lanca de ate </v>
          </cell>
          <cell r="D3805" t="str">
            <v>h</v>
          </cell>
          <cell r="E3805">
            <v>18.27</v>
          </cell>
        </row>
        <row r="3806">
          <cell r="A3806" t="str">
            <v>EQ017901</v>
          </cell>
          <cell r="B3806" t="str">
            <v>EQ05050450A</v>
          </cell>
          <cell r="C3806" t="str">
            <v xml:space="preserve">Caminhao Carroceria fixa, capacidade de 7,5t, cesto duplo, com motorista operador, material de  operacao e material de manutencao, com as seguintes especificacoes minimas: motor diesel de 162CV, guindaste hidraulico acoplado de 15,5tf/m de momento de carg</v>
          </cell>
          <cell r="D3806" t="str">
            <v>h</v>
          </cell>
          <cell r="E3806">
            <v>55.42</v>
          </cell>
        </row>
        <row r="3807">
          <cell r="A3807" t="str">
            <v>EQ017902</v>
          </cell>
          <cell r="B3807" t="str">
            <v>EQ05050453/</v>
          </cell>
          <cell r="C3807" t="str">
            <v xml:space="preserve">Caminhao Carroceria fixa, capacidade de 7,5t, cesto duplo, com motorista operador, material de  operacao, com as seguintes especificacoes minimas: motor diesel de 162CV, guindaste hidraulico acoplado de 15,5tf/m de momento de carga util, lanca com cesto d</v>
          </cell>
          <cell r="D3807" t="str">
            <v>h</v>
          </cell>
          <cell r="E3807">
            <v>31.49</v>
          </cell>
        </row>
        <row r="3808">
          <cell r="A3808" t="str">
            <v>EQ017903</v>
          </cell>
          <cell r="B3808" t="str">
            <v>EQ05050456/</v>
          </cell>
          <cell r="C3808" t="str">
            <v xml:space="preserve">Caminhao Carroceria fixa, capacidade de 7,5t, cesto duplo, com motorista operador, com as seguintes especificacoes minimas: motor diesel de 162CV, guindaste hidraulico acoplado de 15,5tf/m de momento de carga util, lanca com cesto duplo com alcance de 16m</v>
          </cell>
          <cell r="D3808" t="str">
            <v>h</v>
          </cell>
          <cell r="E3808">
            <v>16.93</v>
          </cell>
        </row>
        <row r="3809">
          <cell r="A3809" t="str">
            <v>EQ004358</v>
          </cell>
          <cell r="B3809" t="str">
            <v>EQ05050500A</v>
          </cell>
          <cell r="C3809" t="str">
            <v xml:space="preserve">Caminhao plataforma, capacidade de 3,5t, com motorista operador, com as seguintes especificacoes minimas: motor diesel de 85CV, elevacao de 8,5m.  Custo horario improdutivo (motor desligado).</v>
          </cell>
          <cell r="D3809" t="str">
            <v>h</v>
          </cell>
          <cell r="E3809">
            <v>17.22</v>
          </cell>
        </row>
        <row r="3810">
          <cell r="A3810" t="str">
            <v>EQ017907</v>
          </cell>
          <cell r="B3810" t="str">
            <v>EQ05050509A</v>
          </cell>
          <cell r="C3810" t="str">
            <v xml:space="preserve">Caminhao com plataforma elevatoria pantografica hidraulica, com elevacao ate 8,5m, com motorista operador e um ajudante, com as seguintes especificacoes minimas: motor diesel de 85CV.  Custo mensal.</v>
          </cell>
          <cell r="D3810" t="str">
            <v>un.mes</v>
          </cell>
          <cell r="E3810">
            <v>4879.7299999999996</v>
          </cell>
        </row>
        <row r="3811">
          <cell r="A3811" t="str">
            <v>EQ002348</v>
          </cell>
          <cell r="B3811" t="str">
            <v>EQ05050512/</v>
          </cell>
          <cell r="C3811" t="str">
            <v xml:space="preserve">Plataforma pantografica, elevacao ate 8,5m, exclusive operador.  Custo horario produtivo.</v>
          </cell>
          <cell r="D3811" t="str">
            <v>h</v>
          </cell>
          <cell r="E3811">
            <v>8.43</v>
          </cell>
        </row>
        <row r="3812">
          <cell r="A3812" t="str">
            <v>EQ001239</v>
          </cell>
          <cell r="B3812" t="str">
            <v>EQ05050600A</v>
          </cell>
          <cell r="C3812" t="str">
            <v xml:space="preserve">Caminhao tanque, com capacidade de 6000 litros, com motorista, material de operacao e material de manutencao, com as seguintes especificacoes minimas: motor diesel de 162CV, pipa com motobamba e barra de irrigacao.  Custo horario produtivo.</v>
          </cell>
          <cell r="D3812" t="str">
            <v>h</v>
          </cell>
          <cell r="E3812">
            <v>46.48</v>
          </cell>
        </row>
        <row r="3813">
          <cell r="A3813" t="str">
            <v>EQ001240</v>
          </cell>
          <cell r="B3813" t="str">
            <v>EQ05050603/</v>
          </cell>
          <cell r="C3813" t="str">
            <v xml:space="preserve">Caminhao tanque, com capacidade de 6000 litros, com motorista e material de operacao, com as seguintes especificacoes minimas: motor diesel de 162CV, pipa com motobamba e barra de irrigacao.  Custo horario improdutivo (motor funcionando).</v>
          </cell>
          <cell r="D3813" t="str">
            <v>h</v>
          </cell>
          <cell r="E3813">
            <v>22.37</v>
          </cell>
        </row>
        <row r="3814">
          <cell r="A3814" t="str">
            <v>EQ001241</v>
          </cell>
          <cell r="B3814" t="str">
            <v>EQ05050606/</v>
          </cell>
          <cell r="C3814" t="str">
            <v xml:space="preserve">Caminhao tanque, com capacidade de 6000 litros, com motorista, com as seguintes especificacoes minimas: motor diesel de 162CV, pipa com motobamba e barra de irrigacao.  Custo horario improdutivo (motor desligado).</v>
          </cell>
          <cell r="D3814" t="str">
            <v>h</v>
          </cell>
          <cell r="E3814">
            <v>10.73</v>
          </cell>
        </row>
        <row r="3815">
          <cell r="A3815" t="str">
            <v>EQ001409</v>
          </cell>
          <cell r="B3815" t="str">
            <v>EQ20050800A</v>
          </cell>
          <cell r="C3815" t="str">
            <v xml:space="preserve">Vassoura Mecanica, rebocavel, largura de trabalho de 2,44m, sem operador.  Aluguel produtivo.</v>
          </cell>
          <cell r="D3815" t="str">
            <v>h</v>
          </cell>
          <cell r="E3815">
            <v>3.81</v>
          </cell>
        </row>
        <row r="3816">
          <cell r="A3816" t="str">
            <v>EQ001410</v>
          </cell>
          <cell r="B3816" t="str">
            <v>EQ20050806/</v>
          </cell>
          <cell r="C3816" t="str">
            <v xml:space="preserve">Vassoura Mecanica, rebocavel, largura de trabalho de 2,44m sem operador.  Aluguel improdutivo motor parado.</v>
          </cell>
          <cell r="D3816" t="str">
            <v>h</v>
          </cell>
          <cell r="E3816">
            <v>1.52</v>
          </cell>
        </row>
        <row r="3817">
          <cell r="A3817" t="str">
            <v>EQ001400</v>
          </cell>
          <cell r="B3817" t="str">
            <v>EQ20050850A</v>
          </cell>
          <cell r="C3817" t="str">
            <v xml:space="preserve">Vibro acabadora para asfalto, sobre esteiras, capacidade de producao de 400t/h, largura de pavimentacao de 3,05m a 4,75m, motor diesel de 98CV (96,04HP),  com operador e ajudante.  Aluguel produtivo.</v>
          </cell>
          <cell r="D3817" t="str">
            <v>h</v>
          </cell>
          <cell r="E3817">
            <v>89.52</v>
          </cell>
        </row>
        <row r="3818">
          <cell r="A3818" t="str">
            <v>EQ001402</v>
          </cell>
          <cell r="B3818" t="str">
            <v>EQ20050856/</v>
          </cell>
          <cell r="C3818" t="str">
            <v xml:space="preserve">Vibro acabadora para asfalto, sobre esteiras, capacidade de producao de 400t/h, largura de pavimentacao de 3,05m a 4,75m, motor diesel de 98CV (96,04HP),  com operador e ajudante.  Aluguel improdutivo motor parado.</v>
          </cell>
          <cell r="D3818" t="str">
            <v>h</v>
          </cell>
          <cell r="E3818">
            <v>34.47</v>
          </cell>
        </row>
        <row r="3819">
          <cell r="A3819" t="str">
            <v>EQ010501</v>
          </cell>
          <cell r="B3819" t="str">
            <v>EQ20050862A</v>
          </cell>
          <cell r="C3819" t="str">
            <v xml:space="preserve">Vibro Acabadora,  modelo SA 115 CR, com capacidade do silo de asfalto de 10,5t, largura de 4,55m e potencia de 98CV, Ciber ou similar.  Aluguel produtivo.</v>
          </cell>
          <cell r="D3819" t="str">
            <v>h</v>
          </cell>
          <cell r="E3819">
            <v>91.02</v>
          </cell>
        </row>
        <row r="3820">
          <cell r="A3820" t="str">
            <v>EQ010496</v>
          </cell>
          <cell r="B3820" t="str">
            <v>EQ20050865/</v>
          </cell>
          <cell r="C3820" t="str">
            <v xml:space="preserve">Vibro Acabadora,  modelo SA 115 CR, com capacidade do silo de asfalto de 10,5t, largura de 4,55m e potencia de 98CV, Ciber ou similar.  Aluguel improdutivo motor funcionando.</v>
          </cell>
          <cell r="D3820" t="str">
            <v>h</v>
          </cell>
          <cell r="E3820">
            <v>43.71</v>
          </cell>
        </row>
        <row r="3821">
          <cell r="A3821" t="str">
            <v>EQ010497</v>
          </cell>
          <cell r="B3821" t="str">
            <v>EQ20050868/</v>
          </cell>
          <cell r="C3821" t="str">
            <v xml:space="preserve">Vibro Acabadora,  modelo SA 115 CR, com capacidade do silo de asfalto de 10,5t, largura de 4,55m e potencia de 98CV, Ciber ou similar.  Aluguel improdutivo motor parado.</v>
          </cell>
          <cell r="D3821" t="str">
            <v>h</v>
          </cell>
          <cell r="E3821">
            <v>34.979999999999997</v>
          </cell>
        </row>
        <row r="3822">
          <cell r="A3822" t="str">
            <v>EQ016931</v>
          </cell>
          <cell r="B3822" t="str">
            <v>EQ20050871/</v>
          </cell>
          <cell r="C3822" t="str">
            <v xml:space="preserve">Kit do Sistema de nivelamento eletronico para implementacao das Vibro Acabadoras CIBER, modelos SA-114CR e SA-115C</v>
          </cell>
          <cell r="D3822" t="str">
            <v>h</v>
          </cell>
          <cell r="E3822">
            <v>1.97</v>
          </cell>
        </row>
        <row r="3823">
          <cell r="A3823" t="str">
            <v>EQ001444</v>
          </cell>
          <cell r="B3823" t="str">
            <v>EQ25050050A</v>
          </cell>
          <cell r="C3823" t="str">
            <v xml:space="preserve">Bate Estacas de queda simples com martelo de ate 0,75t, acionado a motor diesel, inclusive chefe de cravacao e operador de maquina, sem servente e soldadores.  Aluguel produtivo.</v>
          </cell>
          <cell r="D3823" t="str">
            <v>h</v>
          </cell>
          <cell r="E3823">
            <v>40.549999999999997</v>
          </cell>
        </row>
        <row r="3824">
          <cell r="A3824" t="str">
            <v>EQ001445</v>
          </cell>
          <cell r="B3824" t="str">
            <v>EQ25050053/</v>
          </cell>
          <cell r="C3824" t="str">
            <v xml:space="preserve">Bate Estacas de queda simples com martelo de ate 0,75t, acionado a motor diesel, inclusive chefe de cravacao e operador de maquina, sem servente e soldadores.  Aluguel improdutivo motor funcionando.</v>
          </cell>
          <cell r="D3824" t="str">
            <v>h</v>
          </cell>
          <cell r="E3824">
            <v>35</v>
          </cell>
        </row>
        <row r="3825">
          <cell r="A3825" t="str">
            <v>EQ001446</v>
          </cell>
          <cell r="B3825" t="str">
            <v>EQ25050056/</v>
          </cell>
          <cell r="C3825" t="str">
            <v xml:space="preserve">Bate Estacas de queda simples com martelo de ate 0,75t, acionado a motor diesel, inclusive chefe de cravacao e operador de maquina, sem servente e soldadores.  Aluguel improdutivo motor parado.</v>
          </cell>
          <cell r="D3825" t="str">
            <v>h</v>
          </cell>
          <cell r="E3825">
            <v>31.31</v>
          </cell>
        </row>
        <row r="3826">
          <cell r="A3826" t="str">
            <v>EQ001447</v>
          </cell>
          <cell r="B3826" t="str">
            <v>EQ25050100A</v>
          </cell>
          <cell r="C3826" t="str">
            <v xml:space="preserve">Bate Estacas de queda simples com martelo de 1,5t/2,2t, inclusive chefe de cravacao, operador de maquinas e auxiliar de operacao, com serventes e sem soldadores.  Aluguel produtivo.</v>
          </cell>
          <cell r="D3826" t="str">
            <v>h</v>
          </cell>
          <cell r="E3826">
            <v>45.13</v>
          </cell>
        </row>
        <row r="3827">
          <cell r="A3827" t="str">
            <v>EQ001448</v>
          </cell>
          <cell r="B3827" t="str">
            <v>EQ25050103/</v>
          </cell>
          <cell r="C3827" t="str">
            <v xml:space="preserve">Bate Estacas de queda simples com martelo de 1,5t/2,2t, inclusive chefe de cravacao, operador de maquinas e auxiliar de operacao, com serventes e sem soldadores.  Aluguel improdutivo motor funcionando.</v>
          </cell>
          <cell r="D3827" t="str">
            <v>h</v>
          </cell>
          <cell r="E3827">
            <v>38.21</v>
          </cell>
        </row>
        <row r="3828">
          <cell r="A3828" t="str">
            <v>EQ001449</v>
          </cell>
          <cell r="B3828" t="str">
            <v>EQ25050106/</v>
          </cell>
          <cell r="C3828" t="str">
            <v xml:space="preserve">Bate Estacas de queda simples com martelo de 1,5t/2,2t, inclusive chefe de cravacao, operador de maquinas e auxiliar de operacao, com serventes e sem soldadores.  Aluguel improdutivo motor parado.</v>
          </cell>
          <cell r="D3828" t="str">
            <v>h</v>
          </cell>
          <cell r="E3828">
            <v>33.619999999999997</v>
          </cell>
        </row>
        <row r="3829">
          <cell r="A3829" t="str">
            <v>EQ001450</v>
          </cell>
          <cell r="B3829" t="str">
            <v>EQ25050150A</v>
          </cell>
          <cell r="C3829" t="str">
            <v xml:space="preserve">Bate Estacas de queda simples com martelo de 2,5t/3t, inclusive chefe de cravacao, 1 operador de maquinas e 2 auxiliares de operacao, sem serventes e soldadores.  Aluguel produtivo.</v>
          </cell>
          <cell r="D3829" t="str">
            <v>h</v>
          </cell>
          <cell r="E3829">
            <v>48.76</v>
          </cell>
        </row>
        <row r="3830">
          <cell r="A3830" t="str">
            <v>EQ001451</v>
          </cell>
          <cell r="B3830" t="str">
            <v>EQ25050153/</v>
          </cell>
          <cell r="C3830" t="str">
            <v xml:space="preserve">Bate Estacas de queda simples com martelo de 2,5t/3t, inclusive chefe de cravacao, 1 operador de maquinas e 2 auxiliares de operacao, sem serventes e soldadores.  Aluguel improdutivo motor funcionando.</v>
          </cell>
          <cell r="D3830" t="str">
            <v>h</v>
          </cell>
          <cell r="E3830">
            <v>40.47</v>
          </cell>
        </row>
        <row r="3831">
          <cell r="A3831" t="str">
            <v>EQ001452</v>
          </cell>
          <cell r="B3831" t="str">
            <v>EQ25050156/</v>
          </cell>
          <cell r="C3831" t="str">
            <v xml:space="preserve">Bate Estacas de queda simples com martelo de 2,5t/3t, inclusive chefe de cravacao, 1 operador de maquinas e 2 auxiliares de operacao, sem serventes e soldadores.  Aluguel improdutivo motor parado.</v>
          </cell>
          <cell r="D3831" t="str">
            <v>h</v>
          </cell>
          <cell r="E3831">
            <v>34.979999999999997</v>
          </cell>
        </row>
        <row r="3832">
          <cell r="A3832" t="str">
            <v>EQ001453</v>
          </cell>
          <cell r="B3832" t="str">
            <v>EQ25050200A</v>
          </cell>
          <cell r="C3832"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2" t="str">
            <v>h</v>
          </cell>
          <cell r="E3832">
            <v>61.98</v>
          </cell>
        </row>
        <row r="3833">
          <cell r="A3833" t="str">
            <v>EQ001454</v>
          </cell>
          <cell r="B3833" t="str">
            <v>EQ25050203A</v>
          </cell>
          <cell r="C3833"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3" t="str">
            <v>h</v>
          </cell>
          <cell r="E3833">
            <v>52.26</v>
          </cell>
        </row>
        <row r="3834">
          <cell r="A3834" t="str">
            <v>EQ001455</v>
          </cell>
          <cell r="B3834" t="str">
            <v>EQ25050206/</v>
          </cell>
          <cell r="C3834" t="str">
            <v xml:space="preserve">Bate Estacas tipo Franki ou similar, de estacas com diametro de ate 600mm, equipado com pilao de ate 4,2t, ou com martelo retangular de ate 2,5t, para estacas comuns, torre trelica de 17m de altura, inclusive chefe de cravacao, 1 operador de maquinas e 2 </v>
          </cell>
          <cell r="D3834" t="str">
            <v>h</v>
          </cell>
          <cell r="E3834">
            <v>45.87</v>
          </cell>
        </row>
        <row r="3835">
          <cell r="A3835" t="str">
            <v>EQ001456</v>
          </cell>
          <cell r="B3835" t="str">
            <v>EQ25050250A</v>
          </cell>
          <cell r="C3835" t="str">
            <v xml:space="preserve">Bate Estacas com execucao in situ de estacas com diametro de ate 700mm, equipado com pilao de ate 4,2t, ou com martelo retangular de ate 3,5t, para estacas comuns, torre trelicada ate 35m de altura, inclusive chefe de operacao, 1 operador de maquina e 3 a</v>
          </cell>
          <cell r="D3835" t="str">
            <v>h</v>
          </cell>
          <cell r="E3835">
            <v>68.59</v>
          </cell>
        </row>
        <row r="3836">
          <cell r="A3836" t="str">
            <v>EQ001457</v>
          </cell>
          <cell r="B3836" t="str">
            <v>EQ25050253/</v>
          </cell>
          <cell r="C3836" t="str">
            <v xml:space="preserve">Bate Estacas com execucao in situ de estacas com diametro de ate 700mm, equipado com pilao de ate 4,2t, ou com martelo retangular de ate 3,5t, para estacas comuns, torre trelicada ate 35m de altura, inclusive chefe de operacao, 1 operador de maquina e 3 a</v>
          </cell>
          <cell r="D3836" t="str">
            <v>h</v>
          </cell>
          <cell r="E3836">
            <v>57.48</v>
          </cell>
        </row>
        <row r="3837">
          <cell r="A3837" t="str">
            <v>EQ001458</v>
          </cell>
          <cell r="B3837" t="str">
            <v>EQ25050256/</v>
          </cell>
          <cell r="C3837" t="str">
            <v xml:space="preserve">Bate Estacas com execucao in situ de estacas com diametro de ate 700mm, equipado com pilao de ate 4,2t, ou com martelo retangular de ate 3,5t, para estacas comuns, torre trelicada ate 35m de altura, inclusive chefe de operacao, 1 operador de maquina e 3 a</v>
          </cell>
          <cell r="D3837" t="str">
            <v>h</v>
          </cell>
          <cell r="E3837">
            <v>50.19</v>
          </cell>
        </row>
        <row r="3838">
          <cell r="A3838" t="str">
            <v>EQ001459</v>
          </cell>
          <cell r="B3838" t="str">
            <v>EQ25050300/</v>
          </cell>
          <cell r="C3838" t="str">
            <v xml:space="preserve">Campanula para Tubulao Pneumatico para pressao de servico de 2,5Kg/cm2 com guincho eletrico com capacidade de icamento de carga entre 500Kg e 800Kg, velocidade 10m/min. a 12m/min., sem operador.  Aluguel produtivo.</v>
          </cell>
          <cell r="D3838" t="str">
            <v>h</v>
          </cell>
          <cell r="E3838">
            <v>7.93</v>
          </cell>
        </row>
        <row r="3839">
          <cell r="A3839" t="str">
            <v>EQ001460</v>
          </cell>
          <cell r="B3839" t="str">
            <v>EQ25050303/</v>
          </cell>
          <cell r="C3839" t="str">
            <v xml:space="preserve">Campanula para Tubulao Pneumatico para pressao de servico de 2,5Kg/cm2 com guincho eletrico com capacidade de icamento de carga entre 500Kg e 800Kg, velocidade 10m/min. a 12m/min., sem operador.  Aluguel improdutivo motor parado.</v>
          </cell>
          <cell r="D3839" t="str">
            <v>h</v>
          </cell>
          <cell r="E3839">
            <v>5.91</v>
          </cell>
        </row>
        <row r="3840">
          <cell r="A3840" t="str">
            <v>EQ001413</v>
          </cell>
          <cell r="B3840" t="str">
            <v>EQ30050100A</v>
          </cell>
          <cell r="C3840" t="str">
            <v xml:space="preserve">Betoneira para 320l de mistura seca, de carregamento mecanico e tambor reversivel, com motor eletrico, sem operador.  Aluguel produtivo.</v>
          </cell>
          <cell r="D3840" t="str">
            <v>h</v>
          </cell>
          <cell r="E3840">
            <v>1.33</v>
          </cell>
        </row>
        <row r="3841">
          <cell r="A3841" t="str">
            <v>EQ001414</v>
          </cell>
          <cell r="B3841" t="str">
            <v>EQ30050106/</v>
          </cell>
          <cell r="C3841" t="str">
            <v xml:space="preserve">Betoneira para 320l de mistura seca, de carregamento mecanico e tambor reversivel, com motor eletrico, sem operador.  Aluguel improdutivo motor parado.</v>
          </cell>
          <cell r="D3841" t="str">
            <v>h</v>
          </cell>
          <cell r="E3841">
            <v>0.13</v>
          </cell>
        </row>
        <row r="3842">
          <cell r="A3842" t="str">
            <v>EQ001415</v>
          </cell>
          <cell r="B3842" t="str">
            <v>EQ30050150A</v>
          </cell>
          <cell r="C3842" t="str">
            <v xml:space="preserve">Betoneira para 320l de mistura seca, de carregamento mecanico e tambor reversivel, com motor a gasolina, sem operador.  Aluguel produtivo.</v>
          </cell>
          <cell r="D3842" t="str">
            <v>h</v>
          </cell>
          <cell r="E3842">
            <v>2.79</v>
          </cell>
        </row>
        <row r="3843">
          <cell r="A3843" t="str">
            <v>EQ001416</v>
          </cell>
          <cell r="B3843" t="str">
            <v>EQ30050156/</v>
          </cell>
          <cell r="C3843" t="str">
            <v xml:space="preserve">Betoneira para 320l de mistura seca, de carregamento mecanico e tambor reversivel, com motor a gasolina, sem operador.  Aluguel improdutivo motor parado.</v>
          </cell>
          <cell r="D3843" t="str">
            <v>h</v>
          </cell>
          <cell r="E3843">
            <v>0.36</v>
          </cell>
        </row>
        <row r="3844">
          <cell r="A3844" t="str">
            <v>EQ001421</v>
          </cell>
          <cell r="B3844" t="str">
            <v>EQ30050200/</v>
          </cell>
          <cell r="C3844" t="str">
            <v xml:space="preserve">Betoneira com capacidade de 580l, carregador e motor eletrico WEG 7,5CV, 4 polos, 220/380V, sem caixa d'agua, Menegotti ou similar, sem operador.  Aluguel produtivo.</v>
          </cell>
          <cell r="D3844" t="str">
            <v>h</v>
          </cell>
          <cell r="E3844">
            <v>4.57</v>
          </cell>
        </row>
        <row r="3845">
          <cell r="A3845" t="str">
            <v>EQ001422</v>
          </cell>
          <cell r="B3845" t="str">
            <v>EQ30050206/</v>
          </cell>
          <cell r="C3845" t="str">
            <v xml:space="preserve">Betoneira com capacidade de 580l, carregador e motor eletrico WEG 7,5CV, 4 polos, 220/380V, sem caixa d'agua, Menegotti ou similar, sem operador.  Aluguel improdutivo motor parado.</v>
          </cell>
          <cell r="D3845" t="str">
            <v>h</v>
          </cell>
          <cell r="E3845">
            <v>1.44</v>
          </cell>
        </row>
        <row r="3846">
          <cell r="A3846" t="str">
            <v>EQ001419</v>
          </cell>
          <cell r="B3846" t="str">
            <v>EQ30050250/</v>
          </cell>
          <cell r="C3846" t="str">
            <v xml:space="preserve">Betoneira para 580l de mistura seca, de carregamento mecanico e tambor reversivel, com motor diesel, sem operador.  Aluguel produtivo.</v>
          </cell>
          <cell r="D3846" t="str">
            <v>h</v>
          </cell>
          <cell r="E3846" t="e">
            <v>#N/A</v>
          </cell>
        </row>
        <row r="3847">
          <cell r="A3847" t="str">
            <v>EQ001441</v>
          </cell>
          <cell r="B3847" t="str">
            <v>EQ30050300A</v>
          </cell>
          <cell r="C3847" t="str">
            <v xml:space="preserve">Conjunto para projecao de concreto.  Aluguel produtivo.</v>
          </cell>
          <cell r="D3847" t="str">
            <v>h</v>
          </cell>
          <cell r="E3847">
            <v>8.8699999999999992</v>
          </cell>
        </row>
        <row r="3848">
          <cell r="A3848" t="str">
            <v>EQ001443</v>
          </cell>
          <cell r="B3848" t="str">
            <v>EQ30050303/</v>
          </cell>
          <cell r="C3848" t="str">
            <v xml:space="preserve">Conjunto para projecao de concreto.  Aluguel improdutivo parado.</v>
          </cell>
          <cell r="D3848" t="str">
            <v>h</v>
          </cell>
          <cell r="E3848">
            <v>2.68</v>
          </cell>
        </row>
        <row r="3849">
          <cell r="A3849" t="str">
            <v>EQ001423</v>
          </cell>
          <cell r="B3849" t="str">
            <v>EQ30050500/</v>
          </cell>
          <cell r="C3849" t="str">
            <v xml:space="preserve">Usina Dosadora e Misturadora de Agregados de Concreto, composta de silo de agregados, dosador de agregados, balanca de agregados, tanque d'agua, dosador d'agua, correia transportadora, bico de descarga, cilo de cimento para 50t, dosador de cimento, comand</v>
          </cell>
          <cell r="D3849" t="str">
            <v>h</v>
          </cell>
          <cell r="E3849" t="e">
            <v>#N/A</v>
          </cell>
        </row>
        <row r="3850">
          <cell r="A3850" t="str">
            <v>EQ001424</v>
          </cell>
          <cell r="B3850" t="str">
            <v>EQ30050503/</v>
          </cell>
          <cell r="C3850" t="str">
            <v xml:space="preserve">Usina Dosadora e Misturadora de Agregados de Concreto, composta de silo de agregados, dosador de agregados, balanca de agregados, tanque d'agua, dosador d'agua, correia transportadora, bico de descarga, silo de cimento para 50t, dosador de cimento, comand</v>
          </cell>
          <cell r="D3850" t="str">
            <v>h</v>
          </cell>
          <cell r="E3850" t="e">
            <v>#N/A</v>
          </cell>
        </row>
        <row r="3851">
          <cell r="A3851" t="str">
            <v>EQ001425</v>
          </cell>
          <cell r="B3851" t="str">
            <v>EQ30050506/</v>
          </cell>
          <cell r="C3851" t="str">
            <v xml:space="preserve">Usina Dosadora e Misturadora de Agregados de Concreto, composta de silo de agregados, dosador de agregados, balanca de agregados, tanque d'agua, dosador d'agua, correia transportadora, bico de descarga, silo de cimento para 50t, dosador de cimento, comand</v>
          </cell>
          <cell r="D3851" t="str">
            <v>h</v>
          </cell>
          <cell r="E3851" t="e">
            <v>#N/A</v>
          </cell>
        </row>
        <row r="3852">
          <cell r="A3852" t="str">
            <v>EQ001435</v>
          </cell>
          <cell r="B3852" t="str">
            <v>EQ30050550A</v>
          </cell>
          <cell r="C3852" t="str">
            <v xml:space="preserve">Vibrador de Imersao, tubo de (48x480)mm, com mangote de 5m de comprimento, motor eletrico de 2CV, sem operador.  Aluguel produtivo.</v>
          </cell>
          <cell r="D3852" t="str">
            <v>h</v>
          </cell>
          <cell r="E3852">
            <v>0.72</v>
          </cell>
        </row>
        <row r="3853">
          <cell r="A3853" t="str">
            <v>EQ001436</v>
          </cell>
          <cell r="B3853" t="str">
            <v>EQ30050556/</v>
          </cell>
          <cell r="C3853" t="str">
            <v xml:space="preserve">Vibrador de Imersao, tubo de (48x480)mm, com mangote de 5m de comprimento, motor eletrico de 2CV, sem operador.  Aluguel improdutivo motor parado.</v>
          </cell>
          <cell r="D3853" t="str">
            <v>h</v>
          </cell>
          <cell r="E3853">
            <v>0.18</v>
          </cell>
        </row>
        <row r="3854">
          <cell r="A3854" t="str">
            <v>EQ001475</v>
          </cell>
          <cell r="B3854" t="str">
            <v>EQ35050050/</v>
          </cell>
          <cell r="C3854" t="str">
            <v xml:space="preserve">Maquina rotativa para execucao de pocos profundos de rebaixamento, montada sobre caminhao de 12t, exclusive o chassis, inclusive chefe de turma e 3 operadores.  Aluguel produtivo.</v>
          </cell>
          <cell r="D3854" t="str">
            <v>h</v>
          </cell>
          <cell r="E3854">
            <v>149.22999999999999</v>
          </cell>
        </row>
        <row r="3855">
          <cell r="A3855" t="str">
            <v>EQ001476</v>
          </cell>
          <cell r="B3855" t="str">
            <v>EQ35050053/</v>
          </cell>
          <cell r="C3855" t="str">
            <v xml:space="preserve">Maquina rotativa para execucao de pocos profundos de rebaixamento, montada sobre caminhao de 12t, exclusive o chassis, inclusive chefe de turma e 3 operadores.  Aluguel improdutivo motor funcionando.</v>
          </cell>
          <cell r="D3855" t="str">
            <v>h</v>
          </cell>
          <cell r="E3855">
            <v>91.35</v>
          </cell>
        </row>
        <row r="3856">
          <cell r="A3856" t="str">
            <v>EQ001477</v>
          </cell>
          <cell r="B3856" t="str">
            <v>EQ35050056/</v>
          </cell>
          <cell r="C3856" t="str">
            <v xml:space="preserve">Maquina rotativa para execucao de pocos profundos de rebaixamento, montada sobre caminhao de 12t, exclusive o chassis, inclusive chefe de turma e 3 operadores.  Aluguel improdutivo motor parado.</v>
          </cell>
          <cell r="D3856" t="str">
            <v>h</v>
          </cell>
          <cell r="E3856">
            <v>81.7</v>
          </cell>
        </row>
        <row r="3857">
          <cell r="A3857" t="str">
            <v>EQ007662</v>
          </cell>
          <cell r="B3857" t="str">
            <v>EQ35100050/</v>
          </cell>
          <cell r="C3857" t="str">
            <v xml:space="preserve">Bomba Hidraulica Submersivel, monofasica, com motor eletrico com potencia de 1CV - 220V/380V, marca ABS modelo UNI 500 ou similar, exclusive acessorios.  Fornecimento e colocacao.</v>
          </cell>
          <cell r="D3857" t="str">
            <v>un</v>
          </cell>
          <cell r="E3857">
            <v>1321.23</v>
          </cell>
        </row>
        <row r="3858">
          <cell r="A3858" t="str">
            <v>EQ007664</v>
          </cell>
          <cell r="B3858" t="str">
            <v>EQ35100100/</v>
          </cell>
          <cell r="C3858" t="str">
            <v xml:space="preserve">Bomba Hidraulica Submersivel, trifasica, com motor eletrico com potencia de 2CV - 220V/380V, marca ABS modelo UNI 600T ou similar, exclusive acessorios.  Fornecimento e colocacao.</v>
          </cell>
          <cell r="D3858" t="str">
            <v>un</v>
          </cell>
          <cell r="E3858">
            <v>1752.61</v>
          </cell>
        </row>
        <row r="3859">
          <cell r="A3859" t="str">
            <v>EQ007666</v>
          </cell>
          <cell r="B3859" t="str">
            <v>EQ35100150/</v>
          </cell>
          <cell r="C3859" t="str">
            <v xml:space="preserve">Bomba Hidraulica Submersivel, trifasica, com motor eletrico com potencia de 3,5CV - 220V/380V, modelo AFP-100 ou similar, exclusive acessorios.  Fornecimento e colocacao.</v>
          </cell>
          <cell r="D3859" t="str">
            <v>un</v>
          </cell>
          <cell r="E3859">
            <v>1971.3</v>
          </cell>
        </row>
        <row r="3860">
          <cell r="A3860" t="str">
            <v>EQ001478</v>
          </cell>
          <cell r="B3860" t="str">
            <v>EQ35100200A</v>
          </cell>
          <cell r="C3860" t="str">
            <v xml:space="preserve">Bomba Centrifuga Submersivel acionada por motor eletrico de 6CV a 3450RPM, para ser usada em quaisquer servicos de drenagem de agua limpa ou suja.  Pode ser usada a seco. Bombeia agua que contenha particulas abrasivas, exclusive operador, mangueira, cabos</v>
          </cell>
          <cell r="D3860" t="str">
            <v>h</v>
          </cell>
          <cell r="E3860">
            <v>3.38</v>
          </cell>
        </row>
        <row r="3861">
          <cell r="A3861" t="str">
            <v>EQ001479</v>
          </cell>
          <cell r="B3861" t="str">
            <v>EQ35100203/</v>
          </cell>
          <cell r="C3861" t="str">
            <v xml:space="preserve">Bomba Centrifuga Submersivel acionada por motor eletrico de 6CV a 3450RPM, para ser usada em quaisquer servicos de drenagem de agua limpa ou suja.  Pode ser usada a seco.  Bombeia agua que contenha particulas abrasivas, exclusive operador, mangueira, cabo</v>
          </cell>
          <cell r="D3861" t="str">
            <v>h</v>
          </cell>
          <cell r="E3861">
            <v>1.17</v>
          </cell>
        </row>
        <row r="3862">
          <cell r="A3862" t="str">
            <v>EQ007668</v>
          </cell>
          <cell r="B3862" t="str">
            <v>EQ35100250/</v>
          </cell>
          <cell r="C3862" t="str">
            <v xml:space="preserve">Bomba Hidraulica Submersivel, trifasica, com motor eletrico com potencia de 8CV - 220V/380V, modelo JUMBO S1ND ou similar, exclusive acessorios.  Fornecimento e colocacao.</v>
          </cell>
          <cell r="D3862" t="str">
            <v>un</v>
          </cell>
          <cell r="E3862">
            <v>6034.08</v>
          </cell>
        </row>
        <row r="3863">
          <cell r="A3863" t="str">
            <v>EQ018015</v>
          </cell>
          <cell r="B3863" t="str">
            <v>EQ35100253/</v>
          </cell>
          <cell r="C3863" t="str">
            <v xml:space="preserve">Bomba hidraulica submersivel, trifasica, motor eletrico com potencia de 3,8CV, 220/380V, para tubulacao de 3", modelo Jumbo 24ND da ABS ou similar.  Fornecimento.</v>
          </cell>
          <cell r="D3863" t="str">
            <v>un</v>
          </cell>
          <cell r="E3863">
            <v>8778</v>
          </cell>
        </row>
        <row r="3864">
          <cell r="A3864" t="str">
            <v>EQ018016</v>
          </cell>
          <cell r="B3864" t="str">
            <v>EQ35100256/</v>
          </cell>
          <cell r="C3864" t="str">
            <v xml:space="preserve">Bomba hidraulica submersivel, trifasica, motor eletrico com potencia de 2CV, 220/380V, para tubulacao de 2", modelo Jumbo 14D da ABS ou similar.  Fornecimento.</v>
          </cell>
          <cell r="D3864" t="str">
            <v>un</v>
          </cell>
          <cell r="E3864">
            <v>5833</v>
          </cell>
        </row>
        <row r="3865">
          <cell r="A3865" t="str">
            <v>EQ018017</v>
          </cell>
          <cell r="B3865" t="str">
            <v>EQ35100259/</v>
          </cell>
          <cell r="C3865" t="str">
            <v xml:space="preserve">Bomba hidraulica submersivel, trifasica, motor eletrico com potencia de 1,5CV, 220/380V, para tubulacao de 2", modelo Jumbo 12D da ABS ou similar.  Fornecimento.</v>
          </cell>
          <cell r="D3865" t="str">
            <v>un</v>
          </cell>
          <cell r="E3865">
            <v>6105</v>
          </cell>
        </row>
        <row r="3866">
          <cell r="A3866" t="str">
            <v>EQ018018</v>
          </cell>
          <cell r="B3866" t="str">
            <v>EQ35100262/</v>
          </cell>
          <cell r="C3866" t="str">
            <v xml:space="preserve">Bomba hidraulica submersivel, trifasica, motor eletrico com potencia de 15CV, 220/380V, para tubulacao de 6", modelo Jumbo 84LD da ABS ou similar.  Fornecimento.</v>
          </cell>
          <cell r="D3866" t="str">
            <v>un</v>
          </cell>
          <cell r="E3866">
            <v>21279</v>
          </cell>
        </row>
        <row r="3867">
          <cell r="A3867" t="str">
            <v>EQ018019</v>
          </cell>
          <cell r="B3867" t="str">
            <v>EQ35100265/</v>
          </cell>
          <cell r="C3867" t="str">
            <v xml:space="preserve">Bomba hidraulica submersivel, trifasica, motor eletrico com potencia de 15CV, 220/380V, para tubulacao de 4", modelo Jumbo 84ND da ABS ou similar.  Fornecimento.</v>
          </cell>
          <cell r="D3867" t="str">
            <v>un</v>
          </cell>
          <cell r="E3867">
            <v>20390</v>
          </cell>
        </row>
        <row r="3868">
          <cell r="A3868" t="str">
            <v>EQ018020</v>
          </cell>
          <cell r="B3868" t="str">
            <v>EQ35100268/</v>
          </cell>
          <cell r="C3868" t="str">
            <v xml:space="preserve">Bomba hidraulica submersivel, trifasica, motor eletrico com potencia de 9CV, 220/380V, para tubulacao de 4", modelo Jumbo 54HD da ABS ou similar.  Fornecimento.</v>
          </cell>
          <cell r="D3868" t="str">
            <v>un</v>
          </cell>
          <cell r="E3868">
            <v>14278</v>
          </cell>
        </row>
        <row r="3869">
          <cell r="A3869" t="str">
            <v>EQ018021</v>
          </cell>
          <cell r="B3869" t="str">
            <v>EQ35100271/</v>
          </cell>
          <cell r="C3869" t="str">
            <v xml:space="preserve">Bomba hidraulica submersivel, trifasica, motor eletrico com potencia de 6CV, 220/380V, para tubulacao de 3", modelo Jumbo 30MD da ABS ou similar.  Fornecimento.</v>
          </cell>
          <cell r="D3869" t="str">
            <v>un</v>
          </cell>
          <cell r="E3869">
            <v>11333.5</v>
          </cell>
        </row>
        <row r="3870">
          <cell r="A3870" t="str">
            <v>EQ018022</v>
          </cell>
          <cell r="B3870" t="str">
            <v>EQ35100274/</v>
          </cell>
          <cell r="C3870" t="str">
            <v xml:space="preserve">Bomba hidraulica submersivel, trifasica, motor eletrico com potencia de 6CV, 220/380V, para tubulacao de 2", modelo Jumbo 30HD da ABS ou similar.  Fornecimento.</v>
          </cell>
          <cell r="D3870" t="str">
            <v>un</v>
          </cell>
          <cell r="E3870">
            <v>12444.5</v>
          </cell>
        </row>
        <row r="3871">
          <cell r="A3871" t="str">
            <v>EQ005000</v>
          </cell>
          <cell r="B3871" t="str">
            <v>EQ35100300A</v>
          </cell>
          <cell r="C3871" t="str">
            <v xml:space="preserve">Bomba Hidraulica Centrifuga submersa, com motor eletrico, potencia de 10CV; exclusive acessorios.   Fornecimento e colocacao.</v>
          </cell>
          <cell r="D3871" t="str">
            <v>un</v>
          </cell>
          <cell r="E3871">
            <v>1387.93</v>
          </cell>
        </row>
        <row r="3872">
          <cell r="A3872" t="str">
            <v>EQ008849</v>
          </cell>
          <cell r="B3872" t="str">
            <v>EQ35100350A</v>
          </cell>
          <cell r="C3872" t="str">
            <v xml:space="preserve">Bomba Submersivel, para esgoto sanitario, marca Flyght, modelo CP3127, curva 483, 7,5KW-1745RPM, 220/380 ou 440V, trifasico, descarga de 100m.  Fornecimento e colocacao.</v>
          </cell>
          <cell r="D3872" t="str">
            <v>un</v>
          </cell>
          <cell r="E3872">
            <v>12457.66</v>
          </cell>
        </row>
        <row r="3873">
          <cell r="A3873" t="str">
            <v>EQ010391</v>
          </cell>
          <cell r="B3873" t="str">
            <v>EQ35100400/</v>
          </cell>
          <cell r="C3873" t="str">
            <v xml:space="preserve">Bomba Hidraulica Centrifuga Submersivel, de 30CV, saida de 4" ou 6", modelo Jumbo 201, fabricacao ABS ou similar.  Fornecimento.</v>
          </cell>
          <cell r="D3873" t="str">
            <v>un</v>
          </cell>
          <cell r="E3873">
            <v>36447</v>
          </cell>
        </row>
        <row r="3874">
          <cell r="A3874" t="str">
            <v>EQ009816</v>
          </cell>
          <cell r="B3874" t="str">
            <v>EQ35100450/</v>
          </cell>
          <cell r="C3874" t="str">
            <v xml:space="preserve">Moto Bomba sobre rodas, com Bomba Centrifuga auto-escorvante de rotor aberto, bocais de succao de 2" e recalque de 1 1/2", motor a gasolina de 4CV, sem operador.  Aluguel produtivo.</v>
          </cell>
          <cell r="D3874" t="str">
            <v>h</v>
          </cell>
          <cell r="E3874">
            <v>1.56</v>
          </cell>
        </row>
        <row r="3875">
          <cell r="A3875" t="str">
            <v>EQ009817</v>
          </cell>
          <cell r="B3875" t="str">
            <v>EQ35100453/</v>
          </cell>
          <cell r="C3875" t="str">
            <v xml:space="preserve">Moto Bomba sobre rodas, com Bomba Centrifuga auto-escorvante de rotor aberto, bocais de succao de 2" e recalque de 1 1/2", motor a gasolina de 4CV, sem operador.  Aluguel improdutivo motor parado.</v>
          </cell>
          <cell r="D3875" t="str">
            <v>h</v>
          </cell>
          <cell r="E3875">
            <v>0.35</v>
          </cell>
        </row>
        <row r="3876">
          <cell r="A3876" t="str">
            <v>EQ010579</v>
          </cell>
          <cell r="B3876" t="str">
            <v>EQ70050406/</v>
          </cell>
          <cell r="C3876" t="str">
            <v xml:space="preserve">Custo de material de manutencao de Caminhao Tanque, com capacidade de 10000l, motor diesel de 142CV, equipado com bomba d'agua e mangote com 50m de comprimento.</v>
          </cell>
          <cell r="D3876" t="str">
            <v>un</v>
          </cell>
          <cell r="E3876">
            <v>104426.06</v>
          </cell>
        </row>
        <row r="3877">
          <cell r="A3877" t="str">
            <v>EQ010573</v>
          </cell>
          <cell r="B3877" t="str">
            <v>EQ70050450/</v>
          </cell>
          <cell r="C3877" t="str">
            <v xml:space="preserve">Custo de material de manutencao de Carregador Frontal de Rodas, motor diesel de 100CV, pa com capacidade rasa de 1,3m3.</v>
          </cell>
          <cell r="D3877" t="str">
            <v>un</v>
          </cell>
          <cell r="E3877">
            <v>228189</v>
          </cell>
        </row>
        <row r="3878">
          <cell r="A3878" t="str">
            <v>EQ010526</v>
          </cell>
          <cell r="B3878" t="str">
            <v>EQ70050500/</v>
          </cell>
          <cell r="C3878" t="str">
            <v xml:space="preserve">Custo de material de manutencao de Compactador de pneus, auto-propulsor, motor diesel de 76HP, peso 5,5/20t com 7 pneus.</v>
          </cell>
          <cell r="D3878" t="str">
            <v>un</v>
          </cell>
          <cell r="E3878">
            <v>205395.33</v>
          </cell>
        </row>
        <row r="3879">
          <cell r="A3879" t="str">
            <v>EQ010523</v>
          </cell>
          <cell r="B3879" t="str">
            <v>EQ70050506/</v>
          </cell>
          <cell r="C3879" t="str">
            <v xml:space="preserve">Custo de material de manutencao de Compactador Vibratorio, com tambor Pe-de-Carneiro, auto-propulsor, com motor diesel de 76HP, com 6t a 7t, largura de 1,85m.</v>
          </cell>
          <cell r="D3879" t="str">
            <v>un</v>
          </cell>
          <cell r="E3879">
            <v>172118.43</v>
          </cell>
        </row>
        <row r="3880">
          <cell r="A3880" t="str">
            <v>EQ010552</v>
          </cell>
          <cell r="B3880" t="str">
            <v>EQ70050550/</v>
          </cell>
          <cell r="C3880" t="str">
            <v xml:space="preserve">Custo de material de manutencao de Compressor de ar, portatil e rebocavel, pressao de trabalho de 102PSI, descarga livre de 170PCM, motor diesel de 40CV.</v>
          </cell>
          <cell r="D3880" t="str">
            <v>un</v>
          </cell>
          <cell r="E3880">
            <v>55149.46</v>
          </cell>
        </row>
        <row r="3881">
          <cell r="A3881" t="str">
            <v>EQ010553</v>
          </cell>
          <cell r="B3881" t="str">
            <v>EQ70050553/</v>
          </cell>
          <cell r="C3881" t="str">
            <v xml:space="preserve">Custo de material de manutencao de Compressor de ar, portatil e rebocavel, pressao de trabalho de 102PSI, descarga livre de 250PCM, motor diesel de 77CV.</v>
          </cell>
          <cell r="D3881" t="str">
            <v>un</v>
          </cell>
          <cell r="E3881">
            <v>69020.460000000006</v>
          </cell>
        </row>
        <row r="3882">
          <cell r="A3882" t="str">
            <v>EQ010546</v>
          </cell>
          <cell r="B3882" t="str">
            <v>EQ70050600/</v>
          </cell>
          <cell r="C3882" t="str">
            <v xml:space="preserve">Custo de material de manutencao de Draga Flutuante, succao e recalque de 12", com bomba de recalque (comando direto) de 480CV de potencia continua e outra de 170CV nos sistemas hidraulicos.</v>
          </cell>
          <cell r="D3882" t="str">
            <v>un</v>
          </cell>
          <cell r="E3882">
            <v>961800</v>
          </cell>
        </row>
        <row r="3883">
          <cell r="A3883" t="str">
            <v>EQ010596</v>
          </cell>
          <cell r="B3883" t="str">
            <v>EQ70050606A</v>
          </cell>
          <cell r="C3883" t="str">
            <v xml:space="preserve">Custo de material de manutencao de Equipamento combinado, vacuo/hidrojato, com custo horario corrido de utilizacao, incluindo abastecimento de agua, despejo de material retirado e equipe de operacao, com tanque de agua e de residuo de 8000l, bomba de alta</v>
          </cell>
          <cell r="D3883" t="str">
            <v>un</v>
          </cell>
          <cell r="E3883">
            <v>120042</v>
          </cell>
        </row>
        <row r="3884">
          <cell r="A3884" t="str">
            <v>EQ010549</v>
          </cell>
          <cell r="B3884" t="str">
            <v>EQ70050609/</v>
          </cell>
          <cell r="C3884" t="str">
            <v xml:space="preserve">Custo de material de manutencao de custo horario corrido de utilizacao de equipamento de jato d'agua de alta pressao (Sewer-Jet ou similar), mangueira de 1" de diametro, pressao ate 2000 libras.</v>
          </cell>
          <cell r="D3884" t="str">
            <v>un</v>
          </cell>
          <cell r="E3884">
            <v>157450.5</v>
          </cell>
        </row>
        <row r="3885">
          <cell r="A3885" t="str">
            <v>EQ010607</v>
          </cell>
          <cell r="B3885" t="str">
            <v>EQ70050612/</v>
          </cell>
          <cell r="C3885" t="str">
            <v xml:space="preserve">Custo de material de manutencao de equipamento para desobstrucao de galerias (Bucket-Machine), rebocavel, avanco mecanico, com jogo completo de acessorios, motor diesel, modelo M90 de 12CV, ou similar.</v>
          </cell>
          <cell r="D3885" t="str">
            <v>un</v>
          </cell>
          <cell r="E3885">
            <v>62848</v>
          </cell>
        </row>
        <row r="3886">
          <cell r="A3886" t="str">
            <v>EQ010551</v>
          </cell>
          <cell r="B3886" t="str">
            <v>EQ70050615A</v>
          </cell>
          <cell r="C3886" t="str">
            <v xml:space="preserve">Custo de material de manutencao de custo horario corrido de utilizacao de equipamento de succao atraves de exaustor de alta potencia (Vac-All ou similar), com mangueira de captacao de 12" de diametro e capacidade de armazenar de 12m3 de material removido </v>
          </cell>
          <cell r="D3886" t="str">
            <v>un</v>
          </cell>
          <cell r="E3886">
            <v>203136</v>
          </cell>
        </row>
        <row r="3887">
          <cell r="A3887" t="str">
            <v>EQ010567</v>
          </cell>
          <cell r="B3887" t="str">
            <v>EQ70050650/</v>
          </cell>
          <cell r="C3887" t="str">
            <v xml:space="preserve">Custo de material de manutencao de Escavadeira Hidraulica, motor diesel de 92CV, capacidade 0,78m3 e 3 bracos articulados, braco intermediario ajustavel em 3 posicoes.</v>
          </cell>
          <cell r="D3887" t="str">
            <v>un</v>
          </cell>
          <cell r="E3887">
            <v>262710</v>
          </cell>
        </row>
        <row r="3888">
          <cell r="A3888" t="str">
            <v>EQ015996</v>
          </cell>
          <cell r="B3888" t="str">
            <v>EQ70050656/</v>
          </cell>
          <cell r="C3888" t="str">
            <v xml:space="preserve">Custo de material de manutencao de Escavadeira hidraulica, sobre esteiras,  capacidade de peso operacional de 16t, capacidade da cacamba  rasa de 0,73m3,  motor diesel de 108,2CV (106HP).</v>
          </cell>
          <cell r="D3888" t="str">
            <v>un</v>
          </cell>
          <cell r="E3888">
            <v>262710</v>
          </cell>
        </row>
        <row r="3889">
          <cell r="A3889" t="str">
            <v>EQ010528</v>
          </cell>
          <cell r="B3889" t="str">
            <v>EQ70050700/</v>
          </cell>
          <cell r="C3889" t="str">
            <v xml:space="preserve">Custo de material de manutencao de Espalhador de Agregados, rebocavel, capacidade rasa de 1,3m3, largura maxima de distribuicao de 3,66m, comprimento 4,10m, largura 1,30m, altura de 1m, 4 rodas com pneumaticos 6x9 (10 lonas), peso 860Kg, diametro do rolo </v>
          </cell>
          <cell r="D3889" t="str">
            <v>un</v>
          </cell>
          <cell r="E3889">
            <v>22963.26</v>
          </cell>
        </row>
        <row r="3890">
          <cell r="A3890" t="str">
            <v>EQ010598</v>
          </cell>
          <cell r="B3890" t="str">
            <v>EQ70050750/</v>
          </cell>
          <cell r="C3890" t="str">
            <v xml:space="preserve">Custo de material de manutencao de Fresadora a frio, modelo 1000C, com largura de tambor de ate 1m, potencia de 142CV a 2300Rpm e  profundidade de corte ate 10cm, Wirtgen ou similar.</v>
          </cell>
          <cell r="D3890" t="str">
            <v>un</v>
          </cell>
          <cell r="E3890">
            <v>450000</v>
          </cell>
        </row>
        <row r="3891">
          <cell r="A3891" t="str">
            <v>EQ010558</v>
          </cell>
          <cell r="B3891" t="str">
            <v>EQ70050800/</v>
          </cell>
          <cell r="C3891" t="str">
            <v xml:space="preserve">Custo de material de manutencao de Guincho de engrenagem, com capacidade para 1500Kg, com motor eletrico de 10CV com jogo de 4 roldanas; com cabo simples.</v>
          </cell>
          <cell r="D3891" t="str">
            <v>un</v>
          </cell>
          <cell r="E3891">
            <v>0.85</v>
          </cell>
        </row>
        <row r="3892">
          <cell r="A3892" t="str">
            <v>EQ010564</v>
          </cell>
          <cell r="B3892" t="str">
            <v>EQ70050806/</v>
          </cell>
          <cell r="C3892" t="str">
            <v xml:space="preserve">Custo de material de manutencao de Guincho de friccao, com capacidade para 750Kg a 1500Kg, com motor eletrico de 10CV com jogo de 4 roldanas; com cabo simples.</v>
          </cell>
          <cell r="D3892" t="str">
            <v>un</v>
          </cell>
          <cell r="E3892">
            <v>8505.64</v>
          </cell>
        </row>
        <row r="3893">
          <cell r="A3893" t="str">
            <v>EQ017900</v>
          </cell>
          <cell r="B3893" t="str">
            <v>EQ70050850/</v>
          </cell>
          <cell r="C3893" t="str">
            <v xml:space="preserve">Custo de material de manutencao de Guindaste hidraulico com momento de carga util de 1550 Kgf/m, com alcance de 16m de altura.</v>
          </cell>
          <cell r="D3893" t="str">
            <v>h</v>
          </cell>
          <cell r="E3893">
            <v>60000</v>
          </cell>
        </row>
        <row r="3894">
          <cell r="A3894" t="str">
            <v>EQ017869</v>
          </cell>
          <cell r="B3894" t="str">
            <v>EQ70050853/</v>
          </cell>
          <cell r="C3894" t="str">
            <v xml:space="preserve">Custo de material de manutencao de Guindaste sobre rodas, capacidade de 10t, motor diesel de 124CV.</v>
          </cell>
          <cell r="D3894" t="str">
            <v>un</v>
          </cell>
          <cell r="E3894">
            <v>276250</v>
          </cell>
        </row>
        <row r="3895">
          <cell r="A3895" t="str">
            <v>EQ010550</v>
          </cell>
          <cell r="B3895" t="str">
            <v>EQ70050856/</v>
          </cell>
          <cell r="C3895" t="str">
            <v xml:space="preserve">Custo de material de manutencao de Guindaste sobre rodas, motor diesel de 121CV, capacidade de 16t, raio de curva de 4,5m, lanca telescopia de acionamento hidraulico com 7,60m retraida e 18,30m extendida.</v>
          </cell>
          <cell r="D3895" t="str">
            <v>un</v>
          </cell>
          <cell r="E3895">
            <v>770542.27</v>
          </cell>
        </row>
        <row r="3896">
          <cell r="A3896" t="str">
            <v>EQ017873</v>
          </cell>
          <cell r="B3896" t="str">
            <v>EQ70050859/</v>
          </cell>
          <cell r="C3896" t="str">
            <v xml:space="preserve">Custo de material de manutencao de Guindaste sobre rodas, capacidade de 30t, motor diesel de 220CV.</v>
          </cell>
          <cell r="D3896" t="str">
            <v>un</v>
          </cell>
          <cell r="E3896">
            <v>579347.94999999995</v>
          </cell>
        </row>
        <row r="3897">
          <cell r="A3897" t="str">
            <v>EQ010563</v>
          </cell>
          <cell r="B3897" t="str">
            <v>EQ70050862/</v>
          </cell>
          <cell r="C3897" t="str">
            <v xml:space="preserve">Custo de material de manutencao de Guindaste com lanca tipo trelica de acionamento mecanico, estrutura giratoria, capacidade de 30t, sobre caminhao (inclusive este), comprimento maximo de lanca que pode ser transportado na traseira, abaixo do nivel da cab</v>
          </cell>
          <cell r="D3897" t="str">
            <v>un</v>
          </cell>
          <cell r="E3897">
            <v>700000</v>
          </cell>
        </row>
        <row r="3898">
          <cell r="A3898" t="str">
            <v>EQ010554</v>
          </cell>
          <cell r="B3898" t="str">
            <v>EQ70050900/</v>
          </cell>
          <cell r="C3898" t="str">
            <v xml:space="preserve">Custo de material de manutencao de Grupo Gerador, estacionario, com alternador de 139/150Kva e motor diesel de 180CV a 1800RPM.</v>
          </cell>
          <cell r="D3898" t="str">
            <v>un</v>
          </cell>
          <cell r="E3898">
            <v>39001.160000000003</v>
          </cell>
        </row>
        <row r="3899">
          <cell r="A3899" t="str">
            <v>EQ010599</v>
          </cell>
          <cell r="B3899" t="str">
            <v>EQ70050903/</v>
          </cell>
          <cell r="C3899" t="str">
            <v xml:space="preserve">Custo de material de manutencao de Grupo Gerador, transportavel sobre rodas, 80/84Kva, motor diesel de 85CV (1800RPM).</v>
          </cell>
          <cell r="D3899" t="str">
            <v>un</v>
          </cell>
          <cell r="E3899">
            <v>31522.53</v>
          </cell>
        </row>
        <row r="3900">
          <cell r="A3900" t="str">
            <v>EQ015997</v>
          </cell>
          <cell r="B3900" t="str">
            <v>EQ70050906/</v>
          </cell>
          <cell r="C3900" t="str">
            <v xml:space="preserve">Custo de material de manutencao de Grupo gerador com potencia de 2500W, 110V e 240V de corrente alternada ou 12V/8,3A de corrente continua, motor a gasolina de 5,5CV.</v>
          </cell>
          <cell r="D3900" t="str">
            <v>un</v>
          </cell>
          <cell r="E3900">
            <v>2752.75</v>
          </cell>
        </row>
        <row r="3901">
          <cell r="A3901" t="str">
            <v>EQ010529</v>
          </cell>
          <cell r="B3901" t="str">
            <v>EQ70050950/</v>
          </cell>
          <cell r="C3901" t="str">
            <v xml:space="preserve">Custo de material de manutencao de Maquina de juntas (serra para concreto) motor a gasolina de 8,25CV partida manual, chassis reforcado, guarda protetora para acomodar serras de ate 14", serra para concreto especialmente desenvolvida para aberturas de jun</v>
          </cell>
          <cell r="D3901" t="str">
            <v>un</v>
          </cell>
          <cell r="E3901">
            <v>6093.72</v>
          </cell>
        </row>
        <row r="3902">
          <cell r="A3902" t="str">
            <v>EQ010556</v>
          </cell>
          <cell r="B3902" t="str">
            <v>EQ70051000/</v>
          </cell>
          <cell r="C3902" t="str">
            <v xml:space="preserve">Custo de material de manutencao de Maquina de Solda a Arco, de 375A, com motor diesel de 33CV a 1800RPM.</v>
          </cell>
          <cell r="D3902" t="str">
            <v>un</v>
          </cell>
          <cell r="E3902">
            <v>43428.04</v>
          </cell>
        </row>
        <row r="3903">
          <cell r="A3903" t="str">
            <v>EQ010578</v>
          </cell>
          <cell r="B3903" t="str">
            <v>EQ70051050/</v>
          </cell>
          <cell r="C3903" t="str">
            <v xml:space="preserve">Custo de material de manutencao de Moto Bomba Susuki ou similar, com bomba centrifuga auto-escorvante de rotor aberto, bocaios de succao de 3" e recalque de 3", motor a gasolina de 5,3HP, inclusive mangueiras de succao e recalque.</v>
          </cell>
          <cell r="D3903" t="str">
            <v>un</v>
          </cell>
          <cell r="E3903">
            <v>2038</v>
          </cell>
        </row>
        <row r="3904">
          <cell r="A3904" t="str">
            <v>EQ010568</v>
          </cell>
          <cell r="B3904" t="str">
            <v>EQ70051100/</v>
          </cell>
          <cell r="C3904" t="str">
            <v xml:space="preserve">Custo de material de manutencao de Motoniveladora, motor diesel de 125CV.</v>
          </cell>
          <cell r="D3904" t="str">
            <v>un</v>
          </cell>
          <cell r="E3904">
            <v>421726.59</v>
          </cell>
        </row>
        <row r="3905">
          <cell r="A3905" t="str">
            <v>EQ010577</v>
          </cell>
          <cell r="B3905" t="str">
            <v>EQ70051150/</v>
          </cell>
          <cell r="C3905" t="str">
            <v xml:space="preserve">Custo de material de manutencao de Moto Serra Stihl modelo MS051-43Kw, sabre de 63cm, de alta potencia.</v>
          </cell>
          <cell r="D3905" t="str">
            <v>un</v>
          </cell>
          <cell r="E3905">
            <v>2145.11</v>
          </cell>
        </row>
        <row r="3906">
          <cell r="A3906" t="str">
            <v>EQ010574</v>
          </cell>
          <cell r="B3906" t="str">
            <v>EQ70051200/</v>
          </cell>
          <cell r="C3906" t="str">
            <v xml:space="preserve">Custo de material de manutencao de Pa Carregadeira (Carregador Frontal) sobre rodas, pa com capacidade rasa de 2,66m3, motor diesel de 183,7CV (180HP).</v>
          </cell>
          <cell r="D3906" t="str">
            <v>un</v>
          </cell>
          <cell r="E3906">
            <v>422861.44</v>
          </cell>
        </row>
        <row r="3907">
          <cell r="A3907" t="str">
            <v>EQ010566</v>
          </cell>
          <cell r="B3907" t="str">
            <v>EQ70051250/</v>
          </cell>
          <cell r="C3907" t="str">
            <v xml:space="preserve">Custo de material de manutencao de Perfuratriz de 25Kg de peso (para servicos de furacao de fogacho, perfuracao em bancadas baixas e servicos similares), consumo de ar de 56l/seg., frequencia de impactos 34imp/seg., comprimento de 64cm, diametro do pistao</v>
          </cell>
          <cell r="D3907" t="str">
            <v>un</v>
          </cell>
          <cell r="E3907">
            <v>1711.6</v>
          </cell>
        </row>
        <row r="3908">
          <cell r="A3908" t="str">
            <v>EQ010580</v>
          </cell>
          <cell r="B3908" t="str">
            <v>EQ70051300/</v>
          </cell>
          <cell r="C3908" t="str">
            <v xml:space="preserve">Custo de material de manutencao de Reboque super-pesado.</v>
          </cell>
          <cell r="D3908" t="str">
            <v>un</v>
          </cell>
          <cell r="E3908">
            <v>226878</v>
          </cell>
        </row>
        <row r="3909">
          <cell r="A3909" t="str">
            <v>EQ010575</v>
          </cell>
          <cell r="B3909" t="str">
            <v>EQ70051350/</v>
          </cell>
          <cell r="C3909" t="str">
            <v xml:space="preserve">Custo de material de manutencao de Rolo Compactador Tanden Vibratorio auto-propelido LR-95 Dynapac ou similar, motor diesel de 13CV, para reparo de pavimentacao, capacidade de 4t, com carreta transportadora.</v>
          </cell>
          <cell r="D3909" t="str">
            <v>un</v>
          </cell>
          <cell r="E3909">
            <v>52868.42</v>
          </cell>
        </row>
        <row r="3910">
          <cell r="A3910" t="str">
            <v>EQ010521</v>
          </cell>
          <cell r="B3910" t="str">
            <v>EQ70051400/</v>
          </cell>
          <cell r="C3910" t="str">
            <v xml:space="preserve">Custo de material de manutencao de Rolo Compactador Tandem, de 5t a 10t, motor diesel de 58,5CV.</v>
          </cell>
          <cell r="D3910" t="str">
            <v>un</v>
          </cell>
          <cell r="E3910">
            <v>106740.59</v>
          </cell>
        </row>
        <row r="3911">
          <cell r="A3911" t="str">
            <v>EQ010525</v>
          </cell>
          <cell r="B3911" t="str">
            <v>EQ70051450/</v>
          </cell>
          <cell r="C3911" t="str">
            <v xml:space="preserve">Custo de material de manutencao de Rolo Vibratorio Liso, de 7t, auto-propulsor, motor diesel de 76,5HP, largura total de 2,015m.</v>
          </cell>
          <cell r="D3911" t="str">
            <v>un</v>
          </cell>
          <cell r="E3911">
            <v>148000</v>
          </cell>
        </row>
        <row r="3912">
          <cell r="A3912" t="str">
            <v>EQ010524</v>
          </cell>
          <cell r="B3912" t="str">
            <v>EQ70051500/</v>
          </cell>
          <cell r="C3912" t="str">
            <v xml:space="preserve">Custo de material de manutencao de Rolo Compactador, de 7 rodas, 23t, motor diesel de111HP.</v>
          </cell>
          <cell r="D3912" t="str">
            <v>un</v>
          </cell>
          <cell r="E3912">
            <v>205395.33</v>
          </cell>
        </row>
        <row r="3913">
          <cell r="A3913" t="str">
            <v>EQ010527</v>
          </cell>
          <cell r="B3913" t="str">
            <v>EQ70051550/</v>
          </cell>
          <cell r="C3913" t="str">
            <v xml:space="preserve">Custo de material de manutencao de Rolo Compactador Vibratorio, auto-propelido para reparo de pavimentacao, motor diesel de 28HP.</v>
          </cell>
          <cell r="D3913" t="str">
            <v>un</v>
          </cell>
          <cell r="E3913">
            <v>177902.7</v>
          </cell>
        </row>
        <row r="3914">
          <cell r="A3914" t="str">
            <v>EQ010576</v>
          </cell>
          <cell r="B3914" t="str">
            <v>EQ70051600/</v>
          </cell>
          <cell r="C3914" t="str">
            <v xml:space="preserve">Custo de material de manutencao de Rocadeira costal motorizada para preparo de terreno.</v>
          </cell>
          <cell r="D3914" t="str">
            <v>un</v>
          </cell>
          <cell r="E3914">
            <v>2625.25</v>
          </cell>
        </row>
        <row r="3915">
          <cell r="A3915" t="str">
            <v>EQ010565</v>
          </cell>
          <cell r="B3915" t="str">
            <v>EQ70051650/</v>
          </cell>
          <cell r="C3915" t="str">
            <v xml:space="preserve">Custo de material de manutencao de Rompedor Pneumatico de 32,6Kg de peso, consumo de ar de 38,8l/seg., frequencia de impactos 1110imp/min.</v>
          </cell>
          <cell r="D3915" t="str">
            <v>un</v>
          </cell>
          <cell r="E3915">
            <v>4338.04</v>
          </cell>
        </row>
        <row r="3916">
          <cell r="A3916" t="str">
            <v>EQ017918</v>
          </cell>
          <cell r="B3916" t="str">
            <v>EQ70051656/</v>
          </cell>
          <cell r="C3916" t="str">
            <v xml:space="preserve">Custo de material de manutencao de rompedor hidraulico, peso operacional de 435kg, adaptavel a Retro-Escavadeira.</v>
          </cell>
          <cell r="D3916" t="str">
            <v>un</v>
          </cell>
          <cell r="E3916">
            <v>39900</v>
          </cell>
        </row>
        <row r="3917">
          <cell r="A3917" t="str">
            <v>EQ017919</v>
          </cell>
          <cell r="B3917" t="str">
            <v>EQ70051662/</v>
          </cell>
          <cell r="C3917" t="str">
            <v xml:space="preserve">Custo de material de manutencao de rompedor hidraulico, peso operacional de 1440kg, adaptavel a Escavadeira Hidraulica.</v>
          </cell>
          <cell r="D3917" t="str">
            <v>un</v>
          </cell>
          <cell r="E3917">
            <v>104437.69</v>
          </cell>
        </row>
        <row r="3918">
          <cell r="A3918" t="str">
            <v>EQ010557</v>
          </cell>
          <cell r="B3918" t="str">
            <v>EQ70051700/</v>
          </cell>
          <cell r="C3918" t="str">
            <v xml:space="preserve">Custo de material de manutencao de Serra Circular com motor de 5CV.</v>
          </cell>
          <cell r="D3918" t="str">
            <v>un</v>
          </cell>
          <cell r="E3918">
            <v>1248.5</v>
          </cell>
        </row>
        <row r="3919">
          <cell r="A3919" t="str">
            <v>EQ010531</v>
          </cell>
          <cell r="B3919" t="str">
            <v>EQ70051800/</v>
          </cell>
          <cell r="C3919" t="str">
            <v xml:space="preserve">Custo de material de manutencao de Soquete Vibratorio de 78Kg, com motor a gasolina de 2,5CV.</v>
          </cell>
          <cell r="D3919" t="str">
            <v>un</v>
          </cell>
          <cell r="E3919">
            <v>9053</v>
          </cell>
        </row>
        <row r="3920">
          <cell r="A3920" t="str">
            <v>EQ010572</v>
          </cell>
          <cell r="B3920" t="str">
            <v>EQ70051850/</v>
          </cell>
          <cell r="C3920" t="str">
            <v xml:space="preserve">Custo de material de manutencao de Trator Carregadeira e Retro-Escavadeira, motor diesel de 79CV, capacidade da cacamba de 0,76 m3.</v>
          </cell>
          <cell r="D3920" t="str">
            <v>un</v>
          </cell>
          <cell r="E3920">
            <v>165212.5</v>
          </cell>
        </row>
        <row r="3921">
          <cell r="A3921" t="str">
            <v>EQ018040</v>
          </cell>
          <cell r="B3921" t="str">
            <v>EQ70051901/</v>
          </cell>
          <cell r="C3921" t="str">
            <v xml:space="preserve">Custo de material de manutencao de trator sobre esteiras, capacidade de 1,94m3, motor diesel de 91.8CV (90HP).</v>
          </cell>
          <cell r="D3921" t="str">
            <v>un</v>
          </cell>
          <cell r="E3921">
            <v>287406.18</v>
          </cell>
        </row>
        <row r="3922">
          <cell r="A3922" t="str">
            <v>EQ010570</v>
          </cell>
          <cell r="B3922" t="str">
            <v>EQ70051950/</v>
          </cell>
          <cell r="C3922" t="str">
            <v xml:space="preserve">Custo de material de manutencao de Trator sobre esteiras, capacidade de lamina reta de 3,07m3, motor diesel de 167,80CV (165HP).</v>
          </cell>
          <cell r="D3922" t="str">
            <v>un</v>
          </cell>
          <cell r="E3922">
            <v>444598.75</v>
          </cell>
        </row>
        <row r="3923">
          <cell r="A3923" t="str">
            <v>EQ010571</v>
          </cell>
          <cell r="B3923" t="str">
            <v>EQ70052000/</v>
          </cell>
          <cell r="C3923" t="str">
            <v xml:space="preserve">Custo de material de manutencao de Trator de esteiras (D-8L), motor diesel de 335CV, com lamina de 5000Kg.</v>
          </cell>
          <cell r="D3923" t="str">
            <v>un</v>
          </cell>
          <cell r="E3923">
            <v>1255642</v>
          </cell>
        </row>
        <row r="3924">
          <cell r="A3924" t="str">
            <v>EQ015992</v>
          </cell>
          <cell r="B3924" t="str">
            <v>EQ70052050/</v>
          </cell>
          <cell r="C3924" t="str">
            <v xml:space="preserve">Custo de material de manutencao de trator de pneus, motor diesel de 65CV (63,7HP).</v>
          </cell>
          <cell r="D3924" t="str">
            <v>un</v>
          </cell>
          <cell r="E3924">
            <v>42152.53</v>
          </cell>
        </row>
        <row r="3925">
          <cell r="A3925" t="str">
            <v>EQ016932</v>
          </cell>
          <cell r="B3925" t="str">
            <v>EQ70052100/</v>
          </cell>
          <cell r="C3925" t="str">
            <v xml:space="preserve">Custo de material de manutencao de Usina de asfalto para mistura de alta classe a quente, capacidade de 100t/h.</v>
          </cell>
          <cell r="D3925" t="str">
            <v>un</v>
          </cell>
          <cell r="E3925">
            <v>860478.3</v>
          </cell>
        </row>
        <row r="3926">
          <cell r="A3926" t="str">
            <v>EQ010530</v>
          </cell>
          <cell r="B3926" t="str">
            <v>EQ70052150/</v>
          </cell>
          <cell r="C3926" t="str">
            <v xml:space="preserve">Custo de material de manutencao de Vassoura Mecanica, rebocavel, largura de trabalho de 2,44m.</v>
          </cell>
          <cell r="D3926" t="str">
            <v>un</v>
          </cell>
          <cell r="E3926">
            <v>20326.8</v>
          </cell>
        </row>
        <row r="3927">
          <cell r="A3927" t="str">
            <v>EQ010534</v>
          </cell>
          <cell r="B3927" t="str">
            <v>EQ70052200/</v>
          </cell>
          <cell r="C3927" t="str">
            <v xml:space="preserve">Custo de material de manutencao de Vibrador de Imersao, tubo de (48x480)mm, com mangote de 5m de comprimento, motor eletrico de 2CV.</v>
          </cell>
          <cell r="D3927" t="str">
            <v>un</v>
          </cell>
          <cell r="E3927">
            <v>888.72</v>
          </cell>
        </row>
        <row r="3928">
          <cell r="A3928" t="str">
            <v>EQ010595</v>
          </cell>
          <cell r="B3928" t="str">
            <v>EQ70052250/</v>
          </cell>
          <cell r="C3928" t="str">
            <v xml:space="preserve">Custo de material de manutencao de Vibro acabadora,  modelo SA 115 CR, com capacidade do silo de asfalto de 10,5t, largura de 4,55m e potencia de 98CV, Ciber ou similar.</v>
          </cell>
          <cell r="D3928" t="str">
            <v>un</v>
          </cell>
          <cell r="E3928">
            <v>456191.09</v>
          </cell>
        </row>
        <row r="3929">
          <cell r="A3929" t="str">
            <v>EQ015994</v>
          </cell>
          <cell r="B3929" t="str">
            <v>EQ70052300/</v>
          </cell>
          <cell r="C3929" t="str">
            <v xml:space="preserve">Custo de material de manutencao de Vibro acabadora para asfalto, sobre esteiras, capacidade de producao de 400t/h, largura de pavimentacao de 3,05m a 4,75m, motor diesel de 98CV (96,04HP).</v>
          </cell>
          <cell r="D3929" t="str">
            <v>un</v>
          </cell>
          <cell r="E3929">
            <v>445920.9</v>
          </cell>
        </row>
        <row r="3930">
          <cell r="A3930" t="str">
            <v>ES004591</v>
          </cell>
          <cell r="B3930" t="str">
            <v>ES05050050/</v>
          </cell>
          <cell r="C3930" t="str">
            <v xml:space="preserve">Porta de enrolar em chapa raiada no 24, completa, com guias eixos e molas, com fechadura no centro e cadeado de piso, inclusive este.  Fornecimento e assentamento.</v>
          </cell>
          <cell r="D3930" t="str">
            <v>m2</v>
          </cell>
          <cell r="E3930">
            <v>148.69999999999999</v>
          </cell>
        </row>
        <row r="3931">
          <cell r="A3931" t="str">
            <v>ES006003</v>
          </cell>
          <cell r="B3931" t="str">
            <v>ES05050100A</v>
          </cell>
          <cell r="C3931" t="str">
            <v xml:space="preserve">Porta de ferro em barra chata de 1 1/4" medindo (0,40x0,90)m.  Fornecimento e colocacao.</v>
          </cell>
          <cell r="D3931" t="str">
            <v>un</v>
          </cell>
          <cell r="E3931">
            <v>34.75</v>
          </cell>
        </row>
        <row r="3932">
          <cell r="A3932" t="str">
            <v>ES006020</v>
          </cell>
          <cell r="B3932" t="str">
            <v>ES05050103/</v>
          </cell>
          <cell r="C3932" t="str">
            <v xml:space="preserve">Porta de ferro em barras horizontais de 1 1/4"x1/4", a cada 10cm, contorno do mesmo material, revestida com chapa de ferro galvanizado no 16, guarnicao em cantoneira de           1 1/2"x1/8", com fecho para cadeado de 30mm, exclusive este.  Fornecimento e</v>
          </cell>
          <cell r="D3932" t="str">
            <v>m2</v>
          </cell>
          <cell r="E3932">
            <v>142.83000000000001</v>
          </cell>
        </row>
        <row r="3933">
          <cell r="A3933" t="str">
            <v>ES004564</v>
          </cell>
          <cell r="B3933" t="str">
            <v>ES05050106/</v>
          </cell>
          <cell r="C3933" t="str">
            <v xml:space="preserve">Porta de ferro, com largura 1m, em barra de 1 1/4"x5/16", cantoneira 1 1/2"x1/8", 3 dobradicas 4"x3", referencia 1244G e 3"x2 1/2", Page ou similar.  Fornecimento e colocacao.</v>
          </cell>
          <cell r="D3933" t="str">
            <v>m2</v>
          </cell>
          <cell r="E3933">
            <v>401.71</v>
          </cell>
        </row>
        <row r="3934">
          <cell r="A3934" t="str">
            <v>ES007439</v>
          </cell>
          <cell r="B3934" t="str">
            <v>ES05050150/</v>
          </cell>
          <cell r="C3934" t="str">
            <v xml:space="preserve">Porta de ferro de correr, com largura de 2,50m e altura de 2,20m, inclusive rolamento superior e inferior.  Fornecimento.</v>
          </cell>
          <cell r="D3934" t="str">
            <v>un</v>
          </cell>
          <cell r="E3934">
            <v>1399.99</v>
          </cell>
        </row>
        <row r="3935">
          <cell r="A3935" t="str">
            <v>ES007441</v>
          </cell>
          <cell r="B3935" t="str">
            <v>ES05050200/</v>
          </cell>
          <cell r="C3935" t="str">
            <v xml:space="preserve">Porta tipo grade de ferro com 2 folhas de abrir, grade de (10x10)cm, confeccionada em barra de 1/2"x1/4", tubular de (70x30)cm, com pintura eletrostatica na cor azul, altura de 2,14m e largura de 2,40m.  Fornecimento e colocacao.</v>
          </cell>
          <cell r="D3935" t="str">
            <v>un</v>
          </cell>
          <cell r="E3935">
            <v>1092.75</v>
          </cell>
        </row>
        <row r="3936">
          <cell r="A3936" t="str">
            <v>ES007442</v>
          </cell>
          <cell r="B3936" t="str">
            <v>ES05050203/</v>
          </cell>
          <cell r="C3936" t="str">
            <v xml:space="preserve">Porta tipo grade de ferro com 2 folhas de abrir, grade de (10x10)cm, confeccionada em barra de 1/2"x1/4", tubular de (70x30)cm, vidro plano  transparente de 5mm e pintura eletrostatica na cor azul, altura de 2,14m e largura de 2,40m.  Fornecimento e coloc</v>
          </cell>
          <cell r="D3936" t="str">
            <v>un</v>
          </cell>
          <cell r="E3936">
            <v>2524.61</v>
          </cell>
        </row>
        <row r="3937">
          <cell r="A3937" t="str">
            <v>ES005277</v>
          </cell>
          <cell r="B3937" t="str">
            <v>ES10150303/</v>
          </cell>
          <cell r="C3937" t="str">
            <v xml:space="preserve">Porta macica de frisos, em Canela ou similar, de (70x210x3,5)cm, guarnicao em Canela ou similar, sendo a aduela de (14x3)cm e contra-marco de (11x3)cm.  Fornecimento e colocacao, exclusive fornecimento de ferragens.</v>
          </cell>
          <cell r="D3937" t="str">
            <v>un</v>
          </cell>
          <cell r="E3937">
            <v>262.14999999999998</v>
          </cell>
        </row>
        <row r="3938">
          <cell r="A3938" t="str">
            <v>ES005263</v>
          </cell>
          <cell r="B3938" t="str">
            <v>ES10150306/</v>
          </cell>
          <cell r="C3938" t="str">
            <v xml:space="preserve">Porta macica de frisos, em Canela ou similar, de (80x210x3,5)cm, guarnicao em Canela, sendo a aduela de (14x3)cm e contra-marco de (7x3)cm.  Fornecimento e colocacao, exclusive fornecimento de ferragens.</v>
          </cell>
          <cell r="D3938" t="str">
            <v>un</v>
          </cell>
          <cell r="E3938">
            <v>263.14999999999998</v>
          </cell>
        </row>
        <row r="3939">
          <cell r="A3939" t="str">
            <v>ES004784</v>
          </cell>
          <cell r="B3939" t="str">
            <v>ES10150309/</v>
          </cell>
          <cell r="C3939" t="str">
            <v xml:space="preserve">Porta macica de frisos, em Imbuia ou similar, de (160x210)cm, em 2 folhas e bandeira de 60cm, guarnicao de Imbuia sendo a aduela de(13x3)cm e contra-marco de (11x2)cm, conforme detalhe RIO-URBE.  Fornecimento e colocacao, exclusive fornecimento de ferrage</v>
          </cell>
          <cell r="D3939" t="str">
            <v>un</v>
          </cell>
          <cell r="E3939">
            <v>464.63</v>
          </cell>
        </row>
        <row r="3940">
          <cell r="A3940" t="str">
            <v>ES007689</v>
          </cell>
          <cell r="B3940" t="str">
            <v>ES10150350/</v>
          </cell>
          <cell r="C3940" t="str">
            <v xml:space="preserve">Porta macica, em Angelim ou similar, medindo (60x210)cm, com 10 almofadas em baixo relevo, aduelas de (14x3)cm e alizares de (5x2)cm nos dois lados.  Fornecimento e colocacao, exclusive ferragens.</v>
          </cell>
          <cell r="D3940" t="str">
            <v>un</v>
          </cell>
          <cell r="E3940">
            <v>431.97</v>
          </cell>
        </row>
        <row r="3941">
          <cell r="A3941" t="str">
            <v>ES007688</v>
          </cell>
          <cell r="B3941" t="str">
            <v>ES10150353/</v>
          </cell>
          <cell r="C3941" t="str">
            <v xml:space="preserve">Porta macica, em Angelim ou similar, medindo (70x210)cm, com 10 almofadas em baixo relevo, aduelas de (14x3)cm e alizares de (5x2)cm nos dois lados.  Fornecimento e colocacao, exclusive ferragens.</v>
          </cell>
          <cell r="D3941" t="str">
            <v>un</v>
          </cell>
          <cell r="E3941">
            <v>449.39</v>
          </cell>
        </row>
        <row r="3942">
          <cell r="A3942" t="str">
            <v>ES007687</v>
          </cell>
          <cell r="B3942" t="str">
            <v>ES10150356/</v>
          </cell>
          <cell r="C3942" t="str">
            <v xml:space="preserve">Porta macica, em Angelim ou similar, medindo (80x210)cm, com 10 almofadas em baixo relevo, aduelas de (14x3)cm e alizares de (5x2)cm nos dois lados.  Fornecimento e colocacao, exclusive ferragens.</v>
          </cell>
          <cell r="D3942" t="str">
            <v>un</v>
          </cell>
          <cell r="E3942">
            <v>466.76</v>
          </cell>
        </row>
        <row r="3943">
          <cell r="A3943" t="str">
            <v>ES007686</v>
          </cell>
          <cell r="B3943" t="str">
            <v>ES10150359/</v>
          </cell>
          <cell r="C3943" t="str">
            <v xml:space="preserve">Porta macica, em Angelim ou similar, medindo (90x210)cm, com 10 almofadas em baixo relevo, aduelas de (14x3)cm e alizares de (5x2)cm nos dois lados.  Fornecimento e colocacao, exclusive ferragens.</v>
          </cell>
          <cell r="D3943" t="str">
            <v>un</v>
          </cell>
          <cell r="E3943" t="e">
            <v>#N/A</v>
          </cell>
        </row>
        <row r="3944">
          <cell r="A3944" t="str">
            <v>ES007685</v>
          </cell>
          <cell r="B3944" t="str">
            <v>ES10150362/</v>
          </cell>
          <cell r="C3944" t="str">
            <v xml:space="preserve">Porta macica, em Angelim ou similar, medindo (100x210)cm, com 10 almofadas em baixo relevo, aduelas de (14x3)cm e alizares de (5x2)cm nos dois lados.  Fornecimento e colocacao, exclusive ferragens.</v>
          </cell>
          <cell r="D3944" t="str">
            <v>un</v>
          </cell>
          <cell r="E3944" t="e">
            <v>#N/A</v>
          </cell>
        </row>
        <row r="3945">
          <cell r="A3945" t="str">
            <v>ES007762</v>
          </cell>
          <cell r="B3945" t="str">
            <v>ES10150365/</v>
          </cell>
          <cell r="C3945" t="str">
            <v xml:space="preserve">Porta macica de Cedro ou Canela ou similar, de (120x210x3,5)cm, 2 folhas, com guarnicoes em canela.  Fornecimento e colocacao, exclusive fornecimento de ferragens.</v>
          </cell>
          <cell r="D3945" t="str">
            <v>un</v>
          </cell>
          <cell r="E3945" t="e">
            <v>#N/A</v>
          </cell>
        </row>
        <row r="3946">
          <cell r="A3946" t="str">
            <v>ES009225</v>
          </cell>
          <cell r="B3946" t="str">
            <v>ES10150400/</v>
          </cell>
          <cell r="C3946" t="str">
            <v xml:space="preserve">Porta mexicana, de (60x210x3)cm, em Angelim Pedra ou similar, guarnicao em Canela ou similar, sendo a aduela de (13x3)cm e alizares de (5x2)cm. Fornecimento e colocacao, exclusive fornecimento das ferragens.</v>
          </cell>
          <cell r="D3946" t="str">
            <v>un</v>
          </cell>
          <cell r="E3946">
            <v>236.76</v>
          </cell>
        </row>
        <row r="3947">
          <cell r="A3947" t="str">
            <v>ES009224</v>
          </cell>
          <cell r="B3947" t="str">
            <v>ES10150403/</v>
          </cell>
          <cell r="C3947" t="str">
            <v xml:space="preserve">Porta mexicana, de (70x210x3)cm, em Angelim Pedra ou similar, guarnicao em Canela ou similar, sendo a aduela de (13x3)cm e alizares de (5x2)cm. Fornecimento e colocacao, exclusive fornecimento das ferragens.</v>
          </cell>
          <cell r="D3947" t="str">
            <v>un</v>
          </cell>
          <cell r="E3947">
            <v>254.13</v>
          </cell>
        </row>
        <row r="3948">
          <cell r="A3948" t="str">
            <v>ES009229</v>
          </cell>
          <cell r="B3948" t="str">
            <v>ES10150406/</v>
          </cell>
          <cell r="C3948" t="str">
            <v xml:space="preserve">Porta mexicana, de (80x210x3)cm, em Angelim Pedra ou similar, guarnicao em Canela ou similar, sendo a aduela de (13x3)cm e alizares de (5x2)cm. Fornecimento e colocacao, exclusive fornecimento das ferragens.</v>
          </cell>
          <cell r="D3948" t="str">
            <v>un</v>
          </cell>
          <cell r="E3948">
            <v>243.27</v>
          </cell>
        </row>
        <row r="3949">
          <cell r="A3949" t="str">
            <v>ES004830</v>
          </cell>
          <cell r="B3949" t="str">
            <v>ES10150453/</v>
          </cell>
          <cell r="C3949" t="str">
            <v xml:space="preserve">Porta com painel de veneziana em Cedro ou similar, de (60x210)cm.  Exclusive fornecimento de ferragens, aduela e alizares.</v>
          </cell>
          <cell r="D3949" t="str">
            <v>un</v>
          </cell>
          <cell r="E3949">
            <v>175.44</v>
          </cell>
        </row>
        <row r="3950">
          <cell r="A3950" t="str">
            <v>ES004725</v>
          </cell>
          <cell r="B3950" t="str">
            <v>ES10150456/</v>
          </cell>
          <cell r="C3950" t="str">
            <v xml:space="preserve">Porta com painel de veneziana, em Cedro ou similar, de (70x210)cm.  Fornecimento e colocacao, exclusive fornecimento de ferragens, aduela e alizares.</v>
          </cell>
          <cell r="D3950" t="str">
            <v>un</v>
          </cell>
          <cell r="E3950">
            <v>141.13</v>
          </cell>
        </row>
        <row r="3951">
          <cell r="A3951" t="str">
            <v>ES004724</v>
          </cell>
          <cell r="B3951" t="str">
            <v>ES10150459/</v>
          </cell>
          <cell r="C3951" t="str">
            <v xml:space="preserve">Porta com painel de veneziana, em Cedro ou similar, de (80x210x3)cm.  Fornecimento e colocacao, exclusive fornecimento de ferragens, aduela e alizares.</v>
          </cell>
          <cell r="D3951" t="str">
            <v>un</v>
          </cell>
          <cell r="E3951">
            <v>155.31</v>
          </cell>
        </row>
        <row r="3952">
          <cell r="A3952" t="str">
            <v>ES004798</v>
          </cell>
          <cell r="B3952" t="str">
            <v>ES10150500/</v>
          </cell>
          <cell r="C3952" t="str">
            <v xml:space="preserve">Porta com painel de veneziana em Cedro ou Imbuia ou similar, de (60x210x3)cm, guarnicao em Imbuia ou similar, sendo a aduela de (13x3)cm e alizares de (5x2)cm.  Fornecimento e colocacao, exclusive fornecimento de ferragens.</v>
          </cell>
          <cell r="D3952" t="str">
            <v>un</v>
          </cell>
          <cell r="E3952">
            <v>207.51</v>
          </cell>
        </row>
        <row r="3953">
          <cell r="A3953" t="str">
            <v>ES004796</v>
          </cell>
          <cell r="B3953" t="str">
            <v>ES10150503/</v>
          </cell>
          <cell r="C3953" t="str">
            <v xml:space="preserve">Porta com painel de veneziana em Cedro ou Imbuia ou similar, de (70x210x3)cm, guarnicao em Imbuia ou similar, sendo a aduela de (13x3)cm e alizares de (5x2)cm.  Fornecimento e colocacao, exclusive fornecimento de ferragens.</v>
          </cell>
          <cell r="D3953" t="str">
            <v>un</v>
          </cell>
          <cell r="E3953">
            <v>211.62</v>
          </cell>
        </row>
        <row r="3954">
          <cell r="A3954" t="str">
            <v>ES004816</v>
          </cell>
          <cell r="B3954" t="str">
            <v>ES10150506/</v>
          </cell>
          <cell r="C3954" t="str">
            <v xml:space="preserve">Porta com painel de veneziana em Cedro ou Imbuia ou similar, de (80x210x3)cm, guarnicao em  Imbuia ou similar, sendo a aduela de (13x3)cm e alizares de (5x2)cm.  Fornecimento e colocacao, exclusive fornecimento de ferragens.</v>
          </cell>
          <cell r="D3954" t="str">
            <v>un</v>
          </cell>
          <cell r="E3954">
            <v>226.6</v>
          </cell>
        </row>
        <row r="3955">
          <cell r="A3955" t="str">
            <v>ES005262</v>
          </cell>
          <cell r="B3955" t="str">
            <v>ES10150550/</v>
          </cell>
          <cell r="C3955" t="str">
            <v xml:space="preserve">Porta com painel de veneziana em Cedro ou similar, de (60x210x3)cm, guarnicao em Canela ou similar, sendo a aduela de (14x3)cm e alizares de (5x2)cm.  Fornecimento e colocacao, exclusive fornecimento de ferragens.</v>
          </cell>
          <cell r="D3955" t="str">
            <v>un</v>
          </cell>
          <cell r="E3955">
            <v>208.53</v>
          </cell>
        </row>
        <row r="3956">
          <cell r="A3956" t="str">
            <v>ES005234</v>
          </cell>
          <cell r="B3956" t="str">
            <v>ES10150553/</v>
          </cell>
          <cell r="C3956" t="str">
            <v xml:space="preserve">Porta com painel de veneziana em Cedro ou similar, de (70x210x3)cm, guarnicao em Canela ou similar, sendo a aduela de (14x3)cm e alizares de (5x2)cm.  Fornecimento e colocacao, exclusive fornecimento de ferragens.</v>
          </cell>
          <cell r="D3956" t="str">
            <v>un</v>
          </cell>
          <cell r="E3956">
            <v>212.66</v>
          </cell>
        </row>
        <row r="3957">
          <cell r="A3957" t="str">
            <v>ES005261</v>
          </cell>
          <cell r="B3957" t="str">
            <v>ES10150556/</v>
          </cell>
          <cell r="C3957" t="str">
            <v xml:space="preserve">Porta com painel de veneziana em Cedro ou similar, de (80x210x3)cm, guarnicao em Canela ou similar,  sendo a aduela de (14x3)cm e alizares de (5x2)cm.  Fornecimento e colocacao, exclusive fornecimento de ferragens.</v>
          </cell>
          <cell r="D3957" t="str">
            <v>un</v>
          </cell>
          <cell r="E3957">
            <v>227.66</v>
          </cell>
        </row>
        <row r="3958">
          <cell r="A3958" t="str">
            <v>ES007408</v>
          </cell>
          <cell r="B3958" t="str">
            <v>ES10150600/</v>
          </cell>
          <cell r="C3958" t="str">
            <v xml:space="preserve">Porta com painel de veneziana, em Cedro ou similar, com 3cm de espessura.  Fornecimento e colocacao, exclusive fornecimento de ferragens, aduela e alizares.</v>
          </cell>
          <cell r="D3958" t="str">
            <v>m2</v>
          </cell>
          <cell r="E3958" t="e">
            <v>#N/A</v>
          </cell>
        </row>
        <row r="3959">
          <cell r="A3959" t="str">
            <v>ES004787</v>
          </cell>
          <cell r="B3959" t="str">
            <v>ES10150650/</v>
          </cell>
          <cell r="C3959" t="str">
            <v xml:space="preserve">Porta com painel de veneziana em Cedro ou similar, de (120x210x3)cm, em 3 folhas, guarnicao de marco em Cedro ou similar, de (7x3)cm e (5x2)cm.  Fornecimento e colocacao, exclusive fornecimento de ferragens (padrao CEHAB).</v>
          </cell>
          <cell r="D3959" t="str">
            <v>un</v>
          </cell>
          <cell r="E3959">
            <v>308.83999999999997</v>
          </cell>
        </row>
        <row r="3960">
          <cell r="A3960" t="str">
            <v>ES004788</v>
          </cell>
          <cell r="B3960" t="str">
            <v>ES10150653/</v>
          </cell>
          <cell r="C3960" t="str">
            <v xml:space="preserve">Porta com painel de veneziana em Cedro ou similar, para medidores de gas, de (176x140)cm, em 3 folhas, guarnicao de marco de (7x3)cm; fornecimento e colocacao.  Exclusive fornecimento de ferragens.</v>
          </cell>
          <cell r="D3960" t="str">
            <v>un</v>
          </cell>
          <cell r="E3960">
            <v>436.89</v>
          </cell>
        </row>
        <row r="3961">
          <cell r="A3961" t="str">
            <v>ES004789</v>
          </cell>
          <cell r="B3961" t="str">
            <v>ES10150656/</v>
          </cell>
          <cell r="C3961" t="str">
            <v xml:space="preserve">Porta com painel de veneziana em Cedro ou similar, para PC, de (300x200x3cm), em 4 folhas guarnicao de marco em Cedro ou similar, de (7x3)cm.  Fornecimento e colocacao, exclusive fornecimento de ferragens. (Padrao CEHAB).</v>
          </cell>
          <cell r="D3961" t="str">
            <v>un</v>
          </cell>
          <cell r="E3961">
            <v>605.79</v>
          </cell>
        </row>
        <row r="3962">
          <cell r="A3962" t="str">
            <v>ES004705</v>
          </cell>
          <cell r="B3962" t="str">
            <v>ES10150700/</v>
          </cell>
          <cell r="C3962" t="str">
            <v xml:space="preserve">Portinhola de madeira macica de (80x210)cm, 2 folhas de correr, em trilhos de aluminio, conforme detalhe RIOURBE.  Fornecimento e colocacao.</v>
          </cell>
          <cell r="D3962" t="str">
            <v>un</v>
          </cell>
          <cell r="E3962">
            <v>67.349999999999994</v>
          </cell>
        </row>
        <row r="3963">
          <cell r="A3963" t="str">
            <v>ES009432</v>
          </cell>
          <cell r="B3963" t="str">
            <v>ES10200050/</v>
          </cell>
          <cell r="C3963" t="str">
            <v xml:space="preserve">Janela basculante em madeira, medindo (0,80x1,45)m, com 3 folhas, com acabamento para pintura.  Exclusive pintura, vidro e ferragem.  Fornecimento e colocacao.</v>
          </cell>
          <cell r="D3963" t="str">
            <v>un</v>
          </cell>
          <cell r="E3963">
            <v>302.47000000000003</v>
          </cell>
        </row>
        <row r="3964">
          <cell r="A3964" t="str">
            <v>ES004819</v>
          </cell>
          <cell r="B3964" t="str">
            <v>ES10200100/</v>
          </cell>
          <cell r="C3964" t="str">
            <v xml:space="preserve">Janela de correr de 2 folhas de (110x140)cm de Cedro ou similar, inclusive guarnicao.  Fornecimento e colocacao, exclusive fornecimento de ferragens.</v>
          </cell>
          <cell r="D3964" t="str">
            <v>un</v>
          </cell>
          <cell r="E3964">
            <v>312.55</v>
          </cell>
        </row>
        <row r="3965">
          <cell r="A3965" t="str">
            <v>ES005264</v>
          </cell>
          <cell r="B3965" t="str">
            <v>ES10200150/</v>
          </cell>
          <cell r="C3965" t="str">
            <v xml:space="preserve">Janela de correr medindo (150x150x3,5)cm, em Cedro ou similar, com 2 folhas, para vidro, com bandeira em caixilho de vidro, guarnicao em Canela ou similar.   Fornecimento e colocacao, exclusive fornecimento de ferragens.</v>
          </cell>
          <cell r="D3965" t="str">
            <v>un</v>
          </cell>
          <cell r="E3965">
            <v>503.3</v>
          </cell>
        </row>
        <row r="3966">
          <cell r="A3966" t="str">
            <v>ES004794</v>
          </cell>
          <cell r="B3966" t="str">
            <v>ES10200153/</v>
          </cell>
          <cell r="C3966" t="str">
            <v xml:space="preserve">Janela de correr medindo (150x150x3,5)cm, em Cedro ou similar, com 2 folhas, para vidro, com bandeira em caixilho de vidro, guarnicao em Imbuia, sendo a aduela de (13x3)cm, e alizares de (5x2)cm.  Fornecimento e colocao, exclusive fornecimento de ferragen</v>
          </cell>
          <cell r="D3966" t="str">
            <v>un</v>
          </cell>
          <cell r="E3966">
            <v>502.54</v>
          </cell>
        </row>
        <row r="3967">
          <cell r="A3967" t="str">
            <v>ES009431</v>
          </cell>
          <cell r="B3967" t="str">
            <v>ES10200156/</v>
          </cell>
          <cell r="C3967" t="str">
            <v xml:space="preserve">Janela de madeira medindo (3x2)m, tipo caixilho para vidro, bandeira em veneziana, com 2 folhas de correr, com acabamento para pintura.  Exclusive pintura, vidro e ferragem.  Fornecimento e colocacao.</v>
          </cell>
          <cell r="D3967" t="str">
            <v>m2</v>
          </cell>
          <cell r="E3967">
            <v>1551.91</v>
          </cell>
        </row>
        <row r="3968">
          <cell r="A3968" t="str">
            <v>ES004821</v>
          </cell>
          <cell r="B3968" t="str">
            <v>ES10200200/</v>
          </cell>
          <cell r="C3968" t="str">
            <v xml:space="preserve">Janela de correr de 4 folhas de (160x120)cm de Cedro ou similar, inclusive guarnicao.  Fornecimento e colocacao, exclusive fornecimento de ferragens.</v>
          </cell>
          <cell r="D3968" t="str">
            <v>un</v>
          </cell>
          <cell r="E3968">
            <v>529.57000000000005</v>
          </cell>
        </row>
        <row r="3969">
          <cell r="A3969" t="str">
            <v>ES004822</v>
          </cell>
          <cell r="B3969" t="str">
            <v>ES10200203/</v>
          </cell>
          <cell r="C3969" t="str">
            <v xml:space="preserve">Janela de correr de 4 folhas de (210x140)cm de Cedro ou similar, inclusive guarnicao.  Fornecimento e colocacao, exclusive fornecimento de ferragens.</v>
          </cell>
          <cell r="D3969" t="str">
            <v>un</v>
          </cell>
          <cell r="E3969">
            <v>791.45</v>
          </cell>
        </row>
        <row r="3970">
          <cell r="A3970" t="str">
            <v>ES004809</v>
          </cell>
          <cell r="B3970" t="str">
            <v>ES10200250/</v>
          </cell>
          <cell r="C3970" t="str">
            <v xml:space="preserve">Janela guilhotina medindo (150x150x3)cm, em Cedro ou similar, com 2 folhas, marco duplo em Imbuia ou similar, em caixilho para vidro, presos em borboletas.  Fornecimento e colocacao, exclusive fornecimento de ferragem.</v>
          </cell>
          <cell r="D3970" t="str">
            <v>un</v>
          </cell>
          <cell r="E3970">
            <v>569.32000000000005</v>
          </cell>
        </row>
        <row r="3971">
          <cell r="A3971" t="str">
            <v>ES004755</v>
          </cell>
          <cell r="B3971" t="str">
            <v>ES10200253A</v>
          </cell>
          <cell r="C3971" t="str">
            <v xml:space="preserve">Janela guilhotina medindo (150x150x3,5)cm, em Cedro ou Imbuia ou similar, com 2 folhas, em caixilho para vidro, marco duplo em Cedro ou Imbuia ou similar, com caixas para contra pesos.  Fornecimento, exclusive fornecimento de ferragens.</v>
          </cell>
          <cell r="D3971" t="str">
            <v>un</v>
          </cell>
          <cell r="E3971">
            <v>603.77</v>
          </cell>
        </row>
        <row r="3972">
          <cell r="A3972" t="str">
            <v>ES005489</v>
          </cell>
          <cell r="B3972" t="str">
            <v>ES10200300/</v>
          </cell>
          <cell r="C3972" t="str">
            <v xml:space="preserve">Janela veneziana medindo (100x100x3)cm, em Cedro ou similar, tipo VVP, vidro e postigo em 2 folhas, marco em Imbuia ou similar de (7x3)cm.  Exclusive fornecimento de ferragem.  Fornecimento e colocacao.</v>
          </cell>
          <cell r="D3972" t="str">
            <v>un</v>
          </cell>
          <cell r="E3972">
            <v>182.98</v>
          </cell>
        </row>
        <row r="3973">
          <cell r="A3973" t="str">
            <v>ES004802</v>
          </cell>
          <cell r="B3973" t="str">
            <v>ES10200303/</v>
          </cell>
          <cell r="C3973" t="str">
            <v xml:space="preserve">Janela veneziana, medindo (120x150x3)cm, em Cedro ou similar, tipo VVP, vidro e postigo em 2 folhas, marco em Imbuia ou similar, de (7x3)cm.  Exclusive fornecimento de ferragem.  Fornecimento e colocacao.</v>
          </cell>
          <cell r="D3973" t="str">
            <v>un</v>
          </cell>
          <cell r="E3973">
            <v>310.22000000000003</v>
          </cell>
        </row>
        <row r="3974">
          <cell r="A3974" t="str">
            <v>ES009433</v>
          </cell>
          <cell r="B3974" t="str">
            <v>ES10200306/</v>
          </cell>
          <cell r="C3974" t="str">
            <v xml:space="preserve">Janela em veneziana de madeira medindo (2,30x0,80)m, com 2 folhas de correr, com acabamento para pintura.  Exclusive pintura, vidro e ferragem.  Fornecimento e colocacao.</v>
          </cell>
          <cell r="D3974" t="str">
            <v>un</v>
          </cell>
          <cell r="E3974">
            <v>476.07</v>
          </cell>
        </row>
        <row r="3975">
          <cell r="A3975" t="str">
            <v>ES006827</v>
          </cell>
          <cell r="B3975" t="str">
            <v>ES10200350A</v>
          </cell>
          <cell r="C3975" t="str">
            <v xml:space="preserve">Janela medindo (1,22x2,60)m, com 2 folhas de abrir, 6 requadros para vidros e 1 bandeira fixa com requadros para vidros acima da porta, de (1,22x1)m e parte interna com quadro almofadas de madeira, executada em madeira macica de Cedro ou similar.  Forneci</v>
          </cell>
          <cell r="D3975" t="str">
            <v>un</v>
          </cell>
          <cell r="E3975">
            <v>1780.57</v>
          </cell>
        </row>
        <row r="3976">
          <cell r="A3976" t="str">
            <v>ES009228</v>
          </cell>
          <cell r="B3976" t="str">
            <v>ES10200400/</v>
          </cell>
          <cell r="C3976" t="str">
            <v xml:space="preserve">Janela mexicana, de (120x120)cm, em Angelim Pedra ou similar, 2 folhas de abrir e alizar de (5x2)cm.  Fornecimento e colocacao, exclusive o fornecimento das ferragens.</v>
          </cell>
          <cell r="D3976" t="str">
            <v>un</v>
          </cell>
          <cell r="E3976">
            <v>222.38</v>
          </cell>
        </row>
        <row r="3977">
          <cell r="A3977" t="str">
            <v>ES004683</v>
          </cell>
          <cell r="B3977" t="str">
            <v>ES10250050/</v>
          </cell>
          <cell r="C3977" t="str">
            <v xml:space="preserve">Compensado de Cedro ou similar, de 6mm (chapa de 2,2x1,6m).  Fornecimento.</v>
          </cell>
          <cell r="D3977" t="str">
            <v>m2</v>
          </cell>
          <cell r="E3977">
            <v>10.14</v>
          </cell>
        </row>
        <row r="3978">
          <cell r="A3978" t="str">
            <v>ES004684</v>
          </cell>
          <cell r="B3978" t="str">
            <v>ES10250053/</v>
          </cell>
          <cell r="C3978" t="str">
            <v xml:space="preserve">Compensado de Cedro ou similar, de 8mm (chapa de 2,2x1,6m).  Fornecimento.</v>
          </cell>
          <cell r="D3978" t="str">
            <v>m2</v>
          </cell>
          <cell r="E3978">
            <v>15.01</v>
          </cell>
        </row>
        <row r="3979">
          <cell r="A3979" t="str">
            <v>ES004772</v>
          </cell>
          <cell r="B3979" t="str">
            <v>ES10250062/</v>
          </cell>
          <cell r="C3979" t="str">
            <v xml:space="preserve">Compensado de Cedro ou similar, de 15mm (chapa de 2,20x1,60m). Fornecimento.</v>
          </cell>
          <cell r="D3979" t="str">
            <v>m2</v>
          </cell>
          <cell r="E3979">
            <v>21.31</v>
          </cell>
        </row>
        <row r="3980">
          <cell r="A3980" t="str">
            <v>ES004690</v>
          </cell>
          <cell r="B3980" t="str">
            <v>ES10250068/</v>
          </cell>
          <cell r="C3980" t="str">
            <v xml:space="preserve">Compensado de Cedro ou similar, de 20mm (chapa de 2,2x1,6m).  Fornecimento.</v>
          </cell>
          <cell r="D3980" t="str">
            <v>m2</v>
          </cell>
          <cell r="E3980">
            <v>27.17</v>
          </cell>
        </row>
        <row r="3981">
          <cell r="A3981" t="str">
            <v>ES004691</v>
          </cell>
          <cell r="B3981" t="str">
            <v>ES10250071/</v>
          </cell>
          <cell r="C3981" t="str">
            <v xml:space="preserve">Compensado de Cedro ou similar, de 25mm (chapa de 2,2x1,6m).  Fornecimento.</v>
          </cell>
          <cell r="D3981" t="str">
            <v>m2</v>
          </cell>
          <cell r="E3981">
            <v>32.61</v>
          </cell>
        </row>
        <row r="3982">
          <cell r="A3982" t="str">
            <v>ES004692</v>
          </cell>
          <cell r="B3982" t="str">
            <v>ES10250100/</v>
          </cell>
          <cell r="C3982" t="str">
            <v xml:space="preserve">Compensado naval de 10mm (chapa de 2,2x1,1m).  Fornecimento.</v>
          </cell>
          <cell r="D3982" t="str">
            <v>m2</v>
          </cell>
          <cell r="E3982">
            <v>16.75</v>
          </cell>
        </row>
        <row r="3983">
          <cell r="A3983" t="str">
            <v>ES004694</v>
          </cell>
          <cell r="B3983" t="str">
            <v>ES10250106/</v>
          </cell>
          <cell r="C3983" t="str">
            <v xml:space="preserve">Compensado naval de 14mm (chapa de 2,2x1,1m).  Fornecimento.</v>
          </cell>
          <cell r="D3983" t="str">
            <v>m2</v>
          </cell>
          <cell r="E3983">
            <v>21.56</v>
          </cell>
        </row>
        <row r="3984">
          <cell r="A3984" t="str">
            <v>ES009443</v>
          </cell>
          <cell r="B3984" t="str">
            <v>ES10250150/</v>
          </cell>
          <cell r="C3984" t="str">
            <v xml:space="preserve">Peca em Angelim ou similar, de 2"x1".  Fornecimento.</v>
          </cell>
          <cell r="D3984" t="str">
            <v>m</v>
          </cell>
          <cell r="E3984">
            <v>2.6</v>
          </cell>
        </row>
        <row r="3985">
          <cell r="A3985" t="str">
            <v>ES008151</v>
          </cell>
          <cell r="B3985" t="str">
            <v>ES10250200/</v>
          </cell>
          <cell r="C3985" t="str">
            <v xml:space="preserve">Peca em Ipe ou similar, de 2"x8".  Fornecimento.</v>
          </cell>
          <cell r="D3985" t="str">
            <v>m</v>
          </cell>
          <cell r="E3985">
            <v>30.65</v>
          </cell>
        </row>
        <row r="3986">
          <cell r="A3986" t="str">
            <v>ES004698</v>
          </cell>
          <cell r="B3986" t="str">
            <v>ES10250256/</v>
          </cell>
          <cell r="C3986" t="str">
            <v xml:space="preserve">Peca em Macaranduba ou similar, serrada, de 3"x3".  Fornecimento.</v>
          </cell>
          <cell r="D3986" t="str">
            <v>m</v>
          </cell>
          <cell r="E3986">
            <v>5.08</v>
          </cell>
        </row>
        <row r="3987">
          <cell r="A3987" t="str">
            <v>ES004699</v>
          </cell>
          <cell r="B3987" t="str">
            <v>ES10250259/</v>
          </cell>
          <cell r="C3987" t="str">
            <v xml:space="preserve">Peca em Macaranduba ou similar, serrada, de 3"x4 1/2".  Fornecimento.</v>
          </cell>
          <cell r="D3987" t="str">
            <v>m</v>
          </cell>
          <cell r="E3987">
            <v>8.0399999999999991</v>
          </cell>
        </row>
        <row r="3988">
          <cell r="A3988" t="str">
            <v>ES004682</v>
          </cell>
          <cell r="B3988" t="str">
            <v>ES10250262/</v>
          </cell>
          <cell r="C3988" t="str">
            <v xml:space="preserve">Peca em Macaranduba ou similar, serrada, de 3"x6".  Fornecimento.</v>
          </cell>
          <cell r="D3988" t="str">
            <v>m</v>
          </cell>
          <cell r="E3988">
            <v>9.26</v>
          </cell>
        </row>
        <row r="3989">
          <cell r="A3989" t="str">
            <v>ES004689</v>
          </cell>
          <cell r="B3989" t="str">
            <v>ES10250306/</v>
          </cell>
          <cell r="C3989" t="str">
            <v xml:space="preserve">Peca de Pinho de 1a ou similar, de 1"x12".  Fornecimento.</v>
          </cell>
          <cell r="D3989" t="str">
            <v>m</v>
          </cell>
          <cell r="E3989">
            <v>7.08</v>
          </cell>
        </row>
        <row r="3990">
          <cell r="A3990" t="str">
            <v>ES004688</v>
          </cell>
          <cell r="B3990" t="str">
            <v>ES10250312/</v>
          </cell>
          <cell r="C3990" t="str">
            <v xml:space="preserve">Peca de Pinho de 1a ou similar, de 3"x3".  Fornecimento.</v>
          </cell>
          <cell r="D3990" t="str">
            <v>m</v>
          </cell>
          <cell r="E3990">
            <v>4.3899999999999997</v>
          </cell>
        </row>
        <row r="3991">
          <cell r="A3991" t="str">
            <v>ES004697</v>
          </cell>
          <cell r="B3991" t="str">
            <v>ES10250315/</v>
          </cell>
          <cell r="C3991" t="str">
            <v xml:space="preserve">Peca de Pinho de 1a ou similar, de 3"x6".  Fornecimento.</v>
          </cell>
          <cell r="D3991" t="str">
            <v>m</v>
          </cell>
          <cell r="E3991">
            <v>13.5</v>
          </cell>
        </row>
        <row r="3992">
          <cell r="A3992" t="str">
            <v>ES006040</v>
          </cell>
          <cell r="B3992" t="str">
            <v>ES10250318/</v>
          </cell>
          <cell r="C3992" t="str">
            <v xml:space="preserve">Peca de Pinho do Parana ou similar de 3a ou similar, de 3"x6", inclusive transporte ate a obra, exclusive colocacao.  Fornecimento.</v>
          </cell>
          <cell r="D3992" t="str">
            <v>m</v>
          </cell>
          <cell r="E3992">
            <v>9.26</v>
          </cell>
        </row>
        <row r="3993">
          <cell r="A3993" t="str">
            <v>ES005238</v>
          </cell>
          <cell r="B3993" t="str">
            <v>ES10300050/</v>
          </cell>
          <cell r="C3993" t="str">
            <v xml:space="preserve">Prateleira em compensado de Cedro ou similar, com espessura 20mm e largura 40cm, sobre cantoneira de ferro.  Fornecimento e colocacao.</v>
          </cell>
          <cell r="D3993" t="str">
            <v>m</v>
          </cell>
          <cell r="E3993">
            <v>25.73</v>
          </cell>
        </row>
        <row r="3994">
          <cell r="A3994" t="str">
            <v>ES004744</v>
          </cell>
          <cell r="B3994" t="str">
            <v>ES10300053/</v>
          </cell>
          <cell r="C3994" t="str">
            <v xml:space="preserve">Prateleira em compensado de Cedro ou similar, com espessura de 20mm e 40cm de largura, sobre cantoneiras de ferro.  Fornecimento e assentamento.</v>
          </cell>
          <cell r="D3994" t="str">
            <v>m</v>
          </cell>
          <cell r="E3994">
            <v>29.44</v>
          </cell>
        </row>
        <row r="3995">
          <cell r="A3995" t="str">
            <v>ES004522</v>
          </cell>
          <cell r="B3995" t="str">
            <v>ES10300056/</v>
          </cell>
          <cell r="C3995" t="str">
            <v xml:space="preserve">Prateleira em compensado de Cedro ou similar, com espessura 2cm, largura 40cm, revestida em formica nas 2 faces e espessura, sobre cantoneira de ferro.</v>
          </cell>
          <cell r="D3995" t="str">
            <v>m</v>
          </cell>
          <cell r="E3995">
            <v>80.8</v>
          </cell>
        </row>
        <row r="3996">
          <cell r="A3996" t="str">
            <v>ES004743</v>
          </cell>
          <cell r="B3996" t="str">
            <v>ES10300100/</v>
          </cell>
          <cell r="C3996" t="str">
            <v xml:space="preserve">Prateleira em compensado de Cedro ou similar, com espessura de 20mm e 50cm de largura, sobre cantoneiras de ferro.  Fornecimento e assentamento.</v>
          </cell>
          <cell r="D3996" t="str">
            <v>m</v>
          </cell>
          <cell r="E3996">
            <v>28.67</v>
          </cell>
        </row>
        <row r="3997">
          <cell r="A3997" t="str">
            <v>ES004745</v>
          </cell>
          <cell r="B3997" t="str">
            <v>ES10300103/</v>
          </cell>
          <cell r="C3997" t="str">
            <v xml:space="preserve">Prateleira em compensado de Cedro ou similar, com espessura 2cm, largura 50cm, revestida em formica nas 2 faces e espessura, sobre cantoneira de chapa de ferro com abas iguais de 1"x1/8".</v>
          </cell>
          <cell r="D3997" t="str">
            <v>m</v>
          </cell>
          <cell r="E3997">
            <v>61.96</v>
          </cell>
        </row>
        <row r="3998">
          <cell r="A3998" t="str">
            <v>ES005032</v>
          </cell>
          <cell r="B3998" t="str">
            <v>ES35050450/</v>
          </cell>
          <cell r="C3998" t="str">
            <v xml:space="preserve">Veneziana para exaustor de fabricacao da Fundicao Aurea ou similar.  Fornecimento e colocacao.</v>
          </cell>
          <cell r="D3998" t="str">
            <v>un</v>
          </cell>
          <cell r="E3998">
            <v>248.36</v>
          </cell>
        </row>
        <row r="3999">
          <cell r="A3999" t="str">
            <v>ES000913</v>
          </cell>
          <cell r="B3999" t="str">
            <v>ES40050050/</v>
          </cell>
          <cell r="C3999" t="str">
            <v xml:space="preserve">Conjunto de ferragens La Fonte ou similar, para portas de madeira, internas, constando de fornecimento sem colocacao (esta incluida no fornecimento e colocacao das esquadrias), de: fechadura referencia 1515 ST-2, acabamento cromado, macanetas referencia 4</v>
          </cell>
          <cell r="D3999" t="str">
            <v>un</v>
          </cell>
          <cell r="E3999">
            <v>63.42</v>
          </cell>
        </row>
        <row r="4000">
          <cell r="A4000" t="str">
            <v>ES004557</v>
          </cell>
          <cell r="B4000" t="str">
            <v>ES40050053/</v>
          </cell>
          <cell r="C4000" t="str">
            <v xml:space="preserve">Ferragens La Fonte ou similar, para portas de madeira, interna, constando de fornecimento de: fechadura referencia 1515 ST-2  CR, macaneta referencia 435, rosca referencia 687-R, 2 fechos 400 de 4cm e 6 dobradicas de ferro galvanizado de 3"x2 1/2" referen</v>
          </cell>
          <cell r="D4000" t="str">
            <v>un</v>
          </cell>
          <cell r="E4000">
            <v>107.38</v>
          </cell>
        </row>
        <row r="4001">
          <cell r="A4001" t="str">
            <v>ES005265</v>
          </cell>
          <cell r="B4001" t="str">
            <v>ES40050056/</v>
          </cell>
          <cell r="C4001" t="str">
            <v xml:space="preserve">Conjunto Hercules-4, de ferragens Haga ou similar, para portas internas, constando de fornecimento sem colocacao (esta incluida no fornecimento e colocacao das esquadrias) de 3 dobradicas de ferro galvanizado referencia 246-G de 3"x2 1/2", com pino e bola</v>
          </cell>
          <cell r="D4001" t="str">
            <v>un</v>
          </cell>
          <cell r="E4001">
            <v>18.82</v>
          </cell>
        </row>
        <row r="4002">
          <cell r="A4002" t="str">
            <v>ES000914</v>
          </cell>
          <cell r="B4002" t="str">
            <v>ES40050100/</v>
          </cell>
          <cell r="C4002" t="str">
            <v xml:space="preserve">Conjunto de ferragens La Fonte ou similar, para portas de madeira de sanitarios ou chuveiros coletivos, constando de fornecimento sem colocacao (esta incluida no fornecimento  e colocacao das esquadrias), de: 1 fecho de sobrepor livre-ocupado referencia 7</v>
          </cell>
          <cell r="D4002" t="str">
            <v>un</v>
          </cell>
          <cell r="E4002">
            <v>25.48</v>
          </cell>
        </row>
        <row r="4003">
          <cell r="A4003" t="str">
            <v>ES004685</v>
          </cell>
          <cell r="B4003" t="str">
            <v>ES40050103/</v>
          </cell>
          <cell r="C4003" t="str">
            <v xml:space="preserve">Ferragens para portas de madeira de sanitarios ou chuveiros coletivos constando de fornecimento sem colocacao (esta incluida no fornecimento e colocacao das esquadrias).  De fecho de sobrepor livre-ocupado, 3 dobradicas de ferro galvanizado 3"x3", soldada</v>
          </cell>
          <cell r="D4003" t="str">
            <v>un</v>
          </cell>
          <cell r="E4003">
            <v>19.87</v>
          </cell>
        </row>
        <row r="4004">
          <cell r="A4004" t="str">
            <v>ES004592</v>
          </cell>
          <cell r="B4004" t="str">
            <v>ES40050150/</v>
          </cell>
          <cell r="C4004" t="str">
            <v xml:space="preserve">Conjunto de ferragens La Fonte ou similar, para portas de madeira de 2 folhas de abrir de entrada principal, constando de fornecimento sem colocacao (esta incluida no fornecimento e colocacao das esquadrias), de: fechadura referencia 330 ST-2 aco cromado,</v>
          </cell>
          <cell r="D4004" t="str">
            <v>un</v>
          </cell>
          <cell r="E4004">
            <v>177.5</v>
          </cell>
        </row>
        <row r="4005">
          <cell r="A4005" t="str">
            <v>ES004596</v>
          </cell>
          <cell r="B4005" t="str">
            <v>ES40050153/</v>
          </cell>
          <cell r="C4005" t="str">
            <v xml:space="preserve">Conjunto de ferragens La Fonte ou similar, para portas de madeira de 2 folhas de abrir, internas, constando de fornecimento sem colocacao (esta incluida no fornecimento e colocacao das esquadrias), de: fechadura referencia 1515 ST-2 acabamento cromado, en</v>
          </cell>
          <cell r="D4005" t="str">
            <v>un</v>
          </cell>
          <cell r="E4005">
            <v>107.38</v>
          </cell>
        </row>
        <row r="4006">
          <cell r="A4006" t="str">
            <v>ES004593</v>
          </cell>
          <cell r="B4006" t="str">
            <v>ES40050200/</v>
          </cell>
          <cell r="C4006" t="str">
            <v xml:space="preserve">Conjunto de ferragens La Fonte ou similar, para portas de madeira de entrada de servico, constando de fornecimento sem colocacao (esta incluida no fornecimento e colocacao das esquadrias), de: fechadura  referencia 377 acabamento cromado, com cilindro e 3</v>
          </cell>
          <cell r="D4006" t="str">
            <v>un</v>
          </cell>
          <cell r="E4006">
            <v>55.52</v>
          </cell>
        </row>
        <row r="4007">
          <cell r="A4007" t="str">
            <v>ES004595</v>
          </cell>
          <cell r="B4007" t="str">
            <v>ES40050203/</v>
          </cell>
          <cell r="C4007" t="str">
            <v xml:space="preserve">Conjunto de ferragens La Fonte ou similar, para portas de madeira internas de dependencias de servico, constando de fornecimento sem colocacao (esta incluida no fornecimento e colocacao das esquadrias), de: fechadura referencia CR1515 ST-2 acabamento crom</v>
          </cell>
          <cell r="D4007" t="str">
            <v>un</v>
          </cell>
          <cell r="E4007">
            <v>71.61</v>
          </cell>
        </row>
        <row r="4008">
          <cell r="A4008" t="str">
            <v>ES004594</v>
          </cell>
          <cell r="B4008" t="str">
            <v>ES40050250/</v>
          </cell>
          <cell r="C4008" t="str">
            <v xml:space="preserve">Conjunto de ferragens Papaiz ou similar, para portas de madeira de entrada principal, constando de fornecimento sem colocacao (esta incluida no fornecimento e colocacao das esquadrias), de: fechadura referencia 142 com cilindro a cruz e 3  dobradicas crom</v>
          </cell>
          <cell r="D4008" t="str">
            <v>un</v>
          </cell>
          <cell r="E4008">
            <v>61.06</v>
          </cell>
        </row>
        <row r="4009">
          <cell r="A4009" t="str">
            <v>ES004976</v>
          </cell>
          <cell r="B4009" t="str">
            <v>ES40050256/</v>
          </cell>
          <cell r="C4009" t="str">
            <v xml:space="preserve">Conjunto de ferragens Haga ou similar, para portas de madeira de entrada de barracao de obra ou casa tipo popular, constando de fornecimento sem colocacao (esta incluida no fornecimento e colocacao das esquadrias) de fechadura, caixao de sobrepor e 3 dobr</v>
          </cell>
          <cell r="D4009" t="str">
            <v>un</v>
          </cell>
          <cell r="E4009">
            <v>13.34</v>
          </cell>
        </row>
        <row r="4010">
          <cell r="A4010" t="str">
            <v>ES004782</v>
          </cell>
          <cell r="B4010" t="str">
            <v>ES40050300/</v>
          </cell>
          <cell r="C4010" t="str">
            <v xml:space="preserve">Conjunto de ferragens La Fonte ou similar, para portas de madeira, internas de banheiro de servico, constando de fornecimento sem colocacao (esta incluida no fornecimento e colocacao das esquadrias) de fechaduras, acabamento cromado, tanqueta, entrada e 3</v>
          </cell>
          <cell r="D4010" t="str">
            <v>un</v>
          </cell>
          <cell r="E4010">
            <v>40.51</v>
          </cell>
        </row>
        <row r="4011">
          <cell r="A4011" t="str">
            <v>ES005249</v>
          </cell>
          <cell r="B4011" t="str">
            <v>ES40050303/</v>
          </cell>
          <cell r="C4011" t="str">
            <v xml:space="preserve">Conjunto de ferragens La Fonte ou similar, para portas de madeira de banheiro, constando de fornecimento sem colocacao (esta incluida no fornecimento e colocacao das esquadrias), de: fechadura referencia 7070-ST-2 acabamento cromado,  macanetas referencia</v>
          </cell>
          <cell r="D4011" t="str">
            <v>un</v>
          </cell>
          <cell r="E4011">
            <v>71.95</v>
          </cell>
        </row>
        <row r="4012">
          <cell r="A4012" t="str">
            <v>ES004980</v>
          </cell>
          <cell r="B4012" t="str">
            <v>ES40050350/</v>
          </cell>
          <cell r="C4012" t="str">
            <v xml:space="preserve">Conjunto de ferragens La Fonte ou similar, para portas de madeira de correr, constando de fornecimento sem colocacao (esta incluida no fornecimento e colocacao das esquadrias), de fechadura, acabamento cromado, 2m de trilhos, 2 roldanas, 2 guias de latao,</v>
          </cell>
          <cell r="D4012" t="str">
            <v>un</v>
          </cell>
          <cell r="E4012">
            <v>114.39</v>
          </cell>
        </row>
        <row r="4013">
          <cell r="A4013" t="str">
            <v>ES004979</v>
          </cell>
          <cell r="B4013" t="str">
            <v>ES40050353/</v>
          </cell>
          <cell r="C4013" t="str">
            <v xml:space="preserve">Conjunto de ferragens La Fonte ou similar, para jogo 2 portas de correr, constando de fornecimento sem colocacao (esta incluida no fornecimento e colocacao das esquadrias) de fechadura, acabamento cromado, 4m de trilhos, 4 roldanas, 4 guias de latao de 3/</v>
          </cell>
          <cell r="D4013" t="str">
            <v>un</v>
          </cell>
          <cell r="E4013">
            <v>206.59</v>
          </cell>
        </row>
        <row r="4014">
          <cell r="A4014" t="str">
            <v>ES004981</v>
          </cell>
          <cell r="B4014" t="str">
            <v>ES40050400/</v>
          </cell>
          <cell r="C4014" t="str">
            <v xml:space="preserve">Conjunto de ferragens para portas de madeira colocadas em divisorias de marmore, marmorite ou concreto, ate 4cm de espessura, constando de fornecimento sem colocacao (esta incluida no fornecimento e colocacao da porta) de 2 dobradicas com contra placa, co</v>
          </cell>
          <cell r="D4014" t="str">
            <v>un</v>
          </cell>
          <cell r="E4014">
            <v>194.49</v>
          </cell>
        </row>
        <row r="4015">
          <cell r="A4015" t="str">
            <v>ES004818</v>
          </cell>
          <cell r="B4015" t="str">
            <v>ES40050450/</v>
          </cell>
          <cell r="C4015" t="str">
            <v xml:space="preserve">Conjunto de ferragens para portas de correr de armarios em banca, constando de 2m em trilho de aluminio (1/4"x1/4"), 4 rodizios de latao e 2 conchas da La Fonte ou similar.</v>
          </cell>
          <cell r="D4015" t="str">
            <v>un</v>
          </cell>
          <cell r="E4015">
            <v>29.64</v>
          </cell>
        </row>
        <row r="4016">
          <cell r="A4016" t="str">
            <v>ES004687</v>
          </cell>
          <cell r="B4016" t="str">
            <v>ES40050500/</v>
          </cell>
          <cell r="C4016" t="str">
            <v xml:space="preserve">Fechadura La Fonte ou similar, para portas de madeira de entrada principal referencia 330 ST-2, cromada, macanetas referencia 204 e espelho referencia 134.  Fornecimento da peca.</v>
          </cell>
          <cell r="D4016" t="str">
            <v>un</v>
          </cell>
          <cell r="E4016">
            <v>218.09</v>
          </cell>
        </row>
        <row r="4017">
          <cell r="A4017" t="str">
            <v>ES005269</v>
          </cell>
          <cell r="B4017" t="str">
            <v>ES40050503/</v>
          </cell>
          <cell r="C4017" t="str">
            <v xml:space="preserve">Fechadura La Fonte ou similar, para portas de madeira de entrada principal, constando de fornecimento sem colocacao (esta incluida no fornecimento e colocacao das esquadrias), de: fechadura referencia 330-ST, com cilindro, de acabamento cromado, macanetas</v>
          </cell>
          <cell r="D4017" t="str">
            <v>un</v>
          </cell>
          <cell r="E4017">
            <v>227.06</v>
          </cell>
        </row>
        <row r="4018">
          <cell r="A4018" t="str">
            <v>ES004686</v>
          </cell>
          <cell r="B4018" t="str">
            <v>ES40050550/</v>
          </cell>
          <cell r="C4018" t="str">
            <v xml:space="preserve">Fechadura La Fonte ou similar, para portas de madeira de banheiro referencia 7070 ST-2, cromada, macanetas referencia 435, tranqueta referencia 687-TE, rosetas referencia 687-R e entrada referencia 687-E.  Fornecimento da peca.</v>
          </cell>
          <cell r="D4018" t="str">
            <v>un</v>
          </cell>
          <cell r="E4018">
            <v>53.35</v>
          </cell>
        </row>
        <row r="4019">
          <cell r="A4019" t="str">
            <v>ES004444</v>
          </cell>
          <cell r="B4019" t="str">
            <v>ES40050650/</v>
          </cell>
          <cell r="C4019" t="str">
            <v xml:space="preserve">Ferragens para portas, 1 folha de vidro temperado de 10mm; so fornecimento, exclusive mola hidraulica de piso.</v>
          </cell>
          <cell r="D4019" t="str">
            <v>un</v>
          </cell>
          <cell r="E4019">
            <v>119.63</v>
          </cell>
        </row>
        <row r="4020">
          <cell r="A4020" t="str">
            <v>ES004974</v>
          </cell>
          <cell r="B4020" t="str">
            <v>ES40050700/</v>
          </cell>
          <cell r="C4020" t="str">
            <v xml:space="preserve">Ferragens para portas de madeira de armario, constando de fornecimento sem colocacao (esta incluida no fornecimento e colocacao das esquadrias) de fechadura La Fonte ou similar, acabamento cromado e dobradica de latao cromado de (2 1/2x13/80) de Page ou s</v>
          </cell>
          <cell r="D4020" t="str">
            <v>un</v>
          </cell>
          <cell r="E4020">
            <v>37.119999999999997</v>
          </cell>
        </row>
        <row r="4021">
          <cell r="A4021" t="str">
            <v>ES009040</v>
          </cell>
          <cell r="B4021" t="str">
            <v>ES40100050/</v>
          </cell>
          <cell r="C4021" t="str">
            <v xml:space="preserve">Conjunto de ferragens para janela de madeira, tipo guilhotina, constando de fornecimento sem colocacao (esta incluida no fornecimento e colocacao das esquadrias), 2 borboletas de latao e 4 conchas.</v>
          </cell>
          <cell r="D4021" t="str">
            <v>un</v>
          </cell>
          <cell r="E4021">
            <v>36.159999999999997</v>
          </cell>
        </row>
        <row r="4022">
          <cell r="A4022" t="str">
            <v>ES005275</v>
          </cell>
          <cell r="B4022" t="str">
            <v>ES40100100/</v>
          </cell>
          <cell r="C4022" t="str">
            <v xml:space="preserve">Conjunto de ferragens La Fonte ou similar, para janelas de madeira de correr, em 2 folhas, constando de fornecimento sem colocacao (esta incluida no fornecimento e colocacao das esquadrias), de: 4 rodizios de latao com rolamentos para trilhos referencia 1</v>
          </cell>
          <cell r="D4022" t="str">
            <v>un</v>
          </cell>
          <cell r="E4022">
            <v>57.5</v>
          </cell>
        </row>
        <row r="4023">
          <cell r="A4023" t="str">
            <v>ES005276</v>
          </cell>
          <cell r="B4023" t="str">
            <v>ES40100150/</v>
          </cell>
          <cell r="C4023" t="str">
            <v xml:space="preserve">Ferragens para janelas de abrir de 2 folhas em madeira, constando de cremone completo La Fonte referencia 640-F ou similar, 2 carrancas La Fonte referencia 567 ou similar e 6 dobradicas de 2 1/2"x3" em ferro galvanizado com pino e bolas de latao, Page ref</v>
          </cell>
          <cell r="D4023" t="str">
            <v>un</v>
          </cell>
          <cell r="E4023">
            <v>38.46</v>
          </cell>
        </row>
        <row r="4024">
          <cell r="A4024" t="str">
            <v>ES004977</v>
          </cell>
          <cell r="B4024" t="str">
            <v>ES40150050/</v>
          </cell>
          <cell r="C4024" t="str">
            <v xml:space="preserve">Conjunto de ferragens da La Fonte ou similar, para portas de divisorias tipo Eucatex, Duratex ou similar, constando de fornecimento sem colocacao (esta incluida no fornecimento e colocacao das divisorias) de fechadura, acabamento cromado de cilindro e 3 d</v>
          </cell>
          <cell r="D4024" t="str">
            <v>un</v>
          </cell>
          <cell r="E4024">
            <v>63.27</v>
          </cell>
        </row>
        <row r="4025">
          <cell r="A4025" t="str">
            <v>ES004975</v>
          </cell>
          <cell r="B4025" t="str">
            <v>ES40150053/</v>
          </cell>
          <cell r="C4025" t="str">
            <v xml:space="preserve">Conjunto de ferragens da La Fonte ou similar, para portas de divisorias tipo Eucatex, Duratex ou similar, 2 folhas, constando de fornecimento sem colocacao (esta incluida no fornecimento e colocacao das divisorias) de fechadura, acabamento cromado de cili</v>
          </cell>
          <cell r="D4025" t="str">
            <v>un</v>
          </cell>
          <cell r="E4025">
            <v>156.71</v>
          </cell>
        </row>
        <row r="4026">
          <cell r="A4026" t="str">
            <v>ES004566</v>
          </cell>
          <cell r="B4026" t="str">
            <v>ES40150100/</v>
          </cell>
          <cell r="C4026" t="str">
            <v xml:space="preserve">Fornecimento, exclusive colocacao, de conjunto de ferragens para divisorias de sanitarios em marmore ou marmorite, fabricacao Udinese ou similar, composto por cantoneiras, porcas e parafusos de aluminio.</v>
          </cell>
          <cell r="D4026" t="str">
            <v>un</v>
          </cell>
          <cell r="E4026">
            <v>36.56</v>
          </cell>
        </row>
        <row r="4027">
          <cell r="A4027" t="str">
            <v>ES004461</v>
          </cell>
          <cell r="B4027" t="str">
            <v>ES45050050A</v>
          </cell>
          <cell r="C4027" t="str">
            <v xml:space="preserve">Espelho de cristal com 4mm de espessura, com moldura de madeira.  Fornecimento e colocacao.</v>
          </cell>
          <cell r="D4027" t="str">
            <v>m2</v>
          </cell>
          <cell r="E4027">
            <v>105.83</v>
          </cell>
        </row>
        <row r="4028">
          <cell r="A4028" t="str">
            <v>ES006743</v>
          </cell>
          <cell r="B4028" t="str">
            <v>ES45050100A</v>
          </cell>
          <cell r="C4028" t="str">
            <v xml:space="preserve">Vidro aramado com espessura de 7mm.  Fornecimento e colocacao.</v>
          </cell>
          <cell r="D4028" t="str">
            <v>m2</v>
          </cell>
          <cell r="E4028">
            <v>109.15</v>
          </cell>
        </row>
        <row r="4029">
          <cell r="A4029" t="str">
            <v>ES004756</v>
          </cell>
          <cell r="B4029" t="str">
            <v>ES45050150A</v>
          </cell>
          <cell r="C4029" t="str">
            <v xml:space="preserve">Vidro colorido fume, de 4mm de espessura.  Fornecimento e colocacao.</v>
          </cell>
          <cell r="D4029" t="str">
            <v>m2</v>
          </cell>
          <cell r="E4029">
            <v>60.97</v>
          </cell>
        </row>
        <row r="4030">
          <cell r="A4030" t="str">
            <v>ES009473</v>
          </cell>
          <cell r="B4030" t="str">
            <v>ES45050212/</v>
          </cell>
          <cell r="C4030" t="str">
            <v xml:space="preserve">Vidro cristal com espessura de 10mm.  Fornecimento e colocacao.</v>
          </cell>
          <cell r="D4030" t="str">
            <v>m2</v>
          </cell>
          <cell r="E4030">
            <v>164.25</v>
          </cell>
        </row>
        <row r="4031">
          <cell r="A4031" t="str">
            <v>ES008150</v>
          </cell>
          <cell r="B4031" t="str">
            <v>ES45050256/</v>
          </cell>
          <cell r="C4031" t="str">
            <v xml:space="preserve">Vidro laminado com espessura de 6mm.  Fornecimento e colocacao.</v>
          </cell>
          <cell r="D4031" t="str">
            <v>m2</v>
          </cell>
          <cell r="E4031">
            <v>138.75</v>
          </cell>
        </row>
        <row r="4032">
          <cell r="A4032" t="str">
            <v>ES010128</v>
          </cell>
          <cell r="B4032" t="str">
            <v>ES45050262/</v>
          </cell>
          <cell r="C4032" t="str">
            <v xml:space="preserve">Vidro laminado com espessura de 10mm.  Fornecimento e colocacao.</v>
          </cell>
          <cell r="D4032" t="str">
            <v>m2</v>
          </cell>
          <cell r="E4032">
            <v>242</v>
          </cell>
        </row>
        <row r="4033">
          <cell r="A4033" t="str">
            <v>ES000891</v>
          </cell>
          <cell r="B4033" t="str">
            <v>ES45050300/</v>
          </cell>
          <cell r="C4033" t="str">
            <v xml:space="preserve">Vidro plano transparente, comum, de 3mm espessura, indicado para vaos ate (1x0,80)m.  Fornecimento e colocacao.</v>
          </cell>
          <cell r="D4033" t="str">
            <v>m2</v>
          </cell>
          <cell r="E4033">
            <v>36.75</v>
          </cell>
        </row>
        <row r="4034">
          <cell r="A4034" t="str">
            <v>ES000892</v>
          </cell>
          <cell r="B4034" t="str">
            <v>ES45050303/</v>
          </cell>
          <cell r="C4034" t="str">
            <v xml:space="preserve">Vidro plano transparente, comum, com espessura de 4mm, indicado para vaos ate (1,60x0,80)m. Fornecimento e colocacao.</v>
          </cell>
          <cell r="D4034" t="str">
            <v>m2</v>
          </cell>
          <cell r="E4034">
            <v>46.06</v>
          </cell>
        </row>
        <row r="4035">
          <cell r="A4035" t="str">
            <v>ES004751</v>
          </cell>
          <cell r="B4035" t="str">
            <v>ES45050306A</v>
          </cell>
          <cell r="C4035" t="str">
            <v xml:space="preserve">Vidro plano transparente, comum, de 5mm espessura, indicado para vaos ate (2,10x1)m. Fornecimento e colocacao.</v>
          </cell>
          <cell r="D4035" t="str">
            <v>m2</v>
          </cell>
          <cell r="E4035">
            <v>46.02</v>
          </cell>
        </row>
        <row r="4036">
          <cell r="A4036" t="str">
            <v>ES004750</v>
          </cell>
          <cell r="B4036" t="str">
            <v>ES45050309A</v>
          </cell>
          <cell r="C4036" t="str">
            <v xml:space="preserve">Vidro plano transparente, comum, com espessura de 6mm, indicado para vaos ate (2,10x1,40)m. Fornecimento e colocacao.</v>
          </cell>
          <cell r="D4036" t="str">
            <v>m2</v>
          </cell>
          <cell r="E4036">
            <v>61.24</v>
          </cell>
        </row>
        <row r="4037">
          <cell r="A4037" t="str">
            <v>ES000893</v>
          </cell>
          <cell r="B4037" t="str">
            <v>ES45050350/</v>
          </cell>
          <cell r="C4037" t="str">
            <v xml:space="preserve">Vidro transparente, fantasia, de 4mm de espessura, do tipo martelado, artico ou lixa.  Fornecimento e colocacao.</v>
          </cell>
          <cell r="D4037" t="str">
            <v>m2</v>
          </cell>
          <cell r="E4037">
            <v>43.46</v>
          </cell>
        </row>
        <row r="4038">
          <cell r="A4038" t="str">
            <v>ES004752</v>
          </cell>
          <cell r="B4038" t="str">
            <v>ES45100050A</v>
          </cell>
          <cell r="C4038" t="str">
            <v xml:space="preserve">Vidro temperado incolor com espessura de 10mm.  Fornecimento e instalacao.</v>
          </cell>
          <cell r="D4038" t="str">
            <v>m2</v>
          </cell>
          <cell r="E4038">
            <v>210.43</v>
          </cell>
        </row>
        <row r="4039">
          <cell r="A4039" t="str">
            <v>ES004465</v>
          </cell>
          <cell r="B4039" t="str">
            <v>ES45100100A</v>
          </cell>
          <cell r="C4039" t="str">
            <v xml:space="preserve">Vidro temperado incolor, tipo martelado, com espessura de 10mm.  Fornecimento e instalacao.</v>
          </cell>
          <cell r="D4039" t="str">
            <v>m2</v>
          </cell>
          <cell r="E4039">
            <v>210.43</v>
          </cell>
        </row>
        <row r="4040">
          <cell r="A4040" t="str">
            <v>ES006755</v>
          </cell>
          <cell r="B4040" t="str">
            <v>ES45150050/</v>
          </cell>
          <cell r="C4040" t="str">
            <v xml:space="preserve">Vidro plumbifero com espessura maxima de 8mm, para uso em salas radiologicas a prova de Raio X, nas dimensoesde (0,30x0,30)m, inclusive caixilho e mao-de-obra de instalacao.</v>
          </cell>
          <cell r="D4040" t="str">
            <v>un</v>
          </cell>
          <cell r="E4040">
            <v>2265.8000000000002</v>
          </cell>
        </row>
        <row r="4041">
          <cell r="A4041" t="str">
            <v>ES006753</v>
          </cell>
          <cell r="B4041" t="str">
            <v>ES45150100/</v>
          </cell>
          <cell r="C4041" t="str">
            <v xml:space="preserve">Vidro plumbifero com espessura maxima de 8mm, para uso em salas radiologicas a prova de Raio X, nas dimensoesde (0,60x0,60)m, inclusive caixilho e mao-de-obra de instalacao.</v>
          </cell>
          <cell r="D4041" t="str">
            <v>un</v>
          </cell>
          <cell r="E4041">
            <v>7700.67</v>
          </cell>
        </row>
        <row r="4042">
          <cell r="A4042" t="str">
            <v>ES006754</v>
          </cell>
          <cell r="B4042" t="str">
            <v>ES45150150/</v>
          </cell>
          <cell r="C4042" t="str">
            <v xml:space="preserve">Vidro plumbifero com espessura maxima de 8mm, para uso em salas radiologicas a prova de Raio X, nas dimensoesde (1,20x0,70)m, inclusive caixilho e mao-de-obra de instalacao.</v>
          </cell>
          <cell r="D4042" t="str">
            <v>un</v>
          </cell>
          <cell r="E4042">
            <v>16238.5</v>
          </cell>
        </row>
        <row r="4043">
          <cell r="A4043" t="str">
            <v>ES008914</v>
          </cell>
          <cell r="B4043" t="str">
            <v>ES45200050/</v>
          </cell>
          <cell r="C4043" t="str">
            <v xml:space="preserve">Placa de policarbonato em cristal compacto, em placas de (2,44x1,22x0,01)m.  Fornecimento  sem colocacao.</v>
          </cell>
          <cell r="D4043" t="str">
            <v>m2</v>
          </cell>
          <cell r="E4043">
            <v>416.25</v>
          </cell>
        </row>
        <row r="4044">
          <cell r="A4044" t="str">
            <v>ES008911</v>
          </cell>
          <cell r="B4044" t="str">
            <v>ES45200053/</v>
          </cell>
          <cell r="C4044" t="str">
            <v xml:space="preserve">Placa de policarbonato em cristal compacto, em placas de (2,44x1,22x0,004)m.  Fornecimento  sem colocacao.</v>
          </cell>
          <cell r="D4044" t="str">
            <v>m2</v>
          </cell>
          <cell r="E4044">
            <v>134.02000000000001</v>
          </cell>
        </row>
        <row r="4045">
          <cell r="A4045" t="str">
            <v>ES008912</v>
          </cell>
          <cell r="B4045" t="str">
            <v>ES45200056/</v>
          </cell>
          <cell r="C4045" t="str">
            <v xml:space="preserve">Placa de policarbonato em cristal compacto, em placas de (2,44x1,22x0,006)m.  Fornecimento  sem colocacao.</v>
          </cell>
          <cell r="D4045" t="str">
            <v>m2</v>
          </cell>
          <cell r="E4045">
            <v>222.58</v>
          </cell>
        </row>
        <row r="4046">
          <cell r="A4046" t="str">
            <v>ES008913</v>
          </cell>
          <cell r="B4046" t="str">
            <v>ES45200059/</v>
          </cell>
          <cell r="C4046" t="str">
            <v xml:space="preserve">Placa de policarbonato em cristal compacto, em placas de (2,44x1,22x0,008)m.  Fornecimento  sem colocacao.</v>
          </cell>
          <cell r="D4046" t="str">
            <v>m2</v>
          </cell>
          <cell r="E4046">
            <v>277.11</v>
          </cell>
        </row>
        <row r="4047">
          <cell r="A4047" t="str">
            <v>ES004765</v>
          </cell>
          <cell r="B4047" t="str">
            <v>ES50050050A</v>
          </cell>
          <cell r="C4047" t="str">
            <v xml:space="preserve">Mastro metalico em tubo de ferro galvanizado de 3" com altura de 5,50m, equipado com roldana com fixacao em prisma de concreto de (30x30x50)cm.  Fornecimento colocacao.</v>
          </cell>
          <cell r="D4047" t="str">
            <v>un</v>
          </cell>
          <cell r="E4047">
            <v>360.23</v>
          </cell>
        </row>
        <row r="4048">
          <cell r="A4048" t="str">
            <v>ES000917</v>
          </cell>
          <cell r="B4048" t="str">
            <v>ES50050053A</v>
          </cell>
          <cell r="C4048" t="str">
            <v xml:space="preserve">Mastro metalico em tubo de ferro galvanizado de 3" com altura de 6m, equipado com roldana com fixacao em prisma de concreto de (30x30x50)cm.  Fornecimento e colocacao.</v>
          </cell>
          <cell r="D4048" t="str">
            <v>un</v>
          </cell>
          <cell r="E4048">
            <v>379.16</v>
          </cell>
        </row>
        <row r="4049">
          <cell r="A4049" t="str">
            <v>ES006043</v>
          </cell>
          <cell r="B4049" t="str">
            <v>ES99990050/</v>
          </cell>
          <cell r="C4049" t="str">
            <v xml:space="preserve">Arruela de 5/16", inclusive transporte ate a obra, exclusive colocacao.  Fornecimento.</v>
          </cell>
          <cell r="D4049" t="str">
            <v>un</v>
          </cell>
          <cell r="E4049">
            <v>0.01</v>
          </cell>
        </row>
        <row r="4050">
          <cell r="A4050" t="str">
            <v>ES005626</v>
          </cell>
          <cell r="B4050" t="str">
            <v>ES99990100/</v>
          </cell>
          <cell r="C4050" t="str">
            <v xml:space="preserve">Cadeado de 30mm.  Fornecimento.</v>
          </cell>
          <cell r="D4050" t="str">
            <v>un</v>
          </cell>
          <cell r="E4050">
            <v>5.77</v>
          </cell>
        </row>
        <row r="4051">
          <cell r="A4051" t="str">
            <v>ES005640</v>
          </cell>
          <cell r="B4051" t="str">
            <v>ES99990103/</v>
          </cell>
          <cell r="C4051" t="str">
            <v xml:space="preserve">Cadeado de 50mm.  Fornecimento.</v>
          </cell>
          <cell r="D4051" t="str">
            <v>un</v>
          </cell>
          <cell r="E4051">
            <v>13</v>
          </cell>
        </row>
        <row r="4052">
          <cell r="A4052" t="str">
            <v>ES009474</v>
          </cell>
          <cell r="B4052" t="str">
            <v>ES99990150/</v>
          </cell>
          <cell r="C4052" t="str">
            <v xml:space="preserve">Caixilho fixo, de aluminio, para chapa de policarbonato de 10mm.  Fornecimento e colcoacao.</v>
          </cell>
          <cell r="D4052" t="str">
            <v>m2</v>
          </cell>
          <cell r="E4052">
            <v>199.82</v>
          </cell>
        </row>
        <row r="4053">
          <cell r="A4053" t="str">
            <v>ES009476</v>
          </cell>
          <cell r="B4053" t="str">
            <v>ES99990153/</v>
          </cell>
          <cell r="C4053" t="str">
            <v xml:space="preserve">Caixilho metade fixo para vidro e metade fixo em veneziana, de aluminio; exclusive fornecimento e colocacao do vidro.  Fornecimento e colocacao.</v>
          </cell>
          <cell r="D4053" t="str">
            <v>m2</v>
          </cell>
          <cell r="E4053">
            <v>208.33</v>
          </cell>
        </row>
        <row r="4054">
          <cell r="A4054" t="str">
            <v>ES004759</v>
          </cell>
          <cell r="B4054" t="str">
            <v>ES99990200/</v>
          </cell>
          <cell r="C4054" t="str">
            <v xml:space="preserve">Colocacao de carranca, fixada na parte externa de janelas de abrir, exclusive o fornecimento da peca.</v>
          </cell>
          <cell r="D4054" t="str">
            <v>un</v>
          </cell>
          <cell r="E4054">
            <v>7.29</v>
          </cell>
        </row>
        <row r="4055">
          <cell r="A4055" t="str">
            <v>ES004773</v>
          </cell>
          <cell r="B4055" t="str">
            <v>ES99990206/</v>
          </cell>
          <cell r="C4055" t="str">
            <v xml:space="preserve">Colocacao de cremone, em madeira com vara de ferro de 1,50m, exclusive o fornecimento.</v>
          </cell>
          <cell r="D4055" t="str">
            <v>un</v>
          </cell>
          <cell r="E4055">
            <v>14.58</v>
          </cell>
        </row>
        <row r="4056">
          <cell r="A4056" t="str">
            <v>ES004766</v>
          </cell>
          <cell r="B4056" t="str">
            <v>ES99990250/</v>
          </cell>
          <cell r="C4056" t="str">
            <v xml:space="preserve">Colocacao de dobradica, tipo vaivem, em madeira, exclusive o fornecimento da peca.</v>
          </cell>
          <cell r="D4056" t="str">
            <v>un</v>
          </cell>
          <cell r="E4056">
            <v>7.29</v>
          </cell>
        </row>
        <row r="4057">
          <cell r="A4057" t="str">
            <v>ES004764</v>
          </cell>
          <cell r="B4057" t="str">
            <v>ES99990300/</v>
          </cell>
          <cell r="C4057" t="str">
            <v xml:space="preserve">Colocacao de mola fecha porta, em madeira exclusive o fornecimento da peca.</v>
          </cell>
          <cell r="D4057" t="str">
            <v>un</v>
          </cell>
          <cell r="E4057">
            <v>7.29</v>
          </cell>
        </row>
        <row r="4058">
          <cell r="A4058" t="str">
            <v>ES007867</v>
          </cell>
          <cell r="B4058" t="str">
            <v>ES99990350/</v>
          </cell>
          <cell r="C4058" t="str">
            <v xml:space="preserve">Conjunto completo de ferragens para paineis fixos de vidro temperado de 10mm.  Fornecimento.</v>
          </cell>
          <cell r="D4058" t="str">
            <v>un</v>
          </cell>
          <cell r="E4058">
            <v>49.1</v>
          </cell>
        </row>
        <row r="4059">
          <cell r="A4059" t="str">
            <v>ET000629</v>
          </cell>
          <cell r="B4059" t="str">
            <v>ET15100150/</v>
          </cell>
          <cell r="C4059" t="str">
            <v xml:space="preserve">Formas de madeira para moldagem de pecas de concreto armado com paramentos planos, em lajes, vigas, paredes, etc., inclusive fornecimento dos materiais e desmoldagem servindo a madeira 2 vezes, tabuas de Pinho de 3a ou madeira equivalente, com 2,5cm de es</v>
          </cell>
          <cell r="D4059" t="str">
            <v>m2</v>
          </cell>
          <cell r="E4059">
            <v>22.36</v>
          </cell>
        </row>
        <row r="4060">
          <cell r="A4060" t="str">
            <v>ET000632</v>
          </cell>
          <cell r="B4060" t="str">
            <v>ET15100200/</v>
          </cell>
          <cell r="C4060" t="str">
            <v xml:space="preserve">Formas de madeira para moldagem de pecas de concreto com paramentos curvos servindo a madeira 1,4 vezes inclusive desmoldagem exclusive escoramento, tabuas de Pinho de 3a ou madeira equivalente.</v>
          </cell>
          <cell r="D4060" t="str">
            <v>m2</v>
          </cell>
          <cell r="E4060">
            <v>35.22</v>
          </cell>
        </row>
        <row r="4061">
          <cell r="A4061" t="str">
            <v>ET000633</v>
          </cell>
          <cell r="B4061" t="str">
            <v>ET15100250/</v>
          </cell>
          <cell r="C4061" t="str">
            <v xml:space="preserve">Formas de madeira para moldagem de pecas de concreto com paramentos curvos servindo a madeira 2 vezes inclusive desmoldagem exclusive escoramento, tabuas de Pinho de 3a ou madeira equivalente.</v>
          </cell>
          <cell r="D4061" t="str">
            <v>m2</v>
          </cell>
          <cell r="E4061">
            <v>30.46</v>
          </cell>
        </row>
        <row r="4062">
          <cell r="A4062" t="str">
            <v>ET000634</v>
          </cell>
          <cell r="B4062" t="str">
            <v>ET15100300/</v>
          </cell>
          <cell r="C4062" t="str">
            <v xml:space="preserve">Formas de madeira de Pinho de 3a ou similar, para galerias retangulares de concreto armado, servindo a madeira 3 vezes, inclusive  escoramento, fornecimento dos materiais e desmoldagem.</v>
          </cell>
          <cell r="D4062" t="str">
            <v>m2</v>
          </cell>
          <cell r="E4062">
            <v>21.64</v>
          </cell>
        </row>
        <row r="4063">
          <cell r="A4063" t="str">
            <v>ET001968</v>
          </cell>
          <cell r="B4063" t="str">
            <v>ET15100350/</v>
          </cell>
          <cell r="C4063" t="str">
            <v xml:space="preserve">Forma de madeira com utilizacao de 1,4 vezes e escoramento de laje superior.</v>
          </cell>
          <cell r="D4063" t="str">
            <v>m2</v>
          </cell>
          <cell r="E4063">
            <v>32.18</v>
          </cell>
        </row>
        <row r="4064">
          <cell r="A4064" t="str">
            <v>ET007707</v>
          </cell>
          <cell r="B4064" t="str">
            <v>ET15100400/</v>
          </cell>
          <cell r="C4064" t="str">
            <v xml:space="preserve">Formas de madeira para moldagem de pecas de concreto com paramentos planos, em lajes, vigas, paredes etc., inclusive fornecimento dos materiais e desmontagem, servindo a madeira 4 vezes, tabuas de Pinho de 3a ou madeira equivalente, com 2,5 cm de espessur</v>
          </cell>
          <cell r="D4064" t="str">
            <v>m2</v>
          </cell>
          <cell r="E4064">
            <v>15.87</v>
          </cell>
        </row>
        <row r="4065">
          <cell r="A4065" t="str">
            <v>ET000635</v>
          </cell>
          <cell r="B4065" t="str">
            <v>ET15100450/</v>
          </cell>
          <cell r="C4065" t="str">
            <v xml:space="preserve">Formas de madeira de Pinho de 3a ou similar, com aproveitamento da madeira apenas 1 vez, para viaduto de concreto, com escoramento metalico, exclusive aluguel deste, inclusive fornecimento de materiais, e desmoldagem.</v>
          </cell>
          <cell r="D4065" t="str">
            <v>m2</v>
          </cell>
          <cell r="E4065">
            <v>71.47</v>
          </cell>
        </row>
        <row r="4066">
          <cell r="A4066" t="str">
            <v>ET000636</v>
          </cell>
          <cell r="B4066" t="str">
            <v>ET15100500/</v>
          </cell>
          <cell r="C4066" t="str">
            <v xml:space="preserve">Formas de madeira de Pinho de 3a ou similar, com aproveitamento da madeira por 4 vezes, destinada a moldagem de cinta sobre baldrame, inclusive fornecimento dos materiais e desmoldagem.</v>
          </cell>
          <cell r="D4066" t="str">
            <v>m2</v>
          </cell>
          <cell r="E4066">
            <v>21.04</v>
          </cell>
        </row>
        <row r="4067">
          <cell r="A4067" t="str">
            <v>ET017898</v>
          </cell>
          <cell r="B4067" t="str">
            <v>ET15150050A</v>
          </cell>
          <cell r="C4067" t="str">
            <v xml:space="preserve">Forma metalica para concreto, inclusive fornecimento, confeccao, montagem e desmontagem sem utilizacao de guindaste, admitindo 50 vezes de utilizacao, exclusive escoramento.</v>
          </cell>
          <cell r="D4067" t="str">
            <v>m2</v>
          </cell>
          <cell r="E4067">
            <v>9.6300000000000008</v>
          </cell>
        </row>
        <row r="4068">
          <cell r="A4068" t="str">
            <v>ET017936</v>
          </cell>
          <cell r="B4068" t="str">
            <v>ET15150100/</v>
          </cell>
          <cell r="C4068" t="str">
            <v xml:space="preserve">Forma metalica alto portante, para laje, sem reutilizacao, para vaos ate 4,40m, tipo STEEL DECK MR-75, da Metform ou similar, com espessura de 0,80mm.  Fornecimento e instalacao.</v>
          </cell>
          <cell r="D4068" t="str">
            <v>t.dam</v>
          </cell>
          <cell r="E4068">
            <v>48.75</v>
          </cell>
        </row>
        <row r="4069">
          <cell r="A4069" t="str">
            <v>ET017937</v>
          </cell>
          <cell r="B4069" t="str">
            <v>ET15150150/</v>
          </cell>
          <cell r="C4069" t="str">
            <v xml:space="preserve">Forma metalica alto portante, para laje, sem reutilizacao, para vaos ate 3,75m, tipo STEEL DECK MR-75, da Metform ou similar, com espessura de 0,95mm.  Fornecimento e instalacao.</v>
          </cell>
          <cell r="D4069" t="str">
            <v>m2</v>
          </cell>
          <cell r="E4069">
            <v>54.84</v>
          </cell>
        </row>
        <row r="4070">
          <cell r="A4070" t="str">
            <v>ET017938</v>
          </cell>
          <cell r="B4070" t="str">
            <v>ET15150200/</v>
          </cell>
          <cell r="C4070" t="str">
            <v xml:space="preserve">Forma metalica alto portante, para laje, sem reutilizacao, para vaos ate 4,40m, tipo STEEL DECK MR-75, da Metform ou similar, com espessura de 1,25mm.  Fornecimento e instalacao.</v>
          </cell>
          <cell r="D4070" t="str">
            <v>m2</v>
          </cell>
          <cell r="E4070">
            <v>67.89</v>
          </cell>
        </row>
        <row r="4071">
          <cell r="A4071" t="str">
            <v>ET000651</v>
          </cell>
          <cell r="B4071" t="str">
            <v>ET15200050/</v>
          </cell>
          <cell r="C4071" t="str">
            <v xml:space="preserve">Formas de placas de Madeirit ou similar, empregando-se as de 14mm, resinadas e tambem as de 20mm de espessura, plastificadas, servindo 4 vezes, e a madeira de Pinho ou similar, auxiliar 1 vez, inclusive fornecimento e desmoldagem, exclusive escoramento.</v>
          </cell>
          <cell r="D4071" t="str">
            <v>m2</v>
          </cell>
          <cell r="E4071">
            <v>37.54</v>
          </cell>
        </row>
        <row r="4072">
          <cell r="A4072" t="str">
            <v>ET000650</v>
          </cell>
          <cell r="B4072" t="str">
            <v>ET15200053/</v>
          </cell>
          <cell r="C4072" t="str">
            <v xml:space="preserve">Formas de placas de Madeirit ou similar, empregando-se as de 14mm, resinadas e tambem as de 20mm de espessura, plastificadas, servindo 4 vezes, e a madeira de Pinho ou similar 3 vezes, inclusive fornecimento e desmontagem, exclusive escoramento.</v>
          </cell>
          <cell r="D4072" t="str">
            <v>m2</v>
          </cell>
          <cell r="E4072">
            <v>23.98</v>
          </cell>
        </row>
        <row r="4073">
          <cell r="A4073" t="str">
            <v>ET000652</v>
          </cell>
          <cell r="B4073" t="str">
            <v>ET15200100/</v>
          </cell>
          <cell r="C4073" t="str">
            <v xml:space="preserve">Formas de placas de Madeirit ou similar, de 17mm de espessura plastificada, servindo 1 vez, para viadutos, incluindo pecas de transferencia para escoramento metalico, exclusive este, inclusive fornecimento de materiais e desmoldagem.</v>
          </cell>
          <cell r="D4073" t="str">
            <v>m2</v>
          </cell>
          <cell r="E4073">
            <v>67.75</v>
          </cell>
        </row>
        <row r="4074">
          <cell r="A4074" t="str">
            <v>ET000653</v>
          </cell>
          <cell r="B4074" t="str">
            <v>ET15200103/</v>
          </cell>
          <cell r="C4074" t="str">
            <v xml:space="preserve">Formas de placas de Madeirit ou similar, de 17mm de espessura plastificada, servindo 2 vezes,  para viadutos, incluindo pecas de transferencia para escoramento metalico, exclusive este, inclusive fornecimento de materiais e desmoldagem.</v>
          </cell>
          <cell r="D4074" t="str">
            <v>m2</v>
          </cell>
          <cell r="E4074">
            <v>48.64</v>
          </cell>
        </row>
        <row r="4075">
          <cell r="A4075" t="str">
            <v>ET000654</v>
          </cell>
          <cell r="B4075" t="str">
            <v>ET15200150/</v>
          </cell>
          <cell r="C4075" t="str">
            <v xml:space="preserve">Formas de placas de Madeirit ou similar, de 20mm de espessura, plastificadas, servindo 2 vezes e madeira de Pinho ou similar, auxiliar servindo 3 vezes, inclusive fornecimento e desmoldagem, exclusive escoramento.</v>
          </cell>
          <cell r="D4075" t="str">
            <v>m2</v>
          </cell>
          <cell r="E4075">
            <v>36.11</v>
          </cell>
        </row>
        <row r="4076">
          <cell r="A4076" t="str">
            <v>ET000637</v>
          </cell>
          <cell r="B4076" t="str">
            <v>ET20050050/</v>
          </cell>
          <cell r="C4076" t="str">
            <v xml:space="preserve">Escoramento de pontilhoes, pontes e viadutos, de concreto armado, com madeira de Lei serrada, Pinho do Parana ou similar, de 3a, com 30% de aproveitamento da madeira, medido pelo volume coberto, inclusive desmontagem; considera-se volume coberto, aquele c</v>
          </cell>
          <cell r="D4076" t="str">
            <v>m3</v>
          </cell>
          <cell r="E4076">
            <v>43.3</v>
          </cell>
        </row>
        <row r="4077">
          <cell r="A4077" t="str">
            <v>ET000741</v>
          </cell>
          <cell r="B4077" t="str">
            <v>ET20100050/</v>
          </cell>
          <cell r="C4077" t="str">
            <v xml:space="preserve">Aluguel de escoramento tubular em obras de arte, com tubos metalicos, tipo Mannesmmann ou similar, na densidade 5m de tubo equipado por m3 de escoramento, pago pelo volume  deste e pelo tempo necessario, desde a entrega do material na obra, na ocasiao apr</v>
          </cell>
          <cell r="D4077" t="str">
            <v>m3.mes</v>
          </cell>
          <cell r="E4077">
            <v>7.75</v>
          </cell>
        </row>
        <row r="4078">
          <cell r="A4078" t="str">
            <v>ET000742</v>
          </cell>
          <cell r="B4078" t="str">
            <v>ET20100100/</v>
          </cell>
          <cell r="C4078" t="str">
            <v xml:space="preserve">Montagem e desmontagem de escoramento tubular normal, em obras de arte, na densidade de 5m de tubo por m3 de escoramento, compreendendo os transportes de material para obra e desta para o deposito.  O preco e dado por m3 de escoramento, contado das sapata</v>
          </cell>
          <cell r="D4078" t="str">
            <v>m3</v>
          </cell>
          <cell r="E4078">
            <v>5.85</v>
          </cell>
        </row>
        <row r="4079">
          <cell r="A4079" t="str">
            <v>ET002499</v>
          </cell>
          <cell r="B4079" t="str">
            <v>ET20150050/</v>
          </cell>
          <cell r="C4079" t="str">
            <v xml:space="preserve">Escoramento de rocha, ou enchimento por cima de cambotas metalicas com Eucalipto rolico ou similar, medido pelo volume de madeira empregada, considerando a secao media de toras e seu comprimento.</v>
          </cell>
          <cell r="D4079" t="str">
            <v>m3</v>
          </cell>
          <cell r="E4079">
            <v>1268.08</v>
          </cell>
        </row>
        <row r="4080">
          <cell r="A4080" t="str">
            <v>ET000638</v>
          </cell>
          <cell r="B4080" t="str">
            <v>ET20200050/</v>
          </cell>
          <cell r="C4080" t="str">
            <v xml:space="preserve">Escoramento de formas ate 3,30m de pe direito, com Pinho de 3a ou similar, tabuas empregadas 3 vezes, prumos 4 vezes.</v>
          </cell>
          <cell r="D4080" t="str">
            <v>m3</v>
          </cell>
          <cell r="E4080">
            <v>3.53</v>
          </cell>
        </row>
        <row r="4081">
          <cell r="A4081" t="str">
            <v>ET000639</v>
          </cell>
          <cell r="B4081" t="str">
            <v>ET20200100/</v>
          </cell>
          <cell r="C4081" t="str">
            <v xml:space="preserve">Escoramento de formas de 3,30m ate 3,50m de pe direito, com Pinho de 3a ou similar, tabuas empregadas 3 vezes, prumos 4 vezes.</v>
          </cell>
          <cell r="D4081" t="str">
            <v>m3</v>
          </cell>
          <cell r="E4081">
            <v>4.95</v>
          </cell>
        </row>
        <row r="4082">
          <cell r="A4082" t="str">
            <v>ET000640</v>
          </cell>
          <cell r="B4082" t="str">
            <v>ET20200150/</v>
          </cell>
          <cell r="C4082" t="str">
            <v xml:space="preserve">Escoramento de formas de 4m ate 5m de pe direito, com Pinho de 3a ou similar, tabuas empregadas 3 vezes, prumos 4 vezes.</v>
          </cell>
          <cell r="D4082" t="str">
            <v>m3</v>
          </cell>
          <cell r="E4082">
            <v>7.61</v>
          </cell>
        </row>
        <row r="4083">
          <cell r="A4083" t="str">
            <v>ET000641</v>
          </cell>
          <cell r="B4083" t="str">
            <v>ET20250050/</v>
          </cell>
          <cell r="C4083" t="str">
            <v xml:space="preserve">Escoramento de formas de moldagem de pecas de concreto em vigas isoladas e semelhantes, ate 5m de pe direito, com Pinho de 3a ou similar, empregada 2 vezes, medida pela area de projecao lateral de escoramento.</v>
          </cell>
          <cell r="D4083" t="str">
            <v>m2</v>
          </cell>
          <cell r="E4083">
            <v>31.84</v>
          </cell>
        </row>
        <row r="4084">
          <cell r="A4084" t="str">
            <v>ET000645</v>
          </cell>
          <cell r="B4084" t="str">
            <v>ET20300050/</v>
          </cell>
          <cell r="C4084" t="str">
            <v xml:space="preserve">Escoramento de formas de caixas de concreto em geral, cintas, blocos de fundacao e ou paramentos verticais ate 1,5m; com aproveitamento da madeira 2 vezes, inclusive retirada.</v>
          </cell>
          <cell r="D4084" t="str">
            <v>m2</v>
          </cell>
          <cell r="E4084">
            <v>11.46</v>
          </cell>
        </row>
        <row r="4085">
          <cell r="A4085" t="str">
            <v>ET000642</v>
          </cell>
          <cell r="B4085" t="str">
            <v>ET20300100/</v>
          </cell>
          <cell r="C4085" t="str">
            <v xml:space="preserve">Escoramento de formas de paramentos verticais de mais de 1,50m e ate 5m de altura, utilizando Pinho de 3a ou similar, com 30% do aproveitamento da madeira, inclusive retirada.</v>
          </cell>
          <cell r="D4085" t="str">
            <v>m2</v>
          </cell>
          <cell r="E4085">
            <v>18.45</v>
          </cell>
        </row>
        <row r="4086">
          <cell r="A4086" t="str">
            <v>ET000644</v>
          </cell>
          <cell r="B4086" t="str">
            <v>ET20300150/</v>
          </cell>
          <cell r="C4086" t="str">
            <v xml:space="preserve">Escoramento de formas de paramentos verticais de mais de 5m e ate 8m de altura, utilizando Pinho de 3a ou similar, com 30% do aproveitamento da madeira, inclusive retirada.</v>
          </cell>
          <cell r="D4086" t="str">
            <v>m2</v>
          </cell>
          <cell r="E4086">
            <v>27.97</v>
          </cell>
        </row>
        <row r="4087">
          <cell r="A4087" t="str">
            <v>ET000647</v>
          </cell>
          <cell r="B4087" t="str">
            <v>ET20300200/</v>
          </cell>
          <cell r="C4087" t="str">
            <v xml:space="preserve">Escoramento de formas de paramentos verticais, para altura de 1,50m ate 5m, utilizando Pinho de 3a ou similar, com aproveitamento da madeira 2 vezes, inclusive retirada.</v>
          </cell>
          <cell r="D4087" t="str">
            <v>m2</v>
          </cell>
          <cell r="E4087">
            <v>15.51</v>
          </cell>
        </row>
        <row r="4088">
          <cell r="A4088" t="str">
            <v>ET000649</v>
          </cell>
          <cell r="B4088" t="str">
            <v>ET20300250/</v>
          </cell>
          <cell r="C4088" t="str">
            <v xml:space="preserve">Escoramento de formas de paramentos verticais, para altura de 5m ate 8m, com aproveitamento da madeira 2 vezes, inclusive retirada.</v>
          </cell>
          <cell r="D4088" t="str">
            <v>m2</v>
          </cell>
          <cell r="E4088">
            <v>24.14</v>
          </cell>
        </row>
        <row r="4089">
          <cell r="A4089" t="str">
            <v>ET006812</v>
          </cell>
          <cell r="B4089" t="str">
            <v>ET20300300/</v>
          </cell>
          <cell r="C4089" t="str">
            <v xml:space="preserve">Escoramento de formas de paramentos verticais, para altura de 8m ate 12m, com 30% de aproveitamento da madeira, inclusive retirada.</v>
          </cell>
          <cell r="D4089" t="str">
            <v>m2</v>
          </cell>
          <cell r="E4089">
            <v>34.64</v>
          </cell>
        </row>
        <row r="4090">
          <cell r="A4090" t="str">
            <v>ET008385</v>
          </cell>
          <cell r="B4090" t="str">
            <v>ET25050050/</v>
          </cell>
          <cell r="C4090" t="str">
            <v xml:space="preserve">Demarcacao de area de risco e de preservacao, conforme desenho GEORIO no 3404/97, executada em encosta, utilizando perfil TR-32 ou maior a cada 5m e cabo de aco de 1/2", compreendendo o fornecimento dos perfis e do cabo de aco, incluindo rocado no tracado</v>
          </cell>
          <cell r="D4090" t="str">
            <v>m</v>
          </cell>
          <cell r="E4090">
            <v>64.98</v>
          </cell>
        </row>
        <row r="4091">
          <cell r="A4091" t="str">
            <v>ET010486</v>
          </cell>
          <cell r="B4091" t="str">
            <v>ET25050100/</v>
          </cell>
          <cell r="C4091" t="str">
            <v xml:space="preserve">Estrutura metalica de impacto, com altura de 3m, em perfis I de 10", 1a alma, a cada 5m, com tela metalica de alta resistencia, malha de (8x10)cm, fio galvanizado de 2,70mm, cabos de aco DIN 3051, 6x19 GAL AF, 13mm e 16mm, respectivamente, para fixacao da</v>
          </cell>
          <cell r="D4091" t="str">
            <v>m</v>
          </cell>
          <cell r="E4091">
            <v>387.45</v>
          </cell>
        </row>
        <row r="4092">
          <cell r="A4092" t="str">
            <v>ET017023</v>
          </cell>
          <cell r="B4092" t="str">
            <v>ET25050150/</v>
          </cell>
          <cell r="C4092" t="str">
            <v xml:space="preserve">Estrutura metalica para cobertura de quadra ou galpao, compreendendo vigas trelicadas compostas de membros soldados em perfil U de chapa dobrada nos banzos superior, inferior, montantes e diagonais, com perfil I 10" nas colunas e trecas em perfil U enrige</v>
          </cell>
          <cell r="D4092" t="str">
            <v>m2</v>
          </cell>
          <cell r="E4092">
            <v>87.72</v>
          </cell>
        </row>
        <row r="4093">
          <cell r="A4093" t="str">
            <v>ET017315</v>
          </cell>
          <cell r="B4093" t="str">
            <v>ET25050200A</v>
          </cell>
          <cell r="C4093" t="str">
            <v xml:space="preserve">Estrutura metalica em especial resistente a corrosao (aco USI SAC, ASTM ou similar) para obras prediais ate 04 pavimentos, incluindo projetos e detalhes executivos, pilares, vigas principais e secundarias, escadas, patamares e chapas das bases da fundacao</v>
          </cell>
          <cell r="D4093" t="str">
            <v>m2</v>
          </cell>
          <cell r="E4093">
            <v>239.29</v>
          </cell>
        </row>
        <row r="4094">
          <cell r="A4094" t="str">
            <v>ET007436</v>
          </cell>
          <cell r="B4094" t="str">
            <v>ET25050250/</v>
          </cell>
          <cell r="C4094" t="str">
            <v xml:space="preserve">Escada metalica em 19 degraus com estrutura em viga "U" de 8"x 2 1/4", em 2 lances, ambos com largura de 1,225m e altura de 1,72m, os degraus com piso 0,27m, espelho de 0,181m, patamar de (1,225x2,45)m, todos em chapa corrugada de 1/8" e corrimao em tubo </v>
          </cell>
          <cell r="D4094" t="str">
            <v>un</v>
          </cell>
          <cell r="E4094">
            <v>9814.99</v>
          </cell>
        </row>
        <row r="4095">
          <cell r="A4095" t="str">
            <v>ET002535</v>
          </cell>
          <cell r="B4095" t="str">
            <v>ET25050300/</v>
          </cell>
          <cell r="C4095" t="str">
            <v xml:space="preserve">Fornecimento e montagem de estruturas metalicas em aco especial resistente a corrosao (aco USI-SAC ou similar) para pontes, viadutos e passarelas, incluindo fornecimento de materiais e de todos os servicos necessarios, inclusive pintura protetora.</v>
          </cell>
          <cell r="D4095" t="str">
            <v>t</v>
          </cell>
          <cell r="E4095">
            <v>7808.49</v>
          </cell>
        </row>
        <row r="4096">
          <cell r="A4096" t="str">
            <v>ET005036</v>
          </cell>
          <cell r="B4096" t="str">
            <v>ET25050350/</v>
          </cell>
          <cell r="C4096" t="str">
            <v xml:space="preserve">Galpao com (18x22)m com altura de 5m, fechamento aboboda em estrutura de aco galvanizado, com tecidos de alta tenacidade revestidos de PVC em ambas as faces, confeccionado por solda eletronica de alta frequencia, com tratamento para a intemperies, fungos </v>
          </cell>
          <cell r="D4096" t="str">
            <v>m2</v>
          </cell>
          <cell r="E4096">
            <v>174.19</v>
          </cell>
        </row>
        <row r="4097">
          <cell r="A4097" t="str">
            <v>ET005040</v>
          </cell>
          <cell r="B4097" t="str">
            <v>ET25050400/</v>
          </cell>
          <cell r="C4097" t="str">
            <v xml:space="preserve">Galpao com diametro de 7m, altura de 2,12m, formato hexagonal em estrutura de aluminio, com tecidos de alta tenacidade revestidos de PVC em ambas as faces, confeccionado por solda eletronica de alta frequencia, com tratamento para a intemperies, fungos e </v>
          </cell>
          <cell r="D4097" t="str">
            <v>m2</v>
          </cell>
          <cell r="E4097">
            <v>179.16</v>
          </cell>
        </row>
        <row r="4098">
          <cell r="A4098" t="str">
            <v>ET006933</v>
          </cell>
          <cell r="B4098" t="str">
            <v>ET25050450/</v>
          </cell>
          <cell r="C4098" t="str">
            <v xml:space="preserve">Pecas em chapa de aco 3/8", galvanizadas, nas dimensoes (3x0,10)m.  Fornecimento dos materiais e mao de obra de colocacao.</v>
          </cell>
          <cell r="D4098" t="str">
            <v>Kg</v>
          </cell>
          <cell r="E4098">
            <v>3.71</v>
          </cell>
        </row>
        <row r="4099">
          <cell r="A4099" t="str">
            <v>ET006927</v>
          </cell>
          <cell r="B4099" t="str">
            <v>ET25050453/</v>
          </cell>
          <cell r="C4099" t="str">
            <v xml:space="preserve">Pecas em chapa de aco 3/8", galvanizadas, dobradas nas dimensoes (15x20x14)cm com largura de 20cm.  Fornecimento dos materiais e mao de obra de colocacao.</v>
          </cell>
          <cell r="D4099" t="str">
            <v>Kg</v>
          </cell>
          <cell r="E4099">
            <v>4.05</v>
          </cell>
        </row>
        <row r="4100">
          <cell r="A4100" t="str">
            <v>ET006929</v>
          </cell>
          <cell r="B4100" t="str">
            <v>ET25050456/</v>
          </cell>
          <cell r="C4100" t="str">
            <v xml:space="preserve">Pecas em chapa de aco 3/8", galvanizadas, dobradas nas dimensoes (25x20x7)cm com largura de 20 cm.  Fornecimento dos materiais e mao de obra de colocacao.</v>
          </cell>
          <cell r="D4100" t="str">
            <v>Kg</v>
          </cell>
          <cell r="E4100">
            <v>3.91</v>
          </cell>
        </row>
        <row r="4101">
          <cell r="A4101" t="str">
            <v>ET009464</v>
          </cell>
          <cell r="B4101" t="str">
            <v>ET25050500/</v>
          </cell>
          <cell r="C4101" t="str">
            <v xml:space="preserve">Perfil em aluminio serie 25 para separacao de revestimentos variados, sobre paredes externas ou internas.  Fornecimento e colcoacao.</v>
          </cell>
          <cell r="D4101" t="str">
            <v>m</v>
          </cell>
          <cell r="E4101">
            <v>16.989999999999998</v>
          </cell>
        </row>
        <row r="4102">
          <cell r="A4102" t="str">
            <v>ET005334</v>
          </cell>
          <cell r="B4102" t="str">
            <v>ET25050550/</v>
          </cell>
          <cell r="C4102" t="str">
            <v xml:space="preserve">Reconstituicao de estruturas metalicas leves, por Kg de aco necessario (chapa e perfis) com fornecimento de materiais e pintura anti-oxidante.</v>
          </cell>
          <cell r="D4102" t="str">
            <v>Kg</v>
          </cell>
          <cell r="E4102">
            <v>4.49</v>
          </cell>
        </row>
        <row r="4103">
          <cell r="A4103" t="str">
            <v>ET010432</v>
          </cell>
          <cell r="B4103" t="str">
            <v>ET25050600/</v>
          </cell>
          <cell r="C4103" t="str">
            <v xml:space="preserve">Torre metalica para mirante em perfis de aco carbono H de 6"x6" e I de 8"x4" e tubo de ferro galvanizado de 2".  Fornecimento e montagem.</v>
          </cell>
          <cell r="D4103" t="str">
            <v>t</v>
          </cell>
          <cell r="E4103">
            <v>7251.42</v>
          </cell>
        </row>
        <row r="4104">
          <cell r="A4104" t="str">
            <v>ET000702</v>
          </cell>
          <cell r="B4104" t="str">
            <v>ET30050050/</v>
          </cell>
          <cell r="C4104" t="str">
            <v xml:space="preserve">Aparelho de apoio de Neoprene, fretado (1,40kg/dm3), inclusive preparo do berco.  Fornecimento e colocacao.</v>
          </cell>
          <cell r="D4104" t="str">
            <v>Kg</v>
          </cell>
          <cell r="E4104">
            <v>26.13</v>
          </cell>
        </row>
        <row r="4105">
          <cell r="A4105" t="str">
            <v>ET005335</v>
          </cell>
          <cell r="B4105" t="str">
            <v>ET30100050/</v>
          </cell>
          <cell r="C4105" t="str">
            <v xml:space="preserve">Berco para junta de dilatacao e vedacao, inclusive corte, remocao do pavimento, apicoamento da laje, formas, ferragens e concretagem com Grout ou similar.</v>
          </cell>
          <cell r="D4105" t="str">
            <v>m</v>
          </cell>
          <cell r="E4105">
            <v>98.35</v>
          </cell>
        </row>
        <row r="4106">
          <cell r="A4106" t="str">
            <v>ET000706</v>
          </cell>
          <cell r="B4106" t="str">
            <v>ET30100100/</v>
          </cell>
          <cell r="C4106" t="str">
            <v xml:space="preserve">Junta de dilatacao e vedacao de isopor na espessura de 1cm, fixada com cola Emulplast ou similar.  Fornecimento e colocacao.</v>
          </cell>
          <cell r="D4106" t="str">
            <v>m2</v>
          </cell>
          <cell r="E4106">
            <v>9.81</v>
          </cell>
        </row>
        <row r="4107">
          <cell r="A4107" t="str">
            <v>ET007301</v>
          </cell>
          <cell r="B4107" t="str">
            <v>ET30100150/</v>
          </cell>
          <cell r="C4107" t="str">
            <v xml:space="preserve">Junta de dilatacao e vedacao confeccionada com aplicacao de Sikaflex 1A sobre superficie limpa, na espessura de 20mm e profundidade de 15mm, inclusive alimpeza.  Foenecimento e colocacao.</v>
          </cell>
          <cell r="D4107" t="str">
            <v>m</v>
          </cell>
          <cell r="E4107">
            <v>40.83</v>
          </cell>
        </row>
        <row r="4108">
          <cell r="A4108" t="str">
            <v>ET017320</v>
          </cell>
          <cell r="B4108" t="str">
            <v>ET30100200/</v>
          </cell>
          <cell r="C4108" t="str">
            <v xml:space="preserve">Junta de dilatacao e vedacao para ponte e viadutos composta por asfalto elastomerico e agregados aplicados a quente, modelo Thormark ou similar, para movimentos de ate +- 50mm, exclusive corte e remocao do pavimento e aplicacao minima de 1,0m3 e inclusive</v>
          </cell>
          <cell r="D4108" t="str">
            <v>m3</v>
          </cell>
          <cell r="E4108">
            <v>23312.67</v>
          </cell>
        </row>
        <row r="4109">
          <cell r="A4109" t="str">
            <v>ET017807</v>
          </cell>
          <cell r="B4109" t="str">
            <v>ET30100250/</v>
          </cell>
          <cell r="C4109" t="str">
            <v xml:space="preserve">Junta de dilatacao e vedacao em perfil elastomerico pre-formado, para pontes e viadutos, inclusive labios polimericoas, para largura de juntas de 25mm, exclusive corte e remocao do pavimento, apicoamento de laje, formas e concretagem dos bercos.  Fornecim</v>
          </cell>
          <cell r="D4109" t="str">
            <v>m</v>
          </cell>
          <cell r="E4109">
            <v>116.85</v>
          </cell>
        </row>
        <row r="4110">
          <cell r="A4110" t="str">
            <v>ET017808</v>
          </cell>
          <cell r="B4110" t="str">
            <v>ET30100253/</v>
          </cell>
          <cell r="C4110" t="str">
            <v xml:space="preserve">Junta de dilatacao e vedacao em perfil elastomerico pre-formado, para pontes e viadutos, inclusive labios polimericoas, para largura de juntas de 35mm, exclusive corte e remocao do pavimento, apicoamento de laje, formas e concretagem dos bercos.  Fornecim</v>
          </cell>
          <cell r="D4110" t="str">
            <v>m</v>
          </cell>
          <cell r="E4110">
            <v>188.76</v>
          </cell>
        </row>
        <row r="4111">
          <cell r="A4111" t="str">
            <v>ET017809</v>
          </cell>
          <cell r="B4111" t="str">
            <v>ET30100256/</v>
          </cell>
          <cell r="C4111" t="str">
            <v xml:space="preserve">Junta de dilatacao e vedacao em perfil elastomerico pre-formado, para pontes e viadutos, inclusive labios polimericoas, para largura de juntas de 50mm, exclusive corte e remocao do pavimento, apicoamento de laje, formas e concretagem dos bercos.  Fornecim</v>
          </cell>
          <cell r="D4111" t="str">
            <v>m</v>
          </cell>
          <cell r="E4111">
            <v>265.77999999999997</v>
          </cell>
        </row>
        <row r="4112">
          <cell r="A4112" t="str">
            <v>ET017810</v>
          </cell>
          <cell r="B4112" t="str">
            <v>ET30100259/</v>
          </cell>
          <cell r="C4112" t="str">
            <v xml:space="preserve">Junta de dilatacao e vedacao em perfil elastomerico pre-formado, para pontes e viadutos, inclusive labios polimericoas, para largura de juntas de 60mm, exclusive corte e remocao do pavimento, apicoamento de laje, formas e concretagem dos bercos.  Fornecim</v>
          </cell>
          <cell r="D4112" t="str">
            <v>m</v>
          </cell>
          <cell r="E4112">
            <v>300.44</v>
          </cell>
        </row>
        <row r="4113">
          <cell r="A4113" t="str">
            <v>ET017811</v>
          </cell>
          <cell r="B4113" t="str">
            <v>ET30100262/</v>
          </cell>
          <cell r="C4113" t="str">
            <v xml:space="preserve">Junta de dilatacao e vedacao em perfil elastomerico pre-formado, para pontes e viadutos, inclusive labios polimericoas, para largura de juntas de 80mm, exclusive corte e remocao do pavimento, apicoamento de laje, formas e concretagem dos bercos.  Fornecim</v>
          </cell>
          <cell r="D4113" t="str">
            <v>m</v>
          </cell>
          <cell r="E4113">
            <v>377.65</v>
          </cell>
        </row>
        <row r="4114">
          <cell r="A4114" t="str">
            <v>ET017812</v>
          </cell>
          <cell r="B4114" t="str">
            <v>ET30100265/</v>
          </cell>
          <cell r="C4114" t="str">
            <v xml:space="preserve">Junta de dilatacao e vedacao em perfil elastomerico pre-formado, para pontes e viadutos, inclusive labios polimericoas, para largura de juntas de 100mm, exclusive corte e remocao do pavimento, apicoamento de laje, formas e concretagem dos bercos.  Forneci</v>
          </cell>
          <cell r="D4114" t="str">
            <v>m</v>
          </cell>
          <cell r="E4114">
            <v>447.69</v>
          </cell>
        </row>
        <row r="4115">
          <cell r="A4115" t="str">
            <v>ET005437</v>
          </cell>
          <cell r="B4115" t="str">
            <v>ET30100300/</v>
          </cell>
          <cell r="C4115" t="str">
            <v xml:space="preserve">Junta elastica pre-moldada, perfilado em termoplastico PVC, tipo 0-22 Fugenband ou similar.  Fornecimento e colocacao.</v>
          </cell>
          <cell r="D4115" t="str">
            <v>m</v>
          </cell>
          <cell r="E4115">
            <v>65.16</v>
          </cell>
        </row>
        <row r="4116">
          <cell r="A4116" t="str">
            <v>ET002016</v>
          </cell>
          <cell r="B4116" t="str">
            <v>ET30100350/</v>
          </cell>
          <cell r="C4116" t="str">
            <v xml:space="preserve">Recuperacao de juntas de dilatacao de obras de contencao ate 2m de abertura com protecao de Bikaflex ou similar, ate a profundidade de 1m, exclusive andaime e recuperacao estrutural das faces laterais da junta.</v>
          </cell>
          <cell r="D4116" t="str">
            <v>m</v>
          </cell>
          <cell r="E4116">
            <v>35.979999999999997</v>
          </cell>
        </row>
        <row r="4117">
          <cell r="A4117" t="str">
            <v>ET002149</v>
          </cell>
          <cell r="B4117" t="str">
            <v>ET30150050/</v>
          </cell>
          <cell r="C4117" t="str">
            <v xml:space="preserve">Macaqueamento para troca de aparelho de apoio com utilizacao de macaco pistao, capacidade de 100Tf.</v>
          </cell>
          <cell r="D4117" t="str">
            <v>un</v>
          </cell>
          <cell r="E4117">
            <v>463.86</v>
          </cell>
        </row>
        <row r="4118">
          <cell r="A4118" t="str">
            <v>ET010482</v>
          </cell>
          <cell r="B4118" t="str">
            <v>ET35050050A</v>
          </cell>
          <cell r="C4118" t="str">
            <v xml:space="preserve">Acessorios para tirante de aco CA-50, diametro de 25mm (1"), compreendendo o fornecimento e instalacao da placa, porca, contra-porca,  protecao anti-corrosiva das pecas metalicas, inclusive da cabeca com argamassa de cimento e areia no traco 1:3, exclusiv</v>
          </cell>
          <cell r="D4118" t="str">
            <v>un</v>
          </cell>
          <cell r="E4118">
            <v>83.28</v>
          </cell>
        </row>
        <row r="4119">
          <cell r="A4119" t="str">
            <v>ET010484</v>
          </cell>
          <cell r="B4119" t="str">
            <v>ET35050053A</v>
          </cell>
          <cell r="C4119" t="str">
            <v xml:space="preserve">Acessorios para tirante de aco CA-50, diametro de 25mm (1"), compreendendo o fornecimento e instalacao da placa, porca, contra-porca,  anel de angulo, protensao, protecao anti-corrosiva das pecas metalicas, inclusive da cabeca com argamassa de cimento e a</v>
          </cell>
          <cell r="D4119" t="str">
            <v>un</v>
          </cell>
          <cell r="E4119">
            <v>196.05</v>
          </cell>
        </row>
        <row r="4120">
          <cell r="A4120" t="str">
            <v>FD007567</v>
          </cell>
          <cell r="B4120" t="str">
            <v>FD05100450/</v>
          </cell>
          <cell r="C4120" t="str">
            <v xml:space="preserve">Fornecimento e cravacao vertical de estaca pre-moldada de concreto armado POE-XR ou similar, com diametro nominal de 563mm, exclusive emendas.</v>
          </cell>
          <cell r="D4120" t="str">
            <v>m</v>
          </cell>
          <cell r="E4120">
            <v>195.24</v>
          </cell>
        </row>
        <row r="4121">
          <cell r="A4121" t="str">
            <v>FD007566</v>
          </cell>
          <cell r="B4121" t="str">
            <v>FD05100500/</v>
          </cell>
          <cell r="C4121" t="str">
            <v xml:space="preserve">Fornecimento e cravacao inclinada ate 12o de estaca pre-moldada de concreto armado POE-XR ou similar, com diametro nominal de 455mm, exclusive emendas.</v>
          </cell>
          <cell r="D4121" t="str">
            <v>m</v>
          </cell>
          <cell r="E4121">
            <v>184.28</v>
          </cell>
        </row>
        <row r="4122">
          <cell r="A4122" t="str">
            <v>FD007565</v>
          </cell>
          <cell r="B4122" t="str">
            <v>FD05100550/</v>
          </cell>
          <cell r="C4122" t="str">
            <v xml:space="preserve">Fornecimento e cravacao inclinada ate 12o de estaca pre-moldada de concreto armado POE-XR ou similar, com diametro nominal de 563mm, exclusive emendas.</v>
          </cell>
          <cell r="D4122" t="str">
            <v>m</v>
          </cell>
          <cell r="E4122">
            <v>238.79</v>
          </cell>
        </row>
        <row r="4123">
          <cell r="A4123" t="str">
            <v>FD000547</v>
          </cell>
          <cell r="B4123" t="str">
            <v>FD05150050A</v>
          </cell>
          <cell r="C4123" t="str">
            <v xml:space="preserve">Cravacao de estaca de Eucalipto ou similar, com diametro de 25cm, em terreno de fraca resistencia a penetracao, inclusive fornecimento da estaca.</v>
          </cell>
          <cell r="D4123" t="str">
            <v>m</v>
          </cell>
          <cell r="E4123">
            <v>32.200000000000003</v>
          </cell>
        </row>
        <row r="4124">
          <cell r="A4124" t="str">
            <v>FD000548</v>
          </cell>
          <cell r="B4124" t="str">
            <v>FD05150100A</v>
          </cell>
          <cell r="C4124" t="str">
            <v xml:space="preserve">Cravacao de estaca de Eucalipto ou similar, com diametro de 25cm, em terreno de media resistencia a penetracao, inclusive fornecimento da estaca.</v>
          </cell>
          <cell r="D4124" t="str">
            <v>m</v>
          </cell>
          <cell r="E4124">
            <v>35.369999999999997</v>
          </cell>
        </row>
        <row r="4125">
          <cell r="A4125" t="str">
            <v>FD000553</v>
          </cell>
          <cell r="B4125" t="str">
            <v>FD05200050A</v>
          </cell>
          <cell r="C4125" t="str">
            <v xml:space="preserve">Estaca de concreto armado, moldado no terreno, tipo Franki Standard ou similar, com diametro de 400mm, profundidade ate 16m, capacidade media de carga igual a 70t, inclusive fornecimento dos materiais, considerando o trecho cravado e concretado.</v>
          </cell>
          <cell r="D4125" t="str">
            <v>m</v>
          </cell>
          <cell r="E4125">
            <v>80.98</v>
          </cell>
        </row>
        <row r="4126">
          <cell r="A4126" t="str">
            <v>FD005125</v>
          </cell>
          <cell r="B4126" t="str">
            <v>FD05250050A</v>
          </cell>
          <cell r="C4126" t="str">
            <v xml:space="preserve">Tubulao com camisa de concreto armado com diametro de 1m.  Fornecimento, preparo e colocacao dos materiais para execucao (concreto fck=18,5MPa para camisa e fck=15MPa para enchimento, forma curva, aco CA-50).</v>
          </cell>
          <cell r="D4126" t="str">
            <v>m</v>
          </cell>
          <cell r="E4126">
            <v>368.35</v>
          </cell>
        </row>
        <row r="4127">
          <cell r="A4127" t="str">
            <v>FD005127</v>
          </cell>
          <cell r="B4127" t="str">
            <v>FD05250100/</v>
          </cell>
          <cell r="C4127" t="str">
            <v xml:space="preserve">Tubulao com camisa de concreto armado, tendo 1m de diametro externo e o plano inferior da base ate 10m da cota de arrasamento, em material de 1a categoria, exclusive material e mao-de-obra do concreto, formas, armacao, carga, transporte e descarga do mate</v>
          </cell>
          <cell r="D4127" t="str">
            <v>m</v>
          </cell>
          <cell r="E4127">
            <v>481.51</v>
          </cell>
        </row>
        <row r="4128">
          <cell r="A4128" t="str">
            <v>FD002537</v>
          </cell>
          <cell r="B4128" t="str">
            <v>FD05250150A</v>
          </cell>
          <cell r="C4128" t="str">
            <v xml:space="preserve">Tubulao com camisa de concreto armado com diametro de 1,20m.  Fornecimento, preparo e execucao (concreto fck=18MPa) para camisa  e fck=15MPa para enchimento, forma curva, aco CA-50B.</v>
          </cell>
          <cell r="D4128" t="str">
            <v>m</v>
          </cell>
          <cell r="E4128">
            <v>527.33000000000004</v>
          </cell>
        </row>
        <row r="4129">
          <cell r="A4129" t="str">
            <v>FD002538</v>
          </cell>
          <cell r="B4129" t="str">
            <v>FD05250200A</v>
          </cell>
          <cell r="C4129" t="str">
            <v xml:space="preserve">Tubulao com camisa de concreto armado com diametro de 1,20m.  Fornecimento, preparo e colocacao dos materiais (concreto fck=15MPa) para execucao de base alargada.</v>
          </cell>
          <cell r="D4129" t="str">
            <v>m3</v>
          </cell>
          <cell r="E4129">
            <v>263.41000000000003</v>
          </cell>
        </row>
        <row r="4130">
          <cell r="A4130" t="str">
            <v>FD000554</v>
          </cell>
          <cell r="B4130" t="str">
            <v>FD05250250/</v>
          </cell>
          <cell r="C4130" t="str">
            <v xml:space="preserve">Tubulao com camisa de concreto armado, tendo 1,20m de diametro externo e o plano inferior da base ate 10m da cota de arrasamento, em material de 1a categoria, exclusive material e mao-de-obra do concreto, formas, armacao, carga, transporte e descarga do m</v>
          </cell>
          <cell r="D4130" t="str">
            <v>m</v>
          </cell>
          <cell r="E4130">
            <v>636.86</v>
          </cell>
        </row>
        <row r="4131">
          <cell r="A4131" t="str">
            <v>FD000555</v>
          </cell>
          <cell r="B4131" t="str">
            <v>FD05250300/</v>
          </cell>
          <cell r="C4131" t="str">
            <v xml:space="preserve">Tubulao com camisa de concreto armado, tendo 1,40m de diametro externo e o plano inferior da base ate 10m da cota de arrasamento, em material de 1a categoria, exclusive material e mao-de-obra do concreto, formas, armacao, carga, transporte e descarga do m</v>
          </cell>
          <cell r="D4131" t="str">
            <v>m</v>
          </cell>
          <cell r="E4131">
            <v>854.53</v>
          </cell>
        </row>
        <row r="4132">
          <cell r="A4132" t="str">
            <v>FD000556</v>
          </cell>
          <cell r="B4132" t="str">
            <v>FD05250350/</v>
          </cell>
          <cell r="C4132" t="str">
            <v xml:space="preserve">Tubulao com camisa de concreto armado, tendo 1,50m de diametro externo e o plano inferior da base ate 10m da cota de arrasamento, em material de 1a categoria, exclusive material e mao-de-obra do concreto, formas, armacao, carga, transporte e descarga do m</v>
          </cell>
          <cell r="D4132" t="str">
            <v>m</v>
          </cell>
          <cell r="E4132">
            <v>901.28</v>
          </cell>
        </row>
        <row r="4133">
          <cell r="A4133" t="str">
            <v>FD000557</v>
          </cell>
          <cell r="B4133" t="str">
            <v>FD05300050/</v>
          </cell>
          <cell r="C4133" t="str">
            <v xml:space="preserve">Escavacao de base alargada de tubuloes, estando o plano inferior da mesma ate 10m da cota arrasamento, considerando-se escavacao em material de 1a categoria, exclusive carga, transporte e descarga do material escavado, matacoes de material de 2a e 3a cate</v>
          </cell>
          <cell r="D4133" t="str">
            <v>m3</v>
          </cell>
          <cell r="E4133">
            <v>616.63</v>
          </cell>
        </row>
        <row r="4134">
          <cell r="A4134" t="str">
            <v>FD000558</v>
          </cell>
          <cell r="B4134" t="str">
            <v>FD05350050/</v>
          </cell>
          <cell r="C4134" t="str">
            <v xml:space="preserve">Emenda de perfil de aco H, de 6", 1a alma, para estaca, considerando-se um corte ao macarico e soldagem de topo em todo o perimetro e de 4 talas, em barras chatas de 5/16" de espessura, inclusive fornecimento de todo o material.</v>
          </cell>
          <cell r="D4134" t="str">
            <v>un</v>
          </cell>
          <cell r="E4134">
            <v>29.46</v>
          </cell>
        </row>
        <row r="4135">
          <cell r="A4135" t="str">
            <v>FD000559</v>
          </cell>
          <cell r="B4135" t="str">
            <v>FD05350100/</v>
          </cell>
          <cell r="C4135" t="str">
            <v xml:space="preserve">Emenda de perfil de aco I, de 10", 1a alma, para estaca, considerando-se um corte ao macarico e soldagem de topo em todo o perimetro e de 4 talas, em barras chatas de 5/16" de espessura, inclusive fornecimento de todo o material.</v>
          </cell>
          <cell r="D4135" t="str">
            <v>un</v>
          </cell>
          <cell r="E4135">
            <v>33.93</v>
          </cell>
        </row>
        <row r="4136">
          <cell r="A4136" t="str">
            <v>FD000560</v>
          </cell>
          <cell r="B4136" t="str">
            <v>FD05350150/</v>
          </cell>
          <cell r="C4136" t="str">
            <v xml:space="preserve">Emenda de perfil de aco I, de 12", 1a alma, para estaca, considerando-se um corte ao macarico e soldagem de topo em todo o perimetro e de 4 talas, em barras chatas de 5/16" de espessura, inclusive fornecimento de todo o material.</v>
          </cell>
          <cell r="D4136" t="str">
            <v>un</v>
          </cell>
          <cell r="E4136">
            <v>181.44</v>
          </cell>
        </row>
        <row r="4137">
          <cell r="A4137" t="str">
            <v>FD000561</v>
          </cell>
          <cell r="B4137" t="str">
            <v>FD05350200/</v>
          </cell>
          <cell r="C4137" t="str">
            <v xml:space="preserve">Emenda de perfil de aco I, de 15", 1a alma, para estaca, considerando-se um corte ao macarico e soldagem de topo em todo o perimetro e de 4 talas, em barras chatas de 5/16" de espessura, inclusive fornecimento de todo o material.</v>
          </cell>
          <cell r="D4137" t="str">
            <v>un</v>
          </cell>
          <cell r="E4137">
            <v>204.75</v>
          </cell>
        </row>
        <row r="4138">
          <cell r="A4138" t="str">
            <v>FD005946</v>
          </cell>
          <cell r="B4138" t="str">
            <v>FD05350250/</v>
          </cell>
          <cell r="C4138" t="str">
            <v xml:space="preserve">Trilho TR-32 ou similar, usado.  Fornecimento.</v>
          </cell>
          <cell r="D4138" t="str">
            <v>Kg</v>
          </cell>
          <cell r="E4138">
            <v>1.1000000000000001</v>
          </cell>
        </row>
        <row r="4139">
          <cell r="A4139" t="str">
            <v>FD005947</v>
          </cell>
          <cell r="B4139" t="str">
            <v>FD05350253/</v>
          </cell>
          <cell r="C4139" t="str">
            <v xml:space="preserve">Trilho TR-37 ou similar, usado.  Fornecimento.</v>
          </cell>
          <cell r="D4139" t="str">
            <v>Kg</v>
          </cell>
          <cell r="E4139">
            <v>1.1000000000000001</v>
          </cell>
        </row>
        <row r="4140">
          <cell r="A4140" t="str">
            <v>FD000563</v>
          </cell>
          <cell r="B4140" t="str">
            <v>FD05400050/</v>
          </cell>
          <cell r="C4140" t="str">
            <v xml:space="preserve">Arrasamento de estaca de concreto armado, 20cm a 30cm de lado ou diametro.</v>
          </cell>
          <cell r="D4140" t="str">
            <v>un</v>
          </cell>
          <cell r="E4140">
            <v>40.6</v>
          </cell>
        </row>
        <row r="4141">
          <cell r="A4141" t="str">
            <v>FD007561</v>
          </cell>
          <cell r="B4141" t="str">
            <v>FD05400100/</v>
          </cell>
          <cell r="C4141" t="str">
            <v xml:space="preserve">Arrasamento de estaca de concreto armado, de 40 a 50cm de lado ou de diametro.</v>
          </cell>
          <cell r="D4141" t="str">
            <v>un</v>
          </cell>
          <cell r="E4141">
            <v>113.01</v>
          </cell>
        </row>
        <row r="4142">
          <cell r="A4142" t="str">
            <v>FD007560</v>
          </cell>
          <cell r="B4142" t="str">
            <v>FD05400150/</v>
          </cell>
          <cell r="C4142" t="str">
            <v xml:space="preserve">Arrasamento de estaca de concreto armado, de 50 a 60cm de lado ou de diametro.</v>
          </cell>
          <cell r="D4142" t="str">
            <v>un</v>
          </cell>
          <cell r="E4142">
            <v>162.41</v>
          </cell>
        </row>
        <row r="4143">
          <cell r="A4143" t="str">
            <v>FD002539</v>
          </cell>
          <cell r="B4143" t="str">
            <v>FD05400200/</v>
          </cell>
          <cell r="C4143" t="str">
            <v xml:space="preserve">Arrasamento de tubulao de concreto, com diametro de 1m a 1,20m.</v>
          </cell>
          <cell r="D4143" t="str">
            <v>un</v>
          </cell>
          <cell r="E4143">
            <v>223.31</v>
          </cell>
        </row>
        <row r="4144">
          <cell r="A4144" t="str">
            <v>FD016665</v>
          </cell>
          <cell r="B4144" t="str">
            <v>FD05400250/</v>
          </cell>
          <cell r="C4144" t="str">
            <v xml:space="preserve">Arrasamento manual de estaca de concreto armado ate 12" (300mm) de diametro, utilizando ponteiro e marreta.</v>
          </cell>
          <cell r="D4144" t="str">
            <v>un</v>
          </cell>
          <cell r="E4144" t="e">
            <v>#N/A</v>
          </cell>
        </row>
        <row r="4145">
          <cell r="A4145" t="str">
            <v>FD000562</v>
          </cell>
          <cell r="B4145" t="str">
            <v>FD05450050/</v>
          </cell>
          <cell r="C4145" t="str">
            <v xml:space="preserve">Placa de aco contra a puncao, com espessura de 1/2", soldada sobre cabeca de estaca metalica de perfil de 10", inclusive fornecimento.</v>
          </cell>
          <cell r="D4145" t="str">
            <v>un</v>
          </cell>
          <cell r="E4145">
            <v>29.92</v>
          </cell>
        </row>
        <row r="4146">
          <cell r="A4146" t="str">
            <v>FD016674</v>
          </cell>
          <cell r="B4146" t="str">
            <v>FD05500050/</v>
          </cell>
          <cell r="C4146" t="str">
            <v xml:space="preserve">Estaca raiz com diametro de 12", perfurada em solo, incluindo fornecimento de todos os materiais e injecao.</v>
          </cell>
          <cell r="D4146" t="str">
            <v>m</v>
          </cell>
          <cell r="E4146" t="e">
            <v>#N/A</v>
          </cell>
        </row>
        <row r="4147">
          <cell r="A4147" t="str">
            <v>FD018041</v>
          </cell>
          <cell r="B4147" t="str">
            <v>FD05550051/</v>
          </cell>
          <cell r="C4147" t="str">
            <v xml:space="preserve">Cravacao de perfil H, de 6"x6", 1a alma, ate 9m de comprimento, em terreno de fraca resistencia a penetracao, admitindo-se sua utilizacao 5 vezes, para execucao de pranchada horizontal, inclusive fornecimento.  Considera-se a cravacao com Bate Estacas e r</v>
          </cell>
          <cell r="D4147" t="str">
            <v>m</v>
          </cell>
          <cell r="E4147">
            <v>40.520000000000003</v>
          </cell>
        </row>
        <row r="4148">
          <cell r="A4148" t="str">
            <v>FD005126</v>
          </cell>
          <cell r="B4148" t="str">
            <v>FD05600050/</v>
          </cell>
          <cell r="C4148" t="str">
            <v xml:space="preserve">Cravacao de estaca prancha de concreto pre-moldado, com largura util de 30cm e comprimento ate 7m, considerando-se toda a superficie da estaca, em terreno de resistencia a penetracao, exclusive estaca.</v>
          </cell>
          <cell r="D4148" t="str">
            <v>m2</v>
          </cell>
          <cell r="E4148">
            <v>51.83</v>
          </cell>
        </row>
        <row r="4149">
          <cell r="A4149" t="str">
            <v>FD010647</v>
          </cell>
          <cell r="B4149" t="str">
            <v>FD05650050/</v>
          </cell>
          <cell r="C4149" t="str">
            <v xml:space="preserve">Estaca raiz com diametro de 6", perfurada em solo, incluindo fornecimento de todos os materiais e injecao.</v>
          </cell>
          <cell r="D4149" t="str">
            <v>m</v>
          </cell>
          <cell r="E4149">
            <v>120.59</v>
          </cell>
        </row>
        <row r="4150">
          <cell r="A4150" t="str">
            <v>FD010648</v>
          </cell>
          <cell r="B4150" t="str">
            <v>FD05650100/</v>
          </cell>
          <cell r="C4150" t="str">
            <v xml:space="preserve">Estaca raiz com diametro de 8", perfurada em solo, incluindo fornecimento de todos os materiais e injecao.</v>
          </cell>
          <cell r="D4150" t="str">
            <v>m</v>
          </cell>
          <cell r="E4150">
            <v>127.4</v>
          </cell>
        </row>
        <row r="4151">
          <cell r="A4151" t="str">
            <v>FD010649</v>
          </cell>
          <cell r="B4151" t="str">
            <v>FD05650150/</v>
          </cell>
          <cell r="C4151" t="str">
            <v xml:space="preserve">Estaca raiz com diametro de 10", perfurada em solo, incluindo fornecimento de todos os materiais e injecao.</v>
          </cell>
          <cell r="D4151" t="str">
            <v>m</v>
          </cell>
          <cell r="E4151">
            <v>140.4</v>
          </cell>
        </row>
        <row r="4152">
          <cell r="A4152" t="str">
            <v>FD000567</v>
          </cell>
          <cell r="B4152" t="str">
            <v>FD10050050/</v>
          </cell>
          <cell r="C4152" t="str">
            <v xml:space="preserve">Ensecadeira de estacas-prancha de aco, tipo Armco ou similar, bitola  MSG-7 tipo flange, em valas de ate 3m de largura, medida apenas a superficie util cobrindo a parede da vala, esta com profundidade ate 3m, em terreno de fraca resistencia a penetracao s</v>
          </cell>
          <cell r="D4152" t="str">
            <v>m2</v>
          </cell>
          <cell r="E4152">
            <v>80.56</v>
          </cell>
        </row>
        <row r="4153">
          <cell r="A4153" t="str">
            <v>FD000568</v>
          </cell>
          <cell r="B4153" t="str">
            <v>FD10050100/</v>
          </cell>
          <cell r="C4153" t="str">
            <v xml:space="preserve">Ensecadeira de estacas-prancha de aco, tipo Armco ou similar, bitola MSG-7 tipo encaixe, em valas de ate 3m de largura, medida apenas a superficie util cobrindo a parede da vala, esta com profundidade ate 3m, em terreno de fraca resistencia a penetracao s</v>
          </cell>
          <cell r="D4153" t="str">
            <v>m2</v>
          </cell>
          <cell r="E4153">
            <v>119.39</v>
          </cell>
        </row>
        <row r="4154">
          <cell r="A4154" t="str">
            <v>FD000571</v>
          </cell>
          <cell r="B4154" t="str">
            <v>FD10100050/</v>
          </cell>
          <cell r="C4154" t="str">
            <v xml:space="preserve">Ensecadeira simples (escoramento fechado) de estacas-prancha em Macaranduba ou similar, serrada, de 3"x9", sem encaixe, em valas de ate 3m de largura, medida apenas a superficie util cobrindo a parede da vala, esta com profundidade ate 3m, em terreno de f</v>
          </cell>
          <cell r="D4154" t="str">
            <v>m2</v>
          </cell>
          <cell r="E4154">
            <v>74.790000000000006</v>
          </cell>
        </row>
        <row r="4155">
          <cell r="A4155" t="str">
            <v>FD000572</v>
          </cell>
          <cell r="B4155" t="str">
            <v>FD10100100/</v>
          </cell>
          <cell r="C4155" t="str">
            <v xml:space="preserve">Ensecadeira simples (escoramento fechado) de estacas-prancha em Macaranduba ou similar, serrada, de 3"x9", sem encaixe, em valas de ate 3m de largura, medida apenas a superficie util cobrindo a parede da vala, esta com profundidade ate 4,50m, em terreno d</v>
          </cell>
          <cell r="D4155" t="str">
            <v>m2</v>
          </cell>
          <cell r="E4155">
            <v>78.53</v>
          </cell>
        </row>
        <row r="4156">
          <cell r="A4156" t="str">
            <v>FD000573</v>
          </cell>
          <cell r="B4156" t="str">
            <v>FD10150050/</v>
          </cell>
          <cell r="C4156" t="str">
            <v xml:space="preserve">Ensecadeira simples (escoramento fechado) de estacas-prancha de Pinho de 3a ou similar, de 3"x9", serrado, sem encaixe, em valas de ate 3m de largura e ate 3m de profundidade, sendo a cravacao manual  e sem ficha e a extracao com Carregador Frontal.  Esta</v>
          </cell>
          <cell r="D4156" t="str">
            <v>m2</v>
          </cell>
          <cell r="E4156">
            <v>63.22</v>
          </cell>
        </row>
        <row r="4157">
          <cell r="A4157" t="str">
            <v>FD009215</v>
          </cell>
          <cell r="B4157" t="str">
            <v>FD10200050/</v>
          </cell>
          <cell r="C4157" t="str">
            <v xml:space="preserve">Barragem provisoria ou ensecadeira, para desvios de pequenos cursos d'agua, com saco de areia.</v>
          </cell>
          <cell r="D4157" t="str">
            <v>un</v>
          </cell>
          <cell r="E4157">
            <v>103.11</v>
          </cell>
        </row>
        <row r="4158">
          <cell r="A4158" t="str">
            <v>FD000575</v>
          </cell>
          <cell r="B4158" t="str">
            <v>FD10250050/</v>
          </cell>
          <cell r="C4158" t="str">
            <v xml:space="preserve">Escoramento de vala/cava ate 4m de profundidade com pranchoes de madeira, utilizando Escavadeira Hidraulica na cravacao e retirada dos pranchoes.  A medicao do servico e feita pela area efetivamente em contato com os pranchoes.  Considerando a madeira reu</v>
          </cell>
          <cell r="D4158" t="str">
            <v>m2</v>
          </cell>
          <cell r="E4158">
            <v>19.52</v>
          </cell>
        </row>
        <row r="4159">
          <cell r="A4159" t="str">
            <v>FD000576</v>
          </cell>
          <cell r="B4159" t="str">
            <v>FD10300050/</v>
          </cell>
          <cell r="C4159" t="str">
            <v xml:space="preserve">Consolo de perfil de aco, com peso ate 10Kg, para suporte de guia (viga, longarina), em trabalhos do escoramento e congeneres, soldado em estaca do mesmo material, inclusive fornecimento, colocacao e retirada, admitindo-se sua utilizacao 10 vezes.</v>
          </cell>
          <cell r="D4159" t="str">
            <v>un</v>
          </cell>
          <cell r="E4159">
            <v>28.04</v>
          </cell>
        </row>
        <row r="4160">
          <cell r="A4160" t="str">
            <v>FD000578</v>
          </cell>
          <cell r="B4160" t="str">
            <v>FD10300100/</v>
          </cell>
          <cell r="C4160" t="str">
            <v xml:space="preserve">Estronca (escora) de perfil de aco I, de 6", 1a alma, em trabalhos de escoramento e congeneres, tendo comprimento de 2,50m a 3m, soldada em guias, inclusive fornecimento, colocacao, retirada e transporte interno com caminhao, admitindo-se sua utilizacao 7</v>
          </cell>
          <cell r="D4160" t="str">
            <v>un</v>
          </cell>
          <cell r="E4160">
            <v>39.409999999999997</v>
          </cell>
        </row>
        <row r="4161">
          <cell r="A4161" t="str">
            <v>FD018042</v>
          </cell>
          <cell r="B4161" t="str">
            <v>FD10300151/</v>
          </cell>
          <cell r="C4161" t="str">
            <v xml:space="preserve">Guia (viga, longarina) de perfil de aco I, de 6", 1a alma, em trabalhos de escoramento e congeneres, soldada sobre consolos e estacas, estas intercaladas de 1,50m a 2m inclusive fornecimento, colocacao, retirada e transporte interno, admitindo-se sua util</v>
          </cell>
          <cell r="D4161" t="str">
            <v>m</v>
          </cell>
          <cell r="E4161">
            <v>16.579999999999998</v>
          </cell>
        </row>
        <row r="4162">
          <cell r="A4162" t="str">
            <v>FD005101</v>
          </cell>
          <cell r="B4162" t="str">
            <v>FD15050050B</v>
          </cell>
          <cell r="C4162" t="str">
            <v xml:space="preserve">Execucao de parede diafragmada, com 0,60m de espessura, incluindo escavacao de trincheira, fornecimento e preparo da lama bentonita, carga do material escavado, operacao de colocacao da armadura (gaiola) e de concretagem, exclusive materiais, concreto e a</v>
          </cell>
          <cell r="D4162" t="str">
            <v>m2</v>
          </cell>
          <cell r="E4162">
            <v>221.97</v>
          </cell>
        </row>
        <row r="4163">
          <cell r="A4163" t="str">
            <v>FD005103</v>
          </cell>
          <cell r="B4163" t="str">
            <v>FD15050100/</v>
          </cell>
          <cell r="C4163" t="str">
            <v xml:space="preserve">Gaiola armadura para parede diafragma, em aco CA-50, incluindo fornecimento, perdas, corte, dobragem, montagem e soldas.</v>
          </cell>
          <cell r="D4163" t="str">
            <v>Kg</v>
          </cell>
          <cell r="E4163">
            <v>3.9</v>
          </cell>
        </row>
        <row r="4164">
          <cell r="A4164" t="str">
            <v>FD007093</v>
          </cell>
          <cell r="B4164" t="str">
            <v>FD20050050/</v>
          </cell>
          <cell r="C4164" t="str">
            <v xml:space="preserve">Fundacao de alvenaria de pedra, com argamassa de cimento saibro e areia, no traco 1:2:3, tendo 0,35 a 0,45m de largura.</v>
          </cell>
          <cell r="D4164" t="str">
            <v>m3</v>
          </cell>
          <cell r="E4164">
            <v>168.27</v>
          </cell>
        </row>
        <row r="4165">
          <cell r="A4165" t="str">
            <v>FD007095</v>
          </cell>
          <cell r="B4165" t="str">
            <v>FD20050100/</v>
          </cell>
          <cell r="C4165" t="str">
            <v xml:space="preserve">Fundacao de alvenaria de pedra, com argamassa de cimento saibro e areia, no traco 1:2:3, tendo 0,60 a 0,80m de largura.</v>
          </cell>
          <cell r="D4165" t="str">
            <v>m3</v>
          </cell>
          <cell r="E4165">
            <v>200.87</v>
          </cell>
        </row>
        <row r="4166">
          <cell r="A4166" t="str">
            <v>IP007163</v>
          </cell>
          <cell r="B4166" t="str">
            <v>IP05050200/</v>
          </cell>
          <cell r="C4166" t="str">
            <v xml:space="preserve">Poste de concreto, com secao circular, reto, com 9 m de comprimento, tipo leve, inclusive transporte.  Fornecimento.</v>
          </cell>
          <cell r="D4166" t="str">
            <v>un</v>
          </cell>
          <cell r="E4166">
            <v>352</v>
          </cell>
        </row>
        <row r="4167">
          <cell r="A4167" t="str">
            <v>IP007162</v>
          </cell>
          <cell r="B4167" t="str">
            <v>IP05050250/</v>
          </cell>
          <cell r="C4167" t="str">
            <v xml:space="preserve">Poste de concreto, com secao circular, reto, com 11m de comprimento, tipo leve, com cabeca de concreto, inclusive transporte.  Fornecimento.</v>
          </cell>
          <cell r="D4167" t="str">
            <v>un</v>
          </cell>
          <cell r="E4167">
            <v>532.33000000000004</v>
          </cell>
        </row>
        <row r="4168">
          <cell r="A4168" t="str">
            <v>IP007161</v>
          </cell>
          <cell r="B4168" t="str">
            <v>IP05050256/</v>
          </cell>
          <cell r="C4168" t="str">
            <v xml:space="preserve">Poste de concreto, com secao circular, reto, com 11m de comprimento, tipo pesado, com cabeca de concreto, inclusive transporte.  Fornecimento.</v>
          </cell>
          <cell r="D4168" t="str">
            <v>un</v>
          </cell>
          <cell r="E4168">
            <v>751.07</v>
          </cell>
        </row>
        <row r="4169">
          <cell r="A4169" t="str">
            <v>IP007159</v>
          </cell>
          <cell r="B4169" t="str">
            <v>IP05050300/</v>
          </cell>
          <cell r="C4169" t="str">
            <v xml:space="preserve">Poste de concreto, com secao circular, reto, com 12m de comprimento, tipo leve, com cabeca de concreto, inclusive transporte.  Fornecimento.</v>
          </cell>
          <cell r="D4169" t="str">
            <v>un</v>
          </cell>
          <cell r="E4169">
            <v>771.11</v>
          </cell>
        </row>
        <row r="4170">
          <cell r="A4170" t="str">
            <v>IP007158</v>
          </cell>
          <cell r="B4170" t="str">
            <v>IP05050306/</v>
          </cell>
          <cell r="C4170" t="str">
            <v xml:space="preserve">Poste de concreto, com secao circular, reto, com 12m de comprimento, tipo pesado, com cabeca de concreto, inclusive transporte.  Fornecimento.</v>
          </cell>
          <cell r="D4170" t="str">
            <v>un</v>
          </cell>
          <cell r="E4170">
            <v>766.27</v>
          </cell>
        </row>
        <row r="4171">
          <cell r="A4171" t="str">
            <v>IP008976</v>
          </cell>
          <cell r="B4171" t="str">
            <v>IP05050350/</v>
          </cell>
          <cell r="C4171" t="str">
            <v xml:space="preserve">Poste de concreto, com secao circular, reto, com13m de comprimento, conicidade reduzida, carga nominal de 200Kg.  Fornecimento.</v>
          </cell>
          <cell r="D4171" t="str">
            <v>un</v>
          </cell>
          <cell r="E4171">
            <v>604.5</v>
          </cell>
        </row>
        <row r="4172">
          <cell r="A4172" t="str">
            <v>IP007157</v>
          </cell>
          <cell r="B4172" t="str">
            <v>IP05050500/</v>
          </cell>
          <cell r="C4172" t="str">
            <v xml:space="preserve">Poste de concreto, com secao circular, reto, com 17m de comprimento, conicidade reduzida, com cabeca de concreto, inclusive transporte.  Fornecimento.</v>
          </cell>
          <cell r="D4172" t="str">
            <v>un</v>
          </cell>
          <cell r="E4172">
            <v>1246.8699999999999</v>
          </cell>
        </row>
        <row r="4173">
          <cell r="A4173" t="str">
            <v>IP007156</v>
          </cell>
          <cell r="B4173" t="str">
            <v>IP05050700/</v>
          </cell>
          <cell r="C4173" t="str">
            <v xml:space="preserve">Poste de concreto, com secao circular, reto, com 22,50m de comprimento, conicidade reduzida, com cabeca de concreto, inclusive transporte.  Fornecimento.</v>
          </cell>
          <cell r="D4173" t="str">
            <v>un</v>
          </cell>
          <cell r="E4173">
            <v>2522.5</v>
          </cell>
        </row>
        <row r="4174">
          <cell r="A4174" t="str">
            <v>IP010619</v>
          </cell>
          <cell r="B4174" t="str">
            <v>IP05100050/</v>
          </cell>
          <cell r="C4174" t="str">
            <v xml:space="preserve">Poste de aco, reto, de 3m, com sapata, com furacao de semaforo repetidor e para fixacao de semaforo para pedestre, com 4 chumbadores de 7/8"x50cm, tipo IV-A, padrao Riomar.  Fornecimento.</v>
          </cell>
          <cell r="D4174" t="str">
            <v>un</v>
          </cell>
          <cell r="E4174">
            <v>2351.73</v>
          </cell>
        </row>
        <row r="4175">
          <cell r="A4175" t="str">
            <v>IP010620</v>
          </cell>
          <cell r="B4175" t="str">
            <v>IP05100053/</v>
          </cell>
          <cell r="C4175" t="str">
            <v xml:space="preserve">Poste de aco, reto, de 3m, com sapata, com furacao para fixacao de semaforo repetidor e para fixacao de semaforo para pedestre, e placa indicativa de rua, com 4 chumbadores de 7/8"x50cm, tipo IV-B, padrao Riomar.  Fornecimento.</v>
          </cell>
          <cell r="D4175" t="str">
            <v>un</v>
          </cell>
          <cell r="E4175">
            <v>2368</v>
          </cell>
        </row>
        <row r="4176">
          <cell r="A4176" t="str">
            <v>IP013189</v>
          </cell>
          <cell r="B4176" t="str">
            <v>IP05100100/</v>
          </cell>
          <cell r="C4176" t="str">
            <v xml:space="preserve">Poste de aco, reto (SAE 1006-1020), sem aletas, de 3100mm com base cilindrica de aco SAE 1006-1020 com dimensoes de (400x300mm) galvanizado a fogo pintado conforme pedido.  A base devera ter chumbadores de aco galvanizado a fogo com dimensoes de 7/8"x500m</v>
          </cell>
          <cell r="D4176" t="str">
            <v>un</v>
          </cell>
          <cell r="E4176">
            <v>453</v>
          </cell>
        </row>
        <row r="4177">
          <cell r="A4177" t="str">
            <v>IP018029</v>
          </cell>
          <cell r="B4177" t="str">
            <v>IP05100106/</v>
          </cell>
          <cell r="C4177" t="str">
            <v xml:space="preserve">Poste de aco SAE 1006/1020, reto, padrao Hadock Lobo, montagem 1, altura util de 4,50m, com flange, conico continuo sem emendas e braco simples com 0,45m para fixacao de luminaria, conforme desenho A2-1978-PD e especificacao EM-RIOLUZ-No 4.  Fornecimento.</v>
          </cell>
          <cell r="D4177" t="str">
            <v>un</v>
          </cell>
          <cell r="E4177">
            <v>490.21</v>
          </cell>
        </row>
        <row r="4178">
          <cell r="A4178" t="str">
            <v>IP018030</v>
          </cell>
          <cell r="B4178" t="str">
            <v>IP05100109/</v>
          </cell>
          <cell r="C4178" t="str">
            <v xml:space="preserve">Poste de aco SAE 1006/1020, reto, padrao Hadock Lobo, montagem 1, altura util de 6,00m, com flange, conico continuo sem emendas e braco simples com 0,60m para fixacao de luminaria, conforme desenho A2-1978-PD e especificacao EM-RIOLUZ-No 4.  Fornecimento.</v>
          </cell>
          <cell r="D4178" t="str">
            <v>un</v>
          </cell>
          <cell r="E4178">
            <v>687.34</v>
          </cell>
        </row>
        <row r="4179">
          <cell r="A4179" t="str">
            <v>IP018031</v>
          </cell>
          <cell r="B4179" t="str">
            <v>IP05100112/</v>
          </cell>
          <cell r="C4179" t="str">
            <v xml:space="preserve">Poste de aco SAE 1006/1020, reto, padrao Hadock Lobo, montagem 1, altura util de 9,00m, com flange, conico continuo sem emendas e braco simples com 1,10m para fixacao de luminaria, conforme desenho A2-1978-PD e especificacao EM-RIOLUZ-No 4.  Fornecimento.</v>
          </cell>
          <cell r="D4179" t="str">
            <v>un</v>
          </cell>
          <cell r="E4179">
            <v>1001.8</v>
          </cell>
        </row>
        <row r="4180">
          <cell r="A4180" t="str">
            <v>IP018032</v>
          </cell>
          <cell r="B4180" t="str">
            <v>IP05100115/</v>
          </cell>
          <cell r="C4180" t="str">
            <v xml:space="preserve">Poste de aco SAE 1006/1020, reto, padrao Hadock Lobo, montagem 2, altura util de 4,50m, com flange, conico continuo sem emendas e braco duplo com 0,45m para fixacao de luminarias, conforme desenho A2-1978-PD e especificacao EM-RIOLUZ-No 4.  Fornecimento.</v>
          </cell>
          <cell r="D4180" t="str">
            <v>un</v>
          </cell>
          <cell r="E4180">
            <v>603.19000000000005</v>
          </cell>
        </row>
        <row r="4181">
          <cell r="A4181" t="str">
            <v>IP001666</v>
          </cell>
          <cell r="B4181" t="str">
            <v>IP10100250/</v>
          </cell>
          <cell r="C4181" t="str">
            <v xml:space="preserve">Conjunto para fixacao de rede de 13,8Kv, bifasica, horizontal, poste ao centro, para alinhamento reto, padrao madeira, montagem normal, tipo 13N1A.  Fornecimento e instalacao.</v>
          </cell>
          <cell r="D4181" t="str">
            <v>un</v>
          </cell>
          <cell r="E4181">
            <v>119.8</v>
          </cell>
        </row>
        <row r="4182">
          <cell r="A4182" t="str">
            <v>IP004035</v>
          </cell>
          <cell r="B4182" t="str">
            <v>IP10100300/</v>
          </cell>
          <cell r="C4182" t="str">
            <v xml:space="preserve">Conjunto para fixacao de rede 13,8Kv, trifasica, horizontal, poste ao centro, para pequenos angulos, padrao madeira, montagem normal, tipo 13N2.  Fornecimento e instalacao.</v>
          </cell>
          <cell r="D4182" t="str">
            <v>un</v>
          </cell>
          <cell r="E4182">
            <v>252.31</v>
          </cell>
        </row>
        <row r="4183">
          <cell r="A4183" t="str">
            <v>IP004034</v>
          </cell>
          <cell r="B4183" t="str">
            <v>IP10100306/</v>
          </cell>
          <cell r="C4183" t="str">
            <v xml:space="preserve">Fornecimento e instalacao de conjunto para fixacao de rede 13,8Kv, bifasico, horizontal, poste ao centro, para pequenos angulos, padrao madeira, montagem normal, tipo 13N2.</v>
          </cell>
          <cell r="D4183" t="str">
            <v>un</v>
          </cell>
          <cell r="E4183">
            <v>211.1</v>
          </cell>
        </row>
        <row r="4184">
          <cell r="A4184" t="str">
            <v>IP003938</v>
          </cell>
          <cell r="B4184" t="str">
            <v>IP10100400/</v>
          </cell>
          <cell r="C4184" t="str">
            <v xml:space="preserve">Conjunto para fixacao de rede 13,8Kv, trifasica, horizontal, poste ao centro, para fim de linha, padrao madeira, montagem normal, tipo 13N5.  Fornecimento e assentamento.</v>
          </cell>
          <cell r="D4184" t="str">
            <v>un</v>
          </cell>
          <cell r="E4184">
            <v>285.61</v>
          </cell>
        </row>
        <row r="4185">
          <cell r="A4185" t="str">
            <v>IP001667</v>
          </cell>
          <cell r="B4185" t="str">
            <v>IP10100403/</v>
          </cell>
          <cell r="C4185" t="str">
            <v xml:space="preserve">Conjunto para fixacao de rede de 13,8Kv, trifasica, horizontal, poste ao centro, para fim de linha, padrao madeira, montagem normal, tipo 13N5.  Fornecimento e instalacao.</v>
          </cell>
          <cell r="D4185" t="str">
            <v>un</v>
          </cell>
          <cell r="E4185">
            <v>322.37</v>
          </cell>
        </row>
        <row r="4186">
          <cell r="A4186" t="str">
            <v>IP001668</v>
          </cell>
          <cell r="B4186" t="str">
            <v>IP10100406/</v>
          </cell>
          <cell r="C4186" t="str">
            <v xml:space="preserve">Conjunto para fixacao de rede de 13,8Kv, bifasica, horizontal, poste ao centro, para fim de linha, padrao madeira, montagem normal, tipo 13N5A.  Fornecimento e instalacao.</v>
          </cell>
          <cell r="D4186" t="str">
            <v>un</v>
          </cell>
          <cell r="E4186">
            <v>229.6</v>
          </cell>
        </row>
        <row r="4187">
          <cell r="A4187" t="str">
            <v>IP001665</v>
          </cell>
          <cell r="B4187" t="str">
            <v>IP10100409/</v>
          </cell>
          <cell r="C4187" t="str">
            <v xml:space="preserve">Conjunto para fixacao de rede de 13,8Kv, trifasica, horizontal, poste ao centro, para fio de linha, padrao madeira, montagem normal, tipo 13M5.  Fornecimento e instalacao.</v>
          </cell>
          <cell r="D4187" t="str">
            <v>un</v>
          </cell>
          <cell r="E4187">
            <v>135.59</v>
          </cell>
        </row>
        <row r="4188">
          <cell r="A4188" t="str">
            <v>IP001662</v>
          </cell>
          <cell r="B4188" t="str">
            <v>IP10100500/</v>
          </cell>
          <cell r="C4188" t="str">
            <v xml:space="preserve">Fornecimento e instalacao de 2 chaves fusiveis, em 1 linha de 13,8Kv, horizontal, poste ao centro, com suporte de fixacao padrao madeira, tipo 13N8, exclusive isoladores e ferragens da linha existente.</v>
          </cell>
          <cell r="D4188" t="str">
            <v>un</v>
          </cell>
          <cell r="E4188">
            <v>383.7</v>
          </cell>
        </row>
        <row r="4189">
          <cell r="A4189" t="str">
            <v>IP001664</v>
          </cell>
          <cell r="B4189" t="str">
            <v>IP10100503/</v>
          </cell>
          <cell r="C4189" t="str">
            <v xml:space="preserve">Ferragens singelas e 2 chaves fusiveis, em 1 linha de 13,8Kv, horizontal, poste ao centro; exclusive fornecimento das chaves fusiveis, dos isoladores e ferragens da linha existente. Instalacao.</v>
          </cell>
          <cell r="D4189" t="str">
            <v>un</v>
          </cell>
          <cell r="E4189">
            <v>37.42</v>
          </cell>
        </row>
        <row r="4190">
          <cell r="A4190" t="str">
            <v>IP001661</v>
          </cell>
          <cell r="B4190" t="str">
            <v>IP10100550/</v>
          </cell>
          <cell r="C4190" t="str">
            <v xml:space="preserve">Ferragens singelas e 3 chaves fusiveis, em 1 linha de 13,8Kv, horizontal, poste ao centro, exclusive fornecimento das chaves fusiveis dos isoladores e ferragens da linha existente.  Instalacao.</v>
          </cell>
          <cell r="D4190" t="str">
            <v>un</v>
          </cell>
          <cell r="E4190">
            <v>42.77</v>
          </cell>
        </row>
        <row r="4191">
          <cell r="A4191" t="str">
            <v>IP001659</v>
          </cell>
          <cell r="B4191" t="str">
            <v>IP10100553/</v>
          </cell>
          <cell r="C4191" t="str">
            <v xml:space="preserve">Fornecimento e instalacao de 3 chaves fusiveis, em 1 linha de 13,8Kv, horizontal, poste centro, inclusive suporte de fixacao, padrao madeira, montagem normal, tipo 13N8, exclusive isoladores e ferragens da linha existente.</v>
          </cell>
          <cell r="D4191" t="str">
            <v>un</v>
          </cell>
          <cell r="E4191">
            <v>537.04</v>
          </cell>
        </row>
        <row r="4192">
          <cell r="A4192" t="str">
            <v>IP002297</v>
          </cell>
          <cell r="B4192" t="str">
            <v>IP10150100/</v>
          </cell>
          <cell r="C4192" t="str">
            <v xml:space="preserve">Instalacao de ferragens singelas, para 2 linhas, de 25Kv, horizontais, poste ao centro, para alinhamentos retos e angulos ate 30o (conjunto 25 E1).</v>
          </cell>
          <cell r="D4192" t="str">
            <v>h</v>
          </cell>
          <cell r="E4192">
            <v>42.77</v>
          </cell>
        </row>
        <row r="4193">
          <cell r="A4193" t="str">
            <v>IP001705</v>
          </cell>
          <cell r="B4193" t="str">
            <v>IP10200050/</v>
          </cell>
          <cell r="C4193" t="str">
            <v xml:space="preserve">Nucleo para fixacao de luminaria, tipo Petala, em poste reto (aco ou concreto) de 15m, exclusive luminaria e nucleo.  Colocacao.</v>
          </cell>
          <cell r="D4193" t="str">
            <v>un</v>
          </cell>
          <cell r="E4193">
            <v>32.07</v>
          </cell>
        </row>
        <row r="4194">
          <cell r="A4194" t="str">
            <v>IP001706</v>
          </cell>
          <cell r="B4194" t="str">
            <v>IP10200100/</v>
          </cell>
          <cell r="C4194" t="str">
            <v xml:space="preserve">Nucleo para fixacao de luminaria, tipo Petala, em poste reto (aco ou concreto) de 20m, exclusive luminaria e nucleo.  Colocacao.</v>
          </cell>
          <cell r="D4194" t="str">
            <v>un</v>
          </cell>
          <cell r="E4194">
            <v>42.77</v>
          </cell>
        </row>
        <row r="4195">
          <cell r="A4195" t="str">
            <v>IP001739</v>
          </cell>
          <cell r="B4195" t="str">
            <v>IP10250050/</v>
          </cell>
          <cell r="C4195" t="str">
            <v xml:space="preserve">Alca pre-formada de distribuicao, de aco recoberto de aluminio, para cabo de aluminio nu, bitola de 25mm2, segundo desenho A4-154-CP.  Fornecimento e colocacao.</v>
          </cell>
          <cell r="D4195" t="str">
            <v>un</v>
          </cell>
          <cell r="E4195">
            <v>2.36</v>
          </cell>
        </row>
        <row r="4196">
          <cell r="A4196" t="str">
            <v>IP001741</v>
          </cell>
          <cell r="B4196" t="str">
            <v>IP10250100/</v>
          </cell>
          <cell r="C4196" t="str">
            <v xml:space="preserve">Alca pre-formada de servico, de aco recoberto, para cabo de aluminio nu, bitola de 25mm2, segundo desenho A4-148-CP.  Fornecimento e colocacao.</v>
          </cell>
          <cell r="D4196" t="str">
            <v>un</v>
          </cell>
          <cell r="E4196">
            <v>1.62</v>
          </cell>
        </row>
        <row r="4197">
          <cell r="A4197" t="str">
            <v>IP001738</v>
          </cell>
          <cell r="B4197" t="str">
            <v>IP10250150/</v>
          </cell>
          <cell r="C4197" t="str">
            <v xml:space="preserve">Alca pre-formada de distribuicao, de aco recoberto de aluminio, para cabo encapado, bitola de 25mm2, segundo desenho A4-154-CP.  Fornecimento e colocacao.</v>
          </cell>
          <cell r="D4197" t="str">
            <v>un</v>
          </cell>
          <cell r="E4197">
            <v>2.94</v>
          </cell>
        </row>
        <row r="4198">
          <cell r="A4198" t="str">
            <v>IP001740</v>
          </cell>
          <cell r="B4198" t="str">
            <v>IP10250200/</v>
          </cell>
          <cell r="C4198" t="str">
            <v xml:space="preserve">Alca pre-formada de servico, de aco recoberto com aluminio encapado, bitola de 25mm2, segundo desenho A4-148-CP.  Fornecimento e colocacao.</v>
          </cell>
          <cell r="D4198" t="str">
            <v>un</v>
          </cell>
          <cell r="E4198">
            <v>2.52</v>
          </cell>
        </row>
        <row r="4199">
          <cell r="A4199" t="str">
            <v>IP008838</v>
          </cell>
          <cell r="B4199" t="str">
            <v>IP10250300/</v>
          </cell>
          <cell r="C4199" t="str">
            <v xml:space="preserve">Alca pre-formada para cabo de 35mm2.  Fornecimento.</v>
          </cell>
          <cell r="D4199" t="str">
            <v>un</v>
          </cell>
          <cell r="E4199">
            <v>1.29</v>
          </cell>
        </row>
        <row r="4200">
          <cell r="A4200" t="str">
            <v>IP007965</v>
          </cell>
          <cell r="B4200" t="str">
            <v>IP10300050/</v>
          </cell>
          <cell r="C4200" t="str">
            <v xml:space="preserve">Conector de aterramento tipo KC 22H, Burndy ou similar.  Fornecimento e instalacao.</v>
          </cell>
          <cell r="D4200" t="str">
            <v>un</v>
          </cell>
          <cell r="E4200">
            <v>19.510000000000002</v>
          </cell>
        </row>
        <row r="4201">
          <cell r="A4201" t="str">
            <v>IP007937</v>
          </cell>
          <cell r="B4201" t="str">
            <v>IP10300100/</v>
          </cell>
          <cell r="C4201" t="str">
            <v xml:space="preserve">Conector para haste de aterramento de para-raio, com uma descida de 5/8".  Fornecimento.</v>
          </cell>
          <cell r="D4201" t="str">
            <v>un</v>
          </cell>
          <cell r="E4201">
            <v>0.68</v>
          </cell>
        </row>
        <row r="4202">
          <cell r="A4202" t="str">
            <v>IP001742</v>
          </cell>
          <cell r="B4202" t="str">
            <v>IP10300150/</v>
          </cell>
          <cell r="C4202" t="str">
            <v xml:space="preserve">Conector de parafuso fendido (Split-Bolt) em liga de cobre.  Fornecimento e instalacao.</v>
          </cell>
          <cell r="D4202" t="str">
            <v>un</v>
          </cell>
          <cell r="E4202">
            <v>3.32</v>
          </cell>
        </row>
        <row r="4203">
          <cell r="A4203" t="str">
            <v>IP006275</v>
          </cell>
          <cell r="B4203" t="str">
            <v>IP10300159/</v>
          </cell>
          <cell r="C4203" t="str">
            <v xml:space="preserve">Conector tipo Split-Bolt, para cabo de 16mm2.  Fornecimento.</v>
          </cell>
          <cell r="D4203" t="str">
            <v>un</v>
          </cell>
          <cell r="E4203">
            <v>1.58</v>
          </cell>
        </row>
        <row r="4204">
          <cell r="A4204" t="str">
            <v>IP007966</v>
          </cell>
          <cell r="B4204" t="str">
            <v>IP10300200/</v>
          </cell>
          <cell r="C4204" t="str">
            <v xml:space="preserve">Conector de parafusos fendido para cabo de 35x70mm2, KS-26, Burndy ou similar.  Fornecimento e instalacao.</v>
          </cell>
          <cell r="D4204" t="str">
            <v>un</v>
          </cell>
          <cell r="E4204">
            <v>18.399999999999999</v>
          </cell>
        </row>
        <row r="4205">
          <cell r="A4205" t="str">
            <v>IP007939</v>
          </cell>
          <cell r="B4205" t="str">
            <v>IP10300250/</v>
          </cell>
          <cell r="C4205" t="str">
            <v xml:space="preserve">Conector tipo estribo para condutor de aluminio, 1/0AWG.  Fornecimento.</v>
          </cell>
          <cell r="D4205" t="str">
            <v>un</v>
          </cell>
          <cell r="E4205">
            <v>7.32</v>
          </cell>
        </row>
        <row r="4206">
          <cell r="A4206" t="str">
            <v>IP010414</v>
          </cell>
          <cell r="B4206" t="str">
            <v>IP10300500/</v>
          </cell>
          <cell r="C4206" t="str">
            <v xml:space="preserve">Conector tipo cunha, em liga de cobre estanhado, para a fixacao de condutores de aluminio ou cobre, por efeito de mola.  Modelo no 1, padrao RIOLUZ, tipo G, AMP ou similar.  Fornecimento e instalacao.</v>
          </cell>
          <cell r="D4206" t="str">
            <v>un</v>
          </cell>
          <cell r="E4206">
            <v>5.59</v>
          </cell>
        </row>
        <row r="4207">
          <cell r="A4207" t="str">
            <v>IP010423</v>
          </cell>
          <cell r="B4207" t="str">
            <v>IP10300503/</v>
          </cell>
          <cell r="C4207" t="str">
            <v xml:space="preserve">Conector tipo cunha, em liga de cobre estanhado, para a fixacao de condutores de aluminio ou cobre, por efeito de mola.  Modelo tipo no 2, padrao RIOLUZ, tipo H, AMP ou similar.  Fornecimento e instalacao.</v>
          </cell>
          <cell r="D4207" t="str">
            <v>un</v>
          </cell>
          <cell r="E4207">
            <v>5.95</v>
          </cell>
        </row>
        <row r="4208">
          <cell r="A4208" t="str">
            <v>IP010421</v>
          </cell>
          <cell r="B4208" t="str">
            <v>IP10300506/</v>
          </cell>
          <cell r="C4208" t="str">
            <v xml:space="preserve">Conector tipo cunha, em liga de cobre estanhado, para a fixacao de condutores de aluminio ou cobre, por efeito de mola.  Modelo tipo no 3, padrao RIOLUZ, tipo K, AMP ou similar.  Fornecimento e instalacao.</v>
          </cell>
          <cell r="D4208" t="str">
            <v>un</v>
          </cell>
          <cell r="E4208">
            <v>5.95</v>
          </cell>
        </row>
        <row r="4209">
          <cell r="A4209" t="str">
            <v>IP010424</v>
          </cell>
          <cell r="B4209" t="str">
            <v>IP10300509/</v>
          </cell>
          <cell r="C4209" t="str">
            <v xml:space="preserve">Conector tipo cunha, em liga de cobre estanhado, para a fixacao de condutores de aluminio ou cobre, por efeito de mola.  Modelo tipo no 4, padrao RIOLUZ, tipo V, AMP ou similar.  Fornecimento e instalacao.</v>
          </cell>
          <cell r="D4209" t="str">
            <v>un</v>
          </cell>
          <cell r="E4209">
            <v>2.5499999999999998</v>
          </cell>
        </row>
        <row r="4210">
          <cell r="A4210" t="str">
            <v>IP010425</v>
          </cell>
          <cell r="B4210" t="str">
            <v>IP10300512/</v>
          </cell>
          <cell r="C4210" t="str">
            <v xml:space="preserve">Conector tipo cunha, em liga de cobre estanhado, para a fixacao de condutores de aluminio ou cobre, por efeito de mola.  Modelo tipo no 5, padrao RIOLUZ, tipo IV, AMP ou similar.  Fornecimento e instalacao.</v>
          </cell>
          <cell r="D4210" t="str">
            <v>un</v>
          </cell>
          <cell r="E4210">
            <v>2.5499999999999998</v>
          </cell>
        </row>
        <row r="4211">
          <cell r="A4211" t="str">
            <v>IP010426</v>
          </cell>
          <cell r="B4211" t="str">
            <v>IP10300515/</v>
          </cell>
          <cell r="C4211" t="str">
            <v xml:space="preserve">Conector tipo cunha, em liga de cobre estanhado, para a fixacao de condutores de aluminio ou cobre, por efeito de mola.  Modelo tipo no 6, padrao RIOLUZ, tipo B, AMP ou similar.  Fornecimento e instalacao.</v>
          </cell>
          <cell r="D4211" t="str">
            <v>un</v>
          </cell>
          <cell r="E4211">
            <v>5.59</v>
          </cell>
        </row>
        <row r="4212">
          <cell r="A4212" t="str">
            <v>IP010427</v>
          </cell>
          <cell r="B4212" t="str">
            <v>IP10300518/</v>
          </cell>
          <cell r="C4212" t="str">
            <v xml:space="preserve">Conector tipo cunha, em liga de cobre estanhado, para a fixacao de condutores de aluminio ou cobre, por efeito de mola.  Modelo tipo no 7, padrao RIOLUZ, tipo A, AMP ou similar.  Fornecimento e instalacao.</v>
          </cell>
          <cell r="D4212" t="str">
            <v>un</v>
          </cell>
          <cell r="E4212">
            <v>5.59</v>
          </cell>
        </row>
        <row r="4213">
          <cell r="A4213" t="str">
            <v>IP010415</v>
          </cell>
          <cell r="B4213" t="str">
            <v>IP10300521/</v>
          </cell>
          <cell r="C4213" t="str">
            <v xml:space="preserve">Conector tipo cunha, em liga de cobre estanhado, para a fixacao de condutores de aluminio ou cobre, por efeito de mola.  Modelo no 8, padrao RIOLUZ, tipo C, AMP ou similar.  Fornecimento e instalacao.</v>
          </cell>
          <cell r="D4213" t="str">
            <v>un</v>
          </cell>
          <cell r="E4213">
            <v>5.59</v>
          </cell>
        </row>
        <row r="4214">
          <cell r="A4214" t="str">
            <v>IP010416</v>
          </cell>
          <cell r="B4214" t="str">
            <v>IP10300524/</v>
          </cell>
          <cell r="C4214" t="str">
            <v xml:space="preserve">Conector tipo cunha, em liga de cobre estanhado, para a fixacao de condutores de aluminio ou cobre, por efeito de mola.  Modelo no 9, padrao RIOLUZ, tipo J, AMP ou similar.  Fornecimento e instalacao.</v>
          </cell>
          <cell r="D4214" t="str">
            <v>un</v>
          </cell>
          <cell r="E4214">
            <v>5.95</v>
          </cell>
        </row>
        <row r="4215">
          <cell r="A4215" t="str">
            <v>IP010417</v>
          </cell>
          <cell r="B4215" t="str">
            <v>IP10300527/</v>
          </cell>
          <cell r="C4215" t="str">
            <v xml:space="preserve">Conector tipo cunha, em liga de cobre estanhado, para a fixacao de condutores de aluminio ou cobre, por efeito de mola.  Modelo no 10, padrao RIOLUZ, tipo F, AMP ou similar.  Fornecimento e instalacao.</v>
          </cell>
          <cell r="D4215" t="str">
            <v>un</v>
          </cell>
          <cell r="E4215">
            <v>5.59</v>
          </cell>
        </row>
        <row r="4216">
          <cell r="A4216" t="str">
            <v>IP010418</v>
          </cell>
          <cell r="B4216" t="str">
            <v>IP10300530/</v>
          </cell>
          <cell r="C4216" t="str">
            <v xml:space="preserve">Conector tipo cunha, em liga de cobre estanhado, para a fixacao de condutores de aluminio ou cobre, por efeito de mola.  Modelo no 11, padrao RIOLUZ, tipo D, AMP ou similar.  Fornecimento e instalacao.</v>
          </cell>
          <cell r="D4216" t="str">
            <v>un</v>
          </cell>
          <cell r="E4216">
            <v>5.59</v>
          </cell>
        </row>
        <row r="4217">
          <cell r="A4217" t="str">
            <v>IP010419</v>
          </cell>
          <cell r="B4217" t="str">
            <v>IP10300532/</v>
          </cell>
          <cell r="C4217" t="str">
            <v xml:space="preserve">Conector tipo cunha, em liga de cobre estanhado, para a fixacao de condutores de aluminio ou cobre, por efeito de mola.  Modelo no 12, padrao RIOLUZ, tipo I, AMP ou similar.  Fornecimento e instalacao.</v>
          </cell>
          <cell r="D4217" t="str">
            <v>un</v>
          </cell>
          <cell r="E4217">
            <v>3.83</v>
          </cell>
        </row>
        <row r="4218">
          <cell r="A4218" t="str">
            <v>IP010420</v>
          </cell>
          <cell r="B4218" t="str">
            <v>IP10300535/</v>
          </cell>
          <cell r="C4218" t="str">
            <v xml:space="preserve">Conector tipo cunha, em liga de cobre estanhado, para a fixacao de condutores de aluminio ou cobre, por efeito de mola.  Modelo no 13, padrao RIOLUZ, tipo VII, AMP ou similar.  Fornecimento e instalacao.</v>
          </cell>
          <cell r="D4218" t="str">
            <v>un</v>
          </cell>
          <cell r="E4218">
            <v>5.09</v>
          </cell>
        </row>
        <row r="4219">
          <cell r="A4219" t="str">
            <v>IP010422</v>
          </cell>
          <cell r="B4219" t="str">
            <v>IP10300538/</v>
          </cell>
          <cell r="C4219" t="str">
            <v xml:space="preserve">Conector tipo cunha, em liga de cobre estanhado, para a fixacao de condutores de aluminio ou cobre, por efeito de mola.  Modelo no 14, padrao RIOLUZ, tipo VI, AMP ou similar.  Fornecimento e instalacao.</v>
          </cell>
          <cell r="D4219" t="str">
            <v>un</v>
          </cell>
          <cell r="E4219">
            <v>5.09</v>
          </cell>
        </row>
        <row r="4220">
          <cell r="A4220" t="str">
            <v>IP001734</v>
          </cell>
          <cell r="B4220" t="str">
            <v>IP10301000/</v>
          </cell>
          <cell r="C4220" t="str">
            <v xml:space="preserve">Grampo paralelo de aluminio de 1 parafuso, com pasta anti oxido para cabos de 1/0AWG (33mm2) no principal e 10AWG (5mm2) no secundario, segundo desenho A4-139-CP.  Fornecimento e colocacao.</v>
          </cell>
          <cell r="D4220" t="str">
            <v>un</v>
          </cell>
          <cell r="E4220">
            <v>2.4700000000000002</v>
          </cell>
        </row>
        <row r="4221">
          <cell r="A4221" t="str">
            <v>IP001735</v>
          </cell>
          <cell r="B4221" t="str">
            <v>IP10301006/</v>
          </cell>
          <cell r="C4221" t="str">
            <v xml:space="preserve">Grampo paralelo universal de aluminio fundido ou extrudado, de 1 parafuso, com pasta anti oxido para cabos de 70mm2 a 185mm2 no principal e 1,5mm2 no secundario, segundo desenho A4-139-CP.  Fornecimento e colocacao.</v>
          </cell>
          <cell r="D4221" t="str">
            <v>un</v>
          </cell>
          <cell r="E4221">
            <v>3.39</v>
          </cell>
        </row>
        <row r="4222">
          <cell r="A4222" t="str">
            <v>IP001733</v>
          </cell>
          <cell r="B4222" t="str">
            <v>IP10301050/</v>
          </cell>
          <cell r="C4222" t="str">
            <v xml:space="preserve">Grampo paralelo universal de aluminio fundido ou extrudado, de 2 parafusos, com pasta anti oxido, segundo desenho A3-142-CP.  Fornecimento e colocacao.</v>
          </cell>
          <cell r="D4222" t="str">
            <v>un</v>
          </cell>
          <cell r="E4222">
            <v>7.62</v>
          </cell>
        </row>
        <row r="4223">
          <cell r="A4223" t="str">
            <v>IP007644</v>
          </cell>
          <cell r="B4223" t="str">
            <v>IP10301100/</v>
          </cell>
          <cell r="C4223" t="str">
            <v xml:space="preserve">Grampo de linha viva em aluminio.  Fornecimento.</v>
          </cell>
          <cell r="D4223" t="str">
            <v>un</v>
          </cell>
          <cell r="E4223">
            <v>14.94</v>
          </cell>
        </row>
        <row r="4224">
          <cell r="A4224" t="str">
            <v>IP009407</v>
          </cell>
          <cell r="B4224" t="str">
            <v>IP10350050/</v>
          </cell>
          <cell r="C4224" t="str">
            <v xml:space="preserve">Condulete de aluminio silico tipo LL de 19mm (3/4") com tampa.  Fornecimento.</v>
          </cell>
          <cell r="D4224" t="str">
            <v>un</v>
          </cell>
          <cell r="E4224">
            <v>3.86</v>
          </cell>
        </row>
        <row r="4225">
          <cell r="A4225" t="str">
            <v>IP009408</v>
          </cell>
          <cell r="B4225" t="str">
            <v>IP10350053/</v>
          </cell>
          <cell r="C4225" t="str">
            <v xml:space="preserve">Condulete de aluminio silico tipo LR de 19mm (3/4") com tampa.  Fornecimento.</v>
          </cell>
          <cell r="D4225" t="str">
            <v>un</v>
          </cell>
          <cell r="E4225">
            <v>5.58</v>
          </cell>
        </row>
        <row r="4226">
          <cell r="A4226" t="str">
            <v>IP009409</v>
          </cell>
          <cell r="B4226" t="str">
            <v>IP10350056/</v>
          </cell>
          <cell r="C4226" t="str">
            <v xml:space="preserve">Condulete de aluminio silico tipo T de 19mm (3/4") com tampa.  Fornecimento.</v>
          </cell>
          <cell r="D4226" t="str">
            <v>un</v>
          </cell>
          <cell r="E4226">
            <v>5.42</v>
          </cell>
        </row>
        <row r="4227">
          <cell r="A4227" t="str">
            <v>IP001743</v>
          </cell>
          <cell r="B4227" t="str">
            <v>IP10350100/</v>
          </cell>
          <cell r="C4227" t="str">
            <v xml:space="preserve">Caixa de ligacao tipo Petrolets R=15/C, R=15/TB, R=15/LB ou similar, com entradas rosqueadas de 1" (25mm).  Fornecimento e colocacao.</v>
          </cell>
          <cell r="D4227" t="str">
            <v>un</v>
          </cell>
          <cell r="E4227">
            <v>9.98</v>
          </cell>
        </row>
        <row r="4228">
          <cell r="A4228" t="str">
            <v>IP001744</v>
          </cell>
          <cell r="B4228" t="str">
            <v>IP10350200/</v>
          </cell>
          <cell r="C4228" t="str">
            <v xml:space="preserve">Caixa de ligacao tipo Petrolets R=15/C, R=15/TB, R=15/LB ou similar, com entradas rosqueadas de 2" (50mm).  Fornecimento e colocacao.</v>
          </cell>
          <cell r="D4228" t="str">
            <v>un</v>
          </cell>
          <cell r="E4228">
            <v>34.92</v>
          </cell>
        </row>
        <row r="4229">
          <cell r="A4229" t="str">
            <v>IP001745</v>
          </cell>
          <cell r="B4229" t="str">
            <v>IP10350300/</v>
          </cell>
          <cell r="C4229" t="str">
            <v xml:space="preserve">Caixa de ligacao tipo Petrolets R=15/C, R=15/TB, R=15/LB ou similar, com entradas rosqueadas de 3" (75mm).  Fornecimento e colocacao.</v>
          </cell>
          <cell r="D4229" t="str">
            <v>un</v>
          </cell>
          <cell r="E4229">
            <v>86.9</v>
          </cell>
        </row>
        <row r="4230">
          <cell r="A4230" t="str">
            <v>IP008689</v>
          </cell>
          <cell r="B4230" t="str">
            <v>IP10350312/</v>
          </cell>
          <cell r="C4230" t="str">
            <v xml:space="preserve">Condulete de aluminio tipo T de 75mm (3").  Fornecimento.</v>
          </cell>
          <cell r="D4230" t="str">
            <v>un</v>
          </cell>
          <cell r="E4230">
            <v>77.25</v>
          </cell>
        </row>
        <row r="4231">
          <cell r="A4231" t="str">
            <v>IP003853</v>
          </cell>
          <cell r="B4231" t="str">
            <v>IP10350400/</v>
          </cell>
          <cell r="C4231" t="str">
            <v xml:space="preserve">Caixa de ligacao tipo Condulets R-15/LB-22 ou similar, com entrada rosqueadas de 1 1/2" (27mm).  Fornecimento e colocacao.</v>
          </cell>
          <cell r="D4231" t="str">
            <v>un</v>
          </cell>
          <cell r="E4231">
            <v>7.21</v>
          </cell>
        </row>
        <row r="4232">
          <cell r="A4232" t="str">
            <v>IP001737</v>
          </cell>
          <cell r="B4232" t="str">
            <v>IP10400050/</v>
          </cell>
          <cell r="C4232" t="str">
            <v xml:space="preserve">Laco de roldana pre-formado, de aco recoberto de aluminio, para cabo de aluminio nu, bitola de 25mm2, segundo desenho A4-139-CP.  Fornecimento e colocacao.</v>
          </cell>
          <cell r="D4232" t="str">
            <v>un</v>
          </cell>
          <cell r="E4232">
            <v>2.52</v>
          </cell>
        </row>
        <row r="4233">
          <cell r="A4233" t="str">
            <v>IP001736</v>
          </cell>
          <cell r="B4233" t="str">
            <v>IP10400100/</v>
          </cell>
          <cell r="C4233" t="str">
            <v xml:space="preserve">Laco de roldana pre-formado, de aco recoberto de aluminio, para cabo de aluminio encapado, bitola de 25mm2, segundo desenho A4-139-CP.  Fornecimento e colocacao.</v>
          </cell>
          <cell r="D4233" t="str">
            <v>un</v>
          </cell>
          <cell r="E4233">
            <v>2.91</v>
          </cell>
        </row>
        <row r="4234">
          <cell r="A4234" t="str">
            <v>IP001689</v>
          </cell>
          <cell r="B4234" t="str">
            <v>IP15050050/</v>
          </cell>
          <cell r="C4234" t="str">
            <v xml:space="preserve">Rede de baixa tensao (BT), aerea, com 1 condutor de cobre, exclusive fornecimento do condutor (lance).  Instalacao.</v>
          </cell>
          <cell r="D4234" t="str">
            <v>un</v>
          </cell>
          <cell r="E4234">
            <v>10.69</v>
          </cell>
        </row>
        <row r="4235">
          <cell r="A4235" t="str">
            <v>IP001693</v>
          </cell>
          <cell r="B4235" t="str">
            <v>IP15050100/</v>
          </cell>
          <cell r="C4235" t="str">
            <v xml:space="preserve">Rede de baixa tensao (BT), aerea, com 1 condutor de aluminio, exclusive fornecimento do condutor (lance).  Instalacao.</v>
          </cell>
          <cell r="D4235" t="str">
            <v>un</v>
          </cell>
          <cell r="E4235">
            <v>16.04</v>
          </cell>
        </row>
        <row r="4236">
          <cell r="A4236" t="str">
            <v>IP002299</v>
          </cell>
          <cell r="B4236" t="str">
            <v>IP15050150/</v>
          </cell>
          <cell r="C4236" t="str">
            <v xml:space="preserve">Instalacao de rede de baixa tensao (BT), aerea, com cabo Multiplex, ou similar, de aluminio, exclusive fornecimento do cabo.</v>
          </cell>
          <cell r="D4236" t="str">
            <v>un</v>
          </cell>
          <cell r="E4236">
            <v>3.1</v>
          </cell>
        </row>
        <row r="4237">
          <cell r="A4237" t="str">
            <v>IP001694</v>
          </cell>
          <cell r="B4237" t="str">
            <v>IP15050200/</v>
          </cell>
          <cell r="C4237" t="str">
            <v xml:space="preserve">Rede de baixa tensao (BT), aerea, com 2 condutores de aluminio, exclusive fornecimento dos condutores (lance).  Instalacao.</v>
          </cell>
          <cell r="D4237" t="str">
            <v>un</v>
          </cell>
          <cell r="E4237">
            <v>26.73</v>
          </cell>
        </row>
        <row r="4238">
          <cell r="A4238" t="str">
            <v>IP001690</v>
          </cell>
          <cell r="B4238" t="str">
            <v>IP15050250/</v>
          </cell>
          <cell r="C4238" t="str">
            <v xml:space="preserve">Rede de baixa tensao (BT), aerea, com 3 condutores de cobre, exclusive fornecimento do condutor (lance).  Instalacao.</v>
          </cell>
          <cell r="D4238" t="str">
            <v>un</v>
          </cell>
          <cell r="E4238">
            <v>32.07</v>
          </cell>
        </row>
        <row r="4239">
          <cell r="A4239" t="str">
            <v>IP001691</v>
          </cell>
          <cell r="B4239" t="str">
            <v>IP15050300/</v>
          </cell>
          <cell r="C4239" t="str">
            <v xml:space="preserve">Rede de baixa tensao (BT), aerea, com 3 condutores de aluminio, exclusive fornecimento dos condutores (lance).  Instalacao.</v>
          </cell>
          <cell r="D4239" t="str">
            <v>un</v>
          </cell>
          <cell r="E4239">
            <v>34.75</v>
          </cell>
        </row>
        <row r="4240">
          <cell r="A4240" t="str">
            <v>IP001692</v>
          </cell>
          <cell r="B4240" t="str">
            <v>IP15050350/</v>
          </cell>
          <cell r="C4240" t="str">
            <v xml:space="preserve">Rede de baixa tensao (BT), aerea, com 4 condutores de aluminio, exclusive fornecimento dos condutores (lance).  Instalacao.</v>
          </cell>
          <cell r="D4240" t="str">
            <v>un</v>
          </cell>
          <cell r="E4240">
            <v>53.46</v>
          </cell>
        </row>
        <row r="4241">
          <cell r="A4241" t="str">
            <v>IP003940</v>
          </cell>
          <cell r="B4241" t="str">
            <v>IP15100050/</v>
          </cell>
          <cell r="C4241" t="str">
            <v xml:space="preserve">Instalacao de rede de alta tensao (AT) aerea, com cabo triplex de cobre, exclusive fornecimento de cabo.</v>
          </cell>
          <cell r="D4241" t="str">
            <v>un</v>
          </cell>
          <cell r="E4241">
            <v>33.68</v>
          </cell>
        </row>
        <row r="4242">
          <cell r="A4242" t="str">
            <v>IP008059</v>
          </cell>
          <cell r="B4242" t="str">
            <v>IP30200515/</v>
          </cell>
          <cell r="C4242" t="str">
            <v xml:space="preserve">Luva para eletroduto de PVC rigido, de 75mm (3").  Fornecimento.</v>
          </cell>
          <cell r="D4242" t="str">
            <v>un</v>
          </cell>
          <cell r="E4242">
            <v>2.44</v>
          </cell>
        </row>
        <row r="4243">
          <cell r="A4243" t="str">
            <v>IP007486</v>
          </cell>
          <cell r="B4243" t="str">
            <v>IP30250053/</v>
          </cell>
          <cell r="C4243" t="str">
            <v xml:space="preserve">Conduite flexivel de 3/4".  Fornecimento e colocacao.</v>
          </cell>
          <cell r="D4243" t="str">
            <v>un</v>
          </cell>
          <cell r="E4243">
            <v>5.53</v>
          </cell>
        </row>
        <row r="4244">
          <cell r="A4244" t="str">
            <v>IP001725</v>
          </cell>
          <cell r="B4244" t="str">
            <v>IP30250112/</v>
          </cell>
          <cell r="C4244" t="str">
            <v xml:space="preserve">Conduite Kopex ou similar, com diametro de 63mm (2 1/2"), para acabamento.  Fornecimento e colocacao.</v>
          </cell>
          <cell r="D4244" t="str">
            <v>m</v>
          </cell>
          <cell r="E4244">
            <v>9.6199999999999992</v>
          </cell>
        </row>
        <row r="4245">
          <cell r="A4245" t="str">
            <v>IP008598</v>
          </cell>
          <cell r="B4245" t="str">
            <v>IP30300112/</v>
          </cell>
          <cell r="C4245" t="str">
            <v xml:space="preserve">Box curvo de aluminio de 38mm (1 1/2").  Fornecimento.</v>
          </cell>
          <cell r="D4245" t="str">
            <v>un</v>
          </cell>
          <cell r="E4245">
            <v>6.07</v>
          </cell>
        </row>
        <row r="4246">
          <cell r="A4246" t="str">
            <v>IP007574</v>
          </cell>
          <cell r="B4246" t="str">
            <v>IP30300115/</v>
          </cell>
          <cell r="C4246" t="str">
            <v xml:space="preserve">Box curvo de aluminio com bucha e arruela de 50mm (2").  Fornecimento.</v>
          </cell>
          <cell r="D4246" t="str">
            <v>un</v>
          </cell>
          <cell r="E4246">
            <v>14.85</v>
          </cell>
        </row>
        <row r="4247">
          <cell r="A4247" t="str">
            <v>IP008185</v>
          </cell>
          <cell r="B4247" t="str">
            <v>IP30300121/</v>
          </cell>
          <cell r="C4247" t="str">
            <v xml:space="preserve">Box curvo de aluminio com bucha e arruela de 75mm (3").  Fornecimento.</v>
          </cell>
          <cell r="D4247" t="str">
            <v>un</v>
          </cell>
          <cell r="E4247">
            <v>35.659999999999997</v>
          </cell>
        </row>
        <row r="4248">
          <cell r="A4248" t="str">
            <v>IP006273</v>
          </cell>
          <cell r="B4248" t="str">
            <v>IP35050050/</v>
          </cell>
          <cell r="C4248" t="str">
            <v xml:space="preserve">Quadro de acionamento dos circuitos de iluminacao do indicador visual de direcao de vento e pista de pouso, com variacao seletiva de tensao apenas para a pista.  Fornecimento.</v>
          </cell>
          <cell r="D4248" t="str">
            <v>un</v>
          </cell>
          <cell r="E4248">
            <v>2990</v>
          </cell>
        </row>
        <row r="4249">
          <cell r="A4249" t="str">
            <v>IP008418</v>
          </cell>
          <cell r="B4249" t="str">
            <v>IP35100050/</v>
          </cell>
          <cell r="C4249" t="str">
            <v xml:space="preserve">Chapa de ferro galvanizado no 24, de (1x2)m.  Fornecimento.</v>
          </cell>
          <cell r="D4249" t="str">
            <v>Kg</v>
          </cell>
          <cell r="E4249">
            <v>3.42</v>
          </cell>
        </row>
        <row r="4250">
          <cell r="A4250" t="str">
            <v>IP005034</v>
          </cell>
          <cell r="B4250" t="str">
            <v>IP35100500/</v>
          </cell>
          <cell r="C4250" t="str">
            <v xml:space="preserve">Gabinete em chapa de aco, bitola de 14 e 18, acabamento com pintura eletrostatica Epoxi po, Monorack ou similar, sem porta da Gral Metal ou similar, de 19"x320x570mm, codigo:0700.325.19, para montagem eletro-eletronica.  Fornecimento.</v>
          </cell>
          <cell r="D4250" t="str">
            <v>un</v>
          </cell>
          <cell r="E4250">
            <v>712.69</v>
          </cell>
        </row>
        <row r="4251">
          <cell r="A4251" t="str">
            <v>IP007639</v>
          </cell>
          <cell r="B4251" t="str">
            <v>IP35150050/</v>
          </cell>
          <cell r="C4251" t="str">
            <v xml:space="preserve">Comando em grupo CRJ-04 ou similar, 85A.  Fornecimento.</v>
          </cell>
          <cell r="D4251" t="str">
            <v>un</v>
          </cell>
          <cell r="E4251">
            <v>1984.4</v>
          </cell>
        </row>
        <row r="4252">
          <cell r="A4252" t="str">
            <v>IP008056</v>
          </cell>
          <cell r="B4252" t="str">
            <v>IP35150200/</v>
          </cell>
          <cell r="C4252" t="str">
            <v xml:space="preserve">Comando em grupo CRJ-05/220V(140A).  Fornecimento.</v>
          </cell>
          <cell r="D4252" t="str">
            <v>un</v>
          </cell>
          <cell r="E4252">
            <v>2539</v>
          </cell>
        </row>
        <row r="4253">
          <cell r="A4253" t="str">
            <v>IP007947</v>
          </cell>
          <cell r="B4253" t="str">
            <v>IP35150400/</v>
          </cell>
          <cell r="C4253" t="str">
            <v xml:space="preserve">Comando para IP, com caixa trifasico, capacidade de 45A, tipo CRJ-07, 220/127V.  Fornecimento.</v>
          </cell>
          <cell r="D4253" t="str">
            <v>un</v>
          </cell>
          <cell r="E4253">
            <v>1238</v>
          </cell>
        </row>
        <row r="4254">
          <cell r="A4254" t="str">
            <v>IP006249</v>
          </cell>
          <cell r="B4254" t="str">
            <v>IP35200100/</v>
          </cell>
          <cell r="C4254" t="str">
            <v xml:space="preserve">Balizador AS1 Wetzel ou similar, com refrator acrilico na cor vermelha, com lampada incandescente de 60W/220V, com filamento reforcado.  Fornecimento.</v>
          </cell>
          <cell r="D4254" t="str">
            <v>un</v>
          </cell>
          <cell r="E4254">
            <v>38.07</v>
          </cell>
        </row>
        <row r="4255">
          <cell r="A4255" t="str">
            <v>IP001724</v>
          </cell>
          <cell r="B4255" t="str">
            <v>IP35200200/</v>
          </cell>
          <cell r="C4255" t="str">
            <v xml:space="preserve">Colocacao de equipamentos de comando de circuito, padrao RIOLUZ; exclusive o fornecimento das ferragens de fixacao e do comando.</v>
          </cell>
          <cell r="D4255" t="str">
            <v>un</v>
          </cell>
          <cell r="E4255">
            <v>37.42</v>
          </cell>
        </row>
        <row r="4256">
          <cell r="A4256" t="str">
            <v>IP001723</v>
          </cell>
          <cell r="B4256" t="str">
            <v>IP35200203/</v>
          </cell>
          <cell r="C4256" t="str">
            <v xml:space="preserve">Colocacao de equipamentos de comando de circuito, padrao RIOLUZ, com fornecimento de ferragens de fixacao; exclusive o fornecimento do comando.</v>
          </cell>
          <cell r="D4256" t="str">
            <v>un</v>
          </cell>
          <cell r="E4256" t="e">
            <v>#N/A</v>
          </cell>
        </row>
        <row r="4257">
          <cell r="A4257" t="str">
            <v>IP006246</v>
          </cell>
          <cell r="B4257" t="str">
            <v>IP35200250/</v>
          </cell>
          <cell r="C4257" t="str">
            <v xml:space="preserve">Conjunto para montagem de indicador visual de direcao de vento (biruta) adaptado para balizamento noturno.  Fornecimento.</v>
          </cell>
          <cell r="D4257" t="str">
            <v>un</v>
          </cell>
          <cell r="E4257">
            <v>2630</v>
          </cell>
        </row>
        <row r="4258">
          <cell r="A4258" t="str">
            <v>IP006274</v>
          </cell>
          <cell r="B4258" t="str">
            <v>IP35200500/</v>
          </cell>
          <cell r="C4258" t="str">
            <v xml:space="preserve">Fonte de emergencia (No BreaK), com potencia de 2Kva, 220V/220V, autonomia a plena carga de 30min.  Fornecimento.</v>
          </cell>
          <cell r="D4258" t="str">
            <v>un</v>
          </cell>
          <cell r="E4258">
            <v>1210</v>
          </cell>
        </row>
        <row r="4259">
          <cell r="A4259" t="str">
            <v>IP008087</v>
          </cell>
          <cell r="B4259" t="str">
            <v>IP40050100/</v>
          </cell>
          <cell r="C4259" t="str">
            <v xml:space="preserve">Chave blindada, bipolar, 60A.  Fornecimento.</v>
          </cell>
          <cell r="D4259" t="str">
            <v>un</v>
          </cell>
          <cell r="E4259">
            <v>120.33</v>
          </cell>
        </row>
        <row r="4260">
          <cell r="A4260" t="str">
            <v>IP008878</v>
          </cell>
          <cell r="B4260" t="str">
            <v>IP40050300/</v>
          </cell>
          <cell r="C4260" t="str">
            <v xml:space="preserve">Chave corta circuito, de 100A, 15Kv, com fusivel de cartucho tipo S-1, exclusive elos fusiveis.  Fornecimento.</v>
          </cell>
          <cell r="D4260" t="str">
            <v>un</v>
          </cell>
          <cell r="E4260">
            <v>93.35</v>
          </cell>
        </row>
        <row r="4261">
          <cell r="A4261" t="str">
            <v>IP007642</v>
          </cell>
          <cell r="B4261" t="str">
            <v>IP40100200/</v>
          </cell>
          <cell r="C4261" t="str">
            <v xml:space="preserve">Elo-fusivel, tipo H, de 100A.  Fornecimento.</v>
          </cell>
          <cell r="D4261" t="str">
            <v>un</v>
          </cell>
          <cell r="E4261">
            <v>1.7</v>
          </cell>
        </row>
        <row r="4262">
          <cell r="A4262" t="str">
            <v>IP010660</v>
          </cell>
          <cell r="B4262" t="str">
            <v>IP40100300/</v>
          </cell>
          <cell r="C4262" t="str">
            <v xml:space="preserve">Elo-fusivel, tipo K, de 100A, 15Kv.  Fornecimento.</v>
          </cell>
          <cell r="D4262" t="str">
            <v>un</v>
          </cell>
          <cell r="E4262">
            <v>5.61</v>
          </cell>
        </row>
        <row r="4263">
          <cell r="A4263" t="str">
            <v>IP010661</v>
          </cell>
          <cell r="B4263" t="str">
            <v>IP40100350/</v>
          </cell>
          <cell r="C4263" t="str">
            <v xml:space="preserve">Elo-fusivel, tipo K, de 200A, 15Kv.  Fornecimento.</v>
          </cell>
          <cell r="D4263" t="str">
            <v>un</v>
          </cell>
          <cell r="E4263">
            <v>9.77</v>
          </cell>
        </row>
        <row r="4264">
          <cell r="A4264" t="str">
            <v>IP010659</v>
          </cell>
          <cell r="B4264" t="str">
            <v>IP40100500/</v>
          </cell>
          <cell r="C4264" t="str">
            <v xml:space="preserve">Fusivel NH, tamanho 01, corrente nominal de 36A, Siemens ou similar.  Fornecimento.</v>
          </cell>
          <cell r="D4264" t="str">
            <v>un</v>
          </cell>
          <cell r="E4264">
            <v>7.44</v>
          </cell>
        </row>
        <row r="4265">
          <cell r="A4265" t="str">
            <v>IP010657</v>
          </cell>
          <cell r="B4265" t="str">
            <v>IP40100521/</v>
          </cell>
          <cell r="C4265" t="str">
            <v xml:space="preserve">Fusivel NH, tamanho 00, corrente nominal de 125A, Siemens ou similar.  Fornecimento.</v>
          </cell>
          <cell r="D4265" t="str">
            <v>un</v>
          </cell>
          <cell r="E4265">
            <v>11.79</v>
          </cell>
        </row>
        <row r="4266">
          <cell r="A4266" t="str">
            <v>IP010658</v>
          </cell>
          <cell r="B4266" t="str">
            <v>IP40100532/</v>
          </cell>
          <cell r="C4266" t="str">
            <v xml:space="preserve">Fusivel NH, tamanho 00, corrente nominal de 160A, Siemens ou similar.  Fornecimento.</v>
          </cell>
          <cell r="D4266" t="str">
            <v>un</v>
          </cell>
          <cell r="E4266">
            <v>11.79</v>
          </cell>
        </row>
        <row r="4267">
          <cell r="A4267" t="str">
            <v>IP006222</v>
          </cell>
          <cell r="B4267" t="str">
            <v>IP40150106/</v>
          </cell>
          <cell r="C4267" t="str">
            <v xml:space="preserve">Disjuntor termomagnetico, bipolar de 20A.  Fornecimento.</v>
          </cell>
          <cell r="D4267" t="str">
            <v>un</v>
          </cell>
          <cell r="E4267">
            <v>16.87</v>
          </cell>
        </row>
        <row r="4268">
          <cell r="A4268" t="str">
            <v>IP006220</v>
          </cell>
          <cell r="B4268" t="str">
            <v>IP40150212/</v>
          </cell>
          <cell r="C4268" t="str">
            <v xml:space="preserve">Disjuntor termomagnetico, tripolar de 40A.  Fornecimento.</v>
          </cell>
          <cell r="D4268" t="str">
            <v>un</v>
          </cell>
          <cell r="E4268">
            <v>25.97</v>
          </cell>
        </row>
        <row r="4269">
          <cell r="A4269" t="str">
            <v>IP008066</v>
          </cell>
          <cell r="B4269" t="str">
            <v>IP40150250/</v>
          </cell>
          <cell r="C4269" t="str">
            <v xml:space="preserve">Disjuntor, tripolar de 100A.  Fornecimento.</v>
          </cell>
          <cell r="D4269" t="str">
            <v>un</v>
          </cell>
          <cell r="E4269">
            <v>33.51</v>
          </cell>
        </row>
        <row r="4270">
          <cell r="A4270" t="str">
            <v>IP007933</v>
          </cell>
          <cell r="B4270" t="str">
            <v>IP45050050/</v>
          </cell>
          <cell r="C4270" t="str">
            <v xml:space="preserve">Base externa para rele fotoeletrico.  Fornecimento.</v>
          </cell>
          <cell r="D4270" t="str">
            <v>un</v>
          </cell>
          <cell r="E4270">
            <v>5.42</v>
          </cell>
        </row>
        <row r="4271">
          <cell r="A4271" t="str">
            <v>IP007932</v>
          </cell>
          <cell r="B4271" t="str">
            <v>IP45050200/</v>
          </cell>
          <cell r="C4271" t="str">
            <v xml:space="preserve">Rele fotoeletrico, tipo NF, tensao de 125V.  Fornecimento.</v>
          </cell>
          <cell r="D4271" t="str">
            <v>un</v>
          </cell>
          <cell r="E4271">
            <v>12.29</v>
          </cell>
        </row>
        <row r="4272">
          <cell r="A4272" t="str">
            <v>IP010164</v>
          </cell>
          <cell r="B4272" t="str">
            <v>IP45050250/</v>
          </cell>
          <cell r="C4272" t="str">
            <v xml:space="preserve">Rele fotoeletrico, tipo NA, tensao de 127V, 1200VA.  Fornecimento.</v>
          </cell>
          <cell r="D4272" t="str">
            <v>un</v>
          </cell>
          <cell r="E4272">
            <v>12.45</v>
          </cell>
        </row>
        <row r="4273">
          <cell r="A4273" t="str">
            <v>IP010242</v>
          </cell>
          <cell r="B4273" t="str">
            <v>IP45050300/</v>
          </cell>
          <cell r="C4273" t="str">
            <v xml:space="preserve">Rele temporizado, coel, tipo RTQD.  Fornecimento.</v>
          </cell>
          <cell r="D4273" t="str">
            <v>un</v>
          </cell>
          <cell r="E4273">
            <v>316.35000000000002</v>
          </cell>
        </row>
        <row r="4274">
          <cell r="A4274" t="str">
            <v>IP008884</v>
          </cell>
          <cell r="B4274" t="str">
            <v>IP45050350/</v>
          </cell>
          <cell r="C4274" t="str">
            <v xml:space="preserve">Rele temporizado, tipo FLT 01/NF.  Fornecimento.</v>
          </cell>
          <cell r="D4274" t="str">
            <v>un</v>
          </cell>
          <cell r="E4274">
            <v>33.299999999999997</v>
          </cell>
        </row>
        <row r="4275">
          <cell r="A4275" t="str">
            <v>IP001720</v>
          </cell>
          <cell r="B4275" t="str">
            <v>IP45100050/</v>
          </cell>
          <cell r="C4275" t="str">
            <v xml:space="preserve">Colocacao de rele fotoeletrico individual, com base em poste (aco ou concreto) de acordo com o padrao da RIOLUZ; exclusive fornecimento do rele e base.</v>
          </cell>
          <cell r="D4275" t="str">
            <v>un</v>
          </cell>
          <cell r="E4275">
            <v>8.25</v>
          </cell>
        </row>
        <row r="4276">
          <cell r="A4276" t="str">
            <v>IP001721</v>
          </cell>
          <cell r="B4276" t="str">
            <v>IP45100100/</v>
          </cell>
          <cell r="C4276" t="str">
            <v xml:space="preserve">Colocacao de rele fotoeletrico individual, com base, em ponta de braco ou poste curvo (aco ou concreto) de acordo com o padrao da RIOLUZ, com fornecimento das ferragens de fixacao; exclusive fornecimento do rele e base.</v>
          </cell>
          <cell r="D4276" t="str">
            <v>un</v>
          </cell>
          <cell r="E4276">
            <v>23.67</v>
          </cell>
        </row>
        <row r="4277">
          <cell r="A4277" t="str">
            <v>IP001722</v>
          </cell>
          <cell r="B4277" t="str">
            <v>IP45100150/</v>
          </cell>
          <cell r="C4277" t="str">
            <v xml:space="preserve">Rele fotoeletrico individual, com base em poste (aco ou concreto) de acordo com o padrao da RIOLUZ, exclusive fornecimento das ferragens de fixacao e do rele fotoeletrico e base.  Colocacao.</v>
          </cell>
          <cell r="D4277" t="str">
            <v>un</v>
          </cell>
          <cell r="E4277">
            <v>8.02</v>
          </cell>
        </row>
        <row r="4278">
          <cell r="A4278" t="str">
            <v>IP008076</v>
          </cell>
          <cell r="B4278" t="str">
            <v>IP50050050/</v>
          </cell>
          <cell r="C4278" t="str">
            <v xml:space="preserve">Luminaria LRJ-10 para lampada a vapor de sodio de 70W ovoide, encaixe para tubo com diametro de 25,5mm, corpo refletor estampado em chapa de aluminio (99,5%), receptaculo E-27, conforme desenho A4-1676-PD ou A4-1409-PD e especificacao EM-RIOLUZ no 28.  Fo</v>
          </cell>
          <cell r="D4278" t="str">
            <v>un</v>
          </cell>
          <cell r="E4278">
            <v>39.5</v>
          </cell>
        </row>
        <row r="4279">
          <cell r="A4279" t="str">
            <v>IP008781</v>
          </cell>
          <cell r="B4279" t="str">
            <v>IP50050053/</v>
          </cell>
          <cell r="C4279" t="str">
            <v xml:space="preserve">Luminaria LRJ-25 para lampada a vapor de sodio ou multivapor metalico de 70W ovoide, com equipamento auxiliar integrado 220/250V (EM-RIOLUZ-30), encaixe em tubo com diametro de 48mm, corpo em liga de aluminio fundido, SAE-323, 325 ou 383, refrator em vidr</v>
          </cell>
          <cell r="D4279" t="str">
            <v>un</v>
          </cell>
          <cell r="E4279">
            <v>193.28</v>
          </cell>
        </row>
        <row r="4280">
          <cell r="A4280" t="str">
            <v>IP016020</v>
          </cell>
          <cell r="B4280" t="str">
            <v>IP50050059/</v>
          </cell>
          <cell r="C4280" t="str">
            <v xml:space="preserve">Luminaria LRJ-25 para lampada a vapor de sodio ou multivapo metalico de 70W ovoide, com equipamento auxiliar integrado 220/250V (EM-RIOLUZ-30), encaixe em tubo com diametro de 48mm, corpo em liga de aluminio fundido, SAE-323, 305 ou 383, refrator em vidro</v>
          </cell>
          <cell r="D4280" t="str">
            <v>un</v>
          </cell>
          <cell r="E4280">
            <v>350.46</v>
          </cell>
        </row>
        <row r="4281">
          <cell r="A4281" t="str">
            <v>IP017843</v>
          </cell>
          <cell r="B4281" t="str">
            <v>IP50050062/</v>
          </cell>
          <cell r="C4281" t="str">
            <v xml:space="preserve">Luminaria LRJ-35 para lampada vapor de sodio ou multivapor metalico de 70W,  com equipamento auxiliar integrado 220V (EM-RIOLUZ no 30), encaixe em tubo com diametro de 48mm, corpo em aluminio injetado a alta pressao, difusor em policarbonato injetado, ref</v>
          </cell>
          <cell r="D4281" t="str">
            <v>un</v>
          </cell>
          <cell r="E4281">
            <v>138</v>
          </cell>
        </row>
        <row r="4282">
          <cell r="A4282" t="str">
            <v>IP017842</v>
          </cell>
          <cell r="B4282" t="str">
            <v>IP50050100/</v>
          </cell>
          <cell r="C4282" t="str">
            <v xml:space="preserve">Luminaria LRJ-35 para lampada vapor de sodio ou multivapor metalico de 100W,  com equipamento auxiliar integrado 220V (EM-RIOLUZ no 30), encaixe em tubo com diametro de 48mm, corpo em aluminio injetado a alta pressao, difusor em policarbonato injetado, re</v>
          </cell>
          <cell r="D4282" t="str">
            <v>un</v>
          </cell>
          <cell r="E4282">
            <v>139</v>
          </cell>
        </row>
        <row r="4283">
          <cell r="A4283" t="str">
            <v>IP016000</v>
          </cell>
          <cell r="B4283" t="str">
            <v>IP50050150/</v>
          </cell>
          <cell r="C4283" t="str">
            <v xml:space="preserve">Luminaria LRJ-16 para lampada a vapor de sodio de 100 ou 150W ovoide, encaixe em tubo com diametro de 48mm, corpo refletor estampado em chapa de aluminio (99,5% de Al), pescoco em liga de aluminio fundido com baixo teor de cobre e ferro SAE 305 ou 323 (AS</v>
          </cell>
          <cell r="D4283" t="str">
            <v>un</v>
          </cell>
          <cell r="E4283">
            <v>96.21</v>
          </cell>
        </row>
        <row r="4284">
          <cell r="A4284" t="str">
            <v>IP016001</v>
          </cell>
          <cell r="B4284" t="str">
            <v>IP50050153/</v>
          </cell>
          <cell r="C4284" t="str">
            <v xml:space="preserve">Luminaria LRJ-16 para lampada a vapor de sodio de 70W ou multivapor metalico de 70 ou 100W, encaixe em tubo com diametro de 48mm, corpo refletor estampado em chapa de aluminio (99,5% de Al), pescoco em liga de aluminio fundido com baixo teor de cobre e fe</v>
          </cell>
          <cell r="D4284" t="str">
            <v>un</v>
          </cell>
          <cell r="E4284">
            <v>87.19</v>
          </cell>
        </row>
        <row r="4285">
          <cell r="A4285" t="str">
            <v>IP008225</v>
          </cell>
          <cell r="B4285" t="str">
            <v>IP50050156/</v>
          </cell>
          <cell r="C4285" t="str">
            <v xml:space="preserve">Luminaria LRJ-17 para lampada a vapor de sodio de 150 ou 250W ovoide, encaixe em tubo com diametro de 60,3mm com adaptador embutido para encaixe em tudo com diametro de 48mm, corpo refletor estampado em chapa de aluminio (99,5% de Al), pescoco em liga de </v>
          </cell>
          <cell r="D4285" t="str">
            <v>un</v>
          </cell>
          <cell r="E4285">
            <v>117.71</v>
          </cell>
        </row>
        <row r="4286">
          <cell r="A4286" t="str">
            <v>IP016021</v>
          </cell>
          <cell r="B4286" t="str">
            <v>IP50050159/</v>
          </cell>
          <cell r="C4286" t="str">
            <v xml:space="preserve">Luminaria LRJ-25 para lampada a vapor de sodio ou multivapo metalico de 150W ovoide, com equipamento auxiliar integrado 220/250V (EM-RIOLUZ-30), encaixe em tubo com diametro de 48mm, corpo em liga de aluminio fundido, SAE-323, 305 ou 383, refrator em vidr</v>
          </cell>
          <cell r="D4286" t="str">
            <v>un</v>
          </cell>
          <cell r="E4286">
            <v>371.91</v>
          </cell>
        </row>
        <row r="4287">
          <cell r="A4287" t="str">
            <v>IP008782</v>
          </cell>
          <cell r="B4287" t="str">
            <v>IP50050162/</v>
          </cell>
          <cell r="C4287" t="str">
            <v xml:space="preserve">Luminaria LRJ-25 para lampada a vapor de sodio ou multivapor metalico de 150W ovoide, com equipamento auxiliar integrado 220/250V (EM-RIOLUZ-30), encaixe em tubo com diametro de 48mm, corpo em liga de aluminio fundido, SAE-323, 325 ou 383, refrator em vid</v>
          </cell>
          <cell r="D4287" t="str">
            <v>un</v>
          </cell>
          <cell r="E4287">
            <v>203</v>
          </cell>
        </row>
        <row r="4288">
          <cell r="A4288" t="str">
            <v>IP013199</v>
          </cell>
          <cell r="B4288" t="str">
            <v>IP50050165/</v>
          </cell>
          <cell r="C4288" t="str">
            <v xml:space="preserve">Luminaria, padrao LRJ-24/4 ou similar, para 1 lampada de multivapor metalico (MVM) de 150W, com equipamento auxiliar integrado.  Fornecimento.</v>
          </cell>
          <cell r="D4288" t="str">
            <v>un</v>
          </cell>
          <cell r="E4288">
            <v>308.14999999999998</v>
          </cell>
        </row>
        <row r="4289">
          <cell r="A4289" t="str">
            <v>IP010177</v>
          </cell>
          <cell r="B4289" t="str">
            <v>IP50050200/</v>
          </cell>
          <cell r="C4289" t="str">
            <v xml:space="preserve">Luminaria LRJ-24 para lampada multivapor metalico de 200W ovoide, com equipamento auxiliar integrado 220/250W (EM-RIOLUZ-30) compativel a lampada HIE 200W/U/OS da Venture Lighting ou similar, encaixe em tubo com diametro de 60,3mm, corpo em liga de alumin</v>
          </cell>
          <cell r="D4289" t="str">
            <v>un</v>
          </cell>
          <cell r="E4289">
            <v>193</v>
          </cell>
        </row>
        <row r="4290">
          <cell r="A4290" t="str">
            <v>IP013198</v>
          </cell>
          <cell r="B4290" t="str">
            <v>IP50050250/</v>
          </cell>
          <cell r="C4290" t="str">
            <v xml:space="preserve">Luminaria LRJ-24 para lampada a vapor de sodio ou multivapor metalico de 250W tubular, com equipamento auxiliar integrado 220/250V (EM-RIOLUZ-30), encaixe em tubo com diametro de 60,3mm, corpo em liga de aluminio fundido, SAE-323, 305 ou 383, refrator em </v>
          </cell>
          <cell r="D4290" t="str">
            <v>un</v>
          </cell>
          <cell r="E4290">
            <v>375.98</v>
          </cell>
        </row>
        <row r="4291">
          <cell r="A4291" t="str">
            <v>IP017791</v>
          </cell>
          <cell r="B4291" t="str">
            <v>IP50050253/</v>
          </cell>
          <cell r="C4291" t="str">
            <v xml:space="preserve">Luminaria LRJ-33 para lampada vapor de sodio ou multivapor metalico de 250W, IP-66, vidro curvo, corpo em aluminio injetado, para encaixe em tubo com diametro de 60,3mm, com equipamento auxiliar integrado (EM-RIOLUZ no 30), refletor em chapa de aluminio 9</v>
          </cell>
          <cell r="D4291" t="str">
            <v>un</v>
          </cell>
          <cell r="E4291">
            <v>515</v>
          </cell>
        </row>
        <row r="4292">
          <cell r="A4292" t="str">
            <v>IP008219</v>
          </cell>
          <cell r="B4292" t="str">
            <v>IP50050256/</v>
          </cell>
          <cell r="C4292" t="str">
            <v xml:space="preserve">Luminaria LRJ-08 para lampada 250 ou 400W ovoide, carcaca em liga de aluminio fundido, tipo ASTM-SG-70A ou SAE-323, refrator em vidro borosilicato prismatico, refletor em chapa de aluminio de alta pureza, para instalacao em cordoalha, conforme desenho A4-</v>
          </cell>
          <cell r="D4292" t="str">
            <v>un</v>
          </cell>
          <cell r="E4292">
            <v>283.61</v>
          </cell>
        </row>
        <row r="4293">
          <cell r="A4293" t="str">
            <v>IP013197</v>
          </cell>
          <cell r="B4293" t="str">
            <v>IP50050300/</v>
          </cell>
          <cell r="C4293" t="str">
            <v xml:space="preserve">Luminaria LRJ-23 para lampada a vapor de sodio ou multivapor metalico de 400W tubular, com equipamento auxiliar integrado 220/250V (EM-RIOLUZ-30), encaixe em tubo com diametro de 60,3mm, corpo em liga de aluminio fundido, SAE-323, 325 ou 383, refrator em </v>
          </cell>
          <cell r="D4293" t="str">
            <v>un</v>
          </cell>
          <cell r="E4293">
            <v>427.7</v>
          </cell>
        </row>
        <row r="4294">
          <cell r="A4294" t="str">
            <v>IP017596</v>
          </cell>
          <cell r="B4294" t="str">
            <v>IP50050303/</v>
          </cell>
          <cell r="C4294" t="str">
            <v xml:space="preserve">Luminaria LRJ-32 para lampada vapor de sodio ou multivapor metalico de 400W, IP-66, vidro curvo, corpo em aluminio injetado, para encaixe em tubo com diametro de 60,3mm, com equipamento auxiliar integrado (EM-RIOLUZ no 30), refletor em chapa de aluminio 9</v>
          </cell>
          <cell r="D4294" t="str">
            <v>un</v>
          </cell>
          <cell r="E4294">
            <v>850</v>
          </cell>
        </row>
        <row r="4295">
          <cell r="A4295" t="str">
            <v>IP013195</v>
          </cell>
          <cell r="B4295" t="str">
            <v>IP50100050/</v>
          </cell>
          <cell r="C4295" t="str">
            <v xml:space="preserve">Luminaria decorativa LDRJ-14 para lampada fluorescente compacta de 9W, com equipamento auxiliar eletromagnetico integrado, para instalacao em parede, corpo e grade de protecao em liga de aluminio fundido tipo ASTM-SG-7A ou SAE-23 pintados com tinta esmalt</v>
          </cell>
          <cell r="D4295" t="str">
            <v>un</v>
          </cell>
          <cell r="E4295">
            <v>69.58</v>
          </cell>
        </row>
        <row r="4296">
          <cell r="A4296" t="str">
            <v>IP013194</v>
          </cell>
          <cell r="B4296" t="str">
            <v>IP50100100/</v>
          </cell>
          <cell r="C4296" t="str">
            <v xml:space="preserve">Luminaria decorativa LDRJ-14 para lampada fluorescente compacta de 18W, com equipamento auxiliar eletromagnetico integrado, para instalacao em parede, corpo e grade de protecao em liga de aluminio fundido tipo ASTM-SG-7A ou SAE-23 pintados com tinta esmal</v>
          </cell>
          <cell r="D4296" t="str">
            <v>un</v>
          </cell>
          <cell r="E4296">
            <v>78.430000000000007</v>
          </cell>
        </row>
        <row r="4297">
          <cell r="A4297" t="str">
            <v>IP010165</v>
          </cell>
          <cell r="B4297" t="str">
            <v>IP50100150/</v>
          </cell>
          <cell r="C4297" t="str">
            <v xml:space="preserve">Luminaria decorativa LDRJ-15, para lampada fluorescente compacta de 26W, para instalacao em parede, corpo e grade de protecao em liga de aluminio fundido tipo ASTM-SG-7A ou SAE-23 pintados com tinta esmalte na cor cinza martelado, grade rosqueada ao corpo</v>
          </cell>
          <cell r="D4297" t="str">
            <v>un</v>
          </cell>
          <cell r="E4297">
            <v>170.49</v>
          </cell>
        </row>
        <row r="4298">
          <cell r="A4298" t="str">
            <v>IP010169</v>
          </cell>
          <cell r="B4298" t="str">
            <v>IP50100153/</v>
          </cell>
          <cell r="C4298" t="str">
            <v xml:space="preserve">Luminaria decorativa LDRJ-15, para lampada fluorescente compacta de 26W, para instalacao no teto, corpo e grade de protecao em liga de aluminio fundido tipo ASTM-SG-7A ou SAE-23 pintados com tinta esmalte na cor cinza martelado, grade rosqueada ao corpo, </v>
          </cell>
          <cell r="D4298" t="str">
            <v>un</v>
          </cell>
          <cell r="E4298">
            <v>219.05</v>
          </cell>
        </row>
        <row r="4299">
          <cell r="A4299" t="str">
            <v>IP008691</v>
          </cell>
          <cell r="B4299" t="str">
            <v>IP50100200/</v>
          </cell>
          <cell r="C4299" t="str">
            <v xml:space="preserve">Luminaria decorativa LDRJ-06 para lampada a vapor de sodio ou multivapor metalico de 70W, com equipamento auxiliar integrado 220/250V (EM-RIOLUZ-30), encaixe em base de secao retangular (A4-1819-PD EM RIO LUZ no 40), corpo em chapa zincada com pintura ext</v>
          </cell>
          <cell r="D4299" t="str">
            <v>un</v>
          </cell>
          <cell r="E4299">
            <v>314.83999999999997</v>
          </cell>
        </row>
        <row r="4300">
          <cell r="A4300" t="str">
            <v>IP017603</v>
          </cell>
          <cell r="B4300" t="str">
            <v>IP50100203/</v>
          </cell>
          <cell r="C4300" t="str">
            <v xml:space="preserve">Luminaria decorativa LDRJ-07 para lampada a vapor de sodio ou multivapor metalico de 70W, com equipamento auxiliar integrado, base em aluminio fundido, com alojamento e suporte para equipamento auxiliar (reator, capacitor, ingnitor), com encaixe para tubo</v>
          </cell>
          <cell r="D4300" t="str">
            <v>un</v>
          </cell>
          <cell r="E4300">
            <v>105.43</v>
          </cell>
        </row>
        <row r="4301">
          <cell r="A4301" t="str">
            <v>IP017604</v>
          </cell>
          <cell r="B4301" t="str">
            <v>IP50100206/</v>
          </cell>
          <cell r="C4301" t="str">
            <v xml:space="preserve">Luminaria decorativa LDRJ-09 para lampada a vapor de sodio ou multivapor metalico de 70W, com equipamento auxiliar integrado, base em aluminio fundido, com alojamento e suporte para equipamento auxiliar (reator, capacitor, ingnitor), com encaixe para tubo</v>
          </cell>
          <cell r="D4301" t="str">
            <v>un</v>
          </cell>
          <cell r="E4301">
            <v>105.43</v>
          </cell>
        </row>
        <row r="4302">
          <cell r="A4302" t="str">
            <v>IP008692</v>
          </cell>
          <cell r="B4302" t="str">
            <v>IP50100209/</v>
          </cell>
          <cell r="C4302" t="str">
            <v xml:space="preserve">Luminaria decorativa LDRJ-06 para lampada a vapor de sodio ou multivapor metalico de 150W, com equipamento auxiliar integrado 220/250V (EM-RIOLUZ-30), encaixe em base de secao retangular (A4-1819-PD EM RIO LUZ no 40), corpo em chapa zincada com pintura ex</v>
          </cell>
          <cell r="D4302" t="str">
            <v>un</v>
          </cell>
          <cell r="E4302">
            <v>328.26</v>
          </cell>
        </row>
        <row r="4303">
          <cell r="A4303" t="str">
            <v>IP008491</v>
          </cell>
          <cell r="B4303" t="str">
            <v>IP60150150/</v>
          </cell>
          <cell r="C4303" t="str">
            <v xml:space="preserve">Obra padrao de reformulacao de iluminacao publica com substituicao de 1 luminaria e braco padrao RIOLUZ por 1 luminaria LRJ-17 com lampada de vapor de sodio de 150W e braco, com fornecimento do material, exceto a luminaria, reator, base para rele e porca </v>
          </cell>
          <cell r="D4303" t="str">
            <v>cj</v>
          </cell>
          <cell r="E4303">
            <v>160.04</v>
          </cell>
        </row>
        <row r="4304">
          <cell r="A4304" t="str">
            <v>IP008508</v>
          </cell>
          <cell r="B4304" t="str">
            <v>IP60150156/</v>
          </cell>
          <cell r="C4304" t="str">
            <v xml:space="preserve">Obra padrao de reformulacao de iluminacao publica com substituicao de 1 luminaria padrao RIOLUZ por 1 luminaria LRJ-17 com 1 lampada de vapor de sodio de 150W, com fornecimento do material, exceto a luminaria, reator e base para rele.</v>
          </cell>
          <cell r="D4304" t="str">
            <v>cj</v>
          </cell>
          <cell r="E4304">
            <v>62.07</v>
          </cell>
        </row>
        <row r="4305">
          <cell r="A4305" t="str">
            <v>IP008507</v>
          </cell>
          <cell r="B4305" t="str">
            <v>IP60150162/</v>
          </cell>
          <cell r="C4305" t="str">
            <v xml:space="preserve">Obra padrao de reformulacao de iluminacao publica com substituicao de 1 luminaria padrao RIOLUZ por 1 luminaria LRJ-25/2 com 1 lampada de vapor de sodio de 150W, com fornecimento do material, exceto a luminaria.</v>
          </cell>
          <cell r="D4305" t="str">
            <v>cj</v>
          </cell>
          <cell r="E4305">
            <v>62.07</v>
          </cell>
        </row>
        <row r="4306">
          <cell r="A4306" t="str">
            <v>IP008509</v>
          </cell>
          <cell r="B4306" t="str">
            <v>IP60150168/</v>
          </cell>
          <cell r="C4306" t="str">
            <v xml:space="preserve">Obra padrao de reformulacao de iluminacao publica com substituicao de 1 luminaria e braco padrao RIOLUZ por 1 luminaria LRJ-25/2 com lampada de vapor de sodio de 150W e braco, com fornecimento do material, exceto a luminaria.</v>
          </cell>
          <cell r="D4306" t="str">
            <v>cj</v>
          </cell>
          <cell r="E4306">
            <v>160.04</v>
          </cell>
        </row>
        <row r="4307">
          <cell r="A4307" t="str">
            <v>IP008510</v>
          </cell>
          <cell r="B4307" t="str">
            <v>IP60150250/</v>
          </cell>
          <cell r="C4307" t="str">
            <v xml:space="preserve">Obra padrao de reformulacao de iluminacao publica com substituicao de 1 luminaria padrao RIOLUZ por 1 luminaria LRJ-24 com 1 lampada de vapor de sodio de 250W, com fornecimento do material, exceto a luminaria.</v>
          </cell>
          <cell r="D4307" t="str">
            <v>cj</v>
          </cell>
          <cell r="E4307">
            <v>67.849999999999994</v>
          </cell>
        </row>
        <row r="4308">
          <cell r="A4308" t="str">
            <v>IP008511</v>
          </cell>
          <cell r="B4308" t="str">
            <v>IP60150256/</v>
          </cell>
          <cell r="C4308" t="str">
            <v xml:space="preserve">Obra padrao de reformulacao de iluminacao publica com substituicao de 1 luminaria e braco padrao RIOLUZ por 1 luminaria LRJ-24 com lampada de vapor de sodio de 250W, com fornecimento do material, exceto a luminaria e braco.</v>
          </cell>
          <cell r="D4308" t="str">
            <v>cj</v>
          </cell>
          <cell r="E4308">
            <v>107.24</v>
          </cell>
        </row>
        <row r="4309">
          <cell r="A4309" t="str">
            <v>IP008513</v>
          </cell>
          <cell r="B4309" t="str">
            <v>IP60150400/</v>
          </cell>
          <cell r="C4309" t="str">
            <v xml:space="preserve">Obra padrao de reformulacao de iluminacao publica com substituicao de 4 luminarias padrao RIOLUZ por 4 luminarias LRJ-23/1 com 4 lampadas de vapor de sodio de 400W, com fornecimento do material, exceto a luminarias.</v>
          </cell>
          <cell r="D4309" t="str">
            <v>cj</v>
          </cell>
          <cell r="E4309">
            <v>449.09</v>
          </cell>
        </row>
        <row r="4310">
          <cell r="A4310" t="str">
            <v>IP008515</v>
          </cell>
          <cell r="B4310" t="str">
            <v>IP60150406/</v>
          </cell>
          <cell r="C4310" t="str">
            <v xml:space="preserve">Obra padrao de reformulacao de iluminacao publica com substituicao de 4 luminarias padrao RIOLUZ por 4 luminarias LRJ-23/1 com 4 lampadas de multivapor metalico (MVM) de 400W, com fornecimento do material, exceto a luminarias.</v>
          </cell>
          <cell r="D4310" t="str">
            <v>cj</v>
          </cell>
          <cell r="E4310">
            <v>596.33000000000004</v>
          </cell>
        </row>
        <row r="4311">
          <cell r="A4311" t="str">
            <v>IP008514</v>
          </cell>
          <cell r="B4311" t="str">
            <v>IP60150412/</v>
          </cell>
          <cell r="C4311" t="str">
            <v xml:space="preserve">Obra padrao de reformulacao de iluminacao publica com substituicao de 4 luminarias e 6 lampadas por 6 luminarias LRJ-23/1 com 6 lampadas de vapor de sodio de 400W, com fornecimento do material, exceto a luminarias.</v>
          </cell>
          <cell r="D4311" t="str">
            <v>cj</v>
          </cell>
          <cell r="E4311">
            <v>791.32</v>
          </cell>
        </row>
        <row r="4312">
          <cell r="A4312" t="str">
            <v>IP001607</v>
          </cell>
          <cell r="B4312" t="str">
            <v>IP60200050/</v>
          </cell>
          <cell r="C4312" t="str">
            <v xml:space="preserve">Retirada de braco, padrao RIOLUZ, para fixacao de luminarias.</v>
          </cell>
          <cell r="D4312" t="str">
            <v>un</v>
          </cell>
          <cell r="E4312">
            <v>5.35</v>
          </cell>
        </row>
        <row r="4313">
          <cell r="A4313" t="str">
            <v>IP001597</v>
          </cell>
          <cell r="B4313" t="str">
            <v>IP60200100/</v>
          </cell>
          <cell r="C4313" t="str">
            <v xml:space="preserve">Retirada de conjunto de aterramento.</v>
          </cell>
          <cell r="D4313" t="str">
            <v>un</v>
          </cell>
          <cell r="E4313">
            <v>2.68</v>
          </cell>
        </row>
        <row r="4314">
          <cell r="A4314" t="str">
            <v>IP001595</v>
          </cell>
          <cell r="B4314" t="str">
            <v>IP60200106/</v>
          </cell>
          <cell r="C4314" t="str">
            <v xml:space="preserve">Retirada de conjunto de ferragens em linha baixa tensao (B.T).</v>
          </cell>
          <cell r="D4314" t="str">
            <v>un</v>
          </cell>
          <cell r="E4314">
            <v>2.68</v>
          </cell>
        </row>
        <row r="4315">
          <cell r="A4315" t="str">
            <v>IP001594</v>
          </cell>
          <cell r="B4315" t="str">
            <v>IP60200112/</v>
          </cell>
          <cell r="C4315" t="str">
            <v xml:space="preserve">Retirada de conjunto de ferragens em rede de alta tensao (AT).</v>
          </cell>
          <cell r="D4315" t="str">
            <v>un</v>
          </cell>
          <cell r="E4315">
            <v>10.69</v>
          </cell>
        </row>
        <row r="4316">
          <cell r="A4316" t="str">
            <v>IP001613</v>
          </cell>
          <cell r="B4316" t="str">
            <v>IP60200150/</v>
          </cell>
          <cell r="C4316" t="str">
            <v xml:space="preserve">Retirada de condutores singelos ou multiplos instalados em linha de dutos.</v>
          </cell>
          <cell r="D4316" t="str">
            <v>m</v>
          </cell>
          <cell r="E4316">
            <v>1.07</v>
          </cell>
        </row>
        <row r="4317">
          <cell r="A4317" t="str">
            <v>IP001593</v>
          </cell>
          <cell r="B4317" t="str">
            <v>IP60200200/</v>
          </cell>
          <cell r="C4317" t="str">
            <v xml:space="preserve">Retirada de conjunto de chaves fusiveis e ferragens em linha de 13,2Kv.</v>
          </cell>
          <cell r="D4317" t="str">
            <v>un</v>
          </cell>
          <cell r="E4317">
            <v>10.69</v>
          </cell>
        </row>
        <row r="4318">
          <cell r="A4318" t="str">
            <v>IP001612</v>
          </cell>
          <cell r="B4318" t="str">
            <v>IP60200250/</v>
          </cell>
          <cell r="C4318" t="str">
            <v xml:space="preserve">Retirada de equipamento do comando de circuito.</v>
          </cell>
          <cell r="D4318" t="str">
            <v>un</v>
          </cell>
          <cell r="E4318">
            <v>8.02</v>
          </cell>
        </row>
        <row r="4319">
          <cell r="A4319" t="str">
            <v>IP010166</v>
          </cell>
          <cell r="B4319" t="str">
            <v>IP60200300/</v>
          </cell>
          <cell r="C4319" t="str">
            <v xml:space="preserve">Retirada de lampada e acondicionamento em caixa de papelao, exclusive fornecimento da caixa.</v>
          </cell>
          <cell r="D4319" t="str">
            <v>un</v>
          </cell>
          <cell r="E4319">
            <v>2.68</v>
          </cell>
        </row>
        <row r="4320">
          <cell r="A4320" t="str">
            <v>IP001600</v>
          </cell>
          <cell r="B4320" t="str">
            <v>IP60200350/</v>
          </cell>
          <cell r="C4320" t="str">
            <v xml:space="preserve">Retirada de luminaria em poste com 4,50m a 9m de altura.</v>
          </cell>
          <cell r="D4320" t="str">
            <v>un</v>
          </cell>
          <cell r="E4320">
            <v>2.68</v>
          </cell>
        </row>
        <row r="4321">
          <cell r="A4321" t="str">
            <v>IP001601</v>
          </cell>
          <cell r="B4321" t="str">
            <v>IP60200356/</v>
          </cell>
          <cell r="C4321" t="str">
            <v xml:space="preserve">Retirada de luminaria em poste com 10m a 12m de altura.</v>
          </cell>
          <cell r="D4321" t="str">
            <v>un</v>
          </cell>
          <cell r="E4321">
            <v>8.02</v>
          </cell>
        </row>
        <row r="4322">
          <cell r="A4322" t="str">
            <v>IP001602</v>
          </cell>
          <cell r="B4322" t="str">
            <v>IP60200362/</v>
          </cell>
          <cell r="C4322" t="str">
            <v xml:space="preserve">Retirada de luminaria em poste com 13m a 15m de altura.</v>
          </cell>
          <cell r="D4322" t="str">
            <v>un</v>
          </cell>
          <cell r="E4322">
            <v>10.69</v>
          </cell>
        </row>
        <row r="4323">
          <cell r="A4323" t="str">
            <v>IP001603</v>
          </cell>
          <cell r="B4323" t="str">
            <v>IP60200368/</v>
          </cell>
          <cell r="C4323" t="str">
            <v xml:space="preserve">Retirada de luminaria em poste com 16m a 23m de altura.</v>
          </cell>
          <cell r="D4323" t="str">
            <v>un</v>
          </cell>
          <cell r="E4323">
            <v>16.04</v>
          </cell>
        </row>
        <row r="4324">
          <cell r="A4324" t="str">
            <v>IP001604</v>
          </cell>
          <cell r="B4324" t="str">
            <v>IP60200374/</v>
          </cell>
          <cell r="C4324" t="str">
            <v xml:space="preserve">Retirada de luminaria em poste com 30m de altura.</v>
          </cell>
          <cell r="D4324" t="str">
            <v>un</v>
          </cell>
          <cell r="E4324">
            <v>32.07</v>
          </cell>
        </row>
        <row r="4325">
          <cell r="A4325" t="str">
            <v>IP001605</v>
          </cell>
          <cell r="B4325" t="str">
            <v>IP60200400/</v>
          </cell>
          <cell r="C4325" t="str">
            <v xml:space="preserve">Retirada de luminaria, instalada em cordoalha, teto ou parede.</v>
          </cell>
          <cell r="D4325" t="str">
            <v>un</v>
          </cell>
          <cell r="E4325">
            <v>10.69</v>
          </cell>
        </row>
        <row r="4326">
          <cell r="A4326" t="str">
            <v>IP001606</v>
          </cell>
          <cell r="B4326" t="str">
            <v>IP60200450/</v>
          </cell>
          <cell r="C4326" t="str">
            <v xml:space="preserve">Retirada de projetor, instalado em teto, piso, parede ou poste.</v>
          </cell>
          <cell r="D4326" t="str">
            <v>un</v>
          </cell>
          <cell r="E4326">
            <v>5.35</v>
          </cell>
        </row>
        <row r="4327">
          <cell r="A4327" t="str">
            <v>IP001614</v>
          </cell>
          <cell r="B4327" t="str">
            <v>IP60200456/</v>
          </cell>
          <cell r="C4327" t="str">
            <v xml:space="preserve">Retirada de nucleo, para fixacao de luminarias, instalado em topo de poste, ate 15m de altura.</v>
          </cell>
          <cell r="D4327" t="str">
            <v>un</v>
          </cell>
          <cell r="E4327">
            <v>16.04</v>
          </cell>
        </row>
        <row r="4328">
          <cell r="A4328" t="str">
            <v>IP001615</v>
          </cell>
          <cell r="B4328" t="str">
            <v>IP60200462/</v>
          </cell>
          <cell r="C4328" t="str">
            <v xml:space="preserve">Retirada de nucleo, para fixacao de luminarias, instalado em topo de poste, de 16m ate 20m de altura.</v>
          </cell>
          <cell r="D4328" t="str">
            <v>un</v>
          </cell>
          <cell r="E4328">
            <v>21.38</v>
          </cell>
        </row>
        <row r="4329">
          <cell r="A4329" t="str">
            <v>IP001616</v>
          </cell>
          <cell r="B4329" t="str">
            <v>IP60200468/</v>
          </cell>
          <cell r="C4329" t="str">
            <v xml:space="preserve">Retirada de nucleo, para fixacao de luminarias, instalado em topo de poste, de 21m ate 45m de altura.</v>
          </cell>
          <cell r="D4329" t="str">
            <v>un</v>
          </cell>
          <cell r="E4329">
            <v>32.07</v>
          </cell>
        </row>
        <row r="4330">
          <cell r="A4330" t="str">
            <v>IP001589</v>
          </cell>
          <cell r="B4330" t="str">
            <v>IP60200500/</v>
          </cell>
          <cell r="C4330" t="str">
            <v xml:space="preserve">Retirada de poste de concreto ou aco de 4,50m a 9m.</v>
          </cell>
          <cell r="D4330" t="str">
            <v>un</v>
          </cell>
          <cell r="E4330">
            <v>42.77</v>
          </cell>
        </row>
        <row r="4331">
          <cell r="A4331" t="str">
            <v>IP001590</v>
          </cell>
          <cell r="B4331" t="str">
            <v>IP60200506/</v>
          </cell>
          <cell r="C4331" t="str">
            <v xml:space="preserve">Retirada de poste de concreto ou aco de 10m a 12m.</v>
          </cell>
          <cell r="D4331" t="str">
            <v>un</v>
          </cell>
          <cell r="E4331">
            <v>53.46</v>
          </cell>
        </row>
        <row r="4332">
          <cell r="A4332" t="str">
            <v>IP001591</v>
          </cell>
          <cell r="B4332" t="str">
            <v>IP60200512/</v>
          </cell>
          <cell r="C4332" t="str">
            <v xml:space="preserve">Retirada de poste de concreto ou aco de 13m a 15m.</v>
          </cell>
          <cell r="D4332" t="str">
            <v>un</v>
          </cell>
          <cell r="E4332">
            <v>106.91</v>
          </cell>
        </row>
        <row r="4333">
          <cell r="A4333" t="str">
            <v>IP001592</v>
          </cell>
          <cell r="B4333" t="str">
            <v>IP60200518/</v>
          </cell>
          <cell r="C4333" t="str">
            <v xml:space="preserve">Retirada de poste de concreto ou aco de 16m a 23m.</v>
          </cell>
          <cell r="D4333" t="str">
            <v>un</v>
          </cell>
          <cell r="E4333">
            <v>133.63999999999999</v>
          </cell>
        </row>
        <row r="4334">
          <cell r="A4334" t="str">
            <v>IP002300</v>
          </cell>
          <cell r="B4334" t="str">
            <v>IP60200550/</v>
          </cell>
          <cell r="C4334" t="str">
            <v xml:space="preserve">Retirada de poste de madeira.</v>
          </cell>
          <cell r="D4334" t="str">
            <v>h</v>
          </cell>
          <cell r="E4334">
            <v>47.25</v>
          </cell>
        </row>
        <row r="4335">
          <cell r="A4335" t="str">
            <v>IP001599</v>
          </cell>
          <cell r="B4335" t="str">
            <v>IP60200600/</v>
          </cell>
          <cell r="C4335" t="str">
            <v xml:space="preserve">Retirada de rede aerea de baixa tensao (BT) (lance).</v>
          </cell>
          <cell r="D4335" t="str">
            <v>un</v>
          </cell>
          <cell r="E4335">
            <v>8.02</v>
          </cell>
        </row>
        <row r="4336">
          <cell r="A4336" t="str">
            <v>IP001598</v>
          </cell>
          <cell r="B4336" t="str">
            <v>IP60200650/</v>
          </cell>
          <cell r="C4336" t="str">
            <v xml:space="preserve">Retirada de rede aerea de 13,2Kv (lance).</v>
          </cell>
          <cell r="D4336" t="str">
            <v>un</v>
          </cell>
          <cell r="E4336">
            <v>21.38</v>
          </cell>
        </row>
        <row r="4337">
          <cell r="A4337" t="str">
            <v>IP001608</v>
          </cell>
          <cell r="B4337" t="str">
            <v>IP60200700/</v>
          </cell>
          <cell r="C4337" t="str">
            <v xml:space="preserve">Retirada de reator para lampada de descarga instalado ate 7m de altura.</v>
          </cell>
          <cell r="D4337" t="str">
            <v>un</v>
          </cell>
          <cell r="E4337">
            <v>2.68</v>
          </cell>
        </row>
        <row r="4338">
          <cell r="A4338" t="str">
            <v>IP001609</v>
          </cell>
          <cell r="B4338" t="str">
            <v>IP60200706/</v>
          </cell>
          <cell r="C4338" t="str">
            <v xml:space="preserve">Retirada de reator para lampada de descarga instalado de 8m ate 12m de altura.</v>
          </cell>
          <cell r="D4338" t="str">
            <v>un</v>
          </cell>
          <cell r="E4338">
            <v>5.35</v>
          </cell>
        </row>
        <row r="4339">
          <cell r="A4339" t="str">
            <v>IP001610</v>
          </cell>
          <cell r="B4339" t="str">
            <v>IP60200712/</v>
          </cell>
          <cell r="C4339" t="str">
            <v xml:space="preserve">Retirada de reator para lampada de descarga instalado em caixa de passagem.</v>
          </cell>
          <cell r="D4339" t="str">
            <v>un</v>
          </cell>
          <cell r="E4339">
            <v>2.68</v>
          </cell>
        </row>
        <row r="4340">
          <cell r="A4340" t="str">
            <v>IP001611</v>
          </cell>
          <cell r="B4340" t="str">
            <v>IP60200750/</v>
          </cell>
          <cell r="C4340" t="str">
            <v xml:space="preserve">Retirada ou substituicao de rele fotoeletrico individual, instalado ate 12m de altura.</v>
          </cell>
          <cell r="D4340" t="str">
            <v>un</v>
          </cell>
          <cell r="E4340">
            <v>2.68</v>
          </cell>
        </row>
        <row r="4341">
          <cell r="A4341" t="str">
            <v>IP001596</v>
          </cell>
          <cell r="B4341" t="str">
            <v>IP60200800/</v>
          </cell>
          <cell r="C4341" t="str">
            <v xml:space="preserve">Retirada de transformadores de 5Kva ate 112,5Kva.</v>
          </cell>
          <cell r="D4341" t="str">
            <v>un</v>
          </cell>
          <cell r="E4341">
            <v>42.77</v>
          </cell>
        </row>
        <row r="4342">
          <cell r="A4342" t="str">
            <v>IP002301</v>
          </cell>
          <cell r="B4342" t="str">
            <v>IP60200850/</v>
          </cell>
          <cell r="C4342" t="str">
            <v xml:space="preserve">Substituicao de lampada e lavagem do refletor.</v>
          </cell>
          <cell r="D4342" t="str">
            <v>h</v>
          </cell>
          <cell r="E4342">
            <v>2.68</v>
          </cell>
        </row>
        <row r="4343">
          <cell r="A4343" t="str">
            <v>IP001581</v>
          </cell>
          <cell r="B4343" t="str">
            <v>IP60200856/</v>
          </cell>
          <cell r="C4343" t="str">
            <v xml:space="preserve">Substitucao de lampada e lavagem do refrator.</v>
          </cell>
          <cell r="D4343" t="str">
            <v>un</v>
          </cell>
          <cell r="E4343">
            <v>2.68</v>
          </cell>
        </row>
        <row r="4344">
          <cell r="A4344" t="str">
            <v>IP007941</v>
          </cell>
          <cell r="B4344" t="str">
            <v>IP99990050/</v>
          </cell>
          <cell r="C4344" t="str">
            <v xml:space="preserve">Arame de ferro galvanizado de 12BWG, 2,76mm.  Fornecimento.</v>
          </cell>
          <cell r="D4344" t="str">
            <v>Kg</v>
          </cell>
          <cell r="E4344">
            <v>3.37</v>
          </cell>
        </row>
        <row r="4345">
          <cell r="A4345" t="str">
            <v>IP007940</v>
          </cell>
          <cell r="B4345" t="str">
            <v>IP99990100/</v>
          </cell>
          <cell r="C4345" t="str">
            <v xml:space="preserve">Calha de madeira com 2700mm de comprimento.  Fornecimento.</v>
          </cell>
          <cell r="D4345" t="str">
            <v>m</v>
          </cell>
          <cell r="E4345">
            <v>5.85</v>
          </cell>
        </row>
        <row r="4346">
          <cell r="A4346" t="str">
            <v>IP006141</v>
          </cell>
          <cell r="B4346" t="str">
            <v>IP99990150/</v>
          </cell>
          <cell r="C4346" t="str">
            <v xml:space="preserve">Capa isolante com resina de silicone para conector tipo cunha em instalacao subterranea.  Fornecimento e colocacao.</v>
          </cell>
          <cell r="D4346" t="str">
            <v>un</v>
          </cell>
          <cell r="E4346">
            <v>4.88</v>
          </cell>
        </row>
        <row r="4347">
          <cell r="A4347" t="str">
            <v>IP007503</v>
          </cell>
          <cell r="B4347" t="str">
            <v>IP99990152/</v>
          </cell>
          <cell r="C4347" t="str">
            <v xml:space="preserve">Capa isolante para conector tipo cunha, para instalacao subterranea, tensao de 600V, com isolacao de silicone estabilizado, para uso nos modelos de conectores de 1 a 14, padrao RIOLUZ.  Fornecimento.</v>
          </cell>
          <cell r="D4347" t="str">
            <v>un</v>
          </cell>
          <cell r="E4347">
            <v>3.27</v>
          </cell>
        </row>
        <row r="4348">
          <cell r="A4348" t="str">
            <v>IP004004</v>
          </cell>
          <cell r="B4348" t="str">
            <v>IP99990200/</v>
          </cell>
          <cell r="C4348" t="str">
            <v xml:space="preserve">Construcao de pilar de concreto armado para protecao de dutos em travessia com 0,20m de largura e 0,35m de altura, instalado a 0,60m profundidade.</v>
          </cell>
          <cell r="D4348" t="str">
            <v>un</v>
          </cell>
          <cell r="E4348">
            <v>54.26</v>
          </cell>
        </row>
        <row r="4349">
          <cell r="A4349" t="str">
            <v>IP008960</v>
          </cell>
          <cell r="B4349" t="str">
            <v>IP99990250/</v>
          </cell>
          <cell r="C4349" t="str">
            <v xml:space="preserve">Conjunto de ferragens para fixacao de eletroduto em viga metalica.  Fornecimento e instalacao.</v>
          </cell>
          <cell r="D4349" t="str">
            <v>un</v>
          </cell>
          <cell r="E4349">
            <v>58.6</v>
          </cell>
        </row>
        <row r="4350">
          <cell r="A4350" t="str">
            <v>IP001756</v>
          </cell>
          <cell r="B4350" t="str">
            <v>IP99990300/</v>
          </cell>
          <cell r="C4350" t="str">
            <v xml:space="preserve">Cordoalha de aco, galvanizada a quente, com 7 fios, bitola de 3/16".  Fornecimento e colocacao.</v>
          </cell>
          <cell r="D4350" t="str">
            <v>un</v>
          </cell>
          <cell r="E4350">
            <v>6.25</v>
          </cell>
        </row>
        <row r="4351">
          <cell r="A4351" t="str">
            <v>IP008958</v>
          </cell>
          <cell r="B4351" t="str">
            <v>IP99990600/</v>
          </cell>
          <cell r="C4351" t="str">
            <v xml:space="preserve">Suporte em chapas de ferro galvanizado a quente, para fixacao de luminaria LRJ-20/LRJ-21 em viga metalica com base de 40cm e 50cm.  Fornecimento e instalacao.</v>
          </cell>
          <cell r="D4351" t="str">
            <v>un</v>
          </cell>
          <cell r="E4351">
            <v>257.68</v>
          </cell>
        </row>
        <row r="4352">
          <cell r="A4352" t="str">
            <v>IT009001</v>
          </cell>
          <cell r="B4352" t="str">
            <v>IT05050050/</v>
          </cell>
          <cell r="C4352" t="str">
            <v xml:space="preserve">Abertura e fechamento manual de rasgo em alvenaria, para passagem de tubos e dutos, com diametro de 1/2" a 1".</v>
          </cell>
          <cell r="D4352" t="str">
            <v>m</v>
          </cell>
          <cell r="E4352">
            <v>3.85</v>
          </cell>
        </row>
        <row r="4353">
          <cell r="A4353" t="str">
            <v>IT009045</v>
          </cell>
          <cell r="B4353" t="str">
            <v>IT05050053/</v>
          </cell>
          <cell r="C4353" t="str">
            <v xml:space="preserve">Abertura e fechamento manual de rasgo em alvenaria, para passagem de tubos e dutos, com diametro de 1 1/4" a 2".</v>
          </cell>
          <cell r="D4353" t="str">
            <v>m</v>
          </cell>
          <cell r="E4353">
            <v>6.1</v>
          </cell>
        </row>
        <row r="4354">
          <cell r="A4354" t="str">
            <v>IT009047</v>
          </cell>
          <cell r="B4354" t="str">
            <v>IT05050056/</v>
          </cell>
          <cell r="C4354" t="str">
            <v xml:space="preserve">Abertura e fechamento manual de rasgo em alvenaria, para passagem de tubos e dutos, com diametro de 2 1/2" a 4".</v>
          </cell>
          <cell r="D4354" t="str">
            <v>m</v>
          </cell>
          <cell r="E4354">
            <v>8.91</v>
          </cell>
        </row>
        <row r="4355">
          <cell r="A4355" t="str">
            <v>IT009044</v>
          </cell>
          <cell r="B4355" t="str">
            <v>IT05050100/</v>
          </cell>
          <cell r="C4355" t="str">
            <v xml:space="preserve">Abertura e fechamento manual de rasgo em concreto, para passagem de tubos e dutos, com diametro de 1/2" a 1".</v>
          </cell>
          <cell r="D4355" t="str">
            <v>m</v>
          </cell>
          <cell r="E4355">
            <v>18.28</v>
          </cell>
        </row>
        <row r="4356">
          <cell r="A4356" t="str">
            <v>IT009046</v>
          </cell>
          <cell r="B4356" t="str">
            <v>IT05050103/</v>
          </cell>
          <cell r="C4356" t="str">
            <v xml:space="preserve">Abertura e fechamento manual de rasgo em concreto, para passagem de tubos e dutos, com diametro de 1 1/4" a 2".</v>
          </cell>
          <cell r="D4356" t="str">
            <v>m</v>
          </cell>
          <cell r="E4356">
            <v>29.13</v>
          </cell>
        </row>
        <row r="4357">
          <cell r="A4357" t="str">
            <v>IT009048</v>
          </cell>
          <cell r="B4357" t="str">
            <v>IT05050106/</v>
          </cell>
          <cell r="C4357" t="str">
            <v xml:space="preserve">Abertura e fechamento manual de rasgo em concreto, para passagem de tubos e dutos, com diametro de 2 1/2" a 4".</v>
          </cell>
          <cell r="D4357" t="str">
            <v>m</v>
          </cell>
          <cell r="E4357">
            <v>41.81</v>
          </cell>
        </row>
        <row r="4358">
          <cell r="A4358" t="str">
            <v>IT005625</v>
          </cell>
          <cell r="B4358" t="str">
            <v>IT05100050/</v>
          </cell>
          <cell r="C4358" t="str">
            <v xml:space="preserve">Tubo de PVC rigido, roscavel, para agua fria, com diametro de 1/2".  Fornecimento e assentamento.</v>
          </cell>
          <cell r="D4358" t="str">
            <v>m</v>
          </cell>
          <cell r="E4358">
            <v>3.07</v>
          </cell>
        </row>
        <row r="4359">
          <cell r="A4359" t="str">
            <v>IT004544</v>
          </cell>
          <cell r="B4359" t="str">
            <v>IT05100056/</v>
          </cell>
          <cell r="C4359" t="str">
            <v xml:space="preserve">Tubo de PVC rigido, roscavel, com diametro de 1".  Fornecimento e assentamento.</v>
          </cell>
          <cell r="D4359" t="str">
            <v>m</v>
          </cell>
          <cell r="E4359">
            <v>6.83</v>
          </cell>
        </row>
        <row r="4360">
          <cell r="A4360" t="str">
            <v>IT004505</v>
          </cell>
          <cell r="B4360" t="str">
            <v>IT05100065/</v>
          </cell>
          <cell r="C4360" t="str">
            <v xml:space="preserve">Tubo de PVC rigido, roscavel, com diametro de 2".  Fornecimento e assentamento.</v>
          </cell>
          <cell r="D4360" t="str">
            <v>m</v>
          </cell>
          <cell r="E4360">
            <v>13.81</v>
          </cell>
        </row>
        <row r="4361">
          <cell r="A4361" t="str">
            <v>IT004626</v>
          </cell>
          <cell r="B4361" t="str">
            <v>IT05100100A</v>
          </cell>
          <cell r="C4361" t="str">
            <v xml:space="preserve">Tubo de PVC rigido, roscavel, para agua fria, com diametro de 1/2", inclusive conexoes e emendas, exclusive abertura e fechamento de rasgo.  Fornecimento e assentamento.</v>
          </cell>
          <cell r="D4361" t="str">
            <v>m</v>
          </cell>
          <cell r="E4361">
            <v>3.01</v>
          </cell>
        </row>
        <row r="4362">
          <cell r="A4362" t="str">
            <v>IT003975</v>
          </cell>
          <cell r="B4362" t="str">
            <v>IT05100103A</v>
          </cell>
          <cell r="C4362" t="str">
            <v xml:space="preserve">Tubo de  PVC rigido, roscavel, para agua fria, com diametro de  3/4", inclusive conexoes e emendas, exclusive abertura e fechamento de rasgo.  Fornecimento e assentamento.</v>
          </cell>
          <cell r="D4362" t="str">
            <v>m</v>
          </cell>
          <cell r="E4362">
            <v>3.78</v>
          </cell>
        </row>
        <row r="4363">
          <cell r="A4363" t="str">
            <v>IT003976</v>
          </cell>
          <cell r="B4363" t="str">
            <v>IT05100106A</v>
          </cell>
          <cell r="C4363" t="str">
            <v xml:space="preserve">Tubo de PVC rigido, roscavel, para agua fria, com diametro de  1", inclusive conexoes e emendas, exclusive abertura e fechamento de rasgo.  Fornecimento e assentamento.</v>
          </cell>
          <cell r="D4363" t="str">
            <v>m</v>
          </cell>
          <cell r="E4363">
            <v>5.82</v>
          </cell>
        </row>
        <row r="4364">
          <cell r="A4364" t="str">
            <v>IT007421</v>
          </cell>
          <cell r="B4364" t="str">
            <v>IT10250303/</v>
          </cell>
          <cell r="C4364" t="str">
            <v xml:space="preserve">Abrigo para hidrometro de 1/2" ou 3/4" nas dimensoes de (80x40x50)cm, em alvenaria de tijolos, paredes de meia vez, revestidas com argamassa de cimento e saibro no traco de 1:6,  tampao de concreto armado de 6cm de espessura, fck=15MPa, porta de (70x40)cm</v>
          </cell>
          <cell r="D4364" t="str">
            <v>un</v>
          </cell>
          <cell r="E4364">
            <v>325.68</v>
          </cell>
        </row>
        <row r="4365">
          <cell r="A4365" t="str">
            <v>IT008568</v>
          </cell>
          <cell r="B4365" t="str">
            <v>IT10250306/</v>
          </cell>
          <cell r="C4365" t="str">
            <v xml:space="preserve">Abrigo para hidrometro de 1/2" ou 3/4" nas dimensoes de (80x40x50)cm, em alvenaria de tijolo macico de (7x10x20)cm, paredes de meia vez, revestidas com argamassa de cimento e areia no traco de 1:4,  tampao de concreto armado de 6cm de espessura, fck=15MPa</v>
          </cell>
          <cell r="D4365" t="str">
            <v>un</v>
          </cell>
          <cell r="E4365">
            <v>215.87</v>
          </cell>
        </row>
        <row r="4366">
          <cell r="A4366" t="str">
            <v>IT005645</v>
          </cell>
          <cell r="B4366" t="str">
            <v>IT10250350/</v>
          </cell>
          <cell r="C4366" t="str">
            <v xml:space="preserve">Abrigo para hidrometro de 1" nas dimensoes de (90x30x50)cm, em alvenaria de tijolos, paredes de meia vez, revestidas com argamassa de cimento e saibro no traco de 1:6,  tampao de concreto armado de 6cm de espessura, fck=15MPa, porta de (70x40)cm em chapa </v>
          </cell>
          <cell r="D4366" t="str">
            <v>un</v>
          </cell>
          <cell r="E4366">
            <v>325.68</v>
          </cell>
        </row>
        <row r="4367">
          <cell r="A4367" t="str">
            <v>IT005646</v>
          </cell>
          <cell r="B4367" t="str">
            <v>IT10250400/</v>
          </cell>
          <cell r="C4367" t="str">
            <v xml:space="preserve">Abrigo para hidrometro de 1 1/2" nas dimensoes de (110x50x60)cm, em alvenaria de tijolos, paredes de meia vez, revestidas com argamassa de cimento e saibro no traco de 1:6,  tampao de concreto armado de 6cm de espessura, fck=15MPa, porta de (80x40)cm em c</v>
          </cell>
          <cell r="D4367" t="str">
            <v>un</v>
          </cell>
          <cell r="E4367">
            <v>357.75</v>
          </cell>
        </row>
        <row r="4368">
          <cell r="A4368" t="str">
            <v>IT005644</v>
          </cell>
          <cell r="B4368" t="str">
            <v>IT10250450/</v>
          </cell>
          <cell r="C4368" t="str">
            <v xml:space="preserve">Abrigo para bomba nas dimensoes de (70x50x50)cm, em alvenaria de tijolos, paredes de meia vez, revestidas com argamassa de cimento e saibro no traco de 1:6, cobertura de concreto armado de 6cm de espessura, fck=15MPa, porta de (60x40)cm em chapa de ferro </v>
          </cell>
          <cell r="D4368" t="str">
            <v>un</v>
          </cell>
          <cell r="E4368">
            <v>324.92</v>
          </cell>
        </row>
        <row r="4369">
          <cell r="A4369" t="str">
            <v>IT004467</v>
          </cell>
          <cell r="B4369" t="str">
            <v>IT10300050/</v>
          </cell>
          <cell r="C4369" t="str">
            <v xml:space="preserve">Registro de gaveta, em bronze, com diametro de 1/2".  Fornecimento e colocacao.</v>
          </cell>
          <cell r="D4369" t="str">
            <v>un</v>
          </cell>
          <cell r="E4369">
            <v>13.95</v>
          </cell>
        </row>
        <row r="4370">
          <cell r="A4370" t="str">
            <v>IT001019</v>
          </cell>
          <cell r="B4370" t="str">
            <v>IT10300053/</v>
          </cell>
          <cell r="C4370" t="str">
            <v xml:space="preserve">Registro de gaveta, em bronze, com diametro de 3/4".  Fornecimento e colocacao.</v>
          </cell>
          <cell r="D4370" t="str">
            <v>un</v>
          </cell>
          <cell r="E4370">
            <v>18.100000000000001</v>
          </cell>
        </row>
        <row r="4371">
          <cell r="A4371" t="str">
            <v>IT004496</v>
          </cell>
          <cell r="B4371" t="str">
            <v>IT10300056/</v>
          </cell>
          <cell r="C4371" t="str">
            <v xml:space="preserve">Registro de gaveta, em bronze, com diametro de 1".  Fornecimento e colocacao.</v>
          </cell>
          <cell r="D4371" t="str">
            <v>un</v>
          </cell>
          <cell r="E4371">
            <v>23.1</v>
          </cell>
        </row>
        <row r="4372">
          <cell r="A4372" t="str">
            <v>IT004654</v>
          </cell>
          <cell r="B4372" t="str">
            <v>IT10300059/</v>
          </cell>
          <cell r="C4372" t="str">
            <v xml:space="preserve">Registro de gaveta, em bronze, com diametro de 1 1/4".  Fornecimento e colocacao.</v>
          </cell>
          <cell r="D4372" t="str">
            <v>un</v>
          </cell>
          <cell r="E4372">
            <v>30.15</v>
          </cell>
        </row>
        <row r="4373">
          <cell r="A4373" t="str">
            <v>IT004449</v>
          </cell>
          <cell r="B4373" t="str">
            <v>IT10300062/</v>
          </cell>
          <cell r="C4373" t="str">
            <v xml:space="preserve">Registro de gaveta, em bronze, com diametro de 1 1/2".  Fornecimento e colocacao.</v>
          </cell>
          <cell r="D4373" t="str">
            <v>un</v>
          </cell>
          <cell r="E4373">
            <v>35.22</v>
          </cell>
        </row>
        <row r="4374">
          <cell r="A4374" t="str">
            <v>IT004655</v>
          </cell>
          <cell r="B4374" t="str">
            <v>IT10300065/</v>
          </cell>
          <cell r="C4374" t="str">
            <v xml:space="preserve">Registro de gaveta, em bronze, com diametro de 2".  Fornecimento e colocacao.</v>
          </cell>
          <cell r="D4374" t="str">
            <v>un</v>
          </cell>
          <cell r="E4374">
            <v>48.26</v>
          </cell>
        </row>
        <row r="4375">
          <cell r="A4375" t="str">
            <v>IT005595</v>
          </cell>
          <cell r="B4375" t="str">
            <v>IT10300068/</v>
          </cell>
          <cell r="C4375" t="str">
            <v xml:space="preserve">Registro de gaveta, em bronze, com diametro de 2 1/2".  Fornecimento e colocacao.</v>
          </cell>
          <cell r="D4375" t="str">
            <v>un</v>
          </cell>
          <cell r="E4375">
            <v>101.56</v>
          </cell>
        </row>
        <row r="4376">
          <cell r="A4376" t="str">
            <v>IT005809</v>
          </cell>
          <cell r="B4376" t="str">
            <v>IT10300071/</v>
          </cell>
          <cell r="C4376" t="str">
            <v xml:space="preserve">Registro de gaveta, em bronze, com diametro de 3".  Fornecimento e colocacao.</v>
          </cell>
          <cell r="D4376" t="str">
            <v>un</v>
          </cell>
          <cell r="E4376">
            <v>155.07</v>
          </cell>
        </row>
        <row r="4377">
          <cell r="A4377" t="str">
            <v>IT005808</v>
          </cell>
          <cell r="B4377" t="str">
            <v>IT10300074/</v>
          </cell>
          <cell r="C4377" t="str">
            <v xml:space="preserve">Registro de gaveta, em bronze, com diametro de 4".  Fornecimento e colocacao.</v>
          </cell>
          <cell r="D4377" t="str">
            <v>un</v>
          </cell>
          <cell r="E4377">
            <v>242.76</v>
          </cell>
        </row>
        <row r="4378">
          <cell r="A4378" t="str">
            <v>IT006432</v>
          </cell>
          <cell r="B4378" t="str">
            <v>IT10300109A</v>
          </cell>
          <cell r="C4378" t="str">
            <v xml:space="preserve">Registro de gaveta, em bronze, com diametro de 1 1/4", com acabamento.  Fornecimento e colocacao.</v>
          </cell>
          <cell r="D4378" t="str">
            <v>un</v>
          </cell>
          <cell r="E4378">
            <v>47.64</v>
          </cell>
        </row>
        <row r="4379">
          <cell r="A4379" t="str">
            <v>IT006433</v>
          </cell>
          <cell r="B4379" t="str">
            <v>IT10300112A</v>
          </cell>
          <cell r="C4379" t="str">
            <v xml:space="preserve">Registro de gaveta, em bronze, com diametro de 1 1/2", com acabamento.  Fornecimento e colocacao.</v>
          </cell>
          <cell r="D4379" t="str">
            <v>un</v>
          </cell>
          <cell r="E4379">
            <v>50.57</v>
          </cell>
        </row>
        <row r="4380">
          <cell r="A4380" t="str">
            <v>IT004539</v>
          </cell>
          <cell r="B4380" t="str">
            <v>IT10300150/</v>
          </cell>
          <cell r="C4380" t="str">
            <v xml:space="preserve">Registro de gaveta Niagara ou similar, F.271, diametro de 3/4".  Fornecimento e assentamento.</v>
          </cell>
          <cell r="D4380" t="str">
            <v>un</v>
          </cell>
          <cell r="E4380">
            <v>16.100000000000001</v>
          </cell>
        </row>
        <row r="4381">
          <cell r="A4381" t="str">
            <v>IT004536</v>
          </cell>
          <cell r="B4381" t="str">
            <v>IT10300153/</v>
          </cell>
          <cell r="C4381" t="str">
            <v xml:space="preserve">Registro de gaveta Niagara ou similar, F.271, diametro de 1".  Fornecimento e assentamento.</v>
          </cell>
          <cell r="D4381" t="str">
            <v>un</v>
          </cell>
          <cell r="E4381">
            <v>22.4</v>
          </cell>
        </row>
        <row r="4382">
          <cell r="A4382" t="str">
            <v>IT004534</v>
          </cell>
          <cell r="B4382" t="str">
            <v>IT10300156/</v>
          </cell>
          <cell r="C4382" t="str">
            <v xml:space="preserve">Registro de gaveta Niagara ou similar, F.271, diametro de 2".  Fornecimento e assentamento.</v>
          </cell>
          <cell r="D4382" t="str">
            <v>un</v>
          </cell>
          <cell r="E4382">
            <v>55.55</v>
          </cell>
        </row>
        <row r="4383">
          <cell r="A4383" t="str">
            <v>IT005807</v>
          </cell>
          <cell r="B4383" t="str">
            <v>IT10300215/</v>
          </cell>
          <cell r="C4383" t="str">
            <v xml:space="preserve">Registro de gaveta chato, em ferro fundido, com flanges internos em bronze, com diametro de 6" (150mm).  Fornecimento e colocacao.</v>
          </cell>
          <cell r="D4383" t="str">
            <v>un</v>
          </cell>
          <cell r="E4383">
            <v>1263.6400000000001</v>
          </cell>
        </row>
        <row r="4384">
          <cell r="A4384" t="str">
            <v>IT009911</v>
          </cell>
          <cell r="B4384" t="str">
            <v>IT10350050/</v>
          </cell>
          <cell r="C4384" t="str">
            <v xml:space="preserve">Valvula de esfera em bronze, com diametro de 3/4", referencia 1552, Deca ou similar.  Fornecimentoe colocacao</v>
          </cell>
          <cell r="D4384" t="str">
            <v>un</v>
          </cell>
          <cell r="E4384">
            <v>20.34</v>
          </cell>
        </row>
        <row r="4385">
          <cell r="A4385" t="str">
            <v>IT006560</v>
          </cell>
          <cell r="B4385" t="str">
            <v>IT10350303/</v>
          </cell>
          <cell r="C4385" t="str">
            <v xml:space="preserve">Valvula de pe com crivo, em bronze, com diametro de 3/4".  Fornecimento e colocacao.</v>
          </cell>
          <cell r="D4385" t="str">
            <v>un</v>
          </cell>
          <cell r="E4385">
            <v>15.72</v>
          </cell>
        </row>
        <row r="4386">
          <cell r="A4386" t="str">
            <v>IT006562</v>
          </cell>
          <cell r="B4386" t="str">
            <v>IT10350306/</v>
          </cell>
          <cell r="C4386" t="str">
            <v xml:space="preserve">Valvula de pe com crivo, em bronze, com diametro de 1".  Fornecimento e colocacao.</v>
          </cell>
          <cell r="D4386" t="str">
            <v>un</v>
          </cell>
          <cell r="E4386">
            <v>16.36</v>
          </cell>
        </row>
        <row r="4387">
          <cell r="A4387" t="str">
            <v>IT006559</v>
          </cell>
          <cell r="B4387" t="str">
            <v>IT10350309/</v>
          </cell>
          <cell r="C4387" t="str">
            <v xml:space="preserve">Valvula de pe com crivo, em bronze, com diametro de 1 1/4".  Fornecimento e colocacao.</v>
          </cell>
          <cell r="D4387" t="str">
            <v>un</v>
          </cell>
          <cell r="E4387">
            <v>20.329999999999998</v>
          </cell>
        </row>
        <row r="4388">
          <cell r="A4388" t="str">
            <v>IT006564</v>
          </cell>
          <cell r="B4388" t="str">
            <v>IT10350312/</v>
          </cell>
          <cell r="C4388" t="str">
            <v xml:space="preserve">Valvula de pe com crivo, em bronze, com diametro de 1 1/2".  Fornecimento e colocacao.</v>
          </cell>
          <cell r="D4388" t="str">
            <v>un</v>
          </cell>
          <cell r="E4388">
            <v>24.52</v>
          </cell>
        </row>
        <row r="4389">
          <cell r="A4389" t="str">
            <v>IT006558</v>
          </cell>
          <cell r="B4389" t="str">
            <v>IT10350315/</v>
          </cell>
          <cell r="C4389" t="str">
            <v xml:space="preserve">Valvula de pe com crivo, em bronze, com diametro de 2".  Fornecimento e colocacao.</v>
          </cell>
          <cell r="D4389" t="str">
            <v>un</v>
          </cell>
          <cell r="E4389">
            <v>32.99</v>
          </cell>
        </row>
        <row r="4390">
          <cell r="A4390" t="str">
            <v>IT006563</v>
          </cell>
          <cell r="B4390" t="str">
            <v>IT10350318/</v>
          </cell>
          <cell r="C4390" t="str">
            <v xml:space="preserve">Valvula de pe com crivo, em bronze, com diametro de 2 1/2".  Fornecimento e colocacao.</v>
          </cell>
          <cell r="D4390" t="str">
            <v>un</v>
          </cell>
          <cell r="E4390">
            <v>55.94</v>
          </cell>
        </row>
        <row r="4391">
          <cell r="A4391" t="str">
            <v>IT006565</v>
          </cell>
          <cell r="B4391" t="str">
            <v>IT10350321/</v>
          </cell>
          <cell r="C4391" t="str">
            <v xml:space="preserve">Valvula de pe com crivo, em bronze, com diametro de 3".  Fornecimento e colocacao.</v>
          </cell>
          <cell r="D4391" t="str">
            <v>un</v>
          </cell>
          <cell r="E4391">
            <v>62.69</v>
          </cell>
        </row>
        <row r="4392">
          <cell r="A4392" t="str">
            <v>IT006561</v>
          </cell>
          <cell r="B4392" t="str">
            <v>IT10350324/</v>
          </cell>
          <cell r="C4392" t="str">
            <v xml:space="preserve">Valvula de pe com crivo, em bronze, com diametro de 4".  Fornecimento e colocacao.</v>
          </cell>
          <cell r="D4392" t="str">
            <v>un</v>
          </cell>
          <cell r="E4392">
            <v>115</v>
          </cell>
        </row>
        <row r="4393">
          <cell r="A4393" t="str">
            <v>IT003951</v>
          </cell>
          <cell r="B4393" t="str">
            <v>IT10350503/</v>
          </cell>
          <cell r="C4393" t="str">
            <v xml:space="preserve">Valvula de retencao horizontal em bronze, com diametro de 3/4".  Fornecimento e colocacao.</v>
          </cell>
          <cell r="D4393" t="str">
            <v>un</v>
          </cell>
          <cell r="E4393">
            <v>43.74</v>
          </cell>
        </row>
        <row r="4394">
          <cell r="A4394" t="str">
            <v>IT003952</v>
          </cell>
          <cell r="B4394" t="str">
            <v>IT10350506/</v>
          </cell>
          <cell r="C4394" t="str">
            <v xml:space="preserve">Valvula de retencao horizontal em bronze, com diametro de 1".  Fornecimento e colocacao.</v>
          </cell>
          <cell r="D4394" t="str">
            <v>un</v>
          </cell>
          <cell r="E4394">
            <v>47.99</v>
          </cell>
        </row>
        <row r="4395">
          <cell r="A4395" t="str">
            <v>IT003953</v>
          </cell>
          <cell r="B4395" t="str">
            <v>IT10350512/</v>
          </cell>
          <cell r="C4395" t="str">
            <v xml:space="preserve">Valvula de retencao horizontal em bronze, com diametro de 1 1/2".  Fornecimento e colocacao.</v>
          </cell>
          <cell r="D4395" t="str">
            <v>un</v>
          </cell>
          <cell r="E4395">
            <v>75.209999999999994</v>
          </cell>
        </row>
        <row r="4396">
          <cell r="A4396" t="str">
            <v>IT003949</v>
          </cell>
          <cell r="B4396" t="str">
            <v>IT10350515/</v>
          </cell>
          <cell r="C4396" t="str">
            <v xml:space="preserve">Valvula de retencao horizontal em bronze, com diametro de 2".  Fornecimento e colocacao.</v>
          </cell>
          <cell r="D4396" t="str">
            <v>un</v>
          </cell>
          <cell r="E4396">
            <v>107.51</v>
          </cell>
        </row>
        <row r="4397">
          <cell r="A4397" t="str">
            <v>IT005810</v>
          </cell>
          <cell r="B4397" t="str">
            <v>IT10350550/</v>
          </cell>
          <cell r="C4397" t="str">
            <v xml:space="preserve">Valvula de retencao horizontal, de ferro fundido, com anel de vedacao em bronze, flangeada, diametro nominal de 150mm.  Fornecimento e colocacao.</v>
          </cell>
          <cell r="D4397" t="str">
            <v>un</v>
          </cell>
          <cell r="E4397">
            <v>1067.3900000000001</v>
          </cell>
        </row>
        <row r="4398">
          <cell r="A4398" t="str">
            <v>IT003933</v>
          </cell>
          <cell r="B4398" t="str">
            <v>IT10350603/</v>
          </cell>
          <cell r="C4398" t="str">
            <v xml:space="preserve">Valvula de retencao vertical em bronze, com diametro de 3/4".  Fornecimento e colocacao.</v>
          </cell>
          <cell r="D4398" t="str">
            <v>un</v>
          </cell>
          <cell r="E4398">
            <v>22.21</v>
          </cell>
        </row>
        <row r="4399">
          <cell r="A4399" t="str">
            <v>IT003934</v>
          </cell>
          <cell r="B4399" t="str">
            <v>IT10350606/</v>
          </cell>
          <cell r="C4399" t="str">
            <v xml:space="preserve">Valvula de retencao vertical em bronze, com diametro de 1".  Fornecimento e colocacao.</v>
          </cell>
          <cell r="D4399" t="str">
            <v>un</v>
          </cell>
          <cell r="E4399">
            <v>24.47</v>
          </cell>
        </row>
        <row r="4400">
          <cell r="A4400" t="str">
            <v>IT003935</v>
          </cell>
          <cell r="B4400" t="str">
            <v>IT10350609/</v>
          </cell>
          <cell r="C4400" t="str">
            <v xml:space="preserve">Valvula de retencao vertical em bronze, com diametro de 1 1/4".  Fornecimento e colocacao.</v>
          </cell>
          <cell r="D4400" t="str">
            <v>un</v>
          </cell>
          <cell r="E4400">
            <v>31.44</v>
          </cell>
        </row>
        <row r="4401">
          <cell r="A4401" t="str">
            <v>IT003936</v>
          </cell>
          <cell r="B4401" t="str">
            <v>IT10350612/</v>
          </cell>
          <cell r="C4401" t="str">
            <v xml:space="preserve">Valvula de retencao vertical em bronze, com diametro de 1 1/2".  Fornecimento e colocacao.</v>
          </cell>
          <cell r="D4401" t="str">
            <v>un</v>
          </cell>
          <cell r="E4401">
            <v>40.9</v>
          </cell>
        </row>
        <row r="4402">
          <cell r="A4402" t="str">
            <v>IT003942</v>
          </cell>
          <cell r="B4402" t="str">
            <v>IT10350615/</v>
          </cell>
          <cell r="C4402" t="str">
            <v xml:space="preserve">Valvula de retencao vertical em bronze, com diametro de 2".  Fornecimento e colocacao.</v>
          </cell>
          <cell r="D4402" t="str">
            <v>un</v>
          </cell>
          <cell r="E4402">
            <v>41.38</v>
          </cell>
        </row>
        <row r="4403">
          <cell r="A4403" t="str">
            <v>IT003943</v>
          </cell>
          <cell r="B4403" t="str">
            <v>IT10350618/</v>
          </cell>
          <cell r="C4403" t="str">
            <v xml:space="preserve">Valvula de retencao vertical em bronze, com diametro de 2 1/2".  Fornecimento e colocacao.</v>
          </cell>
          <cell r="D4403" t="str">
            <v>un</v>
          </cell>
          <cell r="E4403">
            <v>74.95</v>
          </cell>
        </row>
        <row r="4404">
          <cell r="A4404" t="str">
            <v>IT003944</v>
          </cell>
          <cell r="B4404" t="str">
            <v>IT10350621/</v>
          </cell>
          <cell r="C4404" t="str">
            <v xml:space="preserve">Valvula de retencao vertical em bronze, com diametro de 3".  Fornecimento e colocacao.</v>
          </cell>
          <cell r="D4404" t="str">
            <v>un</v>
          </cell>
          <cell r="E4404">
            <v>93.57</v>
          </cell>
        </row>
        <row r="4405">
          <cell r="A4405" t="str">
            <v>IT003946</v>
          </cell>
          <cell r="B4405" t="str">
            <v>IT10350624/</v>
          </cell>
          <cell r="C4405" t="str">
            <v xml:space="preserve">Valvula de retencao vertical em bronze, com diametro de 4".  Fornecimento e colocacao.</v>
          </cell>
          <cell r="D4405" t="str">
            <v>un</v>
          </cell>
          <cell r="E4405">
            <v>182.11</v>
          </cell>
        </row>
        <row r="4406">
          <cell r="A4406" t="str">
            <v>IT005091</v>
          </cell>
          <cell r="B4406" t="str">
            <v>IT10400050/</v>
          </cell>
          <cell r="C4406" t="str">
            <v xml:space="preserve">Ligacao domiciliar de agua, compreendendo: colar de tomada, tubo, registro de esfera e caixa para registro.</v>
          </cell>
          <cell r="D4406" t="str">
            <v>un</v>
          </cell>
          <cell r="E4406">
            <v>89.99</v>
          </cell>
        </row>
        <row r="4407">
          <cell r="A4407" t="str">
            <v>IT008860</v>
          </cell>
          <cell r="B4407" t="str">
            <v>IT10400053A</v>
          </cell>
          <cell r="C4407" t="str">
            <v xml:space="preserve">Fornecimento de conjunto de materiais para cavalete de ramal predial de agua, padrao normal, tipo A de 1/2".</v>
          </cell>
          <cell r="D4407" t="str">
            <v>un</v>
          </cell>
          <cell r="E4407">
            <v>18.68</v>
          </cell>
        </row>
        <row r="4408">
          <cell r="A4408" t="str">
            <v>IT008861</v>
          </cell>
          <cell r="B4408" t="str">
            <v>IT10400056A</v>
          </cell>
          <cell r="C4408" t="str">
            <v xml:space="preserve">Fornecimento de conjunto de materiais para cavalete de ramal predial de agua, padrao normal, tipo A 3/4".</v>
          </cell>
          <cell r="D4408" t="str">
            <v>un</v>
          </cell>
          <cell r="E4408">
            <v>28.69</v>
          </cell>
        </row>
        <row r="4409">
          <cell r="A4409" t="str">
            <v>IT002523</v>
          </cell>
          <cell r="B4409" t="str">
            <v>IT10400059A</v>
          </cell>
          <cell r="C4409" t="str">
            <v xml:space="preserve">Fornecimento de conjunto de materiais para cavalete de ramal predial de agua, padrao normal, tipo A 1".</v>
          </cell>
          <cell r="D4409" t="str">
            <v>un</v>
          </cell>
          <cell r="E4409">
            <v>45.09</v>
          </cell>
        </row>
        <row r="4410">
          <cell r="A4410" t="str">
            <v>IT005338</v>
          </cell>
          <cell r="B4410" t="str">
            <v>IT10400062A</v>
          </cell>
          <cell r="C4410" t="str">
            <v xml:space="preserve">Fornecimento de conjunto de materiais para cavalete de ramal predial de agua, padrao normal, tipo A 1 1/2".</v>
          </cell>
          <cell r="D4410" t="str">
            <v>un</v>
          </cell>
          <cell r="E4410">
            <v>83.32</v>
          </cell>
        </row>
        <row r="4411">
          <cell r="A4411" t="str">
            <v>IT004598</v>
          </cell>
          <cell r="B4411" t="str">
            <v>IT10450050/</v>
          </cell>
          <cell r="C4411" t="str">
            <v xml:space="preserve">Abrigo para 2 botijoes de gas de 45Kg, exclusive ligacoes, nas dimensoes de (80x60x150)cm, em alvenaria de tijolos, paredes de meia vez, revestidas com argamassa de cimento e saibro no traco de 1:6, com piso e cobertura em concreto armado fck=15MPa com es</v>
          </cell>
          <cell r="D4411" t="str">
            <v>un</v>
          </cell>
          <cell r="E4411">
            <v>290.99</v>
          </cell>
        </row>
        <row r="4412">
          <cell r="A4412" t="str">
            <v>IT005243</v>
          </cell>
          <cell r="B4412" t="str">
            <v>IT10450100/</v>
          </cell>
          <cell r="C4412" t="str">
            <v xml:space="preserve">Abrigo para 4 botijoes de gas de 45Kg, exclusive ligacoes, nas dimensoes de (140x60x150)cm, em alvenaria de tijolos, paredes de meia vez, revestidas com argamassa de cimento e saibro no traco de 1:6, com piso e cobertura em concreto armado fck=15MPa, com </v>
          </cell>
          <cell r="D4412" t="str">
            <v>un</v>
          </cell>
          <cell r="E4412">
            <v>363.69</v>
          </cell>
        </row>
        <row r="4413">
          <cell r="A4413" t="str">
            <v>IT002503</v>
          </cell>
          <cell r="B4413" t="str">
            <v>IT10500050/</v>
          </cell>
          <cell r="C4413" t="str">
            <v xml:space="preserve">Aquecedor a gas encanado, exclusive fornecimento do aparelho, compreendendo: 8m de tubo galvanizado de 3/4", conexoes e chamine de aluminio e veneziana.  Instalacao e assentamento.</v>
          </cell>
          <cell r="D4413" t="str">
            <v>un</v>
          </cell>
          <cell r="E4413">
            <v>713.27</v>
          </cell>
        </row>
        <row r="4414">
          <cell r="A4414" t="str">
            <v>IT002504</v>
          </cell>
          <cell r="B4414" t="str">
            <v>IT10500100/</v>
          </cell>
          <cell r="C4414" t="str">
            <v xml:space="preserve">Fogao a gas encanado, exclusive fornecimento do aparelho, compreendendo: 25m de tubo galvanizado de 1", conexoes e registro.  Instalacao e assentamento.</v>
          </cell>
          <cell r="D4414" t="str">
            <v>un</v>
          </cell>
          <cell r="E4414">
            <v>296.01</v>
          </cell>
        </row>
        <row r="4415">
          <cell r="A4415" t="str">
            <v>IT005282</v>
          </cell>
          <cell r="B4415" t="str">
            <v>IT10500150A</v>
          </cell>
          <cell r="C4415" t="str">
            <v xml:space="preserve">Instalacao e assentamento de fogao a gas de botijoes de 45 Kg (exclusive este), com 5m de tubo de ferro galvanizado sem costura de 1/2", conexoes, reguladores e demais pecas necessarias.</v>
          </cell>
          <cell r="D4415" t="str">
            <v>un</v>
          </cell>
          <cell r="E4415">
            <v>173.92</v>
          </cell>
        </row>
        <row r="4416">
          <cell r="A4416" t="str">
            <v>IT004338</v>
          </cell>
          <cell r="B4416" t="str">
            <v>IT10990050/</v>
          </cell>
          <cell r="C4416" t="str">
            <v xml:space="preserve">Haste de prolongamento com quadrado e boca de chave em ferro trefilado, pintado com tinta betuminosa com diametro de 1 1/8"  e comprimento de 100m para registros, valvulas e afins. Fornecimento e assentamento.</v>
          </cell>
          <cell r="D4416" t="str">
            <v>un</v>
          </cell>
          <cell r="E4416">
            <v>1587.42</v>
          </cell>
        </row>
        <row r="4417">
          <cell r="A4417" t="str">
            <v>IT004623</v>
          </cell>
          <cell r="B4417" t="str">
            <v>IT15050050/</v>
          </cell>
          <cell r="C4417" t="str">
            <v xml:space="preserve">Ligacao a coluna de gordura do esgoto de pias em tubo de PVC rigido com diametro de 50mm, com conexoes.  Fornecimento e assentamento.</v>
          </cell>
          <cell r="D4417" t="str">
            <v>un</v>
          </cell>
          <cell r="E4417">
            <v>19.86</v>
          </cell>
        </row>
        <row r="4418">
          <cell r="A4418" t="str">
            <v>IT004669</v>
          </cell>
          <cell r="B4418" t="str">
            <v>IT15050100A</v>
          </cell>
          <cell r="C4418" t="str">
            <v xml:space="preserve">Tubo de PVC rigido, soldavel, com diametro de 40mm, inclusive conexoes e emendas, exclusive abertura e fechamento de rasgo.  Fornecimento e assentamento.</v>
          </cell>
          <cell r="D4418" t="str">
            <v>m</v>
          </cell>
          <cell r="E4418">
            <v>5.62</v>
          </cell>
        </row>
        <row r="4419">
          <cell r="A4419" t="str">
            <v>IT004512</v>
          </cell>
          <cell r="B4419" t="str">
            <v>IT15050103/</v>
          </cell>
          <cell r="C4419" t="str">
            <v xml:space="preserve">Tubo de PVC rigido para esgoto, com diametro de 50mm.  Fornecimento e assentamento.</v>
          </cell>
          <cell r="D4419" t="str">
            <v>un</v>
          </cell>
          <cell r="E4419">
            <v>9.89</v>
          </cell>
        </row>
        <row r="4420">
          <cell r="A4420" t="str">
            <v>IT004671</v>
          </cell>
          <cell r="B4420" t="str">
            <v>IT15050106A</v>
          </cell>
          <cell r="C4420" t="str">
            <v xml:space="preserve">Tubo de PVC rigido, soldavel, com diametro de 75mm, inclusive conexoes e emendas, exclusive abertura e fechamento de rasgo.  Fornecimento e assentamento.</v>
          </cell>
          <cell r="D4420" t="str">
            <v>m</v>
          </cell>
          <cell r="E4420">
            <v>15.57</v>
          </cell>
        </row>
        <row r="4421">
          <cell r="A4421" t="str">
            <v>IT001051</v>
          </cell>
          <cell r="B4421" t="str">
            <v>IT15050109A</v>
          </cell>
          <cell r="C4421" t="str">
            <v xml:space="preserve">Tubo de PVC rigido de 100mm, soldavel, inclusive conexoes, emendas, exclusive abertura e fechamento de rasgo.  Fornecimento e assentamento.</v>
          </cell>
          <cell r="D4421" t="str">
            <v>m</v>
          </cell>
          <cell r="E4421">
            <v>12.13</v>
          </cell>
        </row>
        <row r="4422">
          <cell r="A4422" t="str">
            <v>IT001052</v>
          </cell>
          <cell r="B4422" t="str">
            <v>IT15050112A</v>
          </cell>
          <cell r="C4422" t="str">
            <v xml:space="preserve">Tubo de PVC rigido de 150mm, soldavel, inclusive conexoes, emendas, exclusive abertura e fechamento de rasgo.  Fornecimento e assentamento.</v>
          </cell>
          <cell r="D4422" t="str">
            <v>m</v>
          </cell>
          <cell r="E4422">
            <v>21.51</v>
          </cell>
        </row>
        <row r="4423">
          <cell r="A4423" t="str">
            <v>IT004191</v>
          </cell>
          <cell r="B4423" t="str">
            <v>IT15050115A</v>
          </cell>
          <cell r="C4423" t="str">
            <v xml:space="preserve">Tubo de PVC rigido, soldavel, com diametro de 200mm, inclusive conexoes, emendas, exclusive abertura e fechamento de rasgo de alvenaria.  Fornecimento e montagem.</v>
          </cell>
          <cell r="D4423" t="str">
            <v>m</v>
          </cell>
          <cell r="E4423">
            <v>36.200000000000003</v>
          </cell>
        </row>
        <row r="4424">
          <cell r="A4424" t="str">
            <v>IT009285</v>
          </cell>
          <cell r="B4424" t="str">
            <v>IT15050150/</v>
          </cell>
          <cell r="C4424" t="str">
            <v xml:space="preserve">Tubo de PVC rigido, soldavel, com diametro de 20mm.  Fornecimento.</v>
          </cell>
          <cell r="D4424" t="str">
            <v>m</v>
          </cell>
          <cell r="E4424">
            <v>0.89</v>
          </cell>
        </row>
        <row r="4425">
          <cell r="A4425" t="str">
            <v>IT001059</v>
          </cell>
          <cell r="B4425" t="str">
            <v>IT25040068A</v>
          </cell>
          <cell r="C4425" t="str">
            <v xml:space="preserve">Eletroduto de PVC rigido, diametro de 3", inclusive conexoes e emendas, exclusive abertura e fechamento de rasgo.  Fornecimento e assentamento.</v>
          </cell>
          <cell r="D4425" t="str">
            <v>m</v>
          </cell>
          <cell r="E4425">
            <v>10.11</v>
          </cell>
        </row>
        <row r="4426">
          <cell r="A4426" t="str">
            <v>IT001060</v>
          </cell>
          <cell r="B4426" t="str">
            <v>IT25040071A</v>
          </cell>
          <cell r="C4426" t="str">
            <v xml:space="preserve">Eletroduto de PVC rigido, diametro de 4", inclusive conexoes e emendas, exclusive abertura e fechamento de rasgo.  Fornecimento e assentamento.</v>
          </cell>
          <cell r="D4426" t="str">
            <v>m</v>
          </cell>
          <cell r="E4426">
            <v>13.94</v>
          </cell>
        </row>
        <row r="4427">
          <cell r="A4427" t="str">
            <v>IT005341</v>
          </cell>
          <cell r="B4427" t="str">
            <v>IT25060053/</v>
          </cell>
          <cell r="C4427" t="str">
            <v xml:space="preserve">Curva de 90o, para eletroduto de PVC rigido, roscavel, com diametro de 3/4".  Fornecimento e assentamento.</v>
          </cell>
          <cell r="D4427" t="str">
            <v>un</v>
          </cell>
          <cell r="E4427">
            <v>1.88</v>
          </cell>
        </row>
        <row r="4428">
          <cell r="A4428" t="str">
            <v>IT005240</v>
          </cell>
          <cell r="B4428" t="str">
            <v>IT25060056/</v>
          </cell>
          <cell r="C4428" t="str">
            <v xml:space="preserve">Curva de 90o, para eletroduto de PVC rigido, roscavel, com diametro de 1".  Fornecimento e assentamento.</v>
          </cell>
          <cell r="D4428" t="str">
            <v>un</v>
          </cell>
          <cell r="E4428">
            <v>2.2999999999999998</v>
          </cell>
        </row>
        <row r="4429">
          <cell r="A4429" t="str">
            <v>IT001061</v>
          </cell>
          <cell r="B4429" t="str">
            <v>IT25080050A</v>
          </cell>
          <cell r="C4429" t="str">
            <v xml:space="preserve">Eletroduto de PVC rigido corrugado, diametro de 1/2", inclusive conexoes e emendas.  Fornecimento e assentamento.</v>
          </cell>
          <cell r="D4429" t="str">
            <v>m</v>
          </cell>
          <cell r="E4429">
            <v>1.46</v>
          </cell>
        </row>
        <row r="4430">
          <cell r="A4430" t="str">
            <v>IT001063</v>
          </cell>
          <cell r="B4430" t="str">
            <v>IT25080053A</v>
          </cell>
          <cell r="C4430" t="str">
            <v xml:space="preserve">Eletroduto de PVC rigido corrugado, diametro de 3/4", inclusive conexoes e emendas.  Fornecimento e assentamento.</v>
          </cell>
          <cell r="D4430" t="str">
            <v>m</v>
          </cell>
          <cell r="E4430">
            <v>1.92</v>
          </cell>
        </row>
        <row r="4431">
          <cell r="A4431" t="str">
            <v>IT001062</v>
          </cell>
          <cell r="B4431" t="str">
            <v>IT25080056A</v>
          </cell>
          <cell r="C4431" t="str">
            <v xml:space="preserve">Eletroduto de PVC rigido corrugado, diametro de 1", inclusive conexoes e emendas.  Fornecimento e assentamento.</v>
          </cell>
          <cell r="D4431" t="str">
            <v>m</v>
          </cell>
          <cell r="E4431">
            <v>2.4900000000000002</v>
          </cell>
        </row>
        <row r="4432">
          <cell r="A4432" t="str">
            <v>IT016675</v>
          </cell>
          <cell r="B4432" t="str">
            <v>IT25100056/</v>
          </cell>
          <cell r="C4432" t="str">
            <v xml:space="preserve">Eletroduto espiral flexivel de polietileno de alta densidade, tipo Kanalex ou similar, diametro de 32mm (1 14/4" ), com arame-guia galvanizado revestido em PVC, inclusive emendas e tamponamento.  Fornecimento.</v>
          </cell>
          <cell r="D4432" t="str">
            <v>m</v>
          </cell>
          <cell r="E4432">
            <v>2.06</v>
          </cell>
        </row>
        <row r="4433">
          <cell r="A4433" t="str">
            <v>IT016008</v>
          </cell>
          <cell r="B4433" t="str">
            <v>IT25100062/</v>
          </cell>
          <cell r="C4433" t="str">
            <v xml:space="preserve">Duto espiral flexivel em polietileno de alta densidade, tipo Kanalex ou similar, diametro de 50mm (2" ), com arame-guia galvanizado revestido em PVC, inclusive emendas e tamponamento.  Fornecimento.</v>
          </cell>
          <cell r="D4433" t="str">
            <v>m</v>
          </cell>
          <cell r="E4433">
            <v>2.17</v>
          </cell>
        </row>
        <row r="4434">
          <cell r="A4434" t="str">
            <v>IT005102</v>
          </cell>
          <cell r="B4434" t="str">
            <v>IT25100065A</v>
          </cell>
          <cell r="C4434" t="str">
            <v xml:space="preserve">Duto espiral flexivel em polietileno de alta densidade, tipo Kanalex ou similar, diametro de 75mm (3" ), com arame-guia galvanizado revestido em PVC, inclusive emendas e tamponamento.  Fornecimento.</v>
          </cell>
          <cell r="D4434" t="str">
            <v>m</v>
          </cell>
          <cell r="E4434">
            <v>3.89</v>
          </cell>
        </row>
        <row r="4435">
          <cell r="A4435" t="str">
            <v>IT016677</v>
          </cell>
          <cell r="B4435" t="str">
            <v>IT25100068/</v>
          </cell>
          <cell r="C4435" t="str">
            <v xml:space="preserve">Eletroduto espiral flexivel de polietileno de alta densidade, tipo Kanalex ou similar, diametro de 100mm (4" ), com arame-guia galvanizado revestido em PVC, inclusive emendas e tamponamento.  Fornecimento.</v>
          </cell>
          <cell r="D4435" t="str">
            <v>m</v>
          </cell>
          <cell r="E4435">
            <v>4.7699999999999996</v>
          </cell>
        </row>
        <row r="4436">
          <cell r="A4436" t="str">
            <v>IT016682</v>
          </cell>
          <cell r="B4436" t="str">
            <v>IT25100071/</v>
          </cell>
          <cell r="C4436" t="str">
            <v xml:space="preserve">Eletroduto espiral flexivel de polietileno de alta densidade, tipo Kanalex ou similar, diametro de 125mm (5" ), com arame-guia galvanizado revestido em PVC, inclusive emendas e tamponamento.  Fornecimento.</v>
          </cell>
          <cell r="D4436" t="str">
            <v>m</v>
          </cell>
          <cell r="E4436">
            <v>7.88</v>
          </cell>
        </row>
        <row r="4437">
          <cell r="A4437" t="str">
            <v>IT016676</v>
          </cell>
          <cell r="B4437" t="str">
            <v>IT25100106/</v>
          </cell>
          <cell r="C4437" t="str">
            <v xml:space="preserve">Linha de duto espiral flexivel de polietileno de alta densidade, tipo Kanalex ou similar, diametro de 32mm (1 14/4" ), com arame-guia galvanizado revestido em PVC, inclusive emendas e tamponamento, exclusive escavacao e reaterro.</v>
          </cell>
          <cell r="D4437" t="str">
            <v>m</v>
          </cell>
          <cell r="E4437">
            <v>4.24</v>
          </cell>
        </row>
        <row r="4438">
          <cell r="A4438" t="str">
            <v>IT016009</v>
          </cell>
          <cell r="B4438" t="str">
            <v>IT25100112/</v>
          </cell>
          <cell r="C4438" t="str">
            <v xml:space="preserve">Linha de duto espiral flexivel em polietileno de alta densidade, tipo Kanalex ou similar, diametro de 50mm (2" ), lancadi diretamente ao solo com com arame-guia galvanizado revestido em PVC, inclusive emendas e tamponamento, exclusive excavacao e reaterro</v>
          </cell>
          <cell r="D4438" t="str">
            <v>m</v>
          </cell>
          <cell r="E4438">
            <v>4.3499999999999996</v>
          </cell>
        </row>
        <row r="4439">
          <cell r="A4439" t="str">
            <v>IT016011</v>
          </cell>
          <cell r="B4439" t="str">
            <v>IT25100115/</v>
          </cell>
          <cell r="C4439" t="str">
            <v xml:space="preserve">Linha de duto espiral flexivel em polietileno de alta densidade, tipo Kanalex ou similar, diametro de 75mm (3" ), lancadi diretamente ao solo com com arame-guia galvanizado revestido em PVC, inclusive emendas e tamponamento, exclusive excavacao e reaterro</v>
          </cell>
          <cell r="D4439" t="str">
            <v>m</v>
          </cell>
          <cell r="E4439">
            <v>6.07</v>
          </cell>
        </row>
        <row r="4440">
          <cell r="A4440" t="str">
            <v>IT016678</v>
          </cell>
          <cell r="B4440" t="str">
            <v>IT25100118/</v>
          </cell>
          <cell r="C4440" t="str">
            <v xml:space="preserve">Linha de duto espiral flexivel de polietileno de alta densidade, tipo Kanalex ou similar, diametro de 100mm (4" ), com arame-guia galvanizado revestido em PVC, inclusive emendas e tamponamento, exclusive escavacao e reaterro.</v>
          </cell>
          <cell r="D4440" t="str">
            <v>m</v>
          </cell>
          <cell r="E4440">
            <v>6.95</v>
          </cell>
        </row>
        <row r="4441">
          <cell r="A4441" t="str">
            <v>IT016679</v>
          </cell>
          <cell r="B4441" t="str">
            <v>IT25100121/</v>
          </cell>
          <cell r="C4441" t="str">
            <v xml:space="preserve">Linha de duto espiral flexivel de polietileno de alta densidade, tipo Kanalex ou similar, diametro de 125mm (5" ), com arame-guia galvanizado revestido em PVC, inclusive emendas e tamponamento, exclusive escavacao e reaterro.</v>
          </cell>
          <cell r="D4441" t="str">
            <v>m</v>
          </cell>
          <cell r="E4441">
            <v>10.06</v>
          </cell>
        </row>
        <row r="4442">
          <cell r="A4442" t="str">
            <v>IT016010</v>
          </cell>
          <cell r="B4442" t="str">
            <v>IT25100156/</v>
          </cell>
          <cell r="C4442" t="str">
            <v xml:space="preserve">Linha dupla de duto espiral flexivel em polietileno de alta densidade, tipo Kanalex ou similar, diametro de 50mm (2" ), lancadi diretamente ao solo com com arame-guia galvanizado revestido em PVC, inclusive emendas e tamponamento, exclusive excavacao e re</v>
          </cell>
          <cell r="D4442" t="str">
            <v>m</v>
          </cell>
          <cell r="E4442">
            <v>7.15</v>
          </cell>
        </row>
        <row r="4443">
          <cell r="A4443" t="str">
            <v>IT016012</v>
          </cell>
          <cell r="B4443" t="str">
            <v>IT25100159/</v>
          </cell>
          <cell r="C4443" t="str">
            <v xml:space="preserve">Linha dupla de duto espiral flexivel em polietileno de alta densidade, tipo Kanalex ou similar, diametro de 75mm (3" ), lancadi diretamente ao solo com com arame-guia galvanizado revestido em PVC, inclusive emendas e tamponamento, exclusive excavacao e re</v>
          </cell>
          <cell r="D4443" t="str">
            <v>m</v>
          </cell>
          <cell r="E4443">
            <v>10.58</v>
          </cell>
        </row>
        <row r="4444">
          <cell r="A4444" t="str">
            <v>IT016680</v>
          </cell>
          <cell r="B4444" t="str">
            <v>IT25100162/</v>
          </cell>
          <cell r="C4444" t="str">
            <v xml:space="preserve">Linha dupla de duto espiral flexivel de polietileno de alta densidade, tipo Kanalex ou similar, diametro de 100mm (4" ),lancado diretamente no solo com arame-guia galvanizado revestido em PVC, inclusive emendas e tamponamento, exclusive escavacao e reater</v>
          </cell>
          <cell r="D4444" t="str">
            <v>m</v>
          </cell>
          <cell r="E4444">
            <v>22.47</v>
          </cell>
        </row>
        <row r="4445">
          <cell r="A4445" t="str">
            <v>IT016681</v>
          </cell>
          <cell r="B4445" t="str">
            <v>IT25100165/</v>
          </cell>
          <cell r="C4445" t="str">
            <v xml:space="preserve">Linha dupla de duto espiral flexivel de polietileno de alta densidade, tipo Kanalex ou similar, diametro de 125mm (5" ),lancado diretamente no solo com arame-guia galvanizado revestido em PVC, inclusive emendas e tamponamento, exclusive escavacao e reater</v>
          </cell>
          <cell r="D4445" t="str">
            <v>m</v>
          </cell>
          <cell r="E4445">
            <v>28.68</v>
          </cell>
        </row>
        <row r="4446">
          <cell r="A4446" t="str">
            <v>IT010104</v>
          </cell>
          <cell r="B4446" t="str">
            <v>IT25120050/</v>
          </cell>
          <cell r="C4446" t="str">
            <v xml:space="preserve">Construcao de linha simples de tubo de PVC rigido, serie R de 100mm, para protecao de condutores de sistema de telefonia, assentados e cobertos com camada de concreto simples, exclusive escavacao e reaterro.</v>
          </cell>
          <cell r="D4446" t="str">
            <v>m</v>
          </cell>
          <cell r="E4446">
            <v>15.17</v>
          </cell>
        </row>
        <row r="4447">
          <cell r="A4447" t="str">
            <v>IT010103</v>
          </cell>
          <cell r="B4447" t="str">
            <v>IT25120100/</v>
          </cell>
          <cell r="C4447" t="str">
            <v xml:space="preserve">Construcao de linha dupla de tubo de PVC rigido, serie R de 100mm, para protecao de condutores de sistema de telefonia, assentados e cobertos com camada de concreto simples, exclusive escavacao e reaterro.</v>
          </cell>
          <cell r="D4447" t="str">
            <v>m</v>
          </cell>
          <cell r="E4447">
            <v>30.4</v>
          </cell>
        </row>
        <row r="4448">
          <cell r="A4448" t="str">
            <v>IT010102</v>
          </cell>
          <cell r="B4448" t="str">
            <v>IT25120150/</v>
          </cell>
          <cell r="C4448" t="str">
            <v xml:space="preserve">Construcao de linha tripla de tubo de PVC rigido, serie R de 100mm, para protecao de condutores de sistema de telefonia, assentados e cobertos com camada de concreto simples, exclusive escavacao e reaterro.</v>
          </cell>
          <cell r="D4448" t="str">
            <v>m</v>
          </cell>
          <cell r="E4448">
            <v>45.49</v>
          </cell>
        </row>
        <row r="4449">
          <cell r="A4449" t="str">
            <v>IT010101</v>
          </cell>
          <cell r="B4449" t="str">
            <v>IT25120200/</v>
          </cell>
          <cell r="C4449" t="str">
            <v xml:space="preserve">Construcao de linha quadrupla de tubo de PVC rigido, serie R de 100mm, para protecao de condutores de sistema de telefonia, assentados e cobertos com camada de concreto simples, exclusive escavacao e reaterro.</v>
          </cell>
          <cell r="D4449" t="str">
            <v>m</v>
          </cell>
          <cell r="E4449">
            <v>60.64</v>
          </cell>
        </row>
        <row r="4450">
          <cell r="A4450" t="str">
            <v>IT010100</v>
          </cell>
          <cell r="B4450" t="str">
            <v>IT25120300/</v>
          </cell>
          <cell r="C4450" t="str">
            <v xml:space="preserve">Construcao de linha sextupla de tubo de PVC rigido, serie R de 100mm, para protecao de condutores de sistema de telefonia, assentados e cobertos com camada de concreto simples, exclusive escavacao e reaterro.</v>
          </cell>
          <cell r="D4450" t="str">
            <v>m</v>
          </cell>
          <cell r="E4450">
            <v>90.97</v>
          </cell>
        </row>
        <row r="4451">
          <cell r="A4451" t="str">
            <v>IT004039</v>
          </cell>
          <cell r="B4451" t="str">
            <v>IT25140053A</v>
          </cell>
          <cell r="C4451" t="str">
            <v xml:space="preserve">Eletroduto de ferro galvanizado, diametro de 3/4", inclusive conexoes e emendas, exclusive abertura de rasgo.  Fornecimento e colocacao.</v>
          </cell>
          <cell r="D4451" t="str">
            <v>h</v>
          </cell>
          <cell r="E4451">
            <v>5.21</v>
          </cell>
        </row>
        <row r="4452">
          <cell r="A4452" t="str">
            <v>IT001040</v>
          </cell>
          <cell r="B4452" t="str">
            <v>IT25140056A</v>
          </cell>
          <cell r="C4452" t="str">
            <v xml:space="preserve">Eletroduto de ferro galvanizado, diametro de 25mm (1"), inclusive conexoes e emendas, exclusive abertura e fechamento rasgo.  Fornecimento e colocacao.</v>
          </cell>
          <cell r="D4452" t="str">
            <v>m</v>
          </cell>
          <cell r="E4452">
            <v>6.43</v>
          </cell>
        </row>
        <row r="4453">
          <cell r="A4453" t="str">
            <v>IT001041</v>
          </cell>
          <cell r="B4453" t="str">
            <v>IT25140059A</v>
          </cell>
          <cell r="C4453" t="str">
            <v xml:space="preserve">Eletroduto de ferro galvanizado, diametro de 1 1/2", inclusive conexoes e emendas, exclusive abertura e fechamento rasgo.  Fornecimento e colocacao.</v>
          </cell>
          <cell r="D4453" t="str">
            <v>m</v>
          </cell>
          <cell r="E4453">
            <v>10.63</v>
          </cell>
        </row>
        <row r="4454">
          <cell r="A4454" t="str">
            <v>IT001042</v>
          </cell>
          <cell r="B4454" t="str">
            <v>IT25140062A</v>
          </cell>
          <cell r="C4454" t="str">
            <v xml:space="preserve">Eletroduto de ferro galvanizado, diametro de 50mm (2"), inclusive conexoes e emendas, exclusive abertura e fechamento rasgo.  Fornecimento e colocacao.</v>
          </cell>
          <cell r="D4454" t="str">
            <v>m</v>
          </cell>
          <cell r="E4454">
            <v>12.86</v>
          </cell>
        </row>
        <row r="4455">
          <cell r="A4455" t="str">
            <v>IT001038</v>
          </cell>
          <cell r="B4455" t="str">
            <v>IT25140065/</v>
          </cell>
          <cell r="C4455" t="str">
            <v xml:space="preserve">Eletroduto de ferro galvanizado, diametro de 50mm (2"), exclusive luvas, curvas, abertura e fechamento de rasgo.  Fornecimento e colocacao.</v>
          </cell>
          <cell r="D4455" t="str">
            <v>m</v>
          </cell>
          <cell r="E4455">
            <v>13.75</v>
          </cell>
        </row>
        <row r="4456">
          <cell r="A4456" t="str">
            <v>IT003939</v>
          </cell>
          <cell r="B4456" t="str">
            <v>IT25140068A</v>
          </cell>
          <cell r="C4456" t="str">
            <v xml:space="preserve">Eletroduto de ferro galvanizado, diametro de 2 1/2", inclusive conexoes e emendas, exclusive abertura de alvenaria.  Fornecimento e assentamento.</v>
          </cell>
          <cell r="D4456" t="str">
            <v>m</v>
          </cell>
          <cell r="E4456">
            <v>16.940000000000001</v>
          </cell>
        </row>
        <row r="4457">
          <cell r="A4457" t="str">
            <v>IT001039</v>
          </cell>
          <cell r="B4457" t="str">
            <v>IT25140071/</v>
          </cell>
          <cell r="C4457" t="str">
            <v xml:space="preserve">Eletroduto de ferro galvanizado, diametro de 75mm (3"), exclusive luvas, curvas, abertura e fechamento rasgo.  Fornecimento e colocacao.</v>
          </cell>
          <cell r="D4457" t="str">
            <v>m</v>
          </cell>
          <cell r="E4457">
            <v>21.18</v>
          </cell>
        </row>
        <row r="4458">
          <cell r="A4458" t="str">
            <v>IT001043</v>
          </cell>
          <cell r="B4458" t="str">
            <v>IT25140074A</v>
          </cell>
          <cell r="C4458" t="str">
            <v xml:space="preserve">Eletroduto de ferro galvanizado, diametro de 75mm (3"), inclusive conexoes e emendas, exclusive abertura e fechamento rasgo.  Fornecimento e colocacao.</v>
          </cell>
          <cell r="D4458" t="str">
            <v>m</v>
          </cell>
          <cell r="E4458">
            <v>21.39</v>
          </cell>
        </row>
        <row r="4459">
          <cell r="A4459" t="str">
            <v>IT001044</v>
          </cell>
          <cell r="B4459" t="str">
            <v>IT25140077A</v>
          </cell>
          <cell r="C4459" t="str">
            <v xml:space="preserve">Eletroduto de ferro galvanizado, diametro de 100mm (4"), inclusive conexoes e emendas, exclusive abertura e fechamento rasgo.  Fornecimento e colocacao.</v>
          </cell>
          <cell r="D4459" t="str">
            <v>m</v>
          </cell>
          <cell r="E4459">
            <v>26.28</v>
          </cell>
        </row>
        <row r="4460">
          <cell r="A4460" t="str">
            <v>IT003960</v>
          </cell>
          <cell r="B4460" t="str">
            <v>IT25140109A</v>
          </cell>
          <cell r="C4460" t="str">
            <v xml:space="preserve">Eletroduto pesado, tipo Apollo, com diametro de 1 1/4", inclusive conexoes e emendas, exclusive abertura e fechamento de rasgo.  Fornecimento e colocacao.</v>
          </cell>
          <cell r="D4460" t="str">
            <v>m</v>
          </cell>
          <cell r="E4460">
            <v>11.62</v>
          </cell>
        </row>
        <row r="4461">
          <cell r="A4461" t="str">
            <v>IT001050</v>
          </cell>
          <cell r="B4461" t="str">
            <v>IT25160050/</v>
          </cell>
          <cell r="C4461" t="str">
            <v xml:space="preserve">Bucha redonda de ferro galvanizado, diametro de 50mm (2"), para o de 25mm (1").  Fornecimento e colocacao.</v>
          </cell>
          <cell r="D4461" t="str">
            <v>un</v>
          </cell>
          <cell r="E4461">
            <v>8.0500000000000007</v>
          </cell>
        </row>
        <row r="4462">
          <cell r="A4462" t="str">
            <v>IT001048</v>
          </cell>
          <cell r="B4462" t="str">
            <v>IT25160150/</v>
          </cell>
          <cell r="C4462" t="str">
            <v xml:space="preserve">Curva longa de ferro galvanizado, diametro de 50mm (2").  Fornecimento e colocacao.</v>
          </cell>
          <cell r="D4462" t="str">
            <v>un</v>
          </cell>
          <cell r="E4462">
            <v>8.86</v>
          </cell>
        </row>
        <row r="4463">
          <cell r="A4463" t="str">
            <v>IT006376</v>
          </cell>
          <cell r="B4463" t="str">
            <v>IT25180050A</v>
          </cell>
          <cell r="C4463" t="str">
            <v xml:space="preserve">Eletrocalha perfurada, dobra "C", medindo (200x75)mm, referencia 4600, Marvitec ou similar.  Fornecimento e colocacao.</v>
          </cell>
          <cell r="D4463" t="str">
            <v>m</v>
          </cell>
          <cell r="E4463">
            <v>39.25</v>
          </cell>
        </row>
        <row r="4464">
          <cell r="A4464" t="str">
            <v>IT006377</v>
          </cell>
          <cell r="B4464" t="str">
            <v>IT25180100A</v>
          </cell>
          <cell r="C4464" t="str">
            <v xml:space="preserve">Eletrocalha perfurada, dobra "C", medindo (500x75)mm, referencia 4600, Marvitec ou similar.  Fornecimento e colocacao.</v>
          </cell>
          <cell r="D4464" t="str">
            <v>m</v>
          </cell>
          <cell r="E4464">
            <v>68.44</v>
          </cell>
        </row>
        <row r="4465">
          <cell r="A4465" t="str">
            <v>IT009536</v>
          </cell>
          <cell r="B4465" t="str">
            <v>IT25180150/</v>
          </cell>
          <cell r="C4465" t="str">
            <v xml:space="preserve">Eletrocalha perfurada U, medindo (100x100)mm, sem tampa.  Fornecimento.</v>
          </cell>
          <cell r="D4465" t="str">
            <v>m</v>
          </cell>
          <cell r="E4465">
            <v>16.21</v>
          </cell>
        </row>
        <row r="4466">
          <cell r="A4466" t="str">
            <v>IT009537</v>
          </cell>
          <cell r="B4466" t="str">
            <v>IT25180250/</v>
          </cell>
          <cell r="C4466" t="str">
            <v xml:space="preserve">Eletrocalha perfurada U, medindo (300x150)mm, sem tampa.  Fornecimento.</v>
          </cell>
          <cell r="D4466" t="str">
            <v>m</v>
          </cell>
          <cell r="E4466">
            <v>32.270000000000003</v>
          </cell>
        </row>
        <row r="4467">
          <cell r="A4467" t="str">
            <v>IT006571</v>
          </cell>
          <cell r="B4467" t="str">
            <v>IT25200050/</v>
          </cell>
          <cell r="C4467" t="str">
            <v xml:space="preserve">Conjunto de embutir Pial Silentoque, fosforescente, com placa, 1 tecla paralela e 1 tomada universal redonda.  Fornecimento e colocacao.</v>
          </cell>
          <cell r="D4467" t="str">
            <v>un</v>
          </cell>
          <cell r="E4467">
            <v>7.61</v>
          </cell>
        </row>
        <row r="4468">
          <cell r="A4468" t="str">
            <v>IT000956</v>
          </cell>
          <cell r="B4468" t="str">
            <v>IT25200100/</v>
          </cell>
          <cell r="C4468" t="str">
            <v xml:space="preserve">Instalacao de ponto de luz equivalente a 2 varas de eletroduto de PVC rigido de 1/2", 12m de fio 2,5mm2, caixas, conexoes, luvas, curva e interruptor de embutir com placa fosforescente, linha Silentoque, da Pial ou similar, inclusive abertura e fechamento</v>
          </cell>
          <cell r="D4468" t="str">
            <v>un</v>
          </cell>
          <cell r="E4468">
            <v>60.44</v>
          </cell>
        </row>
        <row r="4469">
          <cell r="A4469" t="str">
            <v>IT000954</v>
          </cell>
          <cell r="B4469" t="str">
            <v>IT25200103/</v>
          </cell>
          <cell r="C4469" t="str">
            <v xml:space="preserve">Instalacao de ponto de luz equivalente a 2 varas de eletroduto pesado Apollo ou similar de 3/4", 12m de fio 2,5mm2, caixas, conexoes, luvas, curva e interruptor de embutir com placa  fosforescente, linha Silentoque, da Pial ou similar, inclusive abertura </v>
          </cell>
          <cell r="D4469" t="str">
            <v>un</v>
          </cell>
          <cell r="E4469">
            <v>92.35</v>
          </cell>
        </row>
        <row r="4470">
          <cell r="A4470" t="str">
            <v>IT000955</v>
          </cell>
          <cell r="B4470" t="str">
            <v>IT25200106/</v>
          </cell>
          <cell r="C4470" t="str">
            <v xml:space="preserve">Instalacao de ponto de luz equivalente a 2 varas de eletroduto de PVC rigido de 3/4", 12m de fio 2,5mm2, caixas, conexoes, luvas, curva e interruptor de embutir com placa fosforescente, linha Silentoque, da Pial ou similar, inclusive abertura e fechamento</v>
          </cell>
          <cell r="D4470" t="str">
            <v>un</v>
          </cell>
          <cell r="E4470">
            <v>67.13</v>
          </cell>
        </row>
        <row r="4471">
          <cell r="A4471" t="str">
            <v>IT005653</v>
          </cell>
          <cell r="B4471" t="str">
            <v>IT25200150A</v>
          </cell>
          <cell r="C4471" t="str">
            <v xml:space="preserve">Instalacao de ponto de luz aparente, sobre madeira, compreendendo: roseta de madeira, cleats de louca, fita isolante, plafonier, receptaculo, parafusos e buchas de nylon, 12m de fio paralelo de 2,5mm2.</v>
          </cell>
          <cell r="D4471" t="str">
            <v>un</v>
          </cell>
          <cell r="E4471">
            <v>37.979999999999997</v>
          </cell>
        </row>
        <row r="4472">
          <cell r="A4472" t="str">
            <v>IT005295</v>
          </cell>
          <cell r="B4472" t="str">
            <v>IT25200200/</v>
          </cell>
          <cell r="C4472" t="str">
            <v xml:space="preserve">Instalacao de um conjunto de 2 pontos de luz equivalente a 5 varas de eletroduto de PVC rigido de 3/4", 33m de fio 2,5mm2, caixas, conexoes, luvas, curva e interruptor de embutir com placa fosforescente, linha Silentoque, da Pial ou similar, inclusive abe</v>
          </cell>
          <cell r="D4472" t="str">
            <v>un</v>
          </cell>
          <cell r="E4472">
            <v>116.16</v>
          </cell>
        </row>
        <row r="4473">
          <cell r="A4473" t="str">
            <v>IT005296</v>
          </cell>
          <cell r="B4473" t="str">
            <v>IT25200250/</v>
          </cell>
          <cell r="C4473" t="str">
            <v xml:space="preserve">Instalacao de um conjunto de 3 pontos de luz equivalente a 6 varas de eletroduto pesado Apollo ou similar de 3/4", 50m de fio 2,5mm2, caixas, conexoes, luvas, curva e interruptor de embutir com placa fosforescente, linha Silentoque, da Pial ou similar, in</v>
          </cell>
          <cell r="D4473" t="str">
            <v>un</v>
          </cell>
          <cell r="E4473">
            <v>149.06</v>
          </cell>
        </row>
        <row r="4474">
          <cell r="A4474" t="str">
            <v>IT000957</v>
          </cell>
          <cell r="B4474" t="str">
            <v>IT25200300/</v>
          </cell>
          <cell r="C4474" t="str">
            <v xml:space="preserve">Instalacao de um conjunto de 4 pontos de luz equivalente a 7 varas de eletroduto pesado Apollo ou similar de 3/4", 50m de fio 2,5mm2, caixas, conexoes, luvas, curva e interruptor de embutir com placa fosforescente, linha Silentoque, da Pial ou similar, in</v>
          </cell>
          <cell r="D4474" t="str">
            <v>un</v>
          </cell>
          <cell r="E4474">
            <v>299.31</v>
          </cell>
        </row>
        <row r="4475">
          <cell r="A4475" t="str">
            <v>IT009043</v>
          </cell>
          <cell r="B4475" t="str">
            <v>IT25200303/</v>
          </cell>
          <cell r="C4475" t="str">
            <v xml:space="preserve">Instalacao de um conjunto de 4 pontos de luz equivalente a 7 varas de eletroduto de PVC rigido de 3/4", 50m de fio 2,5mm2, caixas, conexoes, luvas, curva e interruptor de embutir com placa fosforescente, linha Silentoque, da Pial ou similar, inclusive abe</v>
          </cell>
          <cell r="D4475" t="str">
            <v>un</v>
          </cell>
          <cell r="E4475">
            <v>190.13</v>
          </cell>
        </row>
        <row r="4476">
          <cell r="A4476" t="str">
            <v>IT004458</v>
          </cell>
          <cell r="B4476" t="str">
            <v>IT25200350/</v>
          </cell>
          <cell r="C4476" t="str">
            <v xml:space="preserve">Instalacao de um conjunto de 5 pontos de luz com eletroduto de PVC rigido de 1/2", inclusive abertura e fechamento de rasgo em alvenaria.</v>
          </cell>
          <cell r="D4476" t="str">
            <v>un</v>
          </cell>
          <cell r="E4476">
            <v>173.8</v>
          </cell>
        </row>
        <row r="4477">
          <cell r="A4477" t="str">
            <v>IT005297</v>
          </cell>
          <cell r="B4477" t="str">
            <v>IT25200353/</v>
          </cell>
          <cell r="C4477" t="str">
            <v xml:space="preserve">Instalacao de um conjunto de 5 pontos de luz equivalente a 8 varas de eletroduto de PVC rigido de  3/4", 57m de fio 2,5mm2, caixas, conexoes, luvas, curva e interruptor de embutir com placa fosforescente, linha Silentoque, da Pial ou similar, inclusive ab</v>
          </cell>
          <cell r="D4477" t="str">
            <v>un</v>
          </cell>
          <cell r="E4477">
            <v>179.12</v>
          </cell>
        </row>
        <row r="4478">
          <cell r="A4478" t="str">
            <v>IT000958</v>
          </cell>
          <cell r="B4478" t="str">
            <v>IT25200400/</v>
          </cell>
          <cell r="C4478" t="str">
            <v xml:space="preserve">Instalacao de um conjunto de 6 pontos de luz equivalente a 9 varas de eletroduto de PVC rigido de 3/4", 66m de fio 2,5mm2, caixas, conexoes, luvas, curva e interruptor de embutir com placa fosforescente, linha Silentoque, da Pial ou similar, inclusive abe</v>
          </cell>
          <cell r="D4478" t="str">
            <v>un</v>
          </cell>
          <cell r="E4478">
            <v>212.02</v>
          </cell>
        </row>
        <row r="4479">
          <cell r="A4479" t="str">
            <v>IT000959</v>
          </cell>
          <cell r="B4479" t="str">
            <v>IT25200403/</v>
          </cell>
          <cell r="C4479" t="str">
            <v xml:space="preserve">Instalacao de um conjunto de 6 pontos de luz equivalente a 9 varas de eletroduto de PVC rigido de 1/2", 66m de fio 2,5mm2, caixas, conexoes, luvas, curva e interruptor de embutir com placa fosforescente, linha Silentoque, da Pial ou similar, inclusive abe</v>
          </cell>
          <cell r="D4479" t="str">
            <v>un</v>
          </cell>
          <cell r="E4479">
            <v>197.6</v>
          </cell>
        </row>
        <row r="4480">
          <cell r="A4480" t="str">
            <v>IT000960</v>
          </cell>
          <cell r="B4480" t="str">
            <v>IT25200450/</v>
          </cell>
          <cell r="C4480" t="str">
            <v xml:space="preserve">Instalacao de um conjunto de 8 pontos de luz equivalente a 10 varas de eletroduto de PVC rigido de 3/4", 80m de fio 2,5mm2, caixas, conexoes, luvas, curva e interruptor de embutir com placa fosforescente, linha Silentoque, da Pial ou similar, inclusive ab</v>
          </cell>
          <cell r="D4480" t="str">
            <v>un</v>
          </cell>
          <cell r="E4480">
            <v>246.96</v>
          </cell>
        </row>
        <row r="4481">
          <cell r="A4481" t="str">
            <v>IT004554</v>
          </cell>
          <cell r="B4481" t="str">
            <v>IT25200500/</v>
          </cell>
          <cell r="C4481" t="str">
            <v xml:space="preserve">Instalacao de ponto de luz de campainha de alta potencia.</v>
          </cell>
          <cell r="D4481" t="str">
            <v>un</v>
          </cell>
          <cell r="E4481">
            <v>191.98</v>
          </cell>
        </row>
        <row r="4482">
          <cell r="A4482" t="str">
            <v>IT004637</v>
          </cell>
          <cell r="B4482" t="str">
            <v>IT25200503/</v>
          </cell>
          <cell r="C4482" t="str">
            <v xml:space="preserve">Instalacao de ponto de campainha, compreendendo: 2 varas de eletroduto de 1/2", 18m de fio no 18, botao e cigarra.</v>
          </cell>
          <cell r="D4482" t="str">
            <v>un</v>
          </cell>
          <cell r="E4482">
            <v>193.26</v>
          </cell>
        </row>
        <row r="4483">
          <cell r="A4483" t="str">
            <v>IT004457</v>
          </cell>
          <cell r="B4483" t="str">
            <v>IT25220050/</v>
          </cell>
          <cell r="C4483" t="str">
            <v xml:space="preserve">Instalacao de ponto de forca ate 2CV equivalente a 2 varas de eletroduto pesado Apollo ou similar de 1/2".</v>
          </cell>
          <cell r="D4483" t="str">
            <v>un</v>
          </cell>
          <cell r="E4483">
            <v>132.63</v>
          </cell>
        </row>
        <row r="4484">
          <cell r="A4484" t="str">
            <v>IT005651</v>
          </cell>
          <cell r="B4484" t="str">
            <v>IT25220053/</v>
          </cell>
          <cell r="C4484" t="str">
            <v xml:space="preserve">Instalacao de ponto de forca ate 2CV equivalente a 2 varas de eletroduto de PVC rigido de 1/2", 20m de fio de 2,5mm2, caixas e conexoes.</v>
          </cell>
          <cell r="D4484" t="str">
            <v>un</v>
          </cell>
          <cell r="E4484">
            <v>120.34</v>
          </cell>
        </row>
        <row r="4485">
          <cell r="A4485" t="str">
            <v>IT004506</v>
          </cell>
          <cell r="B4485" t="str">
            <v>IT25220100/</v>
          </cell>
          <cell r="C4485" t="str">
            <v xml:space="preserve">Instalacao de ponto de forca ate 4CV equivalente a 2 varas de eletroduto pesado Apollo ou similar de 3/4".</v>
          </cell>
          <cell r="D4485" t="str">
            <v>un</v>
          </cell>
          <cell r="E4485">
            <v>211.49</v>
          </cell>
        </row>
        <row r="4486">
          <cell r="A4486" t="str">
            <v>IT003820</v>
          </cell>
          <cell r="B4486" t="str">
            <v>IT25480350/</v>
          </cell>
          <cell r="C4486" t="str">
            <v xml:space="preserve">Quadro de distribuicao de energia para disjuntores termo-magneticos unipolares, de embutir, com porta e barramento neutro e trifasico, para instalacao de ate 40 disjuntores, com dispositivo para chave geral.  Fornecimento e colocacao.</v>
          </cell>
          <cell r="D4486" t="str">
            <v>un</v>
          </cell>
          <cell r="E4486">
            <v>251.61</v>
          </cell>
        </row>
        <row r="4487">
          <cell r="A4487" t="str">
            <v>IT003821</v>
          </cell>
          <cell r="B4487" t="str">
            <v>IT25480400/</v>
          </cell>
          <cell r="C4487" t="str">
            <v xml:space="preserve">Quadro de distribuicao de energia para disjuntores termo-magneticos unipolares, de embutir, com porta e barramento neutro e trifasico, para instalacao de ate 50 disjuntores, com dispositivo para chave geral.  Fornecimento e colocacao.</v>
          </cell>
          <cell r="D4487" t="str">
            <v>un</v>
          </cell>
          <cell r="E4487">
            <v>340.7</v>
          </cell>
        </row>
        <row r="4488">
          <cell r="A4488" t="str">
            <v>IT004641</v>
          </cell>
          <cell r="B4488" t="str">
            <v>IT25480450/</v>
          </cell>
          <cell r="C4488" t="str">
            <v xml:space="preserve">Quadro de distribuicao de energia para disjuntores termo-magneticos unipolares, de embutir, com porta e barramento neutro, para instalacao de ate 24 disjuntores, com dispositivo para chave geral.  Fornecimento e colocacao.</v>
          </cell>
          <cell r="D4488" t="str">
            <v>un</v>
          </cell>
          <cell r="E4488">
            <v>190.2</v>
          </cell>
        </row>
        <row r="4489">
          <cell r="A4489" t="str">
            <v>IT009599</v>
          </cell>
          <cell r="B4489" t="str">
            <v>IT25480500/</v>
          </cell>
          <cell r="C4489" t="str">
            <v xml:space="preserve">Base de armario Ardsal 10/14.  Fornecimento.</v>
          </cell>
          <cell r="D4489" t="str">
            <v>un</v>
          </cell>
          <cell r="E4489">
            <v>1067.6099999999999</v>
          </cell>
        </row>
        <row r="4490">
          <cell r="A4490" t="str">
            <v>IT005658</v>
          </cell>
          <cell r="B4490" t="str">
            <v>IT25480550/</v>
          </cell>
          <cell r="C4490" t="str">
            <v xml:space="preserve">Quadro monobloco em chapa de aco com 1,5mm de espessura, medindo (1200x600x300)mm, referencia EE-362 ou similar.  Fornecimento e colocacao.</v>
          </cell>
          <cell r="D4490" t="str">
            <v>un</v>
          </cell>
          <cell r="E4490">
            <v>386.07</v>
          </cell>
        </row>
        <row r="4491">
          <cell r="A4491" t="str">
            <v>IT009788</v>
          </cell>
          <cell r="B4491" t="str">
            <v>IT25480600/</v>
          </cell>
          <cell r="C4491" t="str">
            <v xml:space="preserve">Quadro de partida e comando para grupo gerador fixo existente com potencia de 145Kva.  Fornecimento e instalacao</v>
          </cell>
          <cell r="D4491" t="str">
            <v>un</v>
          </cell>
          <cell r="E4491">
            <v>3970.19</v>
          </cell>
        </row>
        <row r="4492">
          <cell r="A4492" t="str">
            <v>IT000967</v>
          </cell>
          <cell r="B4492" t="str">
            <v>IT25500050/</v>
          </cell>
          <cell r="C4492" t="str">
            <v xml:space="preserve">Disjuntor, unipolar, do tipo Quicklag de 10A a 30A.  Fornecimento e colocacao.</v>
          </cell>
          <cell r="D4492" t="str">
            <v>un</v>
          </cell>
          <cell r="E4492">
            <v>4.59</v>
          </cell>
        </row>
        <row r="4493">
          <cell r="A4493" t="str">
            <v>IT003826</v>
          </cell>
          <cell r="B4493" t="str">
            <v>IT25500053/</v>
          </cell>
          <cell r="C4493" t="str">
            <v xml:space="preserve">Disjuntor, unipolar, do tipo Quicklag de 35A.  Fornecimento e colocacao.</v>
          </cell>
          <cell r="D4493" t="str">
            <v>un</v>
          </cell>
          <cell r="E4493">
            <v>6.17</v>
          </cell>
        </row>
        <row r="4494">
          <cell r="A4494" t="str">
            <v>IT005239</v>
          </cell>
          <cell r="B4494" t="str">
            <v>IT25500150/</v>
          </cell>
          <cell r="C4494" t="str">
            <v xml:space="preserve">Disjuntor termomagnetico em caixa moldada, unipolar de 70A.  Fornecimento e colocacao.</v>
          </cell>
          <cell r="D4494" t="str">
            <v>un</v>
          </cell>
          <cell r="E4494">
            <v>20.77</v>
          </cell>
        </row>
        <row r="4495">
          <cell r="A4495" t="str">
            <v>IT003829</v>
          </cell>
          <cell r="B4495" t="str">
            <v>IT25500200/</v>
          </cell>
          <cell r="C4495" t="str">
            <v xml:space="preserve">Disjuntor, tripolar, Eletromar ou similar, tipo C, de 10A a 50A.  Fornecimento e colocacao.</v>
          </cell>
          <cell r="D4495" t="str">
            <v>un</v>
          </cell>
          <cell r="E4495">
            <v>28.1</v>
          </cell>
        </row>
        <row r="4496">
          <cell r="A4496" t="str">
            <v>IT005700</v>
          </cell>
          <cell r="B4496" t="str">
            <v>IT25500203/</v>
          </cell>
          <cell r="C4496" t="str">
            <v xml:space="preserve">Disjuntor, tripolar de 40A.  Fornecimento e colocacao.</v>
          </cell>
          <cell r="D4496" t="str">
            <v>un</v>
          </cell>
          <cell r="E4496">
            <v>30.82</v>
          </cell>
        </row>
        <row r="4497">
          <cell r="A4497" t="str">
            <v>IT005699</v>
          </cell>
          <cell r="B4497" t="str">
            <v>IT25500206/</v>
          </cell>
          <cell r="C4497" t="str">
            <v xml:space="preserve">Disjuntor, tripolar de 50A.  Fornecimento e colocacao.</v>
          </cell>
          <cell r="D4497" t="str">
            <v>un</v>
          </cell>
          <cell r="E4497">
            <v>30.67</v>
          </cell>
        </row>
        <row r="4498">
          <cell r="A4498" t="str">
            <v>IT003830</v>
          </cell>
          <cell r="B4498" t="str">
            <v>IT25500212/</v>
          </cell>
          <cell r="C4498" t="str">
            <v xml:space="preserve">Disjuntor, tripolar, Eletromar ou similar, tipo C, de 60A a 100A.  Fornecimento e colocacao.</v>
          </cell>
          <cell r="D4498" t="str">
            <v>un</v>
          </cell>
          <cell r="E4498">
            <v>35.15</v>
          </cell>
        </row>
        <row r="4499">
          <cell r="A4499" t="str">
            <v>IT000973</v>
          </cell>
          <cell r="B4499" t="str">
            <v>IT25500300/</v>
          </cell>
          <cell r="C4499" t="str">
            <v xml:space="preserve">Disjuntor, tripolar, Eletromar ou similar, tipo DA, 250A a 400A.  Fornecimento e colocacao.</v>
          </cell>
          <cell r="D4499" t="str">
            <v>un</v>
          </cell>
          <cell r="E4499">
            <v>1848.09</v>
          </cell>
        </row>
        <row r="4500">
          <cell r="A4500" t="str">
            <v>IT008154</v>
          </cell>
          <cell r="B4500" t="str">
            <v>IT25500350/</v>
          </cell>
          <cell r="C4500" t="str">
            <v xml:space="preserve">Disjuntor, tripolar, estavel, SF6, 630A/17,5Kv, 500MVA, 12,5KA, com chave de bloqueio mecanico, tipo Kirk, referencia HAI, ABB-SACE, equipado com TC's 40/SA ou 80/SA, acoplados aos terminais do disjuntor, referencia ABB-SACE, e rele secundario microproces</v>
          </cell>
          <cell r="D4500" t="str">
            <v>un</v>
          </cell>
          <cell r="E4500">
            <v>20849.38</v>
          </cell>
        </row>
        <row r="4501">
          <cell r="A4501" t="str">
            <v>IT008175</v>
          </cell>
          <cell r="B4501" t="str">
            <v>IT25500400/</v>
          </cell>
          <cell r="C4501" t="str">
            <v xml:space="preserve">Disjuntor termomagnetico, tripolar de 200A, 25KA, referencia XE225NC, Terasaki ou similar.  Fornecimento e colocacao.</v>
          </cell>
          <cell r="D4501" t="str">
            <v>un</v>
          </cell>
          <cell r="E4501">
            <v>689.44</v>
          </cell>
        </row>
        <row r="4502">
          <cell r="A4502" t="str">
            <v>IT008173</v>
          </cell>
          <cell r="B4502" t="str">
            <v>IT25500450/</v>
          </cell>
          <cell r="C4502" t="str">
            <v xml:space="preserve">Disjuntor termomagnetico, tripolar de 100A, 35/50KA, referencia XS100NS, Terasaki ou similar.  Fornecimento e colocacao.</v>
          </cell>
          <cell r="D4502" t="str">
            <v>un</v>
          </cell>
          <cell r="E4502">
            <v>409.01</v>
          </cell>
        </row>
        <row r="4503">
          <cell r="A4503" t="str">
            <v>IT008174</v>
          </cell>
          <cell r="B4503" t="str">
            <v>IT25500453/</v>
          </cell>
          <cell r="C4503" t="str">
            <v xml:space="preserve">Disjuntor termomagnetico, tripolar de 125A, 35/50KA, referencia XS225NS, Terasaki ou similar.  Fornecimento e colocacao.</v>
          </cell>
          <cell r="D4503" t="str">
            <v>un</v>
          </cell>
          <cell r="E4503">
            <v>1019.37</v>
          </cell>
        </row>
        <row r="4504">
          <cell r="A4504" t="str">
            <v>IT008176</v>
          </cell>
          <cell r="B4504" t="str">
            <v>IT25500459/</v>
          </cell>
          <cell r="C4504" t="str">
            <v xml:space="preserve">Disjuntor termomagnetico, tripolar de 225A, 35/50KA, referencia XS225NS, Terasaki ou similar.  Fornecimento e colocacao.</v>
          </cell>
          <cell r="D4504" t="str">
            <v>un</v>
          </cell>
          <cell r="E4504">
            <v>1019.37</v>
          </cell>
        </row>
        <row r="4505">
          <cell r="A4505" t="str">
            <v>IT008177</v>
          </cell>
          <cell r="B4505" t="str">
            <v>IT25500468/</v>
          </cell>
          <cell r="C4505" t="str">
            <v xml:space="preserve">Disjuntor termomagnetico, tripolar de 400A, 35KA, referencia XE600NS, Terasaki ou similar.  Fornecimento e colocacao.</v>
          </cell>
          <cell r="D4505" t="str">
            <v>un</v>
          </cell>
          <cell r="E4505">
            <v>1270.8499999999999</v>
          </cell>
        </row>
        <row r="4506">
          <cell r="A4506" t="str">
            <v>IT009770</v>
          </cell>
          <cell r="B4506" t="str">
            <v>IT25500550/</v>
          </cell>
          <cell r="C4506" t="str">
            <v xml:space="preserve">Disjuntor de volume reduzido de oleo tripolar, classe 15Kv, corrente nominal de 800A/500MVA, com os acessorios: carregador de mola motorizado, reles de abertura e fechamento, bloqueio mecanico Kirk.  Fornecimento e instalacao.</v>
          </cell>
          <cell r="D4506" t="str">
            <v>un</v>
          </cell>
          <cell r="E4506">
            <v>13293.37</v>
          </cell>
        </row>
        <row r="4507">
          <cell r="A4507" t="str">
            <v>IT003840</v>
          </cell>
          <cell r="B4507" t="str">
            <v>IT25520062/</v>
          </cell>
          <cell r="C4507" t="str">
            <v xml:space="preserve">Chave blindada, Continental ou similar, tripolar de 250V de 100A.  Fornecimento e colocacao.</v>
          </cell>
          <cell r="D4507" t="str">
            <v>un</v>
          </cell>
          <cell r="E4507">
            <v>145.97</v>
          </cell>
        </row>
        <row r="4508">
          <cell r="A4508" t="str">
            <v>IT003841</v>
          </cell>
          <cell r="B4508" t="str">
            <v>IT25520074/</v>
          </cell>
          <cell r="C4508" t="str">
            <v xml:space="preserve">Chave blindada, Continental ou similar, tripolar de 250V de 200A.  Fornecimento e colocacao.</v>
          </cell>
          <cell r="D4508" t="str">
            <v>un</v>
          </cell>
          <cell r="E4508">
            <v>216.54</v>
          </cell>
        </row>
        <row r="4509">
          <cell r="A4509" t="str">
            <v>IT003842</v>
          </cell>
          <cell r="B4509" t="str">
            <v>IT25520086/</v>
          </cell>
          <cell r="C4509" t="str">
            <v xml:space="preserve">Chave blindada, Continental ou similar, tripolar de 250V de 400A.  Fornecimento e colocacao.</v>
          </cell>
          <cell r="D4509" t="str">
            <v>un</v>
          </cell>
          <cell r="E4509">
            <v>896.91</v>
          </cell>
        </row>
        <row r="4510">
          <cell r="A4510" t="str">
            <v>IT000975</v>
          </cell>
          <cell r="B4510" t="str">
            <v>IT25520100/</v>
          </cell>
          <cell r="C4510" t="str">
            <v xml:space="preserve">Chave comutadora modelo 3Kw 1- 314, Siemens ou similar de 250A.  Fornecimento e colocacao.</v>
          </cell>
          <cell r="D4510" t="str">
            <v>un</v>
          </cell>
          <cell r="E4510">
            <v>1182.52</v>
          </cell>
        </row>
        <row r="4511">
          <cell r="A4511" t="str">
            <v>IT000974</v>
          </cell>
          <cell r="B4511" t="str">
            <v>IT25520109/</v>
          </cell>
          <cell r="C4511" t="str">
            <v xml:space="preserve">Chave comutadora modelo 3Kw 1- 627, Siemens ou similar de 630A.  Fornecimento e colocacao.</v>
          </cell>
          <cell r="D4511" t="str">
            <v>un</v>
          </cell>
          <cell r="E4511">
            <v>2179.41</v>
          </cell>
        </row>
        <row r="4512">
          <cell r="A4512" t="str">
            <v>IT007659</v>
          </cell>
          <cell r="B4512" t="str">
            <v>IT25520150/</v>
          </cell>
          <cell r="C4512" t="str">
            <v xml:space="preserve">Chave comutadora com botao XB2 BD21 ou similar.  Fornecimento e colocacao.</v>
          </cell>
          <cell r="D4512" t="str">
            <v>un</v>
          </cell>
          <cell r="E4512">
            <v>75.209999999999994</v>
          </cell>
        </row>
        <row r="4513">
          <cell r="A4513" t="str">
            <v>IT000978</v>
          </cell>
          <cell r="B4513" t="str">
            <v>IT25520200/</v>
          </cell>
          <cell r="C4513" t="str">
            <v xml:space="preserve">Chave Pacco interruptora referencia P63 1/3hs CN 63A.  Fornecimento e colocacao.</v>
          </cell>
          <cell r="D4513" t="str">
            <v>un</v>
          </cell>
          <cell r="E4513">
            <v>331.07</v>
          </cell>
        </row>
        <row r="4514">
          <cell r="A4514" t="str">
            <v>IT000977</v>
          </cell>
          <cell r="B4514" t="str">
            <v>IT25520209/</v>
          </cell>
          <cell r="C4514" t="str">
            <v xml:space="preserve">Chave Pacco interruptora referencia P100 1/3hs CN 100A.  Fornecimento e colocacao.</v>
          </cell>
          <cell r="D4514" t="str">
            <v>un</v>
          </cell>
          <cell r="E4514">
            <v>599.07000000000005</v>
          </cell>
        </row>
        <row r="4515">
          <cell r="A4515" t="str">
            <v>IT003834</v>
          </cell>
          <cell r="B4515" t="str">
            <v>IT25520253/</v>
          </cell>
          <cell r="C4515" t="str">
            <v xml:space="preserve">Chave faca, base ardosia, 250V, com porta fusiveis, tripolar de 30A .  Fornecimento e colocacao.</v>
          </cell>
          <cell r="D4515" t="str">
            <v>un</v>
          </cell>
          <cell r="E4515">
            <v>26.31</v>
          </cell>
        </row>
        <row r="4516">
          <cell r="A4516" t="str">
            <v>IT000976</v>
          </cell>
          <cell r="B4516" t="str">
            <v>IT25520259/</v>
          </cell>
          <cell r="C4516" t="str">
            <v xml:space="preserve">Chave faca blindada, completa, 80A, modelo 3NP4, da Siemens ou similar.  Fornecimento e colocacao.</v>
          </cell>
          <cell r="D4516" t="str">
            <v>un</v>
          </cell>
          <cell r="E4516">
            <v>101.32</v>
          </cell>
        </row>
        <row r="4517">
          <cell r="A4517" t="str">
            <v>IT003835</v>
          </cell>
          <cell r="B4517" t="str">
            <v>IT25520262/</v>
          </cell>
          <cell r="C4517" t="str">
            <v xml:space="preserve">Chave faca, base ardosia, 250V, com porta fusiveis, tripolar de 100A.  Fornecimento e colocacao.</v>
          </cell>
          <cell r="D4517" t="str">
            <v>un</v>
          </cell>
          <cell r="E4517">
            <v>44.35</v>
          </cell>
        </row>
        <row r="4518">
          <cell r="A4518" t="str">
            <v>IT003836</v>
          </cell>
          <cell r="B4518" t="str">
            <v>IT25520274/</v>
          </cell>
          <cell r="C4518" t="str">
            <v xml:space="preserve">Chave faca, base ardosia, 250V, com porta fusiveis, tripolar de 400A.  Fornecimento e colocacao.</v>
          </cell>
          <cell r="D4518" t="str">
            <v>un</v>
          </cell>
          <cell r="E4518">
            <v>309.36</v>
          </cell>
        </row>
        <row r="4519">
          <cell r="A4519" t="str">
            <v>IT005882</v>
          </cell>
          <cell r="B4519" t="str">
            <v>IT25520306/</v>
          </cell>
          <cell r="C4519" t="str">
            <v xml:space="preserve">Chave tipo faca aberta, reforcada de reversao, base de marmore 250V, bipolar, de 30A.  Fornecimento e colocacao.</v>
          </cell>
          <cell r="D4519" t="str">
            <v>un</v>
          </cell>
          <cell r="E4519">
            <v>12.54</v>
          </cell>
        </row>
        <row r="4520">
          <cell r="A4520" t="str">
            <v>IT003914</v>
          </cell>
          <cell r="B4520" t="str">
            <v>IT25520315/</v>
          </cell>
          <cell r="C4520" t="str">
            <v xml:space="preserve">Chave tipo faca aberta, reforcada de reversao, base de marmore 250V, bipolar de 60A.  Fornecimento e colocacao.</v>
          </cell>
          <cell r="D4520" t="str">
            <v>un</v>
          </cell>
          <cell r="E4520">
            <v>14.97</v>
          </cell>
        </row>
        <row r="4521">
          <cell r="A4521" t="str">
            <v>IT003915</v>
          </cell>
          <cell r="B4521" t="str">
            <v>IT25520350/</v>
          </cell>
          <cell r="C4521" t="str">
            <v xml:space="preserve">Chave tipo faca aberta, reforcada de reversao, base de marmore 250V, tripolar de 60A.  Fornecimento e colocacao.</v>
          </cell>
          <cell r="D4521" t="str">
            <v>un</v>
          </cell>
          <cell r="E4521">
            <v>19.97</v>
          </cell>
        </row>
        <row r="4522">
          <cell r="A4522" t="str">
            <v>IT003843</v>
          </cell>
          <cell r="B4522" t="str">
            <v>IT25520403/</v>
          </cell>
          <cell r="C4522" t="str">
            <v xml:space="preserve">Chave guarda motor, trifasica, Eletromar ou similar, ate 3CV, 220V, compreendendo chave magnetica SA-10 com rele termico e botoeira liga/desliga.  Fornecimento e colocacao.</v>
          </cell>
          <cell r="D4522" t="str">
            <v>un</v>
          </cell>
          <cell r="E4522">
            <v>156.27000000000001</v>
          </cell>
        </row>
        <row r="4523">
          <cell r="A4523" t="str">
            <v>IT003854</v>
          </cell>
          <cell r="B4523" t="str">
            <v>IT25520409/</v>
          </cell>
          <cell r="C4523" t="str">
            <v xml:space="preserve">Chave guarda motor, trifasica da Eletromar ou similar, ate 5CV, 220V, compreendendo chave magnetico SA-16 com rele termico e botoeira liga/desliga.  Fornecimento e colocacao.</v>
          </cell>
          <cell r="D4523" t="str">
            <v>un</v>
          </cell>
          <cell r="E4523">
            <v>177.84</v>
          </cell>
        </row>
        <row r="4524">
          <cell r="A4524" t="str">
            <v>IT003855</v>
          </cell>
          <cell r="B4524" t="str">
            <v>IT25520412/</v>
          </cell>
          <cell r="C4524" t="str">
            <v xml:space="preserve">Chave guarda motor, trifasica da Eletromar ou similar, ate 7,5/10CV, 220V, compreendendo chave magnetica SA-32 com  rele termico e botoeira liga/desliga.  Fornecimento e colocacao.</v>
          </cell>
          <cell r="D4524" t="str">
            <v>un</v>
          </cell>
          <cell r="E4524">
            <v>197.71</v>
          </cell>
        </row>
        <row r="4525">
          <cell r="A4525" t="str">
            <v>IT005654</v>
          </cell>
          <cell r="B4525" t="str">
            <v>IT25520600/</v>
          </cell>
          <cell r="C4525" t="str">
            <v xml:space="preserve">Chave boia, automatica, de mercurio, unipolar.  Fornecimento e colocacao.</v>
          </cell>
          <cell r="D4525" t="str">
            <v>un</v>
          </cell>
          <cell r="E4525">
            <v>43.03</v>
          </cell>
        </row>
        <row r="4526">
          <cell r="A4526" t="str">
            <v>IT003822</v>
          </cell>
          <cell r="B4526" t="str">
            <v>IT25540050/</v>
          </cell>
          <cell r="C4526" t="str">
            <v xml:space="preserve">Fusivel cartucho de 15A a 30A, 250V.  Fornecimento e colocacao.</v>
          </cell>
          <cell r="D4526" t="str">
            <v>un</v>
          </cell>
          <cell r="E4526">
            <v>2.2400000000000002</v>
          </cell>
        </row>
        <row r="4527">
          <cell r="A4527" t="str">
            <v>IT003823</v>
          </cell>
          <cell r="B4527" t="str">
            <v>IT25540100/</v>
          </cell>
          <cell r="C4527" t="str">
            <v xml:space="preserve">Fusivel cartucho de 35A a 60A, 250V.  Fornecimento e colocacao.</v>
          </cell>
          <cell r="D4527" t="str">
            <v>un</v>
          </cell>
          <cell r="E4527">
            <v>2.69</v>
          </cell>
        </row>
        <row r="4528">
          <cell r="A4528" t="str">
            <v>IT001006</v>
          </cell>
          <cell r="B4528" t="str">
            <v>IT25540300/</v>
          </cell>
          <cell r="C4528" t="str">
            <v xml:space="preserve">Fuzivel Diazed Siemens, ou similar, de 2A, com base, tampa, anel e parafuso de ajuste.  Fornecimento e colocacao.</v>
          </cell>
          <cell r="D4528" t="str">
            <v>un</v>
          </cell>
          <cell r="E4528">
            <v>11.06</v>
          </cell>
        </row>
        <row r="4529">
          <cell r="A4529" t="str">
            <v>IT001007</v>
          </cell>
          <cell r="B4529" t="str">
            <v>IT25540350/</v>
          </cell>
          <cell r="C4529" t="str">
            <v xml:space="preserve">Fuzivel Diazed Siemens, ou similar, de 10A, com base, tampa, anel e parafuso de ajuste.  Fornecimento e colocacao.</v>
          </cell>
          <cell r="D4529" t="str">
            <v>un</v>
          </cell>
          <cell r="E4529">
            <v>11.06</v>
          </cell>
        </row>
        <row r="4530">
          <cell r="A4530" t="str">
            <v>IT001008</v>
          </cell>
          <cell r="B4530" t="str">
            <v>IT25540400/</v>
          </cell>
          <cell r="C4530" t="str">
            <v xml:space="preserve">Fuzivel Diazed Siemens, ou similar, de 16A, com base, tampa, anel e parafuso de ajuste.  Fornecimento e colocacao.</v>
          </cell>
          <cell r="D4530" t="str">
            <v>un</v>
          </cell>
          <cell r="E4530">
            <v>11.06</v>
          </cell>
        </row>
        <row r="4531">
          <cell r="A4531" t="str">
            <v>IT006050</v>
          </cell>
          <cell r="B4531" t="str">
            <v>IT25540450/</v>
          </cell>
          <cell r="C4531" t="str">
            <v xml:space="preserve">Fuzivel Diazed Siemens ou similar, de 30A, com base, tampa, anel e parafuso de ajuste.  Fornecimento e colocacao.</v>
          </cell>
          <cell r="D4531" t="str">
            <v>un</v>
          </cell>
          <cell r="E4531">
            <v>14</v>
          </cell>
        </row>
        <row r="4532">
          <cell r="A4532" t="str">
            <v>IT001009</v>
          </cell>
          <cell r="B4532" t="str">
            <v>IT25540500/</v>
          </cell>
          <cell r="C4532" t="str">
            <v xml:space="preserve">Fuzivel Diazed Siemens, ou similar, de 63A, com base, tampa, anel e parafuso de ajuste.  Fornecimento e colocacao.</v>
          </cell>
          <cell r="D4532" t="str">
            <v>un</v>
          </cell>
          <cell r="E4532">
            <v>14</v>
          </cell>
        </row>
        <row r="4533">
          <cell r="A4533" t="str">
            <v>IT006051</v>
          </cell>
          <cell r="B4533" t="str">
            <v>IT25540550/</v>
          </cell>
          <cell r="C4533" t="str">
            <v xml:space="preserve">Fuzivel Diazed Siemens ou similar, de 100A, com base, tampa, anel e parafuso de ajuste.  Fornecimento e colocacao.</v>
          </cell>
          <cell r="D4533" t="str">
            <v>un</v>
          </cell>
          <cell r="E4533">
            <v>17.5</v>
          </cell>
        </row>
        <row r="4534">
          <cell r="A4534" t="str">
            <v>IT007652</v>
          </cell>
          <cell r="B4534" t="str">
            <v>IT25540600/</v>
          </cell>
          <cell r="C4534" t="str">
            <v xml:space="preserve">Fusivel NH, tamanho 00, corrente nominal de 80A.  Fornecimento e colocacao.</v>
          </cell>
          <cell r="D4534" t="str">
            <v>un</v>
          </cell>
          <cell r="E4534">
            <v>7.38</v>
          </cell>
        </row>
        <row r="4535">
          <cell r="A4535" t="str">
            <v>IT005680</v>
          </cell>
          <cell r="B4535" t="str">
            <v>IT25540650/</v>
          </cell>
          <cell r="C4535" t="str">
            <v xml:space="preserve">Fusiveis NH, tamanho 1, corrente nominal de 36 a 200A , 500V.  Fornecimento e colocacao.</v>
          </cell>
          <cell r="D4535" t="str">
            <v>un</v>
          </cell>
          <cell r="E4535">
            <v>12.54</v>
          </cell>
        </row>
        <row r="4536">
          <cell r="A4536" t="str">
            <v>IT005681</v>
          </cell>
          <cell r="B4536" t="str">
            <v>IT25540700/</v>
          </cell>
          <cell r="C4536" t="str">
            <v xml:space="preserve">Fusiveis NH, tamanho 1, corrente nominal de 224 a 250A , 500V.  Fornecimento e colocacao.</v>
          </cell>
          <cell r="D4536" t="str">
            <v>un</v>
          </cell>
          <cell r="E4536">
            <v>12.54</v>
          </cell>
        </row>
        <row r="4537">
          <cell r="A4537" t="str">
            <v>IT008161</v>
          </cell>
          <cell r="B4537" t="str">
            <v>IT25560050/</v>
          </cell>
          <cell r="C4537" t="str">
            <v xml:space="preserve">Capacitor trifasico de 10Kv, 220V, 60Hz.  Fornecimento e colocacao.</v>
          </cell>
          <cell r="D4537" t="str">
            <v>un</v>
          </cell>
          <cell r="E4537">
            <v>489.42</v>
          </cell>
        </row>
        <row r="4538">
          <cell r="A4538" t="str">
            <v>IT008160</v>
          </cell>
          <cell r="B4538" t="str">
            <v>IT25560200/</v>
          </cell>
          <cell r="C4538" t="str">
            <v xml:space="preserve">Capacitor trifasico de 15Kv, 220V, 60Hz.  Fornecimento e colocacao.</v>
          </cell>
          <cell r="D4538" t="str">
            <v>un</v>
          </cell>
          <cell r="E4538">
            <v>455.78</v>
          </cell>
        </row>
        <row r="4539">
          <cell r="A4539" t="str">
            <v>IT000994</v>
          </cell>
          <cell r="B4539" t="str">
            <v>IT25580050/</v>
          </cell>
          <cell r="C4539" t="str">
            <v xml:space="preserve">Contactor Siemens 3TB-40 ou similar, com bobina de 220V.  Fornecimento e colocacao.</v>
          </cell>
          <cell r="D4539" t="str">
            <v>un</v>
          </cell>
          <cell r="E4539">
            <v>122.6</v>
          </cell>
        </row>
        <row r="4540">
          <cell r="A4540" t="str">
            <v>IT000995</v>
          </cell>
          <cell r="B4540" t="str">
            <v>IT25580100/</v>
          </cell>
          <cell r="C4540" t="str">
            <v xml:space="preserve">Contactor Siemens 3TB-43 ou similar, com bobina de 220V.  Fornecimento e colocacao.</v>
          </cell>
          <cell r="D4540" t="str">
            <v>un</v>
          </cell>
          <cell r="E4540">
            <v>171.2</v>
          </cell>
        </row>
        <row r="4541">
          <cell r="A4541" t="str">
            <v>IT000996</v>
          </cell>
          <cell r="B4541" t="str">
            <v>IT25580150/</v>
          </cell>
          <cell r="C4541" t="str">
            <v xml:space="preserve">Contactor magnetico Siemens 3TB-44 ou similar, com bobina de 220V de 32A.  Fornecimento e colocacao.</v>
          </cell>
          <cell r="D4541" t="str">
            <v>un</v>
          </cell>
          <cell r="E4541">
            <v>247.26</v>
          </cell>
        </row>
        <row r="4542">
          <cell r="A4542" t="str">
            <v>IT000997</v>
          </cell>
          <cell r="B4542" t="str">
            <v>IT25580200/</v>
          </cell>
          <cell r="C4542" t="str">
            <v xml:space="preserve">Contactor Siemens 3TB-46 ou similar, com bobina de 220V.  Fornecimento e colocacao.</v>
          </cell>
          <cell r="D4542" t="str">
            <v>un</v>
          </cell>
          <cell r="E4542">
            <v>383.47</v>
          </cell>
        </row>
        <row r="4543">
          <cell r="A4543" t="str">
            <v>IT000999</v>
          </cell>
          <cell r="B4543" t="str">
            <v>IT25580250/</v>
          </cell>
          <cell r="C4543" t="str">
            <v xml:space="preserve">Contactor magnetico Siemens, modelo 3TB-47, ou similar, com bobina de 220V de 63A.  Fornecimento e colocacao.</v>
          </cell>
          <cell r="D4543" t="str">
            <v>un</v>
          </cell>
          <cell r="E4543">
            <v>522.73</v>
          </cell>
        </row>
        <row r="4544">
          <cell r="A4544" t="str">
            <v>IT001000</v>
          </cell>
          <cell r="B4544" t="str">
            <v>IT25580300/</v>
          </cell>
          <cell r="C4544" t="str">
            <v xml:space="preserve">Contactor Siemens 3TB-48 ou similar, com bobina de 220V.  Fornecimento e colocacao.</v>
          </cell>
          <cell r="D4544" t="str">
            <v>un</v>
          </cell>
          <cell r="E4544">
            <v>907.8</v>
          </cell>
        </row>
        <row r="4545">
          <cell r="A4545" t="str">
            <v>IT001001</v>
          </cell>
          <cell r="B4545" t="str">
            <v>IT25580350/</v>
          </cell>
          <cell r="C4545" t="str">
            <v xml:space="preserve">Contactor magnetico Siemens, modelo 3TB-50, ou similar, com bobina de 220V de 110A.</v>
          </cell>
          <cell r="D4545" t="str">
            <v>un</v>
          </cell>
          <cell r="E4545">
            <v>1049.06</v>
          </cell>
        </row>
        <row r="4546">
          <cell r="A4546" t="str">
            <v>IT007658</v>
          </cell>
          <cell r="B4546" t="str">
            <v>IT25580400/</v>
          </cell>
          <cell r="C4546" t="str">
            <v xml:space="preserve">Contactor magnetico modelo LC1 D-0910 ou similar, com bobina de 220V.  Fornecimento e colocacao.</v>
          </cell>
          <cell r="D4546" t="str">
            <v>un</v>
          </cell>
          <cell r="E4546">
            <v>71.98</v>
          </cell>
        </row>
        <row r="4547">
          <cell r="A4547" t="str">
            <v>IT009534</v>
          </cell>
          <cell r="B4547" t="str">
            <v>IT30200150/</v>
          </cell>
          <cell r="C4547" t="str">
            <v xml:space="preserve">Projetor para  lampada PAR-64 de 1000W, modelo LP-40, marca kupo ou similar, fornecido com garra, gancho de seguranca, lampada de 110V, porta gelatina.  Fornecimento.</v>
          </cell>
          <cell r="D4547" t="str">
            <v>un</v>
          </cell>
          <cell r="E4547" t="e">
            <v>#N/A</v>
          </cell>
        </row>
        <row r="4548">
          <cell r="A4548" t="str">
            <v>IT009532</v>
          </cell>
          <cell r="B4548" t="str">
            <v>IT30200200/</v>
          </cell>
          <cell r="C4548" t="str">
            <v xml:space="preserve">Projetor, tipo fresnel, para  lampada de 1000W, modelo TE-11, marca Lampo ou similar, fornecido com garra, gancho de seguranca, lampada de 220V, porta gelatina, bandor de 4.  Fornecimento.</v>
          </cell>
          <cell r="D4548" t="str">
            <v>un</v>
          </cell>
          <cell r="E4548" t="e">
            <v>#N/A</v>
          </cell>
        </row>
        <row r="4549">
          <cell r="A4549" t="str">
            <v>IT009531</v>
          </cell>
          <cell r="B4549" t="str">
            <v>IT30200250/</v>
          </cell>
          <cell r="C4549" t="str">
            <v xml:space="preserve">Projetor, tipo plano-convexo, para  lampada de 1000W, modelo TE-20, marca Lampo ou similar, fornecido com garra, gancho de seguranca, lampada de 220V, porta gelatina, bandor de 4.  Fornecimento.</v>
          </cell>
          <cell r="D4549" t="str">
            <v>un</v>
          </cell>
          <cell r="E4549" t="e">
            <v>#N/A</v>
          </cell>
        </row>
        <row r="4550">
          <cell r="A4550" t="str">
            <v>IT009530</v>
          </cell>
          <cell r="B4550" t="str">
            <v>IT30200259/</v>
          </cell>
          <cell r="C4550" t="str">
            <v xml:space="preserve">Projetor, tipo elipsoidal, para  lampada de 1000W, modelo 61/N, marca Lampo ou similar, fornecido com garra, gancho de seguranca e lampada de 220V.  Fornecimento.</v>
          </cell>
          <cell r="D4550" t="str">
            <v>un</v>
          </cell>
          <cell r="E4550" t="e">
            <v>#N/A</v>
          </cell>
        </row>
        <row r="4551">
          <cell r="A4551" t="str">
            <v>IT017862</v>
          </cell>
          <cell r="B4551" t="str">
            <v>IT30200300/</v>
          </cell>
          <cell r="C4551" t="str">
            <v xml:space="preserve">Projetor subaquatico modelo PD-50, de 120mm de diametro; 110mm de altura, base GU5,3, com lampada halogena dicroica de 50W e 127/220V.  Fornecimento.</v>
          </cell>
          <cell r="D4551" t="str">
            <v>un</v>
          </cell>
          <cell r="E4551">
            <v>245</v>
          </cell>
        </row>
        <row r="4552">
          <cell r="A4552" t="str">
            <v>IT017865</v>
          </cell>
          <cell r="B4552" t="str">
            <v>IT30200350/</v>
          </cell>
          <cell r="C4552" t="str">
            <v xml:space="preserve">Projetor subaquatico modelo PI-200, de 190mm de diametro; 190mm de altura, base E-27, com lampada incandescente de 150/200W e 127/220V.  Fornecimento.</v>
          </cell>
          <cell r="D4552" t="str">
            <v>un</v>
          </cell>
          <cell r="E4552">
            <v>486.45</v>
          </cell>
        </row>
        <row r="4553">
          <cell r="A4553" t="str">
            <v>IT017866</v>
          </cell>
          <cell r="B4553" t="str">
            <v>IT30200400/</v>
          </cell>
          <cell r="C4553" t="str">
            <v xml:space="preserve">Projetor subaquatico modelo PM-160, de 220mm de diametro; 270mm de altura, base E-27, com lampada mista de 160W/220V.  Fornecimento</v>
          </cell>
          <cell r="D4553" t="str">
            <v>un</v>
          </cell>
          <cell r="E4553">
            <v>631.35</v>
          </cell>
        </row>
        <row r="4554">
          <cell r="A4554" t="str">
            <v>IT017867</v>
          </cell>
          <cell r="B4554" t="str">
            <v>IT30200450/</v>
          </cell>
          <cell r="C4554" t="str">
            <v xml:space="preserve">Projetor subaquatico modelo PM-250, de 220mm de diametro; 270mm de altura, base E-27, com lampada mista de 250W/220V.  Fornecimento</v>
          </cell>
          <cell r="D4554" t="str">
            <v>un</v>
          </cell>
          <cell r="E4554">
            <v>631.35</v>
          </cell>
        </row>
        <row r="4555">
          <cell r="A4555" t="str">
            <v>IT017863</v>
          </cell>
          <cell r="B4555" t="str">
            <v>IT30200500/</v>
          </cell>
          <cell r="C4555" t="str">
            <v xml:space="preserve">Projetor subaquatico modelo PH-300, de 260mm de diametro; 120mm de altura, base R7S, com lampada halogena 300W e 127/220V.  Fornecimento.</v>
          </cell>
          <cell r="D4555" t="str">
            <v>un</v>
          </cell>
          <cell r="E4555">
            <v>477</v>
          </cell>
        </row>
        <row r="4556">
          <cell r="A4556" t="str">
            <v>IT017864</v>
          </cell>
          <cell r="B4556" t="str">
            <v>IT30200550/</v>
          </cell>
          <cell r="C4556" t="str">
            <v xml:space="preserve">Projetor subaquatico modelo PH-500, de 260mm de diametro; 120mm de altura, base R7S, com lampada halogena 500W e 127/220V.  Fornecimento.</v>
          </cell>
          <cell r="D4556" t="str">
            <v>un</v>
          </cell>
          <cell r="E4556">
            <v>477</v>
          </cell>
        </row>
        <row r="4557">
          <cell r="A4557" t="str">
            <v>IT017868</v>
          </cell>
          <cell r="B4557" t="str">
            <v>IT30200553/</v>
          </cell>
          <cell r="C4557" t="str">
            <v xml:space="preserve">Projetor subaquatico modelo PM-500, de 290mm de diametro; 360mm de altura, base E-40, com lampada mista de 500W/220V.  Fornecimento</v>
          </cell>
          <cell r="D4557" t="str">
            <v>un</v>
          </cell>
          <cell r="E4557">
            <v>838.35</v>
          </cell>
        </row>
        <row r="4558">
          <cell r="A4558" t="str">
            <v>IT006320</v>
          </cell>
          <cell r="B4558" t="str">
            <v>IT30200600/</v>
          </cell>
          <cell r="C4558" t="str">
            <v xml:space="preserve">Refletor, referencia PT-87, Wetzel ou similar, incluindo lampada halogena de 300W.  Fornecimento e colocacao.</v>
          </cell>
          <cell r="D4558" t="str">
            <v>un</v>
          </cell>
          <cell r="E4558">
            <v>77.930000000000007</v>
          </cell>
        </row>
        <row r="4559">
          <cell r="A4559" t="str">
            <v>IT006321</v>
          </cell>
          <cell r="B4559" t="str">
            <v>IT30200609/</v>
          </cell>
          <cell r="C4559" t="str">
            <v xml:space="preserve">Refletor, referencia F-5050, Projetos ou similar, incluindo lampada halogena de 300W.  Fornecimento e colocacao.</v>
          </cell>
          <cell r="D4559" t="str">
            <v>un</v>
          </cell>
          <cell r="E4559">
            <v>74.42</v>
          </cell>
        </row>
        <row r="4560">
          <cell r="A4560" t="str">
            <v>IT003859</v>
          </cell>
          <cell r="B4560" t="str">
            <v>IT30250059/</v>
          </cell>
          <cell r="C4560" t="str">
            <v xml:space="preserve">Lampada incandescente de 60W.  Fornecimento e colocacao.</v>
          </cell>
          <cell r="D4560" t="str">
            <v>un</v>
          </cell>
          <cell r="E4560">
            <v>0.83</v>
          </cell>
        </row>
        <row r="4561">
          <cell r="A4561" t="str">
            <v>IT003858</v>
          </cell>
          <cell r="B4561" t="str">
            <v>IT30250062/</v>
          </cell>
          <cell r="C4561" t="str">
            <v xml:space="preserve">Lampada incandescente de 100W.  Fornecimento e colocacao.</v>
          </cell>
          <cell r="D4561" t="str">
            <v>un</v>
          </cell>
          <cell r="E4561">
            <v>1.06</v>
          </cell>
        </row>
        <row r="4562">
          <cell r="A4562" t="str">
            <v>IT004858</v>
          </cell>
          <cell r="B4562" t="str">
            <v>IT30250068/</v>
          </cell>
          <cell r="C4562" t="str">
            <v xml:space="preserve">Lampada incandescente de 200W, 220V.  Fornecimento e colocacao.</v>
          </cell>
          <cell r="D4562" t="str">
            <v>un</v>
          </cell>
          <cell r="E4562">
            <v>3</v>
          </cell>
        </row>
        <row r="4563">
          <cell r="A4563" t="str">
            <v>IT001002</v>
          </cell>
          <cell r="B4563" t="str">
            <v>IT30250071/</v>
          </cell>
          <cell r="C4563" t="str">
            <v xml:space="preserve">Lampada incandescente de 300W, 220V.  Fornecimento e colocacao.</v>
          </cell>
          <cell r="D4563" t="str">
            <v>un</v>
          </cell>
          <cell r="E4563">
            <v>16.309999999999999</v>
          </cell>
        </row>
        <row r="4564">
          <cell r="A4564" t="str">
            <v>IT005900</v>
          </cell>
          <cell r="B4564" t="str">
            <v>IT30250162/</v>
          </cell>
          <cell r="C4564" t="str">
            <v xml:space="preserve">Lampada dicroica de 75W, 110/130V, com 38o de abertura.  Fornecimento e colcacao.</v>
          </cell>
          <cell r="D4564" t="str">
            <v>un</v>
          </cell>
          <cell r="E4564">
            <v>9.0399999999999991</v>
          </cell>
        </row>
        <row r="4565">
          <cell r="A4565" t="str">
            <v>IT017457</v>
          </cell>
          <cell r="B4565" t="str">
            <v>IT30300050/</v>
          </cell>
          <cell r="C4565" t="str">
            <v xml:space="preserve">Lampada fluorescente compacta eletronica de 15W, com reator incorporado, fluxo luminoso minimo 900 lumens, cor 41, base E27, vida util minima 10.000h, OSRAM Dulux EL 15W/41 ou similar.  Fornecimento e colocacao.</v>
          </cell>
          <cell r="D4565" t="str">
            <v>un</v>
          </cell>
          <cell r="E4565">
            <v>10.61</v>
          </cell>
        </row>
        <row r="4566">
          <cell r="A4566" t="str">
            <v>IT017453</v>
          </cell>
          <cell r="B4566" t="str">
            <v>IT30300053/</v>
          </cell>
          <cell r="C4566" t="str">
            <v xml:space="preserve">Lampada fluorescente tubular de 16W, fluxo luminoso minimo 1200 lumens, cor 840, indice de reproducao de cores 85, base G13, vida util minima 7500h, OSRAM Energy Saver L16/21-840 ou similar.  Fornecimento e colocacao.</v>
          </cell>
          <cell r="D4566" t="str">
            <v>un</v>
          </cell>
          <cell r="E4566">
            <v>6.56</v>
          </cell>
        </row>
        <row r="4567">
          <cell r="A4567" t="str">
            <v>IT003860</v>
          </cell>
          <cell r="B4567" t="str">
            <v>IT30300056/</v>
          </cell>
          <cell r="C4567" t="str">
            <v xml:space="preserve">Lampada fluorescente de 20W.  Fornecimento e colocacao.</v>
          </cell>
          <cell r="D4567" t="str">
            <v>un</v>
          </cell>
          <cell r="E4567">
            <v>3.76</v>
          </cell>
        </row>
        <row r="4568">
          <cell r="A4568" t="str">
            <v>IT017458</v>
          </cell>
          <cell r="B4568" t="str">
            <v>IT30300059/</v>
          </cell>
          <cell r="C4568" t="str">
            <v xml:space="preserve">Lampada fluorescente compacta eletronica de 23W, com reator incorporado, fluxo luminoso minimo 1500 lumens, cor 41, base E27, vida util minima 10.000h, OSRAM Dulux EL 23W/41 ou similar.  Fornecimento e colocacao.</v>
          </cell>
          <cell r="D4568" t="str">
            <v>un</v>
          </cell>
          <cell r="E4568">
            <v>13.49</v>
          </cell>
        </row>
        <row r="4569">
          <cell r="A4569" t="str">
            <v>IT017454</v>
          </cell>
          <cell r="B4569" t="str">
            <v>IT30300062/</v>
          </cell>
          <cell r="C4569" t="str">
            <v xml:space="preserve">Lampada fluorescente tubular de 32W, fluxo luminoso minimo 1200 lumens, cor 840, indice de reproducao de cores 85, base G13, vida util minima 7500h, OSRAM Energy Saver L16/21-840 ou similar.  Fornecimento e colocacao.</v>
          </cell>
          <cell r="D4569" t="str">
            <v>un</v>
          </cell>
          <cell r="E4569">
            <v>6.8</v>
          </cell>
        </row>
        <row r="4570">
          <cell r="A4570" t="str">
            <v>IT000965</v>
          </cell>
          <cell r="B4570" t="str">
            <v>IT30300065/</v>
          </cell>
          <cell r="C4570" t="str">
            <v xml:space="preserve">Lampada fluorescente de 40W.  Fornecimento e colocacao.</v>
          </cell>
          <cell r="D4570" t="str">
            <v>un</v>
          </cell>
          <cell r="E4570">
            <v>3.8</v>
          </cell>
        </row>
        <row r="4571">
          <cell r="A4571" t="str">
            <v>IT017449</v>
          </cell>
          <cell r="B4571" t="str">
            <v>IT30300068/</v>
          </cell>
          <cell r="C4571" t="str">
            <v xml:space="preserve">Lampada fluorescente tubular, fluxo luminoso minimo 3350lm, cor 840, indice de reproducao de cores 85, base G13, vida util minima de 7500h, potencia de 36W.  Fornecimento e colocacao.</v>
          </cell>
          <cell r="D4571" t="str">
            <v>un</v>
          </cell>
          <cell r="E4571">
            <v>6.88</v>
          </cell>
        </row>
        <row r="4572">
          <cell r="A4572" t="str">
            <v>IT009333</v>
          </cell>
          <cell r="B4572" t="str">
            <v>IT30350056/</v>
          </cell>
          <cell r="C4572" t="str">
            <v xml:space="preserve">Lampada multivapor metalico (MVM) de 70W, com duplo contato, bulbo externo de quartzo e um tubo de descarga de quartzo, temperatura de cor na ordem de 3000oK.  Fornecimento e instalacao.</v>
          </cell>
          <cell r="D4572" t="str">
            <v>un</v>
          </cell>
          <cell r="E4572">
            <v>71.599999999999994</v>
          </cell>
        </row>
        <row r="4573">
          <cell r="A4573" t="str">
            <v>IT017452</v>
          </cell>
          <cell r="B4573" t="str">
            <v>IT30350068/</v>
          </cell>
          <cell r="C4573" t="str">
            <v xml:space="preserve">Lampada a vapor metalico, tubular, de 150W, fluxo luminoso minimo 1200 lumens, temperatura de cor 3000K, indice de reproducao de cores 80, base G12, vida util minima 10.000h, OSRAM Powerstar HQI-T 150 WDL ou similar.  Fornecimento e colocacao.</v>
          </cell>
          <cell r="D4573" t="str">
            <v>un</v>
          </cell>
          <cell r="E4573">
            <v>68.92</v>
          </cell>
        </row>
        <row r="4574">
          <cell r="A4574" t="str">
            <v>IT005314</v>
          </cell>
          <cell r="B4574" t="str">
            <v>IT30400050/</v>
          </cell>
          <cell r="C4574" t="str">
            <v xml:space="preserve">Lampada de vapor de sodio de 220Vx250W, bulbo ovoide.  Fornecimento e colocacao.</v>
          </cell>
          <cell r="D4574" t="str">
            <v>un</v>
          </cell>
          <cell r="E4574">
            <v>47.08</v>
          </cell>
        </row>
        <row r="4575">
          <cell r="A4575" t="str">
            <v>IT007776</v>
          </cell>
          <cell r="B4575" t="str">
            <v>IT35050050/</v>
          </cell>
          <cell r="C4575" t="str">
            <v xml:space="preserve">Luminaria articulada para cabeceira de leito hospitalar, com 1 lampada incandescente de 60W/110V.  Fornecimento e colocacao.</v>
          </cell>
          <cell r="D4575" t="str">
            <v>un</v>
          </cell>
          <cell r="E4575">
            <v>93.89</v>
          </cell>
        </row>
        <row r="4576">
          <cell r="A4576" t="str">
            <v>IT017675</v>
          </cell>
          <cell r="B4576" t="str">
            <v>IT35100050/</v>
          </cell>
          <cell r="C4576" t="str">
            <v xml:space="preserve">Painel de cabeceira de leito hospitalar, segundo portaria 1884 da ANVISA/MS e norma ABNT NBR 12188, comprimento 1,00m e altura de 0,30m, composta de: 1 saida para oxigenio, 1 saida para ar comprimido, 1 saida para vacuo, padroes ABNT, 4 tomadas eletricas </v>
          </cell>
          <cell r="D4576" t="str">
            <v>un</v>
          </cell>
          <cell r="E4576">
            <v>1535.98</v>
          </cell>
        </row>
        <row r="4577">
          <cell r="A4577" t="str">
            <v>IT017650</v>
          </cell>
          <cell r="B4577" t="str">
            <v>IT35100100/</v>
          </cell>
          <cell r="C4577" t="str">
            <v xml:space="preserve">Painel de cabeceira de leito hospitalar, segundo portaria ANVISA/MS e norma ABNT NBR 12188, comprimento de 1,45m e altura de 0,30m, composta de: 2 saidas para oxigenio, 2 saidas para ar comprimido, 2 saidas para vacuo, padroes ABNT, 11 tomadas eletricas d</v>
          </cell>
          <cell r="D4577" t="str">
            <v>un</v>
          </cell>
          <cell r="E4577">
            <v>1885.98</v>
          </cell>
        </row>
        <row r="4578">
          <cell r="A4578" t="str">
            <v>MP008321</v>
          </cell>
          <cell r="B4578" t="str">
            <v>MP05050050/</v>
          </cell>
          <cell r="C4578" t="str">
            <v xml:space="preserve">Correia, referencia V, no A-66.  Fornecimento.</v>
          </cell>
          <cell r="D4578" t="str">
            <v>un</v>
          </cell>
          <cell r="E4578">
            <v>20.329999999999998</v>
          </cell>
        </row>
        <row r="4579">
          <cell r="A4579" t="str">
            <v>MP008320</v>
          </cell>
          <cell r="B4579" t="str">
            <v>MP05050100/</v>
          </cell>
          <cell r="C4579" t="str">
            <v xml:space="preserve">Correia, referencia V, no A-77.  Fornecimento.</v>
          </cell>
          <cell r="D4579" t="str">
            <v>un</v>
          </cell>
          <cell r="E4579">
            <v>10.87</v>
          </cell>
        </row>
        <row r="4580">
          <cell r="A4580" t="str">
            <v>MP008318</v>
          </cell>
          <cell r="B4580" t="str">
            <v>MP05050150/</v>
          </cell>
          <cell r="C4580" t="str">
            <v xml:space="preserve">Correia, referencia V, no A-126.  Fornecimento.</v>
          </cell>
          <cell r="D4580" t="str">
            <v>un</v>
          </cell>
          <cell r="E4580">
            <v>61.96</v>
          </cell>
        </row>
        <row r="4581">
          <cell r="A4581" t="str">
            <v>MP008319</v>
          </cell>
          <cell r="B4581" t="str">
            <v>MP05050200/</v>
          </cell>
          <cell r="C4581" t="str">
            <v xml:space="preserve">Correia, referencia V, no B-119.  Fornecimento.</v>
          </cell>
          <cell r="D4581" t="str">
            <v>un</v>
          </cell>
          <cell r="E4581">
            <v>43.55</v>
          </cell>
        </row>
        <row r="4582">
          <cell r="A4582" t="str">
            <v>MP008317</v>
          </cell>
          <cell r="B4582" t="str">
            <v>MP05050250/</v>
          </cell>
          <cell r="C4582" t="str">
            <v xml:space="preserve">Correia, referencia V, no B-173.  Fornecimento.</v>
          </cell>
          <cell r="D4582" t="str">
            <v>un</v>
          </cell>
          <cell r="E4582">
            <v>92.96</v>
          </cell>
        </row>
        <row r="4583">
          <cell r="A4583" t="str">
            <v>MP008326</v>
          </cell>
          <cell r="B4583" t="str">
            <v>MP05050300/</v>
          </cell>
          <cell r="C4583" t="str">
            <v xml:space="preserve">Rolamento, no GRA 100 NPPB, INA ou similar.  Fornecimento.</v>
          </cell>
          <cell r="D4583" t="str">
            <v>un</v>
          </cell>
          <cell r="E4583">
            <v>27.11</v>
          </cell>
        </row>
        <row r="4584">
          <cell r="A4584" t="str">
            <v>MP008325</v>
          </cell>
          <cell r="B4584" t="str">
            <v>MP05050350/</v>
          </cell>
          <cell r="C4584" t="str">
            <v xml:space="preserve">Rolamento, no 6206Z, NSK ou SKF ou similar.  Fornecimento.</v>
          </cell>
          <cell r="D4584" t="str">
            <v>un</v>
          </cell>
          <cell r="E4584">
            <v>13.35</v>
          </cell>
        </row>
        <row r="4585">
          <cell r="A4585" t="str">
            <v>MP008324</v>
          </cell>
          <cell r="B4585" t="str">
            <v>MP05050400/</v>
          </cell>
          <cell r="C4585" t="str">
            <v xml:space="preserve">Rolamento, no 6209Z, NSK ou SKF ou similar.  Fornecimento.</v>
          </cell>
          <cell r="D4585" t="str">
            <v>un</v>
          </cell>
          <cell r="E4585">
            <v>24.8</v>
          </cell>
        </row>
        <row r="4586">
          <cell r="A4586" t="str">
            <v>MP008323</v>
          </cell>
          <cell r="B4586" t="str">
            <v>MP05050450/</v>
          </cell>
          <cell r="C4586" t="str">
            <v xml:space="preserve">Rolamento, no 6307Z, NSK ou SKF ou similar.  Fornecimento.</v>
          </cell>
          <cell r="D4586" t="str">
            <v>un</v>
          </cell>
          <cell r="E4586">
            <v>24.76</v>
          </cell>
        </row>
        <row r="4587">
          <cell r="A4587" t="str">
            <v>MP008322</v>
          </cell>
          <cell r="B4587" t="str">
            <v>MP05050500/</v>
          </cell>
          <cell r="C4587" t="str">
            <v xml:space="preserve">Rolamento, no 6309Z, NSK ou SKF ou similar.  Fornecimento.</v>
          </cell>
          <cell r="D4587" t="str">
            <v>un</v>
          </cell>
          <cell r="E4587">
            <v>40.67</v>
          </cell>
        </row>
        <row r="4588">
          <cell r="A4588" t="str">
            <v>MP008316</v>
          </cell>
          <cell r="B4588" t="str">
            <v>MP05050550/</v>
          </cell>
          <cell r="C4588" t="str">
            <v xml:space="preserve">Rotor centrifugo de dupla aspiracao,Torin ou similar, pas para a frente tipo Siroco, modelo CL270-2701, com cubo para eixo de 3/4".  Fornecimento.</v>
          </cell>
          <cell r="D4588" t="str">
            <v>un</v>
          </cell>
          <cell r="E4588">
            <v>167.5</v>
          </cell>
        </row>
        <row r="4589">
          <cell r="A4589" t="str">
            <v>MP008315</v>
          </cell>
          <cell r="B4589" t="str">
            <v>MP05050600/</v>
          </cell>
          <cell r="C4589" t="str">
            <v xml:space="preserve">Rotor centrifugo de dupla aspiracao, Torin ou similar, pas para a frente tipo Siroco, modelo CL321-321, com cubo para eixo de 1".  Fornecimento.</v>
          </cell>
          <cell r="D4589" t="str">
            <v>un</v>
          </cell>
          <cell r="E4589">
            <v>186.5</v>
          </cell>
        </row>
        <row r="4590">
          <cell r="A4590" t="str">
            <v>MP017813</v>
          </cell>
          <cell r="B4590" t="str">
            <v>MP10050050/</v>
          </cell>
          <cell r="C4590" t="str">
            <v xml:space="preserve">Equipe de servicos atuando na manutencao preventiva e corretiva de sistemas de ar condicionado central, realizando testes e verificacoes periodicas com reparos dos defeitos encontrados nesses equipamentos.</v>
          </cell>
          <cell r="D4590" t="str">
            <v>mes</v>
          </cell>
          <cell r="E4590">
            <v>8329.0300000000007</v>
          </cell>
        </row>
        <row r="4591">
          <cell r="A4591" t="str">
            <v>MT000075</v>
          </cell>
          <cell r="B4591" t="str">
            <v>MT05050050/</v>
          </cell>
          <cell r="C4591" t="str">
            <v xml:space="preserve">Escavacao manual de vala em material de 1a categoria (areia, argila ou picarra), exclusive escoramento e esgotamento.</v>
          </cell>
          <cell r="D4591" t="str">
            <v>m3</v>
          </cell>
          <cell r="E4591">
            <v>9.68</v>
          </cell>
        </row>
        <row r="4592">
          <cell r="A4592" t="str">
            <v>MT000076</v>
          </cell>
          <cell r="B4592" t="str">
            <v>MT05050100/</v>
          </cell>
          <cell r="C4592" t="str">
            <v xml:space="preserve">Escavacao manual de vala em material de 1a categoria (areia, argila ou picarra), entre 1,50m e 3m de profundidade, exclusive escoramento e esgotamento.</v>
          </cell>
          <cell r="D4592" t="str">
            <v>m3</v>
          </cell>
          <cell r="E4592">
            <v>21.78</v>
          </cell>
        </row>
        <row r="4593">
          <cell r="A4593" t="str">
            <v>MT000077</v>
          </cell>
          <cell r="B4593" t="str">
            <v>MT05050150/</v>
          </cell>
          <cell r="C4593" t="str">
            <v xml:space="preserve">Escavacao manual de vala em material de 1a categoria (areia, argila ou picarra), entre 3m e 4,50m de profundidade, exclusive escoramento e esgotamento.</v>
          </cell>
          <cell r="D4593" t="str">
            <v>m3</v>
          </cell>
          <cell r="E4593">
            <v>29.05</v>
          </cell>
        </row>
        <row r="4594">
          <cell r="A4594" t="str">
            <v>MT000078</v>
          </cell>
          <cell r="B4594" t="str">
            <v>MT05050200/</v>
          </cell>
          <cell r="C4594" t="str">
            <v xml:space="preserve">Escavacao manual de vala em material de 1a categoria (areia, argila ou picarra), entre 4,50m e 6m de profundidade, exclusive escoramento e esgotamento.</v>
          </cell>
          <cell r="D4594" t="str">
            <v>m3</v>
          </cell>
          <cell r="E4594">
            <v>38.729999999999997</v>
          </cell>
        </row>
        <row r="4595">
          <cell r="A4595" t="str">
            <v>MT000082</v>
          </cell>
          <cell r="B4595" t="str">
            <v>MT05100050/</v>
          </cell>
          <cell r="C4595" t="str">
            <v xml:space="preserve">Desmonte manual em material de 2a categoria (moledo ou rocha decomposta).</v>
          </cell>
          <cell r="D4595" t="str">
            <v>m3</v>
          </cell>
          <cell r="E4595">
            <v>31.7</v>
          </cell>
        </row>
        <row r="4596">
          <cell r="A4596" t="str">
            <v>MT017703</v>
          </cell>
          <cell r="B4596" t="str">
            <v>MT05100100/</v>
          </cell>
          <cell r="C4596" t="str">
            <v xml:space="preserve">Escavacao manual de vala a frio em material de 2a categoria (moledo ou rocha decomposta) ate 1,50m de profundidade, exclusive escoramento e esgotamento.</v>
          </cell>
          <cell r="D4596" t="str">
            <v>m3</v>
          </cell>
          <cell r="E4596">
            <v>24.33</v>
          </cell>
        </row>
        <row r="4597">
          <cell r="A4597" t="str">
            <v>MT017704</v>
          </cell>
          <cell r="B4597" t="str">
            <v>MT05100150/</v>
          </cell>
          <cell r="C4597" t="str">
            <v xml:space="preserve">Escavacao manual de vala a frio em material de 2a categoria (moledo ou rocha decomposta) de 1,50m e 3m de profundidade, exclusive escoramento e esgotamento.</v>
          </cell>
          <cell r="D4597" t="str">
            <v>m3</v>
          </cell>
          <cell r="E4597">
            <v>26</v>
          </cell>
        </row>
        <row r="4598">
          <cell r="A4598" t="str">
            <v>MT000083</v>
          </cell>
          <cell r="B4598" t="str">
            <v>MT05100200/</v>
          </cell>
          <cell r="C4598" t="str">
            <v xml:space="preserve">Marroamento de material de 2a categoria (rocha decomposta), com volume maximo de 0,064m3, para reducao a pedra-de-mao, referindo-se o preco ao material solto, depois de marroado.</v>
          </cell>
          <cell r="D4598" t="str">
            <v>m3</v>
          </cell>
          <cell r="E4598">
            <v>11.85</v>
          </cell>
        </row>
        <row r="4599">
          <cell r="A4599" t="str">
            <v>MT018081</v>
          </cell>
          <cell r="B4599" t="str">
            <v>MT05150015/</v>
          </cell>
          <cell r="C4599" t="e">
            <v>#N/A</v>
          </cell>
          <cell r="D4599" t="e">
            <v>#N/A</v>
          </cell>
          <cell r="E4599">
            <v>1.76</v>
          </cell>
        </row>
        <row r="4600">
          <cell r="A4600" t="str">
            <v>MT000080</v>
          </cell>
          <cell r="B4600" t="str">
            <v>MT05150050/</v>
          </cell>
          <cell r="C4600" t="str">
            <v xml:space="preserve">Escavacao manual de vala em lodo, ate 1,50m de profundidade, exclusive escoramento e esgotamento.</v>
          </cell>
          <cell r="D4600" t="str">
            <v>m3</v>
          </cell>
          <cell r="E4600">
            <v>26.63</v>
          </cell>
        </row>
        <row r="4601">
          <cell r="A4601" t="str">
            <v>MT005192</v>
          </cell>
          <cell r="B4601" t="str">
            <v>MT05200050/</v>
          </cell>
          <cell r="C4601" t="str">
            <v xml:space="preserve">Escavacao e reaterro de vala, em material de 1a categoria, para ligacao de agua potavel.</v>
          </cell>
          <cell r="D4601" t="str">
            <v>m</v>
          </cell>
          <cell r="E4601">
            <v>2.42</v>
          </cell>
        </row>
        <row r="4602">
          <cell r="A4602" t="str">
            <v>MT005189</v>
          </cell>
          <cell r="B4602" t="str">
            <v>MT05200100/</v>
          </cell>
          <cell r="C4602" t="str">
            <v xml:space="preserve">Escavacao e reaterro de vala, em material de 1a categoria, para ligacao predial de esgoto sanitario.</v>
          </cell>
          <cell r="D4602" t="str">
            <v>m</v>
          </cell>
          <cell r="E4602">
            <v>11.91</v>
          </cell>
        </row>
        <row r="4603">
          <cell r="A4603" t="str">
            <v>MT017778</v>
          </cell>
          <cell r="B4603" t="str">
            <v>MT05250050/</v>
          </cell>
          <cell r="C4603" t="str">
            <v xml:space="preserve">Desmonte manual de bloco de material de 3a categoria (rocha viva), inclusive reducao a pedra-de-mao.</v>
          </cell>
          <cell r="D4603" t="str">
            <v>m3</v>
          </cell>
          <cell r="E4603">
            <v>35.22</v>
          </cell>
        </row>
        <row r="4604">
          <cell r="A4604" t="str">
            <v>MT000084</v>
          </cell>
          <cell r="B4604" t="str">
            <v>MT05300050/</v>
          </cell>
          <cell r="C4604" t="str">
            <v xml:space="preserve">Escavacao manual em material de 1a categoria, a ceu aberto, ate 0,50m de profundidade com remocao ate 1 dam.</v>
          </cell>
          <cell r="D4604" t="str">
            <v>m3</v>
          </cell>
          <cell r="E4604">
            <v>11.62</v>
          </cell>
        </row>
        <row r="4605">
          <cell r="A4605" t="str">
            <v>MT017779</v>
          </cell>
          <cell r="B4605" t="str">
            <v>MT05300100/</v>
          </cell>
          <cell r="C4605" t="str">
            <v xml:space="preserve">Escavacao manual em material de 1a categoria, a ceu aberto, para profundidades maiores que 0,50m, com remocao ate 10m (1dam).</v>
          </cell>
          <cell r="D4605" t="str">
            <v>m3</v>
          </cell>
          <cell r="E4605">
            <v>13.55</v>
          </cell>
        </row>
        <row r="4606">
          <cell r="A4606" t="str">
            <v>MT000088</v>
          </cell>
          <cell r="B4606" t="str">
            <v>MT05350050/</v>
          </cell>
          <cell r="C4606" t="str">
            <v xml:space="preserve">Escoramento simples, aberto, de vala de pouca profundidade, inclusive fornecimento dos materiais (pecas de Pinho de 3a ou similar - 1 1/2"x9" e 3"x6").</v>
          </cell>
          <cell r="D4606" t="str">
            <v>m2</v>
          </cell>
          <cell r="E4606">
            <v>13</v>
          </cell>
        </row>
        <row r="4607">
          <cell r="A4607" t="str">
            <v>MT000087</v>
          </cell>
          <cell r="B4607" t="str">
            <v>MT05350100/</v>
          </cell>
          <cell r="C4607" t="str">
            <v xml:space="preserve">Escoramento simples, fechado, de vala de pouca profundidade, inclusive fornecimento dos materiais (pecas de Pinho de 3a ou similar  - 1 1/2"x9" e 3"x6").</v>
          </cell>
          <cell r="D4607" t="str">
            <v>m2</v>
          </cell>
          <cell r="E4607">
            <v>29.4</v>
          </cell>
        </row>
        <row r="4608">
          <cell r="A4608" t="str">
            <v>PJ006715</v>
          </cell>
          <cell r="B4608" t="str">
            <v>PJ20050353/</v>
          </cell>
          <cell r="C4608" t="str">
            <v xml:space="preserve">Capina manual, remocao e selecao de mudas de essencias florestais, custo valido para cada 100 unidades, com altura de 20cm e largura de 13cm.</v>
          </cell>
          <cell r="D4608" t="str">
            <v>un</v>
          </cell>
          <cell r="E4608">
            <v>0.71</v>
          </cell>
        </row>
        <row r="4609">
          <cell r="A4609" t="str">
            <v>PJ006716</v>
          </cell>
          <cell r="B4609" t="str">
            <v>PJ20050356/</v>
          </cell>
          <cell r="C4609" t="str">
            <v xml:space="preserve">Capina manual, remocao e selecao de mudas de essencias florestais, custo valido para cada 100 unidades, com altura de 30cm e largura de 15cm.</v>
          </cell>
          <cell r="D4609" t="str">
            <v>un</v>
          </cell>
          <cell r="E4609">
            <v>0.93</v>
          </cell>
        </row>
        <row r="4610">
          <cell r="A4610" t="str">
            <v>PJ006717</v>
          </cell>
          <cell r="B4610" t="str">
            <v>PJ20050359/</v>
          </cell>
          <cell r="C4610" t="str">
            <v xml:space="preserve">Capina manual, remocao e selecao de mudas de essencias florestais, custo valido para cada 100 unidades, com altura de 35cm e largura de 25cm.</v>
          </cell>
          <cell r="D4610" t="str">
            <v>un</v>
          </cell>
          <cell r="E4610">
            <v>2.71</v>
          </cell>
        </row>
        <row r="4611">
          <cell r="A4611" t="str">
            <v>PJ018090</v>
          </cell>
          <cell r="B4611" t="str">
            <v>PJ20050375/</v>
          </cell>
          <cell r="C4611" t="e">
            <v>#N/A</v>
          </cell>
          <cell r="D4611" t="e">
            <v>#N/A</v>
          </cell>
          <cell r="E4611">
            <v>19.850000000000001</v>
          </cell>
        </row>
        <row r="4612">
          <cell r="A4612" t="str">
            <v>PJ004859</v>
          </cell>
          <cell r="B4612" t="str">
            <v>PJ20050380/</v>
          </cell>
          <cell r="C4612" t="str">
            <v xml:space="preserve">Corte de grama com maquinas motorizadas, inclusive varredura e recolhimento de residuos.</v>
          </cell>
          <cell r="D4612" t="str">
            <v>ha</v>
          </cell>
          <cell r="E4612">
            <v>460.34</v>
          </cell>
        </row>
        <row r="4613">
          <cell r="A4613" t="str">
            <v>PJ000532</v>
          </cell>
          <cell r="B4613" t="str">
            <v>PJ20050390/</v>
          </cell>
          <cell r="C4613" t="str">
            <v xml:space="preserve">Combate de formigas, com aplicacao de formicida, em encosta.</v>
          </cell>
          <cell r="D4613" t="str">
            <v>ha</v>
          </cell>
          <cell r="E4613">
            <v>114.23</v>
          </cell>
        </row>
        <row r="4614">
          <cell r="A4614" t="str">
            <v>PJ000514</v>
          </cell>
          <cell r="B4614" t="str">
            <v>PJ20050400/</v>
          </cell>
          <cell r="C4614" t="str">
            <v xml:space="preserve">Catacao manual de papeis em superficie gramada.</v>
          </cell>
          <cell r="D4614" t="str">
            <v>ha</v>
          </cell>
          <cell r="E4614">
            <v>8.51</v>
          </cell>
        </row>
        <row r="4615">
          <cell r="A4615" t="str">
            <v>PJ000524</v>
          </cell>
          <cell r="B4615" t="str">
            <v>PJ20050450/</v>
          </cell>
          <cell r="C4615" t="str">
            <v xml:space="preserve">Irrigacao de gramado e/ou canteiro com Caminhao Pipa, exclusive o fornecimento da agua.</v>
          </cell>
          <cell r="D4615" t="str">
            <v>m2</v>
          </cell>
          <cell r="E4615">
            <v>0.03</v>
          </cell>
        </row>
        <row r="4616">
          <cell r="A4616" t="str">
            <v>PJ018049</v>
          </cell>
          <cell r="B4616" t="str">
            <v>PJ20050451/</v>
          </cell>
          <cell r="C4616" t="str">
            <v xml:space="preserve">Irrigacao de gramado e/ou canteiros com Caminhao Pipa, inclusive fornecimento da agua.</v>
          </cell>
          <cell r="D4616" t="str">
            <v>m2</v>
          </cell>
          <cell r="E4616">
            <v>7.0000000000000007E-2</v>
          </cell>
        </row>
        <row r="4617">
          <cell r="A4617" t="str">
            <v>PJ000525</v>
          </cell>
          <cell r="B4617" t="str">
            <v>PJ20050453/</v>
          </cell>
          <cell r="C4617" t="str">
            <v xml:space="preserve">Irrigacao de arvore e/ou palmeira com Caminhao Pipa, exclusive o fornecimento da agua.</v>
          </cell>
          <cell r="D4617" t="str">
            <v>un</v>
          </cell>
          <cell r="E4617">
            <v>0.26</v>
          </cell>
        </row>
        <row r="4618">
          <cell r="A4618" t="str">
            <v>PJ018050</v>
          </cell>
          <cell r="B4618" t="str">
            <v>PJ20050454/</v>
          </cell>
          <cell r="C4618" t="str">
            <v xml:space="preserve">Irrigacao de arvore e/ou palmeira com Caminhao Pipa, inclusive fornecimento da agua.</v>
          </cell>
          <cell r="D4618" t="str">
            <v>m2</v>
          </cell>
          <cell r="E4618">
            <v>0.3</v>
          </cell>
        </row>
        <row r="4619">
          <cell r="A4619" t="str">
            <v>PJ000521</v>
          </cell>
          <cell r="B4619" t="str">
            <v>PJ20050500/</v>
          </cell>
          <cell r="C4619" t="str">
            <v xml:space="preserve">Limpeza, apos esvaziamento, de fundo de lago e/ou canal.</v>
          </cell>
          <cell r="D4619" t="str">
            <v>m2</v>
          </cell>
          <cell r="E4619">
            <v>0.8</v>
          </cell>
        </row>
        <row r="4620">
          <cell r="A4620" t="str">
            <v>PJ000522</v>
          </cell>
          <cell r="B4620" t="str">
            <v>PJ20050503/</v>
          </cell>
          <cell r="C4620" t="str">
            <v xml:space="preserve">Limpeza de caixa de ralo em praca e/ou parque.</v>
          </cell>
          <cell r="D4620" t="str">
            <v>un</v>
          </cell>
          <cell r="E4620">
            <v>4.79</v>
          </cell>
        </row>
        <row r="4621">
          <cell r="A4621" t="str">
            <v>PJ000520</v>
          </cell>
          <cell r="B4621" t="str">
            <v>PJ20050506/</v>
          </cell>
          <cell r="C4621" t="str">
            <v xml:space="preserve">Limpeza de folhas e papeis flutuando em lago e/ou canal.</v>
          </cell>
          <cell r="D4621" t="str">
            <v>ha</v>
          </cell>
          <cell r="E4621">
            <v>53.19</v>
          </cell>
        </row>
        <row r="4622">
          <cell r="A4622" t="str">
            <v>PJ000511</v>
          </cell>
          <cell r="B4622" t="str">
            <v>PJ20050550/</v>
          </cell>
          <cell r="C4622" t="str">
            <v xml:space="preserve">Manutencao e recomposicao de areas ajardinadas, corte de folhas e ramos secos, retirada de parasitas, limpeza e replantio de arbustos.</v>
          </cell>
          <cell r="D4622" t="str">
            <v>m2</v>
          </cell>
          <cell r="E4622">
            <v>0.32</v>
          </cell>
        </row>
        <row r="4623">
          <cell r="A4623" t="str">
            <v>PJ005790</v>
          </cell>
          <cell r="B4623" t="str">
            <v>PJ20050600/</v>
          </cell>
          <cell r="C4623" t="str">
            <v xml:space="preserve">Nivelamento e compactacao de areas ensaibradas.</v>
          </cell>
          <cell r="D4623" t="str">
            <v>ha</v>
          </cell>
          <cell r="E4623">
            <v>962.68</v>
          </cell>
        </row>
        <row r="4624">
          <cell r="A4624" t="str">
            <v>PJ006930</v>
          </cell>
          <cell r="B4624" t="str">
            <v>PJ20050650/</v>
          </cell>
          <cell r="C4624" t="str">
            <v xml:space="preserve">Rega de jardim ou gramado, com esguicho, usando agua local canalizada.</v>
          </cell>
          <cell r="D4624" t="str">
            <v>dam2</v>
          </cell>
          <cell r="E4624">
            <v>0.97</v>
          </cell>
        </row>
        <row r="4625">
          <cell r="A4625" t="str">
            <v>PJ010230</v>
          </cell>
          <cell r="B4625" t="str">
            <v>PJ20050700/</v>
          </cell>
          <cell r="C4625" t="str">
            <v xml:space="preserve">Retirada de gramineas em piso de pedra portuguesa, utilizando rocadeira costal.</v>
          </cell>
          <cell r="D4625" t="str">
            <v>m2</v>
          </cell>
          <cell r="E4625">
            <v>0.6</v>
          </cell>
        </row>
        <row r="4626">
          <cell r="A4626" t="str">
            <v>PJ005376</v>
          </cell>
          <cell r="B4626" t="str">
            <v>PJ20050703/</v>
          </cell>
          <cell r="C4626" t="str">
            <v xml:space="preserve">Retirada de cobertura vegetal de piso de junta seca.</v>
          </cell>
          <cell r="D4626" t="str">
            <v>m</v>
          </cell>
          <cell r="E4626">
            <v>8.69</v>
          </cell>
        </row>
        <row r="4627">
          <cell r="A4627" t="str">
            <v>PJ004854</v>
          </cell>
          <cell r="B4627" t="str">
            <v>PJ20050750/</v>
          </cell>
          <cell r="C4627" t="str">
            <v xml:space="preserve">Retirada de material proveniente de poda de varredura ou de limpeza diversas, a ser feita em caminhao com no minimo 4m3 de capacidade, compreendendo carga, descarga e transporte ate 30Km de distancia.</v>
          </cell>
          <cell r="D4627" t="str">
            <v>m3</v>
          </cell>
          <cell r="E4627">
            <v>9.2899999999999991</v>
          </cell>
        </row>
        <row r="4628">
          <cell r="A4628" t="str">
            <v>PJ017787</v>
          </cell>
          <cell r="B4628" t="str">
            <v>PJ20050800/</v>
          </cell>
          <cell r="C4628" t="str">
            <v xml:space="preserve">Retirada de protetor de arvore, inclusive carga, descarga e transporte.</v>
          </cell>
          <cell r="D4628" t="str">
            <v>un</v>
          </cell>
          <cell r="E4628">
            <v>4.05</v>
          </cell>
        </row>
        <row r="4629">
          <cell r="A4629" t="str">
            <v>PJ000512</v>
          </cell>
          <cell r="B4629" t="str">
            <v>PJ20050850/</v>
          </cell>
          <cell r="C4629" t="str">
            <v xml:space="preserve">Retirada de galhos secos e de parasitas em arvores.</v>
          </cell>
          <cell r="D4629" t="str">
            <v>un</v>
          </cell>
          <cell r="E4629">
            <v>26.59</v>
          </cell>
        </row>
        <row r="4630">
          <cell r="A4630" t="str">
            <v>PJ000509</v>
          </cell>
          <cell r="B4630" t="str">
            <v>PJ20050870/</v>
          </cell>
          <cell r="C4630" t="str">
            <v xml:space="preserve">Revolvimento de solo ate 20cm de profundidade.</v>
          </cell>
          <cell r="D4630" t="str">
            <v>m2</v>
          </cell>
          <cell r="E4630">
            <v>0.73</v>
          </cell>
        </row>
        <row r="4631">
          <cell r="A4631" t="str">
            <v>PJ017860</v>
          </cell>
          <cell r="B4631" t="str">
            <v>PJ20050900/</v>
          </cell>
          <cell r="C4631" t="str">
            <v xml:space="preserve">Varredura de folhas, papeis, etc, em area de brita.</v>
          </cell>
          <cell r="D4631" t="str">
            <v>m2</v>
          </cell>
          <cell r="E4631">
            <v>0.19</v>
          </cell>
        </row>
        <row r="4632">
          <cell r="A4632" t="str">
            <v>PJ000517</v>
          </cell>
          <cell r="B4632" t="str">
            <v>PJ20050903/</v>
          </cell>
          <cell r="C4632" t="str">
            <v xml:space="preserve">Varredura de folhas, papeis e etc., em area ensaibrada.</v>
          </cell>
          <cell r="D4632" t="str">
            <v>ha</v>
          </cell>
          <cell r="E4632">
            <v>117.02</v>
          </cell>
        </row>
        <row r="4633">
          <cell r="A4633" t="str">
            <v>PJ000515</v>
          </cell>
          <cell r="B4633" t="str">
            <v>PJ20050906/</v>
          </cell>
          <cell r="C4633" t="str">
            <v xml:space="preserve">Varredura de folhas, papeis e etc., em area gramada.</v>
          </cell>
          <cell r="D4633" t="str">
            <v>ha</v>
          </cell>
          <cell r="E4633">
            <v>132.97</v>
          </cell>
        </row>
        <row r="4634">
          <cell r="A4634" t="str">
            <v>PJ000516</v>
          </cell>
          <cell r="B4634" t="str">
            <v>PJ20050909/</v>
          </cell>
          <cell r="C4634" t="str">
            <v xml:space="preserve">Varredura de folhas, papeis e etc., em area pavimentada.</v>
          </cell>
          <cell r="D4634" t="str">
            <v>ha</v>
          </cell>
          <cell r="E4634">
            <v>106.38</v>
          </cell>
        </row>
        <row r="4635">
          <cell r="A4635" t="str">
            <v>PJ000533</v>
          </cell>
          <cell r="B4635" t="str">
            <v>PJ20100050/</v>
          </cell>
          <cell r="C4635" t="str">
            <v xml:space="preserve">Arrancamento e replantio de arvore adulta, entre 3m e 5m de altura e ate 20cm de diametro, inclusive escavacao e rega durante 15 dias, exclusive transporte.</v>
          </cell>
          <cell r="D4635" t="str">
            <v>un</v>
          </cell>
          <cell r="E4635">
            <v>50.83</v>
          </cell>
        </row>
        <row r="4636">
          <cell r="A4636" t="str">
            <v>PJ009405</v>
          </cell>
          <cell r="B4636" t="str">
            <v>PJ20100100/</v>
          </cell>
          <cell r="C4636" t="str">
            <v xml:space="preserve">Destocamento de arvores de medio porte ate 60cm DAP e raizes profundas, com auxilio mecanico, inclusive carga, descarga e transporte do material resultante ate 30Km.</v>
          </cell>
          <cell r="D4636" t="str">
            <v>un</v>
          </cell>
          <cell r="E4636">
            <v>272.52999999999997</v>
          </cell>
        </row>
        <row r="4637">
          <cell r="A4637" t="str">
            <v>PJ009401</v>
          </cell>
          <cell r="B4637" t="str">
            <v>PJ20100103/</v>
          </cell>
          <cell r="C4637" t="str">
            <v xml:space="preserve">Destocamento de arvores de grande porte acima de 61cm DAP e raizes profundas, com auxilio mecanico, inclusive carga, descarga e transporte do material resultante ate 30Km.</v>
          </cell>
          <cell r="D4637" t="str">
            <v>un</v>
          </cell>
          <cell r="E4637">
            <v>405.73</v>
          </cell>
        </row>
        <row r="4638">
          <cell r="A4638" t="str">
            <v>PJ008803</v>
          </cell>
          <cell r="B4638" t="str">
            <v>PJ20100150/</v>
          </cell>
          <cell r="C4638" t="str">
            <v xml:space="preserve">Poda leve em arvores de pequeno e medio porte, compreendendo o emprego de Caminhao Carroceria Fixa de 7,5t, moto serra, escada, cordas, serrotes, machadinhas, incluindo carga, descarga e transporte de material resultante ate 30Km (volume em torno de 1m3) </v>
          </cell>
          <cell r="D4638" t="str">
            <v>un</v>
          </cell>
          <cell r="E4638">
            <v>35.99</v>
          </cell>
        </row>
        <row r="4639">
          <cell r="A4639" t="str">
            <v>PJ008804</v>
          </cell>
          <cell r="B4639" t="str">
            <v>PJ20100153/</v>
          </cell>
          <cell r="C4639" t="str">
            <v xml:space="preserve">Poda leve em arvores de grande porte, compreendendo o emprego de Caminhao Carroceria Fixa de 7,5t, elevador equipado com cacamba atingindo a altura de mais ou menos de 18m, moto serra, escada, cordas, serrotes, machadinhas, incluindo carga, descarga e tra</v>
          </cell>
          <cell r="D4639" t="str">
            <v>un</v>
          </cell>
          <cell r="E4639">
            <v>80.599999999999994</v>
          </cell>
        </row>
        <row r="4640">
          <cell r="A4640" t="str">
            <v>PJ017322</v>
          </cell>
          <cell r="B4640" t="str">
            <v>PJ20100156/</v>
          </cell>
          <cell r="C4640" t="str">
            <v xml:space="preserve">Poda de conducao de muda de arvore ate 3m de altura, inclusive carga, descarga e transporte do material resultante.</v>
          </cell>
          <cell r="D4640" t="str">
            <v>un</v>
          </cell>
          <cell r="E4640">
            <v>1.81</v>
          </cell>
        </row>
        <row r="4641">
          <cell r="A4641" t="str">
            <v>PJ008805</v>
          </cell>
          <cell r="B4641" t="str">
            <v>PJ20100200/</v>
          </cell>
          <cell r="C4641"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1" t="str">
            <v>un</v>
          </cell>
          <cell r="E4641">
            <v>213.46</v>
          </cell>
        </row>
        <row r="4642">
          <cell r="A4642" t="str">
            <v>PJ008807</v>
          </cell>
          <cell r="B4642" t="str">
            <v>PJ20100203/</v>
          </cell>
          <cell r="C4642" t="str">
            <v xml:space="preserve">Poda em arvores de medio e grande porte, compreendendo o emprego de Caminhao Carroceria Fixa de 7,5t, elevador equipado com cacamba atingindo a altura de mais ou menos de 18m, moto serra, escada, cordas, serrotes, machadinhas, incluindo carga, descarga e </v>
          </cell>
          <cell r="D4642" t="str">
            <v>un</v>
          </cell>
          <cell r="E4642">
            <v>320.18</v>
          </cell>
        </row>
        <row r="4643">
          <cell r="A4643" t="str">
            <v>PJ009404</v>
          </cell>
          <cell r="B4643" t="str">
            <v>PJ20100250/</v>
          </cell>
          <cell r="C4643" t="str">
            <v xml:space="preserve">Poda de arvore de medio porte para remocao de arvores, compreendendo o emprego de Caminhao Carroceria Fixa de 7,5t, elevador equipado com cacamba atingindo altura media de 15m, moto serra, escada, corda, serrote, machados, equipamento de seguranca, compre</v>
          </cell>
          <cell r="D4643" t="str">
            <v>un</v>
          </cell>
          <cell r="E4643">
            <v>215.9</v>
          </cell>
        </row>
        <row r="4644">
          <cell r="A4644" t="str">
            <v>PJ009402</v>
          </cell>
          <cell r="B4644" t="str">
            <v>PJ20100253/</v>
          </cell>
          <cell r="C4644" t="str">
            <v xml:space="preserve">Poda de arvore de grande porte para remocao de arvores, compreendendo o emprego de Caminhao Carroceria Fixa de 7,5t, elevador equipado com cacamba atingindo altura media de 15m, moto serra, escada, corda, serrote, machados, equipamento de seguranca, compr</v>
          </cell>
          <cell r="D4644" t="str">
            <v>un</v>
          </cell>
          <cell r="E4644">
            <v>431.8</v>
          </cell>
        </row>
        <row r="4645">
          <cell r="A4645" t="str">
            <v>PJ009406</v>
          </cell>
          <cell r="B4645" t="str">
            <v>PJ20100300/</v>
          </cell>
          <cell r="C4645" t="str">
            <v xml:space="preserve">Remocao de arvore de medio porte, compreendendo a poda com o emprego de Caminhao de Carroceria Fixa, elevador equipado com cacamba atingindo altura media de 15m, moto serra, escada, corda, serrote, machados, sinalizacao de desvio de trafego de veiculos, p</v>
          </cell>
          <cell r="D4645" t="str">
            <v>un</v>
          </cell>
          <cell r="E4645">
            <v>488.43</v>
          </cell>
        </row>
        <row r="4646">
          <cell r="A4646" t="str">
            <v>PJ009403</v>
          </cell>
          <cell r="B4646" t="str">
            <v>PJ20100306/</v>
          </cell>
          <cell r="C4646" t="str">
            <v xml:space="preserve">Remocao de arvore de grande porte, compreendendo a poda com o emprego de Caminhao de Carroceria Fixa, elevador equipado com cacamba atingindo altura media de 15m, moto serra, escada, corda, serrote, machados, sinalizacao de desvio de trafego de veiculos, </v>
          </cell>
          <cell r="D4646" t="str">
            <v>un</v>
          </cell>
          <cell r="E4646">
            <v>837.53</v>
          </cell>
        </row>
        <row r="4647">
          <cell r="A4647" t="str">
            <v>PJ017582</v>
          </cell>
          <cell r="B4647" t="str">
            <v>PJ25050050/</v>
          </cell>
          <cell r="C4647" t="str">
            <v xml:space="preserve">Banco em concreto armado, sem encosto, medindo (225x50x50)cm, modelo B7 da Neorex ou similar.  Fornecimento.</v>
          </cell>
          <cell r="D4647" t="str">
            <v>un</v>
          </cell>
          <cell r="E4647">
            <v>331.09</v>
          </cell>
        </row>
        <row r="4648">
          <cell r="A4648" t="str">
            <v>PJ000541</v>
          </cell>
          <cell r="B4648" t="str">
            <v>PJ25050053/</v>
          </cell>
          <cell r="C4648" t="str">
            <v xml:space="preserve">Banco de concreto aparente, com 45cm de largura e 10cm de espessura, sobre 2 apoios do mesmo material, com seccao de (10x30)cm.</v>
          </cell>
          <cell r="D4648" t="str">
            <v>m</v>
          </cell>
          <cell r="E4648">
            <v>70.41</v>
          </cell>
        </row>
        <row r="4649">
          <cell r="A4649" t="str">
            <v>PJ004839</v>
          </cell>
          <cell r="B4649" t="str">
            <v>PJ25050056/</v>
          </cell>
          <cell r="C4649" t="str">
            <v xml:space="preserve">Banco de concreto aparente, medindo 2x0,40x0,20m, fixados sobre apoio do mesmo material, secao de 10x30cm, inclusive carga, descarga e transporte, conforme projeto FPJ.  Fornecimento e colocacao.</v>
          </cell>
          <cell r="D4649" t="str">
            <v>un</v>
          </cell>
          <cell r="E4649">
            <v>246.23</v>
          </cell>
        </row>
        <row r="4650">
          <cell r="A4650" t="str">
            <v>PJ006686</v>
          </cell>
          <cell r="B4650" t="str">
            <v>PJ25050100/</v>
          </cell>
          <cell r="C4650" t="str">
            <v xml:space="preserve">Banco para jardim, duplo, pes em ferro fundido, assento e encosto em madeira de Lei envernizados, pecas de ferro pintadas em grafite.  Fornecimento e colocacao, inclusive chumbadores.</v>
          </cell>
          <cell r="D4650" t="str">
            <v>un</v>
          </cell>
          <cell r="E4650">
            <v>1048.72</v>
          </cell>
        </row>
        <row r="4651">
          <cell r="A4651" t="str">
            <v>PJ017889</v>
          </cell>
          <cell r="B4651" t="str">
            <v>PJ25050103/</v>
          </cell>
          <cell r="C4651" t="str">
            <v xml:space="preserve">Bancos para jardim com 14 reguas de madeira de Lei, seccao de (5,5x2,5)cm e comprimento de 2m, presas com parafusos de porca nos pes de ferro fundido, estes com 14Kg, barra de ferro ao centro do assentamento, inclusive espigao de fixacao, 4 bases de concr</v>
          </cell>
          <cell r="D4651" t="str">
            <v>un</v>
          </cell>
          <cell r="E4651">
            <v>395.56</v>
          </cell>
        </row>
        <row r="4652">
          <cell r="A4652" t="str">
            <v>PJ008483</v>
          </cell>
          <cell r="B4652" t="str">
            <v>PJ25050106/</v>
          </cell>
          <cell r="C4652" t="str">
            <v xml:space="preserve">Banco rustico, referencia M-25, conforme o modelo Pactaplayground ou similar.  Fornecimento e colocacao.</v>
          </cell>
          <cell r="D4652" t="str">
            <v>un</v>
          </cell>
          <cell r="E4652">
            <v>344.82</v>
          </cell>
        </row>
        <row r="4653">
          <cell r="A4653" t="str">
            <v>PJ007681</v>
          </cell>
          <cell r="B4653" t="str">
            <v>PJ25050153/</v>
          </cell>
          <cell r="C4653" t="str">
            <v xml:space="preserve">Mesa de jogos com 4 bancos, tampo de mesa em marmorite armado, na cor natural, tendo no centro tabuleiro de xadrez em marmorite nas cores branca e preta, pes (mesa e bancos) de concreto armado, conforme projeto FPJ.  Fornecimento e colocacao.</v>
          </cell>
          <cell r="D4653" t="str">
            <v>un</v>
          </cell>
          <cell r="E4653">
            <v>568.48</v>
          </cell>
        </row>
        <row r="4654">
          <cell r="A4654" t="str">
            <v>PJ008484</v>
          </cell>
          <cell r="B4654" t="str">
            <v>PJ25050156/</v>
          </cell>
          <cell r="C4654" t="str">
            <v xml:space="preserve">Mesal rustica, referencia M-26, conforme o modelo Pactaplayground ou similar.  Fornecimento e colocacao.</v>
          </cell>
          <cell r="D4654" t="str">
            <v>un</v>
          </cell>
          <cell r="E4654">
            <v>501.74</v>
          </cell>
        </row>
        <row r="4655">
          <cell r="A4655" t="str">
            <v>PJ009574</v>
          </cell>
          <cell r="B4655" t="str">
            <v>PJ25050200/</v>
          </cell>
          <cell r="C4655" t="str">
            <v xml:space="preserve">Prancha de Macaranduba para bancos de jardins, com secao de (15x4,5)cm e comprimento de 2,20m, presa com parafusos e porcas nos pes de ferro e pintura na cor a ser indicada.  Fornecimento e colocacao.</v>
          </cell>
          <cell r="D4655" t="str">
            <v>un</v>
          </cell>
          <cell r="E4655">
            <v>46.78</v>
          </cell>
        </row>
        <row r="4656">
          <cell r="A4656" t="str">
            <v>PJ005001</v>
          </cell>
          <cell r="B4656" t="str">
            <v>PJ25050250/</v>
          </cell>
          <cell r="C4656" t="str">
            <v xml:space="preserve">Regua madeira de Lei para bancos de jardins, com seccao de (5,5x2,5)cm e comprimento de 2m, presas com parafusos de porcas nos pes de ferro fundido e pintura na cor a ser indicada.  Fornecimento e colocacao.</v>
          </cell>
          <cell r="D4656" t="str">
            <v>un</v>
          </cell>
          <cell r="E4656">
            <v>17.71</v>
          </cell>
        </row>
        <row r="4657">
          <cell r="A4657" t="str">
            <v>PJ007077</v>
          </cell>
          <cell r="B4657" t="str">
            <v>PJ25050253/</v>
          </cell>
          <cell r="C4657" t="str">
            <v xml:space="preserve">Regua de Macaranduba para bancos de jardins, com seccao de (3x1,5)cm e comprimento de 1m, presas com parafusos de porcas nos pes de ferro e envernizada na cor a ser indicada.  Fornecimento e colocacao.</v>
          </cell>
          <cell r="D4657" t="str">
            <v>un</v>
          </cell>
          <cell r="E4657">
            <v>26.47</v>
          </cell>
        </row>
        <row r="4658">
          <cell r="A4658" t="str">
            <v>PJ017134</v>
          </cell>
          <cell r="B4658" t="str">
            <v>PJ25100050/</v>
          </cell>
          <cell r="C4658" t="str">
            <v xml:space="preserve">Amarelinha em blocos de concreto pre-moldadas com aplicacao de letras e numeros coloridos em baixo relevo.  Fornecimento e aplicacao.</v>
          </cell>
          <cell r="D4658" t="str">
            <v>un</v>
          </cell>
          <cell r="E4658">
            <v>242.35</v>
          </cell>
        </row>
        <row r="4659">
          <cell r="A4659" t="str">
            <v>PJ001026</v>
          </cell>
          <cell r="B4659" t="str">
            <v>PJ25100060/</v>
          </cell>
          <cell r="C4659" t="str">
            <v xml:space="preserve">Arco simples em tubos de ferro galvanizado de 1" e 2", chumbados em blocos de concreto, com pintura de base Galvite ou similar e 2 demaos de acabamento, conforme projeto FPJ.  Fornecimento e colocacao.</v>
          </cell>
          <cell r="D4659" t="str">
            <v>un</v>
          </cell>
          <cell r="E4659">
            <v>650.07000000000005</v>
          </cell>
        </row>
        <row r="4660">
          <cell r="A4660" t="str">
            <v>PJ001027</v>
          </cell>
          <cell r="B4660" t="str">
            <v>PJ25100100/</v>
          </cell>
          <cell r="C4660" t="str">
            <v xml:space="preserve">Barra simples para ginastica, em tubos de ferro galvanizado de 1 1/2" e 4", chumbados em blocos de concreto com pintura de base Galvite ou similar e 2 demaos de acabamento, conforme projeto FPJ.  Fornecimento e colocacao.</v>
          </cell>
          <cell r="D4660" t="str">
            <v>un</v>
          </cell>
          <cell r="E4660">
            <v>639.97</v>
          </cell>
        </row>
        <row r="4661">
          <cell r="A4661" t="str">
            <v>PJ001032</v>
          </cell>
          <cell r="B4661" t="str">
            <v>PJ25100103/</v>
          </cell>
          <cell r="C4661" t="str">
            <v xml:space="preserve">Barra dupla para ginastica em tubo de ferro galvanizado de 1" horizontais e montantes de 4", chumbados em blocos de concreto, com pintura de base Galvite ou similar e 2 demaos de acabamento, conforme projeto FPJ.  Fornecimento e colocacao.</v>
          </cell>
          <cell r="D4661" t="str">
            <v>un</v>
          </cell>
          <cell r="E4661">
            <v>805.37</v>
          </cell>
        </row>
        <row r="4662">
          <cell r="A4662" t="str">
            <v>PJ005077</v>
          </cell>
          <cell r="B4662" t="str">
            <v>PJ25100106/</v>
          </cell>
          <cell r="C4662" t="str">
            <v xml:space="preserve">Barra paralelas rustica, referencia M-17, conforme o modelo Pactaplayground ou similar.  Fornecimento e colocacao.</v>
          </cell>
          <cell r="D4662" t="str">
            <v>un</v>
          </cell>
          <cell r="E4662">
            <v>318.2</v>
          </cell>
        </row>
        <row r="4663">
          <cell r="A4663" t="str">
            <v>PJ001028</v>
          </cell>
          <cell r="B4663" t="str">
            <v>PJ25100109/</v>
          </cell>
          <cell r="C4663" t="str">
            <v xml:space="preserve">Barra paralelas para ginastica, em tubos de ferro galvanizado de 2", chumbados em blocos de concreto com pintura de base Galvite ou similar e 2 demaos de acabamento, conforme projeto FPJ.  Fornecimento e colocacao.</v>
          </cell>
          <cell r="D4663" t="str">
            <v>un</v>
          </cell>
          <cell r="E4663">
            <v>423.03</v>
          </cell>
        </row>
        <row r="4664">
          <cell r="A4664" t="str">
            <v>PJ005078</v>
          </cell>
          <cell r="B4664" t="str">
            <v>PJ25100112/</v>
          </cell>
          <cell r="C4664" t="str">
            <v xml:space="preserve">Barra de 2 niveis rustica, referencia M-16, conforme o modelo Pactaplayground ou similar.  Fornecimento e colocacao.</v>
          </cell>
          <cell r="D4664" t="str">
            <v>un</v>
          </cell>
          <cell r="E4664">
            <v>266.82</v>
          </cell>
        </row>
        <row r="4665">
          <cell r="A4665" t="str">
            <v>PJ009629</v>
          </cell>
          <cell r="B4665" t="str">
            <v>PJ25100150/</v>
          </cell>
          <cell r="C4665" t="str">
            <v xml:space="preserve">Balanco 2M com 3 lugares em estrutura de ferro com pintura automotiva, cadeira de ripas com encosto, da Multimeios ou similar.  Fornecimento.</v>
          </cell>
          <cell r="D4665" t="str">
            <v>un</v>
          </cell>
          <cell r="E4665">
            <v>539</v>
          </cell>
        </row>
        <row r="4666">
          <cell r="A4666" t="str">
            <v>PJ018045</v>
          </cell>
          <cell r="B4666" t="str">
            <v>PJ25100152A</v>
          </cell>
          <cell r="C4666" t="str">
            <v xml:space="preserve">Balanco composto com 2 cadeiras, presas em correntes galvanizadas, fixadas por meio de bracadeiras, em travessao de tubo de ferro galvanizado de 2 1/2", suspensas em cavaletes de tubo de ferro galvanizado de 2", chumbados em sapatas de concreto, pintados </v>
          </cell>
          <cell r="D4666" t="str">
            <v>un</v>
          </cell>
          <cell r="E4666">
            <v>879.62</v>
          </cell>
        </row>
        <row r="4667">
          <cell r="A4667" t="str">
            <v>PJ018043</v>
          </cell>
          <cell r="B4667" t="str">
            <v>PJ25100154A</v>
          </cell>
          <cell r="C4667" t="str">
            <v xml:space="preserve">Balanco composto com 3 cadeiras, presas em correntes galvanizadas, fixadas por meio de bracadeiras, em travessao de tubo de ferro galvanizado de 2 1/2", suspensas em cavaletes de tubo de ferro galvanizado de 2", chumbados em sapatas de concreto, pintados </v>
          </cell>
          <cell r="D4667" t="str">
            <v>un</v>
          </cell>
          <cell r="E4667">
            <v>982.74</v>
          </cell>
        </row>
        <row r="4668">
          <cell r="A4668" t="str">
            <v>PJ009516</v>
          </cell>
          <cell r="B4668" t="str">
            <v>PJ25100156/</v>
          </cell>
          <cell r="C4668" t="str">
            <v xml:space="preserve">Cadeira de balanco completa, com correntes, bracadeiras, rolamentos, parafusos, barras, etc., inclusive desmontagem da danificada, pintura e transporte, conforme projeto FPJ.  Fornecimento e colocacao.</v>
          </cell>
          <cell r="D4668" t="str">
            <v>un</v>
          </cell>
          <cell r="E4668">
            <v>309.95999999999998</v>
          </cell>
        </row>
        <row r="4669">
          <cell r="A4669" t="str">
            <v>PJ018027</v>
          </cell>
          <cell r="B4669" t="str">
            <v>PJ35050403/</v>
          </cell>
          <cell r="C4669" t="str">
            <v xml:space="preserve">Plantio de mudas de vegetacao cactaceas, exclusive o fornecimento de muda, em area de restinga plana.</v>
          </cell>
          <cell r="D4669" t="str">
            <v>un</v>
          </cell>
          <cell r="E4669">
            <v>0.23</v>
          </cell>
        </row>
        <row r="4670">
          <cell r="A4670" t="str">
            <v>PJ018028</v>
          </cell>
          <cell r="B4670" t="str">
            <v>PJ35050406/</v>
          </cell>
          <cell r="C4670" t="str">
            <v xml:space="preserve">Plantio de mudas de vegetacao reptante, exclusive o fornecimento de muda, em area de restinga plana.</v>
          </cell>
          <cell r="D4670" t="str">
            <v>un</v>
          </cell>
          <cell r="E4670">
            <v>0.06</v>
          </cell>
        </row>
        <row r="4671">
          <cell r="A4671" t="str">
            <v>PJ018059</v>
          </cell>
          <cell r="B4671" t="str">
            <v>PJ35050500/</v>
          </cell>
          <cell r="C4671" t="str">
            <v xml:space="preserve">Plantio de muda de especie de mangezal, de 50 a 70 cm de altura, e abertura de cova de (10x10x20)cm.  Exclusive o fornecimento da muda.</v>
          </cell>
          <cell r="D4671" t="str">
            <v>un</v>
          </cell>
          <cell r="E4671">
            <v>0.75</v>
          </cell>
        </row>
        <row r="4672">
          <cell r="A4672" t="str">
            <v>PJ000534</v>
          </cell>
          <cell r="B4672" t="str">
            <v>PJ40050050/</v>
          </cell>
          <cell r="C4672" t="str">
            <v xml:space="preserve">Arrancamento e replantio de arbusto com ate 2m de altura.</v>
          </cell>
          <cell r="D4672" t="str">
            <v>un</v>
          </cell>
          <cell r="E4672">
            <v>4.84</v>
          </cell>
        </row>
        <row r="4673">
          <cell r="A4673" t="str">
            <v>PJ009881</v>
          </cell>
          <cell r="B4673" t="str">
            <v>PJ40050100/</v>
          </cell>
          <cell r="C4673" t="str">
            <v xml:space="preserve">Poda de especies vegetais de baixo nivel de dificuldade, exclusive transporte do material resultante.</v>
          </cell>
          <cell r="D4673" t="str">
            <v>un</v>
          </cell>
          <cell r="E4673">
            <v>36.93</v>
          </cell>
        </row>
        <row r="4674">
          <cell r="A4674" t="str">
            <v>PJ009882</v>
          </cell>
          <cell r="B4674" t="str">
            <v>PJ40050103/</v>
          </cell>
          <cell r="C4674" t="str">
            <v xml:space="preserve">Poda de especies vegetais de medio nivel de dificuldade, exclusive transporte do material resultante.</v>
          </cell>
          <cell r="D4674" t="str">
            <v>un</v>
          </cell>
          <cell r="E4674">
            <v>72.010000000000005</v>
          </cell>
        </row>
        <row r="4675">
          <cell r="A4675" t="str">
            <v>PJ009883</v>
          </cell>
          <cell r="B4675" t="str">
            <v>PJ40050106/</v>
          </cell>
          <cell r="C4675" t="str">
            <v xml:space="preserve">Poda de especies vegetais de alto nivel de dificuldade, exclusive transporte do material resultante.</v>
          </cell>
          <cell r="D4675" t="str">
            <v>un</v>
          </cell>
          <cell r="E4675">
            <v>126.48</v>
          </cell>
        </row>
        <row r="4676">
          <cell r="A4676" t="str">
            <v>PJ009876</v>
          </cell>
          <cell r="B4676" t="str">
            <v>PJ40050150/</v>
          </cell>
          <cell r="C4676" t="str">
            <v xml:space="preserve">Remocao de especies vegetais, porte muda (ate 2m de altura), inclusive carga, descarga e transporte do material ate 30Km.</v>
          </cell>
          <cell r="D4676" t="str">
            <v>un</v>
          </cell>
          <cell r="E4676">
            <v>10.9</v>
          </cell>
        </row>
        <row r="4677">
          <cell r="A4677" t="str">
            <v>PJ009877</v>
          </cell>
          <cell r="B4677" t="str">
            <v>PJ40050153/</v>
          </cell>
          <cell r="C4677" t="str">
            <v xml:space="preserve">Remocao de especies vegetais, porte pequeno (entre 2m e 4m de altura), inclusive carga, descarga e transporte do material ate 30Km.</v>
          </cell>
          <cell r="D4677" t="str">
            <v>un</v>
          </cell>
          <cell r="E4677">
            <v>40.51</v>
          </cell>
        </row>
        <row r="4678">
          <cell r="A4678" t="str">
            <v>PJ009878</v>
          </cell>
          <cell r="B4678" t="str">
            <v>PJ40050156/</v>
          </cell>
          <cell r="C4678" t="str">
            <v xml:space="preserve">Remocao de especies vegetais, porte medio (entre 4m e 6m de altura), inclusive carga, descarga e transporte do material ate 30Km.</v>
          </cell>
          <cell r="D4678" t="str">
            <v>un</v>
          </cell>
          <cell r="E4678">
            <v>98.18</v>
          </cell>
        </row>
        <row r="4679">
          <cell r="A4679" t="str">
            <v>PJ009879</v>
          </cell>
          <cell r="B4679" t="str">
            <v>PJ40050159/</v>
          </cell>
          <cell r="C4679" t="str">
            <v xml:space="preserve">Remocao de especies vegetais, porte grande (acima de 6m de altura), inclusive carga, descarga e transporte do material ate 30Km.</v>
          </cell>
          <cell r="D4679" t="str">
            <v>un</v>
          </cell>
          <cell r="E4679">
            <v>194.52</v>
          </cell>
        </row>
        <row r="4680">
          <cell r="A4680" t="str">
            <v>PJ009880</v>
          </cell>
          <cell r="B4680" t="str">
            <v>PJ40050200/</v>
          </cell>
          <cell r="C4680" t="str">
            <v xml:space="preserve">Transplante de vegetais de  porte pequeno (entre 2m e 4m de altura), inclusive carga, descarga e transporte do material ate 30Km.</v>
          </cell>
          <cell r="D4680" t="str">
            <v>un</v>
          </cell>
          <cell r="E4680">
            <v>75.86</v>
          </cell>
        </row>
        <row r="4681">
          <cell r="A4681" t="str">
            <v>PJ009890</v>
          </cell>
          <cell r="B4681" t="str">
            <v>PJ40100050/</v>
          </cell>
          <cell r="C4681" t="str">
            <v xml:space="preserve">Adubacao diferenciada em especies vegetais de qualquer natureza.</v>
          </cell>
          <cell r="D4681" t="str">
            <v>un</v>
          </cell>
          <cell r="E4681">
            <v>20.27</v>
          </cell>
        </row>
        <row r="4682">
          <cell r="A4682" t="str">
            <v>PJ017323</v>
          </cell>
          <cell r="B4682" t="str">
            <v>PJ40100053/</v>
          </cell>
          <cell r="C4682" t="str">
            <v xml:space="preserve">Adubacao quimica com formula completa (NPK-10-10-10) em golas de arvore, inclusive limpeza e revolvimento de solo.</v>
          </cell>
          <cell r="D4682" t="str">
            <v>un</v>
          </cell>
          <cell r="E4682">
            <v>0.76</v>
          </cell>
        </row>
        <row r="4683">
          <cell r="A4683" t="str">
            <v>PJ010387</v>
          </cell>
          <cell r="B4683" t="str">
            <v>PJ40100100/</v>
          </cell>
          <cell r="C4683" t="str">
            <v xml:space="preserve">Combate a colonia de cupins em arvores atraves do metodo por iscagem (custo valido para um minimo de 30 arvores).</v>
          </cell>
          <cell r="D4683" t="str">
            <v>mes</v>
          </cell>
          <cell r="E4683">
            <v>111.94</v>
          </cell>
        </row>
        <row r="4684">
          <cell r="A4684" t="str">
            <v>PJ009888</v>
          </cell>
          <cell r="B4684" t="str">
            <v>PJ40100150/</v>
          </cell>
          <cell r="C4684" t="str">
            <v xml:space="preserve">Controle quimico de especies vegetais de qualquer natureza.</v>
          </cell>
          <cell r="D4684" t="str">
            <v>un</v>
          </cell>
          <cell r="E4684">
            <v>86.95</v>
          </cell>
        </row>
        <row r="4685">
          <cell r="A4685" t="str">
            <v>PJ009889</v>
          </cell>
          <cell r="B4685" t="str">
            <v>PJ40100200/</v>
          </cell>
          <cell r="C4685" t="str">
            <v xml:space="preserve">Dendrocirurgia em especies vegetais de qualquer natureza.</v>
          </cell>
          <cell r="D4685" t="str">
            <v>un</v>
          </cell>
          <cell r="E4685">
            <v>263.25</v>
          </cell>
        </row>
        <row r="4686">
          <cell r="A4686" t="str">
            <v>PJ009891</v>
          </cell>
          <cell r="B4686" t="str">
            <v>PJ40100250/</v>
          </cell>
          <cell r="C4686" t="str">
            <v xml:space="preserve">Pincelamento em lesao de especies vegetais de qualquer natureza.</v>
          </cell>
          <cell r="D4686" t="str">
            <v>un</v>
          </cell>
          <cell r="E4686">
            <v>13.43</v>
          </cell>
        </row>
        <row r="4687">
          <cell r="A4687" t="str">
            <v>PJ009892</v>
          </cell>
          <cell r="B4687" t="str">
            <v>PJ40100300/</v>
          </cell>
          <cell r="C4687" t="str">
            <v xml:space="preserve">Retutoramento de especies vegetais de qualquer natureza.</v>
          </cell>
          <cell r="D4687" t="str">
            <v>un</v>
          </cell>
          <cell r="E4687">
            <v>7.59</v>
          </cell>
        </row>
        <row r="4688">
          <cell r="A4688" t="str">
            <v>PJ010388</v>
          </cell>
          <cell r="B4688" t="str">
            <v>PJ40100350/</v>
          </cell>
          <cell r="C4688" t="str">
            <v xml:space="preserve">Tratamento de arvores com lesoes acima de 0,50m2, compreendendo: raspagem do material necrosado, aplicacao de fungicidas, inseticidas, hormonios e impermeabilizantes, fechamento das cavidades com espuma de poliuretano coberta com nata de cimento e incorpo</v>
          </cell>
          <cell r="D4688" t="str">
            <v>un</v>
          </cell>
          <cell r="E4688">
            <v>114.35</v>
          </cell>
        </row>
        <row r="4689">
          <cell r="A4689" t="str">
            <v>PJ010389</v>
          </cell>
          <cell r="B4689" t="str">
            <v>PJ40100353/</v>
          </cell>
          <cell r="C4689" t="str">
            <v xml:space="preserve">Tratamento de arvores com lesoes ate 0,50m2, compreendendo: raspagem do material necrosado, aplicacao de fungicidas, inseticidas, hormonios e impermeabilizantes, fechamento das cavidades com espuma de poliuretano coberta com nata de cimento e incorporacao</v>
          </cell>
          <cell r="D4689" t="str">
            <v>un</v>
          </cell>
          <cell r="E4689">
            <v>79.25</v>
          </cell>
        </row>
        <row r="4690">
          <cell r="A4690" t="str">
            <v>PJ007341</v>
          </cell>
          <cell r="B4690" t="str">
            <v>PJ40100356/</v>
          </cell>
          <cell r="C4690" t="str">
            <v xml:space="preserve">Tratamento fitossanitario em arvores, compreendendo: execucao de pequenas podas (galhos e ramos comprometidos); raspagem de material necrosado; aplicacao de fungicidas, inseticidas, hormonios, impermeabilizantes e fertilizantes; alargamento de golas; revo</v>
          </cell>
          <cell r="D4690" t="str">
            <v>un</v>
          </cell>
          <cell r="E4690">
            <v>676.41</v>
          </cell>
        </row>
        <row r="4691">
          <cell r="A4691" t="str">
            <v>PJ010390</v>
          </cell>
          <cell r="B4691" t="str">
            <v>PJ40100359/</v>
          </cell>
          <cell r="C4691" t="str">
            <v xml:space="preserve">Tratamento fitossanitario para o combate a seca de arvores, compreendendo: aplicacao de fungicida e repelente e incorporacao de materias para enriquecimento do solo, exclusive mao-de-obra.</v>
          </cell>
          <cell r="D4691" t="str">
            <v>un</v>
          </cell>
          <cell r="E4691">
            <v>20.83</v>
          </cell>
        </row>
        <row r="4692">
          <cell r="A4692" t="str">
            <v>PJ009216</v>
          </cell>
          <cell r="B4692" t="str">
            <v>PJ99990050/</v>
          </cell>
          <cell r="C4692" t="str">
            <v xml:space="preserve">Contentor plastico para coleta de lixo domiciliar em polietileno (DIN) de 360l.  Fornecimento.</v>
          </cell>
          <cell r="D4692" t="str">
            <v>un</v>
          </cell>
          <cell r="E4692">
            <v>1027.5</v>
          </cell>
        </row>
        <row r="4693">
          <cell r="A4693" t="str">
            <v>PJ010278</v>
          </cell>
          <cell r="B4693" t="str">
            <v>PJ99990053/</v>
          </cell>
          <cell r="C4693" t="str">
            <v xml:space="preserve">Contentor plastico em polietileno, com duas rodas macicas de borracha, capacidade para 240 litros.  Fornecimento.</v>
          </cell>
          <cell r="D4693" t="str">
            <v>un</v>
          </cell>
          <cell r="E4693">
            <v>254.25</v>
          </cell>
        </row>
        <row r="4694">
          <cell r="A4694" t="str">
            <v>PJ017173</v>
          </cell>
          <cell r="B4694" t="str">
            <v>PJ99990100/</v>
          </cell>
          <cell r="C4694" t="str">
            <v xml:space="preserve">Fitilho de nylon brancoredondo.  Fornecimento.</v>
          </cell>
          <cell r="D4694" t="str">
            <v>Kg</v>
          </cell>
          <cell r="E4694">
            <v>10.39</v>
          </cell>
        </row>
        <row r="4695">
          <cell r="A4695" t="str">
            <v>PJ010428</v>
          </cell>
          <cell r="B4695" t="str">
            <v>PJ99990150/</v>
          </cell>
          <cell r="C4695" t="str">
            <v xml:space="preserve">Grampo de apoio em tubos de aco galvanizado, com (1,20x1,36)m, formado por 2 tubos de 4" na vertical e 1 tubo de 2" na horizontal, fixados por encaixe, com tratamento anticorrosivo e pintura.  Fornecimento e colocacao.</v>
          </cell>
          <cell r="D4695" t="str">
            <v>mod</v>
          </cell>
          <cell r="E4695">
            <v>341.65</v>
          </cell>
        </row>
        <row r="4696">
          <cell r="A4696" t="str">
            <v>PJ010271</v>
          </cell>
          <cell r="B4696" t="str">
            <v>PJ99990200/</v>
          </cell>
          <cell r="C4696" t="str">
            <v xml:space="preserve">Papeleira plastica para vias e pracas publicas em polietileno (DIN), capacidade para 50l, medindo (75,50x34,50x43,50)cm.  Fornecimento e colocacao.</v>
          </cell>
          <cell r="D4696" t="str">
            <v>un</v>
          </cell>
          <cell r="E4696">
            <v>86.32</v>
          </cell>
        </row>
        <row r="4697">
          <cell r="A4697" t="str">
            <v>PJ010354</v>
          </cell>
          <cell r="B4697" t="str">
            <v>PJ99990250/</v>
          </cell>
          <cell r="C4697" t="str">
            <v xml:space="preserve">Tela em polietileno de alta densidade, 100% virgem, com malha de (5x5)cm, com resistencia a tracao de 250Kgf.  Fornecimento e colocacao.</v>
          </cell>
          <cell r="D4697" t="str">
            <v>m2</v>
          </cell>
          <cell r="E4697">
            <v>6.66</v>
          </cell>
        </row>
        <row r="4698">
          <cell r="A4698" t="str">
            <v>PJ017684</v>
          </cell>
          <cell r="B4698" t="str">
            <v>PJ99990300/</v>
          </cell>
          <cell r="C4698" t="str">
            <v xml:space="preserve">Vaso plastico redondo, na cor terracota, ceramica ou cinza, com diametro entre 30cm e 40cm e altura entre 30cm e 35cm, inclusive prato.  Fornecimento.</v>
          </cell>
          <cell r="D4698" t="str">
            <v>un</v>
          </cell>
          <cell r="E4698">
            <v>6.32</v>
          </cell>
        </row>
        <row r="4699">
          <cell r="A4699" t="str">
            <v>PJ017686</v>
          </cell>
          <cell r="B4699" t="str">
            <v>PJ99990303/</v>
          </cell>
          <cell r="C4699" t="str">
            <v xml:space="preserve">Vaso plastico quadrado, na cor terracota, ceramica ou cinza, com lados entre 34cm e 40cm e altura entre 28cm e 34cm, inclusive prato.  Fornecimento.</v>
          </cell>
          <cell r="D4699" t="str">
            <v>un</v>
          </cell>
          <cell r="E4699">
            <v>7.8</v>
          </cell>
        </row>
        <row r="4700">
          <cell r="A4700" t="str">
            <v>PJ017685</v>
          </cell>
          <cell r="B4700" t="str">
            <v>PJ99990306/</v>
          </cell>
          <cell r="C4700" t="str">
            <v xml:space="preserve">Vaso plastico redondo, na cor terracota, ceramica ou cinza, com diametro entre 41cm e 50cm e altura entre 36cm e 40cm, inclusive prato.  Fornecimento.</v>
          </cell>
          <cell r="D4700" t="str">
            <v>un</v>
          </cell>
          <cell r="E4700">
            <v>14.75</v>
          </cell>
        </row>
        <row r="4701">
          <cell r="A4701" t="str">
            <v>PT001147</v>
          </cell>
          <cell r="B4701" t="str">
            <v>PT05050050/</v>
          </cell>
          <cell r="C4701" t="str">
            <v xml:space="preserve">Remocao de caiacao existente ou pintura a gesso e cola.</v>
          </cell>
          <cell r="D4701" t="str">
            <v>m2</v>
          </cell>
          <cell r="E4701">
            <v>1.75</v>
          </cell>
        </row>
        <row r="4702">
          <cell r="A4702" t="str">
            <v>PT001148</v>
          </cell>
          <cell r="B4702" t="str">
            <v>PT05050100/</v>
          </cell>
          <cell r="C4702" t="str">
            <v xml:space="preserve">Remocao de pintura plastica, PVA e semelhantes.</v>
          </cell>
          <cell r="D4702" t="str">
            <v>m2</v>
          </cell>
          <cell r="E4702">
            <v>2.2400000000000002</v>
          </cell>
        </row>
        <row r="4703">
          <cell r="A4703" t="str">
            <v>PT005425</v>
          </cell>
          <cell r="B4703" t="str">
            <v>PT05050150/</v>
          </cell>
          <cell r="C4703" t="str">
            <v xml:space="preserve">Remocao de pintura a oleo, pintura alquidica e vernizes.</v>
          </cell>
          <cell r="D4703" t="str">
            <v>m2</v>
          </cell>
          <cell r="E4703">
            <v>2.46</v>
          </cell>
        </row>
        <row r="4704">
          <cell r="A4704" t="str">
            <v>PT001981</v>
          </cell>
          <cell r="B4704" t="str">
            <v>PT05100050/</v>
          </cell>
          <cell r="C4704" t="str">
            <v xml:space="preserve">Caiacao externa.</v>
          </cell>
          <cell r="D4704" t="str">
            <v>m2</v>
          </cell>
          <cell r="E4704">
            <v>2.61</v>
          </cell>
        </row>
        <row r="4705">
          <cell r="A4705" t="str">
            <v>PT001097</v>
          </cell>
          <cell r="B4705" t="str">
            <v>PT05100100/</v>
          </cell>
          <cell r="C4705" t="str">
            <v xml:space="preserve">Caiacao interna ou externa sobre revestimento liso, com adocao de fixador, com 2 demaos.</v>
          </cell>
          <cell r="D4705" t="str">
            <v>m2</v>
          </cell>
          <cell r="E4705">
            <v>2.61</v>
          </cell>
        </row>
        <row r="4706">
          <cell r="A4706" t="str">
            <v>PT001098</v>
          </cell>
          <cell r="B4706" t="str">
            <v>PT05100103/</v>
          </cell>
          <cell r="C4706" t="str">
            <v xml:space="preserve">Caiacao interna ou externa sobre revestimento liso, com adocao de fixador, com 3 demaos.</v>
          </cell>
          <cell r="D4706" t="str">
            <v>m2</v>
          </cell>
          <cell r="E4706">
            <v>3.48</v>
          </cell>
        </row>
        <row r="4707">
          <cell r="A4707" t="str">
            <v>PT001099</v>
          </cell>
          <cell r="B4707" t="str">
            <v>PT05100150/</v>
          </cell>
          <cell r="C4707" t="str">
            <v xml:space="preserve">Pintura com nata de cimento, 1 demao, apos limpeza da area.</v>
          </cell>
          <cell r="D4707" t="str">
            <v>m2</v>
          </cell>
          <cell r="E4707">
            <v>1.29</v>
          </cell>
        </row>
        <row r="4708">
          <cell r="A4708" t="str">
            <v>PT001127</v>
          </cell>
          <cell r="B4708" t="str">
            <v>PT05150050/</v>
          </cell>
          <cell r="C4708" t="str">
            <v xml:space="preserve">Preparo de superficies novas, com revestimento liso, inclusive raspagem, limpeza, demao de impermeabilizante, de massa corrida plastica e lixamento.</v>
          </cell>
          <cell r="D4708" t="str">
            <v>m2</v>
          </cell>
          <cell r="E4708">
            <v>9.23</v>
          </cell>
        </row>
        <row r="4709">
          <cell r="A4709" t="str">
            <v>PT001132</v>
          </cell>
          <cell r="B4709" t="str">
            <v>PT05150056/</v>
          </cell>
          <cell r="C4709" t="str">
            <v xml:space="preserve">Preparo de superficie interna ou externa de revestimento liso, inclusive demao de impermeabilizante selador, com 2 demaos de massa acrilica e lixamentos necessarios.</v>
          </cell>
          <cell r="D4709" t="str">
            <v>m2</v>
          </cell>
          <cell r="E4709">
            <v>13.96</v>
          </cell>
        </row>
        <row r="4710">
          <cell r="A4710" t="str">
            <v>PT001128</v>
          </cell>
          <cell r="B4710" t="str">
            <v>PT05150100/</v>
          </cell>
          <cell r="C4710" t="str">
            <v xml:space="preserve">Pintura com tinta plastica fosco aveludada a base de PVA, para interior, equivalente a Suvinil Latex ou similar, acabamento padrao, inclusive 2 demaos sobre a superficie preparada conforme o item PT001127, exclusive este preparo.</v>
          </cell>
          <cell r="D4710" t="str">
            <v>m2</v>
          </cell>
          <cell r="E4710">
            <v>2.93</v>
          </cell>
        </row>
        <row r="4711">
          <cell r="A4711" t="str">
            <v>PT001129</v>
          </cell>
          <cell r="B4711" t="str">
            <v>PT05150103/</v>
          </cell>
          <cell r="C4711" t="str">
            <v xml:space="preserve">Pintura com tinta plastica fosco aveludada a base de PVA, para interior, equivalente a Suvinil Latex ou similar, acabamento de alta classe sobre a superficie preparada conforme o item PT001127, exclusive este preparo, inclusive 3 lixamentos, 2 demaos de m</v>
          </cell>
          <cell r="D4711" t="str">
            <v>m2</v>
          </cell>
          <cell r="E4711">
            <v>11.18</v>
          </cell>
        </row>
        <row r="4712">
          <cell r="A4712" t="str">
            <v>PT001130</v>
          </cell>
          <cell r="B4712" t="str">
            <v>PT05150106/</v>
          </cell>
          <cell r="C4712" t="str">
            <v xml:space="preserve">Pintura com tinta plastica fosco aveludada a base de PVA, para interior, equivalente a Suvinil Latex ou similar, inclusive demao de massa, lixamento e 2 demaos de acabamento.</v>
          </cell>
          <cell r="D4712" t="str">
            <v>m2</v>
          </cell>
          <cell r="E4712">
            <v>4.97</v>
          </cell>
        </row>
        <row r="4713">
          <cell r="A4713" t="str">
            <v>PT001133</v>
          </cell>
          <cell r="B4713" t="str">
            <v>PT05150109/</v>
          </cell>
          <cell r="C4713" t="str">
            <v xml:space="preserve">Pintura com tinta plastica acetinada a base de PVA, para exterior, equivalente a Super Concretina ou similar, inclusive raspagem, demao de impermeabilizacao e 2 demaos de acabamento.</v>
          </cell>
          <cell r="D4713" t="str">
            <v>m2</v>
          </cell>
          <cell r="E4713">
            <v>8.1999999999999993</v>
          </cell>
        </row>
        <row r="4714">
          <cell r="A4714" t="str">
            <v>PT001135</v>
          </cell>
          <cell r="B4714" t="str">
            <v>PT05150112/</v>
          </cell>
          <cell r="C4714" t="str">
            <v xml:space="preserve">Pintura com tinta plastica acetinada a base de PVA, para exterior, equivalente a Coralmur ou similar, inclusive raspagem, demao de impermeabilizante e 2 demaos de acabamento.</v>
          </cell>
          <cell r="D4714" t="str">
            <v>m2</v>
          </cell>
          <cell r="E4714">
            <v>7.57</v>
          </cell>
        </row>
        <row r="4715">
          <cell r="A4715" t="str">
            <v>PT001137</v>
          </cell>
          <cell r="B4715" t="str">
            <v>PT05150150/</v>
          </cell>
          <cell r="C4715" t="str">
            <v xml:space="preserve">Pintura com tinta plastica a base de acrilico, semi-brilhante, para interior e exterior, incolor ou colorida, equivalente a Metalatex ou similar, sobre tijolo, concreto liso, cimento amianto, revestimento, madeira e ferro, inclusive lixamento, 1 demao de </v>
          </cell>
          <cell r="D4715" t="str">
            <v>m2</v>
          </cell>
          <cell r="E4715">
            <v>9.14</v>
          </cell>
        </row>
        <row r="4716">
          <cell r="A4716" t="str">
            <v>PT001138</v>
          </cell>
          <cell r="B4716" t="str">
            <v>PT05150153/</v>
          </cell>
          <cell r="C4716" t="str">
            <v xml:space="preserve">Pintura com tinta plastica a base de acrilico, semi-brilhante, para interior e exterior, incolor ou colorida, equivalente a Metalatex ou similar, inclusive lixamento, 1 demao de selador acrilico Metalatex ou similar, 2 demaos de massa corrida acrilica Met</v>
          </cell>
          <cell r="D4716" t="str">
            <v>m2</v>
          </cell>
          <cell r="E4716">
            <v>20.21</v>
          </cell>
        </row>
        <row r="4717">
          <cell r="A4717" t="str">
            <v>PT005890</v>
          </cell>
          <cell r="B4717" t="str">
            <v>PT05150159/</v>
          </cell>
          <cell r="C4717" t="str">
            <v xml:space="preserve">Pintura com tinta Supercril ou similar, para interior e exterior, incolor ou colorida, em 2 demaos.  Fornecimento e colocacao.</v>
          </cell>
          <cell r="D4717" t="str">
            <v>m2</v>
          </cell>
          <cell r="E4717">
            <v>11.25</v>
          </cell>
        </row>
        <row r="4718">
          <cell r="A4718" t="str">
            <v>PT017049</v>
          </cell>
          <cell r="B4718" t="str">
            <v>PT05150162/</v>
          </cell>
          <cell r="C4718" t="str">
            <v xml:space="preserve">Pintura com tinta acrilica base solvente na cor concreto para exterior sobre concreto com 1 demao de selador acrilico base agua e 2 demaos de acabamento, inclusive lixamento.</v>
          </cell>
          <cell r="D4718" t="str">
            <v>m2</v>
          </cell>
          <cell r="E4718">
            <v>12</v>
          </cell>
        </row>
        <row r="4719">
          <cell r="A4719" t="str">
            <v>PT001131</v>
          </cell>
          <cell r="B4719" t="str">
            <v>PT05150200/</v>
          </cell>
          <cell r="C4719" t="str">
            <v xml:space="preserve">Uma demao adicional de acabamento nos servicos dos itens PT001128, PT001129 e PT001130.</v>
          </cell>
          <cell r="D4719" t="str">
            <v>m2</v>
          </cell>
          <cell r="E4719">
            <v>1.1299999999999999</v>
          </cell>
        </row>
        <row r="4720">
          <cell r="A4720" t="str">
            <v>PT001134</v>
          </cell>
          <cell r="B4720" t="str">
            <v>PT05150203/</v>
          </cell>
          <cell r="C4720" t="str">
            <v xml:space="preserve">Uma demao adicional de acabamento nos servicos do item PT001133.</v>
          </cell>
          <cell r="D4720" t="str">
            <v>m2</v>
          </cell>
          <cell r="E4720">
            <v>1.24</v>
          </cell>
        </row>
        <row r="4721">
          <cell r="A4721" t="str">
            <v>PT001136</v>
          </cell>
          <cell r="B4721" t="str">
            <v>PT05150206/</v>
          </cell>
          <cell r="C4721" t="str">
            <v xml:space="preserve">Uma demao adicional de acabamento no servico do item PT001135.</v>
          </cell>
          <cell r="D4721" t="str">
            <v>m2</v>
          </cell>
          <cell r="E4721">
            <v>1.24</v>
          </cell>
        </row>
        <row r="4722">
          <cell r="A4722" t="str">
            <v>PT007559</v>
          </cell>
          <cell r="B4722" t="str">
            <v>PT05150209/</v>
          </cell>
          <cell r="C4722" t="str">
            <v xml:space="preserve">Uma demao adicional de acabamento no servico do item PT001137.</v>
          </cell>
          <cell r="D4722" t="str">
            <v>m2</v>
          </cell>
          <cell r="E4722">
            <v>1.49</v>
          </cell>
        </row>
        <row r="4723">
          <cell r="A4723" t="str">
            <v>PT001139</v>
          </cell>
          <cell r="B4723" t="str">
            <v>PT05150250/</v>
          </cell>
          <cell r="C4723" t="str">
            <v xml:space="preserve">Pintura com Liquibrilho ou similar, em 3 demaos, adicionado ou sobre PVA.</v>
          </cell>
          <cell r="D4723" t="str">
            <v>m2</v>
          </cell>
          <cell r="E4723">
            <v>6.27</v>
          </cell>
        </row>
        <row r="4724">
          <cell r="A4724" t="str">
            <v>PT001140</v>
          </cell>
          <cell r="B4724" t="str">
            <v>PT05150300/</v>
          </cell>
          <cell r="C4724" t="str">
            <v xml:space="preserve">Pintura tipo Emalux ou Revestlux ou similar liso ou com gotas, aplicado sobre revestimento de massa unica de cimento, areia e saibro no traco 1:2:2, exclusive este emboco.</v>
          </cell>
          <cell r="D4724" t="str">
            <v>m2</v>
          </cell>
          <cell r="E4724">
            <v>15.46</v>
          </cell>
        </row>
        <row r="4725">
          <cell r="A4725" t="str">
            <v>PT009003</v>
          </cell>
          <cell r="B4725" t="str">
            <v>PT05150500/</v>
          </cell>
          <cell r="C4725" t="str">
            <v xml:space="preserve">Repintura com tinta plastica a base de PVA, equivalente a Suvinil Latex, para interior sobre superficie em bom estado e na cor existente, inclusive limpeza, leve lixamento com lixa fina e 1 demao de acabamento.</v>
          </cell>
          <cell r="D4725" t="str">
            <v>m2</v>
          </cell>
          <cell r="E4725">
            <v>3.14</v>
          </cell>
        </row>
        <row r="4726">
          <cell r="A4726" t="str">
            <v>PT009005</v>
          </cell>
          <cell r="B4726" t="str">
            <v>PT05150550/</v>
          </cell>
          <cell r="C4726" t="str">
            <v xml:space="preserve">Repintura com tinta plastica acetinada a base de PVA, equivalente a Super Concretina, para exterior sobre superficie em bom estado e na cor existente, inclusive limpeza, leve lixamento com lixa fina e 1 demao de acabamento.</v>
          </cell>
          <cell r="D4726" t="str">
            <v>m2</v>
          </cell>
          <cell r="E4726">
            <v>3.14</v>
          </cell>
        </row>
        <row r="4727">
          <cell r="A4727" t="str">
            <v>PT001101</v>
          </cell>
          <cell r="B4727" t="str">
            <v>PT05200050/</v>
          </cell>
          <cell r="C4727" t="str">
            <v xml:space="preserve">Preparo de superficies novas, com revestimento liso, inclusive lixamento, limpeza, demao de impermeabilizante, demao de massa corrida a oleo e novo lixamento.</v>
          </cell>
          <cell r="D4727" t="str">
            <v>m2</v>
          </cell>
          <cell r="E4727">
            <v>9.1300000000000008</v>
          </cell>
        </row>
        <row r="4728">
          <cell r="A4728" t="str">
            <v>PT001106</v>
          </cell>
          <cell r="B4728" t="str">
            <v>PT05200100/</v>
          </cell>
          <cell r="C4728" t="str">
            <v xml:space="preserve">Pintura interna com esmalte sintetico equivalente a Duralack ou similar, acabamento de alta classe, sobre a superficie preparada conforme o item PT001101, exclusive 2 lixamentos, 2 demaos de massa corrida, e 3 demaos de acabamento.</v>
          </cell>
          <cell r="D4728" t="str">
            <v>m2</v>
          </cell>
          <cell r="E4728">
            <v>13.92</v>
          </cell>
        </row>
        <row r="4729">
          <cell r="A4729" t="str">
            <v>PT001103</v>
          </cell>
          <cell r="B4729" t="str">
            <v>PT05200103/</v>
          </cell>
          <cell r="C4729" t="str">
            <v xml:space="preserve">Pintura com tinta alquidica esmaltada,  para interior, equivalente a Condo ou similar, acabamento alta classe, sobre a superficie preparada conforme o item PT001101, exclusive este preparo, inclusive 3 lixamentos, 2 demaos de massa corrida e 3 de acabamen</v>
          </cell>
          <cell r="D4729" t="str">
            <v>m2</v>
          </cell>
          <cell r="E4729">
            <v>12.86</v>
          </cell>
        </row>
        <row r="4730">
          <cell r="A4730" t="str">
            <v>RV009009</v>
          </cell>
          <cell r="B4730" t="str">
            <v>RV10150300/</v>
          </cell>
          <cell r="C4730" t="str">
            <v xml:space="preserve">Revestimento com pastilha de porcelana de (4x4)cm, Jatoba de 1a qualidade referencia JR-3204 ou similar, inclusive chapisco, emboco com argamassa de cimento, areia e saibro no traco 1:2:2, assentes e rejuntadas com nata de cimento branco.  Fornecimento e </v>
          </cell>
          <cell r="D4730" t="str">
            <v>m2</v>
          </cell>
          <cell r="E4730">
            <v>69.209999999999994</v>
          </cell>
        </row>
        <row r="4731">
          <cell r="A4731" t="str">
            <v>RV004453</v>
          </cell>
          <cell r="B4731" t="str">
            <v>RV10150350/</v>
          </cell>
          <cell r="C4731" t="str">
            <v xml:space="preserve">Revestimento com pastilha ceramica 5x5cm, NGK ou similar, nas cores branco nevada V-R/503, verde samambaia V-R/512, verde xapuri V-R/533, inclusive a superficie chapiscada, embocada com argamassa de cimento areia e saibro no traco 1:4, assentes e rejuntad</v>
          </cell>
          <cell r="D4731" t="str">
            <v>m2</v>
          </cell>
          <cell r="E4731">
            <v>60.99</v>
          </cell>
        </row>
        <row r="4732">
          <cell r="A4732" t="str">
            <v>RV007883</v>
          </cell>
          <cell r="B4732" t="str">
            <v>RV10150400/</v>
          </cell>
          <cell r="C4732" t="str">
            <v xml:space="preserve">Revestimento com pastilha de vidro Murvi, referencia E-42, 2cmx2cm, inclusive a superficie chapiscada, embocada com argamassa de cimento e saibro no traco 1:4, assentadas e rejuntadas com pasta de cimento branco.  Fornecimento e assentamento.</v>
          </cell>
          <cell r="D4732" t="str">
            <v>m2</v>
          </cell>
          <cell r="E4732">
            <v>112.94</v>
          </cell>
        </row>
        <row r="4733">
          <cell r="A4733" t="str">
            <v>RV004754</v>
          </cell>
          <cell r="B4733" t="str">
            <v>RV10150450/</v>
          </cell>
          <cell r="C4733" t="str">
            <v xml:space="preserve">Revestimento com pastilhas ceramicas foscas, 2,5cmx2,5cm, inclusive a superficie chapiscada, embocada com argamassa de cimento e saibro no traco 1:4, assentadas e rejuntadas com pasta de cimento branco.</v>
          </cell>
          <cell r="D4733" t="str">
            <v>m2</v>
          </cell>
          <cell r="E4733">
            <v>67.73</v>
          </cell>
        </row>
        <row r="4734">
          <cell r="A4734" t="str">
            <v>RV016695</v>
          </cell>
          <cell r="B4734" t="str">
            <v>RV10150500/</v>
          </cell>
          <cell r="C4734" t="str">
            <v xml:space="preserve">Revestimento com pastilha de porcelana de (4x4)cm, Jatoba de 1 qualidade referencia JC 1810 ou similar, inclusive chapisco, emboco com argamassa de cimento , areia e saibro no traco 1:2:2, assentes e rejuntadas com nata de cimento branco.  Fornecimento e </v>
          </cell>
          <cell r="D4734" t="str">
            <v>m2</v>
          </cell>
          <cell r="E4734">
            <v>77.67</v>
          </cell>
        </row>
        <row r="4735">
          <cell r="A4735" t="str">
            <v>RV004696</v>
          </cell>
          <cell r="B4735" t="str">
            <v>RV10200050/</v>
          </cell>
          <cell r="C4735" t="str">
            <v xml:space="preserve">Chapa de Celotex ou similar, (1,22x2,44)m, de 12mm.  Fornecimento.</v>
          </cell>
          <cell r="D4735" t="str">
            <v>folha</v>
          </cell>
          <cell r="E4735">
            <v>9.0299999999999994</v>
          </cell>
        </row>
        <row r="4736">
          <cell r="A4736" t="str">
            <v>RV004695</v>
          </cell>
          <cell r="B4736" t="str">
            <v>RV10200100/</v>
          </cell>
          <cell r="C4736" t="str">
            <v xml:space="preserve">Chapa de Duratex ou similar, nas dimensoes de (1,22x2,75)m, lisa, espessura de 3,2mm.  Fornecimento.</v>
          </cell>
          <cell r="D4736" t="str">
            <v>folha</v>
          </cell>
          <cell r="E4736">
            <v>15.82</v>
          </cell>
        </row>
        <row r="4737">
          <cell r="A4737" t="str">
            <v>RV009470</v>
          </cell>
          <cell r="B4737" t="str">
            <v>RV10200103/</v>
          </cell>
          <cell r="C4737" t="str">
            <v xml:space="preserve">Chapa de Duratex ou similar, nas dimensoes de (1,22x2,75)m, pe perfurado.  Fornecimento.</v>
          </cell>
          <cell r="D4737" t="str">
            <v>un</v>
          </cell>
          <cell r="E4737">
            <v>22.88</v>
          </cell>
        </row>
        <row r="4738">
          <cell r="A4738" t="str">
            <v>RV009472</v>
          </cell>
          <cell r="B4738" t="str">
            <v>RV10200150/</v>
          </cell>
          <cell r="C4738" t="str">
            <v xml:space="preserve">Chapa de Eucatex ou similar, nas dimensoes de (1,22x2,44)m, espessura de 12mm.  Fornecimento.</v>
          </cell>
          <cell r="D4738" t="str">
            <v>un</v>
          </cell>
          <cell r="E4738">
            <v>28.49</v>
          </cell>
        </row>
        <row r="4739">
          <cell r="A4739" t="str">
            <v>RV009471</v>
          </cell>
          <cell r="B4739" t="str">
            <v>RV10200153/</v>
          </cell>
          <cell r="C4739" t="str">
            <v xml:space="preserve">Chapa de Eucatex ou similar, nas dimensoes de (1,22x2,44)m, espessura de 24mm.  Fornecimento.</v>
          </cell>
          <cell r="D4739" t="str">
            <v>un</v>
          </cell>
          <cell r="E4739">
            <v>57.2</v>
          </cell>
        </row>
        <row r="4740">
          <cell r="A4740" t="str">
            <v>RV010146</v>
          </cell>
          <cell r="B4740" t="str">
            <v>RV10200200/</v>
          </cell>
          <cell r="C4740" t="str">
            <v xml:space="preserve">Lambri em madeira macica com folheado de madeira em Louro, modelo Lambrilin de Louro, nas dimensoes de 3m de comprimento, 0,10m de largura e espessura de 0,01m, encaixe macho e femea, com acabamento em verniz fosco semelhante ao encerado, exclusive transp</v>
          </cell>
          <cell r="D4740" t="str">
            <v>m2</v>
          </cell>
          <cell r="E4740">
            <v>58.63</v>
          </cell>
        </row>
        <row r="4741">
          <cell r="A4741" t="str">
            <v>RV004455</v>
          </cell>
          <cell r="B4741" t="str">
            <v>RV10250050/</v>
          </cell>
          <cell r="C4741" t="str">
            <v xml:space="preserve">Chapim ou espelho de marmore cintilante com (3x12)cm a 18cm, com  2 polimentos, assentes com argamassa de cimento saibro e areia no traco 1:2:2 e nata de cimento.</v>
          </cell>
          <cell r="D4741" t="str">
            <v>m</v>
          </cell>
          <cell r="E4741">
            <v>88.31</v>
          </cell>
        </row>
        <row r="4742">
          <cell r="A4742" t="str">
            <v>RV000825</v>
          </cell>
          <cell r="B4742" t="str">
            <v>RV10250100/</v>
          </cell>
          <cell r="C4742" t="str">
            <v xml:space="preserve">Peitoril de Marmore Branco Nacional, de (2x18)cm, com 2 polimentos, assentes com argamassa de cimento, saibro e areia no traco 1:2:2 e nata de cimento.</v>
          </cell>
          <cell r="D4742" t="str">
            <v>m</v>
          </cell>
          <cell r="E4742">
            <v>23.36</v>
          </cell>
        </row>
        <row r="4743">
          <cell r="A4743" t="str">
            <v>RV000832</v>
          </cell>
          <cell r="B4743" t="str">
            <v>RV10300050/</v>
          </cell>
          <cell r="C4743" t="str">
            <v xml:space="preserve">Forro de chapas lisas prensadas de cimento amianto, 4mm de espessura, tipo comum, aplicadas em tarugamentos de sarrafos, formando quadros de (55x75)cm, com mata-juntas de (3x1)cm.  Fornecimento e colocacao.</v>
          </cell>
          <cell r="D4743" t="str">
            <v>m2</v>
          </cell>
          <cell r="E4743" t="e">
            <v>#N/A</v>
          </cell>
        </row>
        <row r="4744">
          <cell r="A4744" t="str">
            <v>RV000826</v>
          </cell>
          <cell r="B4744" t="str">
            <v>RV10300100A</v>
          </cell>
          <cell r="C4744" t="str">
            <v xml:space="preserve">Forro de gesso estafe, com placas de (100x70)cm, fundidas na obra, presas com 6 esbirros de canhamo, embebidas em nata de gesso e rejuntadas, exclusive o emprego de andaimes.</v>
          </cell>
          <cell r="D4744" t="str">
            <v>m2</v>
          </cell>
          <cell r="E4744">
            <v>16.64</v>
          </cell>
        </row>
        <row r="4745">
          <cell r="A4745" t="str">
            <v>RV000827</v>
          </cell>
          <cell r="B4745" t="str">
            <v>RV10300103/</v>
          </cell>
          <cell r="C4745" t="str">
            <v xml:space="preserve">Forro falso de gesso, com placas pre-moldadas, de (60x60)cm, de encaixe, presas com 4 tirantes de arame e rejuntadas, exclusive o emprego de andaimes.  Fornecimento e colocacao.</v>
          </cell>
          <cell r="D4745" t="str">
            <v>m2</v>
          </cell>
          <cell r="E4745">
            <v>18.82</v>
          </cell>
        </row>
        <row r="4746">
          <cell r="A4746" t="str">
            <v>RV000828</v>
          </cell>
          <cell r="B4746" t="str">
            <v>RV10300200/</v>
          </cell>
          <cell r="C4746" t="str">
            <v xml:space="preserve">Forro de placas Fibraroc ou similar, de fabricacao Eucatex ou similar, sobre perfis de ferro branco, suspensos por tirante.  Fornecimento e colocacao.</v>
          </cell>
          <cell r="D4746" t="str">
            <v>m2</v>
          </cell>
          <cell r="E4746">
            <v>38.5</v>
          </cell>
        </row>
        <row r="4747">
          <cell r="A4747" t="str">
            <v>RV000830</v>
          </cell>
          <cell r="B4747" t="str">
            <v>RV10300203/</v>
          </cell>
          <cell r="C4747" t="str">
            <v xml:space="preserve">Forro pacote em placas Eucatex ou similar, de 12mm de espessura, sobre perfis metalicos presos ao teto por tirantes de arame.  Fornecimento.</v>
          </cell>
          <cell r="D4747" t="str">
            <v>m2</v>
          </cell>
          <cell r="E4747">
            <v>8.6300000000000008</v>
          </cell>
        </row>
        <row r="4748">
          <cell r="A4748" t="str">
            <v>RV000831</v>
          </cell>
          <cell r="B4748" t="str">
            <v>RV10300250/</v>
          </cell>
          <cell r="C4748" t="str">
            <v xml:space="preserve">Forro de tabuas de Cedro ou similar, macho-femea, com (1x10)cm, pregados em sarrafos de madeira de Lei de (2x10)cm, espacados de 50cm.  Fornecimento e colocacao.</v>
          </cell>
          <cell r="D4748" t="str">
            <v>m2</v>
          </cell>
          <cell r="E4748">
            <v>33.9</v>
          </cell>
        </row>
        <row r="4749">
          <cell r="A4749" t="str">
            <v>RV009609</v>
          </cell>
          <cell r="B4749" t="str">
            <v>RV10300253/</v>
          </cell>
          <cell r="C4749" t="str">
            <v xml:space="preserve">Forro de tabuas de Pinus ou similar, macho-femea, com (1x10)cm, pregados em sarrafos de madeira de Lei de (2x10)cm, espacados de 50cm.  Fornecimento e colocacao.</v>
          </cell>
          <cell r="D4749" t="str">
            <v>m2</v>
          </cell>
          <cell r="E4749">
            <v>18.170000000000002</v>
          </cell>
        </row>
        <row r="4750">
          <cell r="A4750" t="str">
            <v>RV005789</v>
          </cell>
          <cell r="B4750" t="str">
            <v>RV10300256/</v>
          </cell>
          <cell r="C4750" t="str">
            <v xml:space="preserve">Forro em madeira tipo colmeia, pregado em sarrafos em madeira de Lei, de (2x10)cm, espacadas de 50cm.  Fornecimento e colocacao, inclusive envenizamento.</v>
          </cell>
          <cell r="D4750" t="str">
            <v>m2</v>
          </cell>
          <cell r="E4750">
            <v>58.87</v>
          </cell>
        </row>
        <row r="4751">
          <cell r="A4751" t="str">
            <v>RV007922</v>
          </cell>
          <cell r="B4751" t="str">
            <v>RV10300300/</v>
          </cell>
          <cell r="C4751" t="str">
            <v xml:space="preserve">Forro em placa de PVC, na cor branca ou gelo, apoiado em perfis metalicos, presos ao teto por tirantes de arame.  Fornecimento e colocacao.</v>
          </cell>
          <cell r="D4751" t="str">
            <v>m2</v>
          </cell>
          <cell r="E4751">
            <v>17.27</v>
          </cell>
        </row>
        <row r="4752">
          <cell r="A4752" t="str">
            <v>RV005472</v>
          </cell>
          <cell r="B4752" t="str">
            <v>RV10350050/</v>
          </cell>
          <cell r="C4752" t="str">
            <v xml:space="preserve">Brize Soleir em chapa de fibro-cimento com  espessura de 6mm.  Fornecimento e colocacao.</v>
          </cell>
          <cell r="D4752" t="str">
            <v>m2</v>
          </cell>
          <cell r="E4752" t="e">
            <v>#N/A</v>
          </cell>
        </row>
        <row r="4753">
          <cell r="A4753" t="str">
            <v>RV000833</v>
          </cell>
          <cell r="B4753" t="str">
            <v>RV10350100/</v>
          </cell>
          <cell r="C4753" t="str">
            <v xml:space="preserve">Brize vertical de chapa de fibro-cimento de 20mm de espessura, com 400mm de largura, fixado em perfis de ferro com parafusos, medido pela area chapa colocada.</v>
          </cell>
          <cell r="D4753" t="str">
            <v>m2</v>
          </cell>
          <cell r="E4753">
            <v>215.76</v>
          </cell>
        </row>
        <row r="4754">
          <cell r="A4754" t="str">
            <v>RV009913</v>
          </cell>
          <cell r="B4754" t="str">
            <v>RV10400050/</v>
          </cell>
          <cell r="C4754" t="str">
            <v xml:space="preserve">Brize Soleir em chapa de aluminio com  espessura de 1,2mm.  Fornecimento e colocacao.</v>
          </cell>
          <cell r="D4754" t="str">
            <v>m2</v>
          </cell>
          <cell r="E4754">
            <v>364.02</v>
          </cell>
        </row>
        <row r="4755">
          <cell r="A4755" t="str">
            <v>RV000835</v>
          </cell>
          <cell r="B4755" t="str">
            <v>RV10450050/</v>
          </cell>
          <cell r="C4755" t="str">
            <v xml:space="preserve">Revestimento de formica brilhante, de 1mm de espessura, sobre pecas de madeira amplas, como portas, mesas, armarios e prateleiras fundas.</v>
          </cell>
          <cell r="D4755" t="str">
            <v>m2</v>
          </cell>
          <cell r="E4755">
            <v>29.19</v>
          </cell>
        </row>
        <row r="4756">
          <cell r="A4756" t="str">
            <v>RV000834</v>
          </cell>
          <cell r="B4756" t="str">
            <v>RV10450100/</v>
          </cell>
          <cell r="C4756" t="str">
            <v xml:space="preserve">Revestimento de formica texturizada, de 1,3mm de espessura, em paredes, sobre revestimento lixado e escovado.</v>
          </cell>
          <cell r="D4756" t="str">
            <v>m2</v>
          </cell>
          <cell r="E4756">
            <v>28.96</v>
          </cell>
        </row>
        <row r="4757">
          <cell r="A4757" t="str">
            <v>RV006756</v>
          </cell>
          <cell r="B4757" t="str">
            <v>RV10450150/</v>
          </cell>
          <cell r="C4757" t="str">
            <v xml:space="preserve">Revestimento em paineis MRX-SMEL, melaminicos autoportantes, para uso sobre laminas de chumbo, em salas radiologicas com sistema que garanta estanqueidade dos Raios X e Gama.</v>
          </cell>
          <cell r="D4757" t="str">
            <v>m2</v>
          </cell>
          <cell r="E4757">
            <v>190</v>
          </cell>
        </row>
        <row r="4758">
          <cell r="A4758" t="str">
            <v>RV005029</v>
          </cell>
          <cell r="B4758" t="str">
            <v>RV10500050/</v>
          </cell>
          <cell r="C4758" t="str">
            <v xml:space="preserve">Revestimento com barita fina e grossa, inclusive emboco na parede e exclusive chapisco.</v>
          </cell>
          <cell r="D4758" t="str">
            <v>m2</v>
          </cell>
          <cell r="E4758">
            <v>108.42</v>
          </cell>
        </row>
        <row r="4759">
          <cell r="A4759" t="str">
            <v>RV009337</v>
          </cell>
          <cell r="B4759" t="str">
            <v>RV10500100/</v>
          </cell>
          <cell r="C4759" t="str">
            <v xml:space="preserve">Revestimento em paredes, em chapas de Duraplac ou Eucatex ou similar, de 3 mm de espessura, sobre base existente.  Fornecimento e colocacao.</v>
          </cell>
          <cell r="D4759" t="str">
            <v>m2</v>
          </cell>
          <cell r="E4759">
            <v>20.29</v>
          </cell>
        </row>
        <row r="4760">
          <cell r="A4760" t="str">
            <v>RV010384</v>
          </cell>
          <cell r="B4760" t="str">
            <v>RV10500150A</v>
          </cell>
          <cell r="C4760" t="str">
            <v xml:space="preserve">Revestimento de filme vinilico com 0,5mm de espessura, conforme projeto.  Fornecimento.</v>
          </cell>
          <cell r="D4760" t="str">
            <v>m2</v>
          </cell>
          <cell r="E4760">
            <v>6.05</v>
          </cell>
        </row>
        <row r="4761">
          <cell r="A4761" t="str">
            <v>RV006746</v>
          </cell>
          <cell r="B4761" t="str">
            <v>RV10500200/</v>
          </cell>
          <cell r="C4761" t="str">
            <v xml:space="preserve">Revestimento de paredes com lencol de chumbo, 0,50mm de espessura, inclusive adesivos, solventes, parafusos, bucha e obturacoes de perfuracoes.  Fornecimento e instalacao.</v>
          </cell>
          <cell r="D4761" t="str">
            <v>m2</v>
          </cell>
          <cell r="E4761">
            <v>86.7</v>
          </cell>
        </row>
        <row r="4762">
          <cell r="A4762" t="str">
            <v>RV006747</v>
          </cell>
          <cell r="B4762" t="str">
            <v>RV10500203/</v>
          </cell>
          <cell r="C4762" t="str">
            <v xml:space="preserve">Revestimento de paredes com lencol de chumbo, 1mm de espessura, inclusive adesivos, solventes, parafusos, bucha e obturacoes de perfuracoes.  Fornecimento e instalacao.</v>
          </cell>
          <cell r="D4762" t="str">
            <v>m2</v>
          </cell>
          <cell r="E4762">
            <v>104.7</v>
          </cell>
        </row>
        <row r="4763">
          <cell r="A4763" t="str">
            <v>RV006748</v>
          </cell>
          <cell r="B4763" t="str">
            <v>RV10500206/</v>
          </cell>
          <cell r="C4763" t="str">
            <v xml:space="preserve">Revestimento de paredes com lencol de chumbo, 1,50mm de espessura, inclusive adesivos, solventes, parafusos, bucha e obturacoes de perfuracoes.  Fornecimento e instalacao.</v>
          </cell>
          <cell r="D4763" t="str">
            <v>m2</v>
          </cell>
          <cell r="E4763">
            <v>122.7</v>
          </cell>
        </row>
        <row r="4764">
          <cell r="A4764" t="str">
            <v>RV006749</v>
          </cell>
          <cell r="B4764" t="str">
            <v>RV10500209/</v>
          </cell>
          <cell r="C4764" t="str">
            <v xml:space="preserve">Revestimento de paredes com lencol de chumbo, 2mm de espessura, inclusive adesivos, solventes, parafusos, bucha e obturacoes de perfuracoes.  Fornecimento e instalacao.</v>
          </cell>
          <cell r="D4764" t="str">
            <v>m2</v>
          </cell>
          <cell r="E4764">
            <v>145.69999999999999</v>
          </cell>
        </row>
        <row r="4765">
          <cell r="A4765" t="str">
            <v>RV006750</v>
          </cell>
          <cell r="B4765" t="str">
            <v>RV10500212/</v>
          </cell>
          <cell r="C4765" t="str">
            <v xml:space="preserve">Revestimento de paredes com lencol de chumbo, 3mm de espessura, inclusive adesivos, solventes, parafusos, bucha e obturacoes de perfuracoes.  Fornecimento e instalacao.</v>
          </cell>
          <cell r="D4765" t="str">
            <v>m2</v>
          </cell>
          <cell r="E4765">
            <v>181.7</v>
          </cell>
        </row>
        <row r="4766">
          <cell r="A4766" t="str">
            <v>RV005688</v>
          </cell>
          <cell r="B4766" t="str">
            <v>RV10500250/</v>
          </cell>
          <cell r="C4766" t="str">
            <v xml:space="preserve">Revestimento texturizado fosco para uso externo sobre superficie camurcada ou concreto liso, com 2mm de espessura, executado com po crepe ATB da Plasticote ou similar, na cor indicada, sobre aditivo com 2 demaos de acabamento.</v>
          </cell>
          <cell r="D4766" t="str">
            <v>m2</v>
          </cell>
          <cell r="E4766">
            <v>16.29</v>
          </cell>
        </row>
        <row r="4767">
          <cell r="A4767" t="str">
            <v>RV000841</v>
          </cell>
          <cell r="B4767" t="str">
            <v>RV15050050/</v>
          </cell>
          <cell r="C4767" t="str">
            <v xml:space="preserve">Base suporte, contrapiso ou camada regularizadora executada com argamassa de cimento e areia no traco 1:5, espessura de 1,5cm.</v>
          </cell>
          <cell r="D4767" t="str">
            <v>m2</v>
          </cell>
          <cell r="E4767">
            <v>7.01</v>
          </cell>
        </row>
        <row r="4768">
          <cell r="A4768" t="str">
            <v>RV000842</v>
          </cell>
          <cell r="B4768" t="str">
            <v>RV15050053/</v>
          </cell>
          <cell r="C4768" t="str">
            <v xml:space="preserve">Base suporte, contrapiso ou camada regularizadora executada com argamassa de cimento e areia no traco 1:5, espessura de 2cm.</v>
          </cell>
          <cell r="D4768" t="str">
            <v>m2</v>
          </cell>
          <cell r="E4768">
            <v>8.3800000000000008</v>
          </cell>
        </row>
        <row r="4769">
          <cell r="A4769" t="str">
            <v>RV000843</v>
          </cell>
          <cell r="B4769" t="str">
            <v>RV15050056/</v>
          </cell>
          <cell r="C4769" t="str">
            <v xml:space="preserve">Base suporte, contrapiso ou camada regularizadora executada com argamassa de cimento e areia no traco 1:5, espessura de 2,5cm.</v>
          </cell>
          <cell r="D4769" t="str">
            <v>m2</v>
          </cell>
          <cell r="E4769">
            <v>9.75</v>
          </cell>
        </row>
        <row r="4770">
          <cell r="A4770" t="str">
            <v>RV000844</v>
          </cell>
          <cell r="B4770" t="str">
            <v>RV15050059/</v>
          </cell>
          <cell r="C4770" t="str">
            <v xml:space="preserve">Base suporte, contrapiso ou camada regularizadora executada com argamassa de cimento e areia no traco 1:5, espessura de 3cm.</v>
          </cell>
          <cell r="D4770" t="str">
            <v>m2</v>
          </cell>
          <cell r="E4770">
            <v>11.12</v>
          </cell>
        </row>
        <row r="4771">
          <cell r="A4771" t="str">
            <v>RV000845</v>
          </cell>
          <cell r="B4771" t="str">
            <v>RV15050062/</v>
          </cell>
          <cell r="C4771" t="str">
            <v xml:space="preserve">Base suporte, contrapiso ou camada regularizadora executada com argamassa de cimento e areia no traco 1:5, espessura de 3,5cm.</v>
          </cell>
          <cell r="D4771" t="str">
            <v>m2</v>
          </cell>
          <cell r="E4771">
            <v>12.48</v>
          </cell>
        </row>
        <row r="4772">
          <cell r="A4772" t="str">
            <v>RV000846</v>
          </cell>
          <cell r="B4772" t="str">
            <v>RV15050072/</v>
          </cell>
          <cell r="C4772" t="str">
            <v xml:space="preserve">Base suporte, contrapiso ou camada regularizadora executada com argamassa de cimento e areia no traco 1:5, espessura de 6cm.</v>
          </cell>
          <cell r="D4772" t="str">
            <v>m2</v>
          </cell>
          <cell r="E4772">
            <v>19.329999999999998</v>
          </cell>
        </row>
        <row r="4773">
          <cell r="A4773" t="str">
            <v>RV002084</v>
          </cell>
          <cell r="B4773" t="str">
            <v>RV15050100/</v>
          </cell>
          <cell r="C4773" t="str">
            <v xml:space="preserve">Base suporte ou contrapiso, executado com concreto magro, na espessura de 5cm, no traco 1:3:3, em volume, com juntas formando quadros de (1x1)m, com sarrafos de Pinho ou similar, incorporados, inclusive preparo do terreno, compactacao do solo a maco.</v>
          </cell>
          <cell r="D4773" t="str">
            <v>m2</v>
          </cell>
          <cell r="E4773">
            <v>14.81</v>
          </cell>
        </row>
        <row r="4774">
          <cell r="A4774" t="str">
            <v>RV002083</v>
          </cell>
          <cell r="B4774" t="str">
            <v>RV15050150/</v>
          </cell>
          <cell r="C4774" t="str">
            <v xml:space="preserve">Camada de brita 1, com espessura estimada em 3cm, espalhada manualmente.</v>
          </cell>
          <cell r="D4774" t="str">
            <v>m2</v>
          </cell>
          <cell r="E4774">
            <v>3.43</v>
          </cell>
        </row>
        <row r="4775">
          <cell r="A4775" t="str">
            <v>RV018077</v>
          </cell>
          <cell r="B4775" t="str">
            <v>RV15050201/</v>
          </cell>
          <cell r="C4775" t="e">
            <v>#N/A</v>
          </cell>
          <cell r="D4775" t="e">
            <v>#N/A</v>
          </cell>
          <cell r="E4775">
            <v>10.64</v>
          </cell>
        </row>
        <row r="4776">
          <cell r="A4776" t="str">
            <v>RV000837</v>
          </cell>
          <cell r="B4776" t="str">
            <v>RV15050203/</v>
          </cell>
          <cell r="C4776" t="str">
            <v xml:space="preserve">Piso cimentado aspero, com 1,5cm de espessura, com argamassa de cimento e areia no traco 1:3, alisado a colher, sobre base existente.</v>
          </cell>
          <cell r="D4776" t="str">
            <v>m2</v>
          </cell>
          <cell r="E4776">
            <v>10.75</v>
          </cell>
        </row>
        <row r="4777">
          <cell r="A4777" t="str">
            <v>RV017833</v>
          </cell>
          <cell r="B4777" t="str">
            <v>RV15050250/</v>
          </cell>
          <cell r="C4777" t="str">
            <v xml:space="preserve">Piso cimentado com corante, com 1,5cm de espessura, com argamassa de cimento e areia no traco 1:3, alisado a colher, sobre base existente.</v>
          </cell>
          <cell r="D4777" t="str">
            <v>m2</v>
          </cell>
          <cell r="E4777">
            <v>17.100000000000001</v>
          </cell>
        </row>
        <row r="4778">
          <cell r="A4778" t="str">
            <v>RV000839</v>
          </cell>
          <cell r="B4778" t="str">
            <v>RV15050300/</v>
          </cell>
          <cell r="C4778" t="str">
            <v xml:space="preserve">Piso cimentado com juntas batidas formando quadros, com 1,5cm de espessura, com argamassa de cimento e areia no traco 1:3, alisado a colher, sobre base existente.</v>
          </cell>
          <cell r="D4778" t="str">
            <v>m2</v>
          </cell>
          <cell r="E4778">
            <v>16.010000000000002</v>
          </cell>
        </row>
        <row r="4779">
          <cell r="A4779" t="str">
            <v>RV018076</v>
          </cell>
          <cell r="B4779" t="str">
            <v>RV15050351/</v>
          </cell>
          <cell r="C4779" t="e">
            <v>#N/A</v>
          </cell>
          <cell r="D4779" t="e">
            <v>#N/A</v>
          </cell>
          <cell r="E4779">
            <v>11</v>
          </cell>
        </row>
        <row r="4780">
          <cell r="A4780" t="str">
            <v>RV005231</v>
          </cell>
          <cell r="B4780" t="str">
            <v>RV15050400/</v>
          </cell>
          <cell r="C4780" t="str">
            <v xml:space="preserve">Rodape de cimento sobre alvenaria em osso, com (7x2)cm.</v>
          </cell>
          <cell r="D4780" t="str">
            <v>m</v>
          </cell>
          <cell r="E4780">
            <v>4.16</v>
          </cell>
        </row>
        <row r="4781">
          <cell r="A4781" t="str">
            <v>RV000847</v>
          </cell>
          <cell r="B4781" t="str">
            <v>RV15100050/</v>
          </cell>
          <cell r="C4781" t="str">
            <v xml:space="preserve">Recomposicao de piso cimentado, com argamassa de cimento e areia no traco 1:3, com 2cm de espessura, inclusive base de concreto no traco 1:4:8.</v>
          </cell>
          <cell r="D4781" t="str">
            <v>m2</v>
          </cell>
          <cell r="E4781">
            <v>27.35</v>
          </cell>
        </row>
        <row r="4782">
          <cell r="A4782" t="str">
            <v>RV008924</v>
          </cell>
          <cell r="B4782" t="str">
            <v>RV15100100/</v>
          </cell>
          <cell r="C4782" t="str">
            <v xml:space="preserve">Recomposicao de piso de concreto simples com resistencia de 11MPa, preparado em betoneira com 8cm de espessura, inclusive demolicao com equipamento de ar comprimido do piso existente.</v>
          </cell>
          <cell r="D4782" t="str">
            <v>m2</v>
          </cell>
          <cell r="E4782">
            <v>22.98</v>
          </cell>
        </row>
        <row r="4783">
          <cell r="A4783" t="str">
            <v>RV000851</v>
          </cell>
          <cell r="B4783" t="str">
            <v>RV15150050/</v>
          </cell>
          <cell r="C4783" t="str">
            <v xml:space="preserve">Piso de ladrilhos ceramicos anti-derrapante, Gail ou similar, (11,5x24)cm, com 14mm de espessura, nas cores pessego, vermelho, chocolate ou castor, assentes sobre superficie em osso, com argamassa de cimento, saibro e areia no traco 1:2:3, rejuntados com </v>
          </cell>
          <cell r="D4783" t="str">
            <v>m2</v>
          </cell>
          <cell r="E4783">
            <v>60.73</v>
          </cell>
        </row>
        <row r="4784">
          <cell r="A4784" t="str">
            <v>RV007706</v>
          </cell>
          <cell r="B4784" t="str">
            <v>RV15150100/</v>
          </cell>
          <cell r="C4784" t="str">
            <v xml:space="preserve">Piso em mosaico de azulejos de varias origens, com argamassa de cimento e areia, no traco 1:3, sobre base ja existente.</v>
          </cell>
          <cell r="D4784" t="str">
            <v>m2</v>
          </cell>
          <cell r="E4784">
            <v>22.18</v>
          </cell>
        </row>
        <row r="4785">
          <cell r="A4785" t="str">
            <v>RV004459</v>
          </cell>
          <cell r="B4785" t="str">
            <v>RV15150150/</v>
          </cell>
          <cell r="C4785" t="str">
            <v xml:space="preserve">Revestimento de piso, com ceramica 20x20cm, Cecrisa linha Stadium Jenel WH ou similar, assentes sobre superficies osso com argamassa de cimento, saibro e areia no traco 1:2:3, rejuntados com cimento branco e corante.</v>
          </cell>
          <cell r="D4785" t="str">
            <v>m2</v>
          </cell>
          <cell r="E4785">
            <v>29.91</v>
          </cell>
        </row>
        <row r="4786">
          <cell r="A4786" t="str">
            <v>RV000849</v>
          </cell>
          <cell r="B4786" t="str">
            <v>RV15150200/</v>
          </cell>
          <cell r="C4786" t="str">
            <v xml:space="preserve">Revestimento de piso, com ladrilhos ceramicos Portobello ou similar, carga pesada, de (30x30)cm, na cor grafite ou branca, cimento, saibro e areia no traco 1:2:3, cimento branco.</v>
          </cell>
          <cell r="D4786" t="str">
            <v>m2</v>
          </cell>
          <cell r="E4786">
            <v>33.25</v>
          </cell>
        </row>
        <row r="4787">
          <cell r="A4787" t="str">
            <v>RV005638</v>
          </cell>
          <cell r="B4787" t="str">
            <v>RV15200050/</v>
          </cell>
          <cell r="C4787" t="str">
            <v xml:space="preserve">Assentamento de placas nao trabalhadas de granito, sobre terreno nivelado, com as juntas tomadas com argamassa de cimento e areia no traco 1:3.</v>
          </cell>
          <cell r="D4787" t="str">
            <v>m2</v>
          </cell>
          <cell r="E4787">
            <v>40.9</v>
          </cell>
        </row>
        <row r="4788">
          <cell r="A4788" t="str">
            <v>RV010399</v>
          </cell>
          <cell r="B4788" t="str">
            <v>RV15200100/</v>
          </cell>
          <cell r="C4788" t="str">
            <v xml:space="preserve">Assentamento de lajoes de granito em calcadas de logradouros, com rejuntamento de argamassa de cimento e areia, no traco 1:3, sem fornecimento das pedras.</v>
          </cell>
          <cell r="D4788" t="str">
            <v>m2</v>
          </cell>
          <cell r="E4788">
            <v>36.979999999999997</v>
          </cell>
        </row>
        <row r="4789">
          <cell r="A4789" t="str">
            <v>RV007996</v>
          </cell>
          <cell r="B4789" t="str">
            <v>RV15200150A</v>
          </cell>
          <cell r="C4789" t="str">
            <v xml:space="preserve">Capa degrau de Marmore Branco Nacional de (3x28)cm, com 1 polimento, assentes com recobrimento de nata de cimento sobre argamassa de cimento, saibro e areia no traco 1:2:2.</v>
          </cell>
          <cell r="D4789" t="str">
            <v>m</v>
          </cell>
          <cell r="E4789">
            <v>66.64</v>
          </cell>
        </row>
        <row r="4790">
          <cell r="A4790" t="str">
            <v>RV017973</v>
          </cell>
          <cell r="B4790" t="str">
            <v>RV15200200/</v>
          </cell>
          <cell r="C4790" t="str">
            <v xml:space="preserve">Granito rustico em placas de (50x50)cm, espessura de 3 a 4cm, com corte manual. Fornecimento.</v>
          </cell>
          <cell r="D4790" t="str">
            <v>un</v>
          </cell>
          <cell r="E4790">
            <v>4.6500000000000004</v>
          </cell>
        </row>
        <row r="4791">
          <cell r="A4791" t="str">
            <v>SC017690</v>
          </cell>
          <cell r="B4791" t="str">
            <v>SC05050700/</v>
          </cell>
          <cell r="C4791" t="str">
            <v xml:space="preserve">Demolicao manual de alvenaria de tijolos furados, inclusive empilhamento dentro do canteiro de servico.</v>
          </cell>
          <cell r="D4791" t="str">
            <v>m3</v>
          </cell>
          <cell r="E4791">
            <v>41.93</v>
          </cell>
        </row>
        <row r="4792">
          <cell r="A4792" t="str">
            <v>SC002193</v>
          </cell>
          <cell r="B4792" t="str">
            <v>SC05050750/</v>
          </cell>
          <cell r="C4792" t="str">
            <v xml:space="preserve">Demolicao manual de alvenaria de tijolos macicos inclusive empilhamento dentro do canteiro de servico.</v>
          </cell>
          <cell r="D4792" t="str">
            <v>m3</v>
          </cell>
          <cell r="E4792">
            <v>58.04</v>
          </cell>
        </row>
        <row r="4793">
          <cell r="A4793" t="str">
            <v>SC017697</v>
          </cell>
          <cell r="B4793" t="str">
            <v>SC05050800/</v>
          </cell>
          <cell r="C4793" t="str">
            <v xml:space="preserve">Demolicao manual de base suporte, contrapiso, camada regularizadora ou de assentamento de tacos, ceramicas e azulejos.</v>
          </cell>
          <cell r="D4793" t="str">
            <v>m2</v>
          </cell>
          <cell r="E4793">
            <v>7.26</v>
          </cell>
        </row>
        <row r="4794">
          <cell r="A4794" t="str">
            <v>SC017688</v>
          </cell>
          <cell r="B4794" t="str">
            <v>SC05050850/</v>
          </cell>
          <cell r="C4794" t="str">
            <v xml:space="preserve">Demolicao manual de concreto simples com empilhamento lateral dentro do canteiro do servico.</v>
          </cell>
          <cell r="D4794" t="str">
            <v>m3</v>
          </cell>
          <cell r="E4794">
            <v>66.209999999999994</v>
          </cell>
        </row>
        <row r="4795">
          <cell r="A4795" t="str">
            <v>SC002200</v>
          </cell>
          <cell r="B4795" t="str">
            <v>SC05050900/</v>
          </cell>
          <cell r="C4795" t="str">
            <v xml:space="preserve">Demolicao manual de concreto armado estando as pecas em posicao espacial sobre o terreno ou plano horizontal de trabalho, inclusive o empilhamento lateral dentro do canteiro.</v>
          </cell>
          <cell r="D4795" t="str">
            <v>m3</v>
          </cell>
          <cell r="E4795">
            <v>92.11</v>
          </cell>
        </row>
        <row r="4796">
          <cell r="A4796" t="str">
            <v>SC017689</v>
          </cell>
          <cell r="B4796" t="str">
            <v>SC05050950/</v>
          </cell>
          <cell r="C4796" t="str">
            <v xml:space="preserve">Demolicao manual de concreto armado compreendendo pilares, vigas e lajes, em estrutura apresentando posicao espacial, inclusive empilhamento lateral dentro do canteiro.</v>
          </cell>
          <cell r="D4796" t="str">
            <v>m3</v>
          </cell>
          <cell r="E4796">
            <v>93.8</v>
          </cell>
        </row>
        <row r="4797">
          <cell r="A4797" t="str">
            <v>SC002214</v>
          </cell>
          <cell r="B4797" t="str">
            <v>SC05051000/</v>
          </cell>
          <cell r="C4797" t="str">
            <v xml:space="preserve">Demolicao de divisorias de placas de marmorite.</v>
          </cell>
          <cell r="D4797" t="str">
            <v>m2</v>
          </cell>
          <cell r="E4797">
            <v>3.87</v>
          </cell>
        </row>
        <row r="4798">
          <cell r="A4798" t="str">
            <v>SC002194</v>
          </cell>
          <cell r="B4798" t="str">
            <v>SC05051050/</v>
          </cell>
          <cell r="C4798" t="str">
            <v xml:space="preserve">Demolicao de filme (pelicula) de impermeabilizacao e respectiva tela de poliester tipo Denver ou similar, Hey'di Cryl ou similar.</v>
          </cell>
          <cell r="D4798" t="str">
            <v>m2</v>
          </cell>
          <cell r="E4798">
            <v>4.55</v>
          </cell>
        </row>
        <row r="4799">
          <cell r="A4799" t="str">
            <v>SC005198</v>
          </cell>
          <cell r="B4799" t="str">
            <v>SC05051100/</v>
          </cell>
          <cell r="C4799" t="str">
            <v xml:space="preserve">Demolicao manual de pavimentacao de concreto asfaltico de 5cm de espessura.</v>
          </cell>
          <cell r="D4799" t="str">
            <v>m3</v>
          </cell>
          <cell r="E4799">
            <v>58.04</v>
          </cell>
        </row>
        <row r="4800">
          <cell r="A4800" t="str">
            <v>SC002195</v>
          </cell>
          <cell r="B4800" t="str">
            <v>SC05051150/</v>
          </cell>
          <cell r="C4800" t="str">
            <v xml:space="preserve">Demolicao manual de pavimentacao de macadame betuminoso, inclusive afastamento lateral dentro do canteiro de servico.</v>
          </cell>
          <cell r="D4800" t="str">
            <v>m3</v>
          </cell>
          <cell r="E4800">
            <v>17.91</v>
          </cell>
        </row>
        <row r="4801">
          <cell r="A4801" t="str">
            <v>SC000177</v>
          </cell>
          <cell r="B4801" t="str">
            <v>SC05051200/</v>
          </cell>
          <cell r="C4801" t="str">
            <v xml:space="preserve">Demolicao manual de piso de alta resistencia tipo Marmorite, Oxicret, Korodur ou similar.</v>
          </cell>
          <cell r="D4801" t="str">
            <v>m2</v>
          </cell>
          <cell r="E4801">
            <v>7.26</v>
          </cell>
        </row>
        <row r="4802">
          <cell r="A4802" t="str">
            <v>SC000170</v>
          </cell>
          <cell r="B4802" t="str">
            <v>SC05051250/</v>
          </cell>
          <cell r="C4802" t="str">
            <v xml:space="preserve">Demolicao manual de piso cimentado, exclusive a base de concreto, inclusive empilhamento lateral dentro do canteiro de servico.</v>
          </cell>
          <cell r="D4802" t="str">
            <v>m2</v>
          </cell>
          <cell r="E4802">
            <v>3.39</v>
          </cell>
        </row>
        <row r="4803">
          <cell r="A4803" t="str">
            <v>SC000171</v>
          </cell>
          <cell r="B4803" t="str">
            <v>SC05051300/</v>
          </cell>
          <cell r="C4803" t="str">
            <v xml:space="preserve">Demolicao manual de piso cimentado e da respectiva base de concreto, ou passeio de concreto, inclusive afastamento lateral dentro do canteiro de servico.</v>
          </cell>
          <cell r="D4803" t="str">
            <v>m2</v>
          </cell>
          <cell r="E4803">
            <v>6.58</v>
          </cell>
        </row>
        <row r="4804">
          <cell r="A4804" t="str">
            <v>SC017696</v>
          </cell>
          <cell r="B4804" t="str">
            <v>SC05051350/</v>
          </cell>
          <cell r="C4804" t="str">
            <v xml:space="preserve">Demolicao de piso de ladrilho ceramico.</v>
          </cell>
          <cell r="D4804" t="str">
            <v>m2</v>
          </cell>
          <cell r="E4804">
            <v>4.74</v>
          </cell>
        </row>
        <row r="4805">
          <cell r="A4805" t="str">
            <v>SC000165</v>
          </cell>
          <cell r="B4805" t="str">
            <v>SC05051400/</v>
          </cell>
          <cell r="C4805" t="str">
            <v xml:space="preserve">Demolicao de revestimento em argamassa de cal e areia ou cimento e saibro.</v>
          </cell>
          <cell r="D4805" t="str">
            <v>m2</v>
          </cell>
          <cell r="E4805">
            <v>2.42</v>
          </cell>
        </row>
        <row r="4806">
          <cell r="A4806" t="str">
            <v>SC000167</v>
          </cell>
          <cell r="B4806" t="str">
            <v>SC05051450/</v>
          </cell>
          <cell r="C4806" t="str">
            <v xml:space="preserve">Demolicao de revestimento em azulejos, ceramicas, marmores ou lambris.</v>
          </cell>
          <cell r="D4806" t="str">
            <v>m2</v>
          </cell>
          <cell r="E4806">
            <v>5.81</v>
          </cell>
        </row>
        <row r="4807">
          <cell r="A4807" t="str">
            <v>SC000166</v>
          </cell>
          <cell r="B4807" t="str">
            <v>SC05051500/</v>
          </cell>
          <cell r="C4807" t="str">
            <v xml:space="preserve">Demolicao de revestimento em argamassa de cimento e areia em parede.</v>
          </cell>
          <cell r="D4807" t="str">
            <v>m2</v>
          </cell>
          <cell r="E4807">
            <v>7.26</v>
          </cell>
        </row>
        <row r="4808">
          <cell r="A4808" t="str">
            <v>SC000168</v>
          </cell>
          <cell r="B4808" t="str">
            <v>SC05051550/</v>
          </cell>
          <cell r="C4808" t="str">
            <v xml:space="preserve">Demolicao de revestimento de argamassa de cimento e areia em reservatorios ou em superficies de concreto, inclusive limpeza com escovao de aco, exclusive jato de agua ou ar.</v>
          </cell>
          <cell r="D4808" t="str">
            <v>m2</v>
          </cell>
          <cell r="E4808">
            <v>13.07</v>
          </cell>
        </row>
        <row r="4809">
          <cell r="A4809" t="str">
            <v>SC000172</v>
          </cell>
          <cell r="B4809" t="str">
            <v>SC05051600/</v>
          </cell>
          <cell r="C4809" t="str">
            <v xml:space="preserve">Demolicao de revestimento de soleiras, peitoris ou escadas.</v>
          </cell>
          <cell r="D4809" t="str">
            <v>m2</v>
          </cell>
          <cell r="E4809">
            <v>2.97</v>
          </cell>
        </row>
        <row r="4810">
          <cell r="A4810" t="str">
            <v>SC002201</v>
          </cell>
          <cell r="B4810" t="str">
            <v>SC05051650/</v>
          </cell>
          <cell r="C4810" t="str">
            <v xml:space="preserve">Demolicao de rodape de alta resistencia, tipo Marmorite, Oxicret ou Korodur ou similar.</v>
          </cell>
          <cell r="D4810" t="str">
            <v>m</v>
          </cell>
          <cell r="E4810">
            <v>2.13</v>
          </cell>
        </row>
        <row r="4811">
          <cell r="A4811" t="str">
            <v>SC002221</v>
          </cell>
          <cell r="B4811" t="str">
            <v>SC05051700/</v>
          </cell>
          <cell r="C4811" t="str">
            <v xml:space="preserve">Recolocacao de tacos soltos usando pixe, pedrisco e argamassa de cimento e saibro no traco 1:6 com remocao de base existente.</v>
          </cell>
          <cell r="D4811" t="str">
            <v>m2</v>
          </cell>
          <cell r="E4811">
            <v>31.18</v>
          </cell>
        </row>
        <row r="4812">
          <cell r="A4812" t="str">
            <v>SC005226</v>
          </cell>
          <cell r="B4812" t="str">
            <v>SC05051750/</v>
          </cell>
          <cell r="C4812" t="str">
            <v xml:space="preserve">Remocao de armarios, balcoes construidos com compensado de madeira.</v>
          </cell>
          <cell r="D4812" t="str">
            <v>m2</v>
          </cell>
          <cell r="E4812">
            <v>4.25</v>
          </cell>
        </row>
        <row r="4813">
          <cell r="A4813" t="str">
            <v>SC000186</v>
          </cell>
          <cell r="B4813" t="str">
            <v>SC05051800/</v>
          </cell>
          <cell r="C4813" t="str">
            <v xml:space="preserve">Remocao de calhas e condutores.</v>
          </cell>
          <cell r="D4813" t="str">
            <v>m</v>
          </cell>
          <cell r="E4813">
            <v>0.97</v>
          </cell>
        </row>
        <row r="4814">
          <cell r="A4814" t="str">
            <v>SC000178</v>
          </cell>
          <cell r="B4814" t="str">
            <v>SC05051850/</v>
          </cell>
          <cell r="C4814" t="str">
            <v xml:space="preserve">Remocao cuidadosa da camada de capeamento de concreto armado visando a exposicao da armadura, usando cinzel e ponteiro.</v>
          </cell>
          <cell r="D4814" t="str">
            <v>m3</v>
          </cell>
          <cell r="E4814">
            <v>829.04</v>
          </cell>
        </row>
        <row r="4815">
          <cell r="A4815" t="str">
            <v>SC002197</v>
          </cell>
          <cell r="B4815" t="str">
            <v>SC05051900/</v>
          </cell>
          <cell r="C4815" t="str">
            <v xml:space="preserve">Remocao de cobertura de chapas onduladas de aluminio, medida em projecao horizontal, exclusive madeiramento.</v>
          </cell>
          <cell r="D4815" t="str">
            <v>m2</v>
          </cell>
          <cell r="E4815">
            <v>2.4300000000000002</v>
          </cell>
        </row>
        <row r="4816">
          <cell r="A4816" t="str">
            <v>SC002203</v>
          </cell>
          <cell r="B4816" t="str">
            <v>SC05051950/</v>
          </cell>
          <cell r="C4816" t="str">
            <v xml:space="preserve">Remocao de cobertura de telhas de aluminio, exclusive suporte, estrutura ou madeiramento, medida pela projecao horizontal.</v>
          </cell>
          <cell r="D4816" t="str">
            <v>m2</v>
          </cell>
          <cell r="E4816">
            <v>2.3199999999999998</v>
          </cell>
        </row>
        <row r="4817">
          <cell r="A4817" t="str">
            <v>SC000175</v>
          </cell>
          <cell r="B4817" t="str">
            <v>SC05052000/</v>
          </cell>
          <cell r="C4817" t="str">
            <v xml:space="preserve">Remocao de cobertura de telha colonial, medida em projecao horizontal, exclusive madeiramento.</v>
          </cell>
          <cell r="D4817" t="str">
            <v>m2</v>
          </cell>
          <cell r="E4817">
            <v>5.0999999999999996</v>
          </cell>
        </row>
        <row r="4818">
          <cell r="A4818" t="str">
            <v>SC000180</v>
          </cell>
          <cell r="B4818" t="str">
            <v>SC05052050/</v>
          </cell>
          <cell r="C4818" t="str">
            <v xml:space="preserve">Remocao de cobertura de telha colonial, inclusive madeiramento, medido o conjunto em projecao horizontal.</v>
          </cell>
          <cell r="D4818" t="str">
            <v>m2</v>
          </cell>
          <cell r="E4818">
            <v>9.8699999999999992</v>
          </cell>
        </row>
        <row r="4819">
          <cell r="A4819" t="str">
            <v>SC000176</v>
          </cell>
          <cell r="B4819" t="str">
            <v>SC05052100/</v>
          </cell>
          <cell r="C4819" t="str">
            <v xml:space="preserve">Remocao de cobertura de telha francesa, medida em projecao horizontal, exclusive madeiramento.</v>
          </cell>
          <cell r="D4819" t="str">
            <v>m2</v>
          </cell>
          <cell r="E4819">
            <v>3.96</v>
          </cell>
        </row>
        <row r="4820">
          <cell r="A4820" t="str">
            <v>SC000181</v>
          </cell>
          <cell r="B4820" t="str">
            <v>SC05052150/</v>
          </cell>
          <cell r="C4820" t="str">
            <v xml:space="preserve">Remocao de cobertura de telha francesa, inclusive madeiramento, medido o conjunto em projecao horizontal.</v>
          </cell>
          <cell r="D4820" t="str">
            <v>m2</v>
          </cell>
          <cell r="E4820">
            <v>9.0399999999999991</v>
          </cell>
        </row>
        <row r="4821">
          <cell r="A4821" t="str">
            <v>SC000174</v>
          </cell>
          <cell r="B4821" t="str">
            <v>SC05052200/</v>
          </cell>
          <cell r="C4821" t="str">
            <v xml:space="preserve">Remocao de cobertura de telha de fibro-cimento convencional ondulada, medida em projecao horizontal, exclusive madeiramento.</v>
          </cell>
          <cell r="D4821" t="str">
            <v>m2</v>
          </cell>
          <cell r="E4821">
            <v>2.97</v>
          </cell>
        </row>
        <row r="4822">
          <cell r="A4822" t="str">
            <v>SC002196</v>
          </cell>
          <cell r="B4822" t="str">
            <v>SC05052250/</v>
          </cell>
          <cell r="C4822" t="str">
            <v xml:space="preserve">Remocao de cobertura de telha fibro-cimento, tipo calha 43 ou 49 ou similar, medida em projecao horizontal, exclusive o madeiramento.</v>
          </cell>
          <cell r="D4822" t="str">
            <v>m2</v>
          </cell>
          <cell r="E4822">
            <v>3.19</v>
          </cell>
        </row>
        <row r="4823">
          <cell r="A4823" t="str">
            <v>SC002202</v>
          </cell>
          <cell r="B4823" t="str">
            <v>SC05052300/</v>
          </cell>
          <cell r="C4823" t="str">
            <v xml:space="preserve">Remocao de cobertura de telha de fibro-cimento, tipo calha 43 ou 49 ou similar, medido o conjunto em projecao horizontal, inclusive madeiramento.</v>
          </cell>
          <cell r="D4823" t="str">
            <v>m2</v>
          </cell>
          <cell r="E4823">
            <v>4.7300000000000004</v>
          </cell>
        </row>
        <row r="4824">
          <cell r="A4824" t="str">
            <v>SC002198</v>
          </cell>
          <cell r="B4824" t="str">
            <v>SC05052350/</v>
          </cell>
          <cell r="C4824" t="str">
            <v xml:space="preserve">Remocao de cobertura de telha fibro-cimento, tipo calha 90 ou metalica tipo Tekno ou similar, medida em projecao horizontal, exclusive madeiramento.</v>
          </cell>
          <cell r="D4824" t="str">
            <v>m2</v>
          </cell>
          <cell r="E4824">
            <v>2.46</v>
          </cell>
        </row>
        <row r="4825">
          <cell r="A4825" t="str">
            <v>SC002204</v>
          </cell>
          <cell r="B4825" t="str">
            <v>SC05052400/</v>
          </cell>
          <cell r="C4825" t="str">
            <v xml:space="preserve">Remocao de cobertura de telha de fibro-cimento, tipo calha 90, ou metalica tipo Tekno ou similar, medido o conjunto em projecao horizontal, inclusive madeiramento.</v>
          </cell>
          <cell r="D4825" t="str">
            <v>m2</v>
          </cell>
          <cell r="E4825">
            <v>3.64</v>
          </cell>
        </row>
        <row r="4826">
          <cell r="A4826" t="str">
            <v>SC000182</v>
          </cell>
          <cell r="B4826" t="str">
            <v>SC05052450/</v>
          </cell>
          <cell r="C4826" t="str">
            <v xml:space="preserve">Remocao de cobertura de telha de fibro-cimento convencional, ondulada, inclusive madeiramento medindo o conjunto em projecao horizontal.</v>
          </cell>
          <cell r="D4826" t="str">
            <v>m2</v>
          </cell>
          <cell r="E4826">
            <v>4.24</v>
          </cell>
        </row>
        <row r="4827">
          <cell r="A4827" t="str">
            <v>SC002211</v>
          </cell>
          <cell r="B4827" t="str">
            <v>SC05052500/</v>
          </cell>
          <cell r="C4827" t="str">
            <v xml:space="preserve">Remocao de divisorias de madeira, Eucatex, Duratex ou similar.</v>
          </cell>
          <cell r="D4827" t="str">
            <v>m2</v>
          </cell>
          <cell r="E4827">
            <v>2.42</v>
          </cell>
        </row>
        <row r="4828">
          <cell r="A4828" t="str">
            <v>SC002207</v>
          </cell>
          <cell r="B4828" t="str">
            <v>SC05052550/</v>
          </cell>
          <cell r="C4828" t="str">
            <v xml:space="preserve">Remocao cuidadosa de camada de protecao de impermeabilizacao.</v>
          </cell>
          <cell r="D4828" t="str">
            <v>m2</v>
          </cell>
          <cell r="E4828">
            <v>6.06</v>
          </cell>
        </row>
        <row r="4829">
          <cell r="A4829" t="str">
            <v>SC017699</v>
          </cell>
          <cell r="B4829" t="str">
            <v>SC05052600/</v>
          </cell>
          <cell r="C4829" t="str">
            <v xml:space="preserve">Retirada de impermeabilizacao flexivel (asfalto, Igol, etc.), inclusive afastamento lateral, dentro do canteiro de servico; exclusive camada de protecao.</v>
          </cell>
          <cell r="D4829" t="str">
            <v>m2</v>
          </cell>
          <cell r="E4829">
            <v>1.94</v>
          </cell>
        </row>
        <row r="4830">
          <cell r="A4830" t="str">
            <v>SC002205</v>
          </cell>
          <cell r="B4830" t="str">
            <v>SC05052650/</v>
          </cell>
          <cell r="C4830" t="str">
            <v xml:space="preserve">Remocao de forro de estuque.</v>
          </cell>
          <cell r="D4830" t="str">
            <v>m2</v>
          </cell>
          <cell r="E4830">
            <v>3.39</v>
          </cell>
        </row>
        <row r="4831">
          <cell r="A4831" t="str">
            <v>SC000188</v>
          </cell>
          <cell r="B4831" t="str">
            <v>SC05052700/</v>
          </cell>
          <cell r="C4831" t="str">
            <v xml:space="preserve">Remocao de forro de frisos de madeira, Eucatex ou similar ou tabuas, exclusive o engradamento.</v>
          </cell>
          <cell r="D4831" t="str">
            <v>m2</v>
          </cell>
          <cell r="E4831">
            <v>3.48</v>
          </cell>
        </row>
        <row r="4832">
          <cell r="A4832" t="str">
            <v>SC000190</v>
          </cell>
          <cell r="B4832" t="str">
            <v>SC05052750/</v>
          </cell>
          <cell r="C4832" t="str">
            <v xml:space="preserve">Remocao de frisos de assoalho.</v>
          </cell>
          <cell r="D4832" t="str">
            <v>m2</v>
          </cell>
          <cell r="E4832">
            <v>4.3499999999999996</v>
          </cell>
        </row>
        <row r="4833">
          <cell r="A4833" t="str">
            <v>SC002222</v>
          </cell>
          <cell r="B4833" t="str">
            <v>SC05052800/</v>
          </cell>
          <cell r="C4833" t="str">
            <v xml:space="preserve">Remocao de leito filtrante.</v>
          </cell>
          <cell r="D4833" t="str">
            <v>m3</v>
          </cell>
          <cell r="E4833">
            <v>6.1</v>
          </cell>
        </row>
        <row r="4834">
          <cell r="A4834" t="str">
            <v>SC009004</v>
          </cell>
          <cell r="B4834" t="str">
            <v>SC05052850/</v>
          </cell>
          <cell r="C4834" t="str">
            <v xml:space="preserve">Remocao de madeiramento de cobertura de telhas francesas.</v>
          </cell>
          <cell r="D4834" t="str">
            <v>m2</v>
          </cell>
          <cell r="E4834">
            <v>5.0999999999999996</v>
          </cell>
        </row>
        <row r="4835">
          <cell r="A4835" t="str">
            <v>SC000183</v>
          </cell>
          <cell r="B4835" t="str">
            <v>SC05052900/</v>
          </cell>
          <cell r="C4835" t="str">
            <v xml:space="preserve">Remocao manual de passeio de pedra portuguesa.</v>
          </cell>
          <cell r="D4835" t="str">
            <v>m2</v>
          </cell>
          <cell r="E4835">
            <v>2.67</v>
          </cell>
        </row>
        <row r="4836">
          <cell r="A4836" t="str">
            <v>SC000184</v>
          </cell>
          <cell r="B4836" t="str">
            <v>SC05052950/</v>
          </cell>
          <cell r="C4836" t="str">
            <v xml:space="preserve">Remocao manual de pavimentacao de lajoes de granito em passeio.</v>
          </cell>
          <cell r="D4836" t="str">
            <v>m2</v>
          </cell>
          <cell r="E4836">
            <v>5.81</v>
          </cell>
        </row>
        <row r="4837">
          <cell r="A4837" t="str">
            <v>SC000185</v>
          </cell>
          <cell r="B4837" t="str">
            <v>SC05053000/</v>
          </cell>
          <cell r="C4837" t="str">
            <v xml:space="preserve">Remocao de pavimentacao tipo Blokret ou similar.</v>
          </cell>
          <cell r="D4837" t="str">
            <v>m2</v>
          </cell>
          <cell r="E4837">
            <v>1.7</v>
          </cell>
        </row>
        <row r="4838">
          <cell r="A4838" t="str">
            <v>SC002210</v>
          </cell>
          <cell r="B4838" t="str">
            <v>SC05053050/</v>
          </cell>
          <cell r="C4838" t="str">
            <v xml:space="preserve">Remocao de peitoris.</v>
          </cell>
          <cell r="D4838" t="str">
            <v>m</v>
          </cell>
          <cell r="E4838">
            <v>16.920000000000002</v>
          </cell>
        </row>
        <row r="4839">
          <cell r="A4839" t="str">
            <v>SC000189</v>
          </cell>
          <cell r="B4839" t="str">
            <v>SC05053100/</v>
          </cell>
          <cell r="C4839" t="str">
            <v xml:space="preserve">Remocao de piso de tacos.</v>
          </cell>
          <cell r="D4839" t="str">
            <v>m2</v>
          </cell>
          <cell r="E4839">
            <v>3.39</v>
          </cell>
        </row>
        <row r="4840">
          <cell r="A4840" t="str">
            <v>SC017698</v>
          </cell>
          <cell r="B4840" t="str">
            <v>SC05053150/</v>
          </cell>
          <cell r="C4840" t="str">
            <v xml:space="preserve">Remocao de placas de revestimento Paviflex ou similar.</v>
          </cell>
          <cell r="D4840" t="str">
            <v>m2</v>
          </cell>
          <cell r="E4840">
            <v>1.7</v>
          </cell>
        </row>
        <row r="4841">
          <cell r="A4841" t="str">
            <v>SC002213</v>
          </cell>
          <cell r="B4841" t="str">
            <v>SC05053200/</v>
          </cell>
          <cell r="C4841" t="str">
            <v xml:space="preserve">Remocao de tapete de nylon ou carpete colado no piso e retirada do residuo de cola com espatula ou palha de aco.</v>
          </cell>
          <cell r="D4841" t="str">
            <v>m2</v>
          </cell>
          <cell r="E4841">
            <v>3.87</v>
          </cell>
        </row>
        <row r="4842">
          <cell r="A4842" t="str">
            <v>SC002223</v>
          </cell>
          <cell r="B4842" t="str">
            <v>SC05053250/</v>
          </cell>
          <cell r="C4842" t="str">
            <v xml:space="preserve">Remocao de tubulacao de ferro fundido com diametro nominal de 50mm a 300mm, exclusive escavacao e reaterro.</v>
          </cell>
          <cell r="D4842" t="str">
            <v>m</v>
          </cell>
          <cell r="E4842">
            <v>12.99</v>
          </cell>
        </row>
        <row r="4843">
          <cell r="A4843" t="str">
            <v>SC002224</v>
          </cell>
          <cell r="B4843" t="str">
            <v>SC05053300/</v>
          </cell>
          <cell r="C4843" t="str">
            <v xml:space="preserve">Remocao de tubulacao de ferro fundido com diametro nominal de 400mm a 600mm, exclusive escavacao e reaterro.</v>
          </cell>
          <cell r="D4843" t="str">
            <v>m</v>
          </cell>
          <cell r="E4843">
            <v>26.09</v>
          </cell>
        </row>
        <row r="4844">
          <cell r="A4844" t="str">
            <v>SC002225</v>
          </cell>
          <cell r="B4844" t="str">
            <v>SC05053350/</v>
          </cell>
          <cell r="C4844" t="str">
            <v xml:space="preserve">Remocao de tubulacao de ferro fundido com diametro nominal de 700mm a 1200mm, exclusive escavacao e reaterro.</v>
          </cell>
          <cell r="D4844" t="str">
            <v>m</v>
          </cell>
          <cell r="E4844">
            <v>63.71</v>
          </cell>
        </row>
        <row r="4845">
          <cell r="A4845" t="str">
            <v>SC017700</v>
          </cell>
          <cell r="B4845" t="str">
            <v>SC05053400/</v>
          </cell>
          <cell r="C4845" t="str">
            <v xml:space="preserve">Remocao de tubo de concreto com diametro nominal acima de 1500mm.</v>
          </cell>
          <cell r="D4845" t="str">
            <v>m</v>
          </cell>
          <cell r="E4845">
            <v>141.54</v>
          </cell>
        </row>
        <row r="4846">
          <cell r="A4846" t="str">
            <v>SC000231</v>
          </cell>
          <cell r="B4846" t="str">
            <v>SC05100050/</v>
          </cell>
          <cell r="C4846" t="str">
            <v xml:space="preserve">Arrancamento de tampao de ferro fundido (tampa e colar).</v>
          </cell>
          <cell r="D4846" t="str">
            <v>un</v>
          </cell>
          <cell r="E4846">
            <v>16.02</v>
          </cell>
        </row>
        <row r="4847">
          <cell r="A4847" t="str">
            <v>SC017925</v>
          </cell>
          <cell r="B4847" t="str">
            <v>SC05100100/</v>
          </cell>
          <cell r="C4847" t="str">
            <v xml:space="preserve">Demolicao, com equipamento de ar comprimido, de passeio cimentado com espessura ate 10cm, inclusive afastamento lateral dentro do canteiro de servicos.</v>
          </cell>
          <cell r="D4847" t="str">
            <v>m2</v>
          </cell>
          <cell r="E4847">
            <v>3.31</v>
          </cell>
        </row>
        <row r="4848">
          <cell r="A4848" t="str">
            <v>SC000218</v>
          </cell>
          <cell r="B4848" t="str">
            <v>SC05100150/</v>
          </cell>
          <cell r="C4848" t="str">
            <v xml:space="preserve">Demolicao, com equipamento de ar comprimido, de pisos ou pavimento de concreto simples, inclusive afastamento lateral dentro de canteiro de servicos.</v>
          </cell>
          <cell r="D4848" t="str">
            <v>m3</v>
          </cell>
          <cell r="E4848">
            <v>44.66</v>
          </cell>
        </row>
        <row r="4849">
          <cell r="A4849" t="str">
            <v>SC017922</v>
          </cell>
          <cell r="B4849" t="str">
            <v>SC05100200/</v>
          </cell>
          <cell r="C4849" t="str">
            <v xml:space="preserve">Demolicao, com equipamento de ar comprimido, de pavimentacao de concreto simples, com 15cm de espessura, inclusive afastamento lateral dentro do canteiro de servicos.</v>
          </cell>
          <cell r="D4849" t="str">
            <v>m2</v>
          </cell>
          <cell r="E4849">
            <v>6.96</v>
          </cell>
        </row>
        <row r="4850">
          <cell r="A4850" t="str">
            <v>SC017923</v>
          </cell>
          <cell r="B4850" t="str">
            <v>SC05100250/</v>
          </cell>
          <cell r="C4850" t="str">
            <v xml:space="preserve">Demolicao, com equipamento de ar comprimido, de pavimentacao de concreto simples, com 20cm de espessura, inclusive afastamento lateral dentro do canteiro de servicos.</v>
          </cell>
          <cell r="D4850" t="str">
            <v>m2</v>
          </cell>
          <cell r="E4850">
            <v>8.7100000000000009</v>
          </cell>
        </row>
        <row r="4851">
          <cell r="A4851" t="str">
            <v>SC000219</v>
          </cell>
          <cell r="B4851" t="str">
            <v>SC05100300/</v>
          </cell>
          <cell r="C4851" t="str">
            <v xml:space="preserve">Demolicao, com equipamento de ar comprimido, de pisos ou pavimento de concreto armado, inclusive afastamento lateral dentro de canteiro de servicos.</v>
          </cell>
          <cell r="D4851" t="str">
            <v>m3</v>
          </cell>
          <cell r="E4851">
            <v>75.92</v>
          </cell>
        </row>
        <row r="4852">
          <cell r="A4852" t="str">
            <v>SC005907</v>
          </cell>
          <cell r="B4852" t="str">
            <v>SC40050100/</v>
          </cell>
          <cell r="C4852" t="str">
            <v xml:space="preserve">Cabo de aco galvanizado, diametro de 3/16", fornecimento e colocacao em cercas, com moirao de madeira, inclusive retirada do existente.</v>
          </cell>
          <cell r="D4852" t="str">
            <v>m</v>
          </cell>
          <cell r="E4852">
            <v>2.31</v>
          </cell>
        </row>
        <row r="4853">
          <cell r="A4853" t="str">
            <v>SC000275</v>
          </cell>
          <cell r="B4853" t="str">
            <v>SC40050150/</v>
          </cell>
          <cell r="C4853" t="str">
            <v xml:space="preserve">Cerca divisoria com moiroes em madeira de Lei de 3"x3", com 2m de altura livre, 0,50m enterrados, espacados de 3m, 4 fios de arame farpado.</v>
          </cell>
          <cell r="D4853" t="str">
            <v>m</v>
          </cell>
          <cell r="E4853">
            <v>8.3800000000000008</v>
          </cell>
        </row>
        <row r="4854">
          <cell r="A4854" t="str">
            <v>SC000276</v>
          </cell>
          <cell r="B4854" t="str">
            <v>SC40050200/</v>
          </cell>
          <cell r="C4854" t="str">
            <v xml:space="preserve">Cerca de moirao reto de concreto armado (0,10x2,50)m, espacados de 3m, cravada a 50cm do solo, com 6 fios corridos de arame galvanizado no 12.   Fornecimento e colocacao.</v>
          </cell>
          <cell r="D4854" t="str">
            <v>m</v>
          </cell>
          <cell r="E4854">
            <v>10.73</v>
          </cell>
        </row>
        <row r="4855">
          <cell r="A4855" t="str">
            <v>SC017642</v>
          </cell>
          <cell r="B4855" t="str">
            <v>SC40050250/</v>
          </cell>
          <cell r="C4855" t="str">
            <v xml:space="preserve">Moirao em Eucalipto ou similar, para cercas, com secao de diametro de 15cm, altura livre media de 1,30m, enterrado a 1m de profundidade, incluindo escavacao e espalhamento do material excedente, conforme projeto FPJ.  Fornecimento e colocacao.</v>
          </cell>
          <cell r="D4855" t="str">
            <v>un</v>
          </cell>
          <cell r="E4855">
            <v>58.19</v>
          </cell>
        </row>
        <row r="4856">
          <cell r="A4856" t="str">
            <v>SC017641</v>
          </cell>
          <cell r="B4856" t="str">
            <v>SC40050300/</v>
          </cell>
          <cell r="C4856" t="str">
            <v xml:space="preserve">Moirao em Eucalipto ou similar, para cercas, com secao de diametro de 15cm, altura livre media de 1,60m, enterrado a 1m de profundidade, incluindo escavacao e espalhamento do material excedente, conforme projeto FPJ.  Fornecimento e colocacao.</v>
          </cell>
          <cell r="D4856" t="str">
            <v>un</v>
          </cell>
          <cell r="E4856">
            <v>62.18</v>
          </cell>
        </row>
        <row r="4857">
          <cell r="A4857" t="str">
            <v>SC000279</v>
          </cell>
          <cell r="B4857" t="str">
            <v>SC45050050/</v>
          </cell>
          <cell r="C4857" t="str">
            <v xml:space="preserve">Placa de acrilico desenhada, indicando sanitario masculino ou feminino, de (39x19)cm.  Fornecimento e colocacao.</v>
          </cell>
          <cell r="D4857" t="str">
            <v>un</v>
          </cell>
          <cell r="E4857">
            <v>17.09</v>
          </cell>
        </row>
        <row r="4858">
          <cell r="A4858" t="str">
            <v>SC007007</v>
          </cell>
          <cell r="B4858" t="str">
            <v>SC45050150/</v>
          </cell>
          <cell r="C4858" t="str">
            <v xml:space="preserve">Totem informativo nas dimensoes de (0,50x1,50)m, produzido em resina de poliester reforcado com fibra de vidro e coremat, com impressao serigrafica ou policromatica em dupla face agregada ao material com U,V, pre-acelerado, catalizado e pigmentado.  Estru</v>
          </cell>
          <cell r="D4858" t="str">
            <v>un</v>
          </cell>
          <cell r="E4858">
            <v>2490</v>
          </cell>
        </row>
        <row r="4859">
          <cell r="A4859" t="str">
            <v>SC017662</v>
          </cell>
          <cell r="B4859" t="str">
            <v>SC45100050/</v>
          </cell>
          <cell r="C4859" t="str">
            <v xml:space="preserve">Placa de acrilico para identificacao de salas, medindo (8x25)cm, polida nas bordas.  Fornecimento e colocacao.</v>
          </cell>
          <cell r="D4859" t="str">
            <v>un</v>
          </cell>
          <cell r="E4859">
            <v>20.440000000000001</v>
          </cell>
        </row>
        <row r="4860">
          <cell r="A4860" t="str">
            <v>SC017661</v>
          </cell>
          <cell r="B4860" t="str">
            <v>SC45100100/</v>
          </cell>
          <cell r="C4860" t="str">
            <v xml:space="preserve">Placa de ferro esmaltado de (12x18)cm com numeracao para identificacao de imovel em logradouro, padrao CEHAB.  Fornecimento e colocacao.</v>
          </cell>
          <cell r="D4860" t="str">
            <v>un</v>
          </cell>
          <cell r="E4860">
            <v>9.81</v>
          </cell>
        </row>
        <row r="4861">
          <cell r="A4861" t="str">
            <v>SC017659</v>
          </cell>
          <cell r="B4861" t="str">
            <v>SC45100150/</v>
          </cell>
          <cell r="C4861" t="str">
            <v xml:space="preserve">Placa de inauguracao em aluminio com as dimensoes de (0,40x0,60)m.  Fornecimento e colocacao.</v>
          </cell>
          <cell r="D4861" t="str">
            <v>un</v>
          </cell>
          <cell r="E4861">
            <v>64.81</v>
          </cell>
        </row>
        <row r="4862">
          <cell r="A4862" t="str">
            <v>SC017660</v>
          </cell>
          <cell r="B4862" t="str">
            <v>SC45100200/</v>
          </cell>
          <cell r="C4862" t="str">
            <v xml:space="preserve">Placa de inauguracao em bronze, com as dimensoes de (0,35x0,50)m.  Fornecimento e colocacao.</v>
          </cell>
          <cell r="D4862" t="str">
            <v>un</v>
          </cell>
          <cell r="E4862">
            <v>1003.56</v>
          </cell>
        </row>
        <row r="4863">
          <cell r="A4863" t="str">
            <v>SC017663</v>
          </cell>
          <cell r="B4863" t="str">
            <v>SC45150050/</v>
          </cell>
          <cell r="C4863" t="str">
            <v xml:space="preserve">Placas de identificacao de monumentos historicos em bronze com as dimensoes de (0,35x0,50)m.  Fornecimento e colocacao, exclusive pedestal de concreto.</v>
          </cell>
          <cell r="D4863" t="str">
            <v>un</v>
          </cell>
          <cell r="E4863">
            <v>1003.22</v>
          </cell>
        </row>
        <row r="4864">
          <cell r="A4864" t="str">
            <v>SC007403</v>
          </cell>
          <cell r="B4864" t="str">
            <v>SC45150100/</v>
          </cell>
          <cell r="C4864" t="str">
            <v xml:space="preserve">Placas de identificacao de monumentos historicos em bronze com as dimensoes de (0,35x0,50)m.  Fornecimento e colocacao, inclusive pedestal de concreto.</v>
          </cell>
          <cell r="D4864" t="str">
            <v>un</v>
          </cell>
          <cell r="E4864">
            <v>1115.69</v>
          </cell>
        </row>
        <row r="4865">
          <cell r="A4865" t="str">
            <v>SC009346</v>
          </cell>
          <cell r="B4865" t="str">
            <v>SC45150150/</v>
          </cell>
          <cell r="C4865" t="str">
            <v xml:space="preserve">Placa de identificacao de monumentos e/ou arvores notaveis medindo (15,50x15)cm, em aco escovado com impressao em corrosao a acido em baixo relevo, cor dos textos em preto 100% e marcas em cores, tipologia Ottawa ou similar, fixacao sobre tubo de ferro ga</v>
          </cell>
          <cell r="D4865" t="str">
            <v>un</v>
          </cell>
          <cell r="E4865">
            <v>135.58000000000001</v>
          </cell>
        </row>
        <row r="4866">
          <cell r="A4866" t="str">
            <v>SC007094</v>
          </cell>
          <cell r="B4866" t="str">
            <v>SC45200050/</v>
          </cell>
          <cell r="C4866" t="str">
            <v xml:space="preserve">Letra de aco inoxidavel no 22 com 20cm de altura.  Fornecimento e colocacao.</v>
          </cell>
          <cell r="D4866" t="str">
            <v>un</v>
          </cell>
          <cell r="E4866">
            <v>47.81</v>
          </cell>
        </row>
        <row r="4867">
          <cell r="A4867" t="str">
            <v>SC005675</v>
          </cell>
          <cell r="B4867" t="str">
            <v>SC45200100/</v>
          </cell>
          <cell r="C4867" t="str">
            <v xml:space="preserve">Letra fundida em aluminio, polida e oxidada nas laterais, tipo helvetica, com altura de 10cm e espessura de 5mm, com pinos para fixacao.  Fornecimento e colocacao.</v>
          </cell>
          <cell r="D4867" t="str">
            <v>un</v>
          </cell>
          <cell r="E4867">
            <v>39.32</v>
          </cell>
        </row>
        <row r="4868">
          <cell r="A4868" t="str">
            <v>SC005676</v>
          </cell>
          <cell r="B4868" t="str">
            <v>SC45200150/</v>
          </cell>
          <cell r="C4868" t="str">
            <v xml:space="preserve">Letra fundida em bronze, polida e oxidada nas laterais, tipo helvetica, com altura de 10cm e espessura de 5mm, com pinos para fixacao.  Fornecimento e colocacao.</v>
          </cell>
          <cell r="D4868" t="str">
            <v>un</v>
          </cell>
          <cell r="E4868">
            <v>46.17</v>
          </cell>
        </row>
        <row r="4869">
          <cell r="A4869" t="str">
            <v>SC017701</v>
          </cell>
          <cell r="B4869" t="str">
            <v>SC99990050/</v>
          </cell>
          <cell r="C4869" t="str">
            <v xml:space="preserve">Quiosque de alimentacao em fibra de vidro Gel-Coat e estrutura construida em madeira de Lei de 1a qualidade (Ipe, Tabaco), nas seguintes dimensoes: teto de (2,80x2,80)m, sendo contra teto liso e cobertura com nervura para reforco, estrutura interna de (1,</v>
          </cell>
          <cell r="D4869" t="str">
            <v>un</v>
          </cell>
          <cell r="E4869">
            <v>10980</v>
          </cell>
        </row>
        <row r="4870">
          <cell r="A4870" t="str">
            <v>SE000001</v>
          </cell>
          <cell r="B4870" t="str">
            <v>SE05050050/</v>
          </cell>
          <cell r="C4870" t="str">
            <v xml:space="preserve">Perfuracao manual de solo, a trado, com diametro de 10cm.</v>
          </cell>
          <cell r="D4870" t="str">
            <v>m</v>
          </cell>
          <cell r="E4870">
            <v>3.64</v>
          </cell>
        </row>
        <row r="4871">
          <cell r="A4871" t="str">
            <v>SE000002</v>
          </cell>
          <cell r="B4871" t="str">
            <v>SE05050100/</v>
          </cell>
          <cell r="C4871" t="str">
            <v xml:space="preserve">Perfuracao manual de solo, a trado, com diametro de 20cm.</v>
          </cell>
          <cell r="D4871" t="str">
            <v>m</v>
          </cell>
          <cell r="E4871">
            <v>9.07</v>
          </cell>
        </row>
        <row r="4872">
          <cell r="A4872" t="str">
            <v>SE010220</v>
          </cell>
          <cell r="B4872" t="str">
            <v>SE10050050A</v>
          </cell>
          <cell r="C4872" t="str">
            <v xml:space="preserve">Perfuracao rotativa vertical, em solo, com coroa de Widia ou similar, diametro N (75mm), inclusive deslocamento e posicionamento em cada furo.</v>
          </cell>
          <cell r="D4872" t="str">
            <v>m</v>
          </cell>
          <cell r="E4872">
            <v>31.88</v>
          </cell>
        </row>
        <row r="4873">
          <cell r="A4873" t="str">
            <v>SE010221</v>
          </cell>
          <cell r="B4873" t="str">
            <v>SE10050100A</v>
          </cell>
          <cell r="C4873" t="str">
            <v xml:space="preserve">Perfuracao rotativa inclinada, em solo, com coroa de Widia ou similar, diametro N (75mm), inclusive deslocamento e posicionamento em cada furo.</v>
          </cell>
          <cell r="D4873" t="str">
            <v>m</v>
          </cell>
          <cell r="E4873">
            <v>42.79</v>
          </cell>
        </row>
        <row r="4874">
          <cell r="A4874" t="str">
            <v>SE010364</v>
          </cell>
          <cell r="B4874" t="str">
            <v>SE10050150/</v>
          </cell>
          <cell r="C4874" t="str">
            <v xml:space="preserve">Perfuracao rotativa vertical, em solo,  com Coroa de Widia ou similar, diametro H (99mm),  inclusive deslocamento e posicionamneto em cada furo.</v>
          </cell>
          <cell r="D4874" t="str">
            <v>m</v>
          </cell>
          <cell r="E4874">
            <v>43.4</v>
          </cell>
        </row>
        <row r="4875">
          <cell r="A4875" t="str">
            <v>SE000013</v>
          </cell>
          <cell r="B4875" t="str">
            <v>SE10100050/</v>
          </cell>
          <cell r="C4875" t="str">
            <v xml:space="preserve">Perfuracao com martelete ou perfuratriz manual, diametro ate 1 1/4", em granito ou gnaisse, inclusive ar comprimido utilizando apenas uma perfuratriz e um compressor, exclusive mangueira, considerando uma producao media bruta de 0,5m/h.</v>
          </cell>
          <cell r="D4875" t="str">
            <v>m</v>
          </cell>
          <cell r="E4875">
            <v>96.54</v>
          </cell>
        </row>
        <row r="4876">
          <cell r="A4876" t="str">
            <v>SE000012</v>
          </cell>
          <cell r="B4876" t="str">
            <v>SE10100100/</v>
          </cell>
          <cell r="C4876" t="str">
            <v xml:space="preserve">Perfuracao com martelete ou perfuratriz manual, diametro ate 1 1/4", em granito ou gnaisse, inclusive ar comprimido utilizando apenas uma perfuratriz e um compressor, exclusive mangueira, considerando uma producao media bruta de 1,5m/h.</v>
          </cell>
          <cell r="D4876" t="str">
            <v>m</v>
          </cell>
          <cell r="E4876">
            <v>13.29</v>
          </cell>
        </row>
        <row r="4877">
          <cell r="A4877" t="str">
            <v>SE000011</v>
          </cell>
          <cell r="B4877" t="str">
            <v>SE10100150/</v>
          </cell>
          <cell r="C4877" t="str">
            <v xml:space="preserve">Perfuracao com Wagon Drill pesado, diametro ate 4 1/2", em granito ou gnaisse, inclusive ar comprimido.</v>
          </cell>
          <cell r="D4877" t="str">
            <v>m</v>
          </cell>
          <cell r="E4877">
            <v>82.19</v>
          </cell>
        </row>
        <row r="4878">
          <cell r="A4878" t="str">
            <v>SE010372</v>
          </cell>
          <cell r="B4878" t="str">
            <v>SE10150050/</v>
          </cell>
          <cell r="C4878" t="str">
            <v xml:space="preserve">Perfuracao rotativa com Coroa de diamante, em rocha, diametro PW, horizontal, inclusive deslocamentos e instalacoes.</v>
          </cell>
          <cell r="D4878" t="str">
            <v>m</v>
          </cell>
          <cell r="E4878">
            <v>113.25</v>
          </cell>
        </row>
        <row r="4879">
          <cell r="A4879" t="str">
            <v>SE010223</v>
          </cell>
          <cell r="B4879" t="str">
            <v>SE10150100A</v>
          </cell>
          <cell r="C4879" t="str">
            <v xml:space="preserve">Perfuracao rotativa inclinada, em rocha sa, com coroa de diamante, diametro B (60mm), inclusive deslocamento e posicionamento em cada furo.</v>
          </cell>
          <cell r="D4879" t="str">
            <v>m</v>
          </cell>
          <cell r="E4879">
            <v>249.1</v>
          </cell>
        </row>
        <row r="4880">
          <cell r="A4880" t="str">
            <v>SE010366</v>
          </cell>
          <cell r="B4880" t="str">
            <v>SE10150150/</v>
          </cell>
          <cell r="C4880" t="str">
            <v xml:space="preserve">Perfuracao rotativa inclinada, em rocha alterada, com coroa de diamante, diametro B (60mm), inclusive deslocamento e posicionamento em cada furo.</v>
          </cell>
          <cell r="D4880" t="str">
            <v>m</v>
          </cell>
          <cell r="E4880">
            <v>239.05</v>
          </cell>
        </row>
        <row r="4881">
          <cell r="A4881" t="str">
            <v>SE010367</v>
          </cell>
          <cell r="B4881" t="str">
            <v>SE10150200/</v>
          </cell>
          <cell r="C4881" t="str">
            <v xml:space="preserve">Perfuracao rotativa inclinada, em rocha alterada, com coroa de diamante, diametro N (75mm), inclusive deslocamento e posicionamento em cada furo.</v>
          </cell>
          <cell r="D4881" t="str">
            <v>m</v>
          </cell>
          <cell r="E4881">
            <v>285.33</v>
          </cell>
        </row>
        <row r="4882">
          <cell r="A4882" t="str">
            <v>SE010371</v>
          </cell>
          <cell r="B4882" t="str">
            <v>SE10150250/</v>
          </cell>
          <cell r="C4882" t="str">
            <v xml:space="preserve">Perfuracao rotativa inclinada, em rocha sa, com coroa de diamante, diametro N (75mm), inclusive deslocamento e posicionamento em cada furo.</v>
          </cell>
          <cell r="D4882" t="str">
            <v>m</v>
          </cell>
          <cell r="E4882">
            <v>260.23</v>
          </cell>
        </row>
        <row r="4883">
          <cell r="A4883" t="str">
            <v>SE010222</v>
          </cell>
          <cell r="B4883" t="str">
            <v>SE10150300A</v>
          </cell>
          <cell r="C4883" t="str">
            <v xml:space="preserve">Perfuracao rotativa vertical, em rocha sa, com coroa de diamante, diametro B (60mm), inclusive deslocamento e posicionamento em cada furo.</v>
          </cell>
          <cell r="D4883" t="str">
            <v>m</v>
          </cell>
          <cell r="E4883">
            <v>180.5</v>
          </cell>
        </row>
        <row r="4884">
          <cell r="A4884" t="str">
            <v>SE010376</v>
          </cell>
          <cell r="B4884" t="str">
            <v>SE10150350/</v>
          </cell>
          <cell r="C4884" t="str">
            <v xml:space="preserve">Perfuracao rotativa vertical, em rocha alterada, com coroa de diamante, diametro H(99mm), inclusive deslocamento e posicionamento em cada furo.</v>
          </cell>
          <cell r="D4884" t="str">
            <v>m</v>
          </cell>
          <cell r="E4884">
            <v>297.47000000000003</v>
          </cell>
        </row>
        <row r="4885">
          <cell r="A4885" t="str">
            <v>SE010377</v>
          </cell>
          <cell r="B4885" t="str">
            <v>SE10150400/</v>
          </cell>
          <cell r="C4885" t="str">
            <v xml:space="preserve">Perfuracao rotativa vertical, em rocha sa, com coroa de diamante, diametro H (99mm), inclusive deslocamento e posicionamento em cada furo.</v>
          </cell>
          <cell r="D4885" t="str">
            <v>m</v>
          </cell>
          <cell r="E4885">
            <v>334.74</v>
          </cell>
        </row>
        <row r="4886">
          <cell r="A4886" t="str">
            <v>SE007043</v>
          </cell>
          <cell r="B4886" t="str">
            <v>SE15050050/</v>
          </cell>
          <cell r="C4886" t="str">
            <v xml:space="preserve">Execucao de sondagem eletrica vertical (SEV), inclusive o processamento e interpretacao dos perfis, bem como a apresentacao dos resultados em papel e em meio digital.</v>
          </cell>
          <cell r="D4886" t="str">
            <v>un</v>
          </cell>
          <cell r="E4886">
            <v>409.95</v>
          </cell>
        </row>
        <row r="4887">
          <cell r="A4887" t="str">
            <v>SE007058</v>
          </cell>
          <cell r="B4887" t="str">
            <v>SE15050100/</v>
          </cell>
          <cell r="C4887" t="str">
            <v xml:space="preserve">Execucao de linha de prospeccao geofisica pelo metodo de caminhamento eletrico, inclusive o processamento e interpretacao das secoes, bem como a apresentacao do resultados (secoes originais e interpretadas), em papel e em meio digital.</v>
          </cell>
          <cell r="D4887" t="str">
            <v>m</v>
          </cell>
          <cell r="E4887">
            <v>2.85</v>
          </cell>
        </row>
        <row r="4888">
          <cell r="A4888" t="str">
            <v>SE007049</v>
          </cell>
          <cell r="B4888" t="str">
            <v>SE15100050/</v>
          </cell>
          <cell r="C4888" t="str">
            <v xml:space="preserve">Execucao de linha de prospeccao sismica pelo metodo de reflexao, utilizando martelo ou explosivo como fonte geradora do pulso sismico, incluindo a apresentacao do relatorio com os dados, em papel e em meio digital, excluindo o processamento e interpretaca</v>
          </cell>
          <cell r="D4888" t="str">
            <v>m</v>
          </cell>
          <cell r="E4888">
            <v>3.82</v>
          </cell>
        </row>
        <row r="4889">
          <cell r="A4889" t="str">
            <v>SE007053</v>
          </cell>
          <cell r="B4889" t="str">
            <v>SE15100100/</v>
          </cell>
          <cell r="C4889" t="str">
            <v xml:space="preserve">Execucao de linha de prospeccao sismica pelo metodo de refracao, utilizando martelo ou explosivo como fonte geradora do pulso sismico, incluindo a apresentacao do relatorio com os dados, em papel e em meio digital, excluindo o processamento e interpretaca</v>
          </cell>
          <cell r="D4889" t="str">
            <v>m</v>
          </cell>
          <cell r="E4889">
            <v>3.59</v>
          </cell>
        </row>
        <row r="4890">
          <cell r="A4890" t="str">
            <v>SE007057</v>
          </cell>
          <cell r="B4890" t="str">
            <v>SE15100150/</v>
          </cell>
          <cell r="C4890" t="str">
            <v xml:space="preserve">Execucao de linha de prospeccao por radar de penetracao no solo (GPR), incluindo a apresentacao do relatorio com as secoes processadas, em papel e em meio digital, excluindo o processamento e interpretacao dos dados.</v>
          </cell>
          <cell r="D4890" t="str">
            <v>m</v>
          </cell>
          <cell r="E4890">
            <v>0.86</v>
          </cell>
        </row>
        <row r="4891">
          <cell r="A4891" t="str">
            <v>SE007051</v>
          </cell>
          <cell r="B4891" t="str">
            <v>SE15100200/</v>
          </cell>
          <cell r="C4891" t="str">
            <v xml:space="preserve">Interpretacao de dados de radar de penetracao no solo (GPR), incluindo a analise de secoes migradas e nao migradas e apresentacao do relatorio com as secoes interpretadas, em papel e em meio digital.</v>
          </cell>
          <cell r="D4891" t="str">
            <v>m</v>
          </cell>
          <cell r="E4891">
            <v>1.9</v>
          </cell>
        </row>
        <row r="4892">
          <cell r="A4892" t="str">
            <v>SE007054</v>
          </cell>
          <cell r="B4892" t="str">
            <v>SE15100250/</v>
          </cell>
          <cell r="C4892" t="str">
            <v xml:space="preserve">Processamento de dados de radar de penetracao no solo (GPR), incluindo correcao topografica, filtros, ganhos e migracao, atraves de softwares para esse fim, Gradix ou similar, incluindo a apresentacao do relatorio com as secoes processadas, em papel e em </v>
          </cell>
          <cell r="D4892" t="str">
            <v>m</v>
          </cell>
          <cell r="E4892">
            <v>1.4</v>
          </cell>
        </row>
        <row r="4893">
          <cell r="A4893" t="str">
            <v>SE007044</v>
          </cell>
          <cell r="B4893" t="str">
            <v>SE15150050/</v>
          </cell>
          <cell r="C4893" t="str">
            <v xml:space="preserve">Interpretacao de linha sismica de reflexao, incluindo a analise de secoes migradas e nao migradas e a apresentacao do relatorio com as secoes interpretadas, em papel e em meio digital.</v>
          </cell>
          <cell r="D4893" t="str">
            <v>m</v>
          </cell>
          <cell r="E4893">
            <v>1.72</v>
          </cell>
        </row>
        <row r="4894">
          <cell r="A4894" t="str">
            <v>SE007046</v>
          </cell>
          <cell r="B4894" t="str">
            <v>SE15150100/</v>
          </cell>
          <cell r="C4894" t="str">
            <v xml:space="preserve">Processamento de linha sismica de refracao, incluindo correcao topografica, filtros, ganhos, analises de velocidade e migracao, atraves de softwares especificos para este fim (tipo Seistrix ou similar), incluindo a apresentacao do relatorio com as secoes </v>
          </cell>
          <cell r="D4894" t="str">
            <v>m</v>
          </cell>
          <cell r="E4894">
            <v>1.37</v>
          </cell>
        </row>
        <row r="4895">
          <cell r="A4895" t="str">
            <v>SE007052</v>
          </cell>
          <cell r="B4895" t="str">
            <v>SE15150150/</v>
          </cell>
          <cell r="C4895" t="str">
            <v xml:space="preserve">Processamento e interpretacao de linha sismica de refracao, incluindo a apresentacao de relatorio com as secoes processadas e interpretadas, em papel e em meio digital.</v>
          </cell>
          <cell r="D4895" t="str">
            <v>m</v>
          </cell>
          <cell r="E4895">
            <v>2.0299999999999998</v>
          </cell>
        </row>
        <row r="4896">
          <cell r="A4896" t="str">
            <v>SE007061</v>
          </cell>
          <cell r="B4896" t="str">
            <v>SE20050050/</v>
          </cell>
          <cell r="C4896" t="str">
            <v xml:space="preserve">Abertura de picada, em encosta, em terreno de vegetacao media.</v>
          </cell>
          <cell r="D4896" t="str">
            <v>m</v>
          </cell>
          <cell r="E4896">
            <v>0.73</v>
          </cell>
        </row>
        <row r="4897">
          <cell r="A4897" t="str">
            <v>SE000020</v>
          </cell>
          <cell r="B4897" t="str">
            <v>SE20050100/</v>
          </cell>
          <cell r="C4897" t="str">
            <v xml:space="preserve">Destocamento de arvores de porte medio e raizes profundas, sem remocao e auxilio mecanico.</v>
          </cell>
          <cell r="D4897" t="str">
            <v>un</v>
          </cell>
          <cell r="E4897">
            <v>60.03</v>
          </cell>
        </row>
        <row r="4898">
          <cell r="A4898" t="str">
            <v>SE000021</v>
          </cell>
          <cell r="B4898" t="str">
            <v>SE20050150/</v>
          </cell>
          <cell r="C4898" t="str">
            <v xml:space="preserve">Destocamento de arvores de porte medio e raizes profundas, sem auxilio mecanico, inclusive carga e transporte.</v>
          </cell>
          <cell r="D4898" t="str">
            <v>un</v>
          </cell>
          <cell r="E4898">
            <v>60.42</v>
          </cell>
        </row>
        <row r="4899">
          <cell r="A4899" t="str">
            <v>SE000017</v>
          </cell>
          <cell r="B4899" t="str">
            <v>SE20050200/</v>
          </cell>
          <cell r="C4899" t="str">
            <v xml:space="preserve">Preparo manual de terreno, compreendendo acerto, raspagem eventualmente ate 0,25m de profundidade e afastamento lateral do material excedente.</v>
          </cell>
          <cell r="D4899" t="str">
            <v>m2</v>
          </cell>
          <cell r="E4899">
            <v>2.9</v>
          </cell>
        </row>
        <row r="4900">
          <cell r="A4900" t="str">
            <v>SE004853</v>
          </cell>
          <cell r="B4900" t="str">
            <v>SE20050250/</v>
          </cell>
          <cell r="C4900" t="str">
            <v xml:space="preserve">Rocado manual em vegetacao rala, empilhamento e queima de residuos.</v>
          </cell>
          <cell r="D4900" t="str">
            <v>m2</v>
          </cell>
          <cell r="E4900">
            <v>0.08</v>
          </cell>
        </row>
        <row r="4901">
          <cell r="A4901" t="str">
            <v>SE000018</v>
          </cell>
          <cell r="B4901" t="str">
            <v>SE20050300/</v>
          </cell>
          <cell r="C4901" t="str">
            <v xml:space="preserve">Rocado em vegetacao espessa com empilhamento lateral e queima dos residuos.</v>
          </cell>
          <cell r="D4901" t="str">
            <v>m2</v>
          </cell>
          <cell r="E4901">
            <v>0.28999999999999998</v>
          </cell>
        </row>
        <row r="4902">
          <cell r="A4902" t="str">
            <v>SE000019</v>
          </cell>
          <cell r="B4902" t="str">
            <v>SE20050350/</v>
          </cell>
          <cell r="C4902" t="str">
            <v xml:space="preserve">Rocado a foice e machado em mata de pequeno porte e queima dos residuos sem destocamento ou remocao.</v>
          </cell>
          <cell r="D4902" t="str">
            <v>m2</v>
          </cell>
          <cell r="E4902">
            <v>0.57999999999999996</v>
          </cell>
        </row>
        <row r="4903">
          <cell r="A4903" t="str">
            <v>SE007804</v>
          </cell>
          <cell r="B4903" t="str">
            <v>SE20050400/</v>
          </cell>
          <cell r="C4903" t="str">
            <v xml:space="preserve">Rocado de vegetacao graminea, em area de encosta, a altura de 10cm, em fase de implantacao.</v>
          </cell>
          <cell r="D4903" t="str">
            <v>m2</v>
          </cell>
          <cell r="E4903">
            <v>0.09</v>
          </cell>
        </row>
        <row r="4904">
          <cell r="A4904" t="str">
            <v>SE007805</v>
          </cell>
          <cell r="B4904" t="str">
            <v>SE20050450/</v>
          </cell>
          <cell r="C4904" t="str">
            <v xml:space="preserve">Rocado de vegetacao graminea, em area de encosta, a altura de 10cm, em fase de implantacao.</v>
          </cell>
          <cell r="D4904" t="str">
            <v>m2</v>
          </cell>
          <cell r="E4904">
            <v>7.0000000000000007E-2</v>
          </cell>
        </row>
        <row r="4905">
          <cell r="A4905" t="str">
            <v>SE004846</v>
          </cell>
          <cell r="B4905" t="str">
            <v>SE20050500A</v>
          </cell>
          <cell r="C4905" t="str">
            <v xml:space="preserve">Rocado mecanico, empregando rocadeira costal e ajuntamento do material resultante.</v>
          </cell>
          <cell r="D4905" t="str">
            <v>ha</v>
          </cell>
          <cell r="E4905">
            <v>1015.6</v>
          </cell>
        </row>
        <row r="4906">
          <cell r="A4906" t="str">
            <v>SE004850</v>
          </cell>
          <cell r="B4906" t="str">
            <v>SE20050550A</v>
          </cell>
          <cell r="C4906" t="str">
            <v xml:space="preserve">Rocado mecanico, em areas de reflorestamento empregando rocadeira costal e ajuntamento do material resultante.</v>
          </cell>
          <cell r="D4906" t="str">
            <v>ha</v>
          </cell>
          <cell r="E4906">
            <v>1450.18</v>
          </cell>
        </row>
        <row r="4907">
          <cell r="A4907" t="str">
            <v>SE004423</v>
          </cell>
          <cell r="B4907" t="str">
            <v>SE20050600/</v>
          </cell>
          <cell r="C4907" t="str">
            <v xml:space="preserve">Suavizacao e reconformacao manual de taludes, com pequeno desmatamento e altura media de 0,50m.</v>
          </cell>
          <cell r="D4907" t="str">
            <v>m3</v>
          </cell>
          <cell r="E4907">
            <v>12.35</v>
          </cell>
        </row>
        <row r="4908">
          <cell r="A4908" t="str">
            <v>SE004424</v>
          </cell>
          <cell r="B4908" t="str">
            <v>SE20050650/</v>
          </cell>
          <cell r="C4908" t="str">
            <v xml:space="preserve">Suavizacao e reconformacao manual de taludes, com pequeno desmatamento e altura media de 1m.</v>
          </cell>
          <cell r="D4908" t="str">
            <v>m3</v>
          </cell>
          <cell r="E4908">
            <v>17.91</v>
          </cell>
        </row>
        <row r="4909">
          <cell r="A4909" t="str">
            <v>SE004425</v>
          </cell>
          <cell r="B4909" t="str">
            <v>SE20050700/</v>
          </cell>
          <cell r="C4909" t="str">
            <v xml:space="preserve">Suavizacao e reconformacao manual de taludes, com pequeno desmatamento e altura media de 1,50m.</v>
          </cell>
          <cell r="D4909" t="str">
            <v>m3</v>
          </cell>
          <cell r="E4909">
            <v>24.21</v>
          </cell>
        </row>
        <row r="4910">
          <cell r="A4910" t="str">
            <v>SE003983</v>
          </cell>
          <cell r="B4910" t="str">
            <v>SE20100050/</v>
          </cell>
          <cell r="C4910" t="str">
            <v xml:space="preserve">Lancamento de linha poligonal basica com precisao de fechamento relativa a 1a ordem, usando distanciometro eletronico, em terreno de orografia nao acidentada, vegetacao rala.</v>
          </cell>
          <cell r="D4910" t="str">
            <v>Km</v>
          </cell>
          <cell r="E4910">
            <v>171.53</v>
          </cell>
        </row>
        <row r="4911">
          <cell r="A4911" t="str">
            <v>SE004190</v>
          </cell>
          <cell r="B4911" t="str">
            <v>SE20100100/</v>
          </cell>
          <cell r="C4911" t="str">
            <v xml:space="preserve">Lancamento de linha poligonal  com precisao de fechamento relativa a 3a ordem,  em terreno de orografia nao acidentada, vegetacao rala.</v>
          </cell>
          <cell r="D4911" t="str">
            <v>Km</v>
          </cell>
          <cell r="E4911">
            <v>138.41999999999999</v>
          </cell>
        </row>
        <row r="4912">
          <cell r="A4912" t="str">
            <v>SE003987</v>
          </cell>
          <cell r="B4912" t="str">
            <v>SE20100150/</v>
          </cell>
          <cell r="C4912" t="str">
            <v xml:space="preserve">Levantamento topografico, planialtimetrico e cadastral, executado de acordo com as especificacoes da Prefeitura da Cidade do Rio de Janeiro, em terreno de orografia acidentada, vegetacao rala e edificacao leve, com area de ate 4 ha (escala 1:500).</v>
          </cell>
          <cell r="D4912" t="str">
            <v>ha</v>
          </cell>
          <cell r="E4912">
            <v>1611.64</v>
          </cell>
        </row>
        <row r="4913">
          <cell r="A4913" t="str">
            <v>SE004967</v>
          </cell>
          <cell r="B4913" t="str">
            <v>SE25300200A</v>
          </cell>
          <cell r="C4913" t="str">
            <v xml:space="preserve">Projeto executivo de arquitetura para loteamentos com 3 unidades, uni ou bifamiliares tipo para areas de ate 12000m2 apresentado em Autocad For Windows nos padroes da contratante, inclusive as legalizacoes pertinentes e a coordenacao dos projetos compleme</v>
          </cell>
          <cell r="D4913" t="str">
            <v>m2</v>
          </cell>
          <cell r="E4913">
            <v>9.15</v>
          </cell>
        </row>
        <row r="4914">
          <cell r="A4914" t="str">
            <v>SE004968</v>
          </cell>
          <cell r="B4914" t="str">
            <v>SE25300250A</v>
          </cell>
          <cell r="C4914" t="str">
            <v xml:space="preserve">Projeto executivo de arquitetura para loteamentos com ate 3 unidades, uni ou bifamiliares tipo para areas de 12000 ate 36000m2 apresentado em Autocad For Windows nos padroes da contratante, inclusive as legalizacoes pertinentes e a coordenacao dos projeto</v>
          </cell>
          <cell r="D4914" t="str">
            <v>m2</v>
          </cell>
          <cell r="E4914">
            <v>6.45</v>
          </cell>
        </row>
        <row r="4915">
          <cell r="A4915" t="str">
            <v>SE004969</v>
          </cell>
          <cell r="B4915" t="str">
            <v>SE25300300A</v>
          </cell>
          <cell r="C4915" t="str">
            <v xml:space="preserve">Projeto executivo de arquitetura para loteamentos com ate 3 unidades, uni ou bifamiliares tipo para areas acima de 36000m2 apresentado em Autocad For Windows nos padroes da contratante, inclusive as legalizacoes pertinentes e a coordenacao dos projetos co</v>
          </cell>
          <cell r="D4915" t="str">
            <v>m2</v>
          </cell>
          <cell r="E4915">
            <v>6.45</v>
          </cell>
        </row>
        <row r="4916">
          <cell r="A4916" t="str">
            <v>SE004860</v>
          </cell>
          <cell r="B4916" t="str">
            <v>SE25350050A</v>
          </cell>
          <cell r="C4916" t="str">
            <v xml:space="preserve">Projeto basico de arquitetura para habitacao/ edificios de ate 6000m2,  apresentado em Autocad for Windows nos padroes da contratante, inclusive as legalizacoes pertinentes e a coordenacao dos projetos complementares.</v>
          </cell>
          <cell r="D4916" t="str">
            <v>m2</v>
          </cell>
          <cell r="E4916">
            <v>20.21</v>
          </cell>
        </row>
        <row r="4917">
          <cell r="A4917" t="str">
            <v>SE004863</v>
          </cell>
          <cell r="B4917" t="str">
            <v>SE25350100A</v>
          </cell>
          <cell r="C4917" t="str">
            <v xml:space="preserve">Projeto basico de arquitetura para habitacao/ edificios de 6000 ate 12000m2 apresentado em Autocad for Windows nos padroes da contratante, inclusive as legalizacoes pertinentes e a coordenacao dos projetos complementares.  Observacao: ate 6000m2 conforme </v>
          </cell>
          <cell r="D4917" t="str">
            <v>m2</v>
          </cell>
          <cell r="E4917">
            <v>14.64</v>
          </cell>
        </row>
        <row r="4918">
          <cell r="A4918" t="str">
            <v>SE004866</v>
          </cell>
          <cell r="B4918" t="str">
            <v>SE25350150A</v>
          </cell>
          <cell r="C4918" t="str">
            <v xml:space="preserve">Projeto basico de arquitetura para habitacao/ edificios acima de 12000m2 apresentado em Autocad for Windows nos padroes da contratante, inclusive as legalizacoes pertinentes e a coordenacao dos projetos complementares.  Observacao: ate 6000m2 conforme o i</v>
          </cell>
          <cell r="D4918" t="str">
            <v>m2</v>
          </cell>
          <cell r="E4918">
            <v>11.71</v>
          </cell>
        </row>
        <row r="4919">
          <cell r="A4919" t="str">
            <v>SE004970</v>
          </cell>
          <cell r="B4919" t="str">
            <v>SE25350200A</v>
          </cell>
          <cell r="C4919" t="str">
            <v xml:space="preserve">Projeto executivo de arquitetura para habitacao/edificios de ate 6000m2 apresentado em Autocad For Windows nos padroes da contratante, inclusive as legalizacoes pertinentes e a coordenacao dos projetos complementares.</v>
          </cell>
          <cell r="D4919" t="str">
            <v>m2</v>
          </cell>
          <cell r="E4919">
            <v>32.229999999999997</v>
          </cell>
        </row>
        <row r="4920">
          <cell r="A4920" t="str">
            <v>SE004971</v>
          </cell>
          <cell r="B4920" t="str">
            <v>SE25350250A</v>
          </cell>
          <cell r="C4920" t="str">
            <v xml:space="preserve">Projeto executivo de arquitetura para habitacao/edificios de 6000 ate 12000m2 apresentado em Autocad For Windows nos padroes da contratante inclusive as legalizacoes pertinentes e a coordenacao dos projetos complementares.  Observacao: ate 6000m2 conforme</v>
          </cell>
          <cell r="D4920" t="str">
            <v>m2</v>
          </cell>
          <cell r="E4920">
            <v>21.98</v>
          </cell>
        </row>
        <row r="4921">
          <cell r="A4921" t="str">
            <v>SE004972</v>
          </cell>
          <cell r="B4921" t="str">
            <v>SE25350300A</v>
          </cell>
          <cell r="C4921" t="str">
            <v xml:space="preserve">Projeto executivo de arquitetura para habitacao/edificios acima de 12000m2 apresentado em Autocad For Windows nos padroes da contratante, inclusive as legalizacoes pertinentes e a coordenacao dos projetos complementares.  Observacao: ate 6000m2 conforme o</v>
          </cell>
          <cell r="D4921" t="str">
            <v>m2</v>
          </cell>
          <cell r="E4921">
            <v>17.600000000000001</v>
          </cell>
        </row>
        <row r="4922">
          <cell r="A4922" t="str">
            <v>SE004878</v>
          </cell>
          <cell r="B4922" t="str">
            <v>SE25400050A</v>
          </cell>
          <cell r="C4922" t="str">
            <v xml:space="preserve">Fornecimento de projeto executivo de instalacao de incendio em Autocad aprovado na concessionaria em predios escolares e administrativos com ate 500m2 de area.</v>
          </cell>
          <cell r="D4922" t="str">
            <v>m2</v>
          </cell>
          <cell r="E4922">
            <v>2.4700000000000002</v>
          </cell>
        </row>
        <row r="4923">
          <cell r="A4923" t="str">
            <v>SE004879</v>
          </cell>
          <cell r="B4923" t="str">
            <v>SE25400100A</v>
          </cell>
          <cell r="C4923" t="str">
            <v xml:space="preserve">Fornecimento de projeto executivo de instalacao de incendio em Autocad aprovado na concessionaria em predios escolares e administrativos, com 500 a 3000m2 de area, sendo os primeiros 500m2 medidos como o item SE004878.</v>
          </cell>
          <cell r="D4923" t="str">
            <v>m2</v>
          </cell>
          <cell r="E4923">
            <v>1.36</v>
          </cell>
        </row>
        <row r="4924">
          <cell r="A4924" t="str">
            <v>SE004880</v>
          </cell>
          <cell r="B4924" t="str">
            <v>SE25400150A</v>
          </cell>
          <cell r="C4924" t="str">
            <v xml:space="preserve">Fornecimento de projeto executivo de instalacao de incendio em Autocad aprovado na concessionaria em predios escolares e administrativos, considerando a area acima de 3000m2, sendo os primeiros 500m2 medidos como o item SE004878 e de 501 a 3000m2 como o i</v>
          </cell>
          <cell r="D4924" t="str">
            <v>m2</v>
          </cell>
          <cell r="E4924">
            <v>0.68</v>
          </cell>
        </row>
        <row r="4925">
          <cell r="A4925" t="str">
            <v>SE004902</v>
          </cell>
          <cell r="B4925" t="str">
            <v>SE25400200A</v>
          </cell>
          <cell r="C4925" t="str">
            <v xml:space="preserve">Fornecimento de projeto executivo de instalacao de incendio em Autocad aprovado na concessionaria em predios culturais com ate 500m2 de area.</v>
          </cell>
          <cell r="D4925" t="str">
            <v>m2</v>
          </cell>
          <cell r="E4925">
            <v>6.18</v>
          </cell>
        </row>
        <row r="4926">
          <cell r="A4926" t="str">
            <v>SE004903</v>
          </cell>
          <cell r="B4926" t="str">
            <v>SE25400250A</v>
          </cell>
          <cell r="C4926" t="str">
            <v xml:space="preserve">Fornecimento de projeto executivo de instalacao de incendio em Autocad aprovado na concessionaria em predios culturais com area acima de 500m2.</v>
          </cell>
          <cell r="D4926" t="str">
            <v>m2</v>
          </cell>
          <cell r="E4926">
            <v>4.13</v>
          </cell>
        </row>
        <row r="4927">
          <cell r="A4927" t="str">
            <v>SE004919</v>
          </cell>
          <cell r="B4927" t="str">
            <v>SE25400300A</v>
          </cell>
          <cell r="C4927" t="str">
            <v xml:space="preserve">Fornecimento de projeto executivo de instalacao de incendio em Autocad aprovado na concessionaria em predios hospitalares.</v>
          </cell>
          <cell r="D4927" t="str">
            <v>m2</v>
          </cell>
          <cell r="E4927">
            <v>4.9400000000000004</v>
          </cell>
        </row>
        <row r="4928">
          <cell r="A4928" t="str">
            <v>SE004936</v>
          </cell>
          <cell r="B4928" t="str">
            <v>SE25400350A</v>
          </cell>
          <cell r="C4928" t="str">
            <v xml:space="preserve">Fornecimento de projeto executivo de instalacao de incendio em Autocad aprovado na concessionaria em habitacoes/edificios com ate 500m2 de area.</v>
          </cell>
          <cell r="D4928" t="str">
            <v>m2</v>
          </cell>
          <cell r="E4928">
            <v>3.03</v>
          </cell>
        </row>
        <row r="4929">
          <cell r="A4929" t="str">
            <v>SE004937</v>
          </cell>
          <cell r="B4929" t="str">
            <v>SE25400400A</v>
          </cell>
          <cell r="C4929" t="str">
            <v xml:space="preserve">Fornecimento de projeto executivo de instalacao de incendio em Autocad aprovado na concessionaria em habitacoes/edificios, com 500 a 3000m2 de area sendo os primeiros 500m2 medidos como o item SE004936.</v>
          </cell>
          <cell r="D4929" t="str">
            <v>m2</v>
          </cell>
          <cell r="E4929">
            <v>1.43</v>
          </cell>
        </row>
        <row r="4930">
          <cell r="A4930" t="str">
            <v>SE004938</v>
          </cell>
          <cell r="B4930" t="str">
            <v>SE25400450A</v>
          </cell>
          <cell r="C4930" t="str">
            <v xml:space="preserve">Fornecimento de projeto executivo de instalacao de incendio em Autocad aprovado na concessionaria em habitacoes/edificios, considerando a area acima de 3000m2, sendo os primeiros 500m2 medidos como o item SE004936 e de 501 a 3000m2 como o item SE004937.</v>
          </cell>
          <cell r="D4930" t="str">
            <v>m2</v>
          </cell>
          <cell r="E4930">
            <v>0.77</v>
          </cell>
        </row>
        <row r="4931">
          <cell r="A4931" t="str">
            <v>SE004949</v>
          </cell>
          <cell r="B4931" t="str">
            <v>SE25400500A</v>
          </cell>
          <cell r="C4931" t="str">
            <v xml:space="preserve">Fornecimento de projeto executivo de instalacao de incendio em Autocad aprovado na concessionaria em habitacao/loteamento com ate 36000m2 de area.</v>
          </cell>
          <cell r="D4931" t="str">
            <v>m2</v>
          </cell>
          <cell r="E4931">
            <v>0.81</v>
          </cell>
        </row>
        <row r="4932">
          <cell r="A4932" t="str">
            <v>SE004950</v>
          </cell>
          <cell r="B4932" t="str">
            <v>SE25400550A</v>
          </cell>
          <cell r="C4932" t="str">
            <v xml:space="preserve">Fornecimento de projeto executivo de instalacao de incendio em Autocad aprovado na concessionaria em habitacao/loteamento, considerando a area acima de 36000m2.</v>
          </cell>
          <cell r="D4932" t="str">
            <v>m2</v>
          </cell>
          <cell r="E4932">
            <v>0.39</v>
          </cell>
        </row>
        <row r="4933">
          <cell r="A4933" t="str">
            <v>SE004876</v>
          </cell>
          <cell r="B4933" t="str">
            <v>SE25450050A</v>
          </cell>
          <cell r="C4933" t="str">
            <v xml:space="preserve">Fornecimento de projeto executivo de instalacao de gas em Autocad aprovado na concessionaria em predios escolares e administrativos com ate 500m2 de area.</v>
          </cell>
          <cell r="D4933" t="str">
            <v>m2</v>
          </cell>
          <cell r="E4933">
            <v>1.36</v>
          </cell>
        </row>
        <row r="4934">
          <cell r="A4934" t="str">
            <v>SE004877</v>
          </cell>
          <cell r="B4934" t="str">
            <v>SE25450100A</v>
          </cell>
          <cell r="C4934" t="str">
            <v xml:space="preserve">Fornecimento de projeto executivo de instalacao de gas em Autocad aprovado na concessionaria em predios escolares e administrativos com area acima de 500m2.</v>
          </cell>
          <cell r="D4934" t="str">
            <v>m2</v>
          </cell>
          <cell r="E4934">
            <v>0.68</v>
          </cell>
        </row>
        <row r="4935">
          <cell r="A4935" t="str">
            <v>SE004900</v>
          </cell>
          <cell r="B4935" t="str">
            <v>SE25450150A</v>
          </cell>
          <cell r="C4935" t="str">
            <v xml:space="preserve">Fornecimento de projeto executivo de instalacao de gas em Autocad aprovado na concessionaria em predios culturais.</v>
          </cell>
          <cell r="D4935" t="str">
            <v>m2</v>
          </cell>
          <cell r="E4935">
            <v>2.2000000000000002</v>
          </cell>
        </row>
        <row r="4936">
          <cell r="A4936" t="str">
            <v>SE004917</v>
          </cell>
          <cell r="B4936" t="str">
            <v>SE25450200A</v>
          </cell>
          <cell r="C4936" t="str">
            <v xml:space="preserve">Fornecimento de projeto executivo de instalacao de gas em Autocad aprovado na concessionaria em predios hospitalares, com ate 4000m2 de area.</v>
          </cell>
          <cell r="D4936" t="str">
            <v>m2</v>
          </cell>
          <cell r="E4936">
            <v>4.9400000000000004</v>
          </cell>
        </row>
        <row r="4937">
          <cell r="A4937" t="str">
            <v>SE004918</v>
          </cell>
          <cell r="B4937" t="str">
            <v>SE25450250A</v>
          </cell>
          <cell r="C4937" t="str">
            <v xml:space="preserve">Fornecimento de projeto executivo de instalacao de gas em Autocad aprovado na concessionaria em predios hospitalares, considerando a area acima de 4000m2.</v>
          </cell>
          <cell r="D4937" t="str">
            <v>m2</v>
          </cell>
          <cell r="E4937">
            <v>2.4700000000000002</v>
          </cell>
        </row>
        <row r="4938">
          <cell r="A4938" t="str">
            <v>SE004934</v>
          </cell>
          <cell r="B4938" t="str">
            <v>SE25450300A</v>
          </cell>
          <cell r="C4938" t="str">
            <v xml:space="preserve">Fornecimento de projeto executivo de instalacao de gas em Autocad aprovado na concessionaria em habitacoes/edificios com ate 500m2 de area.</v>
          </cell>
          <cell r="D4938" t="str">
            <v>m2</v>
          </cell>
          <cell r="E4938">
            <v>1.43</v>
          </cell>
        </row>
        <row r="4939">
          <cell r="A4939" t="str">
            <v>SE004935</v>
          </cell>
          <cell r="B4939" t="str">
            <v>SE25450350A</v>
          </cell>
          <cell r="C4939" t="str">
            <v xml:space="preserve">Fornecimento de projeto executivo de instalacao de gas em Autocad aprovado na concessionaria em habitacoes/edificios com area acima de 500m2.</v>
          </cell>
          <cell r="D4939" t="str">
            <v>m2</v>
          </cell>
          <cell r="E4939">
            <v>0.77</v>
          </cell>
        </row>
        <row r="4940">
          <cell r="A4940" t="str">
            <v>SE004947</v>
          </cell>
          <cell r="B4940" t="str">
            <v>SE25450400A</v>
          </cell>
          <cell r="C4940" t="str">
            <v xml:space="preserve">Fornecimento de projeto executivo de instalacao de gas em Autocad aprovado na concessionaria em habitacao/loteamento com ate 12000m2 de area.</v>
          </cell>
          <cell r="D4940" t="str">
            <v>m2</v>
          </cell>
          <cell r="E4940">
            <v>0.81</v>
          </cell>
        </row>
        <row r="4941">
          <cell r="A4941" t="str">
            <v>SE004948</v>
          </cell>
          <cell r="B4941" t="str">
            <v>SE25450450A</v>
          </cell>
          <cell r="C4941" t="str">
            <v xml:space="preserve">Fornecimento de projeto executivo de instalacao de gas em Autocad aprovado na concessionaria em habitacao/loteamento, considerando a area acima de 12000m2.</v>
          </cell>
          <cell r="D4941" t="str">
            <v>m2</v>
          </cell>
          <cell r="E4941">
            <v>0.39</v>
          </cell>
        </row>
        <row r="4942">
          <cell r="A4942" t="str">
            <v>SE004871</v>
          </cell>
          <cell r="B4942" t="str">
            <v>SE25500050A</v>
          </cell>
          <cell r="C4942" t="str">
            <v xml:space="preserve">Fornecimento de projeto executivo de instalacao mecanica em Autocad aprovado na concessionaria em predios escolares e administrativos com ate 500m2 de area.</v>
          </cell>
          <cell r="D4942" t="str">
            <v>m2</v>
          </cell>
          <cell r="E4942">
            <v>2.4700000000000002</v>
          </cell>
        </row>
        <row r="4943">
          <cell r="A4943" t="str">
            <v>SE004872</v>
          </cell>
          <cell r="B4943" t="str">
            <v>SE25500100A</v>
          </cell>
          <cell r="C4943" t="str">
            <v xml:space="preserve">Fornecimento de projeto executivo de instalacao mecanica em Autocad aprovado na concessionaria em predios escolares e administrativos, com 500 a 3000m2 de area, sendo os primeiros 500m2 medidos como o item SE004871.</v>
          </cell>
          <cell r="D4943" t="str">
            <v>m2</v>
          </cell>
          <cell r="E4943">
            <v>2.2000000000000002</v>
          </cell>
        </row>
        <row r="4944">
          <cell r="A4944" t="str">
            <v>SE004873</v>
          </cell>
          <cell r="B4944" t="str">
            <v>SE25500150A</v>
          </cell>
          <cell r="C4944" t="str">
            <v xml:space="preserve">Fornecimento de projeto executivo de instalacao mecanica em Autocad aprovado na concessionaria em predios escolares e administrativos, considerando a area acima de 3000m2, sendo os primeiros 500m2 medidos como o item SE004871 e de 501 a 3000m2 como o item</v>
          </cell>
          <cell r="D4944" t="str">
            <v>m2</v>
          </cell>
          <cell r="E4944">
            <v>1.36</v>
          </cell>
        </row>
        <row r="4945">
          <cell r="A4945" t="str">
            <v>SE004891</v>
          </cell>
          <cell r="B4945" t="str">
            <v>SE25500200A</v>
          </cell>
          <cell r="C4945" t="str">
            <v xml:space="preserve">Fornecimento de projeto executivo de instalacao de mecanica em Autocad aprovado pela concessionaria, em predios culturais com ate 3000m2 de area.</v>
          </cell>
          <cell r="D4945" t="str">
            <v>m2</v>
          </cell>
          <cell r="E4945">
            <v>4.13</v>
          </cell>
        </row>
        <row r="4946">
          <cell r="A4946" t="str">
            <v>SE004892</v>
          </cell>
          <cell r="B4946" t="str">
            <v>SE25500250A</v>
          </cell>
          <cell r="C4946" t="str">
            <v xml:space="preserve">Fornecimento de projeto executivo de instalacao de mecanica em Autocad aprovado pela concessionaria, em predios culturais, considerando a area acima de 3000m2.</v>
          </cell>
          <cell r="D4946" t="str">
            <v>m2</v>
          </cell>
          <cell r="E4946">
            <v>2.2000000000000002</v>
          </cell>
        </row>
        <row r="4947">
          <cell r="A4947" t="str">
            <v>SE004914</v>
          </cell>
          <cell r="B4947" t="str">
            <v>SE25500300A</v>
          </cell>
          <cell r="C4947" t="str">
            <v xml:space="preserve">Fornecimento de projeto executivo de instalacao mecanica em Autocad aprovado na concessionaria em predios hospitalares.</v>
          </cell>
          <cell r="D4947" t="str">
            <v>m2</v>
          </cell>
          <cell r="E4947">
            <v>9.8699999999999992</v>
          </cell>
        </row>
        <row r="4948">
          <cell r="A4948" t="str">
            <v>SE004928</v>
          </cell>
          <cell r="B4948" t="str">
            <v>SE25500350A</v>
          </cell>
          <cell r="C4948" t="str">
            <v xml:space="preserve">Fornecimento de projeto executivo de instalacao mecanica em Autocad aprovado na concessionaria em habitacoes/edificios com ate 500m2 de area.</v>
          </cell>
          <cell r="D4948" t="str">
            <v>m2</v>
          </cell>
          <cell r="E4948">
            <v>3.03</v>
          </cell>
        </row>
        <row r="4949">
          <cell r="A4949" t="str">
            <v>SE004930</v>
          </cell>
          <cell r="B4949" t="str">
            <v>SE25500400A</v>
          </cell>
          <cell r="C4949" t="str">
            <v xml:space="preserve">Fornecimento de projeto executivo de instalacao mecanica em Autocad aprovado na concessionaria em habitacoes/edificios, com 500 a 3000m2 de area sendo os primeiros 500m2 medidos como o item SE004928.</v>
          </cell>
          <cell r="D4949" t="str">
            <v>m2</v>
          </cell>
          <cell r="E4949">
            <v>2.27</v>
          </cell>
        </row>
        <row r="4950">
          <cell r="A4950" t="str">
            <v>SE004931</v>
          </cell>
          <cell r="B4950" t="str">
            <v>SE25500450A</v>
          </cell>
          <cell r="C4950" t="str">
            <v xml:space="preserve">Fornecimento de projeto executivo de instalacao mecanica em Autocad aprovado na concessionaria em habitacoes/edificios, considerando a area acima de 3000m2, sendo os primeiros 500m2 medidos como o item SE004928 e de 501 a 3000m2 como o item SE004930.</v>
          </cell>
          <cell r="D4950" t="str">
            <v>m2</v>
          </cell>
          <cell r="E4950">
            <v>1.43</v>
          </cell>
        </row>
        <row r="4951">
          <cell r="A4951" t="str">
            <v>SE004874</v>
          </cell>
          <cell r="B4951" t="str">
            <v>SE25550050A</v>
          </cell>
          <cell r="C4951" t="str">
            <v xml:space="preserve">Fornecimento de projeto executivo de instalacao de telefone em Autocad aprovado na concessionaria em predios escolares e administrativos com ate 500m2 de area.</v>
          </cell>
          <cell r="D4951" t="str">
            <v>m2</v>
          </cell>
          <cell r="E4951">
            <v>1.36</v>
          </cell>
        </row>
        <row r="4952">
          <cell r="A4952" t="str">
            <v>SE004875</v>
          </cell>
          <cell r="B4952" t="str">
            <v>SE25550100A</v>
          </cell>
          <cell r="C4952" t="str">
            <v xml:space="preserve">Fornecimento de projeto executivo de instalacao de telefone em Autocad aprovado na concessionaria em predios escolares e administrativos com area acima de 500m2.</v>
          </cell>
          <cell r="D4952" t="str">
            <v>m2</v>
          </cell>
          <cell r="E4952">
            <v>0.68</v>
          </cell>
        </row>
        <row r="4953">
          <cell r="A4953" t="str">
            <v>SE004894</v>
          </cell>
          <cell r="B4953" t="str">
            <v>SE25550150A</v>
          </cell>
          <cell r="C4953" t="str">
            <v xml:space="preserve">Fornecimento de projeto executivo de instalacao de telefone em Autocad aprovado pela concessionaria, em predios culturais, com ate 500m2 de area.</v>
          </cell>
          <cell r="D4953" t="str">
            <v>m2</v>
          </cell>
          <cell r="E4953">
            <v>4.13</v>
          </cell>
        </row>
        <row r="4954">
          <cell r="A4954" t="str">
            <v>SE004899</v>
          </cell>
          <cell r="B4954" t="str">
            <v>SE25550200A</v>
          </cell>
          <cell r="C4954" t="str">
            <v xml:space="preserve">Fornecimento de projeto executivo de instalacao de telefone em Autocad aprovado na concessionaria em predios culturais, com area acima de 500m2, sendo os primeiros 500m2 medidos como o item SE004894.</v>
          </cell>
          <cell r="D4954" t="str">
            <v>m2</v>
          </cell>
          <cell r="E4954">
            <v>2.2000000000000002</v>
          </cell>
        </row>
        <row r="4955">
          <cell r="A4955" t="str">
            <v>SE004915</v>
          </cell>
          <cell r="B4955" t="str">
            <v>SE25550250A</v>
          </cell>
          <cell r="C4955" t="str">
            <v xml:space="preserve">Fornecimento de projeto executivo de instalacao de telefone em Autocad aprovado na concessionaria em predios hospitalares.</v>
          </cell>
          <cell r="D4955" t="str">
            <v>m2</v>
          </cell>
          <cell r="E4955">
            <v>4.9400000000000004</v>
          </cell>
        </row>
        <row r="4956">
          <cell r="A4956" t="str">
            <v>SE004932</v>
          </cell>
          <cell r="B4956" t="str">
            <v>SE25550300A</v>
          </cell>
          <cell r="C4956" t="str">
            <v xml:space="preserve">Fornecimento de projeto executivo de instalacao de telefone em Autocad aprovado na concessionaria em habitacoes/edificios com ate 500m2 de area.</v>
          </cell>
          <cell r="D4956" t="str">
            <v>m2</v>
          </cell>
          <cell r="E4956">
            <v>1.43</v>
          </cell>
        </row>
        <row r="4957">
          <cell r="A4957" t="str">
            <v>SE004933</v>
          </cell>
          <cell r="B4957" t="str">
            <v>SE25550350A</v>
          </cell>
          <cell r="C4957" t="str">
            <v xml:space="preserve">Fornecimento de projeto executivo de instalacao de telefone em Autocad aprovado na concessionaria em habitacoes/edificios, com 500 a 3000m2 de area sendo os primeiros 500m2 medidos como o item SE004932.</v>
          </cell>
          <cell r="D4957" t="str">
            <v>m2</v>
          </cell>
          <cell r="E4957">
            <v>0.77</v>
          </cell>
        </row>
        <row r="4958">
          <cell r="A4958" t="str">
            <v>SE004945</v>
          </cell>
          <cell r="B4958" t="str">
            <v>SE25550400A</v>
          </cell>
          <cell r="C4958" t="str">
            <v xml:space="preserve">Fornecimento de projeto executivo de instalacao de telefone em Autocad aprovado na concessionaria em habitacao/loteamento com ate 12000m2 de area.</v>
          </cell>
          <cell r="D4958" t="str">
            <v>m2</v>
          </cell>
          <cell r="E4958">
            <v>0.81</v>
          </cell>
        </row>
        <row r="4959">
          <cell r="A4959" t="str">
            <v>SE004946</v>
          </cell>
          <cell r="B4959" t="str">
            <v>SE25550450A</v>
          </cell>
          <cell r="C4959" t="str">
            <v xml:space="preserve">Fornecimento de projeto executivo de instalacao de telefone em Autocad aprovado na concessionaria em habitacao/loteamento, considerando a area acima de 12000m2.</v>
          </cell>
          <cell r="D4959" t="str">
            <v>m2</v>
          </cell>
          <cell r="E4959">
            <v>0.39</v>
          </cell>
        </row>
        <row r="4960">
          <cell r="A4960" t="str">
            <v>SE004881</v>
          </cell>
          <cell r="B4960" t="str">
            <v>SE25600050A</v>
          </cell>
          <cell r="C4960" t="str">
            <v xml:space="preserve">Fornecimento de projeto executivo de instalacao de esgoto sanitario e aguas pluviais em Autocad aprovado pela concessionaria, em predios escolares e administrativos com ate 500m2 de area.</v>
          </cell>
          <cell r="D4960" t="str">
            <v>m2</v>
          </cell>
          <cell r="E4960">
            <v>2.4700000000000002</v>
          </cell>
        </row>
        <row r="4961">
          <cell r="A4961" t="str">
            <v>SE004883</v>
          </cell>
          <cell r="B4961" t="str">
            <v>SE25600100A</v>
          </cell>
          <cell r="C4961" t="str">
            <v xml:space="preserve">Fornecimento de projeto executivo de instalacao de esgoto sanitario e aguas pluviais em Autocad aprovado pela concessionaria, em predios escolares e administrativos com 500 a 3000m2 de area sendo os primeiros 500m2 medidos como o item SE004881.</v>
          </cell>
          <cell r="D4961" t="str">
            <v>m2</v>
          </cell>
          <cell r="E4961">
            <v>2.2000000000000002</v>
          </cell>
        </row>
        <row r="4962">
          <cell r="A4962" t="str">
            <v>SE004862</v>
          </cell>
          <cell r="B4962" t="str">
            <v>SE25600150A</v>
          </cell>
          <cell r="C4962" t="str">
            <v xml:space="preserve">Fornecimento de projeto executivo de instalacao de esgoto sanitario e aguas pluviais em Autocad aprovado na concessionaria em predios escolares e administrativos, considerando a aera acima de 3000m2, sendo os primeiros 500m2 medidos como o item SE004881 e</v>
          </cell>
          <cell r="D4962" t="str">
            <v>m2</v>
          </cell>
          <cell r="E4962">
            <v>1.36</v>
          </cell>
        </row>
        <row r="4963">
          <cell r="A4963" t="str">
            <v>SE004884</v>
          </cell>
          <cell r="B4963" t="str">
            <v>SE25600200A</v>
          </cell>
          <cell r="C4963" t="str">
            <v xml:space="preserve">Fornecimento de projeto executivo de instalacao de esgoto sanitario e aguas pluviais em Autocad aprovado pela concessionaria, em predios culturais.</v>
          </cell>
          <cell r="D4963" t="str">
            <v>m2</v>
          </cell>
          <cell r="E4963">
            <v>2.2000000000000002</v>
          </cell>
        </row>
        <row r="4964">
          <cell r="A4964" t="str">
            <v>SE004908</v>
          </cell>
          <cell r="B4964" t="str">
            <v>SE25600250A</v>
          </cell>
          <cell r="C4964" t="str">
            <v xml:space="preserve">Fornecimento de projeto executivo de instalacao de esgoto sanitario e aguas pluviais em Autocad aprovado na concessionaria, em predios hospitalares com ate 4000m2 de area.</v>
          </cell>
          <cell r="D4964" t="str">
            <v>m2</v>
          </cell>
          <cell r="E4964">
            <v>7.38</v>
          </cell>
        </row>
        <row r="4965">
          <cell r="A4965" t="str">
            <v>SE004909</v>
          </cell>
          <cell r="B4965" t="str">
            <v>SE25600300A</v>
          </cell>
          <cell r="C4965" t="str">
            <v xml:space="preserve">Fornecimento de projeto executivo de instalacao de esgoto sanitario e aguas pluviais em Autocad aprovado na concessionaria em predios hospitalares, considerando area acima de 4000m2.</v>
          </cell>
          <cell r="D4965" t="str">
            <v>m2</v>
          </cell>
          <cell r="E4965">
            <v>6.18</v>
          </cell>
        </row>
        <row r="4966">
          <cell r="A4966" t="str">
            <v>SE004939</v>
          </cell>
          <cell r="B4966" t="str">
            <v>SE25600350A</v>
          </cell>
          <cell r="C4966" t="str">
            <v xml:space="preserve">Fornecimento de projeto executivo de instalacao de esgoto sanitario e aguas pluviais em Autocad aprovado na concessionaria em urbanizacao com ate 15000m2 de area.</v>
          </cell>
          <cell r="D4966" t="str">
            <v>m2</v>
          </cell>
          <cell r="E4966">
            <v>0.41</v>
          </cell>
        </row>
        <row r="4967">
          <cell r="A4967" t="str">
            <v>SE004940</v>
          </cell>
          <cell r="B4967" t="str">
            <v>SE25600400A</v>
          </cell>
          <cell r="C4967" t="str">
            <v xml:space="preserve">Fornecimento de projeto executivo de instalacao de esgoto sanitario e aguas pluviais em Autocad aprovado na concessionaria em urbanizacao, considerando a area acima de 15000m2.</v>
          </cell>
          <cell r="D4967" t="str">
            <v>m2</v>
          </cell>
          <cell r="E4967">
            <v>0.26</v>
          </cell>
        </row>
        <row r="4968">
          <cell r="A4968" t="str">
            <v>SE004951</v>
          </cell>
          <cell r="B4968" t="str">
            <v>SE25600450A</v>
          </cell>
          <cell r="C4968" t="str">
            <v xml:space="preserve">Fornecimento de projeto executivo de instalacao de esgoto e aguas pluviais em Autocad aprovado na concessionaria em habitacao/loteamento com ate 12000m2 de area.</v>
          </cell>
          <cell r="D4968" t="str">
            <v>m2</v>
          </cell>
          <cell r="E4968">
            <v>2.2000000000000002</v>
          </cell>
        </row>
        <row r="4969">
          <cell r="A4969" t="str">
            <v>SE004952</v>
          </cell>
          <cell r="B4969" t="str">
            <v>SE25600500A</v>
          </cell>
          <cell r="C4969" t="str">
            <v xml:space="preserve">Fornecimento de projeto executivo de instalacao de esgoto e aguas pluviais em Autocad aprovado na concessionaria em habitacao/loteamento com 12000 a 36000m2 de area, sendo os primeiros 12000m2 medidos como o item SE004951.</v>
          </cell>
          <cell r="D4969" t="str">
            <v>m2</v>
          </cell>
          <cell r="E4969">
            <v>1.62</v>
          </cell>
        </row>
        <row r="4970">
          <cell r="A4970" t="str">
            <v>SE004953</v>
          </cell>
          <cell r="B4970" t="str">
            <v>SE25600550A</v>
          </cell>
          <cell r="C4970" t="str">
            <v xml:space="preserve">Fornecimento de projeto executivo de instalacao de esgoto e aguas pluviais em Autocad aprovado na concessionaria em habitacao/loteamento, considerando a area acima de 36000m2, sendo os primeiros 12000m2 medidos como o item SE004951 e de 12001 a 36000m2 co</v>
          </cell>
          <cell r="D4970" t="str">
            <v>m2</v>
          </cell>
          <cell r="E4970">
            <v>0.81</v>
          </cell>
        </row>
        <row r="4971">
          <cell r="A4971" t="str">
            <v>SE004864</v>
          </cell>
          <cell r="B4971" t="str">
            <v>SE25650050A</v>
          </cell>
          <cell r="C4971" t="str">
            <v xml:space="preserve">Fornecimento de projeto executivo de instalacao de agua em Autocad aprovado na concessionaria em predios escolares e administrativos, com ate 500m2 de area.</v>
          </cell>
          <cell r="D4971" t="str">
            <v>m2</v>
          </cell>
          <cell r="E4971">
            <v>4.13</v>
          </cell>
        </row>
        <row r="4972">
          <cell r="A4972" t="str">
            <v>SE004865</v>
          </cell>
          <cell r="B4972" t="str">
            <v>SE25650100A</v>
          </cell>
          <cell r="C4972" t="str">
            <v xml:space="preserve">Fornecimento de projeto executivo de instalacao de agua em Autocad aprovado na concessionaria em predios escolares e administrativos, com 500 a 3000m2 de area sendo os primeiros 500m2  medidos como o item SE004864.</v>
          </cell>
          <cell r="D4972" t="str">
            <v>m2</v>
          </cell>
          <cell r="E4972">
            <v>2.4700000000000002</v>
          </cell>
        </row>
        <row r="4973">
          <cell r="A4973" t="str">
            <v>SE004867</v>
          </cell>
          <cell r="B4973" t="str">
            <v>SE25650150A</v>
          </cell>
          <cell r="C4973" t="str">
            <v xml:space="preserve">Fornecimento de projeto executivo de instalacao de agua em Autocad aprovado na concessionaria em predios escolares e administrativos, considerando a area acima de 3000m2, sendo os primeiros 500m2 medidos como o item SE004864.  DE 500 a 3000m2 como o item </v>
          </cell>
          <cell r="D4973" t="str">
            <v>m2</v>
          </cell>
          <cell r="E4973">
            <v>2.2000000000000002</v>
          </cell>
        </row>
        <row r="4974">
          <cell r="A4974" t="str">
            <v>ST010084</v>
          </cell>
          <cell r="B4974" t="str">
            <v>ST10100850/</v>
          </cell>
          <cell r="C4974"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4" t="str">
            <v>un</v>
          </cell>
          <cell r="E4974">
            <v>28947.81</v>
          </cell>
        </row>
        <row r="4975">
          <cell r="A4975" t="str">
            <v>ST010080</v>
          </cell>
          <cell r="B4975" t="str">
            <v>ST10100900/</v>
          </cell>
          <cell r="C4975"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5" t="str">
            <v>un</v>
          </cell>
          <cell r="E4975">
            <v>30189.05</v>
          </cell>
        </row>
        <row r="4976">
          <cell r="A4976" t="str">
            <v>ST010079</v>
          </cell>
          <cell r="B4976" t="str">
            <v>ST10100950/</v>
          </cell>
          <cell r="C4976"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6" t="str">
            <v>un</v>
          </cell>
          <cell r="E4976">
            <v>31434.240000000002</v>
          </cell>
        </row>
        <row r="4977">
          <cell r="A4977" t="str">
            <v>ST010078</v>
          </cell>
          <cell r="B4977" t="str">
            <v>ST10101000/</v>
          </cell>
          <cell r="C4977"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7" t="str">
            <v>un</v>
          </cell>
          <cell r="E4977">
            <v>32655.72</v>
          </cell>
        </row>
        <row r="4978">
          <cell r="A4978" t="str">
            <v>ST010081</v>
          </cell>
          <cell r="B4978" t="str">
            <v>ST10101050/</v>
          </cell>
          <cell r="C4978"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8" t="str">
            <v>un</v>
          </cell>
          <cell r="E4978">
            <v>33877.199999999997</v>
          </cell>
        </row>
        <row r="4979">
          <cell r="A4979" t="str">
            <v>ST010082</v>
          </cell>
          <cell r="B4979" t="str">
            <v>ST10101100/</v>
          </cell>
          <cell r="C4979"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79" t="str">
            <v>un</v>
          </cell>
          <cell r="E4979">
            <v>25596.89</v>
          </cell>
        </row>
        <row r="4980">
          <cell r="A4980" t="str">
            <v>ST010083</v>
          </cell>
          <cell r="B4980" t="str">
            <v>ST10101150/</v>
          </cell>
          <cell r="C4980" t="str">
            <v xml:space="preserve">Controlador eletronico de trafego local, com microprocessador de 16/32 bits, tarjetas em formato doble europeu, tecnologia HCMOS e CMOS de baixo consumo, multicapa nos circuitos impressos, diferenciacao de grupos entre grupos de trafego e grupos de comand</v>
          </cell>
          <cell r="D4980" t="str">
            <v>un</v>
          </cell>
          <cell r="E4980">
            <v>36339.919999999998</v>
          </cell>
        </row>
        <row r="4981">
          <cell r="A4981" t="str">
            <v>ST009354</v>
          </cell>
          <cell r="B4981" t="str">
            <v>ST10101200/</v>
          </cell>
          <cell r="C4981" t="str">
            <v xml:space="preserve">Modulo de detetores para controlador de trafego local, compativel com sistema CET-RIO/CTA, modulos II, V, VI, VII, da Dataprom ou similar.  Fornecimento.</v>
          </cell>
          <cell r="D4981" t="str">
            <v>un</v>
          </cell>
          <cell r="E4981">
            <v>1348.83</v>
          </cell>
        </row>
        <row r="4982">
          <cell r="A4982" t="str">
            <v>ST010443</v>
          </cell>
          <cell r="B4982" t="str">
            <v>ST10101250/</v>
          </cell>
          <cell r="C4982" t="str">
            <v xml:space="preserve">Modulo de detetores para controlador de trafego local, com capacidade para 2 lacos indutivos, BST ou similar.  Fornecimento.</v>
          </cell>
          <cell r="D4982" t="str">
            <v>un</v>
          </cell>
          <cell r="E4982">
            <v>2732.31</v>
          </cell>
        </row>
        <row r="4983">
          <cell r="A4983" t="str">
            <v>ST009640</v>
          </cell>
          <cell r="B4983" t="str">
            <v>ST10101300/</v>
          </cell>
          <cell r="C4983" t="str">
            <v xml:space="preserve">Modulo de potencia para controlador de trafego local, compativel com sistema CET-RIO/CTA, modulos II, V, VI, VII, da Dataprom ou similar.  Fornecimento.</v>
          </cell>
          <cell r="D4983" t="str">
            <v>un</v>
          </cell>
          <cell r="E4983">
            <v>780</v>
          </cell>
        </row>
        <row r="4984">
          <cell r="A4984" t="str">
            <v>ST010634</v>
          </cell>
          <cell r="B4984" t="str">
            <v>ST10101350/</v>
          </cell>
          <cell r="C4984" t="str">
            <v xml:space="preserve">Placa de grupo para controlador de trafego local RMX-Y, com capacidade para 2 fases, modelo GTX-201-V7, Sainco Trafico ou similar.  Fornecimento.</v>
          </cell>
          <cell r="D4984" t="str">
            <v>un</v>
          </cell>
          <cell r="E4984">
            <v>5252.4</v>
          </cell>
        </row>
        <row r="4985">
          <cell r="A4985" t="str">
            <v>ST005394</v>
          </cell>
          <cell r="B4985" t="str">
            <v>ST10101400/</v>
          </cell>
          <cell r="C4985" t="str">
            <v xml:space="preserve">Detetor veicular infravermelho aereo duplo.  Fornecimento.</v>
          </cell>
          <cell r="D4985" t="str">
            <v>un</v>
          </cell>
          <cell r="E4985">
            <v>729.5</v>
          </cell>
        </row>
        <row r="4986">
          <cell r="A4986" t="str">
            <v>ST002378</v>
          </cell>
          <cell r="B4986" t="str">
            <v>ST10150050A</v>
          </cell>
          <cell r="C4986" t="str">
            <v xml:space="preserve">Bloco semaforico para pedestre, inclusive suportes de fixacao, conforme especificacao da CET-RIO.  Fornecimento.</v>
          </cell>
          <cell r="D4986" t="str">
            <v>un</v>
          </cell>
          <cell r="E4986">
            <v>435.5</v>
          </cell>
        </row>
        <row r="4987">
          <cell r="A4987" t="str">
            <v>ST002379</v>
          </cell>
          <cell r="B4987" t="str">
            <v>ST10150100/</v>
          </cell>
          <cell r="C4987" t="str">
            <v xml:space="preserve">Bloco semaforico principal, de foco dirigido e alta visibilidade, inclusive suportes de fixacao, conforme especificacao da CET-RIO.  Fornecimento.</v>
          </cell>
          <cell r="D4987" t="str">
            <v>un</v>
          </cell>
          <cell r="E4987" t="e">
            <v>#N/A</v>
          </cell>
        </row>
        <row r="4988">
          <cell r="A4988" t="str">
            <v>ST002376</v>
          </cell>
          <cell r="B4988" t="str">
            <v>ST10150150A</v>
          </cell>
          <cell r="C4988" t="str">
            <v xml:space="preserve">Bloco semaforico principal, inclusive suportes de fixacao, conforme especificacao da CET-RIO.  Fornecimento.</v>
          </cell>
          <cell r="D4988" t="str">
            <v>un</v>
          </cell>
          <cell r="E4988">
            <v>1152.97</v>
          </cell>
        </row>
        <row r="4989">
          <cell r="A4989" t="str">
            <v>ST002377</v>
          </cell>
          <cell r="B4989" t="str">
            <v>ST10150200A</v>
          </cell>
          <cell r="C4989" t="str">
            <v xml:space="preserve">Bloco semaforico repetidor, inclusive suportes de fixacao, conforme especificacao da CET-RIO.  Fornecimento.</v>
          </cell>
          <cell r="D4989" t="str">
            <v>un</v>
          </cell>
          <cell r="E4989">
            <v>633</v>
          </cell>
        </row>
        <row r="4990">
          <cell r="A4990" t="str">
            <v>ST005370</v>
          </cell>
          <cell r="B4990" t="str">
            <v>ST10150250/</v>
          </cell>
          <cell r="C4990" t="str">
            <v xml:space="preserve">Botoeira para travessia de pedestres conforme especificacao da CET-RIO.  Fornecimento.</v>
          </cell>
          <cell r="D4990" t="str">
            <v>un</v>
          </cell>
          <cell r="E4990">
            <v>141</v>
          </cell>
        </row>
        <row r="4991">
          <cell r="A4991" t="str">
            <v>ST010239</v>
          </cell>
          <cell r="B4991" t="str">
            <v>ST10150300/</v>
          </cell>
          <cell r="C4991" t="str">
            <v xml:space="preserve">Conjunto semaforico para pedestre com semaforo tipo SEMCO, inclusive lampadas e suportes de fixacao duplos para poste reto, pintados na cor do poste.  Fornecimento, exclusive poste.</v>
          </cell>
          <cell r="D4991" t="str">
            <v>un</v>
          </cell>
          <cell r="E4991">
            <v>1656</v>
          </cell>
        </row>
        <row r="4992">
          <cell r="A4992" t="str">
            <v>ST010237</v>
          </cell>
          <cell r="B4992" t="str">
            <v>ST10150350/</v>
          </cell>
          <cell r="C4992" t="str">
            <v xml:space="preserve">Conjunto semaforico principal com semaforo tipo SEMCO, inclusive lampadas e suportes duplos em tubo de aco para fixacao na posicao horizontal em poste curvo padrao RIOLUZ, pintados na cor do poste.  Fornecimento, exclusive poste padrao RIOLUZ.</v>
          </cell>
          <cell r="D4992" t="str">
            <v>un</v>
          </cell>
          <cell r="E4992">
            <v>4243.5</v>
          </cell>
        </row>
        <row r="4993">
          <cell r="A4993" t="str">
            <v>ST010238</v>
          </cell>
          <cell r="B4993" t="str">
            <v>ST10150400/</v>
          </cell>
          <cell r="C4993" t="str">
            <v xml:space="preserve">Conjunto semaforico repetidor com semaforo tipo SEMCO, inclusive lampadas e suportes de fixacao duplos para poste reto, pintados na cor do poste.  Fornecimento, exclusive poste.</v>
          </cell>
          <cell r="D4993" t="str">
            <v>un</v>
          </cell>
          <cell r="E4993">
            <v>2508.16</v>
          </cell>
        </row>
        <row r="4994">
          <cell r="A4994" t="str">
            <v>ST005773</v>
          </cell>
          <cell r="B4994" t="str">
            <v>ST10150450/</v>
          </cell>
          <cell r="C4994" t="str">
            <v xml:space="preserve">Lampada de 60W, 127V, com filamento reforcado, disco refletor, preenchida com gas kripton, 8000h de vida util media.  Fornecimento.</v>
          </cell>
          <cell r="D4994" t="str">
            <v>un</v>
          </cell>
          <cell r="E4994">
            <v>23.16</v>
          </cell>
        </row>
        <row r="4995">
          <cell r="A4995" t="str">
            <v>ST005390</v>
          </cell>
          <cell r="B4995" t="str">
            <v>ST10200150A</v>
          </cell>
          <cell r="C4995" t="str">
            <v xml:space="preserve">Base de concreto armado para controlador de trafego.</v>
          </cell>
          <cell r="D4995" t="str">
            <v>un</v>
          </cell>
          <cell r="E4995">
            <v>49.26</v>
          </cell>
        </row>
        <row r="4996">
          <cell r="A4996" t="str">
            <v>ST005393</v>
          </cell>
          <cell r="B4996" t="str">
            <v>ST10200200A</v>
          </cell>
          <cell r="C4996" t="str">
            <v xml:space="preserve">Instalacao, ajustes e testes de detetor veicular para laco indutivo.</v>
          </cell>
          <cell r="D4996" t="str">
            <v>un</v>
          </cell>
          <cell r="E4996">
            <v>110.81</v>
          </cell>
        </row>
        <row r="4997">
          <cell r="A4997" t="str">
            <v>ST005392</v>
          </cell>
          <cell r="B4997" t="str">
            <v>ST10200250A</v>
          </cell>
          <cell r="C4997" t="str">
            <v xml:space="preserve">Instalacao, programacao e teste de funcionamento de controlador de trafego.</v>
          </cell>
          <cell r="D4997" t="str">
            <v>un</v>
          </cell>
          <cell r="E4997">
            <v>162.22</v>
          </cell>
        </row>
        <row r="4998">
          <cell r="A4998" t="str">
            <v>ST010436</v>
          </cell>
          <cell r="B4998" t="str">
            <v>ST10200300/</v>
          </cell>
          <cell r="C4998" t="str">
            <v xml:space="preserve">Servicos de instalacao de lacos indutivos permanentes, incluindo corte, limpeza do rasgo, fornecimento e colocacao de fio ate a caixa de passagem na calcada, teste de continuidade eletrica e fornecimento e aplicacao de selante para fixacao do fio e recomp</v>
          </cell>
          <cell r="D4998" t="str">
            <v>un</v>
          </cell>
          <cell r="E4998">
            <v>680</v>
          </cell>
        </row>
        <row r="4999">
          <cell r="A4999" t="str">
            <v>ST006329</v>
          </cell>
          <cell r="B4999" t="str">
            <v>ST10250050/</v>
          </cell>
          <cell r="C4999" t="str">
            <v xml:space="preserve">Pedestal tubular, com bandeja, para controladores de trafego tipo Tesc, Datapron ou similares, conforme especificacao CET-RIO.</v>
          </cell>
          <cell r="D4999" t="str">
            <v>un</v>
          </cell>
          <cell r="E4999">
            <v>366.5</v>
          </cell>
        </row>
        <row r="5000">
          <cell r="A5000" t="str">
            <v>ST010120</v>
          </cell>
          <cell r="B5000" t="str">
            <v>ST10300050/</v>
          </cell>
          <cell r="C5000" t="str">
            <v xml:space="preserve">Retirada de controlador de trafego.</v>
          </cell>
          <cell r="D5000" t="str">
            <v>un</v>
          </cell>
          <cell r="E5000">
            <v>153.1</v>
          </cell>
        </row>
        <row r="5001">
          <cell r="A5001" t="str">
            <v>ST005364</v>
          </cell>
          <cell r="B5001" t="str">
            <v>ST15050050/</v>
          </cell>
          <cell r="C5001" t="str">
            <v xml:space="preserve">Portico, coluna tubular, em aco galvanizado a quente, trelica para sustentacao das placas, chumbadores para fixacao, vao de 13,20m.  Fornecimento.</v>
          </cell>
          <cell r="D5001" t="str">
            <v>un</v>
          </cell>
          <cell r="E5001">
            <v>28065</v>
          </cell>
        </row>
        <row r="5002">
          <cell r="A5002" t="str">
            <v>ST005361</v>
          </cell>
          <cell r="B5002" t="str">
            <v>ST15050100/</v>
          </cell>
          <cell r="C5002" t="str">
            <v xml:space="preserve">Portico, coluna tubular, em aco galvanizado a quente, trelica para sustentacao das placas, chumbadores para fixacao, vao de 15,20m.  Fornecimento.</v>
          </cell>
          <cell r="D5002" t="str">
            <v>un</v>
          </cell>
          <cell r="E5002">
            <v>32805</v>
          </cell>
        </row>
        <row r="5003">
          <cell r="A5003" t="str">
            <v>ST005365</v>
          </cell>
          <cell r="B5003" t="str">
            <v>ST15050150/</v>
          </cell>
          <cell r="C5003" t="str">
            <v xml:space="preserve">Portico, coluna tubular, em aco galvanizado a quente, trelica para sustentacao das placas, chumbadores para fixacao, vao de 17,20m.  Fornecimento.</v>
          </cell>
          <cell r="D5003" t="str">
            <v>un</v>
          </cell>
          <cell r="E5003">
            <v>34593.33</v>
          </cell>
        </row>
        <row r="5004">
          <cell r="A5004" t="str">
            <v>ST005366</v>
          </cell>
          <cell r="B5004" t="str">
            <v>ST15050200/</v>
          </cell>
          <cell r="C5004" t="str">
            <v xml:space="preserve">Portico, coluna tubular, em aco galvanizado a quente, trelica para sustentacao das placas, chumbadores para fixacao, vao de 18,80m.  Fornecimento.</v>
          </cell>
          <cell r="D5004" t="str">
            <v>un</v>
          </cell>
          <cell r="E5004">
            <v>36358</v>
          </cell>
        </row>
        <row r="5005">
          <cell r="A5005" t="str">
            <v>ST005363</v>
          </cell>
          <cell r="B5005" t="str">
            <v>ST15050250/</v>
          </cell>
          <cell r="C5005" t="str">
            <v xml:space="preserve">Portico, coluna tubular, em aco galvanizado a quente, trelica para sustentacao das placas, chumbadores para fixacao, vao de 22,40m.  Fornecimento.</v>
          </cell>
          <cell r="D5005" t="str">
            <v>un</v>
          </cell>
          <cell r="E5005">
            <v>45747</v>
          </cell>
        </row>
        <row r="5006">
          <cell r="A5006" t="str">
            <v>ST005360</v>
          </cell>
          <cell r="B5006" t="str">
            <v>ST15050300/</v>
          </cell>
          <cell r="C5006" t="str">
            <v xml:space="preserve">Semi-portico simples, em aco galvanizado a quente, bandeira simples, viga trelicada em balanco e chumbadores para fixacao, coluna tubular, vao de 5,10m.  Fornecimento.</v>
          </cell>
          <cell r="D5006" t="str">
            <v>un</v>
          </cell>
          <cell r="E5006">
            <v>12943.31</v>
          </cell>
        </row>
        <row r="5007">
          <cell r="A5007" t="str">
            <v>ST005362</v>
          </cell>
          <cell r="B5007" t="str">
            <v>ST15050350/</v>
          </cell>
          <cell r="C5007" t="str">
            <v xml:space="preserve">Semi-portico simples, em aco galvanizado a quente, bandeira simples, viga trelicada em balanco e chumbadores para fixacao, coluna tubular, vao de 8,60m.  Fornecimento.</v>
          </cell>
          <cell r="D5007" t="str">
            <v>un</v>
          </cell>
          <cell r="E5007">
            <v>15963.7</v>
          </cell>
        </row>
        <row r="5008">
          <cell r="A5008" t="str">
            <v>ST005782</v>
          </cell>
          <cell r="B5008" t="str">
            <v>ST15050400/</v>
          </cell>
          <cell r="C5008" t="str">
            <v xml:space="preserve">Semi-portico duplo, coluna tubular em aco galvanizado a quente, trelicas em balanco para sustentacao das placas e chumbadores para fixacao, vao de 5,10m.  Fornecimento.</v>
          </cell>
          <cell r="D5008" t="str">
            <v>un</v>
          </cell>
          <cell r="E5008">
            <v>19025.59</v>
          </cell>
        </row>
        <row r="5009">
          <cell r="A5009" t="str">
            <v>ST005783</v>
          </cell>
          <cell r="B5009" t="str">
            <v>ST15050450/</v>
          </cell>
          <cell r="C5009" t="str">
            <v xml:space="preserve">Semi-portico duplo, coluna tubular em aco galvanizado a quente, trelicas em balanco para sustentacao das placas e chumbadores para fixacao, vao de 8,60m.  Fornecimento.</v>
          </cell>
          <cell r="D5009" t="str">
            <v>un</v>
          </cell>
          <cell r="E5009">
            <v>20388.2</v>
          </cell>
        </row>
        <row r="5010">
          <cell r="A5010" t="str">
            <v>ST017978</v>
          </cell>
          <cell r="B5010" t="str">
            <v>ST15100050/</v>
          </cell>
          <cell r="C5010" t="str">
            <v xml:space="preserve">Coluna de aco galvanizado a fogo e pintado, conica, continua, com 6,00m de altura, para instalacao de ate 4 bracos projetados para sinalizacao, conforme especificacoes CET-RIO. Fornecimento.</v>
          </cell>
          <cell r="D5010" t="str">
            <v>un</v>
          </cell>
          <cell r="E5010">
            <v>840</v>
          </cell>
        </row>
        <row r="5011">
          <cell r="A5011" t="str">
            <v>ST005387</v>
          </cell>
          <cell r="B5011" t="str">
            <v>ST15100100/</v>
          </cell>
          <cell r="C5011" t="str">
            <v xml:space="preserve">Poste tipo G8, simples, de 2" de diametro,altura de 2200mm, conforme especificacao da CET-RIO.  Fornecimento.</v>
          </cell>
          <cell r="D5011" t="str">
            <v>un</v>
          </cell>
          <cell r="E5011">
            <v>85.05</v>
          </cell>
        </row>
        <row r="5012">
          <cell r="A5012" t="str">
            <v>ST005386</v>
          </cell>
          <cell r="B5012" t="str">
            <v>ST15100150/</v>
          </cell>
          <cell r="C5012" t="str">
            <v xml:space="preserve">Poste tipo G7, de 2" de diametro, altura de 3500mm, conforme especificacao da CET-RIO.  Fornecimento.</v>
          </cell>
          <cell r="D5012" t="str">
            <v>un</v>
          </cell>
          <cell r="E5012">
            <v>122.85</v>
          </cell>
        </row>
        <row r="5013">
          <cell r="A5013" t="str">
            <v>ST005388</v>
          </cell>
          <cell r="B5013" t="str">
            <v>ST15100200/</v>
          </cell>
          <cell r="C5013" t="str">
            <v xml:space="preserve">Poste tipo G9, simples, de 2" de diametro, altura de 4500mm, conforme especificacao da CET-RIO.  Fornecimento.</v>
          </cell>
          <cell r="D5013" t="str">
            <v>un</v>
          </cell>
          <cell r="E5013">
            <v>169.05</v>
          </cell>
        </row>
        <row r="5014">
          <cell r="A5014" t="str">
            <v>ST005372</v>
          </cell>
          <cell r="B5014" t="str">
            <v>ST15100250/</v>
          </cell>
          <cell r="C5014" t="str">
            <v xml:space="preserve">Poste tipo S5, simples, de 4" de diametro.  Conforme especificacao da CET-RIO.  Fornecimento.</v>
          </cell>
          <cell r="D5014" t="str">
            <v>un</v>
          </cell>
          <cell r="E5014">
            <v>515.54999999999995</v>
          </cell>
        </row>
        <row r="5015">
          <cell r="A5015" t="str">
            <v>ST005384</v>
          </cell>
          <cell r="B5015" t="str">
            <v>ST15100300/</v>
          </cell>
          <cell r="C5015" t="str">
            <v xml:space="preserve">Poste tipo G3 ou S3, coluna de 4 1/2" de diametro, braco projetado de 2800mm, conforme especificacao da CET-RIO.  Fornecimento.</v>
          </cell>
          <cell r="D5015" t="str">
            <v>un</v>
          </cell>
          <cell r="E5015">
            <v>1190.7</v>
          </cell>
        </row>
        <row r="5016">
          <cell r="A5016" t="str">
            <v>ST005383</v>
          </cell>
          <cell r="B5016" t="str">
            <v>ST15100350/</v>
          </cell>
          <cell r="C5016" t="str">
            <v xml:space="preserve">Poste tipo G2 ou S2, coluna de 4 1/2" de diametro, braco projetado de 3700mm, conforme especificacao da CET-RIO.  Fornecimento.</v>
          </cell>
          <cell r="D5016" t="str">
            <v>un</v>
          </cell>
          <cell r="E5016">
            <v>1284.1500000000001</v>
          </cell>
        </row>
        <row r="5017">
          <cell r="A5017" t="str">
            <v>ST005373</v>
          </cell>
          <cell r="B5017" t="str">
            <v>ST15100400/</v>
          </cell>
          <cell r="C5017" t="str">
            <v xml:space="preserve">Poste tipo G1 ou S1, coluna de 4 1/2" de diametro, braco projetado de 4700mm, conforme especificacao da CET-RIO.  Fornecimento.</v>
          </cell>
          <cell r="D5017" t="str">
            <v>un</v>
          </cell>
          <cell r="E5017">
            <v>1397.55</v>
          </cell>
        </row>
        <row r="5018">
          <cell r="A5018" t="str">
            <v>ST005371</v>
          </cell>
          <cell r="B5018" t="str">
            <v>ST15100450/</v>
          </cell>
          <cell r="C5018" t="str">
            <v xml:space="preserve">Poste tipo S4, coluna de 4 1/2", de diametro, braco projetado de 4", e  projecao de 6200mm, conforme especificacao da CET-RIO.  Fornecimento.</v>
          </cell>
          <cell r="D5018" t="str">
            <v>un</v>
          </cell>
          <cell r="E5018">
            <v>1622.25</v>
          </cell>
        </row>
        <row r="5019">
          <cell r="A5019" t="str">
            <v>ST010442</v>
          </cell>
          <cell r="B5019" t="str">
            <v>ST15100500/</v>
          </cell>
          <cell r="C5019" t="str">
            <v xml:space="preserve">Poste tipo G4, coluna de 5" de diametro, braco projetado de 4 1/2" e projecao de 4700mm, conforme especificacao da CET-RIO.  Fornecimento.</v>
          </cell>
          <cell r="D5019" t="str">
            <v>un</v>
          </cell>
          <cell r="E5019">
            <v>1565.55</v>
          </cell>
        </row>
        <row r="5020">
          <cell r="A5020" t="str">
            <v>ST005385</v>
          </cell>
          <cell r="B5020" t="str">
            <v>ST15100550/</v>
          </cell>
          <cell r="C5020" t="str">
            <v xml:space="preserve">Poste tipo G5, coluna de 6" de diametro, braco projetado de 4700mm, conforme especificacao da CET-RIO.  Fornecimento.</v>
          </cell>
          <cell r="D5020" t="str">
            <v>un</v>
          </cell>
          <cell r="E5020">
            <v>2186.1</v>
          </cell>
        </row>
        <row r="5021">
          <cell r="A5021" t="str">
            <v>ST017982</v>
          </cell>
          <cell r="B5021" t="str">
            <v>ST15150050/</v>
          </cell>
          <cell r="C5021" t="str">
            <v xml:space="preserve">Assentamento de poste simples de aco, diametro de 2", inclusive abertura de furo, fundacao e recomposicao do piso.</v>
          </cell>
          <cell r="D5021" t="str">
            <v>un</v>
          </cell>
          <cell r="E5021">
            <v>19.5</v>
          </cell>
        </row>
        <row r="5022">
          <cell r="A5022" t="str">
            <v>ST017981</v>
          </cell>
          <cell r="B5022" t="str">
            <v>ST15150100/</v>
          </cell>
          <cell r="C5022" t="str">
            <v xml:space="preserve">Assentamento de poste simples de aco, diametro maior que 4", inclusive abertura de furo, fundacao e recomposicao do piso.</v>
          </cell>
          <cell r="D5022" t="str">
            <v>un</v>
          </cell>
          <cell r="E5022">
            <v>83.45</v>
          </cell>
        </row>
        <row r="5023">
          <cell r="A5023" t="str">
            <v>ST017581</v>
          </cell>
          <cell r="B5023" t="str">
            <v>ST15150150/</v>
          </cell>
          <cell r="C5023" t="str">
            <v xml:space="preserve">Assentamento e montagem de poste de aco com braco projetado, inclusive abertura de furo, fundacao e recomposicao do piso.</v>
          </cell>
          <cell r="D5023" t="str">
            <v>un</v>
          </cell>
          <cell r="E5023">
            <v>104.51</v>
          </cell>
        </row>
        <row r="5024">
          <cell r="A5024" t="str">
            <v>ST005405</v>
          </cell>
          <cell r="B5024" t="str">
            <v>ST15150200/</v>
          </cell>
          <cell r="C5024" t="str">
            <v xml:space="preserve">Base de concreto para uma coluna de portico.</v>
          </cell>
          <cell r="D5024" t="str">
            <v>un</v>
          </cell>
          <cell r="E5024">
            <v>478.49</v>
          </cell>
        </row>
        <row r="5025">
          <cell r="A5025" t="str">
            <v>ST017725</v>
          </cell>
          <cell r="B5025" t="str">
            <v>ST15150250/</v>
          </cell>
          <cell r="C5025" t="str">
            <v xml:space="preserve">Retirada de poste com braco projetado.</v>
          </cell>
          <cell r="D5025" t="str">
            <v>un</v>
          </cell>
          <cell r="E5025">
            <v>91.14</v>
          </cell>
        </row>
        <row r="5026">
          <cell r="A5026" t="str">
            <v>ST005401</v>
          </cell>
          <cell r="B5026" t="str">
            <v>ST15150300A</v>
          </cell>
          <cell r="C5026" t="str">
            <v xml:space="preserve">Retirada de poste simples de aco, diametro de 2".</v>
          </cell>
          <cell r="D5026" t="str">
            <v>un</v>
          </cell>
          <cell r="E5026">
            <v>10.32</v>
          </cell>
        </row>
        <row r="5027">
          <cell r="A5027" t="str">
            <v>ST005402</v>
          </cell>
          <cell r="B5027" t="str">
            <v>ST15150350A</v>
          </cell>
          <cell r="C5027" t="str">
            <v xml:space="preserve">Retirada de poste simples de aco, diametro maior que 4".</v>
          </cell>
          <cell r="D5027" t="str">
            <v>un</v>
          </cell>
          <cell r="E5027">
            <v>62.8</v>
          </cell>
        </row>
        <row r="5028">
          <cell r="A5028" t="str">
            <v>ST005395</v>
          </cell>
          <cell r="B5028" t="str">
            <v>ST15200050A</v>
          </cell>
          <cell r="C5028" t="str">
            <v xml:space="preserve">Instalacao e retirada de paineis modulados em porticos ou semi-porticos.</v>
          </cell>
          <cell r="D5028" t="str">
            <v>m2</v>
          </cell>
          <cell r="E5028">
            <v>33.78</v>
          </cell>
        </row>
        <row r="5029">
          <cell r="A5029" t="str">
            <v>ST017980</v>
          </cell>
          <cell r="B5029" t="str">
            <v>ST15200100/</v>
          </cell>
          <cell r="C5029" t="str">
            <v xml:space="preserve">Instalacao ou retirada de placas em braco projetado.</v>
          </cell>
          <cell r="D5029" t="str">
            <v>un</v>
          </cell>
          <cell r="E5029">
            <v>60.49</v>
          </cell>
        </row>
        <row r="5030">
          <cell r="A5030" t="str">
            <v>ST005397</v>
          </cell>
          <cell r="B5030" t="str">
            <v>ST15200150A</v>
          </cell>
          <cell r="C5030" t="str">
            <v xml:space="preserve">Instalacao e retirada de placas em postes duplos.</v>
          </cell>
          <cell r="D5030" t="str">
            <v>un</v>
          </cell>
          <cell r="E5030">
            <v>28.7</v>
          </cell>
        </row>
        <row r="5031">
          <cell r="A5031" t="str">
            <v>ST005396</v>
          </cell>
          <cell r="B5031" t="str">
            <v>ST15200200A</v>
          </cell>
          <cell r="C5031" t="str">
            <v xml:space="preserve">Instalacao e retirada de placas em postes simples, CET-RIO ou postes RIOLUZ.</v>
          </cell>
          <cell r="D5031" t="str">
            <v>un</v>
          </cell>
          <cell r="E5031">
            <v>14.37</v>
          </cell>
        </row>
        <row r="5032">
          <cell r="A5032" t="str">
            <v>ST005781</v>
          </cell>
          <cell r="B5032" t="str">
            <v>ST15250050/</v>
          </cell>
          <cell r="C5032" t="str">
            <v xml:space="preserve">Placa de sinalizacao de aluminio com fundo, em pelicula refletiva com esferas inclusas, simbolos e tarjas, em pelicula refletiva com esferas encapsuladas, inclusive elementos de fixacao, conforme especificacao CET-RIO.  Fornecimento.</v>
          </cell>
          <cell r="D5032" t="str">
            <v>m2</v>
          </cell>
          <cell r="E5032">
            <v>837.04</v>
          </cell>
        </row>
        <row r="5033">
          <cell r="A5033" t="str">
            <v>ST005777</v>
          </cell>
          <cell r="B5033" t="str">
            <v>ST15250100/</v>
          </cell>
          <cell r="C5033" t="str">
            <v xml:space="preserve">Placa de sinalizacao de aluminio com fundo pintado, simbolos e tarjas, em pelicula refletiva com esferas inclusas, inclusive elementos de fixacao, conforme especificacao da CET-RIO.  Fornecimento.</v>
          </cell>
          <cell r="D5033" t="str">
            <v>m2</v>
          </cell>
          <cell r="E5033">
            <v>358.87</v>
          </cell>
        </row>
        <row r="5034">
          <cell r="A5034" t="str">
            <v>ST005784</v>
          </cell>
          <cell r="B5034" t="str">
            <v>ST15250150/</v>
          </cell>
          <cell r="C5034" t="str">
            <v xml:space="preserve">Placa de sinalizacao de aluminio com fundo, simbolos e tarjas, em pelicula refletiva com esferas encapsuladas, inclusive elementos de fixacao, conforme especificacao CET-RIO.  Fornecimento.</v>
          </cell>
          <cell r="D5034" t="str">
            <v>m2</v>
          </cell>
          <cell r="E5034">
            <v>1089.6300000000001</v>
          </cell>
        </row>
      </sheetData>
      <sheetData sheetId="2" refreshError="1"/>
      <sheetData sheetId="3"/>
      <sheetData sheetId="4"/>
      <sheetData sheetId="5" refreshError="1"/>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PASAXSINAPI_COMPLETO"/>
      <sheetName val="COPASAXSINAPI_ENXUTO"/>
      <sheetName val="SINAPI"/>
      <sheetName val="SERVICOS ESPECIFICOS"/>
      <sheetName val="FINAL AMARELO"/>
      <sheetName val="FINAL"/>
      <sheetName val="ABC"/>
      <sheetName val="SERVICOS_ESPECIFICOS"/>
      <sheetName val="FINAL_AMARELO"/>
    </sheetNames>
    <sheetDataSet>
      <sheetData sheetId="0"/>
      <sheetData sheetId="1"/>
      <sheetData sheetId="2"/>
      <sheetData sheetId="3"/>
      <sheetData sheetId="4"/>
      <sheetData sheetId="5"/>
      <sheetData sheetId="6"/>
      <sheetData sheetId="7"/>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sheetName val="Orçamento Real"/>
      <sheetName val="Memória"/>
    </sheetNames>
    <sheetDataSet>
      <sheetData sheetId="0" refreshError="1"/>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sheetName val="Orçamento Real"/>
      <sheetName val="Memória"/>
      <sheetName val="SCO0504"/>
      <sheetName val="QUADRA POLIESPORTIVA"/>
      <sheetName val="Resumo_"/>
      <sheetName val="Orçamento_Real"/>
      <sheetName val="QUADRA_POLIESPORTIVA"/>
    </sheetNames>
    <sheetDataSet>
      <sheetData sheetId="0" refreshError="1"/>
      <sheetData sheetId="1" refreshError="1"/>
      <sheetData sheetId="2" refreshError="1"/>
      <sheetData sheetId="3" refreshError="1"/>
      <sheetData sheetId="4" refreshError="1"/>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
      <sheetName val="Orçamento Real"/>
      <sheetName val="Memória"/>
    </sheetNames>
    <sheetDataSet>
      <sheetData sheetId="0" refreshError="1"/>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do"/>
      <sheetName val="Resumo do Consolidado"/>
      <sheetName val="Quadro Resumo"/>
      <sheetName val="A - Proj"/>
      <sheetName val="C-Pav"/>
      <sheetName val="D-CX de detenção"/>
      <sheetName val="D-Micro e Macro  Drenagem"/>
      <sheetName val="SCO0504"/>
      <sheetName val="Orçamento Real"/>
      <sheetName val="Resumo_do_Consolidado"/>
      <sheetName val="Quadro_Resumo"/>
      <sheetName val="A_-_Proj"/>
      <sheetName val="D-CX_de_detenção"/>
      <sheetName val="D-Micro_e_Macro__Drenagem"/>
      <sheetName val="Orçamento_Real"/>
      <sheetName val="12.1"/>
      <sheetName val="plmuseu"/>
    </sheetNames>
    <sheetDataSet>
      <sheetData sheetId="0" refreshError="1"/>
      <sheetData sheetId="1" refreshError="1">
        <row r="5">
          <cell r="P5" t="str">
            <v xml:space="preserve">PREÇOS: MARÇO DE 2004.</v>
          </cell>
        </row>
        <row r="7">
          <cell r="O7" t="str">
            <v>CÓDIGOS</v>
          </cell>
          <cell r="P7" t="str">
            <v>Item</v>
          </cell>
        </row>
        <row r="12">
          <cell r="O12" t="str">
            <v>SE20102450/</v>
          </cell>
          <cell r="P12">
            <v>1</v>
          </cell>
        </row>
        <row r="13">
          <cell r="O13" t="str">
            <v>SE20150050/</v>
          </cell>
          <cell r="P13">
            <v>2</v>
          </cell>
        </row>
        <row r="14">
          <cell r="O14" t="str">
            <v>SE25050050/</v>
          </cell>
          <cell r="P14">
            <v>3</v>
          </cell>
        </row>
        <row r="15">
          <cell r="O15" t="str">
            <v>SE25100100/</v>
          </cell>
          <cell r="P15">
            <v>4</v>
          </cell>
        </row>
        <row r="16">
          <cell r="O16" t="str">
            <v>SE30050100/</v>
          </cell>
          <cell r="P16">
            <v>5</v>
          </cell>
        </row>
        <row r="21">
          <cell r="O21" t="str">
            <v>MT05050050/</v>
          </cell>
          <cell r="P21">
            <v>6</v>
          </cell>
        </row>
        <row r="22">
          <cell r="O22" t="str">
            <v>MT10050050/</v>
          </cell>
          <cell r="P22">
            <v>7</v>
          </cell>
        </row>
        <row r="23">
          <cell r="O23" t="str">
            <v>MT10100050/</v>
          </cell>
          <cell r="P23">
            <v>8</v>
          </cell>
        </row>
        <row r="24">
          <cell r="O24" t="str">
            <v>MT10150050/</v>
          </cell>
          <cell r="P24">
            <v>9</v>
          </cell>
        </row>
        <row r="25">
          <cell r="O25" t="str">
            <v>MT10250250/</v>
          </cell>
          <cell r="P25">
            <v>10</v>
          </cell>
        </row>
        <row r="26">
          <cell r="O26" t="str">
            <v>MT15050300/</v>
          </cell>
          <cell r="P26">
            <v>11</v>
          </cell>
        </row>
        <row r="27">
          <cell r="O27" t="str">
            <v>MT15150050/</v>
          </cell>
          <cell r="P27">
            <v>12</v>
          </cell>
        </row>
        <row r="32">
          <cell r="O32" t="str">
            <v>TC05050350/</v>
          </cell>
          <cell r="P32">
            <v>13</v>
          </cell>
        </row>
        <row r="33">
          <cell r="O33" t="str">
            <v>TC05100050/</v>
          </cell>
          <cell r="P33">
            <v>14</v>
          </cell>
        </row>
        <row r="34">
          <cell r="O34" t="str">
            <v>TC10050350/</v>
          </cell>
          <cell r="P34">
            <v>15</v>
          </cell>
        </row>
        <row r="39">
          <cell r="O39" t="str">
            <v>SC05050500/</v>
          </cell>
          <cell r="P39">
            <v>16</v>
          </cell>
        </row>
        <row r="40">
          <cell r="O40" t="str">
            <v>SC05100450/</v>
          </cell>
          <cell r="P40">
            <v>17</v>
          </cell>
        </row>
        <row r="41">
          <cell r="O41" t="str">
            <v>SC05100600/</v>
          </cell>
          <cell r="P41">
            <v>18</v>
          </cell>
        </row>
        <row r="42">
          <cell r="O42" t="str">
            <v>SC15050400/</v>
          </cell>
          <cell r="P42">
            <v>19</v>
          </cell>
        </row>
        <row r="47">
          <cell r="O47" t="str">
            <v>DR05050200/</v>
          </cell>
          <cell r="P47">
            <v>20</v>
          </cell>
        </row>
        <row r="48">
          <cell r="O48" t="str">
            <v>DR05200050/</v>
          </cell>
          <cell r="P48">
            <v>21</v>
          </cell>
        </row>
        <row r="49">
          <cell r="O49" t="str">
            <v>DR05200150/</v>
          </cell>
          <cell r="P49">
            <v>22</v>
          </cell>
        </row>
        <row r="50">
          <cell r="O50" t="str">
            <v>DR05200350/</v>
          </cell>
          <cell r="P50">
            <v>23</v>
          </cell>
        </row>
        <row r="51">
          <cell r="O51" t="str">
            <v>DR05200450/</v>
          </cell>
          <cell r="P51">
            <v>24</v>
          </cell>
        </row>
        <row r="52">
          <cell r="O52" t="str">
            <v>DR05410100/</v>
          </cell>
          <cell r="P52">
            <v>25</v>
          </cell>
        </row>
        <row r="53">
          <cell r="O53" t="str">
            <v>DR05550078E</v>
          </cell>
          <cell r="P53">
            <v>26</v>
          </cell>
        </row>
        <row r="54">
          <cell r="O54" t="str">
            <v>DR20100050/</v>
          </cell>
          <cell r="P54">
            <v>27</v>
          </cell>
        </row>
        <row r="55">
          <cell r="O55" t="str">
            <v>DR20100059/</v>
          </cell>
          <cell r="P55">
            <v>28</v>
          </cell>
        </row>
        <row r="56">
          <cell r="O56" t="str">
            <v>DR20100065/</v>
          </cell>
          <cell r="P56">
            <v>29</v>
          </cell>
        </row>
        <row r="57">
          <cell r="O57" t="str">
            <v>DR20100071/</v>
          </cell>
          <cell r="P57">
            <v>30</v>
          </cell>
        </row>
        <row r="58">
          <cell r="O58" t="str">
            <v>DR30150100/</v>
          </cell>
          <cell r="P58">
            <v>31</v>
          </cell>
        </row>
        <row r="59">
          <cell r="O59" t="str">
            <v>DR35050300/</v>
          </cell>
          <cell r="P59">
            <v>32</v>
          </cell>
        </row>
        <row r="60">
          <cell r="O60" t="str">
            <v>DR55050450/</v>
          </cell>
          <cell r="P60">
            <v>33</v>
          </cell>
        </row>
        <row r="61">
          <cell r="O61" t="str">
            <v>DR55050503/</v>
          </cell>
          <cell r="P61">
            <v>34</v>
          </cell>
        </row>
        <row r="62">
          <cell r="O62" t="str">
            <v>DR65050200/</v>
          </cell>
          <cell r="P62">
            <v>35</v>
          </cell>
        </row>
        <row r="67">
          <cell r="O67" t="str">
            <v>BP05050050/</v>
          </cell>
          <cell r="P67">
            <v>36</v>
          </cell>
        </row>
        <row r="68">
          <cell r="O68" t="str">
            <v>BP05050103/</v>
          </cell>
          <cell r="P68">
            <v>37</v>
          </cell>
        </row>
        <row r="69">
          <cell r="O69" t="str">
            <v>BP05050450/</v>
          </cell>
          <cell r="P69">
            <v>38</v>
          </cell>
        </row>
        <row r="70">
          <cell r="O70" t="str">
            <v>BP10050050/</v>
          </cell>
          <cell r="P70">
            <v>39</v>
          </cell>
        </row>
        <row r="71">
          <cell r="O71" t="str">
            <v>BP10050200/</v>
          </cell>
          <cell r="P71">
            <v>40</v>
          </cell>
        </row>
        <row r="72">
          <cell r="O72" t="str">
            <v>BP10050700/</v>
          </cell>
          <cell r="P72">
            <v>41</v>
          </cell>
        </row>
        <row r="73">
          <cell r="O73" t="str">
            <v>BP20150050/</v>
          </cell>
          <cell r="P73">
            <v>42</v>
          </cell>
        </row>
        <row r="78">
          <cell r="O78" t="str">
            <v>PJ20100306/</v>
          </cell>
          <cell r="P78">
            <v>43</v>
          </cell>
        </row>
        <row r="83">
          <cell r="O83" t="str">
            <v>ET05300100/</v>
          </cell>
          <cell r="P83">
            <v>44</v>
          </cell>
        </row>
        <row r="84">
          <cell r="O84" t="str">
            <v>ET10050100/</v>
          </cell>
          <cell r="P84">
            <v>45</v>
          </cell>
        </row>
        <row r="85">
          <cell r="O85" t="str">
            <v>ET10050103/</v>
          </cell>
          <cell r="P85">
            <v>46</v>
          </cell>
        </row>
        <row r="86">
          <cell r="O86" t="str">
            <v>ET10050106/</v>
          </cell>
          <cell r="P86">
            <v>47</v>
          </cell>
        </row>
        <row r="87">
          <cell r="O87" t="str">
            <v>ET10100056/</v>
          </cell>
          <cell r="P87">
            <v>48</v>
          </cell>
        </row>
        <row r="88">
          <cell r="O88" t="str">
            <v>ET10100062/</v>
          </cell>
          <cell r="P88">
            <v>49</v>
          </cell>
        </row>
        <row r="89">
          <cell r="O89" t="str">
            <v>ET15200050/</v>
          </cell>
          <cell r="P89">
            <v>50</v>
          </cell>
        </row>
        <row r="90">
          <cell r="O90" t="str">
            <v>ET20200050/</v>
          </cell>
          <cell r="P90">
            <v>51</v>
          </cell>
        </row>
        <row r="91">
          <cell r="O91" t="str">
            <v>ET45100059/</v>
          </cell>
          <cell r="P91">
            <v>52</v>
          </cell>
        </row>
        <row r="92">
          <cell r="O92" t="str">
            <v>ET45100071/</v>
          </cell>
          <cell r="P92">
            <v>53</v>
          </cell>
        </row>
        <row r="93">
          <cell r="O93" t="str">
            <v>ET55100100/</v>
          </cell>
          <cell r="P93">
            <v>54</v>
          </cell>
        </row>
        <row r="94">
          <cell r="O94" t="str">
            <v>ET55100150/</v>
          </cell>
          <cell r="P94">
            <v>55</v>
          </cell>
        </row>
        <row r="99">
          <cell r="O99" t="str">
            <v>RV15250150/</v>
          </cell>
          <cell r="P99">
            <v>56</v>
          </cell>
        </row>
        <row r="104">
          <cell r="O104" t="str">
            <v>ES05300153/</v>
          </cell>
          <cell r="P104">
            <v>57</v>
          </cell>
        </row>
        <row r="109">
          <cell r="O109" t="str">
            <v>EQ05050050/</v>
          </cell>
          <cell r="P109">
            <v>58</v>
          </cell>
        </row>
        <row r="110">
          <cell r="O110" t="str">
            <v>EQ05050056/</v>
          </cell>
          <cell r="P110">
            <v>59</v>
          </cell>
        </row>
        <row r="111">
          <cell r="O111" t="str">
            <v>EQ05050400/</v>
          </cell>
          <cell r="P111">
            <v>60</v>
          </cell>
        </row>
        <row r="112">
          <cell r="O112" t="str">
            <v>EQ05050406/</v>
          </cell>
          <cell r="P112">
            <v>61</v>
          </cell>
        </row>
        <row r="113">
          <cell r="O113" t="str">
            <v>EQ05100050/</v>
          </cell>
          <cell r="P113">
            <v>62</v>
          </cell>
        </row>
        <row r="114">
          <cell r="O114" t="str">
            <v>EQ15050500/</v>
          </cell>
          <cell r="P114">
            <v>63</v>
          </cell>
        </row>
        <row r="115">
          <cell r="O115" t="str">
            <v>EQ15050506/</v>
          </cell>
          <cell r="P115">
            <v>64</v>
          </cell>
        </row>
        <row r="116">
          <cell r="O116" t="str">
            <v>EQ35100200/</v>
          </cell>
          <cell r="P116">
            <v>65</v>
          </cell>
        </row>
        <row r="117">
          <cell r="O117" t="str">
            <v>EQ35100203/</v>
          </cell>
          <cell r="P117">
            <v>66</v>
          </cell>
        </row>
        <row r="122">
          <cell r="O122" t="str">
            <v>CE05100188/</v>
          </cell>
          <cell r="P122">
            <v>67</v>
          </cell>
        </row>
        <row r="127">
          <cell r="O127" t="str">
            <v>AD05050550/</v>
          </cell>
          <cell r="P127">
            <v>68</v>
          </cell>
        </row>
        <row r="128">
          <cell r="O128" t="str">
            <v>AD15150050/</v>
          </cell>
          <cell r="P128">
            <v>69</v>
          </cell>
        </row>
        <row r="129">
          <cell r="O129" t="str">
            <v>AD15150150/</v>
          </cell>
          <cell r="P129">
            <v>70</v>
          </cell>
        </row>
        <row r="130">
          <cell r="O130" t="str">
            <v>AD15150500/</v>
          </cell>
          <cell r="P130">
            <v>71</v>
          </cell>
        </row>
        <row r="131">
          <cell r="O131" t="str">
            <v>AD20250050/</v>
          </cell>
          <cell r="P131">
            <v>72</v>
          </cell>
        </row>
        <row r="132">
          <cell r="O132" t="str">
            <v>AD20250200/</v>
          </cell>
          <cell r="P132">
            <v>73</v>
          </cell>
        </row>
        <row r="133">
          <cell r="O133" t="str">
            <v>AD20250400/</v>
          </cell>
          <cell r="P133">
            <v>74</v>
          </cell>
        </row>
        <row r="134">
          <cell r="O134" t="str">
            <v>AD25050450/</v>
          </cell>
          <cell r="P134">
            <v>75</v>
          </cell>
        </row>
        <row r="135">
          <cell r="O135" t="str">
            <v>AD30050050/</v>
          </cell>
          <cell r="P135">
            <v>76</v>
          </cell>
        </row>
        <row r="136">
          <cell r="O136" t="str">
            <v>AD35150050/</v>
          </cell>
          <cell r="P136">
            <v>77</v>
          </cell>
        </row>
        <row r="137">
          <cell r="O137" t="str">
            <v>AD35350750/</v>
          </cell>
          <cell r="P137">
            <v>78</v>
          </cell>
        </row>
        <row r="138">
          <cell r="O138" t="str">
            <v>AD40050050/</v>
          </cell>
          <cell r="P138">
            <v>79</v>
          </cell>
        </row>
        <row r="139">
          <cell r="O139" t="str">
            <v>AD40050056/</v>
          </cell>
          <cell r="P139">
            <v>80</v>
          </cell>
        </row>
        <row r="140">
          <cell r="O140" t="str">
            <v>AD40050068/</v>
          </cell>
          <cell r="P140">
            <v>81</v>
          </cell>
        </row>
        <row r="141">
          <cell r="O141" t="str">
            <v>AD40050074/</v>
          </cell>
          <cell r="P141">
            <v>82</v>
          </cell>
        </row>
        <row r="142">
          <cell r="O142" t="str">
            <v>AD40050086/</v>
          </cell>
          <cell r="P142">
            <v>83</v>
          </cell>
        </row>
        <row r="143">
          <cell r="O143" t="str">
            <v>AD40050092/</v>
          </cell>
          <cell r="P143">
            <v>84</v>
          </cell>
        </row>
        <row r="144">
          <cell r="O144" t="str">
            <v>AD40050098/</v>
          </cell>
          <cell r="P144">
            <v>85</v>
          </cell>
        </row>
        <row r="145">
          <cell r="O145" t="str">
            <v>AD40050116/</v>
          </cell>
          <cell r="P145">
            <v>86</v>
          </cell>
        </row>
        <row r="146">
          <cell r="O146" t="str">
            <v>AD40050122/</v>
          </cell>
          <cell r="P146">
            <v>87</v>
          </cell>
        </row>
        <row r="147">
          <cell r="O147" t="str">
            <v>AD40050134/</v>
          </cell>
          <cell r="P147">
            <v>88</v>
          </cell>
        </row>
        <row r="148">
          <cell r="O148" t="str">
            <v>AD40050152/</v>
          </cell>
          <cell r="P148">
            <v>89</v>
          </cell>
        </row>
        <row r="149">
          <cell r="O149" t="str">
            <v>AD40050200/</v>
          </cell>
          <cell r="P149">
            <v>90</v>
          </cell>
        </row>
        <row r="150">
          <cell r="O150" t="str">
            <v>AD40050212/</v>
          </cell>
          <cell r="P150">
            <v>91</v>
          </cell>
        </row>
        <row r="151">
          <cell r="O151" t="str">
            <v>AD40050218/</v>
          </cell>
          <cell r="P151">
            <v>92</v>
          </cell>
        </row>
        <row r="156">
          <cell r="O156" t="str">
            <v>SER001</v>
          </cell>
          <cell r="P156">
            <v>93</v>
          </cell>
        </row>
      </sheetData>
      <sheetData sheetId="2" refreshError="1"/>
      <sheetData sheetId="3" refreshError="1"/>
      <sheetData sheetId="4" refreshError="1"/>
      <sheetData sheetId="5" refreshError="1"/>
      <sheetData sheetId="6" refreshError="1"/>
      <sheetData sheetId="7" refreshError="1"/>
      <sheetData sheetId="8" refreshError="1"/>
      <sheetData sheetId="9">
        <row r="5">
          <cell r="P5" t="str">
            <v xml:space="preserve">PREÇOS: MARÇO DE 2004.</v>
          </cell>
        </row>
      </sheetData>
      <sheetData sheetId="10"/>
      <sheetData sheetId="11"/>
      <sheetData sheetId="12"/>
      <sheetData sheetId="13"/>
      <sheetData sheetId="14"/>
      <sheetData sheetId="15" refreshError="1"/>
      <sheetData sheetId="1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dio_02_andares"/>
      <sheetName val="Cronograma"/>
      <sheetName val="Subtotais das categorias"/>
      <sheetName val="Grafico"/>
      <sheetName val="Resumo do Consolidado"/>
      <sheetName val="Orçamento Real"/>
      <sheetName val="Subtotais_das_categorias"/>
      <sheetName val="Resumo_do_Consolidado"/>
      <sheetName val="Orçamento_Real"/>
      <sheetName val="blocos ancoragem"/>
    </sheetNames>
    <sheetDataSet>
      <sheetData sheetId="0"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01.001.150-0</v>
          </cell>
          <cell r="B12" t="str">
            <v xml:space="preserve">CONTROLE TECNOL. DE OBRAS EM CONCR. ARMADO, CONSID. COLETA,</v>
          </cell>
          <cell r="C12" t="str">
            <v>M3</v>
          </cell>
          <cell r="D12">
            <v>245.22800000000001</v>
          </cell>
          <cell r="E12">
            <v>3.86</v>
          </cell>
          <cell r="F12">
            <v>946.58</v>
          </cell>
        </row>
        <row r="13">
          <cell r="B13" t="str">
            <v xml:space="preserve">MOLDAGEM E CAPEAMENTO,TRANSP.ATE 50KM,MEDIDO P/ M3 DE CONCR.</v>
          </cell>
        </row>
        <row r="15">
          <cell r="A15" t="str">
            <v>01.001.161-0</v>
          </cell>
          <cell r="B15" t="str">
            <v xml:space="preserve">PONTO DE FULGOR CLEVELAND</v>
          </cell>
          <cell r="C15" t="str">
            <v>UN</v>
          </cell>
          <cell r="D15">
            <v>2</v>
          </cell>
          <cell r="E15">
            <v>24.29</v>
          </cell>
          <cell r="F15">
            <v>48.58</v>
          </cell>
        </row>
        <row r="18">
          <cell r="A18" t="str">
            <v>01.001.163-0</v>
          </cell>
          <cell r="B18" t="str">
            <v xml:space="preserve">VISCOSIDADE SSF, A CADA TEMPERATURA P/EMULSAO</v>
          </cell>
          <cell r="C18" t="str">
            <v>UN</v>
          </cell>
          <cell r="D18">
            <v>5</v>
          </cell>
          <cell r="E18">
            <v>35.619999999999997</v>
          </cell>
          <cell r="F18">
            <v>178.1</v>
          </cell>
        </row>
        <row r="21">
          <cell r="A21" t="str">
            <v>01.001.247-0</v>
          </cell>
          <cell r="B21" t="str">
            <v xml:space="preserve">CONTROLE TECNOL. DE OBRAS CONSID. APENAS CONTR. DAS ARMADURA</v>
          </cell>
          <cell r="C21" t="str">
            <v>T</v>
          </cell>
          <cell r="D21">
            <v>19.61824</v>
          </cell>
          <cell r="E21">
            <v>26.94</v>
          </cell>
          <cell r="F21">
            <v>528.51</v>
          </cell>
        </row>
        <row r="22">
          <cell r="B22" t="str">
            <v xml:space="preserve">S, TRANSP. ATE 50KM, ENSAIO DE DOBRAMENTO, P/TON. DE ACO</v>
          </cell>
        </row>
        <row r="24">
          <cell r="A24" t="str">
            <v>01.005.003-0</v>
          </cell>
          <cell r="B24" t="str">
            <v xml:space="preserve">PREPARO MANUAL DE TER., COMPREEND. ACERTO, RASPAGEM EVENTUAL</v>
          </cell>
          <cell r="C24" t="str">
            <v>M2</v>
          </cell>
          <cell r="D24">
            <v>5369.57</v>
          </cell>
          <cell r="E24">
            <v>1.96</v>
          </cell>
          <cell r="F24">
            <v>10524.35</v>
          </cell>
        </row>
        <row r="25">
          <cell r="B25" t="str">
            <v xml:space="preserve"> ATE 30CM DE PROF., INCL. COMPACT. MEC.</v>
          </cell>
        </row>
        <row r="27">
          <cell r="A27" t="str">
            <v>01.005.006-0</v>
          </cell>
          <cell r="B27" t="str">
            <v xml:space="preserve">ROCADO EM VEGETACAO RALA, C/EMPILHAMENTO LATERAL E QUEIMA DO</v>
          </cell>
          <cell r="C27" t="str">
            <v>M2</v>
          </cell>
          <cell r="D27">
            <v>1610.87</v>
          </cell>
          <cell r="E27">
            <v>0.05</v>
          </cell>
          <cell r="F27">
            <v>80.540000000000006</v>
          </cell>
        </row>
        <row r="28">
          <cell r="B28" t="str">
            <v xml:space="preserve">S RESIDUOS</v>
          </cell>
        </row>
        <row r="30">
          <cell r="A30" t="str">
            <v>01.018.002-0</v>
          </cell>
          <cell r="B30" t="str">
            <v xml:space="preserve">LOCACAO DE OBRA C/APARELHO TOPOGR. SOBRE CERCA DE MARCACAO</v>
          </cell>
          <cell r="C30" t="str">
            <v>M</v>
          </cell>
          <cell r="D30">
            <v>330.09</v>
          </cell>
          <cell r="E30">
            <v>4.25</v>
          </cell>
          <cell r="F30">
            <v>1402.88</v>
          </cell>
        </row>
        <row r="33">
          <cell r="A33" t="str">
            <v>01.090.000-0</v>
          </cell>
          <cell r="B33" t="str">
            <v xml:space="preserve">ADMINSTRACAO LOCAL DA OBRA</v>
          </cell>
          <cell r="C33" t="str">
            <v>%</v>
          </cell>
          <cell r="D33">
            <v>100</v>
          </cell>
          <cell r="E33">
            <v>461.26</v>
          </cell>
          <cell r="F33">
            <v>46126</v>
          </cell>
        </row>
        <row r="36">
          <cell r="A36" t="str">
            <v>02.004.002-1</v>
          </cell>
          <cell r="B36" t="str">
            <v xml:space="preserve">BARRACAO DE OBRA EM CHAPA COMPENSADA PLASTIF., EXCL.LIGACAO</v>
          </cell>
          <cell r="C36" t="str">
            <v>M2</v>
          </cell>
          <cell r="D36">
            <v>60</v>
          </cell>
          <cell r="E36">
            <v>89.74</v>
          </cell>
          <cell r="F36">
            <v>5384.4</v>
          </cell>
        </row>
        <row r="37">
          <cell r="B37" t="str">
            <v xml:space="preserve">PROVISORIA,INCL.INSTAL.,REAPROVEITADO 5 VEZES (PROJETO 2005)</v>
          </cell>
        </row>
        <row r="39">
          <cell r="A39" t="str">
            <v>02.010.001-0</v>
          </cell>
          <cell r="B39" t="str">
            <v xml:space="preserve">GALPAO ABERTO P/OFICINA E DEPOSITO DE CANTEIRO DE OBRAS, EM</v>
          </cell>
          <cell r="C39" t="str">
            <v>M2</v>
          </cell>
          <cell r="D39">
            <v>120</v>
          </cell>
          <cell r="E39">
            <v>55.43</v>
          </cell>
          <cell r="F39">
            <v>6651.6</v>
          </cell>
        </row>
        <row r="40">
          <cell r="B40" t="str">
            <v xml:space="preserve">MAD. DE LEI</v>
          </cell>
        </row>
        <row r="42">
          <cell r="A42" t="str">
            <v>02.015.001-0</v>
          </cell>
          <cell r="B42" t="str">
            <v xml:space="preserve">INSTALACAO E LIGACAO PROVISORIAS DE AGUA E ESGOTO</v>
          </cell>
          <cell r="C42" t="str">
            <v>UN</v>
          </cell>
          <cell r="D42">
            <v>1</v>
          </cell>
          <cell r="E42">
            <v>691.77</v>
          </cell>
          <cell r="F42">
            <v>691.77</v>
          </cell>
        </row>
        <row r="45">
          <cell r="A45" t="str">
            <v>02.016.003-0</v>
          </cell>
          <cell r="B45" t="str">
            <v xml:space="preserve">ENTRADA DE SERV. AEREA, EM ALTA TENSAO, P/ 30KVA</v>
          </cell>
          <cell r="C45" t="str">
            <v>UN</v>
          </cell>
          <cell r="D45">
            <v>2</v>
          </cell>
          <cell r="E45">
            <v>2614.04</v>
          </cell>
          <cell r="F45">
            <v>5228.08</v>
          </cell>
        </row>
        <row r="48">
          <cell r="A48" t="str">
            <v>02.020.001-0</v>
          </cell>
          <cell r="B48" t="str">
            <v xml:space="preserve">PLACA DE IDENTIFICACAO DE OBRA PUBL., INCL. PINT. E SUPORTE</v>
          </cell>
          <cell r="C48" t="str">
            <v>M2</v>
          </cell>
          <cell r="D48">
            <v>18</v>
          </cell>
          <cell r="E48">
            <v>78.94</v>
          </cell>
          <cell r="F48">
            <v>1420.92</v>
          </cell>
        </row>
        <row r="49">
          <cell r="B49" t="str">
            <v xml:space="preserve">DE MAD.</v>
          </cell>
        </row>
        <row r="51">
          <cell r="A51" t="str">
            <v>03.001.001-1</v>
          </cell>
          <cell r="B51" t="str">
            <v xml:space="preserve">ESCAVACAO MANUAL DE VALA/CAVA EM MAT. DE 1ªCAT., AREIA, ARGI</v>
          </cell>
          <cell r="C51" t="str">
            <v>M3</v>
          </cell>
          <cell r="D51">
            <v>148.31</v>
          </cell>
          <cell r="E51">
            <v>10.8</v>
          </cell>
          <cell r="F51">
            <v>1601.74</v>
          </cell>
        </row>
        <row r="52">
          <cell r="B52" t="str">
            <v xml:space="preserve">LA OU PICARRA, ATE 1,50M DE PROF.</v>
          </cell>
        </row>
        <row r="54">
          <cell r="A54" t="str">
            <v>03.011.015-1</v>
          </cell>
          <cell r="B54" t="str">
            <v xml:space="preserve">REATERRO DE VALA/CAVA UTILIZ. VIBRO COMPACTADOR PORTATIL</v>
          </cell>
          <cell r="C54" t="str">
            <v>M3</v>
          </cell>
          <cell r="D54">
            <v>49</v>
          </cell>
          <cell r="E54">
            <v>4.32</v>
          </cell>
          <cell r="F54">
            <v>211.68</v>
          </cell>
        </row>
        <row r="57">
          <cell r="A57" t="str">
            <v>03.015.010-0</v>
          </cell>
          <cell r="B57" t="str">
            <v xml:space="preserve">REATERRO DE VALA/CAVA C/PO-DE-PEDRA</v>
          </cell>
          <cell r="C57" t="str">
            <v>M3</v>
          </cell>
          <cell r="D57">
            <v>256</v>
          </cell>
          <cell r="E57">
            <v>26.27</v>
          </cell>
          <cell r="F57">
            <v>6725.12</v>
          </cell>
        </row>
        <row r="60">
          <cell r="A60" t="str">
            <v>03.016.015-1</v>
          </cell>
          <cell r="B60" t="str">
            <v xml:space="preserve">ESCAVACAO MEC. DE VALA NAO ESCORADA, EM MAT. DE 1ªCAT. ATE 1</v>
          </cell>
          <cell r="C60" t="str">
            <v>M3</v>
          </cell>
          <cell r="D60">
            <v>311</v>
          </cell>
          <cell r="E60">
            <v>2.02</v>
          </cell>
          <cell r="F60">
            <v>628.22</v>
          </cell>
        </row>
        <row r="61">
          <cell r="B61" t="str">
            <v xml:space="preserve">,50M DE PROF., C/RETRO-ESCAVADEIRA</v>
          </cell>
        </row>
        <row r="63">
          <cell r="A63" t="str">
            <v>04.005.125-0</v>
          </cell>
          <cell r="B63" t="str">
            <v xml:space="preserve">TRANSPORTE DE QUALQUER NATUR. C/VELOC. MEDIA DE 20KM/H EM CA</v>
          </cell>
          <cell r="C63" t="str">
            <v xml:space="preserve">T X KM</v>
          </cell>
          <cell r="D63">
            <v>101886.6</v>
          </cell>
          <cell r="E63">
            <v>0.45</v>
          </cell>
          <cell r="F63">
            <v>45848.97</v>
          </cell>
        </row>
        <row r="64">
          <cell r="B64" t="str">
            <v xml:space="preserve">MINHAO BASCUL. CAPAC. UTIL DE 8T</v>
          </cell>
        </row>
        <row r="66">
          <cell r="A66" t="str">
            <v>04.006.008-1</v>
          </cell>
          <cell r="B66" t="str">
            <v xml:space="preserve">CARGA MANUAL E DESCARGA MEC. DE MAT. A GRANEL EM CAMINHÃO BA</v>
          </cell>
          <cell r="C66" t="str">
            <v>T</v>
          </cell>
          <cell r="D66">
            <v>15.83</v>
          </cell>
          <cell r="E66">
            <v>7.13</v>
          </cell>
          <cell r="F66">
            <v>112.86</v>
          </cell>
        </row>
        <row r="67">
          <cell r="B67" t="str">
            <v xml:space="preserve">SCULANTE. CAPAC. UTIL DE 8T, EMPREGANDO 2 SERVENTES NA CARGA</v>
          </cell>
        </row>
        <row r="69">
          <cell r="A69" t="str">
            <v>04.010.045-0</v>
          </cell>
          <cell r="B69" t="str">
            <v xml:space="preserve">CARGA E DESC. MEC. DE MAT. A GRANEL, C/CAMINHAO BASCUL. CAPA</v>
          </cell>
          <cell r="C69" t="str">
            <v>T</v>
          </cell>
          <cell r="D69">
            <v>3327.39</v>
          </cell>
          <cell r="E69">
            <v>0.24</v>
          </cell>
          <cell r="F69">
            <v>798.57</v>
          </cell>
        </row>
        <row r="70">
          <cell r="B70" t="str">
            <v xml:space="preserve">C. UTIL DE 8T</v>
          </cell>
        </row>
        <row r="72">
          <cell r="A72" t="str">
            <v>04.011.051-1</v>
          </cell>
          <cell r="B72" t="str">
            <v xml:space="preserve">CARGA E DESC. MEC. C/PA-CARREGADEIRA CAPAC. DE 1,50M3 E CAMI</v>
          </cell>
          <cell r="C72" t="str">
            <v>T</v>
          </cell>
          <cell r="D72">
            <v>53</v>
          </cell>
          <cell r="E72">
            <v>2.86</v>
          </cell>
          <cell r="F72">
            <v>151.58000000000001</v>
          </cell>
        </row>
        <row r="73">
          <cell r="B73" t="str">
            <v xml:space="preserve">NHAO BASCUL. CAPAC. UTIL DE 8T, CARGA DE 50T P/DIA DE 8:00H</v>
          </cell>
        </row>
        <row r="75">
          <cell r="A75" t="str">
            <v>04.020.122-0</v>
          </cell>
          <cell r="B75" t="str">
            <v xml:space="preserve">TRANSPORTE DE ANDAIME TUBULAR</v>
          </cell>
          <cell r="C75" t="str">
            <v>M2XKM</v>
          </cell>
          <cell r="D75">
            <v>8650</v>
          </cell>
          <cell r="E75">
            <v>0.02</v>
          </cell>
          <cell r="F75">
            <v>173</v>
          </cell>
        </row>
        <row r="78">
          <cell r="A78" t="str">
            <v>04.021.010-0</v>
          </cell>
          <cell r="B78" t="str">
            <v xml:space="preserve">CARGA E DESC. MANUAL DE ANDAIME TUBULAR</v>
          </cell>
          <cell r="C78" t="str">
            <v>M2</v>
          </cell>
          <cell r="D78">
            <v>358</v>
          </cell>
          <cell r="E78">
            <v>0.16</v>
          </cell>
          <cell r="F78">
            <v>57.28</v>
          </cell>
        </row>
        <row r="81">
          <cell r="A81" t="str">
            <v>04.025.215-0</v>
          </cell>
          <cell r="B81" t="str">
            <v xml:space="preserve">TRANSPORTE ATE 25KM, MONT. E DESMONT. DE BATE-ESTACAS TIPO F</v>
          </cell>
          <cell r="C81" t="str">
            <v>UN</v>
          </cell>
          <cell r="D81">
            <v>1</v>
          </cell>
          <cell r="E81">
            <v>7781.64</v>
          </cell>
          <cell r="F81">
            <v>7781.64</v>
          </cell>
        </row>
        <row r="82">
          <cell r="B82" t="str">
            <v xml:space="preserve">RANKI (MAQ. XIII), C/MARTELO PESANDO 1,5T</v>
          </cell>
        </row>
        <row r="84">
          <cell r="A84" t="str">
            <v>05.001.002-1</v>
          </cell>
          <cell r="B84" t="str">
            <v xml:space="preserve">DEMOLICAO MANUAL DE CONCR. ARMADO, COMPREEND. PILARES, VIGAS</v>
          </cell>
          <cell r="C84" t="str">
            <v>M3</v>
          </cell>
          <cell r="D84">
            <v>9.0399999999999991</v>
          </cell>
          <cell r="E84">
            <v>147</v>
          </cell>
          <cell r="F84">
            <v>1328.88</v>
          </cell>
        </row>
        <row r="85">
          <cell r="B85" t="str">
            <v xml:space="preserve"> E LAJES</v>
          </cell>
        </row>
        <row r="87">
          <cell r="A87" t="str">
            <v>05.001.003-0</v>
          </cell>
          <cell r="B87" t="str">
            <v xml:space="preserve">DEMOLICAO MANUAL DE ALVEN. DE TIJ. FURADOS</v>
          </cell>
          <cell r="C87" t="str">
            <v>M3</v>
          </cell>
          <cell r="D87">
            <v>14.1</v>
          </cell>
          <cell r="E87">
            <v>39.21</v>
          </cell>
          <cell r="F87">
            <v>552.86</v>
          </cell>
        </row>
        <row r="90">
          <cell r="A90" t="str">
            <v>05.001.018-0</v>
          </cell>
          <cell r="B90" t="str">
            <v xml:space="preserve">DEMOLICAO MANUAL DE PISO CIMENTADO E DA RESPECTIVA BASE DE C</v>
          </cell>
          <cell r="C90" t="str">
            <v>M2</v>
          </cell>
          <cell r="D90">
            <v>47</v>
          </cell>
          <cell r="E90">
            <v>2.16</v>
          </cell>
          <cell r="F90">
            <v>101.52</v>
          </cell>
        </row>
        <row r="91">
          <cell r="B91" t="str">
            <v xml:space="preserve">ONCR. OU PASSEIO DE CONCR.</v>
          </cell>
        </row>
        <row r="93">
          <cell r="A93" t="str">
            <v>05.001.134-0</v>
          </cell>
          <cell r="B93" t="str">
            <v xml:space="preserve">ARRANCAMENTO DE PORTAS, JANELAS E CAIXILHOS DE AR CONDICIONA</v>
          </cell>
          <cell r="C93" t="str">
            <v>UN</v>
          </cell>
          <cell r="D93">
            <v>3</v>
          </cell>
          <cell r="E93">
            <v>4.38</v>
          </cell>
          <cell r="F93">
            <v>13.14</v>
          </cell>
        </row>
        <row r="94">
          <cell r="B94" t="str">
            <v xml:space="preserve">DO OU OUTROS</v>
          </cell>
        </row>
        <row r="96">
          <cell r="A96" t="str">
            <v>05.001.144-0</v>
          </cell>
          <cell r="B96" t="str">
            <v xml:space="preserve">ARRANCAMENTO DE APARELHOS DE ILUMINACAO</v>
          </cell>
          <cell r="C96" t="str">
            <v>UN</v>
          </cell>
          <cell r="D96">
            <v>3</v>
          </cell>
          <cell r="E96">
            <v>1.18</v>
          </cell>
          <cell r="F96">
            <v>3.54</v>
          </cell>
        </row>
        <row r="99">
          <cell r="A99" t="str">
            <v>05.001.350-0</v>
          </cell>
          <cell r="B99" t="str">
            <v xml:space="preserve">LIMPEZA DE VIDROS, FEITA NOS DOIS LADOS, CONTADO UM LADO</v>
          </cell>
          <cell r="C99" t="str">
            <v>M2</v>
          </cell>
          <cell r="D99">
            <v>155.80000000000001</v>
          </cell>
          <cell r="E99">
            <v>2.14</v>
          </cell>
          <cell r="F99">
            <v>333.41</v>
          </cell>
        </row>
        <row r="102">
          <cell r="A102" t="str">
            <v>05.001.370-0</v>
          </cell>
          <cell r="B102" t="str">
            <v xml:space="preserve">LIMPEZA DE APARELHOS SANIT.</v>
          </cell>
          <cell r="C102" t="str">
            <v>UN</v>
          </cell>
          <cell r="D102">
            <v>18</v>
          </cell>
          <cell r="E102">
            <v>1.97</v>
          </cell>
          <cell r="F102">
            <v>35.46</v>
          </cell>
        </row>
        <row r="105">
          <cell r="A105" t="str">
            <v>05.001.375-0</v>
          </cell>
          <cell r="B105" t="str">
            <v xml:space="preserve">LIMPEZA DE METAIS</v>
          </cell>
          <cell r="C105" t="str">
            <v>UN</v>
          </cell>
          <cell r="D105">
            <v>22</v>
          </cell>
          <cell r="E105">
            <v>0.59</v>
          </cell>
          <cell r="F105">
            <v>12.98</v>
          </cell>
        </row>
        <row r="108">
          <cell r="A108" t="str">
            <v>05.001.380-0</v>
          </cell>
          <cell r="B108" t="str">
            <v xml:space="preserve">LIMPEZA DE PEITORIL</v>
          </cell>
          <cell r="C108" t="str">
            <v>M</v>
          </cell>
          <cell r="D108">
            <v>23</v>
          </cell>
          <cell r="E108">
            <v>0.88</v>
          </cell>
          <cell r="F108">
            <v>20.239999999999998</v>
          </cell>
        </row>
        <row r="111">
          <cell r="A111" t="str">
            <v>05.001.385-0</v>
          </cell>
          <cell r="B111" t="str">
            <v xml:space="preserve">LIMPEZA DE PAREDE REVEST. DE CERAM. OU AZUL.</v>
          </cell>
          <cell r="C111" t="str">
            <v>M2</v>
          </cell>
          <cell r="D111">
            <v>1280</v>
          </cell>
          <cell r="E111">
            <v>1.23</v>
          </cell>
          <cell r="F111">
            <v>1574.4</v>
          </cell>
        </row>
        <row r="114">
          <cell r="A114" t="str">
            <v>05.001.391-0</v>
          </cell>
          <cell r="B114" t="str">
            <v xml:space="preserve">LIMPEZA EM PAREDE REVEST. C/MARM. OU GRAN.</v>
          </cell>
          <cell r="C114" t="str">
            <v>M2</v>
          </cell>
          <cell r="D114">
            <v>10</v>
          </cell>
          <cell r="E114">
            <v>1.97</v>
          </cell>
          <cell r="F114">
            <v>19.7</v>
          </cell>
        </row>
        <row r="117">
          <cell r="A117" t="str">
            <v>05.002.009-1</v>
          </cell>
          <cell r="B117" t="str">
            <v xml:space="preserve">DEMOLICAO C/EQUIP. DE AR COMPR., DE PAVIMENT. DE CONCR. SIMP</v>
          </cell>
          <cell r="C117" t="str">
            <v>M2</v>
          </cell>
          <cell r="D117">
            <v>1073.9100000000001</v>
          </cell>
          <cell r="E117">
            <v>15.53</v>
          </cell>
          <cell r="F117">
            <v>16677.82</v>
          </cell>
        </row>
        <row r="118">
          <cell r="B118" t="str">
            <v xml:space="preserve">LES, C/ 15CM DE ESP.</v>
          </cell>
        </row>
        <row r="120">
          <cell r="A120" t="str">
            <v>05.005.006-1</v>
          </cell>
          <cell r="B120" t="str">
            <v xml:space="preserve">ANDAIME DE TABUADO SOBRE CAVAL. (INCL. ESTES), EM PINHO DE 1</v>
          </cell>
          <cell r="C120" t="str">
            <v>M2</v>
          </cell>
          <cell r="D120">
            <v>1036</v>
          </cell>
          <cell r="E120">
            <v>4.3600000000000003</v>
          </cell>
          <cell r="F120">
            <v>4516.96</v>
          </cell>
        </row>
        <row r="121">
          <cell r="B121" t="str">
            <v xml:space="preserve">ª, C/APROVEIT. DA MAD. 10 VEZES, INCL. MOV.</v>
          </cell>
        </row>
        <row r="123">
          <cell r="A123" t="str">
            <v>05.005.007-0</v>
          </cell>
          <cell r="B123" t="str">
            <v xml:space="preserve">ANDAIME DE TABUADO SOBRE CAVAL.(INCL. ESTES), EM PINHO DE 1ª</v>
          </cell>
          <cell r="C123" t="str">
            <v>M2</v>
          </cell>
          <cell r="D123">
            <v>990.27</v>
          </cell>
          <cell r="E123">
            <v>3.44</v>
          </cell>
          <cell r="F123">
            <v>3406.52</v>
          </cell>
        </row>
        <row r="124">
          <cell r="B124" t="str">
            <v xml:space="preserve">,C/APROVEIT.DA MAD. 20 VEZES,INCL.MOV. P/PE DIREITO DE 4,00M</v>
          </cell>
        </row>
        <row r="126">
          <cell r="A126" t="str">
            <v>05.005.012-1</v>
          </cell>
          <cell r="B126" t="str">
            <v xml:space="preserve">PLATAFORMA OU PASSARELA DE PINHO DE 1ª, C/APROVEIT. DA MAD.</v>
          </cell>
          <cell r="C126" t="str">
            <v>M2</v>
          </cell>
          <cell r="D126">
            <v>73</v>
          </cell>
          <cell r="E126">
            <v>0.76</v>
          </cell>
          <cell r="F126">
            <v>55.48</v>
          </cell>
        </row>
        <row r="127">
          <cell r="B127" t="str">
            <v xml:space="preserve">20 VEZES, EXCL. ANDAIME OU OUTRO SUPORTE E MOV.</v>
          </cell>
        </row>
        <row r="129">
          <cell r="A129" t="str">
            <v>05.006.001-1</v>
          </cell>
          <cell r="B129" t="str">
            <v xml:space="preserve">ALUGUEL DE ANDAIME TUBULAR CONSID. A PROJECAO VERT.</v>
          </cell>
          <cell r="C129" t="str">
            <v>M2XMES</v>
          </cell>
          <cell r="D129">
            <v>105</v>
          </cell>
          <cell r="E129">
            <v>2.7</v>
          </cell>
          <cell r="F129">
            <v>283.5</v>
          </cell>
        </row>
        <row r="132">
          <cell r="A132" t="str">
            <v>05.008.001-0</v>
          </cell>
          <cell r="B132" t="str">
            <v xml:space="preserve">MONTAGEM E DESMONT. DE ANDAIME TUBULAR, CONSID. A AREA VERT.</v>
          </cell>
          <cell r="C132" t="str">
            <v>M2</v>
          </cell>
          <cell r="D132">
            <v>358</v>
          </cell>
          <cell r="E132">
            <v>1.23</v>
          </cell>
          <cell r="F132">
            <v>440.34</v>
          </cell>
        </row>
        <row r="133">
          <cell r="B133" t="str">
            <v xml:space="preserve"> RECOBERTA</v>
          </cell>
        </row>
        <row r="135">
          <cell r="A135" t="str">
            <v>05.020.020-0</v>
          </cell>
          <cell r="B135" t="str">
            <v xml:space="preserve">SINALIZACAO HORIZ. MEC. C/TINTA A BASE DE RESINA ACRILICA, E</v>
          </cell>
          <cell r="C135" t="str">
            <v>M2</v>
          </cell>
          <cell r="D135">
            <v>60</v>
          </cell>
          <cell r="E135">
            <v>8.02</v>
          </cell>
          <cell r="F135">
            <v>481.2</v>
          </cell>
        </row>
        <row r="136">
          <cell r="B136" t="str">
            <v xml:space="preserve">M VIAS URBANAS</v>
          </cell>
        </row>
        <row r="138">
          <cell r="A138" t="str">
            <v>05.055.010-0</v>
          </cell>
          <cell r="B138" t="str">
            <v xml:space="preserve">LETRA DE ACO INOX Nº22, C/ 20CM DE ALT.</v>
          </cell>
          <cell r="C138" t="str">
            <v>UN</v>
          </cell>
          <cell r="D138">
            <v>8</v>
          </cell>
          <cell r="E138">
            <v>27.25</v>
          </cell>
          <cell r="F138">
            <v>218</v>
          </cell>
        </row>
        <row r="141">
          <cell r="A141" t="str">
            <v>06.003.053-0</v>
          </cell>
          <cell r="B141" t="str">
            <v xml:space="preserve">TUBO DE CONCR. SIMPLES, CLASSE C-1, P/AGUAS PLUVIAIS, DIAM.</v>
          </cell>
          <cell r="C141" t="str">
            <v>M</v>
          </cell>
          <cell r="D141">
            <v>261</v>
          </cell>
          <cell r="E141">
            <v>16.04</v>
          </cell>
          <cell r="F141">
            <v>4186.4399999999996</v>
          </cell>
        </row>
        <row r="142">
          <cell r="B142" t="str">
            <v xml:space="preserve">DE 300MM. FORN. E ASSENT.</v>
          </cell>
        </row>
        <row r="144">
          <cell r="A144" t="str">
            <v>06.012.001-0</v>
          </cell>
          <cell r="B144" t="str">
            <v xml:space="preserve">CAIXA DE AREIA DE CONCR. ARMADO DE 1,00 X 1,00 X 1,80M, P/CO</v>
          </cell>
          <cell r="C144" t="str">
            <v>UN</v>
          </cell>
          <cell r="D144">
            <v>1</v>
          </cell>
          <cell r="E144">
            <v>619.76</v>
          </cell>
          <cell r="F144">
            <v>619.76</v>
          </cell>
        </row>
        <row r="145">
          <cell r="B145" t="str">
            <v xml:space="preserve">LETOR DE AGUAS PLUVIAIS, DIAM. DE 0,40M</v>
          </cell>
        </row>
        <row r="147">
          <cell r="A147" t="str">
            <v>06.014.102-0</v>
          </cell>
          <cell r="B147" t="str">
            <v xml:space="preserve">CAIXA DE RALO EM ALVEN. DE TIJ. MACICO, DE 0,30 X 0,90 X 0,9</v>
          </cell>
          <cell r="C147" t="str">
            <v>UN</v>
          </cell>
          <cell r="D147">
            <v>22</v>
          </cell>
          <cell r="E147">
            <v>418.51</v>
          </cell>
          <cell r="F147">
            <v>9207.2199999999993</v>
          </cell>
        </row>
        <row r="148">
          <cell r="B148" t="str">
            <v xml:space="preserve">0M, P/AGUAS PLUVIAIS, C/BOCA DE LOBO DE FºFº</v>
          </cell>
        </row>
        <row r="150">
          <cell r="A150" t="str">
            <v>06.016.009-0</v>
          </cell>
          <cell r="B150" t="str">
            <v xml:space="preserve">TAMPAO COMPLETO DE FºFº, P/CX. DE INSPECAO OU SEMELHANTE, C/</v>
          </cell>
          <cell r="C150" t="str">
            <v>UN</v>
          </cell>
          <cell r="D150">
            <v>9</v>
          </cell>
          <cell r="E150">
            <v>33.799999999999997</v>
          </cell>
          <cell r="F150">
            <v>304.2</v>
          </cell>
        </row>
        <row r="151">
          <cell r="B151" t="str">
            <v xml:space="preserve"> 25KG</v>
          </cell>
        </row>
        <row r="153">
          <cell r="A153" t="str">
            <v>06.016.040-0</v>
          </cell>
          <cell r="B153" t="str">
            <v xml:space="preserve">TAMPAO COMPLETO DE FºFº, ARTICULADO, DIAM. DE 0,60M, PADRAO</v>
          </cell>
          <cell r="C153" t="str">
            <v>UN</v>
          </cell>
          <cell r="D153">
            <v>16</v>
          </cell>
          <cell r="E153">
            <v>55.3</v>
          </cell>
          <cell r="F153">
            <v>884.8</v>
          </cell>
        </row>
        <row r="154">
          <cell r="B154" t="str">
            <v xml:space="preserve">RIOLUZ, TIPO LEVE</v>
          </cell>
        </row>
        <row r="156">
          <cell r="A156" t="str">
            <v>06.069.010-0</v>
          </cell>
          <cell r="B156" t="str">
            <v xml:space="preserve">CONSTRUCAO DE LINHA SIMPLES DE DUTO ESPIRAL FLEXIVEL, SINGEL</v>
          </cell>
          <cell r="C156" t="str">
            <v>M</v>
          </cell>
          <cell r="D156">
            <v>410</v>
          </cell>
          <cell r="E156">
            <v>5.1100000000000003</v>
          </cell>
          <cell r="F156">
            <v>2095.1</v>
          </cell>
        </row>
        <row r="157">
          <cell r="B157" t="str">
            <v xml:space="preserve">O, P/PROT. DE CONDUTORES, DIAM. DE 50MM, C/FIO GUIA</v>
          </cell>
        </row>
        <row r="159">
          <cell r="A159" t="str">
            <v>06.088.010-0</v>
          </cell>
          <cell r="B159" t="str">
            <v xml:space="preserve">EMBASAMENTO DE TUBUL., FEITO COM PO DE PEDRA</v>
          </cell>
          <cell r="C159" t="str">
            <v>M3</v>
          </cell>
          <cell r="D159">
            <v>29.81</v>
          </cell>
          <cell r="E159">
            <v>32.83</v>
          </cell>
          <cell r="F159">
            <v>978.66</v>
          </cell>
        </row>
        <row r="162">
          <cell r="A162" t="str">
            <v>06.272.002-0</v>
          </cell>
          <cell r="B162" t="str">
            <v xml:space="preserve">TUBO PVC P/ESGOTO SANIT., DIAM. NOMINAL 100MM</v>
          </cell>
          <cell r="C162" t="str">
            <v>M</v>
          </cell>
          <cell r="D162">
            <v>14</v>
          </cell>
          <cell r="E162">
            <v>4.58</v>
          </cell>
          <cell r="F162">
            <v>64.12</v>
          </cell>
        </row>
        <row r="165">
          <cell r="A165" t="str">
            <v>06.272.003-0</v>
          </cell>
          <cell r="B165" t="str">
            <v xml:space="preserve">TUBO PVC P/ESGOTO SANIT., DIAM. NOMINAL 150MM</v>
          </cell>
          <cell r="C165" t="str">
            <v>M</v>
          </cell>
          <cell r="D165">
            <v>64</v>
          </cell>
          <cell r="E165">
            <v>9.41</v>
          </cell>
          <cell r="F165">
            <v>602.24</v>
          </cell>
        </row>
        <row r="168">
          <cell r="A168" t="str">
            <v>08.001.003-0</v>
          </cell>
          <cell r="B168" t="str">
            <v xml:space="preserve">BASE DE BRITA CORRIDA</v>
          </cell>
          <cell r="C168" t="str">
            <v>M3</v>
          </cell>
          <cell r="D168">
            <v>631.66999999999996</v>
          </cell>
          <cell r="E168">
            <v>24.36</v>
          </cell>
          <cell r="F168">
            <v>15387.48</v>
          </cell>
        </row>
        <row r="171">
          <cell r="A171" t="str">
            <v>08.012.001-0</v>
          </cell>
          <cell r="B171" t="str">
            <v xml:space="preserve">LEVANTAMENTO E REASSENTAM. DE MEIO-FIO</v>
          </cell>
          <cell r="C171" t="str">
            <v>M</v>
          </cell>
          <cell r="D171">
            <v>11.11</v>
          </cell>
          <cell r="E171">
            <v>10.38</v>
          </cell>
          <cell r="F171">
            <v>115.32</v>
          </cell>
        </row>
        <row r="174">
          <cell r="A174" t="str">
            <v>08.015.003-0</v>
          </cell>
          <cell r="B174" t="str">
            <v xml:space="preserve">REVESTIMENTO DO TIPO "TRATAMENTO SUPERFICIAL BETUMINOSO DUPL</v>
          </cell>
          <cell r="C174" t="str">
            <v>M2</v>
          </cell>
          <cell r="D174">
            <v>4211.16</v>
          </cell>
          <cell r="E174">
            <v>2.93</v>
          </cell>
          <cell r="F174">
            <v>12338.69</v>
          </cell>
        </row>
        <row r="175">
          <cell r="B175" t="str">
            <v>O"</v>
          </cell>
        </row>
        <row r="177">
          <cell r="A177" t="str">
            <v>08.026.001-0</v>
          </cell>
          <cell r="B177" t="str">
            <v xml:space="preserve">IMPRIMACAO DE BASE DE PAVIMENT.</v>
          </cell>
          <cell r="C177" t="str">
            <v>M2</v>
          </cell>
          <cell r="D177">
            <v>4211.16</v>
          </cell>
          <cell r="E177">
            <v>1.23</v>
          </cell>
          <cell r="F177">
            <v>5179.72</v>
          </cell>
        </row>
        <row r="180">
          <cell r="A180" t="str">
            <v>08.027.001-0</v>
          </cell>
          <cell r="B180" t="str">
            <v xml:space="preserve">MEIO-FIO RETO DE CONCR. SIMPLES, 15MPA, MOLD. NO LOCAL, C/ 0</v>
          </cell>
          <cell r="C180" t="str">
            <v>M</v>
          </cell>
          <cell r="D180">
            <v>864</v>
          </cell>
          <cell r="E180">
            <v>21.67</v>
          </cell>
          <cell r="F180">
            <v>18722.88</v>
          </cell>
        </row>
        <row r="181">
          <cell r="B181" t="str">
            <v xml:space="preserve">,15M DE BASE E 0,45M DE ALT., REJUNT. C/CIM. E AREIA 1:3,5</v>
          </cell>
        </row>
        <row r="183">
          <cell r="A183" t="str">
            <v>08.035.001-0</v>
          </cell>
          <cell r="B183" t="str">
            <v xml:space="preserve">CAMADA DE BLOQUEIO (COLCHAO) DE PO-DE-PEDRA, ESPALHADO E COM</v>
          </cell>
          <cell r="C183" t="str">
            <v>M3</v>
          </cell>
          <cell r="D183">
            <v>631.66999999999996</v>
          </cell>
          <cell r="E183">
            <v>20.100000000000001</v>
          </cell>
          <cell r="F183">
            <v>12696.56</v>
          </cell>
        </row>
        <row r="184">
          <cell r="B184" t="str">
            <v xml:space="preserve">PRIMIDO MECANICAMENTE</v>
          </cell>
        </row>
        <row r="186">
          <cell r="A186" t="str">
            <v>09.002.001-0</v>
          </cell>
          <cell r="B186" t="str">
            <v xml:space="preserve">PLANTIO DE ARVORE ISOLADA, ATE 2,00M DE ALT., DE QUALQUER ES</v>
          </cell>
          <cell r="C186" t="str">
            <v>UN</v>
          </cell>
          <cell r="D186">
            <v>19</v>
          </cell>
          <cell r="E186">
            <v>8.94</v>
          </cell>
          <cell r="F186">
            <v>169.86</v>
          </cell>
        </row>
        <row r="187">
          <cell r="B187" t="str">
            <v xml:space="preserve">PECIE, EM LOGRADOURO PUBL.</v>
          </cell>
        </row>
        <row r="189">
          <cell r="A189" t="str">
            <v>09.003.006-0</v>
          </cell>
          <cell r="B189" t="str">
            <v xml:space="preserve">ARVORE EM TORNO DE 2,00M DE ALT., TIPO AMENDOEIRA OU CASTANH</v>
          </cell>
          <cell r="C189" t="str">
            <v>UN</v>
          </cell>
          <cell r="D189">
            <v>19</v>
          </cell>
          <cell r="E189">
            <v>8.5</v>
          </cell>
          <cell r="F189">
            <v>161.5</v>
          </cell>
        </row>
        <row r="190">
          <cell r="B190" t="str">
            <v xml:space="preserve">EIRA, CONSID. APENAS O FORN.</v>
          </cell>
        </row>
        <row r="192">
          <cell r="A192" t="str">
            <v>09.004.002-0</v>
          </cell>
          <cell r="B192" t="str">
            <v xml:space="preserve">PROTETOR DE FERRO, PINTADO A OLEO, P/ARVORE</v>
          </cell>
          <cell r="C192" t="str">
            <v>UN</v>
          </cell>
          <cell r="D192">
            <v>19</v>
          </cell>
          <cell r="E192">
            <v>45.12</v>
          </cell>
          <cell r="F192">
            <v>857.28</v>
          </cell>
        </row>
        <row r="195">
          <cell r="A195" t="str">
            <v>09.006.003-0</v>
          </cell>
          <cell r="B195" t="str">
            <v xml:space="preserve">ENCHIMENTO DE CAVAS, SENDO 1/3 C/TERRA PRETA VEGETAL</v>
          </cell>
          <cell r="C195" t="str">
            <v>M3</v>
          </cell>
          <cell r="D195">
            <v>6.08</v>
          </cell>
          <cell r="E195">
            <v>12.24</v>
          </cell>
          <cell r="F195">
            <v>74.41</v>
          </cell>
        </row>
        <row r="198">
          <cell r="A198" t="str">
            <v>09.010.001-0</v>
          </cell>
          <cell r="B198" t="str">
            <v xml:space="preserve">CORDOES DE CONCR. SIMPLES, C/SECAO DE 10 X 25CM, MOLD. NO LO</v>
          </cell>
          <cell r="C198" t="str">
            <v>M</v>
          </cell>
          <cell r="D198">
            <v>76</v>
          </cell>
          <cell r="E198">
            <v>9.9499999999999993</v>
          </cell>
          <cell r="F198">
            <v>756.2</v>
          </cell>
        </row>
        <row r="199">
          <cell r="B199" t="str">
            <v>CAL</v>
          </cell>
        </row>
        <row r="201">
          <cell r="A201" t="str">
            <v>10.004.135-0</v>
          </cell>
          <cell r="B201" t="str">
            <v xml:space="preserve">ESTACAS PRE-FABRICADAS DE CONCR. P/CARGA DE TRAB. DE COMPR.</v>
          </cell>
          <cell r="C201" t="str">
            <v>M</v>
          </cell>
          <cell r="D201">
            <v>12</v>
          </cell>
          <cell r="E201">
            <v>25.52</v>
          </cell>
          <cell r="F201">
            <v>306.24</v>
          </cell>
        </row>
        <row r="202">
          <cell r="B202" t="str">
            <v xml:space="preserve">AXIAL DE ATE 350KN (35TF)</v>
          </cell>
        </row>
        <row r="204">
          <cell r="A204" t="str">
            <v>10.004.175-0</v>
          </cell>
          <cell r="B204" t="str">
            <v xml:space="preserve">ESTACAS PRE-FABRICADAS DE CONCR. P/CARGA DE TRAB. DE COMPR.</v>
          </cell>
          <cell r="C204" t="str">
            <v>M</v>
          </cell>
          <cell r="D204">
            <v>132</v>
          </cell>
          <cell r="E204">
            <v>92.29</v>
          </cell>
          <cell r="F204">
            <v>12182.28</v>
          </cell>
        </row>
        <row r="205">
          <cell r="B205" t="str">
            <v xml:space="preserve">AXIAL DE ATE 1700KN (170TF)</v>
          </cell>
        </row>
        <row r="207">
          <cell r="A207" t="str">
            <v>10.004.205-0</v>
          </cell>
          <cell r="B207" t="str">
            <v xml:space="preserve">CRAVACAO DE ESTACAS PRE-FABRICADAS DE CONCR. P/CARGA DE TRAB</v>
          </cell>
          <cell r="C207" t="str">
            <v>M</v>
          </cell>
          <cell r="D207">
            <v>12</v>
          </cell>
          <cell r="E207">
            <v>10.8</v>
          </cell>
          <cell r="F207">
            <v>129.6</v>
          </cell>
        </row>
        <row r="208">
          <cell r="B208" t="str">
            <v xml:space="preserve">. DE COMPR. AXIAL DE ATE 350KN (35TF)</v>
          </cell>
        </row>
        <row r="210">
          <cell r="A210" t="str">
            <v>10.004.235-0</v>
          </cell>
          <cell r="B210" t="str">
            <v xml:space="preserve">CRAVACAO DE ESTACAS PRE-FABRICADAS DE CONCR. P/CARGA DE TRAB</v>
          </cell>
          <cell r="C210" t="str">
            <v>M</v>
          </cell>
          <cell r="D210">
            <v>132</v>
          </cell>
          <cell r="E210">
            <v>36.85</v>
          </cell>
          <cell r="F210">
            <v>4864.2</v>
          </cell>
        </row>
        <row r="211">
          <cell r="B211" t="str">
            <v xml:space="preserve">. DE COMPR. AXIAL DE ATE 1700KN (170TF)</v>
          </cell>
        </row>
        <row r="213">
          <cell r="A213" t="str">
            <v>10.004.265-0</v>
          </cell>
          <cell r="B213" t="str">
            <v xml:space="preserve">EMENDA MET. EM ESTACAS PRE-FABRICADAS P/CARGA DE TRAB. DE CO</v>
          </cell>
          <cell r="C213" t="str">
            <v>UN</v>
          </cell>
          <cell r="D213">
            <v>4</v>
          </cell>
          <cell r="E213">
            <v>15</v>
          </cell>
          <cell r="F213">
            <v>60</v>
          </cell>
        </row>
        <row r="214">
          <cell r="B214" t="str">
            <v xml:space="preserve">MPR. AXIAL DE ATE 350KN (35TF)</v>
          </cell>
        </row>
        <row r="216">
          <cell r="A216" t="str">
            <v>10.004.295-0</v>
          </cell>
          <cell r="B216" t="str">
            <v xml:space="preserve">EMENDA MET. EM ESTACAS PRE-FABRICADAS P/CARGA DE TRAB. DE CO</v>
          </cell>
          <cell r="C216" t="str">
            <v>UN</v>
          </cell>
          <cell r="D216">
            <v>22</v>
          </cell>
          <cell r="E216">
            <v>33.83</v>
          </cell>
          <cell r="F216">
            <v>744.26</v>
          </cell>
        </row>
        <row r="217">
          <cell r="B217" t="str">
            <v xml:space="preserve">MPR. AXIAL DE ATE 1700KN (170TF)</v>
          </cell>
        </row>
        <row r="219">
          <cell r="A219" t="str">
            <v>10.012.001-0</v>
          </cell>
          <cell r="B219" t="str">
            <v xml:space="preserve">ARRASAMENTO DE ESTACA DE CONCR. P/CARGA DE TRAB. DE COMPR. A</v>
          </cell>
          <cell r="C219" t="str">
            <v>UN</v>
          </cell>
          <cell r="D219">
            <v>11</v>
          </cell>
          <cell r="E219">
            <v>32.159999999999997</v>
          </cell>
          <cell r="F219">
            <v>353.76</v>
          </cell>
        </row>
        <row r="220">
          <cell r="B220" t="str">
            <v xml:space="preserve">XIAL DE ATE 600KN</v>
          </cell>
        </row>
        <row r="222">
          <cell r="A222" t="str">
            <v>11.001.020-1</v>
          </cell>
          <cell r="B222" t="str">
            <v xml:space="preserve">CONCRETO P/CAMADA PREPARATORIA, C/ 180KG DE CIM. P/M3 DE CON</v>
          </cell>
          <cell r="C222" t="str">
            <v>M3</v>
          </cell>
          <cell r="D222">
            <v>7.3</v>
          </cell>
          <cell r="E222">
            <v>73.59</v>
          </cell>
          <cell r="F222">
            <v>537.20000000000005</v>
          </cell>
        </row>
        <row r="223">
          <cell r="B223" t="str">
            <v xml:space="preserve">CR., COMPREEND. APENAS O FORN. DOS MAT., INCL. 5% DE PERDAS</v>
          </cell>
        </row>
        <row r="225">
          <cell r="A225" t="str">
            <v>11.002.013-1</v>
          </cell>
          <cell r="B225" t="str">
            <v xml:space="preserve">PREPARO DE CONCR., EM 1 BETONEIRA DE 320 L, PRODUCAO APROX.</v>
          </cell>
          <cell r="C225" t="str">
            <v>M3</v>
          </cell>
          <cell r="D225">
            <v>7.3</v>
          </cell>
          <cell r="E225">
            <v>15.43</v>
          </cell>
          <cell r="F225">
            <v>112.63</v>
          </cell>
        </row>
        <row r="226">
          <cell r="B226" t="str">
            <v xml:space="preserve">DE 2,00M3/H, EXCL. FORN. DOS MAT.</v>
          </cell>
        </row>
        <row r="228">
          <cell r="A228" t="str">
            <v>11.002.035-1</v>
          </cell>
          <cell r="B228" t="str">
            <v xml:space="preserve">LANCAMENTO DE CONCR. EM PECAS S/ARMADURA, INCL. SOMENTE TRAN</v>
          </cell>
          <cell r="C228" t="str">
            <v>M3</v>
          </cell>
          <cell r="D228">
            <v>7.3</v>
          </cell>
          <cell r="E228">
            <v>13.91</v>
          </cell>
          <cell r="F228">
            <v>101.54</v>
          </cell>
        </row>
        <row r="229">
          <cell r="B229" t="str">
            <v xml:space="preserve">SP. HORIZ., PRODUCAO APROX. DE 2,00M3/H</v>
          </cell>
        </row>
        <row r="231">
          <cell r="A231" t="str">
            <v>11.003.001-1</v>
          </cell>
          <cell r="B231" t="str">
            <v xml:space="preserve">CONCRETO SIMPLES, P/UMA RESISTENCIA A COMPRES. DE 10MPA, INC</v>
          </cell>
          <cell r="C231" t="str">
            <v>M3</v>
          </cell>
          <cell r="D231">
            <v>34</v>
          </cell>
          <cell r="E231">
            <v>124.66</v>
          </cell>
          <cell r="F231">
            <v>4238.4399999999996</v>
          </cell>
        </row>
        <row r="232">
          <cell r="B232" t="str">
            <v xml:space="preserve">L. MAT. E TRANSP. NA HORIZ. E NA VERT.</v>
          </cell>
        </row>
        <row r="234">
          <cell r="A234" t="str">
            <v>11.003.002-0</v>
          </cell>
          <cell r="B234" t="str">
            <v xml:space="preserve">CONCRETO P/PECAS ARMADAS, P/UMA RESISTENCIA A COMPRES. DE 15</v>
          </cell>
          <cell r="C234" t="str">
            <v>M3</v>
          </cell>
          <cell r="D234">
            <v>6</v>
          </cell>
          <cell r="E234">
            <v>135.4</v>
          </cell>
          <cell r="F234">
            <v>812.4</v>
          </cell>
        </row>
        <row r="235">
          <cell r="B235" t="str">
            <v xml:space="preserve">MPA, INCL. MAT., CONFECCAO E TRANSP. HORIZ. E VERT.</v>
          </cell>
        </row>
        <row r="237">
          <cell r="A237" t="str">
            <v>11.003.003-1</v>
          </cell>
          <cell r="B237" t="str">
            <v xml:space="preserve">CONCRETO P/PECAS ARMADAS, P/UMA RESISTENCIA A COMPRES. DE 20</v>
          </cell>
          <cell r="C237" t="str">
            <v>M3</v>
          </cell>
          <cell r="D237">
            <v>41</v>
          </cell>
          <cell r="E237">
            <v>144.77000000000001</v>
          </cell>
          <cell r="F237">
            <v>5935.57</v>
          </cell>
        </row>
        <row r="238">
          <cell r="B238" t="str">
            <v xml:space="preserve">MPA, INCL. MAT., CONFECCAO E TRANSP. HORIZ. E VERT.</v>
          </cell>
        </row>
        <row r="240">
          <cell r="A240" t="str">
            <v>11.004.021-1</v>
          </cell>
          <cell r="B240" t="str">
            <v xml:space="preserve">FORMA DE MAD. P/MOLDAGEM DE PECAS DE CONCR. ARMADO C/PARAMEN</v>
          </cell>
          <cell r="C240" t="str">
            <v>M2</v>
          </cell>
          <cell r="D240">
            <v>324</v>
          </cell>
          <cell r="E240">
            <v>13.04</v>
          </cell>
          <cell r="F240">
            <v>4224.96</v>
          </cell>
        </row>
        <row r="241">
          <cell r="B241" t="str">
            <v xml:space="preserve">TOS PLANOS, SERVINDO A MAD. 2 VEZES,EM TABUAS DE PINHO DE 3ª</v>
          </cell>
        </row>
        <row r="243">
          <cell r="A243" t="str">
            <v>11.004.035-1</v>
          </cell>
          <cell r="B243" t="str">
            <v xml:space="preserve">ESCORAMENTO DE FORMA ATE 3,30M DE PE DIREITO, C/PINHO DE 3ª,</v>
          </cell>
          <cell r="C243" t="str">
            <v>M3</v>
          </cell>
          <cell r="D243">
            <v>16</v>
          </cell>
          <cell r="E243">
            <v>2.12</v>
          </cell>
          <cell r="F243">
            <v>33.92</v>
          </cell>
        </row>
        <row r="244">
          <cell r="B244" t="str">
            <v xml:space="preserve"> TABUAS EMPREGADAS 3 VEZES, PRUMOS 4 VEZES</v>
          </cell>
        </row>
        <row r="246">
          <cell r="A246" t="str">
            <v>11.004.065-0</v>
          </cell>
          <cell r="B246" t="str">
            <v xml:space="preserve">ESCORAMENTO DE FORMAS DE PARAMENTOS VERTICAIS(MURO DE ARRIMO</v>
          </cell>
          <cell r="C246" t="str">
            <v>M2</v>
          </cell>
          <cell r="D246">
            <v>252</v>
          </cell>
          <cell r="E246">
            <v>7.05</v>
          </cell>
          <cell r="F246">
            <v>1776.6</v>
          </cell>
        </row>
        <row r="247">
          <cell r="B247" t="str">
            <v xml:space="preserve">OU SEMEHANTE)ATE 1,5M, C/30% DE APROVEIT., INCL. RETIRADA</v>
          </cell>
        </row>
        <row r="249">
          <cell r="A249" t="str">
            <v>11.004.070-1</v>
          </cell>
          <cell r="B249" t="str">
            <v xml:space="preserve">ESCORAMENTO DE FORMA DE PARAMENTO VERT., P/ALT. DE 1,50 A 5,</v>
          </cell>
          <cell r="C249" t="str">
            <v>M2</v>
          </cell>
          <cell r="D249">
            <v>72</v>
          </cell>
          <cell r="E249">
            <v>7.89</v>
          </cell>
          <cell r="F249">
            <v>568.08000000000004</v>
          </cell>
        </row>
        <row r="250">
          <cell r="B250" t="str">
            <v xml:space="preserve">00M, C/APROVEIT. DA MAD. 2 VEZES</v>
          </cell>
        </row>
        <row r="252">
          <cell r="A252" t="str">
            <v>11.009.014-1</v>
          </cell>
          <cell r="B252" t="str">
            <v xml:space="preserve">BARRA DE ACO CA-50, C/SALIENCIA, DIAM. DE 8 A 12,5MM, DESTI</v>
          </cell>
          <cell r="C252" t="str">
            <v>KG</v>
          </cell>
          <cell r="D252">
            <v>3660</v>
          </cell>
          <cell r="E252">
            <v>1.07</v>
          </cell>
          <cell r="F252">
            <v>3916.2</v>
          </cell>
        </row>
        <row r="253">
          <cell r="B253" t="str">
            <v xml:space="preserve">NADA A ARMADURA DE CONCR. ARMADO</v>
          </cell>
        </row>
        <row r="255">
          <cell r="A255" t="str">
            <v>11.009.015-1</v>
          </cell>
          <cell r="B255" t="str">
            <v xml:space="preserve">BARRA DE ACO CA-50B, C/SALIENCIA, DIAM. ACIMA DE 12,5MM, DES</v>
          </cell>
          <cell r="C255" t="str">
            <v>KG</v>
          </cell>
          <cell r="D255">
            <v>1160</v>
          </cell>
          <cell r="E255">
            <v>1.03</v>
          </cell>
          <cell r="F255">
            <v>1194.8</v>
          </cell>
        </row>
        <row r="256">
          <cell r="B256" t="str">
            <v xml:space="preserve">TINADA A ARMADURA DE CONCR. ARMADO</v>
          </cell>
        </row>
        <row r="258">
          <cell r="A258" t="str">
            <v>11.011.030-1</v>
          </cell>
          <cell r="B258" t="str">
            <v xml:space="preserve">CORTE, DOBRAGEM, MONT. E COLOC. DE FERRAG. NA FORMA, ACO CA-</v>
          </cell>
          <cell r="C258" t="str">
            <v>KG</v>
          </cell>
          <cell r="D258">
            <v>3660</v>
          </cell>
          <cell r="E258">
            <v>0.77</v>
          </cell>
          <cell r="F258">
            <v>2818.2</v>
          </cell>
        </row>
        <row r="259">
          <cell r="B259" t="str">
            <v xml:space="preserve">50B OU CA-50A, EM BARRA REDONDA C/DIAM. DE 8 A 12,5MM</v>
          </cell>
        </row>
        <row r="261">
          <cell r="A261" t="str">
            <v>11.011.031-1</v>
          </cell>
          <cell r="B261" t="str">
            <v xml:space="preserve">CORTE, DOBRAGEM, MONT. E COLOC. DE FERRAG. NA FORMA, ACO CA-</v>
          </cell>
          <cell r="C261" t="str">
            <v>KG</v>
          </cell>
          <cell r="D261">
            <v>1160</v>
          </cell>
          <cell r="E261">
            <v>0.66</v>
          </cell>
          <cell r="F261">
            <v>765.6</v>
          </cell>
        </row>
        <row r="262">
          <cell r="B262" t="str">
            <v xml:space="preserve">50B OU CA-50A, EM BARRA REDONDA C/DIAM. ACIMA DE 12,5MM</v>
          </cell>
        </row>
        <row r="264">
          <cell r="A264" t="str">
            <v>11.011.040-0</v>
          </cell>
          <cell r="B264" t="str">
            <v xml:space="preserve">CORTE, MONTAGEM E COLOC. DE TELAS DE ACO CA-60, CRUZADAS E S</v>
          </cell>
          <cell r="C264" t="str">
            <v>KG</v>
          </cell>
          <cell r="D264">
            <v>769.28</v>
          </cell>
          <cell r="E264">
            <v>0.37</v>
          </cell>
          <cell r="F264">
            <v>284.63</v>
          </cell>
        </row>
        <row r="265">
          <cell r="B265" t="str">
            <v xml:space="preserve">OLDADAS ENTRE SI, EM PECAS DE CONCR.</v>
          </cell>
        </row>
        <row r="267">
          <cell r="A267" t="str">
            <v>11.016.001-0</v>
          </cell>
          <cell r="B267" t="str">
            <v xml:space="preserve">ESTRUTURA METALICA PARA GALPOES, EM PORTICOS DE PERFIS DE ACO</v>
          </cell>
          <cell r="C267" t="str">
            <v>KG</v>
          </cell>
          <cell r="D267">
            <v>30000</v>
          </cell>
          <cell r="E267">
            <v>3.2</v>
          </cell>
          <cell r="F267">
            <v>96000</v>
          </cell>
        </row>
        <row r="268">
          <cell r="B268" t="str">
            <v xml:space="preserve">VAO DE 12M. FORNECIMENTO E MONTAGEM</v>
          </cell>
        </row>
        <row r="270">
          <cell r="A270" t="str">
            <v>11.023.001-0</v>
          </cell>
          <cell r="B270" t="str">
            <v xml:space="preserve">TELA FORMADA P/BARRAS DE ACO CA-60, FORMANDO MALHA QUADRADA</v>
          </cell>
          <cell r="C270" t="str">
            <v>KG</v>
          </cell>
          <cell r="D270">
            <v>769.28</v>
          </cell>
          <cell r="E270">
            <v>1.81</v>
          </cell>
          <cell r="F270">
            <v>1392.39</v>
          </cell>
        </row>
        <row r="271">
          <cell r="B271" t="str">
            <v xml:space="preserve">C/DIAM. DE 3,4MM E ESPACAMENTO ENTRE ELES DE 15 X 15CM</v>
          </cell>
        </row>
        <row r="273">
          <cell r="A273" t="str">
            <v>11.023.002-0</v>
          </cell>
          <cell r="B273" t="str">
            <v xml:space="preserve">TELA FORMADA P/BARRAS DE ACO CA-60, FORMANDO MALHA QUADRADA</v>
          </cell>
          <cell r="C273" t="str">
            <v>KG</v>
          </cell>
          <cell r="D273">
            <v>331</v>
          </cell>
          <cell r="E273">
            <v>1.96</v>
          </cell>
          <cell r="F273">
            <v>648.76</v>
          </cell>
        </row>
        <row r="274">
          <cell r="B274" t="str">
            <v xml:space="preserve">C/DIAM. DE 4,2MM E ESPACAMENTO ENTRE ELES DE 15 X 15CM</v>
          </cell>
        </row>
        <row r="276">
          <cell r="A276" t="str">
            <v>11.999.001-0</v>
          </cell>
          <cell r="B276" t="str">
            <v xml:space="preserve">PRE-LAJES EM PAINEIS AUTO PORTANTES DE CONCRETO PROTENDIDO</v>
          </cell>
          <cell r="C276" t="str">
            <v>M2</v>
          </cell>
          <cell r="D276">
            <v>295</v>
          </cell>
          <cell r="E276">
            <v>18.89</v>
          </cell>
          <cell r="F276">
            <v>5572.55</v>
          </cell>
        </row>
        <row r="277">
          <cell r="B277" t="str">
            <v xml:space="preserve">INCLUSIVE MONTAGEM E O FORNECIMENTO DE TODOS OS MATERIAIS.</v>
          </cell>
        </row>
        <row r="279">
          <cell r="A279" t="str">
            <v>12.005.010-0</v>
          </cell>
          <cell r="B279" t="str">
            <v xml:space="preserve">ALVENARIA DE BL. DE CONCR. (10 X 20 X 40)CM, EM PAREDES DE 1</v>
          </cell>
          <cell r="C279" t="str">
            <v>M2</v>
          </cell>
          <cell r="D279">
            <v>47</v>
          </cell>
          <cell r="E279">
            <v>11.93</v>
          </cell>
          <cell r="F279">
            <v>560.71</v>
          </cell>
        </row>
        <row r="280">
          <cell r="B280" t="str">
            <v xml:space="preserve">0CM, DE SUPERF. CORRIDA, ATE 3,00M DE ALT.</v>
          </cell>
        </row>
        <row r="282">
          <cell r="A282" t="str">
            <v>12.005.015-0</v>
          </cell>
          <cell r="B282" t="str">
            <v xml:space="preserve">ALVENARIA DE BL. DE CONCR. (10 X 20 X 40)CM, EM PAREDES DE 1</v>
          </cell>
          <cell r="C282" t="str">
            <v>M2</v>
          </cell>
          <cell r="D282">
            <v>646</v>
          </cell>
          <cell r="E282">
            <v>13.41</v>
          </cell>
          <cell r="F282">
            <v>8662.86</v>
          </cell>
        </row>
        <row r="283">
          <cell r="B283" t="str">
            <v xml:space="preserve">0CM, C/VAOS OU ARESTAS, ATE 3,00M DE ALT.</v>
          </cell>
        </row>
        <row r="285">
          <cell r="A285" t="str">
            <v>12.008.015-0</v>
          </cell>
          <cell r="B285" t="str">
            <v xml:space="preserve">PAREDE DE BL. VAZADOS (COBOGO), EM PLACAS DE CONCR. (50 X 50</v>
          </cell>
          <cell r="C285" t="str">
            <v>M2</v>
          </cell>
          <cell r="D285">
            <v>260</v>
          </cell>
          <cell r="E285">
            <v>37.21</v>
          </cell>
          <cell r="F285">
            <v>9674.6</v>
          </cell>
        </row>
        <row r="286">
          <cell r="B286" t="str">
            <v xml:space="preserve"> X 5)CM, FUROS QUADRADOS</v>
          </cell>
        </row>
        <row r="288">
          <cell r="A288" t="str">
            <v>12.012.001-0</v>
          </cell>
          <cell r="B288" t="str">
            <v xml:space="preserve">PAREDE DIVISORIA EM PAINEL CEGO, DE CHAPA DE FIBRA DE MAD.,</v>
          </cell>
          <cell r="C288" t="str">
            <v>M2</v>
          </cell>
          <cell r="D288">
            <v>65</v>
          </cell>
          <cell r="E288">
            <v>99.37</v>
          </cell>
          <cell r="F288">
            <v>6459.05</v>
          </cell>
        </row>
        <row r="289">
          <cell r="B289" t="str">
            <v xml:space="preserve">DE 12MM DE ESP.</v>
          </cell>
        </row>
        <row r="291">
          <cell r="A291" t="str">
            <v>13.001.010-1</v>
          </cell>
          <cell r="B291" t="str">
            <v xml:space="preserve">CHAPISCO DE SUPERF. DE CONCR. OU ALVEN., C/ARG. DE CIM. E AR</v>
          </cell>
          <cell r="C291" t="str">
            <v>M2</v>
          </cell>
          <cell r="D291">
            <v>1280</v>
          </cell>
          <cell r="E291">
            <v>2.2200000000000002</v>
          </cell>
          <cell r="F291">
            <v>2841.6</v>
          </cell>
        </row>
        <row r="292">
          <cell r="B292" t="str">
            <v xml:space="preserve">EIA 1:3 ESP. 9MM</v>
          </cell>
        </row>
        <row r="294">
          <cell r="A294" t="str">
            <v>13.001.025-1</v>
          </cell>
          <cell r="B294" t="str">
            <v xml:space="preserve">EMBOCO C/ARG. DE CIM. E AREIA 1:3, ESP. 1,5CM, INCL. CHAPISC</v>
          </cell>
          <cell r="C294" t="str">
            <v>M2</v>
          </cell>
          <cell r="D294">
            <v>47</v>
          </cell>
          <cell r="E294">
            <v>7.3</v>
          </cell>
          <cell r="F294">
            <v>343.1</v>
          </cell>
        </row>
        <row r="295">
          <cell r="B295" t="str">
            <v xml:space="preserve">O DE CIM. E AREIA 1:3, ESP. 9MM</v>
          </cell>
        </row>
        <row r="297">
          <cell r="A297" t="str">
            <v>13.026.020-0</v>
          </cell>
          <cell r="B297" t="str">
            <v xml:space="preserve">REVESTIMENTO DE AZUL. DE COR, 15 X 15CM EXTRA</v>
          </cell>
          <cell r="C297" t="str">
            <v>M2</v>
          </cell>
          <cell r="D297">
            <v>1327</v>
          </cell>
          <cell r="E297">
            <v>26.78</v>
          </cell>
          <cell r="F297">
            <v>35537.06</v>
          </cell>
        </row>
        <row r="300">
          <cell r="A300" t="str">
            <v>13.045.045-0</v>
          </cell>
          <cell r="B300" t="str">
            <v xml:space="preserve">PEITORIL DE MARM. BRANCO, ESP. 2CM, EM 2 TIRAS SOMANDO 20CM,</v>
          </cell>
          <cell r="C300" t="str">
            <v>M</v>
          </cell>
          <cell r="D300">
            <v>23</v>
          </cell>
          <cell r="E300">
            <v>16.45</v>
          </cell>
          <cell r="F300">
            <v>378.35</v>
          </cell>
        </row>
        <row r="301">
          <cell r="B301" t="str">
            <v xml:space="preserve"> SUPERPOSTAS, C/ 2 POLIMENTOS, ASSENT. C/ARG. E NATA DE CIM.</v>
          </cell>
        </row>
        <row r="303">
          <cell r="A303" t="str">
            <v>13.190.015-0</v>
          </cell>
          <cell r="B303" t="str">
            <v xml:space="preserve">FORRO TIPO ACUSTICO EM PLACAS DE 12MM DE ESP., APLICADO SOBR</v>
          </cell>
          <cell r="C303" t="str">
            <v>M2</v>
          </cell>
          <cell r="D303">
            <v>598</v>
          </cell>
          <cell r="E303">
            <v>24</v>
          </cell>
          <cell r="F303">
            <v>14352</v>
          </cell>
        </row>
        <row r="304">
          <cell r="B304" t="str">
            <v xml:space="preserve">E PERFIS MET. E PRESO AO TETO P/TIRANTES DE ARAME</v>
          </cell>
        </row>
        <row r="306">
          <cell r="A306" t="str">
            <v>13.301.080-1</v>
          </cell>
          <cell r="B306" t="str">
            <v xml:space="preserve">PISO CIMENTADO, ESP. 1,5CM, C/ARG. DE CIM. E AREIA 1:3, ALIS</v>
          </cell>
          <cell r="C306" t="str">
            <v>M2</v>
          </cell>
          <cell r="D306">
            <v>20</v>
          </cell>
          <cell r="E306">
            <v>7.69</v>
          </cell>
          <cell r="F306">
            <v>153.80000000000001</v>
          </cell>
        </row>
        <row r="307">
          <cell r="B307" t="str">
            <v xml:space="preserve">. A COLHER SOBRE BASE EXIST.</v>
          </cell>
        </row>
        <row r="309">
          <cell r="A309" t="str">
            <v>13.365.060-0</v>
          </cell>
          <cell r="B309" t="str">
            <v xml:space="preserve">CAPA DE DEGRAU DE GRAN. PRETO, C/ 3 X 28CM, C/ 1 POLIMENTO,</v>
          </cell>
          <cell r="C309" t="str">
            <v>M</v>
          </cell>
          <cell r="D309">
            <v>10</v>
          </cell>
          <cell r="E309">
            <v>49.49</v>
          </cell>
          <cell r="F309">
            <v>494.9</v>
          </cell>
        </row>
        <row r="310">
          <cell r="B310" t="str">
            <v xml:space="preserve">ASSENT. C/ARG. E REJUNT. C/CIM. E COR.</v>
          </cell>
        </row>
        <row r="312">
          <cell r="A312" t="str">
            <v>13.370.015-0</v>
          </cell>
          <cell r="B312" t="str">
            <v xml:space="preserve">PATIO DE CONCR.,ESP.DE 10CM, TRACO 1:2:3, EM QUADROS DE 1,50</v>
          </cell>
          <cell r="C312" t="str">
            <v>M2</v>
          </cell>
          <cell r="D312">
            <v>836.17</v>
          </cell>
          <cell r="E312">
            <v>15.09</v>
          </cell>
          <cell r="F312">
            <v>12617.8</v>
          </cell>
        </row>
        <row r="313">
          <cell r="B313" t="str">
            <v xml:space="preserve"> X 1,50M, C/SARRAFOS DE PINHO INCORPORADOS,EXCL.PREP.DO TER.</v>
          </cell>
        </row>
        <row r="315">
          <cell r="A315" t="str">
            <v>13.385.002-0</v>
          </cell>
          <cell r="B315" t="str">
            <v xml:space="preserve">PISO DE ALTA RESISTENCIA, MONOLITICO, EM ARG. DE CIM. E AGRE</v>
          </cell>
          <cell r="C315" t="str">
            <v>M2</v>
          </cell>
          <cell r="D315">
            <v>598</v>
          </cell>
          <cell r="E315">
            <v>32.42</v>
          </cell>
          <cell r="F315">
            <v>19387.16</v>
          </cell>
        </row>
        <row r="316">
          <cell r="B316" t="str">
            <v xml:space="preserve">G. MINERAL, ESP. DE 0,8CM COR PRETA, 3 POLIMENTOS, INCL.BASE</v>
          </cell>
        </row>
        <row r="318">
          <cell r="A318" t="str">
            <v>13.385.006-0</v>
          </cell>
          <cell r="B318" t="str">
            <v xml:space="preserve">RODAPE EM ARG. DE CIM. E AGREG. MINERAL, C/ 10CM DE ALT., CO</v>
          </cell>
          <cell r="C318" t="str">
            <v>M</v>
          </cell>
          <cell r="D318">
            <v>321</v>
          </cell>
          <cell r="E318">
            <v>10.85</v>
          </cell>
          <cell r="F318">
            <v>3482.85</v>
          </cell>
        </row>
        <row r="319">
          <cell r="B319" t="str">
            <v xml:space="preserve">R PRETA, 3 POLIMENTOS, JUNTO AO PISO EM MEIA CANA</v>
          </cell>
        </row>
        <row r="321">
          <cell r="A321" t="str">
            <v>14.002.136-0</v>
          </cell>
          <cell r="B321" t="str">
            <v xml:space="preserve">GRADE DE FERRO P/PROT. DE JANELA OU APARELHO DE AR CONDICION</v>
          </cell>
          <cell r="C321" t="str">
            <v>M2</v>
          </cell>
          <cell r="D321">
            <v>1</v>
          </cell>
          <cell r="E321">
            <v>112.52</v>
          </cell>
          <cell r="F321">
            <v>112.52</v>
          </cell>
        </row>
        <row r="322">
          <cell r="B322" t="str">
            <v xml:space="preserve">ADO, FORMADA P/BARRAS QUADRADAS DE 3/8"</v>
          </cell>
        </row>
        <row r="324">
          <cell r="A324" t="str">
            <v>14.002.165-0</v>
          </cell>
          <cell r="B324" t="str">
            <v xml:space="preserve">ESCADA DE MARINHEIRO, C/LARG. DE 0,40CM; EXEC. EM BARRA DE 1</v>
          </cell>
          <cell r="C324" t="str">
            <v>M</v>
          </cell>
          <cell r="D324">
            <v>3.4</v>
          </cell>
          <cell r="E324">
            <v>78.02</v>
          </cell>
          <cell r="F324">
            <v>265.26</v>
          </cell>
        </row>
        <row r="325">
          <cell r="B325" t="str">
            <v xml:space="preserve">.1/2" X 1/4", DEGRAUS EM FERRO REDONDO DE 5/8"</v>
          </cell>
        </row>
        <row r="327">
          <cell r="A327" t="str">
            <v>14.002.171-0</v>
          </cell>
          <cell r="B327" t="str">
            <v xml:space="preserve">PORTINHOLA P/ALCAPAO, CISTERNA OU CX. D'AGUA ELEVADA, EM CHA</v>
          </cell>
          <cell r="C327" t="str">
            <v>M2</v>
          </cell>
          <cell r="D327">
            <v>1.28</v>
          </cell>
          <cell r="E327">
            <v>110.21</v>
          </cell>
          <cell r="F327">
            <v>141.06</v>
          </cell>
        </row>
        <row r="328">
          <cell r="B328" t="str">
            <v xml:space="preserve">PA DE FºGALV. Nº16, MED. 0,80 X 0,80M</v>
          </cell>
        </row>
        <row r="330">
          <cell r="A330" t="str">
            <v>14.003.091-0</v>
          </cell>
          <cell r="B330" t="str">
            <v xml:space="preserve">PORTA DE ALUMINIO ANODIZADO, DE CORRER, MED. 1,60 X 2,10M, C</v>
          </cell>
          <cell r="C330" t="str">
            <v>M2</v>
          </cell>
          <cell r="D330">
            <v>3.4</v>
          </cell>
          <cell r="E330">
            <v>195.74</v>
          </cell>
          <cell r="F330">
            <v>665.51</v>
          </cell>
        </row>
        <row r="331">
          <cell r="B331" t="str">
            <v xml:space="preserve">/ 2 FL. TENDO 1 CONTRA-PINAZIO DIVIDINDO A ESQUADRIA</v>
          </cell>
        </row>
        <row r="333">
          <cell r="A333" t="str">
            <v>14.003.175-0</v>
          </cell>
          <cell r="B333" t="str">
            <v xml:space="preserve">CANTONEIRA DE ALUMINIO DE ABAS IGUAIS DE 1/2" X 1/2" X 1/8"</v>
          </cell>
          <cell r="C333" t="str">
            <v>M</v>
          </cell>
          <cell r="D333">
            <v>138.6</v>
          </cell>
          <cell r="E333">
            <v>3.38</v>
          </cell>
          <cell r="F333">
            <v>468.46</v>
          </cell>
        </row>
        <row r="334">
          <cell r="B334" t="str">
            <v xml:space="preserve">PREFORCO DE CANTO DE PAREDE (ARESTA VIVA)</v>
          </cell>
        </row>
        <row r="336">
          <cell r="A336" t="str">
            <v>14.004.015-0</v>
          </cell>
          <cell r="B336" t="str">
            <v xml:space="preserve">VIDRO PLANO TRANSPARENTE, COMUM, DE 4MM DE ESPESSURA. FORNE-</v>
          </cell>
          <cell r="C336" t="str">
            <v>M2</v>
          </cell>
          <cell r="D336">
            <v>13.44</v>
          </cell>
          <cell r="E336">
            <v>23.76</v>
          </cell>
          <cell r="F336">
            <v>319.33</v>
          </cell>
        </row>
        <row r="337">
          <cell r="B337" t="str">
            <v xml:space="preserve">CIMENTO E COLOCACAO</v>
          </cell>
        </row>
        <row r="339">
          <cell r="A339" t="str">
            <v>14.004.100-0</v>
          </cell>
          <cell r="B339" t="str">
            <v xml:space="preserve">ESPELHO DE CRISTAL DE 4MM DE ESP., C/MOLDURA DE MAD.</v>
          </cell>
          <cell r="C339" t="str">
            <v>M2</v>
          </cell>
          <cell r="D339">
            <v>8</v>
          </cell>
          <cell r="E339">
            <v>54.71</v>
          </cell>
          <cell r="F339">
            <v>437.68</v>
          </cell>
        </row>
        <row r="342">
          <cell r="A342" t="str">
            <v>14.004.120-0</v>
          </cell>
          <cell r="B342" t="str">
            <v xml:space="preserve">VIDRO TEMPERADO, INCOLOR, DE 10MM, P/PORTAS OU PAINEIS FIXOS</v>
          </cell>
          <cell r="C342" t="str">
            <v>M2</v>
          </cell>
          <cell r="D342">
            <v>3.8</v>
          </cell>
          <cell r="E342">
            <v>150</v>
          </cell>
          <cell r="F342">
            <v>570</v>
          </cell>
        </row>
        <row r="345">
          <cell r="A345" t="str">
            <v>14.007.045-0</v>
          </cell>
          <cell r="B345" t="str">
            <v xml:space="preserve">CONJUNTO DE FERRAG. P/PORTA DE MAD. DE 1 FL., INT., SOCIAL O</v>
          </cell>
          <cell r="C345" t="str">
            <v>UN</v>
          </cell>
          <cell r="D345">
            <v>9</v>
          </cell>
          <cell r="E345">
            <v>10.199999999999999</v>
          </cell>
          <cell r="F345">
            <v>91.8</v>
          </cell>
        </row>
        <row r="346">
          <cell r="B346" t="str">
            <v xml:space="preserve">U DE SERV.</v>
          </cell>
        </row>
        <row r="348">
          <cell r="A348" t="str">
            <v>14.007.060-0</v>
          </cell>
          <cell r="B348" t="str">
            <v xml:space="preserve">CONJUNTO DE FERRAG. P/PORTA DE MAD. DE 1 FL., DE ABRIR, P/BA</v>
          </cell>
          <cell r="C348" t="str">
            <v>UN</v>
          </cell>
          <cell r="D348">
            <v>4</v>
          </cell>
          <cell r="E348">
            <v>31.42</v>
          </cell>
          <cell r="F348">
            <v>125.68</v>
          </cell>
        </row>
        <row r="349">
          <cell r="B349" t="str">
            <v>NHEIRO</v>
          </cell>
        </row>
        <row r="351">
          <cell r="A351" t="str">
            <v>14.007.070-0</v>
          </cell>
          <cell r="B351" t="str">
            <v xml:space="preserve">CONJUNTO DE FERRAG. P/PORTA DE MAD. DE 1 FL., DE ABRIR, P/SA</v>
          </cell>
          <cell r="C351" t="str">
            <v>UN</v>
          </cell>
          <cell r="D351">
            <v>16</v>
          </cell>
          <cell r="E351">
            <v>13.99</v>
          </cell>
          <cell r="F351">
            <v>223.84</v>
          </cell>
        </row>
        <row r="352">
          <cell r="B352" t="str">
            <v xml:space="preserve">NIT. OU CHUVEIRO COLETIVO</v>
          </cell>
        </row>
        <row r="354">
          <cell r="A354" t="str">
            <v>14.007.170-0</v>
          </cell>
          <cell r="B354" t="str">
            <v xml:space="preserve">CONJUNTO COMPLETO DE FERRAG. P/PORTA DE 2 FL. DE VIDRO TEMPE</v>
          </cell>
          <cell r="C354" t="str">
            <v>UN</v>
          </cell>
          <cell r="D354">
            <v>1</v>
          </cell>
          <cell r="E354">
            <v>301.8</v>
          </cell>
          <cell r="F354">
            <v>301.8</v>
          </cell>
        </row>
        <row r="355">
          <cell r="B355" t="str">
            <v xml:space="preserve">RADO 10MM</v>
          </cell>
        </row>
        <row r="357">
          <cell r="A357" t="str">
            <v>14.007.190-0</v>
          </cell>
          <cell r="B357" t="str">
            <v xml:space="preserve">MOLA HIDR. DE PISO, P/PORTA DE VIDRO TEMPERADO 10MM</v>
          </cell>
          <cell r="C357" t="str">
            <v>UN</v>
          </cell>
          <cell r="D357">
            <v>2</v>
          </cell>
          <cell r="E357">
            <v>315</v>
          </cell>
          <cell r="F357">
            <v>630</v>
          </cell>
        </row>
        <row r="360">
          <cell r="A360" t="str">
            <v>14.007.347-0</v>
          </cell>
          <cell r="B360" t="str">
            <v xml:space="preserve">PUXADOR DE MAD. P/PORTA DE VIDRO TEMPERADO</v>
          </cell>
          <cell r="C360" t="str">
            <v>UN</v>
          </cell>
          <cell r="D360">
            <v>2</v>
          </cell>
          <cell r="E360">
            <v>13.51</v>
          </cell>
          <cell r="F360">
            <v>27.02</v>
          </cell>
        </row>
        <row r="363">
          <cell r="A363" t="str">
            <v>14.008.020-0</v>
          </cell>
          <cell r="B363" t="str">
            <v xml:space="preserve">PORTA COMP. DE 80 X 210 X 3CM, MARCO DE 7 X 3CM, A PORTA COM</v>
          </cell>
          <cell r="C363" t="str">
            <v>UN</v>
          </cell>
          <cell r="D363">
            <v>13</v>
          </cell>
          <cell r="E363">
            <v>241.36</v>
          </cell>
          <cell r="F363">
            <v>3137.68</v>
          </cell>
        </row>
        <row r="364">
          <cell r="B364" t="str">
            <v xml:space="preserve">O O MARCO SERAO REVEST. C/CHAPA LAMIN. DE 1MM DE ESP.</v>
          </cell>
        </row>
        <row r="366">
          <cell r="A366" t="str">
            <v>14.009.110-0</v>
          </cell>
          <cell r="B366" t="str">
            <v xml:space="preserve">COLOCACAO DE MOLA FECHA PORTA, EM MAD.</v>
          </cell>
          <cell r="C366" t="str">
            <v>UN</v>
          </cell>
          <cell r="D366">
            <v>13</v>
          </cell>
          <cell r="E366">
            <v>4.7300000000000004</v>
          </cell>
          <cell r="F366">
            <v>61.49</v>
          </cell>
        </row>
        <row r="369">
          <cell r="A369" t="str">
            <v>14.999.001-0</v>
          </cell>
          <cell r="B369" t="str">
            <v xml:space="preserve">ESQUADRIA DE ALUMINIO TIPO MAXIM-AR DE 3400 X 600, CONFORME PROJ</v>
          </cell>
          <cell r="C369" t="str">
            <v>UN</v>
          </cell>
          <cell r="D369">
            <v>4</v>
          </cell>
          <cell r="E369">
            <v>1350.42</v>
          </cell>
          <cell r="F369">
            <v>5401.68</v>
          </cell>
        </row>
        <row r="370">
          <cell r="B370" t="str">
            <v xml:space="preserve">E ESPECIFICAÇÕES</v>
          </cell>
        </row>
        <row r="372">
          <cell r="A372" t="str">
            <v>14.999.002-0</v>
          </cell>
          <cell r="B372" t="str">
            <v xml:space="preserve">ESQUADRIA DE ALUMINIO TIPO MAXIM-AR DE 2200 X 600, CONFORME PROJ</v>
          </cell>
          <cell r="C372" t="str">
            <v>UN</v>
          </cell>
          <cell r="D372">
            <v>4</v>
          </cell>
          <cell r="E372">
            <v>390.81</v>
          </cell>
          <cell r="F372">
            <v>1563.24</v>
          </cell>
        </row>
        <row r="373">
          <cell r="B373" t="str">
            <v xml:space="preserve">E ESPECIFICAÇÕES</v>
          </cell>
        </row>
        <row r="375">
          <cell r="A375" t="str">
            <v>14.999.003-0</v>
          </cell>
          <cell r="B375" t="str">
            <v xml:space="preserve">ESQUADRIA DE ALUMINIO TIPO MAXIM-AR C/BANDEIRA DE 12950 X 2740,</v>
          </cell>
          <cell r="C375" t="str">
            <v>UN</v>
          </cell>
          <cell r="D375">
            <v>3</v>
          </cell>
          <cell r="E375">
            <v>6993.64</v>
          </cell>
          <cell r="F375">
            <v>20980.92</v>
          </cell>
        </row>
        <row r="376">
          <cell r="B376" t="str">
            <v xml:space="preserve">CONFORME PROJETOS E ESPECIFICAÇÕES</v>
          </cell>
        </row>
        <row r="378">
          <cell r="A378" t="str">
            <v>14.999.004-0</v>
          </cell>
          <cell r="B378" t="str">
            <v xml:space="preserve">ESQUADRIA DE ALUMINIO TIPO MAXIM-AR C/BANDEIRA DE 12950 X 2740,</v>
          </cell>
          <cell r="C378" t="str">
            <v>UN</v>
          </cell>
          <cell r="D378">
            <v>1</v>
          </cell>
          <cell r="E378">
            <v>7386.15</v>
          </cell>
          <cell r="F378">
            <v>7386.15</v>
          </cell>
        </row>
        <row r="379">
          <cell r="B379" t="str">
            <v xml:space="preserve">CONFORME PROJETOS E ESPECIFICAÇÕES REF. (30059/30060)</v>
          </cell>
        </row>
        <row r="381">
          <cell r="A381" t="str">
            <v>14.999.005-0</v>
          </cell>
          <cell r="B381" t="str">
            <v xml:space="preserve">VIDRO DE 6MM LAMINADO, CONFORME ESPECIFICAÇÕES</v>
          </cell>
          <cell r="C381" t="str">
            <v>M2</v>
          </cell>
          <cell r="D381">
            <v>141.93</v>
          </cell>
          <cell r="E381">
            <v>82</v>
          </cell>
          <cell r="F381">
            <v>11638.26</v>
          </cell>
        </row>
        <row r="382">
          <cell r="B382" t="str">
            <v xml:space="preserve">CONFORME PROJETOS E ESPECIFICAÇÕES REF. (30059/30060)</v>
          </cell>
        </row>
        <row r="384">
          <cell r="A384" t="str">
            <v>15.001.071-0</v>
          </cell>
          <cell r="B384" t="str">
            <v xml:space="preserve">ABRIGO P/HIDROMETRO DE 1", DIM. DE 0,90 X 0,50 X 0,60M, EM A</v>
          </cell>
          <cell r="C384" t="str">
            <v>UN</v>
          </cell>
          <cell r="D384">
            <v>1</v>
          </cell>
          <cell r="E384">
            <v>160.94</v>
          </cell>
          <cell r="F384">
            <v>160.94</v>
          </cell>
        </row>
        <row r="385">
          <cell r="B385" t="str">
            <v xml:space="preserve">LVEN. DE TIJ., C/PORTA DE 0,80 X 0,50M</v>
          </cell>
        </row>
        <row r="387">
          <cell r="A387" t="str">
            <v>15.001.075-0</v>
          </cell>
          <cell r="B387" t="str">
            <v xml:space="preserve">ABRIGO P/BOMBA, DIM. DE 0,70 X 0,50 X 0,50M, EM ALVEN. DE TI</v>
          </cell>
          <cell r="C387" t="str">
            <v>UN</v>
          </cell>
          <cell r="D387">
            <v>2</v>
          </cell>
          <cell r="E387">
            <v>152.41</v>
          </cell>
          <cell r="F387">
            <v>304.82</v>
          </cell>
        </row>
        <row r="388">
          <cell r="B388" t="str">
            <v xml:space="preserve">J., C/PORTA DE 0,60 X 0,40M</v>
          </cell>
        </row>
        <row r="390">
          <cell r="A390" t="str">
            <v>15.002.063-0</v>
          </cell>
          <cell r="B390" t="str">
            <v xml:space="preserve">CAIXA DE GORDURA DUPLA, CILINDRICA, EM ANEIS DE CONCR., 60CM</v>
          </cell>
          <cell r="C390" t="str">
            <v>UN</v>
          </cell>
          <cell r="D390">
            <v>2</v>
          </cell>
          <cell r="E390">
            <v>49.07</v>
          </cell>
          <cell r="F390">
            <v>98.14</v>
          </cell>
        </row>
        <row r="391">
          <cell r="B391" t="str">
            <v xml:space="preserve"> DIAM., 90CM PROF., INCL. TAMPA</v>
          </cell>
        </row>
        <row r="393">
          <cell r="A393" t="str">
            <v>15.002.200-0</v>
          </cell>
          <cell r="B393" t="str">
            <v xml:space="preserve">CAIXA DE INSPECAO DE CONCR. PRE-MOLDADO, C/ 925MM DE ALT. TO</v>
          </cell>
          <cell r="C393" t="str">
            <v>UN</v>
          </cell>
          <cell r="D393">
            <v>1</v>
          </cell>
          <cell r="E393">
            <v>43.13</v>
          </cell>
          <cell r="F393">
            <v>43.13</v>
          </cell>
        </row>
        <row r="394">
          <cell r="B394" t="str">
            <v>TAL</v>
          </cell>
        </row>
        <row r="396">
          <cell r="A396" t="str">
            <v>15.002.205-0</v>
          </cell>
          <cell r="B396" t="str">
            <v xml:space="preserve">CAIXA DE INSPECAO DE CONCR. PRE-MOLDADO, C/ 625MM DE ALT. TO</v>
          </cell>
          <cell r="C396" t="str">
            <v>UN</v>
          </cell>
          <cell r="D396">
            <v>3</v>
          </cell>
          <cell r="E396">
            <v>32.159999999999997</v>
          </cell>
          <cell r="F396">
            <v>96.48</v>
          </cell>
        </row>
        <row r="397">
          <cell r="B397" t="str">
            <v>TAL</v>
          </cell>
        </row>
        <row r="399">
          <cell r="A399" t="str">
            <v>15.002.210-0</v>
          </cell>
          <cell r="B399" t="str">
            <v xml:space="preserve">CAIXA DE INSPECAO DE CONCR. PRE-MOLDADO, C/ 475MM DE ALT. TO</v>
          </cell>
          <cell r="C399" t="str">
            <v>UN</v>
          </cell>
          <cell r="D399">
            <v>5</v>
          </cell>
          <cell r="E399">
            <v>25.85</v>
          </cell>
          <cell r="F399">
            <v>129.25</v>
          </cell>
        </row>
        <row r="400">
          <cell r="B400" t="str">
            <v>TAL</v>
          </cell>
        </row>
        <row r="402">
          <cell r="A402" t="str">
            <v>15.003.178-0</v>
          </cell>
          <cell r="B402" t="str">
            <v xml:space="preserve">RALO DE COBERTURA SEMI-ESFERICO, C/ 4"</v>
          </cell>
          <cell r="C402" t="str">
            <v>UN</v>
          </cell>
          <cell r="D402">
            <v>7</v>
          </cell>
          <cell r="E402">
            <v>9.82</v>
          </cell>
          <cell r="F402">
            <v>68.739999999999995</v>
          </cell>
        </row>
        <row r="405">
          <cell r="A405" t="str">
            <v>15.004.014-0</v>
          </cell>
          <cell r="B405" t="str">
            <v xml:space="preserve">ALCA P/BARRILETE DE DISTRIB., EM TUBO PVC DE 110MM</v>
          </cell>
          <cell r="C405" t="str">
            <v>UN</v>
          </cell>
          <cell r="D405">
            <v>1</v>
          </cell>
          <cell r="E405">
            <v>903.62</v>
          </cell>
          <cell r="F405">
            <v>903.62</v>
          </cell>
        </row>
        <row r="408">
          <cell r="A408" t="str">
            <v>15.004.023-0</v>
          </cell>
          <cell r="B408" t="str">
            <v xml:space="preserve">COLUNA DE PVC, C/DIAM. DE 25MM</v>
          </cell>
          <cell r="C408" t="str">
            <v>M</v>
          </cell>
          <cell r="D408">
            <v>10</v>
          </cell>
          <cell r="E408">
            <v>4.3499999999999996</v>
          </cell>
          <cell r="F408">
            <v>43.5</v>
          </cell>
        </row>
        <row r="411">
          <cell r="A411" t="str">
            <v>15.004.024-0</v>
          </cell>
          <cell r="B411" t="str">
            <v xml:space="preserve">COLUNA DE PVC, C/DIAM. DE 32MM</v>
          </cell>
          <cell r="C411" t="str">
            <v>M</v>
          </cell>
          <cell r="D411">
            <v>10</v>
          </cell>
          <cell r="E411">
            <v>5.23</v>
          </cell>
          <cell r="F411">
            <v>52.3</v>
          </cell>
        </row>
        <row r="414">
          <cell r="A414" t="str">
            <v>15.004.026-0</v>
          </cell>
          <cell r="B414" t="str">
            <v xml:space="preserve">COLUNA DE PVC, C/DIAM. DE 50MM</v>
          </cell>
          <cell r="C414" t="str">
            <v>M</v>
          </cell>
          <cell r="D414">
            <v>8</v>
          </cell>
          <cell r="E414">
            <v>7.3</v>
          </cell>
          <cell r="F414">
            <v>58.4</v>
          </cell>
        </row>
        <row r="417">
          <cell r="A417" t="str">
            <v>15.004.028-0</v>
          </cell>
          <cell r="B417" t="str">
            <v xml:space="preserve">COLUNA DE PVC, C/DIAM. DE 75MM</v>
          </cell>
          <cell r="C417" t="str">
            <v>M</v>
          </cell>
          <cell r="D417">
            <v>20</v>
          </cell>
          <cell r="E417">
            <v>13.83</v>
          </cell>
          <cell r="F417">
            <v>276.60000000000002</v>
          </cell>
        </row>
        <row r="420">
          <cell r="A420" t="str">
            <v>15.004.045-0</v>
          </cell>
          <cell r="B420" t="str">
            <v xml:space="preserve">INSTALACAO E ASSENT. DE CHUVEIRO</v>
          </cell>
          <cell r="C420" t="str">
            <v>UN</v>
          </cell>
          <cell r="D420">
            <v>2</v>
          </cell>
          <cell r="E420">
            <v>50.01</v>
          </cell>
          <cell r="F420">
            <v>100.02</v>
          </cell>
        </row>
        <row r="423">
          <cell r="A423" t="str">
            <v>15.004.046-0</v>
          </cell>
          <cell r="B423" t="str">
            <v xml:space="preserve">INSTALACAO E ASSENT. DE CHUVEIRO ELETR.</v>
          </cell>
          <cell r="C423" t="str">
            <v>UN</v>
          </cell>
          <cell r="D423">
            <v>2</v>
          </cell>
          <cell r="E423">
            <v>80.08</v>
          </cell>
          <cell r="F423">
            <v>160.16</v>
          </cell>
        </row>
        <row r="426">
          <cell r="A426" t="str">
            <v>15.004.050-0</v>
          </cell>
          <cell r="B426" t="str">
            <v xml:space="preserve">INSTALACAO E ASSENT. DE MICTORIO</v>
          </cell>
          <cell r="C426" t="str">
            <v>UN</v>
          </cell>
          <cell r="D426">
            <v>4</v>
          </cell>
          <cell r="E426">
            <v>37.71</v>
          </cell>
          <cell r="F426">
            <v>150.84</v>
          </cell>
        </row>
        <row r="429">
          <cell r="A429" t="str">
            <v>15.004.059-0</v>
          </cell>
          <cell r="B429" t="str">
            <v xml:space="preserve">INSTALACAO E ASSENT. DE DUCHINHA MANUAL P/BANHEIRO</v>
          </cell>
          <cell r="C429" t="str">
            <v>UN</v>
          </cell>
          <cell r="D429">
            <v>15</v>
          </cell>
          <cell r="E429">
            <v>32.42</v>
          </cell>
          <cell r="F429">
            <v>486.3</v>
          </cell>
        </row>
        <row r="432">
          <cell r="A432" t="str">
            <v>15.004.062-0</v>
          </cell>
          <cell r="B432" t="str">
            <v xml:space="preserve">INSTALACAO E ASSENT. DE PIA C/CUBA DUPLA</v>
          </cell>
          <cell r="C432" t="str">
            <v>UN</v>
          </cell>
          <cell r="D432">
            <v>2</v>
          </cell>
          <cell r="E432">
            <v>57.29</v>
          </cell>
          <cell r="F432">
            <v>114.58</v>
          </cell>
        </row>
        <row r="435">
          <cell r="A435" t="str">
            <v>15.004.065-0</v>
          </cell>
          <cell r="B435" t="str">
            <v xml:space="preserve">INSTALACAO E ASSENT. DE FILTRO RESIDENCIAL</v>
          </cell>
          <cell r="C435" t="str">
            <v>UN</v>
          </cell>
          <cell r="D435">
            <v>4</v>
          </cell>
          <cell r="E435">
            <v>33.42</v>
          </cell>
          <cell r="F435">
            <v>133.68</v>
          </cell>
        </row>
        <row r="438">
          <cell r="A438" t="str">
            <v>15.004.067-0</v>
          </cell>
          <cell r="B438" t="str">
            <v xml:space="preserve">INSTALACAO E ASSENT. DE FILTRO INDUSTRIAL</v>
          </cell>
          <cell r="C438" t="str">
            <v>UN</v>
          </cell>
          <cell r="D438">
            <v>2</v>
          </cell>
          <cell r="E438">
            <v>49.5</v>
          </cell>
          <cell r="F438">
            <v>99</v>
          </cell>
        </row>
        <row r="441">
          <cell r="A441" t="str">
            <v>15.004.085-0</v>
          </cell>
          <cell r="B441" t="str">
            <v xml:space="preserve">INSTALACAO E ASSENT. DE VALV. DE DESC.</v>
          </cell>
          <cell r="C441" t="str">
            <v>UN</v>
          </cell>
          <cell r="D441">
            <v>12</v>
          </cell>
          <cell r="E441">
            <v>47.46</v>
          </cell>
          <cell r="F441">
            <v>569.52</v>
          </cell>
        </row>
        <row r="444">
          <cell r="A444" t="str">
            <v>15.004.102-1</v>
          </cell>
          <cell r="B444" t="str">
            <v xml:space="preserve">INSTALACAO E ASSENT. DE VASO SANIT. INDIVIDUAL, EM PAV. ELEV</v>
          </cell>
          <cell r="C444" t="str">
            <v>UN</v>
          </cell>
          <cell r="D444">
            <v>6</v>
          </cell>
          <cell r="E444">
            <v>77.099999999999994</v>
          </cell>
          <cell r="F444">
            <v>462.6</v>
          </cell>
        </row>
        <row r="445">
          <cell r="B445" t="str">
            <v xml:space="preserve">ADO,M C/TUBO PVC DE 50MM</v>
          </cell>
        </row>
        <row r="447">
          <cell r="A447" t="str">
            <v>15.004.105-0</v>
          </cell>
          <cell r="B447" t="str">
            <v xml:space="preserve">INSTALACAO E ASSENT. DE VASO SANIT. INDIVIDUAL EM PAV. TERRE</v>
          </cell>
          <cell r="C447" t="str">
            <v>UN</v>
          </cell>
          <cell r="D447">
            <v>6</v>
          </cell>
          <cell r="E447">
            <v>77.319999999999993</v>
          </cell>
          <cell r="F447">
            <v>463.92</v>
          </cell>
        </row>
        <row r="448">
          <cell r="B448" t="str">
            <v xml:space="preserve">O, C/TUBO DE PVC DE 50MM</v>
          </cell>
        </row>
        <row r="450">
          <cell r="A450" t="str">
            <v>15.004.170-0</v>
          </cell>
          <cell r="B450" t="str">
            <v xml:space="preserve">RALO SECO (SIMPLES) DE PVC, DE ALT. REGULAVEL, C/GRELHA</v>
          </cell>
          <cell r="C450" t="str">
            <v>UN</v>
          </cell>
          <cell r="D450">
            <v>4</v>
          </cell>
          <cell r="E450">
            <v>16.36</v>
          </cell>
          <cell r="F450">
            <v>65.44</v>
          </cell>
        </row>
        <row r="453">
          <cell r="A453" t="str">
            <v>15.004.175-1</v>
          </cell>
          <cell r="B453" t="str">
            <v xml:space="preserve">RALO SIFONADO DE PVC RIGIDO EM PAV. ELEVADO, C/SAIDA DE 75MM</v>
          </cell>
          <cell r="C453" t="str">
            <v>UN</v>
          </cell>
          <cell r="D453">
            <v>7</v>
          </cell>
          <cell r="E453">
            <v>49</v>
          </cell>
          <cell r="F453">
            <v>343</v>
          </cell>
        </row>
        <row r="454">
          <cell r="B454" t="str">
            <v xml:space="preserve">, GRELHA REDONDA E PORTA GRELHA</v>
          </cell>
        </row>
        <row r="456">
          <cell r="A456" t="str">
            <v>15.004.180-0</v>
          </cell>
          <cell r="B456" t="str">
            <v xml:space="preserve">RALO SIFONADO DE PVC RIGIDO EM PAV. TERREO, C/SAIDA DE 75MM,</v>
          </cell>
          <cell r="C456" t="str">
            <v>UN</v>
          </cell>
          <cell r="D456">
            <v>4</v>
          </cell>
          <cell r="E456">
            <v>25.36</v>
          </cell>
          <cell r="F456">
            <v>101.44</v>
          </cell>
        </row>
        <row r="457">
          <cell r="B457" t="str">
            <v xml:space="preserve"> GRELHA REDONDA E PORTA GRELHA</v>
          </cell>
        </row>
        <row r="459">
          <cell r="A459" t="str">
            <v>15.004.190-0</v>
          </cell>
          <cell r="B459" t="str">
            <v xml:space="preserve">LIGACAO A COLUNA DE GORDURA DE ESG. DE PIAS EM TUBO DE PVC,</v>
          </cell>
          <cell r="C459" t="str">
            <v>UN</v>
          </cell>
          <cell r="D459">
            <v>2</v>
          </cell>
          <cell r="E459">
            <v>10.64</v>
          </cell>
          <cell r="F459">
            <v>21.28</v>
          </cell>
        </row>
        <row r="460">
          <cell r="B460" t="str">
            <v xml:space="preserve">DIAM. DE 50MM, C/CONEXOES</v>
          </cell>
        </row>
        <row r="462">
          <cell r="A462" t="str">
            <v>15.004.202-0</v>
          </cell>
          <cell r="B462" t="str">
            <v xml:space="preserve">TUBO DE QUEDA EM PVC, DE 100MM, INCL."T" SANIT.</v>
          </cell>
          <cell r="C462" t="str">
            <v>M</v>
          </cell>
          <cell r="D462">
            <v>15</v>
          </cell>
          <cell r="E462">
            <v>18.88</v>
          </cell>
          <cell r="F462">
            <v>283.2</v>
          </cell>
        </row>
        <row r="465">
          <cell r="A465" t="str">
            <v>15.004.204-0</v>
          </cell>
          <cell r="B465" t="str">
            <v xml:space="preserve">TUBO DE QUEDA EM PVC, DE 75MM, INCL. "T" SANIT.</v>
          </cell>
          <cell r="C465" t="str">
            <v>M</v>
          </cell>
          <cell r="D465">
            <v>5</v>
          </cell>
          <cell r="E465">
            <v>11.63</v>
          </cell>
          <cell r="F465">
            <v>58.15</v>
          </cell>
        </row>
        <row r="468">
          <cell r="A468" t="str">
            <v>15.004.212-0</v>
          </cell>
          <cell r="B468" t="str">
            <v xml:space="preserve">TUBO P/VENTIL. EM PVC, DE 75MM</v>
          </cell>
          <cell r="C468" t="str">
            <v>M</v>
          </cell>
          <cell r="D468">
            <v>20</v>
          </cell>
          <cell r="E468">
            <v>4.72</v>
          </cell>
          <cell r="F468">
            <v>94.4</v>
          </cell>
        </row>
        <row r="471">
          <cell r="A471" t="str">
            <v>15.004.220-0</v>
          </cell>
          <cell r="B471" t="str">
            <v xml:space="preserve">TUBO DE QUEDA EM PVC REFORCADO, DE 150MM, INCL. "T" SANIT.</v>
          </cell>
          <cell r="C471" t="str">
            <v>M</v>
          </cell>
          <cell r="D471">
            <v>60</v>
          </cell>
          <cell r="E471">
            <v>47.3</v>
          </cell>
          <cell r="F471">
            <v>2838</v>
          </cell>
        </row>
        <row r="474">
          <cell r="A474" t="str">
            <v>15.004.255-0</v>
          </cell>
          <cell r="B474" t="str">
            <v xml:space="preserve">INSTALACAO E ASSENT., BEBEDOURO ELETR., TIPO PRESSAO C/ FILT</v>
          </cell>
          <cell r="C474" t="str">
            <v>UN</v>
          </cell>
          <cell r="D474">
            <v>1</v>
          </cell>
          <cell r="E474">
            <v>70.150000000000006</v>
          </cell>
          <cell r="F474">
            <v>70.150000000000006</v>
          </cell>
        </row>
        <row r="475">
          <cell r="B475" t="str">
            <v xml:space="preserve">RO, EXCL. FORN. DO APARELHO</v>
          </cell>
        </row>
        <row r="477">
          <cell r="A477" t="str">
            <v>15.007.210-0</v>
          </cell>
          <cell r="B477" t="str">
            <v xml:space="preserve">PARA-RAIO DE TELHADO, TIPO FRANKLIN, EM LATAO CROMADO H=37,5</v>
          </cell>
          <cell r="C477" t="str">
            <v>UN</v>
          </cell>
          <cell r="D477">
            <v>13</v>
          </cell>
          <cell r="E477">
            <v>214.9</v>
          </cell>
          <cell r="F477">
            <v>2793.7</v>
          </cell>
        </row>
        <row r="478">
          <cell r="B478" t="str">
            <v>CM</v>
          </cell>
        </row>
        <row r="480">
          <cell r="A480" t="str">
            <v>15.007.335-0</v>
          </cell>
          <cell r="B480" t="str">
            <v xml:space="preserve">HASTE P/ATERRAMENTO, DE COBRE DE 5/8", C/ 3,00M DE COMPR.</v>
          </cell>
          <cell r="C480" t="str">
            <v>UN</v>
          </cell>
          <cell r="D480">
            <v>10</v>
          </cell>
          <cell r="E480">
            <v>39.46</v>
          </cell>
          <cell r="F480">
            <v>394.6</v>
          </cell>
        </row>
        <row r="483">
          <cell r="A483" t="str">
            <v>15.007.504-0</v>
          </cell>
          <cell r="B483" t="str">
            <v xml:space="preserve">QUADRO DE DISTRIB. DE ENERGIA DE EMBUTIR P/INSTAL. DE ATE 18</v>
          </cell>
          <cell r="C483" t="str">
            <v>UN</v>
          </cell>
          <cell r="D483">
            <v>2</v>
          </cell>
          <cell r="E483">
            <v>79.89</v>
          </cell>
          <cell r="F483">
            <v>159.78</v>
          </cell>
        </row>
        <row r="484">
          <cell r="B484" t="str">
            <v xml:space="preserve"> DISJ. C/DISPOSITIVO P/CHAVE GERAL</v>
          </cell>
        </row>
        <row r="486">
          <cell r="A486" t="str">
            <v>15.007.507-0</v>
          </cell>
          <cell r="B486" t="str">
            <v xml:space="preserve">QUADRO DE DISTRIB. DE ENERGIA DE EMBUTIR P/INSTAL. DE ATE 24</v>
          </cell>
          <cell r="C486" t="str">
            <v>UN</v>
          </cell>
          <cell r="D486">
            <v>4</v>
          </cell>
          <cell r="E486">
            <v>99.24</v>
          </cell>
          <cell r="F486">
            <v>396.96</v>
          </cell>
        </row>
        <row r="487">
          <cell r="B487" t="str">
            <v xml:space="preserve"> DISJ. C/DISPOSITIVO P/CHAVE GERAL</v>
          </cell>
        </row>
        <row r="489">
          <cell r="A489" t="str">
            <v>15.007.511-0</v>
          </cell>
          <cell r="B489" t="str">
            <v xml:space="preserve">QUADRO DE DISTRIB. DE ENERGIA DE EMBUTIR P/INSTAL. DE ATE 32</v>
          </cell>
          <cell r="C489" t="str">
            <v>UN</v>
          </cell>
          <cell r="D489">
            <v>1</v>
          </cell>
          <cell r="E489">
            <v>127.03</v>
          </cell>
          <cell r="F489">
            <v>127.03</v>
          </cell>
        </row>
        <row r="490">
          <cell r="B490" t="str">
            <v xml:space="preserve"> DISJ. C/DISPOSITIVO P/CHAVE GERAL</v>
          </cell>
        </row>
        <row r="492">
          <cell r="A492" t="str">
            <v>15.007.570-0</v>
          </cell>
          <cell r="B492" t="str">
            <v xml:space="preserve">DISJUNTOR TERMOMAGNETICO UNIPOLAR, DE 10 A 30A X 240V</v>
          </cell>
          <cell r="C492" t="str">
            <v>UN</v>
          </cell>
          <cell r="D492">
            <v>139</v>
          </cell>
          <cell r="E492">
            <v>3.62</v>
          </cell>
          <cell r="F492">
            <v>503.18</v>
          </cell>
        </row>
        <row r="495">
          <cell r="A495" t="str">
            <v>15.007.605-0</v>
          </cell>
          <cell r="B495" t="str">
            <v xml:space="preserve">DISJUNTOR TERMOMAGNETICO, TRIPOLAR, DE 60 A 100A X 240V</v>
          </cell>
          <cell r="C495" t="str">
            <v>UN</v>
          </cell>
          <cell r="D495">
            <v>16</v>
          </cell>
          <cell r="E495">
            <v>31.12</v>
          </cell>
          <cell r="F495">
            <v>497.92</v>
          </cell>
        </row>
        <row r="498">
          <cell r="A498" t="str">
            <v>15.007.611-0</v>
          </cell>
          <cell r="B498" t="str">
            <v xml:space="preserve">DISJUNTOR TERMOMAGNETICO, TRIPOLAR, DE 300 A 400A X 240V</v>
          </cell>
          <cell r="C498" t="str">
            <v>UN</v>
          </cell>
          <cell r="D498">
            <v>1</v>
          </cell>
          <cell r="E498">
            <v>632.12</v>
          </cell>
          <cell r="F498">
            <v>632.12</v>
          </cell>
        </row>
        <row r="501">
          <cell r="A501" t="str">
            <v>15.008.205-0</v>
          </cell>
          <cell r="B501" t="str">
            <v xml:space="preserve">CABO C/ISOLAMENTO TERMOPLASTICO, BITOLA 2,5MM2, 600 / 1000V</v>
          </cell>
          <cell r="C501" t="str">
            <v>M</v>
          </cell>
          <cell r="D501">
            <v>800</v>
          </cell>
          <cell r="E501">
            <v>0.78</v>
          </cell>
          <cell r="F501">
            <v>624</v>
          </cell>
        </row>
        <row r="504">
          <cell r="A504" t="str">
            <v>15.008.210-0</v>
          </cell>
          <cell r="B504" t="str">
            <v xml:space="preserve">CABO C/ISOLAMENTO TERMOPLASTICO, BITOLA 4MM2, 600 / 1000V</v>
          </cell>
          <cell r="C504" t="str">
            <v>M</v>
          </cell>
          <cell r="D504">
            <v>1200</v>
          </cell>
          <cell r="E504">
            <v>1</v>
          </cell>
          <cell r="F504">
            <v>1200</v>
          </cell>
        </row>
        <row r="507">
          <cell r="A507" t="str">
            <v>15.008.245-0</v>
          </cell>
          <cell r="B507" t="str">
            <v xml:space="preserve">CABO C/ISOLAMENTO TERMOPLASTICO, BITOLA 95MM2, 600 / 1000V</v>
          </cell>
          <cell r="C507" t="str">
            <v>M</v>
          </cell>
          <cell r="D507">
            <v>260</v>
          </cell>
          <cell r="E507">
            <v>10.31</v>
          </cell>
          <cell r="F507">
            <v>2680.6</v>
          </cell>
        </row>
        <row r="510">
          <cell r="A510" t="str">
            <v>15.009.140-0</v>
          </cell>
          <cell r="B510" t="str">
            <v xml:space="preserve">CABO DE COBRE NU, BITOLA 35MM2</v>
          </cell>
          <cell r="C510" t="str">
            <v>M</v>
          </cell>
          <cell r="D510">
            <v>340</v>
          </cell>
          <cell r="E510">
            <v>2.72</v>
          </cell>
          <cell r="F510">
            <v>924.8</v>
          </cell>
        </row>
        <row r="513">
          <cell r="A513" t="str">
            <v>15.011.119-0</v>
          </cell>
          <cell r="B513" t="str">
            <v xml:space="preserve">ENTRADA DE SERV. PADRAO LIGHT, P/MEDICAO TRIFASICA, ENTRE 98</v>
          </cell>
          <cell r="C513" t="str">
            <v>UN</v>
          </cell>
          <cell r="D513">
            <v>1</v>
          </cell>
          <cell r="E513">
            <v>1817.74</v>
          </cell>
          <cell r="F513">
            <v>1817.74</v>
          </cell>
        </row>
        <row r="514">
          <cell r="B514" t="str">
            <v xml:space="preserve">,8 E 115,5KVA, LIGACAO SUBTER., DISJ. 3 X 350A</v>
          </cell>
        </row>
        <row r="516">
          <cell r="A516" t="str">
            <v>15.015.020-0</v>
          </cell>
          <cell r="B516" t="str">
            <v xml:space="preserve">INSTALACAO DE PONTO DE LUZ EQUIV. A 2 VARAS DE ELETR. DE PVC</v>
          </cell>
          <cell r="C516" t="str">
            <v>UN</v>
          </cell>
          <cell r="D516">
            <v>105</v>
          </cell>
          <cell r="E516">
            <v>44.58</v>
          </cell>
          <cell r="F516">
            <v>4680.8999999999996</v>
          </cell>
        </row>
        <row r="517">
          <cell r="B517" t="str">
            <v xml:space="preserve"> RIGIDO DE 3/4"</v>
          </cell>
        </row>
        <row r="519">
          <cell r="A519" t="str">
            <v>15.015.040-0</v>
          </cell>
          <cell r="B519" t="str">
            <v xml:space="preserve">INSTALACAO DE 1 CONJ. DE 2 PONTOS DE LUZ EQUIV. A 5 VARAS DE</v>
          </cell>
          <cell r="C519" t="str">
            <v>UN</v>
          </cell>
          <cell r="D519">
            <v>1</v>
          </cell>
          <cell r="E519">
            <v>67.95</v>
          </cell>
          <cell r="F519">
            <v>67.95</v>
          </cell>
        </row>
        <row r="520">
          <cell r="B520" t="str">
            <v xml:space="preserve"> ELETR. DE PVC RIGIDO DE 1/2"</v>
          </cell>
        </row>
        <row r="522">
          <cell r="A522" t="str">
            <v>15.015.191-0</v>
          </cell>
          <cell r="B522" t="str">
            <v xml:space="preserve">INSTALACAO DE PONTO DE TOMADA EQUIV. A 2 VARAS DE ELETR. DE</v>
          </cell>
          <cell r="C522" t="str">
            <v>UN</v>
          </cell>
          <cell r="D522">
            <v>190</v>
          </cell>
          <cell r="E522">
            <v>39.840000000000003</v>
          </cell>
          <cell r="F522">
            <v>7569.6</v>
          </cell>
        </row>
        <row r="523">
          <cell r="B523" t="str">
            <v xml:space="preserve">PVC RIGIDO DE 3/4"</v>
          </cell>
        </row>
        <row r="525">
          <cell r="A525" t="str">
            <v>15.015.195-0</v>
          </cell>
          <cell r="B525" t="str">
            <v xml:space="preserve">INSTALACAO DE 1 CONJ. DE 2 TOMADAS, EQUIV. A 3 VARAS DE ELET</v>
          </cell>
          <cell r="C525" t="str">
            <v>UN</v>
          </cell>
          <cell r="D525">
            <v>1</v>
          </cell>
          <cell r="E525">
            <v>46.44</v>
          </cell>
          <cell r="F525">
            <v>46.44</v>
          </cell>
        </row>
        <row r="526">
          <cell r="B526" t="str">
            <v xml:space="preserve">R. DE PVC RIGIDO DE 1/2"</v>
          </cell>
        </row>
        <row r="528">
          <cell r="A528" t="str">
            <v>15.020.025-0</v>
          </cell>
          <cell r="B528" t="str">
            <v xml:space="preserve">LAMPADA INCANDESCENTE DE 100W</v>
          </cell>
          <cell r="C528" t="str">
            <v>UN</v>
          </cell>
          <cell r="D528">
            <v>2</v>
          </cell>
          <cell r="E528">
            <v>1.07</v>
          </cell>
          <cell r="F528">
            <v>2.14</v>
          </cell>
        </row>
        <row r="531">
          <cell r="A531" t="str">
            <v>15.020.040-0</v>
          </cell>
          <cell r="B531" t="str">
            <v xml:space="preserve">LAMPADA FLUORESCENTE DE 40W</v>
          </cell>
          <cell r="C531" t="str">
            <v>UN</v>
          </cell>
          <cell r="D531">
            <v>206</v>
          </cell>
          <cell r="E531">
            <v>3.06</v>
          </cell>
          <cell r="F531">
            <v>630.36</v>
          </cell>
        </row>
        <row r="534">
          <cell r="A534" t="str">
            <v>15.029.011-0</v>
          </cell>
          <cell r="B534" t="str">
            <v xml:space="preserve">REGISTRO DE GAVETA EM BRONZE C/DIAM. DE 3/4"</v>
          </cell>
          <cell r="C534" t="str">
            <v>UN</v>
          </cell>
          <cell r="D534">
            <v>9</v>
          </cell>
          <cell r="E534">
            <v>11.66</v>
          </cell>
          <cell r="F534">
            <v>104.94</v>
          </cell>
        </row>
        <row r="537">
          <cell r="A537" t="str">
            <v>15.029.012-0</v>
          </cell>
          <cell r="B537" t="str">
            <v xml:space="preserve">REGISTRO DE GAVETA EM BRONZE C/DIAM. DE 1"</v>
          </cell>
          <cell r="C537" t="str">
            <v>UN</v>
          </cell>
          <cell r="D537">
            <v>2</v>
          </cell>
          <cell r="E537">
            <v>14.53</v>
          </cell>
          <cell r="F537">
            <v>29.06</v>
          </cell>
        </row>
        <row r="540">
          <cell r="A540" t="str">
            <v>15.029.016-0</v>
          </cell>
          <cell r="B540" t="str">
            <v xml:space="preserve">REGISTRO DE GAVETA EM BRONZE C/DIAM. DE 2.1/2"</v>
          </cell>
          <cell r="C540" t="str">
            <v>UN</v>
          </cell>
          <cell r="D540">
            <v>4</v>
          </cell>
          <cell r="E540">
            <v>75.069999999999993</v>
          </cell>
          <cell r="F540">
            <v>300.27999999999997</v>
          </cell>
        </row>
        <row r="543">
          <cell r="A543" t="str">
            <v>15.029.017-0</v>
          </cell>
          <cell r="B543" t="str">
            <v xml:space="preserve">REGISTRO DE GAVETA EM BRONZE C/DIAM. DE 3"</v>
          </cell>
          <cell r="C543" t="str">
            <v>UN</v>
          </cell>
          <cell r="D543">
            <v>3</v>
          </cell>
          <cell r="E543">
            <v>98.94</v>
          </cell>
          <cell r="F543">
            <v>296.82</v>
          </cell>
        </row>
        <row r="546">
          <cell r="A546" t="str">
            <v>15.029.018-0</v>
          </cell>
          <cell r="B546" t="str">
            <v xml:space="preserve">REGISTRO DE GAVETA EM BRONZE C/DIAM. DE 4"</v>
          </cell>
          <cell r="C546" t="str">
            <v>UN</v>
          </cell>
          <cell r="D546">
            <v>3</v>
          </cell>
          <cell r="E546">
            <v>143.54</v>
          </cell>
          <cell r="F546">
            <v>430.62</v>
          </cell>
        </row>
        <row r="549">
          <cell r="A549" t="str">
            <v>15.029.050-0</v>
          </cell>
          <cell r="B549" t="str">
            <v xml:space="preserve">VALVULA DE PE EM BRONZE C/DIAM. DE 1"</v>
          </cell>
          <cell r="C549" t="str">
            <v>UN</v>
          </cell>
          <cell r="D549">
            <v>2</v>
          </cell>
          <cell r="E549">
            <v>11.35</v>
          </cell>
          <cell r="F549">
            <v>22.7</v>
          </cell>
        </row>
        <row r="552">
          <cell r="A552" t="str">
            <v>15.029.081-0</v>
          </cell>
          <cell r="B552" t="str">
            <v xml:space="preserve">VALVULA DE RETENCAO VERT. EM BRONZE C/DIAM. DE 1"</v>
          </cell>
          <cell r="C552" t="str">
            <v>UN</v>
          </cell>
          <cell r="D552">
            <v>1</v>
          </cell>
          <cell r="E552">
            <v>12.82</v>
          </cell>
          <cell r="F552">
            <v>12.82</v>
          </cell>
        </row>
        <row r="555">
          <cell r="A555" t="str">
            <v>15.031.022-0</v>
          </cell>
          <cell r="B555" t="str">
            <v xml:space="preserve">TUBO DE FºGALV. DE 1.1/4", C/COSTURA, INCL. CONEXOES E EMEND</v>
          </cell>
          <cell r="C555" t="str">
            <v>M</v>
          </cell>
          <cell r="D555">
            <v>16</v>
          </cell>
          <cell r="E555">
            <v>8.4600000000000009</v>
          </cell>
          <cell r="F555">
            <v>135.36000000000001</v>
          </cell>
        </row>
        <row r="556">
          <cell r="B556" t="str">
            <v xml:space="preserve">AS, EXCL. ABERT. E FECHAM. DE RASGO</v>
          </cell>
        </row>
        <row r="558">
          <cell r="A558" t="str">
            <v>15.036.014-0</v>
          </cell>
          <cell r="B558" t="str">
            <v xml:space="preserve">TUBO PVC RQ P/AGUA FRIA C/DIAM. DE 2", EXCL. CONEXOES, EMEND</v>
          </cell>
          <cell r="C558" t="str">
            <v>M</v>
          </cell>
          <cell r="D558">
            <v>1</v>
          </cell>
          <cell r="E558">
            <v>7.71</v>
          </cell>
          <cell r="F558">
            <v>7.71</v>
          </cell>
        </row>
        <row r="559">
          <cell r="B559" t="str">
            <v xml:space="preserve">AS, ABERT. E FECHAM. DE RASGO</v>
          </cell>
        </row>
        <row r="561">
          <cell r="A561" t="str">
            <v>15.036.037-0</v>
          </cell>
          <cell r="B561" t="str">
            <v xml:space="preserve">TUBO PVC SD P/AGUA FRIA C/DIAM. DE 25MM, INCL. CONEXOES E EM</v>
          </cell>
          <cell r="C561" t="str">
            <v>M</v>
          </cell>
          <cell r="D561">
            <v>10</v>
          </cell>
          <cell r="E561">
            <v>2.14</v>
          </cell>
          <cell r="F561">
            <v>21.4</v>
          </cell>
        </row>
        <row r="562">
          <cell r="B562" t="str">
            <v xml:space="preserve">ENDAS, EXCL. ABERT. E FECHAM. DE RASGO</v>
          </cell>
        </row>
        <row r="564">
          <cell r="A564" t="str">
            <v>15.036.038-0</v>
          </cell>
          <cell r="B564" t="str">
            <v xml:space="preserve">TUBO PVC SD P/AGUA FRIA C/DIAM. DE 32MM, INCL. CONEXOES E EM</v>
          </cell>
          <cell r="C564" t="str">
            <v>M</v>
          </cell>
          <cell r="D564">
            <v>70</v>
          </cell>
          <cell r="E564">
            <v>3.2</v>
          </cell>
          <cell r="F564">
            <v>224</v>
          </cell>
        </row>
        <row r="565">
          <cell r="B565" t="str">
            <v xml:space="preserve">ENDAS, EXCL. ABERT. E FECHAM. DE RASGO</v>
          </cell>
        </row>
        <row r="567">
          <cell r="A567" t="str">
            <v>15.036.039-0</v>
          </cell>
          <cell r="B567" t="str">
            <v xml:space="preserve">TUBO PVC SD P/AGUA FRIA C/DIAM. DE 40MM, INCL. CONEXOES E EM</v>
          </cell>
          <cell r="C567" t="str">
            <v>M</v>
          </cell>
          <cell r="D567">
            <v>27</v>
          </cell>
          <cell r="E567">
            <v>4.04</v>
          </cell>
          <cell r="F567">
            <v>109.08</v>
          </cell>
        </row>
        <row r="568">
          <cell r="B568" t="str">
            <v xml:space="preserve">ENDAS, EXCL. ABERT. E FECHAM. DE RASGO</v>
          </cell>
        </row>
        <row r="570">
          <cell r="A570" t="str">
            <v>15.036.040-0</v>
          </cell>
          <cell r="B570" t="str">
            <v xml:space="preserve">TUBO PVC SD P/AGUA FRIA C/DIAM. DE 50MM, INCL. CONEXOES E EM</v>
          </cell>
          <cell r="C570" t="str">
            <v>M</v>
          </cell>
          <cell r="D570">
            <v>20</v>
          </cell>
          <cell r="E570">
            <v>4.8099999999999996</v>
          </cell>
          <cell r="F570">
            <v>96.2</v>
          </cell>
        </row>
        <row r="571">
          <cell r="B571" t="str">
            <v xml:space="preserve">ENDAS, EXCL. ABERT. E FECHAM. DE RASGO</v>
          </cell>
        </row>
        <row r="573">
          <cell r="A573" t="str">
            <v>15.036.042-0</v>
          </cell>
          <cell r="B573" t="str">
            <v xml:space="preserve">TUBO PVC SD P/AGUA FRIA C/DIAM. DE 75MM, INCL. CONEXOES E EM</v>
          </cell>
          <cell r="C573" t="str">
            <v>M</v>
          </cell>
          <cell r="D573">
            <v>35</v>
          </cell>
          <cell r="E573">
            <v>10.11</v>
          </cell>
          <cell r="F573">
            <v>353.85</v>
          </cell>
        </row>
        <row r="574">
          <cell r="B574" t="str">
            <v xml:space="preserve">ENDAS, EXCL. ABERT. E FECHAM. DE RASGO</v>
          </cell>
        </row>
        <row r="576">
          <cell r="A576" t="str">
            <v>15.036.043-0</v>
          </cell>
          <cell r="B576" t="str">
            <v xml:space="preserve">TUBO PVC SD P/AGUA FRIA C/DIAM. DE 85MM, INCL. CONEXOES E EM</v>
          </cell>
          <cell r="C576" t="str">
            <v>M</v>
          </cell>
          <cell r="D576">
            <v>30</v>
          </cell>
          <cell r="E576">
            <v>13.6</v>
          </cell>
          <cell r="F576">
            <v>408</v>
          </cell>
        </row>
        <row r="577">
          <cell r="B577" t="str">
            <v xml:space="preserve">ENDAS, EXCL. ABERT. E FECHAM. DE RASGO</v>
          </cell>
        </row>
        <row r="579">
          <cell r="A579" t="str">
            <v>15.036.044-0</v>
          </cell>
          <cell r="B579" t="str">
            <v xml:space="preserve">TUBO PVC SD P/AGUA FRIA C/DIAM. DE 110MM, INCL. CONEXOES E E</v>
          </cell>
          <cell r="C579" t="str">
            <v>M</v>
          </cell>
          <cell r="D579">
            <v>35</v>
          </cell>
          <cell r="E579">
            <v>19.920000000000002</v>
          </cell>
          <cell r="F579">
            <v>697.2</v>
          </cell>
        </row>
        <row r="580">
          <cell r="B580" t="str">
            <v xml:space="preserve">MENDAS, EXCL. ABERT. E FECHAM. DE RASGO</v>
          </cell>
        </row>
        <row r="582">
          <cell r="A582" t="str">
            <v>15.036.047-0</v>
          </cell>
          <cell r="B582" t="str">
            <v xml:space="preserve">TUBO PVC SD P/ESGOTO E AGUAS PLUVIAIS C/DIAM. DE 75MM, EXCL.</v>
          </cell>
          <cell r="C582" t="str">
            <v>M</v>
          </cell>
          <cell r="D582">
            <v>8</v>
          </cell>
          <cell r="E582">
            <v>4.9000000000000004</v>
          </cell>
          <cell r="F582">
            <v>39.200000000000003</v>
          </cell>
        </row>
        <row r="583">
          <cell r="B583" t="str">
            <v xml:space="preserve"> CONEXOES, EMENDAS, ABERT. E FECHAM. DE RASGO</v>
          </cell>
        </row>
        <row r="585">
          <cell r="A585" t="str">
            <v>15.065.025-0</v>
          </cell>
          <cell r="B585" t="str">
            <v xml:space="preserve">LIGACAO PREDIAL DE ESGOTO SANIT., INCL. CX. DE INSPECAO C/TA</v>
          </cell>
          <cell r="C585" t="str">
            <v>UN</v>
          </cell>
          <cell r="D585">
            <v>1</v>
          </cell>
          <cell r="E585">
            <v>930.88</v>
          </cell>
          <cell r="F585">
            <v>930.88</v>
          </cell>
        </row>
        <row r="586">
          <cell r="B586" t="str">
            <v xml:space="preserve">MPAO DE FºFº LEVE, EM LOGRADOURO C/ASFALTO E COLETOR UNICO</v>
          </cell>
        </row>
        <row r="588">
          <cell r="A588" t="str">
            <v>15.067.120-0</v>
          </cell>
          <cell r="B588" t="str">
            <v xml:space="preserve">CONJUNTO DE MAT. P/RAMAL PREDIAL PVC RQ 1", PADRAO NORMAL, L</v>
          </cell>
          <cell r="C588" t="str">
            <v>UN</v>
          </cell>
          <cell r="D588">
            <v>1</v>
          </cell>
          <cell r="E588">
            <v>219.07</v>
          </cell>
          <cell r="F588">
            <v>219.07</v>
          </cell>
        </row>
        <row r="589">
          <cell r="B589" t="str">
            <v xml:space="preserve">IGADO EM DISTRIB. FºFº OU PVC 75MM (3"). FORN. E COLOC.</v>
          </cell>
        </row>
        <row r="591">
          <cell r="A591" t="str">
            <v>15.070.012-0</v>
          </cell>
          <cell r="B591" t="str">
            <v xml:space="preserve">LIGACAO DE AGUAS PLUVIAIS OU DOMICILIARES SERVIDAS A REDE PU</v>
          </cell>
          <cell r="C591" t="str">
            <v>UN</v>
          </cell>
          <cell r="D591">
            <v>2</v>
          </cell>
          <cell r="E591">
            <v>478.28</v>
          </cell>
          <cell r="F591">
            <v>956.56</v>
          </cell>
        </row>
        <row r="592">
          <cell r="B592" t="str">
            <v xml:space="preserve">BL. EM LOGRADOUROS PAVIMENTADOS, C/LARG. ATE 14,00M</v>
          </cell>
        </row>
        <row r="594">
          <cell r="A594" t="str">
            <v>15.999.002-9</v>
          </cell>
          <cell r="B594" t="str">
            <v xml:space="preserve">GRUPO MOTOR-GERADOR DE 100 KVA, CONFORME PROJETO E MEMO-</v>
          </cell>
          <cell r="C594" t="str">
            <v>UN</v>
          </cell>
          <cell r="D594">
            <v>1</v>
          </cell>
          <cell r="E594">
            <v>39427.5</v>
          </cell>
          <cell r="F594">
            <v>39427.5</v>
          </cell>
        </row>
        <row r="595">
          <cell r="B595" t="str">
            <v>RIAL</v>
          </cell>
        </row>
        <row r="597">
          <cell r="A597" t="str">
            <v>15.999.004-9</v>
          </cell>
          <cell r="B597" t="str">
            <v xml:space="preserve">SISTEMA DE AR CONDICIONADO CONFORME PROJETOS E ESPECIFICA-</v>
          </cell>
          <cell r="C597" t="str">
            <v>UN</v>
          </cell>
          <cell r="D597">
            <v>1</v>
          </cell>
          <cell r="E597">
            <v>55500</v>
          </cell>
          <cell r="F597">
            <v>55500</v>
          </cell>
        </row>
        <row r="598">
          <cell r="B598" t="str">
            <v>COES</v>
          </cell>
        </row>
        <row r="600">
          <cell r="A600" t="str">
            <v>15.999.005-9</v>
          </cell>
          <cell r="B600" t="str">
            <v xml:space="preserve">SISTEMA DE TELEFONIA E INFORMATICA, INCLUSIVE APARELHOS, CON-</v>
          </cell>
          <cell r="C600" t="str">
            <v>UN</v>
          </cell>
          <cell r="D600">
            <v>1</v>
          </cell>
          <cell r="E600">
            <v>48883</v>
          </cell>
          <cell r="F600">
            <v>48883</v>
          </cell>
        </row>
        <row r="601">
          <cell r="B601" t="str">
            <v xml:space="preserve">FORME PROJETOS E ESPECIFICACOES</v>
          </cell>
        </row>
        <row r="603">
          <cell r="A603" t="str">
            <v>16.001.060-0</v>
          </cell>
          <cell r="B603" t="str">
            <v xml:space="preserve">MADEIRAMENTO P/COBERT. EM TELHAS ONDULADAS, EM MACARANDUDA S</v>
          </cell>
          <cell r="C603" t="str">
            <v>M2</v>
          </cell>
          <cell r="D603">
            <v>30</v>
          </cell>
          <cell r="E603">
            <v>6.07</v>
          </cell>
          <cell r="F603">
            <v>182.1</v>
          </cell>
        </row>
        <row r="604">
          <cell r="B604" t="str">
            <v>ERRADA</v>
          </cell>
        </row>
        <row r="606">
          <cell r="A606" t="str">
            <v>16.004.001-0</v>
          </cell>
          <cell r="B606" t="str">
            <v xml:space="preserve">COBERTURA EM TELHAS ONDULADAS DE CIM.-AMIANTO DE 6MM DE ESP.</v>
          </cell>
          <cell r="C606" t="str">
            <v>M2</v>
          </cell>
          <cell r="D606">
            <v>30</v>
          </cell>
          <cell r="E606">
            <v>8.9700000000000006</v>
          </cell>
          <cell r="F606">
            <v>269.10000000000002</v>
          </cell>
        </row>
        <row r="609">
          <cell r="A609" t="str">
            <v>16.007.012-0</v>
          </cell>
          <cell r="B609" t="str">
            <v xml:space="preserve">COBERTURA AUTO-PORTANTE EM CHAPA DE ACO ZINCADO PINTADO, ESP</v>
          </cell>
          <cell r="C609" t="str">
            <v>M2</v>
          </cell>
          <cell r="D609">
            <v>60</v>
          </cell>
          <cell r="E609">
            <v>32.340000000000003</v>
          </cell>
          <cell r="F609">
            <v>1940.4</v>
          </cell>
        </row>
        <row r="610">
          <cell r="B610" t="str">
            <v xml:space="preserve">. ATE 1MM, LARG. DE 0,90M, VAO LIVRE ATE 8,50M</v>
          </cell>
        </row>
        <row r="612">
          <cell r="A612" t="str">
            <v>16.007.020-0</v>
          </cell>
          <cell r="B612" t="str">
            <v xml:space="preserve">COBERTURA AUTO-PORTANTE EM CHAPA DE ACO ZINCADO PINTADO, LAR</v>
          </cell>
          <cell r="C612" t="str">
            <v>M2</v>
          </cell>
          <cell r="D612">
            <v>2952.2</v>
          </cell>
          <cell r="E612">
            <v>83.04</v>
          </cell>
          <cell r="F612">
            <v>245150.68</v>
          </cell>
        </row>
        <row r="613">
          <cell r="B613" t="str">
            <v xml:space="preserve">G. DE 0,90M, P/VAO LIVRE DE 22,01 A 25,00M</v>
          </cell>
        </row>
        <row r="615">
          <cell r="A615" t="str">
            <v>16.026.002-0</v>
          </cell>
          <cell r="B615" t="str">
            <v xml:space="preserve">IMPERMEABILIZACAO DE RESERVATORIO, SUJEITO A LENCOL FREATICO</v>
          </cell>
          <cell r="C615" t="str">
            <v>M2</v>
          </cell>
          <cell r="D615">
            <v>32</v>
          </cell>
          <cell r="E615">
            <v>31.3</v>
          </cell>
          <cell r="F615">
            <v>1001.6</v>
          </cell>
        </row>
        <row r="616">
          <cell r="B616" t="str">
            <v xml:space="preserve">, USANDO CIM. CRISTALIZ. E LIQUIDO SELADOR MINERAL</v>
          </cell>
        </row>
        <row r="618">
          <cell r="A618" t="str">
            <v>17.012.011-0</v>
          </cell>
          <cell r="B618" t="str">
            <v xml:space="preserve">CAIACAO INT. OU EXT. SOBRE SUPERF. LISA EM 3 DEMAOS C/ADOCAO</v>
          </cell>
          <cell r="C618" t="str">
            <v>M2</v>
          </cell>
          <cell r="D618">
            <v>170</v>
          </cell>
          <cell r="E618">
            <v>2.25</v>
          </cell>
          <cell r="F618">
            <v>382.5</v>
          </cell>
        </row>
        <row r="619">
          <cell r="B619" t="str">
            <v xml:space="preserve"> DE FIXADOR</v>
          </cell>
        </row>
        <row r="621">
          <cell r="A621" t="str">
            <v>17.017.300-1</v>
          </cell>
          <cell r="B621" t="str">
            <v xml:space="preserve">PINTURA INT. OU EXT. SOBRE FERRO C/TINTA A OLEO BRILHANTE</v>
          </cell>
          <cell r="C621" t="str">
            <v>M2</v>
          </cell>
          <cell r="D621">
            <v>4</v>
          </cell>
          <cell r="E621">
            <v>4.0199999999999996</v>
          </cell>
          <cell r="F621">
            <v>16.079999999999998</v>
          </cell>
        </row>
        <row r="624">
          <cell r="A624" t="str">
            <v>17.017.321-0</v>
          </cell>
          <cell r="B624" t="str">
            <v xml:space="preserve">REPINTURA INT. OU EXT. SOBRE FERRO EM BOM ESTADO, NAS CONDIC</v>
          </cell>
          <cell r="C624" t="str">
            <v>M2</v>
          </cell>
          <cell r="D624">
            <v>83.33</v>
          </cell>
          <cell r="E624">
            <v>3.62</v>
          </cell>
          <cell r="F624">
            <v>301.64999999999998</v>
          </cell>
        </row>
        <row r="625">
          <cell r="B625" t="str">
            <v xml:space="preserve">OES DO ITEM 17.017.320 E NA COR EXIST.</v>
          </cell>
        </row>
        <row r="627">
          <cell r="A627" t="str">
            <v>17.018.010-0</v>
          </cell>
          <cell r="B627" t="str">
            <v xml:space="preserve">PREPARO DE SUPERF. NOVA C/REVESTIM. LISO, INTERIOR</v>
          </cell>
          <cell r="C627" t="str">
            <v>M2</v>
          </cell>
          <cell r="D627">
            <v>47</v>
          </cell>
          <cell r="E627">
            <v>5.44</v>
          </cell>
          <cell r="F627">
            <v>255.68</v>
          </cell>
        </row>
        <row r="630">
          <cell r="A630" t="str">
            <v>17.018.020-0</v>
          </cell>
          <cell r="B630" t="str">
            <v xml:space="preserve">PINTURA C/TINTA LATEX PVA FOSCO AVELUDADA, INTERIOR, ACAB. P</v>
          </cell>
          <cell r="C630" t="str">
            <v>M2</v>
          </cell>
          <cell r="D630">
            <v>47</v>
          </cell>
          <cell r="E630">
            <v>2.5</v>
          </cell>
          <cell r="F630">
            <v>117.5</v>
          </cell>
        </row>
        <row r="631">
          <cell r="B631" t="str">
            <v xml:space="preserve">ADRAO, EM 2 DEMAOS SOBRE SUPERF. PREP. COMO EM 17.018.010</v>
          </cell>
        </row>
        <row r="633">
          <cell r="A633" t="str">
            <v>17.018.110-0</v>
          </cell>
          <cell r="B633" t="str">
            <v xml:space="preserve">PINTURA C/TINTA ACRILICA INT. OU EXT., EM TIJ., CONCR. LISO,</v>
          </cell>
          <cell r="C633" t="str">
            <v>M2</v>
          </cell>
          <cell r="D633">
            <v>1594.9</v>
          </cell>
          <cell r="E633">
            <v>4.3499999999999996</v>
          </cell>
          <cell r="F633">
            <v>6937.81</v>
          </cell>
        </row>
        <row r="634">
          <cell r="B634" t="str">
            <v xml:space="preserve"> CIM.-AMIANTO, REVESTIM., MAD. E FERRO</v>
          </cell>
        </row>
        <row r="636">
          <cell r="A636" t="str">
            <v>18.002.055-0</v>
          </cell>
          <cell r="B636" t="str">
            <v xml:space="preserve">MICTORIO DE LOUCA BRANCA C/SIFAO, MED. EM TORNO DE 33 X 28 X</v>
          </cell>
          <cell r="C636" t="str">
            <v>UN</v>
          </cell>
          <cell r="D636">
            <v>4</v>
          </cell>
          <cell r="E636">
            <v>92.92</v>
          </cell>
          <cell r="F636">
            <v>371.68</v>
          </cell>
        </row>
        <row r="637">
          <cell r="B637" t="str">
            <v xml:space="preserve"> 53CM</v>
          </cell>
        </row>
        <row r="639">
          <cell r="A639" t="str">
            <v>18.002.085-0</v>
          </cell>
          <cell r="B639" t="str">
            <v xml:space="preserve">VASO SANIT. DE LOUCA BRANCA, CONVENCIONAL, MEDIO LUXO, MED.</v>
          </cell>
          <cell r="C639" t="str">
            <v>UN</v>
          </cell>
          <cell r="D639">
            <v>12</v>
          </cell>
          <cell r="E639">
            <v>172.48</v>
          </cell>
          <cell r="F639">
            <v>2069.7600000000002</v>
          </cell>
        </row>
        <row r="640">
          <cell r="B640" t="str">
            <v xml:space="preserve">EM TORNO DE 37 X 47 X 38CM</v>
          </cell>
        </row>
        <row r="642">
          <cell r="A642" t="str">
            <v>18.006.040-0</v>
          </cell>
          <cell r="B642" t="str">
            <v xml:space="preserve">SABONETEIRA DE LOUCA BRANCA, DE 15 X 15CM, S/ALCA</v>
          </cell>
          <cell r="C642" t="str">
            <v>UN</v>
          </cell>
          <cell r="D642">
            <v>12</v>
          </cell>
          <cell r="E642">
            <v>9.02</v>
          </cell>
          <cell r="F642">
            <v>108.24</v>
          </cell>
        </row>
        <row r="645">
          <cell r="A645" t="str">
            <v>18.006.050-0</v>
          </cell>
          <cell r="B645" t="str">
            <v xml:space="preserve">PORTA-PAPEL DE LOUCA BRANCA, DE 15 X 15CM</v>
          </cell>
          <cell r="C645" t="str">
            <v>UN</v>
          </cell>
          <cell r="D645">
            <v>12</v>
          </cell>
          <cell r="E645">
            <v>9.0299999999999994</v>
          </cell>
          <cell r="F645">
            <v>108.36</v>
          </cell>
        </row>
        <row r="648">
          <cell r="A648" t="str">
            <v>18.006.052-0</v>
          </cell>
          <cell r="B648" t="str">
            <v xml:space="preserve">CABIDE DE LOUCA BRANCA, DUPLO, DE 10 X 5CM</v>
          </cell>
          <cell r="C648" t="str">
            <v>UN</v>
          </cell>
          <cell r="D648">
            <v>8</v>
          </cell>
          <cell r="E648">
            <v>4.62</v>
          </cell>
          <cell r="F648">
            <v>36.96</v>
          </cell>
        </row>
        <row r="651">
          <cell r="A651" t="str">
            <v>18.006.056-0</v>
          </cell>
          <cell r="B651" t="str">
            <v xml:space="preserve">PORTA-TOALHA, DE PLAST., DE 24", C/CONSOLOS DE LOUCA BRANCA</v>
          </cell>
          <cell r="C651" t="str">
            <v>UN</v>
          </cell>
          <cell r="D651">
            <v>4</v>
          </cell>
          <cell r="E651">
            <v>8.73</v>
          </cell>
          <cell r="F651">
            <v>34.92</v>
          </cell>
        </row>
        <row r="654">
          <cell r="A654" t="str">
            <v>18.007.041-0</v>
          </cell>
          <cell r="B654" t="str">
            <v xml:space="preserve">CHUVEIRO ESTAMPADO, ARTICULADO, TIPO LUXO, C/BRACO DE 1/2"</v>
          </cell>
          <cell r="C654" t="str">
            <v>UN</v>
          </cell>
          <cell r="D654">
            <v>2</v>
          </cell>
          <cell r="E654">
            <v>147.66999999999999</v>
          </cell>
          <cell r="F654">
            <v>295.33999999999997</v>
          </cell>
        </row>
        <row r="657">
          <cell r="A657" t="str">
            <v>18.007.049-0</v>
          </cell>
          <cell r="B657" t="str">
            <v xml:space="preserve">CHUVEIRO ELETR. DE PLAST., DE 110 / 220V</v>
          </cell>
          <cell r="C657" t="str">
            <v>UN</v>
          </cell>
          <cell r="D657">
            <v>2</v>
          </cell>
          <cell r="E657">
            <v>10.43</v>
          </cell>
          <cell r="F657">
            <v>20.86</v>
          </cell>
        </row>
        <row r="660">
          <cell r="A660" t="str">
            <v>18.007.051-0</v>
          </cell>
          <cell r="B660" t="str">
            <v xml:space="preserve">DUCHINHA MANUAL, C/REGISTRO DE PRESSAO, DE 1/2", MANGUEIRA C</v>
          </cell>
          <cell r="C660" t="str">
            <v>UN</v>
          </cell>
          <cell r="D660">
            <v>12</v>
          </cell>
          <cell r="E660">
            <v>52.62</v>
          </cell>
          <cell r="F660">
            <v>631.44000000000005</v>
          </cell>
        </row>
        <row r="661">
          <cell r="B661" t="str">
            <v xml:space="preserve">ROM., SUPORTE, BUCHAS E PARAFUSOS DE FIX.</v>
          </cell>
        </row>
        <row r="663">
          <cell r="A663" t="str">
            <v>18.009.060-0</v>
          </cell>
          <cell r="B663" t="str">
            <v xml:space="preserve">TORNEIRA P/PIA C/AREJADOR, 1157, DE 1/2" X 21CM APROX., EM M</v>
          </cell>
          <cell r="C663" t="str">
            <v>UN</v>
          </cell>
          <cell r="D663">
            <v>8</v>
          </cell>
          <cell r="E663">
            <v>67.23</v>
          </cell>
          <cell r="F663">
            <v>537.84</v>
          </cell>
        </row>
        <row r="664">
          <cell r="B664" t="str">
            <v xml:space="preserve">ETAL CROM.</v>
          </cell>
        </row>
        <row r="666">
          <cell r="A666" t="str">
            <v>18.009.076-0</v>
          </cell>
          <cell r="B666" t="str">
            <v xml:space="preserve">TORNEIRA P/LAVATORIO, 1193, DE 1/2" X 9CM APROX., EM METAL C</v>
          </cell>
          <cell r="C666" t="str">
            <v>UN</v>
          </cell>
          <cell r="D666">
            <v>8</v>
          </cell>
          <cell r="E666">
            <v>30.3</v>
          </cell>
          <cell r="F666">
            <v>242.4</v>
          </cell>
        </row>
        <row r="667">
          <cell r="B667" t="str">
            <v>ROM.</v>
          </cell>
        </row>
        <row r="669">
          <cell r="A669" t="str">
            <v>18.009.078-0</v>
          </cell>
          <cell r="B669" t="str">
            <v xml:space="preserve">TORNEIRA P/JARDIM, DE 3/4" X 10CM APROX., EM METAL CROM.</v>
          </cell>
          <cell r="C669" t="str">
            <v>UN</v>
          </cell>
          <cell r="D669">
            <v>3</v>
          </cell>
          <cell r="E669">
            <v>35.76</v>
          </cell>
          <cell r="F669">
            <v>107.28</v>
          </cell>
        </row>
        <row r="672">
          <cell r="A672" t="str">
            <v>18.009.086-0</v>
          </cell>
          <cell r="B672" t="str">
            <v xml:space="preserve">TORNEIRA P/FILTRO, 1147, DE 1/2" X 13CM, EM METAL CROM.</v>
          </cell>
          <cell r="C672" t="str">
            <v>UN</v>
          </cell>
          <cell r="D672">
            <v>2</v>
          </cell>
          <cell r="E672">
            <v>25.51</v>
          </cell>
          <cell r="F672">
            <v>51.02</v>
          </cell>
        </row>
        <row r="675">
          <cell r="A675" t="str">
            <v>18.012.093-0</v>
          </cell>
          <cell r="B675" t="str">
            <v xml:space="preserve">TORNEIRA DE BOIA EM BRONZE, DE PRESSAO, DE 1"</v>
          </cell>
          <cell r="C675" t="str">
            <v>UN</v>
          </cell>
          <cell r="D675">
            <v>1</v>
          </cell>
          <cell r="E675">
            <v>18.18</v>
          </cell>
          <cell r="F675">
            <v>18.18</v>
          </cell>
        </row>
        <row r="678">
          <cell r="A678" t="str">
            <v>18.012.096-0</v>
          </cell>
          <cell r="B678" t="str">
            <v xml:space="preserve">TORNEIRA DE BOIA EM BRONZE, DE PRESSAO, DE 1.1/4"</v>
          </cell>
          <cell r="C678" t="str">
            <v>UN</v>
          </cell>
          <cell r="D678">
            <v>1</v>
          </cell>
          <cell r="E678">
            <v>27.94</v>
          </cell>
          <cell r="F678">
            <v>27.94</v>
          </cell>
        </row>
        <row r="681">
          <cell r="A681" t="str">
            <v>18.013.108-0</v>
          </cell>
          <cell r="B681" t="str">
            <v xml:space="preserve">VALVULA DE ESCOAMENTO, P/LAVATORIO, C/LADRAO, 1603, DE 1", E</v>
          </cell>
          <cell r="C681" t="str">
            <v>UN</v>
          </cell>
          <cell r="D681">
            <v>8</v>
          </cell>
          <cell r="E681">
            <v>8.16</v>
          </cell>
          <cell r="F681">
            <v>65.28</v>
          </cell>
        </row>
        <row r="682">
          <cell r="B682" t="str">
            <v xml:space="preserve">M METAL CROM.</v>
          </cell>
        </row>
        <row r="684">
          <cell r="A684" t="str">
            <v>18.013.119-0</v>
          </cell>
          <cell r="B684" t="str">
            <v xml:space="preserve">SIFAO 1680, DE 1" X 1.1/2", EM METAL CROM.</v>
          </cell>
          <cell r="C684" t="str">
            <v>UN</v>
          </cell>
          <cell r="D684">
            <v>8</v>
          </cell>
          <cell r="E684">
            <v>28.89</v>
          </cell>
          <cell r="F684">
            <v>231.12</v>
          </cell>
        </row>
        <row r="687">
          <cell r="A687" t="str">
            <v>18.013.130-0</v>
          </cell>
          <cell r="B687" t="str">
            <v xml:space="preserve">RABICHO EM METAL CROM., DE 30CM, C/SAIDA DE 1/2"</v>
          </cell>
          <cell r="C687" t="str">
            <v>UN</v>
          </cell>
          <cell r="D687">
            <v>8</v>
          </cell>
          <cell r="E687">
            <v>9.0299999999999994</v>
          </cell>
          <cell r="F687">
            <v>72.239999999999995</v>
          </cell>
        </row>
        <row r="690">
          <cell r="A690" t="str">
            <v>18.016.030-0</v>
          </cell>
          <cell r="B690" t="str">
            <v xml:space="preserve">BANCA DE ACO INOX, DE 2,00 X 0,55M, EM CHAPA 18.304, C/ 1 CU</v>
          </cell>
          <cell r="C690" t="str">
            <v>UN</v>
          </cell>
          <cell r="D690">
            <v>2</v>
          </cell>
          <cell r="E690">
            <v>662.31</v>
          </cell>
          <cell r="F690">
            <v>1324.62</v>
          </cell>
        </row>
        <row r="691">
          <cell r="B691" t="str">
            <v xml:space="preserve">BA, VALV. DE ESCOAMENTO 1623 E SIFAO 1680</v>
          </cell>
        </row>
        <row r="693">
          <cell r="A693" t="str">
            <v>18.017.021-0</v>
          </cell>
          <cell r="B693" t="str">
            <v xml:space="preserve">FILTRO C/CARCACA ATOXICA EM POLIPROPILENO C/ 1 ELEMENTO FILT</v>
          </cell>
          <cell r="C693" t="str">
            <v>UN</v>
          </cell>
          <cell r="D693">
            <v>2</v>
          </cell>
          <cell r="E693">
            <v>99</v>
          </cell>
          <cell r="F693">
            <v>198</v>
          </cell>
        </row>
        <row r="694">
          <cell r="B694" t="str">
            <v xml:space="preserve">RANTE DE CELULOSE E CARVAO ATIVADO, ATE 360L/H. FORNECIMENTO</v>
          </cell>
        </row>
        <row r="696">
          <cell r="A696" t="str">
            <v>18.023.013-0</v>
          </cell>
          <cell r="B696" t="str">
            <v xml:space="preserve">BALCAO P/PASSAGEM DE ALIMENTOS, EM CONCR. APARENTE, GUARN. E</v>
          </cell>
          <cell r="C696" t="str">
            <v>M</v>
          </cell>
          <cell r="D696">
            <v>3</v>
          </cell>
          <cell r="E696">
            <v>75.77</v>
          </cell>
          <cell r="F696">
            <v>227.31</v>
          </cell>
        </row>
        <row r="697">
          <cell r="B697" t="str">
            <v xml:space="preserve">M MAD. DE LEI</v>
          </cell>
        </row>
        <row r="699">
          <cell r="A699" t="str">
            <v>18.025.005-0</v>
          </cell>
          <cell r="B699" t="str">
            <v xml:space="preserve">BEBEDOURO ELETR. DE PRESSAO, EM ACO INOX, MODELO DE PE, ADUL</v>
          </cell>
          <cell r="C699" t="str">
            <v>UN</v>
          </cell>
          <cell r="D699">
            <v>1</v>
          </cell>
          <cell r="E699">
            <v>297</v>
          </cell>
          <cell r="F699">
            <v>297</v>
          </cell>
        </row>
        <row r="700">
          <cell r="B700" t="str">
            <v xml:space="preserve">TO, CAPAC. DE 40 L/H, C/ 2 TORNEIRAS</v>
          </cell>
        </row>
        <row r="702">
          <cell r="A702" t="str">
            <v>18.027.089-0</v>
          </cell>
          <cell r="B702" t="str">
            <v xml:space="preserve">LUMINARIA FECHADA, P/ILUMINACAO DE RUAS, C/LAMPADA A VAPOR D</v>
          </cell>
          <cell r="C702" t="str">
            <v>UN</v>
          </cell>
          <cell r="D702">
            <v>36</v>
          </cell>
          <cell r="E702">
            <v>155.26</v>
          </cell>
          <cell r="F702">
            <v>5589.36</v>
          </cell>
        </row>
        <row r="703">
          <cell r="B703" t="str">
            <v xml:space="preserve">E MERCURIO E REATOR DE PARTIDA RAPIDA</v>
          </cell>
        </row>
        <row r="705">
          <cell r="A705" t="str">
            <v>18.027.130-0</v>
          </cell>
          <cell r="B705" t="str">
            <v xml:space="preserve">PROJETOR P/QUADRAS, LENTE EM VIDRO TEMPERADO, P/LAMPADA STAN</v>
          </cell>
          <cell r="C705" t="str">
            <v>UN</v>
          </cell>
          <cell r="D705">
            <v>265</v>
          </cell>
          <cell r="E705">
            <v>122.21</v>
          </cell>
          <cell r="F705">
            <v>32385.65</v>
          </cell>
        </row>
        <row r="706">
          <cell r="B706" t="str">
            <v xml:space="preserve">DARD DE 500W OU MISTA DE 250W</v>
          </cell>
        </row>
        <row r="708">
          <cell r="A708" t="str">
            <v>18.027.135-0</v>
          </cell>
          <cell r="B708" t="str">
            <v xml:space="preserve">PROJETOR P/QUADRAS, LENTE EM VIDRO TEMPERADO, P/LAMPADA STAN</v>
          </cell>
          <cell r="C708" t="str">
            <v>UN</v>
          </cell>
          <cell r="D708">
            <v>16</v>
          </cell>
          <cell r="E708">
            <v>90.82</v>
          </cell>
          <cell r="F708">
            <v>1453.12</v>
          </cell>
        </row>
        <row r="709">
          <cell r="B709" t="str">
            <v xml:space="preserve">DARD DE 200W</v>
          </cell>
        </row>
        <row r="711">
          <cell r="A711" t="str">
            <v>18.027.145-0</v>
          </cell>
          <cell r="B711" t="str">
            <v xml:space="preserve">RELE FOTOELETRICO, P/COMANDO DE ILUMINACAO EXT., NA TENSAO D</v>
          </cell>
          <cell r="C711" t="str">
            <v>UN</v>
          </cell>
          <cell r="D711">
            <v>18</v>
          </cell>
          <cell r="E711">
            <v>14.08</v>
          </cell>
          <cell r="F711">
            <v>253.44</v>
          </cell>
        </row>
        <row r="712">
          <cell r="B712" t="str">
            <v xml:space="preserve">E 220V E CARGA MAXIMA DE 1000W</v>
          </cell>
        </row>
        <row r="714">
          <cell r="A714" t="str">
            <v>18.027.250-0</v>
          </cell>
          <cell r="B714" t="str">
            <v xml:space="preserve">LUMINARIA DE EMBUTIR, TIPO CALHA, EQUIPADA C/REATOR DE PARTI</v>
          </cell>
          <cell r="C714" t="str">
            <v>UN</v>
          </cell>
          <cell r="D714">
            <v>103</v>
          </cell>
          <cell r="E714">
            <v>36.380000000000003</v>
          </cell>
          <cell r="F714">
            <v>3747.14</v>
          </cell>
        </row>
        <row r="715">
          <cell r="B715" t="str">
            <v xml:space="preserve">DA RAPIDA E LAMPADA FLUORESCENTE DE 2 X 40W</v>
          </cell>
        </row>
        <row r="717">
          <cell r="A717" t="str">
            <v>18.027.280-0</v>
          </cell>
          <cell r="B717" t="str">
            <v xml:space="preserve">ARANDELA, DE PAREDE, C/RECEPTACULO P/LAMPADA INCANDESCENTE,</v>
          </cell>
          <cell r="C717" t="str">
            <v>UN</v>
          </cell>
          <cell r="D717">
            <v>2</v>
          </cell>
          <cell r="E717">
            <v>11.55</v>
          </cell>
          <cell r="F717">
            <v>23.1</v>
          </cell>
        </row>
        <row r="718">
          <cell r="B718" t="str">
            <v xml:space="preserve">REFLETOR EM MAT. ANTI-FERRUGEM E BRACO DE ALUMINIO ANODIZADO</v>
          </cell>
        </row>
        <row r="720">
          <cell r="A720" t="str">
            <v>18.029.015-0</v>
          </cell>
          <cell r="B720" t="str">
            <v xml:space="preserve">BOMBA HIDR. CENTRIFUGA, C/MOTOR ELETR., POTENCIA DE 1CV</v>
          </cell>
          <cell r="C720" t="str">
            <v>UN</v>
          </cell>
          <cell r="D720">
            <v>2</v>
          </cell>
          <cell r="E720">
            <v>266.29000000000002</v>
          </cell>
          <cell r="F720">
            <v>532.58000000000004</v>
          </cell>
        </row>
        <row r="723">
          <cell r="A723" t="str">
            <v>18.031.016-0</v>
          </cell>
          <cell r="B723" t="str">
            <v xml:space="preserve">FREEZER HORIZ. COMERCIAL, C/ 2 TAMPAS, EM CHAPA DE ACO, REVE</v>
          </cell>
          <cell r="C723" t="str">
            <v>UN</v>
          </cell>
          <cell r="D723">
            <v>2</v>
          </cell>
          <cell r="E723">
            <v>850</v>
          </cell>
          <cell r="F723">
            <v>1700</v>
          </cell>
        </row>
      </sheetData>
      <sheetData sheetId="1" refreshError="1"/>
      <sheetData sheetId="2" refreshError="1"/>
      <sheetData sheetId="3" refreshError="1"/>
      <sheetData sheetId="4" refreshError="1"/>
      <sheetData sheetId="5" refreshError="1"/>
      <sheetData sheetId="6"/>
      <sheetData sheetId="7"/>
      <sheetData sheetId="8"/>
      <sheetData sheetId="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01"/>
      <sheetName val="02"/>
      <sheetName val="03"/>
      <sheetName val="04"/>
      <sheetName val="05"/>
      <sheetName val="06"/>
      <sheetName val="07"/>
      <sheetName val="08"/>
      <sheetName val="09"/>
      <sheetName val="10"/>
    </sheetNames>
    <sheetDataSet>
      <sheetData sheetId="0"/>
      <sheetData sheetId="1"/>
      <sheetData sheetId="2">
        <row r="3">
          <cell r="D3"/>
          <cell r="E3"/>
          <cell r="F3"/>
          <cell r="G3"/>
          <cell r="H3"/>
          <cell r="I3"/>
          <cell r="J3"/>
        </row>
        <row r="4">
          <cell r="D4"/>
          <cell r="E4"/>
          <cell r="F4"/>
          <cell r="G4"/>
          <cell r="H4"/>
          <cell r="I4"/>
          <cell r="J4"/>
        </row>
        <row r="5">
          <cell r="D5"/>
          <cell r="E5"/>
          <cell r="F5"/>
          <cell r="G5"/>
          <cell r="H5"/>
          <cell r="I5"/>
        </row>
        <row r="6">
          <cell r="D6"/>
          <cell r="E6"/>
          <cell r="F6"/>
          <cell r="G6"/>
          <cell r="H6"/>
          <cell r="I6"/>
        </row>
        <row r="7">
          <cell r="D7" t="str">
            <v>PROPONENTE</v>
          </cell>
          <cell r="E7"/>
          <cell r="F7"/>
          <cell r="G7"/>
          <cell r="H7"/>
          <cell r="I7"/>
          <cell r="J7"/>
        </row>
        <row r="8">
          <cell r="D8" t="str">
            <v xml:space="preserve">PREFEITURA MUNICIPAL DE</v>
          </cell>
          <cell r="E8"/>
          <cell r="F8" t="str">
            <v>XXXXXX/XX</v>
          </cell>
          <cell r="G8"/>
          <cell r="H8"/>
          <cell r="I8"/>
          <cell r="J8"/>
        </row>
        <row r="9">
          <cell r="D9" t="str">
            <v xml:space="preserve">EMPREENDIMENTO: XXXXXXXXXXXXXX</v>
          </cell>
          <cell r="E9"/>
          <cell r="F9"/>
          <cell r="G9"/>
          <cell r="H9" t="str">
            <v>MUNICÍPIO:</v>
          </cell>
          <cell r="I9"/>
          <cell r="J9" t="str">
            <v>DATA-BASE:</v>
          </cell>
        </row>
        <row r="10">
          <cell r="D10" t="str">
            <v xml:space="preserve">Nº CONTRATO:</v>
          </cell>
          <cell r="E10" t="str">
            <v>XXXXXXXXXXXXX</v>
          </cell>
          <cell r="F10" t="str">
            <v>REVISÃO:</v>
          </cell>
          <cell r="G10" t="str">
            <v>XXXXXXXXXXXXXXXXX</v>
          </cell>
          <cell r="H10" t="str">
            <v>XXXXXX/XX</v>
          </cell>
          <cell r="I10"/>
          <cell r="J10" t="str">
            <v xml:space="preserve">Sinapi/MG mar./2019</v>
          </cell>
        </row>
        <row r="11">
          <cell r="D11" t="str">
            <v>ITEM</v>
          </cell>
          <cell r="E11" t="str">
            <v>CÓDIGO</v>
          </cell>
          <cell r="F11" t="str">
            <v>REFERÊNCIA</v>
          </cell>
          <cell r="G11" t="str">
            <v xml:space="preserve">DESCRIÇÃO DOS SERVIÇOS</v>
          </cell>
          <cell r="H11" t="str">
            <v>UNID.</v>
          </cell>
          <cell r="I11" t="str">
            <v>QUANT.</v>
          </cell>
          <cell r="J11" t="str">
            <v>VALORES</v>
          </cell>
        </row>
        <row r="12">
          <cell r="D12"/>
          <cell r="E12"/>
          <cell r="F12"/>
          <cell r="G12"/>
          <cell r="H12"/>
          <cell r="I12"/>
          <cell r="J12" t="str">
            <v>CUSTO</v>
          </cell>
        </row>
        <row r="13">
          <cell r="D13"/>
          <cell r="E13"/>
          <cell r="F13"/>
          <cell r="G13"/>
          <cell r="H13"/>
          <cell r="I13"/>
          <cell r="J13" t="str">
            <v xml:space="preserve">UNITÁRIO S/ BDI</v>
          </cell>
        </row>
        <row r="14">
          <cell r="D14"/>
          <cell r="E14"/>
          <cell r="F14"/>
          <cell r="G14"/>
          <cell r="H14"/>
          <cell r="I14"/>
          <cell r="J14"/>
        </row>
        <row r="15">
          <cell r="D15"/>
          <cell r="E15"/>
          <cell r="F15"/>
          <cell r="G15" t="str">
            <v xml:space="preserve">EMPREENDIMENTO: XXXXXXXXXXXXXX</v>
          </cell>
          <cell r="H15"/>
          <cell r="I15"/>
          <cell r="J15"/>
        </row>
        <row r="16">
          <cell r="D16">
            <v>1</v>
          </cell>
          <cell r="E16"/>
          <cell r="F16"/>
          <cell r="G16" t="str">
            <v xml:space="preserve">SERVIÇOS PRELIMINARES</v>
          </cell>
          <cell r="H16"/>
          <cell r="I16"/>
          <cell r="J16"/>
        </row>
        <row r="17">
          <cell r="D17" t="str">
            <v>1.1</v>
          </cell>
          <cell r="E17" t="str">
            <v>73859/2</v>
          </cell>
          <cell r="F17" t="e">
            <v>#N/A</v>
          </cell>
          <cell r="G17" t="e">
            <v>#N/A</v>
          </cell>
          <cell r="H17" t="e">
            <v>#N/A</v>
          </cell>
          <cell r="I17">
            <v>0</v>
          </cell>
          <cell r="J17" t="e">
            <v>#N/A</v>
          </cell>
        </row>
        <row r="18">
          <cell r="D18" t="str">
            <v>1.2</v>
          </cell>
          <cell r="E18">
            <v>10775</v>
          </cell>
          <cell r="F18" t="str">
            <v>MAT-SINAPI-MG</v>
          </cell>
          <cell r="G18" t="str">
            <v xml:space="preserve">LOCACAO DE CONTAINER 2,30 X 6,00 M, ALT. 2,50 M, COM 1 SANITARIO, PARA ESCRITORIO, COMPLETO, SEM DIVISORIAS INTERNAS (NAO INCLUI MOBILIZACAO/DESMOBILIZACAO)</v>
          </cell>
          <cell r="H18" t="str">
            <v>MES</v>
          </cell>
          <cell r="I18">
            <v>0</v>
          </cell>
          <cell r="J18">
            <v>1030</v>
          </cell>
        </row>
        <row r="19">
          <cell r="D19" t="str">
            <v>1.3</v>
          </cell>
          <cell r="E19">
            <v>65000016</v>
          </cell>
          <cell r="F19" t="e">
            <v>#N/A</v>
          </cell>
          <cell r="G19" t="e">
            <v>#N/A</v>
          </cell>
          <cell r="H19" t="e">
            <v>#N/A</v>
          </cell>
          <cell r="I19">
            <v>0</v>
          </cell>
          <cell r="J19" t="e">
            <v>#N/A</v>
          </cell>
        </row>
        <row r="20">
          <cell r="D20" t="str">
            <v>1.4</v>
          </cell>
          <cell r="E20" t="str">
            <v>74209/1</v>
          </cell>
          <cell r="F20" t="e">
            <v>#N/A</v>
          </cell>
          <cell r="G20" t="e">
            <v>#N/A</v>
          </cell>
          <cell r="H20" t="e">
            <v>#N/A</v>
          </cell>
          <cell r="I20">
            <v>0</v>
          </cell>
          <cell r="J20" t="e">
            <v>#N/A</v>
          </cell>
        </row>
        <row r="21">
          <cell r="D21" t="str">
            <v>1.5</v>
          </cell>
          <cell r="E21">
            <v>34498</v>
          </cell>
          <cell r="F21" t="str">
            <v>MAT-SINAPI-MG</v>
          </cell>
          <cell r="G21" t="str">
            <v xml:space="preserve">CONE DE SINALIZACAO EM PVC FLEXIVEL, H = 70 / 76 CM (NBR 15071)</v>
          </cell>
          <cell r="H21" t="str">
            <v>UN</v>
          </cell>
          <cell r="I21">
            <v>26.67</v>
          </cell>
          <cell r="J21">
            <v>95.74</v>
          </cell>
        </row>
        <row r="22">
          <cell r="D22" t="str">
            <v>1.6</v>
          </cell>
          <cell r="E22" t="str">
            <v>74221/1</v>
          </cell>
          <cell r="F22" t="e">
            <v>#N/A</v>
          </cell>
          <cell r="G22" t="e">
            <v>#N/A</v>
          </cell>
          <cell r="H22" t="e">
            <v>#N/A</v>
          </cell>
          <cell r="I22">
            <v>133.35</v>
          </cell>
          <cell r="J22" t="e">
            <v>#N/A</v>
          </cell>
        </row>
        <row r="23">
          <cell r="D23" t="str">
            <v>1.7</v>
          </cell>
          <cell r="E23">
            <v>85424</v>
          </cell>
          <cell r="F23" t="e">
            <v>#N/A</v>
          </cell>
          <cell r="G23" t="e">
            <v>#N/A</v>
          </cell>
          <cell r="H23" t="e">
            <v>#N/A</v>
          </cell>
          <cell r="I23">
            <v>400</v>
          </cell>
          <cell r="J23" t="e">
            <v>#N/A</v>
          </cell>
        </row>
        <row r="24">
          <cell r="D24">
            <v>2</v>
          </cell>
          <cell r="E24"/>
          <cell r="F24"/>
          <cell r="G24" t="str">
            <v xml:space="preserve">ADMINISTRAÇÃO LOCAL DA OBRA</v>
          </cell>
          <cell r="H24"/>
          <cell r="I24"/>
          <cell r="J24"/>
        </row>
        <row r="25">
          <cell r="D25" t="str">
            <v>2.1</v>
          </cell>
          <cell r="E25" t="str">
            <v>CPU01</v>
          </cell>
          <cell r="F25">
            <v>0</v>
          </cell>
          <cell r="G25">
            <v>0</v>
          </cell>
          <cell r="H25">
            <v>0</v>
          </cell>
          <cell r="I25">
            <v>1</v>
          </cell>
          <cell r="J25">
            <v>0</v>
          </cell>
        </row>
        <row r="26">
          <cell r="D26">
            <v>3</v>
          </cell>
          <cell r="E26"/>
          <cell r="F26"/>
          <cell r="G26" t="str">
            <v xml:space="preserve">MOVIMENTO DE TERRA</v>
          </cell>
          <cell r="H26"/>
          <cell r="I26"/>
          <cell r="J26"/>
        </row>
        <row r="27">
          <cell r="D27" t="str">
            <v>3.1</v>
          </cell>
          <cell r="E27" t="str">
            <v>74151/1</v>
          </cell>
          <cell r="F27" t="e">
            <v>#N/A</v>
          </cell>
          <cell r="G27" t="e">
            <v>#N/A</v>
          </cell>
          <cell r="H27" t="e">
            <v>#N/A</v>
          </cell>
          <cell r="I27">
            <v>0</v>
          </cell>
          <cell r="J27" t="e">
            <v>#N/A</v>
          </cell>
        </row>
        <row r="28">
          <cell r="D28" t="str">
            <v>3.2</v>
          </cell>
          <cell r="E28" t="str">
            <v>74010/1</v>
          </cell>
          <cell r="F28" t="e">
            <v>#N/A</v>
          </cell>
          <cell r="G28" t="e">
            <v>#N/A</v>
          </cell>
          <cell r="H28" t="e">
            <v>#N/A</v>
          </cell>
          <cell r="I28">
            <v>0</v>
          </cell>
          <cell r="J28" t="e">
            <v>#N/A</v>
          </cell>
        </row>
        <row r="29">
          <cell r="D29" t="str">
            <v>3.3</v>
          </cell>
          <cell r="E29">
            <v>95875</v>
          </cell>
          <cell r="F29" t="str">
            <v>CPU-SINAPI-MG</v>
          </cell>
          <cell r="G29" t="str">
            <v xml:space="preserve">TRANSPORTE COM CAMINHÃO BASCULANTE DE 10 M³, EM VIA URBANA PAVIMENTADA, DMT ATÉ 30 KM (UNIDADE: M3XKM). AF_07/2020</v>
          </cell>
          <cell r="H29" t="str">
            <v>M3XKM</v>
          </cell>
          <cell r="I29">
            <v>0</v>
          </cell>
          <cell r="J29">
            <v>2.5099999999999998</v>
          </cell>
        </row>
        <row r="30">
          <cell r="D30" t="str">
            <v>3.4</v>
          </cell>
          <cell r="E30">
            <v>83344</v>
          </cell>
          <cell r="F30" t="e">
            <v>#N/A</v>
          </cell>
          <cell r="G30" t="e">
            <v>#N/A</v>
          </cell>
          <cell r="H30" t="e">
            <v>#N/A</v>
          </cell>
          <cell r="I30">
            <v>0</v>
          </cell>
          <cell r="J30" t="e">
            <v>#N/A</v>
          </cell>
        </row>
        <row r="31">
          <cell r="D31">
            <v>4</v>
          </cell>
          <cell r="E31"/>
          <cell r="F31"/>
          <cell r="G31" t="str">
            <v>ARQUITETURA</v>
          </cell>
          <cell r="H31"/>
          <cell r="I31"/>
          <cell r="J31"/>
        </row>
        <row r="32">
          <cell r="D32" t="str">
            <v>4.1</v>
          </cell>
          <cell r="E32"/>
          <cell r="F32"/>
          <cell r="G32" t="str">
            <v xml:space="preserve">ALVENARIA DE VEDAÇÃO INTERNA 15, 00 CM - PAREDES INTERNAS </v>
          </cell>
          <cell r="H32"/>
          <cell r="I32"/>
          <cell r="J32"/>
        </row>
        <row r="33">
          <cell r="D33" t="str">
            <v>4.1.1</v>
          </cell>
          <cell r="E33">
            <v>103360</v>
          </cell>
          <cell r="F33" t="str">
            <v>CPU-SINAPI-MG</v>
          </cell>
          <cell r="G33" t="str">
            <v xml:space="preserve">ALVENARIA DE VEDAÇÃO DE BLOCOS CERÂMICOS FURADOS NA HORIZONTAL DE 14X19X29 CM (ESPESSURA 14 CM) E ARGAMASSA DE ASSENTAMENTO COM PREPARO EM BETONEIRA. AF_12/2021</v>
          </cell>
          <cell r="H33" t="str">
            <v>M2</v>
          </cell>
          <cell r="I33">
            <v>309.88</v>
          </cell>
          <cell r="J33">
            <v>86.02</v>
          </cell>
        </row>
        <row r="34">
          <cell r="D34" t="str">
            <v>4.2</v>
          </cell>
          <cell r="E34"/>
          <cell r="F34"/>
          <cell r="G34" t="str">
            <v xml:space="preserve">ALVENARIA DE VEDAÇÃO 15, 00 CM - PLATIBANDA</v>
          </cell>
          <cell r="H34"/>
          <cell r="I34"/>
          <cell r="J34"/>
        </row>
        <row r="35">
          <cell r="D35" t="str">
            <v>4.2.1</v>
          </cell>
          <cell r="E35">
            <v>103360</v>
          </cell>
          <cell r="F35" t="str">
            <v>CPU-SINAPI-MG</v>
          </cell>
          <cell r="G35" t="str">
            <v xml:space="preserve">ALVENARIA DE VEDAÇÃO DE BLOCOS CERÂMICOS FURADOS NA HORIZONTAL DE 14X19X29 CM (ESPESSURA 14 CM) E ARGAMASSA DE ASSENTAMENTO COM PREPARO EM BETONEIRA. AF_12/2021</v>
          </cell>
          <cell r="H35" t="str">
            <v>M2</v>
          </cell>
          <cell r="I35">
            <v>89</v>
          </cell>
          <cell r="J35">
            <v>86.02</v>
          </cell>
        </row>
        <row r="36">
          <cell r="D36" t="str">
            <v>4.3</v>
          </cell>
          <cell r="E36"/>
          <cell r="F36"/>
          <cell r="G36" t="str">
            <v xml:space="preserve">ALVENARIA 15, 00 CM - PAREDES RESERVATÓRIOS </v>
          </cell>
          <cell r="H36"/>
          <cell r="I36"/>
          <cell r="J36"/>
        </row>
        <row r="37">
          <cell r="D37" t="str">
            <v>4.3.1</v>
          </cell>
          <cell r="E37">
            <v>103360</v>
          </cell>
          <cell r="F37" t="str">
            <v>CPU-SINAPI-MG</v>
          </cell>
          <cell r="G37" t="str">
            <v xml:space="preserve">ALVENARIA DE VEDAÇÃO DE BLOCOS CERÂMICOS FURADOS NA HORIZONTAL DE 14X19X29 CM (ESPESSURA 14 CM) E ARGAMASSA DE ASSENTAMENTO COM PREPARO EM BETONEIRA. AF_12/2021</v>
          </cell>
          <cell r="H37" t="str">
            <v>M2</v>
          </cell>
          <cell r="I37">
            <v>51.84</v>
          </cell>
          <cell r="J37">
            <v>86.02</v>
          </cell>
        </row>
        <row r="38">
          <cell r="D38" t="str">
            <v>4.4</v>
          </cell>
          <cell r="E38"/>
          <cell r="F38"/>
          <cell r="G38" t="str">
            <v xml:space="preserve">ALVENARIA EXTERNA 20, 00 CM - PAREDES EXTERNAS </v>
          </cell>
          <cell r="H38"/>
          <cell r="I38"/>
          <cell r="J38"/>
        </row>
        <row r="39">
          <cell r="D39" t="str">
            <v>4.4.1</v>
          </cell>
          <cell r="E39">
            <v>103370</v>
          </cell>
          <cell r="F39" t="str">
            <v>CPU-SINAPI-MG</v>
          </cell>
          <cell r="G39" t="str">
            <v xml:space="preserve">ALVENARIA DE VEDAÇÃO DE BLOCOS CERÂMICOS FURADOS NA HORIZONTAL DE 19X19X39 CM (ESPESSURA 19 CM) E ARGAMASSA DE ASSENTAMENTO COM PREPARO EM BETONEIRA. AF_12/2021</v>
          </cell>
          <cell r="H39" t="str">
            <v>M2</v>
          </cell>
          <cell r="I39">
            <v>189.83</v>
          </cell>
          <cell r="J39">
            <v>91.83</v>
          </cell>
        </row>
        <row r="40">
          <cell r="D40" t="str">
            <v>4.5</v>
          </cell>
          <cell r="E40"/>
          <cell r="F40"/>
          <cell r="G40" t="str">
            <v xml:space="preserve">VERGA E CONTRAVERGA</v>
          </cell>
          <cell r="H40"/>
          <cell r="I40"/>
          <cell r="J40"/>
        </row>
        <row r="41">
          <cell r="D41" t="str">
            <v>4.5.1</v>
          </cell>
          <cell r="E41" t="str">
            <v>ED-9903</v>
          </cell>
          <cell r="F41" t="str">
            <v>CPU-SICOR-MG</v>
          </cell>
          <cell r="G41" t="str">
            <v xml:space="preserve">VERGA OU CONTRAVERGA EM CONCRETO ESTRUTURAL PARA VÃOS DE ATÉ 150CM, PREPARADO EM OBRA COM BETONEIRA, CONTROLE "A", COM FCK 20 MPA, MOLDADA IN LOCO, INCLUSIVE ARMAÇÃO</v>
          </cell>
          <cell r="H41" t="str">
            <v>M3</v>
          </cell>
          <cell r="I41">
            <v>1.53</v>
          </cell>
          <cell r="J41">
            <v>3296.27</v>
          </cell>
        </row>
        <row r="42">
          <cell r="D42" t="str">
            <v>4.5.2</v>
          </cell>
          <cell r="E42" t="str">
            <v>ED-9906</v>
          </cell>
          <cell r="F42" t="str">
            <v>CPU-SICOR-MG</v>
          </cell>
          <cell r="G42" t="str">
            <v xml:space="preserve">VERGA OU CONTRAVERGA EM CONCRETO ESTRUTURAL PARA VÃOS ACIMA DE 150CM, PREPARADO EM OBRA COM BETONEIRA, CONTROLE "A", COM FCK 20 MPA, MOLDADA IN LOCO, INCLUSIVE ARMAÇÃO</v>
          </cell>
          <cell r="H42" t="str">
            <v>M3</v>
          </cell>
          <cell r="I42">
            <v>0.17</v>
          </cell>
          <cell r="J42">
            <v>3540.05</v>
          </cell>
        </row>
        <row r="43">
          <cell r="D43" t="str">
            <v>4.6</v>
          </cell>
          <cell r="E43"/>
          <cell r="F43"/>
          <cell r="G43" t="str">
            <v>ESQUADRIAS</v>
          </cell>
          <cell r="H43"/>
          <cell r="I43"/>
          <cell r="J43"/>
        </row>
        <row r="44">
          <cell r="D44" t="str">
            <v>4.6.1</v>
          </cell>
          <cell r="E44"/>
          <cell r="F44"/>
          <cell r="G44" t="str">
            <v xml:space="preserve">ESQUADRIAS DE ALUMINIO</v>
          </cell>
          <cell r="H44"/>
          <cell r="I44"/>
          <cell r="J44"/>
        </row>
        <row r="45">
          <cell r="D45" t="str">
            <v>4.6.1.1</v>
          </cell>
          <cell r="E45" t="str">
            <v>13.01.04</v>
          </cell>
          <cell r="F45" t="str">
            <v>CPU-SUDECAP-MG</v>
          </cell>
          <cell r="G45" t="str">
            <v xml:space="preserve">JANELAS DE ALUMÍNIO DE CORRER, 4 FOLHAS, COM VIDROS, BATENTES E FERRAGENS, SEM CONTRA MARCO REF 94573</v>
          </cell>
          <cell r="H45" t="str">
            <v>M2</v>
          </cell>
          <cell r="I45">
            <v>24.64</v>
          </cell>
          <cell r="J45">
            <v>264.26</v>
          </cell>
        </row>
        <row r="46">
          <cell r="D46" t="str">
            <v>4.6.1.2</v>
          </cell>
          <cell r="E46" t="str">
            <v>13.01.02</v>
          </cell>
          <cell r="F46" t="str">
            <v>CPU-SUDECAP-MG</v>
          </cell>
          <cell r="G46" t="str">
            <v xml:space="preserve">JANELAS DE ALUMÍNIO DE CORRER, 2 FOLHAS, COM VIDROS, BATENTES E FERRAGENS, SEM CONTRA MARCO REF 94570</v>
          </cell>
          <cell r="H46" t="str">
            <v>M2</v>
          </cell>
          <cell r="I46">
            <v>2.94</v>
          </cell>
          <cell r="J46">
            <v>336.3</v>
          </cell>
        </row>
        <row r="47">
          <cell r="D47" t="str">
            <v>4.6.1.3</v>
          </cell>
          <cell r="E47" t="str">
            <v>13.01.01</v>
          </cell>
          <cell r="F47" t="str">
            <v>CPU-SUDECAP-MG</v>
          </cell>
          <cell r="G47" t="str">
            <v xml:space="preserve">JANELAS DE ALUMÍNIO - MÁXIMO AR, COM VIDROS, BATENTES E FERRAGENS, SEM CONTRA MARCO REF 94569</v>
          </cell>
          <cell r="H47" t="str">
            <v>M2</v>
          </cell>
          <cell r="I47">
            <v>1.19</v>
          </cell>
          <cell r="J47">
            <v>687.94</v>
          </cell>
        </row>
        <row r="48">
          <cell r="D48" t="str">
            <v>4.6.1.4</v>
          </cell>
          <cell r="E48" t="str">
            <v>CPU02</v>
          </cell>
          <cell r="F48" t="str">
            <v>CPU-PRÓPRIA-MG</v>
          </cell>
          <cell r="G48" t="str">
            <v xml:space="preserve">JANELA 10FLS MAX.AR, 5FLS FIXAS, ALUMÍNIO ANODIZADO NATURAL (375X230)CM</v>
          </cell>
          <cell r="H48" t="str">
            <v>M2</v>
          </cell>
          <cell r="I48">
            <v>8.6300000000000008</v>
          </cell>
          <cell r="J48">
            <v>961.70999999999992</v>
          </cell>
        </row>
        <row r="49">
          <cell r="D49" t="str">
            <v>4.6.2</v>
          </cell>
          <cell r="E49"/>
          <cell r="F49"/>
          <cell r="G49" t="str">
            <v xml:space="preserve">GRADES AÇO GALVANIZADO</v>
          </cell>
          <cell r="H49"/>
          <cell r="I49"/>
          <cell r="J49"/>
        </row>
        <row r="50">
          <cell r="D50" t="str">
            <v>4.6.2.1</v>
          </cell>
          <cell r="E50" t="str">
            <v>13.38.04</v>
          </cell>
          <cell r="F50" t="str">
            <v>CPU-SUDECAP-MG</v>
          </cell>
          <cell r="G50" t="str">
            <v xml:space="preserve">GRADE EM FERRO FIXADO EM VÃOS DE JANELAS ADP REF 99861</v>
          </cell>
          <cell r="H50" t="str">
            <v>M2</v>
          </cell>
          <cell r="I50">
            <v>37.89</v>
          </cell>
          <cell r="J50">
            <v>496.1</v>
          </cell>
        </row>
        <row r="51">
          <cell r="D51" t="str">
            <v>4.7</v>
          </cell>
          <cell r="E51"/>
          <cell r="F51"/>
          <cell r="G51" t="str">
            <v>PORTAS</v>
          </cell>
          <cell r="H51"/>
          <cell r="I51"/>
          <cell r="J51"/>
        </row>
        <row r="52">
          <cell r="D52" t="str">
            <v>4.7.1</v>
          </cell>
          <cell r="E52"/>
          <cell r="F52"/>
          <cell r="G52" t="str">
            <v xml:space="preserve">PORTAS DE MADEIRA</v>
          </cell>
          <cell r="H52"/>
          <cell r="I52"/>
          <cell r="J52"/>
        </row>
        <row r="53">
          <cell r="D53" t="str">
            <v>4.7.1.1</v>
          </cell>
          <cell r="E53">
            <v>90790</v>
          </cell>
          <cell r="F53" t="str">
            <v>CPU-SINAPI-MG</v>
          </cell>
          <cell r="G53" t="str">
            <v xml:space="preserve">KIT DE PORTA-PRONTA DE MADEIRA EM ACABAMENTO MELAMÍNICO BRANCO, FOLHA LEVE OU MÉDIA, 80X210CM, EXCLUSIVE FECHADURA, FIXAÇÃO COM PREENCHIMENTO PARCIAL DE ESPUMA EXPANSIVA - FORNECIMENTO E INSTALAÇÃO. AF_12/2019</v>
          </cell>
          <cell r="H53" t="str">
            <v>UN</v>
          </cell>
          <cell r="I53">
            <v>15</v>
          </cell>
          <cell r="J53">
            <v>836.95</v>
          </cell>
        </row>
        <row r="54">
          <cell r="D54" t="str">
            <v>4.7.1.2</v>
          </cell>
          <cell r="E54" t="str">
            <v>CPU03</v>
          </cell>
          <cell r="F54" t="str">
            <v>CPU-PRÓPRIA-MG</v>
          </cell>
          <cell r="G54" t="str">
            <v xml:space="preserve">PM2-90X210CM-PORTA DE CORRER, 1 FL., TRILHO SUSPENSO, MADEIRA COM REVESTIMENTO LAMINADO MELAMÍNICO BRANCO NAS 2 FACES.</v>
          </cell>
          <cell r="H54" t="str">
            <v>UN</v>
          </cell>
          <cell r="I54">
            <v>2</v>
          </cell>
          <cell r="J54">
            <v>622.69999999999993</v>
          </cell>
        </row>
        <row r="55">
          <cell r="D55" t="str">
            <v>4.7.1.3</v>
          </cell>
          <cell r="E55" t="str">
            <v>CPU04</v>
          </cell>
          <cell r="F55" t="str">
            <v>CPU-PRÓPRIA-MG</v>
          </cell>
          <cell r="G55" t="str">
            <v xml:space="preserve">PM3-70X210CM-PORTA DE CORRER, 1 FL., TRILHO SUSPENSO, MADEIRA COM REVESTIMENTO LAMINADO MELAMÍNICO BRANCO NAS 2 FACES.</v>
          </cell>
          <cell r="H55" t="str">
            <v>UN</v>
          </cell>
          <cell r="I55">
            <v>1</v>
          </cell>
          <cell r="J55">
            <v>533.17999999999995</v>
          </cell>
        </row>
        <row r="56">
          <cell r="D56" t="str">
            <v>4.7.1.4</v>
          </cell>
          <cell r="E56">
            <v>90788</v>
          </cell>
          <cell r="F56" t="str">
            <v>CPU-SINAPI-MG</v>
          </cell>
          <cell r="G56" t="str">
            <v xml:space="preserve">KIT DE PORTA-PRONTA DE MADEIRA EM ACABAMENTO MELAMÍNICO BRANCO, FOLHA LEVE OU MÉDIA, 60X210CM, EXCLUSIVE FECHADURA, FIXAÇÃO COM PREENCHIMENTO PARCIAL DE ESPUMA EXPANSIVA - FORNECIMENTO E INSTALAÇÃO. AF_12/2019</v>
          </cell>
          <cell r="H56" t="str">
            <v>UN</v>
          </cell>
          <cell r="I56">
            <v>2</v>
          </cell>
          <cell r="J56">
            <v>808.88</v>
          </cell>
        </row>
        <row r="57">
          <cell r="D57" t="str">
            <v>4.7.1.5</v>
          </cell>
          <cell r="E57"/>
          <cell r="F57" t="e">
            <v>#N/A</v>
          </cell>
          <cell r="G57" t="e">
            <v>#N/A</v>
          </cell>
          <cell r="H57" t="e">
            <v>#N/A</v>
          </cell>
          <cell r="I57">
            <v>0</v>
          </cell>
          <cell r="J57" t="e">
            <v>#N/A</v>
          </cell>
        </row>
        <row r="58">
          <cell r="D58" t="str">
            <v>4.7.1.6</v>
          </cell>
          <cell r="E58"/>
          <cell r="F58" t="e">
            <v>#N/A</v>
          </cell>
          <cell r="G58" t="e">
            <v>#N/A</v>
          </cell>
          <cell r="H58" t="e">
            <v>#N/A</v>
          </cell>
          <cell r="I58" t="e">
            <v>#VALUE!</v>
          </cell>
          <cell r="J58" t="e">
            <v>#N/A</v>
          </cell>
        </row>
        <row r="59">
          <cell r="D59" t="str">
            <v>4.7.1.7</v>
          </cell>
          <cell r="E59"/>
          <cell r="F59" t="e">
            <v>#N/A</v>
          </cell>
          <cell r="G59" t="e">
            <v>#N/A</v>
          </cell>
          <cell r="H59" t="e">
            <v>#N/A</v>
          </cell>
          <cell r="I59" t="e">
            <v>#VALUE!</v>
          </cell>
          <cell r="J59" t="e">
            <v>#N/A</v>
          </cell>
        </row>
        <row r="60">
          <cell r="D60" t="str">
            <v>4.7.1.8</v>
          </cell>
          <cell r="E60"/>
          <cell r="F60" t="e">
            <v>#N/A</v>
          </cell>
          <cell r="G60" t="e">
            <v>#N/A</v>
          </cell>
          <cell r="H60" t="e">
            <v>#N/A</v>
          </cell>
          <cell r="I60" t="e">
            <v>#N/A</v>
          </cell>
          <cell r="J60" t="e">
            <v>#N/A</v>
          </cell>
        </row>
        <row r="61">
          <cell r="D61" t="str">
            <v>4.7.1.9</v>
          </cell>
          <cell r="E61"/>
          <cell r="F61" t="e">
            <v>#N/A</v>
          </cell>
          <cell r="G61" t="e">
            <v>#N/A</v>
          </cell>
          <cell r="H61" t="e">
            <v>#N/A</v>
          </cell>
          <cell r="I61" t="e">
            <v>#N/A</v>
          </cell>
          <cell r="J61" t="e">
            <v>#N/A</v>
          </cell>
        </row>
        <row r="62">
          <cell r="D62" t="str">
            <v>4.7.1.10</v>
          </cell>
          <cell r="E62"/>
          <cell r="F62" t="e">
            <v>#N/A</v>
          </cell>
          <cell r="G62" t="e">
            <v>#N/A</v>
          </cell>
          <cell r="H62" t="e">
            <v>#N/A</v>
          </cell>
          <cell r="I62" t="e">
            <v>#N/A</v>
          </cell>
          <cell r="J62" t="e">
            <v>#N/A</v>
          </cell>
        </row>
        <row r="63">
          <cell r="D63" t="str">
            <v>4.8</v>
          </cell>
          <cell r="E63"/>
          <cell r="F63"/>
          <cell r="G63" t="str">
            <v xml:space="preserve">COBERTURA E PROTEÇÕES</v>
          </cell>
          <cell r="H63"/>
          <cell r="I63"/>
          <cell r="J63"/>
        </row>
        <row r="64">
          <cell r="D64" t="str">
            <v>4.8.1</v>
          </cell>
          <cell r="E64" t="str">
            <v>ED-20574</v>
          </cell>
          <cell r="F64" t="str">
            <v>CPU-SICOR-MG</v>
          </cell>
          <cell r="G64" t="str">
            <v xml:space="preserve">FORNECIMENTO DE ESTRUTURA METÁLICA E ENGRADAMENTO METÁLICO, EM AÇO PATINÁVEL, SOBRE LAJE PARA TELHA CERÂMICA, COBERTURA PADRÃO DO PRÉDIO ESCOLAR, EXCLUSIVE TELHA, INCLUSIVE FABRICAÇÃO, TRANSPORTE E MONTAGEM</v>
          </cell>
          <cell r="H64" t="str">
            <v>M2</v>
          </cell>
          <cell r="I64">
            <v>260.16000000000003</v>
          </cell>
          <cell r="J64">
            <v>314.98</v>
          </cell>
        </row>
        <row r="65">
          <cell r="D65" t="str">
            <v>4.8.2</v>
          </cell>
          <cell r="E65" t="str">
            <v>ED-48428</v>
          </cell>
          <cell r="F65" t="str">
            <v>CPU-SICOR-MG</v>
          </cell>
          <cell r="G65" t="str">
            <v xml:space="preserve">COBERTURA EM TELHA METÁLICA GALVANIZADA TRAPEZOIDAL, TIPO SIMPLES, ESP. 0,50MM, ACABAMENTO NATURAL, INCLUSIVE ACESSÓRIOS PARA FIXAÇÃO, FORNECIMENTO E INSTALAÇÃO</v>
          </cell>
          <cell r="H65" t="str">
            <v>M2</v>
          </cell>
          <cell r="I65">
            <v>260.16000000000003</v>
          </cell>
          <cell r="J65">
            <v>102.16</v>
          </cell>
        </row>
        <row r="66">
          <cell r="D66" t="str">
            <v>4.8.3</v>
          </cell>
          <cell r="E66">
            <v>101979</v>
          </cell>
          <cell r="F66" t="str">
            <v>CPU-SINAPI-MG</v>
          </cell>
          <cell r="G66" t="str">
            <v xml:space="preserve">CHAPIM (RUFO CAPA) EM AÇO GALVANIZADO, CORTE 33. AF_11/2020</v>
          </cell>
          <cell r="H66" t="str">
            <v>M</v>
          </cell>
          <cell r="I66">
            <v>110.6</v>
          </cell>
          <cell r="J66">
            <v>41.92</v>
          </cell>
        </row>
        <row r="67">
          <cell r="D67" t="str">
            <v>4.8.4</v>
          </cell>
          <cell r="E67" t="str">
            <v>ED-50659</v>
          </cell>
          <cell r="F67" t="str">
            <v>CPU-SICOR-MG</v>
          </cell>
          <cell r="G67" t="str">
            <v xml:space="preserve">CALHA EM CHAPA GALVANIZADA, ESP. 0,65MM (GSG-24), COM DESENVOLVIMENTO DE 75CM, INCLUSIVE IÇAMENTO MANUAL VERTICAL</v>
          </cell>
          <cell r="H67" t="str">
            <v>M</v>
          </cell>
          <cell r="I67">
            <v>59.45</v>
          </cell>
          <cell r="J67">
            <v>88.6</v>
          </cell>
        </row>
        <row r="68">
          <cell r="D68" t="str">
            <v>4.8.5</v>
          </cell>
          <cell r="E68">
            <v>94227</v>
          </cell>
          <cell r="F68" t="str">
            <v>CPU-SINAPI-MG</v>
          </cell>
          <cell r="G68" t="str">
            <v xml:space="preserve">CALHA EM CHAPA DE AÇO GALVANIZADO NÚMERO 24, DESENVOLVIMENTO DE 33 CM, INCLUSO TRANSPORTE VERTICAL. AF_07/2019</v>
          </cell>
          <cell r="H68" t="str">
            <v>M</v>
          </cell>
          <cell r="I68">
            <v>6</v>
          </cell>
          <cell r="J68">
            <v>69.569999999999993</v>
          </cell>
        </row>
        <row r="69">
          <cell r="D69" t="str">
            <v>4.8.6</v>
          </cell>
          <cell r="E69">
            <v>94231</v>
          </cell>
          <cell r="F69" t="str">
            <v>CPU-SINAPI-MG</v>
          </cell>
          <cell r="G69" t="str">
            <v xml:space="preserve">RUFO EM CHAPA DE AÇO GALVANIZADO NÚMERO 24, CORTE DE 25 CM, INCLUSO TRANSPORTE VERTICAL. AF_07/2019</v>
          </cell>
          <cell r="H69" t="str">
            <v>M</v>
          </cell>
          <cell r="I69">
            <v>37.65</v>
          </cell>
          <cell r="J69">
            <v>55.55</v>
          </cell>
        </row>
        <row r="70">
          <cell r="D70" t="str">
            <v>4.9</v>
          </cell>
          <cell r="E70"/>
          <cell r="F70"/>
          <cell r="G70" t="str">
            <v xml:space="preserve">REVESTIMENTO (PISO) </v>
          </cell>
          <cell r="H70"/>
          <cell r="I70"/>
          <cell r="J70"/>
        </row>
        <row r="71">
          <cell r="D71" t="str">
            <v>4.9.1</v>
          </cell>
          <cell r="E71" t="str">
            <v>ED-50754</v>
          </cell>
          <cell r="F71" t="str">
            <v>CPU-SICOR-MG</v>
          </cell>
          <cell r="G71" t="str">
            <v xml:space="preserve">REVESTIMENTO COM PORCELANATO APLICADO EM PISO, ACABAMENTO POLÍDO, AMBIENTE INTERNO, PADRÃO EXTRA, BORDA RETIFICADA, DIMENSÃO DA PEÇA (60X60)CM, ASSENTAMENTO COM ARGAMASSA INDUSTRIALIZADA, INCLUSIVE REJUNTAMENTO</v>
          </cell>
          <cell r="H71" t="str">
            <v>M2</v>
          </cell>
          <cell r="I71">
            <v>235.46</v>
          </cell>
          <cell r="J71">
            <v>111.03</v>
          </cell>
        </row>
        <row r="72">
          <cell r="D72" t="str">
            <v>4.9.2</v>
          </cell>
          <cell r="E72" t="str">
            <v>ED-50581</v>
          </cell>
          <cell r="F72" t="str">
            <v>CPU-SICOR-MG</v>
          </cell>
          <cell r="G72" t="str">
            <v xml:space="preserve">REVESTIMENTO COM LADRILHO HIDRÁULICO APLICADO EM PISO (20X20)CM COM JUNTA SECA, COM UMA (1) COR, ASSENTAMENTO COM ARGAMASSA INDUSTRIALIZADA</v>
          </cell>
          <cell r="H72" t="str">
            <v>M2</v>
          </cell>
          <cell r="I72">
            <v>5.17</v>
          </cell>
          <cell r="J72">
            <v>182.27</v>
          </cell>
        </row>
        <row r="73">
          <cell r="D73" t="str">
            <v>4.9.3</v>
          </cell>
          <cell r="E73" t="str">
            <v>ED-15226</v>
          </cell>
          <cell r="F73" t="str">
            <v>CPU-SICOR-MG</v>
          </cell>
          <cell r="G73" t="str">
            <v xml:space="preserve">PISO PODOTÁTIL DE CONCRETO, ALERTA OU DIRECIONAL, APLICADO EM PISO (20X20)CM COM JUNTA SECA, COR VERMELHO/AMARELO, INCLUSIVE ASSENTAMENTO COM ARGAMASSA INDUSTRIALIZADA</v>
          </cell>
          <cell r="H73" t="str">
            <v>M2</v>
          </cell>
          <cell r="I73">
            <v>23.44</v>
          </cell>
          <cell r="J73">
            <v>110.44</v>
          </cell>
        </row>
        <row r="74">
          <cell r="D74" t="str">
            <v>4.9.4</v>
          </cell>
          <cell r="E74" t="str">
            <v>ED-50563</v>
          </cell>
          <cell r="F74" t="str">
            <v>CPU-SICOR-MG</v>
          </cell>
          <cell r="G74" t="str">
            <v xml:space="preserve">PISO CIMENTADO COM ARGAMASSA, TRAÇO 1:3 (CIMENTO E AREIA), COM ADITIVO IMPERMEABILIZANTE, ESP. 25MM, INCLUSIVE ACABAMENTO DESEMPENADO E FELTRADO</v>
          </cell>
          <cell r="H74" t="str">
            <v>M2</v>
          </cell>
          <cell r="I74">
            <v>221.36</v>
          </cell>
          <cell r="J74">
            <v>53</v>
          </cell>
        </row>
        <row r="75">
          <cell r="D75" t="str">
            <v>4.9.5</v>
          </cell>
          <cell r="E75" t="str">
            <v>ED-51141</v>
          </cell>
          <cell r="F75" t="str">
            <v>CPU-SICOR-MG</v>
          </cell>
          <cell r="G75" t="str">
            <v xml:space="preserve">GUIA DE MEIO-FIO, EM CONCRETO COM FCK 15MPA, MOLDADA IN-LOCO, SEÇÃO 15X45CM, FORMA EM MADEIRA, EXCLUSIVE SARJETA, INCLUSIVE ESCAVAÇÃO, APILOAMENTO E TRANSPORTE COM RETIRADA DO MATERIAL ESCAVADO (EM CAÇAMBA)</v>
          </cell>
          <cell r="H75" t="str">
            <v>M</v>
          </cell>
          <cell r="I75">
            <v>107.65</v>
          </cell>
          <cell r="J75">
            <v>136.06</v>
          </cell>
        </row>
        <row r="76">
          <cell r="D76" t="str">
            <v>4.10</v>
          </cell>
          <cell r="E76"/>
          <cell r="F76"/>
          <cell r="G76" t="str">
            <v xml:space="preserve">RODAPÉ,SOLEIRAS E PEITORIS</v>
          </cell>
          <cell r="H76"/>
          <cell r="I76"/>
          <cell r="J76"/>
        </row>
        <row r="77">
          <cell r="D77"/>
          <cell r="E77"/>
          <cell r="F77"/>
          <cell r="G77"/>
          <cell r="H77"/>
          <cell r="I77"/>
          <cell r="J77"/>
        </row>
        <row r="78">
          <cell r="D78" t="str">
            <v>4.10.1</v>
          </cell>
          <cell r="E78" t="str">
            <v>ED-50779</v>
          </cell>
          <cell r="F78" t="str">
            <v>CPU-SICOR-MG</v>
          </cell>
          <cell r="G78" t="str">
            <v xml:space="preserve">RODAPÉ DE MÁRMORE, NA COR BRANCO COMUM, ESP. 2CM, ALTURA DE 7CM, ACABAMENTO POLIDO, ASSENTAMENTO COM ARGAMASSA INDUSTRIALIZADA, INCLUSIVE REJUNTAMENTO</v>
          </cell>
          <cell r="H78" t="str">
            <v>M</v>
          </cell>
          <cell r="I78">
            <v>255.05</v>
          </cell>
          <cell r="J78">
            <v>35.36</v>
          </cell>
        </row>
        <row r="79">
          <cell r="D79" t="str">
            <v>4.10.2</v>
          </cell>
          <cell r="E79" t="str">
            <v>ED-50997</v>
          </cell>
          <cell r="F79" t="str">
            <v>CPU-SICOR-MG</v>
          </cell>
          <cell r="G79" t="str">
            <v xml:space="preserve">PEITORIL DE GRANITO, NA COR CINZA ANDORINHA, COM PINGADEIRA, ESP. 2CM, ACABAMENTO POLIDO, ASSENTAMENTO COM ARGAMASSA INDUSTRIALIZADA, INCLUSIVE REJUNTAMENTO</v>
          </cell>
          <cell r="H79" t="str">
            <v>M2</v>
          </cell>
          <cell r="I79">
            <v>0.75</v>
          </cell>
          <cell r="J79">
            <v>322.95999999999998</v>
          </cell>
        </row>
        <row r="80">
          <cell r="D80" t="str">
            <v>4.10.3</v>
          </cell>
          <cell r="E80" t="str">
            <v>ED-51002</v>
          </cell>
          <cell r="F80" t="str">
            <v>CPU-SICOR-MG</v>
          </cell>
          <cell r="G80" t="str">
            <v xml:space="preserve">SOLEIRA DE GRANITO, COR CINZA ANDORINHA, ESP. 2CM, ACABAMENTO POLIDO, ASSENTAMENTO COM ARGAMASSA INDUSTRIALIZADA, INCLUSIVE REJUNTAMENTO</v>
          </cell>
          <cell r="H80" t="str">
            <v>M2</v>
          </cell>
          <cell r="I80">
            <v>0.62</v>
          </cell>
          <cell r="J80">
            <v>348.63</v>
          </cell>
        </row>
        <row r="81">
          <cell r="D81" t="str">
            <v>4.11</v>
          </cell>
          <cell r="E81"/>
          <cell r="F81"/>
          <cell r="G81" t="str">
            <v xml:space="preserve">REVESTIMENTO PAREDE INTERNA E EXTERNA </v>
          </cell>
          <cell r="H81"/>
          <cell r="I81"/>
          <cell r="J81"/>
        </row>
        <row r="82">
          <cell r="D82" t="str">
            <v>4.11.1</v>
          </cell>
          <cell r="E82"/>
          <cell r="F82"/>
          <cell r="G82" t="str">
            <v>PAREDE</v>
          </cell>
          <cell r="H82"/>
          <cell r="I82"/>
          <cell r="J82"/>
        </row>
        <row r="83">
          <cell r="D83" t="str">
            <v>4.11.1.1</v>
          </cell>
          <cell r="E83" t="str">
            <v>ED-50730</v>
          </cell>
          <cell r="F83" t="str">
            <v>CPU-SICOR-MG</v>
          </cell>
          <cell r="G83" t="str">
            <v xml:space="preserve">CHAPISCO COM ARGAMASSA, TRAÇO 1:2:3 (CIMENTO, AREIA E PEDRISCO), APLICADO COM COLHER, ESP. 5MM, INCLUSIVE ARGAMASSA COM PREPARO MECANIZADO</v>
          </cell>
          <cell r="H83" t="str">
            <v>M2</v>
          </cell>
          <cell r="I83">
            <v>937.96</v>
          </cell>
          <cell r="J83">
            <v>14.56</v>
          </cell>
        </row>
        <row r="84">
          <cell r="D84" t="str">
            <v>4.11.1.2</v>
          </cell>
          <cell r="E84" t="str">
            <v>ED-50732</v>
          </cell>
          <cell r="F84" t="str">
            <v>CPU-SICOR-MG</v>
          </cell>
          <cell r="G84" t="str">
            <v xml:space="preserve">EMBOÇO COM ARGAMASSA, TRAÇO 1:6 (CIMENTO E AREIA), ESP. 20MM, APLICAÇÃO MANUAL, INCLUSIVE ARGAMASSA COM PREPARO MECANIZADO, EXCLUSIVE CHAPISCO</v>
          </cell>
          <cell r="H84" t="str">
            <v>M2</v>
          </cell>
          <cell r="I84">
            <v>228.53</v>
          </cell>
          <cell r="J84">
            <v>34.65</v>
          </cell>
        </row>
        <row r="85">
          <cell r="D85" t="str">
            <v>4.11.1.3</v>
          </cell>
          <cell r="E85" t="str">
            <v>ED-9081</v>
          </cell>
          <cell r="F85" t="str">
            <v>CPU-SICOR-MG</v>
          </cell>
          <cell r="G85" t="str">
            <v xml:space="preserve">REVESTIMENTO COM CERÂMICA APLICADO EM PAREDE, ACABAMENTO ESMALTADO, AMBIENTE INTERNO/EXTERNO, PADRÃO EXTRA, DIMENSÃO DA PEÇA ATÉ 2025 CM2, PEI III, ASSENTAMENTO COM ARGAMASSA INDUSTRIALIZADA, INCLUSIVE REJUNTAMENTO</v>
          </cell>
          <cell r="H85" t="str">
            <v>M2</v>
          </cell>
          <cell r="I85">
            <v>228.53</v>
          </cell>
          <cell r="J85">
            <v>72.930000000000007</v>
          </cell>
        </row>
        <row r="86">
          <cell r="D86" t="str">
            <v>4.11.1.4</v>
          </cell>
          <cell r="E86">
            <v>100451</v>
          </cell>
          <cell r="F86" t="str">
            <v>CPU-SINAPI-MG</v>
          </cell>
          <cell r="G86" t="str">
            <v xml:space="preserve">ARGAMASSA TRAÇO 1:2:8 (EM VOLUME DE CIMENTO, CAL E AREIA MÉDIA ÚMIDA) PARA EMBOÇO/MASSA ÚNICA/ASSENTAMENTO DE ALVENARIA DE VEDAÇÃO, PREPARO MECÂNICO COM BETONEIRA 250 L. AF_08/2019</v>
          </cell>
          <cell r="H86" t="str">
            <v>M3</v>
          </cell>
          <cell r="I86">
            <v>944.56</v>
          </cell>
          <cell r="J86">
            <v>0</v>
          </cell>
        </row>
        <row r="87">
          <cell r="D87" t="str">
            <v>4.11.1.5</v>
          </cell>
          <cell r="E87" t="str">
            <v>ED-50474</v>
          </cell>
          <cell r="F87" t="str">
            <v>CPU-SICOR-MG</v>
          </cell>
          <cell r="G87" t="str">
            <v xml:space="preserve">EMASSAMENTO EM PAREDE COM MASSA ACRÍLICA, DUAS (2) DEMÃOS, INCLUSIVE LIXAMENTO PARA PINTURA</v>
          </cell>
          <cell r="H87" t="str">
            <v>M2</v>
          </cell>
          <cell r="I87">
            <v>685.5</v>
          </cell>
          <cell r="J87">
            <v>22.05</v>
          </cell>
        </row>
        <row r="88">
          <cell r="D88" t="str">
            <v>4.11.1.6</v>
          </cell>
          <cell r="E88" t="str">
            <v>ED-9124</v>
          </cell>
          <cell r="F88" t="str">
            <v>CPU-SICOR-MG</v>
          </cell>
          <cell r="G88" t="str">
            <v xml:space="preserve">REVESTIMENTO EM LAMINADO MELAMÍNICO APLICADO EM PAREDE, ACABAMENTO FOSCO, ESP. 0,8MM, ASSENTAMENTO COM COLA DE CONTATO, INCLUSIVE LIXAMENTO E PREPARAÇÃO DA PAREDE PARA ASSENTAMENTO</v>
          </cell>
          <cell r="H88" t="str">
            <v>M2</v>
          </cell>
          <cell r="I88">
            <v>6.6</v>
          </cell>
          <cell r="J88">
            <v>138.31</v>
          </cell>
        </row>
        <row r="89">
          <cell r="D89" t="str">
            <v>4.11.2</v>
          </cell>
          <cell r="E89"/>
          <cell r="F89"/>
          <cell r="G89" t="str">
            <v>PROTEÇÕES</v>
          </cell>
          <cell r="H89"/>
          <cell r="I89"/>
          <cell r="J89"/>
        </row>
        <row r="90">
          <cell r="D90" t="str">
            <v>4.11.2.1</v>
          </cell>
          <cell r="E90" t="str">
            <v>ED-49583</v>
          </cell>
          <cell r="F90" t="str">
            <v>CPU-SICOR-MG</v>
          </cell>
          <cell r="G90" t="str">
            <v xml:space="preserve">PROTETOR DE PAREDE/BATE MACA CURVO EM PVC RÍGIDO DE ALTO IMPACTO, LARGURA 20CM, INCLUSIVE BASE DE FIXAÇÃO, TERMINAIS DE ACABAMENTO E ACESSÓRIOS</v>
          </cell>
          <cell r="H90" t="str">
            <v>M</v>
          </cell>
          <cell r="I90">
            <v>77.45</v>
          </cell>
          <cell r="J90">
            <v>159.22</v>
          </cell>
        </row>
        <row r="91">
          <cell r="D91" t="str">
            <v>4.11.2.2</v>
          </cell>
          <cell r="E91" t="str">
            <v>ED-50720</v>
          </cell>
          <cell r="F91" t="str">
            <v>CPU-SICOR-MG</v>
          </cell>
          <cell r="G91" t="str">
            <v xml:space="preserve">CANTONEIRA EM PVC PARA ACABAMENTO/PROTEÇÃO DE QUINAS, INCLUSIVE FIXAÇÃO</v>
          </cell>
          <cell r="H91" t="str">
            <v>M</v>
          </cell>
          <cell r="I91">
            <v>8.8000000000000007</v>
          </cell>
          <cell r="J91">
            <v>35.53</v>
          </cell>
        </row>
        <row r="92">
          <cell r="D92" t="str">
            <v>4.11.2.3</v>
          </cell>
          <cell r="E92"/>
          <cell r="F92" t="e">
            <v>#N/A</v>
          </cell>
          <cell r="G92" t="e">
            <v>#N/A</v>
          </cell>
          <cell r="H92" t="e">
            <v>#N/A</v>
          </cell>
          <cell r="I92" t="e">
            <v>#N/A</v>
          </cell>
          <cell r="J92" t="e">
            <v>#N/A</v>
          </cell>
        </row>
        <row r="93">
          <cell r="D93" t="str">
            <v>4.12</v>
          </cell>
          <cell r="E93"/>
          <cell r="F93"/>
          <cell r="G93" t="str">
            <v xml:space="preserve">FORROS E TETOS</v>
          </cell>
          <cell r="H93"/>
          <cell r="I93"/>
          <cell r="J93"/>
        </row>
        <row r="94">
          <cell r="D94" t="str">
            <v>4.12.1</v>
          </cell>
          <cell r="E94" t="str">
            <v>ED-49686</v>
          </cell>
          <cell r="F94" t="str">
            <v>CPU-SICOR-MG</v>
          </cell>
          <cell r="G94" t="str">
            <v xml:space="preserve">FORRO EM CHAPA DE GESSO ACARTONADA, ESP. 12,5MM, COM FIXAÇÃO DO TIPO ESTRUTURADA EM PERFIL METÁLICO, EXCLUSIVE PERFIL TABICA, SANCA E MOLDURA, INCLUSIVE ACESSÓRIOS E FIXAÇÃO</v>
          </cell>
          <cell r="H94" t="str">
            <v>M2</v>
          </cell>
          <cell r="I94">
            <v>238.52</v>
          </cell>
          <cell r="J94">
            <v>66.25</v>
          </cell>
        </row>
        <row r="95">
          <cell r="D95" t="str">
            <v>4.12.2</v>
          </cell>
          <cell r="E95" t="str">
            <v>ED-28454</v>
          </cell>
          <cell r="F95" t="str">
            <v>CPU-SICOR-MG</v>
          </cell>
          <cell r="G95" t="str">
            <v xml:space="preserve">PERFIL TABICA GALVANIZADO, TIPO LISA, COM ACABAMENTO EM PINTURA, NA COR BRANCA, PARA FORRO EM CHAPA DE GESSO ACARTONADO, INCLUSIVE ACESSÓRIOS DE FIXAÇÃO</v>
          </cell>
          <cell r="H95" t="str">
            <v>M</v>
          </cell>
          <cell r="I95">
            <v>80</v>
          </cell>
          <cell r="J95">
            <v>16.22</v>
          </cell>
        </row>
        <row r="96">
          <cell r="D96" t="str">
            <v>4.12.3</v>
          </cell>
          <cell r="E96" t="str">
            <v>14.05.29</v>
          </cell>
          <cell r="F96" t="str">
            <v>CPU-SUDECAP-MG</v>
          </cell>
          <cell r="G96" t="str">
            <v xml:space="preserve">EMBOÇO OU REBOCO EM ARGAMASSA 1:3, APLICADO MANUALMENTE EM TETOS, ESPESSURA ENTRE 10 E 20 MM REF 90408</v>
          </cell>
          <cell r="H96" t="str">
            <v>M2</v>
          </cell>
          <cell r="I96">
            <v>43.5</v>
          </cell>
          <cell r="J96">
            <v>29.36</v>
          </cell>
        </row>
        <row r="97">
          <cell r="D97" t="str">
            <v>4.13</v>
          </cell>
          <cell r="E97"/>
          <cell r="F97"/>
          <cell r="G97" t="str">
            <v>MARCENARIA</v>
          </cell>
          <cell r="H97"/>
          <cell r="I97"/>
          <cell r="J97"/>
        </row>
        <row r="98">
          <cell r="D98" t="str">
            <v>4.13.1</v>
          </cell>
          <cell r="E98"/>
          <cell r="F98" t="e">
            <v>#N/A</v>
          </cell>
          <cell r="G98" t="e">
            <v>#N/A</v>
          </cell>
          <cell r="H98" t="e">
            <v>#N/A</v>
          </cell>
          <cell r="I98" t="e">
            <v>#N/A</v>
          </cell>
          <cell r="J98" t="e">
            <v>#N/A</v>
          </cell>
        </row>
        <row r="99">
          <cell r="D99" t="str">
            <v>4.13.2</v>
          </cell>
          <cell r="E99"/>
          <cell r="F99" t="e">
            <v>#N/A</v>
          </cell>
          <cell r="G99" t="e">
            <v>#N/A</v>
          </cell>
          <cell r="H99" t="e">
            <v>#N/A</v>
          </cell>
          <cell r="I99" t="e">
            <v>#N/A</v>
          </cell>
          <cell r="J99" t="e">
            <v>#N/A</v>
          </cell>
        </row>
        <row r="100">
          <cell r="D100" t="str">
            <v>4.13.3</v>
          </cell>
          <cell r="E100"/>
          <cell r="F100" t="e">
            <v>#N/A</v>
          </cell>
          <cell r="G100" t="e">
            <v>#N/A</v>
          </cell>
          <cell r="H100" t="e">
            <v>#N/A</v>
          </cell>
          <cell r="I100" t="e">
            <v>#N/A</v>
          </cell>
          <cell r="J100" t="e">
            <v>#N/A</v>
          </cell>
        </row>
        <row r="101">
          <cell r="D101" t="str">
            <v>4.14</v>
          </cell>
          <cell r="E101"/>
          <cell r="F101"/>
          <cell r="G101" t="str">
            <v>MARMORARIA</v>
          </cell>
          <cell r="H101"/>
          <cell r="I101"/>
          <cell r="J101"/>
        </row>
        <row r="102">
          <cell r="D102" t="str">
            <v>4.14.1</v>
          </cell>
          <cell r="E102" t="str">
            <v>ED-21657</v>
          </cell>
          <cell r="F102" t="str">
            <v>CPU-SICOR-MG</v>
          </cell>
          <cell r="G102" t="str">
            <v xml:space="preserve">BANCADA EM GRANITO, COR CINZA ANDORINHA, ESP. 2CM, ACABAMENTO POLIDO, APOIADA EM ALVENARIA, EXCLUSIVE ALVENARIA, RODABANCA/FRONTÃO, TESTEIRA/FAIXA, FURO EM BANCADA, CUBA METÁLICA, VÁLVULA, SIFÃO, TORNEIRA E ENGATE FLEXÍVEL</v>
          </cell>
          <cell r="H102" t="str">
            <v>M2</v>
          </cell>
          <cell r="I102">
            <v>8.51</v>
          </cell>
          <cell r="J102">
            <v>399.21</v>
          </cell>
        </row>
        <row r="103">
          <cell r="D103" t="str">
            <v>4.14.2</v>
          </cell>
          <cell r="E103" t="str">
            <v>ED-50692</v>
          </cell>
          <cell r="F103" t="str">
            <v>CPU-SICOR-MG</v>
          </cell>
          <cell r="G103" t="str">
            <v xml:space="preserve">PRATELEIRA EM GRANITO, COR CINZA ANDORINHA, ESP. 2CM, ACABAMENTO POLIDO, APOIADA EM CONSOLE DE METALON (30X20)MM, INCLUSIVE FIXAÇÃO</v>
          </cell>
          <cell r="H103" t="str">
            <v>M2</v>
          </cell>
          <cell r="I103">
            <v>8.69</v>
          </cell>
          <cell r="J103">
            <v>406.96</v>
          </cell>
        </row>
        <row r="104">
          <cell r="D104" t="str">
            <v>4.14.3</v>
          </cell>
          <cell r="E104" t="str">
            <v>ED-48533</v>
          </cell>
          <cell r="F104" t="str">
            <v>CPU-SICOR-MG</v>
          </cell>
          <cell r="G104" t="str">
            <v xml:space="preserve">DIVISÓRIA EM GRANITO CINZA ANDORINHA, ESP. 3CM, INCLUSIVE INSTALAÇÃO, FERRAGENS EM LATÃO CROMADO E ACESSÓRIOS</v>
          </cell>
          <cell r="H104" t="str">
            <v>M2</v>
          </cell>
          <cell r="I104">
            <v>16</v>
          </cell>
          <cell r="J104">
            <v>677.58</v>
          </cell>
        </row>
        <row r="105">
          <cell r="D105" t="str">
            <v>4.15</v>
          </cell>
          <cell r="E105"/>
          <cell r="F105"/>
          <cell r="G105" t="str">
            <v>PINTURA</v>
          </cell>
          <cell r="H105"/>
          <cell r="I105"/>
          <cell r="J105"/>
        </row>
        <row r="106">
          <cell r="D106" t="str">
            <v>4.15.1</v>
          </cell>
          <cell r="E106">
            <v>102209</v>
          </cell>
          <cell r="F106" t="str">
            <v>CPU-SINAPI-MG</v>
          </cell>
          <cell r="G106" t="str">
            <v xml:space="preserve">PINTURA TINTA DE ACABAMENTO (PIGMENTADA) ESMALTE SINTÉTICO ACETINADO EM MADEIRA, 1 DEMÃO. AF_01/2021</v>
          </cell>
          <cell r="H106" t="str">
            <v>M2</v>
          </cell>
          <cell r="I106">
            <v>336.12</v>
          </cell>
          <cell r="J106">
            <v>9.9499999999999993</v>
          </cell>
        </row>
        <row r="107">
          <cell r="D107" t="str">
            <v>4.15.2</v>
          </cell>
          <cell r="E107">
            <v>88489</v>
          </cell>
          <cell r="F107" t="str">
            <v>CPU-SINAPI-MG</v>
          </cell>
          <cell r="G107" t="str">
            <v xml:space="preserve">PINTURA LÁTEX ACRÍLICA PREMIUM, APLICAÇÃO MANUAL EM PAREDES, DUAS DEMÃOS. AF_04/2023</v>
          </cell>
          <cell r="H107" t="str">
            <v>M2</v>
          </cell>
          <cell r="I107">
            <v>601.85</v>
          </cell>
          <cell r="J107">
            <v>13.35</v>
          </cell>
        </row>
        <row r="108">
          <cell r="D108" t="str">
            <v>4.15.3</v>
          </cell>
          <cell r="E108">
            <v>88488</v>
          </cell>
          <cell r="F108" t="str">
            <v>CPU-SINAPI-MG</v>
          </cell>
          <cell r="G108" t="str">
            <v xml:space="preserve">PINTURA LÁTEX ACRÍLICA PREMIUM, APLICAÇÃO MANUAL EM TETO, DUAS DEMÃOS. AF_04/2023</v>
          </cell>
          <cell r="H108" t="str">
            <v>M2</v>
          </cell>
          <cell r="I108">
            <v>303.66000000000003</v>
          </cell>
          <cell r="J108">
            <v>15.93</v>
          </cell>
        </row>
        <row r="109">
          <cell r="D109" t="str">
            <v>4.15.4</v>
          </cell>
          <cell r="E109" t="str">
            <v>17.08.22</v>
          </cell>
          <cell r="F109" t="str">
            <v>CPU-SUDECAP-MG</v>
          </cell>
          <cell r="G109" t="str">
            <v xml:space="preserve">PINTURA COM ESMALTE SINTÉTICO FOSCO EM SUPERFÍCIE METÁLICA, APLICAÇÃO MANUAL, DUAS DEMÃOS REF 100762</v>
          </cell>
          <cell r="H109" t="str">
            <v>M2</v>
          </cell>
          <cell r="I109">
            <v>260.16000000000003</v>
          </cell>
          <cell r="J109">
            <v>45.67</v>
          </cell>
        </row>
        <row r="110">
          <cell r="D110" t="str">
            <v>4.16</v>
          </cell>
          <cell r="E110"/>
          <cell r="F110"/>
          <cell r="G110" t="str">
            <v xml:space="preserve">LOUÇAS, METAIS E ACESSÓRIOS</v>
          </cell>
          <cell r="H110"/>
          <cell r="I110"/>
          <cell r="J110"/>
        </row>
        <row r="111">
          <cell r="D111" t="str">
            <v>4.16.1</v>
          </cell>
          <cell r="E111">
            <v>86888</v>
          </cell>
          <cell r="F111" t="str">
            <v>CPU-SINAPI-MG</v>
          </cell>
          <cell r="G111" t="str">
            <v xml:space="preserve">VASO SANITÁRIO SIFONADO COM CAIXA ACOPLADA LOUÇA BRANCA - FORNECIMENTO E INSTALAÇÃO. AF_01/2020</v>
          </cell>
          <cell r="H111" t="str">
            <v>UN</v>
          </cell>
          <cell r="I111">
            <v>2</v>
          </cell>
          <cell r="J111">
            <v>552.88</v>
          </cell>
        </row>
        <row r="112">
          <cell r="D112" t="str">
            <v>4.16.2</v>
          </cell>
          <cell r="E112" t="str">
            <v>CPU05</v>
          </cell>
          <cell r="F112" t="str">
            <v>CPU-PRÓPRIA-MG</v>
          </cell>
          <cell r="G112" t="str">
            <v xml:space="preserve">BACIA SANITÁRIA INFANTIL DE LOUÇA COM CAIXA ACOPLADA, COR BRANCA, REF. KIDS CELITE</v>
          </cell>
          <cell r="H112" t="str">
            <v>UN</v>
          </cell>
          <cell r="I112">
            <v>1</v>
          </cell>
          <cell r="J112">
            <v>0</v>
          </cell>
        </row>
        <row r="113">
          <cell r="D113" t="str">
            <v>4.16.3</v>
          </cell>
          <cell r="E113" t="str">
            <v>CPU06</v>
          </cell>
          <cell r="F113" t="str">
            <v>CPU-PRÓPRIA-MG</v>
          </cell>
          <cell r="G113" t="str">
            <v xml:space="preserve">BACIA SANITÁRIA ACESSÍVEL (PCD) DE LOUÇA COM CAIXA ACOPLADA, COR BRANCA, REF. CONFORT CELITE</v>
          </cell>
          <cell r="H113" t="str">
            <v>UN</v>
          </cell>
          <cell r="I113">
            <v>2</v>
          </cell>
          <cell r="J113">
            <v>0</v>
          </cell>
        </row>
        <row r="114">
          <cell r="D114" t="str">
            <v>4.16.4</v>
          </cell>
          <cell r="E114"/>
          <cell r="F114" t="e">
            <v>#N/A</v>
          </cell>
          <cell r="G114" t="e">
            <v>#N/A</v>
          </cell>
          <cell r="H114" t="e">
            <v>#N/A</v>
          </cell>
          <cell r="I114">
            <v>0</v>
          </cell>
          <cell r="J114" t="e">
            <v>#N/A</v>
          </cell>
        </row>
        <row r="115">
          <cell r="D115" t="str">
            <v>4.16.5</v>
          </cell>
          <cell r="E115"/>
          <cell r="F115" t="e">
            <v>#N/A</v>
          </cell>
          <cell r="G115" t="e">
            <v>#N/A</v>
          </cell>
          <cell r="H115" t="e">
            <v>#N/A</v>
          </cell>
          <cell r="I115">
            <v>0</v>
          </cell>
          <cell r="J115" t="e">
            <v>#N/A</v>
          </cell>
        </row>
        <row r="116">
          <cell r="D116" t="str">
            <v>4.16.6</v>
          </cell>
          <cell r="E116"/>
          <cell r="F116" t="e">
            <v>#N/A</v>
          </cell>
          <cell r="G116" t="e">
            <v>#N/A</v>
          </cell>
          <cell r="H116" t="e">
            <v>#N/A</v>
          </cell>
          <cell r="I116">
            <v>0</v>
          </cell>
          <cell r="J116" t="e">
            <v>#N/A</v>
          </cell>
        </row>
        <row r="117">
          <cell r="D117" t="str">
            <v>4.16.7</v>
          </cell>
          <cell r="E117"/>
          <cell r="F117" t="e">
            <v>#N/A</v>
          </cell>
          <cell r="G117" t="e">
            <v>#N/A</v>
          </cell>
          <cell r="H117" t="e">
            <v>#N/A</v>
          </cell>
          <cell r="I117">
            <v>0</v>
          </cell>
          <cell r="J117" t="e">
            <v>#N/A</v>
          </cell>
        </row>
        <row r="118">
          <cell r="D118" t="str">
            <v>4.16.8</v>
          </cell>
          <cell r="E118"/>
          <cell r="F118" t="e">
            <v>#N/A</v>
          </cell>
          <cell r="G118" t="e">
            <v>#N/A</v>
          </cell>
          <cell r="H118" t="e">
            <v>#N/A</v>
          </cell>
          <cell r="I118">
            <v>0</v>
          </cell>
          <cell r="J118" t="e">
            <v>#N/A</v>
          </cell>
        </row>
        <row r="119">
          <cell r="D119" t="str">
            <v>4.16.9</v>
          </cell>
          <cell r="E119"/>
          <cell r="F119" t="e">
            <v>#N/A</v>
          </cell>
          <cell r="G119" t="e">
            <v>#N/A</v>
          </cell>
          <cell r="H119" t="e">
            <v>#N/A</v>
          </cell>
          <cell r="I119">
            <v>0</v>
          </cell>
          <cell r="J119" t="e">
            <v>#N/A</v>
          </cell>
        </row>
        <row r="120">
          <cell r="D120" t="str">
            <v>4.16.10</v>
          </cell>
          <cell r="E120"/>
          <cell r="F120" t="e">
            <v>#N/A</v>
          </cell>
          <cell r="G120" t="e">
            <v>#N/A</v>
          </cell>
          <cell r="H120" t="e">
            <v>#N/A</v>
          </cell>
          <cell r="I120">
            <v>0</v>
          </cell>
          <cell r="J120" t="e">
            <v>#N/A</v>
          </cell>
        </row>
        <row r="121">
          <cell r="D121" t="str">
            <v>4.16.11</v>
          </cell>
          <cell r="E121"/>
          <cell r="F121" t="e">
            <v>#N/A</v>
          </cell>
          <cell r="G121" t="e">
            <v>#N/A</v>
          </cell>
          <cell r="H121" t="e">
            <v>#N/A</v>
          </cell>
          <cell r="I121">
            <v>0</v>
          </cell>
          <cell r="J121" t="e">
            <v>#N/A</v>
          </cell>
        </row>
        <row r="122">
          <cell r="D122" t="str">
            <v>4.16.12</v>
          </cell>
          <cell r="E122"/>
          <cell r="F122" t="e">
            <v>#N/A</v>
          </cell>
          <cell r="G122" t="e">
            <v>#N/A</v>
          </cell>
          <cell r="H122" t="e">
            <v>#N/A</v>
          </cell>
          <cell r="I122">
            <v>0</v>
          </cell>
          <cell r="J122" t="e">
            <v>#N/A</v>
          </cell>
        </row>
        <row r="123">
          <cell r="D123" t="str">
            <v>4.16.13</v>
          </cell>
          <cell r="E123"/>
          <cell r="F123" t="e">
            <v>#N/A</v>
          </cell>
          <cell r="G123" t="e">
            <v>#N/A</v>
          </cell>
          <cell r="H123" t="e">
            <v>#N/A</v>
          </cell>
          <cell r="I123">
            <v>0</v>
          </cell>
          <cell r="J123" t="e">
            <v>#N/A</v>
          </cell>
        </row>
        <row r="124">
          <cell r="D124" t="str">
            <v>4.16.14</v>
          </cell>
          <cell r="E124"/>
          <cell r="F124" t="e">
            <v>#N/A</v>
          </cell>
          <cell r="G124" t="e">
            <v>#N/A</v>
          </cell>
          <cell r="H124" t="e">
            <v>#N/A</v>
          </cell>
          <cell r="I124">
            <v>0</v>
          </cell>
          <cell r="J124" t="e">
            <v>#N/A</v>
          </cell>
        </row>
        <row r="125">
          <cell r="D125" t="str">
            <v>4.16.15</v>
          </cell>
          <cell r="E125"/>
          <cell r="F125" t="e">
            <v>#N/A</v>
          </cell>
          <cell r="G125" t="e">
            <v>#N/A</v>
          </cell>
          <cell r="H125" t="e">
            <v>#N/A</v>
          </cell>
          <cell r="I125">
            <v>0</v>
          </cell>
          <cell r="J125" t="e">
            <v>#N/A</v>
          </cell>
        </row>
        <row r="126">
          <cell r="D126" t="str">
            <v>4.16.16</v>
          </cell>
          <cell r="E126"/>
          <cell r="F126" t="e">
            <v>#N/A</v>
          </cell>
          <cell r="G126" t="e">
            <v>#N/A</v>
          </cell>
          <cell r="H126" t="e">
            <v>#N/A</v>
          </cell>
          <cell r="I126">
            <v>0</v>
          </cell>
          <cell r="J126" t="e">
            <v>#N/A</v>
          </cell>
        </row>
        <row r="127">
          <cell r="D127" t="str">
            <v>4.16.17</v>
          </cell>
          <cell r="E127"/>
          <cell r="F127" t="e">
            <v>#N/A</v>
          </cell>
          <cell r="G127" t="e">
            <v>#N/A</v>
          </cell>
          <cell r="H127" t="e">
            <v>#N/A</v>
          </cell>
          <cell r="I127">
            <v>0</v>
          </cell>
          <cell r="J127" t="e">
            <v>#N/A</v>
          </cell>
        </row>
        <row r="128">
          <cell r="D128"/>
          <cell r="E128"/>
          <cell r="F128"/>
          <cell r="G128"/>
          <cell r="H128"/>
          <cell r="I128"/>
          <cell r="J128"/>
        </row>
        <row r="129">
          <cell r="D129" t="str">
            <v xml:space="preserve">DECLARO PARA OS DEVIDOS FINS QUE OS ITENS APRESENTADOS NESTE ORÇAMENTO DISCRIMINATIVO ESTÃO COM OS QUANTITATIVOS COMPATÍVEIS COM OS PROJETOS/ESPECIFICAÇÕES TÉCNICAS QUE COMPÕEM OS PROJETOS DA PROPOSTA DO REFERIDO CONTRATO DE REPASSE E OS CUSTOS UNITÁRIOS PREVISTOS SÃO IGUAIS OU INFERIORES À MEDIANA DO SINAPI ATENDENDO, PORTANTO, À LEI DE DIRETRIZES ORÇAMENTÁRIAS - LDO EM VIGOR.</v>
          </cell>
          <cell r="E129"/>
          <cell r="F129"/>
          <cell r="G129"/>
          <cell r="H129"/>
          <cell r="I129"/>
          <cell r="J129"/>
        </row>
        <row r="130">
          <cell r="D130"/>
          <cell r="E130"/>
          <cell r="F130"/>
          <cell r="G130"/>
          <cell r="H130"/>
          <cell r="I130"/>
          <cell r="J130"/>
        </row>
        <row r="131">
          <cell r="D131"/>
          <cell r="E131"/>
          <cell r="F131"/>
          <cell r="G131"/>
          <cell r="H131"/>
          <cell r="I131"/>
          <cell r="J131"/>
        </row>
        <row r="132">
          <cell r="D132" t="str">
            <v xml:space="preserve">PREMISSAS PLANILHA ORÇAMENTÁRIA:</v>
          </cell>
          <cell r="E132"/>
          <cell r="F132"/>
          <cell r="G132"/>
          <cell r="H132"/>
          <cell r="I132"/>
          <cell r="J132"/>
        </row>
        <row r="133">
          <cell r="D133" t="str">
            <v xml:space="preserve">I. O LEVANTAMENTO DE QUANTITATIVOS REFERENTES AO PROJETO ARQUITETÔNICO FORAM LEVANTADOS E VALIDADOS PELO RESPONSÁVEL TÉCNICO DE ORÇAMENTO;
II. OS QUANTITATIVOS REFERENTES ÀS DISCIPLINAS COMPLEMENTARES FORAM DISPONIBILIZADOS PELOS PROJETISTAS RESPONSÁVEIS POR CADA DISCIPLINA, CONFORME LISTA DE MATERIAL ESPECÍFICA DE CADA UM, ABAIXO SEGUE DESCRIÇÃO DOS ARQUIVOS E RESPECTIVOS RESPONSÁVEIS TÉCNICOS:
a. ÁGUA FRIA: XXXXXXXXX.PDF E LISTA DE MATERIAL XXXXXX ENTREGUE NA DATA DE XX/XX/XXXX, CUJO RT É ENG. XXXXXXX;
b. ESGOTO SANITÁRIO: XXXXXXXXX.PDF E LISTA DE MATERIAL XXXXXX ENTREGUE NA DATA DE XX/XX/XXXX, CUJO RT É ENG. XXXXXXX.
III. RESSALTA-SE QUE NÃO É ESCOPO DO RESPONSÁVEL TÉCNICO DE ORÇAMENTO, A AVALIAÇÃO DOS PROJETOS DISPONIBILIZADOS COM RELAÇÃO AOS ATENDIMENTOS NORMATIVOS, QUANTO ÀS ESPECIFICAÇÕES APRESENTADAS, E AOS DIMENSIONAMENTOS REALIZADOS. OU SEJA, NÃO EXISTE RESPONSABILIDADE TÉCNICA QUANTO AOS PROJETOS.
</v>
          </cell>
          <cell r="E133"/>
          <cell r="F133"/>
          <cell r="G133"/>
          <cell r="H133"/>
          <cell r="I133"/>
          <cell r="J133"/>
        </row>
        <row r="134">
          <cell r="D134"/>
          <cell r="E134"/>
          <cell r="F134"/>
          <cell r="G134"/>
          <cell r="H134"/>
          <cell r="I134"/>
          <cell r="J134"/>
        </row>
        <row r="135">
          <cell r="D135"/>
          <cell r="E135" t="str">
            <v>___________________________________________</v>
          </cell>
          <cell r="F135"/>
          <cell r="G135"/>
          <cell r="H135"/>
          <cell r="I135"/>
          <cell r="J135"/>
        </row>
        <row r="136">
          <cell r="D136"/>
          <cell r="E136"/>
          <cell r="F136"/>
          <cell r="G136"/>
          <cell r="H136"/>
          <cell r="I136"/>
          <cell r="J136"/>
        </row>
        <row r="137">
          <cell r="D137"/>
          <cell r="E137" t="str">
            <v>PREFEITURA:</v>
          </cell>
          <cell r="F137"/>
          <cell r="G137" t="str">
            <v xml:space="preserve">RT: </v>
          </cell>
          <cell r="H137" t="str">
            <v xml:space="preserve">FABÍOLA BATISTA PIRES</v>
          </cell>
          <cell r="I137"/>
          <cell r="J137"/>
        </row>
        <row r="138">
          <cell r="D138"/>
          <cell r="E138"/>
          <cell r="F138"/>
          <cell r="G138" t="str">
            <v>CREA/CAU:</v>
          </cell>
          <cell r="H138" t="str">
            <v>78.851/D</v>
          </cell>
          <cell r="I138"/>
          <cell r="J138"/>
        </row>
        <row r="139">
          <cell r="D139"/>
          <cell r="E139"/>
          <cell r="F139"/>
          <cell r="G139" t="str">
            <v>ART/RRT:</v>
          </cell>
          <cell r="H139" t="str">
            <v>XXXXXXXXXXXXXXXXX</v>
          </cell>
          <cell r="I139"/>
          <cell r="J139"/>
        </row>
        <row r="140">
          <cell r="D140"/>
          <cell r="E140"/>
          <cell r="F140"/>
          <cell r="G140"/>
          <cell r="H140"/>
          <cell r="I140"/>
          <cell r="J140"/>
        </row>
        <row r="141">
          <cell r="D141"/>
          <cell r="E141"/>
          <cell r="F141"/>
          <cell r="G141"/>
          <cell r="H141"/>
          <cell r="I141"/>
          <cell r="J141"/>
        </row>
        <row r="143">
          <cell r="F143"/>
          <cell r="G143"/>
        </row>
        <row r="144">
          <cell r="E144"/>
          <cell r="F144"/>
          <cell r="G144"/>
          <cell r="I144"/>
        </row>
        <row r="145">
          <cell r="F145"/>
          <cell r="G145"/>
        </row>
        <row r="146">
          <cell r="E146"/>
          <cell r="F146"/>
          <cell r="G146"/>
        </row>
        <row r="147">
          <cell r="E147"/>
          <cell r="F147"/>
          <cell r="G147"/>
          <cell r="I147"/>
        </row>
        <row r="149">
          <cell r="G149"/>
        </row>
        <row r="150">
          <cell r="G150"/>
        </row>
        <row r="153">
          <cell r="G153"/>
        </row>
        <row r="154">
          <cell r="G154"/>
          <cell r="I154"/>
        </row>
        <row r="155">
          <cell r="G155"/>
        </row>
        <row r="156">
          <cell r="G156"/>
          <cell r="I156"/>
        </row>
        <row r="157">
          <cell r="G157"/>
          <cell r="I157"/>
        </row>
        <row r="158">
          <cell r="G158"/>
          <cell r="I158"/>
        </row>
        <row r="159">
          <cell r="G159"/>
          <cell r="I159"/>
        </row>
      </sheetData>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_file____C__Meus_20documentos_S"/>
      <sheetName val="Levant_(2)"/>
      <sheetName val="IS_CAT"/>
      <sheetName val="Pl_Gb"/>
      <sheetName val="Revitaliz_CA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DOS COLETATO"/>
      <sheetName val="MEMORIAL DESCRITIVO"/>
      <sheetName val="CAUCULO"/>
      <sheetName val="Gráfico"/>
      <sheetName val="Plan1"/>
      <sheetName val="DADOS_COLETATO"/>
      <sheetName val="MEMORIAL_DESCRITIVO"/>
      <sheetName val="12_1"/>
      <sheetName val="SCO0504"/>
      <sheetName val="Resumo_do_Consolidado"/>
      <sheetName val="Predio_02_andares"/>
      <sheetName val="DADOS_COLETATO1"/>
      <sheetName val="MEMORIAL_DESCRITIVO1"/>
    </sheetNames>
    <sheetDataSet>
      <sheetData sheetId="0" refreshError="1">
        <row r="9">
          <cell r="G9">
            <v>0.3</v>
          </cell>
          <cell r="I9">
            <v>6506.04</v>
          </cell>
          <cell r="L9">
            <v>0.31</v>
          </cell>
          <cell r="O9">
            <v>22.84</v>
          </cell>
        </row>
        <row r="10">
          <cell r="G10">
            <v>0.3</v>
          </cell>
          <cell r="I10">
            <v>6506.04</v>
          </cell>
          <cell r="L10">
            <v>169.39</v>
          </cell>
          <cell r="O10">
            <v>13.05</v>
          </cell>
        </row>
        <row r="11">
          <cell r="E11">
            <v>2106</v>
          </cell>
          <cell r="I11">
            <v>1349.97</v>
          </cell>
          <cell r="L11">
            <v>106.65</v>
          </cell>
          <cell r="O11">
            <v>32.43</v>
          </cell>
        </row>
        <row r="12">
          <cell r="E12">
            <v>4266.6000000000004</v>
          </cell>
          <cell r="L12">
            <v>5.72</v>
          </cell>
          <cell r="O12">
            <v>692.38</v>
          </cell>
        </row>
        <row r="13">
          <cell r="L13">
            <v>6.9</v>
          </cell>
          <cell r="O13">
            <v>120.38</v>
          </cell>
        </row>
        <row r="14">
          <cell r="L14">
            <v>6.9</v>
          </cell>
          <cell r="O14">
            <v>146.16</v>
          </cell>
        </row>
        <row r="15">
          <cell r="L15">
            <v>2.59</v>
          </cell>
          <cell r="O15">
            <v>25.84</v>
          </cell>
        </row>
        <row r="16">
          <cell r="L16">
            <v>1.77</v>
          </cell>
          <cell r="O16">
            <v>14.54</v>
          </cell>
        </row>
        <row r="17">
          <cell r="L17">
            <v>0.79</v>
          </cell>
          <cell r="O17">
            <v>24.6</v>
          </cell>
        </row>
        <row r="18">
          <cell r="L18">
            <v>3.09</v>
          </cell>
          <cell r="O18">
            <v>153.43</v>
          </cell>
        </row>
        <row r="19">
          <cell r="L19">
            <v>170.9</v>
          </cell>
          <cell r="O19">
            <v>0.51</v>
          </cell>
        </row>
        <row r="20">
          <cell r="L20">
            <v>26.87</v>
          </cell>
          <cell r="O20">
            <v>0.49</v>
          </cell>
        </row>
        <row r="21">
          <cell r="L21">
            <v>5.07</v>
          </cell>
          <cell r="O21">
            <v>38.130000000000003</v>
          </cell>
        </row>
        <row r="22">
          <cell r="L22">
            <v>5.93</v>
          </cell>
        </row>
        <row r="23">
          <cell r="L23">
            <v>2.78</v>
          </cell>
          <cell r="O23">
            <v>60</v>
          </cell>
        </row>
        <row r="28">
          <cell r="C28">
            <v>41</v>
          </cell>
          <cell r="I28">
            <v>171</v>
          </cell>
        </row>
        <row r="29">
          <cell r="C29">
            <v>106</v>
          </cell>
          <cell r="I29">
            <v>80</v>
          </cell>
        </row>
        <row r="30">
          <cell r="I30">
            <v>1180.6500000000001</v>
          </cell>
        </row>
        <row r="31">
          <cell r="I31">
            <v>604</v>
          </cell>
        </row>
        <row r="40">
          <cell r="C40">
            <v>4</v>
          </cell>
          <cell r="I40">
            <v>2.1</v>
          </cell>
        </row>
        <row r="41">
          <cell r="C41">
            <v>25</v>
          </cell>
          <cell r="I41">
            <v>1.4</v>
          </cell>
        </row>
        <row r="42">
          <cell r="C42">
            <v>28</v>
          </cell>
          <cell r="I42">
            <v>1.8</v>
          </cell>
        </row>
      </sheetData>
      <sheetData sheetId="1" refreshError="1"/>
      <sheetData sheetId="2" refreshError="1"/>
      <sheetData sheetId="3" refreshError="1"/>
      <sheetData sheetId="4" refreshError="1"/>
      <sheetData sheetId="5"/>
      <sheetData sheetId="6"/>
      <sheetData sheetId="7"/>
      <sheetData sheetId="8"/>
      <sheetData sheetId="9" refreshError="1"/>
      <sheetData sheetId="10" refreshError="1"/>
      <sheetData sheetId="11">
        <row r="9">
          <cell r="G9">
            <v>0.3</v>
          </cell>
        </row>
      </sheetData>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1.1"/>
      <sheetName val="2.1"/>
      <sheetName val="2.2"/>
      <sheetName val="2.3"/>
      <sheetName val="2.4"/>
      <sheetName val="2.5"/>
      <sheetName val="3.1"/>
      <sheetName val="3.2"/>
      <sheetName val="4.1"/>
      <sheetName val="4.2"/>
      <sheetName val="4.3"/>
      <sheetName val="4.4"/>
      <sheetName val="4.5"/>
      <sheetName val="4.6"/>
      <sheetName val="4.7"/>
      <sheetName val="4.8"/>
      <sheetName val="4.9"/>
      <sheetName val="4.10"/>
      <sheetName val="5.1"/>
      <sheetName val="5.2"/>
      <sheetName val="5.3"/>
      <sheetName val="6.1"/>
      <sheetName val="6.2"/>
      <sheetName val="7.1"/>
      <sheetName val="7.2"/>
      <sheetName val="8.1"/>
      <sheetName val="8.2"/>
      <sheetName val="8.3"/>
      <sheetName val="8.4"/>
      <sheetName val="8.5"/>
      <sheetName val="8.6"/>
      <sheetName val="8.7"/>
      <sheetName val="8.8"/>
      <sheetName val="8.9"/>
      <sheetName val="8.10"/>
      <sheetName val="8.11"/>
      <sheetName val="8.12"/>
      <sheetName val="8.13"/>
      <sheetName val="8.14"/>
      <sheetName val="8.15"/>
      <sheetName val="8.16"/>
      <sheetName val="8.17"/>
      <sheetName val="8.18"/>
      <sheetName val="8.19"/>
      <sheetName val="8.20"/>
      <sheetName val="8.21"/>
      <sheetName val="8.22"/>
      <sheetName val="8.23"/>
      <sheetName val="8.24"/>
      <sheetName val="8.25"/>
      <sheetName val="8.26"/>
      <sheetName val="9.1"/>
      <sheetName val="9.2"/>
      <sheetName val="9.3"/>
      <sheetName val="9.4"/>
      <sheetName val="9.5"/>
      <sheetName val="9.6"/>
      <sheetName val="10.1"/>
      <sheetName val="10.2"/>
      <sheetName val="10.3"/>
      <sheetName val="10.4"/>
      <sheetName val="10.5"/>
      <sheetName val="10.6"/>
      <sheetName val="10.7"/>
      <sheetName val="10.8"/>
      <sheetName val="10.9"/>
      <sheetName val="10.10"/>
      <sheetName val="10.11"/>
      <sheetName val="10.12"/>
      <sheetName val="10.13"/>
      <sheetName val="10.14"/>
      <sheetName val="10.15"/>
      <sheetName val="10.16"/>
      <sheetName val="10.17"/>
      <sheetName val="10.18"/>
      <sheetName val="10.19"/>
      <sheetName val="10.20"/>
      <sheetName val="10.21"/>
      <sheetName val="10.22"/>
      <sheetName val="10.23"/>
      <sheetName val="10.24"/>
      <sheetName val="10.25"/>
      <sheetName val="10.26"/>
      <sheetName val="10.27"/>
      <sheetName val="10.28"/>
      <sheetName val="10.29"/>
      <sheetName val="10.30"/>
      <sheetName val="11.1"/>
      <sheetName val="12.1"/>
      <sheetName val="12.2"/>
      <sheetName val="12.3"/>
      <sheetName val="12.4"/>
      <sheetName val="12.5"/>
      <sheetName val="12.6"/>
      <sheetName val="12.7"/>
      <sheetName val="12.8"/>
      <sheetName val="12.9"/>
      <sheetName val="12.10"/>
      <sheetName val="12.11"/>
      <sheetName val="12.12"/>
      <sheetName val="12.13"/>
      <sheetName val="Cronograma"/>
      <sheetName val="12_1"/>
      <sheetName val="MSProject"/>
      <sheetName val="Capa"/>
      <sheetName val="PLANILHA (2)"/>
      <sheetName val="PLANILHA BCK UP"/>
      <sheetName val="PLANILHA"/>
      <sheetName val="Cronograma Geral"/>
      <sheetName val="Cronog Lote III"/>
      <sheetName val="Cronog Lote II"/>
      <sheetName val="Cronog Lote I"/>
      <sheetName val="Res. Geral Lotes I, II e III"/>
      <sheetName val="Resumo Lote I"/>
      <sheetName val="Resumo Lote II"/>
      <sheetName val="Resumo Lote III"/>
      <sheetName val="TRECHOS"/>
      <sheetName val="TRECHOS (2)"/>
      <sheetName val="observações"/>
      <sheetName val="TRECHOS (3)"/>
      <sheetName val="TRECHOS (4)"/>
      <sheetName val="Células Soma"/>
      <sheetName val="1_1"/>
      <sheetName val="2_1"/>
      <sheetName val="2_2"/>
      <sheetName val="2_3"/>
      <sheetName val="2_4"/>
      <sheetName val="2_5"/>
      <sheetName val="3_1"/>
      <sheetName val="3_2"/>
      <sheetName val="4_1"/>
      <sheetName val="4_2"/>
      <sheetName val="4_3"/>
      <sheetName val="4_4"/>
      <sheetName val="4_5"/>
      <sheetName val="4_6"/>
      <sheetName val="4_7"/>
      <sheetName val="4_8"/>
      <sheetName val="4_9"/>
      <sheetName val="4_10"/>
      <sheetName val="5_1"/>
      <sheetName val="5_2"/>
      <sheetName val="5_3"/>
      <sheetName val="6_1"/>
      <sheetName val="6_2"/>
      <sheetName val="7_1"/>
      <sheetName val="7_2"/>
      <sheetName val="8_1"/>
      <sheetName val="8_2"/>
      <sheetName val="8_3"/>
      <sheetName val="8_4"/>
      <sheetName val="8_5"/>
      <sheetName val="8_6"/>
      <sheetName val="8_7"/>
      <sheetName val="8_8"/>
      <sheetName val="8_9"/>
      <sheetName val="8_10"/>
      <sheetName val="8_11"/>
      <sheetName val="8_12"/>
      <sheetName val="8_13"/>
      <sheetName val="8_14"/>
      <sheetName val="8_15"/>
      <sheetName val="8_16"/>
      <sheetName val="8_17"/>
      <sheetName val="8_18"/>
      <sheetName val="8_19"/>
      <sheetName val="8_20"/>
      <sheetName val="8_21"/>
      <sheetName val="8_22"/>
      <sheetName val="8_23"/>
      <sheetName val="8_24"/>
      <sheetName val="8_25"/>
      <sheetName val="8_26"/>
      <sheetName val="9_1"/>
      <sheetName val="9_2"/>
      <sheetName val="9_3"/>
      <sheetName val="9_4"/>
      <sheetName val="9_5"/>
      <sheetName val="9_6"/>
      <sheetName val="10_1"/>
      <sheetName val="10_2"/>
      <sheetName val="10_3"/>
      <sheetName val="10_4"/>
      <sheetName val="10_5"/>
      <sheetName val="10_6"/>
      <sheetName val="10_7"/>
      <sheetName val="10_8"/>
      <sheetName val="10_9"/>
      <sheetName val="10_10"/>
      <sheetName val="10_11"/>
      <sheetName val="10_12"/>
      <sheetName val="10_13"/>
      <sheetName val="10_14"/>
      <sheetName val="10_15"/>
      <sheetName val="10_16"/>
      <sheetName val="10_17"/>
      <sheetName val="10_18"/>
      <sheetName val="10_19"/>
      <sheetName val="10_20"/>
      <sheetName val="10_21"/>
      <sheetName val="10_22"/>
      <sheetName val="10_23"/>
      <sheetName val="10_24"/>
      <sheetName val="10_25"/>
      <sheetName val="10_26"/>
      <sheetName val="10_27"/>
      <sheetName val="10_28"/>
      <sheetName val="10_29"/>
      <sheetName val="10_30"/>
      <sheetName val="11_1"/>
      <sheetName val="12_11"/>
      <sheetName val="12_2"/>
      <sheetName val="12_3"/>
      <sheetName val="12_4"/>
      <sheetName val="12_5"/>
      <sheetName val="12_6"/>
      <sheetName val="12_7"/>
      <sheetName val="12_8"/>
      <sheetName val="12_9"/>
      <sheetName val="12_10"/>
      <sheetName val="12_111"/>
      <sheetName val="12_12"/>
      <sheetName val="12_13"/>
      <sheetName val="PLANILHA_(2)"/>
      <sheetName val="PLANILHA_BCK_UP"/>
      <sheetName val="Cronograma_Geral"/>
      <sheetName val="Cronog_Lote_III"/>
      <sheetName val="Cronog_Lote_II"/>
      <sheetName val="Cronog_Lote_I"/>
      <sheetName val="Res__Geral_Lotes_I,_II_e_III"/>
      <sheetName val="Resumo_Lote_I"/>
      <sheetName val="Resumo_Lote_II"/>
      <sheetName val="Resumo_Lote_III"/>
      <sheetName val="TRECHOS_(2)"/>
      <sheetName val="TRECHOS_(3)"/>
      <sheetName val="TRECHOS_(4)"/>
      <sheetName val="Células_Soma"/>
      <sheetName val="plmuse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row r="8">
          <cell r="A8" t="str">
            <v>CODIGO</v>
          </cell>
          <cell r="B8" t="str">
            <v>DESCRICAO</v>
          </cell>
          <cell r="C8" t="str">
            <v>UNIDADE</v>
          </cell>
          <cell r="D8" t="str">
            <v>QUANTIDADE</v>
          </cell>
          <cell r="E8" t="str">
            <v>PRECO</v>
          </cell>
          <cell r="F8" t="str">
            <v xml:space="preserve">PRECO </v>
          </cell>
        </row>
        <row r="9">
          <cell r="E9" t="str">
            <v>UNITARIO</v>
          </cell>
          <cell r="F9" t="str">
            <v>PARCIAL</v>
          </cell>
        </row>
        <row r="12">
          <cell r="A12" t="str">
            <v>01.005.003-0</v>
          </cell>
          <cell r="B12" t="str">
            <v xml:space="preserve">PREPARO MANUAL DE TER., COMPREEND. ACERTO, RASPAGEM EVENTUAL</v>
          </cell>
          <cell r="C12" t="str">
            <v>M2</v>
          </cell>
          <cell r="D12">
            <v>396.15</v>
          </cell>
          <cell r="E12">
            <v>3.01</v>
          </cell>
          <cell r="F12">
            <v>1192.4100000000001</v>
          </cell>
        </row>
        <row r="13">
          <cell r="B13" t="str">
            <v xml:space="preserve"> ATE 30CM DE PROF., INCL. COMPACT. MEC.</v>
          </cell>
        </row>
        <row r="15">
          <cell r="A15" t="str">
            <v>01.018.001-0</v>
          </cell>
          <cell r="B15" t="str">
            <v xml:space="preserve">MARCACAO DE OBRA S/INSTRUMENTO TOPOGR., CONSIDERADA A PROJEC</v>
          </cell>
          <cell r="C15" t="str">
            <v>M2</v>
          </cell>
          <cell r="D15">
            <v>396.15</v>
          </cell>
          <cell r="E15">
            <v>0.94</v>
          </cell>
          <cell r="F15">
            <v>372.38</v>
          </cell>
        </row>
        <row r="16">
          <cell r="B16" t="str">
            <v xml:space="preserve">AO HORIZ. DA AREA ENVOLVENTE</v>
          </cell>
        </row>
        <row r="18">
          <cell r="A18" t="str">
            <v>03.008.080-1</v>
          </cell>
          <cell r="B18" t="str">
            <v xml:space="preserve">ESCAVACAO EM MAT. DE 3ªCAT., ROCHA SA FRATURADA, C/EQUIP. A</v>
          </cell>
          <cell r="C18" t="str">
            <v>M3</v>
          </cell>
          <cell r="D18">
            <v>7</v>
          </cell>
          <cell r="E18">
            <v>116.53</v>
          </cell>
          <cell r="F18">
            <v>815.71</v>
          </cell>
        </row>
        <row r="19">
          <cell r="B19" t="str">
            <v xml:space="preserve">AR COMPR., A CEU ABERTO, S/EXPLOSIVOS</v>
          </cell>
        </row>
        <row r="21">
          <cell r="A21" t="str">
            <v>03.008.085-0</v>
          </cell>
          <cell r="B21" t="str">
            <v xml:space="preserve">ESCAVACAO EM MAT. DE 3ªCAT., ROCHA VIVA, C/EQUIP. A AR COMPR</v>
          </cell>
          <cell r="C21" t="str">
            <v>M3</v>
          </cell>
          <cell r="D21">
            <v>7</v>
          </cell>
          <cell r="E21">
            <v>323.61</v>
          </cell>
          <cell r="F21">
            <v>2265.27</v>
          </cell>
        </row>
        <row r="22">
          <cell r="B22" t="str">
            <v xml:space="preserve">., A CEU ABERTO, S/EXPLOSIVOS</v>
          </cell>
        </row>
        <row r="24">
          <cell r="A24" t="str">
            <v>03.008.090-1</v>
          </cell>
          <cell r="B24" t="str">
            <v xml:space="preserve">ESCAVACAO EM MAT. DE 2ªCAT., MOLEDO OU ROCHA MUITO DECOMP.,</v>
          </cell>
          <cell r="C24" t="str">
            <v>M3</v>
          </cell>
          <cell r="D24">
            <v>21</v>
          </cell>
          <cell r="E24">
            <v>31.04</v>
          </cell>
          <cell r="F24">
            <v>651.84</v>
          </cell>
        </row>
        <row r="25">
          <cell r="B25" t="str">
            <v xml:space="preserve">C/EQUIP. A AR COMPR., A CEU ABERTO, S/EXPLOSIVOS</v>
          </cell>
        </row>
        <row r="27">
          <cell r="A27" t="str">
            <v>03.008.095-0</v>
          </cell>
          <cell r="B27" t="str">
            <v xml:space="preserve">ESCAVACAO EM MAT. DE 2ªCAT., MOLEDO OU ROCHA DECOMP., C/EQUI</v>
          </cell>
          <cell r="C27" t="str">
            <v>M3</v>
          </cell>
          <cell r="D27">
            <v>21</v>
          </cell>
          <cell r="E27">
            <v>102.61</v>
          </cell>
          <cell r="F27">
            <v>2154.81</v>
          </cell>
        </row>
        <row r="28">
          <cell r="B28" t="str">
            <v xml:space="preserve">P. A AR COMPR., A CEU ABERTO, S/EXPLOSIVOS</v>
          </cell>
        </row>
        <row r="30">
          <cell r="A30" t="str">
            <v>03.021.005-1</v>
          </cell>
          <cell r="B30" t="str">
            <v xml:space="preserve">ESCAVACAO MEC., A CEU ABERTO, EM MAT. DE 1ªCAT., C/ESCAVADEI</v>
          </cell>
          <cell r="C30" t="str">
            <v>M3</v>
          </cell>
          <cell r="D30">
            <v>84</v>
          </cell>
          <cell r="E30">
            <v>1.85</v>
          </cell>
          <cell r="F30">
            <v>155.4</v>
          </cell>
        </row>
        <row r="31">
          <cell r="B31" t="str">
            <v xml:space="preserve">RA HIDR.</v>
          </cell>
        </row>
        <row r="33">
          <cell r="A33" t="str">
            <v>04.005.125-0</v>
          </cell>
          <cell r="B33" t="str">
            <v xml:space="preserve">TRANSPORTE DE QUALQUER NATUR. C/VELOC. MEDIA DE 20KM/H EM CA</v>
          </cell>
          <cell r="C33" t="str">
            <v xml:space="preserve">T X KM</v>
          </cell>
          <cell r="D33">
            <v>8070</v>
          </cell>
          <cell r="E33">
            <v>0.54</v>
          </cell>
          <cell r="F33">
            <v>4357.8</v>
          </cell>
        </row>
        <row r="34">
          <cell r="B34" t="str">
            <v xml:space="preserve">MINHAO BASCUL. CAPAC. UTIL DE 8T</v>
          </cell>
        </row>
        <row r="36">
          <cell r="A36" t="str">
            <v>04.006.008-1</v>
          </cell>
          <cell r="B36" t="str">
            <v xml:space="preserve">CARGA MANUAL E DESCARGA MEC. DE MAT. A GRANEL EM CAMINHAO BA</v>
          </cell>
          <cell r="C36" t="str">
            <v>T</v>
          </cell>
          <cell r="D36">
            <v>269</v>
          </cell>
          <cell r="E36">
            <v>9.73</v>
          </cell>
          <cell r="F36">
            <v>2617.37</v>
          </cell>
        </row>
        <row r="37">
          <cell r="B37" t="str">
            <v xml:space="preserve">SCUL. CAPAC. UTIL DE 8T, EMPREGANDO 2 SERVENTES NA CARGA</v>
          </cell>
        </row>
        <row r="39">
          <cell r="A39" t="str">
            <v>08.020.008-0</v>
          </cell>
          <cell r="B39" t="str">
            <v xml:space="preserve">PAVIMENTACAO EM LAJOTAS DE CONCR.,INTER-TRAVADO,C/ 6CM DE ES</v>
          </cell>
          <cell r="C39" t="str">
            <v>M2</v>
          </cell>
          <cell r="D39">
            <v>194.44</v>
          </cell>
          <cell r="E39">
            <v>35.590000000000003</v>
          </cell>
          <cell r="F39">
            <v>6920.11</v>
          </cell>
        </row>
        <row r="40">
          <cell r="B40" t="str">
            <v xml:space="preserve">P.,ASSENTES SOBRE COLCHAO DE PO-DE-PEDRA,AREIA OU MAT.EQUIV.</v>
          </cell>
        </row>
        <row r="42">
          <cell r="A42" t="str">
            <v>09.002.001-0</v>
          </cell>
          <cell r="B42" t="str">
            <v xml:space="preserve">PLANTIO DE ARVORE ISOLADA, ATE 2,00M DE ALT., DE QUALQUER ES</v>
          </cell>
          <cell r="C42" t="str">
            <v>UN</v>
          </cell>
          <cell r="D42">
            <v>6</v>
          </cell>
          <cell r="E42">
            <v>11.77</v>
          </cell>
          <cell r="F42">
            <v>70.62</v>
          </cell>
        </row>
        <row r="43">
          <cell r="B43" t="str">
            <v xml:space="preserve">PECIE, EM LOGRADOURO PUBL.</v>
          </cell>
        </row>
        <row r="45">
          <cell r="A45" t="str">
            <v>09.002.002-0</v>
          </cell>
          <cell r="B45" t="str">
            <v xml:space="preserve">PLANTIO DE ARBUSTO DE O,50 A 0,70M DE ALT., FORMANDO JARDIM</v>
          </cell>
          <cell r="C45" t="str">
            <v>M2</v>
          </cell>
          <cell r="D45">
            <v>63</v>
          </cell>
          <cell r="E45">
            <v>1.45</v>
          </cell>
          <cell r="F45">
            <v>91.35</v>
          </cell>
        </row>
        <row r="46">
          <cell r="B46" t="str">
            <v xml:space="preserve">C/ 12UN P/M2</v>
          </cell>
        </row>
        <row r="48">
          <cell r="A48" t="str">
            <v>09.003.006-0</v>
          </cell>
          <cell r="B48" t="str">
            <v xml:space="preserve">ARVORE EM TORNO DE 2,00M DE ALT., TIPO AMENDOEIRA OU CASTANH</v>
          </cell>
          <cell r="C48" t="str">
            <v>UN</v>
          </cell>
          <cell r="D48">
            <v>6</v>
          </cell>
          <cell r="E48">
            <v>9.5</v>
          </cell>
          <cell r="F48">
            <v>57</v>
          </cell>
        </row>
        <row r="49">
          <cell r="B49" t="str">
            <v xml:space="preserve">EIRA, CONSID. APENAS O FORN.</v>
          </cell>
        </row>
        <row r="51">
          <cell r="A51" t="str">
            <v>09.003.008-0</v>
          </cell>
          <cell r="B51" t="str">
            <v xml:space="preserve">ARBUSTO P/JARDINS, C/ 0,50 A 0,70M DE ALT., CONSID. APENAS O</v>
          </cell>
          <cell r="C51" t="str">
            <v>UN</v>
          </cell>
          <cell r="D51">
            <v>756</v>
          </cell>
          <cell r="E51">
            <v>1.5</v>
          </cell>
          <cell r="F51">
            <v>1134</v>
          </cell>
        </row>
        <row r="52">
          <cell r="B52" t="str">
            <v xml:space="preserve"> FORN.</v>
          </cell>
        </row>
        <row r="54">
          <cell r="A54" t="str">
            <v>09.004.002-0</v>
          </cell>
          <cell r="B54" t="str">
            <v xml:space="preserve">PROTETOR DE FERRO, PINTADO A OLEO, P/ARVORE</v>
          </cell>
          <cell r="C54" t="str">
            <v>UN</v>
          </cell>
          <cell r="D54">
            <v>6</v>
          </cell>
          <cell r="E54">
            <v>85.09</v>
          </cell>
          <cell r="F54">
            <v>510.54</v>
          </cell>
        </row>
        <row r="57">
          <cell r="A57" t="str">
            <v>09.005.042-0</v>
          </cell>
          <cell r="B57" t="str">
            <v xml:space="preserve">IRRIGACAO DE ARVORE C/CARRO PIPA</v>
          </cell>
          <cell r="C57" t="str">
            <v>UN</v>
          </cell>
          <cell r="D57">
            <v>6</v>
          </cell>
          <cell r="E57">
            <v>0.06</v>
          </cell>
          <cell r="F57">
            <v>0.36</v>
          </cell>
        </row>
        <row r="60">
          <cell r="A60" t="str">
            <v>09.006.001-0</v>
          </cell>
          <cell r="B60" t="str">
            <v xml:space="preserve">ATERRO C/TERRA PRETA VEGETAL, P/EXEC. DE GRAMADOS</v>
          </cell>
          <cell r="C60" t="str">
            <v>M3</v>
          </cell>
          <cell r="D60">
            <v>31.49</v>
          </cell>
          <cell r="E60">
            <v>53.76</v>
          </cell>
          <cell r="F60">
            <v>1692.9</v>
          </cell>
        </row>
        <row r="63">
          <cell r="A63" t="str">
            <v>11.002.023-1</v>
          </cell>
          <cell r="B63" t="str">
            <v xml:space="preserve">LANCAMENTO DE CONCR. EM PECAS ARMADAS, INCL. TRANSP. HORIZ.</v>
          </cell>
          <cell r="C63" t="str">
            <v>M3</v>
          </cell>
          <cell r="D63">
            <v>46.89</v>
          </cell>
          <cell r="E63">
            <v>33.090000000000003</v>
          </cell>
          <cell r="F63">
            <v>1551.59</v>
          </cell>
        </row>
        <row r="64">
          <cell r="B64" t="str">
            <v xml:space="preserve">E VERT., PRODUCAO APROX. DE 2,00M3/H</v>
          </cell>
        </row>
        <row r="66">
          <cell r="A66" t="str">
            <v>11.003.002-0</v>
          </cell>
          <cell r="B66" t="str">
            <v xml:space="preserve">CONCRETO P/PECAS ARMADAS, P/UMA RESISTENCIA A COMPRES. DE 15</v>
          </cell>
          <cell r="C66" t="str">
            <v>M3</v>
          </cell>
          <cell r="D66">
            <v>1.36</v>
          </cell>
          <cell r="E66">
            <v>203.22</v>
          </cell>
          <cell r="F66">
            <v>276.37</v>
          </cell>
        </row>
        <row r="67">
          <cell r="B67" t="str">
            <v xml:space="preserve">MPA, INCL. MAT., CONFECCAO E TRANSP. HORIZ. E VERT.</v>
          </cell>
        </row>
        <row r="69">
          <cell r="A69" t="str">
            <v>11.004.021-1</v>
          </cell>
          <cell r="B69" t="str">
            <v xml:space="preserve">FORMA DE MAD. P/MOLDAGEM DE PECAS DE CONCR. ARMADO C/PARAMEN</v>
          </cell>
          <cell r="C69" t="str">
            <v>M2</v>
          </cell>
          <cell r="D69">
            <v>66</v>
          </cell>
          <cell r="E69">
            <v>20.28</v>
          </cell>
          <cell r="F69">
            <v>1338.48</v>
          </cell>
        </row>
        <row r="70">
          <cell r="B70" t="str">
            <v xml:space="preserve">TOS PLANOS, SERVINDO A MAD. 2 VEZES,EM TABUAS DE PINHO DE 3ª</v>
          </cell>
        </row>
        <row r="72">
          <cell r="A72" t="str">
            <v>11.004.023-1</v>
          </cell>
          <cell r="B72" t="str">
            <v xml:space="preserve">FORMA DE MAD. P/MOLDAGEM DE PECAS DE CONCR. ARMADO C/PARAMEN</v>
          </cell>
          <cell r="C72" t="str">
            <v>M2</v>
          </cell>
          <cell r="D72">
            <v>5.25</v>
          </cell>
          <cell r="E72">
            <v>28.37</v>
          </cell>
          <cell r="F72">
            <v>148.94</v>
          </cell>
        </row>
        <row r="73">
          <cell r="B73" t="str">
            <v xml:space="preserve">TOS PLANOS, SERVINDO A MAD. 1 VEZ, EM TABUAS DE PINHO DE 3ª</v>
          </cell>
        </row>
        <row r="75">
          <cell r="A75" t="str">
            <v>11.004.066-0</v>
          </cell>
          <cell r="B75" t="str">
            <v xml:space="preserve">ESCORAMENTO DE FORMA DE CX. DE CONCR. EM GERAL, CINTA, BL. D</v>
          </cell>
          <cell r="C75" t="str">
            <v>M2</v>
          </cell>
          <cell r="D75">
            <v>66</v>
          </cell>
          <cell r="E75">
            <v>8.8800000000000008</v>
          </cell>
          <cell r="F75">
            <v>586.08000000000004</v>
          </cell>
        </row>
        <row r="76">
          <cell r="B76" t="str">
            <v xml:space="preserve">E FUNDACAO E/OU PARAMENTOS ATE 1,50M, C/APROVEIT. DE 2 VEZES</v>
          </cell>
        </row>
        <row r="78">
          <cell r="A78" t="str">
            <v>11.009.013-0</v>
          </cell>
          <cell r="B78" t="str">
            <v xml:space="preserve">BARRA DE ACO CA-50, C/SALIENCIA, DIAM. DE 6,3MM, DESTINADA</v>
          </cell>
          <cell r="C78" t="str">
            <v>KG</v>
          </cell>
          <cell r="D78">
            <v>24.48</v>
          </cell>
          <cell r="E78">
            <v>2.8</v>
          </cell>
          <cell r="F78">
            <v>68.540000000000006</v>
          </cell>
        </row>
        <row r="79">
          <cell r="B79" t="str">
            <v xml:space="preserve">A ARMADURA DE CONCR. ARMADO</v>
          </cell>
        </row>
        <row r="81">
          <cell r="A81" t="str">
            <v>11.009.014-1</v>
          </cell>
          <cell r="B81" t="str">
            <v xml:space="preserve">BARRA DE ACO CA-50, C/SALIENCIA, DIAM. DE 8 A 12,5MM, DESTI</v>
          </cell>
          <cell r="C81" t="str">
            <v>KG</v>
          </cell>
          <cell r="D81">
            <v>2870.52</v>
          </cell>
          <cell r="E81">
            <v>2.4300000000000002</v>
          </cell>
          <cell r="F81">
            <v>6975.36</v>
          </cell>
        </row>
        <row r="82">
          <cell r="B82" t="str">
            <v xml:space="preserve">NADA A ARMADURA DE CONCR. ARMADO</v>
          </cell>
        </row>
        <row r="84">
          <cell r="A84" t="str">
            <v>11.011.029-0</v>
          </cell>
          <cell r="B84" t="str">
            <v xml:space="preserve">CORTE, DOBRAGEM, MONT. E COLOC. DE FERRAG. NA FORMA, ACO CA-</v>
          </cell>
          <cell r="C84" t="str">
            <v>KG</v>
          </cell>
          <cell r="D84">
            <v>24.48</v>
          </cell>
          <cell r="E84">
            <v>1.36</v>
          </cell>
          <cell r="F84">
            <v>33.29</v>
          </cell>
        </row>
        <row r="85">
          <cell r="B85" t="str">
            <v xml:space="preserve">50, EM BARRA REDONDA C/DIAM. DE 6,3MM</v>
          </cell>
        </row>
        <row r="87">
          <cell r="A87" t="str">
            <v>11.011.030-1</v>
          </cell>
          <cell r="B87" t="str">
            <v xml:space="preserve">CORTE, DOBRAGEM, MONT. E COLOC. DE FERRAG. NA FORMA, ACO CA-</v>
          </cell>
          <cell r="C87" t="str">
            <v>KG</v>
          </cell>
          <cell r="D87">
            <v>2870.52</v>
          </cell>
          <cell r="E87">
            <v>1.19</v>
          </cell>
          <cell r="F87">
            <v>3415.91</v>
          </cell>
        </row>
        <row r="88">
          <cell r="B88" t="str">
            <v xml:space="preserve">50B OU CA-50A, EM BARRA REDONDA C/DIAM. DE 8 A 12,5MM</v>
          </cell>
        </row>
        <row r="90">
          <cell r="A90" t="str">
            <v>11.023.005-0</v>
          </cell>
          <cell r="B90" t="str">
            <v xml:space="preserve">TELA FORMADA P/BARRAS DE ACO CA-60, FORMANDO MALHA QUADRADA</v>
          </cell>
          <cell r="C90" t="str">
            <v>KG</v>
          </cell>
          <cell r="D90">
            <v>461.36</v>
          </cell>
          <cell r="E90">
            <v>3.32</v>
          </cell>
          <cell r="F90">
            <v>1531.71</v>
          </cell>
        </row>
        <row r="91">
          <cell r="B91" t="str">
            <v xml:space="preserve">C/DIAM. DE 4,2MM E ESPACAMENTO ENTRE ELES DE 10 X 10CM</v>
          </cell>
        </row>
        <row r="93">
          <cell r="A93" t="str">
            <v>11.048.015-0</v>
          </cell>
          <cell r="B93" t="str">
            <v xml:space="preserve">CONCRETO IMPORTADO DE USINA, P/UMA RESISTENCIA A COMPRES. DE</v>
          </cell>
          <cell r="C93" t="str">
            <v>M3</v>
          </cell>
          <cell r="D93">
            <v>46.89</v>
          </cell>
          <cell r="E93">
            <v>187.4</v>
          </cell>
          <cell r="F93">
            <v>8787.18</v>
          </cell>
        </row>
        <row r="94">
          <cell r="B94" t="str">
            <v xml:space="preserve"> 15MPA</v>
          </cell>
        </row>
        <row r="96">
          <cell r="A96" t="str">
            <v>12.005.010-0</v>
          </cell>
          <cell r="B96" t="str">
            <v xml:space="preserve">ALVENARIA DE BL. DE CONCR. (10 X 20 X 40)CM, EM PAREDES DE 1</v>
          </cell>
          <cell r="C96" t="str">
            <v>M2</v>
          </cell>
          <cell r="D96">
            <v>42.5</v>
          </cell>
          <cell r="E96">
            <v>18.27</v>
          </cell>
          <cell r="F96">
            <v>776.47</v>
          </cell>
        </row>
        <row r="97">
          <cell r="B97" t="str">
            <v xml:space="preserve">0CM, DE SUPERF. CORRIDA, ATE 3,00M DE ALT.</v>
          </cell>
        </row>
        <row r="99">
          <cell r="A99" t="str">
            <v>13.001.025-1</v>
          </cell>
          <cell r="B99" t="str">
            <v xml:space="preserve">EMBOCO C/ARG. DE CIM. E AREIA 1:3, ESP. 1,5CM, INCL. CHAPISC</v>
          </cell>
          <cell r="C99" t="str">
            <v>M2</v>
          </cell>
          <cell r="D99">
            <v>252</v>
          </cell>
          <cell r="E99">
            <v>11.25</v>
          </cell>
          <cell r="F99">
            <v>2835</v>
          </cell>
        </row>
        <row r="100">
          <cell r="B100" t="str">
            <v xml:space="preserve">O DE CIM. E AREIA 1:3, ESP. 9MM</v>
          </cell>
        </row>
        <row r="102">
          <cell r="A102" t="str">
            <v>13.026.025-0</v>
          </cell>
          <cell r="B102" t="str">
            <v xml:space="preserve">REVESTIMENTO DE AZUL. DE COR, 15 X 15CM, DE 1ª</v>
          </cell>
          <cell r="C102" t="str">
            <v>M2</v>
          </cell>
          <cell r="D102">
            <v>42.5</v>
          </cell>
          <cell r="E102">
            <v>38.64</v>
          </cell>
          <cell r="F102">
            <v>1642.2</v>
          </cell>
        </row>
        <row r="105">
          <cell r="A105" t="str">
            <v>17.018.110-0</v>
          </cell>
          <cell r="B105" t="str">
            <v xml:space="preserve">PINTURA C/TINTA ACRILICA INT. OU EXT., EM TIJ., CONCR. LISO,</v>
          </cell>
          <cell r="C105" t="str">
            <v>M2</v>
          </cell>
          <cell r="D105">
            <v>285</v>
          </cell>
          <cell r="E105">
            <v>6.32</v>
          </cell>
          <cell r="F105">
            <v>1801.2</v>
          </cell>
        </row>
      </sheetData>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row r="8">
          <cell r="A8" t="str">
            <v>CODIGO</v>
          </cell>
        </row>
      </sheetData>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O"/>
      <sheetName val="ADM"/>
      <sheetName val="ATERRO 1"/>
      <sheetName val="ATERRO 2"/>
      <sheetName val="ATERRO 2 DR"/>
      <sheetName val="ATERRO 3"/>
      <sheetName val="ATERRO 3 DR"/>
      <sheetName val="ATERRO 4"/>
      <sheetName val="CAMINHO SERV."/>
      <sheetName val="600 FoFo TERRA"/>
      <sheetName val="600 FoFo ASFALTO"/>
      <sheetName val="300 FoFo TERRA"/>
      <sheetName val="300 FoFo ASFALTO"/>
      <sheetName val="TRV AÉREA 600"/>
      <sheetName val="BLOCOS ANCORAGEM"/>
      <sheetName val="BLOCOS TRAVESSIAS"/>
      <sheetName val="ENVELOP. DE REDE"/>
      <sheetName val="CX DESC. E VENTOSA"/>
      <sheetName val="BUEIRO Ø 1.500 "/>
      <sheetName val="GALERIA CELULAR"/>
      <sheetName val="TRAVESSIA BUEIRO"/>
      <sheetName val="BOOSTER"/>
      <sheetName val="CAPTAÇÃO CIVIL"/>
      <sheetName val="TAU"/>
      <sheetName val="CHAMINÉ"/>
      <sheetName val="ELEV. COMPERJ"/>
      <sheetName val="CX DISTRIBUIÇÃO"/>
      <sheetName val="TANQUE CONTATO"/>
      <sheetName val="SISTEMA RECIRC."/>
      <sheetName val="SISTEMA LODO"/>
      <sheetName val="SISTEMA CLORO"/>
      <sheetName val="MOD. TRATAMENTO"/>
      <sheetName val="URBANIZ.ETA"/>
      <sheetName val="HISTOGRAMA"/>
      <sheetName val="COMPT IND"/>
      <sheetName val="PASSARELLI IND"/>
      <sheetName val="FORNECEDORES"/>
      <sheetName val="CRON. CONS."/>
      <sheetName val="EQUIPMT."/>
      <sheetName val="ETA"/>
      <sheetName val="Fundação"/>
      <sheetName val="ATERRO_1"/>
      <sheetName val="ATERRO_2"/>
      <sheetName val="ATERRO_2_DR"/>
      <sheetName val="ATERRO_3"/>
      <sheetName val="ATERRO_3_DR"/>
      <sheetName val="ATERRO_4"/>
      <sheetName val="CAMINHO_SERV_"/>
      <sheetName val="600_FoFo_TERRA"/>
      <sheetName val="600_FoFo_ASFALTO"/>
      <sheetName val="300_FoFo_TERRA"/>
      <sheetName val="300_FoFo_ASFALTO"/>
      <sheetName val="TRV_AÉREA_600"/>
      <sheetName val="BLOCOS_ANCORAGEM"/>
      <sheetName val="BLOCOS_TRAVESSIAS"/>
      <sheetName val="ENVELOP__DE_REDE"/>
      <sheetName val="CX_DESC__E_VENTOSA"/>
      <sheetName val="BUEIRO_Ø_1_500_"/>
      <sheetName val="GALERIA_CELULAR"/>
      <sheetName val="TRAVESSIA_BUEIRO"/>
      <sheetName val="CAPTAÇÃO_CIVIL"/>
      <sheetName val="ELEV__COMPERJ"/>
      <sheetName val="CX_DISTRIBUIÇÃO"/>
      <sheetName val="TANQUE_CONTATO"/>
      <sheetName val="SISTEMA_RECIRC_"/>
      <sheetName val="SISTEMA_LODO"/>
      <sheetName val="SISTEMA_CLORO"/>
      <sheetName val="MOD__TRATAMENTO"/>
      <sheetName val="URBANIZ_ETA"/>
      <sheetName val="COMPT_IND"/>
      <sheetName val="PASSARELLI_IND"/>
      <sheetName val="CRON__CONS_"/>
      <sheetName val="EQUIPMT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tura"/>
      <sheetName val="Levant"/>
      <sheetName val="Fundação"/>
      <sheetName val="Levant CAT"/>
      <sheetName val="Levant (2)"/>
      <sheetName val="Revitaliz CAT"/>
      <sheetName val="Cronograma"/>
      <sheetName val="Elet-Banh"/>
      <sheetName val="Hidrosan Banh"/>
      <sheetName val="Inc Banh"/>
      <sheetName val="Hidrosan CAT"/>
      <sheetName val="Crono Pl2"/>
      <sheetName val="Levant_CAT"/>
      <sheetName val="Levant_(2)"/>
      <sheetName val="Revitaliz_CAT"/>
      <sheetName val="Hidrosan_Banh"/>
      <sheetName val="Inc_Banh"/>
      <sheetName val="Hidrosan_CAT"/>
      <sheetName val="Crono_Pl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Levant_(2)"/>
      <sheetName val="IS_CAT"/>
      <sheetName val="Pl_Gb"/>
      <sheetName val="Revitaliz_CAT"/>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ubulao"/>
      <sheetName val="Fundação"/>
      <sheetName val="Estrutura"/>
      <sheetName val="Levant"/>
      <sheetName val="Levant (2)"/>
      <sheetName val="IS CAT"/>
      <sheetName val="Pl Gb"/>
      <sheetName val="Revitaliz CAT"/>
      <sheetName val="Cronograma"/>
      <sheetName val="Elet-Banh"/>
      <sheetName val="Hidrosanitário"/>
      <sheetName val="Incendio"/>
      <sheetName val="Levant_(2)"/>
      <sheetName val="IS_CAT"/>
      <sheetName val="Pl_Gb"/>
      <sheetName val="Revitaliz_CA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ação"/>
      <sheetName val="Estrutura"/>
      <sheetName val="Levant"/>
      <sheetName val="Gruta Rei Mato"/>
      <sheetName val="Cronograma"/>
      <sheetName val="Eletrica"/>
      <sheetName val="Hidros"/>
      <sheetName val="Incendio"/>
      <sheetName val="_file____C__Meus_20documentos_S"/>
      <sheetName val="Gruta_Rei_Mato"/>
    </sheetNames>
    <sheetDataSet>
      <sheetData sheetId="0"/>
      <sheetData sheetId="1"/>
      <sheetData sheetId="2"/>
      <sheetData sheetId="3"/>
      <sheetData sheetId="4" refreshError="1"/>
      <sheetData sheetId="5" refreshError="1"/>
      <sheetData sheetId="6"/>
      <sheetData sheetId="7" refreshError="1"/>
      <sheetData sheetId="8" refreshError="1"/>
      <sheetData sheetId="9"/>
    </sheetDataSet>
  </externalBook>
</externalLink>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Arial"/>
        <a:cs typeface="Arial"/>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Arial"/>
        <a:cs typeface="Arial"/>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Relationships xmlns="http://schemas.openxmlformats.org/package/2006/relationships"><Relationship  Id="rId1" Type="http://schemas.openxmlformats.org/officeDocument/2006/relationships/hyperlink" Target="https://www.google.com.br/maps/dir/-21.1590039,-42.4946831/-21.1476327,-42.4386828/@-21.1551181,-42.4767685,7013m/data=!3m1!1e3!4m2!4m1!3e0" TargetMode="External"/><Relationship  Id="rId2" Type="http://schemas.openxmlformats.org/officeDocument/2006/relationships/vmlDrawing" Target="../drawings/vmlDrawing5.vml"/></Relationships>
</file>

<file path=xl/worksheets/_rels/sheet11.xml.rels><?xml version="1.0" encoding="UTF-8" standalone="yes"?><Relationships xmlns="http://schemas.openxmlformats.org/package/2006/relationships"><Relationship  Id="rId1" Type="http://schemas.openxmlformats.org/officeDocument/2006/relationships/comments" Target="../comments5.xml"/><Relationship  Id="rId2" Type="http://schemas.openxmlformats.org/officeDocument/2006/relationships/vmlDrawing" Target="../drawings/vmlDrawing6.vml"/></Relationships>
</file>

<file path=xl/worksheets/_rels/sheet2.xml.rels><?xml version="1.0" encoding="UTF-8" standalone="yes"?><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1.xml"/><Relationship  Id="rId3" Type="http://schemas.openxmlformats.org/officeDocument/2006/relationships/vmlDrawing" Target="../drawings/vmlDrawing1.v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3.xml"/><Relationship  Id="rId3" Type="http://schemas.openxmlformats.org/officeDocument/2006/relationships/vmlDrawing" Target="../drawings/vmlDrawing2.vml"/></Relationships>
</file>

<file path=xl/worksheets/_rels/sheet5.xml.rels><?xml version="1.0" encoding="UTF-8" standalone="yes"?><Relationships xmlns="http://schemas.openxmlformats.org/package/2006/relationships"><Relationship  Id="rId1" Type="http://schemas.openxmlformats.org/officeDocument/2006/relationships/hyperlink" Target="https://app.orcafascio.com/banco/setop/composicoes/68b6d59f1f3b1e6aab0832ba?regiao=central" TargetMode="External"/><Relationship  Id="rId2" Type="http://schemas.openxmlformats.org/officeDocument/2006/relationships/comments" Target="../comments3.xml"/><Relationship  Id="rId3"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1" Type="http://schemas.openxmlformats.org/officeDocument/2006/relationships/comments" Target="../comments4.xml"/><Relationship  Id="rId2" Type="http://schemas.openxmlformats.org/officeDocument/2006/relationships/vmlDrawing" Target="../drawings/vmlDrawing4.v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1"/>
  </sheetPr>
  <sheetViews>
    <sheetView showGridLines="0" view="pageBreakPreview" zoomScale="80" zoomScaleNormal="100" zoomScaleSheetLayoutView="80" workbookViewId="0">
      <selection activeCell="Y11" sqref="Y11"/>
    </sheetView>
  </sheetViews>
  <sheetFormatPr defaultColWidth="9.140625" defaultRowHeight="18.75"/>
  <cols>
    <col customWidth="1" min="1" max="1" style="326" width="6.42578125"/>
    <col customWidth="1" min="2" max="2" style="326" width="1.85546875"/>
    <col bestFit="1" customWidth="1" min="3" max="3" style="326" width="4.140625"/>
    <col customWidth="1" min="4" max="4" style="335" width="12.140625"/>
    <col customWidth="1" min="5" max="5" style="326" width="18.7109375"/>
    <col customWidth="1" min="6" max="6" style="326" width="12.140625"/>
    <col customWidth="1" min="7" max="7" style="326" width="17.85546875"/>
    <col customWidth="1" min="8" max="13" style="326" width="12.140625"/>
    <col customWidth="1" min="14" max="14" style="326" width="4.140625"/>
    <col customWidth="1" min="15" max="15" style="326" width="1"/>
    <col customWidth="1" min="16" max="16" style="326" width="6.42578125"/>
    <col customWidth="1" min="17" max="17" style="326" width="12.140625"/>
    <col customWidth="1" hidden="1" min="18" max="23" style="326" width="9.140625"/>
    <col min="24" max="16384" style="326" width="9.140625"/>
  </cols>
  <sheetData>
    <row r="2">
      <c r="R2" s="326" t="s">
        <v>3741</v>
      </c>
    </row>
    <row r="3" ht="24">
      <c r="D3" s="327" t="s">
        <v>2785</v>
      </c>
      <c r="E3" s="328"/>
      <c r="F3" s="328"/>
      <c r="G3" s="328"/>
      <c r="H3" s="328"/>
      <c r="I3" s="328"/>
      <c r="J3" s="328"/>
      <c r="K3" s="328"/>
      <c r="L3" s="328"/>
      <c r="M3" s="328"/>
      <c r="N3" s="329"/>
      <c r="R3" s="326" t="s">
        <v>2786</v>
      </c>
      <c r="V3" s="326" t="s">
        <v>3686</v>
      </c>
    </row>
    <row r="4" ht="24">
      <c r="D4" s="327"/>
      <c r="E4" s="328"/>
      <c r="F4" s="328"/>
      <c r="G4" s="328"/>
      <c r="H4" s="328"/>
      <c r="I4" s="328"/>
      <c r="J4" s="328"/>
      <c r="K4" s="328"/>
      <c r="L4" s="328"/>
      <c r="M4" s="328"/>
      <c r="N4" s="329"/>
      <c r="R4" s="326" t="s">
        <v>2787</v>
      </c>
      <c r="V4" s="326" t="s">
        <v>3699</v>
      </c>
    </row>
    <row r="5" ht="39.75" customHeight="1">
      <c r="D5" s="462" t="s">
        <v>3695</v>
      </c>
      <c r="E5" s="330"/>
      <c r="F5" s="726" t="s">
        <v>32689</v>
      </c>
      <c r="G5" s="726"/>
      <c r="H5" s="726"/>
      <c r="I5" s="726"/>
      <c r="J5" s="726"/>
      <c r="K5" s="726"/>
      <c r="L5" s="726"/>
      <c r="M5" s="726"/>
      <c r="N5" s="329"/>
      <c r="R5" s="326" t="s">
        <v>3722</v>
      </c>
      <c r="Y5" s="533"/>
    </row>
    <row r="6" ht="5.0999999999999996" customHeight="1">
      <c r="C6" s="332"/>
      <c r="D6" s="333"/>
      <c r="N6" s="329"/>
    </row>
    <row r="7" ht="47.25">
      <c r="C7" s="332"/>
      <c r="D7" s="462" t="s">
        <v>3696</v>
      </c>
      <c r="E7" s="330"/>
      <c r="F7" s="728" t="s">
        <v>3742</v>
      </c>
      <c r="G7" s="728"/>
      <c r="H7" s="334" t="s">
        <v>182</v>
      </c>
      <c r="I7" s="330"/>
      <c r="J7" s="330"/>
      <c r="K7" s="534" t="s">
        <v>32735</v>
      </c>
      <c r="L7" s="331"/>
      <c r="M7" s="331"/>
      <c r="N7" s="329"/>
    </row>
    <row r="8" ht="5.0999999999999996" customHeight="1">
      <c r="C8" s="332"/>
      <c r="D8" s="333"/>
      <c r="N8" s="329"/>
    </row>
    <row r="9" ht="16.5">
      <c r="C9" s="332"/>
      <c r="D9" s="729" t="s">
        <v>3685</v>
      </c>
      <c r="E9" s="729"/>
      <c r="F9" s="729"/>
      <c r="G9" s="729"/>
      <c r="H9" s="729"/>
      <c r="I9" s="729"/>
      <c r="J9" s="729"/>
      <c r="K9" s="728" t="s">
        <v>3699</v>
      </c>
      <c r="L9" s="728"/>
      <c r="M9" s="728"/>
      <c r="N9" s="329"/>
    </row>
    <row r="10" ht="5.0999999999999996" customHeight="1">
      <c r="C10" s="332"/>
      <c r="D10" s="333"/>
      <c r="N10" s="329"/>
    </row>
    <row r="11" ht="16.5">
      <c r="C11" s="332"/>
      <c r="D11" s="462" t="s">
        <v>150</v>
      </c>
      <c r="E11" s="330"/>
      <c r="F11" s="727">
        <f>BDI!P12</f>
        <v>0.2392</v>
      </c>
      <c r="G11" s="727"/>
      <c r="H11" s="334" t="s">
        <v>3687</v>
      </c>
      <c r="I11" s="330"/>
      <c r="J11" s="330"/>
      <c r="K11" s="395" t="s">
        <v>32690</v>
      </c>
      <c r="L11" s="331"/>
      <c r="M11" s="331"/>
      <c r="N11" s="329"/>
    </row>
    <row r="12" ht="5.0999999999999996" customHeight="1">
      <c r="C12" s="332"/>
      <c r="D12" s="333"/>
      <c r="N12" s="329"/>
    </row>
    <row r="13" ht="16.5">
      <c r="D13" s="462" t="s">
        <v>2788</v>
      </c>
      <c r="E13" s="330"/>
      <c r="F13" s="727">
        <f>BDI!P26</f>
        <v>0.11020000000000001</v>
      </c>
      <c r="G13" s="727"/>
      <c r="H13" s="334" t="s">
        <v>2789</v>
      </c>
      <c r="I13" s="330"/>
      <c r="J13" s="330"/>
      <c r="K13" s="728" t="s">
        <v>2787</v>
      </c>
      <c r="L13" s="728"/>
      <c r="M13" s="728"/>
      <c r="N13" s="329"/>
    </row>
    <row r="14" ht="5.0999999999999996" customHeight="1">
      <c r="C14" s="332"/>
      <c r="D14" s="333"/>
      <c r="N14" s="329"/>
    </row>
    <row r="15" ht="16.5">
      <c r="D15" s="729" t="s">
        <v>3670</v>
      </c>
      <c r="E15" s="729"/>
      <c r="F15" s="398">
        <f>QCI!$H$25</f>
        <v>1690730.8699999999</v>
      </c>
      <c r="G15" s="398"/>
      <c r="H15" s="334" t="s">
        <v>3723</v>
      </c>
      <c r="I15" s="330"/>
      <c r="J15" s="330"/>
      <c r="K15" s="734" t="s">
        <v>32829</v>
      </c>
      <c r="L15" s="734"/>
      <c r="M15" s="734"/>
      <c r="N15" s="329"/>
    </row>
    <row r="16" ht="5.0999999999999996" customHeight="1">
      <c r="C16" s="332"/>
      <c r="D16" s="333"/>
      <c r="N16" s="329"/>
    </row>
    <row r="17" ht="16.5">
      <c r="D17" s="729" t="s">
        <v>32816</v>
      </c>
      <c r="E17" s="729"/>
      <c r="F17" s="398">
        <v>1466534.98</v>
      </c>
      <c r="G17" s="398"/>
      <c r="H17" s="730" t="s">
        <v>3691</v>
      </c>
      <c r="I17" s="730"/>
      <c r="J17" s="730"/>
      <c r="K17" s="731">
        <f>F15-F17</f>
        <v>224195.8899999999</v>
      </c>
      <c r="L17" s="731"/>
      <c r="M17" s="731"/>
      <c r="N17" s="329"/>
    </row>
    <row r="18" ht="5.0999999999999996" customHeight="1">
      <c r="C18" s="332"/>
      <c r="D18" s="333"/>
      <c r="N18" s="329"/>
    </row>
    <row r="19" ht="16.5">
      <c r="D19" s="462" t="s">
        <v>3650</v>
      </c>
      <c r="E19" s="418"/>
      <c r="F19" s="728" t="s">
        <v>32691</v>
      </c>
      <c r="G19" s="728"/>
      <c r="H19" s="463"/>
      <c r="I19" s="419"/>
      <c r="J19" s="419"/>
      <c r="K19" s="420"/>
      <c r="L19" s="419"/>
      <c r="M19" s="419"/>
      <c r="N19" s="329"/>
    </row>
    <row r="20" ht="5.0999999999999996" customHeight="1">
      <c r="C20" s="332"/>
      <c r="D20" s="333"/>
      <c r="N20" s="329"/>
    </row>
    <row r="21" ht="16.5">
      <c r="D21" s="729" t="s">
        <v>3688</v>
      </c>
      <c r="E21" s="729"/>
      <c r="F21" s="729"/>
      <c r="G21" s="729"/>
      <c r="H21" s="733" t="s">
        <v>32675</v>
      </c>
      <c r="I21" s="733"/>
      <c r="J21" s="733"/>
      <c r="K21" s="733"/>
      <c r="L21" s="733"/>
      <c r="M21" s="733"/>
      <c r="N21" s="329"/>
    </row>
    <row r="22" ht="5.0999999999999996" customHeight="1">
      <c r="C22" s="332"/>
      <c r="D22" s="333"/>
      <c r="N22" s="329"/>
    </row>
    <row r="23" ht="16.5">
      <c r="D23" s="729" t="s">
        <v>3689</v>
      </c>
      <c r="E23" s="729"/>
      <c r="F23" s="728" t="s">
        <v>32677</v>
      </c>
      <c r="G23" s="728"/>
      <c r="H23" s="730" t="s">
        <v>3690</v>
      </c>
      <c r="I23" s="730"/>
      <c r="J23" s="730"/>
      <c r="K23" s="734" t="s">
        <v>32676</v>
      </c>
      <c r="L23" s="734"/>
      <c r="M23" s="734"/>
      <c r="N23" s="329"/>
    </row>
    <row r="24">
      <c r="N24" s="329"/>
    </row>
    <row r="25">
      <c r="C25" s="469"/>
      <c r="D25" s="470" t="s">
        <v>2790</v>
      </c>
      <c r="E25" s="336"/>
      <c r="F25" s="336"/>
      <c r="G25" s="336"/>
      <c r="H25" s="336"/>
      <c r="I25" s="336"/>
      <c r="J25" s="336"/>
      <c r="K25" s="336"/>
      <c r="L25" s="732"/>
      <c r="M25" s="732"/>
      <c r="N25" s="732"/>
    </row>
    <row r="26" ht="5.0999999999999996" customHeight="1">
      <c r="C26" s="332"/>
      <c r="D26" s="336"/>
      <c r="E26" s="336"/>
      <c r="F26" s="336"/>
      <c r="G26" s="336"/>
      <c r="H26" s="336"/>
      <c r="I26" s="336"/>
      <c r="J26" s="336"/>
      <c r="K26" s="336"/>
      <c r="L26" s="336"/>
      <c r="M26" s="336"/>
      <c r="N26" s="329"/>
    </row>
    <row r="27">
      <c r="C27" s="464">
        <v>1</v>
      </c>
      <c r="D27" s="470" t="s">
        <v>2793</v>
      </c>
      <c r="E27" s="336"/>
      <c r="F27" s="336"/>
      <c r="G27" s="336"/>
      <c r="H27" s="336"/>
      <c r="I27" s="336"/>
      <c r="J27" s="336"/>
      <c r="K27" s="336"/>
      <c r="L27" s="336"/>
      <c r="M27" s="336"/>
    </row>
    <row r="28" ht="5.0999999999999996" customHeight="1">
      <c r="C28" s="332"/>
      <c r="D28" s="336"/>
      <c r="E28" s="336"/>
      <c r="F28" s="336"/>
      <c r="G28" s="336"/>
      <c r="H28" s="336"/>
      <c r="I28" s="336"/>
      <c r="J28" s="336"/>
      <c r="K28" s="336"/>
      <c r="L28" s="336"/>
      <c r="M28" s="336"/>
    </row>
    <row r="29">
      <c r="C29" s="464">
        <v>2</v>
      </c>
      <c r="D29" s="470" t="s">
        <v>2792</v>
      </c>
      <c r="E29" s="336"/>
      <c r="F29" s="336"/>
      <c r="G29" s="336"/>
      <c r="H29" s="336"/>
      <c r="I29" s="336"/>
      <c r="J29" s="336"/>
      <c r="K29" s="336"/>
      <c r="L29" s="336"/>
      <c r="M29" s="336"/>
    </row>
    <row r="30" ht="5.0999999999999996" customHeight="1">
      <c r="C30" s="332"/>
      <c r="D30" s="336"/>
      <c r="E30" s="336"/>
      <c r="F30" s="336"/>
      <c r="G30" s="336"/>
      <c r="H30" s="336"/>
      <c r="I30" s="336"/>
      <c r="J30" s="336"/>
      <c r="K30" s="336"/>
      <c r="L30" s="336"/>
      <c r="M30" s="336"/>
    </row>
    <row r="31">
      <c r="C31" s="464">
        <v>3</v>
      </c>
      <c r="D31" s="470" t="s">
        <v>2795</v>
      </c>
      <c r="E31" s="336"/>
      <c r="F31" s="336"/>
      <c r="G31" s="336"/>
      <c r="H31" s="336"/>
      <c r="I31" s="336"/>
      <c r="J31" s="336"/>
      <c r="K31" s="336"/>
      <c r="L31" s="336"/>
      <c r="M31" s="336"/>
    </row>
    <row r="32" ht="5.0999999999999996" customHeight="1">
      <c r="C32" s="332"/>
      <c r="D32" s="336"/>
      <c r="E32" s="336"/>
      <c r="F32" s="336"/>
      <c r="G32" s="336"/>
      <c r="H32" s="336"/>
      <c r="I32" s="336"/>
      <c r="J32" s="336"/>
      <c r="K32" s="336"/>
      <c r="L32" s="336"/>
      <c r="M32" s="336"/>
    </row>
    <row r="33" ht="16.5" customHeight="1">
      <c r="C33" s="464">
        <v>4</v>
      </c>
      <c r="D33" s="470" t="s">
        <v>3649</v>
      </c>
      <c r="E33" s="336"/>
      <c r="F33" s="336"/>
      <c r="G33" s="336"/>
      <c r="H33" s="336"/>
      <c r="I33" s="336"/>
      <c r="J33" s="336"/>
      <c r="K33" s="336"/>
      <c r="L33" s="336"/>
      <c r="M33" s="336"/>
    </row>
    <row r="34" ht="5.0999999999999996" customHeight="1">
      <c r="C34" s="332"/>
      <c r="D34" s="336"/>
      <c r="E34" s="336"/>
      <c r="F34" s="336"/>
      <c r="G34" s="336"/>
      <c r="H34" s="336"/>
      <c r="I34" s="336"/>
      <c r="J34" s="336"/>
      <c r="K34" s="336"/>
      <c r="L34" s="336"/>
      <c r="M34" s="336"/>
    </row>
    <row r="35">
      <c r="C35" s="464">
        <v>5</v>
      </c>
      <c r="D35" s="470" t="s">
        <v>2796</v>
      </c>
      <c r="E35" s="336"/>
      <c r="F35" s="336"/>
      <c r="G35" s="336"/>
      <c r="H35" s="336"/>
      <c r="I35" s="336"/>
      <c r="J35" s="336"/>
      <c r="K35" s="336"/>
      <c r="L35" s="336"/>
      <c r="M35" s="336"/>
    </row>
    <row r="36" ht="5.0999999999999996" customHeight="1">
      <c r="C36" s="332"/>
      <c r="D36" s="336"/>
      <c r="E36" s="336"/>
      <c r="F36" s="336"/>
      <c r="G36" s="336"/>
      <c r="H36" s="336"/>
      <c r="I36" s="336"/>
      <c r="J36" s="336"/>
      <c r="K36" s="336"/>
      <c r="L36" s="336"/>
      <c r="M36" s="336"/>
    </row>
    <row r="37">
      <c r="C37" s="464">
        <v>6</v>
      </c>
      <c r="D37" s="470" t="s">
        <v>2797</v>
      </c>
      <c r="E37" s="336"/>
      <c r="F37" s="336"/>
      <c r="G37" s="336"/>
      <c r="H37" s="336"/>
      <c r="I37" s="336"/>
      <c r="J37" s="336"/>
      <c r="K37" s="336"/>
      <c r="L37" s="336"/>
      <c r="M37" s="336"/>
    </row>
    <row r="38" ht="5.0999999999999996" customHeight="1">
      <c r="C38" s="332"/>
      <c r="D38" s="336"/>
      <c r="E38" s="336"/>
      <c r="F38" s="336"/>
      <c r="G38" s="336"/>
      <c r="H38" s="336"/>
      <c r="I38" s="336"/>
      <c r="J38" s="336"/>
      <c r="K38" s="336"/>
      <c r="L38" s="336"/>
      <c r="M38" s="336"/>
    </row>
    <row r="39">
      <c r="C39" s="464">
        <v>7</v>
      </c>
      <c r="D39" s="470" t="s">
        <v>2791</v>
      </c>
      <c r="E39" s="336"/>
      <c r="F39" s="336"/>
      <c r="G39" s="337"/>
      <c r="H39" s="336"/>
      <c r="I39" s="336"/>
      <c r="J39" s="336"/>
      <c r="K39" s="336"/>
      <c r="L39" s="336"/>
      <c r="M39" s="336"/>
    </row>
    <row r="40" ht="5.0999999999999996" customHeight="1">
      <c r="C40" s="332"/>
      <c r="D40" s="336"/>
      <c r="E40" s="336"/>
      <c r="F40" s="336"/>
      <c r="G40" s="336"/>
      <c r="H40" s="336"/>
      <c r="I40" s="336"/>
      <c r="J40" s="336"/>
      <c r="K40" s="336"/>
      <c r="L40" s="336"/>
      <c r="M40" s="336"/>
    </row>
    <row r="41">
      <c r="C41" s="464">
        <v>8</v>
      </c>
      <c r="D41" s="470" t="s">
        <v>2794</v>
      </c>
      <c r="E41" s="336"/>
      <c r="F41" s="336"/>
      <c r="G41" s="336"/>
      <c r="H41" s="336"/>
      <c r="I41" s="336"/>
      <c r="J41" s="336"/>
      <c r="K41" s="336"/>
      <c r="L41" s="336"/>
      <c r="M41" s="336"/>
    </row>
    <row r="42" ht="5.0999999999999996" customHeight="1">
      <c r="C42" s="332"/>
      <c r="D42" s="336"/>
      <c r="E42" s="336"/>
      <c r="F42" s="336"/>
      <c r="G42" s="336"/>
      <c r="H42" s="336"/>
      <c r="I42" s="336"/>
      <c r="J42" s="336"/>
      <c r="K42" s="336"/>
      <c r="L42" s="336"/>
      <c r="M42" s="336"/>
    </row>
    <row r="43">
      <c r="C43" s="464">
        <v>9</v>
      </c>
      <c r="D43" s="470" t="s">
        <v>3661</v>
      </c>
      <c r="E43" s="336"/>
      <c r="F43" s="336"/>
      <c r="G43" s="336"/>
      <c r="H43" s="336"/>
      <c r="I43" s="336"/>
      <c r="J43" s="336"/>
      <c r="K43" s="336"/>
      <c r="L43" s="336"/>
      <c r="M43" s="336"/>
    </row>
    <row r="44" ht="5.0999999999999996" customHeight="1">
      <c r="C44" s="332"/>
      <c r="D44" s="336"/>
      <c r="E44" s="336"/>
      <c r="F44" s="336"/>
      <c r="G44" s="336"/>
      <c r="H44" s="336"/>
      <c r="I44" s="336"/>
      <c r="J44" s="336"/>
      <c r="K44" s="336"/>
      <c r="L44" s="336"/>
      <c r="M44" s="336"/>
    </row>
    <row r="45">
      <c r="C45" s="464">
        <v>10</v>
      </c>
      <c r="D45" s="470" t="s">
        <v>2798</v>
      </c>
      <c r="E45" s="336"/>
      <c r="F45" s="336"/>
      <c r="G45" s="336"/>
      <c r="H45" s="336"/>
      <c r="I45" s="336"/>
      <c r="J45" s="336"/>
      <c r="K45" s="336"/>
      <c r="L45" s="336"/>
      <c r="M45" s="336"/>
    </row>
    <row r="46" ht="5.0999999999999996" customHeight="1">
      <c r="C46" s="332"/>
      <c r="D46" s="336"/>
      <c r="E46" s="336"/>
      <c r="F46" s="336"/>
      <c r="G46" s="336"/>
      <c r="H46" s="336"/>
      <c r="I46" s="336"/>
      <c r="J46" s="336"/>
      <c r="K46" s="336"/>
      <c r="L46" s="336"/>
      <c r="M46" s="336"/>
    </row>
    <row r="47" ht="5.0999999999999996" customHeight="1">
      <c r="C47" s="332"/>
      <c r="D47" s="336"/>
      <c r="E47" s="336"/>
      <c r="F47" s="336"/>
      <c r="G47" s="336"/>
      <c r="H47" s="336"/>
      <c r="I47" s="336"/>
      <c r="J47" s="336"/>
      <c r="K47" s="336"/>
      <c r="L47" s="336"/>
      <c r="M47" s="336"/>
    </row>
    <row r="48">
      <c r="D48" s="336"/>
      <c r="E48" s="338"/>
      <c r="F48" s="338"/>
      <c r="G48" s="338"/>
      <c r="H48" s="338"/>
      <c r="I48" s="338"/>
      <c r="J48" s="338"/>
      <c r="K48" s="338"/>
      <c r="L48" s="338"/>
      <c r="M48" s="338"/>
    </row>
  </sheetData>
  <mergeCells count="20">
    <mergeCell ref="D17:E17"/>
    <mergeCell ref="H17:J17"/>
    <mergeCell ref="K17:M17"/>
    <mergeCell ref="L25:N25"/>
    <mergeCell ref="F13:G13"/>
    <mergeCell ref="F19:G19"/>
    <mergeCell ref="D21:G21"/>
    <mergeCell ref="D23:E23"/>
    <mergeCell ref="F23:G23"/>
    <mergeCell ref="H23:J23"/>
    <mergeCell ref="H21:M21"/>
    <mergeCell ref="K23:M23"/>
    <mergeCell ref="D15:E15"/>
    <mergeCell ref="K15:M15"/>
    <mergeCell ref="F5:M5"/>
    <mergeCell ref="F11:G11"/>
    <mergeCell ref="F7:G7"/>
    <mergeCell ref="D9:J9"/>
    <mergeCell ref="K13:M13"/>
    <mergeCell ref="K9:M9"/>
  </mergeCells>
  <hyperlinks>
    <hyperlink display="QCI" location="'07'!A1" ref="D39"/>
    <hyperlink display="Planilha Orçamentária" location="'02'!A1" ref="D29"/>
    <hyperlink display="Memória de Cálculo de Quantidades" location="'03'!A1" ref="D31"/>
    <hyperlink display="BDI" location="'01'!A1" ref="D27"/>
    <hyperlink display="Cronograma Físico Financeiro" location="'08'!A1" ref="D41"/>
    <hyperlink display="Mapas de Distância Média de Transporte" location="'09'!A1" ref="D43"/>
    <hyperlink display="Lista de Cotação de Preços" location="'05'!A1" ref="D35"/>
    <hyperlink display="Mapa de Coleta de Preços" location="'06'!A1" ref="D37"/>
    <hyperlink display="Composição de Preços Unitários" location="'04'!A1" ref="D33"/>
    <hyperlink display="Planilha de Preços" location="'10'!A1" ref="D45"/>
  </hyperlinks>
  <printOptions horizontalCentered="1"/>
  <pageMargins left="0.19685039370078738" right="0.19685039370078738" top="0.78740157480314954" bottom="0.78740157480314954" header="0.31496062992125984" footer="0.31496062992125984"/>
  <pageSetup paperSize="9" scale="60" orientation="portrait"/>
  <headerFooter scaleWithDoc="0">
    <oddHeader>&amp;C&amp;"Courier New,Normal"&amp;8Página &amp;P de &amp;N</oddHeader>
    <oddFooter>&amp;C&amp;"Courier New,Normal"&amp;A</oddFooter>
  </headerFooter>
  <extLst>
    <ext xmlns:x14="http://schemas.microsoft.com/office/spreadsheetml/2009/9/main" uri="{CCE6A557-97BC-4b89-ADB6-D9C93CAAB3DF}">
      <x14:dataValidations xmlns:xm="http://schemas.microsoft.com/office/excel/2006/main" count="2" disablePrompts="1">
        <x14:dataValidation xr:uid="{00F90062-00BE-401F-A330-004400E20036}" type="list" allowBlank="1" showErrorMessage="1" showInputMessage="1">
          <x14:formula1>
            <xm:f>$V$3:$V$4</xm:f>
          </x14:formula1>
          <xm:sqref>K9:M9</xm:sqref>
        </x14:dataValidation>
        <x14:dataValidation xr:uid="{003D007C-0008-4D2A-9BBF-007D00DF00D3}" type="list" allowBlank="1" showErrorMessage="1" showInputMessage="1">
          <x14:formula1>
            <xm:f>$R$2:$R$5</xm:f>
          </x14:formula1>
          <xm:sqref>K13:M13</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view="pageBreakPreview" zoomScale="30" zoomScaleNormal="30" zoomScaleSheetLayoutView="30" workbookViewId="0">
      <selection activeCell="C3" sqref="C3:I3"/>
    </sheetView>
  </sheetViews>
  <sheetFormatPr defaultRowHeight="13.5"/>
  <cols>
    <col min="1" max="1" style="278" width="9.140625"/>
    <col customWidth="1" min="2" max="2" style="295" width="6.7109375"/>
    <col customWidth="1" min="3" max="3" style="296" width="6.7109375"/>
    <col customWidth="1" min="4" max="8" style="296" width="33.7109375"/>
    <col customWidth="1" min="9" max="9" style="296" width="47.7109375"/>
    <col customWidth="1" min="10" max="10" style="296" width="153.42578125"/>
    <col customWidth="1" min="11" max="12" style="296" width="6.7109375"/>
    <col min="13" max="17" style="296" width="9.140625"/>
    <col customWidth="1" min="258" max="259" width="6.7109375"/>
    <col customWidth="1" min="260" max="264" width="33.7109375"/>
    <col customWidth="1" min="265" max="265" width="47.7109375"/>
    <col customWidth="1" min="266" max="266" width="153.42578125"/>
    <col customWidth="1" min="267" max="268" width="6.7109375"/>
    <col customWidth="1" min="514" max="515" width="6.7109375"/>
    <col customWidth="1" min="516" max="520" width="33.7109375"/>
    <col customWidth="1" min="521" max="521" width="47.7109375"/>
    <col customWidth="1" min="522" max="522" width="153.42578125"/>
    <col customWidth="1" min="523" max="524" width="6.7109375"/>
    <col customWidth="1" min="770" max="771" width="6.7109375"/>
    <col customWidth="1" min="772" max="776" width="33.7109375"/>
    <col customWidth="1" min="777" max="777" width="47.7109375"/>
    <col customWidth="1" min="778" max="778" width="153.42578125"/>
    <col customWidth="1" min="779" max="780" width="6.7109375"/>
    <col customWidth="1" min="1026" max="1027" width="6.7109375"/>
    <col customWidth="1" min="1028" max="1032" width="33.7109375"/>
    <col customWidth="1" min="1033" max="1033" width="47.7109375"/>
    <col customWidth="1" min="1034" max="1034" width="153.42578125"/>
    <col customWidth="1" min="1035" max="1036" width="6.7109375"/>
    <col customWidth="1" min="1282" max="1283" width="6.7109375"/>
    <col customWidth="1" min="1284" max="1288" width="33.7109375"/>
    <col customWidth="1" min="1289" max="1289" width="47.7109375"/>
    <col customWidth="1" min="1290" max="1290" width="153.42578125"/>
    <col customWidth="1" min="1291" max="1292" width="6.7109375"/>
    <col customWidth="1" min="1538" max="1539" width="6.7109375"/>
    <col customWidth="1" min="1540" max="1544" width="33.7109375"/>
    <col customWidth="1" min="1545" max="1545" width="47.7109375"/>
    <col customWidth="1" min="1546" max="1546" width="153.42578125"/>
    <col customWidth="1" min="1547" max="1548" width="6.7109375"/>
    <col customWidth="1" min="1794" max="1795" width="6.7109375"/>
    <col customWidth="1" min="1796" max="1800" width="33.7109375"/>
    <col customWidth="1" min="1801" max="1801" width="47.7109375"/>
    <col customWidth="1" min="1802" max="1802" width="153.42578125"/>
    <col customWidth="1" min="1803" max="1804" width="6.7109375"/>
    <col customWidth="1" min="2050" max="2051" width="6.7109375"/>
    <col customWidth="1" min="2052" max="2056" width="33.7109375"/>
    <col customWidth="1" min="2057" max="2057" width="47.7109375"/>
    <col customWidth="1" min="2058" max="2058" width="153.42578125"/>
    <col customWidth="1" min="2059" max="2060" width="6.7109375"/>
    <col customWidth="1" min="2306" max="2307" width="6.7109375"/>
    <col customWidth="1" min="2308" max="2312" width="33.7109375"/>
    <col customWidth="1" min="2313" max="2313" width="47.7109375"/>
    <col customWidth="1" min="2314" max="2314" width="153.42578125"/>
    <col customWidth="1" min="2315" max="2316" width="6.7109375"/>
    <col customWidth="1" min="2562" max="2563" width="6.7109375"/>
    <col customWidth="1" min="2564" max="2568" width="33.7109375"/>
    <col customWidth="1" min="2569" max="2569" width="47.7109375"/>
    <col customWidth="1" min="2570" max="2570" width="153.42578125"/>
    <col customWidth="1" min="2571" max="2572" width="6.7109375"/>
    <col customWidth="1" min="2818" max="2819" width="6.7109375"/>
    <col customWidth="1" min="2820" max="2824" width="33.7109375"/>
    <col customWidth="1" min="2825" max="2825" width="47.7109375"/>
    <col customWidth="1" min="2826" max="2826" width="153.42578125"/>
    <col customWidth="1" min="2827" max="2828" width="6.7109375"/>
    <col customWidth="1" min="3074" max="3075" width="6.7109375"/>
    <col customWidth="1" min="3076" max="3080" width="33.7109375"/>
    <col customWidth="1" min="3081" max="3081" width="47.7109375"/>
    <col customWidth="1" min="3082" max="3082" width="153.42578125"/>
    <col customWidth="1" min="3083" max="3084" width="6.7109375"/>
    <col customWidth="1" min="3330" max="3331" width="6.7109375"/>
    <col customWidth="1" min="3332" max="3336" width="33.7109375"/>
    <col customWidth="1" min="3337" max="3337" width="47.7109375"/>
    <col customWidth="1" min="3338" max="3338" width="153.42578125"/>
    <col customWidth="1" min="3339" max="3340" width="6.7109375"/>
    <col customWidth="1" min="3586" max="3587" width="6.7109375"/>
    <col customWidth="1" min="3588" max="3592" width="33.7109375"/>
    <col customWidth="1" min="3593" max="3593" width="47.7109375"/>
    <col customWidth="1" min="3594" max="3594" width="153.42578125"/>
    <col customWidth="1" min="3595" max="3596" width="6.7109375"/>
    <col customWidth="1" min="3842" max="3843" width="6.7109375"/>
    <col customWidth="1" min="3844" max="3848" width="33.7109375"/>
    <col customWidth="1" min="3849" max="3849" width="47.7109375"/>
    <col customWidth="1" min="3850" max="3850" width="153.42578125"/>
    <col customWidth="1" min="3851" max="3852" width="6.7109375"/>
    <col customWidth="1" min="4098" max="4099" width="6.7109375"/>
    <col customWidth="1" min="4100" max="4104" width="33.7109375"/>
    <col customWidth="1" min="4105" max="4105" width="47.7109375"/>
    <col customWidth="1" min="4106" max="4106" width="153.42578125"/>
    <col customWidth="1" min="4107" max="4108" width="6.7109375"/>
    <col customWidth="1" min="4354" max="4355" width="6.7109375"/>
    <col customWidth="1" min="4356" max="4360" width="33.7109375"/>
    <col customWidth="1" min="4361" max="4361" width="47.7109375"/>
    <col customWidth="1" min="4362" max="4362" width="153.42578125"/>
    <col customWidth="1" min="4363" max="4364" width="6.7109375"/>
    <col customWidth="1" min="4610" max="4611" width="6.7109375"/>
    <col customWidth="1" min="4612" max="4616" width="33.7109375"/>
    <col customWidth="1" min="4617" max="4617" width="47.7109375"/>
    <col customWidth="1" min="4618" max="4618" width="153.42578125"/>
    <col customWidth="1" min="4619" max="4620" width="6.7109375"/>
    <col customWidth="1" min="4866" max="4867" width="6.7109375"/>
    <col customWidth="1" min="4868" max="4872" width="33.7109375"/>
    <col customWidth="1" min="4873" max="4873" width="47.7109375"/>
    <col customWidth="1" min="4874" max="4874" width="153.42578125"/>
    <col customWidth="1" min="4875" max="4876" width="6.7109375"/>
    <col customWidth="1" min="5122" max="5123" width="6.7109375"/>
    <col customWidth="1" min="5124" max="5128" width="33.7109375"/>
    <col customWidth="1" min="5129" max="5129" width="47.7109375"/>
    <col customWidth="1" min="5130" max="5130" width="153.42578125"/>
    <col customWidth="1" min="5131" max="5132" width="6.7109375"/>
    <col customWidth="1" min="5378" max="5379" width="6.7109375"/>
    <col customWidth="1" min="5380" max="5384" width="33.7109375"/>
    <col customWidth="1" min="5385" max="5385" width="47.7109375"/>
    <col customWidth="1" min="5386" max="5386" width="153.42578125"/>
    <col customWidth="1" min="5387" max="5388" width="6.7109375"/>
    <col customWidth="1" min="5634" max="5635" width="6.7109375"/>
    <col customWidth="1" min="5636" max="5640" width="33.7109375"/>
    <col customWidth="1" min="5641" max="5641" width="47.7109375"/>
    <col customWidth="1" min="5642" max="5642" width="153.42578125"/>
    <col customWidth="1" min="5643" max="5644" width="6.7109375"/>
    <col customWidth="1" min="5890" max="5891" width="6.7109375"/>
    <col customWidth="1" min="5892" max="5896" width="33.7109375"/>
    <col customWidth="1" min="5897" max="5897" width="47.7109375"/>
    <col customWidth="1" min="5898" max="5898" width="153.42578125"/>
    <col customWidth="1" min="5899" max="5900" width="6.7109375"/>
    <col customWidth="1" min="6146" max="6147" width="6.7109375"/>
    <col customWidth="1" min="6148" max="6152" width="33.7109375"/>
    <col customWidth="1" min="6153" max="6153" width="47.7109375"/>
    <col customWidth="1" min="6154" max="6154" width="153.42578125"/>
    <col customWidth="1" min="6155" max="6156" width="6.7109375"/>
    <col customWidth="1" min="6402" max="6403" width="6.7109375"/>
    <col customWidth="1" min="6404" max="6408" width="33.7109375"/>
    <col customWidth="1" min="6409" max="6409" width="47.7109375"/>
    <col customWidth="1" min="6410" max="6410" width="153.42578125"/>
    <col customWidth="1" min="6411" max="6412" width="6.7109375"/>
    <col customWidth="1" min="6658" max="6659" width="6.7109375"/>
    <col customWidth="1" min="6660" max="6664" width="33.7109375"/>
    <col customWidth="1" min="6665" max="6665" width="47.7109375"/>
    <col customWidth="1" min="6666" max="6666" width="153.42578125"/>
    <col customWidth="1" min="6667" max="6668" width="6.7109375"/>
    <col customWidth="1" min="6914" max="6915" width="6.7109375"/>
    <col customWidth="1" min="6916" max="6920" width="33.7109375"/>
    <col customWidth="1" min="6921" max="6921" width="47.7109375"/>
    <col customWidth="1" min="6922" max="6922" width="153.42578125"/>
    <col customWidth="1" min="6923" max="6924" width="6.7109375"/>
    <col customWidth="1" min="7170" max="7171" width="6.7109375"/>
    <col customWidth="1" min="7172" max="7176" width="33.7109375"/>
    <col customWidth="1" min="7177" max="7177" width="47.7109375"/>
    <col customWidth="1" min="7178" max="7178" width="153.42578125"/>
    <col customWidth="1" min="7179" max="7180" width="6.7109375"/>
    <col customWidth="1" min="7426" max="7427" width="6.7109375"/>
    <col customWidth="1" min="7428" max="7432" width="33.7109375"/>
    <col customWidth="1" min="7433" max="7433" width="47.7109375"/>
    <col customWidth="1" min="7434" max="7434" width="153.42578125"/>
    <col customWidth="1" min="7435" max="7436" width="6.7109375"/>
    <col customWidth="1" min="7682" max="7683" width="6.7109375"/>
    <col customWidth="1" min="7684" max="7688" width="33.7109375"/>
    <col customWidth="1" min="7689" max="7689" width="47.7109375"/>
    <col customWidth="1" min="7690" max="7690" width="153.42578125"/>
    <col customWidth="1" min="7691" max="7692" width="6.7109375"/>
    <col customWidth="1" min="7938" max="7939" width="6.7109375"/>
    <col customWidth="1" min="7940" max="7944" width="33.7109375"/>
    <col customWidth="1" min="7945" max="7945" width="47.7109375"/>
    <col customWidth="1" min="7946" max="7946" width="153.42578125"/>
    <col customWidth="1" min="7947" max="7948" width="6.7109375"/>
    <col customWidth="1" min="8194" max="8195" width="6.7109375"/>
    <col customWidth="1" min="8196" max="8200" width="33.7109375"/>
    <col customWidth="1" min="8201" max="8201" width="47.7109375"/>
    <col customWidth="1" min="8202" max="8202" width="153.42578125"/>
    <col customWidth="1" min="8203" max="8204" width="6.7109375"/>
    <col customWidth="1" min="8450" max="8451" width="6.7109375"/>
    <col customWidth="1" min="8452" max="8456" width="33.7109375"/>
    <col customWidth="1" min="8457" max="8457" width="47.7109375"/>
    <col customWidth="1" min="8458" max="8458" width="153.42578125"/>
    <col customWidth="1" min="8459" max="8460" width="6.7109375"/>
    <col customWidth="1" min="8706" max="8707" width="6.7109375"/>
    <col customWidth="1" min="8708" max="8712" width="33.7109375"/>
    <col customWidth="1" min="8713" max="8713" width="47.7109375"/>
    <col customWidth="1" min="8714" max="8714" width="153.42578125"/>
    <col customWidth="1" min="8715" max="8716" width="6.7109375"/>
    <col customWidth="1" min="8962" max="8963" width="6.7109375"/>
    <col customWidth="1" min="8964" max="8968" width="33.7109375"/>
    <col customWidth="1" min="8969" max="8969" width="47.7109375"/>
    <col customWidth="1" min="8970" max="8970" width="153.42578125"/>
    <col customWidth="1" min="8971" max="8972" width="6.7109375"/>
    <col customWidth="1" min="9218" max="9219" width="6.7109375"/>
    <col customWidth="1" min="9220" max="9224" width="33.7109375"/>
    <col customWidth="1" min="9225" max="9225" width="47.7109375"/>
    <col customWidth="1" min="9226" max="9226" width="153.42578125"/>
    <col customWidth="1" min="9227" max="9228" width="6.7109375"/>
    <col customWidth="1" min="9474" max="9475" width="6.7109375"/>
    <col customWidth="1" min="9476" max="9480" width="33.7109375"/>
    <col customWidth="1" min="9481" max="9481" width="47.7109375"/>
    <col customWidth="1" min="9482" max="9482" width="153.42578125"/>
    <col customWidth="1" min="9483" max="9484" width="6.7109375"/>
    <col customWidth="1" min="9730" max="9731" width="6.7109375"/>
    <col customWidth="1" min="9732" max="9736" width="33.7109375"/>
    <col customWidth="1" min="9737" max="9737" width="47.7109375"/>
    <col customWidth="1" min="9738" max="9738" width="153.42578125"/>
    <col customWidth="1" min="9739" max="9740" width="6.7109375"/>
    <col customWidth="1" min="9986" max="9987" width="6.7109375"/>
    <col customWidth="1" min="9988" max="9992" width="33.7109375"/>
    <col customWidth="1" min="9993" max="9993" width="47.7109375"/>
    <col customWidth="1" min="9994" max="9994" width="153.42578125"/>
    <col customWidth="1" min="9995" max="9996" width="6.7109375"/>
    <col customWidth="1" min="10242" max="10243" width="6.7109375"/>
    <col customWidth="1" min="10244" max="10248" width="33.7109375"/>
    <col customWidth="1" min="10249" max="10249" width="47.7109375"/>
    <col customWidth="1" min="10250" max="10250" width="153.42578125"/>
    <col customWidth="1" min="10251" max="10252" width="6.7109375"/>
    <col customWidth="1" min="10498" max="10499" width="6.7109375"/>
    <col customWidth="1" min="10500" max="10504" width="33.7109375"/>
    <col customWidth="1" min="10505" max="10505" width="47.7109375"/>
    <col customWidth="1" min="10506" max="10506" width="153.42578125"/>
    <col customWidth="1" min="10507" max="10508" width="6.7109375"/>
    <col customWidth="1" min="10754" max="10755" width="6.7109375"/>
    <col customWidth="1" min="10756" max="10760" width="33.7109375"/>
    <col customWidth="1" min="10761" max="10761" width="47.7109375"/>
    <col customWidth="1" min="10762" max="10762" width="153.42578125"/>
    <col customWidth="1" min="10763" max="10764" width="6.7109375"/>
    <col customWidth="1" min="11010" max="11011" width="6.7109375"/>
    <col customWidth="1" min="11012" max="11016" width="33.7109375"/>
    <col customWidth="1" min="11017" max="11017" width="47.7109375"/>
    <col customWidth="1" min="11018" max="11018" width="153.42578125"/>
    <col customWidth="1" min="11019" max="11020" width="6.7109375"/>
    <col customWidth="1" min="11266" max="11267" width="6.7109375"/>
    <col customWidth="1" min="11268" max="11272" width="33.7109375"/>
    <col customWidth="1" min="11273" max="11273" width="47.7109375"/>
    <col customWidth="1" min="11274" max="11274" width="153.42578125"/>
    <col customWidth="1" min="11275" max="11276" width="6.7109375"/>
    <col customWidth="1" min="11522" max="11523" width="6.7109375"/>
    <col customWidth="1" min="11524" max="11528" width="33.7109375"/>
    <col customWidth="1" min="11529" max="11529" width="47.7109375"/>
    <col customWidth="1" min="11530" max="11530" width="153.42578125"/>
    <col customWidth="1" min="11531" max="11532" width="6.7109375"/>
    <col customWidth="1" min="11778" max="11779" width="6.7109375"/>
    <col customWidth="1" min="11780" max="11784" width="33.7109375"/>
    <col customWidth="1" min="11785" max="11785" width="47.7109375"/>
    <col customWidth="1" min="11786" max="11786" width="153.42578125"/>
    <col customWidth="1" min="11787" max="11788" width="6.7109375"/>
    <col customWidth="1" min="12034" max="12035" width="6.7109375"/>
    <col customWidth="1" min="12036" max="12040" width="33.7109375"/>
    <col customWidth="1" min="12041" max="12041" width="47.7109375"/>
    <col customWidth="1" min="12042" max="12042" width="153.42578125"/>
    <col customWidth="1" min="12043" max="12044" width="6.7109375"/>
    <col customWidth="1" min="12290" max="12291" width="6.7109375"/>
    <col customWidth="1" min="12292" max="12296" width="33.7109375"/>
    <col customWidth="1" min="12297" max="12297" width="47.7109375"/>
    <col customWidth="1" min="12298" max="12298" width="153.42578125"/>
    <col customWidth="1" min="12299" max="12300" width="6.7109375"/>
    <col customWidth="1" min="12546" max="12547" width="6.7109375"/>
    <col customWidth="1" min="12548" max="12552" width="33.7109375"/>
    <col customWidth="1" min="12553" max="12553" width="47.7109375"/>
    <col customWidth="1" min="12554" max="12554" width="153.42578125"/>
    <col customWidth="1" min="12555" max="12556" width="6.7109375"/>
    <col customWidth="1" min="12802" max="12803" width="6.7109375"/>
    <col customWidth="1" min="12804" max="12808" width="33.7109375"/>
    <col customWidth="1" min="12809" max="12809" width="47.7109375"/>
    <col customWidth="1" min="12810" max="12810" width="153.42578125"/>
    <col customWidth="1" min="12811" max="12812" width="6.7109375"/>
    <col customWidth="1" min="13058" max="13059" width="6.7109375"/>
    <col customWidth="1" min="13060" max="13064" width="33.7109375"/>
    <col customWidth="1" min="13065" max="13065" width="47.7109375"/>
    <col customWidth="1" min="13066" max="13066" width="153.42578125"/>
    <col customWidth="1" min="13067" max="13068" width="6.7109375"/>
    <col customWidth="1" min="13314" max="13315" width="6.7109375"/>
    <col customWidth="1" min="13316" max="13320" width="33.7109375"/>
    <col customWidth="1" min="13321" max="13321" width="47.7109375"/>
    <col customWidth="1" min="13322" max="13322" width="153.42578125"/>
    <col customWidth="1" min="13323" max="13324" width="6.7109375"/>
    <col customWidth="1" min="13570" max="13571" width="6.7109375"/>
    <col customWidth="1" min="13572" max="13576" width="33.7109375"/>
    <col customWidth="1" min="13577" max="13577" width="47.7109375"/>
    <col customWidth="1" min="13578" max="13578" width="153.42578125"/>
    <col customWidth="1" min="13579" max="13580" width="6.7109375"/>
    <col customWidth="1" min="13826" max="13827" width="6.7109375"/>
    <col customWidth="1" min="13828" max="13832" width="33.7109375"/>
    <col customWidth="1" min="13833" max="13833" width="47.7109375"/>
    <col customWidth="1" min="13834" max="13834" width="153.42578125"/>
    <col customWidth="1" min="13835" max="13836" width="6.7109375"/>
    <col customWidth="1" min="14082" max="14083" width="6.7109375"/>
    <col customWidth="1" min="14084" max="14088" width="33.7109375"/>
    <col customWidth="1" min="14089" max="14089" width="47.7109375"/>
    <col customWidth="1" min="14090" max="14090" width="153.42578125"/>
    <col customWidth="1" min="14091" max="14092" width="6.7109375"/>
    <col customWidth="1" min="14338" max="14339" width="6.7109375"/>
    <col customWidth="1" min="14340" max="14344" width="33.7109375"/>
    <col customWidth="1" min="14345" max="14345" width="47.7109375"/>
    <col customWidth="1" min="14346" max="14346" width="153.42578125"/>
    <col customWidth="1" min="14347" max="14348" width="6.7109375"/>
    <col customWidth="1" min="14594" max="14595" width="6.7109375"/>
    <col customWidth="1" min="14596" max="14600" width="33.7109375"/>
    <col customWidth="1" min="14601" max="14601" width="47.7109375"/>
    <col customWidth="1" min="14602" max="14602" width="153.42578125"/>
    <col customWidth="1" min="14603" max="14604" width="6.7109375"/>
    <col customWidth="1" min="14850" max="14851" width="6.7109375"/>
    <col customWidth="1" min="14852" max="14856" width="33.7109375"/>
    <col customWidth="1" min="14857" max="14857" width="47.7109375"/>
    <col customWidth="1" min="14858" max="14858" width="153.42578125"/>
    <col customWidth="1" min="14859" max="14860" width="6.7109375"/>
    <col customWidth="1" min="15106" max="15107" width="6.7109375"/>
    <col customWidth="1" min="15108" max="15112" width="33.7109375"/>
    <col customWidth="1" min="15113" max="15113" width="47.7109375"/>
    <col customWidth="1" min="15114" max="15114" width="153.42578125"/>
    <col customWidth="1" min="15115" max="15116" width="6.7109375"/>
    <col customWidth="1" min="15362" max="15363" width="6.7109375"/>
    <col customWidth="1" min="15364" max="15368" width="33.7109375"/>
    <col customWidth="1" min="15369" max="15369" width="47.7109375"/>
    <col customWidth="1" min="15370" max="15370" width="153.42578125"/>
    <col customWidth="1" min="15371" max="15372" width="6.7109375"/>
    <col customWidth="1" min="15618" max="15619" width="6.7109375"/>
    <col customWidth="1" min="15620" max="15624" width="33.7109375"/>
    <col customWidth="1" min="15625" max="15625" width="47.7109375"/>
    <col customWidth="1" min="15626" max="15626" width="153.42578125"/>
    <col customWidth="1" min="15627" max="15628" width="6.7109375"/>
    <col customWidth="1" min="15874" max="15875" width="6.7109375"/>
    <col customWidth="1" min="15876" max="15880" width="33.7109375"/>
    <col customWidth="1" min="15881" max="15881" width="47.7109375"/>
    <col customWidth="1" min="15882" max="15882" width="153.42578125"/>
    <col customWidth="1" min="15883" max="15884" width="6.7109375"/>
    <col customWidth="1" min="16130" max="16131" width="6.7109375"/>
    <col customWidth="1" min="16132" max="16136" width="33.7109375"/>
    <col customWidth="1" min="16137" max="16137" width="47.7109375"/>
    <col customWidth="1" min="16138" max="16138" width="153.42578125"/>
    <col customWidth="1" min="16139" max="16140" width="6.7109375"/>
  </cols>
  <sheetData>
    <row r="1" s="20" customFormat="1">
      <c r="A1" s="278"/>
      <c r="B1" s="278"/>
      <c r="C1" s="278"/>
      <c r="D1" s="278"/>
      <c r="E1" s="278"/>
      <c r="F1" s="278"/>
      <c r="G1" s="278"/>
      <c r="H1" s="278"/>
      <c r="I1" s="278"/>
      <c r="J1" s="278"/>
      <c r="K1" s="278"/>
      <c r="L1" s="278"/>
      <c r="M1" s="278"/>
      <c r="N1" s="278"/>
      <c r="O1" s="278"/>
      <c r="P1" s="278"/>
      <c r="Q1" s="278"/>
    </row>
    <row r="2" s="21" customFormat="1" ht="30" customHeight="1">
      <c r="A2" s="278"/>
      <c r="B2" s="278"/>
      <c r="C2" s="278"/>
      <c r="D2" s="278"/>
      <c r="E2" s="278"/>
      <c r="F2" s="278"/>
      <c r="G2" s="278"/>
      <c r="H2" s="278"/>
      <c r="I2" s="278"/>
      <c r="J2" s="278"/>
      <c r="K2" s="278"/>
      <c r="L2" s="278"/>
      <c r="M2" s="278"/>
      <c r="N2" s="278"/>
      <c r="O2" s="278"/>
      <c r="P2" s="278"/>
      <c r="Q2" s="278"/>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row>
    <row r="3" ht="108" customHeight="1">
      <c r="B3" s="278"/>
      <c r="C3" s="1167" t="str">
        <f>PO!$D$8</f>
        <v xml:space="preserve">PREFEITURA MUNICIPAL DE</v>
      </c>
      <c r="D3" s="1168"/>
      <c r="E3" s="1168"/>
      <c r="F3" s="1168"/>
      <c r="G3" s="1168"/>
      <c r="H3" s="1168"/>
      <c r="I3" s="1168"/>
      <c r="J3" s="472" t="str">
        <f>PO!$F$8</f>
        <v>SABARÁ/MG</v>
      </c>
      <c r="K3" s="473"/>
      <c r="L3" s="278"/>
      <c r="M3" s="278"/>
      <c r="N3" s="278"/>
      <c r="O3" s="278"/>
      <c r="P3" s="278"/>
      <c r="Q3" s="278"/>
      <c r="R3" s="20"/>
      <c r="S3" s="20"/>
      <c r="T3" s="20"/>
      <c r="U3" s="20"/>
      <c r="V3" s="20"/>
      <c r="W3" s="20"/>
      <c r="X3" s="20"/>
      <c r="Y3" s="20"/>
      <c r="Z3" s="20"/>
      <c r="AA3" s="20"/>
      <c r="AB3" s="20"/>
      <c r="AC3" s="20"/>
      <c r="AD3" s="20"/>
      <c r="AE3" s="20"/>
      <c r="AF3" s="20"/>
      <c r="AG3" s="20"/>
      <c r="AH3" s="20"/>
      <c r="AI3" s="20"/>
      <c r="AJ3" s="20"/>
      <c r="AK3" s="20"/>
      <c r="AL3" s="20"/>
      <c r="AM3" s="20"/>
      <c r="AN3" s="20"/>
      <c r="AO3" s="20"/>
      <c r="AP3" s="20"/>
      <c r="AQ3" s="20"/>
      <c r="AR3" s="20"/>
      <c r="AS3" s="20"/>
      <c r="AT3" s="20"/>
      <c r="AU3" s="20"/>
      <c r="AV3" s="20"/>
      <c r="AW3" s="20"/>
      <c r="AX3" s="20"/>
      <c r="AY3" s="20"/>
      <c r="AZ3" s="20"/>
      <c r="BA3" s="20"/>
      <c r="BB3" s="20"/>
      <c r="BC3" s="20"/>
      <c r="BD3" s="20"/>
      <c r="BE3" s="20"/>
      <c r="BF3" s="20"/>
      <c r="BG3" s="20"/>
      <c r="BH3" s="20"/>
      <c r="BI3" s="20"/>
      <c r="BJ3" s="20"/>
      <c r="BK3" s="20"/>
      <c r="BL3" s="20"/>
      <c r="BM3" s="20"/>
    </row>
    <row r="4" ht="36" customHeight="1">
      <c r="B4" s="278"/>
      <c r="C4" s="1161" t="str">
        <f>PO!D9</f>
        <v xml:space="preserve">EMPREENDIMENTO: CONSTRUÇÃO DE AMBULATORIO PEDIÁTRICO E OBRAS DE MELHORIAS NA MATERNIDADE</v>
      </c>
      <c r="D4" s="1162"/>
      <c r="E4" s="1162"/>
      <c r="F4" s="1162"/>
      <c r="G4" s="1162"/>
      <c r="H4" s="1162"/>
      <c r="I4" s="1162"/>
      <c r="J4" s="1162"/>
      <c r="K4" s="1163"/>
      <c r="L4" s="278"/>
      <c r="M4" s="278"/>
      <c r="N4" s="278"/>
      <c r="O4" s="278"/>
      <c r="P4" s="278"/>
      <c r="Q4" s="278"/>
      <c r="R4" s="20"/>
      <c r="S4" s="20"/>
      <c r="T4" s="20"/>
      <c r="U4" s="20"/>
      <c r="V4" s="20"/>
      <c r="W4" s="20"/>
      <c r="X4" s="20"/>
      <c r="Y4" s="20"/>
      <c r="Z4" s="20"/>
      <c r="AA4" s="20"/>
      <c r="AB4" s="20"/>
      <c r="AC4" s="20"/>
      <c r="AD4" s="20"/>
      <c r="AE4" s="20"/>
      <c r="AF4" s="20"/>
      <c r="AG4" s="20"/>
      <c r="AH4" s="20"/>
      <c r="AI4" s="20"/>
      <c r="AJ4" s="20"/>
      <c r="AK4" s="20"/>
      <c r="AL4" s="20"/>
      <c r="AM4" s="20"/>
      <c r="AN4" s="20"/>
      <c r="AO4" s="20"/>
      <c r="AP4" s="20"/>
      <c r="AQ4" s="20"/>
      <c r="AR4" s="20"/>
      <c r="AS4" s="20"/>
      <c r="AT4" s="20"/>
      <c r="AU4" s="20"/>
      <c r="AV4" s="20"/>
      <c r="AW4" s="20"/>
      <c r="AX4" s="20"/>
      <c r="AY4" s="20"/>
      <c r="AZ4" s="20"/>
      <c r="BA4" s="20"/>
      <c r="BB4" s="20"/>
      <c r="BC4" s="20"/>
      <c r="BD4" s="20"/>
      <c r="BE4" s="20"/>
      <c r="BF4" s="20"/>
      <c r="BG4" s="20"/>
      <c r="BH4" s="20"/>
      <c r="BI4" s="20"/>
      <c r="BJ4" s="20"/>
      <c r="BK4" s="20"/>
      <c r="BL4" s="20"/>
      <c r="BM4" s="20"/>
    </row>
    <row r="5" ht="34.5" customHeight="1">
      <c r="B5" s="278"/>
      <c r="C5" s="1164">
        <v>19.600000000000001</v>
      </c>
      <c r="D5" s="1165"/>
      <c r="E5" s="1165"/>
      <c r="F5" s="1165"/>
      <c r="G5" s="1165"/>
      <c r="H5" s="1165"/>
      <c r="I5" s="1165"/>
      <c r="J5" s="1165"/>
      <c r="K5" s="1166"/>
      <c r="L5" s="278"/>
      <c r="M5" s="278"/>
      <c r="N5" s="278"/>
      <c r="O5" s="278"/>
      <c r="P5" s="278"/>
      <c r="Q5" s="278"/>
      <c r="R5" s="20"/>
      <c r="S5" s="20"/>
      <c r="T5" s="20"/>
      <c r="U5" s="20"/>
      <c r="V5" s="20"/>
      <c r="W5" s="20"/>
      <c r="X5" s="20"/>
      <c r="Y5" s="20"/>
      <c r="Z5" s="20"/>
      <c r="AA5" s="20"/>
      <c r="AB5" s="20"/>
      <c r="AC5" s="20"/>
      <c r="AD5" s="20"/>
      <c r="AE5" s="20"/>
      <c r="AF5" s="20"/>
      <c r="AG5" s="20"/>
      <c r="AH5" s="20"/>
      <c r="AI5" s="20"/>
      <c r="AJ5" s="20"/>
      <c r="AK5" s="20"/>
      <c r="AL5" s="20"/>
      <c r="AM5" s="20"/>
      <c r="AN5" s="20"/>
      <c r="AO5" s="20"/>
      <c r="AP5" s="20"/>
      <c r="AQ5" s="20"/>
      <c r="AR5" s="20"/>
      <c r="AS5" s="20"/>
      <c r="AT5" s="20"/>
      <c r="AU5" s="20"/>
      <c r="AV5" s="20"/>
      <c r="AW5" s="20"/>
      <c r="AX5" s="20"/>
      <c r="AY5" s="20"/>
      <c r="AZ5" s="20"/>
      <c r="BA5" s="20"/>
      <c r="BB5" s="20"/>
      <c r="BC5" s="20"/>
      <c r="BD5" s="20"/>
      <c r="BE5" s="20"/>
      <c r="BF5" s="20"/>
      <c r="BG5" s="20"/>
      <c r="BH5" s="20"/>
      <c r="BI5" s="20"/>
      <c r="BJ5" s="20"/>
      <c r="BK5" s="20"/>
      <c r="BL5" s="20"/>
      <c r="BM5" s="20"/>
    </row>
    <row r="6" ht="34.5" customHeight="1">
      <c r="B6" s="278"/>
      <c r="C6" s="1161" t="s">
        <v>69</v>
      </c>
      <c r="D6" s="1162"/>
      <c r="E6" s="1162"/>
      <c r="F6" s="1162"/>
      <c r="G6" s="1162"/>
      <c r="H6" s="1162"/>
      <c r="I6" s="1162"/>
      <c r="J6" s="1162"/>
      <c r="K6" s="1163"/>
      <c r="L6" s="278"/>
      <c r="M6" s="278"/>
      <c r="N6" s="278"/>
      <c r="O6" s="278"/>
      <c r="P6" s="278"/>
      <c r="Q6" s="278"/>
      <c r="R6" s="20"/>
      <c r="S6" s="20"/>
      <c r="T6" s="20"/>
      <c r="U6" s="20"/>
      <c r="V6" s="20"/>
      <c r="W6" s="20"/>
      <c r="X6" s="20"/>
      <c r="Y6" s="20"/>
      <c r="Z6" s="20"/>
      <c r="AA6" s="20"/>
      <c r="AB6" s="20"/>
      <c r="AC6" s="20"/>
      <c r="AD6" s="20"/>
      <c r="AE6" s="20"/>
      <c r="AF6" s="20"/>
      <c r="AG6" s="20"/>
      <c r="AH6" s="20"/>
      <c r="AI6" s="20"/>
      <c r="AJ6" s="20"/>
      <c r="AK6" s="20"/>
      <c r="AL6" s="20"/>
      <c r="AM6" s="20"/>
      <c r="AN6" s="20"/>
      <c r="AO6" s="20"/>
      <c r="AP6" s="20"/>
      <c r="AQ6" s="20"/>
      <c r="AR6" s="20"/>
      <c r="AS6" s="20"/>
      <c r="AT6" s="20"/>
      <c r="AU6" s="20"/>
      <c r="AV6" s="20"/>
      <c r="AW6" s="20"/>
      <c r="AX6" s="20"/>
      <c r="AY6" s="20"/>
      <c r="AZ6" s="20"/>
      <c r="BA6" s="20"/>
      <c r="BB6" s="20"/>
      <c r="BC6" s="20"/>
      <c r="BD6" s="20"/>
      <c r="BE6" s="20"/>
      <c r="BF6" s="20"/>
      <c r="BG6" s="20"/>
      <c r="BH6" s="20"/>
      <c r="BI6" s="20"/>
      <c r="BJ6" s="20"/>
      <c r="BK6" s="20"/>
      <c r="BL6" s="20"/>
      <c r="BM6" s="20"/>
    </row>
    <row r="7" s="531" customFormat="1" ht="34.5" customHeight="1">
      <c r="A7" s="166"/>
      <c r="B7" s="166"/>
      <c r="C7" s="528"/>
      <c r="D7" s="1169" t="s">
        <v>3739</v>
      </c>
      <c r="E7" s="1169"/>
      <c r="F7" s="1170" t="s">
        <v>3740</v>
      </c>
      <c r="G7" s="1171"/>
      <c r="H7" s="1171"/>
      <c r="I7" s="1171"/>
      <c r="J7" s="1171"/>
      <c r="K7" s="529"/>
      <c r="L7" s="166"/>
      <c r="M7" s="166"/>
      <c r="N7" s="166"/>
      <c r="O7" s="166"/>
      <c r="P7" s="166"/>
      <c r="Q7" s="166"/>
      <c r="R7" s="530"/>
      <c r="S7" s="530"/>
      <c r="T7" s="530"/>
      <c r="U7" s="530"/>
      <c r="V7" s="530"/>
      <c r="W7" s="530"/>
      <c r="X7" s="530"/>
      <c r="Y7" s="530"/>
      <c r="Z7" s="530"/>
      <c r="AA7" s="530"/>
      <c r="AB7" s="530"/>
      <c r="AC7" s="530"/>
      <c r="AD7" s="530"/>
      <c r="AE7" s="530"/>
      <c r="AF7" s="530"/>
      <c r="AG7" s="530"/>
      <c r="AH7" s="530"/>
      <c r="AI7" s="530"/>
      <c r="AJ7" s="530"/>
      <c r="AK7" s="530"/>
      <c r="AL7" s="530"/>
      <c r="AM7" s="530"/>
      <c r="AN7" s="530"/>
      <c r="AO7" s="530"/>
      <c r="AP7" s="530"/>
      <c r="AQ7" s="530"/>
      <c r="AR7" s="530"/>
      <c r="AS7" s="530"/>
      <c r="AT7" s="530"/>
      <c r="AU7" s="530"/>
      <c r="AV7" s="530"/>
      <c r="AW7" s="530"/>
      <c r="AX7" s="530"/>
      <c r="AY7" s="530"/>
      <c r="AZ7" s="530"/>
      <c r="BA7" s="530"/>
      <c r="BB7" s="530"/>
      <c r="BC7" s="530"/>
      <c r="BD7" s="530"/>
      <c r="BE7" s="530"/>
      <c r="BF7" s="530"/>
      <c r="BG7" s="530"/>
      <c r="BH7" s="530"/>
      <c r="BI7" s="530"/>
      <c r="BJ7" s="530"/>
      <c r="BK7" s="530"/>
      <c r="BL7" s="530"/>
      <c r="BM7" s="530"/>
      <c r="BN7" s="530"/>
      <c r="BO7" s="530"/>
      <c r="BP7" s="530"/>
      <c r="BQ7" s="530"/>
      <c r="BR7" s="530"/>
      <c r="BS7" s="530"/>
      <c r="BT7" s="530"/>
      <c r="BU7" s="530"/>
      <c r="BV7" s="530"/>
      <c r="BW7" s="530"/>
      <c r="BX7" s="530"/>
      <c r="BY7" s="530"/>
      <c r="BZ7" s="530"/>
      <c r="CA7" s="530"/>
      <c r="CB7" s="530"/>
      <c r="CC7" s="530"/>
      <c r="CD7" s="530"/>
      <c r="CE7" s="530"/>
      <c r="CF7" s="530"/>
      <c r="CG7" s="530"/>
      <c r="CH7" s="530"/>
      <c r="CI7" s="530"/>
      <c r="CJ7" s="530"/>
      <c r="CK7" s="530"/>
      <c r="CL7" s="530"/>
      <c r="CM7" s="530"/>
      <c r="CN7" s="530"/>
      <c r="CO7" s="530"/>
      <c r="CP7" s="530"/>
      <c r="CQ7" s="530"/>
      <c r="CR7" s="530"/>
      <c r="CS7" s="530"/>
      <c r="CT7" s="530"/>
      <c r="CU7" s="530"/>
    </row>
    <row r="8" ht="300" customHeight="1">
      <c r="B8" s="278"/>
      <c r="C8" s="279"/>
      <c r="D8" s="280"/>
      <c r="E8" s="281"/>
      <c r="F8" s="281"/>
      <c r="G8" s="281"/>
      <c r="H8" s="281"/>
      <c r="I8" s="281"/>
      <c r="J8" s="282"/>
      <c r="K8" s="283"/>
      <c r="L8" s="278"/>
      <c r="M8" s="278"/>
      <c r="N8" s="278"/>
      <c r="O8" s="278"/>
      <c r="P8" s="278"/>
      <c r="Q8" s="278"/>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c r="AS8" s="20"/>
      <c r="AT8" s="20"/>
      <c r="AU8" s="20"/>
      <c r="AV8" s="20"/>
      <c r="AW8" s="20"/>
      <c r="AX8" s="20"/>
      <c r="AY8" s="20"/>
      <c r="AZ8" s="20"/>
      <c r="BA8" s="20"/>
      <c r="BB8" s="20"/>
      <c r="BC8" s="20"/>
      <c r="BD8" s="20"/>
      <c r="BE8" s="20"/>
      <c r="BF8" s="20"/>
      <c r="BG8" s="20"/>
      <c r="BH8" s="20"/>
      <c r="BI8" s="20"/>
      <c r="BJ8" s="20"/>
      <c r="BK8" s="20"/>
      <c r="BL8" s="20"/>
      <c r="BM8" s="20"/>
    </row>
    <row r="9" ht="300" customHeight="1">
      <c r="B9" s="278"/>
      <c r="C9" s="279"/>
      <c r="D9" s="284"/>
      <c r="E9" s="278"/>
      <c r="F9" s="278"/>
      <c r="G9" s="278"/>
      <c r="H9" s="278"/>
      <c r="I9" s="278"/>
      <c r="J9" s="285"/>
      <c r="K9" s="283"/>
      <c r="L9" s="278"/>
      <c r="M9" s="278"/>
      <c r="N9" s="278"/>
      <c r="O9" s="278"/>
      <c r="P9" s="278"/>
      <c r="Q9" s="278"/>
      <c r="R9" s="20"/>
      <c r="S9" s="20"/>
      <c r="T9" s="20"/>
      <c r="U9" s="20"/>
      <c r="V9" s="20"/>
      <c r="W9" s="20"/>
      <c r="X9" s="20"/>
      <c r="Y9" s="20"/>
      <c r="Z9" s="20"/>
      <c r="AA9" s="20"/>
      <c r="AB9" s="20"/>
      <c r="AC9" s="20"/>
      <c r="AD9" s="20"/>
      <c r="AE9" s="20"/>
      <c r="AF9" s="20"/>
      <c r="AG9" s="20"/>
      <c r="AH9" s="20"/>
      <c r="AI9" s="20"/>
      <c r="AJ9" s="20"/>
      <c r="AK9" s="20"/>
      <c r="AL9" s="20"/>
      <c r="AM9" s="20"/>
      <c r="AN9" s="20"/>
      <c r="AO9" s="20"/>
      <c r="AP9" s="20"/>
      <c r="AQ9" s="20"/>
      <c r="AR9" s="20"/>
      <c r="AS9" s="20"/>
      <c r="AT9" s="20"/>
      <c r="AU9" s="20"/>
      <c r="AV9" s="20"/>
      <c r="AW9" s="20"/>
      <c r="AX9" s="20"/>
      <c r="AY9" s="20"/>
      <c r="AZ9" s="20"/>
      <c r="BA9" s="20"/>
      <c r="BB9" s="20"/>
      <c r="BC9" s="20"/>
      <c r="BD9" s="20"/>
      <c r="BE9" s="20"/>
      <c r="BF9" s="20"/>
      <c r="BG9" s="20"/>
      <c r="BH9" s="20"/>
      <c r="BI9" s="20"/>
      <c r="BJ9" s="20"/>
      <c r="BK9" s="20"/>
      <c r="BL9" s="20"/>
      <c r="BM9" s="20"/>
    </row>
    <row r="10" ht="300" customHeight="1">
      <c r="B10" s="278"/>
      <c r="C10" s="279"/>
      <c r="D10" s="284"/>
      <c r="E10" s="278"/>
      <c r="F10" s="278"/>
      <c r="G10" s="278"/>
      <c r="H10" s="278"/>
      <c r="I10" s="278"/>
      <c r="J10" s="285"/>
      <c r="K10" s="283"/>
      <c r="L10" s="278"/>
      <c r="M10" s="278"/>
      <c r="N10" s="278"/>
      <c r="O10" s="278"/>
      <c r="P10" s="278"/>
      <c r="Q10" s="278"/>
      <c r="R10" s="20"/>
      <c r="S10" s="20"/>
      <c r="T10" s="20"/>
      <c r="U10" s="20"/>
      <c r="V10" s="20"/>
      <c r="W10" s="20"/>
      <c r="X10" s="20"/>
      <c r="Y10" s="20"/>
      <c r="Z10" s="20"/>
      <c r="AA10" s="20"/>
      <c r="AB10" s="20"/>
      <c r="AC10" s="20"/>
      <c r="AD10" s="20"/>
      <c r="AE10" s="20"/>
      <c r="AF10" s="20"/>
      <c r="AG10" s="20"/>
      <c r="AH10" s="20"/>
      <c r="AI10" s="20"/>
      <c r="AJ10" s="20"/>
      <c r="AK10" s="20"/>
      <c r="AL10" s="20"/>
      <c r="AM10" s="20"/>
      <c r="AN10" s="20"/>
      <c r="AO10" s="20"/>
      <c r="AP10" s="20"/>
      <c r="AQ10" s="20"/>
      <c r="AR10" s="20"/>
      <c r="AS10" s="20"/>
      <c r="AT10" s="20"/>
      <c r="AU10" s="20"/>
      <c r="AV10" s="20"/>
      <c r="AW10" s="20"/>
      <c r="AX10" s="20"/>
      <c r="AY10" s="20"/>
      <c r="AZ10" s="20"/>
      <c r="BA10" s="20"/>
      <c r="BB10" s="20"/>
      <c r="BC10" s="20"/>
      <c r="BD10" s="20"/>
      <c r="BE10" s="20"/>
      <c r="BF10" s="20"/>
      <c r="BG10" s="20"/>
      <c r="BH10" s="20"/>
      <c r="BI10" s="20"/>
      <c r="BJ10" s="20"/>
      <c r="BK10" s="20"/>
      <c r="BL10" s="20"/>
      <c r="BM10" s="20"/>
    </row>
    <row r="11" ht="175.5" customHeight="1">
      <c r="B11" s="278"/>
      <c r="C11" s="279"/>
      <c r="D11" s="286"/>
      <c r="E11" s="287"/>
      <c r="F11" s="287"/>
      <c r="G11" s="287"/>
      <c r="H11" s="287"/>
      <c r="I11" s="287"/>
      <c r="J11" s="288"/>
      <c r="K11" s="283"/>
      <c r="L11" s="278"/>
      <c r="M11" s="278"/>
      <c r="N11" s="278"/>
      <c r="O11" s="278"/>
      <c r="P11" s="278"/>
      <c r="Q11" s="278"/>
      <c r="R11" s="20"/>
      <c r="S11" s="20"/>
      <c r="T11" s="20"/>
      <c r="U11" s="20"/>
      <c r="V11" s="20"/>
      <c r="W11" s="20"/>
      <c r="X11" s="20"/>
      <c r="Y11" s="20"/>
      <c r="Z11" s="20"/>
      <c r="AA11" s="20"/>
      <c r="AB11" s="20"/>
      <c r="AC11" s="20"/>
      <c r="AD11" s="20"/>
      <c r="AE11" s="20"/>
      <c r="AF11" s="20"/>
      <c r="AG11" s="20"/>
      <c r="AH11" s="20"/>
      <c r="AI11" s="20"/>
      <c r="AJ11" s="20"/>
      <c r="AK11" s="20"/>
      <c r="AL11" s="20"/>
      <c r="AM11" s="20"/>
      <c r="AN11" s="20"/>
      <c r="AO11" s="20"/>
      <c r="AP11" s="20"/>
      <c r="AQ11" s="20"/>
      <c r="AR11" s="20"/>
      <c r="AS11" s="20"/>
      <c r="AT11" s="20"/>
      <c r="AU11" s="20"/>
      <c r="AV11" s="20"/>
      <c r="AW11" s="20"/>
      <c r="AX11" s="20"/>
      <c r="AY11" s="20"/>
      <c r="AZ11" s="20"/>
      <c r="BA11" s="20"/>
      <c r="BB11" s="20"/>
      <c r="BC11" s="20"/>
      <c r="BD11" s="20"/>
      <c r="BE11" s="20"/>
      <c r="BF11" s="20"/>
      <c r="BG11" s="20"/>
      <c r="BH11" s="20"/>
      <c r="BI11" s="20"/>
      <c r="BJ11" s="20"/>
      <c r="BK11" s="20"/>
      <c r="BL11" s="20"/>
      <c r="BM11" s="20"/>
    </row>
    <row r="12" ht="31.5" customHeight="1">
      <c r="B12" s="278"/>
      <c r="C12" s="289"/>
      <c r="D12" s="290"/>
      <c r="E12" s="290"/>
      <c r="F12" s="290"/>
      <c r="G12" s="290"/>
      <c r="H12" s="290"/>
      <c r="I12" s="290"/>
      <c r="J12" s="290"/>
      <c r="K12" s="291"/>
      <c r="L12" s="278"/>
      <c r="M12" s="278"/>
      <c r="N12" s="278"/>
      <c r="O12" s="278"/>
      <c r="P12" s="278"/>
      <c r="Q12" s="278"/>
      <c r="R12" s="20"/>
      <c r="S12" s="20"/>
      <c r="T12" s="20"/>
      <c r="U12" s="20"/>
      <c r="V12" s="20"/>
      <c r="W12" s="20"/>
      <c r="X12" s="20"/>
      <c r="Y12" s="20"/>
      <c r="Z12" s="20"/>
      <c r="AA12" s="20"/>
      <c r="AB12" s="20"/>
      <c r="AC12" s="20"/>
      <c r="AD12" s="20"/>
      <c r="AE12" s="20"/>
      <c r="AF12" s="20"/>
      <c r="AG12" s="20"/>
      <c r="AH12" s="20"/>
      <c r="AI12" s="20"/>
      <c r="AJ12" s="20"/>
      <c r="AK12" s="20"/>
      <c r="AL12" s="20"/>
      <c r="AM12" s="20"/>
      <c r="AN12" s="20"/>
      <c r="AO12" s="20"/>
      <c r="AP12" s="20"/>
      <c r="AQ12" s="20"/>
      <c r="AR12" s="20"/>
      <c r="AS12" s="20"/>
      <c r="AT12" s="20"/>
      <c r="AU12" s="20"/>
      <c r="AV12" s="20"/>
      <c r="AW12" s="20"/>
      <c r="AX12" s="20"/>
      <c r="AY12" s="20"/>
      <c r="AZ12" s="20"/>
      <c r="BA12" s="20"/>
      <c r="BB12" s="20"/>
      <c r="BC12" s="20"/>
      <c r="BD12" s="20"/>
      <c r="BE12" s="20"/>
      <c r="BF12" s="20"/>
      <c r="BG12" s="20"/>
      <c r="BH12" s="20"/>
      <c r="BI12" s="20"/>
      <c r="BJ12" s="20"/>
      <c r="BK12" s="20"/>
      <c r="BL12" s="20"/>
      <c r="BM12" s="20"/>
    </row>
    <row r="13" ht="30" customHeight="1">
      <c r="B13" s="278"/>
      <c r="C13" s="278"/>
      <c r="D13" s="278"/>
      <c r="E13" s="278"/>
      <c r="F13" s="278"/>
      <c r="G13" s="278"/>
      <c r="H13" s="278"/>
      <c r="I13" s="278"/>
      <c r="J13" s="278"/>
      <c r="K13" s="278"/>
      <c r="L13" s="278"/>
      <c r="M13" s="278"/>
      <c r="N13" s="278"/>
      <c r="O13" s="278"/>
      <c r="P13" s="278"/>
      <c r="Q13" s="278"/>
      <c r="R13" s="20"/>
      <c r="S13" s="20"/>
      <c r="T13" s="20"/>
      <c r="U13" s="20"/>
      <c r="V13" s="20"/>
      <c r="W13" s="20"/>
      <c r="X13" s="20"/>
      <c r="Y13" s="20"/>
      <c r="Z13" s="20"/>
      <c r="AA13" s="20"/>
      <c r="AB13" s="20"/>
      <c r="AC13" s="20"/>
      <c r="AD13" s="20"/>
      <c r="AE13" s="20"/>
      <c r="AF13" s="20"/>
      <c r="AG13" s="20"/>
      <c r="AH13" s="20"/>
      <c r="AI13" s="20"/>
      <c r="AJ13" s="20"/>
      <c r="AK13" s="20"/>
      <c r="AL13" s="20"/>
      <c r="AM13" s="20"/>
      <c r="AN13" s="20"/>
      <c r="AO13" s="20"/>
      <c r="AP13" s="20"/>
      <c r="AQ13" s="20"/>
      <c r="AR13" s="20"/>
      <c r="AS13" s="20"/>
      <c r="AT13" s="20"/>
      <c r="AU13" s="20"/>
      <c r="AV13" s="20"/>
      <c r="AW13" s="20"/>
      <c r="AX13" s="20"/>
      <c r="AY13" s="20"/>
      <c r="AZ13" s="20"/>
      <c r="BA13" s="20"/>
      <c r="BB13" s="20"/>
      <c r="BC13" s="20"/>
      <c r="BD13" s="20"/>
      <c r="BE13" s="20"/>
      <c r="BF13" s="20"/>
      <c r="BG13" s="20"/>
      <c r="BH13" s="20"/>
      <c r="BI13" s="20"/>
      <c r="BJ13" s="20"/>
      <c r="BK13" s="20"/>
      <c r="BL13" s="20"/>
      <c r="BM13" s="20"/>
    </row>
    <row r="14">
      <c r="B14" s="278"/>
      <c r="C14" s="278"/>
      <c r="D14" s="278"/>
      <c r="E14" s="278"/>
      <c r="F14" s="278"/>
      <c r="G14" s="278"/>
      <c r="H14" s="278"/>
      <c r="I14" s="278"/>
      <c r="J14" s="278"/>
      <c r="K14" s="278"/>
      <c r="L14" s="278"/>
      <c r="M14" s="278"/>
      <c r="N14" s="278"/>
      <c r="O14" s="278"/>
      <c r="P14" s="278"/>
      <c r="Q14" s="278"/>
      <c r="R14" s="20"/>
      <c r="S14" s="20"/>
      <c r="T14" s="20"/>
      <c r="U14" s="20"/>
      <c r="V14" s="20"/>
      <c r="W14" s="20"/>
      <c r="X14" s="20"/>
      <c r="Y14" s="20"/>
      <c r="Z14" s="20"/>
      <c r="AA14" s="20"/>
      <c r="AB14" s="20"/>
      <c r="AC14" s="20"/>
      <c r="AD14" s="20"/>
      <c r="AE14" s="20"/>
      <c r="AF14" s="20"/>
      <c r="AG14" s="20"/>
      <c r="AH14" s="20"/>
      <c r="AI14" s="20"/>
      <c r="AJ14" s="20"/>
      <c r="AK14" s="20"/>
      <c r="AL14" s="20"/>
      <c r="AM14" s="20"/>
      <c r="AN14" s="20"/>
      <c r="AO14" s="20"/>
      <c r="AP14" s="20"/>
      <c r="AQ14" s="20"/>
      <c r="AR14" s="20"/>
      <c r="AS14" s="20"/>
      <c r="AT14" s="20"/>
      <c r="AU14" s="20"/>
      <c r="AV14" s="20"/>
      <c r="AW14" s="20"/>
      <c r="AX14" s="20"/>
      <c r="AY14" s="20"/>
      <c r="AZ14" s="20"/>
      <c r="BA14" s="20"/>
      <c r="BB14" s="20"/>
      <c r="BC14" s="20"/>
      <c r="BD14" s="20"/>
      <c r="BE14" s="20"/>
      <c r="BF14" s="20"/>
      <c r="BG14" s="20"/>
      <c r="BH14" s="20"/>
      <c r="BI14" s="20"/>
      <c r="BJ14" s="20"/>
      <c r="BK14" s="20"/>
      <c r="BL14" s="20"/>
      <c r="BM14" s="20"/>
    </row>
    <row r="15">
      <c r="B15" s="278"/>
      <c r="C15" s="278"/>
      <c r="D15" s="278"/>
      <c r="E15" s="278"/>
      <c r="F15" s="278"/>
      <c r="G15" s="278"/>
      <c r="H15" s="278"/>
      <c r="I15" s="278"/>
      <c r="J15" s="278"/>
      <c r="K15" s="278"/>
      <c r="L15" s="278"/>
      <c r="M15" s="278"/>
      <c r="N15" s="278"/>
      <c r="O15" s="278"/>
      <c r="P15" s="278"/>
      <c r="Q15" s="278"/>
      <c r="R15" s="20"/>
      <c r="S15" s="20"/>
      <c r="T15" s="20"/>
      <c r="U15" s="20"/>
      <c r="V15" s="20"/>
      <c r="W15" s="20"/>
      <c r="X15" s="20"/>
      <c r="Y15" s="20"/>
      <c r="Z15" s="20"/>
      <c r="AA15" s="20"/>
      <c r="AB15" s="20"/>
      <c r="AC15" s="20"/>
      <c r="AD15" s="20"/>
      <c r="AE15" s="20"/>
      <c r="AF15" s="20"/>
      <c r="AG15" s="20"/>
      <c r="AH15" s="20"/>
      <c r="AI15" s="20"/>
      <c r="AJ15" s="20"/>
      <c r="AK15" s="20"/>
      <c r="AL15" s="20"/>
      <c r="AM15" s="20"/>
      <c r="AN15" s="20"/>
      <c r="AO15" s="20"/>
      <c r="AP15" s="20"/>
      <c r="AQ15" s="20"/>
      <c r="AR15" s="20"/>
      <c r="AS15" s="20"/>
      <c r="AT15" s="20"/>
      <c r="AU15" s="20"/>
      <c r="AV15" s="20"/>
      <c r="AW15" s="20"/>
      <c r="AX15" s="20"/>
      <c r="AY15" s="20"/>
      <c r="AZ15" s="20"/>
      <c r="BA15" s="20"/>
      <c r="BB15" s="20"/>
      <c r="BC15" s="20"/>
      <c r="BD15" s="20"/>
      <c r="BE15" s="20"/>
      <c r="BF15" s="20"/>
      <c r="BG15" s="20"/>
      <c r="BH15" s="20"/>
      <c r="BI15" s="20"/>
      <c r="BJ15" s="20"/>
      <c r="BK15" s="20"/>
      <c r="BL15" s="20"/>
      <c r="BM15" s="20"/>
    </row>
    <row r="16">
      <c r="B16" s="278"/>
      <c r="C16" s="278"/>
      <c r="D16" s="278"/>
      <c r="E16" s="278"/>
      <c r="F16" s="278"/>
      <c r="G16" s="278"/>
      <c r="H16" s="278"/>
      <c r="I16" s="278"/>
      <c r="J16" s="278"/>
      <c r="K16" s="278"/>
      <c r="L16" s="278"/>
      <c r="M16" s="278"/>
      <c r="N16" s="278"/>
      <c r="O16" s="278"/>
      <c r="P16" s="278"/>
      <c r="Q16" s="278"/>
      <c r="R16" s="20"/>
      <c r="S16" s="20"/>
      <c r="T16" s="20"/>
      <c r="U16" s="20"/>
      <c r="V16" s="20"/>
      <c r="W16" s="20"/>
      <c r="X16" s="20"/>
      <c r="Y16" s="20"/>
      <c r="Z16" s="20"/>
      <c r="AA16" s="20"/>
      <c r="AB16" s="20"/>
      <c r="AC16" s="20"/>
      <c r="AD16" s="20"/>
      <c r="AE16" s="20"/>
      <c r="AF16" s="20"/>
      <c r="AG16" s="20"/>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row>
    <row r="17">
      <c r="B17" s="278"/>
      <c r="C17" s="278"/>
      <c r="D17" s="278"/>
      <c r="E17" s="278"/>
      <c r="F17" s="278"/>
      <c r="G17" s="278"/>
      <c r="H17" s="278"/>
      <c r="I17" s="278"/>
      <c r="J17" s="278"/>
      <c r="K17" s="278"/>
      <c r="L17" s="278"/>
      <c r="M17" s="278"/>
      <c r="N17" s="278"/>
      <c r="O17" s="278"/>
      <c r="P17" s="278"/>
      <c r="Q17" s="278"/>
      <c r="R17" s="20"/>
      <c r="S17" s="20"/>
      <c r="T17" s="20"/>
      <c r="U17" s="20"/>
      <c r="V17" s="20"/>
      <c r="W17" s="20"/>
      <c r="X17" s="20"/>
      <c r="Y17" s="20"/>
      <c r="Z17" s="20"/>
      <c r="AA17" s="20"/>
      <c r="AB17" s="20"/>
      <c r="AC17" s="20"/>
      <c r="AD17" s="20"/>
      <c r="AE17" s="20"/>
      <c r="AF17" s="20"/>
      <c r="AG17" s="20"/>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row>
    <row r="18">
      <c r="B18" s="278"/>
      <c r="C18" s="278"/>
      <c r="D18" s="278"/>
      <c r="E18" s="278"/>
      <c r="F18" s="278"/>
      <c r="G18" s="278"/>
      <c r="H18" s="278"/>
      <c r="I18" s="278"/>
      <c r="J18" s="278"/>
      <c r="K18" s="278"/>
      <c r="L18" s="278"/>
      <c r="M18" s="278"/>
      <c r="N18" s="278"/>
      <c r="O18" s="278"/>
      <c r="P18" s="278"/>
      <c r="Q18" s="278"/>
      <c r="R18" s="20"/>
      <c r="S18" s="20"/>
      <c r="T18" s="20"/>
      <c r="U18" s="20"/>
      <c r="V18" s="20"/>
      <c r="W18" s="20"/>
      <c r="X18" s="20"/>
      <c r="Y18" s="20"/>
      <c r="Z18" s="20"/>
      <c r="AA18" s="20"/>
      <c r="AB18" s="20"/>
      <c r="AC18" s="20"/>
      <c r="AD18" s="20"/>
      <c r="AE18" s="20"/>
      <c r="AF18" s="20"/>
      <c r="AG18" s="20"/>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row>
    <row r="19">
      <c r="B19" s="278"/>
      <c r="C19" s="278"/>
      <c r="D19" s="278"/>
      <c r="E19" s="278"/>
      <c r="F19" s="278"/>
      <c r="G19" s="278"/>
      <c r="H19" s="278"/>
      <c r="I19" s="278"/>
      <c r="J19" s="278"/>
      <c r="K19" s="278"/>
      <c r="L19" s="278"/>
      <c r="M19" s="278"/>
      <c r="N19" s="278"/>
      <c r="O19" s="278"/>
      <c r="P19" s="278"/>
      <c r="Q19" s="278"/>
      <c r="R19" s="20"/>
      <c r="S19" s="20"/>
      <c r="T19" s="20"/>
      <c r="U19" s="20"/>
      <c r="V19" s="20"/>
      <c r="W19" s="20"/>
      <c r="X19" s="20"/>
      <c r="Y19" s="20"/>
      <c r="Z19" s="20"/>
      <c r="AA19" s="20"/>
      <c r="AB19" s="20"/>
      <c r="AC19" s="20"/>
      <c r="AD19" s="20"/>
      <c r="AE19" s="20"/>
      <c r="AF19" s="20"/>
      <c r="AG19" s="20"/>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row>
    <row r="20">
      <c r="B20" s="278"/>
      <c r="C20" s="278"/>
      <c r="D20" s="278"/>
      <c r="E20" s="278"/>
      <c r="F20" s="278"/>
      <c r="G20" s="278"/>
      <c r="H20" s="278"/>
      <c r="I20" s="278"/>
      <c r="J20" s="278"/>
      <c r="K20" s="278"/>
      <c r="L20" s="278"/>
      <c r="M20" s="278"/>
      <c r="N20" s="278"/>
      <c r="O20" s="278"/>
      <c r="P20" s="278"/>
      <c r="Q20" s="278"/>
      <c r="R20" s="20"/>
      <c r="S20" s="20"/>
      <c r="T20" s="20"/>
      <c r="U20" s="20"/>
      <c r="V20" s="20"/>
      <c r="W20" s="20"/>
      <c r="X20" s="20"/>
      <c r="Y20" s="20"/>
      <c r="Z20" s="20"/>
      <c r="AA20" s="20"/>
      <c r="AB20" s="20"/>
      <c r="AC20" s="20"/>
      <c r="AD20" s="20"/>
      <c r="AE20" s="20"/>
      <c r="AF20" s="20"/>
      <c r="AG20" s="20"/>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row>
    <row r="21">
      <c r="B21" s="278"/>
      <c r="C21" s="278"/>
      <c r="D21" s="278"/>
      <c r="E21" s="278"/>
      <c r="F21" s="278"/>
      <c r="G21" s="278"/>
      <c r="H21" s="278"/>
      <c r="I21" s="278"/>
      <c r="J21" s="278"/>
      <c r="K21" s="278"/>
      <c r="L21" s="278"/>
      <c r="M21" s="278"/>
      <c r="N21" s="278"/>
      <c r="O21" s="278"/>
      <c r="P21" s="278"/>
      <c r="Q21" s="278"/>
      <c r="R21" s="20"/>
      <c r="S21" s="20"/>
      <c r="T21" s="20"/>
      <c r="U21" s="20"/>
      <c r="V21" s="20"/>
      <c r="W21" s="20"/>
      <c r="X21" s="20"/>
      <c r="Y21" s="20"/>
      <c r="Z21" s="20"/>
      <c r="AA21" s="20"/>
      <c r="AB21" s="20"/>
      <c r="AC21" s="20"/>
      <c r="AD21" s="20"/>
      <c r="AE21" s="20"/>
      <c r="AF21" s="20"/>
      <c r="AG21" s="20"/>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row>
    <row r="22">
      <c r="B22" s="278"/>
      <c r="C22" s="278"/>
      <c r="D22" s="278"/>
      <c r="E22" s="278"/>
      <c r="F22" s="278"/>
      <c r="G22" s="278"/>
      <c r="H22" s="278"/>
      <c r="I22" s="278"/>
      <c r="J22" s="278"/>
      <c r="K22" s="278"/>
      <c r="L22" s="278"/>
      <c r="M22" s="278"/>
      <c r="N22" s="278"/>
      <c r="O22" s="278"/>
      <c r="P22" s="278"/>
      <c r="Q22" s="278"/>
      <c r="R22" s="20"/>
      <c r="S22" s="20"/>
      <c r="T22" s="20"/>
      <c r="U22" s="20"/>
      <c r="V22" s="20"/>
      <c r="W22" s="20"/>
      <c r="X22" s="20"/>
      <c r="Y22" s="20"/>
      <c r="Z22" s="20"/>
      <c r="AA22" s="20"/>
      <c r="AB22" s="20"/>
      <c r="AC22" s="20"/>
      <c r="AD22" s="20"/>
      <c r="AE22" s="20"/>
      <c r="AF22" s="20"/>
      <c r="AG22" s="20"/>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row>
    <row r="23">
      <c r="B23" s="278"/>
      <c r="C23" s="278"/>
      <c r="D23" s="278"/>
      <c r="E23" s="278"/>
      <c r="F23" s="278"/>
      <c r="G23" s="278"/>
      <c r="H23" s="278"/>
      <c r="I23" s="278"/>
      <c r="J23" s="278"/>
      <c r="K23" s="278"/>
      <c r="L23" s="278"/>
      <c r="M23" s="278"/>
      <c r="N23" s="278"/>
      <c r="O23" s="278"/>
      <c r="P23" s="278"/>
      <c r="Q23" s="278"/>
      <c r="R23" s="20"/>
      <c r="S23" s="20"/>
      <c r="T23" s="20"/>
      <c r="U23" s="20"/>
      <c r="V23" s="20"/>
      <c r="W23" s="20"/>
      <c r="X23" s="20"/>
      <c r="Y23" s="20"/>
      <c r="Z23" s="20"/>
      <c r="AA23" s="20"/>
      <c r="AB23" s="20"/>
      <c r="AC23" s="20"/>
      <c r="AD23" s="20"/>
      <c r="AE23" s="20"/>
      <c r="AF23" s="20"/>
      <c r="AG23" s="20"/>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row>
    <row r="24">
      <c r="B24" s="278"/>
      <c r="C24" s="278"/>
      <c r="D24" s="278"/>
      <c r="E24" s="278"/>
      <c r="F24" s="278"/>
      <c r="G24" s="278"/>
      <c r="H24" s="278"/>
      <c r="I24" s="278"/>
      <c r="J24" s="278"/>
      <c r="K24" s="278"/>
      <c r="L24" s="278"/>
      <c r="M24" s="278"/>
      <c r="N24" s="278"/>
      <c r="O24" s="278"/>
      <c r="P24" s="278"/>
      <c r="Q24" s="278"/>
      <c r="R24" s="20"/>
      <c r="S24" s="20"/>
      <c r="T24" s="20"/>
      <c r="U24" s="20"/>
      <c r="V24" s="20"/>
      <c r="W24" s="20"/>
      <c r="X24" s="20"/>
      <c r="Y24" s="20"/>
      <c r="Z24" s="20"/>
      <c r="AA24" s="20"/>
      <c r="AB24" s="20"/>
      <c r="AC24" s="20"/>
      <c r="AD24" s="20"/>
      <c r="AE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row>
    <row r="25">
      <c r="B25" s="278"/>
      <c r="C25" s="278"/>
      <c r="D25" s="278"/>
      <c r="E25" s="278"/>
      <c r="F25" s="278"/>
      <c r="G25" s="278"/>
      <c r="H25" s="278"/>
      <c r="I25" s="278"/>
      <c r="J25" s="278"/>
      <c r="K25" s="278"/>
      <c r="L25" s="278"/>
      <c r="M25" s="278"/>
      <c r="N25" s="278"/>
      <c r="O25" s="278"/>
      <c r="P25" s="278"/>
      <c r="Q25" s="278"/>
      <c r="R25" s="20"/>
      <c r="S25" s="20"/>
      <c r="T25" s="20"/>
      <c r="U25" s="20"/>
      <c r="V25" s="20"/>
      <c r="W25" s="20"/>
      <c r="X25" s="20"/>
      <c r="Y25" s="20"/>
      <c r="Z25" s="20"/>
      <c r="AA25" s="20"/>
      <c r="AB25" s="20"/>
      <c r="AC25" s="20"/>
      <c r="AD25" s="20"/>
      <c r="AE25" s="20"/>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row>
    <row r="26">
      <c r="B26" s="278"/>
      <c r="C26" s="278"/>
      <c r="D26" s="278"/>
      <c r="E26" s="278"/>
      <c r="F26" s="278"/>
      <c r="G26" s="278"/>
      <c r="H26" s="278"/>
      <c r="I26" s="278"/>
      <c r="J26" s="278"/>
      <c r="K26" s="278"/>
      <c r="L26" s="278"/>
      <c r="M26" s="278"/>
      <c r="N26" s="278"/>
      <c r="O26" s="278"/>
      <c r="P26" s="278"/>
      <c r="Q26" s="278"/>
      <c r="R26" s="20"/>
      <c r="S26" s="20"/>
      <c r="T26" s="20"/>
      <c r="U26" s="20"/>
      <c r="V26" s="20"/>
      <c r="W26" s="20"/>
      <c r="X26" s="20"/>
      <c r="Y26" s="20"/>
      <c r="Z26" s="20"/>
      <c r="AA26" s="20"/>
      <c r="AB26" s="20"/>
      <c r="AC26" s="20"/>
      <c r="AD26" s="20"/>
      <c r="AE26" s="20"/>
      <c r="AF26" s="20"/>
      <c r="AG26" s="20"/>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row>
    <row r="27">
      <c r="B27" s="278"/>
      <c r="C27" s="278"/>
      <c r="D27" s="278"/>
      <c r="E27" s="278"/>
      <c r="F27" s="278"/>
      <c r="G27" s="278"/>
      <c r="H27" s="278"/>
      <c r="I27" s="278"/>
      <c r="J27" s="278"/>
      <c r="K27" s="278"/>
      <c r="L27" s="278"/>
      <c r="M27" s="278"/>
      <c r="N27" s="278"/>
      <c r="O27" s="278"/>
      <c r="P27" s="278"/>
      <c r="Q27" s="278"/>
      <c r="R27" s="20"/>
      <c r="S27" s="20"/>
      <c r="T27" s="20"/>
      <c r="U27" s="20"/>
      <c r="V27" s="20"/>
      <c r="W27" s="20"/>
      <c r="X27" s="20"/>
      <c r="Y27" s="20"/>
      <c r="Z27" s="20"/>
      <c r="AA27" s="20"/>
      <c r="AB27" s="20"/>
      <c r="AC27" s="20"/>
      <c r="AD27" s="20"/>
      <c r="AE27" s="20"/>
      <c r="AF27" s="20"/>
      <c r="AG27" s="20"/>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row>
    <row r="28">
      <c r="B28" s="278"/>
      <c r="C28" s="278"/>
      <c r="D28" s="278"/>
      <c r="E28" s="278"/>
      <c r="F28" s="278"/>
      <c r="G28" s="278"/>
      <c r="H28" s="278"/>
      <c r="I28" s="278"/>
      <c r="J28" s="278"/>
      <c r="K28" s="278"/>
      <c r="L28" s="278"/>
      <c r="M28" s="278"/>
      <c r="N28" s="278"/>
      <c r="O28" s="278"/>
      <c r="P28" s="278"/>
      <c r="Q28" s="278"/>
      <c r="R28" s="20"/>
      <c r="S28" s="20"/>
      <c r="T28" s="20"/>
      <c r="U28" s="20"/>
      <c r="V28" s="20"/>
      <c r="W28" s="20"/>
      <c r="X28" s="20"/>
      <c r="Y28" s="20"/>
      <c r="Z28" s="20"/>
      <c r="AA28" s="20"/>
      <c r="AB28" s="20"/>
      <c r="AC28" s="20"/>
      <c r="AD28" s="20"/>
      <c r="AE28" s="20"/>
      <c r="AF28" s="20"/>
      <c r="AG28" s="20"/>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row>
    <row r="29">
      <c r="B29" s="278"/>
      <c r="C29" s="278"/>
      <c r="D29" s="278"/>
      <c r="E29" s="278"/>
      <c r="F29" s="278"/>
      <c r="G29" s="278"/>
      <c r="H29" s="278"/>
      <c r="I29" s="278"/>
      <c r="J29" s="278"/>
      <c r="K29" s="278"/>
      <c r="L29" s="278"/>
      <c r="M29" s="278"/>
      <c r="N29" s="278"/>
      <c r="O29" s="278"/>
      <c r="P29" s="278"/>
      <c r="Q29" s="278"/>
      <c r="R29" s="20"/>
      <c r="S29" s="20"/>
      <c r="T29" s="20"/>
      <c r="U29" s="20"/>
      <c r="V29" s="20"/>
      <c r="W29" s="20"/>
      <c r="X29" s="20"/>
      <c r="Y29" s="20"/>
      <c r="Z29" s="20"/>
      <c r="AA29" s="20"/>
      <c r="AB29" s="20"/>
      <c r="AC29" s="20"/>
      <c r="AD29" s="20"/>
      <c r="AE29" s="20"/>
      <c r="AF29" s="20"/>
      <c r="AG29" s="20"/>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row>
    <row r="30">
      <c r="B30" s="278"/>
      <c r="C30" s="278"/>
      <c r="D30" s="278"/>
      <c r="E30" s="278"/>
      <c r="F30" s="278"/>
      <c r="G30" s="278"/>
      <c r="H30" s="278"/>
      <c r="I30" s="278"/>
      <c r="J30" s="278"/>
      <c r="K30" s="278"/>
      <c r="L30" s="278"/>
      <c r="M30" s="278"/>
      <c r="N30" s="278"/>
      <c r="O30" s="278"/>
      <c r="P30" s="278"/>
      <c r="Q30" s="278"/>
      <c r="R30" s="20"/>
      <c r="S30" s="20"/>
      <c r="T30" s="20"/>
      <c r="U30" s="20"/>
      <c r="V30" s="20"/>
      <c r="W30" s="20"/>
      <c r="X30" s="20"/>
      <c r="Y30" s="20"/>
      <c r="Z30" s="20"/>
      <c r="AA30" s="20"/>
      <c r="AB30" s="20"/>
      <c r="AC30" s="20"/>
      <c r="AD30" s="20"/>
      <c r="AE30" s="20"/>
      <c r="AF30" s="20"/>
      <c r="AG30" s="20"/>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row>
    <row r="31">
      <c r="B31" s="278"/>
      <c r="C31" s="278"/>
      <c r="D31" s="278"/>
      <c r="E31" s="278"/>
      <c r="F31" s="278"/>
      <c r="G31" s="278"/>
      <c r="H31" s="278"/>
      <c r="I31" s="278"/>
      <c r="J31" s="278"/>
      <c r="K31" s="278"/>
      <c r="L31" s="278"/>
      <c r="M31" s="278"/>
      <c r="N31" s="278"/>
      <c r="O31" s="278"/>
      <c r="P31" s="278"/>
      <c r="Q31" s="278"/>
      <c r="R31" s="20"/>
      <c r="S31" s="20"/>
      <c r="T31" s="20"/>
      <c r="U31" s="20"/>
      <c r="V31" s="20"/>
      <c r="W31" s="20"/>
      <c r="X31" s="20"/>
      <c r="Y31" s="20"/>
      <c r="Z31" s="20"/>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row>
    <row r="32">
      <c r="B32" s="278"/>
      <c r="C32" s="278"/>
      <c r="D32" s="278"/>
      <c r="E32" s="278"/>
      <c r="F32" s="278"/>
      <c r="G32" s="278"/>
      <c r="H32" s="278"/>
      <c r="I32" s="278"/>
      <c r="J32" s="278"/>
      <c r="K32" s="278"/>
      <c r="L32" s="278"/>
      <c r="M32" s="278"/>
      <c r="N32" s="278"/>
      <c r="O32" s="278"/>
      <c r="P32" s="278"/>
      <c r="Q32" s="278"/>
      <c r="R32" s="20"/>
      <c r="S32" s="20"/>
      <c r="T32" s="20"/>
      <c r="U32" s="20"/>
      <c r="V32" s="20"/>
      <c r="W32" s="20"/>
      <c r="X32" s="20"/>
      <c r="Y32" s="20"/>
      <c r="Z32" s="20"/>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row>
    <row r="33">
      <c r="B33" s="278"/>
      <c r="C33" s="278"/>
      <c r="D33" s="278"/>
      <c r="E33" s="278"/>
      <c r="F33" s="278"/>
      <c r="G33" s="278"/>
      <c r="H33" s="278"/>
      <c r="I33" s="278"/>
      <c r="J33" s="278"/>
      <c r="K33" s="278"/>
      <c r="L33" s="278"/>
      <c r="M33" s="278"/>
      <c r="N33" s="278"/>
      <c r="O33" s="278"/>
      <c r="P33" s="278"/>
      <c r="Q33" s="278"/>
      <c r="R33" s="20"/>
      <c r="S33" s="20"/>
      <c r="T33" s="20"/>
      <c r="U33" s="20"/>
      <c r="V33" s="20"/>
      <c r="W33" s="20"/>
      <c r="X33" s="20"/>
      <c r="Y33" s="20"/>
      <c r="Z33" s="20"/>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row>
    <row r="34">
      <c r="B34" s="278"/>
      <c r="C34" s="278"/>
      <c r="D34" s="278"/>
      <c r="E34" s="278"/>
      <c r="F34" s="278"/>
      <c r="G34" s="278"/>
      <c r="H34" s="278"/>
      <c r="I34" s="278"/>
      <c r="J34" s="278"/>
      <c r="K34" s="278"/>
      <c r="L34" s="278"/>
      <c r="M34" s="278"/>
      <c r="N34" s="278"/>
      <c r="O34" s="278"/>
      <c r="P34" s="278"/>
      <c r="Q34" s="278"/>
      <c r="R34" s="20"/>
      <c r="S34" s="20"/>
      <c r="T34" s="20"/>
      <c r="U34" s="20"/>
      <c r="V34" s="20"/>
      <c r="W34" s="20"/>
      <c r="X34" s="20"/>
      <c r="Y34" s="20"/>
      <c r="Z34" s="20"/>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row>
    <row r="35">
      <c r="B35" s="278"/>
      <c r="C35" s="278"/>
      <c r="D35" s="278"/>
      <c r="E35" s="278"/>
      <c r="F35" s="278"/>
      <c r="G35" s="278"/>
      <c r="H35" s="278"/>
      <c r="I35" s="278"/>
      <c r="J35" s="278"/>
      <c r="K35" s="278"/>
      <c r="L35" s="278"/>
      <c r="M35" s="278"/>
      <c r="N35" s="278"/>
      <c r="O35" s="278"/>
      <c r="P35" s="278"/>
      <c r="Q35" s="278"/>
      <c r="R35" s="20"/>
      <c r="S35" s="20"/>
      <c r="T35" s="20"/>
      <c r="U35" s="20"/>
      <c r="V35" s="20"/>
      <c r="W35" s="20"/>
      <c r="X35" s="20"/>
      <c r="Y35" s="20"/>
      <c r="Z35" s="20"/>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row>
    <row r="36">
      <c r="B36" s="278"/>
      <c r="C36" s="278"/>
      <c r="D36" s="278"/>
      <c r="E36" s="278"/>
      <c r="F36" s="278"/>
      <c r="G36" s="278"/>
      <c r="H36" s="278"/>
      <c r="I36" s="278"/>
      <c r="J36" s="278"/>
      <c r="K36" s="278"/>
      <c r="L36" s="278"/>
      <c r="M36" s="278"/>
      <c r="N36" s="278"/>
      <c r="O36" s="278"/>
      <c r="P36" s="278"/>
      <c r="Q36" s="278"/>
      <c r="R36" s="20"/>
      <c r="S36" s="20"/>
      <c r="T36" s="20"/>
      <c r="U36" s="20"/>
      <c r="V36" s="20"/>
      <c r="W36" s="20"/>
      <c r="X36" s="20"/>
      <c r="Y36" s="20"/>
      <c r="Z36" s="20"/>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row>
    <row r="37">
      <c r="B37" s="278"/>
      <c r="C37" s="278"/>
      <c r="D37" s="278"/>
      <c r="E37" s="278"/>
      <c r="F37" s="278"/>
      <c r="G37" s="278"/>
      <c r="H37" s="278"/>
      <c r="I37" s="278"/>
      <c r="J37" s="278"/>
      <c r="K37" s="278"/>
      <c r="L37" s="278"/>
      <c r="M37" s="278"/>
      <c r="N37" s="278"/>
      <c r="O37" s="278"/>
      <c r="P37" s="278"/>
      <c r="Q37" s="278"/>
      <c r="R37" s="20"/>
      <c r="S37" s="20"/>
      <c r="T37" s="20"/>
      <c r="U37" s="20"/>
      <c r="V37" s="20"/>
      <c r="W37" s="20"/>
      <c r="X37" s="20"/>
      <c r="Y37" s="20"/>
      <c r="Z37" s="20"/>
      <c r="AA37" s="20"/>
      <c r="AB37" s="20"/>
      <c r="AC37" s="20"/>
      <c r="AD37" s="20"/>
      <c r="AE37" s="20"/>
      <c r="AF37" s="20"/>
      <c r="AG37" s="20"/>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row>
    <row r="38">
      <c r="B38" s="278"/>
      <c r="C38" s="278"/>
      <c r="D38" s="278"/>
      <c r="E38" s="278"/>
      <c r="F38" s="278"/>
      <c r="G38" s="278"/>
      <c r="H38" s="278"/>
      <c r="I38" s="278"/>
      <c r="J38" s="278"/>
      <c r="K38" s="278"/>
      <c r="L38" s="278"/>
      <c r="M38" s="278"/>
      <c r="N38" s="278"/>
      <c r="O38" s="278"/>
      <c r="P38" s="278"/>
      <c r="Q38" s="278"/>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row>
    <row r="39">
      <c r="B39" s="278"/>
      <c r="C39" s="278"/>
      <c r="D39" s="278"/>
      <c r="E39" s="278"/>
      <c r="F39" s="278"/>
      <c r="G39" s="278"/>
      <c r="H39" s="278"/>
      <c r="I39" s="278"/>
      <c r="J39" s="278"/>
      <c r="K39" s="278"/>
      <c r="L39" s="278"/>
      <c r="M39" s="278"/>
      <c r="N39" s="278"/>
      <c r="O39" s="278"/>
      <c r="P39" s="278"/>
      <c r="Q39" s="278"/>
      <c r="R39" s="20"/>
      <c r="S39" s="20"/>
      <c r="T39" s="20"/>
      <c r="U39" s="20"/>
      <c r="V39" s="20"/>
      <c r="W39" s="20"/>
      <c r="X39" s="20"/>
      <c r="Y39" s="20"/>
      <c r="Z39" s="20"/>
      <c r="AA39" s="20"/>
      <c r="AB39" s="20"/>
      <c r="AC39" s="20"/>
      <c r="AD39" s="20"/>
      <c r="AE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row>
    <row r="40">
      <c r="B40" s="278"/>
      <c r="C40" s="278"/>
      <c r="D40" s="278"/>
      <c r="E40" s="278"/>
      <c r="F40" s="278"/>
      <c r="G40" s="278"/>
      <c r="H40" s="278"/>
      <c r="I40" s="278"/>
      <c r="J40" s="278"/>
      <c r="K40" s="278"/>
      <c r="L40" s="278"/>
      <c r="M40" s="278"/>
      <c r="N40" s="278"/>
      <c r="O40" s="278"/>
      <c r="P40" s="278"/>
      <c r="Q40" s="278"/>
      <c r="R40" s="20"/>
      <c r="S40" s="20"/>
      <c r="T40" s="20"/>
      <c r="U40" s="20"/>
      <c r="V40" s="20"/>
      <c r="W40" s="20"/>
      <c r="X40" s="20"/>
      <c r="Y40" s="20"/>
      <c r="Z40" s="20"/>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row>
    <row r="41">
      <c r="B41" s="278"/>
      <c r="C41" s="278"/>
      <c r="D41" s="278"/>
      <c r="E41" s="278"/>
      <c r="F41" s="278"/>
      <c r="G41" s="278"/>
      <c r="H41" s="278"/>
      <c r="I41" s="278"/>
      <c r="J41" s="278"/>
      <c r="K41" s="278"/>
      <c r="L41" s="278"/>
      <c r="M41" s="278"/>
      <c r="N41" s="278"/>
      <c r="O41" s="278"/>
      <c r="P41" s="278"/>
      <c r="Q41" s="278"/>
      <c r="R41" s="20"/>
      <c r="S41" s="20"/>
      <c r="T41" s="20"/>
      <c r="U41" s="20"/>
      <c r="V41" s="20"/>
      <c r="W41" s="20"/>
      <c r="X41" s="20"/>
      <c r="Y41" s="20"/>
      <c r="Z41" s="20"/>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row>
    <row r="42">
      <c r="B42" s="278"/>
      <c r="C42" s="278"/>
      <c r="D42" s="278"/>
      <c r="E42" s="278"/>
      <c r="F42" s="278"/>
      <c r="G42" s="278"/>
      <c r="H42" s="278"/>
      <c r="I42" s="278"/>
      <c r="J42" s="278"/>
      <c r="K42" s="278"/>
      <c r="L42" s="278"/>
      <c r="M42" s="278"/>
      <c r="N42" s="278"/>
      <c r="O42" s="278"/>
      <c r="P42" s="278"/>
      <c r="Q42" s="278"/>
      <c r="R42" s="20"/>
      <c r="S42" s="20"/>
      <c r="T42" s="20"/>
      <c r="U42" s="20"/>
      <c r="V42" s="20"/>
      <c r="W42" s="20"/>
      <c r="X42" s="20"/>
      <c r="Y42" s="20"/>
      <c r="Z42" s="20"/>
      <c r="AA42" s="20"/>
      <c r="AB42" s="20"/>
      <c r="AC42" s="20"/>
      <c r="AD42" s="20"/>
      <c r="AE42" s="20"/>
      <c r="AF42" s="20"/>
      <c r="AG42" s="20"/>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row>
    <row r="43">
      <c r="B43" s="278"/>
      <c r="C43" s="278"/>
      <c r="D43" s="278"/>
      <c r="E43" s="278"/>
      <c r="F43" s="278"/>
      <c r="G43" s="278"/>
      <c r="H43" s="278"/>
      <c r="I43" s="278"/>
      <c r="J43" s="278"/>
      <c r="K43" s="278"/>
      <c r="L43" s="278"/>
      <c r="M43" s="278"/>
      <c r="N43" s="278"/>
      <c r="O43" s="278"/>
      <c r="P43" s="278"/>
      <c r="Q43" s="278"/>
      <c r="R43" s="20"/>
      <c r="S43" s="20"/>
      <c r="T43" s="20"/>
      <c r="U43" s="20"/>
      <c r="V43" s="20"/>
      <c r="W43" s="20"/>
      <c r="X43" s="20"/>
      <c r="Y43" s="20"/>
      <c r="Z43" s="20"/>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row>
    <row r="44">
      <c r="B44" s="278"/>
      <c r="C44" s="278"/>
      <c r="D44" s="278"/>
      <c r="E44" s="278"/>
      <c r="F44" s="278"/>
      <c r="G44" s="278"/>
      <c r="H44" s="278"/>
      <c r="I44" s="278"/>
      <c r="J44" s="278"/>
      <c r="K44" s="278"/>
      <c r="L44" s="278"/>
      <c r="M44" s="278"/>
      <c r="N44" s="278"/>
      <c r="O44" s="278"/>
      <c r="P44" s="278"/>
      <c r="Q44" s="278"/>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row>
    <row r="45">
      <c r="B45" s="278"/>
      <c r="C45" s="278"/>
      <c r="D45" s="278"/>
      <c r="E45" s="278"/>
      <c r="F45" s="278"/>
      <c r="G45" s="278"/>
      <c r="H45" s="278"/>
      <c r="I45" s="278"/>
      <c r="J45" s="278"/>
      <c r="K45" s="278"/>
      <c r="L45" s="278"/>
      <c r="M45" s="278"/>
      <c r="N45" s="278"/>
      <c r="O45" s="278"/>
      <c r="P45" s="278"/>
      <c r="Q45" s="278"/>
      <c r="R45" s="20"/>
      <c r="S45" s="20"/>
      <c r="T45" s="20"/>
      <c r="U45" s="20"/>
      <c r="V45" s="20"/>
      <c r="W45" s="20"/>
      <c r="X45" s="20"/>
      <c r="Y45" s="20"/>
      <c r="Z45" s="20"/>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row>
    <row r="46">
      <c r="B46" s="278"/>
      <c r="C46" s="278"/>
      <c r="D46" s="278"/>
      <c r="E46" s="278"/>
      <c r="F46" s="278"/>
      <c r="G46" s="278"/>
      <c r="H46" s="278"/>
      <c r="I46" s="278"/>
      <c r="J46" s="278"/>
      <c r="K46" s="278"/>
      <c r="L46" s="278"/>
      <c r="M46" s="278"/>
      <c r="N46" s="278"/>
      <c r="O46" s="278"/>
      <c r="P46" s="278"/>
      <c r="Q46" s="278"/>
      <c r="R46" s="20"/>
      <c r="S46" s="20"/>
      <c r="T46" s="20"/>
      <c r="U46" s="20"/>
      <c r="V46" s="20"/>
      <c r="W46" s="20"/>
      <c r="X46" s="20"/>
      <c r="Y46" s="20"/>
      <c r="Z46" s="20"/>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row>
    <row r="47">
      <c r="B47" s="278"/>
      <c r="C47" s="278"/>
      <c r="D47" s="278"/>
      <c r="E47" s="278"/>
      <c r="F47" s="278"/>
      <c r="G47" s="278"/>
      <c r="H47" s="278"/>
      <c r="I47" s="278"/>
      <c r="J47" s="278"/>
      <c r="K47" s="278"/>
      <c r="L47" s="278"/>
      <c r="M47" s="278"/>
      <c r="N47" s="278"/>
      <c r="O47" s="278"/>
      <c r="P47" s="278"/>
      <c r="Q47" s="278"/>
      <c r="R47" s="20"/>
      <c r="S47" s="20"/>
      <c r="T47" s="20"/>
      <c r="U47" s="20"/>
      <c r="V47" s="20"/>
      <c r="W47" s="20"/>
      <c r="X47" s="20"/>
      <c r="Y47" s="20"/>
      <c r="Z47" s="20"/>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row>
    <row r="48">
      <c r="B48" s="278"/>
      <c r="C48" s="278"/>
      <c r="D48" s="278"/>
      <c r="E48" s="278"/>
      <c r="F48" s="278"/>
      <c r="G48" s="278"/>
      <c r="H48" s="278"/>
      <c r="I48" s="278"/>
      <c r="J48" s="278"/>
      <c r="K48" s="278"/>
      <c r="L48" s="278"/>
      <c r="M48" s="278"/>
      <c r="N48" s="278"/>
      <c r="O48" s="278"/>
      <c r="P48" s="278"/>
      <c r="Q48" s="278"/>
      <c r="R48" s="20"/>
      <c r="S48" s="20"/>
      <c r="T48" s="20"/>
      <c r="U48" s="20"/>
      <c r="V48" s="20"/>
      <c r="W48" s="20"/>
      <c r="X48" s="20"/>
      <c r="Y48" s="20"/>
      <c r="Z48" s="20"/>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row>
    <row r="49">
      <c r="B49" s="278"/>
      <c r="C49" s="278"/>
      <c r="D49" s="278"/>
      <c r="E49" s="278"/>
      <c r="F49" s="278"/>
      <c r="G49" s="278"/>
      <c r="H49" s="278"/>
      <c r="I49" s="278"/>
      <c r="J49" s="278"/>
      <c r="K49" s="278"/>
      <c r="L49" s="278"/>
      <c r="M49" s="278"/>
      <c r="N49" s="278"/>
      <c r="O49" s="278"/>
      <c r="P49" s="278"/>
      <c r="Q49" s="278"/>
      <c r="R49" s="20"/>
      <c r="S49" s="20"/>
      <c r="T49" s="20"/>
      <c r="U49" s="20"/>
      <c r="V49" s="20"/>
      <c r="W49" s="20"/>
      <c r="X49" s="20"/>
      <c r="Y49" s="20"/>
      <c r="Z49" s="20"/>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row>
    <row r="50">
      <c r="B50" s="278"/>
      <c r="C50" s="278"/>
      <c r="D50" s="278"/>
      <c r="E50" s="278"/>
      <c r="F50" s="278"/>
      <c r="G50" s="278"/>
      <c r="H50" s="278"/>
      <c r="I50" s="278"/>
      <c r="J50" s="278"/>
      <c r="K50" s="278"/>
      <c r="L50" s="278"/>
      <c r="M50" s="278"/>
      <c r="N50" s="278"/>
      <c r="O50" s="278"/>
      <c r="P50" s="278"/>
      <c r="Q50" s="278"/>
      <c r="R50" s="20"/>
      <c r="S50" s="20"/>
      <c r="T50" s="20"/>
      <c r="U50" s="20"/>
      <c r="V50" s="20"/>
      <c r="W50" s="20"/>
      <c r="X50" s="20"/>
      <c r="Y50" s="20"/>
      <c r="Z50" s="20"/>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row>
    <row r="51">
      <c r="B51" s="278"/>
      <c r="C51" s="278"/>
      <c r="D51" s="278"/>
      <c r="E51" s="278"/>
      <c r="F51" s="278"/>
      <c r="G51" s="278"/>
      <c r="H51" s="278"/>
      <c r="I51" s="278"/>
      <c r="J51" s="278"/>
      <c r="K51" s="278"/>
      <c r="L51" s="278"/>
      <c r="M51" s="278"/>
      <c r="N51" s="278"/>
      <c r="O51" s="278"/>
      <c r="P51" s="278"/>
      <c r="Q51" s="278"/>
      <c r="R51" s="20"/>
      <c r="S51" s="20"/>
      <c r="T51" s="20"/>
      <c r="U51" s="20"/>
      <c r="V51" s="20"/>
      <c r="W51" s="20"/>
      <c r="X51" s="20"/>
      <c r="Y51" s="20"/>
      <c r="Z51" s="20"/>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row>
    <row r="52">
      <c r="B52" s="278"/>
      <c r="C52" s="278"/>
      <c r="D52" s="278"/>
      <c r="E52" s="278"/>
      <c r="F52" s="278"/>
      <c r="G52" s="278"/>
      <c r="H52" s="278"/>
      <c r="I52" s="278"/>
      <c r="J52" s="278"/>
      <c r="K52" s="278"/>
      <c r="L52" s="278"/>
      <c r="M52" s="278"/>
      <c r="N52" s="278"/>
      <c r="O52" s="278"/>
      <c r="P52" s="278"/>
      <c r="Q52" s="278"/>
      <c r="R52" s="20"/>
      <c r="S52" s="20"/>
      <c r="T52" s="20"/>
      <c r="U52" s="20"/>
      <c r="V52" s="20"/>
      <c r="W52" s="20"/>
      <c r="X52" s="20"/>
      <c r="Y52" s="20"/>
      <c r="Z52" s="20"/>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row>
    <row r="53">
      <c r="B53" s="278"/>
      <c r="C53" s="278"/>
      <c r="D53" s="278"/>
      <c r="E53" s="278"/>
      <c r="F53" s="278"/>
      <c r="G53" s="278"/>
      <c r="H53" s="278"/>
      <c r="I53" s="278"/>
      <c r="J53" s="278"/>
      <c r="K53" s="278"/>
      <c r="L53" s="278"/>
      <c r="M53" s="278"/>
      <c r="N53" s="278"/>
      <c r="O53" s="278"/>
      <c r="P53" s="278"/>
      <c r="Q53" s="278"/>
      <c r="R53" s="20"/>
      <c r="S53" s="20"/>
      <c r="T53" s="20"/>
      <c r="U53" s="20"/>
      <c r="V53" s="20"/>
      <c r="W53" s="20"/>
      <c r="X53" s="20"/>
      <c r="Y53" s="20"/>
      <c r="Z53" s="20"/>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row>
    <row r="54">
      <c r="B54" s="278"/>
      <c r="C54" s="278"/>
      <c r="D54" s="278"/>
      <c r="E54" s="278"/>
      <c r="F54" s="278"/>
      <c r="G54" s="278"/>
      <c r="H54" s="278"/>
      <c r="I54" s="278"/>
      <c r="J54" s="278"/>
      <c r="K54" s="278"/>
      <c r="L54" s="278"/>
      <c r="M54" s="278"/>
      <c r="N54" s="278"/>
      <c r="O54" s="278"/>
      <c r="P54" s="278"/>
      <c r="Q54" s="278"/>
      <c r="R54" s="20"/>
      <c r="S54" s="20"/>
      <c r="T54" s="20"/>
      <c r="U54" s="20"/>
      <c r="V54" s="20"/>
      <c r="W54" s="20"/>
      <c r="X54" s="20"/>
      <c r="Y54" s="20"/>
      <c r="Z54" s="20"/>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row>
    <row r="55">
      <c r="B55" s="278"/>
      <c r="C55" s="278"/>
      <c r="D55" s="278"/>
      <c r="E55" s="278"/>
      <c r="F55" s="278"/>
      <c r="G55" s="278"/>
      <c r="H55" s="278"/>
      <c r="I55" s="278"/>
      <c r="J55" s="278"/>
      <c r="K55" s="278"/>
      <c r="L55" s="278"/>
      <c r="M55" s="278"/>
      <c r="N55" s="278"/>
      <c r="O55" s="278"/>
      <c r="P55" s="278"/>
      <c r="Q55" s="278"/>
      <c r="R55" s="20"/>
      <c r="S55" s="20"/>
      <c r="T55" s="20"/>
      <c r="U55" s="20"/>
      <c r="V55" s="20"/>
      <c r="W55" s="20"/>
      <c r="X55" s="20"/>
      <c r="Y55" s="20"/>
      <c r="Z55" s="20"/>
      <c r="AA55" s="20"/>
      <c r="AB55" s="20"/>
      <c r="AC55" s="20"/>
      <c r="AD55" s="20"/>
      <c r="AE55" s="20"/>
      <c r="AF55" s="20"/>
      <c r="AG55" s="20"/>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row>
    <row r="56">
      <c r="B56" s="278"/>
      <c r="C56" s="278"/>
      <c r="D56" s="278"/>
      <c r="E56" s="278"/>
      <c r="F56" s="278"/>
      <c r="G56" s="278"/>
      <c r="H56" s="278"/>
      <c r="I56" s="278"/>
      <c r="J56" s="278"/>
      <c r="K56" s="278"/>
      <c r="L56" s="278"/>
      <c r="M56" s="278"/>
      <c r="N56" s="278"/>
      <c r="O56" s="278"/>
      <c r="P56" s="278"/>
      <c r="Q56" s="278"/>
      <c r="R56" s="20"/>
      <c r="S56" s="20"/>
      <c r="T56" s="20"/>
      <c r="U56" s="20"/>
      <c r="V56" s="20"/>
      <c r="W56" s="20"/>
      <c r="X56" s="20"/>
      <c r="Y56" s="20"/>
      <c r="Z56" s="20"/>
      <c r="AA56" s="20"/>
      <c r="AB56" s="20"/>
      <c r="AC56" s="20"/>
      <c r="AD56" s="20"/>
      <c r="AE56" s="20"/>
      <c r="AF56" s="20"/>
      <c r="AG56" s="20"/>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row>
    <row r="57">
      <c r="B57" s="278"/>
      <c r="C57" s="278"/>
      <c r="D57" s="278"/>
      <c r="E57" s="278"/>
      <c r="F57" s="278"/>
      <c r="G57" s="278"/>
      <c r="H57" s="278"/>
      <c r="I57" s="278"/>
      <c r="J57" s="278"/>
      <c r="K57" s="278"/>
      <c r="L57" s="278"/>
      <c r="M57" s="278"/>
      <c r="N57" s="278"/>
      <c r="O57" s="278"/>
      <c r="P57" s="278"/>
      <c r="Q57" s="278"/>
      <c r="R57" s="20"/>
      <c r="S57" s="20"/>
      <c r="T57" s="20"/>
      <c r="U57" s="20"/>
      <c r="V57" s="20"/>
      <c r="W57" s="20"/>
      <c r="X57" s="20"/>
      <c r="Y57" s="20"/>
      <c r="Z57" s="20"/>
      <c r="AA57" s="20"/>
      <c r="AB57" s="20"/>
      <c r="AC57" s="20"/>
      <c r="AD57" s="20"/>
      <c r="AE57" s="20"/>
      <c r="AF57" s="20"/>
      <c r="AG57" s="20"/>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row>
    <row r="58">
      <c r="B58" s="278"/>
      <c r="C58" s="278"/>
      <c r="D58" s="278"/>
      <c r="E58" s="278"/>
      <c r="F58" s="278"/>
      <c r="G58" s="278"/>
      <c r="H58" s="278"/>
      <c r="I58" s="278"/>
      <c r="J58" s="278"/>
      <c r="K58" s="278"/>
      <c r="L58" s="278"/>
      <c r="M58" s="278"/>
      <c r="N58" s="278"/>
      <c r="O58" s="278"/>
      <c r="P58" s="278"/>
      <c r="Q58" s="278"/>
      <c r="R58" s="20"/>
      <c r="S58" s="20"/>
      <c r="T58" s="20"/>
      <c r="U58" s="20"/>
      <c r="V58" s="20"/>
      <c r="W58" s="20"/>
      <c r="X58" s="20"/>
      <c r="Y58" s="20"/>
      <c r="Z58" s="20"/>
      <c r="AA58" s="20"/>
      <c r="AB58" s="20"/>
      <c r="AC58" s="20"/>
      <c r="AD58" s="20"/>
      <c r="AE58" s="20"/>
      <c r="AF58" s="20"/>
      <c r="AG58" s="20"/>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row>
    <row r="59">
      <c r="B59" s="278"/>
      <c r="C59" s="278"/>
      <c r="D59" s="278"/>
      <c r="E59" s="278"/>
      <c r="F59" s="278"/>
      <c r="G59" s="278"/>
      <c r="H59" s="278"/>
      <c r="I59" s="278"/>
      <c r="J59" s="278"/>
      <c r="K59" s="278"/>
      <c r="L59" s="278"/>
      <c r="M59" s="278"/>
      <c r="N59" s="278"/>
      <c r="O59" s="278"/>
      <c r="P59" s="278"/>
      <c r="Q59" s="278"/>
      <c r="R59" s="20"/>
      <c r="S59" s="20"/>
      <c r="T59" s="20"/>
      <c r="U59" s="20"/>
      <c r="V59" s="20"/>
      <c r="W59" s="20"/>
      <c r="X59" s="20"/>
      <c r="Y59" s="20"/>
      <c r="Z59" s="20"/>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row>
    <row r="60">
      <c r="B60" s="278"/>
      <c r="C60" s="278"/>
      <c r="D60" s="278"/>
      <c r="E60" s="278"/>
      <c r="F60" s="278"/>
      <c r="G60" s="278"/>
      <c r="H60" s="278"/>
      <c r="I60" s="278"/>
      <c r="J60" s="278"/>
      <c r="K60" s="278"/>
      <c r="L60" s="278"/>
      <c r="M60" s="278"/>
      <c r="N60" s="278"/>
      <c r="O60" s="278"/>
      <c r="P60" s="278"/>
      <c r="Q60" s="278"/>
      <c r="R60" s="20"/>
      <c r="S60" s="20"/>
      <c r="T60" s="20"/>
      <c r="U60" s="20"/>
      <c r="V60" s="20"/>
      <c r="W60" s="20"/>
      <c r="X60" s="20"/>
      <c r="Y60" s="20"/>
      <c r="Z60" s="20"/>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row>
    <row r="61">
      <c r="B61" s="278"/>
      <c r="C61" s="278"/>
      <c r="D61" s="278"/>
      <c r="E61" s="278"/>
      <c r="F61" s="278"/>
      <c r="G61" s="278"/>
      <c r="H61" s="278"/>
      <c r="I61" s="278"/>
      <c r="J61" s="278"/>
      <c r="K61" s="278"/>
      <c r="L61" s="278"/>
      <c r="M61" s="278"/>
      <c r="N61" s="278"/>
      <c r="O61" s="278"/>
      <c r="P61" s="278"/>
      <c r="Q61" s="278"/>
      <c r="R61" s="20"/>
      <c r="S61" s="20"/>
      <c r="T61" s="20"/>
      <c r="U61" s="20"/>
      <c r="V61" s="20"/>
      <c r="W61" s="20"/>
      <c r="X61" s="20"/>
      <c r="Y61" s="20"/>
      <c r="Z61" s="20"/>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row>
    <row r="62">
      <c r="B62" s="278"/>
      <c r="C62" s="278"/>
      <c r="D62" s="278"/>
      <c r="E62" s="278"/>
      <c r="F62" s="278"/>
      <c r="G62" s="278"/>
      <c r="H62" s="278"/>
      <c r="I62" s="278"/>
      <c r="J62" s="278"/>
      <c r="K62" s="278"/>
      <c r="L62" s="278"/>
      <c r="M62" s="278"/>
      <c r="N62" s="278"/>
      <c r="O62" s="278"/>
      <c r="P62" s="278"/>
      <c r="Q62" s="278"/>
      <c r="R62" s="20"/>
      <c r="S62" s="20"/>
      <c r="T62" s="20"/>
      <c r="U62" s="20"/>
      <c r="V62" s="20"/>
      <c r="W62" s="20"/>
      <c r="X62" s="20"/>
      <c r="Y62" s="20"/>
      <c r="Z62" s="20"/>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row>
    <row r="63">
      <c r="B63" s="278"/>
      <c r="C63" s="278"/>
      <c r="D63" s="278"/>
      <c r="E63" s="278"/>
      <c r="F63" s="278"/>
      <c r="G63" s="278"/>
      <c r="H63" s="278"/>
      <c r="I63" s="278"/>
      <c r="J63" s="278"/>
      <c r="K63" s="278"/>
      <c r="L63" s="278"/>
      <c r="M63" s="278"/>
      <c r="N63" s="278"/>
      <c r="O63" s="278"/>
      <c r="P63" s="278"/>
      <c r="Q63" s="278"/>
      <c r="R63" s="20"/>
      <c r="S63" s="20"/>
      <c r="T63" s="20"/>
      <c r="U63" s="20"/>
      <c r="V63" s="20"/>
      <c r="W63" s="20"/>
      <c r="X63" s="20"/>
      <c r="Y63" s="20"/>
      <c r="Z63" s="20"/>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row>
    <row r="64">
      <c r="B64" s="278"/>
      <c r="C64" s="278"/>
      <c r="D64" s="278"/>
      <c r="E64" s="278"/>
      <c r="F64" s="278"/>
      <c r="G64" s="278"/>
      <c r="H64" s="278"/>
      <c r="I64" s="278"/>
      <c r="J64" s="278"/>
      <c r="K64" s="278"/>
      <c r="L64" s="278"/>
      <c r="M64" s="278"/>
      <c r="N64" s="278"/>
      <c r="O64" s="278"/>
      <c r="P64" s="278"/>
      <c r="Q64" s="278"/>
      <c r="R64" s="20"/>
      <c r="S64" s="20"/>
      <c r="T64" s="20"/>
      <c r="U64" s="20"/>
      <c r="V64" s="20"/>
      <c r="W64" s="20"/>
      <c r="X64" s="20"/>
      <c r="Y64" s="20"/>
      <c r="Z64" s="20"/>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A64" s="20"/>
      <c r="BB64" s="20"/>
      <c r="BC64" s="20"/>
      <c r="BD64" s="20"/>
      <c r="BE64" s="20"/>
      <c r="BF64" s="20"/>
      <c r="BG64" s="20"/>
      <c r="BH64" s="20"/>
      <c r="BI64" s="20"/>
      <c r="BJ64" s="20"/>
      <c r="BK64" s="20"/>
      <c r="BL64" s="20"/>
      <c r="BM64" s="20"/>
    </row>
    <row r="65">
      <c r="B65" s="278"/>
      <c r="C65" s="278"/>
      <c r="D65" s="278"/>
      <c r="E65" s="278"/>
      <c r="F65" s="278"/>
      <c r="G65" s="278"/>
      <c r="H65" s="278"/>
      <c r="I65" s="278"/>
      <c r="J65" s="278"/>
      <c r="K65" s="278"/>
      <c r="L65" s="278"/>
      <c r="M65" s="278"/>
      <c r="N65" s="278"/>
      <c r="O65" s="278"/>
      <c r="P65" s="278"/>
      <c r="Q65" s="278"/>
      <c r="R65" s="20"/>
      <c r="S65" s="20"/>
      <c r="T65" s="20"/>
      <c r="U65" s="20"/>
      <c r="V65" s="20"/>
      <c r="W65" s="20"/>
      <c r="X65" s="20"/>
      <c r="Y65" s="20"/>
      <c r="Z65" s="20"/>
      <c r="AA65" s="20"/>
      <c r="AB65" s="20"/>
      <c r="AC65" s="20"/>
      <c r="AD65" s="20"/>
      <c r="AE65" s="20"/>
      <c r="AF65" s="20"/>
      <c r="AG65" s="20"/>
      <c r="AH65" s="20"/>
      <c r="AI65" s="20"/>
      <c r="AJ65" s="20"/>
      <c r="AK65" s="20"/>
      <c r="AL65" s="20"/>
      <c r="AM65" s="20"/>
      <c r="AN65" s="20"/>
      <c r="AO65" s="20"/>
      <c r="AP65" s="20"/>
      <c r="AQ65" s="20"/>
      <c r="AR65" s="20"/>
      <c r="AS65" s="20"/>
      <c r="AT65" s="20"/>
      <c r="AU65" s="20"/>
      <c r="AV65" s="20"/>
      <c r="AW65" s="20"/>
      <c r="AX65" s="20"/>
      <c r="AY65" s="20"/>
      <c r="AZ65" s="20"/>
      <c r="BA65" s="20"/>
      <c r="BB65" s="20"/>
      <c r="BC65" s="20"/>
      <c r="BD65" s="20"/>
      <c r="BE65" s="20"/>
      <c r="BF65" s="20"/>
      <c r="BG65" s="20"/>
      <c r="BH65" s="20"/>
      <c r="BI65" s="20"/>
      <c r="BJ65" s="20"/>
      <c r="BK65" s="20"/>
      <c r="BL65" s="20"/>
      <c r="BM65" s="20"/>
    </row>
    <row r="66">
      <c r="B66" s="278"/>
      <c r="C66" s="278"/>
      <c r="D66" s="278"/>
      <c r="E66" s="278"/>
      <c r="F66" s="278"/>
      <c r="G66" s="278"/>
      <c r="H66" s="278"/>
      <c r="I66" s="278"/>
      <c r="J66" s="278"/>
      <c r="K66" s="278"/>
      <c r="L66" s="278"/>
      <c r="M66" s="278"/>
      <c r="N66" s="278"/>
      <c r="O66" s="278"/>
      <c r="P66" s="278"/>
      <c r="Q66" s="278"/>
      <c r="R66" s="20"/>
      <c r="S66" s="20"/>
      <c r="T66" s="20"/>
      <c r="U66" s="20"/>
      <c r="V66" s="20"/>
      <c r="W66" s="20"/>
      <c r="X66" s="20"/>
      <c r="Y66" s="20"/>
      <c r="Z66" s="20"/>
      <c r="AA66" s="20"/>
      <c r="AB66" s="20"/>
      <c r="AC66" s="20"/>
      <c r="AD66" s="20"/>
      <c r="AE66" s="20"/>
      <c r="AF66" s="20"/>
      <c r="AG66" s="20"/>
      <c r="AH66" s="20"/>
      <c r="AI66" s="20"/>
      <c r="AJ66" s="20"/>
      <c r="AK66" s="20"/>
      <c r="AL66" s="20"/>
      <c r="AM66" s="20"/>
      <c r="AN66" s="20"/>
      <c r="AO66" s="20"/>
      <c r="AP66" s="20"/>
      <c r="AQ66" s="20"/>
      <c r="AR66" s="20"/>
      <c r="AS66" s="20"/>
      <c r="AT66" s="20"/>
      <c r="AU66" s="20"/>
      <c r="AV66" s="20"/>
      <c r="AW66" s="20"/>
      <c r="AX66" s="20"/>
      <c r="AY66" s="20"/>
      <c r="AZ66" s="20"/>
      <c r="BA66" s="20"/>
      <c r="BB66" s="20"/>
      <c r="BC66" s="20"/>
      <c r="BD66" s="20"/>
      <c r="BE66" s="20"/>
      <c r="BF66" s="20"/>
      <c r="BG66" s="20"/>
      <c r="BH66" s="20"/>
      <c r="BI66" s="20"/>
      <c r="BJ66" s="20"/>
      <c r="BK66" s="20"/>
      <c r="BL66" s="20"/>
      <c r="BM66" s="20"/>
    </row>
    <row r="67">
      <c r="B67" s="278"/>
      <c r="C67" s="278"/>
      <c r="D67" s="278"/>
      <c r="E67" s="278"/>
      <c r="F67" s="278"/>
      <c r="G67" s="278"/>
      <c r="H67" s="278"/>
      <c r="I67" s="278"/>
      <c r="J67" s="278"/>
      <c r="K67" s="278"/>
      <c r="L67" s="278"/>
      <c r="M67" s="278"/>
      <c r="N67" s="278"/>
      <c r="O67" s="278"/>
      <c r="P67" s="278"/>
      <c r="Q67" s="278"/>
      <c r="R67" s="20"/>
      <c r="S67" s="20"/>
      <c r="T67" s="20"/>
      <c r="U67" s="20"/>
      <c r="V67" s="20"/>
      <c r="W67" s="20"/>
      <c r="X67" s="20"/>
      <c r="Y67" s="20"/>
      <c r="Z67" s="20"/>
      <c r="AA67" s="20"/>
      <c r="AB67" s="20"/>
      <c r="AC67" s="20"/>
      <c r="AD67" s="20"/>
      <c r="AE67" s="20"/>
      <c r="AF67" s="20"/>
      <c r="AG67" s="20"/>
      <c r="AH67" s="20"/>
      <c r="AI67" s="20"/>
      <c r="AJ67" s="20"/>
      <c r="AK67" s="20"/>
      <c r="AL67" s="20"/>
      <c r="AM67" s="20"/>
      <c r="AN67" s="20"/>
      <c r="AO67" s="20"/>
      <c r="AP67" s="20"/>
      <c r="AQ67" s="20"/>
      <c r="AR67" s="20"/>
      <c r="AS67" s="20"/>
      <c r="AT67" s="20"/>
      <c r="AU67" s="20"/>
      <c r="AV67" s="20"/>
      <c r="AW67" s="20"/>
      <c r="AX67" s="20"/>
      <c r="AY67" s="20"/>
      <c r="AZ67" s="20"/>
      <c r="BA67" s="20"/>
      <c r="BB67" s="20"/>
      <c r="BC67" s="20"/>
      <c r="BD67" s="20"/>
      <c r="BE67" s="20"/>
      <c r="BF67" s="20"/>
      <c r="BG67" s="20"/>
      <c r="BH67" s="20"/>
      <c r="BI67" s="20"/>
      <c r="BJ67" s="20"/>
      <c r="BK67" s="20"/>
      <c r="BL67" s="20"/>
      <c r="BM67" s="20"/>
    </row>
    <row r="68">
      <c r="B68" s="278"/>
      <c r="C68" s="278"/>
      <c r="D68" s="278"/>
      <c r="E68" s="278"/>
      <c r="F68" s="278"/>
      <c r="G68" s="278"/>
      <c r="H68" s="278"/>
      <c r="I68" s="278"/>
      <c r="J68" s="278"/>
      <c r="K68" s="278"/>
      <c r="L68" s="278"/>
      <c r="M68" s="278"/>
      <c r="N68" s="278"/>
      <c r="O68" s="278"/>
      <c r="P68" s="278"/>
      <c r="Q68" s="278"/>
      <c r="R68" s="20"/>
      <c r="S68" s="20"/>
      <c r="T68" s="20"/>
      <c r="U68" s="20"/>
      <c r="V68" s="20"/>
      <c r="W68" s="20"/>
      <c r="X68" s="20"/>
      <c r="Y68" s="20"/>
      <c r="Z68" s="20"/>
      <c r="AA68" s="20"/>
      <c r="AB68" s="20"/>
      <c r="AC68" s="20"/>
      <c r="AD68" s="20"/>
      <c r="AE68" s="20"/>
      <c r="AF68" s="20"/>
      <c r="AG68" s="20"/>
      <c r="AH68" s="20"/>
      <c r="AI68" s="20"/>
      <c r="AJ68" s="20"/>
      <c r="AK68" s="20"/>
      <c r="AL68" s="20"/>
      <c r="AM68" s="20"/>
      <c r="AN68" s="20"/>
      <c r="AO68" s="20"/>
      <c r="AP68" s="20"/>
      <c r="AQ68" s="20"/>
      <c r="AR68" s="20"/>
      <c r="AS68" s="20"/>
      <c r="AT68" s="20"/>
      <c r="AU68" s="20"/>
      <c r="AV68" s="20"/>
      <c r="AW68" s="20"/>
      <c r="AX68" s="20"/>
      <c r="AY68" s="20"/>
      <c r="AZ68" s="20"/>
      <c r="BA68" s="20"/>
      <c r="BB68" s="20"/>
      <c r="BC68" s="20"/>
      <c r="BD68" s="20"/>
      <c r="BE68" s="20"/>
      <c r="BF68" s="20"/>
      <c r="BG68" s="20"/>
      <c r="BH68" s="20"/>
      <c r="BI68" s="20"/>
      <c r="BJ68" s="20"/>
      <c r="BK68" s="20"/>
      <c r="BL68" s="20"/>
      <c r="BM68" s="20"/>
    </row>
    <row r="69">
      <c r="B69" s="278"/>
      <c r="C69" s="278"/>
      <c r="D69" s="278"/>
      <c r="E69" s="278"/>
      <c r="F69" s="278"/>
      <c r="G69" s="278"/>
      <c r="H69" s="278"/>
      <c r="I69" s="278"/>
      <c r="J69" s="278"/>
      <c r="K69" s="278"/>
      <c r="L69" s="278"/>
      <c r="M69" s="278"/>
      <c r="N69" s="278"/>
      <c r="O69" s="278"/>
      <c r="P69" s="278"/>
      <c r="Q69" s="278"/>
      <c r="R69" s="20"/>
      <c r="S69" s="20"/>
      <c r="T69" s="20"/>
      <c r="U69" s="20"/>
      <c r="V69" s="20"/>
      <c r="W69" s="20"/>
      <c r="X69" s="20"/>
      <c r="Y69" s="20"/>
      <c r="Z69" s="20"/>
      <c r="AA69" s="20"/>
      <c r="AB69" s="20"/>
      <c r="AC69" s="20"/>
      <c r="AD69" s="20"/>
      <c r="AE69" s="20"/>
      <c r="AF69" s="20"/>
      <c r="AG69" s="20"/>
      <c r="AH69" s="20"/>
      <c r="AI69" s="20"/>
      <c r="AJ69" s="20"/>
      <c r="AK69" s="20"/>
      <c r="AL69" s="20"/>
      <c r="AM69" s="20"/>
      <c r="AN69" s="20"/>
      <c r="AO69" s="20"/>
      <c r="AP69" s="20"/>
      <c r="AQ69" s="20"/>
      <c r="AR69" s="20"/>
      <c r="AS69" s="20"/>
      <c r="AT69" s="20"/>
      <c r="AU69" s="20"/>
      <c r="AV69" s="20"/>
      <c r="AW69" s="20"/>
      <c r="AX69" s="20"/>
      <c r="AY69" s="20"/>
      <c r="AZ69" s="20"/>
      <c r="BA69" s="20"/>
      <c r="BB69" s="20"/>
      <c r="BC69" s="20"/>
      <c r="BD69" s="20"/>
      <c r="BE69" s="20"/>
      <c r="BF69" s="20"/>
      <c r="BG69" s="20"/>
      <c r="BH69" s="20"/>
      <c r="BI69" s="20"/>
      <c r="BJ69" s="20"/>
      <c r="BK69" s="20"/>
      <c r="BL69" s="20"/>
      <c r="BM69" s="20"/>
    </row>
    <row r="70">
      <c r="B70" s="278"/>
      <c r="C70" s="278"/>
      <c r="D70" s="278"/>
      <c r="E70" s="278"/>
      <c r="F70" s="278"/>
      <c r="G70" s="278"/>
      <c r="H70" s="278"/>
      <c r="I70" s="278"/>
      <c r="J70" s="278"/>
      <c r="K70" s="278"/>
      <c r="L70" s="278"/>
      <c r="M70" s="278"/>
      <c r="N70" s="278"/>
      <c r="O70" s="278"/>
      <c r="P70" s="278"/>
      <c r="Q70" s="278"/>
      <c r="R70" s="20"/>
      <c r="S70" s="20"/>
      <c r="T70" s="20"/>
      <c r="U70" s="20"/>
      <c r="V70" s="20"/>
      <c r="W70" s="20"/>
      <c r="X70" s="20"/>
      <c r="Y70" s="20"/>
      <c r="Z70" s="20"/>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c r="BA70" s="20"/>
      <c r="BB70" s="20"/>
      <c r="BC70" s="20"/>
      <c r="BD70" s="20"/>
      <c r="BE70" s="20"/>
      <c r="BF70" s="20"/>
      <c r="BG70" s="20"/>
      <c r="BH70" s="20"/>
      <c r="BI70" s="20"/>
      <c r="BJ70" s="20"/>
      <c r="BK70" s="20"/>
      <c r="BL70" s="20"/>
      <c r="BM70" s="20"/>
    </row>
    <row r="71">
      <c r="B71" s="278"/>
      <c r="C71" s="278"/>
      <c r="D71" s="278"/>
      <c r="E71" s="278"/>
      <c r="F71" s="278"/>
      <c r="G71" s="278"/>
      <c r="H71" s="278"/>
      <c r="I71" s="278"/>
      <c r="J71" s="278"/>
      <c r="K71" s="278"/>
      <c r="L71" s="278"/>
      <c r="M71" s="278"/>
      <c r="N71" s="278"/>
      <c r="O71" s="278"/>
      <c r="P71" s="278"/>
      <c r="Q71" s="278"/>
      <c r="R71" s="20"/>
      <c r="S71" s="20"/>
      <c r="T71" s="20"/>
      <c r="U71" s="20"/>
      <c r="V71" s="20"/>
      <c r="W71" s="20"/>
      <c r="X71" s="20"/>
      <c r="Y71" s="20"/>
      <c r="Z71" s="20"/>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A71" s="20"/>
      <c r="BB71" s="20"/>
      <c r="BC71" s="20"/>
      <c r="BD71" s="20"/>
      <c r="BE71" s="20"/>
      <c r="BF71" s="20"/>
      <c r="BG71" s="20"/>
      <c r="BH71" s="20"/>
      <c r="BI71" s="20"/>
      <c r="BJ71" s="20"/>
      <c r="BK71" s="20"/>
      <c r="BL71" s="20"/>
      <c r="BM71" s="20"/>
    </row>
    <row r="72">
      <c r="B72" s="278"/>
      <c r="C72" s="278"/>
      <c r="D72" s="278"/>
      <c r="E72" s="278"/>
      <c r="F72" s="278"/>
      <c r="G72" s="278"/>
      <c r="H72" s="278"/>
      <c r="I72" s="278"/>
      <c r="J72" s="278"/>
      <c r="K72" s="278"/>
      <c r="L72" s="278"/>
      <c r="M72" s="278"/>
      <c r="N72" s="278"/>
      <c r="O72" s="278"/>
      <c r="P72" s="278"/>
      <c r="Q72" s="278"/>
      <c r="R72" s="20"/>
      <c r="S72" s="20"/>
      <c r="T72" s="20"/>
      <c r="U72" s="20"/>
      <c r="V72" s="20"/>
      <c r="W72" s="20"/>
      <c r="X72" s="20"/>
      <c r="Y72" s="20"/>
      <c r="Z72" s="20"/>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c r="BA72" s="20"/>
      <c r="BB72" s="20"/>
      <c r="BC72" s="20"/>
      <c r="BD72" s="20"/>
      <c r="BE72" s="20"/>
      <c r="BF72" s="20"/>
      <c r="BG72" s="20"/>
      <c r="BH72" s="20"/>
      <c r="BI72" s="20"/>
      <c r="BJ72" s="20"/>
      <c r="BK72" s="20"/>
      <c r="BL72" s="20"/>
      <c r="BM72" s="20"/>
    </row>
    <row r="73">
      <c r="B73" s="278"/>
      <c r="C73" s="278"/>
      <c r="D73" s="278"/>
      <c r="E73" s="278"/>
      <c r="F73" s="278"/>
      <c r="G73" s="278"/>
      <c r="H73" s="278"/>
      <c r="I73" s="278"/>
      <c r="J73" s="278"/>
      <c r="K73" s="278"/>
      <c r="L73" s="278"/>
      <c r="M73" s="278"/>
      <c r="N73" s="278"/>
      <c r="O73" s="278"/>
      <c r="P73" s="278"/>
      <c r="Q73" s="278"/>
      <c r="R73" s="20"/>
      <c r="S73" s="20"/>
      <c r="T73" s="20"/>
      <c r="U73" s="20"/>
      <c r="V73" s="20"/>
      <c r="W73" s="20"/>
      <c r="X73" s="20"/>
      <c r="Y73" s="20"/>
      <c r="Z73" s="20"/>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c r="BA73" s="20"/>
      <c r="BB73" s="20"/>
      <c r="BC73" s="20"/>
      <c r="BD73" s="20"/>
      <c r="BE73" s="20"/>
      <c r="BF73" s="20"/>
      <c r="BG73" s="20"/>
      <c r="BH73" s="20"/>
      <c r="BI73" s="20"/>
      <c r="BJ73" s="20"/>
      <c r="BK73" s="20"/>
      <c r="BL73" s="20"/>
      <c r="BM73" s="20"/>
    </row>
    <row r="74">
      <c r="B74" s="278"/>
      <c r="C74" s="278"/>
      <c r="D74" s="278"/>
      <c r="E74" s="278"/>
      <c r="F74" s="278"/>
      <c r="G74" s="278"/>
      <c r="H74" s="278"/>
      <c r="I74" s="278"/>
      <c r="J74" s="278"/>
      <c r="K74" s="278"/>
      <c r="L74" s="278"/>
      <c r="M74" s="278"/>
      <c r="N74" s="278"/>
      <c r="O74" s="278"/>
      <c r="P74" s="278"/>
      <c r="Q74" s="278"/>
      <c r="R74" s="20"/>
      <c r="S74" s="20"/>
      <c r="T74" s="20"/>
      <c r="U74" s="20"/>
      <c r="V74" s="20"/>
      <c r="W74" s="20"/>
      <c r="X74" s="20"/>
      <c r="Y74" s="20"/>
      <c r="Z74" s="20"/>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A74" s="20"/>
      <c r="BB74" s="20"/>
      <c r="BC74" s="20"/>
      <c r="BD74" s="20"/>
      <c r="BE74" s="20"/>
      <c r="BF74" s="20"/>
      <c r="BG74" s="20"/>
      <c r="BH74" s="20"/>
      <c r="BI74" s="20"/>
      <c r="BJ74" s="20"/>
      <c r="BK74" s="20"/>
      <c r="BL74" s="20"/>
      <c r="BM74" s="20"/>
    </row>
    <row r="75">
      <c r="B75" s="278"/>
      <c r="C75" s="278"/>
      <c r="D75" s="278"/>
      <c r="E75" s="278"/>
      <c r="F75" s="278"/>
      <c r="G75" s="278"/>
      <c r="H75" s="278"/>
      <c r="I75" s="278"/>
      <c r="J75" s="278"/>
      <c r="K75" s="278"/>
      <c r="L75" s="278"/>
      <c r="M75" s="278"/>
      <c r="N75" s="278"/>
      <c r="O75" s="278"/>
      <c r="P75" s="278"/>
      <c r="Q75" s="278"/>
      <c r="R75" s="20"/>
      <c r="S75" s="20"/>
      <c r="T75" s="20"/>
      <c r="U75" s="20"/>
      <c r="V75" s="20"/>
      <c r="W75" s="20"/>
      <c r="X75" s="20"/>
      <c r="Y75" s="20"/>
      <c r="Z75" s="20"/>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c r="BA75" s="20"/>
      <c r="BB75" s="20"/>
      <c r="BC75" s="20"/>
      <c r="BD75" s="20"/>
      <c r="BE75" s="20"/>
      <c r="BF75" s="20"/>
      <c r="BG75" s="20"/>
      <c r="BH75" s="20"/>
      <c r="BI75" s="20"/>
      <c r="BJ75" s="20"/>
      <c r="BK75" s="20"/>
      <c r="BL75" s="20"/>
      <c r="BM75" s="20"/>
    </row>
    <row r="76">
      <c r="B76" s="278"/>
      <c r="C76" s="278"/>
      <c r="D76" s="278"/>
      <c r="E76" s="278"/>
      <c r="F76" s="278"/>
      <c r="G76" s="278"/>
      <c r="H76" s="278"/>
      <c r="I76" s="278"/>
      <c r="J76" s="278"/>
      <c r="K76" s="278"/>
      <c r="L76" s="278"/>
      <c r="M76" s="278"/>
      <c r="N76" s="278"/>
      <c r="O76" s="278"/>
      <c r="P76" s="278"/>
      <c r="Q76" s="278"/>
      <c r="R76" s="20"/>
      <c r="S76" s="20"/>
      <c r="T76" s="20"/>
      <c r="U76" s="20"/>
      <c r="V76" s="20"/>
      <c r="W76" s="20"/>
      <c r="X76" s="20"/>
      <c r="Y76" s="20"/>
      <c r="Z76" s="20"/>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20"/>
      <c r="BA76" s="20"/>
      <c r="BB76" s="20"/>
      <c r="BC76" s="20"/>
      <c r="BD76" s="20"/>
      <c r="BE76" s="20"/>
      <c r="BF76" s="20"/>
      <c r="BG76" s="20"/>
      <c r="BH76" s="20"/>
      <c r="BI76" s="20"/>
      <c r="BJ76" s="20"/>
      <c r="BK76" s="20"/>
      <c r="BL76" s="20"/>
      <c r="BM76" s="20"/>
    </row>
    <row r="77">
      <c r="B77" s="278"/>
      <c r="C77" s="278"/>
      <c r="D77" s="278"/>
      <c r="E77" s="278"/>
      <c r="F77" s="278"/>
      <c r="G77" s="278"/>
      <c r="H77" s="278"/>
      <c r="I77" s="278"/>
      <c r="J77" s="278"/>
      <c r="K77" s="278"/>
      <c r="L77" s="278"/>
      <c r="M77" s="278"/>
      <c r="N77" s="278"/>
      <c r="O77" s="278"/>
      <c r="P77" s="278"/>
      <c r="Q77" s="278"/>
      <c r="R77" s="20"/>
      <c r="S77" s="20"/>
      <c r="T77" s="20"/>
      <c r="U77" s="20"/>
      <c r="V77" s="20"/>
      <c r="W77" s="20"/>
      <c r="X77" s="20"/>
      <c r="Y77" s="20"/>
      <c r="Z77" s="20"/>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20"/>
      <c r="BA77" s="20"/>
      <c r="BB77" s="20"/>
      <c r="BC77" s="20"/>
      <c r="BD77" s="20"/>
      <c r="BE77" s="20"/>
      <c r="BF77" s="20"/>
      <c r="BG77" s="20"/>
      <c r="BH77" s="20"/>
      <c r="BI77" s="20"/>
      <c r="BJ77" s="20"/>
      <c r="BK77" s="20"/>
      <c r="BL77" s="20"/>
      <c r="BM77" s="20"/>
    </row>
    <row r="78">
      <c r="B78" s="278"/>
      <c r="C78" s="278"/>
      <c r="D78" s="278"/>
      <c r="E78" s="278"/>
      <c r="F78" s="278"/>
      <c r="G78" s="278"/>
      <c r="H78" s="278"/>
      <c r="I78" s="278"/>
      <c r="J78" s="278"/>
      <c r="K78" s="278"/>
      <c r="L78" s="278"/>
      <c r="M78" s="278"/>
      <c r="N78" s="278"/>
      <c r="O78" s="278"/>
      <c r="P78" s="278"/>
      <c r="Q78" s="278"/>
      <c r="R78" s="20"/>
      <c r="S78" s="20"/>
      <c r="T78" s="20"/>
      <c r="U78" s="20"/>
      <c r="V78" s="20"/>
      <c r="W78" s="20"/>
      <c r="X78" s="20"/>
      <c r="Y78" s="20"/>
      <c r="Z78" s="20"/>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20"/>
      <c r="BA78" s="20"/>
      <c r="BB78" s="20"/>
      <c r="BC78" s="20"/>
      <c r="BD78" s="20"/>
      <c r="BE78" s="20"/>
      <c r="BF78" s="20"/>
      <c r="BG78" s="20"/>
      <c r="BH78" s="20"/>
      <c r="BI78" s="20"/>
      <c r="BJ78" s="20"/>
      <c r="BK78" s="20"/>
      <c r="BL78" s="20"/>
      <c r="BM78" s="20"/>
    </row>
    <row r="79">
      <c r="B79" s="278"/>
      <c r="C79" s="278"/>
      <c r="D79" s="278"/>
      <c r="E79" s="278"/>
      <c r="F79" s="278"/>
      <c r="G79" s="278"/>
      <c r="H79" s="278"/>
      <c r="I79" s="278"/>
      <c r="J79" s="278"/>
      <c r="K79" s="278"/>
      <c r="L79" s="278"/>
      <c r="M79" s="278"/>
      <c r="N79" s="278"/>
      <c r="O79" s="278"/>
      <c r="P79" s="278"/>
      <c r="Q79" s="278"/>
      <c r="R79" s="20"/>
      <c r="S79" s="20"/>
      <c r="T79" s="20"/>
      <c r="U79" s="20"/>
      <c r="V79" s="20"/>
      <c r="W79" s="20"/>
      <c r="X79" s="20"/>
      <c r="Y79" s="20"/>
      <c r="Z79" s="20"/>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c r="BA79" s="20"/>
      <c r="BB79" s="20"/>
      <c r="BC79" s="20"/>
      <c r="BD79" s="20"/>
      <c r="BE79" s="20"/>
      <c r="BF79" s="20"/>
      <c r="BG79" s="20"/>
      <c r="BH79" s="20"/>
      <c r="BI79" s="20"/>
      <c r="BJ79" s="20"/>
      <c r="BK79" s="20"/>
      <c r="BL79" s="20"/>
      <c r="BM79" s="20"/>
    </row>
    <row r="80">
      <c r="B80" s="278"/>
      <c r="C80" s="278"/>
      <c r="D80" s="278"/>
      <c r="E80" s="278"/>
      <c r="F80" s="278"/>
      <c r="G80" s="278"/>
      <c r="H80" s="278"/>
      <c r="I80" s="278"/>
      <c r="J80" s="278"/>
      <c r="K80" s="278"/>
      <c r="L80" s="278"/>
      <c r="M80" s="278"/>
      <c r="N80" s="278"/>
      <c r="O80" s="278"/>
      <c r="P80" s="278"/>
      <c r="Q80" s="278"/>
      <c r="R80" s="20"/>
      <c r="S80" s="20"/>
      <c r="T80" s="20"/>
      <c r="U80" s="20"/>
      <c r="V80" s="20"/>
      <c r="W80" s="20"/>
      <c r="X80" s="20"/>
      <c r="Y80" s="20"/>
      <c r="Z80" s="20"/>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c r="BA80" s="20"/>
      <c r="BB80" s="20"/>
      <c r="BC80" s="20"/>
      <c r="BD80" s="20"/>
      <c r="BE80" s="20"/>
      <c r="BF80" s="20"/>
      <c r="BG80" s="20"/>
      <c r="BH80" s="20"/>
      <c r="BI80" s="20"/>
      <c r="BJ80" s="20"/>
      <c r="BK80" s="20"/>
      <c r="BL80" s="20"/>
      <c r="BM80" s="20"/>
    </row>
    <row r="81">
      <c r="B81" s="278"/>
      <c r="C81" s="278"/>
      <c r="D81" s="278"/>
      <c r="E81" s="278"/>
      <c r="F81" s="278"/>
      <c r="G81" s="278"/>
      <c r="H81" s="278"/>
      <c r="I81" s="278"/>
      <c r="J81" s="278"/>
      <c r="K81" s="278"/>
      <c r="L81" s="278"/>
      <c r="M81" s="278"/>
      <c r="N81" s="278"/>
      <c r="O81" s="278"/>
      <c r="P81" s="278"/>
      <c r="Q81" s="278"/>
      <c r="R81" s="20"/>
      <c r="S81" s="20"/>
      <c r="T81" s="20"/>
      <c r="U81" s="20"/>
      <c r="V81" s="20"/>
      <c r="W81" s="20"/>
      <c r="X81" s="20"/>
      <c r="Y81" s="20"/>
      <c r="Z81" s="20"/>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c r="BA81" s="20"/>
      <c r="BB81" s="20"/>
      <c r="BC81" s="20"/>
      <c r="BD81" s="20"/>
      <c r="BE81" s="20"/>
      <c r="BF81" s="20"/>
      <c r="BG81" s="20"/>
      <c r="BH81" s="20"/>
      <c r="BI81" s="20"/>
      <c r="BJ81" s="20"/>
      <c r="BK81" s="20"/>
      <c r="BL81" s="20"/>
      <c r="BM81" s="20"/>
    </row>
    <row r="82">
      <c r="B82" s="278"/>
      <c r="C82" s="278"/>
      <c r="D82" s="278"/>
      <c r="E82" s="278"/>
      <c r="F82" s="278"/>
      <c r="G82" s="278"/>
      <c r="H82" s="278"/>
      <c r="I82" s="278"/>
      <c r="J82" s="278"/>
      <c r="K82" s="278"/>
      <c r="L82" s="278"/>
      <c r="M82" s="278"/>
      <c r="N82" s="278"/>
      <c r="O82" s="278"/>
      <c r="P82" s="278"/>
      <c r="Q82" s="278"/>
      <c r="R82" s="20"/>
      <c r="S82" s="20"/>
      <c r="T82" s="20"/>
      <c r="U82" s="20"/>
      <c r="V82" s="20"/>
      <c r="W82" s="20"/>
      <c r="X82" s="20"/>
      <c r="Y82" s="20"/>
      <c r="Z82" s="20"/>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A82" s="20"/>
      <c r="BB82" s="20"/>
      <c r="BC82" s="20"/>
      <c r="BD82" s="20"/>
      <c r="BE82" s="20"/>
      <c r="BF82" s="20"/>
      <c r="BG82" s="20"/>
      <c r="BH82" s="20"/>
      <c r="BI82" s="20"/>
      <c r="BJ82" s="20"/>
      <c r="BK82" s="20"/>
      <c r="BL82" s="20"/>
      <c r="BM82" s="20"/>
    </row>
    <row r="83">
      <c r="B83" s="278"/>
      <c r="C83" s="278"/>
      <c r="D83" s="278"/>
      <c r="E83" s="278"/>
      <c r="F83" s="278"/>
      <c r="G83" s="278"/>
      <c r="H83" s="278"/>
      <c r="I83" s="278"/>
      <c r="J83" s="278"/>
      <c r="K83" s="278"/>
      <c r="L83" s="278"/>
      <c r="M83" s="278"/>
      <c r="N83" s="278"/>
      <c r="O83" s="278"/>
      <c r="P83" s="278"/>
      <c r="Q83" s="278"/>
      <c r="R83" s="20"/>
      <c r="S83" s="20"/>
      <c r="T83" s="20"/>
      <c r="U83" s="20"/>
      <c r="V83" s="20"/>
      <c r="W83" s="20"/>
      <c r="X83" s="20"/>
      <c r="Y83" s="20"/>
      <c r="Z83" s="20"/>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c r="BA83" s="20"/>
      <c r="BB83" s="20"/>
      <c r="BC83" s="20"/>
      <c r="BD83" s="20"/>
      <c r="BE83" s="20"/>
      <c r="BF83" s="20"/>
      <c r="BG83" s="20"/>
      <c r="BH83" s="20"/>
      <c r="BI83" s="20"/>
      <c r="BJ83" s="20"/>
      <c r="BK83" s="20"/>
      <c r="BL83" s="20"/>
      <c r="BM83" s="20"/>
    </row>
    <row r="84">
      <c r="B84" s="278"/>
      <c r="C84" s="278"/>
      <c r="D84" s="278"/>
      <c r="E84" s="278"/>
      <c r="F84" s="278"/>
      <c r="G84" s="278"/>
      <c r="H84" s="278"/>
      <c r="I84" s="278"/>
      <c r="J84" s="278"/>
      <c r="K84" s="278"/>
      <c r="L84" s="278"/>
      <c r="M84" s="278"/>
      <c r="N84" s="278"/>
      <c r="O84" s="278"/>
      <c r="P84" s="278"/>
      <c r="Q84" s="278"/>
      <c r="R84" s="20"/>
      <c r="S84" s="20"/>
      <c r="T84" s="20"/>
      <c r="U84" s="20"/>
      <c r="V84" s="20"/>
      <c r="W84" s="20"/>
      <c r="X84" s="20"/>
      <c r="Y84" s="20"/>
      <c r="Z84" s="20"/>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c r="BA84" s="20"/>
      <c r="BB84" s="20"/>
      <c r="BC84" s="20"/>
      <c r="BD84" s="20"/>
      <c r="BE84" s="20"/>
      <c r="BF84" s="20"/>
      <c r="BG84" s="20"/>
      <c r="BH84" s="20"/>
      <c r="BI84" s="20"/>
      <c r="BJ84" s="20"/>
      <c r="BK84" s="20"/>
      <c r="BL84" s="20"/>
      <c r="BM84" s="20"/>
    </row>
    <row r="85">
      <c r="B85" s="278"/>
      <c r="C85" s="278"/>
      <c r="D85" s="278"/>
      <c r="E85" s="278"/>
      <c r="F85" s="278"/>
      <c r="G85" s="278"/>
      <c r="H85" s="278"/>
      <c r="I85" s="278"/>
      <c r="J85" s="278"/>
      <c r="K85" s="278"/>
      <c r="L85" s="278"/>
      <c r="M85" s="278"/>
      <c r="N85" s="278"/>
      <c r="O85" s="278"/>
      <c r="P85" s="278"/>
      <c r="Q85" s="278"/>
      <c r="R85" s="20"/>
      <c r="S85" s="20"/>
      <c r="T85" s="20"/>
      <c r="U85" s="20"/>
      <c r="V85" s="20"/>
      <c r="W85" s="20"/>
      <c r="X85" s="20"/>
      <c r="Y85" s="20"/>
      <c r="Z85" s="20"/>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A85" s="20"/>
      <c r="BB85" s="20"/>
      <c r="BC85" s="20"/>
      <c r="BD85" s="20"/>
      <c r="BE85" s="20"/>
      <c r="BF85" s="20"/>
      <c r="BG85" s="20"/>
      <c r="BH85" s="20"/>
      <c r="BI85" s="20"/>
      <c r="BJ85" s="20"/>
      <c r="BK85" s="20"/>
      <c r="BL85" s="20"/>
      <c r="BM85" s="20"/>
    </row>
    <row r="86">
      <c r="B86" s="278"/>
      <c r="C86" s="278"/>
      <c r="D86" s="278"/>
      <c r="E86" s="278"/>
      <c r="F86" s="278"/>
      <c r="G86" s="278"/>
      <c r="H86" s="278"/>
      <c r="I86" s="278"/>
      <c r="J86" s="278"/>
      <c r="K86" s="278"/>
      <c r="L86" s="278"/>
      <c r="M86" s="278"/>
      <c r="N86" s="278"/>
      <c r="O86" s="278"/>
      <c r="P86" s="278"/>
      <c r="Q86" s="278"/>
      <c r="R86" s="20"/>
      <c r="S86" s="20"/>
      <c r="T86" s="20"/>
      <c r="U86" s="20"/>
      <c r="V86" s="20"/>
      <c r="W86" s="20"/>
      <c r="X86" s="20"/>
      <c r="Y86" s="20"/>
      <c r="Z86" s="20"/>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c r="BA86" s="20"/>
      <c r="BB86" s="20"/>
      <c r="BC86" s="20"/>
      <c r="BD86" s="20"/>
      <c r="BE86" s="20"/>
      <c r="BF86" s="20"/>
      <c r="BG86" s="20"/>
      <c r="BH86" s="20"/>
      <c r="BI86" s="20"/>
      <c r="BJ86" s="20"/>
      <c r="BK86" s="20"/>
      <c r="BL86" s="20"/>
      <c r="BM86" s="20"/>
    </row>
    <row r="87">
      <c r="B87" s="278"/>
      <c r="C87" s="278"/>
      <c r="D87" s="278"/>
      <c r="E87" s="278"/>
      <c r="F87" s="278"/>
      <c r="G87" s="278"/>
      <c r="H87" s="278"/>
      <c r="I87" s="278"/>
      <c r="J87" s="278"/>
      <c r="K87" s="278"/>
      <c r="L87" s="278"/>
      <c r="M87" s="278"/>
      <c r="N87" s="278"/>
      <c r="O87" s="278"/>
      <c r="P87" s="278"/>
      <c r="Q87" s="278"/>
      <c r="R87" s="20"/>
      <c r="S87" s="20"/>
      <c r="T87" s="20"/>
      <c r="U87" s="20"/>
      <c r="V87" s="20"/>
      <c r="W87" s="20"/>
      <c r="X87" s="20"/>
      <c r="Y87" s="20"/>
      <c r="Z87" s="20"/>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c r="BA87" s="20"/>
      <c r="BB87" s="20"/>
      <c r="BC87" s="20"/>
      <c r="BD87" s="20"/>
      <c r="BE87" s="20"/>
      <c r="BF87" s="20"/>
      <c r="BG87" s="20"/>
      <c r="BH87" s="20"/>
      <c r="BI87" s="20"/>
      <c r="BJ87" s="20"/>
      <c r="BK87" s="20"/>
      <c r="BL87" s="20"/>
      <c r="BM87" s="20"/>
    </row>
    <row r="88">
      <c r="B88" s="278"/>
      <c r="C88" s="278"/>
      <c r="D88" s="278"/>
      <c r="E88" s="278"/>
      <c r="F88" s="278"/>
      <c r="G88" s="278"/>
      <c r="H88" s="278"/>
      <c r="I88" s="278"/>
      <c r="J88" s="278"/>
      <c r="K88" s="278"/>
      <c r="L88" s="278"/>
      <c r="M88" s="278"/>
      <c r="N88" s="278"/>
      <c r="O88" s="278"/>
      <c r="P88" s="278"/>
      <c r="Q88" s="278"/>
      <c r="R88" s="20"/>
      <c r="S88" s="20"/>
      <c r="T88" s="20"/>
      <c r="U88" s="20"/>
      <c r="V88" s="20"/>
      <c r="W88" s="20"/>
      <c r="X88" s="20"/>
      <c r="Y88" s="20"/>
      <c r="Z88" s="20"/>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A88" s="20"/>
      <c r="BB88" s="20"/>
      <c r="BC88" s="20"/>
      <c r="BD88" s="20"/>
      <c r="BE88" s="20"/>
      <c r="BF88" s="20"/>
      <c r="BG88" s="20"/>
      <c r="BH88" s="20"/>
      <c r="BI88" s="20"/>
      <c r="BJ88" s="20"/>
      <c r="BK88" s="20"/>
      <c r="BL88" s="20"/>
      <c r="BM88" s="20"/>
    </row>
    <row r="89">
      <c r="B89" s="278"/>
      <c r="C89" s="278"/>
      <c r="D89" s="278"/>
      <c r="E89" s="278"/>
      <c r="F89" s="278"/>
      <c r="G89" s="278"/>
      <c r="H89" s="278"/>
      <c r="I89" s="278"/>
      <c r="J89" s="278"/>
      <c r="K89" s="278"/>
      <c r="L89" s="278"/>
      <c r="M89" s="278"/>
      <c r="N89" s="278"/>
      <c r="O89" s="278"/>
      <c r="P89" s="278"/>
      <c r="Q89" s="278"/>
      <c r="R89" s="20"/>
      <c r="S89" s="20"/>
      <c r="T89" s="20"/>
      <c r="U89" s="20"/>
      <c r="V89" s="20"/>
      <c r="W89" s="20"/>
      <c r="X89" s="20"/>
      <c r="Y89" s="20"/>
      <c r="Z89" s="20"/>
      <c r="AA89" s="20"/>
      <c r="AB89" s="20"/>
      <c r="AC89" s="20"/>
      <c r="AD89" s="20"/>
      <c r="AE89" s="20"/>
      <c r="AF89" s="20"/>
      <c r="AG89" s="20"/>
      <c r="AH89" s="20"/>
      <c r="AI89" s="20"/>
      <c r="AJ89" s="20"/>
      <c r="AK89" s="20"/>
      <c r="AL89" s="20"/>
      <c r="AM89" s="20"/>
      <c r="AN89" s="20"/>
      <c r="AO89" s="20"/>
      <c r="AP89" s="20"/>
      <c r="AQ89" s="20"/>
      <c r="AR89" s="20"/>
      <c r="AS89" s="20"/>
      <c r="AT89" s="20"/>
      <c r="AU89" s="20"/>
      <c r="AV89" s="20"/>
      <c r="AW89" s="20"/>
      <c r="AX89" s="20"/>
      <c r="AY89" s="20"/>
      <c r="AZ89" s="20"/>
      <c r="BA89" s="20"/>
      <c r="BB89" s="20"/>
      <c r="BC89" s="20"/>
      <c r="BD89" s="20"/>
      <c r="BE89" s="20"/>
      <c r="BF89" s="20"/>
      <c r="BG89" s="20"/>
      <c r="BH89" s="20"/>
      <c r="BI89" s="20"/>
      <c r="BJ89" s="20"/>
      <c r="BK89" s="20"/>
      <c r="BL89" s="20"/>
      <c r="BM89" s="20"/>
    </row>
    <row r="90">
      <c r="B90" s="278"/>
      <c r="C90" s="278"/>
      <c r="D90" s="278"/>
      <c r="E90" s="278"/>
      <c r="F90" s="278"/>
      <c r="G90" s="278"/>
      <c r="H90" s="278"/>
      <c r="I90" s="278"/>
      <c r="J90" s="278"/>
      <c r="K90" s="278"/>
      <c r="L90" s="278"/>
      <c r="M90" s="278"/>
      <c r="N90" s="278"/>
      <c r="O90" s="278"/>
      <c r="P90" s="278"/>
      <c r="Q90" s="278"/>
      <c r="R90" s="20"/>
      <c r="S90" s="20"/>
      <c r="T90" s="20"/>
      <c r="U90" s="20"/>
      <c r="V90" s="20"/>
      <c r="W90" s="20"/>
      <c r="X90" s="20"/>
      <c r="Y90" s="20"/>
      <c r="Z90" s="20"/>
      <c r="AA90" s="20"/>
      <c r="AB90" s="20"/>
      <c r="AC90" s="20"/>
      <c r="AD90" s="20"/>
      <c r="AE90" s="20"/>
      <c r="AF90" s="20"/>
      <c r="AG90" s="20"/>
      <c r="AH90" s="20"/>
      <c r="AI90" s="20"/>
      <c r="AJ90" s="20"/>
      <c r="AK90" s="20"/>
      <c r="AL90" s="20"/>
      <c r="AM90" s="20"/>
      <c r="AN90" s="20"/>
      <c r="AO90" s="20"/>
      <c r="AP90" s="20"/>
      <c r="AQ90" s="20"/>
      <c r="AR90" s="20"/>
      <c r="AS90" s="20"/>
      <c r="AT90" s="20"/>
      <c r="AU90" s="20"/>
      <c r="AV90" s="20"/>
      <c r="AW90" s="20"/>
      <c r="AX90" s="20"/>
      <c r="AY90" s="20"/>
      <c r="AZ90" s="20"/>
      <c r="BA90" s="20"/>
      <c r="BB90" s="20"/>
      <c r="BC90" s="20"/>
      <c r="BD90" s="20"/>
      <c r="BE90" s="20"/>
      <c r="BF90" s="20"/>
      <c r="BG90" s="20"/>
      <c r="BH90" s="20"/>
      <c r="BI90" s="20"/>
      <c r="BJ90" s="20"/>
      <c r="BK90" s="20"/>
      <c r="BL90" s="20"/>
      <c r="BM90" s="20"/>
    </row>
    <row r="91">
      <c r="B91" s="278"/>
      <c r="C91" s="278"/>
      <c r="D91" s="278"/>
      <c r="E91" s="278"/>
      <c r="F91" s="278"/>
      <c r="G91" s="278"/>
      <c r="H91" s="278"/>
      <c r="I91" s="278"/>
      <c r="J91" s="278"/>
      <c r="K91" s="278"/>
      <c r="L91" s="278"/>
      <c r="M91" s="278"/>
      <c r="N91" s="278"/>
      <c r="O91" s="278"/>
      <c r="P91" s="278"/>
      <c r="Q91" s="278"/>
      <c r="R91" s="20"/>
      <c r="S91" s="20"/>
      <c r="T91" s="20"/>
      <c r="U91" s="20"/>
      <c r="V91" s="20"/>
      <c r="W91" s="20"/>
      <c r="X91" s="20"/>
      <c r="Y91" s="20"/>
      <c r="Z91" s="20"/>
      <c r="AA91" s="20"/>
      <c r="AB91" s="20"/>
      <c r="AC91" s="20"/>
      <c r="AD91" s="20"/>
      <c r="AE91" s="20"/>
      <c r="AF91" s="20"/>
      <c r="AG91" s="20"/>
      <c r="AH91" s="20"/>
      <c r="AI91" s="20"/>
      <c r="AJ91" s="20"/>
      <c r="AK91" s="20"/>
      <c r="AL91" s="20"/>
      <c r="AM91" s="20"/>
      <c r="AN91" s="20"/>
      <c r="AO91" s="20"/>
      <c r="AP91" s="20"/>
      <c r="AQ91" s="20"/>
      <c r="AR91" s="20"/>
      <c r="AS91" s="20"/>
      <c r="AT91" s="20"/>
      <c r="AU91" s="20"/>
      <c r="AV91" s="20"/>
      <c r="AW91" s="20"/>
      <c r="AX91" s="20"/>
      <c r="AY91" s="20"/>
      <c r="AZ91" s="20"/>
      <c r="BA91" s="20"/>
      <c r="BB91" s="20"/>
      <c r="BC91" s="20"/>
      <c r="BD91" s="20"/>
      <c r="BE91" s="20"/>
      <c r="BF91" s="20"/>
      <c r="BG91" s="20"/>
      <c r="BH91" s="20"/>
      <c r="BI91" s="20"/>
      <c r="BJ91" s="20"/>
      <c r="BK91" s="20"/>
      <c r="BL91" s="20"/>
      <c r="BM91" s="20"/>
    </row>
    <row r="92">
      <c r="B92" s="278"/>
      <c r="C92" s="278"/>
      <c r="D92" s="278"/>
      <c r="E92" s="278"/>
      <c r="F92" s="278"/>
      <c r="G92" s="278"/>
      <c r="H92" s="278"/>
      <c r="I92" s="278"/>
      <c r="J92" s="278"/>
      <c r="K92" s="278"/>
      <c r="L92" s="278"/>
      <c r="M92" s="278"/>
      <c r="N92" s="278"/>
      <c r="O92" s="278"/>
      <c r="P92" s="278"/>
      <c r="Q92" s="278"/>
      <c r="R92" s="20"/>
      <c r="S92" s="20"/>
      <c r="T92" s="20"/>
      <c r="U92" s="20"/>
      <c r="V92" s="20"/>
      <c r="W92" s="20"/>
      <c r="X92" s="20"/>
      <c r="Y92" s="20"/>
      <c r="Z92" s="20"/>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c r="BA92" s="20"/>
      <c r="BB92" s="20"/>
      <c r="BC92" s="20"/>
      <c r="BD92" s="20"/>
      <c r="BE92" s="20"/>
      <c r="BF92" s="20"/>
      <c r="BG92" s="20"/>
      <c r="BH92" s="20"/>
      <c r="BI92" s="20"/>
      <c r="BJ92" s="20"/>
      <c r="BK92" s="20"/>
      <c r="BL92" s="20"/>
      <c r="BM92" s="20"/>
    </row>
    <row r="93">
      <c r="B93" s="278"/>
      <c r="C93" s="278"/>
      <c r="D93" s="278"/>
      <c r="E93" s="278"/>
      <c r="F93" s="278"/>
      <c r="G93" s="278"/>
      <c r="H93" s="278"/>
      <c r="I93" s="278"/>
      <c r="J93" s="278"/>
      <c r="K93" s="278"/>
      <c r="L93" s="278"/>
      <c r="M93" s="278"/>
      <c r="N93" s="278"/>
      <c r="O93" s="278"/>
      <c r="P93" s="278"/>
      <c r="Q93" s="278"/>
      <c r="R93" s="20"/>
      <c r="S93" s="20"/>
      <c r="T93" s="20"/>
      <c r="U93" s="20"/>
      <c r="V93" s="20"/>
      <c r="W93" s="20"/>
      <c r="X93" s="20"/>
      <c r="Y93" s="20"/>
      <c r="Z93" s="20"/>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c r="BA93" s="20"/>
      <c r="BB93" s="20"/>
      <c r="BC93" s="20"/>
      <c r="BD93" s="20"/>
      <c r="BE93" s="20"/>
      <c r="BF93" s="20"/>
      <c r="BG93" s="20"/>
      <c r="BH93" s="20"/>
      <c r="BI93" s="20"/>
      <c r="BJ93" s="20"/>
      <c r="BK93" s="20"/>
      <c r="BL93" s="20"/>
      <c r="BM93" s="20"/>
    </row>
    <row r="94">
      <c r="B94" s="278"/>
      <c r="C94" s="278"/>
      <c r="D94" s="278"/>
      <c r="E94" s="278"/>
      <c r="F94" s="278"/>
      <c r="G94" s="278"/>
      <c r="H94" s="278"/>
      <c r="I94" s="278"/>
      <c r="J94" s="278"/>
      <c r="K94" s="278"/>
      <c r="L94" s="278"/>
      <c r="M94" s="278"/>
      <c r="N94" s="278"/>
      <c r="O94" s="278"/>
      <c r="P94" s="278"/>
      <c r="Q94" s="278"/>
      <c r="R94" s="20"/>
      <c r="S94" s="20"/>
      <c r="T94" s="20"/>
      <c r="U94" s="20"/>
      <c r="V94" s="20"/>
      <c r="W94" s="20"/>
      <c r="X94" s="20"/>
      <c r="Y94" s="20"/>
      <c r="Z94" s="20"/>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c r="BA94" s="20"/>
      <c r="BB94" s="20"/>
      <c r="BC94" s="20"/>
      <c r="BD94" s="20"/>
      <c r="BE94" s="20"/>
      <c r="BF94" s="20"/>
      <c r="BG94" s="20"/>
      <c r="BH94" s="20"/>
      <c r="BI94" s="20"/>
      <c r="BJ94" s="20"/>
      <c r="BK94" s="20"/>
      <c r="BL94" s="20"/>
      <c r="BM94" s="20"/>
    </row>
    <row r="95">
      <c r="B95" s="278"/>
      <c r="C95" s="278"/>
      <c r="D95" s="278"/>
      <c r="E95" s="278"/>
      <c r="F95" s="278"/>
      <c r="G95" s="278"/>
      <c r="H95" s="278"/>
      <c r="I95" s="278"/>
      <c r="J95" s="278"/>
      <c r="K95" s="278"/>
      <c r="L95" s="278"/>
      <c r="M95" s="278"/>
      <c r="N95" s="278"/>
      <c r="O95" s="278"/>
      <c r="P95" s="278"/>
      <c r="Q95" s="278"/>
      <c r="R95" s="20"/>
      <c r="S95" s="20"/>
      <c r="T95" s="20"/>
      <c r="U95" s="20"/>
      <c r="V95" s="20"/>
      <c r="W95" s="20"/>
      <c r="X95" s="20"/>
      <c r="Y95" s="20"/>
      <c r="Z95" s="20"/>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c r="BA95" s="20"/>
      <c r="BB95" s="20"/>
      <c r="BC95" s="20"/>
      <c r="BD95" s="20"/>
      <c r="BE95" s="20"/>
      <c r="BF95" s="20"/>
      <c r="BG95" s="20"/>
      <c r="BH95" s="20"/>
      <c r="BI95" s="20"/>
      <c r="BJ95" s="20"/>
      <c r="BK95" s="20"/>
      <c r="BL95" s="20"/>
      <c r="BM95" s="20"/>
    </row>
    <row r="96">
      <c r="B96" s="278"/>
      <c r="C96" s="278"/>
      <c r="D96" s="278"/>
      <c r="E96" s="278"/>
      <c r="F96" s="278"/>
      <c r="G96" s="278"/>
      <c r="H96" s="278"/>
      <c r="I96" s="278"/>
      <c r="J96" s="278"/>
      <c r="K96" s="278"/>
      <c r="L96" s="278"/>
      <c r="M96" s="278"/>
      <c r="N96" s="278"/>
      <c r="O96" s="278"/>
      <c r="P96" s="278"/>
      <c r="Q96" s="278"/>
      <c r="R96" s="20"/>
      <c r="S96" s="20"/>
      <c r="T96" s="20"/>
      <c r="U96" s="20"/>
      <c r="V96" s="20"/>
      <c r="W96" s="20"/>
      <c r="X96" s="20"/>
      <c r="Y96" s="20"/>
      <c r="Z96" s="20"/>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c r="BA96" s="20"/>
      <c r="BB96" s="20"/>
      <c r="BC96" s="20"/>
      <c r="BD96" s="20"/>
      <c r="BE96" s="20"/>
      <c r="BF96" s="20"/>
      <c r="BG96" s="20"/>
      <c r="BH96" s="20"/>
      <c r="BI96" s="20"/>
      <c r="BJ96" s="20"/>
      <c r="BK96" s="20"/>
      <c r="BL96" s="20"/>
      <c r="BM96" s="20"/>
    </row>
    <row r="97">
      <c r="B97" s="278"/>
      <c r="C97" s="278"/>
      <c r="D97" s="278"/>
      <c r="E97" s="278"/>
      <c r="F97" s="278"/>
      <c r="G97" s="278"/>
      <c r="H97" s="278"/>
      <c r="I97" s="278"/>
      <c r="J97" s="278"/>
      <c r="K97" s="278"/>
      <c r="L97" s="278"/>
      <c r="M97" s="278"/>
      <c r="N97" s="278"/>
      <c r="O97" s="278"/>
      <c r="P97" s="278"/>
      <c r="Q97" s="278"/>
      <c r="R97" s="20"/>
      <c r="S97" s="20"/>
      <c r="T97" s="20"/>
      <c r="U97" s="20"/>
      <c r="V97" s="20"/>
      <c r="W97" s="20"/>
      <c r="X97" s="20"/>
      <c r="Y97" s="20"/>
      <c r="Z97" s="20"/>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c r="BA97" s="20"/>
      <c r="BB97" s="20"/>
      <c r="BC97" s="20"/>
      <c r="BD97" s="20"/>
      <c r="BE97" s="20"/>
      <c r="BF97" s="20"/>
      <c r="BG97" s="20"/>
      <c r="BH97" s="20"/>
      <c r="BI97" s="20"/>
      <c r="BJ97" s="20"/>
      <c r="BK97" s="20"/>
      <c r="BL97" s="20"/>
      <c r="BM97" s="20"/>
    </row>
    <row r="98">
      <c r="B98" s="278"/>
      <c r="C98" s="278"/>
      <c r="D98" s="278"/>
      <c r="E98" s="278"/>
      <c r="F98" s="278"/>
      <c r="G98" s="278"/>
      <c r="H98" s="278"/>
      <c r="I98" s="278"/>
      <c r="J98" s="278"/>
      <c r="K98" s="278"/>
      <c r="L98" s="278"/>
      <c r="M98" s="278"/>
      <c r="N98" s="278"/>
      <c r="O98" s="278"/>
      <c r="P98" s="278"/>
      <c r="Q98" s="278"/>
      <c r="R98" s="20"/>
      <c r="S98" s="20"/>
      <c r="T98" s="20"/>
      <c r="U98" s="20"/>
      <c r="V98" s="20"/>
      <c r="W98" s="20"/>
      <c r="X98" s="20"/>
      <c r="Y98" s="20"/>
      <c r="Z98" s="20"/>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c r="BA98" s="20"/>
      <c r="BB98" s="20"/>
      <c r="BC98" s="20"/>
      <c r="BD98" s="20"/>
      <c r="BE98" s="20"/>
      <c r="BF98" s="20"/>
      <c r="BG98" s="20"/>
      <c r="BH98" s="20"/>
      <c r="BI98" s="20"/>
      <c r="BJ98" s="20"/>
      <c r="BK98" s="20"/>
      <c r="BL98" s="20"/>
      <c r="BM98" s="20"/>
    </row>
    <row r="99">
      <c r="B99" s="278"/>
      <c r="C99" s="278"/>
      <c r="D99" s="278"/>
      <c r="E99" s="278"/>
      <c r="F99" s="278"/>
      <c r="G99" s="278"/>
      <c r="H99" s="278"/>
      <c r="I99" s="278"/>
      <c r="J99" s="278"/>
      <c r="K99" s="278"/>
      <c r="L99" s="278"/>
      <c r="M99" s="278"/>
      <c r="N99" s="278"/>
      <c r="O99" s="278"/>
      <c r="P99" s="278"/>
      <c r="Q99" s="278"/>
      <c r="R99" s="20"/>
      <c r="S99" s="20"/>
      <c r="T99" s="20"/>
      <c r="U99" s="20"/>
      <c r="V99" s="20"/>
      <c r="W99" s="20"/>
      <c r="X99" s="20"/>
      <c r="Y99" s="20"/>
      <c r="Z99" s="20"/>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A99" s="20"/>
      <c r="BB99" s="20"/>
      <c r="BC99" s="20"/>
      <c r="BD99" s="20"/>
      <c r="BE99" s="20"/>
      <c r="BF99" s="20"/>
      <c r="BG99" s="20"/>
      <c r="BH99" s="20"/>
      <c r="BI99" s="20"/>
      <c r="BJ99" s="20"/>
      <c r="BK99" s="20"/>
      <c r="BL99" s="20"/>
      <c r="BM99" s="20"/>
    </row>
    <row r="100">
      <c r="B100" s="278"/>
      <c r="C100" s="278"/>
      <c r="D100" s="278"/>
      <c r="E100" s="278"/>
      <c r="F100" s="278"/>
      <c r="G100" s="278"/>
      <c r="H100" s="278"/>
      <c r="I100" s="278"/>
      <c r="J100" s="278"/>
      <c r="K100" s="278"/>
      <c r="L100" s="278"/>
      <c r="M100" s="278"/>
      <c r="N100" s="278"/>
      <c r="O100" s="278"/>
      <c r="P100" s="278"/>
      <c r="Q100" s="278"/>
      <c r="R100" s="20"/>
      <c r="S100" s="20"/>
      <c r="T100" s="20"/>
      <c r="U100" s="20"/>
      <c r="V100" s="20"/>
      <c r="W100" s="20"/>
      <c r="X100" s="20"/>
      <c r="Y100" s="20"/>
      <c r="Z100" s="20"/>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c r="BA100" s="20"/>
      <c r="BB100" s="20"/>
      <c r="BC100" s="20"/>
      <c r="BD100" s="20"/>
      <c r="BE100" s="20"/>
      <c r="BF100" s="20"/>
      <c r="BG100" s="20"/>
      <c r="BH100" s="20"/>
      <c r="BI100" s="20"/>
      <c r="BJ100" s="20"/>
      <c r="BK100" s="20"/>
      <c r="BL100" s="20"/>
      <c r="BM100" s="20"/>
    </row>
    <row r="101">
      <c r="B101" s="278"/>
      <c r="C101" s="278"/>
      <c r="D101" s="278"/>
      <c r="E101" s="278"/>
      <c r="F101" s="278"/>
      <c r="G101" s="278"/>
      <c r="H101" s="278"/>
      <c r="I101" s="278"/>
      <c r="J101" s="278"/>
      <c r="K101" s="278"/>
      <c r="L101" s="278"/>
      <c r="M101" s="278"/>
      <c r="N101" s="278"/>
      <c r="O101" s="278"/>
      <c r="P101" s="278"/>
      <c r="Q101" s="278"/>
      <c r="R101" s="20"/>
      <c r="S101" s="20"/>
      <c r="T101" s="20"/>
      <c r="U101" s="20"/>
      <c r="V101" s="20"/>
      <c r="W101" s="20"/>
      <c r="X101" s="20"/>
      <c r="Y101" s="20"/>
      <c r="Z101" s="20"/>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c r="BA101" s="20"/>
      <c r="BB101" s="20"/>
      <c r="BC101" s="20"/>
      <c r="BD101" s="20"/>
      <c r="BE101" s="20"/>
      <c r="BF101" s="20"/>
      <c r="BG101" s="20"/>
      <c r="BH101" s="20"/>
      <c r="BI101" s="20"/>
      <c r="BJ101" s="20"/>
      <c r="BK101" s="20"/>
      <c r="BL101" s="20"/>
      <c r="BM101" s="20"/>
    </row>
    <row r="102">
      <c r="B102" s="278"/>
      <c r="C102" s="278"/>
      <c r="D102" s="278"/>
      <c r="E102" s="278"/>
      <c r="F102" s="278"/>
      <c r="G102" s="278"/>
      <c r="H102" s="278"/>
      <c r="I102" s="278"/>
      <c r="J102" s="278"/>
      <c r="K102" s="278"/>
      <c r="L102" s="278"/>
      <c r="M102" s="278"/>
      <c r="N102" s="278"/>
      <c r="O102" s="278"/>
      <c r="P102" s="278"/>
      <c r="Q102" s="278"/>
      <c r="R102" s="20"/>
      <c r="S102" s="20"/>
      <c r="T102" s="20"/>
      <c r="U102" s="20"/>
      <c r="V102" s="20"/>
      <c r="W102" s="20"/>
      <c r="X102" s="20"/>
      <c r="Y102" s="20"/>
      <c r="Z102" s="20"/>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c r="BA102" s="20"/>
      <c r="BB102" s="20"/>
      <c r="BC102" s="20"/>
      <c r="BD102" s="20"/>
      <c r="BE102" s="20"/>
      <c r="BF102" s="20"/>
      <c r="BG102" s="20"/>
      <c r="BH102" s="20"/>
      <c r="BI102" s="20"/>
      <c r="BJ102" s="20"/>
      <c r="BK102" s="20"/>
      <c r="BL102" s="20"/>
      <c r="BM102" s="20"/>
    </row>
    <row r="103">
      <c r="B103" s="278"/>
      <c r="C103" s="278"/>
      <c r="D103" s="278"/>
      <c r="E103" s="278"/>
      <c r="F103" s="278"/>
      <c r="G103" s="278"/>
      <c r="H103" s="278"/>
      <c r="I103" s="278"/>
      <c r="J103" s="278"/>
      <c r="K103" s="278"/>
      <c r="L103" s="278"/>
      <c r="M103" s="278"/>
      <c r="N103" s="278"/>
      <c r="O103" s="278"/>
      <c r="P103" s="278"/>
      <c r="Q103" s="278"/>
      <c r="R103" s="20"/>
      <c r="S103" s="20"/>
      <c r="T103" s="20"/>
      <c r="U103" s="20"/>
      <c r="V103" s="20"/>
      <c r="W103" s="20"/>
      <c r="X103" s="20"/>
      <c r="Y103" s="20"/>
      <c r="Z103" s="20"/>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c r="AZ103" s="20"/>
      <c r="BA103" s="20"/>
      <c r="BB103" s="20"/>
      <c r="BC103" s="20"/>
      <c r="BD103" s="20"/>
      <c r="BE103" s="20"/>
      <c r="BF103" s="20"/>
      <c r="BG103" s="20"/>
      <c r="BH103" s="20"/>
      <c r="BI103" s="20"/>
      <c r="BJ103" s="20"/>
      <c r="BK103" s="20"/>
      <c r="BL103" s="20"/>
      <c r="BM103" s="20"/>
    </row>
    <row r="104">
      <c r="B104" s="278"/>
      <c r="C104" s="278"/>
      <c r="D104" s="278"/>
      <c r="E104" s="278"/>
      <c r="F104" s="278"/>
      <c r="G104" s="278"/>
      <c r="H104" s="278"/>
      <c r="I104" s="278"/>
      <c r="J104" s="278"/>
      <c r="K104" s="278"/>
      <c r="L104" s="278"/>
      <c r="M104" s="278"/>
      <c r="N104" s="278"/>
      <c r="O104" s="278"/>
      <c r="P104" s="278"/>
      <c r="Q104" s="278"/>
      <c r="R104" s="20"/>
      <c r="S104" s="20"/>
      <c r="T104" s="20"/>
      <c r="U104" s="20"/>
      <c r="V104" s="20"/>
      <c r="W104" s="20"/>
      <c r="X104" s="20"/>
      <c r="Y104" s="20"/>
      <c r="Z104" s="20"/>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c r="AZ104" s="20"/>
      <c r="BA104" s="20"/>
      <c r="BB104" s="20"/>
      <c r="BC104" s="20"/>
      <c r="BD104" s="20"/>
      <c r="BE104" s="20"/>
      <c r="BF104" s="20"/>
      <c r="BG104" s="20"/>
      <c r="BH104" s="20"/>
      <c r="BI104" s="20"/>
      <c r="BJ104" s="20"/>
      <c r="BK104" s="20"/>
      <c r="BL104" s="20"/>
      <c r="BM104" s="20"/>
    </row>
    <row r="105">
      <c r="B105" s="278"/>
      <c r="C105" s="278"/>
      <c r="D105" s="278"/>
      <c r="E105" s="278"/>
      <c r="F105" s="278"/>
      <c r="G105" s="278"/>
      <c r="H105" s="278"/>
      <c r="I105" s="278"/>
      <c r="J105" s="278"/>
      <c r="K105" s="278"/>
      <c r="L105" s="278"/>
      <c r="M105" s="278"/>
      <c r="N105" s="278"/>
      <c r="O105" s="278"/>
      <c r="P105" s="278"/>
      <c r="Q105" s="278"/>
      <c r="R105" s="20"/>
      <c r="S105" s="20"/>
      <c r="T105" s="20"/>
      <c r="U105" s="20"/>
      <c r="V105" s="20"/>
      <c r="W105" s="20"/>
      <c r="X105" s="20"/>
      <c r="Y105" s="20"/>
      <c r="Z105" s="20"/>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c r="AZ105" s="20"/>
      <c r="BA105" s="20"/>
      <c r="BB105" s="20"/>
      <c r="BC105" s="20"/>
      <c r="BD105" s="20"/>
      <c r="BE105" s="20"/>
      <c r="BF105" s="20"/>
      <c r="BG105" s="20"/>
      <c r="BH105" s="20"/>
      <c r="BI105" s="20"/>
      <c r="BJ105" s="20"/>
      <c r="BK105" s="20"/>
      <c r="BL105" s="20"/>
      <c r="BM105" s="20"/>
    </row>
    <row r="106">
      <c r="B106" s="278"/>
      <c r="C106" s="278"/>
      <c r="D106" s="278"/>
      <c r="E106" s="278"/>
      <c r="F106" s="278"/>
      <c r="G106" s="278"/>
      <c r="H106" s="278"/>
      <c r="I106" s="278"/>
      <c r="J106" s="278"/>
      <c r="K106" s="278"/>
      <c r="L106" s="278"/>
      <c r="M106" s="278"/>
      <c r="N106" s="278"/>
      <c r="O106" s="278"/>
      <c r="P106" s="278"/>
      <c r="Q106" s="278"/>
      <c r="R106" s="20"/>
      <c r="S106" s="20"/>
      <c r="T106" s="20"/>
      <c r="U106" s="20"/>
      <c r="V106" s="20"/>
      <c r="W106" s="20"/>
      <c r="X106" s="20"/>
      <c r="Y106" s="20"/>
      <c r="Z106" s="20"/>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c r="AZ106" s="20"/>
      <c r="BA106" s="20"/>
      <c r="BB106" s="20"/>
      <c r="BC106" s="20"/>
      <c r="BD106" s="20"/>
      <c r="BE106" s="20"/>
      <c r="BF106" s="20"/>
      <c r="BG106" s="20"/>
      <c r="BH106" s="20"/>
      <c r="BI106" s="20"/>
      <c r="BJ106" s="20"/>
      <c r="BK106" s="20"/>
      <c r="BL106" s="20"/>
      <c r="BM106" s="20"/>
    </row>
    <row r="107">
      <c r="B107" s="278"/>
      <c r="C107" s="278"/>
      <c r="D107" s="278"/>
      <c r="E107" s="278"/>
      <c r="F107" s="278"/>
      <c r="G107" s="278"/>
      <c r="H107" s="278"/>
      <c r="I107" s="278"/>
      <c r="J107" s="278"/>
      <c r="K107" s="278"/>
      <c r="L107" s="278"/>
      <c r="M107" s="278"/>
      <c r="N107" s="278"/>
      <c r="O107" s="278"/>
      <c r="P107" s="278"/>
      <c r="Q107" s="278"/>
      <c r="R107" s="20"/>
      <c r="S107" s="20"/>
      <c r="T107" s="20"/>
      <c r="U107" s="20"/>
      <c r="V107" s="20"/>
      <c r="W107" s="20"/>
      <c r="X107" s="20"/>
      <c r="Y107" s="20"/>
      <c r="Z107" s="20"/>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c r="AZ107" s="20"/>
      <c r="BA107" s="20"/>
      <c r="BB107" s="20"/>
      <c r="BC107" s="20"/>
      <c r="BD107" s="20"/>
      <c r="BE107" s="20"/>
      <c r="BF107" s="20"/>
      <c r="BG107" s="20"/>
      <c r="BH107" s="20"/>
      <c r="BI107" s="20"/>
      <c r="BJ107" s="20"/>
      <c r="BK107" s="20"/>
      <c r="BL107" s="20"/>
      <c r="BM107" s="20"/>
    </row>
    <row r="108">
      <c r="B108" s="278"/>
      <c r="C108" s="278"/>
      <c r="D108" s="278"/>
      <c r="E108" s="278"/>
      <c r="F108" s="278"/>
      <c r="G108" s="278"/>
      <c r="H108" s="278"/>
      <c r="I108" s="278"/>
      <c r="J108" s="278"/>
      <c r="K108" s="278"/>
      <c r="L108" s="278"/>
      <c r="M108" s="278"/>
      <c r="N108" s="278"/>
      <c r="O108" s="278"/>
      <c r="P108" s="278"/>
      <c r="Q108" s="278"/>
      <c r="R108" s="20"/>
      <c r="S108" s="20"/>
      <c r="T108" s="20"/>
      <c r="U108" s="20"/>
      <c r="V108" s="20"/>
      <c r="W108" s="20"/>
      <c r="X108" s="20"/>
      <c r="Y108" s="20"/>
      <c r="Z108" s="20"/>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c r="AZ108" s="20"/>
      <c r="BA108" s="20"/>
      <c r="BB108" s="20"/>
      <c r="BC108" s="20"/>
      <c r="BD108" s="20"/>
      <c r="BE108" s="20"/>
      <c r="BF108" s="20"/>
      <c r="BG108" s="20"/>
      <c r="BH108" s="20"/>
      <c r="BI108" s="20"/>
      <c r="BJ108" s="20"/>
      <c r="BK108" s="20"/>
      <c r="BL108" s="20"/>
      <c r="BM108" s="20"/>
    </row>
    <row r="109">
      <c r="B109" s="278"/>
      <c r="C109" s="278"/>
      <c r="D109" s="278"/>
      <c r="E109" s="278"/>
      <c r="F109" s="278"/>
      <c r="G109" s="278"/>
      <c r="H109" s="278"/>
      <c r="I109" s="278"/>
      <c r="J109" s="278"/>
      <c r="K109" s="278"/>
      <c r="L109" s="278"/>
      <c r="M109" s="278"/>
      <c r="N109" s="278"/>
      <c r="O109" s="278"/>
      <c r="P109" s="278"/>
      <c r="Q109" s="278"/>
      <c r="R109" s="20"/>
      <c r="S109" s="20"/>
      <c r="T109" s="20"/>
      <c r="U109" s="20"/>
      <c r="V109" s="20"/>
      <c r="W109" s="20"/>
      <c r="X109" s="20"/>
      <c r="Y109" s="20"/>
      <c r="Z109" s="20"/>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c r="AZ109" s="20"/>
      <c r="BA109" s="20"/>
      <c r="BB109" s="20"/>
      <c r="BC109" s="20"/>
      <c r="BD109" s="20"/>
      <c r="BE109" s="20"/>
      <c r="BF109" s="20"/>
      <c r="BG109" s="20"/>
      <c r="BH109" s="20"/>
      <c r="BI109" s="20"/>
      <c r="BJ109" s="20"/>
      <c r="BK109" s="20"/>
      <c r="BL109" s="20"/>
      <c r="BM109" s="20"/>
    </row>
    <row r="110">
      <c r="B110" s="278"/>
      <c r="C110" s="278"/>
      <c r="D110" s="278"/>
      <c r="E110" s="278"/>
      <c r="F110" s="278"/>
      <c r="G110" s="278"/>
      <c r="H110" s="278"/>
      <c r="I110" s="278"/>
      <c r="J110" s="278"/>
      <c r="K110" s="278"/>
      <c r="L110" s="278"/>
      <c r="M110" s="278"/>
      <c r="N110" s="278"/>
      <c r="O110" s="278"/>
      <c r="P110" s="278"/>
      <c r="Q110" s="278"/>
      <c r="R110" s="20"/>
      <c r="S110" s="20"/>
      <c r="T110" s="20"/>
      <c r="U110" s="20"/>
      <c r="V110" s="20"/>
      <c r="W110" s="20"/>
      <c r="X110" s="20"/>
      <c r="Y110" s="20"/>
      <c r="Z110" s="20"/>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row>
    <row r="111">
      <c r="B111" s="278"/>
      <c r="C111" s="278"/>
      <c r="D111" s="278"/>
      <c r="E111" s="278"/>
      <c r="F111" s="278"/>
      <c r="G111" s="278"/>
      <c r="H111" s="278"/>
      <c r="I111" s="278"/>
      <c r="J111" s="278"/>
      <c r="K111" s="278"/>
      <c r="L111" s="278"/>
      <c r="M111" s="278"/>
      <c r="N111" s="278"/>
      <c r="O111" s="278"/>
      <c r="P111" s="278"/>
      <c r="Q111" s="278"/>
      <c r="R111" s="20"/>
      <c r="S111" s="20"/>
      <c r="T111" s="20"/>
      <c r="U111" s="20"/>
      <c r="V111" s="20"/>
      <c r="W111" s="20"/>
      <c r="X111" s="20"/>
      <c r="Y111" s="20"/>
      <c r="Z111" s="20"/>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c r="AZ111" s="20"/>
      <c r="BA111" s="20"/>
      <c r="BB111" s="20"/>
      <c r="BC111" s="20"/>
      <c r="BD111" s="20"/>
      <c r="BE111" s="20"/>
      <c r="BF111" s="20"/>
      <c r="BG111" s="20"/>
      <c r="BH111" s="20"/>
      <c r="BI111" s="20"/>
      <c r="BJ111" s="20"/>
      <c r="BK111" s="20"/>
      <c r="BL111" s="20"/>
      <c r="BM111" s="20"/>
    </row>
    <row r="112">
      <c r="B112" s="278"/>
      <c r="C112" s="278"/>
      <c r="D112" s="278"/>
      <c r="E112" s="278"/>
      <c r="F112" s="278"/>
      <c r="G112" s="278"/>
      <c r="H112" s="278"/>
      <c r="I112" s="278"/>
      <c r="J112" s="278"/>
      <c r="K112" s="278"/>
      <c r="L112" s="278"/>
      <c r="M112" s="278"/>
      <c r="N112" s="278"/>
      <c r="O112" s="278"/>
      <c r="P112" s="278"/>
      <c r="Q112" s="278"/>
      <c r="R112" s="20"/>
      <c r="S112" s="20"/>
      <c r="T112" s="20"/>
      <c r="U112" s="20"/>
      <c r="V112" s="20"/>
      <c r="W112" s="20"/>
      <c r="X112" s="20"/>
      <c r="Y112" s="20"/>
      <c r="Z112" s="20"/>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c r="AZ112" s="20"/>
      <c r="BA112" s="20"/>
      <c r="BB112" s="20"/>
      <c r="BC112" s="20"/>
      <c r="BD112" s="20"/>
      <c r="BE112" s="20"/>
      <c r="BF112" s="20"/>
      <c r="BG112" s="20"/>
      <c r="BH112" s="20"/>
      <c r="BI112" s="20"/>
      <c r="BJ112" s="20"/>
      <c r="BK112" s="20"/>
      <c r="BL112" s="20"/>
      <c r="BM112" s="20"/>
    </row>
    <row r="113">
      <c r="B113" s="278"/>
      <c r="C113" s="278"/>
      <c r="D113" s="278"/>
      <c r="E113" s="278"/>
      <c r="F113" s="278"/>
      <c r="G113" s="278"/>
      <c r="H113" s="278"/>
      <c r="I113" s="278"/>
      <c r="J113" s="278"/>
      <c r="K113" s="278"/>
      <c r="L113" s="278"/>
      <c r="M113" s="278"/>
      <c r="N113" s="278"/>
      <c r="O113" s="278"/>
      <c r="P113" s="278"/>
      <c r="Q113" s="278"/>
      <c r="R113" s="20"/>
      <c r="S113" s="20"/>
      <c r="T113" s="20"/>
      <c r="U113" s="20"/>
      <c r="V113" s="20"/>
      <c r="W113" s="20"/>
      <c r="X113" s="20"/>
      <c r="Y113" s="20"/>
      <c r="Z113" s="20"/>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c r="AZ113" s="20"/>
      <c r="BA113" s="20"/>
      <c r="BB113" s="20"/>
      <c r="BC113" s="20"/>
      <c r="BD113" s="20"/>
      <c r="BE113" s="20"/>
      <c r="BF113" s="20"/>
      <c r="BG113" s="20"/>
      <c r="BH113" s="20"/>
      <c r="BI113" s="20"/>
      <c r="BJ113" s="20"/>
      <c r="BK113" s="20"/>
      <c r="BL113" s="20"/>
      <c r="BM113" s="20"/>
    </row>
    <row r="114">
      <c r="B114" s="278"/>
      <c r="C114" s="278"/>
      <c r="D114" s="278"/>
      <c r="E114" s="278"/>
      <c r="F114" s="278"/>
      <c r="G114" s="278"/>
      <c r="H114" s="278"/>
      <c r="I114" s="278"/>
      <c r="J114" s="278"/>
      <c r="K114" s="278"/>
      <c r="L114" s="278"/>
      <c r="M114" s="278"/>
      <c r="N114" s="278"/>
      <c r="O114" s="278"/>
      <c r="P114" s="278"/>
      <c r="Q114" s="278"/>
      <c r="R114" s="20"/>
      <c r="S114" s="20"/>
      <c r="T114" s="20"/>
      <c r="U114" s="20"/>
      <c r="V114" s="20"/>
      <c r="W114" s="20"/>
      <c r="X114" s="20"/>
      <c r="Y114" s="20"/>
      <c r="Z114" s="20"/>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c r="AZ114" s="20"/>
      <c r="BA114" s="20"/>
      <c r="BB114" s="20"/>
      <c r="BC114" s="20"/>
      <c r="BD114" s="20"/>
      <c r="BE114" s="20"/>
      <c r="BF114" s="20"/>
      <c r="BG114" s="20"/>
      <c r="BH114" s="20"/>
      <c r="BI114" s="20"/>
      <c r="BJ114" s="20"/>
      <c r="BK114" s="20"/>
      <c r="BL114" s="20"/>
      <c r="BM114" s="20"/>
    </row>
    <row r="115">
      <c r="B115" s="278"/>
      <c r="C115" s="278"/>
      <c r="D115" s="278"/>
      <c r="E115" s="278"/>
      <c r="F115" s="278"/>
      <c r="G115" s="278"/>
      <c r="H115" s="278"/>
      <c r="I115" s="278"/>
      <c r="J115" s="278"/>
      <c r="K115" s="278"/>
      <c r="L115" s="278"/>
      <c r="M115" s="278"/>
      <c r="N115" s="278"/>
      <c r="O115" s="278"/>
      <c r="P115" s="278"/>
      <c r="Q115" s="278"/>
      <c r="R115" s="20"/>
      <c r="S115" s="20"/>
      <c r="T115" s="20"/>
      <c r="U115" s="20"/>
      <c r="V115" s="20"/>
      <c r="W115" s="20"/>
      <c r="X115" s="20"/>
      <c r="Y115" s="20"/>
      <c r="Z115" s="20"/>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c r="AZ115" s="20"/>
      <c r="BA115" s="20"/>
      <c r="BB115" s="20"/>
      <c r="BC115" s="20"/>
      <c r="BD115" s="20"/>
      <c r="BE115" s="20"/>
      <c r="BF115" s="20"/>
      <c r="BG115" s="20"/>
      <c r="BH115" s="20"/>
      <c r="BI115" s="20"/>
      <c r="BJ115" s="20"/>
      <c r="BK115" s="20"/>
      <c r="BL115" s="20"/>
      <c r="BM115" s="20"/>
    </row>
    <row r="116">
      <c r="B116" s="278"/>
      <c r="C116" s="278"/>
      <c r="D116" s="278"/>
      <c r="E116" s="278"/>
      <c r="F116" s="278"/>
      <c r="G116" s="278"/>
      <c r="H116" s="278"/>
      <c r="I116" s="278"/>
      <c r="J116" s="278"/>
      <c r="K116" s="278"/>
      <c r="L116" s="278"/>
      <c r="M116" s="278"/>
      <c r="N116" s="278"/>
      <c r="O116" s="278"/>
      <c r="P116" s="278"/>
      <c r="Q116" s="278"/>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row>
    <row r="117">
      <c r="B117" s="278"/>
      <c r="C117" s="278"/>
      <c r="D117" s="278"/>
      <c r="E117" s="278"/>
      <c r="F117" s="278"/>
      <c r="G117" s="278"/>
      <c r="H117" s="278"/>
      <c r="I117" s="278"/>
      <c r="J117" s="278"/>
      <c r="K117" s="278"/>
      <c r="L117" s="278"/>
      <c r="M117" s="278"/>
      <c r="N117" s="278"/>
      <c r="O117" s="278"/>
      <c r="P117" s="278"/>
      <c r="Q117" s="278"/>
      <c r="R117" s="20"/>
      <c r="S117" s="20"/>
      <c r="T117" s="20"/>
      <c r="U117" s="20"/>
      <c r="V117" s="20"/>
      <c r="W117" s="20"/>
      <c r="X117" s="20"/>
      <c r="Y117" s="20"/>
      <c r="Z117" s="20"/>
      <c r="AA117" s="20"/>
      <c r="AB117" s="20"/>
      <c r="AC117" s="20"/>
      <c r="AD117" s="20"/>
      <c r="AE117" s="20"/>
      <c r="AF117" s="20"/>
      <c r="AG117" s="20"/>
      <c r="AH117" s="20"/>
      <c r="AI117" s="20"/>
      <c r="AJ117" s="20"/>
      <c r="AK117" s="20"/>
      <c r="AL117" s="20"/>
      <c r="AM117" s="20"/>
      <c r="AN117" s="20"/>
      <c r="AO117" s="20"/>
      <c r="AP117" s="20"/>
      <c r="AQ117" s="20"/>
      <c r="AR117" s="20"/>
      <c r="AS117" s="20"/>
      <c r="AT117" s="20"/>
      <c r="AU117" s="20"/>
      <c r="AV117" s="20"/>
      <c r="AW117" s="20"/>
      <c r="AX117" s="20"/>
      <c r="AY117" s="20"/>
      <c r="AZ117" s="20"/>
      <c r="BA117" s="20"/>
      <c r="BB117" s="20"/>
      <c r="BC117" s="20"/>
      <c r="BD117" s="20"/>
      <c r="BE117" s="20"/>
      <c r="BF117" s="20"/>
      <c r="BG117" s="20"/>
      <c r="BH117" s="20"/>
      <c r="BI117" s="20"/>
      <c r="BJ117" s="20"/>
      <c r="BK117" s="20"/>
      <c r="BL117" s="20"/>
      <c r="BM117" s="20"/>
    </row>
    <row r="118">
      <c r="B118" s="278"/>
      <c r="C118" s="278"/>
      <c r="D118" s="278"/>
      <c r="E118" s="278"/>
      <c r="F118" s="278"/>
      <c r="G118" s="278"/>
      <c r="H118" s="278"/>
      <c r="I118" s="278"/>
      <c r="J118" s="278"/>
      <c r="K118" s="278"/>
      <c r="L118" s="278"/>
      <c r="M118" s="278"/>
      <c r="N118" s="278"/>
      <c r="O118" s="278"/>
      <c r="P118" s="278"/>
      <c r="Q118" s="278"/>
      <c r="R118" s="20"/>
      <c r="S118" s="20"/>
      <c r="T118" s="20"/>
      <c r="U118" s="20"/>
      <c r="V118" s="20"/>
      <c r="W118" s="20"/>
      <c r="X118" s="20"/>
      <c r="Y118" s="20"/>
      <c r="Z118" s="20"/>
      <c r="AA118" s="20"/>
      <c r="AB118" s="20"/>
      <c r="AC118" s="20"/>
      <c r="AD118" s="20"/>
      <c r="AE118" s="20"/>
      <c r="AF118" s="20"/>
      <c r="AG118" s="20"/>
      <c r="AH118" s="20"/>
      <c r="AI118" s="20"/>
      <c r="AJ118" s="20"/>
      <c r="AK118" s="20"/>
      <c r="AL118" s="20"/>
      <c r="AM118" s="20"/>
      <c r="AN118" s="20"/>
      <c r="AO118" s="20"/>
      <c r="AP118" s="20"/>
      <c r="AQ118" s="20"/>
      <c r="AR118" s="20"/>
      <c r="AS118" s="20"/>
      <c r="AT118" s="20"/>
      <c r="AU118" s="20"/>
      <c r="AV118" s="20"/>
      <c r="AW118" s="20"/>
      <c r="AX118" s="20"/>
      <c r="AY118" s="20"/>
      <c r="AZ118" s="20"/>
      <c r="BA118" s="20"/>
      <c r="BB118" s="20"/>
      <c r="BC118" s="20"/>
      <c r="BD118" s="20"/>
      <c r="BE118" s="20"/>
      <c r="BF118" s="20"/>
      <c r="BG118" s="20"/>
      <c r="BH118" s="20"/>
      <c r="BI118" s="20"/>
      <c r="BJ118" s="20"/>
      <c r="BK118" s="20"/>
      <c r="BL118" s="20"/>
      <c r="BM118" s="20"/>
    </row>
    <row r="119">
      <c r="B119" s="278"/>
      <c r="C119" s="278"/>
      <c r="D119" s="278"/>
      <c r="E119" s="278"/>
      <c r="F119" s="278"/>
      <c r="G119" s="278"/>
      <c r="H119" s="278"/>
      <c r="I119" s="278"/>
      <c r="J119" s="278"/>
      <c r="K119" s="278"/>
      <c r="L119" s="278"/>
      <c r="M119" s="278"/>
      <c r="N119" s="278"/>
      <c r="O119" s="278"/>
      <c r="P119" s="278"/>
      <c r="Q119" s="278"/>
      <c r="R119" s="20"/>
      <c r="S119" s="20"/>
      <c r="T119" s="20"/>
      <c r="U119" s="20"/>
      <c r="V119" s="20"/>
      <c r="W119" s="20"/>
      <c r="X119" s="20"/>
      <c r="Y119" s="20"/>
      <c r="Z119" s="20"/>
      <c r="AA119" s="20"/>
      <c r="AB119" s="20"/>
      <c r="AC119" s="20"/>
      <c r="AD119" s="20"/>
      <c r="AE119" s="20"/>
      <c r="AF119" s="20"/>
      <c r="AG119" s="20"/>
      <c r="AH119" s="20"/>
      <c r="AI119" s="20"/>
      <c r="AJ119" s="20"/>
      <c r="AK119" s="20"/>
      <c r="AL119" s="20"/>
      <c r="AM119" s="20"/>
      <c r="AN119" s="20"/>
      <c r="AO119" s="20"/>
      <c r="AP119" s="20"/>
      <c r="AQ119" s="20"/>
      <c r="AR119" s="20"/>
      <c r="AS119" s="20"/>
      <c r="AT119" s="20"/>
      <c r="AU119" s="20"/>
      <c r="AV119" s="20"/>
      <c r="AW119" s="20"/>
      <c r="AX119" s="20"/>
      <c r="AY119" s="20"/>
      <c r="AZ119" s="20"/>
      <c r="BA119" s="20"/>
      <c r="BB119" s="20"/>
      <c r="BC119" s="20"/>
      <c r="BD119" s="20"/>
      <c r="BE119" s="20"/>
      <c r="BF119" s="20"/>
      <c r="BG119" s="20"/>
      <c r="BH119" s="20"/>
      <c r="BI119" s="20"/>
      <c r="BJ119" s="20"/>
      <c r="BK119" s="20"/>
      <c r="BL119" s="20"/>
      <c r="BM119" s="20"/>
    </row>
    <row r="120">
      <c r="B120" s="278"/>
      <c r="C120" s="278"/>
      <c r="D120" s="278"/>
      <c r="E120" s="278"/>
      <c r="F120" s="278"/>
      <c r="G120" s="278"/>
      <c r="H120" s="278"/>
      <c r="I120" s="278"/>
      <c r="J120" s="278"/>
      <c r="K120" s="278"/>
      <c r="L120" s="278"/>
      <c r="M120" s="278"/>
      <c r="N120" s="278"/>
      <c r="O120" s="278"/>
      <c r="P120" s="278"/>
      <c r="Q120" s="278"/>
      <c r="R120" s="20"/>
      <c r="S120" s="20"/>
      <c r="T120" s="20"/>
      <c r="U120" s="20"/>
      <c r="V120" s="20"/>
      <c r="W120" s="20"/>
      <c r="X120" s="20"/>
      <c r="Y120" s="20"/>
      <c r="Z120" s="20"/>
      <c r="AA120" s="20"/>
      <c r="AB120" s="20"/>
      <c r="AC120" s="20"/>
      <c r="AD120" s="20"/>
      <c r="AE120" s="20"/>
      <c r="AF120" s="20"/>
      <c r="AG120" s="20"/>
      <c r="AH120" s="20"/>
      <c r="AI120" s="20"/>
      <c r="AJ120" s="20"/>
      <c r="AK120" s="20"/>
      <c r="AL120" s="20"/>
      <c r="AM120" s="20"/>
      <c r="AN120" s="20"/>
      <c r="AO120" s="20"/>
      <c r="AP120" s="20"/>
      <c r="AQ120" s="20"/>
      <c r="AR120" s="20"/>
      <c r="AS120" s="20"/>
      <c r="AT120" s="20"/>
      <c r="AU120" s="20"/>
      <c r="AV120" s="20"/>
      <c r="AW120" s="20"/>
      <c r="AX120" s="20"/>
      <c r="AY120" s="20"/>
      <c r="AZ120" s="20"/>
      <c r="BA120" s="20"/>
      <c r="BB120" s="20"/>
      <c r="BC120" s="20"/>
      <c r="BD120" s="20"/>
      <c r="BE120" s="20"/>
      <c r="BF120" s="20"/>
      <c r="BG120" s="20"/>
      <c r="BH120" s="20"/>
      <c r="BI120" s="20"/>
      <c r="BJ120" s="20"/>
      <c r="BK120" s="20"/>
      <c r="BL120" s="20"/>
      <c r="BM120" s="20"/>
    </row>
    <row r="121">
      <c r="B121" s="278"/>
      <c r="C121" s="278"/>
      <c r="D121" s="278"/>
      <c r="E121" s="278"/>
      <c r="F121" s="278"/>
      <c r="G121" s="278"/>
      <c r="H121" s="278"/>
      <c r="I121" s="278"/>
      <c r="J121" s="278"/>
      <c r="K121" s="278"/>
      <c r="L121" s="278"/>
      <c r="M121" s="278"/>
      <c r="N121" s="278"/>
      <c r="O121" s="278"/>
      <c r="P121" s="278"/>
      <c r="Q121" s="278"/>
      <c r="R121" s="20"/>
      <c r="S121" s="20"/>
      <c r="T121" s="20"/>
      <c r="U121" s="20"/>
      <c r="V121" s="20"/>
      <c r="W121" s="20"/>
      <c r="X121" s="20"/>
      <c r="Y121" s="20"/>
      <c r="Z121" s="20"/>
      <c r="AA121" s="20"/>
      <c r="AB121" s="20"/>
      <c r="AC121" s="20"/>
      <c r="AD121" s="20"/>
      <c r="AE121" s="20"/>
      <c r="AF121" s="20"/>
      <c r="AG121" s="20"/>
      <c r="AH121" s="20"/>
      <c r="AI121" s="20"/>
      <c r="AJ121" s="20"/>
      <c r="AK121" s="20"/>
      <c r="AL121" s="20"/>
      <c r="AM121" s="20"/>
      <c r="AN121" s="20"/>
      <c r="AO121" s="20"/>
      <c r="AP121" s="20"/>
      <c r="AQ121" s="20"/>
      <c r="AR121" s="20"/>
      <c r="AS121" s="20"/>
      <c r="AT121" s="20"/>
      <c r="AU121" s="20"/>
      <c r="AV121" s="20"/>
      <c r="AW121" s="20"/>
      <c r="AX121" s="20"/>
      <c r="AY121" s="20"/>
      <c r="AZ121" s="20"/>
      <c r="BA121" s="20"/>
      <c r="BB121" s="20"/>
      <c r="BC121" s="20"/>
      <c r="BD121" s="20"/>
      <c r="BE121" s="20"/>
      <c r="BF121" s="20"/>
      <c r="BG121" s="20"/>
      <c r="BH121" s="20"/>
      <c r="BI121" s="20"/>
      <c r="BJ121" s="20"/>
      <c r="BK121" s="20"/>
      <c r="BL121" s="20"/>
      <c r="BM121" s="20"/>
    </row>
    <row r="122">
      <c r="B122" s="278"/>
      <c r="C122" s="278"/>
      <c r="D122" s="278"/>
      <c r="E122" s="278"/>
      <c r="F122" s="278"/>
      <c r="G122" s="278"/>
      <c r="H122" s="278"/>
      <c r="I122" s="278"/>
      <c r="J122" s="278"/>
      <c r="K122" s="278"/>
      <c r="L122" s="278"/>
      <c r="M122" s="278"/>
      <c r="N122" s="278"/>
      <c r="O122" s="278"/>
      <c r="P122" s="278"/>
      <c r="Q122" s="278"/>
      <c r="R122" s="20"/>
      <c r="S122" s="20"/>
      <c r="T122" s="20"/>
      <c r="U122" s="20"/>
      <c r="V122" s="20"/>
      <c r="W122" s="20"/>
      <c r="X122" s="20"/>
      <c r="Y122" s="20"/>
      <c r="Z122" s="20"/>
      <c r="AA122" s="20"/>
      <c r="AB122" s="20"/>
      <c r="AC122" s="20"/>
      <c r="AD122" s="20"/>
      <c r="AE122" s="20"/>
      <c r="AF122" s="20"/>
      <c r="AG122" s="20"/>
      <c r="AH122" s="20"/>
      <c r="AI122" s="20"/>
      <c r="AJ122" s="20"/>
      <c r="AK122" s="20"/>
      <c r="AL122" s="20"/>
      <c r="AM122" s="20"/>
      <c r="AN122" s="20"/>
      <c r="AO122" s="20"/>
      <c r="AP122" s="20"/>
      <c r="AQ122" s="20"/>
      <c r="AR122" s="20"/>
      <c r="AS122" s="20"/>
      <c r="AT122" s="20"/>
      <c r="AU122" s="20"/>
      <c r="AV122" s="20"/>
      <c r="AW122" s="20"/>
      <c r="AX122" s="20"/>
      <c r="AY122" s="20"/>
      <c r="AZ122" s="20"/>
      <c r="BA122" s="20"/>
      <c r="BB122" s="20"/>
      <c r="BC122" s="20"/>
      <c r="BD122" s="20"/>
      <c r="BE122" s="20"/>
      <c r="BF122" s="20"/>
      <c r="BG122" s="20"/>
      <c r="BH122" s="20"/>
      <c r="BI122" s="20"/>
      <c r="BJ122" s="20"/>
      <c r="BK122" s="20"/>
      <c r="BL122" s="20"/>
      <c r="BM122" s="20"/>
    </row>
    <row r="123">
      <c r="B123" s="278"/>
      <c r="C123" s="278"/>
      <c r="D123" s="278"/>
      <c r="E123" s="278"/>
      <c r="F123" s="278"/>
      <c r="G123" s="278"/>
      <c r="H123" s="278"/>
      <c r="I123" s="278"/>
      <c r="J123" s="278"/>
      <c r="K123" s="278"/>
      <c r="L123" s="278"/>
      <c r="M123" s="278"/>
      <c r="N123" s="278"/>
      <c r="O123" s="278"/>
      <c r="P123" s="278"/>
      <c r="Q123" s="278"/>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row>
    <row r="124">
      <c r="B124" s="278"/>
      <c r="C124" s="278"/>
      <c r="D124" s="278"/>
      <c r="E124" s="278"/>
      <c r="F124" s="278"/>
      <c r="G124" s="278"/>
      <c r="H124" s="278"/>
      <c r="I124" s="278"/>
      <c r="J124" s="278"/>
      <c r="K124" s="278"/>
      <c r="L124" s="278"/>
      <c r="M124" s="278"/>
      <c r="N124" s="278"/>
      <c r="O124" s="278"/>
      <c r="P124" s="278"/>
      <c r="Q124" s="278"/>
      <c r="R124" s="20"/>
      <c r="S124" s="20"/>
      <c r="T124" s="20"/>
      <c r="U124" s="20"/>
      <c r="V124" s="20"/>
      <c r="W124" s="20"/>
      <c r="X124" s="20"/>
      <c r="Y124" s="20"/>
      <c r="Z124" s="20"/>
      <c r="AA124" s="20"/>
      <c r="AB124" s="20"/>
      <c r="AC124" s="20"/>
      <c r="AD124" s="20"/>
      <c r="AE124" s="20"/>
      <c r="AF124" s="20"/>
      <c r="AG124" s="20"/>
      <c r="AH124" s="20"/>
      <c r="AI124" s="20"/>
      <c r="AJ124" s="20"/>
      <c r="AK124" s="20"/>
      <c r="AL124" s="20"/>
      <c r="AM124" s="20"/>
      <c r="AN124" s="20"/>
      <c r="AO124" s="20"/>
      <c r="AP124" s="20"/>
      <c r="AQ124" s="20"/>
      <c r="AR124" s="20"/>
      <c r="AS124" s="20"/>
      <c r="AT124" s="20"/>
      <c r="AU124" s="20"/>
      <c r="AV124" s="20"/>
      <c r="AW124" s="20"/>
      <c r="AX124" s="20"/>
      <c r="AY124" s="20"/>
      <c r="AZ124" s="20"/>
      <c r="BA124" s="20"/>
      <c r="BB124" s="20"/>
      <c r="BC124" s="20"/>
      <c r="BD124" s="20"/>
      <c r="BE124" s="20"/>
      <c r="BF124" s="20"/>
      <c r="BG124" s="20"/>
      <c r="BH124" s="20"/>
      <c r="BI124" s="20"/>
      <c r="BJ124" s="20"/>
      <c r="BK124" s="20"/>
      <c r="BL124" s="20"/>
      <c r="BM124" s="20"/>
    </row>
    <row r="125">
      <c r="B125" s="278"/>
      <c r="C125" s="278"/>
      <c r="D125" s="278"/>
      <c r="E125" s="278"/>
      <c r="F125" s="278"/>
      <c r="G125" s="278"/>
      <c r="H125" s="278"/>
      <c r="I125" s="278"/>
      <c r="J125" s="278"/>
      <c r="K125" s="278"/>
      <c r="L125" s="278"/>
      <c r="M125" s="278"/>
      <c r="N125" s="278"/>
      <c r="O125" s="278"/>
      <c r="P125" s="278"/>
      <c r="Q125" s="278"/>
      <c r="R125" s="20"/>
      <c r="S125" s="20"/>
      <c r="T125" s="20"/>
      <c r="U125" s="20"/>
      <c r="V125" s="20"/>
      <c r="W125" s="20"/>
      <c r="X125" s="20"/>
      <c r="Y125" s="20"/>
      <c r="Z125" s="20"/>
      <c r="AA125" s="20"/>
      <c r="AB125" s="20"/>
      <c r="AC125" s="20"/>
      <c r="AD125" s="20"/>
      <c r="AE125" s="20"/>
      <c r="AF125" s="20"/>
      <c r="AG125" s="20"/>
      <c r="AH125" s="20"/>
      <c r="AI125" s="20"/>
      <c r="AJ125" s="20"/>
      <c r="AK125" s="20"/>
      <c r="AL125" s="20"/>
      <c r="AM125" s="20"/>
      <c r="AN125" s="20"/>
      <c r="AO125" s="20"/>
      <c r="AP125" s="20"/>
      <c r="AQ125" s="20"/>
      <c r="AR125" s="20"/>
      <c r="AS125" s="20"/>
      <c r="AT125" s="20"/>
      <c r="AU125" s="20"/>
      <c r="AV125" s="20"/>
      <c r="AW125" s="20"/>
      <c r="AX125" s="20"/>
      <c r="AY125" s="20"/>
      <c r="AZ125" s="20"/>
      <c r="BA125" s="20"/>
      <c r="BB125" s="20"/>
      <c r="BC125" s="20"/>
      <c r="BD125" s="20"/>
      <c r="BE125" s="20"/>
      <c r="BF125" s="20"/>
      <c r="BG125" s="20"/>
      <c r="BH125" s="20"/>
      <c r="BI125" s="20"/>
      <c r="BJ125" s="20"/>
      <c r="BK125" s="20"/>
      <c r="BL125" s="20"/>
      <c r="BM125" s="20"/>
    </row>
    <row r="126">
      <c r="B126" s="278"/>
      <c r="C126" s="278"/>
      <c r="D126" s="278"/>
      <c r="E126" s="278"/>
      <c r="F126" s="278"/>
      <c r="G126" s="278"/>
      <c r="H126" s="278"/>
      <c r="I126" s="278"/>
      <c r="J126" s="278"/>
      <c r="K126" s="278"/>
      <c r="L126" s="278"/>
      <c r="M126" s="278"/>
      <c r="N126" s="278"/>
      <c r="O126" s="278"/>
      <c r="P126" s="278"/>
      <c r="Q126" s="278"/>
      <c r="R126" s="20"/>
      <c r="S126" s="20"/>
      <c r="T126" s="20"/>
      <c r="U126" s="20"/>
      <c r="V126" s="20"/>
      <c r="W126" s="20"/>
      <c r="X126" s="20"/>
      <c r="Y126" s="20"/>
      <c r="Z126" s="20"/>
      <c r="AA126" s="20"/>
      <c r="AB126" s="20"/>
      <c r="AC126" s="20"/>
      <c r="AD126" s="20"/>
      <c r="AE126" s="20"/>
      <c r="AF126" s="20"/>
      <c r="AG126" s="20"/>
      <c r="AH126" s="20"/>
      <c r="AI126" s="20"/>
      <c r="AJ126" s="20"/>
      <c r="AK126" s="20"/>
      <c r="AL126" s="20"/>
      <c r="AM126" s="20"/>
      <c r="AN126" s="20"/>
      <c r="AO126" s="20"/>
      <c r="AP126" s="20"/>
      <c r="AQ126" s="20"/>
      <c r="AR126" s="20"/>
      <c r="AS126" s="20"/>
      <c r="AT126" s="20"/>
      <c r="AU126" s="20"/>
      <c r="AV126" s="20"/>
      <c r="AW126" s="20"/>
      <c r="AX126" s="20"/>
      <c r="AY126" s="20"/>
      <c r="AZ126" s="20"/>
      <c r="BA126" s="20"/>
      <c r="BB126" s="20"/>
      <c r="BC126" s="20"/>
      <c r="BD126" s="20"/>
      <c r="BE126" s="20"/>
      <c r="BF126" s="20"/>
      <c r="BG126" s="20"/>
      <c r="BH126" s="20"/>
      <c r="BI126" s="20"/>
      <c r="BJ126" s="20"/>
      <c r="BK126" s="20"/>
      <c r="BL126" s="20"/>
      <c r="BM126" s="20"/>
    </row>
    <row r="127">
      <c r="B127" s="278"/>
      <c r="C127" s="278"/>
      <c r="D127" s="278"/>
      <c r="E127" s="278"/>
      <c r="F127" s="278"/>
      <c r="G127" s="278"/>
      <c r="H127" s="278"/>
      <c r="I127" s="278"/>
      <c r="J127" s="278"/>
      <c r="K127" s="278"/>
      <c r="L127" s="278"/>
      <c r="M127" s="278"/>
      <c r="N127" s="278"/>
      <c r="O127" s="278"/>
      <c r="P127" s="278"/>
      <c r="Q127" s="278"/>
      <c r="R127" s="20"/>
      <c r="S127" s="20"/>
      <c r="T127" s="20"/>
      <c r="U127" s="20"/>
      <c r="V127" s="20"/>
      <c r="W127" s="20"/>
      <c r="X127" s="20"/>
      <c r="Y127" s="20"/>
      <c r="Z127" s="20"/>
      <c r="AA127" s="20"/>
      <c r="AB127" s="20"/>
      <c r="AC127" s="20"/>
      <c r="AD127" s="20"/>
      <c r="AE127" s="20"/>
      <c r="AF127" s="20"/>
      <c r="AG127" s="20"/>
      <c r="AH127" s="20"/>
      <c r="AI127" s="20"/>
      <c r="AJ127" s="20"/>
      <c r="AK127" s="20"/>
      <c r="AL127" s="20"/>
      <c r="AM127" s="20"/>
      <c r="AN127" s="20"/>
      <c r="AO127" s="20"/>
      <c r="AP127" s="20"/>
      <c r="AQ127" s="20"/>
      <c r="AR127" s="20"/>
      <c r="AS127" s="20"/>
      <c r="AT127" s="20"/>
      <c r="AU127" s="20"/>
      <c r="AV127" s="20"/>
      <c r="AW127" s="20"/>
      <c r="AX127" s="20"/>
      <c r="AY127" s="20"/>
      <c r="AZ127" s="20"/>
      <c r="BA127" s="20"/>
      <c r="BB127" s="20"/>
      <c r="BC127" s="20"/>
      <c r="BD127" s="20"/>
      <c r="BE127" s="20"/>
      <c r="BF127" s="20"/>
      <c r="BG127" s="20"/>
      <c r="BH127" s="20"/>
      <c r="BI127" s="20"/>
      <c r="BJ127" s="20"/>
      <c r="BK127" s="20"/>
      <c r="BL127" s="20"/>
      <c r="BM127" s="20"/>
    </row>
    <row r="128">
      <c r="B128" s="278"/>
      <c r="C128" s="278"/>
      <c r="D128" s="278"/>
      <c r="E128" s="278"/>
      <c r="F128" s="278"/>
      <c r="G128" s="278"/>
      <c r="H128" s="278"/>
      <c r="I128" s="278"/>
      <c r="J128" s="278"/>
      <c r="K128" s="278"/>
      <c r="L128" s="278"/>
      <c r="M128" s="278"/>
      <c r="N128" s="278"/>
      <c r="O128" s="278"/>
      <c r="P128" s="278"/>
      <c r="Q128" s="278"/>
      <c r="R128" s="20"/>
      <c r="S128" s="20"/>
      <c r="T128" s="20"/>
      <c r="U128" s="20"/>
      <c r="V128" s="20"/>
      <c r="W128" s="20"/>
      <c r="X128" s="20"/>
      <c r="Y128" s="20"/>
      <c r="Z128" s="20"/>
      <c r="AA128" s="20"/>
      <c r="AB128" s="20"/>
      <c r="AC128" s="20"/>
      <c r="AD128" s="20"/>
      <c r="AE128" s="20"/>
      <c r="AF128" s="20"/>
      <c r="AG128" s="20"/>
      <c r="AH128" s="20"/>
      <c r="AI128" s="20"/>
      <c r="AJ128" s="20"/>
      <c r="AK128" s="20"/>
      <c r="AL128" s="20"/>
      <c r="AM128" s="20"/>
      <c r="AN128" s="20"/>
      <c r="AO128" s="20"/>
      <c r="AP128" s="20"/>
      <c r="AQ128" s="20"/>
      <c r="AR128" s="20"/>
      <c r="AS128" s="20"/>
      <c r="AT128" s="20"/>
      <c r="AU128" s="20"/>
      <c r="AV128" s="20"/>
      <c r="AW128" s="20"/>
      <c r="AX128" s="20"/>
      <c r="AY128" s="20"/>
      <c r="AZ128" s="20"/>
      <c r="BA128" s="20"/>
      <c r="BB128" s="20"/>
      <c r="BC128" s="20"/>
      <c r="BD128" s="20"/>
      <c r="BE128" s="20"/>
      <c r="BF128" s="20"/>
      <c r="BG128" s="20"/>
      <c r="BH128" s="20"/>
      <c r="BI128" s="20"/>
      <c r="BJ128" s="20"/>
      <c r="BK128" s="20"/>
      <c r="BL128" s="20"/>
      <c r="BM128" s="20"/>
    </row>
    <row r="129">
      <c r="B129" s="278"/>
      <c r="C129" s="278"/>
      <c r="D129" s="278"/>
      <c r="E129" s="278"/>
      <c r="F129" s="278"/>
      <c r="G129" s="278"/>
      <c r="H129" s="278"/>
      <c r="I129" s="278"/>
      <c r="J129" s="278"/>
      <c r="K129" s="278"/>
      <c r="L129" s="278"/>
      <c r="M129" s="278"/>
      <c r="N129" s="278"/>
      <c r="O129" s="278"/>
      <c r="P129" s="278"/>
      <c r="Q129" s="278"/>
      <c r="R129" s="20"/>
      <c r="S129" s="20"/>
      <c r="T129" s="20"/>
      <c r="U129" s="20"/>
      <c r="V129" s="20"/>
      <c r="W129" s="20"/>
      <c r="X129" s="20"/>
      <c r="Y129" s="20"/>
      <c r="Z129" s="20"/>
      <c r="AA129" s="20"/>
      <c r="AB129" s="20"/>
      <c r="AC129" s="20"/>
      <c r="AD129" s="20"/>
      <c r="AE129" s="20"/>
      <c r="AF129" s="20"/>
      <c r="AG129" s="20"/>
      <c r="AH129" s="20"/>
      <c r="AI129" s="20"/>
      <c r="AJ129" s="20"/>
      <c r="AK129" s="20"/>
      <c r="AL129" s="20"/>
      <c r="AM129" s="20"/>
      <c r="AN129" s="20"/>
      <c r="AO129" s="20"/>
      <c r="AP129" s="20"/>
      <c r="AQ129" s="20"/>
      <c r="AR129" s="20"/>
      <c r="AS129" s="20"/>
      <c r="AT129" s="20"/>
      <c r="AU129" s="20"/>
      <c r="AV129" s="20"/>
      <c r="AW129" s="20"/>
      <c r="AX129" s="20"/>
      <c r="AY129" s="20"/>
      <c r="AZ129" s="20"/>
      <c r="BA129" s="20"/>
      <c r="BB129" s="20"/>
      <c r="BC129" s="20"/>
      <c r="BD129" s="20"/>
      <c r="BE129" s="20"/>
      <c r="BF129" s="20"/>
      <c r="BG129" s="20"/>
      <c r="BH129" s="20"/>
      <c r="BI129" s="20"/>
      <c r="BJ129" s="20"/>
      <c r="BK129" s="20"/>
      <c r="BL129" s="20"/>
      <c r="BM129" s="20"/>
    </row>
    <row r="130">
      <c r="B130" s="278"/>
      <c r="C130" s="278"/>
      <c r="D130" s="278"/>
      <c r="E130" s="278"/>
      <c r="F130" s="278"/>
      <c r="G130" s="278"/>
      <c r="H130" s="278"/>
      <c r="I130" s="278"/>
      <c r="J130" s="278"/>
      <c r="K130" s="278"/>
      <c r="L130" s="278"/>
      <c r="M130" s="278"/>
      <c r="N130" s="278"/>
      <c r="O130" s="278"/>
      <c r="P130" s="278"/>
      <c r="Q130" s="278"/>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row>
    <row r="131">
      <c r="B131" s="278"/>
      <c r="C131" s="278"/>
      <c r="D131" s="278"/>
      <c r="E131" s="278"/>
      <c r="F131" s="278"/>
      <c r="G131" s="278"/>
      <c r="H131" s="278"/>
      <c r="I131" s="278"/>
      <c r="J131" s="278"/>
      <c r="K131" s="278"/>
      <c r="L131" s="278"/>
      <c r="M131" s="278"/>
      <c r="N131" s="278"/>
      <c r="O131" s="278"/>
      <c r="P131" s="278"/>
      <c r="Q131" s="278"/>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c r="AU131" s="20"/>
      <c r="AV131" s="20"/>
      <c r="AW131" s="20"/>
      <c r="AX131" s="20"/>
      <c r="AY131" s="20"/>
      <c r="AZ131" s="20"/>
      <c r="BA131" s="20"/>
      <c r="BB131" s="20"/>
      <c r="BC131" s="20"/>
      <c r="BD131" s="20"/>
      <c r="BE131" s="20"/>
      <c r="BF131" s="20"/>
      <c r="BG131" s="20"/>
      <c r="BH131" s="20"/>
      <c r="BI131" s="20"/>
      <c r="BJ131" s="20"/>
      <c r="BK131" s="20"/>
      <c r="BL131" s="20"/>
      <c r="BM131" s="20"/>
    </row>
    <row r="132">
      <c r="B132" s="278"/>
      <c r="C132" s="278"/>
      <c r="D132" s="278"/>
      <c r="E132" s="278"/>
      <c r="F132" s="278"/>
      <c r="G132" s="278"/>
      <c r="H132" s="278"/>
      <c r="I132" s="278"/>
      <c r="J132" s="278"/>
      <c r="K132" s="278"/>
      <c r="L132" s="278"/>
      <c r="M132" s="278"/>
      <c r="N132" s="278"/>
      <c r="O132" s="278"/>
      <c r="P132" s="278"/>
      <c r="Q132" s="278"/>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c r="AU132" s="20"/>
      <c r="AV132" s="20"/>
      <c r="AW132" s="20"/>
      <c r="AX132" s="20"/>
      <c r="AY132" s="20"/>
      <c r="AZ132" s="20"/>
      <c r="BA132" s="20"/>
      <c r="BB132" s="20"/>
      <c r="BC132" s="20"/>
      <c r="BD132" s="20"/>
      <c r="BE132" s="20"/>
      <c r="BF132" s="20"/>
      <c r="BG132" s="20"/>
      <c r="BH132" s="20"/>
      <c r="BI132" s="20"/>
      <c r="BJ132" s="20"/>
      <c r="BK132" s="20"/>
      <c r="BL132" s="20"/>
      <c r="BM132" s="20"/>
    </row>
    <row r="133">
      <c r="B133" s="278"/>
      <c r="C133" s="278"/>
      <c r="D133" s="278"/>
      <c r="E133" s="278"/>
      <c r="F133" s="278"/>
      <c r="G133" s="278"/>
      <c r="H133" s="278"/>
      <c r="I133" s="278"/>
      <c r="J133" s="278"/>
      <c r="K133" s="278"/>
      <c r="L133" s="278"/>
      <c r="M133" s="278"/>
      <c r="N133" s="278"/>
      <c r="O133" s="278"/>
      <c r="P133" s="278"/>
      <c r="Q133" s="278"/>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c r="AU133" s="20"/>
      <c r="AV133" s="20"/>
      <c r="AW133" s="20"/>
      <c r="AX133" s="20"/>
      <c r="AY133" s="20"/>
      <c r="AZ133" s="20"/>
      <c r="BA133" s="20"/>
      <c r="BB133" s="20"/>
      <c r="BC133" s="20"/>
      <c r="BD133" s="20"/>
      <c r="BE133" s="20"/>
      <c r="BF133" s="20"/>
      <c r="BG133" s="20"/>
      <c r="BH133" s="20"/>
      <c r="BI133" s="20"/>
      <c r="BJ133" s="20"/>
      <c r="BK133" s="20"/>
      <c r="BL133" s="20"/>
      <c r="BM133" s="20"/>
    </row>
    <row r="134">
      <c r="B134" s="278"/>
      <c r="C134" s="278"/>
      <c r="D134" s="278"/>
      <c r="E134" s="278"/>
      <c r="F134" s="278"/>
      <c r="G134" s="278"/>
      <c r="H134" s="278"/>
      <c r="I134" s="278"/>
      <c r="J134" s="278"/>
      <c r="K134" s="278"/>
      <c r="L134" s="278"/>
      <c r="M134" s="278"/>
      <c r="N134" s="278"/>
      <c r="O134" s="278"/>
      <c r="P134" s="278"/>
      <c r="Q134" s="278"/>
      <c r="R134" s="20"/>
      <c r="S134" s="20"/>
      <c r="T134" s="20"/>
      <c r="U134" s="20"/>
      <c r="V134" s="20"/>
      <c r="W134" s="20"/>
      <c r="X134" s="20"/>
      <c r="Y134" s="20"/>
      <c r="Z134" s="20"/>
      <c r="AA134" s="20"/>
      <c r="AB134" s="20"/>
      <c r="AC134" s="20"/>
      <c r="AD134" s="20"/>
      <c r="AE134" s="20"/>
      <c r="AF134" s="20"/>
      <c r="AG134" s="20"/>
      <c r="AH134" s="20"/>
      <c r="AI134" s="20"/>
      <c r="AJ134" s="20"/>
      <c r="AK134" s="20"/>
      <c r="AL134" s="20"/>
      <c r="AM134" s="20"/>
      <c r="AN134" s="20"/>
      <c r="AO134" s="20"/>
      <c r="AP134" s="20"/>
      <c r="AQ134" s="20"/>
      <c r="AR134" s="20"/>
      <c r="AS134" s="20"/>
      <c r="AT134" s="20"/>
      <c r="AU134" s="20"/>
      <c r="AV134" s="20"/>
      <c r="AW134" s="20"/>
      <c r="AX134" s="20"/>
      <c r="AY134" s="20"/>
      <c r="AZ134" s="20"/>
      <c r="BA134" s="20"/>
      <c r="BB134" s="20"/>
      <c r="BC134" s="20"/>
      <c r="BD134" s="20"/>
      <c r="BE134" s="20"/>
      <c r="BF134" s="20"/>
      <c r="BG134" s="20"/>
      <c r="BH134" s="20"/>
      <c r="BI134" s="20"/>
      <c r="BJ134" s="20"/>
      <c r="BK134" s="20"/>
      <c r="BL134" s="20"/>
      <c r="BM134" s="20"/>
    </row>
    <row r="135">
      <c r="B135" s="278"/>
      <c r="C135" s="278"/>
      <c r="D135" s="278"/>
      <c r="E135" s="278"/>
      <c r="F135" s="278"/>
      <c r="G135" s="278"/>
      <c r="H135" s="278"/>
      <c r="I135" s="278"/>
      <c r="J135" s="278"/>
      <c r="K135" s="278"/>
      <c r="L135" s="278"/>
      <c r="M135" s="278"/>
      <c r="N135" s="278"/>
      <c r="O135" s="278"/>
      <c r="P135" s="278"/>
      <c r="Q135" s="278"/>
      <c r="R135" s="20"/>
      <c r="S135" s="20"/>
      <c r="T135" s="20"/>
      <c r="U135" s="20"/>
      <c r="V135" s="20"/>
      <c r="W135" s="20"/>
      <c r="X135" s="20"/>
      <c r="Y135" s="20"/>
      <c r="Z135" s="20"/>
      <c r="AA135" s="20"/>
      <c r="AB135" s="20"/>
      <c r="AC135" s="20"/>
      <c r="AD135" s="20"/>
      <c r="AE135" s="20"/>
      <c r="AF135" s="20"/>
      <c r="AG135" s="20"/>
      <c r="AH135" s="20"/>
      <c r="AI135" s="20"/>
      <c r="AJ135" s="20"/>
      <c r="AK135" s="20"/>
      <c r="AL135" s="20"/>
      <c r="AM135" s="20"/>
      <c r="AN135" s="20"/>
      <c r="AO135" s="20"/>
      <c r="AP135" s="20"/>
      <c r="AQ135" s="20"/>
      <c r="AR135" s="20"/>
      <c r="AS135" s="20"/>
      <c r="AT135" s="20"/>
      <c r="AU135" s="20"/>
      <c r="AV135" s="20"/>
      <c r="AW135" s="20"/>
      <c r="AX135" s="20"/>
      <c r="AY135" s="20"/>
      <c r="AZ135" s="20"/>
      <c r="BA135" s="20"/>
      <c r="BB135" s="20"/>
      <c r="BC135" s="20"/>
      <c r="BD135" s="20"/>
      <c r="BE135" s="20"/>
      <c r="BF135" s="20"/>
      <c r="BG135" s="20"/>
      <c r="BH135" s="20"/>
      <c r="BI135" s="20"/>
      <c r="BJ135" s="20"/>
      <c r="BK135" s="20"/>
      <c r="BL135" s="20"/>
      <c r="BM135" s="20"/>
    </row>
    <row r="136">
      <c r="B136" s="278"/>
      <c r="C136" s="278"/>
      <c r="D136" s="278"/>
      <c r="E136" s="278"/>
      <c r="F136" s="278"/>
      <c r="G136" s="278"/>
      <c r="H136" s="278"/>
      <c r="I136" s="278"/>
      <c r="J136" s="278"/>
      <c r="K136" s="278"/>
      <c r="L136" s="278"/>
      <c r="M136" s="278"/>
      <c r="N136" s="278"/>
      <c r="O136" s="278"/>
      <c r="P136" s="278"/>
      <c r="Q136" s="278"/>
      <c r="R136" s="20"/>
      <c r="S136" s="20"/>
      <c r="T136" s="20"/>
      <c r="U136" s="20"/>
      <c r="V136" s="20"/>
      <c r="W136" s="20"/>
      <c r="X136" s="20"/>
      <c r="Y136" s="20"/>
      <c r="Z136" s="20"/>
      <c r="AA136" s="20"/>
      <c r="AB136" s="20"/>
      <c r="AC136" s="20"/>
      <c r="AD136" s="20"/>
      <c r="AE136" s="20"/>
      <c r="AF136" s="20"/>
      <c r="AG136" s="20"/>
      <c r="AH136" s="20"/>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row>
    <row r="137">
      <c r="B137" s="278"/>
      <c r="C137" s="278"/>
      <c r="D137" s="278"/>
      <c r="E137" s="278"/>
      <c r="F137" s="278"/>
      <c r="G137" s="278"/>
      <c r="H137" s="278"/>
      <c r="I137" s="278"/>
      <c r="J137" s="278"/>
      <c r="K137" s="278"/>
      <c r="L137" s="278"/>
      <c r="M137" s="278"/>
      <c r="N137" s="278"/>
      <c r="O137" s="278"/>
      <c r="P137" s="278"/>
      <c r="Q137" s="278"/>
      <c r="R137" s="20"/>
      <c r="S137" s="20"/>
      <c r="T137" s="20"/>
      <c r="U137" s="20"/>
      <c r="V137" s="20"/>
      <c r="W137" s="20"/>
      <c r="X137" s="20"/>
      <c r="Y137" s="20"/>
      <c r="Z137" s="20"/>
      <c r="AA137" s="20"/>
      <c r="AB137" s="20"/>
      <c r="AC137" s="20"/>
      <c r="AD137" s="20"/>
      <c r="AE137" s="20"/>
      <c r="AF137" s="20"/>
      <c r="AG137" s="20"/>
      <c r="AH137" s="20"/>
      <c r="AI137" s="20"/>
      <c r="AJ137" s="20"/>
      <c r="AK137" s="20"/>
      <c r="AL137" s="20"/>
      <c r="AM137" s="20"/>
      <c r="AN137" s="20"/>
      <c r="AO137" s="20"/>
      <c r="AP137" s="20"/>
      <c r="AQ137" s="20"/>
      <c r="AR137" s="20"/>
      <c r="AS137" s="20"/>
      <c r="AT137" s="20"/>
      <c r="AU137" s="20"/>
      <c r="AV137" s="20"/>
      <c r="AW137" s="20"/>
      <c r="AX137" s="20"/>
      <c r="AY137" s="20"/>
      <c r="AZ137" s="20"/>
      <c r="BA137" s="20"/>
      <c r="BB137" s="20"/>
      <c r="BC137" s="20"/>
      <c r="BD137" s="20"/>
      <c r="BE137" s="20"/>
      <c r="BF137" s="20"/>
      <c r="BG137" s="20"/>
      <c r="BH137" s="20"/>
      <c r="BI137" s="20"/>
      <c r="BJ137" s="20"/>
      <c r="BK137" s="20"/>
      <c r="BL137" s="20"/>
      <c r="BM137" s="20"/>
    </row>
    <row r="138">
      <c r="B138" s="278"/>
      <c r="C138" s="278"/>
      <c r="D138" s="278"/>
      <c r="E138" s="278"/>
      <c r="F138" s="278"/>
      <c r="G138" s="278"/>
      <c r="H138" s="278"/>
      <c r="I138" s="278"/>
      <c r="J138" s="278"/>
      <c r="K138" s="278"/>
      <c r="L138" s="278"/>
      <c r="M138" s="278"/>
      <c r="N138" s="278"/>
      <c r="O138" s="278"/>
      <c r="P138" s="278"/>
      <c r="Q138" s="278"/>
      <c r="R138" s="20"/>
      <c r="S138" s="20"/>
      <c r="T138" s="20"/>
      <c r="U138" s="20"/>
      <c r="V138" s="20"/>
      <c r="W138" s="20"/>
      <c r="X138" s="20"/>
      <c r="Y138" s="20"/>
      <c r="Z138" s="20"/>
      <c r="AA138" s="20"/>
      <c r="AB138" s="20"/>
      <c r="AC138" s="20"/>
      <c r="AD138" s="20"/>
      <c r="AE138" s="20"/>
      <c r="AF138" s="20"/>
      <c r="AG138" s="20"/>
      <c r="AH138" s="20"/>
      <c r="AI138" s="20"/>
      <c r="AJ138" s="20"/>
      <c r="AK138" s="20"/>
      <c r="AL138" s="20"/>
      <c r="AM138" s="20"/>
      <c r="AN138" s="20"/>
      <c r="AO138" s="20"/>
      <c r="AP138" s="20"/>
      <c r="AQ138" s="20"/>
      <c r="AR138" s="20"/>
      <c r="AS138" s="20"/>
      <c r="AT138" s="20"/>
      <c r="AU138" s="20"/>
      <c r="AV138" s="20"/>
      <c r="AW138" s="20"/>
      <c r="AX138" s="20"/>
      <c r="AY138" s="20"/>
      <c r="AZ138" s="20"/>
      <c r="BA138" s="20"/>
      <c r="BB138" s="20"/>
      <c r="BC138" s="20"/>
      <c r="BD138" s="20"/>
      <c r="BE138" s="20"/>
      <c r="BF138" s="20"/>
      <c r="BG138" s="20"/>
      <c r="BH138" s="20"/>
      <c r="BI138" s="20"/>
      <c r="BJ138" s="20"/>
      <c r="BK138" s="20"/>
      <c r="BL138" s="20"/>
      <c r="BM138" s="20"/>
    </row>
    <row r="139">
      <c r="B139" s="278"/>
      <c r="C139" s="278"/>
      <c r="D139" s="278"/>
      <c r="E139" s="278"/>
      <c r="F139" s="278"/>
      <c r="G139" s="278"/>
      <c r="H139" s="278"/>
      <c r="I139" s="278"/>
      <c r="J139" s="278"/>
      <c r="K139" s="278"/>
      <c r="L139" s="278"/>
      <c r="M139" s="278"/>
      <c r="N139" s="278"/>
      <c r="O139" s="278"/>
      <c r="P139" s="278"/>
      <c r="Q139" s="278"/>
      <c r="R139" s="20"/>
      <c r="S139" s="20"/>
      <c r="T139" s="20"/>
      <c r="U139" s="20"/>
      <c r="V139" s="20"/>
      <c r="W139" s="20"/>
      <c r="X139" s="20"/>
      <c r="Y139" s="20"/>
      <c r="Z139" s="20"/>
      <c r="AA139" s="20"/>
      <c r="AB139" s="20"/>
      <c r="AC139" s="20"/>
      <c r="AD139" s="20"/>
      <c r="AE139" s="20"/>
      <c r="AF139" s="20"/>
      <c r="AG139" s="20"/>
      <c r="AH139" s="20"/>
      <c r="AI139" s="20"/>
      <c r="AJ139" s="20"/>
      <c r="AK139" s="20"/>
      <c r="AL139" s="20"/>
      <c r="AM139" s="20"/>
      <c r="AN139" s="20"/>
      <c r="AO139" s="20"/>
      <c r="AP139" s="20"/>
      <c r="AQ139" s="20"/>
      <c r="AR139" s="20"/>
      <c r="AS139" s="20"/>
      <c r="AT139" s="20"/>
      <c r="AU139" s="20"/>
      <c r="AV139" s="20"/>
      <c r="AW139" s="20"/>
      <c r="AX139" s="20"/>
      <c r="AY139" s="20"/>
      <c r="AZ139" s="20"/>
      <c r="BA139" s="20"/>
      <c r="BB139" s="20"/>
      <c r="BC139" s="20"/>
      <c r="BD139" s="20"/>
      <c r="BE139" s="20"/>
      <c r="BF139" s="20"/>
      <c r="BG139" s="20"/>
      <c r="BH139" s="20"/>
      <c r="BI139" s="20"/>
      <c r="BJ139" s="20"/>
      <c r="BK139" s="20"/>
      <c r="BL139" s="20"/>
      <c r="BM139" s="20"/>
    </row>
    <row r="140">
      <c r="B140" s="278"/>
      <c r="C140" s="278"/>
      <c r="D140" s="278"/>
      <c r="E140" s="278"/>
      <c r="F140" s="278"/>
      <c r="G140" s="278"/>
      <c r="H140" s="278"/>
      <c r="I140" s="278"/>
      <c r="J140" s="278"/>
      <c r="K140" s="278"/>
      <c r="L140" s="278"/>
      <c r="M140" s="278"/>
      <c r="N140" s="278"/>
      <c r="O140" s="278"/>
      <c r="P140" s="278"/>
      <c r="Q140" s="278"/>
      <c r="R140" s="20"/>
      <c r="S140" s="20"/>
      <c r="T140" s="20"/>
      <c r="U140" s="20"/>
      <c r="V140" s="20"/>
      <c r="W140" s="20"/>
      <c r="X140" s="20"/>
      <c r="Y140" s="20"/>
      <c r="Z140" s="20"/>
      <c r="AA140" s="20"/>
      <c r="AB140" s="20"/>
      <c r="AC140" s="20"/>
      <c r="AD140" s="20"/>
      <c r="AE140" s="20"/>
      <c r="AF140" s="20"/>
      <c r="AG140" s="20"/>
      <c r="AH140" s="20"/>
      <c r="AI140" s="20"/>
      <c r="AJ140" s="20"/>
      <c r="AK140" s="20"/>
      <c r="AL140" s="20"/>
      <c r="AM140" s="20"/>
      <c r="AN140" s="20"/>
      <c r="AO140" s="20"/>
      <c r="AP140" s="20"/>
      <c r="AQ140" s="20"/>
      <c r="AR140" s="20"/>
      <c r="AS140" s="20"/>
      <c r="AT140" s="20"/>
      <c r="AU140" s="20"/>
      <c r="AV140" s="20"/>
      <c r="AW140" s="20"/>
      <c r="AX140" s="20"/>
      <c r="AY140" s="20"/>
      <c r="AZ140" s="20"/>
      <c r="BA140" s="20"/>
      <c r="BB140" s="20"/>
      <c r="BC140" s="20"/>
      <c r="BD140" s="20"/>
      <c r="BE140" s="20"/>
      <c r="BF140" s="20"/>
      <c r="BG140" s="20"/>
      <c r="BH140" s="20"/>
      <c r="BI140" s="20"/>
      <c r="BJ140" s="20"/>
      <c r="BK140" s="20"/>
      <c r="BL140" s="20"/>
      <c r="BM140" s="20"/>
    </row>
    <row r="141">
      <c r="B141" s="278"/>
      <c r="C141" s="278"/>
      <c r="D141" s="278"/>
      <c r="E141" s="278"/>
      <c r="F141" s="278"/>
      <c r="G141" s="278"/>
      <c r="H141" s="278"/>
      <c r="I141" s="278"/>
      <c r="J141" s="278"/>
      <c r="K141" s="278"/>
      <c r="L141" s="278"/>
      <c r="M141" s="278"/>
      <c r="N141" s="278"/>
      <c r="O141" s="278"/>
      <c r="P141" s="278"/>
      <c r="Q141" s="278"/>
      <c r="R141" s="20"/>
      <c r="S141" s="20"/>
      <c r="T141" s="20"/>
      <c r="U141" s="20"/>
      <c r="V141" s="20"/>
      <c r="W141" s="20"/>
      <c r="X141" s="20"/>
      <c r="Y141" s="20"/>
      <c r="Z141" s="20"/>
      <c r="AA141" s="20"/>
      <c r="AB141" s="20"/>
      <c r="AC141" s="20"/>
      <c r="AD141" s="20"/>
      <c r="AE141" s="20"/>
      <c r="AF141" s="20"/>
      <c r="AG141" s="20"/>
      <c r="AH141" s="20"/>
      <c r="AI141" s="20"/>
      <c r="AJ141" s="20"/>
      <c r="AK141" s="20"/>
      <c r="AL141" s="20"/>
      <c r="AM141" s="20"/>
      <c r="AN141" s="20"/>
      <c r="AO141" s="20"/>
      <c r="AP141" s="20"/>
      <c r="AQ141" s="20"/>
      <c r="AR141" s="20"/>
      <c r="AS141" s="20"/>
      <c r="AT141" s="20"/>
      <c r="AU141" s="20"/>
      <c r="AV141" s="20"/>
      <c r="AW141" s="20"/>
      <c r="AX141" s="20"/>
      <c r="AY141" s="20"/>
      <c r="AZ141" s="20"/>
      <c r="BA141" s="20"/>
      <c r="BB141" s="20"/>
      <c r="BC141" s="20"/>
      <c r="BD141" s="20"/>
      <c r="BE141" s="20"/>
      <c r="BF141" s="20"/>
      <c r="BG141" s="20"/>
      <c r="BH141" s="20"/>
      <c r="BI141" s="20"/>
      <c r="BJ141" s="20"/>
      <c r="BK141" s="20"/>
      <c r="BL141" s="20"/>
      <c r="BM141" s="20"/>
    </row>
    <row r="142">
      <c r="B142" s="278"/>
      <c r="C142" s="278"/>
      <c r="D142" s="278"/>
      <c r="E142" s="278"/>
      <c r="F142" s="278"/>
      <c r="G142" s="278"/>
      <c r="H142" s="278"/>
      <c r="I142" s="278"/>
      <c r="J142" s="278"/>
      <c r="K142" s="278"/>
      <c r="L142" s="278"/>
      <c r="M142" s="278"/>
      <c r="N142" s="278"/>
      <c r="O142" s="278"/>
      <c r="P142" s="278"/>
      <c r="Q142" s="278"/>
      <c r="R142" s="20"/>
      <c r="S142" s="20"/>
      <c r="T142" s="20"/>
      <c r="U142" s="20"/>
      <c r="V142" s="20"/>
      <c r="W142" s="20"/>
      <c r="X142" s="20"/>
      <c r="Y142" s="20"/>
      <c r="Z142" s="20"/>
      <c r="AA142" s="20"/>
      <c r="AB142" s="20"/>
      <c r="AC142" s="20"/>
      <c r="AD142" s="20"/>
      <c r="AE142" s="20"/>
      <c r="AF142" s="20"/>
      <c r="AG142" s="20"/>
      <c r="AH142" s="20"/>
      <c r="AI142" s="20"/>
      <c r="AJ142" s="20"/>
      <c r="AK142" s="20"/>
      <c r="AL142" s="20"/>
      <c r="AM142" s="20"/>
      <c r="AN142" s="20"/>
      <c r="AO142" s="20"/>
      <c r="AP142" s="20"/>
      <c r="AQ142" s="20"/>
      <c r="AR142" s="20"/>
      <c r="AS142" s="20"/>
      <c r="AT142" s="20"/>
      <c r="AU142" s="20"/>
      <c r="AV142" s="20"/>
      <c r="AW142" s="20"/>
      <c r="AX142" s="20"/>
      <c r="AY142" s="20"/>
      <c r="AZ142" s="20"/>
      <c r="BA142" s="20"/>
      <c r="BB142" s="20"/>
      <c r="BC142" s="20"/>
      <c r="BD142" s="20"/>
      <c r="BE142" s="20"/>
      <c r="BF142" s="20"/>
      <c r="BG142" s="20"/>
      <c r="BH142" s="20"/>
      <c r="BI142" s="20"/>
      <c r="BJ142" s="20"/>
      <c r="BK142" s="20"/>
      <c r="BL142" s="20"/>
      <c r="BM142" s="20"/>
    </row>
    <row r="143">
      <c r="B143" s="278"/>
      <c r="C143" s="278"/>
      <c r="D143" s="278"/>
      <c r="E143" s="278"/>
      <c r="F143" s="278"/>
      <c r="G143" s="278"/>
      <c r="H143" s="278"/>
      <c r="I143" s="278"/>
      <c r="J143" s="278"/>
      <c r="K143" s="278"/>
      <c r="L143" s="278"/>
      <c r="M143" s="278"/>
      <c r="N143" s="278"/>
      <c r="O143" s="278"/>
      <c r="P143" s="278"/>
      <c r="Q143" s="278"/>
      <c r="R143" s="20"/>
      <c r="S143" s="20"/>
      <c r="T143" s="20"/>
      <c r="U143" s="20"/>
      <c r="V143" s="20"/>
      <c r="W143" s="20"/>
      <c r="X143" s="20"/>
      <c r="Y143" s="20"/>
      <c r="Z143" s="20"/>
      <c r="AA143" s="20"/>
      <c r="AB143" s="20"/>
      <c r="AC143" s="20"/>
      <c r="AD143" s="20"/>
      <c r="AE143" s="20"/>
      <c r="AF143" s="20"/>
      <c r="AG143" s="20"/>
      <c r="AH143" s="20"/>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row>
    <row r="144">
      <c r="B144" s="278"/>
      <c r="C144" s="278"/>
      <c r="D144" s="278"/>
      <c r="E144" s="278"/>
      <c r="F144" s="278"/>
      <c r="G144" s="278"/>
      <c r="H144" s="278"/>
      <c r="I144" s="278"/>
      <c r="J144" s="278"/>
      <c r="K144" s="278"/>
      <c r="L144" s="278"/>
      <c r="M144" s="278"/>
      <c r="N144" s="278"/>
      <c r="O144" s="278"/>
      <c r="P144" s="278"/>
      <c r="Q144" s="278"/>
      <c r="R144" s="20"/>
      <c r="S144" s="20"/>
      <c r="T144" s="20"/>
      <c r="U144" s="20"/>
      <c r="V144" s="20"/>
      <c r="W144" s="20"/>
      <c r="X144" s="20"/>
      <c r="Y144" s="20"/>
      <c r="Z144" s="20"/>
      <c r="AA144" s="20"/>
      <c r="AB144" s="20"/>
      <c r="AC144" s="20"/>
      <c r="AD144" s="20"/>
      <c r="AE144" s="20"/>
      <c r="AF144" s="20"/>
      <c r="AG144" s="20"/>
      <c r="AH144" s="20"/>
      <c r="AI144" s="20"/>
      <c r="AJ144" s="20"/>
      <c r="AK144" s="20"/>
      <c r="AL144" s="20"/>
      <c r="AM144" s="20"/>
      <c r="AN144" s="20"/>
      <c r="AO144" s="20"/>
      <c r="AP144" s="20"/>
      <c r="AQ144" s="20"/>
      <c r="AR144" s="20"/>
      <c r="AS144" s="20"/>
      <c r="AT144" s="20"/>
      <c r="AU144" s="20"/>
      <c r="AV144" s="20"/>
      <c r="AW144" s="20"/>
      <c r="AX144" s="20"/>
      <c r="AY144" s="20"/>
      <c r="AZ144" s="20"/>
      <c r="BA144" s="20"/>
      <c r="BB144" s="20"/>
      <c r="BC144" s="20"/>
      <c r="BD144" s="20"/>
      <c r="BE144" s="20"/>
      <c r="BF144" s="20"/>
      <c r="BG144" s="20"/>
      <c r="BH144" s="20"/>
      <c r="BI144" s="20"/>
      <c r="BJ144" s="20"/>
      <c r="BK144" s="20"/>
      <c r="BL144" s="20"/>
      <c r="BM144" s="20"/>
    </row>
    <row r="145">
      <c r="B145" s="278"/>
      <c r="C145" s="278"/>
      <c r="D145" s="278"/>
      <c r="E145" s="278"/>
      <c r="F145" s="278"/>
      <c r="G145" s="278"/>
      <c r="H145" s="278"/>
      <c r="I145" s="278"/>
      <c r="J145" s="278"/>
      <c r="K145" s="278"/>
      <c r="L145" s="278"/>
      <c r="M145" s="278"/>
      <c r="N145" s="278"/>
      <c r="O145" s="278"/>
      <c r="P145" s="278"/>
      <c r="Q145" s="278"/>
      <c r="R145" s="20"/>
      <c r="S145" s="20"/>
      <c r="T145" s="20"/>
      <c r="U145" s="20"/>
      <c r="V145" s="20"/>
      <c r="W145" s="20"/>
      <c r="X145" s="20"/>
      <c r="Y145" s="20"/>
      <c r="Z145" s="20"/>
      <c r="AA145" s="20"/>
      <c r="AB145" s="20"/>
      <c r="AC145" s="20"/>
      <c r="AD145" s="20"/>
      <c r="AE145" s="20"/>
      <c r="AF145" s="20"/>
      <c r="AG145" s="20"/>
      <c r="AH145" s="20"/>
      <c r="AI145" s="20"/>
      <c r="AJ145" s="20"/>
      <c r="AK145" s="20"/>
      <c r="AL145" s="20"/>
      <c r="AM145" s="20"/>
      <c r="AN145" s="20"/>
      <c r="AO145" s="20"/>
      <c r="AP145" s="20"/>
      <c r="AQ145" s="20"/>
      <c r="AR145" s="20"/>
      <c r="AS145" s="20"/>
      <c r="AT145" s="20"/>
      <c r="AU145" s="20"/>
      <c r="AV145" s="20"/>
      <c r="AW145" s="20"/>
      <c r="AX145" s="20"/>
      <c r="AY145" s="20"/>
      <c r="AZ145" s="20"/>
      <c r="BA145" s="20"/>
      <c r="BB145" s="20"/>
      <c r="BC145" s="20"/>
      <c r="BD145" s="20"/>
      <c r="BE145" s="20"/>
      <c r="BF145" s="20"/>
      <c r="BG145" s="20"/>
      <c r="BH145" s="20"/>
      <c r="BI145" s="20"/>
      <c r="BJ145" s="20"/>
      <c r="BK145" s="20"/>
      <c r="BL145" s="20"/>
      <c r="BM145" s="20"/>
    </row>
    <row r="146">
      <c r="B146" s="278"/>
      <c r="C146" s="278"/>
      <c r="D146" s="278"/>
      <c r="E146" s="278"/>
      <c r="F146" s="278"/>
      <c r="G146" s="278"/>
      <c r="H146" s="278"/>
      <c r="I146" s="278"/>
      <c r="J146" s="278"/>
      <c r="K146" s="278"/>
      <c r="L146" s="278"/>
      <c r="M146" s="278"/>
      <c r="N146" s="278"/>
      <c r="O146" s="278"/>
      <c r="P146" s="278"/>
      <c r="Q146" s="278"/>
      <c r="R146" s="20"/>
      <c r="S146" s="20"/>
      <c r="T146" s="20"/>
      <c r="U146" s="20"/>
      <c r="V146" s="20"/>
      <c r="W146" s="20"/>
      <c r="X146" s="20"/>
      <c r="Y146" s="20"/>
      <c r="Z146" s="20"/>
      <c r="AA146" s="20"/>
      <c r="AB146" s="20"/>
      <c r="AC146" s="20"/>
      <c r="AD146" s="20"/>
      <c r="AE146" s="20"/>
      <c r="AF146" s="20"/>
      <c r="AG146" s="20"/>
      <c r="AH146" s="20"/>
      <c r="AI146" s="20"/>
      <c r="AJ146" s="20"/>
      <c r="AK146" s="20"/>
      <c r="AL146" s="20"/>
      <c r="AM146" s="20"/>
      <c r="AN146" s="20"/>
      <c r="AO146" s="20"/>
      <c r="AP146" s="20"/>
      <c r="AQ146" s="20"/>
      <c r="AR146" s="20"/>
      <c r="AS146" s="20"/>
      <c r="AT146" s="20"/>
      <c r="AU146" s="20"/>
      <c r="AV146" s="20"/>
      <c r="AW146" s="20"/>
      <c r="AX146" s="20"/>
      <c r="AY146" s="20"/>
      <c r="AZ146" s="20"/>
      <c r="BA146" s="20"/>
      <c r="BB146" s="20"/>
      <c r="BC146" s="20"/>
      <c r="BD146" s="20"/>
      <c r="BE146" s="20"/>
      <c r="BF146" s="20"/>
      <c r="BG146" s="20"/>
      <c r="BH146" s="20"/>
      <c r="BI146" s="20"/>
      <c r="BJ146" s="20"/>
      <c r="BK146" s="20"/>
      <c r="BL146" s="20"/>
      <c r="BM146" s="20"/>
    </row>
    <row r="147">
      <c r="B147" s="278"/>
      <c r="C147" s="278"/>
      <c r="D147" s="278"/>
      <c r="E147" s="278"/>
      <c r="F147" s="278"/>
      <c r="G147" s="278"/>
      <c r="H147" s="278"/>
      <c r="I147" s="278"/>
      <c r="J147" s="278"/>
      <c r="K147" s="278"/>
      <c r="L147" s="278"/>
      <c r="M147" s="278"/>
      <c r="N147" s="278"/>
      <c r="O147" s="278"/>
      <c r="P147" s="278"/>
      <c r="Q147" s="278"/>
      <c r="R147" s="20"/>
      <c r="S147" s="20"/>
      <c r="T147" s="20"/>
      <c r="U147" s="20"/>
      <c r="V147" s="20"/>
      <c r="W147" s="20"/>
      <c r="X147" s="20"/>
      <c r="Y147" s="20"/>
      <c r="Z147" s="20"/>
      <c r="AA147" s="20"/>
      <c r="AB147" s="20"/>
      <c r="AC147" s="20"/>
      <c r="AD147" s="20"/>
      <c r="AE147" s="20"/>
      <c r="AF147" s="20"/>
      <c r="AG147" s="20"/>
      <c r="AH147" s="20"/>
      <c r="AI147" s="20"/>
      <c r="AJ147" s="20"/>
      <c r="AK147" s="20"/>
      <c r="AL147" s="20"/>
      <c r="AM147" s="20"/>
      <c r="AN147" s="20"/>
      <c r="AO147" s="20"/>
      <c r="AP147" s="20"/>
      <c r="AQ147" s="20"/>
      <c r="AR147" s="20"/>
      <c r="AS147" s="20"/>
      <c r="AT147" s="20"/>
      <c r="AU147" s="20"/>
      <c r="AV147" s="20"/>
      <c r="AW147" s="20"/>
      <c r="AX147" s="20"/>
      <c r="AY147" s="20"/>
      <c r="AZ147" s="20"/>
      <c r="BA147" s="20"/>
      <c r="BB147" s="20"/>
      <c r="BC147" s="20"/>
      <c r="BD147" s="20"/>
      <c r="BE147" s="20"/>
      <c r="BF147" s="20"/>
      <c r="BG147" s="20"/>
      <c r="BH147" s="20"/>
      <c r="BI147" s="20"/>
      <c r="BJ147" s="20"/>
      <c r="BK147" s="20"/>
      <c r="BL147" s="20"/>
      <c r="BM147" s="20"/>
    </row>
    <row r="148">
      <c r="B148" s="278"/>
      <c r="C148" s="278"/>
      <c r="D148" s="278"/>
      <c r="E148" s="278"/>
      <c r="F148" s="278"/>
      <c r="G148" s="278"/>
      <c r="H148" s="278"/>
      <c r="I148" s="278"/>
      <c r="J148" s="278"/>
      <c r="K148" s="278"/>
      <c r="L148" s="278"/>
      <c r="M148" s="278"/>
      <c r="N148" s="278"/>
      <c r="O148" s="278"/>
      <c r="P148" s="278"/>
      <c r="Q148" s="278"/>
      <c r="R148" s="20"/>
      <c r="S148" s="20"/>
      <c r="T148" s="20"/>
      <c r="U148" s="20"/>
      <c r="V148" s="20"/>
      <c r="W148" s="20"/>
      <c r="X148" s="20"/>
      <c r="Y148" s="20"/>
      <c r="Z148" s="20"/>
      <c r="AA148" s="20"/>
      <c r="AB148" s="20"/>
      <c r="AC148" s="20"/>
      <c r="AD148" s="20"/>
      <c r="AE148" s="20"/>
      <c r="AF148" s="20"/>
      <c r="AG148" s="20"/>
      <c r="AH148" s="20"/>
      <c r="AI148" s="20"/>
      <c r="AJ148" s="20"/>
      <c r="AK148" s="20"/>
      <c r="AL148" s="20"/>
      <c r="AM148" s="20"/>
      <c r="AN148" s="20"/>
      <c r="AO148" s="20"/>
      <c r="AP148" s="20"/>
      <c r="AQ148" s="20"/>
      <c r="AR148" s="20"/>
      <c r="AS148" s="20"/>
      <c r="AT148" s="20"/>
      <c r="AU148" s="20"/>
      <c r="AV148" s="20"/>
      <c r="AW148" s="20"/>
      <c r="AX148" s="20"/>
      <c r="AY148" s="20"/>
      <c r="AZ148" s="20"/>
      <c r="BA148" s="20"/>
      <c r="BB148" s="20"/>
      <c r="BC148" s="20"/>
      <c r="BD148" s="20"/>
      <c r="BE148" s="20"/>
      <c r="BF148" s="20"/>
      <c r="BG148" s="20"/>
      <c r="BH148" s="20"/>
      <c r="BI148" s="20"/>
      <c r="BJ148" s="20"/>
      <c r="BK148" s="20"/>
      <c r="BL148" s="20"/>
      <c r="BM148" s="20"/>
    </row>
    <row r="149">
      <c r="B149" s="278"/>
      <c r="C149" s="278"/>
      <c r="D149" s="278"/>
      <c r="E149" s="278"/>
      <c r="F149" s="278"/>
      <c r="G149" s="278"/>
      <c r="H149" s="278"/>
      <c r="I149" s="278"/>
      <c r="J149" s="278"/>
      <c r="K149" s="278"/>
      <c r="L149" s="278"/>
      <c r="M149" s="278"/>
      <c r="N149" s="278"/>
      <c r="O149" s="278"/>
      <c r="P149" s="278"/>
      <c r="Q149" s="278"/>
      <c r="R149" s="20"/>
      <c r="S149" s="20"/>
      <c r="T149" s="20"/>
      <c r="U149" s="20"/>
      <c r="V149" s="20"/>
      <c r="W149" s="20"/>
      <c r="X149" s="20"/>
      <c r="Y149" s="20"/>
      <c r="Z149" s="20"/>
      <c r="AA149" s="20"/>
      <c r="AB149" s="20"/>
      <c r="AC149" s="20"/>
      <c r="AD149" s="20"/>
      <c r="AE149" s="20"/>
      <c r="AF149" s="20"/>
      <c r="AG149" s="20"/>
      <c r="AH149" s="20"/>
      <c r="AI149" s="20"/>
      <c r="AJ149" s="20"/>
      <c r="AK149" s="20"/>
      <c r="AL149" s="20"/>
      <c r="AM149" s="20"/>
      <c r="AN149" s="20"/>
      <c r="AO149" s="20"/>
      <c r="AP149" s="20"/>
      <c r="AQ149" s="20"/>
      <c r="AR149" s="20"/>
      <c r="AS149" s="20"/>
      <c r="AT149" s="20"/>
      <c r="AU149" s="20"/>
      <c r="AV149" s="20"/>
      <c r="AW149" s="20"/>
      <c r="AX149" s="20"/>
      <c r="AY149" s="20"/>
      <c r="AZ149" s="20"/>
      <c r="BA149" s="20"/>
      <c r="BB149" s="20"/>
      <c r="BC149" s="20"/>
      <c r="BD149" s="20"/>
      <c r="BE149" s="20"/>
      <c r="BF149" s="20"/>
      <c r="BG149" s="20"/>
      <c r="BH149" s="20"/>
      <c r="BI149" s="20"/>
      <c r="BJ149" s="20"/>
      <c r="BK149" s="20"/>
      <c r="BL149" s="20"/>
      <c r="BM149" s="20"/>
    </row>
    <row r="150">
      <c r="B150" s="278"/>
      <c r="C150" s="278"/>
      <c r="D150" s="278"/>
      <c r="E150" s="278"/>
      <c r="F150" s="278"/>
      <c r="G150" s="278"/>
      <c r="H150" s="278"/>
      <c r="I150" s="278"/>
      <c r="J150" s="278"/>
      <c r="K150" s="278"/>
      <c r="L150" s="278"/>
      <c r="M150" s="278"/>
      <c r="N150" s="278"/>
      <c r="O150" s="278"/>
      <c r="P150" s="278"/>
      <c r="Q150" s="278"/>
      <c r="R150" s="20"/>
      <c r="S150" s="20"/>
      <c r="T150" s="20"/>
      <c r="U150" s="20"/>
      <c r="V150" s="20"/>
      <c r="W150" s="20"/>
      <c r="X150" s="20"/>
      <c r="Y150" s="20"/>
      <c r="Z150" s="20"/>
      <c r="AA150" s="20"/>
      <c r="AB150" s="20"/>
      <c r="AC150" s="20"/>
      <c r="AD150" s="20"/>
      <c r="AE150" s="20"/>
      <c r="AF150" s="20"/>
      <c r="AG150" s="20"/>
      <c r="AH150" s="20"/>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row>
    <row r="151">
      <c r="B151" s="278"/>
      <c r="C151" s="278"/>
      <c r="D151" s="278"/>
      <c r="E151" s="278"/>
      <c r="F151" s="278"/>
      <c r="G151" s="278"/>
      <c r="H151" s="278"/>
      <c r="I151" s="278"/>
      <c r="J151" s="278"/>
      <c r="K151" s="278"/>
      <c r="L151" s="278"/>
      <c r="M151" s="278"/>
      <c r="N151" s="278"/>
      <c r="O151" s="278"/>
      <c r="P151" s="278"/>
      <c r="Q151" s="278"/>
      <c r="R151" s="20"/>
      <c r="S151" s="20"/>
      <c r="T151" s="20"/>
      <c r="U151" s="20"/>
      <c r="V151" s="20"/>
      <c r="W151" s="20"/>
      <c r="X151" s="20"/>
      <c r="Y151" s="20"/>
      <c r="Z151" s="20"/>
      <c r="AA151" s="20"/>
      <c r="AB151" s="20"/>
      <c r="AC151" s="20"/>
      <c r="AD151" s="20"/>
      <c r="AE151" s="20"/>
      <c r="AF151" s="20"/>
      <c r="AG151" s="20"/>
      <c r="AH151" s="20"/>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row>
    <row r="152">
      <c r="B152" s="278"/>
      <c r="C152" s="278"/>
      <c r="D152" s="278"/>
      <c r="E152" s="278"/>
      <c r="F152" s="278"/>
      <c r="G152" s="278"/>
      <c r="H152" s="278"/>
      <c r="I152" s="278"/>
      <c r="J152" s="278"/>
      <c r="K152" s="278"/>
      <c r="L152" s="278"/>
      <c r="M152" s="278"/>
      <c r="N152" s="278"/>
      <c r="O152" s="278"/>
      <c r="P152" s="278"/>
      <c r="Q152" s="278"/>
      <c r="R152" s="20"/>
      <c r="S152" s="20"/>
      <c r="T152" s="20"/>
      <c r="U152" s="20"/>
      <c r="V152" s="20"/>
      <c r="W152" s="20"/>
      <c r="X152" s="20"/>
      <c r="Y152" s="20"/>
      <c r="Z152" s="20"/>
      <c r="AA152" s="20"/>
      <c r="AB152" s="20"/>
      <c r="AC152" s="20"/>
      <c r="AD152" s="20"/>
      <c r="AE152" s="20"/>
      <c r="AF152" s="20"/>
      <c r="AG152" s="20"/>
      <c r="AH152" s="20"/>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row>
    <row r="153">
      <c r="B153" s="278"/>
      <c r="C153" s="278"/>
      <c r="D153" s="278"/>
      <c r="E153" s="278"/>
      <c r="F153" s="278"/>
      <c r="G153" s="278"/>
      <c r="H153" s="278"/>
      <c r="I153" s="278"/>
      <c r="J153" s="278"/>
      <c r="K153" s="278"/>
      <c r="L153" s="278"/>
      <c r="M153" s="278"/>
      <c r="N153" s="278"/>
      <c r="O153" s="278"/>
      <c r="P153" s="278"/>
      <c r="Q153" s="278"/>
      <c r="R153" s="20"/>
      <c r="S153" s="20"/>
      <c r="T153" s="20"/>
      <c r="U153" s="20"/>
      <c r="V153" s="20"/>
      <c r="W153" s="20"/>
      <c r="X153" s="20"/>
      <c r="Y153" s="20"/>
      <c r="Z153" s="20"/>
      <c r="AA153" s="20"/>
      <c r="AB153" s="20"/>
      <c r="AC153" s="20"/>
      <c r="AD153" s="20"/>
      <c r="AE153" s="20"/>
      <c r="AF153" s="20"/>
      <c r="AG153" s="20"/>
      <c r="AH153" s="20"/>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row>
    <row r="154">
      <c r="B154" s="278"/>
      <c r="C154" s="278"/>
      <c r="D154" s="278"/>
      <c r="E154" s="278"/>
      <c r="F154" s="278"/>
      <c r="G154" s="278"/>
      <c r="H154" s="278"/>
      <c r="I154" s="278"/>
      <c r="J154" s="278"/>
      <c r="K154" s="278"/>
      <c r="L154" s="278"/>
      <c r="M154" s="278"/>
      <c r="N154" s="278"/>
      <c r="O154" s="278"/>
      <c r="P154" s="278"/>
      <c r="Q154" s="278"/>
      <c r="R154" s="20"/>
      <c r="S154" s="20"/>
      <c r="T154" s="20"/>
      <c r="U154" s="20"/>
      <c r="V154" s="20"/>
      <c r="W154" s="20"/>
      <c r="X154" s="20"/>
      <c r="Y154" s="20"/>
      <c r="Z154" s="20"/>
      <c r="AA154" s="20"/>
      <c r="AB154" s="20"/>
      <c r="AC154" s="20"/>
      <c r="AD154" s="20"/>
      <c r="AE154" s="20"/>
      <c r="AF154" s="20"/>
      <c r="AG154" s="20"/>
      <c r="AH154" s="20"/>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row>
    <row r="155">
      <c r="B155" s="278"/>
      <c r="C155" s="278"/>
      <c r="D155" s="278"/>
      <c r="E155" s="278"/>
      <c r="F155" s="278"/>
      <c r="G155" s="278"/>
      <c r="H155" s="278"/>
      <c r="I155" s="278"/>
      <c r="J155" s="278"/>
      <c r="K155" s="278"/>
      <c r="L155" s="278"/>
      <c r="M155" s="278"/>
      <c r="N155" s="278"/>
      <c r="O155" s="278"/>
      <c r="P155" s="278"/>
      <c r="Q155" s="278"/>
      <c r="R155" s="20"/>
      <c r="S155" s="20"/>
      <c r="T155" s="20"/>
      <c r="U155" s="20"/>
      <c r="V155" s="20"/>
      <c r="W155" s="20"/>
      <c r="X155" s="20"/>
      <c r="Y155" s="20"/>
      <c r="Z155" s="20"/>
      <c r="AA155" s="20"/>
      <c r="AB155" s="20"/>
      <c r="AC155" s="20"/>
      <c r="AD155" s="20"/>
      <c r="AE155" s="20"/>
      <c r="AF155" s="20"/>
      <c r="AG155" s="20"/>
      <c r="AH155" s="20"/>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row>
    <row r="156">
      <c r="B156" s="278"/>
      <c r="C156" s="278"/>
      <c r="D156" s="278"/>
      <c r="E156" s="278"/>
      <c r="F156" s="278"/>
      <c r="G156" s="278"/>
      <c r="H156" s="278"/>
      <c r="I156" s="278"/>
      <c r="J156" s="278"/>
      <c r="K156" s="278"/>
      <c r="L156" s="278"/>
      <c r="M156" s="278"/>
      <c r="N156" s="278"/>
      <c r="O156" s="278"/>
      <c r="P156" s="278"/>
      <c r="Q156" s="278"/>
      <c r="R156" s="20"/>
      <c r="S156" s="20"/>
      <c r="T156" s="20"/>
      <c r="U156" s="20"/>
      <c r="V156" s="20"/>
      <c r="W156" s="20"/>
      <c r="X156" s="20"/>
      <c r="Y156" s="20"/>
      <c r="Z156" s="20"/>
      <c r="AA156" s="20"/>
      <c r="AB156" s="20"/>
      <c r="AC156" s="20"/>
      <c r="AD156" s="20"/>
      <c r="AE156" s="20"/>
      <c r="AF156" s="20"/>
      <c r="AG156" s="20"/>
      <c r="AH156" s="20"/>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row>
    <row r="157">
      <c r="B157" s="278"/>
      <c r="C157" s="278"/>
      <c r="D157" s="278"/>
      <c r="E157" s="278"/>
      <c r="F157" s="278"/>
      <c r="G157" s="278"/>
      <c r="H157" s="278"/>
      <c r="I157" s="278"/>
      <c r="J157" s="278"/>
      <c r="K157" s="278"/>
      <c r="L157" s="278"/>
      <c r="M157" s="278"/>
      <c r="N157" s="278"/>
      <c r="O157" s="278"/>
      <c r="P157" s="278"/>
      <c r="Q157" s="278"/>
      <c r="R157" s="20"/>
      <c r="S157" s="20"/>
      <c r="T157" s="20"/>
      <c r="U157" s="20"/>
      <c r="V157" s="20"/>
      <c r="W157" s="20"/>
      <c r="X157" s="20"/>
      <c r="Y157" s="20"/>
      <c r="Z157" s="20"/>
      <c r="AA157" s="20"/>
      <c r="AB157" s="20"/>
      <c r="AC157" s="20"/>
      <c r="AD157" s="20"/>
      <c r="AE157" s="20"/>
      <c r="AF157" s="20"/>
      <c r="AG157" s="20"/>
      <c r="AH157" s="20"/>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row>
    <row r="158">
      <c r="B158" s="278"/>
      <c r="C158" s="278"/>
      <c r="D158" s="278"/>
      <c r="E158" s="278"/>
      <c r="F158" s="278"/>
      <c r="G158" s="278"/>
      <c r="H158" s="278"/>
      <c r="I158" s="278"/>
      <c r="J158" s="278"/>
      <c r="K158" s="278"/>
      <c r="L158" s="278"/>
      <c r="M158" s="278"/>
      <c r="N158" s="278"/>
      <c r="O158" s="278"/>
      <c r="P158" s="278"/>
      <c r="Q158" s="278"/>
      <c r="R158" s="20"/>
      <c r="S158" s="20"/>
      <c r="T158" s="20"/>
      <c r="U158" s="20"/>
      <c r="V158" s="20"/>
      <c r="W158" s="20"/>
      <c r="X158" s="20"/>
      <c r="Y158" s="20"/>
      <c r="Z158" s="20"/>
      <c r="AA158" s="20"/>
      <c r="AB158" s="20"/>
      <c r="AC158" s="20"/>
      <c r="AD158" s="20"/>
      <c r="AE158" s="20"/>
      <c r="AF158" s="20"/>
      <c r="AG158" s="20"/>
      <c r="AH158" s="20"/>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row>
    <row r="159">
      <c r="B159" s="278"/>
      <c r="C159" s="278"/>
      <c r="D159" s="278"/>
      <c r="E159" s="278"/>
      <c r="F159" s="278"/>
      <c r="G159" s="278"/>
      <c r="H159" s="278"/>
      <c r="I159" s="278"/>
      <c r="J159" s="278"/>
      <c r="K159" s="278"/>
      <c r="L159" s="278"/>
      <c r="M159" s="278"/>
      <c r="N159" s="278"/>
      <c r="O159" s="278"/>
      <c r="P159" s="278"/>
      <c r="Q159" s="278"/>
      <c r="R159" s="20"/>
      <c r="S159" s="20"/>
      <c r="T159" s="20"/>
      <c r="U159" s="20"/>
      <c r="V159" s="20"/>
      <c r="W159" s="20"/>
      <c r="X159" s="20"/>
      <c r="Y159" s="20"/>
      <c r="Z159" s="20"/>
      <c r="AA159" s="20"/>
      <c r="AB159" s="20"/>
      <c r="AC159" s="20"/>
      <c r="AD159" s="20"/>
      <c r="AE159" s="20"/>
      <c r="AF159" s="20"/>
      <c r="AG159" s="20"/>
      <c r="AH159" s="20"/>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row>
    <row r="160">
      <c r="B160" s="278"/>
      <c r="C160" s="278"/>
      <c r="D160" s="278"/>
      <c r="E160" s="278"/>
      <c r="F160" s="278"/>
      <c r="G160" s="278"/>
      <c r="H160" s="278"/>
      <c r="I160" s="278"/>
      <c r="J160" s="278"/>
      <c r="K160" s="278"/>
      <c r="L160" s="278"/>
      <c r="M160" s="278"/>
      <c r="N160" s="278"/>
      <c r="O160" s="278"/>
      <c r="P160" s="278"/>
      <c r="Q160" s="278"/>
      <c r="R160" s="20"/>
      <c r="S160" s="20"/>
      <c r="T160" s="20"/>
      <c r="U160" s="20"/>
      <c r="V160" s="20"/>
      <c r="W160" s="20"/>
      <c r="X160" s="20"/>
      <c r="Y160" s="20"/>
      <c r="Z160" s="20"/>
      <c r="AA160" s="20"/>
      <c r="AB160" s="20"/>
      <c r="AC160" s="20"/>
      <c r="AD160" s="20"/>
      <c r="AE160" s="20"/>
      <c r="AF160" s="20"/>
      <c r="AG160" s="20"/>
      <c r="AH160" s="20"/>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row>
    <row r="161">
      <c r="B161" s="278"/>
      <c r="C161" s="278"/>
      <c r="D161" s="278"/>
      <c r="E161" s="278"/>
      <c r="F161" s="278"/>
      <c r="G161" s="278"/>
      <c r="H161" s="278"/>
      <c r="I161" s="278"/>
      <c r="J161" s="278"/>
      <c r="K161" s="278"/>
      <c r="L161" s="278"/>
      <c r="M161" s="278"/>
      <c r="N161" s="278"/>
      <c r="O161" s="278"/>
      <c r="P161" s="278"/>
      <c r="Q161" s="278"/>
      <c r="R161" s="20"/>
      <c r="S161" s="20"/>
      <c r="T161" s="20"/>
      <c r="U161" s="20"/>
      <c r="V161" s="20"/>
      <c r="W161" s="20"/>
      <c r="X161" s="20"/>
      <c r="Y161" s="20"/>
      <c r="Z161" s="20"/>
      <c r="AA161" s="20"/>
      <c r="AB161" s="20"/>
      <c r="AC161" s="20"/>
      <c r="AD161" s="20"/>
      <c r="AE161" s="20"/>
      <c r="AF161" s="20"/>
      <c r="AG161" s="20"/>
      <c r="AH161" s="20"/>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row>
    <row r="162">
      <c r="B162" s="278"/>
      <c r="C162" s="278"/>
      <c r="D162" s="278"/>
      <c r="E162" s="278"/>
      <c r="F162" s="278"/>
      <c r="G162" s="278"/>
      <c r="H162" s="278"/>
      <c r="I162" s="278"/>
      <c r="J162" s="278"/>
      <c r="K162" s="278"/>
      <c r="L162" s="278"/>
      <c r="M162" s="278"/>
      <c r="N162" s="278"/>
      <c r="O162" s="278"/>
      <c r="P162" s="278"/>
      <c r="Q162" s="278"/>
      <c r="R162" s="20"/>
      <c r="S162" s="20"/>
      <c r="T162" s="20"/>
      <c r="U162" s="20"/>
      <c r="V162" s="20"/>
      <c r="W162" s="20"/>
      <c r="X162" s="20"/>
      <c r="Y162" s="20"/>
      <c r="Z162" s="20"/>
      <c r="AA162" s="20"/>
      <c r="AB162" s="20"/>
      <c r="AC162" s="20"/>
      <c r="AD162" s="20"/>
      <c r="AE162" s="20"/>
      <c r="AF162" s="20"/>
      <c r="AG162" s="20"/>
      <c r="AH162" s="20"/>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row>
    <row r="163">
      <c r="B163" s="278"/>
      <c r="C163" s="278"/>
      <c r="D163" s="278"/>
      <c r="E163" s="278"/>
      <c r="F163" s="278"/>
      <c r="G163" s="278"/>
      <c r="H163" s="278"/>
      <c r="I163" s="278"/>
      <c r="J163" s="278"/>
      <c r="K163" s="278"/>
      <c r="L163" s="278"/>
      <c r="M163" s="278"/>
      <c r="N163" s="278"/>
      <c r="O163" s="278"/>
      <c r="P163" s="278"/>
      <c r="Q163" s="278"/>
      <c r="R163" s="20"/>
      <c r="S163" s="20"/>
      <c r="T163" s="20"/>
      <c r="U163" s="20"/>
      <c r="V163" s="20"/>
      <c r="W163" s="20"/>
      <c r="X163" s="20"/>
      <c r="Y163" s="20"/>
      <c r="Z163" s="20"/>
      <c r="AA163" s="20"/>
      <c r="AB163" s="20"/>
      <c r="AC163" s="20"/>
      <c r="AD163" s="20"/>
      <c r="AE163" s="20"/>
      <c r="AF163" s="20"/>
      <c r="AG163" s="20"/>
      <c r="AH163" s="20"/>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row>
    <row r="164">
      <c r="B164" s="278"/>
      <c r="C164" s="278"/>
      <c r="D164" s="278"/>
      <c r="E164" s="278"/>
      <c r="F164" s="278"/>
      <c r="G164" s="278"/>
      <c r="H164" s="278"/>
      <c r="I164" s="278"/>
      <c r="J164" s="278"/>
      <c r="K164" s="278"/>
      <c r="L164" s="278"/>
      <c r="M164" s="278"/>
      <c r="N164" s="278"/>
      <c r="O164" s="278"/>
      <c r="P164" s="278"/>
      <c r="Q164" s="278"/>
      <c r="R164" s="20"/>
      <c r="S164" s="20"/>
      <c r="T164" s="20"/>
      <c r="U164" s="20"/>
      <c r="V164" s="20"/>
      <c r="W164" s="20"/>
      <c r="X164" s="20"/>
      <c r="Y164" s="20"/>
      <c r="Z164" s="20"/>
      <c r="AA164" s="20"/>
      <c r="AB164" s="20"/>
      <c r="AC164" s="20"/>
      <c r="AD164" s="20"/>
      <c r="AE164" s="20"/>
      <c r="AF164" s="20"/>
      <c r="AG164" s="20"/>
      <c r="AH164" s="20"/>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row>
    <row r="165">
      <c r="B165" s="278"/>
      <c r="C165" s="278"/>
      <c r="D165" s="278"/>
      <c r="E165" s="278"/>
      <c r="F165" s="278"/>
      <c r="G165" s="278"/>
      <c r="H165" s="278"/>
      <c r="I165" s="278"/>
      <c r="J165" s="278"/>
      <c r="K165" s="278"/>
      <c r="L165" s="278"/>
      <c r="M165" s="278"/>
      <c r="N165" s="278"/>
      <c r="O165" s="278"/>
      <c r="P165" s="278"/>
      <c r="Q165" s="278"/>
      <c r="R165" s="20"/>
      <c r="S165" s="20"/>
      <c r="T165" s="20"/>
      <c r="U165" s="20"/>
      <c r="V165" s="20"/>
      <c r="W165" s="20"/>
      <c r="X165" s="20"/>
      <c r="Y165" s="20"/>
      <c r="Z165" s="20"/>
      <c r="AA165" s="20"/>
      <c r="AB165" s="20"/>
      <c r="AC165" s="20"/>
      <c r="AD165" s="20"/>
      <c r="AE165" s="20"/>
      <c r="AF165" s="20"/>
      <c r="AG165" s="20"/>
      <c r="AH165" s="20"/>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row>
    <row r="166">
      <c r="B166" s="278"/>
      <c r="C166" s="278"/>
      <c r="D166" s="278"/>
      <c r="E166" s="278"/>
      <c r="F166" s="278"/>
      <c r="G166" s="278"/>
      <c r="H166" s="278"/>
      <c r="I166" s="278"/>
      <c r="J166" s="278"/>
      <c r="K166" s="278"/>
      <c r="L166" s="278"/>
      <c r="M166" s="278"/>
      <c r="N166" s="278"/>
      <c r="O166" s="278"/>
      <c r="P166" s="278"/>
      <c r="Q166" s="278"/>
      <c r="R166" s="20"/>
      <c r="S166" s="20"/>
      <c r="T166" s="20"/>
      <c r="U166" s="20"/>
      <c r="V166" s="20"/>
      <c r="W166" s="20"/>
      <c r="X166" s="20"/>
      <c r="Y166" s="20"/>
      <c r="Z166" s="20"/>
      <c r="AA166" s="20"/>
      <c r="AB166" s="20"/>
      <c r="AC166" s="20"/>
      <c r="AD166" s="20"/>
      <c r="AE166" s="20"/>
      <c r="AF166" s="20"/>
      <c r="AG166" s="20"/>
      <c r="AH166" s="20"/>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row>
    <row r="167">
      <c r="B167" s="278"/>
      <c r="C167" s="278"/>
      <c r="D167" s="278"/>
      <c r="E167" s="278"/>
      <c r="F167" s="278"/>
      <c r="G167" s="278"/>
      <c r="H167" s="278"/>
      <c r="I167" s="278"/>
      <c r="J167" s="278"/>
      <c r="K167" s="278"/>
      <c r="L167" s="278"/>
      <c r="M167" s="278"/>
      <c r="N167" s="278"/>
      <c r="O167" s="278"/>
      <c r="P167" s="278"/>
      <c r="Q167" s="278"/>
      <c r="R167" s="20"/>
      <c r="S167" s="20"/>
      <c r="T167" s="20"/>
      <c r="U167" s="20"/>
      <c r="V167" s="20"/>
      <c r="W167" s="20"/>
      <c r="X167" s="20"/>
      <c r="Y167" s="20"/>
      <c r="Z167" s="20"/>
      <c r="AA167" s="20"/>
      <c r="AB167" s="20"/>
      <c r="AC167" s="20"/>
      <c r="AD167" s="20"/>
      <c r="AE167" s="20"/>
      <c r="AF167" s="20"/>
      <c r="AG167" s="20"/>
      <c r="AH167" s="20"/>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row>
    <row r="168">
      <c r="B168" s="278"/>
      <c r="C168" s="278"/>
      <c r="D168" s="278"/>
      <c r="E168" s="278"/>
      <c r="F168" s="278"/>
      <c r="G168" s="278"/>
      <c r="H168" s="278"/>
      <c r="I168" s="278"/>
      <c r="J168" s="278"/>
      <c r="K168" s="278"/>
      <c r="L168" s="278"/>
      <c r="M168" s="278"/>
      <c r="N168" s="278"/>
      <c r="O168" s="278"/>
      <c r="P168" s="278"/>
      <c r="Q168" s="278"/>
      <c r="R168" s="20"/>
      <c r="S168" s="20"/>
      <c r="T168" s="20"/>
      <c r="U168" s="20"/>
      <c r="V168" s="20"/>
      <c r="W168" s="20"/>
      <c r="X168" s="20"/>
      <c r="Y168" s="20"/>
      <c r="Z168" s="20"/>
      <c r="AA168" s="20"/>
      <c r="AB168" s="20"/>
      <c r="AC168" s="20"/>
      <c r="AD168" s="20"/>
      <c r="AE168" s="20"/>
      <c r="AF168" s="20"/>
      <c r="AG168" s="20"/>
      <c r="AH168" s="20"/>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row>
    <row r="169">
      <c r="B169" s="278"/>
      <c r="C169" s="278"/>
      <c r="D169" s="278"/>
      <c r="E169" s="278"/>
      <c r="F169" s="278"/>
      <c r="G169" s="278"/>
      <c r="H169" s="278"/>
      <c r="I169" s="278"/>
      <c r="J169" s="278"/>
      <c r="K169" s="278"/>
      <c r="L169" s="278"/>
      <c r="M169" s="278"/>
      <c r="N169" s="278"/>
      <c r="O169" s="278"/>
      <c r="P169" s="278"/>
      <c r="Q169" s="278"/>
      <c r="R169" s="20"/>
      <c r="S169" s="20"/>
      <c r="T169" s="20"/>
      <c r="U169" s="20"/>
      <c r="V169" s="20"/>
      <c r="W169" s="20"/>
      <c r="X169" s="20"/>
      <c r="Y169" s="20"/>
      <c r="Z169" s="20"/>
      <c r="AA169" s="20"/>
      <c r="AB169" s="20"/>
      <c r="AC169" s="20"/>
      <c r="AD169" s="20"/>
      <c r="AE169" s="20"/>
      <c r="AF169" s="20"/>
      <c r="AG169" s="20"/>
      <c r="AH169" s="20"/>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row>
    <row r="170">
      <c r="B170" s="278"/>
      <c r="C170" s="278"/>
      <c r="D170" s="278"/>
      <c r="E170" s="278"/>
      <c r="F170" s="278"/>
      <c r="G170" s="278"/>
      <c r="H170" s="278"/>
      <c r="I170" s="278"/>
      <c r="J170" s="278"/>
      <c r="K170" s="278"/>
      <c r="L170" s="278"/>
      <c r="M170" s="278"/>
      <c r="N170" s="278"/>
      <c r="O170" s="278"/>
      <c r="P170" s="278"/>
      <c r="Q170" s="278"/>
      <c r="R170" s="20"/>
      <c r="S170" s="20"/>
      <c r="T170" s="20"/>
      <c r="U170" s="20"/>
      <c r="V170" s="20"/>
      <c r="W170" s="20"/>
      <c r="X170" s="20"/>
      <c r="Y170" s="20"/>
      <c r="Z170" s="20"/>
      <c r="AA170" s="20"/>
      <c r="AB170" s="20"/>
      <c r="AC170" s="20"/>
      <c r="AD170" s="20"/>
      <c r="AE170" s="20"/>
      <c r="AF170" s="20"/>
      <c r="AG170" s="20"/>
      <c r="AH170" s="2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row>
    <row r="171">
      <c r="B171" s="278"/>
      <c r="C171" s="278"/>
      <c r="D171" s="278"/>
      <c r="E171" s="278"/>
      <c r="F171" s="278"/>
      <c r="G171" s="278"/>
      <c r="H171" s="278"/>
      <c r="I171" s="278"/>
      <c r="J171" s="278"/>
      <c r="K171" s="278"/>
      <c r="L171" s="278"/>
      <c r="M171" s="278"/>
      <c r="N171" s="278"/>
      <c r="O171" s="278"/>
      <c r="P171" s="278"/>
      <c r="Q171" s="278"/>
      <c r="R171" s="20"/>
      <c r="S171" s="20"/>
      <c r="T171" s="20"/>
      <c r="U171" s="20"/>
      <c r="V171" s="20"/>
      <c r="W171" s="20"/>
      <c r="X171" s="20"/>
      <c r="Y171" s="20"/>
      <c r="Z171" s="20"/>
      <c r="AA171" s="20"/>
      <c r="AB171" s="20"/>
      <c r="AC171" s="20"/>
      <c r="AD171" s="20"/>
      <c r="AE171" s="20"/>
      <c r="AF171" s="20"/>
      <c r="AG171" s="20"/>
      <c r="AH171" s="20"/>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row>
    <row r="172">
      <c r="B172" s="278"/>
      <c r="C172" s="278"/>
      <c r="D172" s="278"/>
      <c r="E172" s="278"/>
      <c r="F172" s="278"/>
      <c r="G172" s="278"/>
      <c r="H172" s="278"/>
      <c r="I172" s="278"/>
      <c r="J172" s="278"/>
      <c r="K172" s="278"/>
      <c r="L172" s="278"/>
      <c r="M172" s="278"/>
      <c r="N172" s="278"/>
      <c r="O172" s="278"/>
      <c r="P172" s="278"/>
      <c r="Q172" s="278"/>
      <c r="R172" s="20"/>
      <c r="S172" s="20"/>
      <c r="T172" s="20"/>
      <c r="U172" s="20"/>
      <c r="V172" s="20"/>
      <c r="W172" s="20"/>
      <c r="X172" s="20"/>
      <c r="Y172" s="20"/>
      <c r="Z172" s="20"/>
      <c r="AA172" s="20"/>
      <c r="AB172" s="20"/>
      <c r="AC172" s="20"/>
      <c r="AD172" s="20"/>
      <c r="AE172" s="20"/>
      <c r="AF172" s="20"/>
      <c r="AG172" s="20"/>
      <c r="AH172" s="20"/>
      <c r="AI172" s="20"/>
      <c r="AJ172" s="20"/>
      <c r="AK172" s="20"/>
      <c r="AL172" s="20"/>
      <c r="AM172" s="20"/>
      <c r="AN172" s="20"/>
      <c r="AO172" s="20"/>
      <c r="AP172" s="20"/>
      <c r="AQ172" s="20"/>
      <c r="AR172" s="20"/>
      <c r="AS172" s="20"/>
      <c r="AT172" s="20"/>
      <c r="AU172" s="20"/>
      <c r="AV172" s="20"/>
      <c r="AW172" s="20"/>
      <c r="AX172" s="20"/>
      <c r="AY172" s="20"/>
      <c r="AZ172" s="20"/>
      <c r="BA172" s="20"/>
      <c r="BB172" s="20"/>
      <c r="BC172" s="20"/>
      <c r="BD172" s="20"/>
      <c r="BE172" s="20"/>
      <c r="BF172" s="20"/>
      <c r="BG172" s="20"/>
      <c r="BH172" s="20"/>
      <c r="BI172" s="20"/>
      <c r="BJ172" s="20"/>
      <c r="BK172" s="20"/>
      <c r="BL172" s="20"/>
      <c r="BM172" s="20"/>
    </row>
    <row r="173">
      <c r="B173" s="278"/>
      <c r="C173" s="278"/>
      <c r="D173" s="278"/>
      <c r="E173" s="278"/>
      <c r="F173" s="278"/>
      <c r="G173" s="278"/>
      <c r="H173" s="278"/>
      <c r="I173" s="278"/>
      <c r="J173" s="278"/>
      <c r="K173" s="278"/>
      <c r="L173" s="278"/>
      <c r="M173" s="278"/>
      <c r="N173" s="278"/>
      <c r="O173" s="278"/>
      <c r="P173" s="278"/>
      <c r="Q173" s="278"/>
      <c r="R173" s="20"/>
      <c r="S173" s="20"/>
      <c r="T173" s="20"/>
      <c r="U173" s="20"/>
      <c r="V173" s="20"/>
      <c r="W173" s="20"/>
      <c r="X173" s="20"/>
      <c r="Y173" s="20"/>
      <c r="Z173" s="20"/>
      <c r="AA173" s="20"/>
      <c r="AB173" s="20"/>
      <c r="AC173" s="20"/>
      <c r="AD173" s="20"/>
      <c r="AE173" s="20"/>
      <c r="AF173" s="20"/>
      <c r="AG173" s="20"/>
      <c r="AH173" s="20"/>
      <c r="AI173" s="20"/>
      <c r="AJ173" s="20"/>
      <c r="AK173" s="20"/>
      <c r="AL173" s="20"/>
      <c r="AM173" s="20"/>
      <c r="AN173" s="20"/>
      <c r="AO173" s="20"/>
      <c r="AP173" s="20"/>
      <c r="AQ173" s="20"/>
      <c r="AR173" s="20"/>
      <c r="AS173" s="20"/>
      <c r="AT173" s="20"/>
      <c r="AU173" s="20"/>
      <c r="AV173" s="20"/>
      <c r="AW173" s="20"/>
      <c r="AX173" s="20"/>
      <c r="AY173" s="20"/>
      <c r="AZ173" s="20"/>
      <c r="BA173" s="20"/>
      <c r="BB173" s="20"/>
      <c r="BC173" s="20"/>
      <c r="BD173" s="20"/>
      <c r="BE173" s="20"/>
      <c r="BF173" s="20"/>
      <c r="BG173" s="20"/>
      <c r="BH173" s="20"/>
      <c r="BI173" s="20"/>
      <c r="BJ173" s="20"/>
      <c r="BK173" s="20"/>
      <c r="BL173" s="20"/>
      <c r="BM173" s="20"/>
    </row>
    <row r="174">
      <c r="B174" s="278"/>
      <c r="C174" s="278"/>
      <c r="D174" s="278"/>
      <c r="E174" s="278"/>
      <c r="F174" s="278"/>
      <c r="G174" s="278"/>
      <c r="H174" s="278"/>
      <c r="I174" s="278"/>
      <c r="J174" s="278"/>
      <c r="K174" s="278"/>
      <c r="L174" s="278"/>
      <c r="M174" s="278"/>
      <c r="N174" s="278"/>
      <c r="O174" s="278"/>
      <c r="P174" s="278"/>
      <c r="Q174" s="278"/>
      <c r="R174" s="20"/>
      <c r="S174" s="20"/>
      <c r="T174" s="20"/>
      <c r="U174" s="20"/>
      <c r="V174" s="20"/>
      <c r="W174" s="20"/>
      <c r="X174" s="20"/>
      <c r="Y174" s="20"/>
      <c r="Z174" s="20"/>
      <c r="AA174" s="20"/>
      <c r="AB174" s="20"/>
      <c r="AC174" s="20"/>
      <c r="AD174" s="20"/>
      <c r="AE174" s="20"/>
      <c r="AF174" s="20"/>
      <c r="AG174" s="20"/>
      <c r="AH174" s="20"/>
      <c r="AI174" s="20"/>
      <c r="AJ174" s="20"/>
      <c r="AK174" s="20"/>
      <c r="AL174" s="20"/>
      <c r="AM174" s="20"/>
      <c r="AN174" s="20"/>
      <c r="AO174" s="20"/>
      <c r="AP174" s="20"/>
      <c r="AQ174" s="20"/>
      <c r="AR174" s="20"/>
      <c r="AS174" s="20"/>
      <c r="AT174" s="20"/>
      <c r="AU174" s="20"/>
      <c r="AV174" s="20"/>
      <c r="AW174" s="20"/>
      <c r="AX174" s="20"/>
      <c r="AY174" s="20"/>
      <c r="AZ174" s="20"/>
      <c r="BA174" s="20"/>
      <c r="BB174" s="20"/>
      <c r="BC174" s="20"/>
      <c r="BD174" s="20"/>
      <c r="BE174" s="20"/>
      <c r="BF174" s="20"/>
      <c r="BG174" s="20"/>
      <c r="BH174" s="20"/>
      <c r="BI174" s="20"/>
      <c r="BJ174" s="20"/>
      <c r="BK174" s="20"/>
      <c r="BL174" s="20"/>
      <c r="BM174" s="20"/>
    </row>
    <row r="175">
      <c r="B175" s="278"/>
      <c r="C175" s="278"/>
      <c r="D175" s="278"/>
      <c r="E175" s="278"/>
      <c r="F175" s="278"/>
      <c r="G175" s="278"/>
      <c r="H175" s="278"/>
      <c r="I175" s="278"/>
      <c r="J175" s="278"/>
      <c r="K175" s="278"/>
      <c r="L175" s="278"/>
      <c r="M175" s="278"/>
      <c r="N175" s="278"/>
      <c r="O175" s="278"/>
      <c r="P175" s="278"/>
      <c r="Q175" s="278"/>
      <c r="R175" s="20"/>
      <c r="S175" s="20"/>
      <c r="T175" s="20"/>
      <c r="U175" s="20"/>
      <c r="V175" s="20"/>
      <c r="W175" s="20"/>
      <c r="X175" s="20"/>
      <c r="Y175" s="20"/>
      <c r="Z175" s="20"/>
      <c r="AA175" s="20"/>
      <c r="AB175" s="20"/>
      <c r="AC175" s="20"/>
      <c r="AD175" s="20"/>
      <c r="AE175" s="20"/>
      <c r="AF175" s="20"/>
      <c r="AG175" s="20"/>
      <c r="AH175" s="20"/>
      <c r="AI175" s="20"/>
      <c r="AJ175" s="20"/>
      <c r="AK175" s="20"/>
      <c r="AL175" s="20"/>
      <c r="AM175" s="20"/>
      <c r="AN175" s="20"/>
      <c r="AO175" s="20"/>
      <c r="AP175" s="20"/>
      <c r="AQ175" s="20"/>
      <c r="AR175" s="20"/>
      <c r="AS175" s="20"/>
      <c r="AT175" s="20"/>
      <c r="AU175" s="20"/>
      <c r="AV175" s="20"/>
      <c r="AW175" s="20"/>
      <c r="AX175" s="20"/>
      <c r="AY175" s="20"/>
      <c r="AZ175" s="20"/>
      <c r="BA175" s="20"/>
      <c r="BB175" s="20"/>
      <c r="BC175" s="20"/>
      <c r="BD175" s="20"/>
      <c r="BE175" s="20"/>
      <c r="BF175" s="20"/>
      <c r="BG175" s="20"/>
      <c r="BH175" s="20"/>
      <c r="BI175" s="20"/>
      <c r="BJ175" s="20"/>
      <c r="BK175" s="20"/>
      <c r="BL175" s="20"/>
      <c r="BM175" s="20"/>
    </row>
    <row r="176">
      <c r="B176" s="278"/>
      <c r="C176" s="278"/>
      <c r="D176" s="278"/>
      <c r="E176" s="278"/>
      <c r="F176" s="278"/>
      <c r="G176" s="278"/>
      <c r="H176" s="278"/>
      <c r="I176" s="278"/>
      <c r="J176" s="278"/>
      <c r="K176" s="278"/>
      <c r="L176" s="278"/>
      <c r="M176" s="278"/>
      <c r="N176" s="278"/>
      <c r="O176" s="278"/>
      <c r="P176" s="278"/>
      <c r="Q176" s="278"/>
      <c r="R176" s="20"/>
      <c r="S176" s="20"/>
      <c r="T176" s="20"/>
      <c r="U176" s="20"/>
      <c r="V176" s="20"/>
      <c r="W176" s="20"/>
      <c r="X176" s="20"/>
      <c r="Y176" s="20"/>
      <c r="Z176" s="20"/>
      <c r="AA176" s="20"/>
      <c r="AB176" s="20"/>
      <c r="AC176" s="20"/>
      <c r="AD176" s="20"/>
      <c r="AE176" s="20"/>
      <c r="AF176" s="20"/>
      <c r="AG176" s="20"/>
      <c r="AH176" s="20"/>
      <c r="AI176" s="20"/>
      <c r="AJ176" s="20"/>
      <c r="AK176" s="20"/>
      <c r="AL176" s="20"/>
      <c r="AM176" s="20"/>
      <c r="AN176" s="20"/>
      <c r="AO176" s="20"/>
      <c r="AP176" s="20"/>
      <c r="AQ176" s="20"/>
      <c r="AR176" s="20"/>
      <c r="AS176" s="20"/>
      <c r="AT176" s="20"/>
      <c r="AU176" s="20"/>
      <c r="AV176" s="20"/>
      <c r="AW176" s="20"/>
      <c r="AX176" s="20"/>
      <c r="AY176" s="20"/>
      <c r="AZ176" s="20"/>
      <c r="BA176" s="20"/>
      <c r="BB176" s="20"/>
      <c r="BC176" s="20"/>
      <c r="BD176" s="20"/>
      <c r="BE176" s="20"/>
      <c r="BF176" s="20"/>
      <c r="BG176" s="20"/>
      <c r="BH176" s="20"/>
      <c r="BI176" s="20"/>
      <c r="BJ176" s="20"/>
      <c r="BK176" s="20"/>
      <c r="BL176" s="20"/>
      <c r="BM176" s="20"/>
    </row>
    <row r="177">
      <c r="B177" s="278"/>
      <c r="C177" s="278"/>
      <c r="D177" s="278"/>
      <c r="E177" s="278"/>
      <c r="F177" s="278"/>
      <c r="G177" s="278"/>
      <c r="H177" s="278"/>
      <c r="I177" s="278"/>
      <c r="J177" s="278"/>
      <c r="K177" s="278"/>
      <c r="L177" s="278"/>
      <c r="M177" s="278"/>
      <c r="N177" s="278"/>
      <c r="O177" s="278"/>
      <c r="P177" s="278"/>
      <c r="Q177" s="278"/>
      <c r="R177" s="20"/>
      <c r="S177" s="20"/>
      <c r="T177" s="20"/>
      <c r="U177" s="20"/>
      <c r="V177" s="20"/>
      <c r="W177" s="20"/>
      <c r="X177" s="20"/>
      <c r="Y177" s="20"/>
      <c r="Z177" s="20"/>
      <c r="AA177" s="20"/>
      <c r="AB177" s="20"/>
      <c r="AC177" s="20"/>
      <c r="AD177" s="20"/>
      <c r="AE177" s="20"/>
      <c r="AF177" s="20"/>
      <c r="AG177" s="20"/>
      <c r="AH177" s="20"/>
      <c r="AI177" s="20"/>
      <c r="AJ177" s="20"/>
      <c r="AK177" s="20"/>
      <c r="AL177" s="20"/>
      <c r="AM177" s="20"/>
      <c r="AN177" s="20"/>
      <c r="AO177" s="20"/>
      <c r="AP177" s="20"/>
      <c r="AQ177" s="20"/>
      <c r="AR177" s="20"/>
      <c r="AS177" s="20"/>
      <c r="AT177" s="20"/>
      <c r="AU177" s="20"/>
      <c r="AV177" s="20"/>
      <c r="AW177" s="20"/>
      <c r="AX177" s="20"/>
      <c r="AY177" s="20"/>
      <c r="AZ177" s="20"/>
      <c r="BA177" s="20"/>
      <c r="BB177" s="20"/>
      <c r="BC177" s="20"/>
      <c r="BD177" s="20"/>
      <c r="BE177" s="20"/>
      <c r="BF177" s="20"/>
      <c r="BG177" s="20"/>
      <c r="BH177" s="20"/>
      <c r="BI177" s="20"/>
      <c r="BJ177" s="20"/>
      <c r="BK177" s="20"/>
      <c r="BL177" s="20"/>
      <c r="BM177" s="20"/>
    </row>
    <row r="178">
      <c r="B178" s="278"/>
      <c r="C178" s="278"/>
      <c r="D178" s="278"/>
      <c r="E178" s="278"/>
      <c r="F178" s="278"/>
      <c r="G178" s="278"/>
      <c r="H178" s="278"/>
      <c r="I178" s="278"/>
      <c r="J178" s="278"/>
      <c r="K178" s="278"/>
      <c r="L178" s="278"/>
      <c r="M178" s="278"/>
      <c r="N178" s="278"/>
      <c r="O178" s="278"/>
      <c r="P178" s="278"/>
      <c r="Q178" s="278"/>
      <c r="R178" s="20"/>
      <c r="S178" s="20"/>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20"/>
      <c r="AT178" s="20"/>
      <c r="AU178" s="20"/>
      <c r="AV178" s="20"/>
      <c r="AW178" s="20"/>
      <c r="AX178" s="20"/>
      <c r="AY178" s="20"/>
      <c r="AZ178" s="20"/>
      <c r="BA178" s="20"/>
      <c r="BB178" s="20"/>
      <c r="BC178" s="20"/>
      <c r="BD178" s="20"/>
      <c r="BE178" s="20"/>
      <c r="BF178" s="20"/>
      <c r="BG178" s="20"/>
      <c r="BH178" s="20"/>
      <c r="BI178" s="20"/>
      <c r="BJ178" s="20"/>
      <c r="BK178" s="20"/>
      <c r="BL178" s="20"/>
      <c r="BM178" s="20"/>
    </row>
    <row r="179">
      <c r="B179" s="278"/>
      <c r="C179" s="278"/>
      <c r="D179" s="278"/>
      <c r="E179" s="278"/>
      <c r="F179" s="278"/>
      <c r="G179" s="278"/>
      <c r="H179" s="278"/>
      <c r="I179" s="278"/>
      <c r="J179" s="278"/>
      <c r="K179" s="278"/>
      <c r="L179" s="278"/>
      <c r="M179" s="278"/>
      <c r="N179" s="278"/>
      <c r="O179" s="278"/>
      <c r="P179" s="278"/>
      <c r="Q179" s="278"/>
      <c r="R179" s="20"/>
      <c r="S179" s="20"/>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20"/>
      <c r="AT179" s="20"/>
      <c r="AU179" s="20"/>
      <c r="AV179" s="20"/>
      <c r="AW179" s="20"/>
      <c r="AX179" s="20"/>
      <c r="AY179" s="20"/>
      <c r="AZ179" s="20"/>
      <c r="BA179" s="20"/>
      <c r="BB179" s="20"/>
      <c r="BC179" s="20"/>
      <c r="BD179" s="20"/>
      <c r="BE179" s="20"/>
      <c r="BF179" s="20"/>
      <c r="BG179" s="20"/>
      <c r="BH179" s="20"/>
      <c r="BI179" s="20"/>
      <c r="BJ179" s="20"/>
      <c r="BK179" s="20"/>
      <c r="BL179" s="20"/>
      <c r="BM179" s="20"/>
    </row>
    <row r="180">
      <c r="B180" s="278"/>
      <c r="C180" s="278"/>
      <c r="D180" s="278"/>
      <c r="E180" s="278"/>
      <c r="F180" s="278"/>
      <c r="G180" s="278"/>
      <c r="H180" s="278"/>
      <c r="I180" s="278"/>
      <c r="J180" s="278"/>
      <c r="K180" s="278"/>
      <c r="L180" s="278"/>
      <c r="M180" s="278"/>
      <c r="N180" s="278"/>
      <c r="O180" s="278"/>
      <c r="P180" s="278"/>
      <c r="Q180" s="278"/>
      <c r="R180" s="20"/>
      <c r="S180" s="20"/>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20"/>
      <c r="AT180" s="20"/>
      <c r="AU180" s="20"/>
      <c r="AV180" s="20"/>
      <c r="AW180" s="20"/>
      <c r="AX180" s="20"/>
      <c r="AY180" s="20"/>
      <c r="AZ180" s="20"/>
      <c r="BA180" s="20"/>
      <c r="BB180" s="20"/>
      <c r="BC180" s="20"/>
      <c r="BD180" s="20"/>
      <c r="BE180" s="20"/>
      <c r="BF180" s="20"/>
      <c r="BG180" s="20"/>
      <c r="BH180" s="20"/>
      <c r="BI180" s="20"/>
      <c r="BJ180" s="20"/>
      <c r="BK180" s="20"/>
      <c r="BL180" s="20"/>
      <c r="BM180" s="20"/>
    </row>
    <row r="181">
      <c r="B181" s="278"/>
      <c r="C181" s="278"/>
      <c r="D181" s="278"/>
      <c r="E181" s="278"/>
      <c r="F181" s="278"/>
      <c r="G181" s="278"/>
      <c r="H181" s="278"/>
      <c r="I181" s="278"/>
      <c r="J181" s="278"/>
      <c r="K181" s="278"/>
      <c r="L181" s="278"/>
      <c r="M181" s="278"/>
      <c r="N181" s="278"/>
      <c r="O181" s="278"/>
      <c r="P181" s="278"/>
      <c r="Q181" s="278"/>
      <c r="R181" s="20"/>
      <c r="S181" s="20"/>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20"/>
      <c r="AT181" s="20"/>
      <c r="AU181" s="20"/>
      <c r="AV181" s="20"/>
      <c r="AW181" s="20"/>
      <c r="AX181" s="20"/>
      <c r="AY181" s="20"/>
      <c r="AZ181" s="20"/>
      <c r="BA181" s="20"/>
      <c r="BB181" s="20"/>
      <c r="BC181" s="20"/>
      <c r="BD181" s="20"/>
      <c r="BE181" s="20"/>
      <c r="BF181" s="20"/>
      <c r="BG181" s="20"/>
      <c r="BH181" s="20"/>
      <c r="BI181" s="20"/>
      <c r="BJ181" s="20"/>
      <c r="BK181" s="20"/>
      <c r="BL181" s="20"/>
      <c r="BM181" s="20"/>
    </row>
    <row r="182">
      <c r="B182" s="278"/>
      <c r="C182" s="278"/>
      <c r="D182" s="278"/>
      <c r="E182" s="278"/>
      <c r="F182" s="278"/>
      <c r="G182" s="278"/>
      <c r="H182" s="278"/>
      <c r="I182" s="278"/>
      <c r="J182" s="278"/>
      <c r="K182" s="278"/>
      <c r="L182" s="278"/>
      <c r="M182" s="278"/>
      <c r="N182" s="278"/>
      <c r="O182" s="278"/>
      <c r="P182" s="278"/>
      <c r="Q182" s="278"/>
      <c r="R182" s="20"/>
      <c r="S182" s="20"/>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20"/>
      <c r="AT182" s="20"/>
      <c r="AU182" s="20"/>
      <c r="AV182" s="20"/>
      <c r="AW182" s="20"/>
      <c r="AX182" s="20"/>
      <c r="AY182" s="20"/>
      <c r="AZ182" s="20"/>
      <c r="BA182" s="20"/>
      <c r="BB182" s="20"/>
      <c r="BC182" s="20"/>
      <c r="BD182" s="20"/>
      <c r="BE182" s="20"/>
      <c r="BF182" s="20"/>
      <c r="BG182" s="20"/>
      <c r="BH182" s="20"/>
      <c r="BI182" s="20"/>
      <c r="BJ182" s="20"/>
      <c r="BK182" s="20"/>
      <c r="BL182" s="20"/>
      <c r="BM182" s="20"/>
    </row>
    <row r="183">
      <c r="B183" s="278"/>
      <c r="C183" s="278"/>
      <c r="D183" s="278"/>
      <c r="E183" s="278"/>
      <c r="F183" s="278"/>
      <c r="G183" s="278"/>
      <c r="H183" s="278"/>
      <c r="I183" s="278"/>
      <c r="J183" s="278"/>
      <c r="K183" s="278"/>
      <c r="L183" s="278"/>
      <c r="M183" s="278"/>
      <c r="N183" s="278"/>
      <c r="O183" s="278"/>
      <c r="P183" s="278"/>
      <c r="Q183" s="278"/>
      <c r="R183" s="20"/>
      <c r="S183" s="20"/>
      <c r="T183" s="20"/>
      <c r="U183" s="20"/>
      <c r="V183" s="20"/>
      <c r="W183" s="20"/>
      <c r="X183" s="20"/>
      <c r="Y183" s="20"/>
      <c r="Z183" s="20"/>
      <c r="AA183" s="20"/>
      <c r="AB183" s="20"/>
      <c r="AC183" s="20"/>
      <c r="AD183" s="20"/>
      <c r="AE183" s="20"/>
      <c r="AF183" s="20"/>
      <c r="AG183" s="20"/>
      <c r="AH183" s="20"/>
      <c r="AI183" s="20"/>
      <c r="AJ183" s="20"/>
      <c r="AK183" s="20"/>
      <c r="AL183" s="20"/>
      <c r="AM183" s="20"/>
      <c r="AN183" s="20"/>
      <c r="AO183" s="20"/>
      <c r="AP183" s="20"/>
      <c r="AQ183" s="20"/>
      <c r="AR183" s="20"/>
      <c r="AS183" s="20"/>
      <c r="AT183" s="20"/>
      <c r="AU183" s="20"/>
      <c r="AV183" s="20"/>
      <c r="AW183" s="20"/>
      <c r="AX183" s="20"/>
      <c r="AY183" s="20"/>
      <c r="AZ183" s="20"/>
      <c r="BA183" s="20"/>
      <c r="BB183" s="20"/>
      <c r="BC183" s="20"/>
      <c r="BD183" s="20"/>
      <c r="BE183" s="20"/>
      <c r="BF183" s="20"/>
      <c r="BG183" s="20"/>
      <c r="BH183" s="20"/>
      <c r="BI183" s="20"/>
      <c r="BJ183" s="20"/>
      <c r="BK183" s="20"/>
      <c r="BL183" s="20"/>
      <c r="BM183" s="20"/>
    </row>
    <row r="184">
      <c r="B184" s="278"/>
      <c r="C184" s="278"/>
      <c r="D184" s="278"/>
      <c r="E184" s="278"/>
      <c r="F184" s="278"/>
      <c r="G184" s="278"/>
      <c r="H184" s="278"/>
      <c r="I184" s="278"/>
      <c r="J184" s="278"/>
      <c r="K184" s="278"/>
      <c r="L184" s="278"/>
      <c r="M184" s="278"/>
      <c r="N184" s="278"/>
      <c r="O184" s="278"/>
      <c r="P184" s="278"/>
      <c r="Q184" s="278"/>
      <c r="R184" s="20"/>
      <c r="S184" s="20"/>
      <c r="T184" s="20"/>
      <c r="U184" s="20"/>
      <c r="V184" s="20"/>
      <c r="W184" s="20"/>
      <c r="X184" s="20"/>
      <c r="Y184" s="20"/>
      <c r="Z184" s="20"/>
      <c r="AA184" s="20"/>
      <c r="AB184" s="20"/>
      <c r="AC184" s="20"/>
      <c r="AD184" s="20"/>
      <c r="AE184" s="20"/>
      <c r="AF184" s="20"/>
      <c r="AG184" s="20"/>
      <c r="AH184" s="20"/>
      <c r="AI184" s="20"/>
      <c r="AJ184" s="20"/>
      <c r="AK184" s="20"/>
      <c r="AL184" s="20"/>
      <c r="AM184" s="20"/>
      <c r="AN184" s="20"/>
      <c r="AO184" s="20"/>
      <c r="AP184" s="20"/>
      <c r="AQ184" s="20"/>
      <c r="AR184" s="20"/>
      <c r="AS184" s="20"/>
      <c r="AT184" s="20"/>
      <c r="AU184" s="20"/>
      <c r="AV184" s="20"/>
      <c r="AW184" s="20"/>
      <c r="AX184" s="20"/>
      <c r="AY184" s="20"/>
      <c r="AZ184" s="20"/>
      <c r="BA184" s="20"/>
      <c r="BB184" s="20"/>
      <c r="BC184" s="20"/>
      <c r="BD184" s="20"/>
      <c r="BE184" s="20"/>
      <c r="BF184" s="20"/>
      <c r="BG184" s="20"/>
      <c r="BH184" s="20"/>
      <c r="BI184" s="20"/>
      <c r="BJ184" s="20"/>
      <c r="BK184" s="20"/>
      <c r="BL184" s="20"/>
      <c r="BM184" s="20"/>
    </row>
    <row r="185">
      <c r="B185" s="278"/>
      <c r="C185" s="278"/>
      <c r="D185" s="278"/>
      <c r="E185" s="278"/>
      <c r="F185" s="278"/>
      <c r="G185" s="278"/>
      <c r="H185" s="278"/>
      <c r="I185" s="278"/>
      <c r="J185" s="278"/>
      <c r="K185" s="278"/>
      <c r="L185" s="278"/>
      <c r="M185" s="278"/>
      <c r="N185" s="278"/>
      <c r="O185" s="278"/>
      <c r="P185" s="278"/>
      <c r="Q185" s="278"/>
      <c r="R185" s="20"/>
      <c r="S185" s="20"/>
      <c r="T185" s="20"/>
      <c r="U185" s="20"/>
      <c r="V185" s="20"/>
      <c r="W185" s="20"/>
      <c r="X185" s="20"/>
      <c r="Y185" s="20"/>
      <c r="Z185" s="20"/>
      <c r="AA185" s="20"/>
      <c r="AB185" s="20"/>
      <c r="AC185" s="20"/>
      <c r="AD185" s="20"/>
      <c r="AE185" s="20"/>
      <c r="AF185" s="20"/>
      <c r="AG185" s="20"/>
      <c r="AH185" s="20"/>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row>
    <row r="186">
      <c r="B186" s="278"/>
      <c r="C186" s="278"/>
      <c r="D186" s="278"/>
      <c r="E186" s="278"/>
      <c r="F186" s="278"/>
      <c r="G186" s="278"/>
      <c r="H186" s="278"/>
      <c r="I186" s="278"/>
      <c r="J186" s="278"/>
      <c r="K186" s="278"/>
      <c r="L186" s="278"/>
      <c r="M186" s="278"/>
      <c r="N186" s="278"/>
      <c r="O186" s="278"/>
      <c r="P186" s="278"/>
      <c r="Q186" s="278"/>
      <c r="R186" s="20"/>
      <c r="S186" s="20"/>
      <c r="T186" s="20"/>
      <c r="U186" s="20"/>
      <c r="V186" s="20"/>
      <c r="W186" s="20"/>
      <c r="X186" s="20"/>
      <c r="Y186" s="20"/>
      <c r="Z186" s="20"/>
      <c r="AA186" s="20"/>
      <c r="AB186" s="20"/>
      <c r="AC186" s="20"/>
      <c r="AD186" s="20"/>
      <c r="AE186" s="20"/>
      <c r="AF186" s="20"/>
      <c r="AG186" s="20"/>
      <c r="AH186" s="20"/>
      <c r="AI186" s="20"/>
      <c r="AJ186" s="20"/>
      <c r="AK186" s="20"/>
      <c r="AL186" s="20"/>
      <c r="AM186" s="20"/>
      <c r="AN186" s="20"/>
      <c r="AO186" s="20"/>
      <c r="AP186" s="20"/>
      <c r="AQ186" s="20"/>
      <c r="AR186" s="20"/>
      <c r="AS186" s="20"/>
      <c r="AT186" s="20"/>
      <c r="AU186" s="20"/>
      <c r="AV186" s="20"/>
      <c r="AW186" s="20"/>
      <c r="AX186" s="20"/>
      <c r="AY186" s="20"/>
      <c r="AZ186" s="20"/>
      <c r="BA186" s="20"/>
      <c r="BB186" s="20"/>
      <c r="BC186" s="20"/>
      <c r="BD186" s="20"/>
      <c r="BE186" s="20"/>
      <c r="BF186" s="20"/>
      <c r="BG186" s="20"/>
      <c r="BH186" s="20"/>
      <c r="BI186" s="20"/>
      <c r="BJ186" s="20"/>
      <c r="BK186" s="20"/>
      <c r="BL186" s="20"/>
      <c r="BM186" s="20"/>
    </row>
    <row r="187">
      <c r="B187" s="278"/>
      <c r="C187" s="278"/>
      <c r="D187" s="278"/>
      <c r="E187" s="278"/>
      <c r="F187" s="278"/>
      <c r="G187" s="278"/>
      <c r="H187" s="278"/>
      <c r="I187" s="278"/>
      <c r="J187" s="278"/>
      <c r="K187" s="278"/>
      <c r="L187" s="278"/>
      <c r="M187" s="278"/>
      <c r="N187" s="278"/>
      <c r="O187" s="278"/>
      <c r="P187" s="278"/>
      <c r="Q187" s="278"/>
      <c r="R187" s="20"/>
      <c r="S187" s="20"/>
      <c r="T187" s="20"/>
      <c r="U187" s="20"/>
      <c r="V187" s="20"/>
      <c r="W187" s="20"/>
      <c r="X187" s="20"/>
      <c r="Y187" s="20"/>
      <c r="Z187" s="20"/>
      <c r="AA187" s="20"/>
      <c r="AB187" s="20"/>
      <c r="AC187" s="20"/>
      <c r="AD187" s="20"/>
      <c r="AE187" s="20"/>
      <c r="AF187" s="20"/>
      <c r="AG187" s="20"/>
      <c r="AH187" s="20"/>
      <c r="AI187" s="20"/>
      <c r="AJ187" s="20"/>
      <c r="AK187" s="20"/>
      <c r="AL187" s="20"/>
      <c r="AM187" s="20"/>
      <c r="AN187" s="20"/>
      <c r="AO187" s="20"/>
      <c r="AP187" s="20"/>
      <c r="AQ187" s="20"/>
      <c r="AR187" s="20"/>
      <c r="AS187" s="20"/>
      <c r="AT187" s="20"/>
      <c r="AU187" s="20"/>
      <c r="AV187" s="20"/>
      <c r="AW187" s="20"/>
      <c r="AX187" s="20"/>
      <c r="AY187" s="20"/>
      <c r="AZ187" s="20"/>
      <c r="BA187" s="20"/>
      <c r="BB187" s="20"/>
      <c r="BC187" s="20"/>
      <c r="BD187" s="20"/>
      <c r="BE187" s="20"/>
      <c r="BF187" s="20"/>
      <c r="BG187" s="20"/>
      <c r="BH187" s="20"/>
      <c r="BI187" s="20"/>
      <c r="BJ187" s="20"/>
      <c r="BK187" s="20"/>
      <c r="BL187" s="20"/>
      <c r="BM187" s="20"/>
    </row>
    <row r="188">
      <c r="B188" s="278"/>
      <c r="C188" s="278"/>
      <c r="D188" s="278"/>
      <c r="E188" s="278"/>
      <c r="F188" s="278"/>
      <c r="G188" s="278"/>
      <c r="H188" s="278"/>
      <c r="I188" s="278"/>
      <c r="J188" s="278"/>
      <c r="K188" s="278"/>
      <c r="L188" s="278"/>
      <c r="M188" s="278"/>
      <c r="N188" s="278"/>
      <c r="O188" s="278"/>
      <c r="P188" s="278"/>
      <c r="Q188" s="278"/>
      <c r="R188" s="20"/>
      <c r="S188" s="20"/>
      <c r="T188" s="20"/>
      <c r="U188" s="20"/>
      <c r="V188" s="20"/>
      <c r="W188" s="20"/>
      <c r="X188" s="20"/>
      <c r="Y188" s="20"/>
      <c r="Z188" s="20"/>
      <c r="AA188" s="20"/>
      <c r="AB188" s="20"/>
      <c r="AC188" s="20"/>
      <c r="AD188" s="20"/>
      <c r="AE188" s="20"/>
      <c r="AF188" s="20"/>
      <c r="AG188" s="20"/>
      <c r="AH188" s="20"/>
      <c r="AI188" s="20"/>
      <c r="AJ188" s="20"/>
      <c r="AK188" s="20"/>
      <c r="AL188" s="20"/>
      <c r="AM188" s="20"/>
      <c r="AN188" s="20"/>
      <c r="AO188" s="20"/>
      <c r="AP188" s="20"/>
      <c r="AQ188" s="20"/>
      <c r="AR188" s="20"/>
      <c r="AS188" s="20"/>
      <c r="AT188" s="20"/>
      <c r="AU188" s="20"/>
      <c r="AV188" s="20"/>
      <c r="AW188" s="20"/>
      <c r="AX188" s="20"/>
      <c r="AY188" s="20"/>
      <c r="AZ188" s="20"/>
      <c r="BA188" s="20"/>
      <c r="BB188" s="20"/>
      <c r="BC188" s="20"/>
      <c r="BD188" s="20"/>
      <c r="BE188" s="20"/>
      <c r="BF188" s="20"/>
      <c r="BG188" s="20"/>
      <c r="BH188" s="20"/>
      <c r="BI188" s="20"/>
      <c r="BJ188" s="20"/>
      <c r="BK188" s="20"/>
      <c r="BL188" s="20"/>
      <c r="BM188" s="20"/>
    </row>
    <row r="189">
      <c r="B189" s="278"/>
      <c r="C189" s="278"/>
      <c r="D189" s="278"/>
      <c r="E189" s="278"/>
      <c r="F189" s="278"/>
      <c r="G189" s="278"/>
      <c r="H189" s="278"/>
      <c r="I189" s="278"/>
      <c r="J189" s="278"/>
      <c r="K189" s="278"/>
      <c r="L189" s="278"/>
      <c r="M189" s="278"/>
      <c r="N189" s="278"/>
      <c r="O189" s="278"/>
      <c r="P189" s="278"/>
      <c r="Q189" s="278"/>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20"/>
      <c r="AU189" s="20"/>
      <c r="AV189" s="20"/>
      <c r="AW189" s="20"/>
      <c r="AX189" s="20"/>
      <c r="AY189" s="20"/>
      <c r="AZ189" s="20"/>
      <c r="BA189" s="20"/>
      <c r="BB189" s="20"/>
      <c r="BC189" s="20"/>
      <c r="BD189" s="20"/>
      <c r="BE189" s="20"/>
      <c r="BF189" s="20"/>
      <c r="BG189" s="20"/>
      <c r="BH189" s="20"/>
      <c r="BI189" s="20"/>
      <c r="BJ189" s="20"/>
      <c r="BK189" s="20"/>
      <c r="BL189" s="20"/>
      <c r="BM189" s="20"/>
    </row>
    <row r="190">
      <c r="B190" s="278"/>
      <c r="C190" s="278"/>
      <c r="D190" s="278"/>
      <c r="E190" s="278"/>
      <c r="F190" s="278"/>
      <c r="G190" s="278"/>
      <c r="H190" s="278"/>
      <c r="I190" s="278"/>
      <c r="J190" s="278"/>
      <c r="K190" s="278"/>
      <c r="L190" s="278"/>
      <c r="M190" s="278"/>
      <c r="N190" s="278"/>
      <c r="O190" s="278"/>
      <c r="P190" s="278"/>
      <c r="Q190" s="278"/>
      <c r="R190" s="20"/>
      <c r="S190" s="20"/>
      <c r="T190" s="20"/>
      <c r="U190" s="20"/>
      <c r="V190" s="20"/>
      <c r="W190" s="20"/>
      <c r="X190" s="20"/>
      <c r="Y190" s="20"/>
      <c r="Z190" s="20"/>
      <c r="AA190" s="20"/>
      <c r="AB190" s="20"/>
      <c r="AC190" s="20"/>
      <c r="AD190" s="20"/>
      <c r="AE190" s="20"/>
      <c r="AF190" s="20"/>
      <c r="AG190" s="20"/>
      <c r="AH190" s="20"/>
      <c r="AI190" s="20"/>
      <c r="AJ190" s="20"/>
      <c r="AK190" s="20"/>
      <c r="AL190" s="20"/>
      <c r="AM190" s="20"/>
      <c r="AN190" s="20"/>
      <c r="AO190" s="20"/>
      <c r="AP190" s="20"/>
      <c r="AQ190" s="20"/>
      <c r="AR190" s="20"/>
      <c r="AS190" s="20"/>
      <c r="AT190" s="20"/>
      <c r="AU190" s="20"/>
      <c r="AV190" s="20"/>
      <c r="AW190" s="20"/>
      <c r="AX190" s="20"/>
      <c r="AY190" s="20"/>
      <c r="AZ190" s="20"/>
      <c r="BA190" s="20"/>
      <c r="BB190" s="20"/>
      <c r="BC190" s="20"/>
      <c r="BD190" s="20"/>
      <c r="BE190" s="20"/>
      <c r="BF190" s="20"/>
      <c r="BG190" s="20"/>
      <c r="BH190" s="20"/>
      <c r="BI190" s="20"/>
      <c r="BJ190" s="20"/>
      <c r="BK190" s="20"/>
      <c r="BL190" s="20"/>
      <c r="BM190" s="20"/>
    </row>
    <row r="191">
      <c r="B191" s="278"/>
      <c r="C191" s="278"/>
      <c r="D191" s="278"/>
      <c r="E191" s="278"/>
      <c r="F191" s="278"/>
      <c r="G191" s="278"/>
      <c r="H191" s="278"/>
      <c r="I191" s="278"/>
      <c r="J191" s="278"/>
      <c r="K191" s="278"/>
      <c r="L191" s="278"/>
      <c r="M191" s="278"/>
      <c r="N191" s="278"/>
      <c r="O191" s="278"/>
      <c r="P191" s="278"/>
      <c r="Q191" s="278"/>
      <c r="R191" s="20"/>
      <c r="S191" s="20"/>
      <c r="T191" s="20"/>
      <c r="U191" s="20"/>
      <c r="V191" s="20"/>
      <c r="W191" s="20"/>
      <c r="X191" s="20"/>
      <c r="Y191" s="20"/>
      <c r="Z191" s="20"/>
      <c r="AA191" s="20"/>
      <c r="AB191" s="20"/>
      <c r="AC191" s="20"/>
      <c r="AD191" s="20"/>
      <c r="AE191" s="20"/>
      <c r="AF191" s="20"/>
      <c r="AG191" s="20"/>
      <c r="AH191" s="20"/>
      <c r="AI191" s="20"/>
      <c r="AJ191" s="20"/>
      <c r="AK191" s="20"/>
      <c r="AL191" s="20"/>
      <c r="AM191" s="20"/>
      <c r="AN191" s="20"/>
      <c r="AO191" s="20"/>
      <c r="AP191" s="20"/>
      <c r="AQ191" s="20"/>
      <c r="AR191" s="20"/>
      <c r="AS191" s="20"/>
      <c r="AT191" s="20"/>
      <c r="AU191" s="20"/>
      <c r="AV191" s="20"/>
      <c r="AW191" s="20"/>
      <c r="AX191" s="20"/>
      <c r="AY191" s="20"/>
      <c r="AZ191" s="20"/>
      <c r="BA191" s="20"/>
      <c r="BB191" s="20"/>
      <c r="BC191" s="20"/>
      <c r="BD191" s="20"/>
      <c r="BE191" s="20"/>
      <c r="BF191" s="20"/>
      <c r="BG191" s="20"/>
      <c r="BH191" s="20"/>
      <c r="BI191" s="20"/>
      <c r="BJ191" s="20"/>
      <c r="BK191" s="20"/>
      <c r="BL191" s="20"/>
      <c r="BM191" s="20"/>
    </row>
    <row r="192">
      <c r="B192" s="278"/>
      <c r="C192" s="278"/>
      <c r="D192" s="278"/>
      <c r="E192" s="278"/>
      <c r="F192" s="278"/>
      <c r="G192" s="278"/>
      <c r="H192" s="278"/>
      <c r="I192" s="278"/>
      <c r="J192" s="278"/>
      <c r="K192" s="278"/>
      <c r="L192" s="278"/>
      <c r="M192" s="278"/>
      <c r="N192" s="278"/>
      <c r="O192" s="278"/>
      <c r="P192" s="278"/>
      <c r="Q192" s="278"/>
      <c r="R192" s="20"/>
      <c r="S192" s="20"/>
      <c r="T192" s="20"/>
      <c r="U192" s="20"/>
      <c r="V192" s="20"/>
      <c r="W192" s="20"/>
      <c r="X192" s="20"/>
      <c r="Y192" s="20"/>
      <c r="Z192" s="20"/>
      <c r="AA192" s="20"/>
      <c r="AB192" s="20"/>
      <c r="AC192" s="20"/>
      <c r="AD192" s="20"/>
      <c r="AE192" s="20"/>
      <c r="AF192" s="20"/>
      <c r="AG192" s="20"/>
      <c r="AH192" s="20"/>
      <c r="AI192" s="20"/>
      <c r="AJ192" s="20"/>
      <c r="AK192" s="20"/>
      <c r="AL192" s="20"/>
      <c r="AM192" s="20"/>
      <c r="AN192" s="20"/>
      <c r="AO192" s="20"/>
      <c r="AP192" s="20"/>
      <c r="AQ192" s="20"/>
      <c r="AR192" s="20"/>
      <c r="AS192" s="20"/>
      <c r="AT192" s="20"/>
      <c r="AU192" s="20"/>
      <c r="AV192" s="20"/>
      <c r="AW192" s="20"/>
      <c r="AX192" s="20"/>
      <c r="AY192" s="20"/>
      <c r="AZ192" s="20"/>
      <c r="BA192" s="20"/>
      <c r="BB192" s="20"/>
      <c r="BC192" s="20"/>
      <c r="BD192" s="20"/>
      <c r="BE192" s="20"/>
      <c r="BF192" s="20"/>
      <c r="BG192" s="20"/>
      <c r="BH192" s="20"/>
      <c r="BI192" s="20"/>
      <c r="BJ192" s="20"/>
      <c r="BK192" s="20"/>
      <c r="BL192" s="20"/>
      <c r="BM192" s="20"/>
    </row>
    <row r="193">
      <c r="B193" s="278"/>
      <c r="C193" s="278"/>
      <c r="D193" s="278"/>
      <c r="E193" s="278"/>
      <c r="F193" s="278"/>
      <c r="G193" s="278"/>
      <c r="H193" s="278"/>
      <c r="I193" s="278"/>
      <c r="J193" s="278"/>
      <c r="K193" s="278"/>
      <c r="L193" s="278"/>
      <c r="M193" s="278"/>
      <c r="N193" s="278"/>
      <c r="O193" s="278"/>
      <c r="P193" s="278"/>
      <c r="Q193" s="278"/>
      <c r="R193" s="20"/>
      <c r="S193" s="20"/>
      <c r="T193" s="20"/>
      <c r="U193" s="20"/>
      <c r="V193" s="20"/>
      <c r="W193" s="20"/>
      <c r="X193" s="20"/>
      <c r="Y193" s="20"/>
      <c r="Z193" s="20"/>
      <c r="AA193" s="20"/>
      <c r="AB193" s="20"/>
      <c r="AC193" s="20"/>
      <c r="AD193" s="20"/>
      <c r="AE193" s="20"/>
      <c r="AF193" s="20"/>
      <c r="AG193" s="20"/>
      <c r="AH193" s="20"/>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row>
    <row r="194">
      <c r="B194" s="278"/>
      <c r="C194" s="278"/>
      <c r="D194" s="278"/>
      <c r="E194" s="278"/>
      <c r="F194" s="278"/>
      <c r="G194" s="278"/>
      <c r="H194" s="278"/>
      <c r="I194" s="278"/>
      <c r="J194" s="278"/>
      <c r="K194" s="278"/>
      <c r="L194" s="278"/>
      <c r="M194" s="278"/>
      <c r="N194" s="278"/>
      <c r="O194" s="278"/>
      <c r="P194" s="278"/>
      <c r="Q194" s="278"/>
      <c r="R194" s="20"/>
      <c r="S194" s="20"/>
      <c r="T194" s="20"/>
      <c r="U194" s="20"/>
      <c r="V194" s="20"/>
      <c r="W194" s="20"/>
      <c r="X194" s="20"/>
      <c r="Y194" s="20"/>
      <c r="Z194" s="20"/>
      <c r="AA194" s="20"/>
      <c r="AB194" s="20"/>
      <c r="AC194" s="20"/>
      <c r="AD194" s="20"/>
      <c r="AE194" s="20"/>
      <c r="AF194" s="20"/>
      <c r="AG194" s="20"/>
      <c r="AH194" s="20"/>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row>
    <row r="195">
      <c r="B195" s="278"/>
      <c r="C195" s="278"/>
      <c r="D195" s="278"/>
      <c r="E195" s="278"/>
      <c r="F195" s="278"/>
      <c r="G195" s="278"/>
      <c r="H195" s="278"/>
      <c r="I195" s="278"/>
      <c r="J195" s="278"/>
      <c r="K195" s="278"/>
      <c r="L195" s="278"/>
      <c r="M195" s="278"/>
      <c r="N195" s="278"/>
      <c r="O195" s="278"/>
      <c r="P195" s="278"/>
      <c r="Q195" s="278"/>
      <c r="R195" s="20"/>
      <c r="S195" s="20"/>
      <c r="T195" s="20"/>
      <c r="U195" s="20"/>
      <c r="V195" s="20"/>
      <c r="W195" s="20"/>
      <c r="X195" s="20"/>
      <c r="Y195" s="20"/>
      <c r="Z195" s="20"/>
      <c r="AA195" s="20"/>
      <c r="AB195" s="20"/>
      <c r="AC195" s="20"/>
      <c r="AD195" s="20"/>
      <c r="AE195" s="20"/>
      <c r="AF195" s="20"/>
      <c r="AG195" s="20"/>
      <c r="AH195" s="20"/>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row>
    <row r="196">
      <c r="B196" s="278"/>
      <c r="C196" s="278"/>
      <c r="D196" s="278"/>
      <c r="E196" s="278"/>
      <c r="F196" s="278"/>
      <c r="G196" s="278"/>
      <c r="H196" s="278"/>
      <c r="I196" s="278"/>
      <c r="J196" s="278"/>
      <c r="K196" s="278"/>
      <c r="L196" s="278"/>
      <c r="M196" s="278"/>
      <c r="N196" s="278"/>
      <c r="O196" s="278"/>
      <c r="P196" s="278"/>
      <c r="Q196" s="278"/>
      <c r="R196" s="20"/>
      <c r="S196" s="20"/>
      <c r="T196" s="20"/>
      <c r="U196" s="20"/>
      <c r="V196" s="20"/>
      <c r="W196" s="20"/>
      <c r="X196" s="20"/>
      <c r="Y196" s="20"/>
      <c r="Z196" s="20"/>
      <c r="AA196" s="20"/>
      <c r="AB196" s="20"/>
      <c r="AC196" s="20"/>
      <c r="AD196" s="20"/>
      <c r="AE196" s="20"/>
      <c r="AF196" s="20"/>
      <c r="AG196" s="20"/>
      <c r="AH196" s="20"/>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row>
    <row r="197">
      <c r="B197" s="278"/>
      <c r="C197" s="278"/>
      <c r="D197" s="278"/>
      <c r="E197" s="278"/>
      <c r="F197" s="278"/>
      <c r="G197" s="278"/>
      <c r="H197" s="278"/>
      <c r="I197" s="278"/>
      <c r="J197" s="278"/>
      <c r="K197" s="278"/>
      <c r="L197" s="278"/>
      <c r="M197" s="278"/>
      <c r="N197" s="278"/>
      <c r="O197" s="278"/>
      <c r="P197" s="278"/>
      <c r="Q197" s="278"/>
      <c r="R197" s="20"/>
      <c r="S197" s="20"/>
      <c r="T197" s="20"/>
      <c r="U197" s="20"/>
      <c r="V197" s="20"/>
      <c r="W197" s="20"/>
      <c r="X197" s="20"/>
      <c r="Y197" s="20"/>
      <c r="Z197" s="20"/>
      <c r="AA197" s="20"/>
      <c r="AB197" s="20"/>
      <c r="AC197" s="20"/>
      <c r="AD197" s="20"/>
      <c r="AE197" s="20"/>
      <c r="AF197" s="20"/>
      <c r="AG197" s="20"/>
      <c r="AH197" s="20"/>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row>
    <row r="198">
      <c r="B198" s="278"/>
      <c r="C198" s="278"/>
      <c r="D198" s="278"/>
      <c r="E198" s="278"/>
      <c r="F198" s="278"/>
      <c r="G198" s="278"/>
      <c r="H198" s="278"/>
      <c r="I198" s="278"/>
      <c r="J198" s="278"/>
      <c r="K198" s="278"/>
      <c r="L198" s="278"/>
      <c r="M198" s="278"/>
      <c r="N198" s="278"/>
      <c r="O198" s="278"/>
      <c r="P198" s="278"/>
      <c r="Q198" s="278"/>
      <c r="R198" s="20"/>
      <c r="S198" s="20"/>
      <c r="T198" s="20"/>
      <c r="U198" s="20"/>
      <c r="V198" s="20"/>
      <c r="W198" s="20"/>
      <c r="X198" s="20"/>
      <c r="Y198" s="20"/>
      <c r="Z198" s="20"/>
      <c r="AA198" s="20"/>
      <c r="AB198" s="20"/>
      <c r="AC198" s="20"/>
      <c r="AD198" s="20"/>
      <c r="AE198" s="20"/>
      <c r="AF198" s="20"/>
      <c r="AG198" s="20"/>
      <c r="AH198" s="20"/>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row>
    <row r="199">
      <c r="B199" s="278"/>
      <c r="C199" s="278"/>
      <c r="D199" s="278"/>
      <c r="E199" s="278"/>
      <c r="F199" s="278"/>
      <c r="G199" s="278"/>
      <c r="H199" s="278"/>
      <c r="I199" s="278"/>
      <c r="J199" s="278"/>
      <c r="K199" s="278"/>
      <c r="L199" s="278"/>
      <c r="M199" s="278"/>
      <c r="N199" s="278"/>
      <c r="O199" s="278"/>
      <c r="P199" s="278"/>
      <c r="Q199" s="278"/>
      <c r="R199" s="20"/>
      <c r="S199" s="20"/>
      <c r="T199" s="20"/>
      <c r="U199" s="20"/>
      <c r="V199" s="20"/>
      <c r="W199" s="20"/>
      <c r="X199" s="20"/>
      <c r="Y199" s="20"/>
      <c r="Z199" s="20"/>
      <c r="AA199" s="20"/>
      <c r="AB199" s="20"/>
      <c r="AC199" s="20"/>
      <c r="AD199" s="20"/>
      <c r="AE199" s="20"/>
      <c r="AF199" s="20"/>
      <c r="AG199" s="20"/>
      <c r="AH199" s="20"/>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row>
    <row r="200">
      <c r="B200" s="278"/>
      <c r="C200" s="278"/>
      <c r="D200" s="278"/>
      <c r="E200" s="278"/>
      <c r="F200" s="278"/>
      <c r="G200" s="278"/>
      <c r="H200" s="278"/>
      <c r="I200" s="278"/>
      <c r="J200" s="278"/>
      <c r="K200" s="278"/>
      <c r="L200" s="278"/>
      <c r="M200" s="278"/>
      <c r="N200" s="278"/>
      <c r="O200" s="278"/>
      <c r="P200" s="278"/>
      <c r="Q200" s="278"/>
      <c r="R200" s="20"/>
      <c r="S200" s="20"/>
      <c r="T200" s="20"/>
      <c r="U200" s="20"/>
      <c r="V200" s="20"/>
      <c r="W200" s="20"/>
      <c r="X200" s="20"/>
      <c r="Y200" s="20"/>
      <c r="Z200" s="20"/>
      <c r="AA200" s="20"/>
      <c r="AB200" s="20"/>
      <c r="AC200" s="20"/>
      <c r="AD200" s="20"/>
      <c r="AE200" s="20"/>
      <c r="AF200" s="20"/>
      <c r="AG200" s="20"/>
      <c r="AH200" s="20"/>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row>
    <row r="201">
      <c r="B201" s="278"/>
      <c r="C201" s="278"/>
      <c r="D201" s="278"/>
      <c r="E201" s="278"/>
      <c r="F201" s="278"/>
      <c r="G201" s="278"/>
      <c r="H201" s="278"/>
      <c r="I201" s="278"/>
      <c r="J201" s="278"/>
      <c r="K201" s="278"/>
      <c r="L201" s="278"/>
      <c r="M201" s="278"/>
      <c r="N201" s="278"/>
      <c r="O201" s="278"/>
      <c r="P201" s="278"/>
      <c r="Q201" s="278"/>
      <c r="R201" s="20"/>
      <c r="S201" s="20"/>
      <c r="T201" s="20"/>
      <c r="U201" s="20"/>
      <c r="V201" s="20"/>
      <c r="W201" s="20"/>
      <c r="X201" s="20"/>
      <c r="Y201" s="20"/>
      <c r="Z201" s="20"/>
      <c r="AA201" s="20"/>
      <c r="AB201" s="20"/>
      <c r="AC201" s="20"/>
      <c r="AD201" s="20"/>
      <c r="AE201" s="20"/>
      <c r="AF201" s="20"/>
      <c r="AG201" s="20"/>
      <c r="AH201" s="20"/>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row>
    <row r="202">
      <c r="B202" s="278"/>
      <c r="C202" s="278"/>
      <c r="D202" s="278"/>
      <c r="E202" s="278"/>
      <c r="F202" s="278"/>
      <c r="G202" s="278"/>
      <c r="H202" s="278"/>
      <c r="I202" s="278"/>
      <c r="J202" s="278"/>
      <c r="K202" s="278"/>
      <c r="L202" s="278"/>
      <c r="M202" s="278"/>
      <c r="N202" s="278"/>
      <c r="O202" s="278"/>
      <c r="P202" s="278"/>
      <c r="Q202" s="278"/>
      <c r="R202" s="20"/>
      <c r="S202" s="20"/>
      <c r="T202" s="20"/>
      <c r="U202" s="20"/>
      <c r="V202" s="20"/>
      <c r="W202" s="20"/>
      <c r="X202" s="20"/>
      <c r="Y202" s="20"/>
      <c r="Z202" s="20"/>
      <c r="AA202" s="20"/>
      <c r="AB202" s="20"/>
      <c r="AC202" s="20"/>
      <c r="AD202" s="20"/>
      <c r="AE202" s="20"/>
      <c r="AF202" s="20"/>
      <c r="AG202" s="20"/>
      <c r="AH202" s="20"/>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row>
    <row r="203">
      <c r="B203" s="278"/>
      <c r="C203" s="278"/>
      <c r="D203" s="278"/>
      <c r="E203" s="278"/>
      <c r="F203" s="278"/>
      <c r="G203" s="278"/>
      <c r="H203" s="278"/>
      <c r="I203" s="278"/>
      <c r="J203" s="278"/>
      <c r="K203" s="278"/>
      <c r="L203" s="278"/>
      <c r="M203" s="278"/>
      <c r="N203" s="278"/>
      <c r="O203" s="278"/>
      <c r="P203" s="278"/>
      <c r="Q203" s="278"/>
      <c r="R203" s="20"/>
      <c r="S203" s="20"/>
      <c r="T203" s="20"/>
      <c r="U203" s="20"/>
      <c r="V203" s="20"/>
      <c r="W203" s="20"/>
      <c r="X203" s="20"/>
      <c r="Y203" s="20"/>
      <c r="Z203" s="20"/>
      <c r="AA203" s="20"/>
      <c r="AB203" s="20"/>
      <c r="AC203" s="20"/>
      <c r="AD203" s="20"/>
      <c r="AE203" s="20"/>
      <c r="AF203" s="20"/>
      <c r="AG203" s="20"/>
      <c r="AH203" s="20"/>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row>
    <row r="204">
      <c r="B204" s="278"/>
      <c r="C204" s="278"/>
      <c r="D204" s="278"/>
      <c r="E204" s="278"/>
      <c r="F204" s="278"/>
      <c r="G204" s="278"/>
      <c r="H204" s="278"/>
      <c r="I204" s="278"/>
      <c r="J204" s="278"/>
      <c r="K204" s="278"/>
      <c r="L204" s="278"/>
      <c r="M204" s="278"/>
      <c r="N204" s="278"/>
      <c r="O204" s="278"/>
      <c r="P204" s="278"/>
      <c r="Q204" s="278"/>
      <c r="R204" s="20"/>
      <c r="S204" s="20"/>
      <c r="T204" s="20"/>
      <c r="U204" s="20"/>
      <c r="V204" s="20"/>
      <c r="W204" s="20"/>
      <c r="X204" s="20"/>
      <c r="Y204" s="20"/>
      <c r="Z204" s="20"/>
      <c r="AA204" s="20"/>
      <c r="AB204" s="20"/>
      <c r="AC204" s="20"/>
      <c r="AD204" s="20"/>
      <c r="AE204" s="20"/>
      <c r="AF204" s="20"/>
      <c r="AG204" s="20"/>
      <c r="AH204" s="20"/>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row>
    <row r="205">
      <c r="B205" s="278"/>
      <c r="C205" s="278"/>
      <c r="D205" s="278"/>
      <c r="E205" s="278"/>
      <c r="F205" s="278"/>
      <c r="G205" s="278"/>
      <c r="H205" s="278"/>
      <c r="I205" s="278"/>
      <c r="J205" s="278"/>
      <c r="K205" s="278"/>
      <c r="L205" s="278"/>
      <c r="M205" s="278"/>
      <c r="N205" s="278"/>
      <c r="O205" s="278"/>
      <c r="P205" s="278"/>
      <c r="Q205" s="278"/>
      <c r="R205" s="20"/>
      <c r="S205" s="20"/>
      <c r="T205" s="20"/>
      <c r="U205" s="20"/>
      <c r="V205" s="20"/>
      <c r="W205" s="20"/>
      <c r="X205" s="20"/>
      <c r="Y205" s="20"/>
      <c r="Z205" s="20"/>
      <c r="AA205" s="20"/>
      <c r="AB205" s="20"/>
      <c r="AC205" s="20"/>
      <c r="AD205" s="20"/>
      <c r="AE205" s="20"/>
      <c r="AF205" s="20"/>
      <c r="AG205" s="20"/>
      <c r="AH205" s="20"/>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row>
    <row r="206">
      <c r="B206" s="278"/>
      <c r="C206" s="278"/>
      <c r="D206" s="278"/>
      <c r="E206" s="278"/>
      <c r="F206" s="278"/>
      <c r="G206" s="278"/>
      <c r="H206" s="278"/>
      <c r="I206" s="278"/>
      <c r="J206" s="278"/>
      <c r="K206" s="278"/>
      <c r="L206" s="278"/>
      <c r="M206" s="278"/>
      <c r="N206" s="278"/>
      <c r="O206" s="278"/>
      <c r="P206" s="278"/>
      <c r="Q206" s="278"/>
      <c r="R206" s="20"/>
      <c r="S206" s="20"/>
      <c r="T206" s="20"/>
      <c r="U206" s="20"/>
      <c r="V206" s="20"/>
      <c r="W206" s="20"/>
      <c r="X206" s="20"/>
      <c r="Y206" s="20"/>
      <c r="Z206" s="20"/>
      <c r="AA206" s="20"/>
      <c r="AB206" s="20"/>
      <c r="AC206" s="20"/>
      <c r="AD206" s="20"/>
      <c r="AE206" s="20"/>
      <c r="AF206" s="20"/>
      <c r="AG206" s="20"/>
      <c r="AH206" s="20"/>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row>
    <row r="207">
      <c r="B207" s="278"/>
      <c r="C207" s="278"/>
      <c r="D207" s="278"/>
      <c r="E207" s="278"/>
      <c r="F207" s="278"/>
      <c r="G207" s="278"/>
      <c r="H207" s="278"/>
      <c r="I207" s="278"/>
      <c r="J207" s="278"/>
      <c r="K207" s="278"/>
      <c r="L207" s="278"/>
      <c r="M207" s="278"/>
      <c r="N207" s="278"/>
      <c r="O207" s="278"/>
      <c r="P207" s="278"/>
      <c r="Q207" s="278"/>
      <c r="R207" s="20"/>
      <c r="S207" s="20"/>
      <c r="T207" s="20"/>
      <c r="U207" s="20"/>
      <c r="V207" s="20"/>
      <c r="W207" s="20"/>
      <c r="X207" s="20"/>
      <c r="Y207" s="20"/>
      <c r="Z207" s="20"/>
      <c r="AA207" s="20"/>
      <c r="AB207" s="20"/>
      <c r="AC207" s="20"/>
      <c r="AD207" s="20"/>
      <c r="AE207" s="20"/>
      <c r="AF207" s="20"/>
      <c r="AG207" s="20"/>
      <c r="AH207" s="20"/>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row>
    <row r="208">
      <c r="B208" s="278"/>
      <c r="C208" s="278"/>
      <c r="D208" s="278"/>
      <c r="E208" s="278"/>
      <c r="F208" s="278"/>
      <c r="G208" s="278"/>
      <c r="H208" s="278"/>
      <c r="I208" s="278"/>
      <c r="J208" s="278"/>
      <c r="K208" s="278"/>
      <c r="L208" s="278"/>
      <c r="M208" s="278"/>
      <c r="N208" s="278"/>
      <c r="O208" s="278"/>
      <c r="P208" s="278"/>
      <c r="Q208" s="278"/>
      <c r="R208" s="20"/>
      <c r="S208" s="20"/>
      <c r="T208" s="20"/>
      <c r="U208" s="20"/>
      <c r="V208" s="20"/>
      <c r="W208" s="20"/>
      <c r="X208" s="20"/>
      <c r="Y208" s="20"/>
      <c r="Z208" s="20"/>
      <c r="AA208" s="20"/>
      <c r="AB208" s="20"/>
      <c r="AC208" s="20"/>
      <c r="AD208" s="20"/>
      <c r="AE208" s="20"/>
      <c r="AF208" s="20"/>
      <c r="AG208" s="20"/>
      <c r="AH208" s="20"/>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row>
    <row r="209">
      <c r="B209" s="278"/>
      <c r="C209" s="278"/>
      <c r="D209" s="278"/>
      <c r="E209" s="278"/>
      <c r="F209" s="278"/>
      <c r="G209" s="278"/>
      <c r="H209" s="278"/>
      <c r="I209" s="278"/>
      <c r="J209" s="278"/>
      <c r="K209" s="278"/>
      <c r="L209" s="278"/>
      <c r="M209" s="278"/>
      <c r="N209" s="278"/>
      <c r="O209" s="278"/>
      <c r="P209" s="278"/>
      <c r="Q209" s="278"/>
      <c r="R209" s="20"/>
      <c r="S209" s="20"/>
      <c r="T209" s="20"/>
      <c r="U209" s="20"/>
      <c r="V209" s="20"/>
      <c r="W209" s="20"/>
      <c r="X209" s="20"/>
      <c r="Y209" s="20"/>
      <c r="Z209" s="20"/>
      <c r="AA209" s="20"/>
      <c r="AB209" s="20"/>
      <c r="AC209" s="20"/>
      <c r="AD209" s="20"/>
      <c r="AE209" s="20"/>
      <c r="AF209" s="20"/>
      <c r="AG209" s="20"/>
      <c r="AH209" s="20"/>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row>
    <row r="210">
      <c r="B210" s="278"/>
      <c r="C210" s="278"/>
      <c r="D210" s="278"/>
      <c r="E210" s="278"/>
      <c r="F210" s="278"/>
      <c r="G210" s="278"/>
      <c r="H210" s="278"/>
      <c r="I210" s="278"/>
      <c r="J210" s="278"/>
      <c r="K210" s="278"/>
      <c r="L210" s="278"/>
      <c r="M210" s="278"/>
      <c r="N210" s="278"/>
      <c r="O210" s="278"/>
      <c r="P210" s="278"/>
      <c r="Q210" s="278"/>
      <c r="R210" s="20"/>
      <c r="S210" s="20"/>
      <c r="T210" s="20"/>
      <c r="U210" s="20"/>
      <c r="V210" s="20"/>
      <c r="W210" s="20"/>
      <c r="X210" s="20"/>
      <c r="Y210" s="20"/>
      <c r="Z210" s="20"/>
      <c r="AA210" s="20"/>
      <c r="AB210" s="20"/>
      <c r="AC210" s="20"/>
      <c r="AD210" s="20"/>
      <c r="AE210" s="20"/>
      <c r="AF210" s="20"/>
      <c r="AG210" s="20"/>
      <c r="AH210" s="20"/>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row>
    <row r="211">
      <c r="B211" s="278"/>
      <c r="C211" s="278"/>
      <c r="D211" s="278"/>
      <c r="E211" s="278"/>
      <c r="F211" s="278"/>
      <c r="G211" s="278"/>
      <c r="H211" s="278"/>
      <c r="I211" s="278"/>
      <c r="J211" s="278"/>
      <c r="K211" s="278"/>
      <c r="L211" s="278"/>
      <c r="M211" s="278"/>
      <c r="N211" s="278"/>
      <c r="O211" s="278"/>
      <c r="P211" s="278"/>
      <c r="Q211" s="278"/>
      <c r="R211" s="20"/>
      <c r="S211" s="20"/>
      <c r="T211" s="20"/>
      <c r="U211" s="20"/>
      <c r="V211" s="20"/>
      <c r="W211" s="20"/>
      <c r="X211" s="20"/>
      <c r="Y211" s="20"/>
      <c r="Z211" s="20"/>
      <c r="AA211" s="20"/>
      <c r="AB211" s="20"/>
      <c r="AC211" s="20"/>
      <c r="AD211" s="20"/>
      <c r="AE211" s="20"/>
      <c r="AF211" s="20"/>
      <c r="AG211" s="20"/>
      <c r="AH211" s="20"/>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row>
    <row r="212">
      <c r="B212" s="278"/>
      <c r="C212" s="278"/>
      <c r="D212" s="278"/>
      <c r="E212" s="278"/>
      <c r="F212" s="278"/>
      <c r="G212" s="278"/>
      <c r="H212" s="278"/>
      <c r="I212" s="278"/>
      <c r="J212" s="278"/>
      <c r="K212" s="278"/>
      <c r="L212" s="278"/>
      <c r="M212" s="278"/>
      <c r="N212" s="278"/>
      <c r="O212" s="278"/>
      <c r="P212" s="278"/>
      <c r="Q212" s="278"/>
      <c r="R212" s="20"/>
      <c r="S212" s="20"/>
      <c r="T212" s="20"/>
      <c r="U212" s="20"/>
      <c r="V212" s="20"/>
      <c r="W212" s="20"/>
      <c r="X212" s="20"/>
      <c r="Y212" s="20"/>
      <c r="Z212" s="20"/>
      <c r="AA212" s="20"/>
      <c r="AB212" s="20"/>
      <c r="AC212" s="20"/>
      <c r="AD212" s="20"/>
      <c r="AE212" s="20"/>
      <c r="AF212" s="20"/>
      <c r="AG212" s="20"/>
      <c r="AH212" s="2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row>
    <row r="213">
      <c r="B213" s="278"/>
      <c r="C213" s="278"/>
      <c r="D213" s="278"/>
      <c r="E213" s="278"/>
      <c r="F213" s="278"/>
      <c r="G213" s="278"/>
      <c r="H213" s="278"/>
      <c r="I213" s="278"/>
      <c r="J213" s="278"/>
      <c r="K213" s="278"/>
      <c r="L213" s="278"/>
      <c r="M213" s="278"/>
      <c r="N213" s="278"/>
      <c r="O213" s="278"/>
      <c r="P213" s="278"/>
      <c r="Q213" s="278"/>
      <c r="R213" s="20"/>
      <c r="S213" s="20"/>
      <c r="T213" s="20"/>
      <c r="U213" s="20"/>
      <c r="V213" s="20"/>
      <c r="W213" s="20"/>
      <c r="X213" s="20"/>
      <c r="Y213" s="20"/>
      <c r="Z213" s="20"/>
      <c r="AA213" s="20"/>
      <c r="AB213" s="20"/>
      <c r="AC213" s="20"/>
      <c r="AD213" s="20"/>
      <c r="AE213" s="20"/>
      <c r="AF213" s="20"/>
      <c r="AG213" s="20"/>
      <c r="AH213" s="20"/>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row>
    <row r="214">
      <c r="B214" s="278"/>
      <c r="C214" s="278"/>
      <c r="D214" s="278"/>
      <c r="E214" s="278"/>
      <c r="F214" s="278"/>
      <c r="G214" s="278"/>
      <c r="H214" s="278"/>
      <c r="I214" s="278"/>
      <c r="J214" s="278"/>
      <c r="K214" s="278"/>
      <c r="L214" s="278"/>
      <c r="M214" s="278"/>
      <c r="N214" s="278"/>
      <c r="O214" s="278"/>
      <c r="P214" s="278"/>
      <c r="Q214" s="278"/>
      <c r="R214" s="20"/>
      <c r="S214" s="20"/>
      <c r="T214" s="20"/>
      <c r="U214" s="20"/>
      <c r="V214" s="20"/>
      <c r="W214" s="20"/>
      <c r="X214" s="20"/>
      <c r="Y214" s="20"/>
      <c r="Z214" s="20"/>
      <c r="AA214" s="20"/>
      <c r="AB214" s="20"/>
      <c r="AC214" s="20"/>
      <c r="AD214" s="20"/>
      <c r="AE214" s="20"/>
      <c r="AF214" s="20"/>
      <c r="AG214" s="20"/>
      <c r="AH214" s="20"/>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row>
    <row r="215">
      <c r="B215" s="278"/>
      <c r="C215" s="278"/>
      <c r="D215" s="278"/>
      <c r="E215" s="278"/>
      <c r="F215" s="278"/>
      <c r="G215" s="278"/>
      <c r="H215" s="278"/>
      <c r="I215" s="278"/>
      <c r="J215" s="278"/>
      <c r="K215" s="278"/>
      <c r="L215" s="278"/>
      <c r="M215" s="278"/>
      <c r="N215" s="278"/>
      <c r="O215" s="278"/>
      <c r="P215" s="278"/>
      <c r="Q215" s="278"/>
      <c r="R215" s="20"/>
      <c r="S215" s="20"/>
      <c r="T215" s="20"/>
      <c r="U215" s="20"/>
      <c r="V215" s="20"/>
      <c r="W215" s="20"/>
      <c r="X215" s="20"/>
      <c r="Y215" s="20"/>
      <c r="Z215" s="20"/>
      <c r="AA215" s="20"/>
      <c r="AB215" s="20"/>
      <c r="AC215" s="20"/>
      <c r="AD215" s="20"/>
      <c r="AE215" s="20"/>
      <c r="AF215" s="20"/>
      <c r="AG215" s="20"/>
      <c r="AH215" s="20"/>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row>
    <row r="216">
      <c r="B216" s="278"/>
      <c r="C216" s="278"/>
      <c r="D216" s="278"/>
      <c r="E216" s="278"/>
      <c r="F216" s="278"/>
      <c r="G216" s="278"/>
      <c r="H216" s="278"/>
      <c r="I216" s="278"/>
      <c r="J216" s="278"/>
      <c r="K216" s="278"/>
      <c r="L216" s="278"/>
      <c r="M216" s="278"/>
      <c r="N216" s="278"/>
      <c r="O216" s="278"/>
      <c r="P216" s="278"/>
      <c r="Q216" s="278"/>
      <c r="R216" s="20"/>
      <c r="S216" s="20"/>
      <c r="T216" s="20"/>
      <c r="U216" s="20"/>
      <c r="V216" s="20"/>
      <c r="W216" s="20"/>
      <c r="X216" s="20"/>
      <c r="Y216" s="20"/>
      <c r="Z216" s="20"/>
      <c r="AA216" s="20"/>
      <c r="AB216" s="20"/>
      <c r="AC216" s="20"/>
      <c r="AD216" s="20"/>
      <c r="AE216" s="20"/>
      <c r="AF216" s="20"/>
      <c r="AG216" s="20"/>
      <c r="AH216" s="20"/>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row>
    <row r="217">
      <c r="B217" s="278"/>
      <c r="C217" s="278"/>
      <c r="D217" s="278"/>
      <c r="E217" s="278"/>
      <c r="F217" s="278"/>
      <c r="G217" s="278"/>
      <c r="H217" s="278"/>
      <c r="I217" s="278"/>
      <c r="J217" s="278"/>
      <c r="K217" s="278"/>
      <c r="L217" s="278"/>
      <c r="M217" s="278"/>
      <c r="N217" s="278"/>
      <c r="O217" s="278"/>
      <c r="P217" s="278"/>
      <c r="Q217" s="278"/>
      <c r="R217" s="20"/>
      <c r="S217" s="20"/>
      <c r="T217" s="20"/>
      <c r="U217" s="20"/>
      <c r="V217" s="20"/>
      <c r="W217" s="20"/>
      <c r="X217" s="20"/>
      <c r="Y217" s="20"/>
      <c r="Z217" s="20"/>
      <c r="AA217" s="20"/>
      <c r="AB217" s="20"/>
      <c r="AC217" s="20"/>
      <c r="AD217" s="20"/>
      <c r="AE217" s="20"/>
      <c r="AF217" s="20"/>
      <c r="AG217" s="20"/>
      <c r="AH217" s="20"/>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row>
    <row r="218">
      <c r="B218" s="278"/>
      <c r="C218" s="278"/>
      <c r="D218" s="278"/>
      <c r="E218" s="278"/>
      <c r="F218" s="278"/>
      <c r="G218" s="278"/>
      <c r="H218" s="278"/>
      <c r="I218" s="278"/>
      <c r="J218" s="278"/>
      <c r="K218" s="278"/>
      <c r="L218" s="278"/>
      <c r="M218" s="278"/>
      <c r="N218" s="278"/>
      <c r="O218" s="278"/>
      <c r="P218" s="278"/>
      <c r="Q218" s="278"/>
      <c r="R218" s="20"/>
      <c r="S218" s="20"/>
      <c r="T218" s="20"/>
      <c r="U218" s="20"/>
      <c r="V218" s="20"/>
      <c r="W218" s="20"/>
      <c r="X218" s="20"/>
      <c r="Y218" s="20"/>
      <c r="Z218" s="20"/>
      <c r="AA218" s="20"/>
      <c r="AB218" s="20"/>
      <c r="AC218" s="20"/>
      <c r="AD218" s="20"/>
      <c r="AE218" s="20"/>
      <c r="AF218" s="20"/>
      <c r="AG218" s="20"/>
      <c r="AH218" s="20"/>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row>
    <row r="219">
      <c r="B219" s="278"/>
      <c r="C219" s="278"/>
      <c r="D219" s="278"/>
      <c r="E219" s="278"/>
      <c r="F219" s="278"/>
      <c r="G219" s="278"/>
      <c r="H219" s="278"/>
      <c r="I219" s="278"/>
      <c r="J219" s="278"/>
      <c r="K219" s="278"/>
      <c r="L219" s="278"/>
      <c r="M219" s="278"/>
      <c r="N219" s="278"/>
      <c r="O219" s="278"/>
      <c r="P219" s="278"/>
      <c r="Q219" s="278"/>
      <c r="R219" s="20"/>
      <c r="S219" s="20"/>
      <c r="T219" s="20"/>
      <c r="U219" s="20"/>
      <c r="V219" s="20"/>
      <c r="W219" s="20"/>
      <c r="X219" s="20"/>
      <c r="Y219" s="20"/>
      <c r="Z219" s="20"/>
      <c r="AA219" s="20"/>
      <c r="AB219" s="20"/>
      <c r="AC219" s="20"/>
      <c r="AD219" s="20"/>
      <c r="AE219" s="20"/>
      <c r="AF219" s="20"/>
      <c r="AG219" s="20"/>
      <c r="AH219" s="2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row>
    <row r="220">
      <c r="B220" s="278"/>
      <c r="C220" s="278"/>
      <c r="D220" s="278"/>
      <c r="E220" s="278"/>
      <c r="F220" s="278"/>
      <c r="G220" s="278"/>
      <c r="H220" s="278"/>
      <c r="I220" s="278"/>
      <c r="J220" s="278"/>
      <c r="K220" s="278"/>
      <c r="L220" s="278"/>
      <c r="M220" s="278"/>
      <c r="N220" s="278"/>
      <c r="O220" s="278"/>
      <c r="P220" s="278"/>
      <c r="Q220" s="278"/>
      <c r="R220" s="20"/>
      <c r="S220" s="20"/>
      <c r="T220" s="20"/>
      <c r="U220" s="20"/>
      <c r="V220" s="20"/>
      <c r="W220" s="20"/>
      <c r="X220" s="20"/>
      <c r="Y220" s="20"/>
      <c r="Z220" s="20"/>
      <c r="AA220" s="20"/>
      <c r="AB220" s="20"/>
      <c r="AC220" s="20"/>
      <c r="AD220" s="20"/>
      <c r="AE220" s="20"/>
      <c r="AF220" s="20"/>
      <c r="AG220" s="20"/>
      <c r="AH220" s="20"/>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row>
    <row r="221">
      <c r="B221" s="278"/>
      <c r="C221" s="278"/>
      <c r="D221" s="278"/>
      <c r="E221" s="278"/>
      <c r="F221" s="278"/>
      <c r="G221" s="278"/>
      <c r="H221" s="278"/>
      <c r="I221" s="278"/>
      <c r="J221" s="278"/>
      <c r="K221" s="278"/>
      <c r="L221" s="278"/>
      <c r="M221" s="278"/>
      <c r="N221" s="278"/>
      <c r="O221" s="278"/>
      <c r="P221" s="278"/>
      <c r="Q221" s="278"/>
      <c r="R221" s="20"/>
      <c r="S221" s="20"/>
      <c r="T221" s="20"/>
      <c r="U221" s="20"/>
      <c r="V221" s="20"/>
      <c r="W221" s="20"/>
      <c r="X221" s="20"/>
      <c r="Y221" s="20"/>
      <c r="Z221" s="20"/>
      <c r="AA221" s="20"/>
      <c r="AB221" s="20"/>
      <c r="AC221" s="20"/>
      <c r="AD221" s="20"/>
      <c r="AE221" s="20"/>
      <c r="AF221" s="20"/>
      <c r="AG221" s="20"/>
      <c r="AH221" s="20"/>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row>
    <row r="222">
      <c r="B222" s="278"/>
      <c r="C222" s="278"/>
      <c r="D222" s="278"/>
      <c r="E222" s="278"/>
      <c r="F222" s="278"/>
      <c r="G222" s="278"/>
      <c r="H222" s="278"/>
      <c r="I222" s="278"/>
      <c r="J222" s="278"/>
      <c r="K222" s="278"/>
      <c r="L222" s="278"/>
      <c r="M222" s="278"/>
      <c r="N222" s="278"/>
      <c r="O222" s="278"/>
      <c r="P222" s="278"/>
      <c r="Q222" s="278"/>
      <c r="R222" s="20"/>
      <c r="S222" s="20"/>
      <c r="T222" s="20"/>
      <c r="U222" s="20"/>
      <c r="V222" s="20"/>
      <c r="W222" s="20"/>
      <c r="X222" s="20"/>
      <c r="Y222" s="20"/>
      <c r="Z222" s="20"/>
      <c r="AA222" s="20"/>
      <c r="AB222" s="20"/>
      <c r="AC222" s="20"/>
      <c r="AD222" s="20"/>
      <c r="AE222" s="20"/>
      <c r="AF222" s="20"/>
      <c r="AG222" s="20"/>
      <c r="AH222" s="20"/>
      <c r="AI222" s="20"/>
      <c r="AJ222" s="20"/>
      <c r="AK222" s="20"/>
      <c r="AL222" s="20"/>
      <c r="AM222" s="20"/>
      <c r="AN222" s="20"/>
      <c r="AO222" s="20"/>
      <c r="AP222" s="20"/>
      <c r="AQ222" s="20"/>
      <c r="AR222" s="20"/>
      <c r="AS222" s="20"/>
      <c r="AT222" s="20"/>
      <c r="AU222" s="20"/>
      <c r="AV222" s="20"/>
      <c r="AW222" s="20"/>
      <c r="AX222" s="20"/>
      <c r="AY222" s="20"/>
      <c r="AZ222" s="20"/>
      <c r="BA222" s="20"/>
      <c r="BB222" s="20"/>
      <c r="BC222" s="20"/>
      <c r="BD222" s="20"/>
      <c r="BE222" s="20"/>
      <c r="BF222" s="20"/>
      <c r="BG222" s="20"/>
      <c r="BH222" s="20"/>
      <c r="BI222" s="20"/>
      <c r="BJ222" s="20"/>
      <c r="BK222" s="20"/>
      <c r="BL222" s="20"/>
      <c r="BM222" s="20"/>
    </row>
    <row r="223">
      <c r="B223" s="278"/>
      <c r="C223" s="278"/>
      <c r="D223" s="278"/>
      <c r="E223" s="278"/>
      <c r="F223" s="278"/>
      <c r="G223" s="278"/>
      <c r="H223" s="278"/>
      <c r="I223" s="278"/>
      <c r="J223" s="278"/>
      <c r="K223" s="278"/>
      <c r="L223" s="278"/>
      <c r="M223" s="278"/>
      <c r="N223" s="278"/>
      <c r="O223" s="278"/>
      <c r="P223" s="278"/>
      <c r="Q223" s="278"/>
      <c r="R223" s="20"/>
      <c r="S223" s="20"/>
      <c r="T223" s="20"/>
      <c r="U223" s="20"/>
      <c r="V223" s="20"/>
      <c r="W223" s="20"/>
      <c r="X223" s="20"/>
      <c r="Y223" s="20"/>
      <c r="Z223" s="20"/>
      <c r="AA223" s="20"/>
      <c r="AB223" s="20"/>
      <c r="AC223" s="20"/>
      <c r="AD223" s="20"/>
      <c r="AE223" s="20"/>
      <c r="AF223" s="20"/>
      <c r="AG223" s="20"/>
      <c r="AH223" s="20"/>
      <c r="AI223" s="20"/>
      <c r="AJ223" s="20"/>
      <c r="AK223" s="20"/>
      <c r="AL223" s="20"/>
      <c r="AM223" s="20"/>
      <c r="AN223" s="20"/>
      <c r="AO223" s="20"/>
      <c r="AP223" s="20"/>
      <c r="AQ223" s="20"/>
      <c r="AR223" s="20"/>
      <c r="AS223" s="20"/>
      <c r="AT223" s="20"/>
      <c r="AU223" s="20"/>
      <c r="AV223" s="20"/>
      <c r="AW223" s="20"/>
      <c r="AX223" s="20"/>
      <c r="AY223" s="20"/>
      <c r="AZ223" s="20"/>
      <c r="BA223" s="20"/>
      <c r="BB223" s="20"/>
      <c r="BC223" s="20"/>
      <c r="BD223" s="20"/>
      <c r="BE223" s="20"/>
      <c r="BF223" s="20"/>
      <c r="BG223" s="20"/>
      <c r="BH223" s="20"/>
      <c r="BI223" s="20"/>
      <c r="BJ223" s="20"/>
      <c r="BK223" s="20"/>
      <c r="BL223" s="20"/>
      <c r="BM223" s="20"/>
    </row>
    <row r="224">
      <c r="B224" s="278"/>
      <c r="C224" s="278"/>
      <c r="D224" s="278"/>
      <c r="E224" s="278"/>
      <c r="F224" s="278"/>
      <c r="G224" s="278"/>
      <c r="H224" s="278"/>
      <c r="I224" s="278"/>
      <c r="J224" s="278"/>
      <c r="K224" s="278"/>
      <c r="L224" s="278"/>
      <c r="M224" s="278"/>
      <c r="N224" s="278"/>
      <c r="O224" s="278"/>
      <c r="P224" s="278"/>
      <c r="Q224" s="278"/>
      <c r="R224" s="20"/>
      <c r="S224" s="20"/>
      <c r="T224" s="20"/>
      <c r="U224" s="20"/>
      <c r="V224" s="20"/>
      <c r="W224" s="20"/>
      <c r="X224" s="20"/>
      <c r="Y224" s="20"/>
      <c r="Z224" s="20"/>
      <c r="AA224" s="20"/>
      <c r="AB224" s="20"/>
      <c r="AC224" s="20"/>
      <c r="AD224" s="20"/>
      <c r="AE224" s="20"/>
      <c r="AF224" s="20"/>
      <c r="AG224" s="20"/>
      <c r="AH224" s="20"/>
      <c r="AI224" s="20"/>
      <c r="AJ224" s="20"/>
      <c r="AK224" s="20"/>
      <c r="AL224" s="20"/>
      <c r="AM224" s="20"/>
      <c r="AN224" s="20"/>
      <c r="AO224" s="20"/>
      <c r="AP224" s="20"/>
      <c r="AQ224" s="20"/>
      <c r="AR224" s="20"/>
      <c r="AS224" s="20"/>
      <c r="AT224" s="20"/>
      <c r="AU224" s="20"/>
      <c r="AV224" s="20"/>
      <c r="AW224" s="20"/>
      <c r="AX224" s="20"/>
      <c r="AY224" s="20"/>
      <c r="AZ224" s="20"/>
      <c r="BA224" s="20"/>
      <c r="BB224" s="20"/>
      <c r="BC224" s="20"/>
      <c r="BD224" s="20"/>
      <c r="BE224" s="20"/>
      <c r="BF224" s="20"/>
      <c r="BG224" s="20"/>
      <c r="BH224" s="20"/>
      <c r="BI224" s="20"/>
      <c r="BJ224" s="20"/>
      <c r="BK224" s="20"/>
      <c r="BL224" s="20"/>
      <c r="BM224" s="20"/>
    </row>
    <row r="225">
      <c r="B225" s="278"/>
      <c r="C225" s="278"/>
      <c r="D225" s="278"/>
      <c r="E225" s="278"/>
      <c r="F225" s="278"/>
      <c r="G225" s="278"/>
      <c r="H225" s="278"/>
      <c r="I225" s="278"/>
      <c r="J225" s="278"/>
      <c r="K225" s="278"/>
      <c r="L225" s="278"/>
      <c r="M225" s="278"/>
      <c r="N225" s="278"/>
      <c r="O225" s="278"/>
      <c r="P225" s="278"/>
      <c r="Q225" s="278"/>
      <c r="R225" s="20"/>
      <c r="S225" s="20"/>
      <c r="T225" s="20"/>
      <c r="U225" s="20"/>
      <c r="V225" s="20"/>
      <c r="W225" s="20"/>
      <c r="X225" s="20"/>
      <c r="Y225" s="20"/>
      <c r="Z225" s="20"/>
      <c r="AA225" s="20"/>
      <c r="AB225" s="20"/>
      <c r="AC225" s="20"/>
      <c r="AD225" s="20"/>
      <c r="AE225" s="20"/>
      <c r="AF225" s="20"/>
      <c r="AG225" s="20"/>
      <c r="AH225" s="20"/>
      <c r="AI225" s="20"/>
      <c r="AJ225" s="20"/>
      <c r="AK225" s="20"/>
      <c r="AL225" s="20"/>
      <c r="AM225" s="20"/>
      <c r="AN225" s="20"/>
      <c r="AO225" s="20"/>
      <c r="AP225" s="20"/>
      <c r="AQ225" s="20"/>
      <c r="AR225" s="20"/>
      <c r="AS225" s="20"/>
      <c r="AT225" s="20"/>
      <c r="AU225" s="20"/>
      <c r="AV225" s="20"/>
      <c r="AW225" s="20"/>
      <c r="AX225" s="20"/>
      <c r="AY225" s="20"/>
      <c r="AZ225" s="20"/>
      <c r="BA225" s="20"/>
      <c r="BB225" s="20"/>
      <c r="BC225" s="20"/>
      <c r="BD225" s="20"/>
      <c r="BE225" s="20"/>
      <c r="BF225" s="20"/>
      <c r="BG225" s="20"/>
      <c r="BH225" s="20"/>
      <c r="BI225" s="20"/>
      <c r="BJ225" s="20"/>
      <c r="BK225" s="20"/>
      <c r="BL225" s="20"/>
      <c r="BM225" s="20"/>
    </row>
    <row r="226">
      <c r="B226" s="278"/>
      <c r="C226" s="278"/>
      <c r="D226" s="278"/>
      <c r="E226" s="278"/>
      <c r="F226" s="278"/>
      <c r="G226" s="278"/>
      <c r="H226" s="278"/>
      <c r="I226" s="278"/>
      <c r="J226" s="278"/>
      <c r="K226" s="278"/>
      <c r="L226" s="278"/>
      <c r="M226" s="278"/>
      <c r="N226" s="278"/>
      <c r="O226" s="278"/>
      <c r="P226" s="278"/>
      <c r="Q226" s="278"/>
      <c r="R226" s="20"/>
      <c r="S226" s="20"/>
      <c r="T226" s="20"/>
      <c r="U226" s="20"/>
      <c r="V226" s="20"/>
      <c r="W226" s="20"/>
      <c r="X226" s="20"/>
      <c r="Y226" s="20"/>
      <c r="Z226" s="20"/>
      <c r="AA226" s="20"/>
      <c r="AB226" s="20"/>
      <c r="AC226" s="20"/>
      <c r="AD226" s="20"/>
      <c r="AE226" s="20"/>
      <c r="AF226" s="20"/>
      <c r="AG226" s="20"/>
      <c r="AH226" s="20"/>
      <c r="AI226" s="20"/>
      <c r="AJ226" s="20"/>
      <c r="AK226" s="20"/>
      <c r="AL226" s="20"/>
      <c r="AM226" s="20"/>
      <c r="AN226" s="20"/>
      <c r="AO226" s="20"/>
      <c r="AP226" s="20"/>
      <c r="AQ226" s="20"/>
      <c r="AR226" s="20"/>
      <c r="AS226" s="20"/>
      <c r="AT226" s="20"/>
      <c r="AU226" s="20"/>
      <c r="AV226" s="20"/>
      <c r="AW226" s="20"/>
      <c r="AX226" s="20"/>
      <c r="AY226" s="20"/>
      <c r="AZ226" s="20"/>
      <c r="BA226" s="20"/>
      <c r="BB226" s="20"/>
      <c r="BC226" s="20"/>
      <c r="BD226" s="20"/>
      <c r="BE226" s="20"/>
      <c r="BF226" s="20"/>
      <c r="BG226" s="20"/>
      <c r="BH226" s="20"/>
      <c r="BI226" s="20"/>
      <c r="BJ226" s="20"/>
      <c r="BK226" s="20"/>
      <c r="BL226" s="20"/>
      <c r="BM226" s="20"/>
    </row>
    <row r="227">
      <c r="B227" s="278"/>
      <c r="C227" s="278"/>
      <c r="D227" s="278"/>
      <c r="E227" s="278"/>
      <c r="F227" s="278"/>
      <c r="G227" s="278"/>
      <c r="H227" s="278"/>
      <c r="I227" s="278"/>
      <c r="J227" s="278"/>
      <c r="K227" s="278"/>
      <c r="L227" s="278"/>
      <c r="M227" s="278"/>
      <c r="N227" s="278"/>
      <c r="O227" s="278"/>
      <c r="P227" s="278"/>
      <c r="Q227" s="278"/>
      <c r="R227" s="20"/>
      <c r="S227" s="20"/>
      <c r="T227" s="20"/>
      <c r="U227" s="20"/>
      <c r="V227" s="20"/>
      <c r="W227" s="20"/>
      <c r="X227" s="20"/>
      <c r="Y227" s="20"/>
      <c r="Z227" s="20"/>
      <c r="AA227" s="20"/>
      <c r="AB227" s="20"/>
      <c r="AC227" s="20"/>
      <c r="AD227" s="20"/>
      <c r="AE227" s="20"/>
      <c r="AF227" s="20"/>
      <c r="AG227" s="20"/>
      <c r="AH227" s="20"/>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row>
    <row r="228">
      <c r="B228" s="278"/>
      <c r="C228" s="278"/>
      <c r="D228" s="278"/>
      <c r="E228" s="278"/>
      <c r="F228" s="278"/>
      <c r="G228" s="278"/>
      <c r="H228" s="278"/>
      <c r="I228" s="278"/>
      <c r="J228" s="278"/>
      <c r="K228" s="278"/>
      <c r="L228" s="278"/>
      <c r="M228" s="278"/>
      <c r="N228" s="278"/>
      <c r="O228" s="278"/>
      <c r="P228" s="278"/>
      <c r="Q228" s="278"/>
      <c r="R228" s="20"/>
      <c r="S228" s="20"/>
      <c r="T228" s="20"/>
      <c r="U228" s="20"/>
      <c r="V228" s="20"/>
      <c r="W228" s="20"/>
      <c r="X228" s="20"/>
      <c r="Y228" s="20"/>
      <c r="Z228" s="20"/>
      <c r="AA228" s="20"/>
      <c r="AB228" s="20"/>
      <c r="AC228" s="20"/>
      <c r="AD228" s="20"/>
      <c r="AE228" s="20"/>
      <c r="AF228" s="20"/>
      <c r="AG228" s="20"/>
      <c r="AH228" s="20"/>
      <c r="AI228" s="20"/>
      <c r="AJ228" s="20"/>
      <c r="AK228" s="20"/>
      <c r="AL228" s="20"/>
      <c r="AM228" s="20"/>
      <c r="AN228" s="20"/>
      <c r="AO228" s="20"/>
      <c r="AP228" s="20"/>
      <c r="AQ228" s="20"/>
      <c r="AR228" s="20"/>
      <c r="AS228" s="20"/>
      <c r="AT228" s="20"/>
      <c r="AU228" s="20"/>
      <c r="AV228" s="20"/>
      <c r="AW228" s="20"/>
      <c r="AX228" s="20"/>
      <c r="AY228" s="20"/>
      <c r="AZ228" s="20"/>
      <c r="BA228" s="20"/>
      <c r="BB228" s="20"/>
      <c r="BC228" s="20"/>
      <c r="BD228" s="20"/>
      <c r="BE228" s="20"/>
      <c r="BF228" s="20"/>
      <c r="BG228" s="20"/>
      <c r="BH228" s="20"/>
      <c r="BI228" s="20"/>
      <c r="BJ228" s="20"/>
      <c r="BK228" s="20"/>
      <c r="BL228" s="20"/>
      <c r="BM228" s="20"/>
    </row>
    <row r="229">
      <c r="B229" s="278"/>
      <c r="C229" s="278"/>
      <c r="D229" s="278"/>
      <c r="E229" s="278"/>
      <c r="F229" s="278"/>
      <c r="G229" s="278"/>
      <c r="H229" s="278"/>
      <c r="I229" s="278"/>
      <c r="J229" s="278"/>
      <c r="K229" s="278"/>
      <c r="L229" s="278"/>
      <c r="M229" s="278"/>
      <c r="N229" s="278"/>
      <c r="O229" s="278"/>
      <c r="P229" s="278"/>
      <c r="Q229" s="278"/>
      <c r="R229" s="20"/>
      <c r="S229" s="20"/>
      <c r="T229" s="20"/>
      <c r="U229" s="20"/>
      <c r="V229" s="20"/>
      <c r="W229" s="20"/>
      <c r="X229" s="20"/>
      <c r="Y229" s="20"/>
      <c r="Z229" s="20"/>
      <c r="AA229" s="20"/>
      <c r="AB229" s="20"/>
      <c r="AC229" s="20"/>
      <c r="AD229" s="20"/>
      <c r="AE229" s="20"/>
      <c r="AF229" s="20"/>
      <c r="AG229" s="20"/>
      <c r="AH229" s="20"/>
      <c r="AI229" s="20"/>
      <c r="AJ229" s="20"/>
      <c r="AK229" s="20"/>
      <c r="AL229" s="20"/>
      <c r="AM229" s="20"/>
      <c r="AN229" s="20"/>
      <c r="AO229" s="20"/>
      <c r="AP229" s="20"/>
      <c r="AQ229" s="20"/>
      <c r="AR229" s="20"/>
      <c r="AS229" s="20"/>
      <c r="AT229" s="20"/>
      <c r="AU229" s="20"/>
      <c r="AV229" s="20"/>
      <c r="AW229" s="20"/>
      <c r="AX229" s="20"/>
      <c r="AY229" s="20"/>
      <c r="AZ229" s="20"/>
      <c r="BA229" s="20"/>
      <c r="BB229" s="20"/>
      <c r="BC229" s="20"/>
      <c r="BD229" s="20"/>
      <c r="BE229" s="20"/>
      <c r="BF229" s="20"/>
      <c r="BG229" s="20"/>
      <c r="BH229" s="20"/>
      <c r="BI229" s="20"/>
      <c r="BJ229" s="20"/>
      <c r="BK229" s="20"/>
      <c r="BL229" s="20"/>
      <c r="BM229" s="20"/>
    </row>
    <row r="230">
      <c r="B230" s="278"/>
      <c r="C230" s="278"/>
      <c r="D230" s="278"/>
      <c r="E230" s="278"/>
      <c r="F230" s="278"/>
      <c r="G230" s="278"/>
      <c r="H230" s="278"/>
      <c r="I230" s="278"/>
      <c r="J230" s="278"/>
      <c r="K230" s="278"/>
      <c r="L230" s="278"/>
      <c r="M230" s="278"/>
      <c r="N230" s="278"/>
      <c r="O230" s="278"/>
      <c r="P230" s="278"/>
      <c r="Q230" s="278"/>
      <c r="R230" s="20"/>
      <c r="S230" s="20"/>
      <c r="T230" s="20"/>
      <c r="U230" s="20"/>
      <c r="V230" s="20"/>
      <c r="W230" s="20"/>
      <c r="X230" s="20"/>
      <c r="Y230" s="20"/>
      <c r="Z230" s="20"/>
      <c r="AA230" s="20"/>
      <c r="AB230" s="20"/>
      <c r="AC230" s="20"/>
      <c r="AD230" s="20"/>
      <c r="AE230" s="20"/>
      <c r="AF230" s="20"/>
      <c r="AG230" s="20"/>
      <c r="AH230" s="20"/>
      <c r="AI230" s="20"/>
      <c r="AJ230" s="20"/>
      <c r="AK230" s="20"/>
      <c r="AL230" s="20"/>
      <c r="AM230" s="20"/>
      <c r="AN230" s="20"/>
      <c r="AO230" s="20"/>
      <c r="AP230" s="20"/>
      <c r="AQ230" s="20"/>
      <c r="AR230" s="20"/>
      <c r="AS230" s="20"/>
      <c r="AT230" s="20"/>
      <c r="AU230" s="20"/>
      <c r="AV230" s="20"/>
      <c r="AW230" s="20"/>
      <c r="AX230" s="20"/>
      <c r="AY230" s="20"/>
      <c r="AZ230" s="20"/>
      <c r="BA230" s="20"/>
      <c r="BB230" s="20"/>
      <c r="BC230" s="20"/>
      <c r="BD230" s="20"/>
      <c r="BE230" s="20"/>
      <c r="BF230" s="20"/>
      <c r="BG230" s="20"/>
      <c r="BH230" s="20"/>
      <c r="BI230" s="20"/>
      <c r="BJ230" s="20"/>
      <c r="BK230" s="20"/>
      <c r="BL230" s="20"/>
      <c r="BM230" s="20"/>
    </row>
    <row r="231">
      <c r="B231" s="278"/>
      <c r="C231" s="278"/>
      <c r="D231" s="278"/>
      <c r="E231" s="278"/>
      <c r="F231" s="278"/>
      <c r="G231" s="278"/>
      <c r="H231" s="278"/>
      <c r="I231" s="278"/>
      <c r="J231" s="278"/>
      <c r="K231" s="278"/>
      <c r="L231" s="278"/>
      <c r="M231" s="278"/>
      <c r="N231" s="278"/>
      <c r="O231" s="278"/>
      <c r="P231" s="278"/>
      <c r="Q231" s="278"/>
      <c r="R231" s="20"/>
      <c r="S231" s="20"/>
      <c r="T231" s="20"/>
      <c r="U231" s="20"/>
      <c r="V231" s="20"/>
      <c r="W231" s="20"/>
      <c r="X231" s="20"/>
      <c r="Y231" s="20"/>
      <c r="Z231" s="20"/>
      <c r="AA231" s="20"/>
      <c r="AB231" s="20"/>
      <c r="AC231" s="20"/>
      <c r="AD231" s="20"/>
      <c r="AE231" s="20"/>
      <c r="AF231" s="20"/>
      <c r="AG231" s="20"/>
      <c r="AH231" s="20"/>
      <c r="AI231" s="20"/>
      <c r="AJ231" s="20"/>
      <c r="AK231" s="20"/>
      <c r="AL231" s="20"/>
      <c r="AM231" s="20"/>
      <c r="AN231" s="20"/>
      <c r="AO231" s="20"/>
      <c r="AP231" s="20"/>
      <c r="AQ231" s="20"/>
      <c r="AR231" s="20"/>
      <c r="AS231" s="20"/>
      <c r="AT231" s="20"/>
      <c r="AU231" s="20"/>
      <c r="AV231" s="20"/>
      <c r="AW231" s="20"/>
      <c r="AX231" s="20"/>
      <c r="AY231" s="20"/>
      <c r="AZ231" s="20"/>
      <c r="BA231" s="20"/>
      <c r="BB231" s="20"/>
      <c r="BC231" s="20"/>
      <c r="BD231" s="20"/>
      <c r="BE231" s="20"/>
      <c r="BF231" s="20"/>
      <c r="BG231" s="20"/>
      <c r="BH231" s="20"/>
      <c r="BI231" s="20"/>
      <c r="BJ231" s="20"/>
      <c r="BK231" s="20"/>
      <c r="BL231" s="20"/>
      <c r="BM231" s="20"/>
    </row>
    <row r="232">
      <c r="B232" s="278"/>
      <c r="C232" s="278"/>
      <c r="D232" s="278"/>
      <c r="E232" s="278"/>
      <c r="F232" s="278"/>
      <c r="G232" s="278"/>
      <c r="H232" s="278"/>
      <c r="I232" s="278"/>
      <c r="J232" s="278"/>
      <c r="K232" s="278"/>
      <c r="L232" s="278"/>
      <c r="M232" s="278"/>
      <c r="N232" s="278"/>
      <c r="O232" s="278"/>
      <c r="P232" s="278"/>
      <c r="Q232" s="278"/>
      <c r="R232" s="20"/>
      <c r="S232" s="20"/>
      <c r="T232" s="20"/>
      <c r="U232" s="20"/>
      <c r="V232" s="20"/>
      <c r="W232" s="20"/>
      <c r="X232" s="20"/>
      <c r="Y232" s="20"/>
      <c r="Z232" s="20"/>
      <c r="AA232" s="20"/>
      <c r="AB232" s="20"/>
      <c r="AC232" s="20"/>
      <c r="AD232" s="20"/>
      <c r="AE232" s="20"/>
      <c r="AF232" s="20"/>
      <c r="AG232" s="20"/>
      <c r="AH232" s="20"/>
      <c r="AI232" s="20"/>
      <c r="AJ232" s="20"/>
      <c r="AK232" s="20"/>
      <c r="AL232" s="20"/>
      <c r="AM232" s="20"/>
      <c r="AN232" s="20"/>
      <c r="AO232" s="20"/>
      <c r="AP232" s="20"/>
      <c r="AQ232" s="20"/>
      <c r="AR232" s="20"/>
      <c r="AS232" s="20"/>
      <c r="AT232" s="20"/>
      <c r="AU232" s="20"/>
      <c r="AV232" s="20"/>
      <c r="AW232" s="20"/>
      <c r="AX232" s="20"/>
      <c r="AY232" s="20"/>
      <c r="AZ232" s="20"/>
      <c r="BA232" s="20"/>
      <c r="BB232" s="20"/>
      <c r="BC232" s="20"/>
      <c r="BD232" s="20"/>
      <c r="BE232" s="20"/>
      <c r="BF232" s="20"/>
      <c r="BG232" s="20"/>
      <c r="BH232" s="20"/>
      <c r="BI232" s="20"/>
      <c r="BJ232" s="20"/>
      <c r="BK232" s="20"/>
      <c r="BL232" s="20"/>
      <c r="BM232" s="20"/>
    </row>
    <row r="233">
      <c r="B233" s="278"/>
      <c r="C233" s="278"/>
      <c r="D233" s="278"/>
      <c r="E233" s="278"/>
      <c r="F233" s="278"/>
      <c r="G233" s="278"/>
      <c r="H233" s="278"/>
      <c r="I233" s="278"/>
      <c r="J233" s="278"/>
      <c r="K233" s="278"/>
      <c r="L233" s="278"/>
      <c r="M233" s="278"/>
      <c r="N233" s="278"/>
      <c r="O233" s="278"/>
      <c r="P233" s="278"/>
      <c r="Q233" s="278"/>
      <c r="R233" s="20"/>
      <c r="S233" s="20"/>
      <c r="T233" s="20"/>
      <c r="U233" s="20"/>
      <c r="V233" s="20"/>
      <c r="W233" s="20"/>
      <c r="X233" s="20"/>
      <c r="Y233" s="20"/>
      <c r="Z233" s="20"/>
      <c r="AA233" s="20"/>
      <c r="AB233" s="20"/>
      <c r="AC233" s="20"/>
      <c r="AD233" s="20"/>
      <c r="AE233" s="20"/>
      <c r="AF233" s="20"/>
      <c r="AG233" s="20"/>
      <c r="AH233" s="2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row>
    <row r="234">
      <c r="B234" s="278"/>
      <c r="C234" s="278"/>
      <c r="D234" s="278"/>
      <c r="E234" s="278"/>
      <c r="F234" s="278"/>
      <c r="G234" s="278"/>
      <c r="H234" s="278"/>
      <c r="I234" s="278"/>
      <c r="J234" s="278"/>
      <c r="K234" s="278"/>
      <c r="L234" s="278"/>
      <c r="M234" s="278"/>
      <c r="N234" s="278"/>
      <c r="O234" s="278"/>
      <c r="P234" s="278"/>
      <c r="Q234" s="278"/>
      <c r="R234" s="20"/>
      <c r="S234" s="20"/>
      <c r="T234" s="20"/>
      <c r="U234" s="20"/>
      <c r="V234" s="20"/>
      <c r="W234" s="20"/>
      <c r="X234" s="20"/>
      <c r="Y234" s="20"/>
      <c r="Z234" s="20"/>
      <c r="AA234" s="20"/>
      <c r="AB234" s="20"/>
      <c r="AC234" s="20"/>
      <c r="AD234" s="20"/>
      <c r="AE234" s="20"/>
      <c r="AF234" s="20"/>
      <c r="AG234" s="20"/>
      <c r="AH234" s="20"/>
      <c r="AI234" s="20"/>
      <c r="AJ234" s="20"/>
      <c r="AK234" s="20"/>
      <c r="AL234" s="20"/>
      <c r="AM234" s="20"/>
      <c r="AN234" s="20"/>
      <c r="AO234" s="20"/>
      <c r="AP234" s="20"/>
      <c r="AQ234" s="20"/>
      <c r="AR234" s="20"/>
      <c r="AS234" s="20"/>
      <c r="AT234" s="20"/>
      <c r="AU234" s="20"/>
      <c r="AV234" s="20"/>
      <c r="AW234" s="20"/>
      <c r="AX234" s="20"/>
      <c r="AY234" s="20"/>
      <c r="AZ234" s="20"/>
      <c r="BA234" s="20"/>
      <c r="BB234" s="20"/>
      <c r="BC234" s="20"/>
      <c r="BD234" s="20"/>
      <c r="BE234" s="20"/>
      <c r="BF234" s="20"/>
      <c r="BG234" s="20"/>
      <c r="BH234" s="20"/>
      <c r="BI234" s="20"/>
      <c r="BJ234" s="20"/>
      <c r="BK234" s="20"/>
      <c r="BL234" s="20"/>
      <c r="BM234" s="20"/>
    </row>
    <row r="235">
      <c r="B235" s="278"/>
      <c r="C235" s="278"/>
      <c r="D235" s="278"/>
      <c r="E235" s="278"/>
      <c r="F235" s="278"/>
      <c r="G235" s="278"/>
      <c r="H235" s="278"/>
      <c r="I235" s="278"/>
      <c r="J235" s="278"/>
      <c r="K235" s="278"/>
      <c r="L235" s="278"/>
      <c r="M235" s="278"/>
      <c r="N235" s="278"/>
      <c r="O235" s="278"/>
      <c r="P235" s="278"/>
      <c r="Q235" s="278"/>
      <c r="R235" s="20"/>
      <c r="S235" s="20"/>
      <c r="T235" s="20"/>
      <c r="U235" s="20"/>
      <c r="V235" s="20"/>
      <c r="W235" s="20"/>
      <c r="X235" s="20"/>
      <c r="Y235" s="20"/>
      <c r="Z235" s="20"/>
      <c r="AA235" s="20"/>
      <c r="AB235" s="20"/>
      <c r="AC235" s="20"/>
      <c r="AD235" s="20"/>
      <c r="AE235" s="20"/>
      <c r="AF235" s="20"/>
      <c r="AG235" s="20"/>
      <c r="AH235" s="20"/>
      <c r="AI235" s="20"/>
      <c r="AJ235" s="20"/>
      <c r="AK235" s="20"/>
      <c r="AL235" s="20"/>
      <c r="AM235" s="20"/>
      <c r="AN235" s="20"/>
      <c r="AO235" s="20"/>
      <c r="AP235" s="20"/>
      <c r="AQ235" s="20"/>
      <c r="AR235" s="20"/>
      <c r="AS235" s="20"/>
      <c r="AT235" s="20"/>
      <c r="AU235" s="20"/>
      <c r="AV235" s="20"/>
      <c r="AW235" s="20"/>
      <c r="AX235" s="20"/>
      <c r="AY235" s="20"/>
      <c r="AZ235" s="20"/>
      <c r="BA235" s="20"/>
      <c r="BB235" s="20"/>
      <c r="BC235" s="20"/>
      <c r="BD235" s="20"/>
      <c r="BE235" s="20"/>
      <c r="BF235" s="20"/>
      <c r="BG235" s="20"/>
      <c r="BH235" s="20"/>
      <c r="BI235" s="20"/>
      <c r="BJ235" s="20"/>
      <c r="BK235" s="20"/>
      <c r="BL235" s="20"/>
      <c r="BM235" s="20"/>
    </row>
    <row r="236">
      <c r="B236" s="278"/>
      <c r="C236" s="278"/>
      <c r="D236" s="278"/>
      <c r="E236" s="278"/>
      <c r="F236" s="278"/>
      <c r="G236" s="278"/>
      <c r="H236" s="278"/>
      <c r="I236" s="278"/>
      <c r="J236" s="278"/>
      <c r="K236" s="278"/>
      <c r="L236" s="278"/>
      <c r="M236" s="278"/>
      <c r="N236" s="278"/>
      <c r="O236" s="278"/>
      <c r="P236" s="278"/>
      <c r="Q236" s="278"/>
      <c r="R236" s="20"/>
      <c r="S236" s="20"/>
      <c r="T236" s="20"/>
      <c r="U236" s="20"/>
      <c r="V236" s="20"/>
      <c r="W236" s="20"/>
      <c r="X236" s="20"/>
      <c r="Y236" s="20"/>
      <c r="Z236" s="20"/>
      <c r="AA236" s="20"/>
      <c r="AB236" s="20"/>
      <c r="AC236" s="20"/>
      <c r="AD236" s="20"/>
      <c r="AE236" s="20"/>
      <c r="AF236" s="20"/>
      <c r="AG236" s="20"/>
      <c r="AH236" s="20"/>
      <c r="AI236" s="20"/>
      <c r="AJ236" s="20"/>
      <c r="AK236" s="20"/>
      <c r="AL236" s="20"/>
      <c r="AM236" s="20"/>
      <c r="AN236" s="20"/>
      <c r="AO236" s="20"/>
      <c r="AP236" s="20"/>
      <c r="AQ236" s="20"/>
      <c r="AR236" s="20"/>
      <c r="AS236" s="20"/>
      <c r="AT236" s="20"/>
      <c r="AU236" s="20"/>
      <c r="AV236" s="20"/>
      <c r="AW236" s="20"/>
      <c r="AX236" s="20"/>
      <c r="AY236" s="20"/>
      <c r="AZ236" s="20"/>
      <c r="BA236" s="20"/>
      <c r="BB236" s="20"/>
      <c r="BC236" s="20"/>
      <c r="BD236" s="20"/>
      <c r="BE236" s="20"/>
      <c r="BF236" s="20"/>
      <c r="BG236" s="20"/>
      <c r="BH236" s="20"/>
      <c r="BI236" s="20"/>
      <c r="BJ236" s="20"/>
      <c r="BK236" s="20"/>
      <c r="BL236" s="20"/>
      <c r="BM236" s="20"/>
    </row>
    <row r="237">
      <c r="B237" s="278"/>
      <c r="C237" s="278"/>
      <c r="D237" s="278"/>
      <c r="E237" s="278"/>
      <c r="F237" s="278"/>
      <c r="G237" s="278"/>
      <c r="H237" s="278"/>
      <c r="I237" s="278"/>
      <c r="J237" s="278"/>
      <c r="K237" s="278"/>
      <c r="L237" s="278"/>
      <c r="M237" s="278"/>
      <c r="N237" s="278"/>
      <c r="O237" s="278"/>
      <c r="P237" s="278"/>
      <c r="Q237" s="278"/>
      <c r="R237" s="20"/>
      <c r="S237" s="20"/>
      <c r="T237" s="20"/>
      <c r="U237" s="20"/>
      <c r="V237" s="20"/>
      <c r="W237" s="20"/>
      <c r="X237" s="20"/>
      <c r="Y237" s="20"/>
      <c r="Z237" s="20"/>
      <c r="AA237" s="20"/>
      <c r="AB237" s="20"/>
      <c r="AC237" s="20"/>
      <c r="AD237" s="20"/>
      <c r="AE237" s="20"/>
      <c r="AF237" s="20"/>
      <c r="AG237" s="20"/>
      <c r="AH237" s="20"/>
      <c r="AI237" s="20"/>
      <c r="AJ237" s="20"/>
      <c r="AK237" s="20"/>
      <c r="AL237" s="20"/>
      <c r="AM237" s="20"/>
      <c r="AN237" s="20"/>
      <c r="AO237" s="20"/>
      <c r="AP237" s="20"/>
      <c r="AQ237" s="20"/>
      <c r="AR237" s="20"/>
      <c r="AS237" s="20"/>
      <c r="AT237" s="20"/>
      <c r="AU237" s="20"/>
      <c r="AV237" s="20"/>
      <c r="AW237" s="20"/>
      <c r="AX237" s="20"/>
      <c r="AY237" s="20"/>
      <c r="AZ237" s="20"/>
      <c r="BA237" s="20"/>
      <c r="BB237" s="20"/>
      <c r="BC237" s="20"/>
      <c r="BD237" s="20"/>
      <c r="BE237" s="20"/>
      <c r="BF237" s="20"/>
      <c r="BG237" s="20"/>
      <c r="BH237" s="20"/>
      <c r="BI237" s="20"/>
      <c r="BJ237" s="20"/>
      <c r="BK237" s="20"/>
      <c r="BL237" s="20"/>
      <c r="BM237" s="20"/>
    </row>
    <row r="238">
      <c r="B238" s="278"/>
      <c r="C238" s="278"/>
      <c r="D238" s="278"/>
      <c r="E238" s="278"/>
      <c r="F238" s="278"/>
      <c r="G238" s="278"/>
      <c r="H238" s="278"/>
      <c r="I238" s="278"/>
      <c r="J238" s="278"/>
      <c r="K238" s="278"/>
      <c r="L238" s="278"/>
      <c r="M238" s="278"/>
      <c r="N238" s="278"/>
      <c r="O238" s="278"/>
      <c r="P238" s="278"/>
      <c r="Q238" s="278"/>
      <c r="R238" s="20"/>
      <c r="S238" s="20"/>
      <c r="T238" s="20"/>
      <c r="U238" s="20"/>
      <c r="V238" s="20"/>
      <c r="W238" s="20"/>
      <c r="X238" s="20"/>
      <c r="Y238" s="20"/>
      <c r="Z238" s="20"/>
      <c r="AA238" s="20"/>
      <c r="AB238" s="20"/>
      <c r="AC238" s="20"/>
      <c r="AD238" s="20"/>
      <c r="AE238" s="20"/>
      <c r="AF238" s="20"/>
      <c r="AG238" s="20"/>
      <c r="AH238" s="20"/>
      <c r="AI238" s="20"/>
      <c r="AJ238" s="20"/>
      <c r="AK238" s="20"/>
      <c r="AL238" s="20"/>
      <c r="AM238" s="20"/>
      <c r="AN238" s="20"/>
      <c r="AO238" s="20"/>
      <c r="AP238" s="20"/>
      <c r="AQ238" s="20"/>
      <c r="AR238" s="20"/>
      <c r="AS238" s="20"/>
      <c r="AT238" s="20"/>
      <c r="AU238" s="20"/>
      <c r="AV238" s="20"/>
      <c r="AW238" s="20"/>
      <c r="AX238" s="20"/>
      <c r="AY238" s="20"/>
      <c r="AZ238" s="20"/>
      <c r="BA238" s="20"/>
      <c r="BB238" s="20"/>
      <c r="BC238" s="20"/>
      <c r="BD238" s="20"/>
      <c r="BE238" s="20"/>
      <c r="BF238" s="20"/>
      <c r="BG238" s="20"/>
      <c r="BH238" s="20"/>
      <c r="BI238" s="20"/>
      <c r="BJ238" s="20"/>
      <c r="BK238" s="20"/>
      <c r="BL238" s="20"/>
      <c r="BM238" s="20"/>
    </row>
    <row r="239">
      <c r="B239" s="278"/>
      <c r="C239" s="278"/>
      <c r="D239" s="278"/>
      <c r="E239" s="278"/>
      <c r="F239" s="278"/>
      <c r="G239" s="278"/>
      <c r="H239" s="278"/>
      <c r="I239" s="278"/>
      <c r="J239" s="278"/>
      <c r="K239" s="278"/>
      <c r="L239" s="278"/>
      <c r="M239" s="278"/>
      <c r="N239" s="278"/>
      <c r="O239" s="278"/>
      <c r="P239" s="278"/>
      <c r="Q239" s="278"/>
      <c r="R239" s="20"/>
      <c r="S239" s="20"/>
      <c r="T239" s="20"/>
      <c r="U239" s="20"/>
      <c r="V239" s="20"/>
      <c r="W239" s="20"/>
      <c r="X239" s="20"/>
      <c r="Y239" s="20"/>
      <c r="Z239" s="20"/>
      <c r="AA239" s="20"/>
      <c r="AB239" s="20"/>
      <c r="AC239" s="20"/>
      <c r="AD239" s="20"/>
      <c r="AE239" s="20"/>
      <c r="AF239" s="20"/>
      <c r="AG239" s="20"/>
      <c r="AH239" s="20"/>
      <c r="AI239" s="20"/>
      <c r="AJ239" s="20"/>
      <c r="AK239" s="20"/>
      <c r="AL239" s="20"/>
      <c r="AM239" s="20"/>
      <c r="AN239" s="20"/>
      <c r="AO239" s="20"/>
      <c r="AP239" s="20"/>
      <c r="AQ239" s="20"/>
      <c r="AR239" s="20"/>
      <c r="AS239" s="20"/>
      <c r="AT239" s="20"/>
      <c r="AU239" s="20"/>
      <c r="AV239" s="20"/>
      <c r="AW239" s="20"/>
      <c r="AX239" s="20"/>
      <c r="AY239" s="20"/>
      <c r="AZ239" s="20"/>
      <c r="BA239" s="20"/>
      <c r="BB239" s="20"/>
      <c r="BC239" s="20"/>
      <c r="BD239" s="20"/>
      <c r="BE239" s="20"/>
      <c r="BF239" s="20"/>
      <c r="BG239" s="20"/>
      <c r="BH239" s="20"/>
      <c r="BI239" s="20"/>
      <c r="BJ239" s="20"/>
      <c r="BK239" s="20"/>
      <c r="BL239" s="20"/>
      <c r="BM239" s="20"/>
    </row>
    <row r="240">
      <c r="B240" s="278"/>
      <c r="C240" s="278"/>
      <c r="D240" s="278"/>
      <c r="E240" s="278"/>
      <c r="F240" s="278"/>
      <c r="G240" s="278"/>
      <c r="H240" s="278"/>
      <c r="I240" s="278"/>
      <c r="J240" s="278"/>
      <c r="K240" s="278"/>
      <c r="L240" s="278"/>
      <c r="M240" s="278"/>
      <c r="N240" s="278"/>
      <c r="O240" s="278"/>
      <c r="P240" s="278"/>
      <c r="Q240" s="278"/>
      <c r="R240" s="20"/>
      <c r="S240" s="20"/>
      <c r="T240" s="20"/>
      <c r="U240" s="20"/>
      <c r="V240" s="20"/>
      <c r="W240" s="20"/>
      <c r="X240" s="20"/>
      <c r="Y240" s="20"/>
      <c r="Z240" s="20"/>
      <c r="AA240" s="20"/>
      <c r="AB240" s="20"/>
      <c r="AC240" s="20"/>
      <c r="AD240" s="20"/>
      <c r="AE240" s="20"/>
      <c r="AF240" s="20"/>
      <c r="AG240" s="20"/>
      <c r="AH240" s="2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row>
    <row r="241">
      <c r="B241" s="278"/>
      <c r="C241" s="278"/>
      <c r="D241" s="278"/>
      <c r="E241" s="278"/>
      <c r="F241" s="278"/>
      <c r="G241" s="278"/>
      <c r="H241" s="278"/>
      <c r="I241" s="278"/>
      <c r="J241" s="278"/>
      <c r="K241" s="278"/>
      <c r="L241" s="278"/>
      <c r="M241" s="278"/>
      <c r="N241" s="278"/>
      <c r="O241" s="278"/>
      <c r="P241" s="278"/>
      <c r="Q241" s="278"/>
      <c r="R241" s="20"/>
      <c r="S241" s="20"/>
      <c r="T241" s="20"/>
      <c r="U241" s="20"/>
      <c r="V241" s="20"/>
      <c r="W241" s="20"/>
      <c r="X241" s="20"/>
      <c r="Y241" s="20"/>
      <c r="Z241" s="20"/>
      <c r="AA241" s="20"/>
      <c r="AB241" s="20"/>
      <c r="AC241" s="20"/>
      <c r="AD241" s="20"/>
      <c r="AE241" s="20"/>
      <c r="AF241" s="20"/>
      <c r="AG241" s="20"/>
      <c r="AH241" s="20"/>
      <c r="AI241" s="20"/>
      <c r="AJ241" s="20"/>
      <c r="AK241" s="20"/>
      <c r="AL241" s="20"/>
      <c r="AM241" s="20"/>
      <c r="AN241" s="20"/>
      <c r="AO241" s="20"/>
      <c r="AP241" s="20"/>
      <c r="AQ241" s="20"/>
      <c r="AR241" s="20"/>
      <c r="AS241" s="20"/>
      <c r="AT241" s="20"/>
      <c r="AU241" s="20"/>
      <c r="AV241" s="20"/>
      <c r="AW241" s="20"/>
      <c r="AX241" s="20"/>
      <c r="AY241" s="20"/>
      <c r="AZ241" s="20"/>
      <c r="BA241" s="20"/>
      <c r="BB241" s="20"/>
      <c r="BC241" s="20"/>
      <c r="BD241" s="20"/>
      <c r="BE241" s="20"/>
      <c r="BF241" s="20"/>
      <c r="BG241" s="20"/>
      <c r="BH241" s="20"/>
      <c r="BI241" s="20"/>
      <c r="BJ241" s="20"/>
      <c r="BK241" s="20"/>
      <c r="BL241" s="20"/>
      <c r="BM241" s="20"/>
    </row>
    <row r="242">
      <c r="B242" s="278"/>
      <c r="C242" s="278"/>
      <c r="D242" s="278"/>
      <c r="E242" s="278"/>
      <c r="F242" s="278"/>
      <c r="G242" s="278"/>
      <c r="H242" s="278"/>
      <c r="I242" s="278"/>
      <c r="J242" s="278"/>
      <c r="K242" s="278"/>
      <c r="L242" s="278"/>
      <c r="M242" s="278"/>
      <c r="N242" s="278"/>
      <c r="O242" s="278"/>
      <c r="P242" s="278"/>
      <c r="Q242" s="278"/>
      <c r="R242" s="20"/>
      <c r="S242" s="20"/>
      <c r="T242" s="20"/>
      <c r="U242" s="20"/>
      <c r="V242" s="20"/>
      <c r="W242" s="20"/>
      <c r="X242" s="20"/>
      <c r="Y242" s="20"/>
      <c r="Z242" s="20"/>
      <c r="AA242" s="20"/>
      <c r="AB242" s="20"/>
      <c r="AC242" s="20"/>
      <c r="AD242" s="20"/>
      <c r="AE242" s="20"/>
      <c r="AF242" s="20"/>
      <c r="AG242" s="20"/>
      <c r="AH242" s="20"/>
      <c r="AI242" s="20"/>
      <c r="AJ242" s="20"/>
      <c r="AK242" s="20"/>
      <c r="AL242" s="20"/>
      <c r="AM242" s="20"/>
      <c r="AN242" s="20"/>
      <c r="AO242" s="20"/>
      <c r="AP242" s="20"/>
      <c r="AQ242" s="20"/>
      <c r="AR242" s="20"/>
      <c r="AS242" s="20"/>
      <c r="AT242" s="20"/>
      <c r="AU242" s="20"/>
      <c r="AV242" s="20"/>
      <c r="AW242" s="20"/>
      <c r="AX242" s="20"/>
      <c r="AY242" s="20"/>
      <c r="AZ242" s="20"/>
      <c r="BA242" s="20"/>
      <c r="BB242" s="20"/>
      <c r="BC242" s="20"/>
      <c r="BD242" s="20"/>
      <c r="BE242" s="20"/>
      <c r="BF242" s="20"/>
      <c r="BG242" s="20"/>
      <c r="BH242" s="20"/>
      <c r="BI242" s="20"/>
      <c r="BJ242" s="20"/>
      <c r="BK242" s="20"/>
      <c r="BL242" s="20"/>
      <c r="BM242" s="20"/>
    </row>
    <row r="243">
      <c r="B243" s="278"/>
      <c r="C243" s="278"/>
      <c r="D243" s="278"/>
      <c r="E243" s="278"/>
      <c r="F243" s="278"/>
      <c r="G243" s="278"/>
      <c r="H243" s="278"/>
      <c r="I243" s="278"/>
      <c r="J243" s="278"/>
      <c r="K243" s="278"/>
      <c r="L243" s="278"/>
      <c r="M243" s="278"/>
      <c r="N243" s="278"/>
      <c r="O243" s="278"/>
      <c r="P243" s="278"/>
      <c r="Q243" s="278"/>
      <c r="R243" s="20"/>
      <c r="S243" s="20"/>
      <c r="T243" s="20"/>
      <c r="U243" s="20"/>
      <c r="V243" s="20"/>
      <c r="W243" s="20"/>
      <c r="X243" s="20"/>
      <c r="Y243" s="20"/>
      <c r="Z243" s="20"/>
      <c r="AA243" s="20"/>
      <c r="AB243" s="20"/>
      <c r="AC243" s="20"/>
      <c r="AD243" s="20"/>
      <c r="AE243" s="20"/>
      <c r="AF243" s="20"/>
      <c r="AG243" s="20"/>
      <c r="AH243" s="20"/>
      <c r="AI243" s="20"/>
      <c r="AJ243" s="20"/>
      <c r="AK243" s="20"/>
      <c r="AL243" s="20"/>
      <c r="AM243" s="20"/>
      <c r="AN243" s="20"/>
      <c r="AO243" s="20"/>
      <c r="AP243" s="20"/>
      <c r="AQ243" s="20"/>
      <c r="AR243" s="20"/>
      <c r="AS243" s="20"/>
      <c r="AT243" s="20"/>
      <c r="AU243" s="20"/>
      <c r="AV243" s="20"/>
      <c r="AW243" s="20"/>
      <c r="AX243" s="20"/>
      <c r="AY243" s="20"/>
      <c r="AZ243" s="20"/>
      <c r="BA243" s="20"/>
      <c r="BB243" s="20"/>
      <c r="BC243" s="20"/>
      <c r="BD243" s="20"/>
      <c r="BE243" s="20"/>
      <c r="BF243" s="20"/>
      <c r="BG243" s="20"/>
      <c r="BH243" s="20"/>
      <c r="BI243" s="20"/>
      <c r="BJ243" s="20"/>
      <c r="BK243" s="20"/>
      <c r="BL243" s="20"/>
      <c r="BM243" s="20"/>
    </row>
    <row r="244">
      <c r="B244" s="278"/>
      <c r="C244" s="278"/>
      <c r="D244" s="278"/>
      <c r="E244" s="278"/>
      <c r="F244" s="278"/>
      <c r="G244" s="278"/>
      <c r="H244" s="278"/>
      <c r="I244" s="278"/>
      <c r="J244" s="278"/>
      <c r="K244" s="278"/>
      <c r="L244" s="278"/>
      <c r="M244" s="278"/>
      <c r="N244" s="278"/>
      <c r="O244" s="278"/>
      <c r="P244" s="278"/>
      <c r="Q244" s="278"/>
      <c r="R244" s="20"/>
      <c r="S244" s="20"/>
      <c r="T244" s="20"/>
      <c r="U244" s="20"/>
      <c r="V244" s="20"/>
      <c r="W244" s="20"/>
      <c r="X244" s="20"/>
      <c r="Y244" s="20"/>
      <c r="Z244" s="20"/>
      <c r="AA244" s="20"/>
      <c r="AB244" s="20"/>
      <c r="AC244" s="20"/>
      <c r="AD244" s="20"/>
      <c r="AE244" s="20"/>
      <c r="AF244" s="20"/>
      <c r="AG244" s="20"/>
      <c r="AH244" s="20"/>
      <c r="AI244" s="20"/>
      <c r="AJ244" s="20"/>
      <c r="AK244" s="20"/>
      <c r="AL244" s="20"/>
      <c r="AM244" s="20"/>
      <c r="AN244" s="20"/>
      <c r="AO244" s="20"/>
      <c r="AP244" s="20"/>
      <c r="AQ244" s="20"/>
      <c r="AR244" s="20"/>
      <c r="AS244" s="20"/>
      <c r="AT244" s="20"/>
      <c r="AU244" s="20"/>
      <c r="AV244" s="20"/>
      <c r="AW244" s="20"/>
      <c r="AX244" s="20"/>
      <c r="AY244" s="20"/>
      <c r="AZ244" s="20"/>
      <c r="BA244" s="20"/>
      <c r="BB244" s="20"/>
      <c r="BC244" s="20"/>
      <c r="BD244" s="20"/>
      <c r="BE244" s="20"/>
      <c r="BF244" s="20"/>
      <c r="BG244" s="20"/>
      <c r="BH244" s="20"/>
      <c r="BI244" s="20"/>
      <c r="BJ244" s="20"/>
      <c r="BK244" s="20"/>
      <c r="BL244" s="20"/>
      <c r="BM244" s="20"/>
    </row>
    <row r="245">
      <c r="B245" s="278"/>
      <c r="C245" s="278"/>
      <c r="D245" s="278"/>
      <c r="E245" s="278"/>
      <c r="F245" s="278"/>
      <c r="G245" s="278"/>
      <c r="H245" s="278"/>
      <c r="I245" s="278"/>
      <c r="J245" s="278"/>
      <c r="K245" s="278"/>
      <c r="L245" s="278"/>
      <c r="M245" s="278"/>
      <c r="N245" s="278"/>
      <c r="O245" s="278"/>
      <c r="P245" s="278"/>
      <c r="Q245" s="278"/>
      <c r="R245" s="20"/>
      <c r="S245" s="20"/>
      <c r="T245" s="20"/>
      <c r="U245" s="20"/>
      <c r="V245" s="20"/>
      <c r="W245" s="20"/>
      <c r="X245" s="20"/>
      <c r="Y245" s="20"/>
      <c r="Z245" s="20"/>
      <c r="AA245" s="20"/>
      <c r="AB245" s="20"/>
      <c r="AC245" s="20"/>
      <c r="AD245" s="20"/>
      <c r="AE245" s="20"/>
      <c r="AF245" s="20"/>
      <c r="AG245" s="20"/>
      <c r="AH245" s="20"/>
      <c r="AI245" s="20"/>
      <c r="AJ245" s="20"/>
      <c r="AK245" s="20"/>
      <c r="AL245" s="20"/>
      <c r="AM245" s="20"/>
      <c r="AN245" s="20"/>
      <c r="AO245" s="20"/>
      <c r="AP245" s="20"/>
      <c r="AQ245" s="20"/>
      <c r="AR245" s="20"/>
      <c r="AS245" s="20"/>
      <c r="AT245" s="20"/>
      <c r="AU245" s="20"/>
      <c r="AV245" s="20"/>
      <c r="AW245" s="20"/>
      <c r="AX245" s="20"/>
      <c r="AY245" s="20"/>
      <c r="AZ245" s="20"/>
      <c r="BA245" s="20"/>
      <c r="BB245" s="20"/>
      <c r="BC245" s="20"/>
      <c r="BD245" s="20"/>
      <c r="BE245" s="20"/>
      <c r="BF245" s="20"/>
      <c r="BG245" s="20"/>
      <c r="BH245" s="20"/>
      <c r="BI245" s="20"/>
      <c r="BJ245" s="20"/>
      <c r="BK245" s="20"/>
      <c r="BL245" s="20"/>
      <c r="BM245" s="20"/>
    </row>
    <row r="246">
      <c r="B246" s="278"/>
      <c r="C246" s="278"/>
      <c r="D246" s="278"/>
      <c r="E246" s="278"/>
      <c r="F246" s="278"/>
      <c r="G246" s="278"/>
      <c r="H246" s="278"/>
      <c r="I246" s="278"/>
      <c r="J246" s="278"/>
      <c r="K246" s="278"/>
      <c r="L246" s="278"/>
      <c r="M246" s="278"/>
      <c r="N246" s="278"/>
      <c r="O246" s="278"/>
      <c r="P246" s="278"/>
      <c r="Q246" s="278"/>
      <c r="R246" s="20"/>
      <c r="S246" s="20"/>
      <c r="T246" s="20"/>
      <c r="U246" s="20"/>
      <c r="V246" s="20"/>
      <c r="W246" s="20"/>
      <c r="X246" s="20"/>
      <c r="Y246" s="20"/>
      <c r="Z246" s="20"/>
      <c r="AA246" s="20"/>
      <c r="AB246" s="20"/>
      <c r="AC246" s="20"/>
      <c r="AD246" s="20"/>
      <c r="AE246" s="20"/>
      <c r="AF246" s="20"/>
      <c r="AG246" s="20"/>
      <c r="AH246" s="20"/>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row>
    <row r="247">
      <c r="B247" s="278"/>
      <c r="C247" s="278"/>
      <c r="D247" s="278"/>
      <c r="E247" s="278"/>
      <c r="F247" s="278"/>
      <c r="G247" s="278"/>
      <c r="H247" s="278"/>
      <c r="I247" s="278"/>
      <c r="J247" s="278"/>
      <c r="K247" s="278"/>
      <c r="L247" s="278"/>
      <c r="M247" s="278"/>
      <c r="N247" s="278"/>
      <c r="O247" s="278"/>
      <c r="P247" s="278"/>
      <c r="Q247" s="278"/>
      <c r="R247" s="20"/>
      <c r="S247" s="20"/>
      <c r="T247" s="20"/>
      <c r="U247" s="20"/>
      <c r="V247" s="20"/>
      <c r="W247" s="20"/>
      <c r="X247" s="20"/>
      <c r="Y247" s="20"/>
      <c r="Z247" s="20"/>
      <c r="AA247" s="20"/>
      <c r="AB247" s="20"/>
      <c r="AC247" s="20"/>
      <c r="AD247" s="20"/>
      <c r="AE247" s="20"/>
      <c r="AF247" s="20"/>
      <c r="AG247" s="20"/>
      <c r="AH247" s="20"/>
      <c r="AI247" s="20"/>
      <c r="AJ247" s="20"/>
      <c r="AK247" s="20"/>
      <c r="AL247" s="20"/>
      <c r="AM247" s="20"/>
      <c r="AN247" s="20"/>
      <c r="AO247" s="20"/>
      <c r="AP247" s="20"/>
      <c r="AQ247" s="20"/>
      <c r="AR247" s="20"/>
      <c r="AS247" s="20"/>
      <c r="AT247" s="20"/>
      <c r="AU247" s="20"/>
      <c r="AV247" s="20"/>
      <c r="AW247" s="20"/>
      <c r="AX247" s="20"/>
      <c r="AY247" s="20"/>
      <c r="AZ247" s="20"/>
      <c r="BA247" s="20"/>
      <c r="BB247" s="20"/>
      <c r="BC247" s="20"/>
      <c r="BD247" s="20"/>
      <c r="BE247" s="20"/>
      <c r="BF247" s="20"/>
      <c r="BG247" s="20"/>
      <c r="BH247" s="20"/>
      <c r="BI247" s="20"/>
      <c r="BJ247" s="20"/>
      <c r="BK247" s="20"/>
      <c r="BL247" s="20"/>
      <c r="BM247" s="20"/>
    </row>
    <row r="248">
      <c r="B248" s="278"/>
      <c r="C248" s="278"/>
      <c r="D248" s="278"/>
      <c r="E248" s="278"/>
      <c r="F248" s="278"/>
      <c r="G248" s="278"/>
      <c r="H248" s="278"/>
      <c r="I248" s="278"/>
      <c r="J248" s="278"/>
      <c r="K248" s="278"/>
      <c r="L248" s="278"/>
      <c r="M248" s="278"/>
      <c r="N248" s="278"/>
      <c r="O248" s="278"/>
      <c r="P248" s="278"/>
      <c r="Q248" s="278"/>
      <c r="R248" s="20"/>
      <c r="S248" s="20"/>
      <c r="T248" s="20"/>
      <c r="U248" s="20"/>
      <c r="V248" s="20"/>
      <c r="W248" s="20"/>
      <c r="X248" s="20"/>
      <c r="Y248" s="20"/>
      <c r="Z248" s="20"/>
      <c r="AA248" s="20"/>
      <c r="AB248" s="20"/>
      <c r="AC248" s="20"/>
      <c r="AD248" s="20"/>
      <c r="AE248" s="20"/>
      <c r="AF248" s="20"/>
      <c r="AG248" s="20"/>
      <c r="AH248" s="20"/>
      <c r="AI248" s="20"/>
      <c r="AJ248" s="20"/>
      <c r="AK248" s="20"/>
      <c r="AL248" s="20"/>
      <c r="AM248" s="20"/>
      <c r="AN248" s="20"/>
      <c r="AO248" s="20"/>
      <c r="AP248" s="20"/>
      <c r="AQ248" s="20"/>
      <c r="AR248" s="20"/>
      <c r="AS248" s="20"/>
      <c r="AT248" s="20"/>
      <c r="AU248" s="20"/>
      <c r="AV248" s="20"/>
      <c r="AW248" s="20"/>
      <c r="AX248" s="20"/>
      <c r="AY248" s="20"/>
      <c r="AZ248" s="20"/>
      <c r="BA248" s="20"/>
      <c r="BB248" s="20"/>
      <c r="BC248" s="20"/>
      <c r="BD248" s="20"/>
      <c r="BE248" s="20"/>
      <c r="BF248" s="20"/>
      <c r="BG248" s="20"/>
      <c r="BH248" s="20"/>
      <c r="BI248" s="20"/>
      <c r="BJ248" s="20"/>
      <c r="BK248" s="20"/>
      <c r="BL248" s="20"/>
      <c r="BM248" s="20"/>
    </row>
    <row r="249">
      <c r="B249" s="278"/>
      <c r="C249" s="278"/>
      <c r="D249" s="278"/>
      <c r="E249" s="278"/>
      <c r="F249" s="278"/>
      <c r="G249" s="278"/>
      <c r="H249" s="278"/>
      <c r="I249" s="278"/>
      <c r="J249" s="278"/>
      <c r="K249" s="278"/>
      <c r="L249" s="278"/>
      <c r="M249" s="278"/>
      <c r="N249" s="278"/>
      <c r="O249" s="278"/>
      <c r="P249" s="278"/>
      <c r="Q249" s="278"/>
      <c r="R249" s="20"/>
      <c r="S249" s="20"/>
      <c r="T249" s="20"/>
      <c r="U249" s="20"/>
      <c r="V249" s="20"/>
      <c r="W249" s="20"/>
      <c r="X249" s="20"/>
      <c r="Y249" s="20"/>
      <c r="Z249" s="20"/>
      <c r="AA249" s="20"/>
      <c r="AB249" s="20"/>
      <c r="AC249" s="20"/>
      <c r="AD249" s="20"/>
      <c r="AE249" s="20"/>
      <c r="AF249" s="20"/>
      <c r="AG249" s="20"/>
      <c r="AH249" s="20"/>
      <c r="AI249" s="20"/>
      <c r="AJ249" s="20"/>
      <c r="AK249" s="20"/>
      <c r="AL249" s="20"/>
      <c r="AM249" s="20"/>
      <c r="AN249" s="20"/>
      <c r="AO249" s="20"/>
      <c r="AP249" s="20"/>
      <c r="AQ249" s="20"/>
      <c r="AR249" s="20"/>
      <c r="AS249" s="20"/>
      <c r="AT249" s="20"/>
      <c r="AU249" s="20"/>
      <c r="AV249" s="20"/>
      <c r="AW249" s="20"/>
      <c r="AX249" s="20"/>
      <c r="AY249" s="20"/>
      <c r="AZ249" s="20"/>
      <c r="BA249" s="20"/>
      <c r="BB249" s="20"/>
      <c r="BC249" s="20"/>
      <c r="BD249" s="20"/>
      <c r="BE249" s="20"/>
      <c r="BF249" s="20"/>
      <c r="BG249" s="20"/>
      <c r="BH249" s="20"/>
      <c r="BI249" s="20"/>
      <c r="BJ249" s="20"/>
      <c r="BK249" s="20"/>
      <c r="BL249" s="20"/>
      <c r="BM249" s="20"/>
    </row>
    <row r="250">
      <c r="B250" s="278"/>
      <c r="C250" s="278"/>
      <c r="D250" s="278"/>
      <c r="E250" s="278"/>
      <c r="F250" s="278"/>
      <c r="G250" s="278"/>
      <c r="H250" s="278"/>
      <c r="I250" s="278"/>
      <c r="J250" s="278"/>
      <c r="K250" s="278"/>
      <c r="L250" s="278"/>
      <c r="M250" s="278"/>
      <c r="N250" s="278"/>
      <c r="O250" s="278"/>
      <c r="P250" s="278"/>
      <c r="Q250" s="278"/>
      <c r="R250" s="20"/>
      <c r="S250" s="20"/>
      <c r="T250" s="20"/>
      <c r="U250" s="20"/>
      <c r="V250" s="20"/>
      <c r="W250" s="20"/>
      <c r="X250" s="20"/>
      <c r="Y250" s="20"/>
      <c r="Z250" s="20"/>
      <c r="AA250" s="20"/>
      <c r="AB250" s="20"/>
      <c r="AC250" s="20"/>
      <c r="AD250" s="20"/>
      <c r="AE250" s="20"/>
      <c r="AF250" s="20"/>
      <c r="AG250" s="20"/>
      <c r="AH250" s="20"/>
      <c r="AI250" s="20"/>
      <c r="AJ250" s="20"/>
      <c r="AK250" s="20"/>
      <c r="AL250" s="20"/>
      <c r="AM250" s="20"/>
      <c r="AN250" s="20"/>
      <c r="AO250" s="20"/>
      <c r="AP250" s="20"/>
      <c r="AQ250" s="20"/>
      <c r="AR250" s="20"/>
      <c r="AS250" s="20"/>
      <c r="AT250" s="20"/>
      <c r="AU250" s="20"/>
      <c r="AV250" s="20"/>
      <c r="AW250" s="20"/>
      <c r="AX250" s="20"/>
      <c r="AY250" s="20"/>
      <c r="AZ250" s="20"/>
      <c r="BA250" s="20"/>
      <c r="BB250" s="20"/>
      <c r="BC250" s="20"/>
      <c r="BD250" s="20"/>
      <c r="BE250" s="20"/>
      <c r="BF250" s="20"/>
      <c r="BG250" s="20"/>
      <c r="BH250" s="20"/>
      <c r="BI250" s="20"/>
      <c r="BJ250" s="20"/>
      <c r="BK250" s="20"/>
      <c r="BL250" s="20"/>
      <c r="BM250" s="20"/>
    </row>
    <row r="251">
      <c r="B251" s="278"/>
      <c r="C251" s="278"/>
      <c r="D251" s="278"/>
      <c r="E251" s="278"/>
      <c r="F251" s="278"/>
      <c r="G251" s="278"/>
      <c r="H251" s="278"/>
      <c r="I251" s="278"/>
      <c r="J251" s="278"/>
      <c r="K251" s="278"/>
      <c r="L251" s="278"/>
      <c r="M251" s="278"/>
      <c r="N251" s="278"/>
      <c r="O251" s="278"/>
      <c r="P251" s="278"/>
      <c r="Q251" s="278"/>
      <c r="R251" s="20"/>
      <c r="S251" s="20"/>
      <c r="T251" s="20"/>
      <c r="U251" s="20"/>
      <c r="V251" s="20"/>
      <c r="W251" s="20"/>
      <c r="X251" s="20"/>
      <c r="Y251" s="20"/>
      <c r="Z251" s="20"/>
      <c r="AA251" s="20"/>
      <c r="AB251" s="20"/>
      <c r="AC251" s="20"/>
      <c r="AD251" s="20"/>
      <c r="AE251" s="20"/>
      <c r="AF251" s="20"/>
      <c r="AG251" s="20"/>
      <c r="AH251" s="20"/>
      <c r="AI251" s="20"/>
      <c r="AJ251" s="20"/>
      <c r="AK251" s="20"/>
      <c r="AL251" s="20"/>
      <c r="AM251" s="20"/>
      <c r="AN251" s="20"/>
      <c r="AO251" s="20"/>
      <c r="AP251" s="20"/>
      <c r="AQ251" s="20"/>
      <c r="AR251" s="20"/>
      <c r="AS251" s="20"/>
      <c r="AT251" s="20"/>
      <c r="AU251" s="20"/>
      <c r="AV251" s="20"/>
      <c r="AW251" s="20"/>
      <c r="AX251" s="20"/>
      <c r="AY251" s="20"/>
      <c r="AZ251" s="20"/>
      <c r="BA251" s="20"/>
      <c r="BB251" s="20"/>
      <c r="BC251" s="20"/>
      <c r="BD251" s="20"/>
      <c r="BE251" s="20"/>
      <c r="BF251" s="20"/>
      <c r="BG251" s="20"/>
      <c r="BH251" s="20"/>
      <c r="BI251" s="20"/>
      <c r="BJ251" s="20"/>
      <c r="BK251" s="20"/>
      <c r="BL251" s="20"/>
      <c r="BM251" s="20"/>
    </row>
    <row r="252">
      <c r="B252" s="278"/>
      <c r="C252" s="278"/>
      <c r="D252" s="278"/>
      <c r="E252" s="278"/>
      <c r="F252" s="278"/>
      <c r="G252" s="278"/>
      <c r="H252" s="278"/>
      <c r="I252" s="278"/>
      <c r="J252" s="278"/>
      <c r="K252" s="278"/>
      <c r="L252" s="278"/>
      <c r="M252" s="278"/>
      <c r="N252" s="278"/>
      <c r="O252" s="278"/>
      <c r="P252" s="278"/>
      <c r="Q252" s="278"/>
      <c r="R252" s="20"/>
      <c r="S252" s="20"/>
      <c r="T252" s="20"/>
      <c r="U252" s="20"/>
      <c r="V252" s="20"/>
      <c r="W252" s="20"/>
      <c r="X252" s="20"/>
      <c r="Y252" s="20"/>
      <c r="Z252" s="20"/>
      <c r="AA252" s="20"/>
      <c r="AB252" s="20"/>
      <c r="AC252" s="20"/>
      <c r="AD252" s="20"/>
      <c r="AE252" s="20"/>
      <c r="AF252" s="20"/>
      <c r="AG252" s="20"/>
      <c r="AH252" s="20"/>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row>
    <row r="253">
      <c r="B253" s="278"/>
      <c r="C253" s="278"/>
      <c r="D253" s="278"/>
      <c r="E253" s="278"/>
      <c r="F253" s="278"/>
      <c r="G253" s="278"/>
      <c r="H253" s="278"/>
      <c r="I253" s="278"/>
      <c r="J253" s="278"/>
      <c r="K253" s="278"/>
      <c r="L253" s="278"/>
      <c r="M253" s="278"/>
      <c r="N253" s="278"/>
      <c r="O253" s="278"/>
      <c r="P253" s="278"/>
      <c r="Q253" s="278"/>
      <c r="R253" s="20"/>
      <c r="S253" s="20"/>
      <c r="T253" s="20"/>
      <c r="U253" s="20"/>
      <c r="V253" s="20"/>
      <c r="W253" s="20"/>
      <c r="X253" s="20"/>
      <c r="Y253" s="20"/>
      <c r="Z253" s="20"/>
      <c r="AA253" s="20"/>
      <c r="AB253" s="20"/>
      <c r="AC253" s="20"/>
      <c r="AD253" s="20"/>
      <c r="AE253" s="20"/>
      <c r="AF253" s="20"/>
      <c r="AG253" s="20"/>
      <c r="AH253" s="20"/>
      <c r="AI253" s="20"/>
      <c r="AJ253" s="20"/>
      <c r="AK253" s="20"/>
      <c r="AL253" s="20"/>
      <c r="AM253" s="20"/>
      <c r="AN253" s="20"/>
      <c r="AO253" s="20"/>
      <c r="AP253" s="20"/>
      <c r="AQ253" s="20"/>
      <c r="AR253" s="20"/>
      <c r="AS253" s="20"/>
      <c r="AT253" s="20"/>
      <c r="AU253" s="20"/>
      <c r="AV253" s="20"/>
      <c r="AW253" s="20"/>
      <c r="AX253" s="20"/>
      <c r="AY253" s="20"/>
      <c r="AZ253" s="20"/>
      <c r="BA253" s="20"/>
      <c r="BB253" s="20"/>
      <c r="BC253" s="20"/>
      <c r="BD253" s="20"/>
      <c r="BE253" s="20"/>
      <c r="BF253" s="20"/>
      <c r="BG253" s="20"/>
      <c r="BH253" s="20"/>
      <c r="BI253" s="20"/>
      <c r="BJ253" s="20"/>
      <c r="BK253" s="20"/>
      <c r="BL253" s="20"/>
      <c r="BM253" s="20"/>
    </row>
    <row r="254">
      <c r="B254" s="278"/>
      <c r="C254" s="278"/>
      <c r="D254" s="278"/>
      <c r="E254" s="278"/>
      <c r="F254" s="278"/>
      <c r="G254" s="278"/>
      <c r="H254" s="278"/>
      <c r="I254" s="278"/>
      <c r="J254" s="278"/>
      <c r="K254" s="278"/>
      <c r="L254" s="278"/>
      <c r="M254" s="278"/>
      <c r="N254" s="278"/>
      <c r="O254" s="278"/>
      <c r="P254" s="278"/>
      <c r="Q254" s="278"/>
      <c r="R254" s="20"/>
      <c r="S254" s="20"/>
      <c r="T254" s="20"/>
      <c r="U254" s="20"/>
      <c r="V254" s="20"/>
      <c r="W254" s="20"/>
      <c r="X254" s="20"/>
      <c r="Y254" s="20"/>
      <c r="Z254" s="20"/>
      <c r="AA254" s="20"/>
      <c r="AB254" s="20"/>
      <c r="AC254" s="20"/>
      <c r="AD254" s="20"/>
      <c r="AE254" s="20"/>
      <c r="AF254" s="20"/>
      <c r="AG254" s="20"/>
      <c r="AH254" s="20"/>
      <c r="AI254" s="20"/>
      <c r="AJ254" s="20"/>
      <c r="AK254" s="20"/>
      <c r="AL254" s="20"/>
      <c r="AM254" s="20"/>
      <c r="AN254" s="20"/>
      <c r="AO254" s="20"/>
      <c r="AP254" s="20"/>
      <c r="AQ254" s="20"/>
      <c r="AR254" s="20"/>
      <c r="AS254" s="20"/>
      <c r="AT254" s="20"/>
      <c r="AU254" s="20"/>
      <c r="AV254" s="20"/>
      <c r="AW254" s="20"/>
      <c r="AX254" s="20"/>
      <c r="AY254" s="20"/>
      <c r="AZ254" s="20"/>
      <c r="BA254" s="20"/>
      <c r="BB254" s="20"/>
      <c r="BC254" s="20"/>
      <c r="BD254" s="20"/>
      <c r="BE254" s="20"/>
      <c r="BF254" s="20"/>
      <c r="BG254" s="20"/>
      <c r="BH254" s="20"/>
      <c r="BI254" s="20"/>
      <c r="BJ254" s="20"/>
      <c r="BK254" s="20"/>
      <c r="BL254" s="20"/>
      <c r="BM254" s="20"/>
    </row>
    <row r="255">
      <c r="B255" s="278"/>
      <c r="C255" s="278"/>
      <c r="D255" s="278"/>
      <c r="E255" s="278"/>
      <c r="F255" s="278"/>
      <c r="G255" s="278"/>
      <c r="H255" s="278"/>
      <c r="I255" s="278"/>
      <c r="J255" s="278"/>
      <c r="K255" s="278"/>
      <c r="L255" s="278"/>
      <c r="M255" s="278"/>
      <c r="N255" s="278"/>
      <c r="O255" s="278"/>
      <c r="P255" s="278"/>
      <c r="Q255" s="278"/>
      <c r="R255" s="20"/>
      <c r="S255" s="20"/>
      <c r="T255" s="20"/>
      <c r="U255" s="20"/>
      <c r="V255" s="20"/>
      <c r="W255" s="20"/>
      <c r="X255" s="20"/>
      <c r="Y255" s="20"/>
      <c r="Z255" s="20"/>
      <c r="AA255" s="20"/>
      <c r="AB255" s="20"/>
      <c r="AC255" s="20"/>
      <c r="AD255" s="20"/>
      <c r="AE255" s="20"/>
      <c r="AF255" s="20"/>
      <c r="AG255" s="20"/>
      <c r="AH255" s="20"/>
      <c r="AI255" s="20"/>
      <c r="AJ255" s="20"/>
      <c r="AK255" s="20"/>
      <c r="AL255" s="20"/>
      <c r="AM255" s="20"/>
      <c r="AN255" s="20"/>
      <c r="AO255" s="20"/>
      <c r="AP255" s="20"/>
      <c r="AQ255" s="20"/>
      <c r="AR255" s="20"/>
      <c r="AS255" s="20"/>
      <c r="AT255" s="20"/>
      <c r="AU255" s="20"/>
      <c r="AV255" s="20"/>
      <c r="AW255" s="20"/>
      <c r="AX255" s="20"/>
      <c r="AY255" s="20"/>
      <c r="AZ255" s="20"/>
      <c r="BA255" s="20"/>
      <c r="BB255" s="20"/>
      <c r="BC255" s="20"/>
      <c r="BD255" s="20"/>
      <c r="BE255" s="20"/>
      <c r="BF255" s="20"/>
      <c r="BG255" s="20"/>
      <c r="BH255" s="20"/>
      <c r="BI255" s="20"/>
      <c r="BJ255" s="20"/>
      <c r="BK255" s="20"/>
      <c r="BL255" s="20"/>
      <c r="BM255" s="20"/>
    </row>
    <row r="256">
      <c r="B256" s="278"/>
      <c r="C256" s="278"/>
      <c r="D256" s="278"/>
      <c r="E256" s="278"/>
      <c r="F256" s="278"/>
      <c r="G256" s="278"/>
      <c r="H256" s="278"/>
      <c r="I256" s="278"/>
      <c r="J256" s="278"/>
      <c r="K256" s="278"/>
      <c r="L256" s="278"/>
      <c r="M256" s="278"/>
      <c r="N256" s="278"/>
      <c r="O256" s="278"/>
      <c r="P256" s="278"/>
      <c r="Q256" s="278"/>
      <c r="R256" s="20"/>
      <c r="S256" s="20"/>
      <c r="T256" s="20"/>
      <c r="U256" s="20"/>
      <c r="V256" s="20"/>
      <c r="W256" s="20"/>
      <c r="X256" s="20"/>
      <c r="Y256" s="20"/>
      <c r="Z256" s="20"/>
      <c r="AA256" s="20"/>
      <c r="AB256" s="20"/>
      <c r="AC256" s="20"/>
      <c r="AD256" s="20"/>
      <c r="AE256" s="20"/>
      <c r="AF256" s="20"/>
      <c r="AG256" s="20"/>
      <c r="AH256" s="20"/>
      <c r="AI256" s="20"/>
      <c r="AJ256" s="20"/>
      <c r="AK256" s="20"/>
      <c r="AL256" s="20"/>
      <c r="AM256" s="20"/>
      <c r="AN256" s="20"/>
      <c r="AO256" s="20"/>
      <c r="AP256" s="20"/>
      <c r="AQ256" s="20"/>
      <c r="AR256" s="20"/>
      <c r="AS256" s="20"/>
      <c r="AT256" s="20"/>
      <c r="AU256" s="20"/>
      <c r="AV256" s="20"/>
      <c r="AW256" s="20"/>
      <c r="AX256" s="20"/>
      <c r="AY256" s="20"/>
      <c r="AZ256" s="20"/>
      <c r="BA256" s="20"/>
      <c r="BB256" s="20"/>
      <c r="BC256" s="20"/>
      <c r="BD256" s="20"/>
      <c r="BE256" s="20"/>
      <c r="BF256" s="20"/>
      <c r="BG256" s="20"/>
      <c r="BH256" s="20"/>
      <c r="BI256" s="20"/>
      <c r="BJ256" s="20"/>
      <c r="BK256" s="20"/>
      <c r="BL256" s="20"/>
      <c r="BM256" s="20"/>
    </row>
    <row r="257">
      <c r="B257" s="278"/>
      <c r="C257" s="278"/>
      <c r="D257" s="278"/>
      <c r="E257" s="278"/>
      <c r="F257" s="278"/>
      <c r="G257" s="278"/>
      <c r="H257" s="278"/>
      <c r="I257" s="278"/>
      <c r="J257" s="278"/>
      <c r="K257" s="278"/>
      <c r="L257" s="278"/>
      <c r="M257" s="278"/>
      <c r="N257" s="278"/>
      <c r="O257" s="278"/>
      <c r="P257" s="278"/>
      <c r="Q257" s="278"/>
      <c r="R257" s="20"/>
      <c r="S257" s="20"/>
      <c r="T257" s="20"/>
      <c r="U257" s="20"/>
      <c r="V257" s="20"/>
      <c r="W257" s="20"/>
      <c r="X257" s="20"/>
      <c r="Y257" s="20"/>
      <c r="Z257" s="20"/>
      <c r="AA257" s="20"/>
      <c r="AB257" s="20"/>
      <c r="AC257" s="20"/>
      <c r="AD257" s="20"/>
      <c r="AE257" s="20"/>
      <c r="AF257" s="20"/>
      <c r="AG257" s="20"/>
      <c r="AH257" s="20"/>
      <c r="AI257" s="20"/>
      <c r="AJ257" s="20"/>
      <c r="AK257" s="20"/>
      <c r="AL257" s="20"/>
      <c r="AM257" s="20"/>
      <c r="AN257" s="20"/>
      <c r="AO257" s="20"/>
      <c r="AP257" s="20"/>
      <c r="AQ257" s="20"/>
      <c r="AR257" s="20"/>
      <c r="AS257" s="20"/>
      <c r="AT257" s="20"/>
      <c r="AU257" s="20"/>
      <c r="AV257" s="20"/>
      <c r="AW257" s="20"/>
      <c r="AX257" s="20"/>
      <c r="AY257" s="20"/>
      <c r="AZ257" s="20"/>
      <c r="BA257" s="20"/>
      <c r="BB257" s="20"/>
      <c r="BC257" s="20"/>
      <c r="BD257" s="20"/>
      <c r="BE257" s="20"/>
      <c r="BF257" s="20"/>
      <c r="BG257" s="20"/>
      <c r="BH257" s="20"/>
      <c r="BI257" s="20"/>
      <c r="BJ257" s="20"/>
      <c r="BK257" s="20"/>
      <c r="BL257" s="20"/>
      <c r="BM257" s="20"/>
    </row>
    <row r="258">
      <c r="B258" s="278"/>
      <c r="C258" s="278"/>
      <c r="D258" s="278"/>
      <c r="E258" s="278"/>
      <c r="F258" s="278"/>
      <c r="G258" s="278"/>
      <c r="H258" s="278"/>
      <c r="I258" s="278"/>
      <c r="J258" s="278"/>
      <c r="K258" s="278"/>
      <c r="L258" s="278"/>
      <c r="M258" s="278"/>
      <c r="N258" s="278"/>
      <c r="O258" s="278"/>
      <c r="P258" s="278"/>
      <c r="Q258" s="278"/>
      <c r="R258" s="20"/>
      <c r="S258" s="20"/>
      <c r="T258" s="20"/>
      <c r="U258" s="20"/>
      <c r="V258" s="20"/>
      <c r="W258" s="20"/>
      <c r="X258" s="20"/>
      <c r="Y258" s="20"/>
      <c r="Z258" s="20"/>
      <c r="AA258" s="20"/>
      <c r="AB258" s="20"/>
      <c r="AC258" s="20"/>
      <c r="AD258" s="20"/>
      <c r="AE258" s="20"/>
      <c r="AF258" s="20"/>
      <c r="AG258" s="20"/>
      <c r="AH258" s="20"/>
      <c r="AI258" s="20"/>
      <c r="AJ258" s="20"/>
      <c r="AK258" s="20"/>
      <c r="AL258" s="20"/>
      <c r="AM258" s="20"/>
      <c r="AN258" s="20"/>
      <c r="AO258" s="20"/>
      <c r="AP258" s="20"/>
      <c r="AQ258" s="20"/>
      <c r="AR258" s="20"/>
      <c r="AS258" s="20"/>
      <c r="AT258" s="20"/>
      <c r="AU258" s="20"/>
      <c r="AV258" s="20"/>
      <c r="AW258" s="20"/>
      <c r="AX258" s="20"/>
      <c r="AY258" s="20"/>
      <c r="AZ258" s="20"/>
      <c r="BA258" s="20"/>
      <c r="BB258" s="20"/>
      <c r="BC258" s="20"/>
      <c r="BD258" s="20"/>
      <c r="BE258" s="20"/>
      <c r="BF258" s="20"/>
      <c r="BG258" s="20"/>
      <c r="BH258" s="20"/>
      <c r="BI258" s="20"/>
      <c r="BJ258" s="20"/>
      <c r="BK258" s="20"/>
      <c r="BL258" s="20"/>
      <c r="BM258" s="20"/>
    </row>
    <row r="259">
      <c r="B259" s="278"/>
      <c r="C259" s="278"/>
      <c r="D259" s="278"/>
      <c r="E259" s="278"/>
      <c r="F259" s="278"/>
      <c r="G259" s="278"/>
      <c r="H259" s="278"/>
      <c r="I259" s="278"/>
      <c r="J259" s="278"/>
      <c r="K259" s="278"/>
      <c r="L259" s="278"/>
      <c r="M259" s="278"/>
      <c r="N259" s="278"/>
      <c r="O259" s="278"/>
      <c r="P259" s="278"/>
      <c r="Q259" s="278"/>
      <c r="R259" s="20"/>
      <c r="S259" s="20"/>
      <c r="T259" s="20"/>
      <c r="U259" s="20"/>
      <c r="V259" s="20"/>
      <c r="W259" s="20"/>
      <c r="X259" s="20"/>
      <c r="Y259" s="20"/>
      <c r="Z259" s="20"/>
      <c r="AA259" s="20"/>
      <c r="AB259" s="20"/>
      <c r="AC259" s="20"/>
      <c r="AD259" s="20"/>
      <c r="AE259" s="20"/>
      <c r="AF259" s="20"/>
      <c r="AG259" s="20"/>
      <c r="AH259" s="20"/>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row>
    <row r="260">
      <c r="B260" s="278"/>
      <c r="C260" s="278"/>
      <c r="D260" s="278"/>
      <c r="E260" s="278"/>
      <c r="F260" s="278"/>
      <c r="G260" s="278"/>
      <c r="H260" s="278"/>
      <c r="I260" s="278"/>
      <c r="J260" s="278"/>
      <c r="K260" s="278"/>
      <c r="L260" s="278"/>
      <c r="M260" s="278"/>
      <c r="N260" s="278"/>
      <c r="O260" s="278"/>
      <c r="P260" s="278"/>
      <c r="Q260" s="278"/>
      <c r="R260" s="20"/>
      <c r="S260" s="20"/>
      <c r="T260" s="20"/>
      <c r="U260" s="20"/>
      <c r="V260" s="20"/>
      <c r="W260" s="20"/>
      <c r="X260" s="20"/>
      <c r="Y260" s="20"/>
      <c r="Z260" s="20"/>
      <c r="AA260" s="20"/>
      <c r="AB260" s="20"/>
      <c r="AC260" s="20"/>
      <c r="AD260" s="20"/>
      <c r="AE260" s="20"/>
      <c r="AF260" s="20"/>
      <c r="AG260" s="20"/>
      <c r="AH260" s="20"/>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row>
    <row r="261">
      <c r="B261" s="278"/>
      <c r="C261" s="278"/>
      <c r="D261" s="278"/>
      <c r="E261" s="278"/>
      <c r="F261" s="278"/>
      <c r="G261" s="278"/>
      <c r="H261" s="278"/>
      <c r="I261" s="278"/>
      <c r="J261" s="278"/>
      <c r="K261" s="278"/>
      <c r="L261" s="278"/>
      <c r="M261" s="278"/>
      <c r="N261" s="278"/>
      <c r="O261" s="278"/>
      <c r="P261" s="278"/>
      <c r="Q261" s="278"/>
      <c r="R261" s="20"/>
      <c r="S261" s="20"/>
      <c r="T261" s="20"/>
      <c r="U261" s="20"/>
      <c r="V261" s="20"/>
      <c r="W261" s="20"/>
      <c r="X261" s="20"/>
      <c r="Y261" s="20"/>
      <c r="Z261" s="20"/>
      <c r="AA261" s="20"/>
      <c r="AB261" s="20"/>
      <c r="AC261" s="20"/>
      <c r="AD261" s="20"/>
      <c r="AE261" s="20"/>
      <c r="AF261" s="20"/>
      <c r="AG261" s="20"/>
      <c r="AH261" s="20"/>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row>
    <row r="262">
      <c r="B262" s="278"/>
      <c r="C262" s="278"/>
      <c r="D262" s="278"/>
      <c r="E262" s="278"/>
      <c r="F262" s="278"/>
      <c r="G262" s="278"/>
      <c r="H262" s="278"/>
      <c r="I262" s="278"/>
      <c r="J262" s="278"/>
      <c r="K262" s="278"/>
      <c r="L262" s="278"/>
      <c r="M262" s="278"/>
      <c r="N262" s="278"/>
      <c r="O262" s="278"/>
      <c r="P262" s="278"/>
      <c r="Q262" s="278"/>
      <c r="R262" s="20"/>
      <c r="S262" s="20"/>
      <c r="T262" s="20"/>
      <c r="U262" s="20"/>
      <c r="V262" s="20"/>
      <c r="W262" s="20"/>
      <c r="X262" s="20"/>
      <c r="Y262" s="20"/>
      <c r="Z262" s="20"/>
      <c r="AA262" s="20"/>
      <c r="AB262" s="20"/>
      <c r="AC262" s="20"/>
      <c r="AD262" s="20"/>
      <c r="AE262" s="20"/>
      <c r="AF262" s="20"/>
      <c r="AG262" s="20"/>
      <c r="AH262" s="20"/>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row>
    <row r="263">
      <c r="B263" s="278"/>
      <c r="C263" s="278"/>
      <c r="D263" s="278"/>
      <c r="E263" s="278"/>
      <c r="F263" s="278"/>
      <c r="G263" s="278"/>
      <c r="H263" s="278"/>
      <c r="I263" s="278"/>
      <c r="J263" s="278"/>
      <c r="K263" s="278"/>
      <c r="L263" s="278"/>
      <c r="M263" s="278"/>
      <c r="N263" s="278"/>
      <c r="O263" s="278"/>
      <c r="P263" s="278"/>
      <c r="Q263" s="278"/>
      <c r="R263" s="20"/>
      <c r="S263" s="20"/>
      <c r="T263" s="20"/>
      <c r="U263" s="20"/>
      <c r="V263" s="20"/>
      <c r="W263" s="20"/>
      <c r="X263" s="20"/>
      <c r="Y263" s="20"/>
      <c r="Z263" s="20"/>
      <c r="AA263" s="20"/>
      <c r="AB263" s="20"/>
      <c r="AC263" s="20"/>
      <c r="AD263" s="20"/>
      <c r="AE263" s="20"/>
      <c r="AF263" s="20"/>
      <c r="AG263" s="20"/>
      <c r="AH263" s="20"/>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row>
    <row r="264">
      <c r="B264" s="278"/>
      <c r="C264" s="278"/>
      <c r="D264" s="278"/>
      <c r="E264" s="278"/>
      <c r="F264" s="278"/>
      <c r="G264" s="278"/>
      <c r="H264" s="278"/>
      <c r="I264" s="278"/>
      <c r="J264" s="278"/>
      <c r="K264" s="278"/>
      <c r="L264" s="278"/>
      <c r="M264" s="278"/>
      <c r="N264" s="278"/>
      <c r="O264" s="278"/>
      <c r="P264" s="278"/>
      <c r="Q264" s="278"/>
      <c r="R264" s="20"/>
      <c r="S264" s="20"/>
      <c r="T264" s="20"/>
      <c r="U264" s="20"/>
      <c r="V264" s="20"/>
      <c r="W264" s="20"/>
      <c r="X264" s="20"/>
      <c r="Y264" s="20"/>
      <c r="Z264" s="20"/>
      <c r="AA264" s="20"/>
      <c r="AB264" s="20"/>
      <c r="AC264" s="20"/>
      <c r="AD264" s="20"/>
      <c r="AE264" s="20"/>
      <c r="AF264" s="20"/>
      <c r="AG264" s="20"/>
      <c r="AH264" s="20"/>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row>
    <row r="265">
      <c r="B265" s="278"/>
      <c r="C265" s="278"/>
      <c r="D265" s="278"/>
      <c r="E265" s="278"/>
      <c r="F265" s="278"/>
      <c r="G265" s="278"/>
      <c r="H265" s="278"/>
      <c r="I265" s="278"/>
      <c r="J265" s="278"/>
      <c r="K265" s="278"/>
      <c r="L265" s="278"/>
      <c r="M265" s="278"/>
      <c r="N265" s="278"/>
      <c r="O265" s="278"/>
      <c r="P265" s="278"/>
      <c r="Q265" s="278"/>
      <c r="R265" s="20"/>
      <c r="S265" s="20"/>
      <c r="T265" s="20"/>
      <c r="U265" s="20"/>
      <c r="V265" s="20"/>
      <c r="W265" s="20"/>
      <c r="X265" s="20"/>
      <c r="Y265" s="20"/>
      <c r="Z265" s="20"/>
      <c r="AA265" s="20"/>
      <c r="AB265" s="20"/>
      <c r="AC265" s="20"/>
      <c r="AD265" s="20"/>
      <c r="AE265" s="20"/>
      <c r="AF265" s="20"/>
      <c r="AG265" s="20"/>
      <c r="AH265" s="20"/>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row>
    <row r="266">
      <c r="B266" s="278"/>
      <c r="C266" s="278"/>
      <c r="D266" s="278"/>
      <c r="E266" s="278"/>
      <c r="F266" s="278"/>
      <c r="G266" s="278"/>
      <c r="H266" s="278"/>
      <c r="I266" s="278"/>
      <c r="J266" s="278"/>
      <c r="K266" s="278"/>
      <c r="L266" s="278"/>
      <c r="M266" s="278"/>
      <c r="N266" s="278"/>
      <c r="O266" s="278"/>
      <c r="P266" s="278"/>
      <c r="Q266" s="278"/>
      <c r="R266" s="20"/>
      <c r="S266" s="20"/>
      <c r="T266" s="20"/>
      <c r="U266" s="20"/>
      <c r="V266" s="20"/>
      <c r="W266" s="20"/>
      <c r="X266" s="20"/>
      <c r="Y266" s="20"/>
      <c r="Z266" s="20"/>
      <c r="AA266" s="20"/>
      <c r="AB266" s="20"/>
      <c r="AC266" s="20"/>
      <c r="AD266" s="20"/>
      <c r="AE266" s="20"/>
      <c r="AF266" s="20"/>
      <c r="AG266" s="20"/>
      <c r="AH266" s="20"/>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row>
    <row r="267">
      <c r="B267" s="278"/>
      <c r="C267" s="278"/>
      <c r="D267" s="278"/>
      <c r="E267" s="278"/>
      <c r="F267" s="278"/>
      <c r="G267" s="278"/>
      <c r="H267" s="278"/>
      <c r="I267" s="278"/>
      <c r="J267" s="278"/>
      <c r="K267" s="278"/>
      <c r="L267" s="278"/>
      <c r="M267" s="278"/>
      <c r="N267" s="278"/>
      <c r="O267" s="278"/>
      <c r="P267" s="278"/>
      <c r="Q267" s="278"/>
      <c r="R267" s="20"/>
      <c r="S267" s="20"/>
      <c r="T267" s="20"/>
      <c r="U267" s="20"/>
      <c r="V267" s="20"/>
      <c r="W267" s="20"/>
      <c r="X267" s="20"/>
      <c r="Y267" s="20"/>
      <c r="Z267" s="20"/>
      <c r="AA267" s="20"/>
      <c r="AB267" s="20"/>
      <c r="AC267" s="20"/>
      <c r="AD267" s="20"/>
      <c r="AE267" s="20"/>
      <c r="AF267" s="20"/>
      <c r="AG267" s="20"/>
      <c r="AH267" s="20"/>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row>
    <row r="268">
      <c r="B268" s="278"/>
      <c r="C268" s="278"/>
      <c r="D268" s="278"/>
      <c r="E268" s="278"/>
      <c r="F268" s="278"/>
      <c r="G268" s="278"/>
      <c r="H268" s="278"/>
      <c r="I268" s="278"/>
      <c r="J268" s="278"/>
      <c r="K268" s="278"/>
      <c r="L268" s="278"/>
      <c r="M268" s="278"/>
      <c r="N268" s="278"/>
      <c r="O268" s="278"/>
      <c r="P268" s="278"/>
      <c r="Q268" s="278"/>
      <c r="R268" s="20"/>
      <c r="S268" s="20"/>
      <c r="T268" s="20"/>
      <c r="U268" s="20"/>
      <c r="V268" s="20"/>
      <c r="W268" s="20"/>
      <c r="X268" s="20"/>
      <c r="Y268" s="20"/>
      <c r="Z268" s="20"/>
      <c r="AA268" s="20"/>
      <c r="AB268" s="20"/>
      <c r="AC268" s="20"/>
      <c r="AD268" s="20"/>
      <c r="AE268" s="20"/>
      <c r="AF268" s="20"/>
      <c r="AG268" s="20"/>
      <c r="AH268" s="20"/>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row>
    <row r="269">
      <c r="B269" s="278"/>
      <c r="C269" s="278"/>
      <c r="D269" s="278"/>
      <c r="E269" s="278"/>
      <c r="F269" s="278"/>
      <c r="G269" s="278"/>
      <c r="H269" s="278"/>
      <c r="I269" s="278"/>
      <c r="J269" s="278"/>
      <c r="K269" s="278"/>
      <c r="L269" s="278"/>
      <c r="M269" s="278"/>
      <c r="N269" s="278"/>
      <c r="O269" s="278"/>
      <c r="P269" s="278"/>
      <c r="Q269" s="278"/>
      <c r="R269" s="20"/>
      <c r="S269" s="20"/>
      <c r="T269" s="20"/>
      <c r="U269" s="20"/>
      <c r="V269" s="20"/>
      <c r="W269" s="20"/>
      <c r="X269" s="20"/>
      <c r="Y269" s="20"/>
      <c r="Z269" s="20"/>
      <c r="AA269" s="20"/>
      <c r="AB269" s="20"/>
      <c r="AC269" s="20"/>
      <c r="AD269" s="20"/>
      <c r="AE269" s="20"/>
      <c r="AF269" s="20"/>
      <c r="AG269" s="20"/>
      <c r="AH269" s="20"/>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row>
    <row r="270">
      <c r="B270" s="278"/>
      <c r="C270" s="278"/>
      <c r="D270" s="278"/>
      <c r="E270" s="278"/>
      <c r="F270" s="278"/>
      <c r="G270" s="278"/>
      <c r="H270" s="278"/>
      <c r="I270" s="278"/>
      <c r="J270" s="278"/>
      <c r="K270" s="278"/>
      <c r="L270" s="278"/>
      <c r="M270" s="278"/>
      <c r="N270" s="278"/>
      <c r="O270" s="278"/>
      <c r="P270" s="278"/>
      <c r="Q270" s="278"/>
      <c r="R270" s="20"/>
      <c r="S270" s="20"/>
      <c r="T270" s="20"/>
      <c r="U270" s="20"/>
      <c r="V270" s="20"/>
      <c r="W270" s="20"/>
      <c r="X270" s="20"/>
      <c r="Y270" s="20"/>
      <c r="Z270" s="20"/>
      <c r="AA270" s="20"/>
      <c r="AB270" s="20"/>
      <c r="AC270" s="20"/>
      <c r="AD270" s="20"/>
      <c r="AE270" s="20"/>
      <c r="AF270" s="20"/>
      <c r="AG270" s="20"/>
      <c r="AH270" s="20"/>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row>
    <row r="271">
      <c r="B271" s="278"/>
      <c r="C271" s="278"/>
      <c r="D271" s="278"/>
      <c r="E271" s="278"/>
      <c r="F271" s="278"/>
      <c r="G271" s="278"/>
      <c r="H271" s="278"/>
      <c r="I271" s="278"/>
      <c r="J271" s="278"/>
      <c r="K271" s="278"/>
      <c r="L271" s="278"/>
      <c r="M271" s="278"/>
      <c r="N271" s="278"/>
      <c r="O271" s="278"/>
      <c r="P271" s="278"/>
      <c r="Q271" s="278"/>
      <c r="R271" s="20"/>
      <c r="S271" s="20"/>
      <c r="T271" s="20"/>
      <c r="U271" s="20"/>
      <c r="V271" s="20"/>
      <c r="W271" s="20"/>
      <c r="X271" s="20"/>
      <c r="Y271" s="20"/>
      <c r="Z271" s="20"/>
      <c r="AA271" s="20"/>
      <c r="AB271" s="20"/>
      <c r="AC271" s="20"/>
      <c r="AD271" s="20"/>
      <c r="AE271" s="20"/>
      <c r="AF271" s="20"/>
      <c r="AG271" s="20"/>
      <c r="AH271" s="20"/>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row>
    <row r="272">
      <c r="B272" s="278"/>
      <c r="C272" s="278"/>
      <c r="D272" s="278"/>
      <c r="E272" s="278"/>
      <c r="F272" s="278"/>
      <c r="G272" s="278"/>
      <c r="H272" s="278"/>
      <c r="I272" s="278"/>
      <c r="J272" s="278"/>
      <c r="K272" s="278"/>
      <c r="L272" s="278"/>
      <c r="M272" s="278"/>
      <c r="N272" s="278"/>
      <c r="O272" s="278"/>
      <c r="P272" s="278"/>
      <c r="Q272" s="278"/>
      <c r="R272" s="20"/>
      <c r="S272" s="20"/>
      <c r="T272" s="20"/>
      <c r="U272" s="20"/>
      <c r="V272" s="20"/>
      <c r="W272" s="20"/>
      <c r="X272" s="20"/>
      <c r="Y272" s="20"/>
      <c r="Z272" s="20"/>
      <c r="AA272" s="20"/>
      <c r="AB272" s="20"/>
      <c r="AC272" s="20"/>
      <c r="AD272" s="20"/>
      <c r="AE272" s="20"/>
      <c r="AF272" s="20"/>
      <c r="AG272" s="20"/>
      <c r="AH272" s="20"/>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row>
    <row r="273">
      <c r="B273" s="278"/>
      <c r="C273" s="278"/>
      <c r="D273" s="278"/>
      <c r="E273" s="278"/>
      <c r="F273" s="278"/>
      <c r="G273" s="278"/>
      <c r="H273" s="278"/>
      <c r="I273" s="278"/>
      <c r="J273" s="278"/>
      <c r="K273" s="278"/>
      <c r="L273" s="278"/>
      <c r="M273" s="278"/>
      <c r="N273" s="278"/>
      <c r="O273" s="278"/>
      <c r="P273" s="278"/>
      <c r="Q273" s="278"/>
      <c r="R273" s="20"/>
      <c r="S273" s="20"/>
      <c r="T273" s="20"/>
      <c r="U273" s="20"/>
      <c r="V273" s="20"/>
      <c r="W273" s="20"/>
      <c r="X273" s="20"/>
      <c r="Y273" s="20"/>
      <c r="Z273" s="20"/>
      <c r="AA273" s="20"/>
      <c r="AB273" s="20"/>
      <c r="AC273" s="20"/>
      <c r="AD273" s="20"/>
      <c r="AE273" s="20"/>
      <c r="AF273" s="20"/>
      <c r="AG273" s="20"/>
      <c r="AH273" s="20"/>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row>
    <row r="274">
      <c r="B274" s="278"/>
      <c r="C274" s="278"/>
      <c r="D274" s="278"/>
      <c r="E274" s="278"/>
      <c r="F274" s="278"/>
      <c r="G274" s="278"/>
      <c r="H274" s="278"/>
      <c r="I274" s="278"/>
      <c r="J274" s="278"/>
      <c r="K274" s="278"/>
      <c r="L274" s="278"/>
      <c r="M274" s="278"/>
      <c r="N274" s="278"/>
      <c r="O274" s="278"/>
      <c r="P274" s="278"/>
      <c r="Q274" s="278"/>
      <c r="R274" s="20"/>
      <c r="S274" s="20"/>
      <c r="T274" s="20"/>
      <c r="U274" s="20"/>
      <c r="V274" s="20"/>
      <c r="W274" s="20"/>
      <c r="X274" s="20"/>
      <c r="Y274" s="20"/>
      <c r="Z274" s="20"/>
      <c r="AA274" s="20"/>
      <c r="AB274" s="20"/>
      <c r="AC274" s="20"/>
      <c r="AD274" s="20"/>
      <c r="AE274" s="20"/>
      <c r="AF274" s="20"/>
      <c r="AG274" s="20"/>
      <c r="AH274" s="20"/>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row>
    <row r="275">
      <c r="B275" s="278"/>
      <c r="C275" s="278"/>
      <c r="D275" s="278"/>
      <c r="E275" s="278"/>
      <c r="F275" s="278"/>
      <c r="G275" s="278"/>
      <c r="H275" s="278"/>
      <c r="I275" s="278"/>
      <c r="J275" s="278"/>
      <c r="K275" s="278"/>
      <c r="L275" s="278"/>
      <c r="M275" s="278"/>
      <c r="N275" s="278"/>
      <c r="O275" s="278"/>
      <c r="P275" s="278"/>
      <c r="Q275" s="278"/>
      <c r="R275" s="20"/>
      <c r="S275" s="20"/>
      <c r="T275" s="20"/>
      <c r="U275" s="20"/>
      <c r="V275" s="20"/>
      <c r="W275" s="20"/>
      <c r="X275" s="20"/>
      <c r="Y275" s="20"/>
      <c r="Z275" s="20"/>
      <c r="AA275" s="20"/>
      <c r="AB275" s="20"/>
      <c r="AC275" s="20"/>
      <c r="AD275" s="20"/>
      <c r="AE275" s="20"/>
      <c r="AF275" s="20"/>
      <c r="AG275" s="20"/>
      <c r="AH275" s="20"/>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row>
    <row r="276">
      <c r="B276" s="278"/>
      <c r="C276" s="278"/>
      <c r="D276" s="278"/>
      <c r="E276" s="278"/>
      <c r="F276" s="278"/>
      <c r="G276" s="278"/>
      <c r="H276" s="278"/>
      <c r="I276" s="278"/>
      <c r="J276" s="278"/>
      <c r="K276" s="278"/>
      <c r="L276" s="278"/>
      <c r="M276" s="278"/>
      <c r="N276" s="278"/>
      <c r="O276" s="278"/>
      <c r="P276" s="278"/>
      <c r="Q276" s="278"/>
      <c r="R276" s="20"/>
      <c r="S276" s="20"/>
      <c r="T276" s="20"/>
      <c r="U276" s="20"/>
      <c r="V276" s="20"/>
      <c r="W276" s="20"/>
      <c r="X276" s="20"/>
      <c r="Y276" s="20"/>
      <c r="Z276" s="20"/>
      <c r="AA276" s="20"/>
      <c r="AB276" s="20"/>
      <c r="AC276" s="20"/>
      <c r="AD276" s="20"/>
      <c r="AE276" s="20"/>
      <c r="AF276" s="20"/>
      <c r="AG276" s="20"/>
      <c r="AH276" s="20"/>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row>
    <row r="277">
      <c r="B277" s="278"/>
      <c r="C277" s="278"/>
      <c r="D277" s="278"/>
      <c r="E277" s="278"/>
      <c r="F277" s="278"/>
      <c r="G277" s="278"/>
      <c r="H277" s="278"/>
      <c r="I277" s="278"/>
      <c r="J277" s="278"/>
      <c r="K277" s="278"/>
      <c r="L277" s="278"/>
      <c r="M277" s="278"/>
      <c r="N277" s="278"/>
      <c r="O277" s="278"/>
      <c r="P277" s="278"/>
      <c r="Q277" s="278"/>
      <c r="R277" s="20"/>
      <c r="S277" s="20"/>
      <c r="T277" s="20"/>
      <c r="U277" s="20"/>
      <c r="V277" s="20"/>
      <c r="W277" s="20"/>
      <c r="X277" s="20"/>
      <c r="Y277" s="20"/>
      <c r="Z277" s="20"/>
      <c r="AA277" s="20"/>
      <c r="AB277" s="20"/>
      <c r="AC277" s="20"/>
      <c r="AD277" s="20"/>
      <c r="AE277" s="20"/>
      <c r="AF277" s="20"/>
      <c r="AG277" s="20"/>
      <c r="AH277" s="20"/>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row>
    <row r="278">
      <c r="B278" s="278"/>
      <c r="C278" s="278"/>
      <c r="D278" s="278"/>
      <c r="E278" s="278"/>
      <c r="F278" s="278"/>
      <c r="G278" s="278"/>
      <c r="H278" s="278"/>
      <c r="I278" s="278"/>
      <c r="J278" s="278"/>
      <c r="K278" s="278"/>
      <c r="L278" s="278"/>
      <c r="M278" s="278"/>
      <c r="N278" s="278"/>
      <c r="O278" s="278"/>
      <c r="P278" s="278"/>
      <c r="Q278" s="278"/>
      <c r="R278" s="20"/>
      <c r="S278" s="20"/>
      <c r="T278" s="20"/>
      <c r="U278" s="20"/>
      <c r="V278" s="20"/>
      <c r="W278" s="20"/>
      <c r="X278" s="20"/>
      <c r="Y278" s="20"/>
      <c r="Z278" s="20"/>
      <c r="AA278" s="20"/>
      <c r="AB278" s="20"/>
      <c r="AC278" s="20"/>
      <c r="AD278" s="20"/>
      <c r="AE278" s="20"/>
      <c r="AF278" s="20"/>
      <c r="AG278" s="20"/>
      <c r="AH278" s="20"/>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row>
    <row r="279">
      <c r="B279" s="278"/>
      <c r="C279" s="278"/>
      <c r="D279" s="278"/>
      <c r="E279" s="278"/>
      <c r="F279" s="278"/>
      <c r="G279" s="278"/>
      <c r="H279" s="278"/>
      <c r="I279" s="278"/>
      <c r="J279" s="278"/>
      <c r="K279" s="278"/>
      <c r="L279" s="278"/>
      <c r="M279" s="278"/>
      <c r="N279" s="278"/>
      <c r="O279" s="278"/>
      <c r="P279" s="278"/>
      <c r="Q279" s="278"/>
      <c r="R279" s="20"/>
      <c r="S279" s="20"/>
      <c r="T279" s="20"/>
      <c r="U279" s="20"/>
      <c r="V279" s="20"/>
      <c r="W279" s="20"/>
      <c r="X279" s="20"/>
      <c r="Y279" s="20"/>
      <c r="Z279" s="20"/>
      <c r="AA279" s="20"/>
      <c r="AB279" s="20"/>
      <c r="AC279" s="20"/>
      <c r="AD279" s="20"/>
      <c r="AE279" s="20"/>
      <c r="AF279" s="20"/>
      <c r="AG279" s="20"/>
      <c r="AH279" s="20"/>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row>
    <row r="280">
      <c r="B280" s="278"/>
      <c r="C280" s="278"/>
      <c r="D280" s="278"/>
      <c r="E280" s="278"/>
      <c r="F280" s="278"/>
      <c r="G280" s="278"/>
      <c r="H280" s="278"/>
      <c r="I280" s="278"/>
      <c r="J280" s="278"/>
      <c r="K280" s="278"/>
      <c r="L280" s="278"/>
      <c r="M280" s="278"/>
      <c r="N280" s="278"/>
      <c r="O280" s="278"/>
      <c r="P280" s="278"/>
      <c r="Q280" s="278"/>
      <c r="R280" s="20"/>
      <c r="S280" s="20"/>
      <c r="T280" s="20"/>
      <c r="U280" s="20"/>
      <c r="V280" s="20"/>
      <c r="W280" s="20"/>
      <c r="X280" s="20"/>
      <c r="Y280" s="20"/>
      <c r="Z280" s="20"/>
      <c r="AA280" s="20"/>
      <c r="AB280" s="20"/>
      <c r="AC280" s="20"/>
      <c r="AD280" s="20"/>
      <c r="AE280" s="20"/>
      <c r="AF280" s="20"/>
      <c r="AG280" s="20"/>
      <c r="AH280" s="20"/>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row>
    <row r="281">
      <c r="B281" s="278"/>
      <c r="C281" s="278"/>
      <c r="D281" s="278"/>
      <c r="E281" s="278"/>
      <c r="F281" s="278"/>
      <c r="G281" s="278"/>
      <c r="H281" s="278"/>
      <c r="I281" s="278"/>
      <c r="J281" s="278"/>
      <c r="K281" s="278"/>
      <c r="L281" s="278"/>
      <c r="M281" s="278"/>
      <c r="N281" s="278"/>
      <c r="O281" s="278"/>
      <c r="P281" s="278"/>
      <c r="Q281" s="278"/>
      <c r="R281" s="20"/>
      <c r="S281" s="20"/>
      <c r="T281" s="20"/>
      <c r="U281" s="20"/>
      <c r="V281" s="20"/>
      <c r="W281" s="20"/>
      <c r="X281" s="20"/>
      <c r="Y281" s="20"/>
      <c r="Z281" s="20"/>
      <c r="AA281" s="20"/>
      <c r="AB281" s="20"/>
      <c r="AC281" s="20"/>
      <c r="AD281" s="20"/>
      <c r="AE281" s="20"/>
      <c r="AF281" s="20"/>
      <c r="AG281" s="20"/>
      <c r="AH281" s="20"/>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row>
    <row r="282">
      <c r="B282" s="278"/>
      <c r="C282" s="278"/>
      <c r="D282" s="278"/>
      <c r="E282" s="278"/>
      <c r="F282" s="278"/>
      <c r="G282" s="278"/>
      <c r="H282" s="278"/>
      <c r="I282" s="278"/>
      <c r="J282" s="278"/>
      <c r="K282" s="278"/>
      <c r="L282" s="278"/>
      <c r="M282" s="278"/>
      <c r="N282" s="278"/>
      <c r="O282" s="278"/>
      <c r="P282" s="278"/>
      <c r="Q282" s="278"/>
      <c r="R282" s="20"/>
      <c r="S282" s="20"/>
      <c r="T282" s="20"/>
      <c r="U282" s="20"/>
      <c r="V282" s="20"/>
      <c r="W282" s="20"/>
      <c r="X282" s="20"/>
      <c r="Y282" s="20"/>
      <c r="Z282" s="20"/>
      <c r="AA282" s="20"/>
      <c r="AB282" s="20"/>
      <c r="AC282" s="20"/>
      <c r="AD282" s="20"/>
      <c r="AE282" s="20"/>
      <c r="AF282" s="20"/>
      <c r="AG282" s="20"/>
      <c r="AH282" s="20"/>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row>
    <row r="283">
      <c r="B283" s="278"/>
      <c r="C283" s="278"/>
      <c r="D283" s="278"/>
      <c r="E283" s="278"/>
      <c r="F283" s="278"/>
      <c r="G283" s="278"/>
      <c r="H283" s="278"/>
      <c r="I283" s="278"/>
      <c r="J283" s="278"/>
      <c r="K283" s="278"/>
      <c r="L283" s="278"/>
      <c r="M283" s="278"/>
      <c r="N283" s="278"/>
      <c r="O283" s="278"/>
      <c r="P283" s="278"/>
      <c r="Q283" s="278"/>
      <c r="R283" s="20"/>
      <c r="S283" s="20"/>
      <c r="T283" s="20"/>
      <c r="U283" s="20"/>
      <c r="V283" s="20"/>
      <c r="W283" s="20"/>
      <c r="X283" s="20"/>
      <c r="Y283" s="20"/>
      <c r="Z283" s="20"/>
      <c r="AA283" s="20"/>
      <c r="AB283" s="20"/>
      <c r="AC283" s="20"/>
      <c r="AD283" s="20"/>
      <c r="AE283" s="20"/>
      <c r="AF283" s="20"/>
      <c r="AG283" s="20"/>
      <c r="AH283" s="20"/>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row>
    <row r="284">
      <c r="B284" s="278"/>
      <c r="C284" s="278"/>
      <c r="D284" s="278"/>
      <c r="E284" s="278"/>
      <c r="F284" s="278"/>
      <c r="G284" s="278"/>
      <c r="H284" s="278"/>
      <c r="I284" s="278"/>
      <c r="J284" s="278"/>
      <c r="K284" s="278"/>
      <c r="L284" s="278"/>
      <c r="M284" s="278"/>
      <c r="N284" s="278"/>
      <c r="O284" s="278"/>
      <c r="P284" s="278"/>
      <c r="Q284" s="278"/>
      <c r="R284" s="20"/>
      <c r="S284" s="20"/>
      <c r="T284" s="20"/>
      <c r="U284" s="20"/>
      <c r="V284" s="20"/>
      <c r="W284" s="20"/>
      <c r="X284" s="20"/>
      <c r="Y284" s="20"/>
      <c r="Z284" s="20"/>
      <c r="AA284" s="20"/>
      <c r="AB284" s="20"/>
      <c r="AC284" s="20"/>
      <c r="AD284" s="20"/>
      <c r="AE284" s="20"/>
      <c r="AF284" s="20"/>
      <c r="AG284" s="20"/>
      <c r="AH284" s="20"/>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row>
    <row r="285">
      <c r="B285" s="278"/>
      <c r="C285" s="278"/>
      <c r="D285" s="278"/>
      <c r="E285" s="278"/>
      <c r="F285" s="278"/>
      <c r="G285" s="278"/>
      <c r="H285" s="278"/>
      <c r="I285" s="278"/>
      <c r="J285" s="278"/>
      <c r="K285" s="278"/>
      <c r="L285" s="278"/>
      <c r="M285" s="278"/>
      <c r="N285" s="278"/>
      <c r="O285" s="278"/>
      <c r="P285" s="278"/>
      <c r="Q285" s="278"/>
      <c r="R285" s="20"/>
      <c r="S285" s="20"/>
      <c r="T285" s="20"/>
      <c r="U285" s="20"/>
      <c r="V285" s="20"/>
      <c r="W285" s="20"/>
      <c r="X285" s="20"/>
      <c r="Y285" s="20"/>
      <c r="Z285" s="20"/>
      <c r="AA285" s="20"/>
      <c r="AB285" s="20"/>
      <c r="AC285" s="20"/>
      <c r="AD285" s="20"/>
      <c r="AE285" s="20"/>
      <c r="AF285" s="20"/>
      <c r="AG285" s="20"/>
      <c r="AH285" s="20"/>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row>
    <row r="286">
      <c r="B286" s="278"/>
      <c r="C286" s="278"/>
      <c r="D286" s="278"/>
      <c r="E286" s="278"/>
      <c r="F286" s="278"/>
      <c r="G286" s="278"/>
      <c r="H286" s="278"/>
      <c r="I286" s="278"/>
      <c r="J286" s="278"/>
      <c r="K286" s="278"/>
      <c r="L286" s="278"/>
      <c r="M286" s="278"/>
      <c r="N286" s="278"/>
      <c r="O286" s="278"/>
      <c r="P286" s="278"/>
      <c r="Q286" s="278"/>
      <c r="R286" s="20"/>
      <c r="S286" s="20"/>
      <c r="T286" s="20"/>
      <c r="U286" s="20"/>
      <c r="V286" s="20"/>
      <c r="W286" s="20"/>
      <c r="X286" s="20"/>
      <c r="Y286" s="20"/>
      <c r="Z286" s="20"/>
      <c r="AA286" s="20"/>
      <c r="AB286" s="20"/>
      <c r="AC286" s="20"/>
      <c r="AD286" s="20"/>
      <c r="AE286" s="20"/>
      <c r="AF286" s="20"/>
      <c r="AG286" s="20"/>
      <c r="AH286" s="20"/>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row>
    <row r="287">
      <c r="B287" s="278"/>
      <c r="C287" s="278"/>
      <c r="D287" s="278"/>
      <c r="E287" s="278"/>
      <c r="F287" s="278"/>
      <c r="G287" s="278"/>
      <c r="H287" s="278"/>
      <c r="I287" s="278"/>
      <c r="J287" s="278"/>
      <c r="K287" s="278"/>
      <c r="L287" s="278"/>
      <c r="M287" s="278"/>
      <c r="N287" s="278"/>
      <c r="O287" s="278"/>
      <c r="P287" s="278"/>
      <c r="Q287" s="278"/>
      <c r="R287" s="20"/>
      <c r="S287" s="20"/>
      <c r="T287" s="20"/>
      <c r="U287" s="20"/>
      <c r="V287" s="20"/>
      <c r="W287" s="20"/>
      <c r="X287" s="20"/>
      <c r="Y287" s="20"/>
      <c r="Z287" s="20"/>
      <c r="AA287" s="20"/>
      <c r="AB287" s="20"/>
      <c r="AC287" s="20"/>
      <c r="AD287" s="20"/>
      <c r="AE287" s="20"/>
      <c r="AF287" s="20"/>
      <c r="AG287" s="20"/>
      <c r="AH287" s="20"/>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row>
    <row r="288">
      <c r="B288" s="278"/>
      <c r="C288" s="278"/>
      <c r="D288" s="278"/>
      <c r="E288" s="278"/>
      <c r="F288" s="278"/>
      <c r="G288" s="278"/>
      <c r="H288" s="278"/>
      <c r="I288" s="278"/>
      <c r="J288" s="278"/>
      <c r="K288" s="278"/>
      <c r="L288" s="278"/>
      <c r="M288" s="278"/>
      <c r="N288" s="278"/>
      <c r="O288" s="278"/>
      <c r="P288" s="278"/>
      <c r="Q288" s="278"/>
      <c r="R288" s="20"/>
      <c r="S288" s="20"/>
      <c r="T288" s="20"/>
      <c r="U288" s="20"/>
      <c r="V288" s="20"/>
      <c r="W288" s="20"/>
      <c r="X288" s="20"/>
      <c r="Y288" s="20"/>
      <c r="Z288" s="20"/>
      <c r="AA288" s="20"/>
      <c r="AB288" s="20"/>
      <c r="AC288" s="20"/>
      <c r="AD288" s="20"/>
      <c r="AE288" s="20"/>
      <c r="AF288" s="20"/>
      <c r="AG288" s="20"/>
      <c r="AH288" s="20"/>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row>
    <row r="289">
      <c r="B289" s="278"/>
      <c r="C289" s="278"/>
      <c r="D289" s="278"/>
      <c r="E289" s="278"/>
      <c r="F289" s="278"/>
      <c r="G289" s="278"/>
      <c r="H289" s="278"/>
      <c r="I289" s="278"/>
      <c r="J289" s="278"/>
      <c r="K289" s="278"/>
      <c r="L289" s="278"/>
      <c r="M289" s="278"/>
      <c r="N289" s="278"/>
      <c r="O289" s="278"/>
      <c r="P289" s="278"/>
      <c r="Q289" s="278"/>
      <c r="R289" s="20"/>
      <c r="S289" s="20"/>
      <c r="T289" s="20"/>
      <c r="U289" s="20"/>
      <c r="V289" s="20"/>
      <c r="W289" s="20"/>
      <c r="X289" s="20"/>
      <c r="Y289" s="20"/>
      <c r="Z289" s="20"/>
      <c r="AA289" s="20"/>
      <c r="AB289" s="20"/>
      <c r="AC289" s="20"/>
      <c r="AD289" s="20"/>
      <c r="AE289" s="20"/>
      <c r="AF289" s="20"/>
      <c r="AG289" s="20"/>
      <c r="AH289" s="20"/>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row>
    <row r="290">
      <c r="B290" s="278"/>
      <c r="C290" s="278"/>
      <c r="D290" s="278"/>
      <c r="E290" s="278"/>
      <c r="F290" s="278"/>
      <c r="G290" s="278"/>
      <c r="H290" s="278"/>
      <c r="I290" s="278"/>
      <c r="J290" s="278"/>
      <c r="K290" s="278"/>
      <c r="L290" s="278"/>
      <c r="M290" s="278"/>
      <c r="N290" s="278"/>
      <c r="O290" s="278"/>
      <c r="P290" s="278"/>
      <c r="Q290" s="278"/>
      <c r="R290" s="20"/>
      <c r="S290" s="20"/>
      <c r="T290" s="20"/>
      <c r="U290" s="20"/>
      <c r="V290" s="20"/>
      <c r="W290" s="20"/>
      <c r="X290" s="20"/>
      <c r="Y290" s="20"/>
      <c r="Z290" s="20"/>
      <c r="AA290" s="20"/>
      <c r="AB290" s="20"/>
      <c r="AC290" s="20"/>
      <c r="AD290" s="20"/>
      <c r="AE290" s="20"/>
      <c r="AF290" s="20"/>
      <c r="AG290" s="20"/>
      <c r="AH290" s="20"/>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row>
    <row r="291">
      <c r="B291" s="278"/>
      <c r="C291" s="278"/>
      <c r="D291" s="278"/>
      <c r="E291" s="278"/>
      <c r="F291" s="278"/>
      <c r="G291" s="278"/>
      <c r="H291" s="278"/>
      <c r="I291" s="278"/>
      <c r="J291" s="278"/>
      <c r="K291" s="278"/>
      <c r="L291" s="278"/>
      <c r="M291" s="278"/>
      <c r="N291" s="278"/>
      <c r="O291" s="278"/>
      <c r="P291" s="278"/>
      <c r="Q291" s="278"/>
      <c r="R291" s="20"/>
      <c r="S291" s="20"/>
      <c r="T291" s="20"/>
      <c r="U291" s="20"/>
      <c r="V291" s="20"/>
      <c r="W291" s="20"/>
      <c r="X291" s="20"/>
      <c r="Y291" s="20"/>
      <c r="Z291" s="20"/>
      <c r="AA291" s="20"/>
      <c r="AB291" s="20"/>
      <c r="AC291" s="20"/>
      <c r="AD291" s="20"/>
      <c r="AE291" s="20"/>
      <c r="AF291" s="20"/>
      <c r="AG291" s="20"/>
      <c r="AH291" s="20"/>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row>
    <row r="292">
      <c r="B292" s="278"/>
      <c r="C292" s="278"/>
      <c r="D292" s="278"/>
      <c r="E292" s="278"/>
      <c r="F292" s="278"/>
      <c r="G292" s="278"/>
      <c r="H292" s="278"/>
      <c r="I292" s="278"/>
      <c r="J292" s="278"/>
      <c r="K292" s="278"/>
      <c r="L292" s="278"/>
      <c r="M292" s="278"/>
      <c r="N292" s="278"/>
      <c r="O292" s="278"/>
      <c r="P292" s="278"/>
      <c r="Q292" s="278"/>
      <c r="R292" s="20"/>
      <c r="S292" s="20"/>
      <c r="T292" s="20"/>
      <c r="U292" s="20"/>
      <c r="V292" s="20"/>
      <c r="W292" s="20"/>
      <c r="X292" s="20"/>
      <c r="Y292" s="20"/>
      <c r="Z292" s="20"/>
      <c r="AA292" s="20"/>
      <c r="AB292" s="20"/>
      <c r="AC292" s="20"/>
      <c r="AD292" s="20"/>
      <c r="AE292" s="20"/>
      <c r="AF292" s="20"/>
      <c r="AG292" s="20"/>
      <c r="AH292" s="20"/>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row>
    <row r="293">
      <c r="B293" s="278"/>
      <c r="C293" s="278"/>
      <c r="D293" s="278"/>
      <c r="E293" s="278"/>
      <c r="F293" s="278"/>
      <c r="G293" s="278"/>
      <c r="H293" s="278"/>
      <c r="I293" s="278"/>
      <c r="J293" s="278"/>
      <c r="K293" s="278"/>
      <c r="L293" s="278"/>
      <c r="M293" s="278"/>
      <c r="N293" s="278"/>
      <c r="O293" s="278"/>
      <c r="P293" s="278"/>
      <c r="Q293" s="278"/>
      <c r="R293" s="20"/>
      <c r="S293" s="20"/>
      <c r="T293" s="20"/>
      <c r="U293" s="20"/>
      <c r="V293" s="20"/>
      <c r="W293" s="20"/>
      <c r="X293" s="20"/>
      <c r="Y293" s="20"/>
      <c r="Z293" s="20"/>
      <c r="AA293" s="20"/>
      <c r="AB293" s="20"/>
      <c r="AC293" s="20"/>
      <c r="AD293" s="20"/>
      <c r="AE293" s="20"/>
      <c r="AF293" s="20"/>
      <c r="AG293" s="20"/>
      <c r="AH293" s="20"/>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row>
    <row r="294">
      <c r="B294" s="278"/>
      <c r="C294" s="278"/>
      <c r="D294" s="278"/>
      <c r="E294" s="278"/>
      <c r="F294" s="278"/>
      <c r="G294" s="278"/>
      <c r="H294" s="278"/>
      <c r="I294" s="278"/>
      <c r="J294" s="278"/>
      <c r="K294" s="278"/>
      <c r="L294" s="278"/>
      <c r="M294" s="278"/>
      <c r="N294" s="278"/>
      <c r="O294" s="278"/>
      <c r="P294" s="278"/>
      <c r="Q294" s="278"/>
      <c r="R294" s="20"/>
      <c r="S294" s="20"/>
      <c r="T294" s="20"/>
      <c r="U294" s="20"/>
      <c r="V294" s="20"/>
      <c r="W294" s="20"/>
      <c r="X294" s="20"/>
      <c r="Y294" s="20"/>
      <c r="Z294" s="20"/>
      <c r="AA294" s="20"/>
      <c r="AB294" s="20"/>
      <c r="AC294" s="20"/>
      <c r="AD294" s="20"/>
      <c r="AE294" s="20"/>
      <c r="AF294" s="20"/>
      <c r="AG294" s="20"/>
      <c r="AH294" s="20"/>
      <c r="AI294" s="20"/>
      <c r="AJ294" s="20"/>
      <c r="AK294" s="20"/>
      <c r="AL294" s="20"/>
      <c r="AM294" s="20"/>
      <c r="AN294" s="20"/>
      <c r="AO294" s="20"/>
      <c r="AP294" s="20"/>
      <c r="AQ294" s="20"/>
      <c r="AR294" s="20"/>
      <c r="AS294" s="20"/>
      <c r="AT294" s="20"/>
      <c r="AU294" s="20"/>
      <c r="AV294" s="20"/>
      <c r="AW294" s="20"/>
      <c r="AX294" s="20"/>
      <c r="AY294" s="20"/>
      <c r="AZ294" s="20"/>
      <c r="BA294" s="20"/>
      <c r="BB294" s="20"/>
      <c r="BC294" s="20"/>
      <c r="BD294" s="20"/>
      <c r="BE294" s="20"/>
      <c r="BF294" s="20"/>
      <c r="BG294" s="20"/>
      <c r="BH294" s="20"/>
      <c r="BI294" s="20"/>
      <c r="BJ294" s="20"/>
      <c r="BK294" s="20"/>
      <c r="BL294" s="20"/>
      <c r="BM294" s="20"/>
    </row>
    <row r="295">
      <c r="B295" s="278"/>
      <c r="C295" s="278"/>
      <c r="D295" s="278"/>
      <c r="E295" s="278"/>
      <c r="F295" s="278"/>
      <c r="G295" s="278"/>
      <c r="H295" s="278"/>
      <c r="I295" s="278"/>
      <c r="J295" s="278"/>
      <c r="K295" s="278"/>
      <c r="L295" s="278"/>
      <c r="M295" s="278"/>
      <c r="N295" s="278"/>
      <c r="O295" s="278"/>
      <c r="P295" s="278"/>
      <c r="Q295" s="278"/>
      <c r="R295" s="20"/>
      <c r="S295" s="20"/>
      <c r="T295" s="20"/>
      <c r="U295" s="20"/>
      <c r="V295" s="20"/>
      <c r="W295" s="20"/>
      <c r="X295" s="20"/>
      <c r="Y295" s="20"/>
      <c r="Z295" s="20"/>
      <c r="AA295" s="20"/>
      <c r="AB295" s="20"/>
      <c r="AC295" s="20"/>
      <c r="AD295" s="20"/>
      <c r="AE295" s="20"/>
      <c r="AF295" s="20"/>
      <c r="AG295" s="20"/>
      <c r="AH295" s="20"/>
      <c r="AI295" s="20"/>
      <c r="AJ295" s="20"/>
      <c r="AK295" s="20"/>
      <c r="AL295" s="20"/>
      <c r="AM295" s="20"/>
      <c r="AN295" s="20"/>
      <c r="AO295" s="20"/>
      <c r="AP295" s="20"/>
      <c r="AQ295" s="20"/>
      <c r="AR295" s="20"/>
      <c r="AS295" s="20"/>
      <c r="AT295" s="20"/>
      <c r="AU295" s="20"/>
      <c r="AV295" s="20"/>
      <c r="AW295" s="20"/>
      <c r="AX295" s="20"/>
      <c r="AY295" s="20"/>
      <c r="AZ295" s="20"/>
      <c r="BA295" s="20"/>
      <c r="BB295" s="20"/>
      <c r="BC295" s="20"/>
      <c r="BD295" s="20"/>
      <c r="BE295" s="20"/>
      <c r="BF295" s="20"/>
      <c r="BG295" s="20"/>
      <c r="BH295" s="20"/>
      <c r="BI295" s="20"/>
      <c r="BJ295" s="20"/>
      <c r="BK295" s="20"/>
      <c r="BL295" s="20"/>
      <c r="BM295" s="20"/>
    </row>
    <row r="296">
      <c r="B296" s="278"/>
      <c r="C296" s="278"/>
      <c r="D296" s="278"/>
      <c r="E296" s="278"/>
      <c r="F296" s="278"/>
      <c r="G296" s="278"/>
      <c r="H296" s="278"/>
      <c r="I296" s="278"/>
      <c r="J296" s="278"/>
      <c r="K296" s="278"/>
      <c r="L296" s="278"/>
      <c r="M296" s="278"/>
      <c r="N296" s="278"/>
      <c r="O296" s="278"/>
      <c r="P296" s="278"/>
      <c r="Q296" s="278"/>
      <c r="R296" s="20"/>
      <c r="S296" s="20"/>
      <c r="T296" s="20"/>
      <c r="U296" s="20"/>
      <c r="V296" s="20"/>
      <c r="W296" s="20"/>
      <c r="X296" s="20"/>
      <c r="Y296" s="20"/>
      <c r="Z296" s="20"/>
      <c r="AA296" s="20"/>
      <c r="AB296" s="20"/>
      <c r="AC296" s="20"/>
      <c r="AD296" s="20"/>
      <c r="AE296" s="20"/>
      <c r="AF296" s="20"/>
      <c r="AG296" s="20"/>
      <c r="AH296" s="20"/>
      <c r="AI296" s="20"/>
      <c r="AJ296" s="20"/>
      <c r="AK296" s="20"/>
      <c r="AL296" s="20"/>
      <c r="AM296" s="20"/>
      <c r="AN296" s="20"/>
      <c r="AO296" s="20"/>
      <c r="AP296" s="20"/>
      <c r="AQ296" s="20"/>
      <c r="AR296" s="20"/>
      <c r="AS296" s="20"/>
      <c r="AT296" s="20"/>
      <c r="AU296" s="20"/>
      <c r="AV296" s="20"/>
      <c r="AW296" s="20"/>
      <c r="AX296" s="20"/>
      <c r="AY296" s="20"/>
      <c r="AZ296" s="20"/>
      <c r="BA296" s="20"/>
      <c r="BB296" s="20"/>
      <c r="BC296" s="20"/>
      <c r="BD296" s="20"/>
      <c r="BE296" s="20"/>
      <c r="BF296" s="20"/>
      <c r="BG296" s="20"/>
      <c r="BH296" s="20"/>
      <c r="BI296" s="20"/>
      <c r="BJ296" s="20"/>
      <c r="BK296" s="20"/>
      <c r="BL296" s="20"/>
      <c r="BM296" s="20"/>
    </row>
    <row r="297">
      <c r="B297" s="278"/>
      <c r="C297" s="278"/>
      <c r="D297" s="278"/>
      <c r="E297" s="278"/>
      <c r="F297" s="278"/>
      <c r="G297" s="278"/>
      <c r="H297" s="278"/>
      <c r="I297" s="278"/>
      <c r="J297" s="278"/>
      <c r="K297" s="278"/>
      <c r="L297" s="278"/>
      <c r="M297" s="278"/>
      <c r="N297" s="278"/>
      <c r="O297" s="278"/>
      <c r="P297" s="278"/>
      <c r="Q297" s="278"/>
      <c r="R297" s="20"/>
      <c r="S297" s="20"/>
      <c r="T297" s="20"/>
      <c r="U297" s="20"/>
      <c r="V297" s="20"/>
      <c r="W297" s="20"/>
      <c r="X297" s="20"/>
      <c r="Y297" s="20"/>
      <c r="Z297" s="20"/>
      <c r="AA297" s="20"/>
      <c r="AB297" s="20"/>
      <c r="AC297" s="20"/>
      <c r="AD297" s="20"/>
      <c r="AE297" s="20"/>
      <c r="AF297" s="20"/>
      <c r="AG297" s="20"/>
      <c r="AH297" s="20"/>
      <c r="AI297" s="20"/>
      <c r="AJ297" s="20"/>
      <c r="AK297" s="20"/>
      <c r="AL297" s="20"/>
      <c r="AM297" s="20"/>
      <c r="AN297" s="20"/>
      <c r="AO297" s="20"/>
      <c r="AP297" s="20"/>
      <c r="AQ297" s="20"/>
      <c r="AR297" s="20"/>
      <c r="AS297" s="20"/>
      <c r="AT297" s="20"/>
      <c r="AU297" s="20"/>
      <c r="AV297" s="20"/>
      <c r="AW297" s="20"/>
      <c r="AX297" s="20"/>
      <c r="AY297" s="20"/>
      <c r="AZ297" s="20"/>
      <c r="BA297" s="20"/>
      <c r="BB297" s="20"/>
      <c r="BC297" s="20"/>
      <c r="BD297" s="20"/>
      <c r="BE297" s="20"/>
      <c r="BF297" s="20"/>
      <c r="BG297" s="20"/>
      <c r="BH297" s="20"/>
      <c r="BI297" s="20"/>
      <c r="BJ297" s="20"/>
      <c r="BK297" s="20"/>
      <c r="BL297" s="20"/>
      <c r="BM297" s="20"/>
    </row>
    <row r="298">
      <c r="B298" s="278"/>
      <c r="C298" s="278"/>
      <c r="D298" s="278"/>
      <c r="E298" s="278"/>
      <c r="F298" s="278"/>
      <c r="G298" s="278"/>
      <c r="H298" s="278"/>
      <c r="I298" s="278"/>
      <c r="J298" s="278"/>
      <c r="K298" s="278"/>
      <c r="L298" s="278"/>
      <c r="M298" s="278"/>
      <c r="N298" s="278"/>
      <c r="O298" s="278"/>
      <c r="P298" s="278"/>
      <c r="Q298" s="278"/>
      <c r="R298" s="20"/>
      <c r="S298" s="20"/>
      <c r="T298" s="20"/>
      <c r="U298" s="20"/>
      <c r="V298" s="20"/>
      <c r="W298" s="20"/>
      <c r="X298" s="20"/>
      <c r="Y298" s="20"/>
      <c r="Z298" s="20"/>
      <c r="AA298" s="20"/>
      <c r="AB298" s="20"/>
      <c r="AC298" s="20"/>
      <c r="AD298" s="20"/>
      <c r="AE298" s="20"/>
      <c r="AF298" s="20"/>
      <c r="AG298" s="20"/>
      <c r="AH298" s="20"/>
      <c r="AI298" s="20"/>
      <c r="AJ298" s="20"/>
      <c r="AK298" s="20"/>
      <c r="AL298" s="20"/>
      <c r="AM298" s="20"/>
      <c r="AN298" s="20"/>
      <c r="AO298" s="20"/>
      <c r="AP298" s="20"/>
      <c r="AQ298" s="20"/>
      <c r="AR298" s="20"/>
      <c r="AS298" s="20"/>
      <c r="AT298" s="20"/>
      <c r="AU298" s="20"/>
      <c r="AV298" s="20"/>
      <c r="AW298" s="20"/>
      <c r="AX298" s="20"/>
      <c r="AY298" s="20"/>
      <c r="AZ298" s="20"/>
      <c r="BA298" s="20"/>
      <c r="BB298" s="20"/>
      <c r="BC298" s="20"/>
      <c r="BD298" s="20"/>
      <c r="BE298" s="20"/>
      <c r="BF298" s="20"/>
      <c r="BG298" s="20"/>
      <c r="BH298" s="20"/>
      <c r="BI298" s="20"/>
      <c r="BJ298" s="20"/>
      <c r="BK298" s="20"/>
      <c r="BL298" s="20"/>
      <c r="BM298" s="20"/>
    </row>
    <row r="299">
      <c r="B299" s="278"/>
      <c r="C299" s="278"/>
      <c r="D299" s="278"/>
      <c r="E299" s="278"/>
      <c r="F299" s="278"/>
      <c r="G299" s="278"/>
      <c r="H299" s="278"/>
      <c r="I299" s="278"/>
      <c r="J299" s="278"/>
      <c r="K299" s="278"/>
      <c r="L299" s="278"/>
      <c r="M299" s="278"/>
      <c r="N299" s="278"/>
      <c r="O299" s="278"/>
      <c r="P299" s="278"/>
      <c r="Q299" s="278"/>
      <c r="R299" s="20"/>
      <c r="S299" s="20"/>
      <c r="T299" s="20"/>
      <c r="U299" s="20"/>
      <c r="V299" s="20"/>
      <c r="W299" s="20"/>
      <c r="X299" s="20"/>
      <c r="Y299" s="20"/>
      <c r="Z299" s="20"/>
      <c r="AA299" s="20"/>
      <c r="AB299" s="20"/>
      <c r="AC299" s="20"/>
      <c r="AD299" s="20"/>
      <c r="AE299" s="20"/>
      <c r="AF299" s="20"/>
      <c r="AG299" s="20"/>
      <c r="AH299" s="20"/>
      <c r="AI299" s="20"/>
      <c r="AJ299" s="20"/>
      <c r="AK299" s="20"/>
      <c r="AL299" s="20"/>
      <c r="AM299" s="20"/>
      <c r="AN299" s="20"/>
      <c r="AO299" s="20"/>
      <c r="AP299" s="20"/>
      <c r="AQ299" s="20"/>
      <c r="AR299" s="20"/>
      <c r="AS299" s="20"/>
      <c r="AT299" s="20"/>
      <c r="AU299" s="20"/>
      <c r="AV299" s="20"/>
      <c r="AW299" s="20"/>
      <c r="AX299" s="20"/>
      <c r="AY299" s="20"/>
      <c r="AZ299" s="20"/>
      <c r="BA299" s="20"/>
      <c r="BB299" s="20"/>
      <c r="BC299" s="20"/>
      <c r="BD299" s="20"/>
      <c r="BE299" s="20"/>
      <c r="BF299" s="20"/>
      <c r="BG299" s="20"/>
      <c r="BH299" s="20"/>
      <c r="BI299" s="20"/>
      <c r="BJ299" s="20"/>
      <c r="BK299" s="20"/>
      <c r="BL299" s="20"/>
      <c r="BM299" s="20"/>
    </row>
    <row r="300">
      <c r="B300" s="278"/>
      <c r="C300" s="278"/>
      <c r="D300" s="278"/>
      <c r="E300" s="278"/>
      <c r="F300" s="278"/>
      <c r="G300" s="278"/>
      <c r="H300" s="278"/>
      <c r="I300" s="278"/>
      <c r="J300" s="278"/>
      <c r="K300" s="278"/>
      <c r="L300" s="278"/>
      <c r="M300" s="278"/>
      <c r="N300" s="278"/>
      <c r="O300" s="278"/>
      <c r="P300" s="278"/>
      <c r="Q300" s="278"/>
      <c r="R300" s="20"/>
      <c r="S300" s="20"/>
      <c r="T300" s="20"/>
      <c r="U300" s="20"/>
      <c r="V300" s="20"/>
      <c r="W300" s="20"/>
      <c r="X300" s="20"/>
      <c r="Y300" s="20"/>
      <c r="Z300" s="20"/>
      <c r="AA300" s="20"/>
      <c r="AB300" s="20"/>
      <c r="AC300" s="20"/>
      <c r="AD300" s="20"/>
      <c r="AE300" s="20"/>
      <c r="AF300" s="20"/>
      <c r="AG300" s="20"/>
      <c r="AH300" s="20"/>
      <c r="AI300" s="20"/>
      <c r="AJ300" s="20"/>
      <c r="AK300" s="20"/>
      <c r="AL300" s="20"/>
      <c r="AM300" s="20"/>
      <c r="AN300" s="20"/>
      <c r="AO300" s="20"/>
      <c r="AP300" s="20"/>
      <c r="AQ300" s="20"/>
      <c r="AR300" s="20"/>
      <c r="AS300" s="20"/>
      <c r="AT300" s="20"/>
      <c r="AU300" s="20"/>
      <c r="AV300" s="20"/>
      <c r="AW300" s="20"/>
      <c r="AX300" s="20"/>
      <c r="AY300" s="20"/>
      <c r="AZ300" s="20"/>
      <c r="BA300" s="20"/>
      <c r="BB300" s="20"/>
      <c r="BC300" s="20"/>
      <c r="BD300" s="20"/>
      <c r="BE300" s="20"/>
      <c r="BF300" s="20"/>
      <c r="BG300" s="20"/>
      <c r="BH300" s="20"/>
      <c r="BI300" s="20"/>
      <c r="BJ300" s="20"/>
      <c r="BK300" s="20"/>
      <c r="BL300" s="20"/>
      <c r="BM300" s="20"/>
    </row>
    <row r="301">
      <c r="B301" s="278"/>
      <c r="C301" s="278"/>
      <c r="D301" s="278"/>
      <c r="E301" s="278"/>
      <c r="F301" s="278"/>
      <c r="G301" s="278"/>
      <c r="H301" s="278"/>
      <c r="I301" s="278"/>
      <c r="J301" s="278"/>
      <c r="K301" s="278"/>
      <c r="L301" s="278"/>
      <c r="M301" s="278"/>
      <c r="N301" s="278"/>
      <c r="O301" s="278"/>
      <c r="P301" s="278"/>
      <c r="Q301" s="278"/>
      <c r="R301" s="20"/>
      <c r="S301" s="20"/>
      <c r="T301" s="20"/>
      <c r="U301" s="20"/>
      <c r="V301" s="20"/>
      <c r="W301" s="20"/>
      <c r="X301" s="20"/>
      <c r="Y301" s="20"/>
      <c r="Z301" s="20"/>
      <c r="AA301" s="20"/>
      <c r="AB301" s="20"/>
      <c r="AC301" s="20"/>
      <c r="AD301" s="20"/>
      <c r="AE301" s="20"/>
      <c r="AF301" s="20"/>
      <c r="AG301" s="20"/>
      <c r="AH301" s="20"/>
      <c r="AI301" s="20"/>
      <c r="AJ301" s="20"/>
      <c r="AK301" s="20"/>
      <c r="AL301" s="20"/>
      <c r="AM301" s="20"/>
      <c r="AN301" s="20"/>
      <c r="AO301" s="20"/>
      <c r="AP301" s="20"/>
      <c r="AQ301" s="20"/>
      <c r="AR301" s="20"/>
      <c r="AS301" s="20"/>
      <c r="AT301" s="20"/>
      <c r="AU301" s="20"/>
      <c r="AV301" s="20"/>
      <c r="AW301" s="20"/>
      <c r="AX301" s="20"/>
      <c r="AY301" s="20"/>
      <c r="AZ301" s="20"/>
      <c r="BA301" s="20"/>
      <c r="BB301" s="20"/>
      <c r="BC301" s="20"/>
      <c r="BD301" s="20"/>
      <c r="BE301" s="20"/>
      <c r="BF301" s="20"/>
      <c r="BG301" s="20"/>
      <c r="BH301" s="20"/>
      <c r="BI301" s="20"/>
      <c r="BJ301" s="20"/>
      <c r="BK301" s="20"/>
      <c r="BL301" s="20"/>
      <c r="BM301" s="20"/>
    </row>
    <row r="302">
      <c r="B302" s="278"/>
      <c r="C302" s="278"/>
      <c r="D302" s="278"/>
      <c r="E302" s="278"/>
      <c r="F302" s="278"/>
      <c r="G302" s="278"/>
      <c r="H302" s="278"/>
      <c r="I302" s="278"/>
      <c r="J302" s="278"/>
      <c r="K302" s="278"/>
      <c r="L302" s="278"/>
      <c r="M302" s="278"/>
      <c r="N302" s="278"/>
      <c r="O302" s="278"/>
      <c r="P302" s="278"/>
      <c r="Q302" s="278"/>
      <c r="R302" s="20"/>
      <c r="S302" s="20"/>
      <c r="T302" s="20"/>
      <c r="U302" s="20"/>
      <c r="V302" s="20"/>
      <c r="W302" s="20"/>
      <c r="X302" s="20"/>
      <c r="Y302" s="20"/>
      <c r="Z302" s="20"/>
      <c r="AA302" s="20"/>
      <c r="AB302" s="20"/>
      <c r="AC302" s="20"/>
      <c r="AD302" s="20"/>
      <c r="AE302" s="20"/>
      <c r="AF302" s="20"/>
      <c r="AG302" s="20"/>
      <c r="AH302" s="20"/>
      <c r="AI302" s="20"/>
      <c r="AJ302" s="20"/>
      <c r="AK302" s="20"/>
      <c r="AL302" s="20"/>
      <c r="AM302" s="20"/>
      <c r="AN302" s="20"/>
      <c r="AO302" s="20"/>
      <c r="AP302" s="20"/>
      <c r="AQ302" s="20"/>
      <c r="AR302" s="20"/>
      <c r="AS302" s="20"/>
      <c r="AT302" s="20"/>
      <c r="AU302" s="20"/>
      <c r="AV302" s="20"/>
      <c r="AW302" s="20"/>
      <c r="AX302" s="20"/>
      <c r="AY302" s="20"/>
      <c r="AZ302" s="20"/>
      <c r="BA302" s="20"/>
      <c r="BB302" s="20"/>
      <c r="BC302" s="20"/>
      <c r="BD302" s="20"/>
      <c r="BE302" s="20"/>
      <c r="BF302" s="20"/>
      <c r="BG302" s="20"/>
      <c r="BH302" s="20"/>
      <c r="BI302" s="20"/>
      <c r="BJ302" s="20"/>
      <c r="BK302" s="20"/>
      <c r="BL302" s="20"/>
      <c r="BM302" s="20"/>
    </row>
    <row r="303">
      <c r="B303" s="278"/>
      <c r="C303" s="278"/>
      <c r="D303" s="278"/>
      <c r="E303" s="278"/>
      <c r="F303" s="278"/>
      <c r="G303" s="278"/>
      <c r="H303" s="278"/>
      <c r="I303" s="278"/>
      <c r="J303" s="278"/>
      <c r="K303" s="278"/>
      <c r="L303" s="278"/>
      <c r="M303" s="278"/>
      <c r="N303" s="278"/>
      <c r="O303" s="278"/>
      <c r="P303" s="278"/>
      <c r="Q303" s="278"/>
      <c r="R303" s="20"/>
      <c r="S303" s="20"/>
      <c r="T303" s="20"/>
      <c r="U303" s="20"/>
      <c r="V303" s="20"/>
      <c r="W303" s="20"/>
      <c r="X303" s="20"/>
      <c r="Y303" s="20"/>
      <c r="Z303" s="20"/>
      <c r="AA303" s="20"/>
      <c r="AB303" s="20"/>
      <c r="AC303" s="20"/>
      <c r="AD303" s="20"/>
      <c r="AE303" s="20"/>
      <c r="AF303" s="20"/>
      <c r="AG303" s="20"/>
      <c r="AH303" s="20"/>
      <c r="AI303" s="20"/>
      <c r="AJ303" s="20"/>
      <c r="AK303" s="20"/>
      <c r="AL303" s="20"/>
      <c r="AM303" s="20"/>
      <c r="AN303" s="20"/>
      <c r="AO303" s="20"/>
      <c r="AP303" s="20"/>
      <c r="AQ303" s="20"/>
      <c r="AR303" s="20"/>
      <c r="AS303" s="20"/>
      <c r="AT303" s="20"/>
      <c r="AU303" s="20"/>
      <c r="AV303" s="20"/>
      <c r="AW303" s="20"/>
      <c r="AX303" s="20"/>
      <c r="AY303" s="20"/>
      <c r="AZ303" s="20"/>
      <c r="BA303" s="20"/>
      <c r="BB303" s="20"/>
      <c r="BC303" s="20"/>
      <c r="BD303" s="20"/>
      <c r="BE303" s="20"/>
      <c r="BF303" s="20"/>
      <c r="BG303" s="20"/>
      <c r="BH303" s="20"/>
      <c r="BI303" s="20"/>
      <c r="BJ303" s="20"/>
      <c r="BK303" s="20"/>
      <c r="BL303" s="20"/>
      <c r="BM303" s="20"/>
    </row>
    <row r="304">
      <c r="B304" s="278"/>
      <c r="C304" s="278"/>
      <c r="D304" s="278"/>
      <c r="E304" s="278"/>
      <c r="F304" s="278"/>
      <c r="G304" s="278"/>
      <c r="H304" s="278"/>
      <c r="I304" s="278"/>
      <c r="J304" s="278"/>
      <c r="K304" s="278"/>
      <c r="L304" s="278"/>
      <c r="M304" s="278"/>
      <c r="N304" s="278"/>
      <c r="O304" s="278"/>
      <c r="P304" s="278"/>
      <c r="Q304" s="278"/>
      <c r="R304" s="20"/>
      <c r="S304" s="20"/>
      <c r="T304" s="20"/>
      <c r="U304" s="20"/>
      <c r="V304" s="20"/>
      <c r="W304" s="20"/>
      <c r="X304" s="20"/>
      <c r="Y304" s="20"/>
      <c r="Z304" s="20"/>
      <c r="AA304" s="20"/>
      <c r="AB304" s="20"/>
      <c r="AC304" s="20"/>
      <c r="AD304" s="20"/>
      <c r="AE304" s="20"/>
      <c r="AF304" s="20"/>
      <c r="AG304" s="20"/>
      <c r="AH304" s="20"/>
      <c r="AI304" s="20"/>
      <c r="AJ304" s="20"/>
      <c r="AK304" s="20"/>
      <c r="AL304" s="20"/>
      <c r="AM304" s="20"/>
      <c r="AN304" s="20"/>
      <c r="AO304" s="20"/>
      <c r="AP304" s="20"/>
      <c r="AQ304" s="20"/>
      <c r="AR304" s="20"/>
      <c r="AS304" s="20"/>
      <c r="AT304" s="20"/>
      <c r="AU304" s="20"/>
      <c r="AV304" s="20"/>
      <c r="AW304" s="20"/>
      <c r="AX304" s="20"/>
      <c r="AY304" s="20"/>
      <c r="AZ304" s="20"/>
      <c r="BA304" s="20"/>
      <c r="BB304" s="20"/>
      <c r="BC304" s="20"/>
      <c r="BD304" s="20"/>
      <c r="BE304" s="20"/>
      <c r="BF304" s="20"/>
      <c r="BG304" s="20"/>
      <c r="BH304" s="20"/>
      <c r="BI304" s="20"/>
      <c r="BJ304" s="20"/>
      <c r="BK304" s="20"/>
      <c r="BL304" s="20"/>
      <c r="BM304" s="20"/>
    </row>
    <row r="305">
      <c r="B305" s="278"/>
      <c r="C305" s="278"/>
      <c r="D305" s="278"/>
      <c r="E305" s="278"/>
      <c r="F305" s="278"/>
      <c r="G305" s="278"/>
      <c r="H305" s="278"/>
      <c r="I305" s="278"/>
      <c r="J305" s="278"/>
      <c r="K305" s="278"/>
      <c r="L305" s="278"/>
      <c r="M305" s="278"/>
      <c r="N305" s="278"/>
      <c r="O305" s="278"/>
      <c r="P305" s="278"/>
      <c r="Q305" s="278"/>
      <c r="R305" s="20"/>
      <c r="S305" s="20"/>
      <c r="T305" s="20"/>
      <c r="U305" s="20"/>
      <c r="V305" s="20"/>
      <c r="W305" s="20"/>
      <c r="X305" s="20"/>
      <c r="Y305" s="20"/>
      <c r="Z305" s="20"/>
      <c r="AA305" s="20"/>
      <c r="AB305" s="20"/>
      <c r="AC305" s="20"/>
      <c r="AD305" s="20"/>
      <c r="AE305" s="20"/>
      <c r="AF305" s="20"/>
      <c r="AG305" s="20"/>
      <c r="AH305" s="20"/>
      <c r="AI305" s="20"/>
      <c r="AJ305" s="20"/>
      <c r="AK305" s="20"/>
      <c r="AL305" s="20"/>
      <c r="AM305" s="20"/>
      <c r="AN305" s="20"/>
      <c r="AO305" s="20"/>
      <c r="AP305" s="20"/>
      <c r="AQ305" s="20"/>
      <c r="AR305" s="20"/>
      <c r="AS305" s="20"/>
      <c r="AT305" s="20"/>
      <c r="AU305" s="20"/>
      <c r="AV305" s="20"/>
      <c r="AW305" s="20"/>
      <c r="AX305" s="20"/>
      <c r="AY305" s="20"/>
      <c r="AZ305" s="20"/>
      <c r="BA305" s="20"/>
      <c r="BB305" s="20"/>
      <c r="BC305" s="20"/>
      <c r="BD305" s="20"/>
      <c r="BE305" s="20"/>
      <c r="BF305" s="20"/>
      <c r="BG305" s="20"/>
      <c r="BH305" s="20"/>
      <c r="BI305" s="20"/>
      <c r="BJ305" s="20"/>
      <c r="BK305" s="20"/>
      <c r="BL305" s="20"/>
      <c r="BM305" s="20"/>
    </row>
    <row r="306">
      <c r="B306" s="278"/>
      <c r="C306" s="278"/>
      <c r="D306" s="278"/>
      <c r="E306" s="278"/>
      <c r="F306" s="278"/>
      <c r="G306" s="278"/>
      <c r="H306" s="278"/>
      <c r="I306" s="278"/>
      <c r="J306" s="278"/>
      <c r="K306" s="278"/>
      <c r="L306" s="278"/>
      <c r="M306" s="278"/>
      <c r="N306" s="278"/>
      <c r="O306" s="278"/>
      <c r="P306" s="278"/>
      <c r="Q306" s="278"/>
      <c r="R306" s="20"/>
      <c r="S306" s="20"/>
      <c r="T306" s="20"/>
      <c r="U306" s="20"/>
      <c r="V306" s="20"/>
      <c r="W306" s="20"/>
      <c r="X306" s="20"/>
      <c r="Y306" s="20"/>
      <c r="Z306" s="20"/>
      <c r="AA306" s="20"/>
      <c r="AB306" s="20"/>
      <c r="AC306" s="20"/>
      <c r="AD306" s="20"/>
      <c r="AE306" s="20"/>
      <c r="AF306" s="20"/>
      <c r="AG306" s="20"/>
      <c r="AH306" s="20"/>
      <c r="AI306" s="20"/>
      <c r="AJ306" s="20"/>
      <c r="AK306" s="20"/>
      <c r="AL306" s="20"/>
      <c r="AM306" s="20"/>
      <c r="AN306" s="20"/>
      <c r="AO306" s="20"/>
      <c r="AP306" s="20"/>
      <c r="AQ306" s="20"/>
      <c r="AR306" s="20"/>
      <c r="AS306" s="20"/>
      <c r="AT306" s="20"/>
      <c r="AU306" s="20"/>
      <c r="AV306" s="20"/>
      <c r="AW306" s="20"/>
      <c r="AX306" s="20"/>
      <c r="AY306" s="20"/>
      <c r="AZ306" s="20"/>
      <c r="BA306" s="20"/>
      <c r="BB306" s="20"/>
      <c r="BC306" s="20"/>
      <c r="BD306" s="20"/>
      <c r="BE306" s="20"/>
      <c r="BF306" s="20"/>
      <c r="BG306" s="20"/>
      <c r="BH306" s="20"/>
      <c r="BI306" s="20"/>
      <c r="BJ306" s="20"/>
      <c r="BK306" s="20"/>
      <c r="BL306" s="20"/>
      <c r="BM306" s="20"/>
    </row>
    <row r="307">
      <c r="B307" s="278"/>
      <c r="C307" s="278"/>
      <c r="D307" s="278"/>
      <c r="E307" s="278"/>
      <c r="F307" s="278"/>
      <c r="G307" s="278"/>
      <c r="H307" s="278"/>
      <c r="I307" s="278"/>
      <c r="J307" s="278"/>
      <c r="K307" s="278"/>
      <c r="L307" s="278"/>
      <c r="M307" s="278"/>
      <c r="N307" s="278"/>
      <c r="O307" s="278"/>
      <c r="P307" s="278"/>
      <c r="Q307" s="278"/>
      <c r="R307" s="20"/>
      <c r="S307" s="20"/>
      <c r="T307" s="20"/>
      <c r="U307" s="20"/>
      <c r="V307" s="20"/>
      <c r="W307" s="20"/>
      <c r="X307" s="20"/>
      <c r="Y307" s="20"/>
      <c r="Z307" s="20"/>
      <c r="AA307" s="20"/>
      <c r="AB307" s="20"/>
      <c r="AC307" s="20"/>
      <c r="AD307" s="20"/>
      <c r="AE307" s="20"/>
      <c r="AF307" s="20"/>
      <c r="AG307" s="20"/>
      <c r="AH307" s="20"/>
      <c r="AI307" s="20"/>
      <c r="AJ307" s="20"/>
      <c r="AK307" s="20"/>
      <c r="AL307" s="20"/>
      <c r="AM307" s="20"/>
      <c r="AN307" s="20"/>
      <c r="AO307" s="20"/>
      <c r="AP307" s="20"/>
      <c r="AQ307" s="20"/>
      <c r="AR307" s="20"/>
      <c r="AS307" s="20"/>
      <c r="AT307" s="20"/>
      <c r="AU307" s="20"/>
      <c r="AV307" s="20"/>
      <c r="AW307" s="20"/>
      <c r="AX307" s="20"/>
      <c r="AY307" s="20"/>
      <c r="AZ307" s="20"/>
      <c r="BA307" s="20"/>
      <c r="BB307" s="20"/>
      <c r="BC307" s="20"/>
      <c r="BD307" s="20"/>
      <c r="BE307" s="20"/>
      <c r="BF307" s="20"/>
      <c r="BG307" s="20"/>
      <c r="BH307" s="20"/>
      <c r="BI307" s="20"/>
      <c r="BJ307" s="20"/>
      <c r="BK307" s="20"/>
      <c r="BL307" s="20"/>
      <c r="BM307" s="20"/>
    </row>
    <row r="308">
      <c r="B308" s="278"/>
      <c r="C308" s="278"/>
      <c r="D308" s="278"/>
      <c r="E308" s="278"/>
      <c r="F308" s="278"/>
      <c r="G308" s="278"/>
      <c r="H308" s="278"/>
      <c r="I308" s="278"/>
      <c r="J308" s="278"/>
      <c r="K308" s="278"/>
      <c r="L308" s="278"/>
      <c r="M308" s="278"/>
      <c r="N308" s="278"/>
      <c r="O308" s="278"/>
      <c r="P308" s="278"/>
      <c r="Q308" s="278"/>
      <c r="R308" s="20"/>
      <c r="S308" s="20"/>
      <c r="T308" s="20"/>
      <c r="U308" s="20"/>
      <c r="V308" s="20"/>
      <c r="W308" s="20"/>
      <c r="X308" s="20"/>
      <c r="Y308" s="20"/>
      <c r="Z308" s="20"/>
      <c r="AA308" s="20"/>
      <c r="AB308" s="20"/>
      <c r="AC308" s="20"/>
      <c r="AD308" s="20"/>
      <c r="AE308" s="20"/>
      <c r="AF308" s="20"/>
      <c r="AG308" s="20"/>
      <c r="AH308" s="20"/>
      <c r="AI308" s="20"/>
      <c r="AJ308" s="20"/>
      <c r="AK308" s="20"/>
      <c r="AL308" s="20"/>
      <c r="AM308" s="20"/>
      <c r="AN308" s="20"/>
      <c r="AO308" s="20"/>
      <c r="AP308" s="20"/>
      <c r="AQ308" s="20"/>
      <c r="AR308" s="20"/>
      <c r="AS308" s="20"/>
      <c r="AT308" s="20"/>
      <c r="AU308" s="20"/>
      <c r="AV308" s="20"/>
      <c r="AW308" s="20"/>
      <c r="AX308" s="20"/>
      <c r="AY308" s="20"/>
      <c r="AZ308" s="20"/>
      <c r="BA308" s="20"/>
      <c r="BB308" s="20"/>
      <c r="BC308" s="20"/>
      <c r="BD308" s="20"/>
      <c r="BE308" s="20"/>
      <c r="BF308" s="20"/>
      <c r="BG308" s="20"/>
      <c r="BH308" s="20"/>
      <c r="BI308" s="20"/>
      <c r="BJ308" s="20"/>
      <c r="BK308" s="20"/>
      <c r="BL308" s="20"/>
      <c r="BM308" s="20"/>
    </row>
    <row r="309">
      <c r="B309" s="278"/>
      <c r="C309" s="278"/>
      <c r="D309" s="278"/>
      <c r="E309" s="278"/>
      <c r="F309" s="278"/>
      <c r="G309" s="278"/>
      <c r="H309" s="278"/>
      <c r="I309" s="278"/>
      <c r="J309" s="278"/>
      <c r="K309" s="278"/>
      <c r="L309" s="278"/>
      <c r="M309" s="278"/>
      <c r="N309" s="278"/>
      <c r="O309" s="278"/>
      <c r="P309" s="278"/>
      <c r="Q309" s="278"/>
      <c r="R309" s="20"/>
      <c r="S309" s="20"/>
      <c r="T309" s="20"/>
      <c r="U309" s="20"/>
      <c r="V309" s="20"/>
      <c r="W309" s="20"/>
      <c r="X309" s="20"/>
      <c r="Y309" s="20"/>
      <c r="Z309" s="20"/>
      <c r="AA309" s="20"/>
      <c r="AB309" s="20"/>
      <c r="AC309" s="20"/>
      <c r="AD309" s="20"/>
      <c r="AE309" s="20"/>
      <c r="AF309" s="20"/>
      <c r="AG309" s="20"/>
      <c r="AH309" s="20"/>
      <c r="AI309" s="20"/>
      <c r="AJ309" s="20"/>
      <c r="AK309" s="20"/>
      <c r="AL309" s="20"/>
      <c r="AM309" s="20"/>
      <c r="AN309" s="20"/>
      <c r="AO309" s="20"/>
      <c r="AP309" s="20"/>
      <c r="AQ309" s="20"/>
      <c r="AR309" s="20"/>
      <c r="AS309" s="20"/>
      <c r="AT309" s="20"/>
      <c r="AU309" s="20"/>
      <c r="AV309" s="20"/>
      <c r="AW309" s="20"/>
      <c r="AX309" s="20"/>
      <c r="AY309" s="20"/>
      <c r="AZ309" s="20"/>
      <c r="BA309" s="20"/>
      <c r="BB309" s="20"/>
      <c r="BC309" s="20"/>
      <c r="BD309" s="20"/>
      <c r="BE309" s="20"/>
      <c r="BF309" s="20"/>
      <c r="BG309" s="20"/>
      <c r="BH309" s="20"/>
      <c r="BI309" s="20"/>
      <c r="BJ309" s="20"/>
      <c r="BK309" s="20"/>
      <c r="BL309" s="20"/>
      <c r="BM309" s="20"/>
    </row>
    <row r="310">
      <c r="B310" s="278"/>
      <c r="C310" s="278"/>
      <c r="D310" s="278"/>
      <c r="E310" s="278"/>
      <c r="F310" s="278"/>
      <c r="G310" s="278"/>
      <c r="H310" s="278"/>
      <c r="I310" s="278"/>
      <c r="J310" s="278"/>
      <c r="K310" s="278"/>
      <c r="L310" s="278"/>
      <c r="M310" s="278"/>
      <c r="N310" s="278"/>
      <c r="O310" s="278"/>
      <c r="P310" s="278"/>
      <c r="Q310" s="278"/>
      <c r="R310" s="20"/>
      <c r="S310" s="20"/>
      <c r="T310" s="20"/>
      <c r="U310" s="20"/>
      <c r="V310" s="20"/>
      <c r="W310" s="20"/>
      <c r="X310" s="20"/>
      <c r="Y310" s="20"/>
      <c r="Z310" s="20"/>
      <c r="AA310" s="20"/>
      <c r="AB310" s="20"/>
      <c r="AC310" s="20"/>
      <c r="AD310" s="20"/>
      <c r="AE310" s="20"/>
      <c r="AF310" s="20"/>
      <c r="AG310" s="20"/>
      <c r="AH310" s="20"/>
      <c r="AI310" s="20"/>
      <c r="AJ310" s="20"/>
      <c r="AK310" s="20"/>
      <c r="AL310" s="20"/>
      <c r="AM310" s="20"/>
      <c r="AN310" s="20"/>
      <c r="AO310" s="20"/>
      <c r="AP310" s="20"/>
      <c r="AQ310" s="20"/>
      <c r="AR310" s="20"/>
      <c r="AS310" s="20"/>
      <c r="AT310" s="20"/>
      <c r="AU310" s="20"/>
      <c r="AV310" s="20"/>
      <c r="AW310" s="20"/>
      <c r="AX310" s="20"/>
      <c r="AY310" s="20"/>
      <c r="AZ310" s="20"/>
      <c r="BA310" s="20"/>
      <c r="BB310" s="20"/>
      <c r="BC310" s="20"/>
      <c r="BD310" s="20"/>
      <c r="BE310" s="20"/>
      <c r="BF310" s="20"/>
      <c r="BG310" s="20"/>
      <c r="BH310" s="20"/>
      <c r="BI310" s="20"/>
      <c r="BJ310" s="20"/>
      <c r="BK310" s="20"/>
      <c r="BL310" s="20"/>
      <c r="BM310" s="20"/>
    </row>
    <row r="311">
      <c r="B311" s="278"/>
      <c r="C311" s="278"/>
      <c r="D311" s="278"/>
      <c r="E311" s="278"/>
      <c r="F311" s="278"/>
      <c r="G311" s="278"/>
      <c r="H311" s="278"/>
      <c r="I311" s="278"/>
      <c r="J311" s="278"/>
      <c r="K311" s="278"/>
      <c r="L311" s="278"/>
      <c r="M311" s="278"/>
      <c r="N311" s="278"/>
      <c r="O311" s="278"/>
      <c r="P311" s="278"/>
      <c r="Q311" s="278"/>
      <c r="R311" s="20"/>
      <c r="S311" s="20"/>
      <c r="T311" s="20"/>
      <c r="U311" s="20"/>
      <c r="V311" s="20"/>
      <c r="W311" s="20"/>
      <c r="X311" s="20"/>
      <c r="Y311" s="20"/>
      <c r="Z311" s="20"/>
      <c r="AA311" s="20"/>
      <c r="AB311" s="20"/>
      <c r="AC311" s="20"/>
      <c r="AD311" s="20"/>
      <c r="AE311" s="20"/>
      <c r="AF311" s="20"/>
      <c r="AG311" s="20"/>
      <c r="AH311" s="20"/>
      <c r="AI311" s="20"/>
      <c r="AJ311" s="20"/>
      <c r="AK311" s="20"/>
      <c r="AL311" s="20"/>
      <c r="AM311" s="20"/>
      <c r="AN311" s="20"/>
      <c r="AO311" s="20"/>
      <c r="AP311" s="20"/>
      <c r="AQ311" s="20"/>
      <c r="AR311" s="20"/>
      <c r="AS311" s="20"/>
      <c r="AT311" s="20"/>
      <c r="AU311" s="20"/>
      <c r="AV311" s="20"/>
      <c r="AW311" s="20"/>
      <c r="AX311" s="20"/>
      <c r="AY311" s="20"/>
      <c r="AZ311" s="20"/>
      <c r="BA311" s="20"/>
      <c r="BB311" s="20"/>
      <c r="BC311" s="20"/>
      <c r="BD311" s="20"/>
      <c r="BE311" s="20"/>
      <c r="BF311" s="20"/>
      <c r="BG311" s="20"/>
      <c r="BH311" s="20"/>
      <c r="BI311" s="20"/>
      <c r="BJ311" s="20"/>
      <c r="BK311" s="20"/>
      <c r="BL311" s="20"/>
      <c r="BM311" s="20"/>
    </row>
    <row r="312">
      <c r="B312" s="278"/>
      <c r="C312" s="278"/>
      <c r="D312" s="278"/>
      <c r="E312" s="278"/>
      <c r="F312" s="278"/>
      <c r="G312" s="278"/>
      <c r="H312" s="278"/>
      <c r="I312" s="278"/>
      <c r="J312" s="278"/>
      <c r="K312" s="278"/>
      <c r="L312" s="278"/>
      <c r="M312" s="278"/>
      <c r="N312" s="278"/>
      <c r="O312" s="278"/>
      <c r="P312" s="278"/>
      <c r="Q312" s="278"/>
      <c r="R312" s="20"/>
      <c r="S312" s="20"/>
      <c r="T312" s="20"/>
      <c r="U312" s="20"/>
      <c r="V312" s="20"/>
      <c r="W312" s="20"/>
      <c r="X312" s="20"/>
      <c r="Y312" s="20"/>
      <c r="Z312" s="20"/>
      <c r="AA312" s="20"/>
      <c r="AB312" s="20"/>
      <c r="AC312" s="20"/>
      <c r="AD312" s="20"/>
      <c r="AE312" s="20"/>
      <c r="AF312" s="20"/>
      <c r="AG312" s="20"/>
      <c r="AH312" s="20"/>
      <c r="AI312" s="20"/>
      <c r="AJ312" s="20"/>
      <c r="AK312" s="20"/>
      <c r="AL312" s="20"/>
      <c r="AM312" s="20"/>
      <c r="AN312" s="20"/>
      <c r="AO312" s="20"/>
      <c r="AP312" s="20"/>
      <c r="AQ312" s="20"/>
      <c r="AR312" s="20"/>
      <c r="AS312" s="20"/>
      <c r="AT312" s="20"/>
      <c r="AU312" s="20"/>
      <c r="AV312" s="20"/>
      <c r="AW312" s="20"/>
      <c r="AX312" s="20"/>
      <c r="AY312" s="20"/>
      <c r="AZ312" s="20"/>
      <c r="BA312" s="20"/>
      <c r="BB312" s="20"/>
      <c r="BC312" s="20"/>
      <c r="BD312" s="20"/>
      <c r="BE312" s="20"/>
      <c r="BF312" s="20"/>
      <c r="BG312" s="20"/>
      <c r="BH312" s="20"/>
      <c r="BI312" s="20"/>
      <c r="BJ312" s="20"/>
      <c r="BK312" s="20"/>
      <c r="BL312" s="20"/>
      <c r="BM312" s="20"/>
    </row>
    <row r="313">
      <c r="B313" s="278"/>
      <c r="C313" s="278"/>
      <c r="D313" s="278"/>
      <c r="E313" s="278"/>
      <c r="F313" s="278"/>
      <c r="G313" s="278"/>
      <c r="H313" s="278"/>
      <c r="I313" s="278"/>
      <c r="J313" s="278"/>
      <c r="K313" s="278"/>
      <c r="L313" s="278"/>
      <c r="M313" s="278"/>
      <c r="N313" s="278"/>
      <c r="O313" s="278"/>
      <c r="P313" s="278"/>
      <c r="Q313" s="278"/>
      <c r="R313" s="20"/>
      <c r="S313" s="20"/>
      <c r="T313" s="20"/>
      <c r="U313" s="20"/>
      <c r="V313" s="20"/>
      <c r="W313" s="20"/>
      <c r="X313" s="20"/>
      <c r="Y313" s="20"/>
      <c r="Z313" s="20"/>
      <c r="AA313" s="20"/>
      <c r="AB313" s="20"/>
      <c r="AC313" s="20"/>
      <c r="AD313" s="20"/>
      <c r="AE313" s="20"/>
      <c r="AF313" s="20"/>
      <c r="AG313" s="20"/>
      <c r="AH313" s="20"/>
      <c r="AI313" s="20"/>
      <c r="AJ313" s="20"/>
      <c r="AK313" s="20"/>
      <c r="AL313" s="20"/>
      <c r="AM313" s="20"/>
      <c r="AN313" s="20"/>
      <c r="AO313" s="20"/>
      <c r="AP313" s="20"/>
      <c r="AQ313" s="20"/>
      <c r="AR313" s="20"/>
      <c r="AS313" s="20"/>
      <c r="AT313" s="20"/>
      <c r="AU313" s="20"/>
      <c r="AV313" s="20"/>
      <c r="AW313" s="20"/>
      <c r="AX313" s="20"/>
      <c r="AY313" s="20"/>
      <c r="AZ313" s="20"/>
      <c r="BA313" s="20"/>
      <c r="BB313" s="20"/>
      <c r="BC313" s="20"/>
      <c r="BD313" s="20"/>
      <c r="BE313" s="20"/>
      <c r="BF313" s="20"/>
      <c r="BG313" s="20"/>
      <c r="BH313" s="20"/>
      <c r="BI313" s="20"/>
      <c r="BJ313" s="20"/>
      <c r="BK313" s="20"/>
      <c r="BL313" s="20"/>
      <c r="BM313" s="20"/>
    </row>
    <row r="314">
      <c r="B314" s="278"/>
      <c r="C314" s="278"/>
      <c r="D314" s="278"/>
      <c r="E314" s="278"/>
      <c r="F314" s="278"/>
      <c r="G314" s="278"/>
      <c r="H314" s="278"/>
      <c r="I314" s="278"/>
      <c r="J314" s="278"/>
      <c r="K314" s="278"/>
      <c r="L314" s="278"/>
      <c r="M314" s="278"/>
      <c r="N314" s="278"/>
      <c r="O314" s="278"/>
      <c r="P314" s="278"/>
      <c r="Q314" s="278"/>
      <c r="R314" s="20"/>
      <c r="S314" s="20"/>
      <c r="T314" s="20"/>
      <c r="U314" s="20"/>
      <c r="V314" s="20"/>
      <c r="W314" s="20"/>
      <c r="X314" s="20"/>
      <c r="Y314" s="20"/>
      <c r="Z314" s="20"/>
      <c r="AA314" s="20"/>
      <c r="AB314" s="20"/>
      <c r="AC314" s="20"/>
      <c r="AD314" s="20"/>
      <c r="AE314" s="20"/>
      <c r="AF314" s="20"/>
      <c r="AG314" s="20"/>
      <c r="AH314" s="20"/>
      <c r="AI314" s="20"/>
      <c r="AJ314" s="20"/>
      <c r="AK314" s="20"/>
      <c r="AL314" s="20"/>
      <c r="AM314" s="20"/>
      <c r="AN314" s="20"/>
      <c r="AO314" s="20"/>
      <c r="AP314" s="20"/>
      <c r="AQ314" s="20"/>
      <c r="AR314" s="20"/>
      <c r="AS314" s="20"/>
      <c r="AT314" s="20"/>
      <c r="AU314" s="20"/>
      <c r="AV314" s="20"/>
      <c r="AW314" s="20"/>
      <c r="AX314" s="20"/>
      <c r="AY314" s="20"/>
      <c r="AZ314" s="20"/>
      <c r="BA314" s="20"/>
      <c r="BB314" s="20"/>
      <c r="BC314" s="20"/>
      <c r="BD314" s="20"/>
      <c r="BE314" s="20"/>
      <c r="BF314" s="20"/>
      <c r="BG314" s="20"/>
      <c r="BH314" s="20"/>
      <c r="BI314" s="20"/>
      <c r="BJ314" s="20"/>
      <c r="BK314" s="20"/>
      <c r="BL314" s="20"/>
      <c r="BM314" s="20"/>
    </row>
    <row r="315">
      <c r="B315" s="278"/>
      <c r="C315" s="278"/>
      <c r="D315" s="278"/>
      <c r="E315" s="278"/>
      <c r="F315" s="278"/>
      <c r="G315" s="278"/>
      <c r="H315" s="278"/>
      <c r="I315" s="278"/>
      <c r="J315" s="278"/>
      <c r="K315" s="278"/>
      <c r="L315" s="278"/>
      <c r="M315" s="278"/>
      <c r="N315" s="278"/>
      <c r="O315" s="278"/>
      <c r="P315" s="278"/>
      <c r="Q315" s="278"/>
      <c r="R315" s="20"/>
      <c r="S315" s="20"/>
      <c r="T315" s="20"/>
      <c r="U315" s="20"/>
      <c r="V315" s="20"/>
      <c r="W315" s="20"/>
      <c r="X315" s="20"/>
      <c r="Y315" s="20"/>
      <c r="Z315" s="20"/>
      <c r="AA315" s="20"/>
      <c r="AB315" s="20"/>
      <c r="AC315" s="20"/>
      <c r="AD315" s="20"/>
      <c r="AE315" s="20"/>
      <c r="AF315" s="20"/>
      <c r="AG315" s="20"/>
      <c r="AH315" s="20"/>
      <c r="AI315" s="20"/>
      <c r="AJ315" s="20"/>
      <c r="AK315" s="20"/>
      <c r="AL315" s="20"/>
      <c r="AM315" s="20"/>
      <c r="AN315" s="20"/>
      <c r="AO315" s="20"/>
      <c r="AP315" s="20"/>
      <c r="AQ315" s="20"/>
      <c r="AR315" s="20"/>
      <c r="AS315" s="20"/>
      <c r="AT315" s="20"/>
      <c r="AU315" s="20"/>
      <c r="AV315" s="20"/>
      <c r="AW315" s="20"/>
      <c r="AX315" s="20"/>
      <c r="AY315" s="20"/>
      <c r="AZ315" s="20"/>
      <c r="BA315" s="20"/>
      <c r="BB315" s="20"/>
      <c r="BC315" s="20"/>
      <c r="BD315" s="20"/>
      <c r="BE315" s="20"/>
      <c r="BF315" s="20"/>
      <c r="BG315" s="20"/>
      <c r="BH315" s="20"/>
      <c r="BI315" s="20"/>
      <c r="BJ315" s="20"/>
      <c r="BK315" s="20"/>
      <c r="BL315" s="20"/>
      <c r="BM315" s="20"/>
    </row>
    <row r="316">
      <c r="B316" s="278"/>
      <c r="C316" s="278"/>
      <c r="D316" s="278"/>
      <c r="E316" s="278"/>
      <c r="F316" s="278"/>
      <c r="G316" s="278"/>
      <c r="H316" s="278"/>
      <c r="I316" s="278"/>
      <c r="J316" s="278"/>
      <c r="K316" s="278"/>
      <c r="L316" s="278"/>
      <c r="M316" s="278"/>
      <c r="N316" s="278"/>
      <c r="O316" s="278"/>
      <c r="P316" s="278"/>
      <c r="Q316" s="278"/>
      <c r="R316" s="20"/>
      <c r="S316" s="20"/>
      <c r="T316" s="20"/>
      <c r="U316" s="20"/>
      <c r="V316" s="20"/>
      <c r="W316" s="20"/>
      <c r="X316" s="20"/>
      <c r="Y316" s="20"/>
      <c r="Z316" s="20"/>
      <c r="AA316" s="20"/>
      <c r="AB316" s="20"/>
      <c r="AC316" s="20"/>
      <c r="AD316" s="20"/>
      <c r="AE316" s="20"/>
      <c r="AF316" s="20"/>
      <c r="AG316" s="20"/>
      <c r="AH316" s="20"/>
      <c r="AI316" s="20"/>
      <c r="AJ316" s="20"/>
      <c r="AK316" s="20"/>
      <c r="AL316" s="20"/>
      <c r="AM316" s="20"/>
      <c r="AN316" s="20"/>
      <c r="AO316" s="20"/>
      <c r="AP316" s="20"/>
      <c r="AQ316" s="20"/>
      <c r="AR316" s="20"/>
      <c r="AS316" s="20"/>
      <c r="AT316" s="20"/>
      <c r="AU316" s="20"/>
      <c r="AV316" s="20"/>
      <c r="AW316" s="20"/>
      <c r="AX316" s="20"/>
      <c r="AY316" s="20"/>
      <c r="AZ316" s="20"/>
      <c r="BA316" s="20"/>
      <c r="BB316" s="20"/>
      <c r="BC316" s="20"/>
      <c r="BD316" s="20"/>
      <c r="BE316" s="20"/>
      <c r="BF316" s="20"/>
      <c r="BG316" s="20"/>
      <c r="BH316" s="20"/>
      <c r="BI316" s="20"/>
      <c r="BJ316" s="20"/>
      <c r="BK316" s="20"/>
      <c r="BL316" s="20"/>
      <c r="BM316" s="20"/>
    </row>
    <row r="317">
      <c r="B317" s="278"/>
      <c r="C317" s="278"/>
      <c r="D317" s="278"/>
      <c r="E317" s="278"/>
      <c r="F317" s="278"/>
      <c r="G317" s="278"/>
      <c r="H317" s="278"/>
      <c r="I317" s="278"/>
      <c r="J317" s="278"/>
      <c r="K317" s="278"/>
      <c r="L317" s="278"/>
      <c r="M317" s="278"/>
      <c r="N317" s="278"/>
      <c r="O317" s="278"/>
      <c r="P317" s="278"/>
      <c r="Q317" s="278"/>
      <c r="R317" s="20"/>
      <c r="S317" s="20"/>
      <c r="T317" s="20"/>
      <c r="U317" s="20"/>
      <c r="V317" s="20"/>
      <c r="W317" s="20"/>
      <c r="X317" s="20"/>
      <c r="Y317" s="20"/>
      <c r="Z317" s="20"/>
      <c r="AA317" s="20"/>
      <c r="AB317" s="20"/>
      <c r="AC317" s="20"/>
      <c r="AD317" s="20"/>
      <c r="AE317" s="20"/>
      <c r="AF317" s="20"/>
      <c r="AG317" s="20"/>
      <c r="AH317" s="20"/>
      <c r="AI317" s="20"/>
      <c r="AJ317" s="20"/>
      <c r="AK317" s="20"/>
      <c r="AL317" s="20"/>
      <c r="AM317" s="20"/>
      <c r="AN317" s="20"/>
      <c r="AO317" s="20"/>
      <c r="AP317" s="20"/>
      <c r="AQ317" s="20"/>
      <c r="AR317" s="20"/>
      <c r="AS317" s="20"/>
      <c r="AT317" s="20"/>
      <c r="AU317" s="20"/>
      <c r="AV317" s="20"/>
      <c r="AW317" s="20"/>
      <c r="AX317" s="20"/>
      <c r="AY317" s="20"/>
      <c r="AZ317" s="20"/>
      <c r="BA317" s="20"/>
      <c r="BB317" s="20"/>
      <c r="BC317" s="20"/>
      <c r="BD317" s="20"/>
      <c r="BE317" s="20"/>
      <c r="BF317" s="20"/>
      <c r="BG317" s="20"/>
      <c r="BH317" s="20"/>
      <c r="BI317" s="20"/>
      <c r="BJ317" s="20"/>
      <c r="BK317" s="20"/>
      <c r="BL317" s="20"/>
      <c r="BM317" s="20"/>
    </row>
    <row r="318">
      <c r="B318" s="278"/>
      <c r="C318" s="278"/>
      <c r="D318" s="278"/>
      <c r="E318" s="278"/>
      <c r="F318" s="278"/>
      <c r="G318" s="278"/>
      <c r="H318" s="278"/>
      <c r="I318" s="278"/>
      <c r="J318" s="278"/>
      <c r="K318" s="278"/>
      <c r="L318" s="278"/>
      <c r="M318" s="278"/>
      <c r="N318" s="278"/>
      <c r="O318" s="278"/>
      <c r="P318" s="278"/>
      <c r="Q318" s="278"/>
      <c r="R318" s="20"/>
      <c r="S318" s="20"/>
      <c r="T318" s="20"/>
      <c r="U318" s="20"/>
      <c r="V318" s="20"/>
      <c r="W318" s="20"/>
      <c r="X318" s="20"/>
      <c r="Y318" s="20"/>
      <c r="Z318" s="20"/>
      <c r="AA318" s="20"/>
      <c r="AB318" s="20"/>
      <c r="AC318" s="20"/>
      <c r="AD318" s="20"/>
      <c r="AE318" s="20"/>
      <c r="AF318" s="20"/>
      <c r="AG318" s="20"/>
      <c r="AH318" s="20"/>
      <c r="AI318" s="20"/>
      <c r="AJ318" s="20"/>
      <c r="AK318" s="20"/>
      <c r="AL318" s="20"/>
      <c r="AM318" s="20"/>
      <c r="AN318" s="20"/>
      <c r="AO318" s="20"/>
      <c r="AP318" s="20"/>
      <c r="AQ318" s="20"/>
      <c r="AR318" s="20"/>
      <c r="AS318" s="20"/>
      <c r="AT318" s="20"/>
      <c r="AU318" s="20"/>
      <c r="AV318" s="20"/>
      <c r="AW318" s="20"/>
      <c r="AX318" s="20"/>
      <c r="AY318" s="20"/>
      <c r="AZ318" s="20"/>
      <c r="BA318" s="20"/>
      <c r="BB318" s="20"/>
      <c r="BC318" s="20"/>
      <c r="BD318" s="20"/>
      <c r="BE318" s="20"/>
      <c r="BF318" s="20"/>
      <c r="BG318" s="20"/>
      <c r="BH318" s="20"/>
      <c r="BI318" s="20"/>
      <c r="BJ318" s="20"/>
      <c r="BK318" s="20"/>
      <c r="BL318" s="20"/>
      <c r="BM318" s="20"/>
    </row>
    <row r="319">
      <c r="B319" s="278"/>
      <c r="C319" s="278"/>
      <c r="D319" s="278"/>
      <c r="E319" s="278"/>
      <c r="F319" s="278"/>
      <c r="G319" s="278"/>
      <c r="H319" s="278"/>
      <c r="I319" s="278"/>
      <c r="J319" s="278"/>
      <c r="K319" s="278"/>
      <c r="L319" s="278"/>
      <c r="M319" s="278"/>
      <c r="N319" s="278"/>
      <c r="O319" s="278"/>
      <c r="P319" s="278"/>
      <c r="Q319" s="278"/>
      <c r="R319" s="20"/>
      <c r="S319" s="20"/>
      <c r="T319" s="20"/>
      <c r="U319" s="20"/>
      <c r="V319" s="20"/>
      <c r="W319" s="20"/>
      <c r="X319" s="20"/>
      <c r="Y319" s="20"/>
      <c r="Z319" s="20"/>
      <c r="AA319" s="20"/>
      <c r="AB319" s="20"/>
      <c r="AC319" s="20"/>
      <c r="AD319" s="20"/>
      <c r="AE319" s="20"/>
      <c r="AF319" s="20"/>
      <c r="AG319" s="20"/>
      <c r="AH319" s="20"/>
      <c r="AI319" s="20"/>
      <c r="AJ319" s="20"/>
      <c r="AK319" s="20"/>
      <c r="AL319" s="20"/>
      <c r="AM319" s="20"/>
      <c r="AN319" s="20"/>
      <c r="AO319" s="20"/>
      <c r="AP319" s="20"/>
      <c r="AQ319" s="20"/>
      <c r="AR319" s="20"/>
      <c r="AS319" s="20"/>
      <c r="AT319" s="20"/>
      <c r="AU319" s="20"/>
      <c r="AV319" s="20"/>
      <c r="AW319" s="20"/>
      <c r="AX319" s="20"/>
      <c r="AY319" s="20"/>
      <c r="AZ319" s="20"/>
      <c r="BA319" s="20"/>
      <c r="BB319" s="20"/>
      <c r="BC319" s="20"/>
      <c r="BD319" s="20"/>
      <c r="BE319" s="20"/>
      <c r="BF319" s="20"/>
      <c r="BG319" s="20"/>
      <c r="BH319" s="20"/>
      <c r="BI319" s="20"/>
      <c r="BJ319" s="20"/>
      <c r="BK319" s="20"/>
      <c r="BL319" s="20"/>
      <c r="BM319" s="20"/>
    </row>
    <row r="320">
      <c r="B320" s="278"/>
      <c r="C320" s="278"/>
      <c r="D320" s="278"/>
      <c r="E320" s="278"/>
      <c r="F320" s="278"/>
      <c r="G320" s="278"/>
      <c r="H320" s="278"/>
      <c r="I320" s="278"/>
      <c r="J320" s="278"/>
      <c r="K320" s="278"/>
      <c r="L320" s="278"/>
      <c r="M320" s="278"/>
      <c r="N320" s="278"/>
      <c r="O320" s="278"/>
      <c r="P320" s="278"/>
      <c r="Q320" s="278"/>
      <c r="R320" s="20"/>
      <c r="S320" s="20"/>
      <c r="T320" s="20"/>
      <c r="U320" s="20"/>
      <c r="V320" s="20"/>
      <c r="W320" s="20"/>
      <c r="X320" s="20"/>
      <c r="Y320" s="20"/>
      <c r="Z320" s="20"/>
      <c r="AA320" s="20"/>
      <c r="AB320" s="20"/>
      <c r="AC320" s="20"/>
      <c r="AD320" s="20"/>
      <c r="AE320" s="20"/>
      <c r="AF320" s="20"/>
      <c r="AG320" s="20"/>
      <c r="AH320" s="20"/>
      <c r="AI320" s="20"/>
      <c r="AJ320" s="20"/>
      <c r="AK320" s="20"/>
      <c r="AL320" s="20"/>
      <c r="AM320" s="20"/>
      <c r="AN320" s="20"/>
      <c r="AO320" s="20"/>
      <c r="AP320" s="20"/>
      <c r="AQ320" s="20"/>
      <c r="AR320" s="20"/>
      <c r="AS320" s="20"/>
      <c r="AT320" s="20"/>
      <c r="AU320" s="20"/>
      <c r="AV320" s="20"/>
      <c r="AW320" s="20"/>
      <c r="AX320" s="20"/>
      <c r="AY320" s="20"/>
      <c r="AZ320" s="20"/>
      <c r="BA320" s="20"/>
      <c r="BB320" s="20"/>
      <c r="BC320" s="20"/>
      <c r="BD320" s="20"/>
      <c r="BE320" s="20"/>
      <c r="BF320" s="20"/>
      <c r="BG320" s="20"/>
      <c r="BH320" s="20"/>
      <c r="BI320" s="20"/>
      <c r="BJ320" s="20"/>
      <c r="BK320" s="20"/>
      <c r="BL320" s="20"/>
      <c r="BM320" s="20"/>
    </row>
    <row r="321">
      <c r="B321" s="278"/>
      <c r="C321" s="278"/>
      <c r="D321" s="278"/>
      <c r="E321" s="278"/>
      <c r="F321" s="278"/>
      <c r="G321" s="278"/>
      <c r="H321" s="278"/>
      <c r="I321" s="278"/>
      <c r="J321" s="278"/>
      <c r="K321" s="278"/>
      <c r="L321" s="278"/>
      <c r="M321" s="278"/>
      <c r="N321" s="278"/>
      <c r="O321" s="278"/>
      <c r="P321" s="278"/>
      <c r="Q321" s="278"/>
      <c r="R321" s="20"/>
      <c r="S321" s="20"/>
      <c r="T321" s="20"/>
      <c r="U321" s="20"/>
      <c r="V321" s="20"/>
      <c r="W321" s="20"/>
      <c r="X321" s="20"/>
      <c r="Y321" s="20"/>
      <c r="Z321" s="20"/>
      <c r="AA321" s="20"/>
      <c r="AB321" s="20"/>
      <c r="AC321" s="20"/>
      <c r="AD321" s="20"/>
      <c r="AE321" s="20"/>
      <c r="AF321" s="20"/>
      <c r="AG321" s="20"/>
      <c r="AH321" s="20"/>
      <c r="AI321" s="20"/>
      <c r="AJ321" s="20"/>
      <c r="AK321" s="20"/>
      <c r="AL321" s="20"/>
      <c r="AM321" s="20"/>
      <c r="AN321" s="20"/>
      <c r="AO321" s="20"/>
      <c r="AP321" s="20"/>
      <c r="AQ321" s="20"/>
      <c r="AR321" s="20"/>
      <c r="AS321" s="20"/>
      <c r="AT321" s="20"/>
      <c r="AU321" s="20"/>
      <c r="AV321" s="20"/>
      <c r="AW321" s="20"/>
      <c r="AX321" s="20"/>
      <c r="AY321" s="20"/>
      <c r="AZ321" s="20"/>
      <c r="BA321" s="20"/>
      <c r="BB321" s="20"/>
      <c r="BC321" s="20"/>
      <c r="BD321" s="20"/>
      <c r="BE321" s="20"/>
      <c r="BF321" s="20"/>
      <c r="BG321" s="20"/>
      <c r="BH321" s="20"/>
      <c r="BI321" s="20"/>
      <c r="BJ321" s="20"/>
      <c r="BK321" s="20"/>
      <c r="BL321" s="20"/>
      <c r="BM321" s="20"/>
    </row>
    <row r="322">
      <c r="B322" s="278"/>
      <c r="C322" s="278"/>
      <c r="D322" s="278"/>
      <c r="E322" s="278"/>
      <c r="F322" s="278"/>
      <c r="G322" s="278"/>
      <c r="H322" s="278"/>
      <c r="I322" s="278"/>
      <c r="J322" s="278"/>
      <c r="K322" s="278"/>
      <c r="L322" s="278"/>
      <c r="M322" s="278"/>
      <c r="N322" s="278"/>
      <c r="O322" s="278"/>
      <c r="P322" s="278"/>
      <c r="Q322" s="278"/>
      <c r="R322" s="20"/>
      <c r="S322" s="20"/>
      <c r="T322" s="20"/>
      <c r="U322" s="20"/>
      <c r="V322" s="20"/>
      <c r="W322" s="20"/>
      <c r="X322" s="20"/>
      <c r="Y322" s="20"/>
      <c r="Z322" s="20"/>
      <c r="AA322" s="20"/>
      <c r="AB322" s="20"/>
      <c r="AC322" s="20"/>
      <c r="AD322" s="20"/>
      <c r="AE322" s="20"/>
      <c r="AF322" s="20"/>
      <c r="AG322" s="20"/>
      <c r="AH322" s="20"/>
      <c r="AI322" s="20"/>
      <c r="AJ322" s="20"/>
      <c r="AK322" s="20"/>
      <c r="AL322" s="20"/>
      <c r="AM322" s="20"/>
      <c r="AN322" s="20"/>
      <c r="AO322" s="20"/>
      <c r="AP322" s="20"/>
      <c r="AQ322" s="20"/>
      <c r="AR322" s="20"/>
      <c r="AS322" s="20"/>
      <c r="AT322" s="20"/>
      <c r="AU322" s="20"/>
      <c r="AV322" s="20"/>
      <c r="AW322" s="20"/>
      <c r="AX322" s="20"/>
      <c r="AY322" s="20"/>
      <c r="AZ322" s="20"/>
      <c r="BA322" s="20"/>
      <c r="BB322" s="20"/>
      <c r="BC322" s="20"/>
      <c r="BD322" s="20"/>
      <c r="BE322" s="20"/>
      <c r="BF322" s="20"/>
      <c r="BG322" s="20"/>
      <c r="BH322" s="20"/>
      <c r="BI322" s="20"/>
      <c r="BJ322" s="20"/>
      <c r="BK322" s="20"/>
      <c r="BL322" s="20"/>
      <c r="BM322" s="20"/>
    </row>
    <row r="323">
      <c r="B323" s="278"/>
      <c r="C323" s="278"/>
      <c r="D323" s="278"/>
      <c r="E323" s="278"/>
      <c r="F323" s="278"/>
      <c r="G323" s="278"/>
      <c r="H323" s="278"/>
      <c r="I323" s="278"/>
      <c r="J323" s="278"/>
      <c r="K323" s="278"/>
      <c r="L323" s="278"/>
      <c r="M323" s="278"/>
      <c r="N323" s="278"/>
      <c r="O323" s="278"/>
      <c r="P323" s="278"/>
      <c r="Q323" s="278"/>
      <c r="R323" s="20"/>
      <c r="S323" s="20"/>
      <c r="T323" s="20"/>
      <c r="U323" s="20"/>
      <c r="V323" s="20"/>
      <c r="W323" s="20"/>
      <c r="X323" s="20"/>
      <c r="Y323" s="20"/>
      <c r="Z323" s="20"/>
      <c r="AA323" s="20"/>
      <c r="AB323" s="20"/>
      <c r="AC323" s="20"/>
      <c r="AD323" s="20"/>
      <c r="AE323" s="20"/>
      <c r="AF323" s="20"/>
      <c r="AG323" s="20"/>
      <c r="AH323" s="20"/>
      <c r="AI323" s="20"/>
      <c r="AJ323" s="20"/>
      <c r="AK323" s="20"/>
      <c r="AL323" s="20"/>
      <c r="AM323" s="20"/>
      <c r="AN323" s="20"/>
      <c r="AO323" s="20"/>
      <c r="AP323" s="20"/>
      <c r="AQ323" s="20"/>
      <c r="AR323" s="20"/>
      <c r="AS323" s="20"/>
      <c r="AT323" s="20"/>
      <c r="AU323" s="20"/>
      <c r="AV323" s="20"/>
      <c r="AW323" s="20"/>
      <c r="AX323" s="20"/>
      <c r="AY323" s="20"/>
      <c r="AZ323" s="20"/>
      <c r="BA323" s="20"/>
      <c r="BB323" s="20"/>
      <c r="BC323" s="20"/>
      <c r="BD323" s="20"/>
      <c r="BE323" s="20"/>
      <c r="BF323" s="20"/>
      <c r="BG323" s="20"/>
      <c r="BH323" s="20"/>
      <c r="BI323" s="20"/>
      <c r="BJ323" s="20"/>
      <c r="BK323" s="20"/>
      <c r="BL323" s="20"/>
      <c r="BM323" s="20"/>
    </row>
    <row r="324">
      <c r="B324" s="278"/>
      <c r="C324" s="278"/>
      <c r="D324" s="278"/>
      <c r="E324" s="278"/>
      <c r="F324" s="278"/>
      <c r="G324" s="278"/>
      <c r="H324" s="278"/>
      <c r="I324" s="278"/>
      <c r="J324" s="278"/>
      <c r="K324" s="278"/>
      <c r="L324" s="278"/>
      <c r="M324" s="278"/>
      <c r="N324" s="278"/>
      <c r="O324" s="278"/>
      <c r="P324" s="278"/>
      <c r="Q324" s="278"/>
      <c r="R324" s="20"/>
      <c r="S324" s="20"/>
      <c r="T324" s="20"/>
      <c r="U324" s="20"/>
      <c r="V324" s="20"/>
      <c r="W324" s="20"/>
      <c r="X324" s="20"/>
      <c r="Y324" s="20"/>
      <c r="Z324" s="20"/>
      <c r="AA324" s="20"/>
      <c r="AB324" s="20"/>
      <c r="AC324" s="20"/>
      <c r="AD324" s="20"/>
      <c r="AE324" s="20"/>
      <c r="AF324" s="20"/>
      <c r="AG324" s="20"/>
      <c r="AH324" s="20"/>
      <c r="AI324" s="20"/>
      <c r="AJ324" s="20"/>
      <c r="AK324" s="20"/>
      <c r="AL324" s="20"/>
      <c r="AM324" s="20"/>
      <c r="AN324" s="20"/>
      <c r="AO324" s="20"/>
      <c r="AP324" s="20"/>
      <c r="AQ324" s="20"/>
      <c r="AR324" s="20"/>
      <c r="AS324" s="20"/>
      <c r="AT324" s="20"/>
      <c r="AU324" s="20"/>
      <c r="AV324" s="20"/>
      <c r="AW324" s="20"/>
      <c r="AX324" s="20"/>
      <c r="AY324" s="20"/>
      <c r="AZ324" s="20"/>
      <c r="BA324" s="20"/>
      <c r="BB324" s="20"/>
      <c r="BC324" s="20"/>
      <c r="BD324" s="20"/>
      <c r="BE324" s="20"/>
      <c r="BF324" s="20"/>
      <c r="BG324" s="20"/>
      <c r="BH324" s="20"/>
      <c r="BI324" s="20"/>
      <c r="BJ324" s="20"/>
      <c r="BK324" s="20"/>
      <c r="BL324" s="20"/>
      <c r="BM324" s="20"/>
    </row>
    <row r="325">
      <c r="B325" s="278"/>
      <c r="C325" s="278"/>
      <c r="D325" s="278"/>
      <c r="E325" s="278"/>
      <c r="F325" s="278"/>
      <c r="G325" s="278"/>
      <c r="H325" s="278"/>
      <c r="I325" s="278"/>
      <c r="J325" s="278"/>
      <c r="K325" s="278"/>
      <c r="L325" s="278"/>
      <c r="M325" s="278"/>
      <c r="N325" s="278"/>
      <c r="O325" s="278"/>
      <c r="P325" s="278"/>
      <c r="Q325" s="278"/>
      <c r="R325" s="20"/>
      <c r="S325" s="20"/>
      <c r="T325" s="20"/>
      <c r="U325" s="20"/>
      <c r="V325" s="20"/>
      <c r="W325" s="20"/>
      <c r="X325" s="20"/>
      <c r="Y325" s="20"/>
      <c r="Z325" s="20"/>
      <c r="AA325" s="20"/>
      <c r="AB325" s="20"/>
      <c r="AC325" s="20"/>
      <c r="AD325" s="20"/>
      <c r="AE325" s="20"/>
      <c r="AF325" s="20"/>
      <c r="AG325" s="20"/>
      <c r="AH325" s="20"/>
      <c r="AI325" s="20"/>
      <c r="AJ325" s="20"/>
      <c r="AK325" s="20"/>
      <c r="AL325" s="20"/>
      <c r="AM325" s="20"/>
      <c r="AN325" s="20"/>
      <c r="AO325" s="20"/>
      <c r="AP325" s="20"/>
      <c r="AQ325" s="20"/>
      <c r="AR325" s="20"/>
      <c r="AS325" s="20"/>
      <c r="AT325" s="20"/>
      <c r="AU325" s="20"/>
      <c r="AV325" s="20"/>
      <c r="AW325" s="20"/>
      <c r="AX325" s="20"/>
      <c r="AY325" s="20"/>
      <c r="AZ325" s="20"/>
      <c r="BA325" s="20"/>
      <c r="BB325" s="20"/>
      <c r="BC325" s="20"/>
      <c r="BD325" s="20"/>
      <c r="BE325" s="20"/>
      <c r="BF325" s="20"/>
      <c r="BG325" s="20"/>
      <c r="BH325" s="20"/>
      <c r="BI325" s="20"/>
      <c r="BJ325" s="20"/>
      <c r="BK325" s="20"/>
      <c r="BL325" s="20"/>
      <c r="BM325" s="20"/>
    </row>
    <row r="326">
      <c r="B326" s="278"/>
      <c r="C326" s="278"/>
      <c r="D326" s="278"/>
      <c r="E326" s="278"/>
      <c r="F326" s="278"/>
      <c r="G326" s="278"/>
      <c r="H326" s="278"/>
      <c r="I326" s="278"/>
      <c r="J326" s="278"/>
      <c r="K326" s="278"/>
      <c r="L326" s="278"/>
      <c r="M326" s="278"/>
      <c r="N326" s="278"/>
      <c r="O326" s="278"/>
      <c r="P326" s="278"/>
      <c r="Q326" s="278"/>
      <c r="R326" s="20"/>
      <c r="S326" s="20"/>
      <c r="T326" s="20"/>
      <c r="U326" s="20"/>
      <c r="V326" s="20"/>
      <c r="W326" s="20"/>
      <c r="X326" s="20"/>
      <c r="Y326" s="20"/>
      <c r="Z326" s="20"/>
      <c r="AA326" s="20"/>
      <c r="AB326" s="20"/>
      <c r="AC326" s="20"/>
      <c r="AD326" s="20"/>
      <c r="AE326" s="20"/>
      <c r="AF326" s="20"/>
      <c r="AG326" s="20"/>
      <c r="AH326" s="20"/>
      <c r="AI326" s="20"/>
      <c r="AJ326" s="20"/>
      <c r="AK326" s="20"/>
      <c r="AL326" s="20"/>
      <c r="AM326" s="20"/>
      <c r="AN326" s="20"/>
      <c r="AO326" s="20"/>
      <c r="AP326" s="20"/>
      <c r="AQ326" s="20"/>
      <c r="AR326" s="20"/>
      <c r="AS326" s="20"/>
      <c r="AT326" s="20"/>
      <c r="AU326" s="20"/>
      <c r="AV326" s="20"/>
      <c r="AW326" s="20"/>
      <c r="AX326" s="20"/>
      <c r="AY326" s="20"/>
      <c r="AZ326" s="20"/>
      <c r="BA326" s="20"/>
      <c r="BB326" s="20"/>
      <c r="BC326" s="20"/>
      <c r="BD326" s="20"/>
      <c r="BE326" s="20"/>
      <c r="BF326" s="20"/>
      <c r="BG326" s="20"/>
      <c r="BH326" s="20"/>
      <c r="BI326" s="20"/>
      <c r="BJ326" s="20"/>
      <c r="BK326" s="20"/>
      <c r="BL326" s="20"/>
      <c r="BM326" s="20"/>
    </row>
    <row r="327">
      <c r="B327" s="278"/>
      <c r="C327" s="278"/>
      <c r="D327" s="278"/>
      <c r="E327" s="278"/>
      <c r="F327" s="278"/>
      <c r="G327" s="278"/>
      <c r="H327" s="278"/>
      <c r="I327" s="278"/>
      <c r="J327" s="278"/>
      <c r="K327" s="278"/>
      <c r="L327" s="278"/>
      <c r="M327" s="278"/>
      <c r="N327" s="278"/>
      <c r="O327" s="278"/>
      <c r="P327" s="278"/>
      <c r="Q327" s="278"/>
      <c r="R327" s="20"/>
      <c r="S327" s="20"/>
      <c r="T327" s="20"/>
      <c r="U327" s="20"/>
      <c r="V327" s="20"/>
      <c r="W327" s="20"/>
      <c r="X327" s="20"/>
      <c r="Y327" s="20"/>
      <c r="Z327" s="20"/>
      <c r="AA327" s="20"/>
      <c r="AB327" s="20"/>
      <c r="AC327" s="20"/>
      <c r="AD327" s="20"/>
      <c r="AE327" s="20"/>
      <c r="AF327" s="20"/>
      <c r="AG327" s="20"/>
      <c r="AH327" s="20"/>
      <c r="AI327" s="20"/>
      <c r="AJ327" s="20"/>
      <c r="AK327" s="20"/>
      <c r="AL327" s="20"/>
      <c r="AM327" s="20"/>
      <c r="AN327" s="20"/>
      <c r="AO327" s="20"/>
      <c r="AP327" s="20"/>
      <c r="AQ327" s="20"/>
      <c r="AR327" s="20"/>
      <c r="AS327" s="20"/>
      <c r="AT327" s="20"/>
      <c r="AU327" s="20"/>
      <c r="AV327" s="20"/>
      <c r="AW327" s="20"/>
      <c r="AX327" s="20"/>
      <c r="AY327" s="20"/>
      <c r="AZ327" s="20"/>
      <c r="BA327" s="20"/>
      <c r="BB327" s="20"/>
      <c r="BC327" s="20"/>
      <c r="BD327" s="20"/>
      <c r="BE327" s="20"/>
      <c r="BF327" s="20"/>
      <c r="BG327" s="20"/>
      <c r="BH327" s="20"/>
      <c r="BI327" s="20"/>
      <c r="BJ327" s="20"/>
      <c r="BK327" s="20"/>
      <c r="BL327" s="20"/>
      <c r="BM327" s="20"/>
    </row>
    <row r="328">
      <c r="B328" s="278"/>
      <c r="C328" s="278"/>
      <c r="D328" s="278"/>
      <c r="E328" s="278"/>
      <c r="F328" s="278"/>
      <c r="G328" s="278"/>
      <c r="H328" s="278"/>
      <c r="I328" s="278"/>
      <c r="J328" s="278"/>
      <c r="K328" s="278"/>
      <c r="L328" s="278"/>
      <c r="M328" s="278"/>
      <c r="N328" s="278"/>
      <c r="O328" s="278"/>
      <c r="P328" s="278"/>
      <c r="Q328" s="278"/>
      <c r="R328" s="20"/>
      <c r="S328" s="20"/>
      <c r="T328" s="20"/>
      <c r="U328" s="20"/>
      <c r="V328" s="20"/>
      <c r="W328" s="20"/>
      <c r="X328" s="20"/>
      <c r="Y328" s="20"/>
      <c r="Z328" s="20"/>
      <c r="AA328" s="20"/>
      <c r="AB328" s="20"/>
      <c r="AC328" s="20"/>
      <c r="AD328" s="20"/>
      <c r="AE328" s="20"/>
      <c r="AF328" s="20"/>
      <c r="AG328" s="20"/>
      <c r="AH328" s="20"/>
      <c r="AI328" s="20"/>
      <c r="AJ328" s="20"/>
      <c r="AK328" s="20"/>
      <c r="AL328" s="20"/>
      <c r="AM328" s="20"/>
      <c r="AN328" s="20"/>
      <c r="AO328" s="20"/>
      <c r="AP328" s="20"/>
      <c r="AQ328" s="20"/>
      <c r="AR328" s="20"/>
      <c r="AS328" s="20"/>
      <c r="AT328" s="20"/>
      <c r="AU328" s="20"/>
      <c r="AV328" s="20"/>
      <c r="AW328" s="20"/>
      <c r="AX328" s="20"/>
      <c r="AY328" s="20"/>
      <c r="AZ328" s="20"/>
      <c r="BA328" s="20"/>
      <c r="BB328" s="20"/>
      <c r="BC328" s="20"/>
      <c r="BD328" s="20"/>
      <c r="BE328" s="20"/>
      <c r="BF328" s="20"/>
      <c r="BG328" s="20"/>
      <c r="BH328" s="20"/>
      <c r="BI328" s="20"/>
      <c r="BJ328" s="20"/>
      <c r="BK328" s="20"/>
      <c r="BL328" s="20"/>
      <c r="BM328" s="20"/>
    </row>
    <row r="329">
      <c r="B329" s="278"/>
      <c r="C329" s="278"/>
      <c r="D329" s="278"/>
      <c r="E329" s="278"/>
      <c r="F329" s="278"/>
      <c r="G329" s="278"/>
      <c r="H329" s="278"/>
      <c r="I329" s="278"/>
      <c r="J329" s="278"/>
      <c r="K329" s="278"/>
      <c r="L329" s="278"/>
      <c r="M329" s="278"/>
      <c r="N329" s="278"/>
      <c r="O329" s="278"/>
      <c r="P329" s="278"/>
      <c r="Q329" s="278"/>
      <c r="R329" s="20"/>
      <c r="S329" s="20"/>
      <c r="T329" s="20"/>
      <c r="U329" s="20"/>
      <c r="V329" s="20"/>
      <c r="W329" s="20"/>
      <c r="X329" s="20"/>
      <c r="Y329" s="20"/>
      <c r="Z329" s="20"/>
      <c r="AA329" s="20"/>
      <c r="AB329" s="20"/>
      <c r="AC329" s="20"/>
      <c r="AD329" s="20"/>
      <c r="AE329" s="20"/>
      <c r="AF329" s="20"/>
      <c r="AG329" s="20"/>
      <c r="AH329" s="20"/>
      <c r="AI329" s="20"/>
      <c r="AJ329" s="20"/>
      <c r="AK329" s="20"/>
      <c r="AL329" s="20"/>
      <c r="AM329" s="20"/>
      <c r="AN329" s="20"/>
      <c r="AO329" s="20"/>
      <c r="AP329" s="20"/>
      <c r="AQ329" s="20"/>
      <c r="AR329" s="20"/>
      <c r="AS329" s="20"/>
      <c r="AT329" s="20"/>
      <c r="AU329" s="20"/>
      <c r="AV329" s="20"/>
      <c r="AW329" s="20"/>
      <c r="AX329" s="20"/>
      <c r="AY329" s="20"/>
      <c r="AZ329" s="20"/>
      <c r="BA329" s="20"/>
      <c r="BB329" s="20"/>
      <c r="BC329" s="20"/>
      <c r="BD329" s="20"/>
      <c r="BE329" s="20"/>
      <c r="BF329" s="20"/>
      <c r="BG329" s="20"/>
      <c r="BH329" s="20"/>
      <c r="BI329" s="20"/>
      <c r="BJ329" s="20"/>
      <c r="BK329" s="20"/>
      <c r="BL329" s="20"/>
      <c r="BM329" s="20"/>
    </row>
    <row r="330">
      <c r="B330" s="278"/>
      <c r="C330" s="278"/>
      <c r="D330" s="278"/>
      <c r="E330" s="278"/>
      <c r="F330" s="278"/>
      <c r="G330" s="278"/>
      <c r="H330" s="278"/>
      <c r="I330" s="278"/>
      <c r="J330" s="278"/>
      <c r="K330" s="278"/>
      <c r="L330" s="278"/>
      <c r="M330" s="278"/>
      <c r="N330" s="278"/>
      <c r="O330" s="278"/>
      <c r="P330" s="278"/>
      <c r="Q330" s="278"/>
      <c r="R330" s="20"/>
      <c r="S330" s="20"/>
      <c r="T330" s="20"/>
      <c r="U330" s="20"/>
      <c r="V330" s="20"/>
      <c r="W330" s="20"/>
      <c r="X330" s="20"/>
      <c r="Y330" s="20"/>
      <c r="Z330" s="20"/>
      <c r="AA330" s="20"/>
      <c r="AB330" s="20"/>
      <c r="AC330" s="20"/>
      <c r="AD330" s="20"/>
      <c r="AE330" s="20"/>
      <c r="AF330" s="20"/>
      <c r="AG330" s="20"/>
      <c r="AH330" s="20"/>
      <c r="AI330" s="20"/>
      <c r="AJ330" s="20"/>
      <c r="AK330" s="20"/>
      <c r="AL330" s="20"/>
      <c r="AM330" s="20"/>
      <c r="AN330" s="20"/>
      <c r="AO330" s="20"/>
      <c r="AP330" s="20"/>
      <c r="AQ330" s="20"/>
      <c r="AR330" s="20"/>
      <c r="AS330" s="20"/>
      <c r="AT330" s="20"/>
      <c r="AU330" s="20"/>
      <c r="AV330" s="20"/>
      <c r="AW330" s="20"/>
      <c r="AX330" s="20"/>
      <c r="AY330" s="20"/>
      <c r="AZ330" s="20"/>
      <c r="BA330" s="20"/>
      <c r="BB330" s="20"/>
      <c r="BC330" s="20"/>
      <c r="BD330" s="20"/>
      <c r="BE330" s="20"/>
      <c r="BF330" s="20"/>
      <c r="BG330" s="20"/>
      <c r="BH330" s="20"/>
      <c r="BI330" s="20"/>
      <c r="BJ330" s="20"/>
      <c r="BK330" s="20"/>
      <c r="BL330" s="20"/>
      <c r="BM330" s="20"/>
    </row>
    <row r="331">
      <c r="B331" s="278"/>
      <c r="C331" s="278"/>
      <c r="D331" s="278"/>
      <c r="E331" s="278"/>
      <c r="F331" s="278"/>
      <c r="G331" s="278"/>
      <c r="H331" s="278"/>
      <c r="I331" s="278"/>
      <c r="J331" s="278"/>
      <c r="K331" s="278"/>
      <c r="L331" s="278"/>
      <c r="M331" s="278"/>
      <c r="N331" s="278"/>
      <c r="O331" s="278"/>
      <c r="P331" s="278"/>
      <c r="Q331" s="278"/>
      <c r="R331" s="20"/>
      <c r="S331" s="20"/>
      <c r="T331" s="20"/>
      <c r="U331" s="20"/>
      <c r="V331" s="20"/>
      <c r="W331" s="20"/>
      <c r="X331" s="20"/>
      <c r="Y331" s="20"/>
      <c r="Z331" s="20"/>
      <c r="AA331" s="20"/>
      <c r="AB331" s="20"/>
      <c r="AC331" s="20"/>
      <c r="AD331" s="20"/>
      <c r="AE331" s="20"/>
      <c r="AF331" s="20"/>
      <c r="AG331" s="20"/>
      <c r="AH331" s="20"/>
      <c r="AI331" s="20"/>
      <c r="AJ331" s="20"/>
      <c r="AK331" s="20"/>
      <c r="AL331" s="20"/>
      <c r="AM331" s="20"/>
      <c r="AN331" s="20"/>
      <c r="AO331" s="20"/>
      <c r="AP331" s="20"/>
      <c r="AQ331" s="20"/>
      <c r="AR331" s="20"/>
      <c r="AS331" s="20"/>
      <c r="AT331" s="20"/>
      <c r="AU331" s="20"/>
      <c r="AV331" s="20"/>
      <c r="AW331" s="20"/>
      <c r="AX331" s="20"/>
      <c r="AY331" s="20"/>
      <c r="AZ331" s="20"/>
      <c r="BA331" s="20"/>
      <c r="BB331" s="20"/>
      <c r="BC331" s="20"/>
      <c r="BD331" s="20"/>
      <c r="BE331" s="20"/>
      <c r="BF331" s="20"/>
      <c r="BG331" s="20"/>
      <c r="BH331" s="20"/>
      <c r="BI331" s="20"/>
      <c r="BJ331" s="20"/>
      <c r="BK331" s="20"/>
      <c r="BL331" s="20"/>
      <c r="BM331" s="20"/>
    </row>
    <row r="332">
      <c r="B332" s="278"/>
      <c r="C332" s="278"/>
      <c r="D332" s="278"/>
      <c r="E332" s="278"/>
      <c r="F332" s="278"/>
      <c r="G332" s="278"/>
      <c r="H332" s="278"/>
      <c r="I332" s="278"/>
      <c r="J332" s="278"/>
      <c r="K332" s="278"/>
      <c r="L332" s="278"/>
      <c r="M332" s="278"/>
      <c r="N332" s="278"/>
      <c r="O332" s="278"/>
      <c r="P332" s="278"/>
      <c r="Q332" s="278"/>
      <c r="R332" s="20"/>
      <c r="S332" s="20"/>
      <c r="T332" s="20"/>
      <c r="U332" s="20"/>
      <c r="V332" s="20"/>
      <c r="W332" s="20"/>
      <c r="X332" s="20"/>
      <c r="Y332" s="20"/>
      <c r="Z332" s="20"/>
      <c r="AA332" s="20"/>
      <c r="AB332" s="20"/>
      <c r="AC332" s="20"/>
      <c r="AD332" s="20"/>
      <c r="AE332" s="20"/>
      <c r="AF332" s="20"/>
      <c r="AG332" s="20"/>
      <c r="AH332" s="20"/>
      <c r="AI332" s="20"/>
      <c r="AJ332" s="20"/>
      <c r="AK332" s="20"/>
      <c r="AL332" s="20"/>
      <c r="AM332" s="20"/>
      <c r="AN332" s="20"/>
      <c r="AO332" s="20"/>
      <c r="AP332" s="20"/>
      <c r="AQ332" s="20"/>
      <c r="AR332" s="20"/>
      <c r="AS332" s="20"/>
      <c r="AT332" s="20"/>
      <c r="AU332" s="20"/>
      <c r="AV332" s="20"/>
      <c r="AW332" s="20"/>
      <c r="AX332" s="20"/>
      <c r="AY332" s="20"/>
      <c r="AZ332" s="20"/>
      <c r="BA332" s="20"/>
      <c r="BB332" s="20"/>
      <c r="BC332" s="20"/>
      <c r="BD332" s="20"/>
      <c r="BE332" s="20"/>
      <c r="BF332" s="20"/>
      <c r="BG332" s="20"/>
      <c r="BH332" s="20"/>
      <c r="BI332" s="20"/>
      <c r="BJ332" s="20"/>
      <c r="BK332" s="20"/>
      <c r="BL332" s="20"/>
      <c r="BM332" s="20"/>
    </row>
    <row r="333">
      <c r="B333" s="278"/>
      <c r="C333" s="278"/>
      <c r="D333" s="278"/>
      <c r="E333" s="278"/>
      <c r="F333" s="278"/>
      <c r="G333" s="278"/>
      <c r="H333" s="278"/>
      <c r="I333" s="278"/>
      <c r="J333" s="278"/>
      <c r="K333" s="278"/>
      <c r="L333" s="278"/>
      <c r="M333" s="278"/>
      <c r="N333" s="278"/>
      <c r="O333" s="278"/>
      <c r="P333" s="278"/>
      <c r="Q333" s="278"/>
      <c r="R333" s="20"/>
      <c r="S333" s="20"/>
      <c r="T333" s="20"/>
      <c r="U333" s="20"/>
      <c r="V333" s="20"/>
      <c r="W333" s="20"/>
      <c r="X333" s="20"/>
      <c r="Y333" s="20"/>
      <c r="Z333" s="20"/>
      <c r="AA333" s="20"/>
      <c r="AB333" s="20"/>
      <c r="AC333" s="20"/>
      <c r="AD333" s="20"/>
      <c r="AE333" s="20"/>
      <c r="AF333" s="20"/>
      <c r="AG333" s="20"/>
      <c r="AH333" s="20"/>
      <c r="AI333" s="20"/>
      <c r="AJ333" s="20"/>
      <c r="AK333" s="20"/>
      <c r="AL333" s="20"/>
      <c r="AM333" s="20"/>
      <c r="AN333" s="20"/>
      <c r="AO333" s="20"/>
      <c r="AP333" s="20"/>
      <c r="AQ333" s="20"/>
      <c r="AR333" s="20"/>
      <c r="AS333" s="20"/>
      <c r="AT333" s="20"/>
      <c r="AU333" s="20"/>
      <c r="AV333" s="20"/>
      <c r="AW333" s="20"/>
      <c r="AX333" s="20"/>
      <c r="AY333" s="20"/>
      <c r="AZ333" s="20"/>
      <c r="BA333" s="20"/>
      <c r="BB333" s="20"/>
      <c r="BC333" s="20"/>
      <c r="BD333" s="20"/>
      <c r="BE333" s="20"/>
      <c r="BF333" s="20"/>
      <c r="BG333" s="20"/>
      <c r="BH333" s="20"/>
      <c r="BI333" s="20"/>
      <c r="BJ333" s="20"/>
      <c r="BK333" s="20"/>
      <c r="BL333" s="20"/>
      <c r="BM333" s="20"/>
    </row>
    <row r="334">
      <c r="B334" s="278"/>
      <c r="C334" s="278"/>
      <c r="D334" s="278"/>
      <c r="E334" s="278"/>
      <c r="F334" s="278"/>
      <c r="G334" s="278"/>
      <c r="H334" s="278"/>
      <c r="I334" s="278"/>
      <c r="J334" s="278"/>
      <c r="K334" s="278"/>
      <c r="L334" s="278"/>
      <c r="M334" s="278"/>
      <c r="N334" s="278"/>
      <c r="O334" s="278"/>
      <c r="P334" s="278"/>
      <c r="Q334" s="278"/>
      <c r="R334" s="20"/>
      <c r="S334" s="20"/>
      <c r="T334" s="20"/>
      <c r="U334" s="20"/>
      <c r="V334" s="20"/>
      <c r="W334" s="20"/>
      <c r="X334" s="20"/>
      <c r="Y334" s="20"/>
      <c r="Z334" s="20"/>
      <c r="AA334" s="20"/>
      <c r="AB334" s="20"/>
      <c r="AC334" s="20"/>
      <c r="AD334" s="20"/>
      <c r="AE334" s="20"/>
      <c r="AF334" s="20"/>
      <c r="AG334" s="20"/>
      <c r="AH334" s="20"/>
      <c r="AI334" s="20"/>
      <c r="AJ334" s="20"/>
      <c r="AK334" s="20"/>
      <c r="AL334" s="20"/>
      <c r="AM334" s="20"/>
      <c r="AN334" s="20"/>
      <c r="AO334" s="20"/>
      <c r="AP334" s="20"/>
      <c r="AQ334" s="20"/>
      <c r="AR334" s="20"/>
      <c r="AS334" s="20"/>
      <c r="AT334" s="20"/>
      <c r="AU334" s="20"/>
      <c r="AV334" s="20"/>
      <c r="AW334" s="20"/>
      <c r="AX334" s="20"/>
      <c r="AY334" s="20"/>
      <c r="AZ334" s="20"/>
      <c r="BA334" s="20"/>
      <c r="BB334" s="20"/>
      <c r="BC334" s="20"/>
      <c r="BD334" s="20"/>
      <c r="BE334" s="20"/>
      <c r="BF334" s="20"/>
      <c r="BG334" s="20"/>
      <c r="BH334" s="20"/>
      <c r="BI334" s="20"/>
      <c r="BJ334" s="20"/>
      <c r="BK334" s="20"/>
      <c r="BL334" s="20"/>
      <c r="BM334" s="20"/>
    </row>
    <row r="335">
      <c r="B335" s="278"/>
      <c r="C335" s="278"/>
      <c r="D335" s="278"/>
      <c r="E335" s="278"/>
      <c r="F335" s="278"/>
      <c r="G335" s="278"/>
      <c r="H335" s="278"/>
      <c r="I335" s="278"/>
      <c r="J335" s="278"/>
      <c r="K335" s="278"/>
      <c r="L335" s="278"/>
      <c r="M335" s="278"/>
      <c r="N335" s="278"/>
      <c r="O335" s="278"/>
      <c r="P335" s="278"/>
      <c r="Q335" s="278"/>
      <c r="R335" s="20"/>
      <c r="S335" s="20"/>
      <c r="T335" s="20"/>
      <c r="U335" s="20"/>
      <c r="V335" s="20"/>
      <c r="W335" s="20"/>
      <c r="X335" s="20"/>
      <c r="Y335" s="20"/>
      <c r="Z335" s="20"/>
      <c r="AA335" s="20"/>
      <c r="AB335" s="20"/>
      <c r="AC335" s="20"/>
      <c r="AD335" s="20"/>
      <c r="AE335" s="20"/>
      <c r="AF335" s="20"/>
      <c r="AG335" s="20"/>
      <c r="AH335" s="20"/>
      <c r="AI335" s="20"/>
      <c r="AJ335" s="20"/>
      <c r="AK335" s="20"/>
      <c r="AL335" s="20"/>
      <c r="AM335" s="20"/>
      <c r="AN335" s="20"/>
      <c r="AO335" s="20"/>
      <c r="AP335" s="20"/>
      <c r="AQ335" s="20"/>
      <c r="AR335" s="20"/>
      <c r="AS335" s="20"/>
      <c r="AT335" s="20"/>
      <c r="AU335" s="20"/>
      <c r="AV335" s="20"/>
      <c r="AW335" s="20"/>
      <c r="AX335" s="20"/>
      <c r="AY335" s="20"/>
      <c r="AZ335" s="20"/>
      <c r="BA335" s="20"/>
      <c r="BB335" s="20"/>
      <c r="BC335" s="20"/>
      <c r="BD335" s="20"/>
      <c r="BE335" s="20"/>
      <c r="BF335" s="20"/>
      <c r="BG335" s="20"/>
      <c r="BH335" s="20"/>
      <c r="BI335" s="20"/>
      <c r="BJ335" s="20"/>
      <c r="BK335" s="20"/>
      <c r="BL335" s="20"/>
      <c r="BM335" s="20"/>
    </row>
    <row r="336">
      <c r="B336" s="278"/>
      <c r="C336" s="278"/>
      <c r="D336" s="278"/>
      <c r="E336" s="278"/>
      <c r="F336" s="278"/>
      <c r="G336" s="278"/>
      <c r="H336" s="278"/>
      <c r="I336" s="278"/>
      <c r="J336" s="278"/>
      <c r="K336" s="278"/>
      <c r="L336" s="278"/>
      <c r="M336" s="278"/>
      <c r="N336" s="278"/>
      <c r="O336" s="278"/>
      <c r="P336" s="278"/>
      <c r="Q336" s="278"/>
      <c r="R336" s="20"/>
      <c r="S336" s="20"/>
      <c r="T336" s="20"/>
      <c r="U336" s="20"/>
      <c r="V336" s="20"/>
      <c r="W336" s="20"/>
      <c r="X336" s="20"/>
      <c r="Y336" s="20"/>
      <c r="Z336" s="20"/>
      <c r="AA336" s="20"/>
      <c r="AB336" s="20"/>
      <c r="AC336" s="20"/>
      <c r="AD336" s="20"/>
      <c r="AE336" s="20"/>
      <c r="AF336" s="20"/>
      <c r="AG336" s="20"/>
      <c r="AH336" s="20"/>
      <c r="AI336" s="20"/>
      <c r="AJ336" s="20"/>
      <c r="AK336" s="20"/>
      <c r="AL336" s="20"/>
      <c r="AM336" s="20"/>
      <c r="AN336" s="20"/>
      <c r="AO336" s="20"/>
      <c r="AP336" s="20"/>
      <c r="AQ336" s="20"/>
      <c r="AR336" s="20"/>
      <c r="AS336" s="20"/>
      <c r="AT336" s="20"/>
      <c r="AU336" s="20"/>
      <c r="AV336" s="20"/>
      <c r="AW336" s="20"/>
      <c r="AX336" s="20"/>
      <c r="AY336" s="20"/>
      <c r="AZ336" s="20"/>
      <c r="BA336" s="20"/>
      <c r="BB336" s="20"/>
      <c r="BC336" s="20"/>
      <c r="BD336" s="20"/>
      <c r="BE336" s="20"/>
      <c r="BF336" s="20"/>
      <c r="BG336" s="20"/>
      <c r="BH336" s="20"/>
      <c r="BI336" s="20"/>
      <c r="BJ336" s="20"/>
      <c r="BK336" s="20"/>
      <c r="BL336" s="20"/>
      <c r="BM336" s="20"/>
    </row>
    <row r="337">
      <c r="B337" s="278"/>
      <c r="C337" s="278"/>
      <c r="D337" s="278"/>
      <c r="E337" s="278"/>
      <c r="F337" s="278"/>
      <c r="G337" s="278"/>
      <c r="H337" s="278"/>
      <c r="I337" s="278"/>
      <c r="J337" s="278"/>
      <c r="K337" s="278"/>
      <c r="L337" s="278"/>
      <c r="M337" s="278"/>
      <c r="N337" s="278"/>
      <c r="O337" s="278"/>
      <c r="P337" s="278"/>
      <c r="Q337" s="278"/>
      <c r="R337" s="20"/>
      <c r="S337" s="20"/>
      <c r="T337" s="20"/>
      <c r="U337" s="20"/>
      <c r="V337" s="20"/>
      <c r="W337" s="20"/>
      <c r="X337" s="20"/>
      <c r="Y337" s="20"/>
      <c r="Z337" s="20"/>
      <c r="AA337" s="20"/>
      <c r="AB337" s="20"/>
      <c r="AC337" s="20"/>
      <c r="AD337" s="20"/>
      <c r="AE337" s="20"/>
      <c r="AF337" s="20"/>
      <c r="AG337" s="20"/>
      <c r="AH337" s="20"/>
      <c r="AI337" s="20"/>
      <c r="AJ337" s="20"/>
      <c r="AK337" s="20"/>
      <c r="AL337" s="20"/>
      <c r="AM337" s="20"/>
      <c r="AN337" s="20"/>
      <c r="AO337" s="20"/>
      <c r="AP337" s="20"/>
      <c r="AQ337" s="20"/>
      <c r="AR337" s="20"/>
      <c r="AS337" s="20"/>
      <c r="AT337" s="20"/>
      <c r="AU337" s="20"/>
      <c r="AV337" s="20"/>
      <c r="AW337" s="20"/>
      <c r="AX337" s="20"/>
      <c r="AY337" s="20"/>
      <c r="AZ337" s="20"/>
      <c r="BA337" s="20"/>
      <c r="BB337" s="20"/>
      <c r="BC337" s="20"/>
      <c r="BD337" s="20"/>
      <c r="BE337" s="20"/>
      <c r="BF337" s="20"/>
      <c r="BG337" s="20"/>
      <c r="BH337" s="20"/>
      <c r="BI337" s="20"/>
      <c r="BJ337" s="20"/>
      <c r="BK337" s="20"/>
      <c r="BL337" s="20"/>
      <c r="BM337" s="20"/>
    </row>
    <row r="338">
      <c r="B338" s="278"/>
      <c r="C338" s="278"/>
      <c r="D338" s="278"/>
      <c r="E338" s="278"/>
      <c r="F338" s="278"/>
      <c r="G338" s="278"/>
      <c r="H338" s="278"/>
      <c r="I338" s="278"/>
      <c r="J338" s="278"/>
      <c r="K338" s="278"/>
      <c r="L338" s="278"/>
      <c r="M338" s="278"/>
      <c r="N338" s="278"/>
      <c r="O338" s="278"/>
      <c r="P338" s="278"/>
      <c r="Q338" s="278"/>
      <c r="R338" s="20"/>
      <c r="S338" s="20"/>
      <c r="T338" s="20"/>
      <c r="U338" s="20"/>
      <c r="V338" s="20"/>
      <c r="W338" s="20"/>
      <c r="X338" s="20"/>
      <c r="Y338" s="20"/>
      <c r="Z338" s="20"/>
      <c r="AA338" s="20"/>
      <c r="AB338" s="20"/>
      <c r="AC338" s="20"/>
      <c r="AD338" s="20"/>
      <c r="AE338" s="20"/>
      <c r="AF338" s="20"/>
      <c r="AG338" s="20"/>
      <c r="AH338" s="20"/>
      <c r="AI338" s="20"/>
      <c r="AJ338" s="20"/>
      <c r="AK338" s="20"/>
      <c r="AL338" s="20"/>
      <c r="AM338" s="20"/>
      <c r="AN338" s="20"/>
      <c r="AO338" s="20"/>
      <c r="AP338" s="20"/>
      <c r="AQ338" s="20"/>
      <c r="AR338" s="20"/>
      <c r="AS338" s="20"/>
      <c r="AT338" s="20"/>
      <c r="AU338" s="20"/>
      <c r="AV338" s="20"/>
      <c r="AW338" s="20"/>
      <c r="AX338" s="20"/>
      <c r="AY338" s="20"/>
      <c r="AZ338" s="20"/>
      <c r="BA338" s="20"/>
      <c r="BB338" s="20"/>
      <c r="BC338" s="20"/>
      <c r="BD338" s="20"/>
      <c r="BE338" s="20"/>
      <c r="BF338" s="20"/>
      <c r="BG338" s="20"/>
      <c r="BH338" s="20"/>
      <c r="BI338" s="20"/>
      <c r="BJ338" s="20"/>
      <c r="BK338" s="20"/>
      <c r="BL338" s="20"/>
      <c r="BM338" s="20"/>
    </row>
    <row r="339">
      <c r="B339" s="278"/>
      <c r="C339" s="278"/>
      <c r="D339" s="278"/>
      <c r="E339" s="278"/>
      <c r="F339" s="278"/>
      <c r="G339" s="278"/>
      <c r="H339" s="278"/>
      <c r="I339" s="278"/>
      <c r="J339" s="278"/>
      <c r="K339" s="278"/>
      <c r="L339" s="278"/>
      <c r="M339" s="278"/>
      <c r="N339" s="278"/>
      <c r="O339" s="278"/>
      <c r="P339" s="278"/>
      <c r="Q339" s="278"/>
      <c r="R339" s="20"/>
      <c r="S339" s="20"/>
      <c r="T339" s="20"/>
      <c r="U339" s="20"/>
      <c r="V339" s="20"/>
      <c r="W339" s="20"/>
      <c r="X339" s="20"/>
      <c r="Y339" s="20"/>
      <c r="Z339" s="20"/>
      <c r="AA339" s="20"/>
      <c r="AB339" s="20"/>
      <c r="AC339" s="20"/>
      <c r="AD339" s="20"/>
      <c r="AE339" s="20"/>
      <c r="AF339" s="20"/>
      <c r="AG339" s="20"/>
      <c r="AH339" s="20"/>
      <c r="AI339" s="20"/>
      <c r="AJ339" s="20"/>
      <c r="AK339" s="20"/>
      <c r="AL339" s="20"/>
      <c r="AM339" s="20"/>
      <c r="AN339" s="20"/>
      <c r="AO339" s="20"/>
      <c r="AP339" s="20"/>
      <c r="AQ339" s="20"/>
      <c r="AR339" s="20"/>
      <c r="AS339" s="20"/>
      <c r="AT339" s="20"/>
      <c r="AU339" s="20"/>
      <c r="AV339" s="20"/>
      <c r="AW339" s="20"/>
      <c r="AX339" s="20"/>
      <c r="AY339" s="20"/>
      <c r="AZ339" s="20"/>
      <c r="BA339" s="20"/>
      <c r="BB339" s="20"/>
      <c r="BC339" s="20"/>
      <c r="BD339" s="20"/>
      <c r="BE339" s="20"/>
      <c r="BF339" s="20"/>
      <c r="BG339" s="20"/>
      <c r="BH339" s="20"/>
      <c r="BI339" s="20"/>
      <c r="BJ339" s="20"/>
      <c r="BK339" s="20"/>
      <c r="BL339" s="20"/>
      <c r="BM339" s="20"/>
    </row>
    <row r="340">
      <c r="B340" s="278"/>
      <c r="C340" s="278"/>
      <c r="D340" s="278"/>
      <c r="E340" s="278"/>
      <c r="F340" s="278"/>
      <c r="G340" s="278"/>
      <c r="H340" s="278"/>
      <c r="I340" s="278"/>
      <c r="J340" s="278"/>
      <c r="K340" s="278"/>
      <c r="L340" s="278"/>
      <c r="M340" s="278"/>
      <c r="N340" s="278"/>
      <c r="O340" s="278"/>
      <c r="P340" s="278"/>
      <c r="Q340" s="278"/>
      <c r="R340" s="20"/>
      <c r="S340" s="20"/>
      <c r="T340" s="20"/>
      <c r="U340" s="20"/>
      <c r="V340" s="20"/>
      <c r="W340" s="20"/>
      <c r="X340" s="20"/>
      <c r="Y340" s="20"/>
      <c r="Z340" s="20"/>
      <c r="AA340" s="20"/>
      <c r="AB340" s="20"/>
      <c r="AC340" s="20"/>
      <c r="AD340" s="20"/>
      <c r="AE340" s="20"/>
      <c r="AF340" s="20"/>
      <c r="AG340" s="20"/>
      <c r="AH340" s="20"/>
      <c r="AI340" s="20"/>
      <c r="AJ340" s="20"/>
      <c r="AK340" s="20"/>
      <c r="AL340" s="20"/>
      <c r="AM340" s="20"/>
      <c r="AN340" s="20"/>
      <c r="AO340" s="20"/>
      <c r="AP340" s="20"/>
      <c r="AQ340" s="20"/>
      <c r="AR340" s="20"/>
      <c r="AS340" s="20"/>
      <c r="AT340" s="20"/>
      <c r="AU340" s="20"/>
      <c r="AV340" s="20"/>
      <c r="AW340" s="20"/>
      <c r="AX340" s="20"/>
      <c r="AY340" s="20"/>
      <c r="AZ340" s="20"/>
      <c r="BA340" s="20"/>
      <c r="BB340" s="20"/>
      <c r="BC340" s="20"/>
      <c r="BD340" s="20"/>
      <c r="BE340" s="20"/>
      <c r="BF340" s="20"/>
      <c r="BG340" s="20"/>
      <c r="BH340" s="20"/>
      <c r="BI340" s="20"/>
      <c r="BJ340" s="20"/>
      <c r="BK340" s="20"/>
      <c r="BL340" s="20"/>
      <c r="BM340" s="20"/>
    </row>
    <row r="341">
      <c r="B341" s="278"/>
      <c r="C341" s="278"/>
      <c r="D341" s="278"/>
      <c r="E341" s="278"/>
      <c r="F341" s="278"/>
      <c r="G341" s="278"/>
      <c r="H341" s="278"/>
      <c r="I341" s="278"/>
      <c r="J341" s="278"/>
      <c r="K341" s="278"/>
      <c r="L341" s="278"/>
      <c r="M341" s="278"/>
      <c r="N341" s="278"/>
      <c r="O341" s="278"/>
      <c r="P341" s="278"/>
      <c r="Q341" s="278"/>
      <c r="R341" s="20"/>
      <c r="S341" s="20"/>
      <c r="T341" s="20"/>
      <c r="U341" s="20"/>
      <c r="V341" s="20"/>
      <c r="W341" s="20"/>
      <c r="X341" s="20"/>
      <c r="Y341" s="20"/>
      <c r="Z341" s="20"/>
      <c r="AA341" s="20"/>
      <c r="AB341" s="20"/>
      <c r="AC341" s="20"/>
      <c r="AD341" s="20"/>
      <c r="AE341" s="20"/>
      <c r="AF341" s="20"/>
      <c r="AG341" s="20"/>
      <c r="AH341" s="20"/>
      <c r="AI341" s="20"/>
      <c r="AJ341" s="20"/>
      <c r="AK341" s="20"/>
      <c r="AL341" s="20"/>
      <c r="AM341" s="20"/>
      <c r="AN341" s="20"/>
      <c r="AO341" s="20"/>
      <c r="AP341" s="20"/>
      <c r="AQ341" s="20"/>
      <c r="AR341" s="20"/>
      <c r="AS341" s="20"/>
      <c r="AT341" s="20"/>
      <c r="AU341" s="20"/>
      <c r="AV341" s="20"/>
      <c r="AW341" s="20"/>
      <c r="AX341" s="20"/>
      <c r="AY341" s="20"/>
      <c r="AZ341" s="20"/>
      <c r="BA341" s="20"/>
      <c r="BB341" s="20"/>
      <c r="BC341" s="20"/>
      <c r="BD341" s="20"/>
      <c r="BE341" s="20"/>
      <c r="BF341" s="20"/>
      <c r="BG341" s="20"/>
      <c r="BH341" s="20"/>
      <c r="BI341" s="20"/>
      <c r="BJ341" s="20"/>
      <c r="BK341" s="20"/>
      <c r="BL341" s="20"/>
      <c r="BM341" s="20"/>
    </row>
    <row r="342">
      <c r="B342" s="278"/>
      <c r="C342" s="278"/>
      <c r="D342" s="278"/>
      <c r="E342" s="278"/>
      <c r="F342" s="278"/>
      <c r="G342" s="278"/>
      <c r="H342" s="278"/>
      <c r="I342" s="278"/>
      <c r="J342" s="278"/>
      <c r="K342" s="278"/>
      <c r="L342" s="278"/>
      <c r="M342" s="278"/>
      <c r="N342" s="278"/>
      <c r="O342" s="278"/>
      <c r="P342" s="278"/>
      <c r="Q342" s="278"/>
      <c r="R342" s="20"/>
      <c r="S342" s="20"/>
      <c r="T342" s="20"/>
      <c r="U342" s="20"/>
      <c r="V342" s="20"/>
      <c r="W342" s="20"/>
      <c r="X342" s="20"/>
      <c r="Y342" s="20"/>
      <c r="Z342" s="20"/>
      <c r="AA342" s="20"/>
      <c r="AB342" s="20"/>
      <c r="AC342" s="20"/>
      <c r="AD342" s="20"/>
      <c r="AE342" s="20"/>
      <c r="AF342" s="20"/>
      <c r="AG342" s="20"/>
      <c r="AH342" s="20"/>
      <c r="AI342" s="20"/>
      <c r="AJ342" s="20"/>
      <c r="AK342" s="20"/>
      <c r="AL342" s="20"/>
      <c r="AM342" s="20"/>
      <c r="AN342" s="20"/>
      <c r="AO342" s="20"/>
      <c r="AP342" s="20"/>
      <c r="AQ342" s="20"/>
      <c r="AR342" s="20"/>
      <c r="AS342" s="20"/>
      <c r="AT342" s="20"/>
      <c r="AU342" s="20"/>
      <c r="AV342" s="20"/>
      <c r="AW342" s="20"/>
      <c r="AX342" s="20"/>
      <c r="AY342" s="20"/>
      <c r="AZ342" s="20"/>
      <c r="BA342" s="20"/>
      <c r="BB342" s="20"/>
      <c r="BC342" s="20"/>
      <c r="BD342" s="20"/>
      <c r="BE342" s="20"/>
      <c r="BF342" s="20"/>
      <c r="BG342" s="20"/>
      <c r="BH342" s="20"/>
      <c r="BI342" s="20"/>
      <c r="BJ342" s="20"/>
      <c r="BK342" s="20"/>
      <c r="BL342" s="20"/>
      <c r="BM342" s="20"/>
    </row>
    <row r="343">
      <c r="B343" s="278"/>
      <c r="C343" s="278"/>
      <c r="D343" s="278"/>
      <c r="E343" s="278"/>
      <c r="F343" s="278"/>
      <c r="G343" s="278"/>
      <c r="H343" s="278"/>
      <c r="I343" s="278"/>
      <c r="J343" s="278"/>
      <c r="K343" s="278"/>
      <c r="L343" s="278"/>
      <c r="M343" s="278"/>
      <c r="N343" s="278"/>
      <c r="O343" s="278"/>
      <c r="P343" s="278"/>
      <c r="Q343" s="278"/>
      <c r="R343" s="20"/>
      <c r="S343" s="20"/>
      <c r="T343" s="20"/>
      <c r="U343" s="20"/>
      <c r="V343" s="20"/>
      <c r="W343" s="20"/>
      <c r="X343" s="20"/>
      <c r="Y343" s="20"/>
      <c r="Z343" s="20"/>
      <c r="AA343" s="20"/>
      <c r="AB343" s="20"/>
      <c r="AC343" s="20"/>
      <c r="AD343" s="20"/>
      <c r="AE343" s="20"/>
      <c r="AF343" s="20"/>
      <c r="AG343" s="20"/>
      <c r="AH343" s="20"/>
      <c r="AI343" s="20"/>
      <c r="AJ343" s="20"/>
      <c r="AK343" s="20"/>
      <c r="AL343" s="20"/>
      <c r="AM343" s="20"/>
      <c r="AN343" s="20"/>
      <c r="AO343" s="20"/>
      <c r="AP343" s="20"/>
      <c r="AQ343" s="20"/>
      <c r="AR343" s="20"/>
      <c r="AS343" s="20"/>
      <c r="AT343" s="20"/>
      <c r="AU343" s="20"/>
      <c r="AV343" s="20"/>
      <c r="AW343" s="20"/>
      <c r="AX343" s="20"/>
      <c r="AY343" s="20"/>
      <c r="AZ343" s="20"/>
      <c r="BA343" s="20"/>
      <c r="BB343" s="20"/>
      <c r="BC343" s="20"/>
      <c r="BD343" s="20"/>
      <c r="BE343" s="20"/>
      <c r="BF343" s="20"/>
      <c r="BG343" s="20"/>
      <c r="BH343" s="20"/>
      <c r="BI343" s="20"/>
      <c r="BJ343" s="20"/>
      <c r="BK343" s="20"/>
      <c r="BL343" s="20"/>
      <c r="BM343" s="20"/>
    </row>
    <row r="344">
      <c r="B344" s="278"/>
      <c r="C344" s="278"/>
      <c r="D344" s="278"/>
      <c r="E344" s="278"/>
      <c r="F344" s="278"/>
      <c r="G344" s="278"/>
      <c r="H344" s="278"/>
      <c r="I344" s="278"/>
      <c r="J344" s="278"/>
      <c r="K344" s="278"/>
      <c r="L344" s="278"/>
      <c r="M344" s="278"/>
      <c r="N344" s="278"/>
      <c r="O344" s="278"/>
      <c r="P344" s="278"/>
      <c r="Q344" s="278"/>
      <c r="R344" s="20"/>
      <c r="S344" s="20"/>
      <c r="T344" s="20"/>
      <c r="U344" s="20"/>
      <c r="V344" s="20"/>
      <c r="W344" s="20"/>
      <c r="X344" s="20"/>
      <c r="Y344" s="20"/>
      <c r="Z344" s="20"/>
      <c r="AA344" s="20"/>
      <c r="AB344" s="20"/>
      <c r="AC344" s="20"/>
      <c r="AD344" s="20"/>
      <c r="AE344" s="20"/>
      <c r="AF344" s="20"/>
      <c r="AG344" s="20"/>
      <c r="AH344" s="20"/>
      <c r="AI344" s="20"/>
      <c r="AJ344" s="20"/>
      <c r="AK344" s="20"/>
      <c r="AL344" s="20"/>
      <c r="AM344" s="20"/>
      <c r="AN344" s="20"/>
      <c r="AO344" s="20"/>
      <c r="AP344" s="20"/>
      <c r="AQ344" s="20"/>
      <c r="AR344" s="20"/>
      <c r="AS344" s="20"/>
      <c r="AT344" s="20"/>
      <c r="AU344" s="20"/>
      <c r="AV344" s="20"/>
      <c r="AW344" s="20"/>
      <c r="AX344" s="20"/>
      <c r="AY344" s="20"/>
      <c r="AZ344" s="20"/>
      <c r="BA344" s="20"/>
      <c r="BB344" s="20"/>
      <c r="BC344" s="20"/>
      <c r="BD344" s="20"/>
      <c r="BE344" s="20"/>
      <c r="BF344" s="20"/>
      <c r="BG344" s="20"/>
      <c r="BH344" s="20"/>
      <c r="BI344" s="20"/>
      <c r="BJ344" s="20"/>
      <c r="BK344" s="20"/>
      <c r="BL344" s="20"/>
      <c r="BM344" s="20"/>
    </row>
    <row r="345">
      <c r="B345" s="278"/>
      <c r="C345" s="278"/>
      <c r="D345" s="278"/>
      <c r="E345" s="278"/>
      <c r="F345" s="278"/>
      <c r="G345" s="278"/>
      <c r="H345" s="278"/>
      <c r="I345" s="278"/>
      <c r="J345" s="278"/>
      <c r="K345" s="278"/>
      <c r="L345" s="278"/>
      <c r="M345" s="278"/>
      <c r="N345" s="278"/>
      <c r="O345" s="278"/>
      <c r="P345" s="278"/>
      <c r="Q345" s="278"/>
      <c r="R345" s="20"/>
      <c r="S345" s="20"/>
      <c r="T345" s="20"/>
      <c r="U345" s="20"/>
      <c r="V345" s="20"/>
      <c r="W345" s="20"/>
      <c r="X345" s="20"/>
      <c r="Y345" s="20"/>
      <c r="Z345" s="20"/>
      <c r="AA345" s="20"/>
      <c r="AB345" s="20"/>
      <c r="AC345" s="20"/>
      <c r="AD345" s="20"/>
      <c r="AE345" s="20"/>
      <c r="AF345" s="20"/>
      <c r="AG345" s="20"/>
      <c r="AH345" s="20"/>
      <c r="AI345" s="20"/>
      <c r="AJ345" s="20"/>
      <c r="AK345" s="20"/>
      <c r="AL345" s="20"/>
      <c r="AM345" s="20"/>
      <c r="AN345" s="20"/>
      <c r="AO345" s="20"/>
      <c r="AP345" s="20"/>
      <c r="AQ345" s="20"/>
      <c r="AR345" s="20"/>
      <c r="AS345" s="20"/>
      <c r="AT345" s="20"/>
      <c r="AU345" s="20"/>
      <c r="AV345" s="20"/>
      <c r="AW345" s="20"/>
      <c r="AX345" s="20"/>
      <c r="AY345" s="20"/>
      <c r="AZ345" s="20"/>
      <c r="BA345" s="20"/>
      <c r="BB345" s="20"/>
      <c r="BC345" s="20"/>
      <c r="BD345" s="20"/>
      <c r="BE345" s="20"/>
      <c r="BF345" s="20"/>
      <c r="BG345" s="20"/>
      <c r="BH345" s="20"/>
      <c r="BI345" s="20"/>
      <c r="BJ345" s="20"/>
      <c r="BK345" s="20"/>
      <c r="BL345" s="20"/>
      <c r="BM345" s="20"/>
    </row>
    <row r="346">
      <c r="B346" s="278"/>
      <c r="C346" s="278"/>
      <c r="D346" s="278"/>
      <c r="E346" s="278"/>
      <c r="F346" s="278"/>
      <c r="G346" s="278"/>
      <c r="H346" s="278"/>
      <c r="I346" s="278"/>
      <c r="J346" s="278"/>
      <c r="K346" s="278"/>
      <c r="L346" s="278"/>
      <c r="M346" s="278"/>
      <c r="N346" s="278"/>
      <c r="O346" s="278"/>
      <c r="P346" s="278"/>
      <c r="Q346" s="278"/>
      <c r="R346" s="20"/>
      <c r="S346" s="20"/>
      <c r="T346" s="20"/>
      <c r="U346" s="20"/>
      <c r="V346" s="20"/>
      <c r="W346" s="20"/>
      <c r="X346" s="20"/>
      <c r="Y346" s="20"/>
      <c r="Z346" s="20"/>
      <c r="AA346" s="20"/>
      <c r="AB346" s="20"/>
      <c r="AC346" s="20"/>
      <c r="AD346" s="20"/>
      <c r="AE346" s="20"/>
      <c r="AF346" s="20"/>
      <c r="AG346" s="20"/>
      <c r="AH346" s="20"/>
      <c r="AI346" s="20"/>
      <c r="AJ346" s="20"/>
      <c r="AK346" s="20"/>
      <c r="AL346" s="20"/>
      <c r="AM346" s="20"/>
      <c r="AN346" s="20"/>
      <c r="AO346" s="20"/>
      <c r="AP346" s="20"/>
      <c r="AQ346" s="20"/>
      <c r="AR346" s="20"/>
      <c r="AS346" s="20"/>
      <c r="AT346" s="20"/>
      <c r="AU346" s="20"/>
      <c r="AV346" s="20"/>
      <c r="AW346" s="20"/>
      <c r="AX346" s="20"/>
      <c r="AY346" s="20"/>
      <c r="AZ346" s="20"/>
      <c r="BA346" s="20"/>
      <c r="BB346" s="20"/>
      <c r="BC346" s="20"/>
      <c r="BD346" s="20"/>
      <c r="BE346" s="20"/>
      <c r="BF346" s="20"/>
      <c r="BG346" s="20"/>
      <c r="BH346" s="20"/>
      <c r="BI346" s="20"/>
      <c r="BJ346" s="20"/>
      <c r="BK346" s="20"/>
      <c r="BL346" s="20"/>
      <c r="BM346" s="20"/>
    </row>
    <row r="347">
      <c r="B347" s="278"/>
      <c r="C347" s="278"/>
      <c r="D347" s="278"/>
      <c r="E347" s="278"/>
      <c r="F347" s="278"/>
      <c r="G347" s="278"/>
      <c r="H347" s="278"/>
      <c r="I347" s="278"/>
      <c r="J347" s="278"/>
      <c r="K347" s="278"/>
      <c r="L347" s="278"/>
      <c r="M347" s="278"/>
      <c r="N347" s="278"/>
      <c r="O347" s="278"/>
      <c r="P347" s="278"/>
      <c r="Q347" s="278"/>
      <c r="R347" s="20"/>
      <c r="S347" s="20"/>
      <c r="T347" s="20"/>
      <c r="U347" s="20"/>
      <c r="V347" s="20"/>
      <c r="W347" s="20"/>
      <c r="X347" s="20"/>
      <c r="Y347" s="20"/>
      <c r="Z347" s="20"/>
      <c r="AA347" s="20"/>
      <c r="AB347" s="20"/>
      <c r="AC347" s="20"/>
      <c r="AD347" s="20"/>
      <c r="AE347" s="20"/>
      <c r="AF347" s="20"/>
      <c r="AG347" s="20"/>
      <c r="AH347" s="20"/>
      <c r="AI347" s="20"/>
      <c r="AJ347" s="20"/>
      <c r="AK347" s="20"/>
      <c r="AL347" s="20"/>
      <c r="AM347" s="20"/>
      <c r="AN347" s="20"/>
      <c r="AO347" s="20"/>
      <c r="AP347" s="20"/>
      <c r="AQ347" s="20"/>
      <c r="AR347" s="20"/>
      <c r="AS347" s="20"/>
      <c r="AT347" s="20"/>
      <c r="AU347" s="20"/>
      <c r="AV347" s="20"/>
      <c r="AW347" s="20"/>
      <c r="AX347" s="20"/>
      <c r="AY347" s="20"/>
      <c r="AZ347" s="20"/>
      <c r="BA347" s="20"/>
      <c r="BB347" s="20"/>
      <c r="BC347" s="20"/>
      <c r="BD347" s="20"/>
      <c r="BE347" s="20"/>
      <c r="BF347" s="20"/>
      <c r="BG347" s="20"/>
      <c r="BH347" s="20"/>
      <c r="BI347" s="20"/>
      <c r="BJ347" s="20"/>
      <c r="BK347" s="20"/>
      <c r="BL347" s="20"/>
      <c r="BM347" s="20"/>
    </row>
    <row r="348">
      <c r="B348" s="278"/>
      <c r="C348" s="278"/>
      <c r="D348" s="278"/>
      <c r="E348" s="278"/>
      <c r="F348" s="278"/>
      <c r="G348" s="278"/>
      <c r="H348" s="278"/>
      <c r="I348" s="278"/>
      <c r="J348" s="278"/>
      <c r="K348" s="278"/>
      <c r="L348" s="278"/>
      <c r="M348" s="278"/>
      <c r="N348" s="278"/>
      <c r="O348" s="278"/>
      <c r="P348" s="278"/>
      <c r="Q348" s="278"/>
      <c r="R348" s="20"/>
      <c r="S348" s="20"/>
      <c r="T348" s="20"/>
      <c r="U348" s="20"/>
      <c r="V348" s="20"/>
      <c r="W348" s="20"/>
      <c r="X348" s="20"/>
      <c r="Y348" s="20"/>
      <c r="Z348" s="20"/>
      <c r="AA348" s="20"/>
      <c r="AB348" s="20"/>
      <c r="AC348" s="20"/>
      <c r="AD348" s="20"/>
      <c r="AE348" s="20"/>
      <c r="AF348" s="20"/>
      <c r="AG348" s="20"/>
      <c r="AH348" s="20"/>
      <c r="AI348" s="20"/>
      <c r="AJ348" s="20"/>
      <c r="AK348" s="20"/>
      <c r="AL348" s="20"/>
      <c r="AM348" s="20"/>
      <c r="AN348" s="20"/>
      <c r="AO348" s="20"/>
      <c r="AP348" s="20"/>
      <c r="AQ348" s="20"/>
      <c r="AR348" s="20"/>
      <c r="AS348" s="20"/>
      <c r="AT348" s="20"/>
      <c r="AU348" s="20"/>
      <c r="AV348" s="20"/>
      <c r="AW348" s="20"/>
      <c r="AX348" s="20"/>
      <c r="AY348" s="20"/>
      <c r="AZ348" s="20"/>
      <c r="BA348" s="20"/>
      <c r="BB348" s="20"/>
      <c r="BC348" s="20"/>
      <c r="BD348" s="20"/>
      <c r="BE348" s="20"/>
      <c r="BF348" s="20"/>
      <c r="BG348" s="20"/>
      <c r="BH348" s="20"/>
      <c r="BI348" s="20"/>
      <c r="BJ348" s="20"/>
      <c r="BK348" s="20"/>
      <c r="BL348" s="20"/>
      <c r="BM348" s="20"/>
    </row>
    <row r="349">
      <c r="B349" s="278"/>
      <c r="C349" s="278"/>
      <c r="D349" s="278"/>
      <c r="E349" s="278"/>
      <c r="F349" s="278"/>
      <c r="G349" s="278"/>
      <c r="H349" s="278"/>
      <c r="I349" s="278"/>
      <c r="J349" s="278"/>
      <c r="K349" s="278"/>
      <c r="L349" s="278"/>
      <c r="M349" s="278"/>
      <c r="N349" s="278"/>
      <c r="O349" s="278"/>
      <c r="P349" s="278"/>
      <c r="Q349" s="278"/>
      <c r="R349" s="20"/>
      <c r="S349" s="20"/>
      <c r="T349" s="20"/>
      <c r="U349" s="20"/>
      <c r="V349" s="20"/>
      <c r="W349" s="20"/>
      <c r="X349" s="20"/>
      <c r="Y349" s="20"/>
      <c r="Z349" s="20"/>
      <c r="AA349" s="20"/>
      <c r="AB349" s="20"/>
      <c r="AC349" s="20"/>
      <c r="AD349" s="20"/>
      <c r="AE349" s="20"/>
      <c r="AF349" s="20"/>
      <c r="AG349" s="20"/>
      <c r="AH349" s="20"/>
      <c r="AI349" s="20"/>
      <c r="AJ349" s="20"/>
      <c r="AK349" s="20"/>
      <c r="AL349" s="20"/>
      <c r="AM349" s="20"/>
      <c r="AN349" s="20"/>
      <c r="AO349" s="20"/>
      <c r="AP349" s="20"/>
      <c r="AQ349" s="20"/>
      <c r="AR349" s="20"/>
      <c r="AS349" s="20"/>
      <c r="AT349" s="20"/>
      <c r="AU349" s="20"/>
      <c r="AV349" s="20"/>
      <c r="AW349" s="20"/>
      <c r="AX349" s="20"/>
      <c r="AY349" s="20"/>
      <c r="AZ349" s="20"/>
      <c r="BA349" s="20"/>
      <c r="BB349" s="20"/>
      <c r="BC349" s="20"/>
      <c r="BD349" s="20"/>
      <c r="BE349" s="20"/>
      <c r="BF349" s="20"/>
      <c r="BG349" s="20"/>
      <c r="BH349" s="20"/>
      <c r="BI349" s="20"/>
      <c r="BJ349" s="20"/>
      <c r="BK349" s="20"/>
      <c r="BL349" s="20"/>
      <c r="BM349" s="20"/>
    </row>
    <row r="350">
      <c r="B350" s="278"/>
      <c r="C350" s="278"/>
      <c r="D350" s="278"/>
      <c r="E350" s="278"/>
      <c r="F350" s="278"/>
      <c r="G350" s="278"/>
      <c r="H350" s="278"/>
      <c r="I350" s="278"/>
      <c r="J350" s="278"/>
      <c r="K350" s="278"/>
      <c r="L350" s="278"/>
      <c r="M350" s="278"/>
      <c r="N350" s="278"/>
      <c r="O350" s="278"/>
      <c r="P350" s="278"/>
      <c r="Q350" s="278"/>
      <c r="R350" s="20"/>
      <c r="S350" s="20"/>
      <c r="T350" s="20"/>
      <c r="U350" s="20"/>
      <c r="V350" s="20"/>
      <c r="W350" s="20"/>
      <c r="X350" s="20"/>
      <c r="Y350" s="20"/>
      <c r="Z350" s="20"/>
      <c r="AA350" s="20"/>
      <c r="AB350" s="20"/>
      <c r="AC350" s="20"/>
      <c r="AD350" s="20"/>
      <c r="AE350" s="20"/>
      <c r="AF350" s="20"/>
      <c r="AG350" s="20"/>
      <c r="AH350" s="20"/>
      <c r="AI350" s="20"/>
      <c r="AJ350" s="20"/>
      <c r="AK350" s="20"/>
      <c r="AL350" s="20"/>
      <c r="AM350" s="20"/>
      <c r="AN350" s="20"/>
      <c r="AO350" s="20"/>
      <c r="AP350" s="20"/>
      <c r="AQ350" s="20"/>
      <c r="AR350" s="20"/>
      <c r="AS350" s="20"/>
      <c r="AT350" s="20"/>
      <c r="AU350" s="20"/>
      <c r="AV350" s="20"/>
      <c r="AW350" s="20"/>
      <c r="AX350" s="20"/>
      <c r="AY350" s="20"/>
      <c r="AZ350" s="20"/>
      <c r="BA350" s="20"/>
      <c r="BB350" s="20"/>
      <c r="BC350" s="20"/>
      <c r="BD350" s="20"/>
      <c r="BE350" s="20"/>
      <c r="BF350" s="20"/>
      <c r="BG350" s="20"/>
      <c r="BH350" s="20"/>
      <c r="BI350" s="20"/>
      <c r="BJ350" s="20"/>
      <c r="BK350" s="20"/>
      <c r="BL350" s="20"/>
      <c r="BM350" s="20"/>
    </row>
    <row r="351">
      <c r="B351" s="278"/>
      <c r="C351" s="278"/>
      <c r="D351" s="278"/>
      <c r="E351" s="278"/>
      <c r="F351" s="278"/>
      <c r="G351" s="278"/>
      <c r="H351" s="278"/>
      <c r="I351" s="278"/>
      <c r="J351" s="278"/>
      <c r="K351" s="278"/>
      <c r="L351" s="278"/>
      <c r="M351" s="278"/>
      <c r="N351" s="278"/>
      <c r="O351" s="278"/>
      <c r="P351" s="278"/>
      <c r="Q351" s="278"/>
      <c r="R351" s="20"/>
      <c r="S351" s="20"/>
      <c r="T351" s="20"/>
      <c r="U351" s="20"/>
      <c r="V351" s="20"/>
      <c r="W351" s="20"/>
      <c r="X351" s="20"/>
      <c r="Y351" s="20"/>
      <c r="Z351" s="20"/>
      <c r="AA351" s="20"/>
      <c r="AB351" s="20"/>
      <c r="AC351" s="20"/>
      <c r="AD351" s="20"/>
      <c r="AE351" s="20"/>
      <c r="AF351" s="20"/>
      <c r="AG351" s="20"/>
      <c r="AH351" s="20"/>
      <c r="AI351" s="20"/>
      <c r="AJ351" s="20"/>
      <c r="AK351" s="20"/>
      <c r="AL351" s="20"/>
      <c r="AM351" s="20"/>
      <c r="AN351" s="20"/>
      <c r="AO351" s="20"/>
      <c r="AP351" s="20"/>
      <c r="AQ351" s="20"/>
      <c r="AR351" s="20"/>
      <c r="AS351" s="20"/>
      <c r="AT351" s="20"/>
      <c r="AU351" s="20"/>
      <c r="AV351" s="20"/>
      <c r="AW351" s="20"/>
      <c r="AX351" s="20"/>
      <c r="AY351" s="20"/>
      <c r="AZ351" s="20"/>
      <c r="BA351" s="20"/>
      <c r="BB351" s="20"/>
      <c r="BC351" s="20"/>
      <c r="BD351" s="20"/>
      <c r="BE351" s="20"/>
      <c r="BF351" s="20"/>
      <c r="BG351" s="20"/>
      <c r="BH351" s="20"/>
      <c r="BI351" s="20"/>
      <c r="BJ351" s="20"/>
      <c r="BK351" s="20"/>
      <c r="BL351" s="20"/>
      <c r="BM351" s="20"/>
    </row>
    <row r="352">
      <c r="B352" s="278"/>
      <c r="C352" s="278"/>
      <c r="D352" s="278"/>
      <c r="E352" s="278"/>
      <c r="F352" s="278"/>
      <c r="G352" s="278"/>
      <c r="H352" s="278"/>
      <c r="I352" s="278"/>
      <c r="J352" s="278"/>
      <c r="K352" s="278"/>
      <c r="L352" s="278"/>
      <c r="M352" s="278"/>
      <c r="N352" s="278"/>
      <c r="O352" s="278"/>
      <c r="P352" s="278"/>
      <c r="Q352" s="278"/>
      <c r="R352" s="20"/>
      <c r="S352" s="20"/>
      <c r="T352" s="20"/>
      <c r="U352" s="20"/>
      <c r="V352" s="20"/>
      <c r="W352" s="20"/>
      <c r="X352" s="20"/>
      <c r="Y352" s="20"/>
      <c r="Z352" s="20"/>
      <c r="AA352" s="20"/>
      <c r="AB352" s="20"/>
      <c r="AC352" s="20"/>
      <c r="AD352" s="20"/>
      <c r="AE352" s="20"/>
      <c r="AF352" s="20"/>
      <c r="AG352" s="20"/>
      <c r="AH352" s="20"/>
      <c r="AI352" s="20"/>
      <c r="AJ352" s="20"/>
      <c r="AK352" s="20"/>
      <c r="AL352" s="20"/>
      <c r="AM352" s="20"/>
      <c r="AN352" s="20"/>
      <c r="AO352" s="20"/>
      <c r="AP352" s="20"/>
      <c r="AQ352" s="20"/>
      <c r="AR352" s="20"/>
      <c r="AS352" s="20"/>
      <c r="AT352" s="20"/>
      <c r="AU352" s="20"/>
      <c r="AV352" s="20"/>
      <c r="AW352" s="20"/>
      <c r="AX352" s="20"/>
      <c r="AY352" s="20"/>
      <c r="AZ352" s="20"/>
      <c r="BA352" s="20"/>
      <c r="BB352" s="20"/>
      <c r="BC352" s="20"/>
      <c r="BD352" s="20"/>
      <c r="BE352" s="20"/>
      <c r="BF352" s="20"/>
      <c r="BG352" s="20"/>
      <c r="BH352" s="20"/>
      <c r="BI352" s="20"/>
      <c r="BJ352" s="20"/>
      <c r="BK352" s="20"/>
      <c r="BL352" s="20"/>
      <c r="BM352" s="20"/>
    </row>
    <row r="353">
      <c r="B353" s="278"/>
      <c r="C353" s="278"/>
      <c r="D353" s="278"/>
      <c r="E353" s="278"/>
      <c r="F353" s="278"/>
      <c r="G353" s="278"/>
      <c r="H353" s="278"/>
      <c r="I353" s="278"/>
      <c r="J353" s="278"/>
      <c r="K353" s="278"/>
      <c r="L353" s="278"/>
      <c r="M353" s="278"/>
      <c r="N353" s="278"/>
      <c r="O353" s="278"/>
      <c r="P353" s="278"/>
      <c r="Q353" s="278"/>
      <c r="R353" s="20"/>
      <c r="S353" s="20"/>
      <c r="T353" s="20"/>
      <c r="U353" s="20"/>
      <c r="V353" s="20"/>
      <c r="W353" s="20"/>
      <c r="X353" s="20"/>
      <c r="Y353" s="20"/>
      <c r="Z353" s="20"/>
      <c r="AA353" s="20"/>
      <c r="AB353" s="20"/>
      <c r="AC353" s="20"/>
      <c r="AD353" s="20"/>
      <c r="AE353" s="20"/>
      <c r="AF353" s="20"/>
      <c r="AG353" s="20"/>
      <c r="AH353" s="20"/>
      <c r="AI353" s="20"/>
      <c r="AJ353" s="20"/>
      <c r="AK353" s="20"/>
      <c r="AL353" s="20"/>
      <c r="AM353" s="20"/>
      <c r="AN353" s="20"/>
      <c r="AO353" s="20"/>
      <c r="AP353" s="20"/>
      <c r="AQ353" s="20"/>
      <c r="AR353" s="20"/>
      <c r="AS353" s="20"/>
      <c r="AT353" s="20"/>
      <c r="AU353" s="20"/>
      <c r="AV353" s="20"/>
      <c r="AW353" s="20"/>
      <c r="AX353" s="20"/>
      <c r="AY353" s="20"/>
      <c r="AZ353" s="20"/>
      <c r="BA353" s="20"/>
      <c r="BB353" s="20"/>
      <c r="BC353" s="20"/>
      <c r="BD353" s="20"/>
      <c r="BE353" s="20"/>
      <c r="BF353" s="20"/>
      <c r="BG353" s="20"/>
      <c r="BH353" s="20"/>
      <c r="BI353" s="20"/>
      <c r="BJ353" s="20"/>
      <c r="BK353" s="20"/>
      <c r="BL353" s="20"/>
      <c r="BM353" s="20"/>
    </row>
    <row r="354">
      <c r="B354" s="278"/>
      <c r="C354" s="278"/>
      <c r="D354" s="278"/>
      <c r="E354" s="278"/>
      <c r="F354" s="278"/>
      <c r="G354" s="278"/>
      <c r="H354" s="278"/>
      <c r="I354" s="278"/>
      <c r="J354" s="278"/>
      <c r="K354" s="278"/>
      <c r="L354" s="278"/>
      <c r="M354" s="278"/>
      <c r="N354" s="278"/>
      <c r="O354" s="278"/>
      <c r="P354" s="278"/>
      <c r="Q354" s="278"/>
      <c r="R354" s="20"/>
      <c r="S354" s="20"/>
      <c r="T354" s="20"/>
      <c r="U354" s="20"/>
      <c r="V354" s="20"/>
      <c r="W354" s="20"/>
      <c r="X354" s="20"/>
      <c r="Y354" s="20"/>
      <c r="Z354" s="20"/>
      <c r="AA354" s="20"/>
      <c r="AB354" s="20"/>
      <c r="AC354" s="20"/>
      <c r="AD354" s="20"/>
      <c r="AE354" s="20"/>
      <c r="AF354" s="20"/>
      <c r="AG354" s="20"/>
      <c r="AH354" s="20"/>
      <c r="AI354" s="20"/>
      <c r="AJ354" s="20"/>
      <c r="AK354" s="20"/>
      <c r="AL354" s="20"/>
      <c r="AM354" s="20"/>
      <c r="AN354" s="20"/>
      <c r="AO354" s="20"/>
      <c r="AP354" s="20"/>
      <c r="AQ354" s="20"/>
      <c r="AR354" s="20"/>
      <c r="AS354" s="20"/>
      <c r="AT354" s="20"/>
      <c r="AU354" s="20"/>
      <c r="AV354" s="20"/>
      <c r="AW354" s="20"/>
      <c r="AX354" s="20"/>
      <c r="AY354" s="20"/>
      <c r="AZ354" s="20"/>
      <c r="BA354" s="20"/>
      <c r="BB354" s="20"/>
      <c r="BC354" s="20"/>
      <c r="BD354" s="20"/>
      <c r="BE354" s="20"/>
      <c r="BF354" s="20"/>
      <c r="BG354" s="20"/>
      <c r="BH354" s="20"/>
      <c r="BI354" s="20"/>
      <c r="BJ354" s="20"/>
      <c r="BK354" s="20"/>
      <c r="BL354" s="20"/>
      <c r="BM354" s="20"/>
    </row>
    <row r="355">
      <c r="B355" s="278"/>
      <c r="C355" s="278"/>
      <c r="D355" s="278"/>
      <c r="E355" s="278"/>
      <c r="F355" s="278"/>
      <c r="G355" s="278"/>
      <c r="H355" s="278"/>
      <c r="I355" s="278"/>
      <c r="J355" s="278"/>
      <c r="K355" s="278"/>
      <c r="L355" s="278"/>
      <c r="M355" s="278"/>
      <c r="N355" s="278"/>
      <c r="O355" s="278"/>
      <c r="P355" s="278"/>
      <c r="Q355" s="278"/>
      <c r="R355" s="20"/>
      <c r="S355" s="20"/>
      <c r="T355" s="20"/>
      <c r="U355" s="20"/>
      <c r="V355" s="20"/>
      <c r="W355" s="20"/>
      <c r="X355" s="20"/>
      <c r="Y355" s="20"/>
      <c r="Z355" s="20"/>
      <c r="AA355" s="20"/>
      <c r="AB355" s="20"/>
      <c r="AC355" s="20"/>
      <c r="AD355" s="20"/>
      <c r="AE355" s="20"/>
      <c r="AF355" s="20"/>
      <c r="AG355" s="20"/>
      <c r="AH355" s="20"/>
      <c r="AI355" s="20"/>
      <c r="AJ355" s="20"/>
      <c r="AK355" s="20"/>
      <c r="AL355" s="20"/>
      <c r="AM355" s="20"/>
      <c r="AN355" s="20"/>
      <c r="AO355" s="20"/>
      <c r="AP355" s="20"/>
      <c r="AQ355" s="20"/>
      <c r="AR355" s="20"/>
      <c r="AS355" s="20"/>
      <c r="AT355" s="20"/>
      <c r="AU355" s="20"/>
      <c r="AV355" s="20"/>
      <c r="AW355" s="20"/>
      <c r="AX355" s="20"/>
      <c r="AY355" s="20"/>
      <c r="AZ355" s="20"/>
      <c r="BA355" s="20"/>
      <c r="BB355" s="20"/>
      <c r="BC355" s="20"/>
      <c r="BD355" s="20"/>
      <c r="BE355" s="20"/>
      <c r="BF355" s="20"/>
      <c r="BG355" s="20"/>
      <c r="BH355" s="20"/>
      <c r="BI355" s="20"/>
      <c r="BJ355" s="20"/>
      <c r="BK355" s="20"/>
      <c r="BL355" s="20"/>
      <c r="BM355" s="20"/>
    </row>
    <row r="356">
      <c r="B356" s="278"/>
      <c r="C356" s="278"/>
      <c r="D356" s="278"/>
      <c r="E356" s="278"/>
      <c r="F356" s="278"/>
      <c r="G356" s="278"/>
      <c r="H356" s="278"/>
      <c r="I356" s="278"/>
      <c r="J356" s="278"/>
      <c r="K356" s="278"/>
      <c r="L356" s="278"/>
      <c r="M356" s="278"/>
      <c r="N356" s="278"/>
      <c r="O356" s="278"/>
      <c r="P356" s="278"/>
      <c r="Q356" s="278"/>
      <c r="R356" s="20"/>
      <c r="S356" s="20"/>
      <c r="T356" s="20"/>
      <c r="U356" s="20"/>
      <c r="V356" s="20"/>
      <c r="W356" s="20"/>
      <c r="X356" s="20"/>
      <c r="Y356" s="20"/>
      <c r="Z356" s="20"/>
      <c r="AA356" s="20"/>
      <c r="AB356" s="20"/>
      <c r="AC356" s="20"/>
      <c r="AD356" s="20"/>
      <c r="AE356" s="20"/>
      <c r="AF356" s="20"/>
      <c r="AG356" s="20"/>
      <c r="AH356" s="20"/>
      <c r="AI356" s="20"/>
      <c r="AJ356" s="20"/>
      <c r="AK356" s="20"/>
      <c r="AL356" s="20"/>
      <c r="AM356" s="20"/>
      <c r="AN356" s="20"/>
      <c r="AO356" s="20"/>
      <c r="AP356" s="20"/>
      <c r="AQ356" s="20"/>
      <c r="AR356" s="20"/>
      <c r="AS356" s="20"/>
      <c r="AT356" s="20"/>
      <c r="AU356" s="20"/>
      <c r="AV356" s="20"/>
      <c r="AW356" s="20"/>
      <c r="AX356" s="20"/>
      <c r="AY356" s="20"/>
      <c r="AZ356" s="20"/>
      <c r="BA356" s="20"/>
      <c r="BB356" s="20"/>
      <c r="BC356" s="20"/>
      <c r="BD356" s="20"/>
      <c r="BE356" s="20"/>
      <c r="BF356" s="20"/>
      <c r="BG356" s="20"/>
      <c r="BH356" s="20"/>
      <c r="BI356" s="20"/>
      <c r="BJ356" s="20"/>
      <c r="BK356" s="20"/>
      <c r="BL356" s="20"/>
      <c r="BM356" s="20"/>
    </row>
    <row r="357">
      <c r="B357" s="278"/>
      <c r="C357" s="278"/>
      <c r="D357" s="278"/>
      <c r="E357" s="278"/>
      <c r="F357" s="278"/>
      <c r="G357" s="278"/>
      <c r="H357" s="278"/>
      <c r="I357" s="278"/>
      <c r="J357" s="278"/>
      <c r="K357" s="278"/>
      <c r="L357" s="278"/>
      <c r="M357" s="278"/>
      <c r="N357" s="278"/>
      <c r="O357" s="278"/>
      <c r="P357" s="278"/>
      <c r="Q357" s="278"/>
      <c r="R357" s="20"/>
      <c r="S357" s="20"/>
      <c r="T357" s="20"/>
      <c r="U357" s="20"/>
      <c r="V357" s="20"/>
      <c r="W357" s="20"/>
      <c r="X357" s="20"/>
      <c r="Y357" s="20"/>
      <c r="Z357" s="20"/>
      <c r="AA357" s="20"/>
      <c r="AB357" s="20"/>
      <c r="AC357" s="20"/>
      <c r="AD357" s="20"/>
      <c r="AE357" s="20"/>
      <c r="AF357" s="20"/>
      <c r="AG357" s="20"/>
      <c r="AH357" s="20"/>
      <c r="AI357" s="20"/>
      <c r="AJ357" s="20"/>
      <c r="AK357" s="20"/>
      <c r="AL357" s="20"/>
      <c r="AM357" s="20"/>
      <c r="AN357" s="20"/>
      <c r="AO357" s="20"/>
      <c r="AP357" s="20"/>
      <c r="AQ357" s="20"/>
      <c r="AR357" s="20"/>
      <c r="AS357" s="20"/>
      <c r="AT357" s="20"/>
      <c r="AU357" s="20"/>
      <c r="AV357" s="20"/>
      <c r="AW357" s="20"/>
      <c r="AX357" s="20"/>
      <c r="AY357" s="20"/>
      <c r="AZ357" s="20"/>
      <c r="BA357" s="20"/>
      <c r="BB357" s="20"/>
      <c r="BC357" s="20"/>
      <c r="BD357" s="20"/>
      <c r="BE357" s="20"/>
      <c r="BF357" s="20"/>
      <c r="BG357" s="20"/>
      <c r="BH357" s="20"/>
      <c r="BI357" s="20"/>
      <c r="BJ357" s="20"/>
      <c r="BK357" s="20"/>
      <c r="BL357" s="20"/>
      <c r="BM357" s="20"/>
    </row>
    <row r="358">
      <c r="B358" s="278"/>
      <c r="C358" s="278"/>
      <c r="D358" s="278"/>
      <c r="E358" s="278"/>
      <c r="F358" s="278"/>
      <c r="G358" s="278"/>
      <c r="H358" s="278"/>
      <c r="I358" s="278"/>
      <c r="J358" s="278"/>
      <c r="K358" s="278"/>
      <c r="L358" s="278"/>
      <c r="M358" s="278"/>
      <c r="N358" s="278"/>
      <c r="O358" s="278"/>
      <c r="P358" s="278"/>
      <c r="Q358" s="278"/>
      <c r="R358" s="20"/>
      <c r="S358" s="20"/>
      <c r="T358" s="20"/>
      <c r="U358" s="20"/>
      <c r="V358" s="20"/>
      <c r="W358" s="20"/>
      <c r="X358" s="20"/>
      <c r="Y358" s="20"/>
      <c r="Z358" s="20"/>
      <c r="AA358" s="20"/>
      <c r="AB358" s="20"/>
      <c r="AC358" s="20"/>
      <c r="AD358" s="20"/>
      <c r="AE358" s="20"/>
      <c r="AF358" s="20"/>
      <c r="AG358" s="20"/>
      <c r="AH358" s="20"/>
      <c r="AI358" s="20"/>
      <c r="AJ358" s="20"/>
      <c r="AK358" s="20"/>
      <c r="AL358" s="20"/>
      <c r="AM358" s="20"/>
      <c r="AN358" s="20"/>
      <c r="AO358" s="20"/>
      <c r="AP358" s="20"/>
      <c r="AQ358" s="20"/>
      <c r="AR358" s="20"/>
      <c r="AS358" s="20"/>
      <c r="AT358" s="20"/>
      <c r="AU358" s="20"/>
      <c r="AV358" s="20"/>
      <c r="AW358" s="20"/>
      <c r="AX358" s="20"/>
      <c r="AY358" s="20"/>
      <c r="AZ358" s="20"/>
      <c r="BA358" s="20"/>
      <c r="BB358" s="20"/>
      <c r="BC358" s="20"/>
      <c r="BD358" s="20"/>
      <c r="BE358" s="20"/>
      <c r="BF358" s="20"/>
      <c r="BG358" s="20"/>
      <c r="BH358" s="20"/>
      <c r="BI358" s="20"/>
      <c r="BJ358" s="20"/>
      <c r="BK358" s="20"/>
      <c r="BL358" s="20"/>
      <c r="BM358" s="20"/>
    </row>
    <row r="359">
      <c r="B359" s="278"/>
      <c r="C359" s="278"/>
      <c r="D359" s="278"/>
      <c r="E359" s="278"/>
      <c r="F359" s="278"/>
      <c r="G359" s="278"/>
      <c r="H359" s="278"/>
      <c r="I359" s="278"/>
      <c r="J359" s="278"/>
      <c r="K359" s="278"/>
      <c r="L359" s="278"/>
      <c r="M359" s="278"/>
      <c r="N359" s="278"/>
      <c r="O359" s="278"/>
      <c r="P359" s="278"/>
      <c r="Q359" s="278"/>
      <c r="R359" s="20"/>
      <c r="S359" s="20"/>
      <c r="T359" s="20"/>
      <c r="U359" s="20"/>
      <c r="V359" s="20"/>
      <c r="W359" s="20"/>
      <c r="X359" s="20"/>
      <c r="Y359" s="20"/>
      <c r="Z359" s="20"/>
      <c r="AA359" s="20"/>
      <c r="AB359" s="20"/>
      <c r="AC359" s="20"/>
      <c r="AD359" s="20"/>
      <c r="AE359" s="20"/>
      <c r="AF359" s="20"/>
      <c r="AG359" s="20"/>
      <c r="AH359" s="20"/>
      <c r="AI359" s="20"/>
      <c r="AJ359" s="20"/>
      <c r="AK359" s="20"/>
      <c r="AL359" s="20"/>
      <c r="AM359" s="20"/>
      <c r="AN359" s="20"/>
      <c r="AO359" s="20"/>
      <c r="AP359" s="20"/>
      <c r="AQ359" s="20"/>
      <c r="AR359" s="20"/>
      <c r="AS359" s="20"/>
      <c r="AT359" s="20"/>
      <c r="AU359" s="20"/>
      <c r="AV359" s="20"/>
      <c r="AW359" s="20"/>
      <c r="AX359" s="20"/>
      <c r="AY359" s="20"/>
      <c r="AZ359" s="20"/>
      <c r="BA359" s="20"/>
      <c r="BB359" s="20"/>
      <c r="BC359" s="20"/>
      <c r="BD359" s="20"/>
      <c r="BE359" s="20"/>
      <c r="BF359" s="20"/>
      <c r="BG359" s="20"/>
      <c r="BH359" s="20"/>
      <c r="BI359" s="20"/>
      <c r="BJ359" s="20"/>
      <c r="BK359" s="20"/>
      <c r="BL359" s="20"/>
      <c r="BM359" s="20"/>
    </row>
    <row r="360">
      <c r="B360" s="278"/>
      <c r="C360" s="278"/>
      <c r="D360" s="278"/>
      <c r="E360" s="278"/>
      <c r="F360" s="278"/>
      <c r="G360" s="278"/>
      <c r="H360" s="278"/>
      <c r="I360" s="278"/>
      <c r="J360" s="278"/>
      <c r="K360" s="278"/>
      <c r="L360" s="278"/>
      <c r="M360" s="278"/>
      <c r="N360" s="278"/>
      <c r="O360" s="278"/>
      <c r="P360" s="278"/>
      <c r="Q360" s="278"/>
      <c r="R360" s="20"/>
      <c r="S360" s="20"/>
      <c r="T360" s="20"/>
      <c r="U360" s="20"/>
      <c r="V360" s="20"/>
      <c r="W360" s="20"/>
      <c r="X360" s="20"/>
      <c r="Y360" s="20"/>
      <c r="Z360" s="20"/>
      <c r="AA360" s="20"/>
      <c r="AB360" s="20"/>
      <c r="AC360" s="20"/>
      <c r="AD360" s="20"/>
      <c r="AE360" s="20"/>
      <c r="AF360" s="20"/>
      <c r="AG360" s="20"/>
      <c r="AH360" s="20"/>
      <c r="AI360" s="20"/>
      <c r="AJ360" s="20"/>
      <c r="AK360" s="20"/>
      <c r="AL360" s="20"/>
      <c r="AM360" s="20"/>
      <c r="AN360" s="20"/>
      <c r="AO360" s="20"/>
      <c r="AP360" s="20"/>
      <c r="AQ360" s="20"/>
      <c r="AR360" s="20"/>
      <c r="AS360" s="20"/>
      <c r="AT360" s="20"/>
      <c r="AU360" s="20"/>
      <c r="AV360" s="20"/>
      <c r="AW360" s="20"/>
      <c r="AX360" s="20"/>
      <c r="AY360" s="20"/>
      <c r="AZ360" s="20"/>
      <c r="BA360" s="20"/>
      <c r="BB360" s="20"/>
      <c r="BC360" s="20"/>
      <c r="BD360" s="20"/>
      <c r="BE360" s="20"/>
      <c r="BF360" s="20"/>
      <c r="BG360" s="20"/>
      <c r="BH360" s="20"/>
      <c r="BI360" s="20"/>
      <c r="BJ360" s="20"/>
      <c r="BK360" s="20"/>
      <c r="BL360" s="20"/>
      <c r="BM360" s="20"/>
    </row>
    <row r="361">
      <c r="B361" s="278"/>
      <c r="C361" s="278"/>
      <c r="D361" s="278"/>
      <c r="E361" s="278"/>
      <c r="F361" s="278"/>
      <c r="G361" s="278"/>
      <c r="H361" s="278"/>
      <c r="I361" s="278"/>
      <c r="J361" s="278"/>
      <c r="K361" s="278"/>
      <c r="L361" s="278"/>
      <c r="M361" s="278"/>
      <c r="N361" s="278"/>
      <c r="O361" s="278"/>
      <c r="P361" s="278"/>
      <c r="Q361" s="278"/>
      <c r="R361" s="20"/>
      <c r="S361" s="20"/>
      <c r="T361" s="20"/>
      <c r="U361" s="20"/>
      <c r="V361" s="20"/>
      <c r="W361" s="20"/>
      <c r="X361" s="20"/>
      <c r="Y361" s="20"/>
      <c r="Z361" s="20"/>
      <c r="AA361" s="20"/>
      <c r="AB361" s="20"/>
      <c r="AC361" s="20"/>
      <c r="AD361" s="20"/>
      <c r="AE361" s="20"/>
      <c r="AF361" s="20"/>
      <c r="AG361" s="20"/>
      <c r="AH361" s="20"/>
      <c r="AI361" s="20"/>
      <c r="AJ361" s="20"/>
      <c r="AK361" s="20"/>
      <c r="AL361" s="20"/>
      <c r="AM361" s="20"/>
      <c r="AN361" s="20"/>
      <c r="AO361" s="20"/>
      <c r="AP361" s="20"/>
      <c r="AQ361" s="20"/>
      <c r="AR361" s="20"/>
      <c r="AS361" s="20"/>
      <c r="AT361" s="20"/>
      <c r="AU361" s="20"/>
      <c r="AV361" s="20"/>
      <c r="AW361" s="20"/>
      <c r="AX361" s="20"/>
      <c r="AY361" s="20"/>
      <c r="AZ361" s="20"/>
      <c r="BA361" s="20"/>
      <c r="BB361" s="20"/>
      <c r="BC361" s="20"/>
      <c r="BD361" s="20"/>
      <c r="BE361" s="20"/>
      <c r="BF361" s="20"/>
      <c r="BG361" s="20"/>
      <c r="BH361" s="20"/>
      <c r="BI361" s="20"/>
      <c r="BJ361" s="20"/>
      <c r="BK361" s="20"/>
      <c r="BL361" s="20"/>
      <c r="BM361" s="20"/>
    </row>
    <row r="362">
      <c r="B362" s="278"/>
      <c r="C362" s="278"/>
      <c r="D362" s="278"/>
      <c r="E362" s="278"/>
      <c r="F362" s="278"/>
      <c r="G362" s="278"/>
      <c r="H362" s="278"/>
      <c r="I362" s="278"/>
      <c r="J362" s="278"/>
      <c r="K362" s="278"/>
      <c r="L362" s="278"/>
      <c r="M362" s="278"/>
      <c r="N362" s="278"/>
      <c r="O362" s="278"/>
      <c r="P362" s="278"/>
      <c r="Q362" s="278"/>
      <c r="R362" s="20"/>
      <c r="S362" s="20"/>
      <c r="T362" s="20"/>
      <c r="U362" s="20"/>
      <c r="V362" s="20"/>
      <c r="W362" s="20"/>
      <c r="X362" s="20"/>
      <c r="Y362" s="20"/>
      <c r="Z362" s="20"/>
      <c r="AA362" s="20"/>
      <c r="AB362" s="20"/>
      <c r="AC362" s="20"/>
      <c r="AD362" s="20"/>
      <c r="AE362" s="20"/>
      <c r="AF362" s="20"/>
      <c r="AG362" s="20"/>
      <c r="AH362" s="20"/>
      <c r="AI362" s="20"/>
      <c r="AJ362" s="20"/>
      <c r="AK362" s="20"/>
      <c r="AL362" s="20"/>
      <c r="AM362" s="20"/>
      <c r="AN362" s="20"/>
      <c r="AO362" s="20"/>
      <c r="AP362" s="20"/>
      <c r="AQ362" s="20"/>
      <c r="AR362" s="20"/>
      <c r="AS362" s="20"/>
      <c r="AT362" s="20"/>
      <c r="AU362" s="20"/>
      <c r="AV362" s="20"/>
      <c r="AW362" s="20"/>
      <c r="AX362" s="20"/>
      <c r="AY362" s="20"/>
      <c r="AZ362" s="20"/>
      <c r="BA362" s="20"/>
      <c r="BB362" s="20"/>
      <c r="BC362" s="20"/>
      <c r="BD362" s="20"/>
      <c r="BE362" s="20"/>
      <c r="BF362" s="20"/>
      <c r="BG362" s="20"/>
      <c r="BH362" s="20"/>
      <c r="BI362" s="20"/>
      <c r="BJ362" s="20"/>
      <c r="BK362" s="20"/>
      <c r="BL362" s="20"/>
      <c r="BM362" s="20"/>
    </row>
    <row r="363">
      <c r="B363" s="278"/>
      <c r="C363" s="278"/>
      <c r="D363" s="278"/>
      <c r="E363" s="278"/>
      <c r="F363" s="278"/>
      <c r="G363" s="278"/>
      <c r="H363" s="278"/>
      <c r="I363" s="278"/>
      <c r="J363" s="278"/>
      <c r="K363" s="278"/>
      <c r="L363" s="278"/>
      <c r="M363" s="278"/>
      <c r="N363" s="278"/>
      <c r="O363" s="278"/>
      <c r="P363" s="278"/>
      <c r="Q363" s="278"/>
      <c r="R363" s="20"/>
      <c r="S363" s="20"/>
      <c r="T363" s="20"/>
      <c r="U363" s="20"/>
      <c r="V363" s="20"/>
      <c r="W363" s="20"/>
      <c r="X363" s="20"/>
      <c r="Y363" s="20"/>
      <c r="Z363" s="20"/>
      <c r="AA363" s="20"/>
      <c r="AB363" s="20"/>
      <c r="AC363" s="20"/>
      <c r="AD363" s="20"/>
      <c r="AE363" s="20"/>
      <c r="AF363" s="20"/>
      <c r="AG363" s="20"/>
      <c r="AH363" s="20"/>
      <c r="AI363" s="20"/>
      <c r="AJ363" s="20"/>
      <c r="AK363" s="20"/>
      <c r="AL363" s="20"/>
      <c r="AM363" s="20"/>
      <c r="AN363" s="20"/>
      <c r="AO363" s="20"/>
      <c r="AP363" s="20"/>
      <c r="AQ363" s="20"/>
      <c r="AR363" s="20"/>
      <c r="AS363" s="20"/>
      <c r="AT363" s="20"/>
      <c r="AU363" s="20"/>
      <c r="AV363" s="20"/>
      <c r="AW363" s="20"/>
      <c r="AX363" s="20"/>
      <c r="AY363" s="20"/>
      <c r="AZ363" s="20"/>
      <c r="BA363" s="20"/>
      <c r="BB363" s="20"/>
      <c r="BC363" s="20"/>
      <c r="BD363" s="20"/>
      <c r="BE363" s="20"/>
      <c r="BF363" s="20"/>
      <c r="BG363" s="20"/>
      <c r="BH363" s="20"/>
      <c r="BI363" s="20"/>
      <c r="BJ363" s="20"/>
      <c r="BK363" s="20"/>
      <c r="BL363" s="20"/>
      <c r="BM363" s="20"/>
    </row>
    <row r="364">
      <c r="B364" s="278"/>
      <c r="C364" s="278"/>
      <c r="D364" s="278"/>
      <c r="E364" s="278"/>
      <c r="F364" s="278"/>
      <c r="G364" s="278"/>
      <c r="H364" s="278"/>
      <c r="I364" s="278"/>
      <c r="J364" s="278"/>
      <c r="K364" s="278"/>
      <c r="L364" s="278"/>
      <c r="M364" s="278"/>
      <c r="N364" s="278"/>
      <c r="O364" s="278"/>
      <c r="P364" s="278"/>
      <c r="Q364" s="278"/>
      <c r="R364" s="20"/>
      <c r="S364" s="20"/>
      <c r="T364" s="20"/>
      <c r="U364" s="20"/>
      <c r="V364" s="20"/>
      <c r="W364" s="20"/>
      <c r="X364" s="20"/>
      <c r="Y364" s="20"/>
      <c r="Z364" s="20"/>
      <c r="AA364" s="20"/>
      <c r="AB364" s="20"/>
      <c r="AC364" s="20"/>
      <c r="AD364" s="20"/>
      <c r="AE364" s="20"/>
      <c r="AF364" s="20"/>
      <c r="AG364" s="20"/>
      <c r="AH364" s="20"/>
      <c r="AI364" s="20"/>
      <c r="AJ364" s="20"/>
      <c r="AK364" s="20"/>
      <c r="AL364" s="20"/>
      <c r="AM364" s="20"/>
      <c r="AN364" s="20"/>
      <c r="AO364" s="20"/>
      <c r="AP364" s="20"/>
      <c r="AQ364" s="20"/>
      <c r="AR364" s="20"/>
      <c r="AS364" s="20"/>
      <c r="AT364" s="20"/>
      <c r="AU364" s="20"/>
      <c r="AV364" s="20"/>
      <c r="AW364" s="20"/>
      <c r="AX364" s="20"/>
      <c r="AY364" s="20"/>
      <c r="AZ364" s="20"/>
      <c r="BA364" s="20"/>
      <c r="BB364" s="20"/>
      <c r="BC364" s="20"/>
      <c r="BD364" s="20"/>
      <c r="BE364" s="20"/>
      <c r="BF364" s="20"/>
      <c r="BG364" s="20"/>
      <c r="BH364" s="20"/>
      <c r="BI364" s="20"/>
      <c r="BJ364" s="20"/>
      <c r="BK364" s="20"/>
      <c r="BL364" s="20"/>
      <c r="BM364" s="20"/>
    </row>
    <row r="365">
      <c r="B365" s="278"/>
      <c r="C365" s="278"/>
      <c r="D365" s="278"/>
      <c r="E365" s="278"/>
      <c r="F365" s="278"/>
      <c r="G365" s="278"/>
      <c r="H365" s="278"/>
      <c r="I365" s="278"/>
      <c r="J365" s="278"/>
      <c r="K365" s="278"/>
      <c r="L365" s="278"/>
      <c r="M365" s="278"/>
      <c r="N365" s="278"/>
      <c r="O365" s="278"/>
      <c r="P365" s="278"/>
      <c r="Q365" s="278"/>
      <c r="R365" s="20"/>
      <c r="S365" s="20"/>
      <c r="T365" s="20"/>
      <c r="U365" s="20"/>
      <c r="V365" s="20"/>
      <c r="W365" s="20"/>
      <c r="X365" s="20"/>
      <c r="Y365" s="20"/>
      <c r="Z365" s="20"/>
      <c r="AA365" s="20"/>
      <c r="AB365" s="20"/>
      <c r="AC365" s="20"/>
      <c r="AD365" s="20"/>
      <c r="AE365" s="20"/>
      <c r="AF365" s="20"/>
      <c r="AG365" s="20"/>
      <c r="AH365" s="20"/>
      <c r="AI365" s="20"/>
      <c r="AJ365" s="20"/>
      <c r="AK365" s="20"/>
      <c r="AL365" s="20"/>
      <c r="AM365" s="20"/>
      <c r="AN365" s="20"/>
      <c r="AO365" s="20"/>
      <c r="AP365" s="20"/>
      <c r="AQ365" s="20"/>
      <c r="AR365" s="20"/>
      <c r="AS365" s="20"/>
      <c r="AT365" s="20"/>
      <c r="AU365" s="20"/>
      <c r="AV365" s="20"/>
      <c r="AW365" s="20"/>
      <c r="AX365" s="20"/>
      <c r="AY365" s="20"/>
      <c r="AZ365" s="20"/>
      <c r="BA365" s="20"/>
      <c r="BB365" s="20"/>
      <c r="BC365" s="20"/>
      <c r="BD365" s="20"/>
      <c r="BE365" s="20"/>
      <c r="BF365" s="20"/>
      <c r="BG365" s="20"/>
      <c r="BH365" s="20"/>
      <c r="BI365" s="20"/>
      <c r="BJ365" s="20"/>
      <c r="BK365" s="20"/>
      <c r="BL365" s="20"/>
      <c r="BM365" s="20"/>
    </row>
    <row r="366">
      <c r="B366" s="278"/>
      <c r="C366" s="278"/>
      <c r="D366" s="278"/>
      <c r="E366" s="278"/>
      <c r="F366" s="278"/>
      <c r="G366" s="278"/>
      <c r="H366" s="278"/>
      <c r="I366" s="278"/>
      <c r="J366" s="278"/>
      <c r="K366" s="278"/>
      <c r="L366" s="278"/>
      <c r="M366" s="278"/>
      <c r="N366" s="278"/>
      <c r="O366" s="278"/>
      <c r="P366" s="278"/>
      <c r="Q366" s="278"/>
      <c r="R366" s="20"/>
      <c r="S366" s="20"/>
      <c r="T366" s="20"/>
      <c r="U366" s="20"/>
      <c r="V366" s="20"/>
      <c r="W366" s="20"/>
      <c r="X366" s="20"/>
      <c r="Y366" s="20"/>
      <c r="Z366" s="20"/>
      <c r="AA366" s="20"/>
      <c r="AB366" s="20"/>
      <c r="AC366" s="20"/>
      <c r="AD366" s="20"/>
      <c r="AE366" s="20"/>
      <c r="AF366" s="20"/>
      <c r="AG366" s="20"/>
      <c r="AH366" s="20"/>
      <c r="AI366" s="20"/>
      <c r="AJ366" s="20"/>
      <c r="AK366" s="20"/>
      <c r="AL366" s="20"/>
      <c r="AM366" s="20"/>
      <c r="AN366" s="20"/>
      <c r="AO366" s="20"/>
      <c r="AP366" s="20"/>
      <c r="AQ366" s="20"/>
      <c r="AR366" s="20"/>
      <c r="AS366" s="20"/>
      <c r="AT366" s="20"/>
      <c r="AU366" s="20"/>
      <c r="AV366" s="20"/>
      <c r="AW366" s="20"/>
      <c r="AX366" s="20"/>
      <c r="AY366" s="20"/>
      <c r="AZ366" s="20"/>
      <c r="BA366" s="20"/>
      <c r="BB366" s="20"/>
      <c r="BC366" s="20"/>
      <c r="BD366" s="20"/>
      <c r="BE366" s="20"/>
      <c r="BF366" s="20"/>
      <c r="BG366" s="20"/>
      <c r="BH366" s="20"/>
      <c r="BI366" s="20"/>
      <c r="BJ366" s="20"/>
      <c r="BK366" s="20"/>
      <c r="BL366" s="20"/>
      <c r="BM366" s="20"/>
    </row>
    <row r="367">
      <c r="B367" s="278"/>
      <c r="C367" s="278"/>
      <c r="D367" s="278"/>
      <c r="E367" s="278"/>
      <c r="F367" s="278"/>
      <c r="G367" s="278"/>
      <c r="H367" s="278"/>
      <c r="I367" s="278"/>
      <c r="J367" s="278"/>
      <c r="K367" s="278"/>
      <c r="L367" s="278"/>
      <c r="M367" s="278"/>
      <c r="N367" s="278"/>
      <c r="O367" s="278"/>
      <c r="P367" s="278"/>
      <c r="Q367" s="278"/>
      <c r="R367" s="20"/>
      <c r="S367" s="20"/>
      <c r="T367" s="20"/>
      <c r="U367" s="20"/>
      <c r="V367" s="20"/>
      <c r="W367" s="20"/>
      <c r="X367" s="20"/>
      <c r="Y367" s="20"/>
      <c r="Z367" s="20"/>
      <c r="AA367" s="20"/>
      <c r="AB367" s="20"/>
      <c r="AC367" s="20"/>
      <c r="AD367" s="20"/>
      <c r="AE367" s="20"/>
      <c r="AF367" s="20"/>
      <c r="AG367" s="20"/>
      <c r="AH367" s="20"/>
      <c r="AI367" s="20"/>
      <c r="AJ367" s="20"/>
      <c r="AK367" s="20"/>
      <c r="AL367" s="20"/>
      <c r="AM367" s="20"/>
      <c r="AN367" s="20"/>
      <c r="AO367" s="20"/>
      <c r="AP367" s="20"/>
      <c r="AQ367" s="20"/>
      <c r="AR367" s="20"/>
      <c r="AS367" s="20"/>
      <c r="AT367" s="20"/>
      <c r="AU367" s="20"/>
      <c r="AV367" s="20"/>
      <c r="AW367" s="20"/>
      <c r="AX367" s="20"/>
      <c r="AY367" s="20"/>
      <c r="AZ367" s="20"/>
      <c r="BA367" s="20"/>
      <c r="BB367" s="20"/>
      <c r="BC367" s="20"/>
      <c r="BD367" s="20"/>
      <c r="BE367" s="20"/>
      <c r="BF367" s="20"/>
      <c r="BG367" s="20"/>
      <c r="BH367" s="20"/>
      <c r="BI367" s="20"/>
      <c r="BJ367" s="20"/>
      <c r="BK367" s="20"/>
      <c r="BL367" s="20"/>
      <c r="BM367" s="20"/>
    </row>
    <row r="368">
      <c r="B368" s="278"/>
      <c r="C368" s="278"/>
      <c r="D368" s="278"/>
      <c r="E368" s="278"/>
      <c r="F368" s="278"/>
      <c r="G368" s="278"/>
      <c r="H368" s="278"/>
      <c r="I368" s="278"/>
      <c r="J368" s="278"/>
      <c r="K368" s="278"/>
      <c r="L368" s="278"/>
      <c r="M368" s="278"/>
      <c r="N368" s="278"/>
      <c r="O368" s="278"/>
      <c r="P368" s="278"/>
      <c r="Q368" s="278"/>
      <c r="R368" s="20"/>
      <c r="S368" s="20"/>
      <c r="T368" s="20"/>
      <c r="U368" s="20"/>
      <c r="V368" s="20"/>
      <c r="W368" s="20"/>
      <c r="X368" s="20"/>
      <c r="Y368" s="20"/>
      <c r="Z368" s="20"/>
      <c r="AA368" s="20"/>
      <c r="AB368" s="20"/>
      <c r="AC368" s="20"/>
      <c r="AD368" s="20"/>
      <c r="AE368" s="20"/>
      <c r="AF368" s="20"/>
      <c r="AG368" s="20"/>
      <c r="AH368" s="20"/>
      <c r="AI368" s="20"/>
      <c r="AJ368" s="20"/>
      <c r="AK368" s="20"/>
      <c r="AL368" s="20"/>
      <c r="AM368" s="20"/>
      <c r="AN368" s="20"/>
      <c r="AO368" s="20"/>
      <c r="AP368" s="20"/>
      <c r="AQ368" s="20"/>
      <c r="AR368" s="20"/>
      <c r="AS368" s="20"/>
      <c r="AT368" s="20"/>
      <c r="AU368" s="20"/>
      <c r="AV368" s="20"/>
      <c r="AW368" s="20"/>
      <c r="AX368" s="20"/>
      <c r="AY368" s="20"/>
      <c r="AZ368" s="20"/>
      <c r="BA368" s="20"/>
      <c r="BB368" s="20"/>
      <c r="BC368" s="20"/>
      <c r="BD368" s="20"/>
      <c r="BE368" s="20"/>
      <c r="BF368" s="20"/>
      <c r="BG368" s="20"/>
      <c r="BH368" s="20"/>
      <c r="BI368" s="20"/>
      <c r="BJ368" s="20"/>
      <c r="BK368" s="20"/>
      <c r="BL368" s="20"/>
      <c r="BM368" s="20"/>
    </row>
    <row r="369">
      <c r="B369" s="278"/>
      <c r="C369" s="278"/>
      <c r="D369" s="278"/>
      <c r="E369" s="278"/>
      <c r="F369" s="278"/>
      <c r="G369" s="278"/>
      <c r="H369" s="278"/>
      <c r="I369" s="278"/>
      <c r="J369" s="278"/>
      <c r="K369" s="278"/>
      <c r="L369" s="278"/>
      <c r="M369" s="278"/>
      <c r="N369" s="278"/>
      <c r="O369" s="278"/>
      <c r="P369" s="278"/>
      <c r="Q369" s="278"/>
      <c r="R369" s="20"/>
      <c r="S369" s="20"/>
      <c r="T369" s="20"/>
      <c r="U369" s="20"/>
      <c r="V369" s="20"/>
      <c r="W369" s="20"/>
      <c r="X369" s="20"/>
      <c r="Y369" s="20"/>
      <c r="Z369" s="20"/>
      <c r="AA369" s="20"/>
      <c r="AB369" s="20"/>
      <c r="AC369" s="20"/>
      <c r="AD369" s="20"/>
      <c r="AE369" s="20"/>
      <c r="AF369" s="20"/>
      <c r="AG369" s="20"/>
      <c r="AH369" s="20"/>
      <c r="AI369" s="20"/>
      <c r="AJ369" s="20"/>
      <c r="AK369" s="20"/>
      <c r="AL369" s="20"/>
      <c r="AM369" s="20"/>
      <c r="AN369" s="20"/>
      <c r="AO369" s="20"/>
      <c r="AP369" s="20"/>
      <c r="AQ369" s="20"/>
      <c r="AR369" s="20"/>
      <c r="AS369" s="20"/>
      <c r="AT369" s="20"/>
      <c r="AU369" s="20"/>
      <c r="AV369" s="20"/>
      <c r="AW369" s="20"/>
      <c r="AX369" s="20"/>
      <c r="AY369" s="20"/>
      <c r="AZ369" s="20"/>
      <c r="BA369" s="20"/>
      <c r="BB369" s="20"/>
      <c r="BC369" s="20"/>
      <c r="BD369" s="20"/>
      <c r="BE369" s="20"/>
      <c r="BF369" s="20"/>
      <c r="BG369" s="20"/>
      <c r="BH369" s="20"/>
      <c r="BI369" s="20"/>
      <c r="BJ369" s="20"/>
      <c r="BK369" s="20"/>
      <c r="BL369" s="20"/>
      <c r="BM369" s="20"/>
    </row>
    <row r="370">
      <c r="B370" s="278"/>
      <c r="C370" s="278"/>
      <c r="D370" s="278"/>
      <c r="E370" s="278"/>
      <c r="F370" s="278"/>
      <c r="G370" s="278"/>
      <c r="H370" s="278"/>
      <c r="I370" s="278"/>
      <c r="J370" s="278"/>
      <c r="K370" s="278"/>
      <c r="L370" s="278"/>
      <c r="M370" s="278"/>
      <c r="N370" s="278"/>
      <c r="O370" s="278"/>
      <c r="P370" s="278"/>
      <c r="Q370" s="278"/>
      <c r="R370" s="20"/>
      <c r="S370" s="20"/>
      <c r="T370" s="20"/>
      <c r="U370" s="20"/>
      <c r="V370" s="20"/>
      <c r="W370" s="20"/>
      <c r="X370" s="20"/>
      <c r="Y370" s="20"/>
      <c r="Z370" s="20"/>
      <c r="AA370" s="20"/>
      <c r="AB370" s="20"/>
      <c r="AC370" s="20"/>
      <c r="AD370" s="20"/>
      <c r="AE370" s="20"/>
      <c r="AF370" s="20"/>
      <c r="AG370" s="20"/>
      <c r="AH370" s="20"/>
      <c r="AI370" s="20"/>
      <c r="AJ370" s="20"/>
      <c r="AK370" s="20"/>
      <c r="AL370" s="20"/>
      <c r="AM370" s="20"/>
      <c r="AN370" s="20"/>
      <c r="AO370" s="20"/>
      <c r="AP370" s="20"/>
      <c r="AQ370" s="20"/>
      <c r="AR370" s="20"/>
      <c r="AS370" s="20"/>
      <c r="AT370" s="20"/>
      <c r="AU370" s="20"/>
      <c r="AV370" s="20"/>
      <c r="AW370" s="20"/>
      <c r="AX370" s="20"/>
      <c r="AY370" s="20"/>
      <c r="AZ370" s="20"/>
      <c r="BA370" s="20"/>
      <c r="BB370" s="20"/>
      <c r="BC370" s="20"/>
      <c r="BD370" s="20"/>
      <c r="BE370" s="20"/>
      <c r="BF370" s="20"/>
      <c r="BG370" s="20"/>
      <c r="BH370" s="20"/>
      <c r="BI370" s="20"/>
      <c r="BJ370" s="20"/>
      <c r="BK370" s="20"/>
      <c r="BL370" s="20"/>
      <c r="BM370" s="20"/>
    </row>
    <row r="371">
      <c r="B371" s="278"/>
      <c r="C371" s="278"/>
      <c r="D371" s="278"/>
      <c r="E371" s="278"/>
      <c r="F371" s="278"/>
      <c r="G371" s="278"/>
      <c r="H371" s="278"/>
      <c r="I371" s="278"/>
      <c r="J371" s="278"/>
      <c r="K371" s="278"/>
      <c r="L371" s="278"/>
      <c r="M371" s="278"/>
      <c r="N371" s="278"/>
      <c r="O371" s="278"/>
      <c r="P371" s="278"/>
      <c r="Q371" s="278"/>
      <c r="R371" s="20"/>
      <c r="S371" s="20"/>
      <c r="T371" s="20"/>
      <c r="U371" s="20"/>
      <c r="V371" s="20"/>
      <c r="W371" s="20"/>
      <c r="X371" s="20"/>
      <c r="Y371" s="20"/>
      <c r="Z371" s="20"/>
      <c r="AA371" s="20"/>
      <c r="AB371" s="20"/>
      <c r="AC371" s="20"/>
      <c r="AD371" s="20"/>
      <c r="AE371" s="20"/>
      <c r="AF371" s="20"/>
      <c r="AG371" s="20"/>
      <c r="AH371" s="20"/>
      <c r="AI371" s="20"/>
      <c r="AJ371" s="20"/>
      <c r="AK371" s="20"/>
      <c r="AL371" s="20"/>
      <c r="AM371" s="20"/>
      <c r="AN371" s="20"/>
      <c r="AO371" s="20"/>
      <c r="AP371" s="20"/>
      <c r="AQ371" s="20"/>
      <c r="AR371" s="20"/>
      <c r="AS371" s="20"/>
      <c r="AT371" s="20"/>
      <c r="AU371" s="20"/>
      <c r="AV371" s="20"/>
      <c r="AW371" s="20"/>
      <c r="AX371" s="20"/>
      <c r="AY371" s="20"/>
      <c r="AZ371" s="20"/>
      <c r="BA371" s="20"/>
      <c r="BB371" s="20"/>
      <c r="BC371" s="20"/>
      <c r="BD371" s="20"/>
      <c r="BE371" s="20"/>
      <c r="BF371" s="20"/>
      <c r="BG371" s="20"/>
      <c r="BH371" s="20"/>
      <c r="BI371" s="20"/>
      <c r="BJ371" s="20"/>
      <c r="BK371" s="20"/>
      <c r="BL371" s="20"/>
      <c r="BM371" s="20"/>
    </row>
    <row r="372">
      <c r="B372" s="278"/>
      <c r="C372" s="278"/>
      <c r="D372" s="278"/>
      <c r="E372" s="278"/>
      <c r="F372" s="278"/>
      <c r="G372" s="278"/>
      <c r="H372" s="278"/>
      <c r="I372" s="278"/>
      <c r="J372" s="278"/>
      <c r="K372" s="278"/>
      <c r="L372" s="278"/>
      <c r="M372" s="278"/>
      <c r="N372" s="278"/>
      <c r="O372" s="278"/>
      <c r="P372" s="278"/>
      <c r="Q372" s="278"/>
      <c r="R372" s="20"/>
      <c r="S372" s="20"/>
      <c r="T372" s="20"/>
      <c r="U372" s="20"/>
      <c r="V372" s="20"/>
      <c r="W372" s="20"/>
      <c r="X372" s="20"/>
      <c r="Y372" s="20"/>
      <c r="Z372" s="20"/>
      <c r="AA372" s="20"/>
      <c r="AB372" s="20"/>
      <c r="AC372" s="20"/>
      <c r="AD372" s="20"/>
      <c r="AE372" s="20"/>
      <c r="AF372" s="20"/>
      <c r="AG372" s="20"/>
      <c r="AH372" s="20"/>
      <c r="AI372" s="20"/>
      <c r="AJ372" s="20"/>
      <c r="AK372" s="20"/>
      <c r="AL372" s="20"/>
      <c r="AM372" s="20"/>
      <c r="AN372" s="20"/>
      <c r="AO372" s="20"/>
      <c r="AP372" s="20"/>
      <c r="AQ372" s="20"/>
      <c r="AR372" s="20"/>
      <c r="AS372" s="20"/>
      <c r="AT372" s="20"/>
      <c r="AU372" s="20"/>
      <c r="AV372" s="20"/>
      <c r="AW372" s="20"/>
      <c r="AX372" s="20"/>
      <c r="AY372" s="20"/>
      <c r="AZ372" s="20"/>
      <c r="BA372" s="20"/>
      <c r="BB372" s="20"/>
      <c r="BC372" s="20"/>
      <c r="BD372" s="20"/>
      <c r="BE372" s="20"/>
      <c r="BF372" s="20"/>
      <c r="BG372" s="20"/>
      <c r="BH372" s="20"/>
      <c r="BI372" s="20"/>
      <c r="BJ372" s="20"/>
      <c r="BK372" s="20"/>
      <c r="BL372" s="20"/>
      <c r="BM372" s="20"/>
    </row>
    <row r="373">
      <c r="B373" s="278"/>
      <c r="C373" s="278"/>
      <c r="D373" s="278"/>
      <c r="E373" s="278"/>
      <c r="F373" s="278"/>
      <c r="G373" s="278"/>
      <c r="H373" s="278"/>
      <c r="I373" s="278"/>
      <c r="J373" s="278"/>
      <c r="K373" s="278"/>
      <c r="L373" s="278"/>
      <c r="M373" s="278"/>
      <c r="N373" s="278"/>
      <c r="O373" s="278"/>
      <c r="P373" s="278"/>
      <c r="Q373" s="278"/>
      <c r="R373" s="20"/>
      <c r="S373" s="20"/>
      <c r="T373" s="20"/>
      <c r="U373" s="20"/>
      <c r="V373" s="20"/>
      <c r="W373" s="20"/>
      <c r="X373" s="20"/>
      <c r="Y373" s="20"/>
      <c r="Z373" s="20"/>
      <c r="AA373" s="20"/>
      <c r="AB373" s="20"/>
      <c r="AC373" s="20"/>
      <c r="AD373" s="20"/>
      <c r="AE373" s="20"/>
      <c r="AF373" s="20"/>
      <c r="AG373" s="20"/>
      <c r="AH373" s="20"/>
      <c r="AI373" s="20"/>
      <c r="AJ373" s="20"/>
      <c r="AK373" s="20"/>
      <c r="AL373" s="20"/>
      <c r="AM373" s="20"/>
      <c r="AN373" s="20"/>
      <c r="AO373" s="20"/>
      <c r="AP373" s="20"/>
      <c r="AQ373" s="20"/>
      <c r="AR373" s="20"/>
      <c r="AS373" s="20"/>
      <c r="AT373" s="20"/>
      <c r="AU373" s="20"/>
      <c r="AV373" s="20"/>
      <c r="AW373" s="20"/>
      <c r="AX373" s="20"/>
      <c r="AY373" s="20"/>
      <c r="AZ373" s="20"/>
      <c r="BA373" s="20"/>
      <c r="BB373" s="20"/>
      <c r="BC373" s="20"/>
      <c r="BD373" s="20"/>
      <c r="BE373" s="20"/>
      <c r="BF373" s="20"/>
      <c r="BG373" s="20"/>
      <c r="BH373" s="20"/>
      <c r="BI373" s="20"/>
      <c r="BJ373" s="20"/>
      <c r="BK373" s="20"/>
      <c r="BL373" s="20"/>
      <c r="BM373" s="20"/>
    </row>
    <row r="374">
      <c r="B374" s="278"/>
      <c r="C374" s="278"/>
      <c r="D374" s="278"/>
      <c r="E374" s="278"/>
      <c r="F374" s="278"/>
      <c r="G374" s="278"/>
      <c r="H374" s="278"/>
      <c r="I374" s="278"/>
      <c r="J374" s="278"/>
      <c r="K374" s="278"/>
      <c r="L374" s="278"/>
      <c r="M374" s="278"/>
      <c r="N374" s="278"/>
      <c r="O374" s="278"/>
      <c r="P374" s="278"/>
      <c r="Q374" s="278"/>
      <c r="R374" s="20"/>
      <c r="S374" s="20"/>
      <c r="T374" s="20"/>
      <c r="U374" s="20"/>
      <c r="V374" s="20"/>
      <c r="W374" s="20"/>
      <c r="X374" s="20"/>
      <c r="Y374" s="20"/>
      <c r="Z374" s="20"/>
      <c r="AA374" s="20"/>
      <c r="AB374" s="20"/>
      <c r="AC374" s="20"/>
      <c r="AD374" s="20"/>
      <c r="AE374" s="20"/>
      <c r="AF374" s="20"/>
      <c r="AG374" s="20"/>
      <c r="AH374" s="20"/>
      <c r="AI374" s="20"/>
      <c r="AJ374" s="20"/>
      <c r="AK374" s="20"/>
      <c r="AL374" s="20"/>
      <c r="AM374" s="20"/>
      <c r="AN374" s="20"/>
      <c r="AO374" s="20"/>
      <c r="AP374" s="20"/>
      <c r="AQ374" s="20"/>
      <c r="AR374" s="20"/>
      <c r="AS374" s="20"/>
      <c r="AT374" s="20"/>
      <c r="AU374" s="20"/>
      <c r="AV374" s="20"/>
      <c r="AW374" s="20"/>
      <c r="AX374" s="20"/>
      <c r="AY374" s="20"/>
      <c r="AZ374" s="20"/>
      <c r="BA374" s="20"/>
      <c r="BB374" s="20"/>
      <c r="BC374" s="20"/>
      <c r="BD374" s="20"/>
      <c r="BE374" s="20"/>
      <c r="BF374" s="20"/>
      <c r="BG374" s="20"/>
      <c r="BH374" s="20"/>
      <c r="BI374" s="20"/>
      <c r="BJ374" s="20"/>
      <c r="BK374" s="20"/>
      <c r="BL374" s="20"/>
      <c r="BM374" s="20"/>
    </row>
    <row r="375">
      <c r="B375" s="278"/>
      <c r="C375" s="278"/>
      <c r="D375" s="278"/>
      <c r="E375" s="278"/>
      <c r="F375" s="278"/>
      <c r="G375" s="278"/>
      <c r="H375" s="278"/>
      <c r="I375" s="278"/>
      <c r="J375" s="278"/>
      <c r="K375" s="278"/>
      <c r="L375" s="278"/>
      <c r="M375" s="278"/>
      <c r="N375" s="278"/>
      <c r="O375" s="278"/>
      <c r="P375" s="278"/>
      <c r="Q375" s="278"/>
      <c r="R375" s="20"/>
      <c r="S375" s="20"/>
      <c r="T375" s="20"/>
      <c r="U375" s="20"/>
      <c r="V375" s="20"/>
      <c r="W375" s="20"/>
      <c r="X375" s="20"/>
      <c r="Y375" s="20"/>
      <c r="Z375" s="20"/>
      <c r="AA375" s="20"/>
      <c r="AB375" s="20"/>
      <c r="AC375" s="20"/>
      <c r="AD375" s="20"/>
      <c r="AE375" s="20"/>
      <c r="AF375" s="20"/>
      <c r="AG375" s="20"/>
      <c r="AH375" s="20"/>
      <c r="AI375" s="20"/>
      <c r="AJ375" s="20"/>
      <c r="AK375" s="20"/>
      <c r="AL375" s="20"/>
      <c r="AM375" s="20"/>
      <c r="AN375" s="20"/>
      <c r="AO375" s="20"/>
      <c r="AP375" s="20"/>
      <c r="AQ375" s="20"/>
      <c r="AR375" s="20"/>
      <c r="AS375" s="20"/>
      <c r="AT375" s="20"/>
      <c r="AU375" s="20"/>
      <c r="AV375" s="20"/>
      <c r="AW375" s="20"/>
      <c r="AX375" s="20"/>
      <c r="AY375" s="20"/>
      <c r="AZ375" s="20"/>
      <c r="BA375" s="20"/>
      <c r="BB375" s="20"/>
      <c r="BC375" s="20"/>
      <c r="BD375" s="20"/>
      <c r="BE375" s="20"/>
      <c r="BF375" s="20"/>
      <c r="BG375" s="20"/>
      <c r="BH375" s="20"/>
      <c r="BI375" s="20"/>
      <c r="BJ375" s="20"/>
      <c r="BK375" s="20"/>
      <c r="BL375" s="20"/>
      <c r="BM375" s="20"/>
    </row>
    <row r="376">
      <c r="B376" s="278"/>
      <c r="C376" s="278"/>
      <c r="D376" s="278"/>
      <c r="E376" s="278"/>
      <c r="F376" s="278"/>
      <c r="G376" s="278"/>
      <c r="H376" s="278"/>
      <c r="I376" s="278"/>
      <c r="J376" s="278"/>
      <c r="K376" s="278"/>
      <c r="L376" s="278"/>
      <c r="M376" s="278"/>
      <c r="N376" s="278"/>
      <c r="O376" s="278"/>
      <c r="P376" s="278"/>
      <c r="Q376" s="278"/>
      <c r="R376" s="20"/>
      <c r="S376" s="20"/>
      <c r="T376" s="20"/>
      <c r="U376" s="20"/>
      <c r="V376" s="20"/>
      <c r="W376" s="20"/>
      <c r="X376" s="20"/>
      <c r="Y376" s="20"/>
      <c r="Z376" s="20"/>
      <c r="AA376" s="20"/>
      <c r="AB376" s="20"/>
      <c r="AC376" s="20"/>
      <c r="AD376" s="20"/>
      <c r="AE376" s="20"/>
      <c r="AF376" s="20"/>
      <c r="AG376" s="20"/>
      <c r="AH376" s="20"/>
      <c r="AI376" s="20"/>
      <c r="AJ376" s="20"/>
      <c r="AK376" s="20"/>
      <c r="AL376" s="20"/>
      <c r="AM376" s="20"/>
      <c r="AN376" s="20"/>
      <c r="AO376" s="20"/>
      <c r="AP376" s="20"/>
      <c r="AQ376" s="20"/>
      <c r="AR376" s="20"/>
      <c r="AS376" s="20"/>
      <c r="AT376" s="20"/>
      <c r="AU376" s="20"/>
      <c r="AV376" s="20"/>
      <c r="AW376" s="20"/>
      <c r="AX376" s="20"/>
      <c r="AY376" s="20"/>
      <c r="AZ376" s="20"/>
      <c r="BA376" s="20"/>
      <c r="BB376" s="20"/>
      <c r="BC376" s="20"/>
      <c r="BD376" s="20"/>
      <c r="BE376" s="20"/>
      <c r="BF376" s="20"/>
      <c r="BG376" s="20"/>
      <c r="BH376" s="20"/>
      <c r="BI376" s="20"/>
      <c r="BJ376" s="20"/>
      <c r="BK376" s="20"/>
      <c r="BL376" s="20"/>
      <c r="BM376" s="20"/>
    </row>
    <row r="377">
      <c r="B377" s="278"/>
      <c r="C377" s="278"/>
      <c r="D377" s="278"/>
      <c r="E377" s="278"/>
      <c r="F377" s="278"/>
      <c r="G377" s="278"/>
      <c r="H377" s="278"/>
      <c r="I377" s="278"/>
      <c r="J377" s="278"/>
      <c r="K377" s="278"/>
      <c r="L377" s="278"/>
      <c r="M377" s="278"/>
      <c r="N377" s="278"/>
      <c r="O377" s="278"/>
      <c r="P377" s="278"/>
      <c r="Q377" s="278"/>
      <c r="R377" s="20"/>
      <c r="S377" s="20"/>
      <c r="T377" s="20"/>
      <c r="U377" s="20"/>
      <c r="V377" s="20"/>
      <c r="W377" s="20"/>
      <c r="X377" s="20"/>
      <c r="Y377" s="20"/>
      <c r="Z377" s="20"/>
      <c r="AA377" s="20"/>
      <c r="AB377" s="20"/>
      <c r="AC377" s="20"/>
      <c r="AD377" s="20"/>
      <c r="AE377" s="20"/>
      <c r="AF377" s="20"/>
      <c r="AG377" s="20"/>
      <c r="AH377" s="20"/>
      <c r="AI377" s="20"/>
      <c r="AJ377" s="20"/>
      <c r="AK377" s="20"/>
      <c r="AL377" s="20"/>
      <c r="AM377" s="20"/>
      <c r="AN377" s="20"/>
      <c r="AO377" s="20"/>
      <c r="AP377" s="20"/>
      <c r="AQ377" s="20"/>
      <c r="AR377" s="20"/>
      <c r="AS377" s="20"/>
      <c r="AT377" s="20"/>
      <c r="AU377" s="20"/>
      <c r="AV377" s="20"/>
      <c r="AW377" s="20"/>
      <c r="AX377" s="20"/>
      <c r="AY377" s="20"/>
      <c r="AZ377" s="20"/>
      <c r="BA377" s="20"/>
      <c r="BB377" s="20"/>
      <c r="BC377" s="20"/>
      <c r="BD377" s="20"/>
      <c r="BE377" s="20"/>
      <c r="BF377" s="20"/>
      <c r="BG377" s="20"/>
      <c r="BH377" s="20"/>
      <c r="BI377" s="20"/>
      <c r="BJ377" s="20"/>
      <c r="BK377" s="20"/>
      <c r="BL377" s="20"/>
      <c r="BM377" s="20"/>
    </row>
    <row r="378">
      <c r="B378" s="278"/>
      <c r="C378" s="278"/>
      <c r="D378" s="278"/>
      <c r="E378" s="278"/>
      <c r="F378" s="278"/>
      <c r="G378" s="278"/>
      <c r="H378" s="278"/>
      <c r="I378" s="278"/>
      <c r="J378" s="278"/>
      <c r="K378" s="278"/>
      <c r="L378" s="278"/>
      <c r="M378" s="278"/>
      <c r="N378" s="278"/>
      <c r="O378" s="278"/>
      <c r="P378" s="278"/>
      <c r="Q378" s="278"/>
      <c r="R378" s="20"/>
      <c r="S378" s="20"/>
      <c r="T378" s="20"/>
      <c r="U378" s="20"/>
      <c r="V378" s="20"/>
      <c r="W378" s="20"/>
      <c r="X378" s="20"/>
      <c r="Y378" s="20"/>
      <c r="Z378" s="20"/>
      <c r="AA378" s="20"/>
      <c r="AB378" s="20"/>
      <c r="AC378" s="20"/>
      <c r="AD378" s="20"/>
      <c r="AE378" s="20"/>
      <c r="AF378" s="20"/>
      <c r="AG378" s="20"/>
      <c r="AH378" s="20"/>
      <c r="AI378" s="20"/>
      <c r="AJ378" s="20"/>
      <c r="AK378" s="20"/>
      <c r="AL378" s="20"/>
      <c r="AM378" s="20"/>
      <c r="AN378" s="20"/>
      <c r="AO378" s="20"/>
      <c r="AP378" s="20"/>
      <c r="AQ378" s="20"/>
      <c r="AR378" s="20"/>
      <c r="AS378" s="20"/>
      <c r="AT378" s="20"/>
      <c r="AU378" s="20"/>
      <c r="AV378" s="20"/>
      <c r="AW378" s="20"/>
      <c r="AX378" s="20"/>
      <c r="AY378" s="20"/>
      <c r="AZ378" s="20"/>
      <c r="BA378" s="20"/>
      <c r="BB378" s="20"/>
      <c r="BC378" s="20"/>
      <c r="BD378" s="20"/>
      <c r="BE378" s="20"/>
      <c r="BF378" s="20"/>
      <c r="BG378" s="20"/>
      <c r="BH378" s="20"/>
      <c r="BI378" s="20"/>
      <c r="BJ378" s="20"/>
      <c r="BK378" s="20"/>
      <c r="BL378" s="20"/>
      <c r="BM378" s="20"/>
    </row>
    <row r="379">
      <c r="B379" s="278"/>
      <c r="C379" s="278"/>
      <c r="D379" s="278"/>
      <c r="E379" s="278"/>
      <c r="F379" s="278"/>
      <c r="G379" s="278"/>
      <c r="H379" s="278"/>
      <c r="I379" s="278"/>
      <c r="J379" s="278"/>
      <c r="K379" s="278"/>
      <c r="L379" s="278"/>
      <c r="M379" s="278"/>
      <c r="N379" s="278"/>
      <c r="O379" s="278"/>
      <c r="P379" s="278"/>
      <c r="Q379" s="278"/>
      <c r="R379" s="20"/>
      <c r="S379" s="20"/>
      <c r="T379" s="20"/>
      <c r="U379" s="20"/>
      <c r="V379" s="20"/>
      <c r="W379" s="20"/>
      <c r="X379" s="20"/>
      <c r="Y379" s="20"/>
      <c r="Z379" s="20"/>
      <c r="AA379" s="20"/>
      <c r="AB379" s="20"/>
      <c r="AC379" s="20"/>
      <c r="AD379" s="20"/>
      <c r="AE379" s="20"/>
      <c r="AF379" s="20"/>
      <c r="AG379" s="20"/>
      <c r="AH379" s="20"/>
      <c r="AI379" s="20"/>
      <c r="AJ379" s="20"/>
      <c r="AK379" s="20"/>
      <c r="AL379" s="20"/>
      <c r="AM379" s="20"/>
      <c r="AN379" s="20"/>
      <c r="AO379" s="20"/>
      <c r="AP379" s="20"/>
      <c r="AQ379" s="20"/>
      <c r="AR379" s="20"/>
      <c r="AS379" s="20"/>
      <c r="AT379" s="20"/>
      <c r="AU379" s="20"/>
      <c r="AV379" s="20"/>
      <c r="AW379" s="20"/>
      <c r="AX379" s="20"/>
      <c r="AY379" s="20"/>
      <c r="AZ379" s="20"/>
      <c r="BA379" s="20"/>
      <c r="BB379" s="20"/>
      <c r="BC379" s="20"/>
      <c r="BD379" s="20"/>
      <c r="BE379" s="20"/>
      <c r="BF379" s="20"/>
      <c r="BG379" s="20"/>
      <c r="BH379" s="20"/>
      <c r="BI379" s="20"/>
      <c r="BJ379" s="20"/>
      <c r="BK379" s="20"/>
      <c r="BL379" s="20"/>
      <c r="BM379" s="20"/>
    </row>
    <row r="380">
      <c r="B380" s="278"/>
      <c r="C380" s="278"/>
      <c r="D380" s="278"/>
      <c r="E380" s="278"/>
      <c r="F380" s="278"/>
      <c r="G380" s="278"/>
      <c r="H380" s="278"/>
      <c r="I380" s="278"/>
      <c r="J380" s="278"/>
      <c r="K380" s="278"/>
      <c r="L380" s="278"/>
      <c r="M380" s="278"/>
      <c r="N380" s="278"/>
      <c r="O380" s="278"/>
      <c r="P380" s="278"/>
      <c r="Q380" s="278"/>
      <c r="R380" s="20"/>
      <c r="S380" s="20"/>
      <c r="T380" s="20"/>
      <c r="U380" s="20"/>
      <c r="V380" s="20"/>
      <c r="W380" s="20"/>
      <c r="X380" s="20"/>
      <c r="Y380" s="20"/>
      <c r="Z380" s="20"/>
      <c r="AA380" s="20"/>
      <c r="AB380" s="20"/>
      <c r="AC380" s="20"/>
      <c r="AD380" s="20"/>
      <c r="AE380" s="20"/>
      <c r="AF380" s="20"/>
      <c r="AG380" s="20"/>
      <c r="AH380" s="20"/>
      <c r="AI380" s="20"/>
      <c r="AJ380" s="20"/>
      <c r="AK380" s="20"/>
      <c r="AL380" s="20"/>
      <c r="AM380" s="20"/>
      <c r="AN380" s="20"/>
      <c r="AO380" s="20"/>
      <c r="AP380" s="20"/>
      <c r="AQ380" s="20"/>
      <c r="AR380" s="20"/>
      <c r="AS380" s="20"/>
      <c r="AT380" s="20"/>
      <c r="AU380" s="20"/>
      <c r="AV380" s="20"/>
      <c r="AW380" s="20"/>
      <c r="AX380" s="20"/>
      <c r="AY380" s="20"/>
      <c r="AZ380" s="20"/>
      <c r="BA380" s="20"/>
      <c r="BB380" s="20"/>
      <c r="BC380" s="20"/>
      <c r="BD380" s="20"/>
      <c r="BE380" s="20"/>
      <c r="BF380" s="20"/>
      <c r="BG380" s="20"/>
      <c r="BH380" s="20"/>
      <c r="BI380" s="20"/>
      <c r="BJ380" s="20"/>
      <c r="BK380" s="20"/>
      <c r="BL380" s="20"/>
      <c r="BM380" s="20"/>
    </row>
    <row r="381">
      <c r="B381" s="278"/>
      <c r="C381" s="278"/>
      <c r="D381" s="278"/>
      <c r="E381" s="278"/>
      <c r="F381" s="278"/>
      <c r="G381" s="278"/>
      <c r="H381" s="278"/>
      <c r="I381" s="278"/>
      <c r="J381" s="278"/>
      <c r="K381" s="278"/>
      <c r="L381" s="278"/>
      <c r="M381" s="278"/>
      <c r="N381" s="278"/>
      <c r="O381" s="278"/>
      <c r="P381" s="278"/>
      <c r="Q381" s="278"/>
      <c r="R381" s="20"/>
      <c r="S381" s="20"/>
      <c r="T381" s="20"/>
      <c r="U381" s="20"/>
      <c r="V381" s="20"/>
      <c r="W381" s="20"/>
      <c r="X381" s="20"/>
      <c r="Y381" s="20"/>
      <c r="Z381" s="20"/>
      <c r="AA381" s="20"/>
      <c r="AB381" s="20"/>
      <c r="AC381" s="20"/>
      <c r="AD381" s="20"/>
      <c r="AE381" s="20"/>
      <c r="AF381" s="20"/>
      <c r="AG381" s="20"/>
      <c r="AH381" s="20"/>
      <c r="AI381" s="20"/>
      <c r="AJ381" s="20"/>
      <c r="AK381" s="20"/>
      <c r="AL381" s="20"/>
      <c r="AM381" s="20"/>
      <c r="AN381" s="20"/>
      <c r="AO381" s="20"/>
      <c r="AP381" s="20"/>
      <c r="AQ381" s="20"/>
      <c r="AR381" s="20"/>
      <c r="AS381" s="20"/>
      <c r="AT381" s="20"/>
      <c r="AU381" s="20"/>
      <c r="AV381" s="20"/>
      <c r="AW381" s="20"/>
      <c r="AX381" s="20"/>
      <c r="AY381" s="20"/>
      <c r="AZ381" s="20"/>
      <c r="BA381" s="20"/>
      <c r="BB381" s="20"/>
      <c r="BC381" s="20"/>
      <c r="BD381" s="20"/>
      <c r="BE381" s="20"/>
      <c r="BF381" s="20"/>
      <c r="BG381" s="20"/>
      <c r="BH381" s="20"/>
      <c r="BI381" s="20"/>
      <c r="BJ381" s="20"/>
      <c r="BK381" s="20"/>
      <c r="BL381" s="20"/>
      <c r="BM381" s="20"/>
    </row>
    <row r="382">
      <c r="B382" s="278"/>
      <c r="C382" s="278"/>
      <c r="D382" s="278"/>
      <c r="E382" s="278"/>
      <c r="F382" s="278"/>
      <c r="G382" s="278"/>
      <c r="H382" s="278"/>
      <c r="I382" s="278"/>
      <c r="J382" s="278"/>
      <c r="K382" s="278"/>
      <c r="L382" s="278"/>
      <c r="M382" s="278"/>
      <c r="N382" s="278"/>
      <c r="O382" s="278"/>
      <c r="P382" s="278"/>
      <c r="Q382" s="278"/>
      <c r="R382" s="20"/>
      <c r="S382" s="20"/>
      <c r="T382" s="20"/>
      <c r="U382" s="20"/>
      <c r="V382" s="20"/>
      <c r="W382" s="20"/>
      <c r="X382" s="20"/>
      <c r="Y382" s="20"/>
      <c r="Z382" s="20"/>
      <c r="AA382" s="20"/>
      <c r="AB382" s="20"/>
      <c r="AC382" s="20"/>
      <c r="AD382" s="20"/>
      <c r="AE382" s="20"/>
      <c r="AF382" s="20"/>
      <c r="AG382" s="20"/>
      <c r="AH382" s="20"/>
      <c r="AI382" s="20"/>
      <c r="AJ382" s="20"/>
      <c r="AK382" s="20"/>
      <c r="AL382" s="20"/>
      <c r="AM382" s="20"/>
      <c r="AN382" s="20"/>
      <c r="AO382" s="20"/>
      <c r="AP382" s="20"/>
      <c r="AQ382" s="20"/>
      <c r="AR382" s="20"/>
      <c r="AS382" s="20"/>
      <c r="AT382" s="20"/>
      <c r="AU382" s="20"/>
      <c r="AV382" s="20"/>
      <c r="AW382" s="20"/>
      <c r="AX382" s="20"/>
      <c r="AY382" s="20"/>
      <c r="AZ382" s="20"/>
      <c r="BA382" s="20"/>
      <c r="BB382" s="20"/>
      <c r="BC382" s="20"/>
      <c r="BD382" s="20"/>
      <c r="BE382" s="20"/>
      <c r="BF382" s="20"/>
      <c r="BG382" s="20"/>
      <c r="BH382" s="20"/>
      <c r="BI382" s="20"/>
      <c r="BJ382" s="20"/>
      <c r="BK382" s="20"/>
      <c r="BL382" s="20"/>
      <c r="BM382" s="20"/>
    </row>
    <row r="383">
      <c r="B383" s="278"/>
      <c r="C383" s="278"/>
      <c r="D383" s="278"/>
      <c r="E383" s="278"/>
      <c r="F383" s="278"/>
      <c r="G383" s="278"/>
      <c r="H383" s="278"/>
      <c r="I383" s="278"/>
      <c r="J383" s="278"/>
      <c r="K383" s="278"/>
      <c r="L383" s="278"/>
      <c r="M383" s="278"/>
      <c r="N383" s="278"/>
      <c r="O383" s="278"/>
      <c r="P383" s="278"/>
      <c r="Q383" s="278"/>
      <c r="R383" s="20"/>
      <c r="S383" s="20"/>
      <c r="T383" s="20"/>
      <c r="U383" s="20"/>
      <c r="V383" s="20"/>
      <c r="W383" s="20"/>
      <c r="X383" s="20"/>
      <c r="Y383" s="20"/>
      <c r="Z383" s="20"/>
      <c r="AA383" s="20"/>
      <c r="AB383" s="20"/>
      <c r="AC383" s="20"/>
      <c r="AD383" s="20"/>
      <c r="AE383" s="20"/>
      <c r="AF383" s="20"/>
      <c r="AG383" s="20"/>
      <c r="AH383" s="20"/>
      <c r="AI383" s="20"/>
      <c r="AJ383" s="20"/>
      <c r="AK383" s="20"/>
      <c r="AL383" s="20"/>
      <c r="AM383" s="20"/>
      <c r="AN383" s="20"/>
      <c r="AO383" s="20"/>
      <c r="AP383" s="20"/>
      <c r="AQ383" s="20"/>
      <c r="AR383" s="20"/>
      <c r="AS383" s="20"/>
      <c r="AT383" s="20"/>
      <c r="AU383" s="20"/>
      <c r="AV383" s="20"/>
      <c r="AW383" s="20"/>
      <c r="AX383" s="20"/>
      <c r="AY383" s="20"/>
      <c r="AZ383" s="20"/>
      <c r="BA383" s="20"/>
      <c r="BB383" s="20"/>
      <c r="BC383" s="20"/>
      <c r="BD383" s="20"/>
      <c r="BE383" s="20"/>
      <c r="BF383" s="20"/>
      <c r="BG383" s="20"/>
      <c r="BH383" s="20"/>
      <c r="BI383" s="20"/>
      <c r="BJ383" s="20"/>
      <c r="BK383" s="20"/>
      <c r="BL383" s="20"/>
      <c r="BM383" s="20"/>
    </row>
    <row r="384">
      <c r="B384" s="278"/>
      <c r="C384" s="278"/>
      <c r="D384" s="278"/>
      <c r="E384" s="278"/>
      <c r="F384" s="278"/>
      <c r="G384" s="278"/>
      <c r="H384" s="278"/>
      <c r="I384" s="278"/>
      <c r="J384" s="278"/>
      <c r="K384" s="278"/>
      <c r="L384" s="278"/>
      <c r="M384" s="278"/>
      <c r="N384" s="278"/>
      <c r="O384" s="278"/>
      <c r="P384" s="278"/>
      <c r="Q384" s="278"/>
      <c r="R384" s="20"/>
      <c r="S384" s="20"/>
      <c r="T384" s="20"/>
      <c r="U384" s="20"/>
      <c r="V384" s="20"/>
      <c r="W384" s="20"/>
      <c r="X384" s="20"/>
      <c r="Y384" s="20"/>
      <c r="Z384" s="20"/>
      <c r="AA384" s="20"/>
      <c r="AB384" s="20"/>
      <c r="AC384" s="20"/>
      <c r="AD384" s="20"/>
      <c r="AE384" s="20"/>
      <c r="AF384" s="20"/>
      <c r="AG384" s="20"/>
      <c r="AH384" s="20"/>
      <c r="AI384" s="20"/>
      <c r="AJ384" s="20"/>
      <c r="AK384" s="20"/>
      <c r="AL384" s="20"/>
      <c r="AM384" s="20"/>
      <c r="AN384" s="20"/>
      <c r="AO384" s="20"/>
      <c r="AP384" s="20"/>
      <c r="AQ384" s="20"/>
      <c r="AR384" s="20"/>
      <c r="AS384" s="20"/>
      <c r="AT384" s="20"/>
      <c r="AU384" s="20"/>
      <c r="AV384" s="20"/>
      <c r="AW384" s="20"/>
      <c r="AX384" s="20"/>
      <c r="AY384" s="20"/>
      <c r="AZ384" s="20"/>
      <c r="BA384" s="20"/>
      <c r="BB384" s="20"/>
      <c r="BC384" s="20"/>
      <c r="BD384" s="20"/>
      <c r="BE384" s="20"/>
      <c r="BF384" s="20"/>
      <c r="BG384" s="20"/>
      <c r="BH384" s="20"/>
      <c r="BI384" s="20"/>
      <c r="BJ384" s="20"/>
      <c r="BK384" s="20"/>
      <c r="BL384" s="20"/>
      <c r="BM384" s="20"/>
    </row>
    <row r="385">
      <c r="B385" s="278"/>
      <c r="C385" s="278"/>
      <c r="D385" s="278"/>
      <c r="E385" s="278"/>
      <c r="F385" s="278"/>
      <c r="G385" s="278"/>
      <c r="H385" s="278"/>
      <c r="I385" s="278"/>
      <c r="J385" s="278"/>
      <c r="K385" s="278"/>
      <c r="L385" s="278"/>
      <c r="M385" s="278"/>
      <c r="N385" s="278"/>
      <c r="O385" s="278"/>
      <c r="P385" s="278"/>
      <c r="Q385" s="278"/>
      <c r="R385" s="20"/>
      <c r="S385" s="20"/>
      <c r="T385" s="20"/>
      <c r="U385" s="20"/>
      <c r="V385" s="20"/>
      <c r="W385" s="20"/>
      <c r="X385" s="20"/>
      <c r="Y385" s="20"/>
      <c r="Z385" s="20"/>
      <c r="AA385" s="20"/>
      <c r="AB385" s="20"/>
      <c r="AC385" s="20"/>
      <c r="AD385" s="20"/>
      <c r="AE385" s="20"/>
      <c r="AF385" s="20"/>
      <c r="AG385" s="20"/>
      <c r="AH385" s="20"/>
      <c r="AI385" s="20"/>
      <c r="AJ385" s="20"/>
      <c r="AK385" s="20"/>
      <c r="AL385" s="20"/>
      <c r="AM385" s="20"/>
      <c r="AN385" s="20"/>
      <c r="AO385" s="20"/>
      <c r="AP385" s="20"/>
      <c r="AQ385" s="20"/>
      <c r="AR385" s="20"/>
      <c r="AS385" s="20"/>
      <c r="AT385" s="20"/>
      <c r="AU385" s="20"/>
      <c r="AV385" s="20"/>
      <c r="AW385" s="20"/>
      <c r="AX385" s="20"/>
      <c r="AY385" s="20"/>
      <c r="AZ385" s="20"/>
      <c r="BA385" s="20"/>
      <c r="BB385" s="20"/>
      <c r="BC385" s="20"/>
      <c r="BD385" s="20"/>
      <c r="BE385" s="20"/>
      <c r="BF385" s="20"/>
      <c r="BG385" s="20"/>
      <c r="BH385" s="20"/>
      <c r="BI385" s="20"/>
      <c r="BJ385" s="20"/>
      <c r="BK385" s="20"/>
      <c r="BL385" s="20"/>
      <c r="BM385" s="20"/>
    </row>
    <row r="386">
      <c r="B386" s="278"/>
      <c r="C386" s="278"/>
      <c r="D386" s="278"/>
      <c r="E386" s="278"/>
      <c r="F386" s="278"/>
      <c r="G386" s="278"/>
      <c r="H386" s="278"/>
      <c r="I386" s="278"/>
      <c r="J386" s="278"/>
      <c r="K386" s="278"/>
      <c r="L386" s="278"/>
      <c r="M386" s="278"/>
      <c r="N386" s="278"/>
      <c r="O386" s="278"/>
      <c r="P386" s="278"/>
      <c r="Q386" s="278"/>
      <c r="R386" s="20"/>
      <c r="S386" s="20"/>
      <c r="T386" s="20"/>
      <c r="U386" s="20"/>
      <c r="V386" s="20"/>
      <c r="W386" s="20"/>
      <c r="X386" s="20"/>
      <c r="Y386" s="20"/>
      <c r="Z386" s="20"/>
      <c r="AA386" s="20"/>
      <c r="AB386" s="20"/>
      <c r="AC386" s="20"/>
      <c r="AD386" s="20"/>
      <c r="AE386" s="20"/>
      <c r="AF386" s="20"/>
      <c r="AG386" s="20"/>
      <c r="AH386" s="20"/>
      <c r="AI386" s="20"/>
      <c r="AJ386" s="20"/>
      <c r="AK386" s="20"/>
      <c r="AL386" s="20"/>
      <c r="AM386" s="20"/>
      <c r="AN386" s="20"/>
      <c r="AO386" s="20"/>
      <c r="AP386" s="20"/>
      <c r="AQ386" s="20"/>
      <c r="AR386" s="20"/>
      <c r="AS386" s="20"/>
      <c r="AT386" s="20"/>
      <c r="AU386" s="20"/>
      <c r="AV386" s="20"/>
      <c r="AW386" s="20"/>
      <c r="AX386" s="20"/>
      <c r="AY386" s="20"/>
      <c r="AZ386" s="20"/>
      <c r="BA386" s="20"/>
      <c r="BB386" s="20"/>
      <c r="BC386" s="20"/>
      <c r="BD386" s="20"/>
      <c r="BE386" s="20"/>
      <c r="BF386" s="20"/>
      <c r="BG386" s="20"/>
      <c r="BH386" s="20"/>
      <c r="BI386" s="20"/>
      <c r="BJ386" s="20"/>
      <c r="BK386" s="20"/>
      <c r="BL386" s="20"/>
      <c r="BM386" s="20"/>
    </row>
    <row r="387">
      <c r="B387" s="278"/>
      <c r="C387" s="278"/>
      <c r="D387" s="278"/>
      <c r="E387" s="278"/>
      <c r="F387" s="278"/>
      <c r="G387" s="278"/>
      <c r="H387" s="278"/>
      <c r="I387" s="278"/>
      <c r="J387" s="278"/>
      <c r="K387" s="278"/>
      <c r="L387" s="278"/>
      <c r="M387" s="278"/>
      <c r="N387" s="278"/>
      <c r="O387" s="278"/>
      <c r="P387" s="278"/>
      <c r="Q387" s="278"/>
      <c r="R387" s="20"/>
      <c r="S387" s="20"/>
      <c r="T387" s="20"/>
      <c r="U387" s="20"/>
      <c r="V387" s="20"/>
      <c r="W387" s="20"/>
      <c r="X387" s="20"/>
      <c r="Y387" s="20"/>
      <c r="Z387" s="20"/>
      <c r="AA387" s="20"/>
      <c r="AB387" s="20"/>
      <c r="AC387" s="20"/>
      <c r="AD387" s="20"/>
      <c r="AE387" s="20"/>
      <c r="AF387" s="20"/>
      <c r="AG387" s="20"/>
      <c r="AH387" s="20"/>
      <c r="AI387" s="20"/>
      <c r="AJ387" s="20"/>
      <c r="AK387" s="20"/>
      <c r="AL387" s="20"/>
      <c r="AM387" s="20"/>
      <c r="AN387" s="20"/>
      <c r="AO387" s="20"/>
      <c r="AP387" s="20"/>
      <c r="AQ387" s="20"/>
      <c r="AR387" s="20"/>
      <c r="AS387" s="20"/>
      <c r="AT387" s="20"/>
      <c r="AU387" s="20"/>
      <c r="AV387" s="20"/>
      <c r="AW387" s="20"/>
      <c r="AX387" s="20"/>
      <c r="AY387" s="20"/>
      <c r="AZ387" s="20"/>
      <c r="BA387" s="20"/>
      <c r="BB387" s="20"/>
      <c r="BC387" s="20"/>
      <c r="BD387" s="20"/>
      <c r="BE387" s="20"/>
      <c r="BF387" s="20"/>
      <c r="BG387" s="20"/>
      <c r="BH387" s="20"/>
      <c r="BI387" s="20"/>
      <c r="BJ387" s="20"/>
      <c r="BK387" s="20"/>
      <c r="BL387" s="20"/>
      <c r="BM387" s="20"/>
    </row>
    <row r="388">
      <c r="B388" s="278"/>
      <c r="C388" s="278"/>
      <c r="D388" s="278"/>
      <c r="E388" s="278"/>
      <c r="F388" s="278"/>
      <c r="G388" s="278"/>
      <c r="H388" s="278"/>
      <c r="I388" s="278"/>
      <c r="J388" s="278"/>
      <c r="K388" s="278"/>
      <c r="L388" s="278"/>
      <c r="M388" s="278"/>
      <c r="N388" s="278"/>
      <c r="O388" s="278"/>
      <c r="P388" s="278"/>
      <c r="Q388" s="278"/>
      <c r="R388" s="20"/>
      <c r="S388" s="20"/>
      <c r="T388" s="20"/>
      <c r="U388" s="20"/>
      <c r="V388" s="20"/>
      <c r="W388" s="20"/>
      <c r="X388" s="20"/>
      <c r="Y388" s="20"/>
      <c r="Z388" s="20"/>
      <c r="AA388" s="20"/>
      <c r="AB388" s="20"/>
      <c r="AC388" s="20"/>
      <c r="AD388" s="20"/>
      <c r="AE388" s="20"/>
      <c r="AF388" s="20"/>
      <c r="AG388" s="20"/>
      <c r="AH388" s="20"/>
      <c r="AI388" s="20"/>
      <c r="AJ388" s="20"/>
      <c r="AK388" s="20"/>
      <c r="AL388" s="20"/>
      <c r="AM388" s="20"/>
      <c r="AN388" s="20"/>
      <c r="AO388" s="20"/>
      <c r="AP388" s="20"/>
      <c r="AQ388" s="20"/>
      <c r="AR388" s="20"/>
      <c r="AS388" s="20"/>
      <c r="AT388" s="20"/>
      <c r="AU388" s="20"/>
      <c r="AV388" s="20"/>
      <c r="AW388" s="20"/>
      <c r="AX388" s="20"/>
      <c r="AY388" s="20"/>
      <c r="AZ388" s="20"/>
      <c r="BA388" s="20"/>
      <c r="BB388" s="20"/>
      <c r="BC388" s="20"/>
      <c r="BD388" s="20"/>
      <c r="BE388" s="20"/>
      <c r="BF388" s="20"/>
      <c r="BG388" s="20"/>
      <c r="BH388" s="20"/>
      <c r="BI388" s="20"/>
      <c r="BJ388" s="20"/>
      <c r="BK388" s="20"/>
      <c r="BL388" s="20"/>
      <c r="BM388" s="20"/>
    </row>
    <row r="389">
      <c r="B389" s="278"/>
      <c r="C389" s="278"/>
      <c r="D389" s="278"/>
      <c r="E389" s="278"/>
      <c r="F389" s="278"/>
      <c r="G389" s="278"/>
      <c r="H389" s="278"/>
      <c r="I389" s="278"/>
      <c r="J389" s="278"/>
      <c r="K389" s="278"/>
      <c r="L389" s="278"/>
      <c r="M389" s="278"/>
      <c r="N389" s="278"/>
      <c r="O389" s="278"/>
      <c r="P389" s="278"/>
      <c r="Q389" s="278"/>
      <c r="R389" s="20"/>
      <c r="S389" s="20"/>
      <c r="T389" s="20"/>
      <c r="U389" s="20"/>
      <c r="V389" s="20"/>
      <c r="W389" s="20"/>
      <c r="X389" s="20"/>
      <c r="Y389" s="20"/>
      <c r="Z389" s="20"/>
      <c r="AA389" s="20"/>
      <c r="AB389" s="20"/>
      <c r="AC389" s="20"/>
      <c r="AD389" s="20"/>
      <c r="AE389" s="20"/>
      <c r="AF389" s="20"/>
      <c r="AG389" s="20"/>
      <c r="AH389" s="20"/>
      <c r="AI389" s="20"/>
      <c r="AJ389" s="20"/>
      <c r="AK389" s="20"/>
      <c r="AL389" s="20"/>
      <c r="AM389" s="20"/>
      <c r="AN389" s="20"/>
      <c r="AO389" s="20"/>
      <c r="AP389" s="20"/>
      <c r="AQ389" s="20"/>
      <c r="AR389" s="20"/>
      <c r="AS389" s="20"/>
      <c r="AT389" s="20"/>
      <c r="AU389" s="20"/>
      <c r="AV389" s="20"/>
      <c r="AW389" s="20"/>
      <c r="AX389" s="20"/>
      <c r="AY389" s="20"/>
      <c r="AZ389" s="20"/>
      <c r="BA389" s="20"/>
      <c r="BB389" s="20"/>
      <c r="BC389" s="20"/>
      <c r="BD389" s="20"/>
      <c r="BE389" s="20"/>
      <c r="BF389" s="20"/>
      <c r="BG389" s="20"/>
      <c r="BH389" s="20"/>
      <c r="BI389" s="20"/>
      <c r="BJ389" s="20"/>
      <c r="BK389" s="20"/>
      <c r="BL389" s="20"/>
      <c r="BM389" s="20"/>
    </row>
    <row r="390">
      <c r="B390" s="278"/>
      <c r="C390" s="278"/>
      <c r="D390" s="278"/>
      <c r="E390" s="278"/>
      <c r="F390" s="278"/>
      <c r="G390" s="278"/>
      <c r="H390" s="278"/>
      <c r="I390" s="278"/>
      <c r="J390" s="278"/>
      <c r="K390" s="278"/>
      <c r="L390" s="278"/>
      <c r="M390" s="278"/>
      <c r="N390" s="278"/>
      <c r="O390" s="278"/>
      <c r="P390" s="278"/>
      <c r="Q390" s="278"/>
      <c r="R390" s="20"/>
      <c r="S390" s="20"/>
      <c r="T390" s="20"/>
      <c r="U390" s="20"/>
      <c r="V390" s="20"/>
      <c r="W390" s="20"/>
      <c r="X390" s="20"/>
      <c r="Y390" s="20"/>
      <c r="Z390" s="20"/>
      <c r="AA390" s="20"/>
      <c r="AB390" s="20"/>
      <c r="AC390" s="20"/>
      <c r="AD390" s="20"/>
      <c r="AE390" s="20"/>
      <c r="AF390" s="20"/>
      <c r="AG390" s="20"/>
      <c r="AH390" s="20"/>
      <c r="AI390" s="20"/>
      <c r="AJ390" s="20"/>
      <c r="AK390" s="20"/>
      <c r="AL390" s="20"/>
      <c r="AM390" s="20"/>
      <c r="AN390" s="20"/>
      <c r="AO390" s="20"/>
      <c r="AP390" s="20"/>
      <c r="AQ390" s="20"/>
      <c r="AR390" s="20"/>
      <c r="AS390" s="20"/>
      <c r="AT390" s="20"/>
      <c r="AU390" s="20"/>
      <c r="AV390" s="20"/>
      <c r="AW390" s="20"/>
      <c r="AX390" s="20"/>
      <c r="AY390" s="20"/>
      <c r="AZ390" s="20"/>
      <c r="BA390" s="20"/>
      <c r="BB390" s="20"/>
      <c r="BC390" s="20"/>
      <c r="BD390" s="20"/>
      <c r="BE390" s="20"/>
      <c r="BF390" s="20"/>
      <c r="BG390" s="20"/>
      <c r="BH390" s="20"/>
      <c r="BI390" s="20"/>
      <c r="BJ390" s="20"/>
      <c r="BK390" s="20"/>
      <c r="BL390" s="20"/>
      <c r="BM390" s="20"/>
    </row>
    <row r="391">
      <c r="B391" s="278"/>
      <c r="C391" s="278"/>
      <c r="D391" s="278"/>
      <c r="E391" s="278"/>
      <c r="F391" s="278"/>
      <c r="G391" s="278"/>
      <c r="H391" s="278"/>
      <c r="I391" s="278"/>
      <c r="J391" s="278"/>
      <c r="K391" s="278"/>
      <c r="L391" s="278"/>
      <c r="M391" s="278"/>
      <c r="N391" s="278"/>
      <c r="O391" s="278"/>
      <c r="P391" s="278"/>
      <c r="Q391" s="278"/>
      <c r="R391" s="20"/>
      <c r="S391" s="20"/>
      <c r="T391" s="20"/>
      <c r="U391" s="20"/>
      <c r="V391" s="20"/>
      <c r="W391" s="20"/>
      <c r="X391" s="20"/>
      <c r="Y391" s="20"/>
      <c r="Z391" s="20"/>
      <c r="AA391" s="20"/>
      <c r="AB391" s="20"/>
      <c r="AC391" s="20"/>
      <c r="AD391" s="20"/>
      <c r="AE391" s="20"/>
      <c r="AF391" s="20"/>
      <c r="AG391" s="20"/>
      <c r="AH391" s="20"/>
      <c r="AI391" s="20"/>
      <c r="AJ391" s="20"/>
      <c r="AK391" s="20"/>
      <c r="AL391" s="20"/>
      <c r="AM391" s="20"/>
      <c r="AN391" s="20"/>
      <c r="AO391" s="20"/>
      <c r="AP391" s="20"/>
      <c r="AQ391" s="20"/>
      <c r="AR391" s="20"/>
      <c r="AS391" s="20"/>
      <c r="AT391" s="20"/>
      <c r="AU391" s="20"/>
      <c r="AV391" s="20"/>
      <c r="AW391" s="20"/>
      <c r="AX391" s="20"/>
      <c r="AY391" s="20"/>
      <c r="AZ391" s="20"/>
      <c r="BA391" s="20"/>
      <c r="BB391" s="20"/>
      <c r="BC391" s="20"/>
      <c r="BD391" s="20"/>
      <c r="BE391" s="20"/>
      <c r="BF391" s="20"/>
      <c r="BG391" s="20"/>
      <c r="BH391" s="20"/>
      <c r="BI391" s="20"/>
      <c r="BJ391" s="20"/>
      <c r="BK391" s="20"/>
      <c r="BL391" s="20"/>
      <c r="BM391" s="20"/>
    </row>
    <row r="392">
      <c r="B392" s="278"/>
      <c r="C392" s="278"/>
      <c r="D392" s="278"/>
      <c r="E392" s="278"/>
      <c r="F392" s="278"/>
      <c r="G392" s="278"/>
      <c r="H392" s="278"/>
      <c r="I392" s="278"/>
      <c r="J392" s="278"/>
      <c r="K392" s="278"/>
      <c r="L392" s="278"/>
      <c r="M392" s="278"/>
      <c r="N392" s="278"/>
      <c r="O392" s="278"/>
      <c r="P392" s="278"/>
      <c r="Q392" s="278"/>
      <c r="R392" s="20"/>
      <c r="S392" s="20"/>
      <c r="T392" s="20"/>
      <c r="U392" s="20"/>
      <c r="V392" s="20"/>
      <c r="W392" s="20"/>
      <c r="X392" s="20"/>
      <c r="Y392" s="20"/>
      <c r="Z392" s="20"/>
      <c r="AA392" s="20"/>
      <c r="AB392" s="20"/>
      <c r="AC392" s="20"/>
      <c r="AD392" s="20"/>
      <c r="AE392" s="20"/>
      <c r="AF392" s="20"/>
      <c r="AG392" s="20"/>
      <c r="AH392" s="20"/>
      <c r="AI392" s="20"/>
      <c r="AJ392" s="20"/>
      <c r="AK392" s="20"/>
      <c r="AL392" s="20"/>
      <c r="AM392" s="20"/>
      <c r="AN392" s="20"/>
      <c r="AO392" s="20"/>
      <c r="AP392" s="20"/>
      <c r="AQ392" s="20"/>
      <c r="AR392" s="20"/>
      <c r="AS392" s="20"/>
      <c r="AT392" s="20"/>
      <c r="AU392" s="20"/>
      <c r="AV392" s="20"/>
      <c r="AW392" s="20"/>
      <c r="AX392" s="20"/>
      <c r="AY392" s="20"/>
      <c r="AZ392" s="20"/>
      <c r="BA392" s="20"/>
      <c r="BB392" s="20"/>
      <c r="BC392" s="20"/>
      <c r="BD392" s="20"/>
      <c r="BE392" s="20"/>
      <c r="BF392" s="20"/>
      <c r="BG392" s="20"/>
      <c r="BH392" s="20"/>
      <c r="BI392" s="20"/>
      <c r="BJ392" s="20"/>
      <c r="BK392" s="20"/>
      <c r="BL392" s="20"/>
      <c r="BM392" s="20"/>
    </row>
    <row r="393">
      <c r="B393" s="278"/>
      <c r="C393" s="278"/>
      <c r="D393" s="278"/>
      <c r="E393" s="278"/>
      <c r="F393" s="278"/>
      <c r="G393" s="278"/>
      <c r="H393" s="278"/>
      <c r="I393" s="278"/>
      <c r="J393" s="278"/>
      <c r="K393" s="278"/>
      <c r="L393" s="278"/>
      <c r="M393" s="278"/>
      <c r="N393" s="278"/>
      <c r="O393" s="278"/>
      <c r="P393" s="278"/>
      <c r="Q393" s="278"/>
      <c r="R393" s="20"/>
      <c r="S393" s="20"/>
      <c r="T393" s="20"/>
      <c r="U393" s="20"/>
      <c r="V393" s="20"/>
      <c r="W393" s="20"/>
      <c r="X393" s="20"/>
      <c r="Y393" s="20"/>
      <c r="Z393" s="20"/>
      <c r="AA393" s="20"/>
      <c r="AB393" s="20"/>
      <c r="AC393" s="20"/>
      <c r="AD393" s="20"/>
      <c r="AE393" s="20"/>
      <c r="AF393" s="20"/>
      <c r="AG393" s="20"/>
      <c r="AH393" s="20"/>
      <c r="AI393" s="20"/>
      <c r="AJ393" s="20"/>
      <c r="AK393" s="20"/>
      <c r="AL393" s="20"/>
      <c r="AM393" s="20"/>
      <c r="AN393" s="20"/>
      <c r="AO393" s="20"/>
      <c r="AP393" s="20"/>
      <c r="AQ393" s="20"/>
      <c r="AR393" s="20"/>
      <c r="AS393" s="20"/>
      <c r="AT393" s="20"/>
      <c r="AU393" s="20"/>
      <c r="AV393" s="20"/>
      <c r="AW393" s="20"/>
      <c r="AX393" s="20"/>
      <c r="AY393" s="20"/>
      <c r="AZ393" s="20"/>
      <c r="BA393" s="20"/>
      <c r="BB393" s="20"/>
      <c r="BC393" s="20"/>
      <c r="BD393" s="20"/>
      <c r="BE393" s="20"/>
      <c r="BF393" s="20"/>
      <c r="BG393" s="20"/>
      <c r="BH393" s="20"/>
      <c r="BI393" s="20"/>
      <c r="BJ393" s="20"/>
      <c r="BK393" s="20"/>
      <c r="BL393" s="20"/>
      <c r="BM393" s="20"/>
    </row>
    <row r="394">
      <c r="B394" s="278"/>
      <c r="C394" s="278"/>
      <c r="D394" s="278"/>
      <c r="E394" s="278"/>
      <c r="F394" s="278"/>
      <c r="G394" s="278"/>
      <c r="H394" s="278"/>
      <c r="I394" s="278"/>
      <c r="J394" s="278"/>
      <c r="K394" s="278"/>
      <c r="L394" s="278"/>
      <c r="M394" s="278"/>
      <c r="N394" s="278"/>
      <c r="O394" s="278"/>
      <c r="P394" s="278"/>
      <c r="Q394" s="278"/>
      <c r="R394" s="20"/>
      <c r="S394" s="20"/>
      <c r="T394" s="20"/>
      <c r="U394" s="20"/>
      <c r="V394" s="20"/>
      <c r="W394" s="20"/>
      <c r="X394" s="20"/>
      <c r="Y394" s="20"/>
      <c r="Z394" s="20"/>
      <c r="AA394" s="20"/>
      <c r="AB394" s="20"/>
      <c r="AC394" s="20"/>
      <c r="AD394" s="20"/>
      <c r="AE394" s="20"/>
      <c r="AF394" s="20"/>
      <c r="AG394" s="20"/>
      <c r="AH394" s="20"/>
      <c r="AI394" s="20"/>
      <c r="AJ394" s="20"/>
      <c r="AK394" s="20"/>
      <c r="AL394" s="20"/>
      <c r="AM394" s="20"/>
      <c r="AN394" s="20"/>
      <c r="AO394" s="20"/>
      <c r="AP394" s="20"/>
      <c r="AQ394" s="20"/>
      <c r="AR394" s="20"/>
      <c r="AS394" s="20"/>
      <c r="AT394" s="20"/>
      <c r="AU394" s="20"/>
      <c r="AV394" s="20"/>
      <c r="AW394" s="20"/>
      <c r="AX394" s="20"/>
      <c r="AY394" s="20"/>
      <c r="AZ394" s="20"/>
      <c r="BA394" s="20"/>
      <c r="BB394" s="20"/>
      <c r="BC394" s="20"/>
      <c r="BD394" s="20"/>
      <c r="BE394" s="20"/>
      <c r="BF394" s="20"/>
      <c r="BG394" s="20"/>
      <c r="BH394" s="20"/>
      <c r="BI394" s="20"/>
      <c r="BJ394" s="20"/>
      <c r="BK394" s="20"/>
      <c r="BL394" s="20"/>
      <c r="BM394" s="20"/>
    </row>
    <row r="395">
      <c r="B395" s="278"/>
      <c r="C395" s="278"/>
      <c r="D395" s="278"/>
      <c r="E395" s="278"/>
      <c r="F395" s="278"/>
      <c r="G395" s="278"/>
      <c r="H395" s="278"/>
      <c r="I395" s="278"/>
      <c r="J395" s="278"/>
      <c r="K395" s="278"/>
      <c r="L395" s="278"/>
      <c r="M395" s="278"/>
      <c r="N395" s="278"/>
      <c r="O395" s="278"/>
      <c r="P395" s="278"/>
      <c r="Q395" s="278"/>
      <c r="R395" s="20"/>
      <c r="S395" s="20"/>
      <c r="T395" s="20"/>
      <c r="U395" s="20"/>
      <c r="V395" s="20"/>
      <c r="W395" s="20"/>
      <c r="X395" s="20"/>
      <c r="Y395" s="20"/>
      <c r="Z395" s="20"/>
      <c r="AA395" s="20"/>
      <c r="AB395" s="20"/>
      <c r="AC395" s="20"/>
      <c r="AD395" s="20"/>
      <c r="AE395" s="20"/>
      <c r="AF395" s="20"/>
      <c r="AG395" s="20"/>
      <c r="AH395" s="20"/>
      <c r="AI395" s="20"/>
      <c r="AJ395" s="20"/>
      <c r="AK395" s="20"/>
      <c r="AL395" s="20"/>
      <c r="AM395" s="20"/>
      <c r="AN395" s="20"/>
      <c r="AO395" s="20"/>
      <c r="AP395" s="20"/>
      <c r="AQ395" s="20"/>
      <c r="AR395" s="20"/>
      <c r="AS395" s="20"/>
      <c r="AT395" s="20"/>
      <c r="AU395" s="20"/>
      <c r="AV395" s="20"/>
      <c r="AW395" s="20"/>
      <c r="AX395" s="20"/>
      <c r="AY395" s="20"/>
      <c r="AZ395" s="20"/>
      <c r="BA395" s="20"/>
      <c r="BB395" s="20"/>
      <c r="BC395" s="20"/>
      <c r="BD395" s="20"/>
      <c r="BE395" s="20"/>
      <c r="BF395" s="20"/>
      <c r="BG395" s="20"/>
      <c r="BH395" s="20"/>
      <c r="BI395" s="20"/>
      <c r="BJ395" s="20"/>
      <c r="BK395" s="20"/>
      <c r="BL395" s="20"/>
      <c r="BM395" s="20"/>
    </row>
    <row r="396">
      <c r="B396" s="278"/>
      <c r="C396" s="278"/>
      <c r="D396" s="278"/>
      <c r="E396" s="278"/>
      <c r="F396" s="278"/>
      <c r="G396" s="278"/>
      <c r="H396" s="278"/>
      <c r="I396" s="278"/>
      <c r="J396" s="278"/>
      <c r="K396" s="278"/>
      <c r="L396" s="278"/>
      <c r="M396" s="278"/>
      <c r="N396" s="278"/>
      <c r="O396" s="278"/>
      <c r="P396" s="278"/>
      <c r="Q396" s="278"/>
      <c r="R396" s="20"/>
      <c r="S396" s="20"/>
      <c r="T396" s="20"/>
      <c r="U396" s="20"/>
      <c r="V396" s="20"/>
      <c r="W396" s="20"/>
      <c r="X396" s="20"/>
      <c r="Y396" s="20"/>
      <c r="Z396" s="20"/>
      <c r="AA396" s="20"/>
      <c r="AB396" s="20"/>
      <c r="AC396" s="20"/>
      <c r="AD396" s="20"/>
      <c r="AE396" s="20"/>
      <c r="AF396" s="20"/>
      <c r="AG396" s="20"/>
      <c r="AH396" s="20"/>
      <c r="AI396" s="20"/>
      <c r="AJ396" s="20"/>
      <c r="AK396" s="20"/>
      <c r="AL396" s="20"/>
      <c r="AM396" s="20"/>
      <c r="AN396" s="20"/>
      <c r="AO396" s="20"/>
      <c r="AP396" s="20"/>
      <c r="AQ396" s="20"/>
      <c r="AR396" s="20"/>
      <c r="AS396" s="20"/>
      <c r="AT396" s="20"/>
      <c r="AU396" s="20"/>
      <c r="AV396" s="20"/>
      <c r="AW396" s="20"/>
      <c r="AX396" s="20"/>
      <c r="AY396" s="20"/>
      <c r="AZ396" s="20"/>
      <c r="BA396" s="20"/>
      <c r="BB396" s="20"/>
      <c r="BC396" s="20"/>
      <c r="BD396" s="20"/>
      <c r="BE396" s="20"/>
      <c r="BF396" s="20"/>
      <c r="BG396" s="20"/>
      <c r="BH396" s="20"/>
      <c r="BI396" s="20"/>
      <c r="BJ396" s="20"/>
      <c r="BK396" s="20"/>
      <c r="BL396" s="20"/>
      <c r="BM396" s="20"/>
    </row>
    <row r="397">
      <c r="B397" s="278"/>
      <c r="C397" s="278"/>
      <c r="D397" s="278"/>
      <c r="E397" s="278"/>
      <c r="F397" s="278"/>
      <c r="G397" s="278"/>
      <c r="H397" s="278"/>
      <c r="I397" s="278"/>
      <c r="J397" s="278"/>
      <c r="K397" s="278"/>
      <c r="L397" s="278"/>
      <c r="M397" s="278"/>
      <c r="N397" s="278"/>
      <c r="O397" s="278"/>
      <c r="P397" s="278"/>
      <c r="Q397" s="278"/>
      <c r="R397" s="20"/>
      <c r="S397" s="20"/>
      <c r="T397" s="20"/>
      <c r="U397" s="20"/>
      <c r="V397" s="20"/>
      <c r="W397" s="20"/>
      <c r="X397" s="20"/>
      <c r="Y397" s="20"/>
      <c r="Z397" s="20"/>
      <c r="AA397" s="20"/>
      <c r="AB397" s="20"/>
      <c r="AC397" s="20"/>
      <c r="AD397" s="20"/>
      <c r="AE397" s="20"/>
      <c r="AF397" s="20"/>
      <c r="AG397" s="20"/>
      <c r="AH397" s="20"/>
      <c r="AI397" s="20"/>
      <c r="AJ397" s="20"/>
      <c r="AK397" s="20"/>
      <c r="AL397" s="20"/>
      <c r="AM397" s="20"/>
      <c r="AN397" s="20"/>
      <c r="AO397" s="20"/>
      <c r="AP397" s="20"/>
      <c r="AQ397" s="20"/>
      <c r="AR397" s="20"/>
      <c r="AS397" s="20"/>
      <c r="AT397" s="20"/>
      <c r="AU397" s="20"/>
      <c r="AV397" s="20"/>
      <c r="AW397" s="20"/>
      <c r="AX397" s="20"/>
      <c r="AY397" s="20"/>
      <c r="AZ397" s="20"/>
      <c r="BA397" s="20"/>
      <c r="BB397" s="20"/>
      <c r="BC397" s="20"/>
      <c r="BD397" s="20"/>
      <c r="BE397" s="20"/>
      <c r="BF397" s="20"/>
      <c r="BG397" s="20"/>
      <c r="BH397" s="20"/>
      <c r="BI397" s="20"/>
      <c r="BJ397" s="20"/>
      <c r="BK397" s="20"/>
      <c r="BL397" s="20"/>
      <c r="BM397" s="20"/>
    </row>
    <row r="398">
      <c r="B398" s="278"/>
      <c r="C398" s="278"/>
      <c r="D398" s="278"/>
      <c r="E398" s="278"/>
      <c r="F398" s="278"/>
      <c r="G398" s="278"/>
      <c r="H398" s="278"/>
      <c r="I398" s="278"/>
      <c r="J398" s="278"/>
      <c r="K398" s="278"/>
      <c r="L398" s="278"/>
      <c r="M398" s="278"/>
      <c r="N398" s="278"/>
      <c r="O398" s="278"/>
      <c r="P398" s="278"/>
      <c r="Q398" s="278"/>
      <c r="R398" s="20"/>
      <c r="S398" s="20"/>
      <c r="T398" s="20"/>
      <c r="U398" s="20"/>
      <c r="V398" s="20"/>
      <c r="W398" s="20"/>
      <c r="X398" s="20"/>
      <c r="Y398" s="20"/>
      <c r="Z398" s="20"/>
      <c r="AA398" s="20"/>
      <c r="AB398" s="20"/>
      <c r="AC398" s="20"/>
      <c r="AD398" s="20"/>
      <c r="AE398" s="20"/>
      <c r="AF398" s="20"/>
      <c r="AG398" s="20"/>
      <c r="AH398" s="20"/>
      <c r="AI398" s="20"/>
      <c r="AJ398" s="20"/>
      <c r="AK398" s="20"/>
      <c r="AL398" s="20"/>
      <c r="AM398" s="20"/>
      <c r="AN398" s="20"/>
      <c r="AO398" s="20"/>
      <c r="AP398" s="20"/>
      <c r="AQ398" s="20"/>
      <c r="AR398" s="20"/>
      <c r="AS398" s="20"/>
      <c r="AT398" s="20"/>
      <c r="AU398" s="20"/>
      <c r="AV398" s="20"/>
      <c r="AW398" s="20"/>
      <c r="AX398" s="20"/>
      <c r="AY398" s="20"/>
      <c r="AZ398" s="20"/>
      <c r="BA398" s="20"/>
      <c r="BB398" s="20"/>
      <c r="BC398" s="20"/>
      <c r="BD398" s="20"/>
      <c r="BE398" s="20"/>
      <c r="BF398" s="20"/>
      <c r="BG398" s="20"/>
      <c r="BH398" s="20"/>
      <c r="BI398" s="20"/>
      <c r="BJ398" s="20"/>
      <c r="BK398" s="20"/>
      <c r="BL398" s="20"/>
      <c r="BM398" s="20"/>
    </row>
    <row r="399">
      <c r="B399" s="278"/>
      <c r="C399" s="278"/>
      <c r="D399" s="278"/>
      <c r="E399" s="278"/>
      <c r="F399" s="278"/>
      <c r="G399" s="278"/>
      <c r="H399" s="278"/>
      <c r="I399" s="278"/>
      <c r="J399" s="278"/>
      <c r="K399" s="278"/>
      <c r="L399" s="278"/>
      <c r="M399" s="278"/>
      <c r="N399" s="278"/>
      <c r="O399" s="278"/>
      <c r="P399" s="278"/>
      <c r="Q399" s="278"/>
      <c r="R399" s="20"/>
      <c r="S399" s="20"/>
      <c r="T399" s="20"/>
      <c r="U399" s="20"/>
      <c r="V399" s="20"/>
      <c r="W399" s="20"/>
      <c r="X399" s="20"/>
      <c r="Y399" s="20"/>
      <c r="Z399" s="20"/>
      <c r="AA399" s="20"/>
      <c r="AB399" s="20"/>
      <c r="AC399" s="20"/>
      <c r="AD399" s="20"/>
      <c r="AE399" s="20"/>
      <c r="AF399" s="20"/>
      <c r="AG399" s="20"/>
      <c r="AH399" s="20"/>
      <c r="AI399" s="20"/>
      <c r="AJ399" s="20"/>
      <c r="AK399" s="20"/>
      <c r="AL399" s="20"/>
      <c r="AM399" s="20"/>
      <c r="AN399" s="20"/>
      <c r="AO399" s="20"/>
      <c r="AP399" s="20"/>
      <c r="AQ399" s="20"/>
      <c r="AR399" s="20"/>
      <c r="AS399" s="20"/>
      <c r="AT399" s="20"/>
      <c r="AU399" s="20"/>
      <c r="AV399" s="20"/>
      <c r="AW399" s="20"/>
      <c r="AX399" s="20"/>
      <c r="AY399" s="20"/>
      <c r="AZ399" s="20"/>
      <c r="BA399" s="20"/>
      <c r="BB399" s="20"/>
      <c r="BC399" s="20"/>
      <c r="BD399" s="20"/>
      <c r="BE399" s="20"/>
      <c r="BF399" s="20"/>
      <c r="BG399" s="20"/>
      <c r="BH399" s="20"/>
      <c r="BI399" s="20"/>
      <c r="BJ399" s="20"/>
      <c r="BK399" s="20"/>
      <c r="BL399" s="20"/>
      <c r="BM399" s="20"/>
    </row>
    <row r="400">
      <c r="B400" s="278"/>
      <c r="C400" s="278"/>
      <c r="D400" s="278"/>
      <c r="E400" s="278"/>
      <c r="F400" s="278"/>
      <c r="G400" s="278"/>
      <c r="H400" s="278"/>
      <c r="I400" s="278"/>
      <c r="J400" s="278"/>
      <c r="K400" s="278"/>
      <c r="L400" s="278"/>
      <c r="M400" s="278"/>
      <c r="N400" s="278"/>
      <c r="O400" s="278"/>
      <c r="P400" s="278"/>
      <c r="Q400" s="278"/>
      <c r="R400" s="20"/>
      <c r="S400" s="20"/>
      <c r="T400" s="20"/>
      <c r="U400" s="20"/>
      <c r="V400" s="20"/>
      <c r="W400" s="20"/>
      <c r="X400" s="20"/>
      <c r="Y400" s="20"/>
      <c r="Z400" s="20"/>
      <c r="AA400" s="20"/>
      <c r="AB400" s="20"/>
      <c r="AC400" s="20"/>
      <c r="AD400" s="20"/>
      <c r="AE400" s="20"/>
      <c r="AF400" s="20"/>
      <c r="AG400" s="20"/>
      <c r="AH400" s="20"/>
      <c r="AI400" s="20"/>
      <c r="AJ400" s="20"/>
      <c r="AK400" s="20"/>
      <c r="AL400" s="20"/>
      <c r="AM400" s="20"/>
      <c r="AN400" s="20"/>
      <c r="AO400" s="20"/>
      <c r="AP400" s="20"/>
      <c r="AQ400" s="20"/>
      <c r="AR400" s="20"/>
      <c r="AS400" s="20"/>
      <c r="AT400" s="20"/>
      <c r="AU400" s="20"/>
      <c r="AV400" s="20"/>
      <c r="AW400" s="20"/>
      <c r="AX400" s="20"/>
      <c r="AY400" s="20"/>
      <c r="AZ400" s="20"/>
      <c r="BA400" s="20"/>
      <c r="BB400" s="20"/>
      <c r="BC400" s="20"/>
      <c r="BD400" s="20"/>
      <c r="BE400" s="20"/>
      <c r="BF400" s="20"/>
      <c r="BG400" s="20"/>
      <c r="BH400" s="20"/>
      <c r="BI400" s="20"/>
      <c r="BJ400" s="20"/>
      <c r="BK400" s="20"/>
      <c r="BL400" s="20"/>
      <c r="BM400" s="20"/>
    </row>
    <row r="401">
      <c r="B401" s="278"/>
      <c r="C401" s="278"/>
      <c r="D401" s="278"/>
      <c r="E401" s="278"/>
      <c r="F401" s="278"/>
      <c r="G401" s="278"/>
      <c r="H401" s="278"/>
      <c r="I401" s="278"/>
      <c r="J401" s="278"/>
      <c r="K401" s="278"/>
      <c r="L401" s="278"/>
      <c r="M401" s="278"/>
      <c r="N401" s="278"/>
      <c r="O401" s="278"/>
      <c r="P401" s="278"/>
      <c r="Q401" s="278"/>
      <c r="R401" s="20"/>
      <c r="S401" s="20"/>
      <c r="T401" s="20"/>
      <c r="U401" s="20"/>
      <c r="V401" s="20"/>
      <c r="W401" s="20"/>
      <c r="X401" s="20"/>
      <c r="Y401" s="20"/>
      <c r="Z401" s="20"/>
      <c r="AA401" s="20"/>
      <c r="AB401" s="20"/>
      <c r="AC401" s="20"/>
      <c r="AD401" s="20"/>
      <c r="AE401" s="20"/>
      <c r="AF401" s="20"/>
      <c r="AG401" s="20"/>
      <c r="AH401" s="20"/>
      <c r="AI401" s="20"/>
      <c r="AJ401" s="20"/>
      <c r="AK401" s="20"/>
      <c r="AL401" s="20"/>
      <c r="AM401" s="20"/>
      <c r="AN401" s="20"/>
      <c r="AO401" s="20"/>
      <c r="AP401" s="20"/>
      <c r="AQ401" s="20"/>
      <c r="AR401" s="20"/>
      <c r="AS401" s="20"/>
      <c r="AT401" s="20"/>
      <c r="AU401" s="20"/>
      <c r="AV401" s="20"/>
      <c r="AW401" s="20"/>
      <c r="AX401" s="20"/>
      <c r="AY401" s="20"/>
      <c r="AZ401" s="20"/>
      <c r="BA401" s="20"/>
      <c r="BB401" s="20"/>
      <c r="BC401" s="20"/>
      <c r="BD401" s="20"/>
      <c r="BE401" s="20"/>
      <c r="BF401" s="20"/>
      <c r="BG401" s="20"/>
      <c r="BH401" s="20"/>
      <c r="BI401" s="20"/>
      <c r="BJ401" s="20"/>
      <c r="BK401" s="20"/>
      <c r="BL401" s="20"/>
      <c r="BM401" s="20"/>
    </row>
    <row r="402">
      <c r="B402" s="278"/>
      <c r="C402" s="278"/>
      <c r="D402" s="278"/>
      <c r="E402" s="278"/>
      <c r="F402" s="278"/>
      <c r="G402" s="278"/>
      <c r="H402" s="278"/>
      <c r="I402" s="278"/>
      <c r="J402" s="278"/>
      <c r="K402" s="278"/>
      <c r="L402" s="278"/>
      <c r="M402" s="278"/>
      <c r="N402" s="278"/>
      <c r="O402" s="278"/>
      <c r="P402" s="278"/>
      <c r="Q402" s="278"/>
      <c r="R402" s="20"/>
      <c r="S402" s="20"/>
      <c r="T402" s="20"/>
      <c r="U402" s="20"/>
      <c r="V402" s="20"/>
      <c r="W402" s="20"/>
      <c r="X402" s="20"/>
      <c r="Y402" s="20"/>
      <c r="Z402" s="20"/>
      <c r="AA402" s="20"/>
      <c r="AB402" s="20"/>
      <c r="AC402" s="20"/>
      <c r="AD402" s="20"/>
      <c r="AE402" s="20"/>
      <c r="AF402" s="20"/>
      <c r="AG402" s="20"/>
      <c r="AH402" s="20"/>
      <c r="AI402" s="20"/>
      <c r="AJ402" s="20"/>
      <c r="AK402" s="20"/>
      <c r="AL402" s="20"/>
      <c r="AM402" s="20"/>
      <c r="AN402" s="20"/>
      <c r="AO402" s="20"/>
      <c r="AP402" s="20"/>
      <c r="AQ402" s="20"/>
      <c r="AR402" s="20"/>
      <c r="AS402" s="20"/>
      <c r="AT402" s="20"/>
      <c r="AU402" s="20"/>
      <c r="AV402" s="20"/>
      <c r="AW402" s="20"/>
      <c r="AX402" s="20"/>
      <c r="AY402" s="20"/>
      <c r="AZ402" s="20"/>
      <c r="BA402" s="20"/>
      <c r="BB402" s="20"/>
      <c r="BC402" s="20"/>
      <c r="BD402" s="20"/>
      <c r="BE402" s="20"/>
      <c r="BF402" s="20"/>
      <c r="BG402" s="20"/>
      <c r="BH402" s="20"/>
      <c r="BI402" s="20"/>
      <c r="BJ402" s="20"/>
      <c r="BK402" s="20"/>
      <c r="BL402" s="20"/>
      <c r="BM402" s="20"/>
    </row>
    <row r="403">
      <c r="B403" s="278"/>
      <c r="C403" s="278"/>
      <c r="D403" s="278"/>
      <c r="E403" s="278"/>
      <c r="F403" s="278"/>
      <c r="G403" s="278"/>
      <c r="H403" s="278"/>
      <c r="I403" s="278"/>
      <c r="J403" s="278"/>
      <c r="K403" s="278"/>
      <c r="L403" s="278"/>
      <c r="M403" s="278"/>
      <c r="N403" s="278"/>
      <c r="O403" s="278"/>
      <c r="P403" s="278"/>
      <c r="Q403" s="278"/>
      <c r="R403" s="20"/>
      <c r="S403" s="20"/>
      <c r="T403" s="20"/>
      <c r="U403" s="20"/>
      <c r="V403" s="20"/>
      <c r="W403" s="20"/>
      <c r="X403" s="20"/>
      <c r="Y403" s="20"/>
      <c r="Z403" s="20"/>
      <c r="AA403" s="20"/>
      <c r="AB403" s="20"/>
      <c r="AC403" s="20"/>
      <c r="AD403" s="20"/>
      <c r="AE403" s="20"/>
      <c r="AF403" s="20"/>
      <c r="AG403" s="20"/>
      <c r="AH403" s="20"/>
      <c r="AI403" s="20"/>
      <c r="AJ403" s="20"/>
      <c r="AK403" s="20"/>
      <c r="AL403" s="20"/>
      <c r="AM403" s="20"/>
      <c r="AN403" s="20"/>
      <c r="AO403" s="20"/>
      <c r="AP403" s="20"/>
      <c r="AQ403" s="20"/>
      <c r="AR403" s="20"/>
      <c r="AS403" s="20"/>
      <c r="AT403" s="20"/>
      <c r="AU403" s="20"/>
      <c r="AV403" s="20"/>
      <c r="AW403" s="20"/>
      <c r="AX403" s="20"/>
      <c r="AY403" s="20"/>
      <c r="AZ403" s="20"/>
      <c r="BA403" s="20"/>
      <c r="BB403" s="20"/>
      <c r="BC403" s="20"/>
      <c r="BD403" s="20"/>
      <c r="BE403" s="20"/>
      <c r="BF403" s="20"/>
      <c r="BG403" s="20"/>
      <c r="BH403" s="20"/>
      <c r="BI403" s="20"/>
      <c r="BJ403" s="20"/>
      <c r="BK403" s="20"/>
      <c r="BL403" s="20"/>
      <c r="BM403" s="20"/>
    </row>
    <row r="404">
      <c r="B404" s="278"/>
      <c r="C404" s="278"/>
      <c r="D404" s="278"/>
      <c r="E404" s="278"/>
      <c r="F404" s="278"/>
      <c r="G404" s="278"/>
      <c r="H404" s="278"/>
      <c r="I404" s="278"/>
      <c r="J404" s="278"/>
      <c r="K404" s="278"/>
      <c r="L404" s="278"/>
      <c r="M404" s="278"/>
      <c r="N404" s="278"/>
      <c r="O404" s="278"/>
      <c r="P404" s="278"/>
      <c r="Q404" s="278"/>
      <c r="R404" s="20"/>
      <c r="S404" s="20"/>
      <c r="T404" s="20"/>
      <c r="U404" s="20"/>
      <c r="V404" s="20"/>
      <c r="W404" s="20"/>
      <c r="X404" s="20"/>
      <c r="Y404" s="20"/>
      <c r="Z404" s="20"/>
      <c r="AA404" s="20"/>
      <c r="AB404" s="20"/>
      <c r="AC404" s="20"/>
      <c r="AD404" s="20"/>
      <c r="AE404" s="20"/>
      <c r="AF404" s="20"/>
      <c r="AG404" s="20"/>
      <c r="AH404" s="20"/>
      <c r="AI404" s="20"/>
      <c r="AJ404" s="20"/>
      <c r="AK404" s="20"/>
      <c r="AL404" s="20"/>
      <c r="AM404" s="20"/>
      <c r="AN404" s="20"/>
      <c r="AO404" s="20"/>
      <c r="AP404" s="20"/>
      <c r="AQ404" s="20"/>
      <c r="AR404" s="20"/>
      <c r="AS404" s="20"/>
      <c r="AT404" s="20"/>
      <c r="AU404" s="20"/>
      <c r="AV404" s="20"/>
      <c r="AW404" s="20"/>
      <c r="AX404" s="20"/>
      <c r="AY404" s="20"/>
      <c r="AZ404" s="20"/>
      <c r="BA404" s="20"/>
      <c r="BB404" s="20"/>
      <c r="BC404" s="20"/>
      <c r="BD404" s="20"/>
      <c r="BE404" s="20"/>
      <c r="BF404" s="20"/>
      <c r="BG404" s="20"/>
      <c r="BH404" s="20"/>
      <c r="BI404" s="20"/>
      <c r="BJ404" s="20"/>
      <c r="BK404" s="20"/>
      <c r="BL404" s="20"/>
      <c r="BM404" s="20"/>
    </row>
    <row r="405">
      <c r="B405" s="278"/>
      <c r="C405" s="278"/>
      <c r="D405" s="278"/>
      <c r="E405" s="278"/>
      <c r="F405" s="278"/>
      <c r="G405" s="278"/>
      <c r="H405" s="278"/>
      <c r="I405" s="278"/>
      <c r="J405" s="278"/>
      <c r="K405" s="278"/>
      <c r="L405" s="278"/>
      <c r="M405" s="278"/>
      <c r="N405" s="278"/>
      <c r="O405" s="278"/>
      <c r="P405" s="278"/>
      <c r="Q405" s="278"/>
      <c r="R405" s="20"/>
      <c r="S405" s="20"/>
      <c r="T405" s="20"/>
      <c r="U405" s="20"/>
      <c r="V405" s="20"/>
      <c r="W405" s="20"/>
      <c r="X405" s="20"/>
      <c r="Y405" s="20"/>
      <c r="Z405" s="20"/>
      <c r="AA405" s="20"/>
      <c r="AB405" s="20"/>
      <c r="AC405" s="20"/>
      <c r="AD405" s="20"/>
      <c r="AE405" s="20"/>
      <c r="AF405" s="20"/>
      <c r="AG405" s="20"/>
      <c r="AH405" s="20"/>
      <c r="AI405" s="20"/>
      <c r="AJ405" s="20"/>
      <c r="AK405" s="20"/>
      <c r="AL405" s="20"/>
      <c r="AM405" s="20"/>
      <c r="AN405" s="20"/>
      <c r="AO405" s="20"/>
      <c r="AP405" s="20"/>
      <c r="AQ405" s="20"/>
      <c r="AR405" s="20"/>
      <c r="AS405" s="20"/>
      <c r="AT405" s="20"/>
      <c r="AU405" s="20"/>
      <c r="AV405" s="20"/>
      <c r="AW405" s="20"/>
      <c r="AX405" s="20"/>
      <c r="AY405" s="20"/>
      <c r="AZ405" s="20"/>
      <c r="BA405" s="20"/>
      <c r="BB405" s="20"/>
      <c r="BC405" s="20"/>
      <c r="BD405" s="20"/>
      <c r="BE405" s="20"/>
      <c r="BF405" s="20"/>
      <c r="BG405" s="20"/>
      <c r="BH405" s="20"/>
      <c r="BI405" s="20"/>
      <c r="BJ405" s="20"/>
      <c r="BK405" s="20"/>
      <c r="BL405" s="20"/>
      <c r="BM405" s="20"/>
    </row>
    <row r="406">
      <c r="B406" s="278"/>
      <c r="C406" s="278"/>
      <c r="D406" s="278"/>
      <c r="E406" s="278"/>
      <c r="F406" s="278"/>
      <c r="G406" s="278"/>
      <c r="H406" s="278"/>
      <c r="I406" s="278"/>
      <c r="J406" s="278"/>
      <c r="K406" s="278"/>
      <c r="L406" s="278"/>
      <c r="M406" s="278"/>
      <c r="N406" s="278"/>
      <c r="O406" s="278"/>
      <c r="P406" s="278"/>
      <c r="Q406" s="278"/>
      <c r="R406" s="20"/>
      <c r="S406" s="20"/>
      <c r="T406" s="20"/>
      <c r="U406" s="20"/>
      <c r="V406" s="20"/>
      <c r="W406" s="20"/>
      <c r="X406" s="20"/>
      <c r="Y406" s="20"/>
      <c r="Z406" s="20"/>
      <c r="AA406" s="20"/>
      <c r="AB406" s="20"/>
      <c r="AC406" s="20"/>
      <c r="AD406" s="20"/>
      <c r="AE406" s="20"/>
      <c r="AF406" s="20"/>
      <c r="AG406" s="20"/>
      <c r="AH406" s="20"/>
      <c r="AI406" s="20"/>
      <c r="AJ406" s="20"/>
      <c r="AK406" s="20"/>
      <c r="AL406" s="20"/>
      <c r="AM406" s="20"/>
      <c r="AN406" s="20"/>
      <c r="AO406" s="20"/>
      <c r="AP406" s="20"/>
      <c r="AQ406" s="20"/>
      <c r="AR406" s="20"/>
      <c r="AS406" s="20"/>
      <c r="AT406" s="20"/>
      <c r="AU406" s="20"/>
      <c r="AV406" s="20"/>
      <c r="AW406" s="20"/>
      <c r="AX406" s="20"/>
      <c r="AY406" s="20"/>
      <c r="AZ406" s="20"/>
      <c r="BA406" s="20"/>
      <c r="BB406" s="20"/>
      <c r="BC406" s="20"/>
      <c r="BD406" s="20"/>
      <c r="BE406" s="20"/>
      <c r="BF406" s="20"/>
      <c r="BG406" s="20"/>
      <c r="BH406" s="20"/>
      <c r="BI406" s="20"/>
      <c r="BJ406" s="20"/>
      <c r="BK406" s="20"/>
      <c r="BL406" s="20"/>
      <c r="BM406" s="20"/>
    </row>
    <row r="407">
      <c r="B407" s="278"/>
      <c r="C407" s="278"/>
      <c r="D407" s="278"/>
      <c r="E407" s="278"/>
      <c r="F407" s="278"/>
      <c r="G407" s="278"/>
      <c r="H407" s="278"/>
      <c r="I407" s="278"/>
      <c r="J407" s="278"/>
      <c r="K407" s="278"/>
      <c r="L407" s="278"/>
      <c r="M407" s="278"/>
      <c r="N407" s="278"/>
      <c r="O407" s="278"/>
      <c r="P407" s="278"/>
      <c r="Q407" s="278"/>
      <c r="R407" s="20"/>
      <c r="S407" s="20"/>
      <c r="T407" s="20"/>
      <c r="U407" s="20"/>
      <c r="V407" s="20"/>
      <c r="W407" s="20"/>
      <c r="X407" s="20"/>
      <c r="Y407" s="20"/>
      <c r="Z407" s="20"/>
      <c r="AA407" s="20"/>
      <c r="AB407" s="20"/>
      <c r="AC407" s="20"/>
      <c r="AD407" s="20"/>
      <c r="AE407" s="20"/>
      <c r="AF407" s="20"/>
      <c r="AG407" s="20"/>
      <c r="AH407" s="20"/>
      <c r="AI407" s="20"/>
      <c r="AJ407" s="20"/>
      <c r="AK407" s="20"/>
      <c r="AL407" s="20"/>
      <c r="AM407" s="20"/>
      <c r="AN407" s="20"/>
      <c r="AO407" s="20"/>
      <c r="AP407" s="20"/>
      <c r="AQ407" s="20"/>
      <c r="AR407" s="20"/>
      <c r="AS407" s="20"/>
      <c r="AT407" s="20"/>
      <c r="AU407" s="20"/>
      <c r="AV407" s="20"/>
      <c r="AW407" s="20"/>
      <c r="AX407" s="20"/>
      <c r="AY407" s="20"/>
      <c r="AZ407" s="20"/>
      <c r="BA407" s="20"/>
      <c r="BB407" s="20"/>
      <c r="BC407" s="20"/>
      <c r="BD407" s="20"/>
      <c r="BE407" s="20"/>
      <c r="BF407" s="20"/>
      <c r="BG407" s="20"/>
      <c r="BH407" s="20"/>
      <c r="BI407" s="20"/>
      <c r="BJ407" s="20"/>
      <c r="BK407" s="20"/>
      <c r="BL407" s="20"/>
      <c r="BM407" s="20"/>
    </row>
    <row r="408">
      <c r="B408" s="278"/>
      <c r="C408" s="278"/>
      <c r="D408" s="278"/>
      <c r="E408" s="278"/>
      <c r="F408" s="278"/>
      <c r="G408" s="278"/>
      <c r="H408" s="278"/>
      <c r="I408" s="278"/>
      <c r="J408" s="278"/>
      <c r="K408" s="278"/>
      <c r="L408" s="278"/>
      <c r="M408" s="278"/>
      <c r="N408" s="278"/>
      <c r="O408" s="278"/>
      <c r="P408" s="278"/>
      <c r="Q408" s="278"/>
      <c r="R408" s="20"/>
      <c r="S408" s="20"/>
      <c r="T408" s="20"/>
      <c r="U408" s="20"/>
      <c r="V408" s="20"/>
      <c r="W408" s="20"/>
      <c r="X408" s="20"/>
      <c r="Y408" s="20"/>
      <c r="Z408" s="20"/>
      <c r="AA408" s="20"/>
      <c r="AB408" s="20"/>
      <c r="AC408" s="20"/>
      <c r="AD408" s="20"/>
      <c r="AE408" s="20"/>
      <c r="AF408" s="20"/>
      <c r="AG408" s="20"/>
      <c r="AH408" s="20"/>
      <c r="AI408" s="20"/>
      <c r="AJ408" s="20"/>
      <c r="AK408" s="20"/>
      <c r="AL408" s="20"/>
      <c r="AM408" s="20"/>
      <c r="AN408" s="20"/>
      <c r="AO408" s="20"/>
      <c r="AP408" s="20"/>
      <c r="AQ408" s="20"/>
      <c r="AR408" s="20"/>
      <c r="AS408" s="20"/>
      <c r="AT408" s="20"/>
      <c r="AU408" s="20"/>
      <c r="AV408" s="20"/>
      <c r="AW408" s="20"/>
      <c r="AX408" s="20"/>
      <c r="AY408" s="20"/>
      <c r="AZ408" s="20"/>
      <c r="BA408" s="20"/>
      <c r="BB408" s="20"/>
      <c r="BC408" s="20"/>
      <c r="BD408" s="20"/>
      <c r="BE408" s="20"/>
      <c r="BF408" s="20"/>
      <c r="BG408" s="20"/>
      <c r="BH408" s="20"/>
      <c r="BI408" s="20"/>
      <c r="BJ408" s="20"/>
      <c r="BK408" s="20"/>
      <c r="BL408" s="20"/>
      <c r="BM408" s="20"/>
    </row>
    <row r="409">
      <c r="B409" s="278"/>
      <c r="C409" s="278"/>
      <c r="D409" s="278"/>
      <c r="E409" s="278"/>
      <c r="F409" s="278"/>
      <c r="G409" s="278"/>
      <c r="H409" s="278"/>
      <c r="I409" s="278"/>
      <c r="J409" s="278"/>
      <c r="K409" s="278"/>
      <c r="L409" s="278"/>
      <c r="M409" s="278"/>
      <c r="N409" s="278"/>
      <c r="O409" s="278"/>
      <c r="P409" s="278"/>
      <c r="Q409" s="278"/>
      <c r="R409" s="20"/>
      <c r="S409" s="20"/>
      <c r="T409" s="20"/>
      <c r="U409" s="20"/>
      <c r="V409" s="20"/>
      <c r="W409" s="20"/>
      <c r="X409" s="20"/>
      <c r="Y409" s="20"/>
      <c r="Z409" s="20"/>
      <c r="AA409" s="20"/>
      <c r="AB409" s="20"/>
      <c r="AC409" s="20"/>
      <c r="AD409" s="20"/>
      <c r="AE409" s="20"/>
      <c r="AF409" s="20"/>
      <c r="AG409" s="20"/>
      <c r="AH409" s="20"/>
      <c r="AI409" s="20"/>
      <c r="AJ409" s="20"/>
      <c r="AK409" s="20"/>
      <c r="AL409" s="20"/>
      <c r="AM409" s="20"/>
      <c r="AN409" s="20"/>
      <c r="AO409" s="20"/>
      <c r="AP409" s="20"/>
      <c r="AQ409" s="20"/>
      <c r="AR409" s="20"/>
      <c r="AS409" s="20"/>
      <c r="AT409" s="20"/>
      <c r="AU409" s="20"/>
      <c r="AV409" s="20"/>
      <c r="AW409" s="20"/>
      <c r="AX409" s="20"/>
      <c r="AY409" s="20"/>
      <c r="AZ409" s="20"/>
      <c r="BA409" s="20"/>
      <c r="BB409" s="20"/>
      <c r="BC409" s="20"/>
      <c r="BD409" s="20"/>
      <c r="BE409" s="20"/>
      <c r="BF409" s="20"/>
      <c r="BG409" s="20"/>
      <c r="BH409" s="20"/>
      <c r="BI409" s="20"/>
      <c r="BJ409" s="20"/>
      <c r="BK409" s="20"/>
      <c r="BL409" s="20"/>
      <c r="BM409" s="20"/>
    </row>
    <row r="410">
      <c r="B410" s="278"/>
      <c r="C410" s="278"/>
      <c r="D410" s="278"/>
      <c r="E410" s="278"/>
      <c r="F410" s="278"/>
      <c r="G410" s="278"/>
      <c r="H410" s="278"/>
      <c r="I410" s="278"/>
      <c r="J410" s="278"/>
      <c r="K410" s="278"/>
      <c r="L410" s="278"/>
      <c r="M410" s="278"/>
      <c r="N410" s="278"/>
      <c r="O410" s="278"/>
      <c r="P410" s="278"/>
      <c r="Q410" s="278"/>
      <c r="R410" s="20"/>
      <c r="S410" s="20"/>
      <c r="T410" s="20"/>
      <c r="U410" s="20"/>
      <c r="V410" s="20"/>
      <c r="W410" s="20"/>
      <c r="X410" s="20"/>
      <c r="Y410" s="20"/>
      <c r="Z410" s="20"/>
      <c r="AA410" s="20"/>
      <c r="AB410" s="20"/>
      <c r="AC410" s="20"/>
      <c r="AD410" s="20"/>
      <c r="AE410" s="20"/>
      <c r="AF410" s="20"/>
      <c r="AG410" s="20"/>
      <c r="AH410" s="20"/>
      <c r="AI410" s="20"/>
      <c r="AJ410" s="20"/>
      <c r="AK410" s="20"/>
      <c r="AL410" s="20"/>
      <c r="AM410" s="20"/>
      <c r="AN410" s="20"/>
      <c r="AO410" s="20"/>
      <c r="AP410" s="20"/>
      <c r="AQ410" s="20"/>
      <c r="AR410" s="20"/>
      <c r="AS410" s="20"/>
      <c r="AT410" s="20"/>
      <c r="AU410" s="20"/>
      <c r="AV410" s="20"/>
      <c r="AW410" s="20"/>
      <c r="AX410" s="20"/>
      <c r="AY410" s="20"/>
      <c r="AZ410" s="20"/>
      <c r="BA410" s="20"/>
      <c r="BB410" s="20"/>
      <c r="BC410" s="20"/>
      <c r="BD410" s="20"/>
      <c r="BE410" s="20"/>
      <c r="BF410" s="20"/>
      <c r="BG410" s="20"/>
      <c r="BH410" s="20"/>
      <c r="BI410" s="20"/>
      <c r="BJ410" s="20"/>
      <c r="BK410" s="20"/>
      <c r="BL410" s="20"/>
      <c r="BM410" s="20"/>
    </row>
    <row r="411">
      <c r="B411" s="278"/>
      <c r="C411" s="278"/>
      <c r="D411" s="278"/>
      <c r="E411" s="278"/>
      <c r="F411" s="278"/>
      <c r="G411" s="278"/>
      <c r="H411" s="278"/>
      <c r="I411" s="278"/>
      <c r="J411" s="278"/>
      <c r="K411" s="278"/>
      <c r="L411" s="278"/>
      <c r="M411" s="278"/>
      <c r="N411" s="278"/>
      <c r="O411" s="278"/>
      <c r="P411" s="278"/>
      <c r="Q411" s="278"/>
      <c r="R411" s="20"/>
      <c r="S411" s="20"/>
      <c r="T411" s="20"/>
      <c r="U411" s="20"/>
      <c r="V411" s="20"/>
      <c r="W411" s="20"/>
      <c r="X411" s="20"/>
      <c r="Y411" s="20"/>
      <c r="Z411" s="20"/>
      <c r="AA411" s="20"/>
      <c r="AB411" s="20"/>
      <c r="AC411" s="20"/>
      <c r="AD411" s="20"/>
      <c r="AE411" s="20"/>
      <c r="AF411" s="20"/>
      <c r="AG411" s="20"/>
      <c r="AH411" s="20"/>
      <c r="AI411" s="20"/>
      <c r="AJ411" s="20"/>
      <c r="AK411" s="20"/>
      <c r="AL411" s="20"/>
      <c r="AM411" s="20"/>
      <c r="AN411" s="20"/>
      <c r="AO411" s="20"/>
      <c r="AP411" s="20"/>
      <c r="AQ411" s="20"/>
      <c r="AR411" s="20"/>
      <c r="AS411" s="20"/>
      <c r="AT411" s="20"/>
      <c r="AU411" s="20"/>
      <c r="AV411" s="20"/>
      <c r="AW411" s="20"/>
      <c r="AX411" s="20"/>
      <c r="AY411" s="20"/>
      <c r="AZ411" s="20"/>
      <c r="BA411" s="20"/>
      <c r="BB411" s="20"/>
      <c r="BC411" s="20"/>
      <c r="BD411" s="20"/>
      <c r="BE411" s="20"/>
      <c r="BF411" s="20"/>
      <c r="BG411" s="20"/>
      <c r="BH411" s="20"/>
      <c r="BI411" s="20"/>
      <c r="BJ411" s="20"/>
      <c r="BK411" s="20"/>
      <c r="BL411" s="20"/>
      <c r="BM411" s="20"/>
    </row>
    <row r="412">
      <c r="B412" s="278"/>
      <c r="C412" s="278"/>
      <c r="D412" s="278"/>
      <c r="E412" s="278"/>
      <c r="F412" s="278"/>
      <c r="G412" s="278"/>
      <c r="H412" s="278"/>
      <c r="I412" s="278"/>
      <c r="J412" s="278"/>
      <c r="K412" s="278"/>
      <c r="L412" s="278"/>
      <c r="M412" s="278"/>
      <c r="N412" s="278"/>
      <c r="O412" s="278"/>
      <c r="P412" s="278"/>
      <c r="Q412" s="278"/>
      <c r="R412" s="20"/>
      <c r="S412" s="20"/>
      <c r="T412" s="20"/>
      <c r="U412" s="20"/>
      <c r="V412" s="20"/>
      <c r="W412" s="20"/>
      <c r="X412" s="20"/>
      <c r="Y412" s="20"/>
      <c r="Z412" s="20"/>
      <c r="AA412" s="20"/>
      <c r="AB412" s="20"/>
      <c r="AC412" s="20"/>
      <c r="AD412" s="20"/>
      <c r="AE412" s="20"/>
      <c r="AF412" s="20"/>
      <c r="AG412" s="20"/>
      <c r="AH412" s="20"/>
      <c r="AI412" s="20"/>
      <c r="AJ412" s="20"/>
      <c r="AK412" s="20"/>
      <c r="AL412" s="20"/>
      <c r="AM412" s="20"/>
      <c r="AN412" s="20"/>
      <c r="AO412" s="20"/>
      <c r="AP412" s="20"/>
      <c r="AQ412" s="20"/>
      <c r="AR412" s="20"/>
      <c r="AS412" s="20"/>
      <c r="AT412" s="20"/>
      <c r="AU412" s="20"/>
      <c r="AV412" s="20"/>
      <c r="AW412" s="20"/>
      <c r="AX412" s="20"/>
      <c r="AY412" s="20"/>
      <c r="AZ412" s="20"/>
      <c r="BA412" s="20"/>
      <c r="BB412" s="20"/>
      <c r="BC412" s="20"/>
      <c r="BD412" s="20"/>
      <c r="BE412" s="20"/>
      <c r="BF412" s="20"/>
      <c r="BG412" s="20"/>
      <c r="BH412" s="20"/>
      <c r="BI412" s="20"/>
      <c r="BJ412" s="20"/>
      <c r="BK412" s="20"/>
      <c r="BL412" s="20"/>
      <c r="BM412" s="20"/>
    </row>
    <row r="413">
      <c r="B413" s="278"/>
      <c r="C413" s="278"/>
      <c r="D413" s="278"/>
      <c r="E413" s="278"/>
      <c r="F413" s="278"/>
      <c r="G413" s="278"/>
      <c r="H413" s="278"/>
      <c r="I413" s="278"/>
      <c r="J413" s="278"/>
      <c r="K413" s="278"/>
      <c r="L413" s="278"/>
      <c r="M413" s="278"/>
      <c r="N413" s="278"/>
      <c r="O413" s="278"/>
      <c r="P413" s="278"/>
      <c r="Q413" s="278"/>
      <c r="R413" s="20"/>
      <c r="S413" s="20"/>
      <c r="T413" s="20"/>
      <c r="U413" s="20"/>
      <c r="V413" s="20"/>
      <c r="W413" s="20"/>
      <c r="X413" s="20"/>
      <c r="Y413" s="20"/>
      <c r="Z413" s="20"/>
      <c r="AA413" s="20"/>
      <c r="AB413" s="20"/>
      <c r="AC413" s="20"/>
      <c r="AD413" s="20"/>
      <c r="AE413" s="20"/>
      <c r="AF413" s="20"/>
      <c r="AG413" s="20"/>
      <c r="AH413" s="20"/>
      <c r="AI413" s="20"/>
      <c r="AJ413" s="20"/>
      <c r="AK413" s="20"/>
      <c r="AL413" s="20"/>
      <c r="AM413" s="20"/>
      <c r="AN413" s="20"/>
      <c r="AO413" s="20"/>
      <c r="AP413" s="20"/>
      <c r="AQ413" s="20"/>
      <c r="AR413" s="20"/>
      <c r="AS413" s="20"/>
      <c r="AT413" s="20"/>
      <c r="AU413" s="20"/>
      <c r="AV413" s="20"/>
      <c r="AW413" s="20"/>
      <c r="AX413" s="20"/>
      <c r="AY413" s="20"/>
      <c r="AZ413" s="20"/>
      <c r="BA413" s="20"/>
      <c r="BB413" s="20"/>
      <c r="BC413" s="20"/>
      <c r="BD413" s="20"/>
      <c r="BE413" s="20"/>
      <c r="BF413" s="20"/>
      <c r="BG413" s="20"/>
      <c r="BH413" s="20"/>
      <c r="BI413" s="20"/>
      <c r="BJ413" s="20"/>
      <c r="BK413" s="20"/>
      <c r="BL413" s="20"/>
      <c r="BM413" s="20"/>
    </row>
    <row r="414">
      <c r="B414" s="278"/>
      <c r="C414" s="278"/>
      <c r="D414" s="278"/>
      <c r="E414" s="278"/>
      <c r="F414" s="278"/>
      <c r="G414" s="278"/>
      <c r="H414" s="278"/>
      <c r="I414" s="278"/>
      <c r="J414" s="278"/>
      <c r="K414" s="278"/>
      <c r="L414" s="278"/>
      <c r="M414" s="278"/>
      <c r="N414" s="278"/>
      <c r="O414" s="278"/>
      <c r="P414" s="278"/>
      <c r="Q414" s="278"/>
      <c r="R414" s="20"/>
      <c r="S414" s="20"/>
      <c r="T414" s="20"/>
      <c r="U414" s="20"/>
      <c r="V414" s="20"/>
      <c r="W414" s="20"/>
      <c r="X414" s="20"/>
      <c r="Y414" s="20"/>
      <c r="Z414" s="20"/>
      <c r="AA414" s="20"/>
      <c r="AB414" s="20"/>
      <c r="AC414" s="20"/>
      <c r="AD414" s="20"/>
      <c r="AE414" s="20"/>
      <c r="AF414" s="20"/>
      <c r="AG414" s="20"/>
      <c r="AH414" s="20"/>
      <c r="AI414" s="20"/>
      <c r="AJ414" s="20"/>
      <c r="AK414" s="20"/>
      <c r="AL414" s="20"/>
      <c r="AM414" s="20"/>
      <c r="AN414" s="20"/>
      <c r="AO414" s="20"/>
      <c r="AP414" s="20"/>
      <c r="AQ414" s="20"/>
      <c r="AR414" s="20"/>
      <c r="AS414" s="20"/>
      <c r="AT414" s="20"/>
      <c r="AU414" s="20"/>
      <c r="AV414" s="20"/>
      <c r="AW414" s="20"/>
      <c r="AX414" s="20"/>
      <c r="AY414" s="20"/>
      <c r="AZ414" s="20"/>
      <c r="BA414" s="20"/>
      <c r="BB414" s="20"/>
      <c r="BC414" s="20"/>
      <c r="BD414" s="20"/>
      <c r="BE414" s="20"/>
      <c r="BF414" s="20"/>
      <c r="BG414" s="20"/>
      <c r="BH414" s="20"/>
      <c r="BI414" s="20"/>
      <c r="BJ414" s="20"/>
      <c r="BK414" s="20"/>
      <c r="BL414" s="20"/>
      <c r="BM414" s="20"/>
    </row>
    <row r="415">
      <c r="B415" s="278"/>
      <c r="C415" s="278"/>
      <c r="D415" s="278"/>
      <c r="E415" s="278"/>
      <c r="F415" s="278"/>
      <c r="G415" s="278"/>
      <c r="H415" s="278"/>
      <c r="I415" s="278"/>
      <c r="J415" s="278"/>
      <c r="K415" s="278"/>
      <c r="L415" s="278"/>
      <c r="M415" s="278"/>
      <c r="N415" s="278"/>
      <c r="O415" s="278"/>
      <c r="P415" s="278"/>
      <c r="Q415" s="278"/>
      <c r="R415" s="20"/>
      <c r="S415" s="20"/>
      <c r="T415" s="20"/>
      <c r="U415" s="20"/>
      <c r="V415" s="20"/>
      <c r="W415" s="20"/>
      <c r="X415" s="20"/>
      <c r="Y415" s="20"/>
      <c r="Z415" s="20"/>
      <c r="AA415" s="20"/>
      <c r="AB415" s="20"/>
      <c r="AC415" s="20"/>
      <c r="AD415" s="20"/>
      <c r="AE415" s="20"/>
      <c r="AF415" s="20"/>
      <c r="AG415" s="20"/>
      <c r="AH415" s="20"/>
      <c r="AI415" s="20"/>
      <c r="AJ415" s="20"/>
      <c r="AK415" s="20"/>
      <c r="AL415" s="20"/>
      <c r="AM415" s="20"/>
      <c r="AN415" s="20"/>
      <c r="AO415" s="20"/>
      <c r="AP415" s="20"/>
      <c r="AQ415" s="20"/>
      <c r="AR415" s="20"/>
      <c r="AS415" s="20"/>
      <c r="AT415" s="20"/>
      <c r="AU415" s="20"/>
      <c r="AV415" s="20"/>
      <c r="AW415" s="20"/>
      <c r="AX415" s="20"/>
      <c r="AY415" s="20"/>
      <c r="AZ415" s="20"/>
      <c r="BA415" s="20"/>
      <c r="BB415" s="20"/>
      <c r="BC415" s="20"/>
      <c r="BD415" s="20"/>
      <c r="BE415" s="20"/>
      <c r="BF415" s="20"/>
      <c r="BG415" s="20"/>
      <c r="BH415" s="20"/>
      <c r="BI415" s="20"/>
      <c r="BJ415" s="20"/>
      <c r="BK415" s="20"/>
      <c r="BL415" s="20"/>
      <c r="BM415" s="20"/>
    </row>
    <row r="416">
      <c r="B416" s="278"/>
      <c r="C416" s="278"/>
      <c r="D416" s="278"/>
      <c r="E416" s="278"/>
      <c r="F416" s="278"/>
      <c r="G416" s="278"/>
      <c r="H416" s="278"/>
      <c r="I416" s="278"/>
      <c r="J416" s="278"/>
      <c r="K416" s="278"/>
      <c r="L416" s="278"/>
      <c r="M416" s="278"/>
      <c r="N416" s="278"/>
      <c r="O416" s="278"/>
      <c r="P416" s="278"/>
      <c r="Q416" s="278"/>
      <c r="R416" s="20"/>
      <c r="S416" s="20"/>
      <c r="T416" s="20"/>
      <c r="U416" s="20"/>
      <c r="V416" s="20"/>
      <c r="W416" s="20"/>
      <c r="X416" s="20"/>
      <c r="Y416" s="20"/>
      <c r="Z416" s="20"/>
      <c r="AA416" s="20"/>
      <c r="AB416" s="20"/>
      <c r="AC416" s="20"/>
      <c r="AD416" s="20"/>
      <c r="AE416" s="20"/>
      <c r="AF416" s="20"/>
      <c r="AG416" s="20"/>
      <c r="AH416" s="20"/>
      <c r="AI416" s="20"/>
      <c r="AJ416" s="20"/>
      <c r="AK416" s="20"/>
      <c r="AL416" s="20"/>
      <c r="AM416" s="20"/>
      <c r="AN416" s="20"/>
      <c r="AO416" s="20"/>
      <c r="AP416" s="20"/>
      <c r="AQ416" s="20"/>
      <c r="AR416" s="20"/>
      <c r="AS416" s="20"/>
      <c r="AT416" s="20"/>
      <c r="AU416" s="20"/>
      <c r="AV416" s="20"/>
      <c r="AW416" s="20"/>
      <c r="AX416" s="20"/>
      <c r="AY416" s="20"/>
      <c r="AZ416" s="20"/>
      <c r="BA416" s="20"/>
      <c r="BB416" s="20"/>
      <c r="BC416" s="20"/>
      <c r="BD416" s="20"/>
      <c r="BE416" s="20"/>
      <c r="BF416" s="20"/>
      <c r="BG416" s="20"/>
      <c r="BH416" s="20"/>
      <c r="BI416" s="20"/>
      <c r="BJ416" s="20"/>
      <c r="BK416" s="20"/>
      <c r="BL416" s="20"/>
      <c r="BM416" s="20"/>
    </row>
    <row r="417">
      <c r="B417" s="278"/>
      <c r="C417" s="278"/>
      <c r="D417" s="278"/>
      <c r="E417" s="278"/>
      <c r="F417" s="278"/>
      <c r="G417" s="278"/>
      <c r="H417" s="278"/>
      <c r="I417" s="278"/>
      <c r="J417" s="278"/>
      <c r="K417" s="278"/>
      <c r="L417" s="278"/>
      <c r="M417" s="278"/>
      <c r="N417" s="278"/>
      <c r="O417" s="278"/>
      <c r="P417" s="278"/>
      <c r="Q417" s="278"/>
      <c r="R417" s="20"/>
      <c r="S417" s="20"/>
      <c r="T417" s="20"/>
      <c r="U417" s="20"/>
      <c r="V417" s="20"/>
      <c r="W417" s="20"/>
      <c r="X417" s="20"/>
      <c r="Y417" s="20"/>
      <c r="Z417" s="20"/>
      <c r="AA417" s="20"/>
      <c r="AB417" s="20"/>
      <c r="AC417" s="20"/>
      <c r="AD417" s="20"/>
      <c r="AE417" s="20"/>
      <c r="AF417" s="20"/>
      <c r="AG417" s="20"/>
      <c r="AH417" s="20"/>
      <c r="AI417" s="20"/>
      <c r="AJ417" s="20"/>
      <c r="AK417" s="20"/>
      <c r="AL417" s="20"/>
      <c r="AM417" s="20"/>
      <c r="AN417" s="20"/>
      <c r="AO417" s="20"/>
      <c r="AP417" s="20"/>
      <c r="AQ417" s="20"/>
      <c r="AR417" s="20"/>
      <c r="AS417" s="20"/>
      <c r="AT417" s="20"/>
      <c r="AU417" s="20"/>
      <c r="AV417" s="20"/>
      <c r="AW417" s="20"/>
      <c r="AX417" s="20"/>
      <c r="AY417" s="20"/>
      <c r="AZ417" s="20"/>
      <c r="BA417" s="20"/>
      <c r="BB417" s="20"/>
      <c r="BC417" s="20"/>
      <c r="BD417" s="20"/>
      <c r="BE417" s="20"/>
      <c r="BF417" s="20"/>
      <c r="BG417" s="20"/>
      <c r="BH417" s="20"/>
      <c r="BI417" s="20"/>
      <c r="BJ417" s="20"/>
      <c r="BK417" s="20"/>
      <c r="BL417" s="20"/>
      <c r="BM417" s="20"/>
    </row>
    <row r="418">
      <c r="B418" s="278"/>
      <c r="C418" s="278"/>
      <c r="D418" s="278"/>
      <c r="E418" s="278"/>
      <c r="F418" s="278"/>
      <c r="G418" s="278"/>
      <c r="H418" s="278"/>
      <c r="I418" s="278"/>
      <c r="J418" s="278"/>
      <c r="K418" s="278"/>
      <c r="L418" s="278"/>
      <c r="M418" s="278"/>
      <c r="N418" s="278"/>
      <c r="O418" s="278"/>
      <c r="P418" s="278"/>
      <c r="Q418" s="278"/>
      <c r="R418" s="20"/>
      <c r="S418" s="20"/>
      <c r="T418" s="20"/>
      <c r="U418" s="20"/>
      <c r="V418" s="20"/>
      <c r="W418" s="20"/>
      <c r="X418" s="20"/>
      <c r="Y418" s="20"/>
      <c r="Z418" s="20"/>
      <c r="AA418" s="20"/>
      <c r="AB418" s="20"/>
      <c r="AC418" s="20"/>
      <c r="AD418" s="20"/>
      <c r="AE418" s="20"/>
      <c r="AF418" s="20"/>
      <c r="AG418" s="20"/>
      <c r="AH418" s="20"/>
      <c r="AI418" s="20"/>
      <c r="AJ418" s="20"/>
      <c r="AK418" s="20"/>
      <c r="AL418" s="20"/>
      <c r="AM418" s="20"/>
      <c r="AN418" s="20"/>
      <c r="AO418" s="20"/>
      <c r="AP418" s="20"/>
      <c r="AQ418" s="20"/>
      <c r="AR418" s="20"/>
      <c r="AS418" s="20"/>
      <c r="AT418" s="20"/>
      <c r="AU418" s="20"/>
      <c r="AV418" s="20"/>
      <c r="AW418" s="20"/>
      <c r="AX418" s="20"/>
      <c r="AY418" s="20"/>
      <c r="AZ418" s="20"/>
      <c r="BA418" s="20"/>
      <c r="BB418" s="20"/>
      <c r="BC418" s="20"/>
      <c r="BD418" s="20"/>
      <c r="BE418" s="20"/>
      <c r="BF418" s="20"/>
      <c r="BG418" s="20"/>
      <c r="BH418" s="20"/>
      <c r="BI418" s="20"/>
      <c r="BJ418" s="20"/>
      <c r="BK418" s="20"/>
      <c r="BL418" s="20"/>
      <c r="BM418" s="20"/>
    </row>
    <row r="419">
      <c r="B419" s="278"/>
      <c r="C419" s="278"/>
      <c r="D419" s="278"/>
      <c r="E419" s="278"/>
      <c r="F419" s="278"/>
      <c r="G419" s="278"/>
      <c r="H419" s="278"/>
      <c r="I419" s="278"/>
      <c r="J419" s="278"/>
      <c r="K419" s="278"/>
      <c r="L419" s="278"/>
      <c r="M419" s="278"/>
      <c r="N419" s="278"/>
      <c r="O419" s="278"/>
      <c r="P419" s="278"/>
      <c r="Q419" s="278"/>
      <c r="R419" s="20"/>
      <c r="S419" s="20"/>
      <c r="T419" s="20"/>
      <c r="U419" s="20"/>
      <c r="V419" s="20"/>
      <c r="W419" s="20"/>
      <c r="X419" s="20"/>
      <c r="Y419" s="20"/>
      <c r="Z419" s="20"/>
      <c r="AA419" s="20"/>
      <c r="AB419" s="20"/>
      <c r="AC419" s="20"/>
      <c r="AD419" s="20"/>
      <c r="AE419" s="20"/>
      <c r="AF419" s="20"/>
      <c r="AG419" s="20"/>
      <c r="AH419" s="20"/>
      <c r="AI419" s="20"/>
      <c r="AJ419" s="20"/>
      <c r="AK419" s="20"/>
      <c r="AL419" s="20"/>
      <c r="AM419" s="20"/>
      <c r="AN419" s="20"/>
      <c r="AO419" s="20"/>
      <c r="AP419" s="20"/>
      <c r="AQ419" s="20"/>
      <c r="AR419" s="20"/>
      <c r="AS419" s="20"/>
      <c r="AT419" s="20"/>
      <c r="AU419" s="20"/>
      <c r="AV419" s="20"/>
      <c r="AW419" s="20"/>
      <c r="AX419" s="20"/>
      <c r="AY419" s="20"/>
      <c r="AZ419" s="20"/>
      <c r="BA419" s="20"/>
      <c r="BB419" s="20"/>
      <c r="BC419" s="20"/>
      <c r="BD419" s="20"/>
      <c r="BE419" s="20"/>
      <c r="BF419" s="20"/>
      <c r="BG419" s="20"/>
      <c r="BH419" s="20"/>
      <c r="BI419" s="20"/>
      <c r="BJ419" s="20"/>
      <c r="BK419" s="20"/>
      <c r="BL419" s="20"/>
      <c r="BM419" s="20"/>
    </row>
    <row r="420">
      <c r="B420" s="278"/>
      <c r="C420" s="278"/>
      <c r="D420" s="278"/>
      <c r="E420" s="278"/>
      <c r="F420" s="278"/>
      <c r="G420" s="278"/>
      <c r="H420" s="278"/>
      <c r="I420" s="278"/>
      <c r="J420" s="278"/>
      <c r="K420" s="278"/>
      <c r="L420" s="278"/>
      <c r="M420" s="278"/>
      <c r="N420" s="278"/>
      <c r="O420" s="278"/>
      <c r="P420" s="278"/>
      <c r="Q420" s="278"/>
      <c r="R420" s="20"/>
      <c r="S420" s="20"/>
      <c r="T420" s="20"/>
      <c r="U420" s="20"/>
      <c r="V420" s="20"/>
      <c r="W420" s="20"/>
      <c r="X420" s="20"/>
      <c r="Y420" s="20"/>
      <c r="Z420" s="20"/>
      <c r="AA420" s="20"/>
      <c r="AB420" s="20"/>
      <c r="AC420" s="20"/>
      <c r="AD420" s="20"/>
      <c r="AE420" s="20"/>
      <c r="AF420" s="20"/>
      <c r="AG420" s="20"/>
      <c r="AH420" s="20"/>
      <c r="AI420" s="20"/>
      <c r="AJ420" s="20"/>
      <c r="AK420" s="20"/>
      <c r="AL420" s="20"/>
      <c r="AM420" s="20"/>
      <c r="AN420" s="20"/>
      <c r="AO420" s="20"/>
      <c r="AP420" s="20"/>
      <c r="AQ420" s="20"/>
      <c r="AR420" s="20"/>
      <c r="AS420" s="20"/>
      <c r="AT420" s="20"/>
      <c r="AU420" s="20"/>
      <c r="AV420" s="20"/>
      <c r="AW420" s="20"/>
      <c r="AX420" s="20"/>
      <c r="AY420" s="20"/>
      <c r="AZ420" s="20"/>
      <c r="BA420" s="20"/>
      <c r="BB420" s="20"/>
      <c r="BC420" s="20"/>
      <c r="BD420" s="20"/>
      <c r="BE420" s="20"/>
      <c r="BF420" s="20"/>
      <c r="BG420" s="20"/>
      <c r="BH420" s="20"/>
      <c r="BI420" s="20"/>
      <c r="BJ420" s="20"/>
      <c r="BK420" s="20"/>
      <c r="BL420" s="20"/>
      <c r="BM420" s="20"/>
    </row>
    <row r="421">
      <c r="B421" s="278"/>
      <c r="C421" s="278"/>
      <c r="D421" s="278"/>
      <c r="E421" s="278"/>
      <c r="F421" s="278"/>
      <c r="G421" s="278"/>
      <c r="H421" s="278"/>
      <c r="I421" s="278"/>
      <c r="J421" s="278"/>
      <c r="K421" s="278"/>
      <c r="L421" s="278"/>
      <c r="M421" s="278"/>
      <c r="N421" s="278"/>
      <c r="O421" s="278"/>
      <c r="P421" s="278"/>
      <c r="Q421" s="278"/>
      <c r="R421" s="20"/>
      <c r="S421" s="20"/>
      <c r="T421" s="20"/>
      <c r="U421" s="20"/>
      <c r="V421" s="20"/>
      <c r="W421" s="20"/>
      <c r="X421" s="20"/>
      <c r="Y421" s="20"/>
      <c r="Z421" s="20"/>
      <c r="AA421" s="20"/>
      <c r="AB421" s="20"/>
      <c r="AC421" s="20"/>
      <c r="AD421" s="20"/>
      <c r="AE421" s="20"/>
      <c r="AF421" s="20"/>
      <c r="AG421" s="20"/>
      <c r="AH421" s="20"/>
      <c r="AI421" s="20"/>
      <c r="AJ421" s="20"/>
      <c r="AK421" s="20"/>
      <c r="AL421" s="20"/>
      <c r="AM421" s="20"/>
      <c r="AN421" s="20"/>
      <c r="AO421" s="20"/>
      <c r="AP421" s="20"/>
      <c r="AQ421" s="20"/>
      <c r="AR421" s="20"/>
      <c r="AS421" s="20"/>
      <c r="AT421" s="20"/>
      <c r="AU421" s="20"/>
      <c r="AV421" s="20"/>
      <c r="AW421" s="20"/>
      <c r="AX421" s="20"/>
      <c r="AY421" s="20"/>
      <c r="AZ421" s="20"/>
      <c r="BA421" s="20"/>
      <c r="BB421" s="20"/>
      <c r="BC421" s="20"/>
      <c r="BD421" s="20"/>
      <c r="BE421" s="20"/>
      <c r="BF421" s="20"/>
      <c r="BG421" s="20"/>
      <c r="BH421" s="20"/>
      <c r="BI421" s="20"/>
      <c r="BJ421" s="20"/>
      <c r="BK421" s="20"/>
      <c r="BL421" s="20"/>
      <c r="BM421" s="20"/>
    </row>
    <row r="422">
      <c r="B422" s="278"/>
      <c r="C422" s="278"/>
      <c r="D422" s="278"/>
      <c r="E422" s="278"/>
      <c r="F422" s="278"/>
      <c r="G422" s="278"/>
      <c r="H422" s="278"/>
      <c r="I422" s="278"/>
      <c r="J422" s="278"/>
      <c r="K422" s="278"/>
      <c r="L422" s="278"/>
      <c r="M422" s="278"/>
      <c r="N422" s="278"/>
      <c r="O422" s="278"/>
      <c r="P422" s="278"/>
      <c r="Q422" s="278"/>
      <c r="R422" s="20"/>
      <c r="S422" s="20"/>
      <c r="T422" s="20"/>
      <c r="U422" s="20"/>
      <c r="V422" s="20"/>
      <c r="W422" s="20"/>
      <c r="X422" s="20"/>
      <c r="Y422" s="20"/>
      <c r="Z422" s="20"/>
      <c r="AA422" s="20"/>
      <c r="AB422" s="20"/>
      <c r="AC422" s="20"/>
      <c r="AD422" s="20"/>
      <c r="AE422" s="20"/>
      <c r="AF422" s="20"/>
      <c r="AG422" s="20"/>
      <c r="AH422" s="20"/>
      <c r="AI422" s="20"/>
      <c r="AJ422" s="20"/>
      <c r="AK422" s="20"/>
      <c r="AL422" s="20"/>
      <c r="AM422" s="20"/>
      <c r="AN422" s="20"/>
      <c r="AO422" s="20"/>
      <c r="AP422" s="20"/>
      <c r="AQ422" s="20"/>
      <c r="AR422" s="20"/>
      <c r="AS422" s="20"/>
      <c r="AT422" s="20"/>
      <c r="AU422" s="20"/>
      <c r="AV422" s="20"/>
      <c r="AW422" s="20"/>
      <c r="AX422" s="20"/>
      <c r="AY422" s="20"/>
      <c r="AZ422" s="20"/>
      <c r="BA422" s="20"/>
      <c r="BB422" s="20"/>
      <c r="BC422" s="20"/>
      <c r="BD422" s="20"/>
      <c r="BE422" s="20"/>
      <c r="BF422" s="20"/>
      <c r="BG422" s="20"/>
      <c r="BH422" s="20"/>
      <c r="BI422" s="20"/>
      <c r="BJ422" s="20"/>
      <c r="BK422" s="20"/>
      <c r="BL422" s="20"/>
      <c r="BM422" s="20"/>
    </row>
    <row r="423">
      <c r="B423" s="278"/>
      <c r="C423" s="278"/>
      <c r="D423" s="278"/>
      <c r="E423" s="278"/>
      <c r="F423" s="278"/>
      <c r="G423" s="278"/>
      <c r="H423" s="278"/>
      <c r="I423" s="278"/>
      <c r="J423" s="278"/>
      <c r="K423" s="278"/>
      <c r="L423" s="278"/>
      <c r="M423" s="278"/>
      <c r="N423" s="278"/>
      <c r="O423" s="278"/>
      <c r="P423" s="278"/>
      <c r="Q423" s="278"/>
      <c r="R423" s="20"/>
      <c r="S423" s="20"/>
      <c r="T423" s="20"/>
      <c r="U423" s="20"/>
      <c r="V423" s="20"/>
      <c r="W423" s="20"/>
      <c r="X423" s="20"/>
      <c r="Y423" s="20"/>
      <c r="Z423" s="20"/>
      <c r="AA423" s="20"/>
      <c r="AB423" s="20"/>
      <c r="AC423" s="20"/>
      <c r="AD423" s="20"/>
      <c r="AE423" s="20"/>
      <c r="AF423" s="20"/>
      <c r="AG423" s="20"/>
      <c r="AH423" s="20"/>
      <c r="AI423" s="20"/>
      <c r="AJ423" s="20"/>
      <c r="AK423" s="20"/>
      <c r="AL423" s="20"/>
      <c r="AM423" s="20"/>
      <c r="AN423" s="20"/>
      <c r="AO423" s="20"/>
      <c r="AP423" s="20"/>
      <c r="AQ423" s="20"/>
      <c r="AR423" s="20"/>
      <c r="AS423" s="20"/>
      <c r="AT423" s="20"/>
      <c r="AU423" s="20"/>
      <c r="AV423" s="20"/>
      <c r="AW423" s="20"/>
      <c r="AX423" s="20"/>
      <c r="AY423" s="20"/>
      <c r="AZ423" s="20"/>
      <c r="BA423" s="20"/>
      <c r="BB423" s="20"/>
      <c r="BC423" s="20"/>
      <c r="BD423" s="20"/>
      <c r="BE423" s="20"/>
      <c r="BF423" s="20"/>
      <c r="BG423" s="20"/>
      <c r="BH423" s="20"/>
      <c r="BI423" s="20"/>
      <c r="BJ423" s="20"/>
      <c r="BK423" s="20"/>
      <c r="BL423" s="20"/>
      <c r="BM423" s="20"/>
    </row>
    <row r="424">
      <c r="B424" s="278"/>
      <c r="C424" s="278"/>
      <c r="D424" s="278"/>
      <c r="E424" s="278"/>
      <c r="F424" s="278"/>
      <c r="G424" s="278"/>
      <c r="H424" s="278"/>
      <c r="I424" s="278"/>
      <c r="J424" s="278"/>
      <c r="K424" s="278"/>
      <c r="L424" s="278"/>
      <c r="M424" s="278"/>
      <c r="N424" s="278"/>
      <c r="O424" s="278"/>
      <c r="P424" s="278"/>
      <c r="Q424" s="278"/>
      <c r="R424" s="20"/>
      <c r="S424" s="20"/>
      <c r="T424" s="20"/>
      <c r="U424" s="20"/>
      <c r="V424" s="20"/>
      <c r="W424" s="20"/>
      <c r="X424" s="20"/>
      <c r="Y424" s="20"/>
      <c r="Z424" s="20"/>
      <c r="AA424" s="20"/>
      <c r="AB424" s="20"/>
      <c r="AC424" s="20"/>
      <c r="AD424" s="20"/>
      <c r="AE424" s="20"/>
      <c r="AF424" s="20"/>
      <c r="AG424" s="20"/>
      <c r="AH424" s="20"/>
      <c r="AI424" s="20"/>
      <c r="AJ424" s="20"/>
      <c r="AK424" s="20"/>
      <c r="AL424" s="20"/>
      <c r="AM424" s="20"/>
      <c r="AN424" s="20"/>
      <c r="AO424" s="20"/>
      <c r="AP424" s="20"/>
      <c r="AQ424" s="20"/>
      <c r="AR424" s="20"/>
      <c r="AS424" s="20"/>
      <c r="AT424" s="20"/>
      <c r="AU424" s="20"/>
      <c r="AV424" s="20"/>
      <c r="AW424" s="20"/>
      <c r="AX424" s="20"/>
      <c r="AY424" s="20"/>
      <c r="AZ424" s="20"/>
      <c r="BA424" s="20"/>
      <c r="BB424" s="20"/>
      <c r="BC424" s="20"/>
      <c r="BD424" s="20"/>
      <c r="BE424" s="20"/>
      <c r="BF424" s="20"/>
      <c r="BG424" s="20"/>
      <c r="BH424" s="20"/>
      <c r="BI424" s="20"/>
      <c r="BJ424" s="20"/>
      <c r="BK424" s="20"/>
      <c r="BL424" s="20"/>
      <c r="BM424" s="20"/>
    </row>
    <row r="425">
      <c r="B425" s="278"/>
      <c r="C425" s="278"/>
      <c r="D425" s="278"/>
      <c r="E425" s="278"/>
      <c r="F425" s="278"/>
      <c r="G425" s="278"/>
      <c r="H425" s="278"/>
      <c r="I425" s="278"/>
      <c r="J425" s="278"/>
      <c r="K425" s="278"/>
      <c r="L425" s="278"/>
      <c r="M425" s="278"/>
      <c r="N425" s="278"/>
      <c r="O425" s="278"/>
      <c r="P425" s="278"/>
      <c r="Q425" s="278"/>
      <c r="R425" s="20"/>
      <c r="S425" s="20"/>
      <c r="T425" s="20"/>
      <c r="U425" s="20"/>
      <c r="V425" s="20"/>
      <c r="W425" s="20"/>
      <c r="X425" s="20"/>
      <c r="Y425" s="20"/>
      <c r="Z425" s="20"/>
      <c r="AA425" s="20"/>
      <c r="AB425" s="20"/>
      <c r="AC425" s="20"/>
      <c r="AD425" s="20"/>
      <c r="AE425" s="20"/>
      <c r="AF425" s="20"/>
      <c r="AG425" s="20"/>
      <c r="AH425" s="20"/>
      <c r="AI425" s="20"/>
      <c r="AJ425" s="20"/>
      <c r="AK425" s="20"/>
      <c r="AL425" s="20"/>
      <c r="AM425" s="20"/>
      <c r="AN425" s="20"/>
      <c r="AO425" s="20"/>
      <c r="AP425" s="20"/>
      <c r="AQ425" s="20"/>
      <c r="AR425" s="20"/>
      <c r="AS425" s="20"/>
      <c r="AT425" s="20"/>
      <c r="AU425" s="20"/>
      <c r="AV425" s="20"/>
      <c r="AW425" s="20"/>
      <c r="AX425" s="20"/>
      <c r="AY425" s="20"/>
      <c r="AZ425" s="20"/>
      <c r="BA425" s="20"/>
      <c r="BB425" s="20"/>
      <c r="BC425" s="20"/>
      <c r="BD425" s="20"/>
      <c r="BE425" s="20"/>
      <c r="BF425" s="20"/>
      <c r="BG425" s="20"/>
      <c r="BH425" s="20"/>
      <c r="BI425" s="20"/>
      <c r="BJ425" s="20"/>
      <c r="BK425" s="20"/>
      <c r="BL425" s="20"/>
      <c r="BM425" s="20"/>
    </row>
    <row r="426">
      <c r="B426" s="278"/>
      <c r="C426" s="278"/>
      <c r="D426" s="278"/>
      <c r="E426" s="278"/>
      <c r="F426" s="278"/>
      <c r="G426" s="278"/>
      <c r="H426" s="278"/>
      <c r="I426" s="278"/>
      <c r="J426" s="278"/>
      <c r="K426" s="278"/>
      <c r="L426" s="278"/>
      <c r="M426" s="278"/>
      <c r="N426" s="278"/>
      <c r="O426" s="278"/>
      <c r="P426" s="278"/>
      <c r="Q426" s="278"/>
      <c r="R426" s="20"/>
      <c r="S426" s="20"/>
      <c r="T426" s="20"/>
      <c r="U426" s="20"/>
      <c r="V426" s="20"/>
      <c r="W426" s="20"/>
      <c r="X426" s="20"/>
      <c r="Y426" s="20"/>
      <c r="Z426" s="20"/>
      <c r="AA426" s="20"/>
      <c r="AB426" s="20"/>
      <c r="AC426" s="20"/>
      <c r="AD426" s="20"/>
      <c r="AE426" s="20"/>
      <c r="AF426" s="20"/>
      <c r="AG426" s="20"/>
      <c r="AH426" s="20"/>
      <c r="AI426" s="20"/>
      <c r="AJ426" s="20"/>
      <c r="AK426" s="20"/>
      <c r="AL426" s="20"/>
      <c r="AM426" s="20"/>
      <c r="AN426" s="20"/>
      <c r="AO426" s="20"/>
      <c r="AP426" s="20"/>
      <c r="AQ426" s="20"/>
      <c r="AR426" s="20"/>
      <c r="AS426" s="20"/>
      <c r="AT426" s="20"/>
      <c r="AU426" s="20"/>
      <c r="AV426" s="20"/>
      <c r="AW426" s="20"/>
      <c r="AX426" s="20"/>
      <c r="AY426" s="20"/>
      <c r="AZ426" s="20"/>
      <c r="BA426" s="20"/>
      <c r="BB426" s="20"/>
      <c r="BC426" s="20"/>
      <c r="BD426" s="20"/>
      <c r="BE426" s="20"/>
      <c r="BF426" s="20"/>
      <c r="BG426" s="20"/>
      <c r="BH426" s="20"/>
      <c r="BI426" s="20"/>
      <c r="BJ426" s="20"/>
      <c r="BK426" s="20"/>
      <c r="BL426" s="20"/>
      <c r="BM426" s="20"/>
    </row>
    <row r="427">
      <c r="B427" s="278"/>
      <c r="C427" s="278"/>
      <c r="D427" s="278"/>
      <c r="E427" s="278"/>
      <c r="F427" s="278"/>
      <c r="G427" s="278"/>
      <c r="H427" s="278"/>
      <c r="I427" s="278"/>
      <c r="J427" s="278"/>
      <c r="K427" s="278"/>
      <c r="L427" s="278"/>
      <c r="M427" s="278"/>
      <c r="N427" s="278"/>
      <c r="O427" s="278"/>
      <c r="P427" s="278"/>
      <c r="Q427" s="278"/>
      <c r="R427" s="20"/>
      <c r="S427" s="20"/>
      <c r="T427" s="20"/>
      <c r="U427" s="20"/>
      <c r="V427" s="20"/>
      <c r="W427" s="20"/>
      <c r="X427" s="20"/>
      <c r="Y427" s="20"/>
      <c r="Z427" s="20"/>
      <c r="AA427" s="20"/>
      <c r="AB427" s="20"/>
      <c r="AC427" s="20"/>
      <c r="AD427" s="20"/>
      <c r="AE427" s="20"/>
      <c r="AF427" s="20"/>
      <c r="AG427" s="20"/>
      <c r="AH427" s="20"/>
      <c r="AI427" s="20"/>
      <c r="AJ427" s="20"/>
      <c r="AK427" s="20"/>
      <c r="AL427" s="20"/>
      <c r="AM427" s="20"/>
      <c r="AN427" s="20"/>
      <c r="AO427" s="20"/>
      <c r="AP427" s="20"/>
      <c r="AQ427" s="20"/>
      <c r="AR427" s="20"/>
      <c r="AS427" s="20"/>
      <c r="AT427" s="20"/>
      <c r="AU427" s="20"/>
      <c r="AV427" s="20"/>
      <c r="AW427" s="20"/>
      <c r="AX427" s="20"/>
      <c r="AY427" s="20"/>
      <c r="AZ427" s="20"/>
      <c r="BA427" s="20"/>
      <c r="BB427" s="20"/>
      <c r="BC427" s="20"/>
      <c r="BD427" s="20"/>
      <c r="BE427" s="20"/>
      <c r="BF427" s="20"/>
      <c r="BG427" s="20"/>
      <c r="BH427" s="20"/>
      <c r="BI427" s="20"/>
      <c r="BJ427" s="20"/>
      <c r="BK427" s="20"/>
      <c r="BL427" s="20"/>
      <c r="BM427" s="20"/>
    </row>
    <row r="428">
      <c r="B428" s="278"/>
      <c r="C428" s="278"/>
      <c r="D428" s="278"/>
      <c r="E428" s="278"/>
      <c r="F428" s="278"/>
      <c r="G428" s="278"/>
      <c r="H428" s="278"/>
      <c r="I428" s="278"/>
      <c r="J428" s="278"/>
      <c r="K428" s="278"/>
      <c r="L428" s="278"/>
      <c r="M428" s="278"/>
      <c r="N428" s="278"/>
      <c r="O428" s="278"/>
      <c r="P428" s="278"/>
      <c r="Q428" s="278"/>
      <c r="R428" s="20"/>
      <c r="S428" s="20"/>
      <c r="T428" s="20"/>
      <c r="U428" s="20"/>
      <c r="V428" s="20"/>
      <c r="W428" s="20"/>
      <c r="X428" s="20"/>
      <c r="Y428" s="20"/>
      <c r="Z428" s="20"/>
      <c r="AA428" s="20"/>
      <c r="AB428" s="20"/>
      <c r="AC428" s="20"/>
      <c r="AD428" s="20"/>
      <c r="AE428" s="20"/>
      <c r="AF428" s="20"/>
      <c r="AG428" s="20"/>
      <c r="AH428" s="20"/>
      <c r="AI428" s="20"/>
      <c r="AJ428" s="20"/>
      <c r="AK428" s="20"/>
      <c r="AL428" s="20"/>
      <c r="AM428" s="20"/>
      <c r="AN428" s="20"/>
      <c r="AO428" s="20"/>
      <c r="AP428" s="20"/>
      <c r="AQ428" s="20"/>
      <c r="AR428" s="20"/>
      <c r="AS428" s="20"/>
      <c r="AT428" s="20"/>
      <c r="AU428" s="20"/>
      <c r="AV428" s="20"/>
      <c r="AW428" s="20"/>
      <c r="AX428" s="20"/>
      <c r="AY428" s="20"/>
      <c r="AZ428" s="20"/>
      <c r="BA428" s="20"/>
      <c r="BB428" s="20"/>
      <c r="BC428" s="20"/>
      <c r="BD428" s="20"/>
      <c r="BE428" s="20"/>
      <c r="BF428" s="20"/>
      <c r="BG428" s="20"/>
      <c r="BH428" s="20"/>
      <c r="BI428" s="20"/>
      <c r="BJ428" s="20"/>
      <c r="BK428" s="20"/>
      <c r="BL428" s="20"/>
      <c r="BM428" s="20"/>
    </row>
    <row r="429">
      <c r="B429" s="278"/>
      <c r="C429" s="278"/>
      <c r="D429" s="278"/>
      <c r="E429" s="278"/>
      <c r="F429" s="278"/>
      <c r="G429" s="278"/>
      <c r="H429" s="278"/>
      <c r="I429" s="278"/>
      <c r="J429" s="278"/>
      <c r="K429" s="278"/>
      <c r="L429" s="278"/>
      <c r="M429" s="278"/>
      <c r="N429" s="278"/>
      <c r="O429" s="278"/>
      <c r="P429" s="278"/>
      <c r="Q429" s="278"/>
      <c r="R429" s="20"/>
      <c r="S429" s="20"/>
      <c r="T429" s="20"/>
      <c r="U429" s="20"/>
      <c r="V429" s="20"/>
      <c r="W429" s="20"/>
      <c r="X429" s="20"/>
      <c r="Y429" s="20"/>
      <c r="Z429" s="20"/>
      <c r="AA429" s="20"/>
      <c r="AB429" s="20"/>
      <c r="AC429" s="20"/>
      <c r="AD429" s="20"/>
      <c r="AE429" s="20"/>
      <c r="AF429" s="20"/>
      <c r="AG429" s="20"/>
      <c r="AH429" s="20"/>
      <c r="AI429" s="20"/>
      <c r="AJ429" s="20"/>
      <c r="AK429" s="20"/>
      <c r="AL429" s="20"/>
      <c r="AM429" s="20"/>
      <c r="AN429" s="20"/>
      <c r="AO429" s="20"/>
      <c r="AP429" s="20"/>
      <c r="AQ429" s="20"/>
      <c r="AR429" s="20"/>
      <c r="AS429" s="20"/>
      <c r="AT429" s="20"/>
      <c r="AU429" s="20"/>
      <c r="AV429" s="20"/>
      <c r="AW429" s="20"/>
      <c r="AX429" s="20"/>
      <c r="AY429" s="20"/>
      <c r="AZ429" s="20"/>
      <c r="BA429" s="20"/>
      <c r="BB429" s="20"/>
      <c r="BC429" s="20"/>
      <c r="BD429" s="20"/>
      <c r="BE429" s="20"/>
      <c r="BF429" s="20"/>
      <c r="BG429" s="20"/>
      <c r="BH429" s="20"/>
      <c r="BI429" s="20"/>
      <c r="BJ429" s="20"/>
      <c r="BK429" s="20"/>
      <c r="BL429" s="20"/>
      <c r="BM429" s="20"/>
    </row>
    <row r="430">
      <c r="B430" s="278"/>
      <c r="C430" s="278"/>
      <c r="D430" s="278"/>
      <c r="E430" s="278"/>
      <c r="F430" s="278"/>
      <c r="G430" s="278"/>
      <c r="H430" s="278"/>
      <c r="I430" s="278"/>
      <c r="J430" s="278"/>
      <c r="K430" s="278"/>
      <c r="L430" s="278"/>
      <c r="M430" s="278"/>
      <c r="N430" s="278"/>
      <c r="O430" s="278"/>
      <c r="P430" s="278"/>
      <c r="Q430" s="278"/>
      <c r="R430" s="20"/>
      <c r="S430" s="20"/>
      <c r="T430" s="20"/>
      <c r="U430" s="20"/>
      <c r="V430" s="20"/>
      <c r="W430" s="20"/>
      <c r="X430" s="20"/>
      <c r="Y430" s="20"/>
      <c r="Z430" s="20"/>
      <c r="AA430" s="20"/>
      <c r="AB430" s="20"/>
      <c r="AC430" s="20"/>
      <c r="AD430" s="20"/>
      <c r="AE430" s="20"/>
      <c r="AF430" s="20"/>
      <c r="AG430" s="20"/>
      <c r="AH430" s="20"/>
      <c r="AI430" s="20"/>
      <c r="AJ430" s="20"/>
      <c r="AK430" s="20"/>
      <c r="AL430" s="20"/>
      <c r="AM430" s="20"/>
      <c r="AN430" s="20"/>
      <c r="AO430" s="20"/>
      <c r="AP430" s="20"/>
      <c r="AQ430" s="20"/>
      <c r="AR430" s="20"/>
      <c r="AS430" s="20"/>
      <c r="AT430" s="20"/>
      <c r="AU430" s="20"/>
      <c r="AV430" s="20"/>
      <c r="AW430" s="20"/>
      <c r="AX430" s="20"/>
      <c r="AY430" s="20"/>
      <c r="AZ430" s="20"/>
      <c r="BA430" s="20"/>
      <c r="BB430" s="20"/>
      <c r="BC430" s="20"/>
      <c r="BD430" s="20"/>
      <c r="BE430" s="20"/>
      <c r="BF430" s="20"/>
      <c r="BG430" s="20"/>
      <c r="BH430" s="20"/>
      <c r="BI430" s="20"/>
      <c r="BJ430" s="20"/>
      <c r="BK430" s="20"/>
      <c r="BL430" s="20"/>
      <c r="BM430" s="20"/>
    </row>
    <row r="431">
      <c r="B431" s="278"/>
      <c r="C431" s="278"/>
      <c r="D431" s="278"/>
      <c r="E431" s="278"/>
      <c r="F431" s="278"/>
      <c r="G431" s="278"/>
      <c r="H431" s="278"/>
      <c r="I431" s="278"/>
      <c r="J431" s="278"/>
      <c r="K431" s="278"/>
      <c r="L431" s="278"/>
      <c r="M431" s="278"/>
      <c r="N431" s="278"/>
      <c r="O431" s="278"/>
      <c r="P431" s="278"/>
      <c r="Q431" s="278"/>
      <c r="R431" s="20"/>
      <c r="S431" s="20"/>
      <c r="T431" s="20"/>
      <c r="U431" s="20"/>
      <c r="V431" s="20"/>
      <c r="W431" s="20"/>
      <c r="X431" s="20"/>
      <c r="Y431" s="20"/>
      <c r="Z431" s="20"/>
      <c r="AA431" s="20"/>
      <c r="AB431" s="20"/>
      <c r="AC431" s="20"/>
      <c r="AD431" s="20"/>
      <c r="AE431" s="20"/>
      <c r="AF431" s="20"/>
      <c r="AG431" s="20"/>
      <c r="AH431" s="20"/>
      <c r="AI431" s="20"/>
      <c r="AJ431" s="20"/>
      <c r="AK431" s="20"/>
      <c r="AL431" s="20"/>
      <c r="AM431" s="20"/>
      <c r="AN431" s="20"/>
      <c r="AO431" s="20"/>
      <c r="AP431" s="20"/>
      <c r="AQ431" s="20"/>
      <c r="AR431" s="20"/>
      <c r="AS431" s="20"/>
      <c r="AT431" s="20"/>
      <c r="AU431" s="20"/>
      <c r="AV431" s="20"/>
      <c r="AW431" s="20"/>
      <c r="AX431" s="20"/>
      <c r="AY431" s="20"/>
      <c r="AZ431" s="20"/>
      <c r="BA431" s="20"/>
      <c r="BB431" s="20"/>
      <c r="BC431" s="20"/>
      <c r="BD431" s="20"/>
      <c r="BE431" s="20"/>
      <c r="BF431" s="20"/>
      <c r="BG431" s="20"/>
      <c r="BH431" s="20"/>
      <c r="BI431" s="20"/>
      <c r="BJ431" s="20"/>
      <c r="BK431" s="20"/>
      <c r="BL431" s="20"/>
      <c r="BM431" s="20"/>
    </row>
    <row r="432">
      <c r="B432" s="278"/>
      <c r="C432" s="278"/>
      <c r="D432" s="278"/>
      <c r="E432" s="278"/>
      <c r="F432" s="278"/>
      <c r="G432" s="278"/>
      <c r="H432" s="278"/>
      <c r="I432" s="278"/>
      <c r="J432" s="278"/>
      <c r="K432" s="278"/>
      <c r="L432" s="278"/>
      <c r="M432" s="278"/>
      <c r="N432" s="278"/>
      <c r="O432" s="278"/>
      <c r="P432" s="278"/>
      <c r="Q432" s="278"/>
      <c r="R432" s="20"/>
      <c r="S432" s="20"/>
      <c r="T432" s="20"/>
      <c r="U432" s="20"/>
      <c r="V432" s="20"/>
      <c r="W432" s="20"/>
      <c r="X432" s="20"/>
      <c r="Y432" s="20"/>
      <c r="Z432" s="20"/>
      <c r="AA432" s="20"/>
      <c r="AB432" s="20"/>
      <c r="AC432" s="20"/>
      <c r="AD432" s="20"/>
      <c r="AE432" s="20"/>
      <c r="AF432" s="20"/>
      <c r="AG432" s="20"/>
      <c r="AH432" s="20"/>
      <c r="AI432" s="20"/>
      <c r="AJ432" s="20"/>
      <c r="AK432" s="20"/>
      <c r="AL432" s="20"/>
      <c r="AM432" s="20"/>
      <c r="AN432" s="20"/>
      <c r="AO432" s="20"/>
      <c r="AP432" s="20"/>
      <c r="AQ432" s="20"/>
      <c r="AR432" s="20"/>
      <c r="AS432" s="20"/>
      <c r="AT432" s="20"/>
      <c r="AU432" s="20"/>
      <c r="AV432" s="20"/>
      <c r="AW432" s="20"/>
      <c r="AX432" s="20"/>
      <c r="AY432" s="20"/>
      <c r="AZ432" s="20"/>
      <c r="BA432" s="20"/>
      <c r="BB432" s="20"/>
      <c r="BC432" s="20"/>
      <c r="BD432" s="20"/>
      <c r="BE432" s="20"/>
      <c r="BF432" s="20"/>
      <c r="BG432" s="20"/>
      <c r="BH432" s="20"/>
      <c r="BI432" s="20"/>
      <c r="BJ432" s="20"/>
      <c r="BK432" s="20"/>
      <c r="BL432" s="20"/>
      <c r="BM432" s="20"/>
    </row>
    <row r="433">
      <c r="B433" s="278"/>
      <c r="C433" s="278"/>
      <c r="D433" s="278"/>
      <c r="E433" s="278"/>
      <c r="F433" s="278"/>
      <c r="G433" s="278"/>
      <c r="H433" s="278"/>
      <c r="I433" s="278"/>
      <c r="J433" s="278"/>
      <c r="K433" s="278"/>
      <c r="L433" s="278"/>
      <c r="M433" s="278"/>
      <c r="N433" s="278"/>
      <c r="O433" s="278"/>
      <c r="P433" s="278"/>
      <c r="Q433" s="278"/>
      <c r="R433" s="20"/>
      <c r="S433" s="20"/>
      <c r="T433" s="20"/>
      <c r="U433" s="20"/>
      <c r="V433" s="20"/>
      <c r="W433" s="20"/>
      <c r="X433" s="20"/>
      <c r="Y433" s="20"/>
      <c r="Z433" s="20"/>
      <c r="AA433" s="20"/>
      <c r="AB433" s="20"/>
      <c r="AC433" s="20"/>
      <c r="AD433" s="20"/>
      <c r="AE433" s="20"/>
      <c r="AF433" s="20"/>
      <c r="AG433" s="20"/>
      <c r="AH433" s="20"/>
      <c r="AI433" s="20"/>
      <c r="AJ433" s="20"/>
      <c r="AK433" s="20"/>
      <c r="AL433" s="20"/>
      <c r="AM433" s="20"/>
      <c r="AN433" s="20"/>
      <c r="AO433" s="20"/>
      <c r="AP433" s="20"/>
      <c r="AQ433" s="20"/>
      <c r="AR433" s="20"/>
      <c r="AS433" s="20"/>
      <c r="AT433" s="20"/>
      <c r="AU433" s="20"/>
      <c r="AV433" s="20"/>
      <c r="AW433" s="20"/>
      <c r="AX433" s="20"/>
      <c r="AY433" s="20"/>
      <c r="AZ433" s="20"/>
      <c r="BA433" s="20"/>
      <c r="BB433" s="20"/>
      <c r="BC433" s="20"/>
      <c r="BD433" s="20"/>
      <c r="BE433" s="20"/>
      <c r="BF433" s="20"/>
      <c r="BG433" s="20"/>
      <c r="BH433" s="20"/>
      <c r="BI433" s="20"/>
      <c r="BJ433" s="20"/>
      <c r="BK433" s="20"/>
      <c r="BL433" s="20"/>
      <c r="BM433" s="20"/>
    </row>
    <row r="434">
      <c r="B434" s="278"/>
      <c r="C434" s="278"/>
      <c r="D434" s="278"/>
      <c r="E434" s="278"/>
      <c r="F434" s="278"/>
      <c r="G434" s="278"/>
      <c r="H434" s="278"/>
      <c r="I434" s="278"/>
      <c r="J434" s="278"/>
      <c r="K434" s="278"/>
      <c r="L434" s="278"/>
      <c r="M434" s="278"/>
      <c r="N434" s="278"/>
      <c r="O434" s="278"/>
      <c r="P434" s="278"/>
      <c r="Q434" s="278"/>
      <c r="R434" s="20"/>
      <c r="S434" s="20"/>
      <c r="T434" s="20"/>
      <c r="U434" s="20"/>
      <c r="V434" s="20"/>
      <c r="W434" s="20"/>
      <c r="X434" s="20"/>
      <c r="Y434" s="20"/>
      <c r="Z434" s="20"/>
      <c r="AA434" s="20"/>
      <c r="AB434" s="20"/>
      <c r="AC434" s="20"/>
      <c r="AD434" s="20"/>
      <c r="AE434" s="20"/>
      <c r="AF434" s="20"/>
      <c r="AG434" s="20"/>
      <c r="AH434" s="20"/>
      <c r="AI434" s="20"/>
      <c r="AJ434" s="20"/>
      <c r="AK434" s="20"/>
      <c r="AL434" s="20"/>
      <c r="AM434" s="20"/>
      <c r="AN434" s="20"/>
      <c r="AO434" s="20"/>
      <c r="AP434" s="20"/>
      <c r="AQ434" s="20"/>
      <c r="AR434" s="20"/>
      <c r="AS434" s="20"/>
      <c r="AT434" s="20"/>
      <c r="AU434" s="20"/>
      <c r="AV434" s="20"/>
      <c r="AW434" s="20"/>
      <c r="AX434" s="20"/>
      <c r="AY434" s="20"/>
      <c r="AZ434" s="20"/>
      <c r="BA434" s="20"/>
      <c r="BB434" s="20"/>
      <c r="BC434" s="20"/>
      <c r="BD434" s="20"/>
      <c r="BE434" s="20"/>
      <c r="BF434" s="20"/>
      <c r="BG434" s="20"/>
      <c r="BH434" s="20"/>
      <c r="BI434" s="20"/>
      <c r="BJ434" s="20"/>
      <c r="BK434" s="20"/>
      <c r="BL434" s="20"/>
      <c r="BM434" s="20"/>
    </row>
    <row r="435">
      <c r="B435" s="278"/>
      <c r="C435" s="278"/>
      <c r="D435" s="278"/>
      <c r="E435" s="278"/>
      <c r="F435" s="278"/>
      <c r="G435" s="278"/>
      <c r="H435" s="278"/>
      <c r="I435" s="278"/>
      <c r="J435" s="278"/>
      <c r="K435" s="278"/>
      <c r="L435" s="278"/>
      <c r="M435" s="278"/>
      <c r="N435" s="278"/>
      <c r="O435" s="278"/>
      <c r="P435" s="278"/>
      <c r="Q435" s="278"/>
      <c r="R435" s="20"/>
      <c r="S435" s="20"/>
      <c r="T435" s="20"/>
      <c r="U435" s="20"/>
      <c r="V435" s="20"/>
      <c r="W435" s="20"/>
      <c r="X435" s="20"/>
      <c r="Y435" s="20"/>
      <c r="Z435" s="20"/>
      <c r="AA435" s="20"/>
      <c r="AB435" s="20"/>
      <c r="AC435" s="20"/>
      <c r="AD435" s="20"/>
      <c r="AE435" s="20"/>
      <c r="AF435" s="20"/>
      <c r="AG435" s="20"/>
      <c r="AH435" s="20"/>
      <c r="AI435" s="20"/>
      <c r="AJ435" s="20"/>
      <c r="AK435" s="20"/>
      <c r="AL435" s="20"/>
      <c r="AM435" s="20"/>
      <c r="AN435" s="20"/>
      <c r="AO435" s="20"/>
      <c r="AP435" s="20"/>
      <c r="AQ435" s="20"/>
      <c r="AR435" s="20"/>
      <c r="AS435" s="20"/>
      <c r="AT435" s="20"/>
      <c r="AU435" s="20"/>
      <c r="AV435" s="20"/>
      <c r="AW435" s="20"/>
      <c r="AX435" s="20"/>
      <c r="AY435" s="20"/>
      <c r="AZ435" s="20"/>
      <c r="BA435" s="20"/>
      <c r="BB435" s="20"/>
      <c r="BC435" s="20"/>
      <c r="BD435" s="20"/>
      <c r="BE435" s="20"/>
      <c r="BF435" s="20"/>
      <c r="BG435" s="20"/>
      <c r="BH435" s="20"/>
      <c r="BI435" s="20"/>
      <c r="BJ435" s="20"/>
      <c r="BK435" s="20"/>
      <c r="BL435" s="20"/>
      <c r="BM435" s="20"/>
    </row>
    <row r="436">
      <c r="B436" s="278"/>
      <c r="C436" s="278"/>
      <c r="D436" s="278"/>
      <c r="E436" s="278"/>
      <c r="F436" s="278"/>
      <c r="G436" s="278"/>
      <c r="H436" s="278"/>
      <c r="I436" s="278"/>
      <c r="J436" s="278"/>
      <c r="K436" s="278"/>
      <c r="L436" s="278"/>
      <c r="M436" s="278"/>
      <c r="N436" s="278"/>
      <c r="O436" s="278"/>
      <c r="P436" s="278"/>
      <c r="Q436" s="278"/>
      <c r="R436" s="20"/>
      <c r="S436" s="20"/>
      <c r="T436" s="20"/>
      <c r="U436" s="20"/>
      <c r="V436" s="20"/>
      <c r="W436" s="20"/>
      <c r="X436" s="20"/>
      <c r="Y436" s="20"/>
      <c r="Z436" s="20"/>
      <c r="AA436" s="20"/>
      <c r="AB436" s="20"/>
      <c r="AC436" s="20"/>
      <c r="AD436" s="20"/>
      <c r="AE436" s="20"/>
      <c r="AF436" s="20"/>
      <c r="AG436" s="20"/>
      <c r="AH436" s="20"/>
      <c r="AI436" s="20"/>
      <c r="AJ436" s="20"/>
      <c r="AK436" s="20"/>
      <c r="AL436" s="20"/>
      <c r="AM436" s="20"/>
      <c r="AN436" s="20"/>
      <c r="AO436" s="20"/>
      <c r="AP436" s="20"/>
      <c r="AQ436" s="20"/>
      <c r="AR436" s="20"/>
      <c r="AS436" s="20"/>
      <c r="AT436" s="20"/>
      <c r="AU436" s="20"/>
      <c r="AV436" s="20"/>
      <c r="AW436" s="20"/>
      <c r="AX436" s="20"/>
      <c r="AY436" s="20"/>
      <c r="AZ436" s="20"/>
      <c r="BA436" s="20"/>
      <c r="BB436" s="20"/>
      <c r="BC436" s="20"/>
      <c r="BD436" s="20"/>
      <c r="BE436" s="20"/>
      <c r="BF436" s="20"/>
      <c r="BG436" s="20"/>
      <c r="BH436" s="20"/>
      <c r="BI436" s="20"/>
      <c r="BJ436" s="20"/>
      <c r="BK436" s="20"/>
      <c r="BL436" s="20"/>
      <c r="BM436" s="20"/>
    </row>
    <row r="437">
      <c r="B437" s="278"/>
      <c r="C437" s="278"/>
      <c r="D437" s="278"/>
      <c r="E437" s="278"/>
      <c r="F437" s="278"/>
      <c r="G437" s="278"/>
      <c r="H437" s="278"/>
      <c r="I437" s="278"/>
      <c r="J437" s="278"/>
      <c r="K437" s="278"/>
      <c r="L437" s="278"/>
      <c r="M437" s="278"/>
      <c r="N437" s="278"/>
      <c r="O437" s="278"/>
      <c r="P437" s="278"/>
      <c r="Q437" s="278"/>
      <c r="R437" s="20"/>
      <c r="S437" s="20"/>
      <c r="T437" s="20"/>
      <c r="U437" s="20"/>
      <c r="V437" s="20"/>
      <c r="W437" s="20"/>
      <c r="X437" s="20"/>
      <c r="Y437" s="20"/>
      <c r="Z437" s="20"/>
      <c r="AA437" s="20"/>
      <c r="AB437" s="20"/>
      <c r="AC437" s="20"/>
      <c r="AD437" s="20"/>
      <c r="AE437" s="20"/>
      <c r="AF437" s="20"/>
      <c r="AG437" s="20"/>
      <c r="AH437" s="20"/>
      <c r="AI437" s="20"/>
      <c r="AJ437" s="20"/>
      <c r="AK437" s="20"/>
      <c r="AL437" s="20"/>
      <c r="AM437" s="20"/>
      <c r="AN437" s="20"/>
      <c r="AO437" s="20"/>
      <c r="AP437" s="20"/>
      <c r="AQ437" s="20"/>
      <c r="AR437" s="20"/>
      <c r="AS437" s="20"/>
      <c r="AT437" s="20"/>
      <c r="AU437" s="20"/>
      <c r="AV437" s="20"/>
      <c r="AW437" s="20"/>
      <c r="AX437" s="20"/>
      <c r="AY437" s="20"/>
      <c r="AZ437" s="20"/>
      <c r="BA437" s="20"/>
      <c r="BB437" s="20"/>
      <c r="BC437" s="20"/>
      <c r="BD437" s="20"/>
      <c r="BE437" s="20"/>
      <c r="BF437" s="20"/>
      <c r="BG437" s="20"/>
      <c r="BH437" s="20"/>
      <c r="BI437" s="20"/>
      <c r="BJ437" s="20"/>
      <c r="BK437" s="20"/>
      <c r="BL437" s="20"/>
      <c r="BM437" s="20"/>
    </row>
    <row r="438">
      <c r="B438" s="278"/>
      <c r="C438" s="278"/>
      <c r="D438" s="278"/>
      <c r="E438" s="278"/>
      <c r="F438" s="278"/>
      <c r="G438" s="278"/>
      <c r="H438" s="278"/>
      <c r="I438" s="278"/>
      <c r="J438" s="278"/>
      <c r="K438" s="278"/>
      <c r="L438" s="278"/>
      <c r="M438" s="278"/>
      <c r="N438" s="278"/>
      <c r="O438" s="278"/>
      <c r="P438" s="278"/>
      <c r="Q438" s="278"/>
      <c r="R438" s="20"/>
      <c r="S438" s="20"/>
      <c r="T438" s="20"/>
      <c r="U438" s="20"/>
      <c r="V438" s="20"/>
      <c r="W438" s="20"/>
      <c r="X438" s="20"/>
      <c r="Y438" s="20"/>
      <c r="Z438" s="20"/>
      <c r="AA438" s="20"/>
      <c r="AB438" s="20"/>
      <c r="AC438" s="20"/>
      <c r="AD438" s="20"/>
      <c r="AE438" s="20"/>
      <c r="AF438" s="20"/>
      <c r="AG438" s="20"/>
      <c r="AH438" s="20"/>
      <c r="AI438" s="20"/>
      <c r="AJ438" s="20"/>
      <c r="AK438" s="20"/>
      <c r="AL438" s="20"/>
      <c r="AM438" s="20"/>
      <c r="AN438" s="20"/>
      <c r="AO438" s="20"/>
      <c r="AP438" s="20"/>
      <c r="AQ438" s="20"/>
      <c r="AR438" s="20"/>
      <c r="AS438" s="20"/>
      <c r="AT438" s="20"/>
      <c r="AU438" s="20"/>
      <c r="AV438" s="20"/>
      <c r="AW438" s="20"/>
      <c r="AX438" s="20"/>
      <c r="AY438" s="20"/>
      <c r="AZ438" s="20"/>
      <c r="BA438" s="20"/>
      <c r="BB438" s="20"/>
      <c r="BC438" s="20"/>
      <c r="BD438" s="20"/>
      <c r="BE438" s="20"/>
      <c r="BF438" s="20"/>
      <c r="BG438" s="20"/>
      <c r="BH438" s="20"/>
      <c r="BI438" s="20"/>
      <c r="BJ438" s="20"/>
      <c r="BK438" s="20"/>
      <c r="BL438" s="20"/>
      <c r="BM438" s="20"/>
    </row>
    <row r="439">
      <c r="B439" s="278"/>
      <c r="C439" s="278"/>
      <c r="D439" s="278"/>
      <c r="E439" s="278"/>
      <c r="F439" s="278"/>
      <c r="G439" s="278"/>
      <c r="H439" s="278"/>
      <c r="I439" s="278"/>
      <c r="J439" s="278"/>
      <c r="K439" s="278"/>
      <c r="L439" s="278"/>
      <c r="M439" s="278"/>
      <c r="N439" s="278"/>
      <c r="O439" s="278"/>
      <c r="P439" s="278"/>
      <c r="Q439" s="278"/>
      <c r="R439" s="20"/>
      <c r="S439" s="20"/>
      <c r="T439" s="20"/>
      <c r="U439" s="20"/>
      <c r="V439" s="20"/>
      <c r="W439" s="20"/>
      <c r="X439" s="20"/>
      <c r="Y439" s="20"/>
      <c r="Z439" s="20"/>
      <c r="AA439" s="20"/>
      <c r="AB439" s="20"/>
      <c r="AC439" s="20"/>
      <c r="AD439" s="20"/>
      <c r="AE439" s="20"/>
      <c r="AF439" s="20"/>
      <c r="AG439" s="20"/>
      <c r="AH439" s="20"/>
      <c r="AI439" s="20"/>
      <c r="AJ439" s="20"/>
      <c r="AK439" s="20"/>
      <c r="AL439" s="20"/>
      <c r="AM439" s="20"/>
      <c r="AN439" s="20"/>
      <c r="AO439" s="20"/>
      <c r="AP439" s="20"/>
      <c r="AQ439" s="20"/>
      <c r="AR439" s="20"/>
      <c r="AS439" s="20"/>
      <c r="AT439" s="20"/>
      <c r="AU439" s="20"/>
      <c r="AV439" s="20"/>
      <c r="AW439" s="20"/>
      <c r="AX439" s="20"/>
      <c r="AY439" s="20"/>
      <c r="AZ439" s="20"/>
      <c r="BA439" s="20"/>
      <c r="BB439" s="20"/>
      <c r="BC439" s="20"/>
      <c r="BD439" s="20"/>
      <c r="BE439" s="20"/>
      <c r="BF439" s="20"/>
      <c r="BG439" s="20"/>
      <c r="BH439" s="20"/>
      <c r="BI439" s="20"/>
      <c r="BJ439" s="20"/>
      <c r="BK439" s="20"/>
      <c r="BL439" s="20"/>
      <c r="BM439" s="20"/>
    </row>
    <row r="440">
      <c r="B440" s="278"/>
      <c r="C440" s="278"/>
      <c r="D440" s="278"/>
      <c r="E440" s="278"/>
      <c r="F440" s="278"/>
      <c r="G440" s="278"/>
      <c r="H440" s="278"/>
      <c r="I440" s="278"/>
      <c r="J440" s="278"/>
      <c r="K440" s="278"/>
      <c r="L440" s="278"/>
      <c r="M440" s="278"/>
      <c r="N440" s="278"/>
      <c r="O440" s="278"/>
      <c r="P440" s="278"/>
      <c r="Q440" s="278"/>
      <c r="R440" s="20"/>
      <c r="S440" s="20"/>
      <c r="T440" s="20"/>
      <c r="U440" s="20"/>
      <c r="V440" s="20"/>
      <c r="W440" s="20"/>
      <c r="X440" s="20"/>
      <c r="Y440" s="20"/>
      <c r="Z440" s="20"/>
      <c r="AA440" s="20"/>
      <c r="AB440" s="20"/>
      <c r="AC440" s="20"/>
      <c r="AD440" s="20"/>
      <c r="AE440" s="20"/>
      <c r="AF440" s="20"/>
      <c r="AG440" s="20"/>
      <c r="AH440" s="20"/>
      <c r="AI440" s="20"/>
      <c r="AJ440" s="20"/>
      <c r="AK440" s="20"/>
      <c r="AL440" s="20"/>
      <c r="AM440" s="20"/>
      <c r="AN440" s="20"/>
      <c r="AO440" s="20"/>
      <c r="AP440" s="20"/>
      <c r="AQ440" s="20"/>
      <c r="AR440" s="20"/>
      <c r="AS440" s="20"/>
      <c r="AT440" s="20"/>
      <c r="AU440" s="20"/>
      <c r="AV440" s="20"/>
      <c r="AW440" s="20"/>
      <c r="AX440" s="20"/>
      <c r="AY440" s="20"/>
      <c r="AZ440" s="20"/>
      <c r="BA440" s="20"/>
      <c r="BB440" s="20"/>
      <c r="BC440" s="20"/>
      <c r="BD440" s="20"/>
      <c r="BE440" s="20"/>
      <c r="BF440" s="20"/>
      <c r="BG440" s="20"/>
      <c r="BH440" s="20"/>
      <c r="BI440" s="20"/>
      <c r="BJ440" s="20"/>
      <c r="BK440" s="20"/>
      <c r="BL440" s="20"/>
      <c r="BM440" s="20"/>
    </row>
    <row r="441">
      <c r="B441" s="278"/>
      <c r="C441" s="278"/>
      <c r="D441" s="278"/>
      <c r="E441" s="278"/>
      <c r="F441" s="278"/>
      <c r="G441" s="278"/>
      <c r="H441" s="278"/>
      <c r="I441" s="278"/>
      <c r="J441" s="278"/>
      <c r="K441" s="278"/>
      <c r="L441" s="278"/>
      <c r="M441" s="278"/>
      <c r="N441" s="278"/>
      <c r="O441" s="278"/>
      <c r="P441" s="278"/>
      <c r="Q441" s="278"/>
      <c r="R441" s="20"/>
      <c r="S441" s="20"/>
      <c r="T441" s="20"/>
      <c r="U441" s="20"/>
      <c r="V441" s="20"/>
      <c r="W441" s="20"/>
      <c r="X441" s="20"/>
      <c r="Y441" s="20"/>
      <c r="Z441" s="20"/>
      <c r="AA441" s="20"/>
      <c r="AB441" s="20"/>
      <c r="AC441" s="20"/>
      <c r="AD441" s="20"/>
      <c r="AE441" s="20"/>
      <c r="AF441" s="20"/>
      <c r="AG441" s="20"/>
      <c r="AH441" s="20"/>
      <c r="AI441" s="20"/>
      <c r="AJ441" s="20"/>
      <c r="AK441" s="20"/>
      <c r="AL441" s="20"/>
      <c r="AM441" s="20"/>
      <c r="AN441" s="20"/>
      <c r="AO441" s="20"/>
      <c r="AP441" s="20"/>
      <c r="AQ441" s="20"/>
      <c r="AR441" s="20"/>
      <c r="AS441" s="20"/>
      <c r="AT441" s="20"/>
      <c r="AU441" s="20"/>
      <c r="AV441" s="20"/>
      <c r="AW441" s="20"/>
      <c r="AX441" s="20"/>
      <c r="AY441" s="20"/>
      <c r="AZ441" s="20"/>
      <c r="BA441" s="20"/>
      <c r="BB441" s="20"/>
      <c r="BC441" s="20"/>
      <c r="BD441" s="20"/>
      <c r="BE441" s="20"/>
      <c r="BF441" s="20"/>
      <c r="BG441" s="20"/>
      <c r="BH441" s="20"/>
      <c r="BI441" s="20"/>
      <c r="BJ441" s="20"/>
      <c r="BK441" s="20"/>
      <c r="BL441" s="20"/>
      <c r="BM441" s="20"/>
    </row>
    <row r="442">
      <c r="B442" s="278"/>
      <c r="C442" s="278"/>
      <c r="D442" s="278"/>
      <c r="E442" s="278"/>
      <c r="F442" s="278"/>
      <c r="G442" s="278"/>
      <c r="H442" s="278"/>
      <c r="I442" s="278"/>
      <c r="J442" s="278"/>
      <c r="K442" s="278"/>
      <c r="L442" s="278"/>
      <c r="M442" s="278"/>
      <c r="N442" s="278"/>
      <c r="O442" s="278"/>
      <c r="P442" s="278"/>
      <c r="Q442" s="278"/>
      <c r="R442" s="20"/>
      <c r="S442" s="20"/>
      <c r="T442" s="20"/>
      <c r="U442" s="20"/>
      <c r="V442" s="20"/>
      <c r="W442" s="20"/>
      <c r="X442" s="20"/>
      <c r="Y442" s="20"/>
      <c r="Z442" s="20"/>
      <c r="AA442" s="20"/>
      <c r="AB442" s="20"/>
      <c r="AC442" s="20"/>
      <c r="AD442" s="20"/>
      <c r="AE442" s="20"/>
      <c r="AF442" s="20"/>
      <c r="AG442" s="20"/>
      <c r="AH442" s="20"/>
      <c r="AI442" s="20"/>
      <c r="AJ442" s="20"/>
      <c r="AK442" s="20"/>
      <c r="AL442" s="20"/>
      <c r="AM442" s="20"/>
      <c r="AN442" s="20"/>
      <c r="AO442" s="20"/>
      <c r="AP442" s="20"/>
      <c r="AQ442" s="20"/>
      <c r="AR442" s="20"/>
      <c r="AS442" s="20"/>
      <c r="AT442" s="20"/>
      <c r="AU442" s="20"/>
      <c r="AV442" s="20"/>
      <c r="AW442" s="20"/>
      <c r="AX442" s="20"/>
      <c r="AY442" s="20"/>
      <c r="AZ442" s="20"/>
      <c r="BA442" s="20"/>
      <c r="BB442" s="20"/>
      <c r="BC442" s="20"/>
      <c r="BD442" s="20"/>
      <c r="BE442" s="20"/>
      <c r="BF442" s="20"/>
      <c r="BG442" s="20"/>
      <c r="BH442" s="20"/>
      <c r="BI442" s="20"/>
      <c r="BJ442" s="20"/>
      <c r="BK442" s="20"/>
      <c r="BL442" s="20"/>
      <c r="BM442" s="20"/>
    </row>
    <row r="443">
      <c r="B443" s="278"/>
      <c r="C443" s="278"/>
      <c r="D443" s="278"/>
      <c r="E443" s="278"/>
      <c r="F443" s="278"/>
      <c r="G443" s="278"/>
      <c r="H443" s="278"/>
      <c r="I443" s="278"/>
      <c r="J443" s="278"/>
      <c r="K443" s="278"/>
      <c r="L443" s="278"/>
      <c r="M443" s="278"/>
      <c r="N443" s="278"/>
      <c r="O443" s="278"/>
      <c r="P443" s="278"/>
      <c r="Q443" s="278"/>
      <c r="R443" s="20"/>
      <c r="S443" s="20"/>
      <c r="T443" s="20"/>
      <c r="U443" s="20"/>
      <c r="V443" s="20"/>
      <c r="W443" s="20"/>
      <c r="X443" s="20"/>
      <c r="Y443" s="20"/>
      <c r="Z443" s="20"/>
      <c r="AA443" s="20"/>
      <c r="AB443" s="20"/>
      <c r="AC443" s="20"/>
      <c r="AD443" s="20"/>
      <c r="AE443" s="20"/>
      <c r="AF443" s="20"/>
      <c r="AG443" s="20"/>
      <c r="AH443" s="20"/>
      <c r="AI443" s="20"/>
      <c r="AJ443" s="20"/>
      <c r="AK443" s="20"/>
      <c r="AL443" s="20"/>
      <c r="AM443" s="20"/>
      <c r="AN443" s="20"/>
      <c r="AO443" s="20"/>
      <c r="AP443" s="20"/>
      <c r="AQ443" s="20"/>
      <c r="AR443" s="20"/>
      <c r="AS443" s="20"/>
      <c r="AT443" s="20"/>
      <c r="AU443" s="20"/>
      <c r="AV443" s="20"/>
      <c r="AW443" s="20"/>
      <c r="AX443" s="20"/>
      <c r="AY443" s="20"/>
      <c r="AZ443" s="20"/>
      <c r="BA443" s="20"/>
      <c r="BB443" s="20"/>
      <c r="BC443" s="20"/>
      <c r="BD443" s="20"/>
      <c r="BE443" s="20"/>
      <c r="BF443" s="20"/>
      <c r="BG443" s="20"/>
      <c r="BH443" s="20"/>
      <c r="BI443" s="20"/>
      <c r="BJ443" s="20"/>
      <c r="BK443" s="20"/>
      <c r="BL443" s="20"/>
      <c r="BM443" s="20"/>
    </row>
    <row r="444">
      <c r="B444" s="278"/>
      <c r="C444" s="278"/>
      <c r="D444" s="278"/>
      <c r="E444" s="278"/>
      <c r="F444" s="278"/>
      <c r="G444" s="278"/>
      <c r="H444" s="278"/>
      <c r="I444" s="278"/>
      <c r="J444" s="278"/>
      <c r="K444" s="278"/>
      <c r="L444" s="278"/>
      <c r="M444" s="278"/>
      <c r="N444" s="278"/>
      <c r="O444" s="278"/>
      <c r="P444" s="278"/>
      <c r="Q444" s="278"/>
      <c r="R444" s="20"/>
      <c r="S444" s="20"/>
      <c r="T444" s="20"/>
      <c r="U444" s="20"/>
      <c r="V444" s="20"/>
      <c r="W444" s="20"/>
      <c r="X444" s="20"/>
      <c r="Y444" s="20"/>
      <c r="Z444" s="20"/>
      <c r="AA444" s="20"/>
      <c r="AB444" s="20"/>
      <c r="AC444" s="20"/>
      <c r="AD444" s="20"/>
      <c r="AE444" s="20"/>
      <c r="AF444" s="20"/>
      <c r="AG444" s="20"/>
      <c r="AH444" s="20"/>
      <c r="AI444" s="20"/>
      <c r="AJ444" s="20"/>
      <c r="AK444" s="20"/>
      <c r="AL444" s="20"/>
      <c r="AM444" s="20"/>
      <c r="AN444" s="20"/>
      <c r="AO444" s="20"/>
      <c r="AP444" s="20"/>
      <c r="AQ444" s="20"/>
      <c r="AR444" s="20"/>
      <c r="AS444" s="20"/>
      <c r="AT444" s="20"/>
      <c r="AU444" s="20"/>
      <c r="AV444" s="20"/>
      <c r="AW444" s="20"/>
      <c r="AX444" s="20"/>
      <c r="AY444" s="20"/>
      <c r="AZ444" s="20"/>
      <c r="BA444" s="20"/>
      <c r="BB444" s="20"/>
      <c r="BC444" s="20"/>
      <c r="BD444" s="20"/>
      <c r="BE444" s="20"/>
      <c r="BF444" s="20"/>
      <c r="BG444" s="20"/>
      <c r="BH444" s="20"/>
      <c r="BI444" s="20"/>
      <c r="BJ444" s="20"/>
      <c r="BK444" s="20"/>
      <c r="BL444" s="20"/>
      <c r="BM444" s="20"/>
    </row>
    <row r="445">
      <c r="B445" s="278"/>
      <c r="C445" s="278"/>
      <c r="D445" s="278"/>
      <c r="E445" s="278"/>
      <c r="F445" s="278"/>
      <c r="G445" s="278"/>
      <c r="H445" s="278"/>
      <c r="I445" s="278"/>
      <c r="J445" s="278"/>
      <c r="K445" s="278"/>
      <c r="L445" s="278"/>
      <c r="M445" s="278"/>
      <c r="N445" s="278"/>
      <c r="O445" s="278"/>
      <c r="P445" s="278"/>
      <c r="Q445" s="278"/>
      <c r="R445" s="20"/>
      <c r="S445" s="20"/>
      <c r="T445" s="20"/>
      <c r="U445" s="20"/>
      <c r="V445" s="20"/>
      <c r="W445" s="20"/>
      <c r="X445" s="20"/>
      <c r="Y445" s="20"/>
      <c r="Z445" s="20"/>
      <c r="AA445" s="20"/>
      <c r="AB445" s="20"/>
      <c r="AC445" s="20"/>
      <c r="AD445" s="20"/>
      <c r="AE445" s="20"/>
      <c r="AF445" s="20"/>
      <c r="AG445" s="20"/>
      <c r="AH445" s="20"/>
      <c r="AI445" s="20"/>
      <c r="AJ445" s="20"/>
      <c r="AK445" s="20"/>
      <c r="AL445" s="20"/>
      <c r="AM445" s="20"/>
      <c r="AN445" s="20"/>
      <c r="AO445" s="20"/>
      <c r="AP445" s="20"/>
      <c r="AQ445" s="20"/>
      <c r="AR445" s="20"/>
      <c r="AS445" s="20"/>
      <c r="AT445" s="20"/>
      <c r="AU445" s="20"/>
      <c r="AV445" s="20"/>
      <c r="AW445" s="20"/>
      <c r="AX445" s="20"/>
      <c r="AY445" s="20"/>
      <c r="AZ445" s="20"/>
      <c r="BA445" s="20"/>
      <c r="BB445" s="20"/>
      <c r="BC445" s="20"/>
      <c r="BD445" s="20"/>
      <c r="BE445" s="20"/>
      <c r="BF445" s="20"/>
      <c r="BG445" s="20"/>
      <c r="BH445" s="20"/>
      <c r="BI445" s="20"/>
      <c r="BJ445" s="20"/>
      <c r="BK445" s="20"/>
      <c r="BL445" s="20"/>
      <c r="BM445" s="20"/>
    </row>
    <row r="446">
      <c r="B446" s="278"/>
      <c r="C446" s="278"/>
      <c r="D446" s="278"/>
      <c r="E446" s="278"/>
      <c r="F446" s="278"/>
      <c r="G446" s="278"/>
      <c r="H446" s="278"/>
      <c r="I446" s="278"/>
      <c r="J446" s="278"/>
      <c r="K446" s="278"/>
      <c r="L446" s="278"/>
      <c r="M446" s="278"/>
      <c r="N446" s="278"/>
      <c r="O446" s="278"/>
      <c r="P446" s="278"/>
      <c r="Q446" s="278"/>
      <c r="R446" s="20"/>
      <c r="S446" s="20"/>
      <c r="T446" s="20"/>
      <c r="U446" s="20"/>
      <c r="V446" s="20"/>
      <c r="W446" s="20"/>
      <c r="X446" s="20"/>
      <c r="Y446" s="20"/>
      <c r="Z446" s="20"/>
      <c r="AA446" s="20"/>
      <c r="AB446" s="20"/>
      <c r="AC446" s="20"/>
      <c r="AD446" s="20"/>
      <c r="AE446" s="20"/>
      <c r="AF446" s="20"/>
      <c r="AG446" s="20"/>
      <c r="AH446" s="20"/>
      <c r="AI446" s="20"/>
      <c r="AJ446" s="20"/>
      <c r="AK446" s="20"/>
      <c r="AL446" s="20"/>
      <c r="AM446" s="20"/>
      <c r="AN446" s="20"/>
      <c r="AO446" s="20"/>
      <c r="AP446" s="20"/>
      <c r="AQ446" s="20"/>
      <c r="AR446" s="20"/>
      <c r="AS446" s="20"/>
      <c r="AT446" s="20"/>
      <c r="AU446" s="20"/>
      <c r="AV446" s="20"/>
      <c r="AW446" s="20"/>
      <c r="AX446" s="20"/>
      <c r="AY446" s="20"/>
      <c r="AZ446" s="20"/>
      <c r="BA446" s="20"/>
      <c r="BB446" s="20"/>
      <c r="BC446" s="20"/>
      <c r="BD446" s="20"/>
      <c r="BE446" s="20"/>
      <c r="BF446" s="20"/>
      <c r="BG446" s="20"/>
      <c r="BH446" s="20"/>
      <c r="BI446" s="20"/>
      <c r="BJ446" s="20"/>
      <c r="BK446" s="20"/>
      <c r="BL446" s="20"/>
      <c r="BM446" s="20"/>
    </row>
    <row r="447">
      <c r="B447" s="278"/>
      <c r="C447" s="278"/>
      <c r="D447" s="278"/>
      <c r="E447" s="278"/>
      <c r="F447" s="278"/>
      <c r="G447" s="278"/>
      <c r="H447" s="278"/>
      <c r="I447" s="278"/>
      <c r="J447" s="278"/>
      <c r="K447" s="278"/>
      <c r="L447" s="278"/>
      <c r="M447" s="278"/>
      <c r="N447" s="278"/>
      <c r="O447" s="278"/>
      <c r="P447" s="278"/>
      <c r="Q447" s="278"/>
      <c r="R447" s="20"/>
      <c r="S447" s="20"/>
      <c r="T447" s="20"/>
      <c r="U447" s="20"/>
      <c r="V447" s="20"/>
      <c r="W447" s="20"/>
      <c r="X447" s="20"/>
      <c r="Y447" s="20"/>
      <c r="Z447" s="20"/>
      <c r="AA447" s="20"/>
      <c r="AB447" s="20"/>
      <c r="AC447" s="20"/>
      <c r="AD447" s="20"/>
      <c r="AE447" s="20"/>
      <c r="AF447" s="20"/>
      <c r="AG447" s="20"/>
      <c r="AH447" s="20"/>
      <c r="AI447" s="20"/>
      <c r="AJ447" s="20"/>
      <c r="AK447" s="20"/>
      <c r="AL447" s="20"/>
      <c r="AM447" s="20"/>
      <c r="AN447" s="20"/>
      <c r="AO447" s="20"/>
      <c r="AP447" s="20"/>
      <c r="AQ447" s="20"/>
      <c r="AR447" s="20"/>
      <c r="AS447" s="20"/>
      <c r="AT447" s="20"/>
      <c r="AU447" s="20"/>
      <c r="AV447" s="20"/>
      <c r="AW447" s="20"/>
      <c r="AX447" s="20"/>
      <c r="AY447" s="20"/>
      <c r="AZ447" s="20"/>
      <c r="BA447" s="20"/>
      <c r="BB447" s="20"/>
      <c r="BC447" s="20"/>
      <c r="BD447" s="20"/>
      <c r="BE447" s="20"/>
      <c r="BF447" s="20"/>
      <c r="BG447" s="20"/>
      <c r="BH447" s="20"/>
      <c r="BI447" s="20"/>
      <c r="BJ447" s="20"/>
      <c r="BK447" s="20"/>
      <c r="BL447" s="20"/>
      <c r="BM447" s="20"/>
    </row>
    <row r="448">
      <c r="B448" s="278"/>
      <c r="C448" s="278"/>
      <c r="D448" s="278"/>
      <c r="E448" s="278"/>
      <c r="F448" s="278"/>
      <c r="G448" s="278"/>
      <c r="H448" s="278"/>
      <c r="I448" s="278"/>
      <c r="J448" s="278"/>
      <c r="K448" s="278"/>
      <c r="L448" s="278"/>
      <c r="M448" s="278"/>
      <c r="N448" s="278"/>
      <c r="O448" s="278"/>
      <c r="P448" s="278"/>
      <c r="Q448" s="278"/>
      <c r="R448" s="20"/>
      <c r="S448" s="20"/>
      <c r="T448" s="20"/>
      <c r="U448" s="20"/>
      <c r="V448" s="20"/>
      <c r="W448" s="20"/>
      <c r="X448" s="20"/>
      <c r="Y448" s="20"/>
      <c r="Z448" s="20"/>
      <c r="AA448" s="20"/>
      <c r="AB448" s="20"/>
      <c r="AC448" s="20"/>
      <c r="AD448" s="20"/>
      <c r="AE448" s="20"/>
      <c r="AF448" s="20"/>
      <c r="AG448" s="20"/>
      <c r="AH448" s="20"/>
      <c r="AI448" s="20"/>
      <c r="AJ448" s="20"/>
      <c r="AK448" s="20"/>
      <c r="AL448" s="20"/>
      <c r="AM448" s="20"/>
      <c r="AN448" s="20"/>
      <c r="AO448" s="20"/>
      <c r="AP448" s="20"/>
      <c r="AQ448" s="20"/>
      <c r="AR448" s="20"/>
      <c r="AS448" s="20"/>
      <c r="AT448" s="20"/>
      <c r="AU448" s="20"/>
      <c r="AV448" s="20"/>
      <c r="AW448" s="20"/>
      <c r="AX448" s="20"/>
      <c r="AY448" s="20"/>
      <c r="AZ448" s="20"/>
      <c r="BA448" s="20"/>
      <c r="BB448" s="20"/>
      <c r="BC448" s="20"/>
      <c r="BD448" s="20"/>
      <c r="BE448" s="20"/>
      <c r="BF448" s="20"/>
      <c r="BG448" s="20"/>
      <c r="BH448" s="20"/>
      <c r="BI448" s="20"/>
      <c r="BJ448" s="20"/>
      <c r="BK448" s="20"/>
      <c r="BL448" s="20"/>
      <c r="BM448" s="20"/>
    </row>
    <row r="449">
      <c r="B449" s="278"/>
      <c r="C449" s="278"/>
      <c r="D449" s="278"/>
      <c r="E449" s="278"/>
      <c r="F449" s="278"/>
      <c r="G449" s="278"/>
      <c r="H449" s="278"/>
      <c r="I449" s="278"/>
      <c r="J449" s="278"/>
      <c r="K449" s="278"/>
      <c r="L449" s="278"/>
      <c r="M449" s="278"/>
      <c r="N449" s="278"/>
      <c r="O449" s="278"/>
      <c r="P449" s="278"/>
      <c r="Q449" s="278"/>
      <c r="R449" s="20"/>
      <c r="S449" s="20"/>
      <c r="T449" s="20"/>
      <c r="U449" s="20"/>
      <c r="V449" s="20"/>
      <c r="W449" s="20"/>
      <c r="X449" s="20"/>
      <c r="Y449" s="20"/>
      <c r="Z449" s="20"/>
      <c r="AA449" s="20"/>
      <c r="AB449" s="20"/>
      <c r="AC449" s="20"/>
      <c r="AD449" s="20"/>
      <c r="AE449" s="20"/>
      <c r="AF449" s="20"/>
      <c r="AG449" s="20"/>
      <c r="AH449" s="20"/>
      <c r="AI449" s="20"/>
      <c r="AJ449" s="20"/>
      <c r="AK449" s="20"/>
      <c r="AL449" s="20"/>
      <c r="AM449" s="20"/>
      <c r="AN449" s="20"/>
      <c r="AO449" s="20"/>
      <c r="AP449" s="20"/>
      <c r="AQ449" s="20"/>
      <c r="AR449" s="20"/>
      <c r="AS449" s="20"/>
      <c r="AT449" s="20"/>
      <c r="AU449" s="20"/>
      <c r="AV449" s="20"/>
      <c r="AW449" s="20"/>
      <c r="AX449" s="20"/>
      <c r="AY449" s="20"/>
      <c r="AZ449" s="20"/>
      <c r="BA449" s="20"/>
      <c r="BB449" s="20"/>
      <c r="BC449" s="20"/>
      <c r="BD449" s="20"/>
      <c r="BE449" s="20"/>
      <c r="BF449" s="20"/>
      <c r="BG449" s="20"/>
      <c r="BH449" s="20"/>
      <c r="BI449" s="20"/>
      <c r="BJ449" s="20"/>
      <c r="BK449" s="20"/>
      <c r="BL449" s="20"/>
      <c r="BM449" s="20"/>
    </row>
    <row r="450">
      <c r="B450" s="278"/>
      <c r="C450" s="278"/>
      <c r="D450" s="278"/>
      <c r="E450" s="278"/>
      <c r="F450" s="278"/>
      <c r="G450" s="278"/>
      <c r="H450" s="278"/>
      <c r="I450" s="278"/>
      <c r="J450" s="278"/>
      <c r="K450" s="278"/>
      <c r="L450" s="278"/>
      <c r="M450" s="278"/>
      <c r="N450" s="278"/>
      <c r="O450" s="278"/>
      <c r="P450" s="278"/>
      <c r="Q450" s="278"/>
      <c r="R450" s="20"/>
      <c r="S450" s="20"/>
      <c r="T450" s="20"/>
      <c r="U450" s="20"/>
      <c r="V450" s="20"/>
      <c r="W450" s="20"/>
      <c r="X450" s="20"/>
      <c r="Y450" s="20"/>
      <c r="Z450" s="20"/>
      <c r="AA450" s="20"/>
      <c r="AB450" s="20"/>
      <c r="AC450" s="20"/>
      <c r="AD450" s="20"/>
      <c r="AE450" s="20"/>
      <c r="AF450" s="20"/>
      <c r="AG450" s="20"/>
      <c r="AH450" s="20"/>
      <c r="AI450" s="20"/>
      <c r="AJ450" s="20"/>
      <c r="AK450" s="20"/>
      <c r="AL450" s="20"/>
      <c r="AM450" s="20"/>
      <c r="AN450" s="20"/>
      <c r="AO450" s="20"/>
      <c r="AP450" s="20"/>
      <c r="AQ450" s="20"/>
      <c r="AR450" s="20"/>
      <c r="AS450" s="20"/>
      <c r="AT450" s="20"/>
      <c r="AU450" s="20"/>
      <c r="AV450" s="20"/>
      <c r="AW450" s="20"/>
      <c r="AX450" s="20"/>
      <c r="AY450" s="20"/>
      <c r="AZ450" s="20"/>
      <c r="BA450" s="20"/>
      <c r="BB450" s="20"/>
      <c r="BC450" s="20"/>
      <c r="BD450" s="20"/>
      <c r="BE450" s="20"/>
      <c r="BF450" s="20"/>
      <c r="BG450" s="20"/>
      <c r="BH450" s="20"/>
      <c r="BI450" s="20"/>
      <c r="BJ450" s="20"/>
      <c r="BK450" s="20"/>
      <c r="BL450" s="20"/>
      <c r="BM450" s="20"/>
    </row>
    <row r="451">
      <c r="B451" s="278"/>
      <c r="C451" s="278"/>
      <c r="D451" s="278"/>
      <c r="E451" s="278"/>
      <c r="F451" s="278"/>
      <c r="G451" s="278"/>
      <c r="H451" s="278"/>
      <c r="I451" s="278"/>
      <c r="J451" s="278"/>
      <c r="K451" s="278"/>
      <c r="L451" s="278"/>
      <c r="M451" s="278"/>
      <c r="N451" s="278"/>
      <c r="O451" s="278"/>
      <c r="P451" s="278"/>
      <c r="Q451" s="278"/>
      <c r="R451" s="20"/>
      <c r="S451" s="20"/>
      <c r="T451" s="20"/>
      <c r="U451" s="20"/>
      <c r="V451" s="20"/>
      <c r="W451" s="20"/>
      <c r="X451" s="20"/>
      <c r="Y451" s="20"/>
      <c r="Z451" s="20"/>
      <c r="AA451" s="20"/>
      <c r="AB451" s="20"/>
      <c r="AC451" s="20"/>
      <c r="AD451" s="20"/>
      <c r="AE451" s="20"/>
      <c r="AF451" s="20"/>
      <c r="AG451" s="20"/>
      <c r="AH451" s="20"/>
      <c r="AI451" s="20"/>
      <c r="AJ451" s="20"/>
      <c r="AK451" s="20"/>
      <c r="AL451" s="20"/>
      <c r="AM451" s="20"/>
      <c r="AN451" s="20"/>
      <c r="AO451" s="20"/>
      <c r="AP451" s="20"/>
      <c r="AQ451" s="20"/>
      <c r="AR451" s="20"/>
      <c r="AS451" s="20"/>
      <c r="AT451" s="20"/>
      <c r="AU451" s="20"/>
      <c r="AV451" s="20"/>
      <c r="AW451" s="20"/>
      <c r="AX451" s="20"/>
      <c r="AY451" s="20"/>
      <c r="AZ451" s="20"/>
      <c r="BA451" s="20"/>
      <c r="BB451" s="20"/>
      <c r="BC451" s="20"/>
      <c r="BD451" s="20"/>
      <c r="BE451" s="20"/>
      <c r="BF451" s="20"/>
      <c r="BG451" s="20"/>
      <c r="BH451" s="20"/>
      <c r="BI451" s="20"/>
      <c r="BJ451" s="20"/>
      <c r="BK451" s="20"/>
      <c r="BL451" s="20"/>
      <c r="BM451" s="20"/>
    </row>
    <row r="452">
      <c r="B452" s="278"/>
      <c r="C452" s="278"/>
      <c r="D452" s="278"/>
      <c r="E452" s="278"/>
      <c r="F452" s="278"/>
      <c r="G452" s="278"/>
      <c r="H452" s="278"/>
      <c r="I452" s="278"/>
      <c r="J452" s="278"/>
      <c r="K452" s="278"/>
      <c r="L452" s="278"/>
      <c r="M452" s="278"/>
      <c r="N452" s="278"/>
      <c r="O452" s="278"/>
      <c r="P452" s="278"/>
      <c r="Q452" s="278"/>
      <c r="R452" s="20"/>
      <c r="S452" s="20"/>
      <c r="T452" s="20"/>
      <c r="U452" s="20"/>
      <c r="V452" s="20"/>
      <c r="W452" s="20"/>
      <c r="X452" s="20"/>
      <c r="Y452" s="20"/>
      <c r="Z452" s="20"/>
      <c r="AA452" s="20"/>
      <c r="AB452" s="20"/>
      <c r="AC452" s="20"/>
      <c r="AD452" s="20"/>
      <c r="AE452" s="20"/>
      <c r="AF452" s="20"/>
      <c r="AG452" s="20"/>
      <c r="AH452" s="20"/>
      <c r="AI452" s="20"/>
      <c r="AJ452" s="20"/>
      <c r="AK452" s="20"/>
      <c r="AL452" s="20"/>
      <c r="AM452" s="20"/>
      <c r="AN452" s="20"/>
      <c r="AO452" s="20"/>
      <c r="AP452" s="20"/>
      <c r="AQ452" s="20"/>
      <c r="AR452" s="20"/>
      <c r="AS452" s="20"/>
      <c r="AT452" s="20"/>
      <c r="AU452" s="20"/>
      <c r="AV452" s="20"/>
      <c r="AW452" s="20"/>
      <c r="AX452" s="20"/>
      <c r="AY452" s="20"/>
      <c r="AZ452" s="20"/>
      <c r="BA452" s="20"/>
      <c r="BB452" s="20"/>
      <c r="BC452" s="20"/>
      <c r="BD452" s="20"/>
      <c r="BE452" s="20"/>
      <c r="BF452" s="20"/>
      <c r="BG452" s="20"/>
      <c r="BH452" s="20"/>
      <c r="BI452" s="20"/>
      <c r="BJ452" s="20"/>
      <c r="BK452" s="20"/>
      <c r="BL452" s="20"/>
      <c r="BM452" s="20"/>
    </row>
    <row r="453">
      <c r="B453" s="278"/>
      <c r="C453" s="278"/>
      <c r="D453" s="278"/>
      <c r="E453" s="278"/>
      <c r="F453" s="278"/>
      <c r="G453" s="278"/>
      <c r="H453" s="278"/>
      <c r="I453" s="278"/>
      <c r="J453" s="278"/>
      <c r="K453" s="278"/>
      <c r="L453" s="278"/>
      <c r="M453" s="278"/>
      <c r="N453" s="278"/>
      <c r="O453" s="278"/>
      <c r="P453" s="278"/>
      <c r="Q453" s="278"/>
      <c r="R453" s="20"/>
      <c r="S453" s="20"/>
      <c r="T453" s="20"/>
      <c r="U453" s="20"/>
      <c r="V453" s="20"/>
      <c r="W453" s="20"/>
      <c r="X453" s="20"/>
      <c r="Y453" s="20"/>
      <c r="Z453" s="20"/>
      <c r="AA453" s="20"/>
      <c r="AB453" s="20"/>
      <c r="AC453" s="20"/>
      <c r="AD453" s="20"/>
      <c r="AE453" s="20"/>
      <c r="AF453" s="20"/>
      <c r="AG453" s="20"/>
      <c r="AH453" s="20"/>
      <c r="AI453" s="20"/>
      <c r="AJ453" s="20"/>
      <c r="AK453" s="20"/>
      <c r="AL453" s="20"/>
      <c r="AM453" s="20"/>
      <c r="AN453" s="20"/>
      <c r="AO453" s="20"/>
      <c r="AP453" s="20"/>
      <c r="AQ453" s="20"/>
      <c r="AR453" s="20"/>
      <c r="AS453" s="20"/>
      <c r="AT453" s="20"/>
      <c r="AU453" s="20"/>
      <c r="AV453" s="20"/>
      <c r="AW453" s="20"/>
      <c r="AX453" s="20"/>
      <c r="AY453" s="20"/>
      <c r="AZ453" s="20"/>
      <c r="BA453" s="20"/>
      <c r="BB453" s="20"/>
      <c r="BC453" s="20"/>
      <c r="BD453" s="20"/>
      <c r="BE453" s="20"/>
      <c r="BF453" s="20"/>
      <c r="BG453" s="20"/>
      <c r="BH453" s="20"/>
      <c r="BI453" s="20"/>
      <c r="BJ453" s="20"/>
      <c r="BK453" s="20"/>
      <c r="BL453" s="20"/>
      <c r="BM453" s="20"/>
    </row>
    <row r="454">
      <c r="B454" s="278"/>
      <c r="C454" s="278"/>
      <c r="D454" s="278"/>
      <c r="E454" s="278"/>
      <c r="F454" s="278"/>
      <c r="G454" s="278"/>
      <c r="H454" s="278"/>
      <c r="I454" s="278"/>
      <c r="J454" s="278"/>
      <c r="K454" s="278"/>
      <c r="L454" s="278"/>
      <c r="M454" s="278"/>
      <c r="N454" s="278"/>
      <c r="O454" s="278"/>
      <c r="P454" s="278"/>
      <c r="Q454" s="278"/>
      <c r="R454" s="20"/>
      <c r="S454" s="20"/>
      <c r="T454" s="20"/>
      <c r="U454" s="20"/>
      <c r="V454" s="20"/>
      <c r="W454" s="20"/>
      <c r="X454" s="20"/>
      <c r="Y454" s="20"/>
      <c r="Z454" s="20"/>
      <c r="AA454" s="20"/>
      <c r="AB454" s="20"/>
      <c r="AC454" s="20"/>
      <c r="AD454" s="20"/>
      <c r="AE454" s="20"/>
      <c r="AF454" s="20"/>
      <c r="AG454" s="20"/>
      <c r="AH454" s="20"/>
      <c r="AI454" s="20"/>
      <c r="AJ454" s="20"/>
      <c r="AK454" s="20"/>
      <c r="AL454" s="20"/>
      <c r="AM454" s="20"/>
      <c r="AN454" s="20"/>
      <c r="AO454" s="20"/>
      <c r="AP454" s="20"/>
      <c r="AQ454" s="20"/>
      <c r="AR454" s="20"/>
      <c r="AS454" s="20"/>
      <c r="AT454" s="20"/>
      <c r="AU454" s="20"/>
      <c r="AV454" s="20"/>
      <c r="AW454" s="20"/>
      <c r="AX454" s="20"/>
      <c r="AY454" s="20"/>
      <c r="AZ454" s="20"/>
      <c r="BA454" s="20"/>
      <c r="BB454" s="20"/>
      <c r="BC454" s="20"/>
      <c r="BD454" s="20"/>
      <c r="BE454" s="20"/>
      <c r="BF454" s="20"/>
      <c r="BG454" s="20"/>
      <c r="BH454" s="20"/>
      <c r="BI454" s="20"/>
      <c r="BJ454" s="20"/>
      <c r="BK454" s="20"/>
      <c r="BL454" s="20"/>
      <c r="BM454" s="20"/>
    </row>
    <row r="455">
      <c r="B455" s="278"/>
      <c r="C455" s="278"/>
      <c r="D455" s="278"/>
      <c r="E455" s="278"/>
      <c r="F455" s="278"/>
      <c r="G455" s="278"/>
      <c r="H455" s="278"/>
      <c r="I455" s="278"/>
      <c r="J455" s="278"/>
      <c r="K455" s="278"/>
      <c r="L455" s="278"/>
      <c r="M455" s="278"/>
      <c r="N455" s="278"/>
      <c r="O455" s="278"/>
      <c r="P455" s="278"/>
      <c r="Q455" s="278"/>
      <c r="R455" s="20"/>
      <c r="S455" s="20"/>
      <c r="T455" s="20"/>
      <c r="U455" s="20"/>
      <c r="V455" s="20"/>
      <c r="W455" s="20"/>
      <c r="X455" s="20"/>
      <c r="Y455" s="20"/>
      <c r="Z455" s="20"/>
      <c r="AA455" s="20"/>
      <c r="AB455" s="20"/>
      <c r="AC455" s="20"/>
      <c r="AD455" s="20"/>
      <c r="AE455" s="20"/>
      <c r="AF455" s="20"/>
      <c r="AG455" s="20"/>
      <c r="AH455" s="20"/>
      <c r="AI455" s="20"/>
      <c r="AJ455" s="20"/>
      <c r="AK455" s="20"/>
      <c r="AL455" s="20"/>
      <c r="AM455" s="20"/>
      <c r="AN455" s="20"/>
      <c r="AO455" s="20"/>
      <c r="AP455" s="20"/>
      <c r="AQ455" s="20"/>
      <c r="AR455" s="20"/>
      <c r="AS455" s="20"/>
      <c r="AT455" s="20"/>
      <c r="AU455" s="20"/>
      <c r="AV455" s="20"/>
      <c r="AW455" s="20"/>
      <c r="AX455" s="20"/>
      <c r="AY455" s="20"/>
      <c r="AZ455" s="20"/>
      <c r="BA455" s="20"/>
      <c r="BB455" s="20"/>
      <c r="BC455" s="20"/>
      <c r="BD455" s="20"/>
      <c r="BE455" s="20"/>
      <c r="BF455" s="20"/>
      <c r="BG455" s="20"/>
      <c r="BH455" s="20"/>
      <c r="BI455" s="20"/>
      <c r="BJ455" s="20"/>
      <c r="BK455" s="20"/>
      <c r="BL455" s="20"/>
      <c r="BM455" s="20"/>
    </row>
    <row r="456">
      <c r="B456" s="278"/>
      <c r="C456" s="278"/>
      <c r="D456" s="278"/>
      <c r="E456" s="278"/>
      <c r="F456" s="278"/>
      <c r="G456" s="278"/>
      <c r="H456" s="278"/>
      <c r="I456" s="278"/>
      <c r="J456" s="278"/>
      <c r="K456" s="278"/>
      <c r="L456" s="278"/>
      <c r="M456" s="278"/>
      <c r="N456" s="278"/>
      <c r="O456" s="278"/>
      <c r="P456" s="278"/>
      <c r="Q456" s="278"/>
      <c r="R456" s="20"/>
      <c r="S456" s="20"/>
      <c r="T456" s="20"/>
      <c r="U456" s="20"/>
      <c r="V456" s="20"/>
      <c r="W456" s="20"/>
      <c r="X456" s="20"/>
      <c r="Y456" s="20"/>
      <c r="Z456" s="20"/>
      <c r="AA456" s="20"/>
      <c r="AB456" s="20"/>
      <c r="AC456" s="20"/>
      <c r="AD456" s="20"/>
      <c r="AE456" s="20"/>
      <c r="AF456" s="20"/>
      <c r="AG456" s="20"/>
      <c r="AH456" s="20"/>
      <c r="AI456" s="20"/>
      <c r="AJ456" s="20"/>
      <c r="AK456" s="20"/>
      <c r="AL456" s="20"/>
      <c r="AM456" s="20"/>
      <c r="AN456" s="20"/>
      <c r="AO456" s="20"/>
      <c r="AP456" s="20"/>
      <c r="AQ456" s="20"/>
      <c r="AR456" s="20"/>
      <c r="AS456" s="20"/>
      <c r="AT456" s="20"/>
      <c r="AU456" s="20"/>
      <c r="AV456" s="20"/>
      <c r="AW456" s="20"/>
      <c r="AX456" s="20"/>
      <c r="AY456" s="20"/>
      <c r="AZ456" s="20"/>
      <c r="BA456" s="20"/>
      <c r="BB456" s="20"/>
      <c r="BC456" s="20"/>
      <c r="BD456" s="20"/>
      <c r="BE456" s="20"/>
      <c r="BF456" s="20"/>
      <c r="BG456" s="20"/>
      <c r="BH456" s="20"/>
      <c r="BI456" s="20"/>
      <c r="BJ456" s="20"/>
      <c r="BK456" s="20"/>
      <c r="BL456" s="20"/>
      <c r="BM456" s="20"/>
    </row>
    <row r="457">
      <c r="B457" s="278"/>
      <c r="C457" s="278"/>
      <c r="D457" s="278"/>
      <c r="E457" s="278"/>
      <c r="F457" s="278"/>
      <c r="G457" s="278"/>
      <c r="H457" s="278"/>
      <c r="I457" s="278"/>
      <c r="J457" s="278"/>
      <c r="K457" s="278"/>
      <c r="L457" s="278"/>
      <c r="M457" s="278"/>
      <c r="N457" s="278"/>
      <c r="O457" s="278"/>
      <c r="P457" s="278"/>
      <c r="Q457" s="278"/>
      <c r="R457" s="20"/>
      <c r="S457" s="20"/>
      <c r="T457" s="20"/>
      <c r="U457" s="20"/>
      <c r="V457" s="20"/>
      <c r="W457" s="20"/>
      <c r="X457" s="20"/>
      <c r="Y457" s="20"/>
      <c r="Z457" s="20"/>
      <c r="AA457" s="20"/>
      <c r="AB457" s="20"/>
      <c r="AC457" s="20"/>
      <c r="AD457" s="20"/>
      <c r="AE457" s="20"/>
      <c r="AF457" s="20"/>
      <c r="AG457" s="20"/>
      <c r="AH457" s="20"/>
      <c r="AI457" s="20"/>
      <c r="AJ457" s="20"/>
      <c r="AK457" s="20"/>
      <c r="AL457" s="20"/>
      <c r="AM457" s="20"/>
      <c r="AN457" s="20"/>
      <c r="AO457" s="20"/>
      <c r="AP457" s="20"/>
      <c r="AQ457" s="20"/>
      <c r="AR457" s="20"/>
      <c r="AS457" s="20"/>
      <c r="AT457" s="20"/>
      <c r="AU457" s="20"/>
      <c r="AV457" s="20"/>
      <c r="AW457" s="20"/>
      <c r="AX457" s="20"/>
      <c r="AY457" s="20"/>
      <c r="AZ457" s="20"/>
      <c r="BA457" s="20"/>
      <c r="BB457" s="20"/>
      <c r="BC457" s="20"/>
      <c r="BD457" s="20"/>
      <c r="BE457" s="20"/>
      <c r="BF457" s="20"/>
      <c r="BG457" s="20"/>
      <c r="BH457" s="20"/>
      <c r="BI457" s="20"/>
      <c r="BJ457" s="20"/>
      <c r="BK457" s="20"/>
      <c r="BL457" s="20"/>
      <c r="BM457" s="20"/>
    </row>
    <row r="458">
      <c r="B458" s="278"/>
      <c r="C458" s="278"/>
      <c r="D458" s="278"/>
      <c r="E458" s="278"/>
      <c r="F458" s="278"/>
      <c r="G458" s="278"/>
      <c r="H458" s="278"/>
      <c r="I458" s="278"/>
      <c r="J458" s="278"/>
      <c r="K458" s="278"/>
      <c r="L458" s="278"/>
      <c r="M458" s="278"/>
      <c r="N458" s="278"/>
      <c r="O458" s="278"/>
      <c r="P458" s="278"/>
      <c r="Q458" s="278"/>
      <c r="R458" s="20"/>
      <c r="S458" s="20"/>
      <c r="T458" s="20"/>
      <c r="U458" s="20"/>
      <c r="V458" s="20"/>
      <c r="W458" s="20"/>
      <c r="X458" s="20"/>
      <c r="Y458" s="20"/>
      <c r="Z458" s="20"/>
      <c r="AA458" s="20"/>
      <c r="AB458" s="20"/>
      <c r="AC458" s="20"/>
      <c r="AD458" s="20"/>
      <c r="AE458" s="20"/>
      <c r="AF458" s="20"/>
      <c r="AG458" s="20"/>
      <c r="AH458" s="20"/>
      <c r="AI458" s="20"/>
      <c r="AJ458" s="20"/>
      <c r="AK458" s="20"/>
      <c r="AL458" s="20"/>
      <c r="AM458" s="20"/>
      <c r="AN458" s="20"/>
      <c r="AO458" s="20"/>
      <c r="AP458" s="20"/>
      <c r="AQ458" s="20"/>
      <c r="AR458" s="20"/>
      <c r="AS458" s="20"/>
      <c r="AT458" s="20"/>
      <c r="AU458" s="20"/>
      <c r="AV458" s="20"/>
      <c r="AW458" s="20"/>
      <c r="AX458" s="20"/>
      <c r="AY458" s="20"/>
      <c r="AZ458" s="20"/>
      <c r="BA458" s="20"/>
      <c r="BB458" s="20"/>
      <c r="BC458" s="20"/>
      <c r="BD458" s="20"/>
      <c r="BE458" s="20"/>
      <c r="BF458" s="20"/>
      <c r="BG458" s="20"/>
      <c r="BH458" s="20"/>
      <c r="BI458" s="20"/>
      <c r="BJ458" s="20"/>
      <c r="BK458" s="20"/>
      <c r="BL458" s="20"/>
      <c r="BM458" s="20"/>
    </row>
    <row r="459">
      <c r="B459" s="278"/>
      <c r="C459" s="278"/>
      <c r="D459" s="278"/>
      <c r="E459" s="278"/>
      <c r="F459" s="278"/>
      <c r="G459" s="278"/>
      <c r="H459" s="278"/>
      <c r="I459" s="278"/>
      <c r="J459" s="278"/>
      <c r="K459" s="278"/>
      <c r="L459" s="278"/>
      <c r="M459" s="278"/>
      <c r="N459" s="278"/>
      <c r="O459" s="278"/>
      <c r="P459" s="278"/>
      <c r="Q459" s="278"/>
      <c r="R459" s="20"/>
      <c r="S459" s="20"/>
      <c r="T459" s="20"/>
      <c r="U459" s="20"/>
      <c r="V459" s="20"/>
      <c r="W459" s="20"/>
      <c r="X459" s="20"/>
      <c r="Y459" s="20"/>
      <c r="Z459" s="20"/>
      <c r="AA459" s="20"/>
      <c r="AB459" s="20"/>
      <c r="AC459" s="20"/>
      <c r="AD459" s="20"/>
      <c r="AE459" s="20"/>
      <c r="AF459" s="20"/>
      <c r="AG459" s="20"/>
      <c r="AH459" s="20"/>
      <c r="AI459" s="20"/>
      <c r="AJ459" s="20"/>
      <c r="AK459" s="20"/>
      <c r="AL459" s="20"/>
      <c r="AM459" s="20"/>
      <c r="AN459" s="20"/>
      <c r="AO459" s="20"/>
      <c r="AP459" s="20"/>
      <c r="AQ459" s="20"/>
      <c r="AR459" s="20"/>
      <c r="AS459" s="20"/>
      <c r="AT459" s="20"/>
      <c r="AU459" s="20"/>
      <c r="AV459" s="20"/>
      <c r="AW459" s="20"/>
      <c r="AX459" s="20"/>
      <c r="AY459" s="20"/>
      <c r="AZ459" s="20"/>
      <c r="BA459" s="20"/>
      <c r="BB459" s="20"/>
      <c r="BC459" s="20"/>
      <c r="BD459" s="20"/>
      <c r="BE459" s="20"/>
      <c r="BF459" s="20"/>
      <c r="BG459" s="20"/>
      <c r="BH459" s="20"/>
      <c r="BI459" s="20"/>
      <c r="BJ459" s="20"/>
      <c r="BK459" s="20"/>
      <c r="BL459" s="20"/>
      <c r="BM459" s="20"/>
    </row>
    <row r="460">
      <c r="B460" s="278"/>
      <c r="C460" s="278"/>
      <c r="D460" s="278"/>
      <c r="E460" s="278"/>
      <c r="F460" s="278"/>
      <c r="G460" s="278"/>
      <c r="H460" s="278"/>
      <c r="I460" s="278"/>
      <c r="J460" s="278"/>
      <c r="K460" s="278"/>
      <c r="L460" s="278"/>
      <c r="M460" s="278"/>
      <c r="N460" s="278"/>
      <c r="O460" s="278"/>
      <c r="P460" s="278"/>
      <c r="Q460" s="278"/>
      <c r="R460" s="20"/>
      <c r="S460" s="20"/>
      <c r="T460" s="20"/>
      <c r="U460" s="20"/>
      <c r="V460" s="20"/>
      <c r="W460" s="20"/>
      <c r="X460" s="20"/>
      <c r="Y460" s="20"/>
      <c r="Z460" s="20"/>
      <c r="AA460" s="20"/>
      <c r="AB460" s="20"/>
      <c r="AC460" s="20"/>
      <c r="AD460" s="20"/>
      <c r="AE460" s="20"/>
      <c r="AF460" s="20"/>
      <c r="AG460" s="20"/>
      <c r="AH460" s="20"/>
      <c r="AI460" s="20"/>
      <c r="AJ460" s="20"/>
      <c r="AK460" s="20"/>
      <c r="AL460" s="20"/>
      <c r="AM460" s="20"/>
      <c r="AN460" s="20"/>
      <c r="AO460" s="20"/>
      <c r="AP460" s="20"/>
      <c r="AQ460" s="20"/>
      <c r="AR460" s="20"/>
      <c r="AS460" s="20"/>
      <c r="AT460" s="20"/>
      <c r="AU460" s="20"/>
      <c r="AV460" s="20"/>
      <c r="AW460" s="20"/>
      <c r="AX460" s="20"/>
      <c r="AY460" s="20"/>
      <c r="AZ460" s="20"/>
      <c r="BA460" s="20"/>
      <c r="BB460" s="20"/>
      <c r="BC460" s="20"/>
      <c r="BD460" s="20"/>
      <c r="BE460" s="20"/>
      <c r="BF460" s="20"/>
      <c r="BG460" s="20"/>
      <c r="BH460" s="20"/>
      <c r="BI460" s="20"/>
      <c r="BJ460" s="20"/>
      <c r="BK460" s="20"/>
      <c r="BL460" s="20"/>
      <c r="BM460" s="20"/>
    </row>
    <row r="461">
      <c r="B461" s="278"/>
      <c r="C461" s="278"/>
      <c r="D461" s="278"/>
      <c r="E461" s="278"/>
      <c r="F461" s="278"/>
      <c r="G461" s="278"/>
      <c r="H461" s="278"/>
      <c r="I461" s="278"/>
      <c r="J461" s="278"/>
      <c r="K461" s="278"/>
      <c r="L461" s="278"/>
      <c r="M461" s="278"/>
      <c r="N461" s="278"/>
      <c r="O461" s="278"/>
      <c r="P461" s="278"/>
      <c r="Q461" s="278"/>
      <c r="R461" s="20"/>
      <c r="S461" s="20"/>
      <c r="T461" s="20"/>
      <c r="U461" s="20"/>
      <c r="V461" s="20"/>
      <c r="W461" s="20"/>
      <c r="X461" s="20"/>
      <c r="Y461" s="20"/>
      <c r="Z461" s="20"/>
      <c r="AA461" s="20"/>
      <c r="AB461" s="20"/>
      <c r="AC461" s="20"/>
      <c r="AD461" s="20"/>
      <c r="AE461" s="20"/>
      <c r="AF461" s="20"/>
      <c r="AG461" s="20"/>
      <c r="AH461" s="20"/>
      <c r="AI461" s="20"/>
      <c r="AJ461" s="20"/>
      <c r="AK461" s="20"/>
      <c r="AL461" s="20"/>
      <c r="AM461" s="20"/>
      <c r="AN461" s="20"/>
      <c r="AO461" s="20"/>
      <c r="AP461" s="20"/>
      <c r="AQ461" s="20"/>
      <c r="AR461" s="20"/>
      <c r="AS461" s="20"/>
      <c r="AT461" s="20"/>
      <c r="AU461" s="20"/>
      <c r="AV461" s="20"/>
      <c r="AW461" s="20"/>
      <c r="AX461" s="20"/>
      <c r="AY461" s="20"/>
      <c r="AZ461" s="20"/>
      <c r="BA461" s="20"/>
      <c r="BB461" s="20"/>
      <c r="BC461" s="20"/>
      <c r="BD461" s="20"/>
      <c r="BE461" s="20"/>
      <c r="BF461" s="20"/>
      <c r="BG461" s="20"/>
      <c r="BH461" s="20"/>
      <c r="BI461" s="20"/>
      <c r="BJ461" s="20"/>
      <c r="BK461" s="20"/>
      <c r="BL461" s="20"/>
      <c r="BM461" s="20"/>
    </row>
    <row r="462">
      <c r="B462" s="278"/>
      <c r="C462" s="278"/>
      <c r="D462" s="278"/>
      <c r="E462" s="278"/>
      <c r="F462" s="278"/>
      <c r="G462" s="278"/>
      <c r="H462" s="278"/>
      <c r="I462" s="278"/>
      <c r="J462" s="278"/>
      <c r="K462" s="278"/>
      <c r="L462" s="278"/>
      <c r="M462" s="278"/>
      <c r="N462" s="278"/>
      <c r="O462" s="278"/>
      <c r="P462" s="278"/>
      <c r="Q462" s="278"/>
      <c r="R462" s="20"/>
      <c r="S462" s="20"/>
      <c r="T462" s="20"/>
      <c r="U462" s="20"/>
      <c r="V462" s="20"/>
      <c r="W462" s="20"/>
      <c r="X462" s="20"/>
      <c r="Y462" s="20"/>
      <c r="Z462" s="20"/>
      <c r="AA462" s="20"/>
      <c r="AB462" s="20"/>
      <c r="AC462" s="20"/>
      <c r="AD462" s="20"/>
      <c r="AE462" s="20"/>
      <c r="AF462" s="20"/>
      <c r="AG462" s="20"/>
      <c r="AH462" s="20"/>
      <c r="AI462" s="20"/>
      <c r="AJ462" s="20"/>
      <c r="AK462" s="20"/>
      <c r="AL462" s="20"/>
      <c r="AM462" s="20"/>
      <c r="AN462" s="20"/>
      <c r="AO462" s="20"/>
      <c r="AP462" s="20"/>
      <c r="AQ462" s="20"/>
      <c r="AR462" s="20"/>
      <c r="AS462" s="20"/>
      <c r="AT462" s="20"/>
      <c r="AU462" s="20"/>
      <c r="AV462" s="20"/>
      <c r="AW462" s="20"/>
      <c r="AX462" s="20"/>
      <c r="AY462" s="20"/>
      <c r="AZ462" s="20"/>
      <c r="BA462" s="20"/>
      <c r="BB462" s="20"/>
      <c r="BC462" s="20"/>
      <c r="BD462" s="20"/>
      <c r="BE462" s="20"/>
      <c r="BF462" s="20"/>
      <c r="BG462" s="20"/>
      <c r="BH462" s="20"/>
      <c r="BI462" s="20"/>
      <c r="BJ462" s="20"/>
      <c r="BK462" s="20"/>
      <c r="BL462" s="20"/>
      <c r="BM462" s="20"/>
    </row>
    <row r="463">
      <c r="B463" s="278"/>
      <c r="C463" s="278"/>
      <c r="D463" s="278"/>
      <c r="E463" s="278"/>
      <c r="F463" s="278"/>
      <c r="G463" s="278"/>
      <c r="H463" s="278"/>
      <c r="I463" s="278"/>
      <c r="J463" s="278"/>
      <c r="K463" s="278"/>
      <c r="L463" s="278"/>
      <c r="M463" s="278"/>
      <c r="N463" s="278"/>
      <c r="O463" s="278"/>
      <c r="P463" s="278"/>
      <c r="Q463" s="278"/>
      <c r="R463" s="20"/>
      <c r="S463" s="20"/>
      <c r="T463" s="20"/>
      <c r="U463" s="20"/>
      <c r="V463" s="20"/>
      <c r="W463" s="20"/>
      <c r="X463" s="20"/>
      <c r="Y463" s="20"/>
      <c r="Z463" s="20"/>
      <c r="AA463" s="20"/>
      <c r="AB463" s="20"/>
      <c r="AC463" s="20"/>
      <c r="AD463" s="20"/>
      <c r="AE463" s="20"/>
      <c r="AF463" s="20"/>
      <c r="AG463" s="20"/>
      <c r="AH463" s="20"/>
      <c r="AI463" s="20"/>
      <c r="AJ463" s="20"/>
      <c r="AK463" s="20"/>
      <c r="AL463" s="20"/>
      <c r="AM463" s="20"/>
      <c r="AN463" s="20"/>
      <c r="AO463" s="20"/>
      <c r="AP463" s="20"/>
      <c r="AQ463" s="20"/>
      <c r="AR463" s="20"/>
      <c r="AS463" s="20"/>
      <c r="AT463" s="20"/>
      <c r="AU463" s="20"/>
      <c r="AV463" s="20"/>
      <c r="AW463" s="20"/>
      <c r="AX463" s="20"/>
      <c r="AY463" s="20"/>
      <c r="AZ463" s="20"/>
      <c r="BA463" s="20"/>
      <c r="BB463" s="20"/>
      <c r="BC463" s="20"/>
      <c r="BD463" s="20"/>
      <c r="BE463" s="20"/>
      <c r="BF463" s="20"/>
      <c r="BG463" s="20"/>
      <c r="BH463" s="20"/>
      <c r="BI463" s="20"/>
      <c r="BJ463" s="20"/>
      <c r="BK463" s="20"/>
      <c r="BL463" s="20"/>
      <c r="BM463" s="20"/>
    </row>
    <row r="464">
      <c r="B464" s="278"/>
      <c r="C464" s="278"/>
      <c r="D464" s="278"/>
      <c r="E464" s="278"/>
      <c r="F464" s="278"/>
      <c r="G464" s="278"/>
      <c r="H464" s="278"/>
      <c r="I464" s="278"/>
      <c r="J464" s="278"/>
      <c r="K464" s="278"/>
      <c r="L464" s="278"/>
      <c r="M464" s="278"/>
      <c r="N464" s="278"/>
      <c r="O464" s="278"/>
      <c r="P464" s="278"/>
      <c r="Q464" s="278"/>
      <c r="R464" s="20"/>
      <c r="S464" s="20"/>
      <c r="T464" s="20"/>
      <c r="U464" s="20"/>
      <c r="V464" s="20"/>
      <c r="W464" s="20"/>
      <c r="X464" s="20"/>
      <c r="Y464" s="20"/>
      <c r="Z464" s="20"/>
      <c r="AA464" s="20"/>
      <c r="AB464" s="20"/>
      <c r="AC464" s="20"/>
      <c r="AD464" s="20"/>
      <c r="AE464" s="20"/>
      <c r="AF464" s="20"/>
      <c r="AG464" s="20"/>
      <c r="AH464" s="20"/>
      <c r="AI464" s="20"/>
      <c r="AJ464" s="20"/>
      <c r="AK464" s="20"/>
      <c r="AL464" s="20"/>
      <c r="AM464" s="20"/>
      <c r="AN464" s="20"/>
      <c r="AO464" s="20"/>
      <c r="AP464" s="20"/>
      <c r="AQ464" s="20"/>
      <c r="AR464" s="20"/>
      <c r="AS464" s="20"/>
      <c r="AT464" s="20"/>
      <c r="AU464" s="20"/>
      <c r="AV464" s="20"/>
      <c r="AW464" s="20"/>
      <c r="AX464" s="20"/>
      <c r="AY464" s="20"/>
      <c r="AZ464" s="20"/>
      <c r="BA464" s="20"/>
      <c r="BB464" s="20"/>
      <c r="BC464" s="20"/>
      <c r="BD464" s="20"/>
      <c r="BE464" s="20"/>
      <c r="BF464" s="20"/>
      <c r="BG464" s="20"/>
      <c r="BH464" s="20"/>
      <c r="BI464" s="20"/>
      <c r="BJ464" s="20"/>
      <c r="BK464" s="20"/>
      <c r="BL464" s="20"/>
      <c r="BM464" s="20"/>
    </row>
    <row r="465">
      <c r="B465" s="278"/>
      <c r="C465" s="278"/>
      <c r="D465" s="278"/>
      <c r="E465" s="278"/>
      <c r="F465" s="278"/>
      <c r="G465" s="278"/>
      <c r="H465" s="278"/>
      <c r="I465" s="278"/>
      <c r="J465" s="278"/>
      <c r="K465" s="278"/>
      <c r="L465" s="278"/>
      <c r="M465" s="278"/>
      <c r="N465" s="278"/>
      <c r="O465" s="278"/>
      <c r="P465" s="278"/>
      <c r="Q465" s="278"/>
      <c r="R465" s="20"/>
      <c r="S465" s="20"/>
      <c r="T465" s="20"/>
      <c r="U465" s="20"/>
      <c r="V465" s="20"/>
      <c r="W465" s="20"/>
      <c r="X465" s="20"/>
      <c r="Y465" s="20"/>
      <c r="Z465" s="20"/>
      <c r="AA465" s="20"/>
      <c r="AB465" s="20"/>
      <c r="AC465" s="20"/>
      <c r="AD465" s="20"/>
      <c r="AE465" s="20"/>
      <c r="AF465" s="20"/>
      <c r="AG465" s="20"/>
      <c r="AH465" s="20"/>
      <c r="AI465" s="20"/>
      <c r="AJ465" s="20"/>
      <c r="AK465" s="20"/>
      <c r="AL465" s="20"/>
      <c r="AM465" s="20"/>
      <c r="AN465" s="20"/>
      <c r="AO465" s="20"/>
      <c r="AP465" s="20"/>
      <c r="AQ465" s="20"/>
      <c r="AR465" s="20"/>
      <c r="AS465" s="20"/>
      <c r="AT465" s="20"/>
      <c r="AU465" s="20"/>
      <c r="AV465" s="20"/>
      <c r="AW465" s="20"/>
      <c r="AX465" s="20"/>
      <c r="AY465" s="20"/>
      <c r="AZ465" s="20"/>
      <c r="BA465" s="20"/>
      <c r="BB465" s="20"/>
      <c r="BC465" s="20"/>
      <c r="BD465" s="20"/>
      <c r="BE465" s="20"/>
      <c r="BF465" s="20"/>
      <c r="BG465" s="20"/>
      <c r="BH465" s="20"/>
      <c r="BI465" s="20"/>
      <c r="BJ465" s="20"/>
      <c r="BK465" s="20"/>
      <c r="BL465" s="20"/>
      <c r="BM465" s="20"/>
    </row>
    <row r="466">
      <c r="B466" s="278"/>
      <c r="C466" s="278"/>
      <c r="D466" s="278"/>
      <c r="E466" s="278"/>
      <c r="F466" s="278"/>
      <c r="G466" s="278"/>
      <c r="H466" s="278"/>
      <c r="I466" s="278"/>
      <c r="J466" s="278"/>
      <c r="K466" s="278"/>
      <c r="L466" s="278"/>
      <c r="M466" s="278"/>
      <c r="N466" s="278"/>
      <c r="O466" s="278"/>
      <c r="P466" s="278"/>
      <c r="Q466" s="278"/>
      <c r="R466" s="20"/>
      <c r="S466" s="20"/>
      <c r="T466" s="20"/>
      <c r="U466" s="20"/>
      <c r="V466" s="20"/>
      <c r="W466" s="20"/>
      <c r="X466" s="20"/>
      <c r="Y466" s="20"/>
      <c r="Z466" s="20"/>
      <c r="AA466" s="20"/>
      <c r="AB466" s="20"/>
      <c r="AC466" s="20"/>
      <c r="AD466" s="20"/>
      <c r="AE466" s="20"/>
      <c r="AF466" s="20"/>
      <c r="AG466" s="20"/>
      <c r="AH466" s="20"/>
      <c r="AI466" s="20"/>
      <c r="AJ466" s="20"/>
      <c r="AK466" s="20"/>
      <c r="AL466" s="20"/>
      <c r="AM466" s="20"/>
      <c r="AN466" s="20"/>
      <c r="AO466" s="20"/>
      <c r="AP466" s="20"/>
      <c r="AQ466" s="20"/>
      <c r="AR466" s="20"/>
      <c r="AS466" s="20"/>
      <c r="AT466" s="20"/>
      <c r="AU466" s="20"/>
      <c r="AV466" s="20"/>
      <c r="AW466" s="20"/>
      <c r="AX466" s="20"/>
      <c r="AY466" s="20"/>
      <c r="AZ466" s="20"/>
      <c r="BA466" s="20"/>
      <c r="BB466" s="20"/>
      <c r="BC466" s="20"/>
      <c r="BD466" s="20"/>
      <c r="BE466" s="20"/>
      <c r="BF466" s="20"/>
      <c r="BG466" s="20"/>
      <c r="BH466" s="20"/>
      <c r="BI466" s="20"/>
      <c r="BJ466" s="20"/>
      <c r="BK466" s="20"/>
      <c r="BL466" s="20"/>
      <c r="BM466" s="20"/>
    </row>
    <row r="467">
      <c r="B467" s="278"/>
      <c r="C467" s="278"/>
      <c r="D467" s="278"/>
      <c r="E467" s="278"/>
      <c r="F467" s="278"/>
      <c r="G467" s="278"/>
      <c r="H467" s="278"/>
      <c r="I467" s="278"/>
      <c r="J467" s="278"/>
      <c r="K467" s="278"/>
      <c r="L467" s="278"/>
      <c r="M467" s="278"/>
      <c r="N467" s="278"/>
      <c r="O467" s="278"/>
      <c r="P467" s="278"/>
      <c r="Q467" s="278"/>
      <c r="R467" s="20"/>
      <c r="S467" s="20"/>
      <c r="T467" s="20"/>
      <c r="U467" s="20"/>
      <c r="V467" s="20"/>
      <c r="W467" s="20"/>
      <c r="X467" s="20"/>
      <c r="Y467" s="20"/>
      <c r="Z467" s="20"/>
      <c r="AA467" s="20"/>
      <c r="AB467" s="20"/>
      <c r="AC467" s="20"/>
      <c r="AD467" s="20"/>
      <c r="AE467" s="20"/>
      <c r="AF467" s="20"/>
      <c r="AG467" s="20"/>
      <c r="AH467" s="20"/>
      <c r="AI467" s="20"/>
      <c r="AJ467" s="20"/>
      <c r="AK467" s="20"/>
      <c r="AL467" s="20"/>
      <c r="AM467" s="20"/>
      <c r="AN467" s="20"/>
      <c r="AO467" s="20"/>
      <c r="AP467" s="20"/>
      <c r="AQ467" s="20"/>
      <c r="AR467" s="20"/>
      <c r="AS467" s="20"/>
      <c r="AT467" s="20"/>
      <c r="AU467" s="20"/>
      <c r="AV467" s="20"/>
      <c r="AW467" s="20"/>
      <c r="AX467" s="20"/>
      <c r="AY467" s="20"/>
      <c r="AZ467" s="20"/>
      <c r="BA467" s="20"/>
      <c r="BB467" s="20"/>
      <c r="BC467" s="20"/>
      <c r="BD467" s="20"/>
      <c r="BE467" s="20"/>
      <c r="BF467" s="20"/>
      <c r="BG467" s="20"/>
      <c r="BH467" s="20"/>
      <c r="BI467" s="20"/>
      <c r="BJ467" s="20"/>
      <c r="BK467" s="20"/>
      <c r="BL467" s="20"/>
      <c r="BM467" s="20"/>
    </row>
    <row r="468">
      <c r="B468" s="278"/>
      <c r="C468" s="278"/>
      <c r="D468" s="278"/>
      <c r="E468" s="278"/>
      <c r="F468" s="278"/>
      <c r="G468" s="278"/>
      <c r="H468" s="278"/>
      <c r="I468" s="278"/>
      <c r="J468" s="278"/>
      <c r="K468" s="278"/>
      <c r="L468" s="278"/>
      <c r="M468" s="278"/>
      <c r="N468" s="278"/>
      <c r="O468" s="278"/>
      <c r="P468" s="278"/>
      <c r="Q468" s="278"/>
      <c r="R468" s="20"/>
      <c r="S468" s="20"/>
      <c r="T468" s="20"/>
      <c r="U468" s="20"/>
      <c r="V468" s="20"/>
      <c r="W468" s="20"/>
      <c r="X468" s="20"/>
      <c r="Y468" s="20"/>
      <c r="Z468" s="20"/>
      <c r="AA468" s="20"/>
      <c r="AB468" s="20"/>
      <c r="AC468" s="20"/>
      <c r="AD468" s="20"/>
      <c r="AE468" s="20"/>
      <c r="AF468" s="20"/>
      <c r="AG468" s="20"/>
      <c r="AH468" s="20"/>
      <c r="AI468" s="20"/>
      <c r="AJ468" s="20"/>
      <c r="AK468" s="20"/>
      <c r="AL468" s="20"/>
      <c r="AM468" s="20"/>
      <c r="AN468" s="20"/>
      <c r="AO468" s="20"/>
      <c r="AP468" s="20"/>
      <c r="AQ468" s="20"/>
      <c r="AR468" s="20"/>
      <c r="AS468" s="20"/>
      <c r="AT468" s="20"/>
      <c r="AU468" s="20"/>
      <c r="AV468" s="20"/>
      <c r="AW468" s="20"/>
      <c r="AX468" s="20"/>
      <c r="AY468" s="20"/>
      <c r="AZ468" s="20"/>
      <c r="BA468" s="20"/>
      <c r="BB468" s="20"/>
      <c r="BC468" s="20"/>
      <c r="BD468" s="20"/>
      <c r="BE468" s="20"/>
      <c r="BF468" s="20"/>
      <c r="BG468" s="20"/>
      <c r="BH468" s="20"/>
      <c r="BI468" s="20"/>
      <c r="BJ468" s="20"/>
      <c r="BK468" s="20"/>
      <c r="BL468" s="20"/>
      <c r="BM468" s="20"/>
    </row>
    <row r="469">
      <c r="B469" s="278"/>
      <c r="C469" s="278"/>
      <c r="D469" s="278"/>
      <c r="E469" s="278"/>
      <c r="F469" s="278"/>
      <c r="G469" s="278"/>
      <c r="H469" s="278"/>
      <c r="I469" s="278"/>
      <c r="J469" s="278"/>
      <c r="K469" s="278"/>
      <c r="L469" s="278"/>
      <c r="M469" s="278"/>
      <c r="N469" s="278"/>
      <c r="O469" s="278"/>
      <c r="P469" s="278"/>
      <c r="Q469" s="278"/>
      <c r="R469" s="20"/>
      <c r="S469" s="20"/>
      <c r="T469" s="20"/>
      <c r="U469" s="20"/>
      <c r="V469" s="20"/>
      <c r="W469" s="20"/>
      <c r="X469" s="20"/>
      <c r="Y469" s="20"/>
      <c r="Z469" s="20"/>
      <c r="AA469" s="20"/>
      <c r="AB469" s="20"/>
      <c r="AC469" s="20"/>
      <c r="AD469" s="20"/>
      <c r="AE469" s="20"/>
      <c r="AF469" s="20"/>
      <c r="AG469" s="20"/>
      <c r="AH469" s="20"/>
      <c r="AI469" s="20"/>
      <c r="AJ469" s="20"/>
      <c r="AK469" s="20"/>
      <c r="AL469" s="20"/>
      <c r="AM469" s="20"/>
      <c r="AN469" s="20"/>
      <c r="AO469" s="20"/>
      <c r="AP469" s="20"/>
      <c r="AQ469" s="20"/>
      <c r="AR469" s="20"/>
      <c r="AS469" s="20"/>
      <c r="AT469" s="20"/>
      <c r="AU469" s="20"/>
      <c r="AV469" s="20"/>
      <c r="AW469" s="20"/>
      <c r="AX469" s="20"/>
      <c r="AY469" s="20"/>
      <c r="AZ469" s="20"/>
      <c r="BA469" s="20"/>
      <c r="BB469" s="20"/>
      <c r="BC469" s="20"/>
      <c r="BD469" s="20"/>
      <c r="BE469" s="20"/>
      <c r="BF469" s="20"/>
      <c r="BG469" s="20"/>
      <c r="BH469" s="20"/>
      <c r="BI469" s="20"/>
      <c r="BJ469" s="20"/>
      <c r="BK469" s="20"/>
      <c r="BL469" s="20"/>
      <c r="BM469" s="20"/>
    </row>
    <row r="470">
      <c r="B470" s="278"/>
      <c r="C470" s="278"/>
      <c r="D470" s="278"/>
      <c r="E470" s="278"/>
      <c r="F470" s="278"/>
      <c r="G470" s="278"/>
      <c r="H470" s="278"/>
      <c r="I470" s="278"/>
      <c r="J470" s="278"/>
      <c r="K470" s="278"/>
      <c r="L470" s="278"/>
      <c r="M470" s="278"/>
      <c r="N470" s="278"/>
      <c r="O470" s="278"/>
      <c r="P470" s="278"/>
      <c r="Q470" s="278"/>
      <c r="R470" s="20"/>
      <c r="S470" s="20"/>
      <c r="T470" s="20"/>
      <c r="U470" s="20"/>
      <c r="V470" s="20"/>
      <c r="W470" s="20"/>
      <c r="X470" s="20"/>
      <c r="Y470" s="20"/>
      <c r="Z470" s="20"/>
      <c r="AA470" s="20"/>
      <c r="AB470" s="20"/>
      <c r="AC470" s="20"/>
      <c r="AD470" s="20"/>
      <c r="AE470" s="20"/>
      <c r="AF470" s="20"/>
      <c r="AG470" s="20"/>
      <c r="AH470" s="20"/>
      <c r="AI470" s="20"/>
      <c r="AJ470" s="20"/>
      <c r="AK470" s="20"/>
      <c r="AL470" s="20"/>
      <c r="AM470" s="20"/>
      <c r="AN470" s="20"/>
      <c r="AO470" s="20"/>
      <c r="AP470" s="20"/>
      <c r="AQ470" s="20"/>
      <c r="AR470" s="20"/>
      <c r="AS470" s="20"/>
      <c r="AT470" s="20"/>
      <c r="AU470" s="20"/>
      <c r="AV470" s="20"/>
      <c r="AW470" s="20"/>
      <c r="AX470" s="20"/>
      <c r="AY470" s="20"/>
      <c r="AZ470" s="20"/>
      <c r="BA470" s="20"/>
      <c r="BB470" s="20"/>
      <c r="BC470" s="20"/>
      <c r="BD470" s="20"/>
      <c r="BE470" s="20"/>
      <c r="BF470" s="20"/>
      <c r="BG470" s="20"/>
      <c r="BH470" s="20"/>
      <c r="BI470" s="20"/>
      <c r="BJ470" s="20"/>
      <c r="BK470" s="20"/>
      <c r="BL470" s="20"/>
      <c r="BM470" s="20"/>
    </row>
    <row r="471">
      <c r="B471" s="278"/>
      <c r="C471" s="278"/>
      <c r="D471" s="278"/>
      <c r="E471" s="278"/>
      <c r="F471" s="278"/>
      <c r="G471" s="278"/>
      <c r="H471" s="278"/>
      <c r="I471" s="278"/>
      <c r="J471" s="278"/>
      <c r="K471" s="278"/>
      <c r="L471" s="278"/>
      <c r="M471" s="278"/>
      <c r="N471" s="278"/>
      <c r="O471" s="278"/>
      <c r="P471" s="278"/>
      <c r="Q471" s="278"/>
      <c r="R471" s="20"/>
      <c r="S471" s="20"/>
      <c r="T471" s="20"/>
      <c r="U471" s="20"/>
      <c r="V471" s="20"/>
      <c r="W471" s="20"/>
      <c r="X471" s="20"/>
      <c r="Y471" s="20"/>
      <c r="Z471" s="20"/>
      <c r="AA471" s="20"/>
      <c r="AB471" s="20"/>
      <c r="AC471" s="20"/>
      <c r="AD471" s="20"/>
      <c r="AE471" s="20"/>
      <c r="AF471" s="20"/>
      <c r="AG471" s="20"/>
      <c r="AH471" s="20"/>
      <c r="AI471" s="20"/>
      <c r="AJ471" s="20"/>
      <c r="AK471" s="20"/>
      <c r="AL471" s="20"/>
      <c r="AM471" s="20"/>
      <c r="AN471" s="20"/>
      <c r="AO471" s="20"/>
      <c r="AP471" s="20"/>
      <c r="AQ471" s="20"/>
      <c r="AR471" s="20"/>
      <c r="AS471" s="20"/>
      <c r="AT471" s="20"/>
      <c r="AU471" s="20"/>
      <c r="AV471" s="20"/>
      <c r="AW471" s="20"/>
      <c r="AX471" s="20"/>
      <c r="AY471" s="20"/>
      <c r="AZ471" s="20"/>
      <c r="BA471" s="20"/>
      <c r="BB471" s="20"/>
      <c r="BC471" s="20"/>
      <c r="BD471" s="20"/>
      <c r="BE471" s="20"/>
      <c r="BF471" s="20"/>
      <c r="BG471" s="20"/>
      <c r="BH471" s="20"/>
      <c r="BI471" s="20"/>
      <c r="BJ471" s="20"/>
      <c r="BK471" s="20"/>
      <c r="BL471" s="20"/>
      <c r="BM471" s="20"/>
    </row>
    <row r="472">
      <c r="B472" s="278"/>
      <c r="C472" s="278"/>
      <c r="D472" s="278"/>
      <c r="E472" s="278"/>
      <c r="F472" s="278"/>
      <c r="G472" s="278"/>
      <c r="H472" s="278"/>
      <c r="I472" s="278"/>
      <c r="J472" s="278"/>
      <c r="K472" s="278"/>
      <c r="L472" s="278"/>
      <c r="M472" s="278"/>
      <c r="N472" s="278"/>
      <c r="O472" s="278"/>
      <c r="P472" s="278"/>
      <c r="Q472" s="278"/>
      <c r="R472" s="20"/>
      <c r="S472" s="20"/>
      <c r="T472" s="20"/>
      <c r="U472" s="20"/>
      <c r="V472" s="20"/>
      <c r="W472" s="20"/>
      <c r="X472" s="20"/>
      <c r="Y472" s="20"/>
      <c r="Z472" s="20"/>
      <c r="AA472" s="20"/>
      <c r="AB472" s="20"/>
      <c r="AC472" s="20"/>
      <c r="AD472" s="20"/>
      <c r="AE472" s="20"/>
      <c r="AF472" s="20"/>
      <c r="AG472" s="20"/>
      <c r="AH472" s="20"/>
      <c r="AI472" s="20"/>
      <c r="AJ472" s="20"/>
      <c r="AK472" s="20"/>
      <c r="AL472" s="20"/>
      <c r="AM472" s="20"/>
      <c r="AN472" s="20"/>
      <c r="AO472" s="20"/>
      <c r="AP472" s="20"/>
      <c r="AQ472" s="20"/>
      <c r="AR472" s="20"/>
      <c r="AS472" s="20"/>
      <c r="AT472" s="20"/>
      <c r="AU472" s="20"/>
      <c r="AV472" s="20"/>
      <c r="AW472" s="20"/>
      <c r="AX472" s="20"/>
      <c r="AY472" s="20"/>
      <c r="AZ472" s="20"/>
      <c r="BA472" s="20"/>
      <c r="BB472" s="20"/>
      <c r="BC472" s="20"/>
      <c r="BD472" s="20"/>
      <c r="BE472" s="20"/>
      <c r="BF472" s="20"/>
      <c r="BG472" s="20"/>
      <c r="BH472" s="20"/>
      <c r="BI472" s="20"/>
      <c r="BJ472" s="20"/>
      <c r="BK472" s="20"/>
      <c r="BL472" s="20"/>
      <c r="BM472" s="20"/>
    </row>
    <row r="473">
      <c r="B473" s="278"/>
      <c r="C473" s="278"/>
      <c r="D473" s="278"/>
      <c r="E473" s="278"/>
      <c r="F473" s="278"/>
      <c r="G473" s="278"/>
      <c r="H473" s="278"/>
      <c r="I473" s="278"/>
      <c r="J473" s="278"/>
      <c r="K473" s="278"/>
      <c r="L473" s="278"/>
      <c r="M473" s="278"/>
      <c r="N473" s="278"/>
      <c r="O473" s="278"/>
      <c r="P473" s="278"/>
      <c r="Q473" s="278"/>
      <c r="R473" s="20"/>
      <c r="S473" s="20"/>
      <c r="T473" s="20"/>
      <c r="U473" s="20"/>
      <c r="V473" s="20"/>
      <c r="W473" s="20"/>
      <c r="X473" s="20"/>
      <c r="Y473" s="20"/>
      <c r="Z473" s="20"/>
      <c r="AA473" s="20"/>
      <c r="AB473" s="20"/>
      <c r="AC473" s="20"/>
      <c r="AD473" s="20"/>
      <c r="AE473" s="20"/>
      <c r="AF473" s="20"/>
      <c r="AG473" s="20"/>
      <c r="AH473" s="20"/>
      <c r="AI473" s="20"/>
      <c r="AJ473" s="20"/>
      <c r="AK473" s="20"/>
      <c r="AL473" s="20"/>
      <c r="AM473" s="20"/>
      <c r="AN473" s="20"/>
      <c r="AO473" s="20"/>
      <c r="AP473" s="20"/>
      <c r="AQ473" s="20"/>
      <c r="AR473" s="20"/>
      <c r="AS473" s="20"/>
      <c r="AT473" s="20"/>
      <c r="AU473" s="20"/>
      <c r="AV473" s="20"/>
      <c r="AW473" s="20"/>
      <c r="AX473" s="20"/>
      <c r="AY473" s="20"/>
      <c r="AZ473" s="20"/>
      <c r="BA473" s="20"/>
      <c r="BB473" s="20"/>
      <c r="BC473" s="20"/>
      <c r="BD473" s="20"/>
      <c r="BE473" s="20"/>
      <c r="BF473" s="20"/>
      <c r="BG473" s="20"/>
      <c r="BH473" s="20"/>
      <c r="BI473" s="20"/>
      <c r="BJ473" s="20"/>
      <c r="BK473" s="20"/>
      <c r="BL473" s="20"/>
      <c r="BM473" s="20"/>
    </row>
    <row r="474">
      <c r="B474" s="278"/>
      <c r="C474" s="278"/>
      <c r="D474" s="278"/>
      <c r="E474" s="278"/>
      <c r="F474" s="278"/>
      <c r="G474" s="278"/>
      <c r="H474" s="278"/>
      <c r="I474" s="278"/>
      <c r="J474" s="278"/>
      <c r="K474" s="278"/>
      <c r="L474" s="278"/>
      <c r="M474" s="278"/>
      <c r="N474" s="278"/>
      <c r="O474" s="278"/>
      <c r="P474" s="278"/>
      <c r="Q474" s="278"/>
      <c r="R474" s="20"/>
      <c r="S474" s="20"/>
      <c r="T474" s="20"/>
      <c r="U474" s="20"/>
      <c r="V474" s="20"/>
      <c r="W474" s="20"/>
      <c r="X474" s="20"/>
      <c r="Y474" s="20"/>
      <c r="Z474" s="20"/>
      <c r="AA474" s="20"/>
      <c r="AB474" s="20"/>
      <c r="AC474" s="20"/>
      <c r="AD474" s="20"/>
      <c r="AE474" s="20"/>
      <c r="AF474" s="20"/>
      <c r="AG474" s="20"/>
      <c r="AH474" s="20"/>
      <c r="AI474" s="20"/>
      <c r="AJ474" s="20"/>
      <c r="AK474" s="20"/>
      <c r="AL474" s="20"/>
      <c r="AM474" s="20"/>
      <c r="AN474" s="20"/>
      <c r="AO474" s="20"/>
      <c r="AP474" s="20"/>
      <c r="AQ474" s="20"/>
      <c r="AR474" s="20"/>
      <c r="AS474" s="20"/>
      <c r="AT474" s="20"/>
      <c r="AU474" s="20"/>
      <c r="AV474" s="20"/>
      <c r="AW474" s="20"/>
      <c r="AX474" s="20"/>
      <c r="AY474" s="20"/>
      <c r="AZ474" s="20"/>
      <c r="BA474" s="20"/>
      <c r="BB474" s="20"/>
      <c r="BC474" s="20"/>
      <c r="BD474" s="20"/>
      <c r="BE474" s="20"/>
      <c r="BF474" s="20"/>
      <c r="BG474" s="20"/>
      <c r="BH474" s="20"/>
      <c r="BI474" s="20"/>
      <c r="BJ474" s="20"/>
      <c r="BK474" s="20"/>
      <c r="BL474" s="20"/>
      <c r="BM474" s="20"/>
    </row>
    <row r="475">
      <c r="B475" s="278"/>
      <c r="C475" s="278"/>
      <c r="D475" s="278"/>
      <c r="E475" s="278"/>
      <c r="F475" s="278"/>
      <c r="G475" s="278"/>
      <c r="H475" s="278"/>
      <c r="I475" s="278"/>
      <c r="J475" s="278"/>
      <c r="K475" s="278"/>
      <c r="L475" s="278"/>
      <c r="M475" s="278"/>
      <c r="N475" s="278"/>
      <c r="O475" s="278"/>
      <c r="P475" s="278"/>
      <c r="Q475" s="278"/>
      <c r="R475" s="20"/>
      <c r="S475" s="20"/>
      <c r="T475" s="20"/>
      <c r="U475" s="20"/>
      <c r="V475" s="20"/>
      <c r="W475" s="20"/>
      <c r="X475" s="20"/>
      <c r="Y475" s="20"/>
      <c r="Z475" s="20"/>
      <c r="AA475" s="20"/>
      <c r="AB475" s="20"/>
      <c r="AC475" s="20"/>
      <c r="AD475" s="20"/>
      <c r="AE475" s="20"/>
      <c r="AF475" s="20"/>
      <c r="AG475" s="20"/>
      <c r="AH475" s="20"/>
      <c r="AI475" s="20"/>
      <c r="AJ475" s="20"/>
      <c r="AK475" s="20"/>
      <c r="AL475" s="20"/>
      <c r="AM475" s="20"/>
      <c r="AN475" s="20"/>
      <c r="AO475" s="20"/>
      <c r="AP475" s="20"/>
      <c r="AQ475" s="20"/>
      <c r="AR475" s="20"/>
      <c r="AS475" s="20"/>
      <c r="AT475" s="20"/>
      <c r="AU475" s="20"/>
      <c r="AV475" s="20"/>
      <c r="AW475" s="20"/>
      <c r="AX475" s="20"/>
      <c r="AY475" s="20"/>
      <c r="AZ475" s="20"/>
      <c r="BA475" s="20"/>
      <c r="BB475" s="20"/>
      <c r="BC475" s="20"/>
      <c r="BD475" s="20"/>
      <c r="BE475" s="20"/>
      <c r="BF475" s="20"/>
      <c r="BG475" s="20"/>
      <c r="BH475" s="20"/>
      <c r="BI475" s="20"/>
      <c r="BJ475" s="20"/>
      <c r="BK475" s="20"/>
      <c r="BL475" s="20"/>
      <c r="BM475" s="20"/>
    </row>
    <row r="476">
      <c r="B476" s="278"/>
      <c r="C476" s="278"/>
      <c r="D476" s="278"/>
      <c r="E476" s="278"/>
      <c r="F476" s="278"/>
      <c r="G476" s="278"/>
      <c r="H476" s="278"/>
      <c r="I476" s="278"/>
      <c r="J476" s="278"/>
      <c r="K476" s="278"/>
      <c r="L476" s="278"/>
      <c r="M476" s="278"/>
      <c r="N476" s="278"/>
      <c r="O476" s="278"/>
      <c r="P476" s="278"/>
      <c r="Q476" s="278"/>
      <c r="R476" s="20"/>
      <c r="S476" s="20"/>
      <c r="T476" s="20"/>
      <c r="U476" s="20"/>
      <c r="V476" s="20"/>
      <c r="W476" s="20"/>
      <c r="X476" s="20"/>
      <c r="Y476" s="20"/>
      <c r="Z476" s="20"/>
      <c r="AA476" s="20"/>
      <c r="AB476" s="20"/>
      <c r="AC476" s="20"/>
      <c r="AD476" s="20"/>
      <c r="AE476" s="20"/>
      <c r="AF476" s="20"/>
      <c r="AG476" s="20"/>
      <c r="AH476" s="20"/>
      <c r="AI476" s="20"/>
      <c r="AJ476" s="20"/>
      <c r="AK476" s="20"/>
      <c r="AL476" s="20"/>
      <c r="AM476" s="20"/>
      <c r="AN476" s="20"/>
      <c r="AO476" s="20"/>
      <c r="AP476" s="20"/>
      <c r="AQ476" s="20"/>
      <c r="AR476" s="20"/>
      <c r="AS476" s="20"/>
      <c r="AT476" s="20"/>
      <c r="AU476" s="20"/>
      <c r="AV476" s="20"/>
      <c r="AW476" s="20"/>
      <c r="AX476" s="20"/>
      <c r="AY476" s="20"/>
      <c r="AZ476" s="20"/>
      <c r="BA476" s="20"/>
      <c r="BB476" s="20"/>
      <c r="BC476" s="20"/>
      <c r="BD476" s="20"/>
      <c r="BE476" s="20"/>
      <c r="BF476" s="20"/>
      <c r="BG476" s="20"/>
      <c r="BH476" s="20"/>
      <c r="BI476" s="20"/>
      <c r="BJ476" s="20"/>
      <c r="BK476" s="20"/>
      <c r="BL476" s="20"/>
      <c r="BM476" s="20"/>
    </row>
    <row r="477">
      <c r="B477" s="278"/>
      <c r="C477" s="278"/>
      <c r="D477" s="278"/>
      <c r="E477" s="278"/>
      <c r="F477" s="278"/>
      <c r="G477" s="278"/>
      <c r="H477" s="278"/>
      <c r="I477" s="278"/>
      <c r="J477" s="278"/>
      <c r="K477" s="278"/>
      <c r="L477" s="278"/>
      <c r="M477" s="278"/>
      <c r="N477" s="278"/>
      <c r="O477" s="278"/>
      <c r="P477" s="278"/>
      <c r="Q477" s="278"/>
      <c r="R477" s="20"/>
      <c r="S477" s="20"/>
      <c r="T477" s="20"/>
      <c r="U477" s="20"/>
      <c r="V477" s="20"/>
      <c r="W477" s="20"/>
      <c r="X477" s="20"/>
      <c r="Y477" s="20"/>
      <c r="Z477" s="20"/>
      <c r="AA477" s="20"/>
      <c r="AB477" s="20"/>
      <c r="AC477" s="20"/>
      <c r="AD477" s="20"/>
      <c r="AE477" s="20"/>
      <c r="AF477" s="20"/>
      <c r="AG477" s="20"/>
      <c r="AH477" s="20"/>
      <c r="AI477" s="20"/>
      <c r="AJ477" s="20"/>
      <c r="AK477" s="20"/>
      <c r="AL477" s="20"/>
      <c r="AM477" s="20"/>
      <c r="AN477" s="20"/>
      <c r="AO477" s="20"/>
      <c r="AP477" s="20"/>
      <c r="AQ477" s="20"/>
      <c r="AR477" s="20"/>
      <c r="AS477" s="20"/>
      <c r="AT477" s="20"/>
      <c r="AU477" s="20"/>
      <c r="AV477" s="20"/>
      <c r="AW477" s="20"/>
      <c r="AX477" s="20"/>
      <c r="AY477" s="20"/>
      <c r="AZ477" s="20"/>
      <c r="BA477" s="20"/>
      <c r="BB477" s="20"/>
      <c r="BC477" s="20"/>
      <c r="BD477" s="20"/>
      <c r="BE477" s="20"/>
      <c r="BF477" s="20"/>
      <c r="BG477" s="20"/>
      <c r="BH477" s="20"/>
      <c r="BI477" s="20"/>
      <c r="BJ477" s="20"/>
      <c r="BK477" s="20"/>
      <c r="BL477" s="20"/>
      <c r="BM477" s="20"/>
    </row>
    <row r="478">
      <c r="B478" s="278"/>
      <c r="C478" s="278"/>
      <c r="D478" s="278"/>
      <c r="E478" s="278"/>
      <c r="F478" s="278"/>
      <c r="G478" s="278"/>
      <c r="H478" s="278"/>
      <c r="I478" s="278"/>
      <c r="J478" s="278"/>
      <c r="K478" s="278"/>
      <c r="L478" s="278"/>
      <c r="M478" s="278"/>
      <c r="N478" s="278"/>
      <c r="O478" s="278"/>
      <c r="P478" s="278"/>
      <c r="Q478" s="278"/>
      <c r="R478" s="20"/>
      <c r="S478" s="20"/>
      <c r="T478" s="20"/>
      <c r="U478" s="20"/>
      <c r="V478" s="20"/>
      <c r="W478" s="20"/>
      <c r="X478" s="20"/>
      <c r="Y478" s="20"/>
      <c r="Z478" s="20"/>
      <c r="AA478" s="20"/>
      <c r="AB478" s="20"/>
      <c r="AC478" s="20"/>
      <c r="AD478" s="20"/>
      <c r="AE478" s="20"/>
      <c r="AF478" s="20"/>
      <c r="AG478" s="20"/>
      <c r="AH478" s="20"/>
      <c r="AI478" s="20"/>
      <c r="AJ478" s="20"/>
      <c r="AK478" s="20"/>
      <c r="AL478" s="20"/>
      <c r="AM478" s="20"/>
      <c r="AN478" s="20"/>
      <c r="AO478" s="20"/>
      <c r="AP478" s="20"/>
      <c r="AQ478" s="20"/>
      <c r="AR478" s="20"/>
      <c r="AS478" s="20"/>
      <c r="AT478" s="20"/>
      <c r="AU478" s="20"/>
      <c r="AV478" s="20"/>
      <c r="AW478" s="20"/>
      <c r="AX478" s="20"/>
      <c r="AY478" s="20"/>
      <c r="AZ478" s="20"/>
      <c r="BA478" s="20"/>
      <c r="BB478" s="20"/>
      <c r="BC478" s="20"/>
      <c r="BD478" s="20"/>
      <c r="BE478" s="20"/>
      <c r="BF478" s="20"/>
      <c r="BG478" s="20"/>
      <c r="BH478" s="20"/>
      <c r="BI478" s="20"/>
      <c r="BJ478" s="20"/>
      <c r="BK478" s="20"/>
      <c r="BL478" s="20"/>
      <c r="BM478" s="20"/>
    </row>
    <row r="479">
      <c r="B479" s="278"/>
      <c r="C479" s="278"/>
      <c r="D479" s="278"/>
      <c r="E479" s="278"/>
      <c r="F479" s="278"/>
      <c r="G479" s="278"/>
      <c r="H479" s="278"/>
      <c r="I479" s="278"/>
      <c r="J479" s="278"/>
      <c r="K479" s="278"/>
      <c r="L479" s="278"/>
      <c r="M479" s="278"/>
      <c r="N479" s="278"/>
      <c r="O479" s="278"/>
      <c r="P479" s="278"/>
      <c r="Q479" s="278"/>
      <c r="R479" s="20"/>
      <c r="S479" s="20"/>
      <c r="T479" s="20"/>
      <c r="U479" s="20"/>
      <c r="V479" s="20"/>
      <c r="W479" s="20"/>
      <c r="X479" s="20"/>
      <c r="Y479" s="20"/>
      <c r="Z479" s="20"/>
      <c r="AA479" s="20"/>
      <c r="AB479" s="20"/>
      <c r="AC479" s="20"/>
      <c r="AD479" s="20"/>
      <c r="AE479" s="20"/>
      <c r="AF479" s="20"/>
      <c r="AG479" s="20"/>
      <c r="AH479" s="20"/>
      <c r="AI479" s="20"/>
      <c r="AJ479" s="20"/>
      <c r="AK479" s="20"/>
      <c r="AL479" s="20"/>
      <c r="AM479" s="20"/>
      <c r="AN479" s="20"/>
      <c r="AO479" s="20"/>
      <c r="AP479" s="20"/>
      <c r="AQ479" s="20"/>
      <c r="AR479" s="20"/>
      <c r="AS479" s="20"/>
      <c r="AT479" s="20"/>
      <c r="AU479" s="20"/>
      <c r="AV479" s="20"/>
      <c r="AW479" s="20"/>
      <c r="AX479" s="20"/>
      <c r="AY479" s="20"/>
      <c r="AZ479" s="20"/>
      <c r="BA479" s="20"/>
      <c r="BB479" s="20"/>
      <c r="BC479" s="20"/>
      <c r="BD479" s="20"/>
      <c r="BE479" s="20"/>
      <c r="BF479" s="20"/>
      <c r="BG479" s="20"/>
      <c r="BH479" s="20"/>
      <c r="BI479" s="20"/>
      <c r="BJ479" s="20"/>
      <c r="BK479" s="20"/>
      <c r="BL479" s="20"/>
      <c r="BM479" s="20"/>
    </row>
    <row r="480">
      <c r="B480" s="278"/>
      <c r="C480" s="278"/>
      <c r="D480" s="278"/>
      <c r="E480" s="278"/>
      <c r="F480" s="278"/>
      <c r="G480" s="278"/>
      <c r="H480" s="278"/>
      <c r="I480" s="278"/>
      <c r="J480" s="278"/>
      <c r="K480" s="278"/>
      <c r="L480" s="278"/>
      <c r="M480" s="278"/>
      <c r="N480" s="278"/>
      <c r="O480" s="278"/>
      <c r="P480" s="278"/>
      <c r="Q480" s="278"/>
      <c r="R480" s="20"/>
      <c r="S480" s="20"/>
      <c r="T480" s="20"/>
      <c r="U480" s="20"/>
      <c r="V480" s="20"/>
      <c r="W480" s="20"/>
      <c r="X480" s="20"/>
      <c r="Y480" s="20"/>
      <c r="Z480" s="20"/>
      <c r="AA480" s="20"/>
      <c r="AB480" s="20"/>
      <c r="AC480" s="20"/>
      <c r="AD480" s="20"/>
      <c r="AE480" s="20"/>
      <c r="AF480" s="20"/>
      <c r="AG480" s="20"/>
      <c r="AH480" s="20"/>
      <c r="AI480" s="20"/>
      <c r="AJ480" s="20"/>
      <c r="AK480" s="20"/>
      <c r="AL480" s="20"/>
      <c r="AM480" s="20"/>
      <c r="AN480" s="20"/>
      <c r="AO480" s="20"/>
      <c r="AP480" s="20"/>
      <c r="AQ480" s="20"/>
      <c r="AR480" s="20"/>
      <c r="AS480" s="20"/>
      <c r="AT480" s="20"/>
      <c r="AU480" s="20"/>
      <c r="AV480" s="20"/>
      <c r="AW480" s="20"/>
      <c r="AX480" s="20"/>
      <c r="AY480" s="20"/>
      <c r="AZ480" s="20"/>
      <c r="BA480" s="20"/>
      <c r="BB480" s="20"/>
      <c r="BC480" s="20"/>
      <c r="BD480" s="20"/>
      <c r="BE480" s="20"/>
      <c r="BF480" s="20"/>
      <c r="BG480" s="20"/>
      <c r="BH480" s="20"/>
      <c r="BI480" s="20"/>
      <c r="BJ480" s="20"/>
      <c r="BK480" s="20"/>
      <c r="BL480" s="20"/>
      <c r="BM480" s="20"/>
    </row>
    <row r="481">
      <c r="B481" s="278"/>
      <c r="C481" s="278"/>
      <c r="D481" s="278"/>
      <c r="E481" s="278"/>
      <c r="F481" s="278"/>
      <c r="G481" s="278"/>
      <c r="H481" s="278"/>
      <c r="I481" s="278"/>
      <c r="J481" s="278"/>
      <c r="K481" s="278"/>
      <c r="L481" s="278"/>
      <c r="M481" s="278"/>
      <c r="N481" s="278"/>
      <c r="O481" s="278"/>
      <c r="P481" s="278"/>
      <c r="Q481" s="278"/>
      <c r="R481" s="20"/>
      <c r="S481" s="20"/>
      <c r="T481" s="20"/>
      <c r="U481" s="20"/>
      <c r="V481" s="20"/>
      <c r="W481" s="20"/>
      <c r="X481" s="20"/>
      <c r="Y481" s="20"/>
      <c r="Z481" s="20"/>
      <c r="AA481" s="20"/>
      <c r="AB481" s="20"/>
      <c r="AC481" s="20"/>
      <c r="AD481" s="20"/>
      <c r="AE481" s="20"/>
      <c r="AF481" s="20"/>
      <c r="AG481" s="20"/>
      <c r="AH481" s="20"/>
      <c r="AI481" s="20"/>
      <c r="AJ481" s="20"/>
      <c r="AK481" s="20"/>
      <c r="AL481" s="20"/>
      <c r="AM481" s="20"/>
      <c r="AN481" s="20"/>
      <c r="AO481" s="20"/>
      <c r="AP481" s="20"/>
      <c r="AQ481" s="20"/>
      <c r="AR481" s="20"/>
      <c r="AS481" s="20"/>
      <c r="AT481" s="20"/>
      <c r="AU481" s="20"/>
      <c r="AV481" s="20"/>
      <c r="AW481" s="20"/>
      <c r="AX481" s="20"/>
      <c r="AY481" s="20"/>
      <c r="AZ481" s="20"/>
      <c r="BA481" s="20"/>
      <c r="BB481" s="20"/>
      <c r="BC481" s="20"/>
      <c r="BD481" s="20"/>
      <c r="BE481" s="20"/>
      <c r="BF481" s="20"/>
      <c r="BG481" s="20"/>
      <c r="BH481" s="20"/>
      <c r="BI481" s="20"/>
      <c r="BJ481" s="20"/>
      <c r="BK481" s="20"/>
      <c r="BL481" s="20"/>
      <c r="BM481" s="20"/>
    </row>
    <row r="482">
      <c r="B482" s="278"/>
      <c r="C482" s="278"/>
      <c r="D482" s="278"/>
      <c r="E482" s="278"/>
      <c r="F482" s="278"/>
      <c r="G482" s="278"/>
      <c r="H482" s="278"/>
      <c r="I482" s="278"/>
      <c r="J482" s="278"/>
      <c r="K482" s="278"/>
      <c r="L482" s="278"/>
      <c r="M482" s="278"/>
      <c r="N482" s="278"/>
      <c r="O482" s="278"/>
      <c r="P482" s="278"/>
      <c r="Q482" s="278"/>
      <c r="R482" s="20"/>
      <c r="S482" s="20"/>
      <c r="T482" s="20"/>
      <c r="U482" s="20"/>
      <c r="V482" s="20"/>
      <c r="W482" s="20"/>
      <c r="X482" s="20"/>
      <c r="Y482" s="20"/>
      <c r="Z482" s="20"/>
      <c r="AA482" s="20"/>
      <c r="AB482" s="20"/>
      <c r="AC482" s="20"/>
      <c r="AD482" s="20"/>
      <c r="AE482" s="20"/>
      <c r="AF482" s="20"/>
      <c r="AG482" s="20"/>
      <c r="AH482" s="20"/>
      <c r="AI482" s="20"/>
      <c r="AJ482" s="20"/>
      <c r="AK482" s="20"/>
      <c r="AL482" s="20"/>
      <c r="AM482" s="20"/>
      <c r="AN482" s="20"/>
      <c r="AO482" s="20"/>
      <c r="AP482" s="20"/>
      <c r="AQ482" s="20"/>
      <c r="AR482" s="20"/>
      <c r="AS482" s="20"/>
      <c r="AT482" s="20"/>
      <c r="AU482" s="20"/>
      <c r="AV482" s="20"/>
      <c r="AW482" s="20"/>
      <c r="AX482" s="20"/>
      <c r="AY482" s="20"/>
      <c r="AZ482" s="20"/>
      <c r="BA482" s="20"/>
      <c r="BB482" s="20"/>
      <c r="BC482" s="20"/>
      <c r="BD482" s="20"/>
      <c r="BE482" s="20"/>
      <c r="BF482" s="20"/>
      <c r="BG482" s="20"/>
      <c r="BH482" s="20"/>
      <c r="BI482" s="20"/>
      <c r="BJ482" s="20"/>
      <c r="BK482" s="20"/>
      <c r="BL482" s="20"/>
      <c r="BM482" s="20"/>
    </row>
    <row r="483">
      <c r="B483" s="278"/>
      <c r="C483" s="278"/>
      <c r="D483" s="278"/>
      <c r="E483" s="278"/>
      <c r="F483" s="278"/>
      <c r="G483" s="278"/>
      <c r="H483" s="278"/>
      <c r="I483" s="278"/>
      <c r="J483" s="278"/>
      <c r="K483" s="278"/>
      <c r="L483" s="278"/>
      <c r="M483" s="278"/>
      <c r="N483" s="278"/>
      <c r="O483" s="278"/>
      <c r="P483" s="278"/>
      <c r="Q483" s="278"/>
      <c r="R483" s="20"/>
      <c r="S483" s="20"/>
      <c r="T483" s="20"/>
      <c r="U483" s="20"/>
      <c r="V483" s="20"/>
      <c r="W483" s="20"/>
      <c r="X483" s="20"/>
      <c r="Y483" s="20"/>
      <c r="Z483" s="20"/>
      <c r="AA483" s="20"/>
      <c r="AB483" s="20"/>
      <c r="AC483" s="20"/>
      <c r="AD483" s="20"/>
      <c r="AE483" s="20"/>
      <c r="AF483" s="20"/>
      <c r="AG483" s="20"/>
      <c r="AH483" s="20"/>
      <c r="AI483" s="20"/>
      <c r="AJ483" s="20"/>
      <c r="AK483" s="20"/>
      <c r="AL483" s="20"/>
      <c r="AM483" s="20"/>
      <c r="AN483" s="20"/>
      <c r="AO483" s="20"/>
      <c r="AP483" s="20"/>
      <c r="AQ483" s="20"/>
      <c r="AR483" s="20"/>
      <c r="AS483" s="20"/>
      <c r="AT483" s="20"/>
      <c r="AU483" s="20"/>
      <c r="AV483" s="20"/>
      <c r="AW483" s="20"/>
      <c r="AX483" s="20"/>
      <c r="AY483" s="20"/>
      <c r="AZ483" s="20"/>
      <c r="BA483" s="20"/>
      <c r="BB483" s="20"/>
      <c r="BC483" s="20"/>
      <c r="BD483" s="20"/>
      <c r="BE483" s="20"/>
      <c r="BF483" s="20"/>
      <c r="BG483" s="20"/>
      <c r="BH483" s="20"/>
      <c r="BI483" s="20"/>
      <c r="BJ483" s="20"/>
      <c r="BK483" s="20"/>
      <c r="BL483" s="20"/>
      <c r="BM483" s="20"/>
    </row>
    <row r="484">
      <c r="B484" s="278"/>
      <c r="C484" s="278"/>
      <c r="D484" s="278"/>
      <c r="E484" s="278"/>
      <c r="F484" s="278"/>
      <c r="G484" s="278"/>
      <c r="H484" s="278"/>
      <c r="I484" s="278"/>
      <c r="J484" s="278"/>
      <c r="K484" s="278"/>
      <c r="L484" s="278"/>
      <c r="M484" s="278"/>
      <c r="N484" s="278"/>
      <c r="O484" s="278"/>
      <c r="P484" s="278"/>
      <c r="Q484" s="278"/>
      <c r="R484" s="20"/>
      <c r="S484" s="20"/>
      <c r="T484" s="20"/>
      <c r="U484" s="20"/>
      <c r="V484" s="20"/>
      <c r="W484" s="20"/>
      <c r="X484" s="20"/>
      <c r="Y484" s="20"/>
      <c r="Z484" s="20"/>
      <c r="AA484" s="20"/>
      <c r="AB484" s="20"/>
      <c r="AC484" s="20"/>
      <c r="AD484" s="20"/>
      <c r="AE484" s="20"/>
      <c r="AF484" s="20"/>
      <c r="AG484" s="20"/>
      <c r="AH484" s="20"/>
      <c r="AI484" s="20"/>
      <c r="AJ484" s="20"/>
      <c r="AK484" s="20"/>
      <c r="AL484" s="20"/>
      <c r="AM484" s="20"/>
      <c r="AN484" s="20"/>
      <c r="AO484" s="20"/>
      <c r="AP484" s="20"/>
      <c r="AQ484" s="20"/>
      <c r="AR484" s="20"/>
      <c r="AS484" s="20"/>
      <c r="AT484" s="20"/>
      <c r="AU484" s="20"/>
      <c r="AV484" s="20"/>
      <c r="AW484" s="20"/>
      <c r="AX484" s="20"/>
      <c r="AY484" s="20"/>
      <c r="AZ484" s="20"/>
      <c r="BA484" s="20"/>
      <c r="BB484" s="20"/>
      <c r="BC484" s="20"/>
      <c r="BD484" s="20"/>
      <c r="BE484" s="20"/>
      <c r="BF484" s="20"/>
      <c r="BG484" s="20"/>
      <c r="BH484" s="20"/>
      <c r="BI484" s="20"/>
      <c r="BJ484" s="20"/>
      <c r="BK484" s="20"/>
      <c r="BL484" s="20"/>
      <c r="BM484" s="20"/>
    </row>
    <row r="485">
      <c r="B485" s="278"/>
      <c r="C485" s="278"/>
      <c r="D485" s="278"/>
      <c r="E485" s="278"/>
      <c r="F485" s="278"/>
      <c r="G485" s="278"/>
      <c r="H485" s="278"/>
      <c r="I485" s="278"/>
      <c r="J485" s="278"/>
      <c r="K485" s="278"/>
      <c r="L485" s="278"/>
      <c r="M485" s="278"/>
      <c r="N485" s="278"/>
      <c r="O485" s="278"/>
      <c r="P485" s="278"/>
      <c r="Q485" s="278"/>
      <c r="R485" s="20"/>
      <c r="S485" s="20"/>
      <c r="T485" s="20"/>
      <c r="U485" s="20"/>
      <c r="V485" s="20"/>
      <c r="W485" s="20"/>
      <c r="X485" s="20"/>
      <c r="Y485" s="20"/>
      <c r="Z485" s="20"/>
      <c r="AA485" s="20"/>
      <c r="AB485" s="20"/>
      <c r="AC485" s="20"/>
      <c r="AD485" s="20"/>
      <c r="AE485" s="20"/>
      <c r="AF485" s="20"/>
      <c r="AG485" s="20"/>
      <c r="AH485" s="20"/>
      <c r="AI485" s="20"/>
      <c r="AJ485" s="20"/>
      <c r="AK485" s="20"/>
      <c r="AL485" s="20"/>
      <c r="AM485" s="20"/>
      <c r="AN485" s="20"/>
      <c r="AO485" s="20"/>
      <c r="AP485" s="20"/>
      <c r="AQ485" s="20"/>
      <c r="AR485" s="20"/>
      <c r="AS485" s="20"/>
      <c r="AT485" s="20"/>
      <c r="AU485" s="20"/>
      <c r="AV485" s="20"/>
      <c r="AW485" s="20"/>
      <c r="AX485" s="20"/>
      <c r="AY485" s="20"/>
      <c r="AZ485" s="20"/>
      <c r="BA485" s="20"/>
      <c r="BB485" s="20"/>
      <c r="BC485" s="20"/>
      <c r="BD485" s="20"/>
      <c r="BE485" s="20"/>
      <c r="BF485" s="20"/>
      <c r="BG485" s="20"/>
      <c r="BH485" s="20"/>
      <c r="BI485" s="20"/>
      <c r="BJ485" s="20"/>
      <c r="BK485" s="20"/>
      <c r="BL485" s="20"/>
      <c r="BM485" s="20"/>
    </row>
    <row r="486">
      <c r="B486" s="278"/>
      <c r="C486" s="278"/>
      <c r="D486" s="278"/>
      <c r="E486" s="278"/>
      <c r="F486" s="278"/>
      <c r="G486" s="278"/>
      <c r="H486" s="278"/>
      <c r="I486" s="278"/>
      <c r="J486" s="278"/>
      <c r="K486" s="278"/>
      <c r="L486" s="278"/>
      <c r="M486" s="278"/>
      <c r="N486" s="278"/>
      <c r="O486" s="278"/>
      <c r="P486" s="278"/>
      <c r="Q486" s="278"/>
      <c r="R486" s="20"/>
      <c r="S486" s="20"/>
      <c r="T486" s="20"/>
      <c r="U486" s="20"/>
      <c r="V486" s="20"/>
      <c r="W486" s="20"/>
      <c r="X486" s="20"/>
      <c r="Y486" s="20"/>
      <c r="Z486" s="20"/>
      <c r="AA486" s="20"/>
      <c r="AB486" s="20"/>
      <c r="AC486" s="20"/>
      <c r="AD486" s="20"/>
      <c r="AE486" s="20"/>
      <c r="AF486" s="20"/>
      <c r="AG486" s="20"/>
      <c r="AH486" s="20"/>
      <c r="AI486" s="20"/>
      <c r="AJ486" s="20"/>
      <c r="AK486" s="20"/>
      <c r="AL486" s="20"/>
      <c r="AM486" s="20"/>
      <c r="AN486" s="20"/>
      <c r="AO486" s="20"/>
      <c r="AP486" s="20"/>
      <c r="AQ486" s="20"/>
      <c r="AR486" s="20"/>
      <c r="AS486" s="20"/>
      <c r="AT486" s="20"/>
      <c r="AU486" s="20"/>
      <c r="AV486" s="20"/>
      <c r="AW486" s="20"/>
      <c r="AX486" s="20"/>
      <c r="AY486" s="20"/>
      <c r="AZ486" s="20"/>
      <c r="BA486" s="20"/>
      <c r="BB486" s="20"/>
      <c r="BC486" s="20"/>
      <c r="BD486" s="20"/>
      <c r="BE486" s="20"/>
      <c r="BF486" s="20"/>
      <c r="BG486" s="20"/>
      <c r="BH486" s="20"/>
      <c r="BI486" s="20"/>
      <c r="BJ486" s="20"/>
      <c r="BK486" s="20"/>
      <c r="BL486" s="20"/>
      <c r="BM486" s="20"/>
    </row>
    <row r="487">
      <c r="B487" s="278"/>
      <c r="C487" s="278"/>
      <c r="D487" s="278"/>
      <c r="E487" s="278"/>
      <c r="F487" s="278"/>
      <c r="G487" s="278"/>
      <c r="H487" s="278"/>
      <c r="I487" s="278"/>
      <c r="J487" s="278"/>
      <c r="K487" s="278"/>
      <c r="L487" s="278"/>
      <c r="M487" s="278"/>
      <c r="N487" s="278"/>
      <c r="O487" s="278"/>
      <c r="P487" s="278"/>
      <c r="Q487" s="278"/>
      <c r="R487" s="20"/>
      <c r="S487" s="20"/>
      <c r="T487" s="20"/>
      <c r="U487" s="20"/>
      <c r="V487" s="20"/>
      <c r="W487" s="20"/>
      <c r="X487" s="20"/>
      <c r="Y487" s="20"/>
      <c r="Z487" s="20"/>
      <c r="AA487" s="20"/>
      <c r="AB487" s="20"/>
      <c r="AC487" s="20"/>
      <c r="AD487" s="20"/>
      <c r="AE487" s="20"/>
      <c r="AF487" s="20"/>
      <c r="AG487" s="20"/>
      <c r="AH487" s="20"/>
      <c r="AI487" s="20"/>
      <c r="AJ487" s="20"/>
      <c r="AK487" s="20"/>
      <c r="AL487" s="20"/>
      <c r="AM487" s="20"/>
      <c r="AN487" s="20"/>
      <c r="AO487" s="20"/>
      <c r="AP487" s="20"/>
      <c r="AQ487" s="20"/>
      <c r="AR487" s="20"/>
      <c r="AS487" s="20"/>
      <c r="AT487" s="20"/>
      <c r="AU487" s="20"/>
      <c r="AV487" s="20"/>
      <c r="AW487" s="20"/>
      <c r="AX487" s="20"/>
      <c r="AY487" s="20"/>
      <c r="AZ487" s="20"/>
      <c r="BA487" s="20"/>
      <c r="BB487" s="20"/>
      <c r="BC487" s="20"/>
      <c r="BD487" s="20"/>
      <c r="BE487" s="20"/>
      <c r="BF487" s="20"/>
      <c r="BG487" s="20"/>
      <c r="BH487" s="20"/>
      <c r="BI487" s="20"/>
      <c r="BJ487" s="20"/>
      <c r="BK487" s="20"/>
      <c r="BL487" s="20"/>
      <c r="BM487" s="20"/>
    </row>
    <row r="488">
      <c r="B488" s="278"/>
      <c r="C488" s="278"/>
      <c r="D488" s="278"/>
      <c r="E488" s="278"/>
      <c r="F488" s="278"/>
      <c r="G488" s="278"/>
      <c r="H488" s="278"/>
      <c r="I488" s="278"/>
      <c r="J488" s="278"/>
      <c r="K488" s="278"/>
      <c r="L488" s="278"/>
      <c r="M488" s="278"/>
      <c r="N488" s="278"/>
      <c r="O488" s="278"/>
      <c r="P488" s="278"/>
      <c r="Q488" s="278"/>
      <c r="R488" s="20"/>
      <c r="S488" s="20"/>
      <c r="T488" s="20"/>
      <c r="U488" s="20"/>
      <c r="V488" s="20"/>
      <c r="W488" s="20"/>
      <c r="X488" s="20"/>
      <c r="Y488" s="20"/>
      <c r="Z488" s="20"/>
      <c r="AA488" s="20"/>
      <c r="AB488" s="20"/>
      <c r="AC488" s="20"/>
      <c r="AD488" s="20"/>
      <c r="AE488" s="20"/>
      <c r="AF488" s="20"/>
      <c r="AG488" s="20"/>
      <c r="AH488" s="20"/>
      <c r="AI488" s="20"/>
      <c r="AJ488" s="20"/>
      <c r="AK488" s="20"/>
      <c r="AL488" s="20"/>
      <c r="AM488" s="20"/>
      <c r="AN488" s="20"/>
      <c r="AO488" s="20"/>
      <c r="AP488" s="20"/>
      <c r="AQ488" s="20"/>
      <c r="AR488" s="20"/>
      <c r="AS488" s="20"/>
      <c r="AT488" s="20"/>
      <c r="AU488" s="20"/>
      <c r="AV488" s="20"/>
      <c r="AW488" s="20"/>
      <c r="AX488" s="20"/>
      <c r="AY488" s="20"/>
      <c r="AZ488" s="20"/>
      <c r="BA488" s="20"/>
      <c r="BB488" s="20"/>
      <c r="BC488" s="20"/>
      <c r="BD488" s="20"/>
      <c r="BE488" s="20"/>
      <c r="BF488" s="20"/>
      <c r="BG488" s="20"/>
      <c r="BH488" s="20"/>
      <c r="BI488" s="20"/>
      <c r="BJ488" s="20"/>
      <c r="BK488" s="20"/>
      <c r="BL488" s="20"/>
      <c r="BM488" s="20"/>
    </row>
    <row r="489">
      <c r="B489" s="278"/>
      <c r="C489" s="278"/>
      <c r="D489" s="278"/>
      <c r="E489" s="278"/>
      <c r="F489" s="278"/>
      <c r="G489" s="278"/>
      <c r="H489" s="278"/>
      <c r="I489" s="278"/>
      <c r="J489" s="278"/>
      <c r="K489" s="278"/>
      <c r="L489" s="278"/>
      <c r="M489" s="278"/>
      <c r="N489" s="278"/>
      <c r="O489" s="278"/>
      <c r="P489" s="278"/>
      <c r="Q489" s="278"/>
      <c r="R489" s="20"/>
      <c r="S489" s="20"/>
      <c r="T489" s="20"/>
      <c r="U489" s="20"/>
      <c r="V489" s="20"/>
      <c r="W489" s="20"/>
      <c r="X489" s="20"/>
      <c r="Y489" s="20"/>
      <c r="Z489" s="20"/>
      <c r="AA489" s="20"/>
      <c r="AB489" s="20"/>
      <c r="AC489" s="20"/>
      <c r="AD489" s="20"/>
      <c r="AE489" s="20"/>
      <c r="AF489" s="20"/>
      <c r="AG489" s="20"/>
      <c r="AH489" s="20"/>
      <c r="AI489" s="20"/>
      <c r="AJ489" s="20"/>
      <c r="AK489" s="20"/>
      <c r="AL489" s="20"/>
      <c r="AM489" s="20"/>
      <c r="AN489" s="20"/>
      <c r="AO489" s="20"/>
      <c r="AP489" s="20"/>
      <c r="AQ489" s="20"/>
      <c r="AR489" s="20"/>
      <c r="AS489" s="20"/>
      <c r="AT489" s="20"/>
      <c r="AU489" s="20"/>
      <c r="AV489" s="20"/>
      <c r="AW489" s="20"/>
      <c r="AX489" s="20"/>
      <c r="AY489" s="20"/>
      <c r="AZ489" s="20"/>
      <c r="BA489" s="20"/>
      <c r="BB489" s="20"/>
      <c r="BC489" s="20"/>
      <c r="BD489" s="20"/>
      <c r="BE489" s="20"/>
      <c r="BF489" s="20"/>
      <c r="BG489" s="20"/>
      <c r="BH489" s="20"/>
      <c r="BI489" s="20"/>
      <c r="BJ489" s="20"/>
      <c r="BK489" s="20"/>
      <c r="BL489" s="20"/>
      <c r="BM489" s="20"/>
    </row>
    <row r="490">
      <c r="B490" s="278"/>
      <c r="C490" s="278"/>
      <c r="D490" s="278"/>
      <c r="E490" s="278"/>
      <c r="F490" s="278"/>
      <c r="G490" s="278"/>
      <c r="H490" s="278"/>
      <c r="I490" s="278"/>
      <c r="J490" s="278"/>
      <c r="K490" s="278"/>
      <c r="L490" s="278"/>
      <c r="M490" s="278"/>
      <c r="N490" s="278"/>
      <c r="O490" s="278"/>
      <c r="P490" s="278"/>
      <c r="Q490" s="278"/>
      <c r="R490" s="20"/>
      <c r="S490" s="20"/>
      <c r="T490" s="20"/>
      <c r="U490" s="20"/>
      <c r="V490" s="20"/>
      <c r="W490" s="20"/>
      <c r="X490" s="20"/>
      <c r="Y490" s="20"/>
      <c r="Z490" s="20"/>
      <c r="AA490" s="20"/>
      <c r="AB490" s="20"/>
      <c r="AC490" s="20"/>
      <c r="AD490" s="20"/>
      <c r="AE490" s="20"/>
      <c r="AF490" s="20"/>
      <c r="AG490" s="20"/>
      <c r="AH490" s="20"/>
      <c r="AI490" s="20"/>
      <c r="AJ490" s="20"/>
      <c r="AK490" s="20"/>
      <c r="AL490" s="20"/>
      <c r="AM490" s="20"/>
      <c r="AN490" s="20"/>
      <c r="AO490" s="20"/>
      <c r="AP490" s="20"/>
      <c r="AQ490" s="20"/>
      <c r="AR490" s="20"/>
      <c r="AS490" s="20"/>
      <c r="AT490" s="20"/>
      <c r="AU490" s="20"/>
      <c r="AV490" s="20"/>
      <c r="AW490" s="20"/>
      <c r="AX490" s="20"/>
      <c r="AY490" s="20"/>
      <c r="AZ490" s="20"/>
      <c r="BA490" s="20"/>
      <c r="BB490" s="20"/>
      <c r="BC490" s="20"/>
      <c r="BD490" s="20"/>
      <c r="BE490" s="20"/>
      <c r="BF490" s="20"/>
      <c r="BG490" s="20"/>
      <c r="BH490" s="20"/>
      <c r="BI490" s="20"/>
      <c r="BJ490" s="20"/>
      <c r="BK490" s="20"/>
      <c r="BL490" s="20"/>
      <c r="BM490" s="20"/>
    </row>
    <row r="491">
      <c r="B491" s="278"/>
      <c r="C491" s="278"/>
      <c r="D491" s="278"/>
      <c r="E491" s="278"/>
      <c r="F491" s="278"/>
      <c r="G491" s="278"/>
      <c r="H491" s="278"/>
      <c r="I491" s="278"/>
      <c r="J491" s="278"/>
      <c r="K491" s="278"/>
      <c r="L491" s="278"/>
      <c r="M491" s="278"/>
      <c r="N491" s="278"/>
      <c r="O491" s="278"/>
      <c r="P491" s="278"/>
      <c r="Q491" s="278"/>
      <c r="R491" s="20"/>
      <c r="S491" s="20"/>
      <c r="T491" s="20"/>
      <c r="U491" s="20"/>
      <c r="V491" s="20"/>
      <c r="W491" s="20"/>
      <c r="X491" s="20"/>
      <c r="Y491" s="20"/>
      <c r="Z491" s="20"/>
      <c r="AA491" s="20"/>
      <c r="AB491" s="20"/>
      <c r="AC491" s="20"/>
      <c r="AD491" s="20"/>
      <c r="AE491" s="20"/>
      <c r="AF491" s="20"/>
      <c r="AG491" s="20"/>
      <c r="AH491" s="20"/>
      <c r="AI491" s="20"/>
      <c r="AJ491" s="20"/>
      <c r="AK491" s="20"/>
      <c r="AL491" s="20"/>
      <c r="AM491" s="20"/>
      <c r="AN491" s="20"/>
      <c r="AO491" s="20"/>
      <c r="AP491" s="20"/>
      <c r="AQ491" s="20"/>
      <c r="AR491" s="20"/>
      <c r="AS491" s="20"/>
      <c r="AT491" s="20"/>
      <c r="AU491" s="20"/>
      <c r="AV491" s="20"/>
      <c r="AW491" s="20"/>
      <c r="AX491" s="20"/>
      <c r="AY491" s="20"/>
      <c r="AZ491" s="20"/>
      <c r="BA491" s="20"/>
      <c r="BB491" s="20"/>
      <c r="BC491" s="20"/>
      <c r="BD491" s="20"/>
      <c r="BE491" s="20"/>
      <c r="BF491" s="20"/>
      <c r="BG491" s="20"/>
      <c r="BH491" s="20"/>
      <c r="BI491" s="20"/>
      <c r="BJ491" s="20"/>
      <c r="BK491" s="20"/>
      <c r="BL491" s="20"/>
      <c r="BM491" s="20"/>
    </row>
    <row r="492">
      <c r="B492" s="278"/>
      <c r="C492" s="278"/>
      <c r="D492" s="278"/>
      <c r="E492" s="278"/>
      <c r="F492" s="278"/>
      <c r="G492" s="278"/>
      <c r="H492" s="278"/>
      <c r="I492" s="278"/>
      <c r="J492" s="278"/>
      <c r="K492" s="278"/>
      <c r="L492" s="278"/>
      <c r="M492" s="278"/>
      <c r="N492" s="278"/>
      <c r="O492" s="278"/>
      <c r="P492" s="278"/>
      <c r="Q492" s="278"/>
      <c r="R492" s="20"/>
      <c r="S492" s="20"/>
      <c r="T492" s="20"/>
      <c r="U492" s="20"/>
      <c r="V492" s="20"/>
      <c r="W492" s="20"/>
      <c r="X492" s="20"/>
      <c r="Y492" s="20"/>
      <c r="Z492" s="20"/>
      <c r="AA492" s="20"/>
      <c r="AB492" s="20"/>
      <c r="AC492" s="20"/>
      <c r="AD492" s="20"/>
      <c r="AE492" s="20"/>
      <c r="AF492" s="20"/>
      <c r="AG492" s="20"/>
      <c r="AH492" s="20"/>
      <c r="AI492" s="20"/>
      <c r="AJ492" s="20"/>
      <c r="AK492" s="20"/>
      <c r="AL492" s="20"/>
      <c r="AM492" s="20"/>
      <c r="AN492" s="20"/>
      <c r="AO492" s="20"/>
      <c r="AP492" s="20"/>
      <c r="AQ492" s="20"/>
      <c r="AR492" s="20"/>
      <c r="AS492" s="20"/>
      <c r="AT492" s="20"/>
      <c r="AU492" s="20"/>
      <c r="AV492" s="20"/>
      <c r="AW492" s="20"/>
      <c r="AX492" s="20"/>
      <c r="AY492" s="20"/>
      <c r="AZ492" s="20"/>
      <c r="BA492" s="20"/>
      <c r="BB492" s="20"/>
      <c r="BC492" s="20"/>
      <c r="BD492" s="20"/>
      <c r="BE492" s="20"/>
      <c r="BF492" s="20"/>
      <c r="BG492" s="20"/>
      <c r="BH492" s="20"/>
      <c r="BI492" s="20"/>
      <c r="BJ492" s="20"/>
      <c r="BK492" s="20"/>
      <c r="BL492" s="20"/>
      <c r="BM492" s="20"/>
    </row>
    <row r="493">
      <c r="B493" s="278"/>
      <c r="C493" s="278"/>
      <c r="D493" s="278"/>
      <c r="E493" s="278"/>
      <c r="F493" s="278"/>
      <c r="G493" s="278"/>
      <c r="H493" s="278"/>
      <c r="I493" s="278"/>
      <c r="J493" s="278"/>
      <c r="K493" s="278"/>
      <c r="L493" s="278"/>
      <c r="M493" s="278"/>
      <c r="N493" s="278"/>
      <c r="O493" s="278"/>
      <c r="P493" s="278"/>
      <c r="Q493" s="278"/>
      <c r="R493" s="20"/>
      <c r="S493" s="20"/>
      <c r="T493" s="20"/>
      <c r="U493" s="20"/>
      <c r="V493" s="20"/>
      <c r="W493" s="20"/>
      <c r="X493" s="20"/>
      <c r="Y493" s="20"/>
      <c r="Z493" s="20"/>
      <c r="AA493" s="20"/>
      <c r="AB493" s="20"/>
      <c r="AC493" s="20"/>
      <c r="AD493" s="20"/>
      <c r="AE493" s="20"/>
      <c r="AF493" s="20"/>
      <c r="AG493" s="20"/>
      <c r="AH493" s="20"/>
      <c r="AI493" s="20"/>
      <c r="AJ493" s="20"/>
      <c r="AK493" s="20"/>
      <c r="AL493" s="20"/>
      <c r="AM493" s="20"/>
      <c r="AN493" s="20"/>
      <c r="AO493" s="20"/>
      <c r="AP493" s="20"/>
      <c r="AQ493" s="20"/>
      <c r="AR493" s="20"/>
      <c r="AS493" s="20"/>
      <c r="AT493" s="20"/>
      <c r="AU493" s="20"/>
      <c r="AV493" s="20"/>
      <c r="AW493" s="20"/>
      <c r="AX493" s="20"/>
      <c r="AY493" s="20"/>
      <c r="AZ493" s="20"/>
      <c r="BA493" s="20"/>
      <c r="BB493" s="20"/>
      <c r="BC493" s="20"/>
      <c r="BD493" s="20"/>
      <c r="BE493" s="20"/>
      <c r="BF493" s="20"/>
      <c r="BG493" s="20"/>
      <c r="BH493" s="20"/>
      <c r="BI493" s="20"/>
      <c r="BJ493" s="20"/>
      <c r="BK493" s="20"/>
      <c r="BL493" s="20"/>
      <c r="BM493" s="20"/>
    </row>
    <row r="494">
      <c r="B494" s="278"/>
      <c r="C494" s="278"/>
      <c r="D494" s="278"/>
      <c r="E494" s="278"/>
      <c r="F494" s="278"/>
      <c r="G494" s="278"/>
      <c r="H494" s="278"/>
      <c r="I494" s="278"/>
      <c r="J494" s="278"/>
      <c r="K494" s="278"/>
      <c r="L494" s="278"/>
      <c r="M494" s="278"/>
      <c r="N494" s="278"/>
      <c r="O494" s="278"/>
      <c r="P494" s="278"/>
      <c r="Q494" s="278"/>
      <c r="R494" s="20"/>
      <c r="S494" s="20"/>
      <c r="T494" s="20"/>
      <c r="U494" s="20"/>
      <c r="V494" s="20"/>
      <c r="W494" s="20"/>
      <c r="X494" s="20"/>
      <c r="Y494" s="20"/>
      <c r="Z494" s="20"/>
      <c r="AA494" s="20"/>
      <c r="AB494" s="20"/>
      <c r="AC494" s="20"/>
      <c r="AD494" s="20"/>
      <c r="AE494" s="20"/>
      <c r="AF494" s="20"/>
      <c r="AG494" s="20"/>
      <c r="AH494" s="20"/>
      <c r="AI494" s="20"/>
      <c r="AJ494" s="20"/>
      <c r="AK494" s="20"/>
      <c r="AL494" s="20"/>
      <c r="AM494" s="20"/>
      <c r="AN494" s="20"/>
      <c r="AO494" s="20"/>
      <c r="AP494" s="20"/>
      <c r="AQ494" s="20"/>
      <c r="AR494" s="20"/>
      <c r="AS494" s="20"/>
      <c r="AT494" s="20"/>
      <c r="AU494" s="20"/>
      <c r="AV494" s="20"/>
      <c r="AW494" s="20"/>
      <c r="AX494" s="20"/>
      <c r="AY494" s="20"/>
      <c r="AZ494" s="20"/>
      <c r="BA494" s="20"/>
      <c r="BB494" s="20"/>
      <c r="BC494" s="20"/>
      <c r="BD494" s="20"/>
      <c r="BE494" s="20"/>
      <c r="BF494" s="20"/>
      <c r="BG494" s="20"/>
      <c r="BH494" s="20"/>
      <c r="BI494" s="20"/>
      <c r="BJ494" s="20"/>
      <c r="BK494" s="20"/>
      <c r="BL494" s="20"/>
      <c r="BM494" s="20"/>
    </row>
    <row r="495">
      <c r="B495" s="278"/>
      <c r="C495" s="278"/>
      <c r="D495" s="278"/>
      <c r="E495" s="278"/>
      <c r="F495" s="278"/>
      <c r="G495" s="278"/>
      <c r="H495" s="278"/>
      <c r="I495" s="278"/>
      <c r="J495" s="278"/>
      <c r="K495" s="278"/>
      <c r="L495" s="278"/>
      <c r="M495" s="278"/>
      <c r="N495" s="278"/>
      <c r="O495" s="278"/>
      <c r="P495" s="278"/>
      <c r="Q495" s="278"/>
      <c r="R495" s="20"/>
      <c r="S495" s="20"/>
      <c r="T495" s="20"/>
      <c r="U495" s="20"/>
      <c r="V495" s="20"/>
      <c r="W495" s="20"/>
      <c r="X495" s="20"/>
      <c r="Y495" s="20"/>
      <c r="Z495" s="20"/>
      <c r="AA495" s="20"/>
      <c r="AB495" s="20"/>
      <c r="AC495" s="20"/>
      <c r="AD495" s="20"/>
      <c r="AE495" s="20"/>
      <c r="AF495" s="20"/>
      <c r="AG495" s="20"/>
      <c r="AH495" s="20"/>
      <c r="AI495" s="20"/>
      <c r="AJ495" s="20"/>
      <c r="AK495" s="20"/>
      <c r="AL495" s="20"/>
      <c r="AM495" s="20"/>
      <c r="AN495" s="20"/>
      <c r="AO495" s="20"/>
      <c r="AP495" s="20"/>
      <c r="AQ495" s="20"/>
      <c r="AR495" s="20"/>
      <c r="AS495" s="20"/>
      <c r="AT495" s="20"/>
      <c r="AU495" s="20"/>
      <c r="AV495" s="20"/>
      <c r="AW495" s="20"/>
      <c r="AX495" s="20"/>
      <c r="AY495" s="20"/>
      <c r="AZ495" s="20"/>
      <c r="BA495" s="20"/>
      <c r="BB495" s="20"/>
      <c r="BC495" s="20"/>
      <c r="BD495" s="20"/>
      <c r="BE495" s="20"/>
      <c r="BF495" s="20"/>
      <c r="BG495" s="20"/>
      <c r="BH495" s="20"/>
      <c r="BI495" s="20"/>
      <c r="BJ495" s="20"/>
      <c r="BK495" s="20"/>
      <c r="BL495" s="20"/>
      <c r="BM495" s="20"/>
    </row>
    <row r="496">
      <c r="B496" s="278"/>
      <c r="C496" s="278"/>
      <c r="D496" s="278"/>
      <c r="E496" s="278"/>
      <c r="F496" s="278"/>
      <c r="G496" s="278"/>
      <c r="H496" s="278"/>
      <c r="I496" s="278"/>
      <c r="J496" s="278"/>
      <c r="K496" s="278"/>
      <c r="L496" s="278"/>
      <c r="M496" s="278"/>
      <c r="N496" s="278"/>
      <c r="O496" s="278"/>
      <c r="P496" s="278"/>
      <c r="Q496" s="278"/>
      <c r="R496" s="20"/>
      <c r="S496" s="20"/>
      <c r="T496" s="20"/>
      <c r="U496" s="20"/>
      <c r="V496" s="20"/>
      <c r="W496" s="20"/>
      <c r="X496" s="20"/>
      <c r="Y496" s="20"/>
      <c r="Z496" s="20"/>
      <c r="AA496" s="20"/>
      <c r="AB496" s="20"/>
      <c r="AC496" s="20"/>
      <c r="AD496" s="20"/>
      <c r="AE496" s="20"/>
      <c r="AF496" s="20"/>
      <c r="AG496" s="20"/>
      <c r="AH496" s="20"/>
      <c r="AI496" s="20"/>
      <c r="AJ496" s="20"/>
      <c r="AK496" s="20"/>
      <c r="AL496" s="20"/>
      <c r="AM496" s="20"/>
      <c r="AN496" s="20"/>
      <c r="AO496" s="20"/>
      <c r="AP496" s="20"/>
      <c r="AQ496" s="20"/>
      <c r="AR496" s="20"/>
      <c r="AS496" s="20"/>
      <c r="AT496" s="20"/>
      <c r="AU496" s="20"/>
      <c r="AV496" s="20"/>
      <c r="AW496" s="20"/>
      <c r="AX496" s="20"/>
      <c r="AY496" s="20"/>
      <c r="AZ496" s="20"/>
      <c r="BA496" s="20"/>
      <c r="BB496" s="20"/>
      <c r="BC496" s="20"/>
      <c r="BD496" s="20"/>
      <c r="BE496" s="20"/>
      <c r="BF496" s="20"/>
      <c r="BG496" s="20"/>
      <c r="BH496" s="20"/>
      <c r="BI496" s="20"/>
      <c r="BJ496" s="20"/>
      <c r="BK496" s="20"/>
      <c r="BL496" s="20"/>
      <c r="BM496" s="20"/>
    </row>
    <row r="497">
      <c r="B497" s="278"/>
      <c r="C497" s="278"/>
      <c r="D497" s="278"/>
      <c r="E497" s="278"/>
      <c r="F497" s="278"/>
      <c r="G497" s="278"/>
      <c r="H497" s="278"/>
      <c r="I497" s="278"/>
      <c r="J497" s="278"/>
      <c r="K497" s="278"/>
      <c r="L497" s="278"/>
      <c r="M497" s="278"/>
      <c r="N497" s="278"/>
      <c r="O497" s="278"/>
      <c r="P497" s="278"/>
      <c r="Q497" s="278"/>
      <c r="R497" s="20"/>
      <c r="S497" s="20"/>
      <c r="T497" s="20"/>
      <c r="U497" s="20"/>
      <c r="V497" s="20"/>
      <c r="W497" s="20"/>
      <c r="X497" s="20"/>
      <c r="Y497" s="20"/>
      <c r="Z497" s="20"/>
      <c r="AA497" s="20"/>
      <c r="AB497" s="20"/>
      <c r="AC497" s="20"/>
      <c r="AD497" s="20"/>
      <c r="AE497" s="20"/>
      <c r="AF497" s="20"/>
      <c r="AG497" s="20"/>
      <c r="AH497" s="20"/>
      <c r="AI497" s="20"/>
      <c r="AJ497" s="20"/>
      <c r="AK497" s="20"/>
      <c r="AL497" s="20"/>
      <c r="AM497" s="20"/>
      <c r="AN497" s="20"/>
      <c r="AO497" s="20"/>
      <c r="AP497" s="20"/>
      <c r="AQ497" s="20"/>
      <c r="AR497" s="20"/>
      <c r="AS497" s="20"/>
      <c r="AT497" s="20"/>
      <c r="AU497" s="20"/>
      <c r="AV497" s="20"/>
      <c r="AW497" s="20"/>
      <c r="AX497" s="20"/>
      <c r="AY497" s="20"/>
      <c r="AZ497" s="20"/>
      <c r="BA497" s="20"/>
      <c r="BB497" s="20"/>
      <c r="BC497" s="20"/>
      <c r="BD497" s="20"/>
      <c r="BE497" s="20"/>
      <c r="BF497" s="20"/>
      <c r="BG497" s="20"/>
      <c r="BH497" s="20"/>
      <c r="BI497" s="20"/>
      <c r="BJ497" s="20"/>
      <c r="BK497" s="20"/>
      <c r="BL497" s="20"/>
      <c r="BM497" s="20"/>
    </row>
    <row r="498">
      <c r="B498" s="278"/>
      <c r="C498" s="278"/>
      <c r="D498" s="278"/>
      <c r="E498" s="278"/>
      <c r="F498" s="278"/>
      <c r="G498" s="278"/>
      <c r="H498" s="278"/>
      <c r="I498" s="278"/>
      <c r="J498" s="278"/>
      <c r="K498" s="278"/>
      <c r="L498" s="278"/>
      <c r="M498" s="278"/>
      <c r="N498" s="278"/>
      <c r="O498" s="278"/>
      <c r="P498" s="278"/>
      <c r="Q498" s="278"/>
      <c r="R498" s="20"/>
      <c r="S498" s="20"/>
      <c r="T498" s="20"/>
      <c r="U498" s="20"/>
      <c r="V498" s="20"/>
      <c r="W498" s="20"/>
      <c r="X498" s="20"/>
      <c r="Y498" s="20"/>
      <c r="Z498" s="20"/>
      <c r="AA498" s="20"/>
      <c r="AB498" s="20"/>
      <c r="AC498" s="20"/>
      <c r="AD498" s="20"/>
      <c r="AE498" s="20"/>
      <c r="AF498" s="20"/>
      <c r="AG498" s="20"/>
      <c r="AH498" s="20"/>
      <c r="AI498" s="20"/>
      <c r="AJ498" s="20"/>
      <c r="AK498" s="20"/>
      <c r="AL498" s="20"/>
      <c r="AM498" s="20"/>
      <c r="AN498" s="20"/>
      <c r="AO498" s="20"/>
      <c r="AP498" s="20"/>
      <c r="AQ498" s="20"/>
      <c r="AR498" s="20"/>
      <c r="AS498" s="20"/>
      <c r="AT498" s="20"/>
      <c r="AU498" s="20"/>
      <c r="AV498" s="20"/>
      <c r="AW498" s="20"/>
      <c r="AX498" s="20"/>
      <c r="AY498" s="20"/>
      <c r="AZ498" s="20"/>
      <c r="BA498" s="20"/>
      <c r="BB498" s="20"/>
      <c r="BC498" s="20"/>
      <c r="BD498" s="20"/>
      <c r="BE498" s="20"/>
      <c r="BF498" s="20"/>
      <c r="BG498" s="20"/>
      <c r="BH498" s="20"/>
      <c r="BI498" s="20"/>
      <c r="BJ498" s="20"/>
      <c r="BK498" s="20"/>
      <c r="BL498" s="20"/>
      <c r="BM498" s="20"/>
    </row>
    <row r="499">
      <c r="B499" s="278"/>
      <c r="C499" s="278"/>
      <c r="D499" s="278"/>
      <c r="E499" s="278"/>
      <c r="F499" s="278"/>
      <c r="G499" s="278"/>
      <c r="H499" s="278"/>
      <c r="I499" s="278"/>
      <c r="J499" s="278"/>
      <c r="K499" s="278"/>
      <c r="L499" s="278"/>
      <c r="M499" s="278"/>
      <c r="N499" s="278"/>
      <c r="O499" s="278"/>
      <c r="P499" s="278"/>
      <c r="Q499" s="278"/>
      <c r="R499" s="20"/>
      <c r="S499" s="20"/>
      <c r="T499" s="20"/>
      <c r="U499" s="20"/>
      <c r="V499" s="20"/>
      <c r="W499" s="20"/>
      <c r="X499" s="20"/>
      <c r="Y499" s="20"/>
      <c r="Z499" s="20"/>
      <c r="AA499" s="20"/>
      <c r="AB499" s="20"/>
      <c r="AC499" s="20"/>
      <c r="AD499" s="20"/>
      <c r="AE499" s="20"/>
      <c r="AF499" s="20"/>
      <c r="AG499" s="20"/>
      <c r="AH499" s="20"/>
      <c r="AI499" s="20"/>
      <c r="AJ499" s="20"/>
      <c r="AK499" s="20"/>
      <c r="AL499" s="20"/>
      <c r="AM499" s="20"/>
      <c r="AN499" s="20"/>
      <c r="AO499" s="20"/>
      <c r="AP499" s="20"/>
      <c r="AQ499" s="20"/>
      <c r="AR499" s="20"/>
      <c r="AS499" s="20"/>
      <c r="AT499" s="20"/>
      <c r="AU499" s="20"/>
      <c r="AV499" s="20"/>
      <c r="AW499" s="20"/>
      <c r="AX499" s="20"/>
      <c r="AY499" s="20"/>
      <c r="AZ499" s="20"/>
      <c r="BA499" s="20"/>
      <c r="BB499" s="20"/>
      <c r="BC499" s="20"/>
      <c r="BD499" s="20"/>
      <c r="BE499" s="20"/>
      <c r="BF499" s="20"/>
      <c r="BG499" s="20"/>
      <c r="BH499" s="20"/>
      <c r="BI499" s="20"/>
      <c r="BJ499" s="20"/>
      <c r="BK499" s="20"/>
      <c r="BL499" s="20"/>
      <c r="BM499" s="20"/>
    </row>
    <row r="500">
      <c r="B500" s="278"/>
      <c r="C500" s="278"/>
      <c r="D500" s="278"/>
      <c r="E500" s="278"/>
      <c r="F500" s="278"/>
      <c r="G500" s="278"/>
      <c r="H500" s="278"/>
      <c r="I500" s="278"/>
      <c r="J500" s="278"/>
      <c r="K500" s="278"/>
      <c r="L500" s="278"/>
      <c r="M500" s="278"/>
      <c r="N500" s="278"/>
      <c r="O500" s="278"/>
      <c r="P500" s="278"/>
      <c r="Q500" s="278"/>
      <c r="R500" s="20"/>
      <c r="S500" s="20"/>
      <c r="T500" s="20"/>
      <c r="U500" s="20"/>
      <c r="V500" s="20"/>
      <c r="W500" s="20"/>
      <c r="X500" s="20"/>
      <c r="Y500" s="20"/>
      <c r="Z500" s="20"/>
      <c r="AA500" s="20"/>
      <c r="AB500" s="20"/>
      <c r="AC500" s="20"/>
      <c r="AD500" s="20"/>
      <c r="AE500" s="20"/>
      <c r="AF500" s="20"/>
      <c r="AG500" s="20"/>
      <c r="AH500" s="20"/>
      <c r="AI500" s="20"/>
      <c r="AJ500" s="20"/>
      <c r="AK500" s="20"/>
      <c r="AL500" s="20"/>
      <c r="AM500" s="20"/>
      <c r="AN500" s="20"/>
      <c r="AO500" s="20"/>
      <c r="AP500" s="20"/>
      <c r="AQ500" s="20"/>
      <c r="AR500" s="20"/>
      <c r="AS500" s="20"/>
      <c r="AT500" s="20"/>
      <c r="AU500" s="20"/>
      <c r="AV500" s="20"/>
      <c r="AW500" s="20"/>
      <c r="AX500" s="20"/>
      <c r="AY500" s="20"/>
      <c r="AZ500" s="20"/>
      <c r="BA500" s="20"/>
      <c r="BB500" s="20"/>
      <c r="BC500" s="20"/>
      <c r="BD500" s="20"/>
      <c r="BE500" s="20"/>
      <c r="BF500" s="20"/>
      <c r="BG500" s="20"/>
      <c r="BH500" s="20"/>
      <c r="BI500" s="20"/>
      <c r="BJ500" s="20"/>
      <c r="BK500" s="20"/>
      <c r="BL500" s="20"/>
      <c r="BM500" s="20"/>
    </row>
    <row r="501">
      <c r="B501" s="278"/>
      <c r="C501" s="278"/>
      <c r="D501" s="278"/>
      <c r="E501" s="278"/>
      <c r="F501" s="278"/>
      <c r="G501" s="278"/>
      <c r="H501" s="278"/>
      <c r="I501" s="278"/>
      <c r="J501" s="278"/>
      <c r="K501" s="278"/>
      <c r="L501" s="278"/>
      <c r="M501" s="278"/>
      <c r="N501" s="278"/>
      <c r="O501" s="278"/>
      <c r="P501" s="278"/>
      <c r="Q501" s="278"/>
      <c r="R501" s="20"/>
      <c r="S501" s="20"/>
      <c r="T501" s="20"/>
      <c r="U501" s="20"/>
      <c r="V501" s="20"/>
      <c r="W501" s="20"/>
      <c r="X501" s="20"/>
      <c r="Y501" s="20"/>
      <c r="Z501" s="20"/>
      <c r="AA501" s="20"/>
      <c r="AB501" s="20"/>
      <c r="AC501" s="20"/>
      <c r="AD501" s="20"/>
      <c r="AE501" s="20"/>
      <c r="AF501" s="20"/>
      <c r="AG501" s="20"/>
      <c r="AH501" s="20"/>
      <c r="AI501" s="20"/>
      <c r="AJ501" s="20"/>
      <c r="AK501" s="20"/>
      <c r="AL501" s="20"/>
      <c r="AM501" s="20"/>
      <c r="AN501" s="20"/>
      <c r="AO501" s="20"/>
      <c r="AP501" s="20"/>
      <c r="AQ501" s="20"/>
      <c r="AR501" s="20"/>
      <c r="AS501" s="20"/>
      <c r="AT501" s="20"/>
      <c r="AU501" s="20"/>
      <c r="AV501" s="20"/>
      <c r="AW501" s="20"/>
      <c r="AX501" s="20"/>
      <c r="AY501" s="20"/>
      <c r="AZ501" s="20"/>
      <c r="BA501" s="20"/>
      <c r="BB501" s="20"/>
      <c r="BC501" s="20"/>
      <c r="BD501" s="20"/>
      <c r="BE501" s="20"/>
      <c r="BF501" s="20"/>
      <c r="BG501" s="20"/>
      <c r="BH501" s="20"/>
      <c r="BI501" s="20"/>
      <c r="BJ501" s="20"/>
      <c r="BK501" s="20"/>
      <c r="BL501" s="20"/>
      <c r="BM501" s="20"/>
    </row>
    <row r="502">
      <c r="B502" s="278"/>
      <c r="C502" s="278"/>
      <c r="D502" s="278"/>
      <c r="E502" s="278"/>
      <c r="F502" s="278"/>
      <c r="G502" s="278"/>
      <c r="H502" s="278"/>
      <c r="I502" s="278"/>
      <c r="J502" s="278"/>
      <c r="K502" s="278"/>
      <c r="L502" s="278"/>
      <c r="M502" s="278"/>
      <c r="N502" s="278"/>
      <c r="O502" s="278"/>
      <c r="P502" s="278"/>
      <c r="Q502" s="278"/>
      <c r="R502" s="20"/>
      <c r="S502" s="20"/>
      <c r="T502" s="20"/>
      <c r="U502" s="20"/>
      <c r="V502" s="20"/>
      <c r="W502" s="20"/>
      <c r="X502" s="20"/>
      <c r="Y502" s="20"/>
      <c r="Z502" s="20"/>
      <c r="AA502" s="20"/>
      <c r="AB502" s="20"/>
      <c r="AC502" s="20"/>
      <c r="AD502" s="20"/>
      <c r="AE502" s="20"/>
      <c r="AF502" s="20"/>
      <c r="AG502" s="20"/>
      <c r="AH502" s="20"/>
      <c r="AI502" s="20"/>
      <c r="AJ502" s="20"/>
      <c r="AK502" s="20"/>
      <c r="AL502" s="20"/>
      <c r="AM502" s="20"/>
      <c r="AN502" s="20"/>
      <c r="AO502" s="20"/>
      <c r="AP502" s="20"/>
      <c r="AQ502" s="20"/>
      <c r="AR502" s="20"/>
      <c r="AS502" s="20"/>
      <c r="AT502" s="20"/>
      <c r="AU502" s="20"/>
      <c r="AV502" s="20"/>
      <c r="AW502" s="20"/>
      <c r="AX502" s="20"/>
      <c r="AY502" s="20"/>
      <c r="AZ502" s="20"/>
      <c r="BA502" s="20"/>
      <c r="BB502" s="20"/>
      <c r="BC502" s="20"/>
      <c r="BD502" s="20"/>
      <c r="BE502" s="20"/>
      <c r="BF502" s="20"/>
      <c r="BG502" s="20"/>
      <c r="BH502" s="20"/>
      <c r="BI502" s="20"/>
      <c r="BJ502" s="20"/>
      <c r="BK502" s="20"/>
      <c r="BL502" s="20"/>
      <c r="BM502" s="20"/>
    </row>
    <row r="503">
      <c r="B503" s="278"/>
      <c r="C503" s="278"/>
      <c r="D503" s="278"/>
      <c r="E503" s="278"/>
      <c r="F503" s="278"/>
      <c r="G503" s="278"/>
      <c r="H503" s="278"/>
      <c r="I503" s="278"/>
      <c r="J503" s="278"/>
      <c r="K503" s="278"/>
      <c r="L503" s="278"/>
      <c r="M503" s="278"/>
      <c r="N503" s="278"/>
      <c r="O503" s="278"/>
      <c r="P503" s="278"/>
      <c r="Q503" s="278"/>
      <c r="R503" s="20"/>
      <c r="S503" s="20"/>
      <c r="T503" s="20"/>
      <c r="U503" s="20"/>
      <c r="V503" s="20"/>
      <c r="W503" s="20"/>
      <c r="X503" s="20"/>
      <c r="Y503" s="20"/>
      <c r="Z503" s="20"/>
      <c r="AA503" s="20"/>
      <c r="AB503" s="20"/>
      <c r="AC503" s="20"/>
      <c r="AD503" s="20"/>
      <c r="AE503" s="20"/>
      <c r="AF503" s="20"/>
      <c r="AG503" s="20"/>
      <c r="AH503" s="20"/>
      <c r="AI503" s="20"/>
      <c r="AJ503" s="20"/>
      <c r="AK503" s="20"/>
      <c r="AL503" s="20"/>
      <c r="AM503" s="20"/>
      <c r="AN503" s="20"/>
      <c r="AO503" s="20"/>
      <c r="AP503" s="20"/>
      <c r="AQ503" s="20"/>
      <c r="AR503" s="20"/>
      <c r="AS503" s="20"/>
      <c r="AT503" s="20"/>
      <c r="AU503" s="20"/>
      <c r="AV503" s="20"/>
      <c r="AW503" s="20"/>
      <c r="AX503" s="20"/>
      <c r="AY503" s="20"/>
      <c r="AZ503" s="20"/>
      <c r="BA503" s="20"/>
      <c r="BB503" s="20"/>
      <c r="BC503" s="20"/>
      <c r="BD503" s="20"/>
      <c r="BE503" s="20"/>
      <c r="BF503" s="20"/>
      <c r="BG503" s="20"/>
      <c r="BH503" s="20"/>
      <c r="BI503" s="20"/>
      <c r="BJ503" s="20"/>
      <c r="BK503" s="20"/>
      <c r="BL503" s="20"/>
      <c r="BM503" s="20"/>
    </row>
    <row r="504">
      <c r="B504" s="278"/>
      <c r="C504" s="278"/>
      <c r="D504" s="278"/>
      <c r="E504" s="278"/>
      <c r="F504" s="278"/>
      <c r="G504" s="278"/>
      <c r="H504" s="278"/>
      <c r="I504" s="278"/>
      <c r="J504" s="278"/>
      <c r="K504" s="278"/>
      <c r="L504" s="278"/>
      <c r="M504" s="278"/>
      <c r="N504" s="278"/>
      <c r="O504" s="278"/>
      <c r="P504" s="278"/>
      <c r="Q504" s="278"/>
      <c r="R504" s="20"/>
      <c r="S504" s="20"/>
      <c r="T504" s="20"/>
      <c r="U504" s="20"/>
      <c r="V504" s="20"/>
      <c r="W504" s="20"/>
      <c r="X504" s="20"/>
      <c r="Y504" s="20"/>
      <c r="Z504" s="20"/>
      <c r="AA504" s="20"/>
      <c r="AB504" s="20"/>
      <c r="AC504" s="20"/>
      <c r="AD504" s="20"/>
      <c r="AE504" s="20"/>
      <c r="AF504" s="20"/>
      <c r="AG504" s="20"/>
      <c r="AH504" s="20"/>
      <c r="AI504" s="20"/>
      <c r="AJ504" s="20"/>
      <c r="AK504" s="20"/>
      <c r="AL504" s="20"/>
      <c r="AM504" s="20"/>
      <c r="AN504" s="20"/>
      <c r="AO504" s="20"/>
      <c r="AP504" s="20"/>
      <c r="AQ504" s="20"/>
      <c r="AR504" s="20"/>
      <c r="AS504" s="20"/>
      <c r="AT504" s="20"/>
      <c r="AU504" s="20"/>
      <c r="AV504" s="20"/>
      <c r="AW504" s="20"/>
      <c r="AX504" s="20"/>
      <c r="AY504" s="20"/>
      <c r="AZ504" s="20"/>
      <c r="BA504" s="20"/>
      <c r="BB504" s="20"/>
      <c r="BC504" s="20"/>
      <c r="BD504" s="20"/>
      <c r="BE504" s="20"/>
      <c r="BF504" s="20"/>
      <c r="BG504" s="20"/>
      <c r="BH504" s="20"/>
      <c r="BI504" s="20"/>
      <c r="BJ504" s="20"/>
      <c r="BK504" s="20"/>
      <c r="BL504" s="20"/>
      <c r="BM504" s="20"/>
    </row>
    <row r="505">
      <c r="B505" s="278"/>
      <c r="C505" s="278"/>
      <c r="D505" s="278"/>
      <c r="E505" s="278"/>
      <c r="F505" s="278"/>
      <c r="G505" s="278"/>
      <c r="H505" s="278"/>
      <c r="I505" s="278"/>
      <c r="J505" s="278"/>
      <c r="K505" s="278"/>
      <c r="L505" s="278"/>
      <c r="M505" s="278"/>
      <c r="N505" s="278"/>
      <c r="O505" s="278"/>
      <c r="P505" s="278"/>
      <c r="Q505" s="278"/>
      <c r="R505" s="20"/>
      <c r="S505" s="20"/>
      <c r="T505" s="20"/>
      <c r="U505" s="20"/>
      <c r="V505" s="20"/>
      <c r="W505" s="20"/>
      <c r="X505" s="20"/>
      <c r="Y505" s="20"/>
      <c r="Z505" s="20"/>
      <c r="AA505" s="20"/>
      <c r="AB505" s="20"/>
      <c r="AC505" s="20"/>
      <c r="AD505" s="20"/>
      <c r="AE505" s="20"/>
      <c r="AF505" s="20"/>
      <c r="AG505" s="20"/>
      <c r="AH505" s="20"/>
      <c r="AI505" s="20"/>
      <c r="AJ505" s="20"/>
      <c r="AK505" s="20"/>
      <c r="AL505" s="20"/>
      <c r="AM505" s="20"/>
      <c r="AN505" s="20"/>
      <c r="AO505" s="20"/>
      <c r="AP505" s="20"/>
      <c r="AQ505" s="20"/>
      <c r="AR505" s="20"/>
      <c r="AS505" s="20"/>
      <c r="AT505" s="20"/>
      <c r="AU505" s="20"/>
      <c r="AV505" s="20"/>
      <c r="AW505" s="20"/>
      <c r="AX505" s="20"/>
      <c r="AY505" s="20"/>
      <c r="AZ505" s="20"/>
      <c r="BA505" s="20"/>
      <c r="BB505" s="20"/>
      <c r="BC505" s="20"/>
      <c r="BD505" s="20"/>
      <c r="BE505" s="20"/>
      <c r="BF505" s="20"/>
      <c r="BG505" s="20"/>
      <c r="BH505" s="20"/>
      <c r="BI505" s="20"/>
      <c r="BJ505" s="20"/>
      <c r="BK505" s="20"/>
      <c r="BL505" s="20"/>
      <c r="BM505" s="20"/>
    </row>
    <row r="506">
      <c r="B506" s="278"/>
      <c r="C506" s="278"/>
      <c r="D506" s="278"/>
      <c r="E506" s="278"/>
      <c r="F506" s="278"/>
      <c r="G506" s="278"/>
      <c r="H506" s="278"/>
      <c r="I506" s="278"/>
      <c r="J506" s="278"/>
      <c r="K506" s="278"/>
      <c r="L506" s="278"/>
      <c r="M506" s="278"/>
      <c r="N506" s="278"/>
      <c r="O506" s="278"/>
      <c r="P506" s="278"/>
      <c r="Q506" s="278"/>
      <c r="R506" s="20"/>
      <c r="S506" s="20"/>
      <c r="T506" s="20"/>
      <c r="U506" s="20"/>
      <c r="V506" s="20"/>
      <c r="W506" s="20"/>
      <c r="X506" s="20"/>
      <c r="Y506" s="20"/>
      <c r="Z506" s="20"/>
      <c r="AA506" s="20"/>
      <c r="AB506" s="20"/>
      <c r="AC506" s="20"/>
      <c r="AD506" s="20"/>
      <c r="AE506" s="20"/>
      <c r="AF506" s="20"/>
      <c r="AG506" s="20"/>
      <c r="AH506" s="20"/>
      <c r="AI506" s="20"/>
      <c r="AJ506" s="20"/>
      <c r="AK506" s="20"/>
      <c r="AL506" s="20"/>
      <c r="AM506" s="20"/>
      <c r="AN506" s="20"/>
      <c r="AO506" s="20"/>
      <c r="AP506" s="20"/>
      <c r="AQ506" s="20"/>
      <c r="AR506" s="20"/>
      <c r="AS506" s="20"/>
      <c r="AT506" s="20"/>
      <c r="AU506" s="20"/>
      <c r="AV506" s="20"/>
      <c r="AW506" s="20"/>
      <c r="AX506" s="20"/>
      <c r="AY506" s="20"/>
      <c r="AZ506" s="20"/>
      <c r="BA506" s="20"/>
      <c r="BB506" s="20"/>
      <c r="BC506" s="20"/>
      <c r="BD506" s="20"/>
      <c r="BE506" s="20"/>
      <c r="BF506" s="20"/>
      <c r="BG506" s="20"/>
      <c r="BH506" s="20"/>
      <c r="BI506" s="20"/>
      <c r="BJ506" s="20"/>
      <c r="BK506" s="20"/>
      <c r="BL506" s="20"/>
      <c r="BM506" s="20"/>
    </row>
    <row r="507">
      <c r="B507" s="278"/>
      <c r="C507" s="278"/>
      <c r="D507" s="278"/>
      <c r="E507" s="278"/>
      <c r="F507" s="278"/>
      <c r="G507" s="278"/>
      <c r="H507" s="278"/>
      <c r="I507" s="278"/>
      <c r="J507" s="278"/>
      <c r="K507" s="278"/>
      <c r="L507" s="278"/>
      <c r="M507" s="278"/>
      <c r="N507" s="278"/>
      <c r="O507" s="278"/>
      <c r="P507" s="278"/>
      <c r="Q507" s="278"/>
      <c r="R507" s="20"/>
      <c r="S507" s="20"/>
      <c r="T507" s="20"/>
      <c r="U507" s="20"/>
      <c r="V507" s="20"/>
      <c r="W507" s="20"/>
      <c r="X507" s="20"/>
      <c r="Y507" s="20"/>
      <c r="Z507" s="20"/>
      <c r="AA507" s="20"/>
      <c r="AB507" s="20"/>
      <c r="AC507" s="20"/>
      <c r="AD507" s="20"/>
      <c r="AE507" s="20"/>
      <c r="AF507" s="20"/>
      <c r="AG507" s="20"/>
      <c r="AH507" s="20"/>
      <c r="AI507" s="20"/>
      <c r="AJ507" s="20"/>
      <c r="AK507" s="20"/>
      <c r="AL507" s="20"/>
      <c r="AM507" s="20"/>
      <c r="AN507" s="20"/>
      <c r="AO507" s="20"/>
      <c r="AP507" s="20"/>
      <c r="AQ507" s="20"/>
      <c r="AR507" s="20"/>
      <c r="AS507" s="20"/>
      <c r="AT507" s="20"/>
      <c r="AU507" s="20"/>
      <c r="AV507" s="20"/>
      <c r="AW507" s="20"/>
      <c r="AX507" s="20"/>
      <c r="AY507" s="20"/>
      <c r="AZ507" s="20"/>
      <c r="BA507" s="20"/>
      <c r="BB507" s="20"/>
      <c r="BC507" s="20"/>
      <c r="BD507" s="20"/>
      <c r="BE507" s="20"/>
      <c r="BF507" s="20"/>
      <c r="BG507" s="20"/>
      <c r="BH507" s="20"/>
      <c r="BI507" s="20"/>
      <c r="BJ507" s="20"/>
      <c r="BK507" s="20"/>
      <c r="BL507" s="20"/>
      <c r="BM507" s="20"/>
    </row>
    <row r="508">
      <c r="B508" s="278"/>
      <c r="C508" s="278"/>
      <c r="D508" s="278"/>
      <c r="E508" s="278"/>
      <c r="F508" s="278"/>
      <c r="G508" s="278"/>
      <c r="H508" s="278"/>
      <c r="I508" s="278"/>
      <c r="J508" s="278"/>
      <c r="K508" s="278"/>
      <c r="L508" s="278"/>
      <c r="M508" s="278"/>
      <c r="N508" s="278"/>
      <c r="O508" s="278"/>
      <c r="P508" s="278"/>
      <c r="Q508" s="278"/>
      <c r="R508" s="20"/>
      <c r="S508" s="20"/>
      <c r="T508" s="20"/>
      <c r="U508" s="20"/>
      <c r="V508" s="20"/>
      <c r="W508" s="20"/>
      <c r="X508" s="20"/>
      <c r="Y508" s="20"/>
      <c r="Z508" s="20"/>
      <c r="AA508" s="20"/>
      <c r="AB508" s="20"/>
      <c r="AC508" s="20"/>
      <c r="AD508" s="20"/>
      <c r="AE508" s="20"/>
      <c r="AF508" s="20"/>
      <c r="AG508" s="20"/>
      <c r="AH508" s="20"/>
      <c r="AI508" s="20"/>
      <c r="AJ508" s="20"/>
      <c r="AK508" s="20"/>
      <c r="AL508" s="20"/>
      <c r="AM508" s="20"/>
      <c r="AN508" s="20"/>
      <c r="AO508" s="20"/>
      <c r="AP508" s="20"/>
      <c r="AQ508" s="20"/>
      <c r="AR508" s="20"/>
      <c r="AS508" s="20"/>
      <c r="AT508" s="20"/>
      <c r="AU508" s="20"/>
      <c r="AV508" s="20"/>
      <c r="AW508" s="20"/>
      <c r="AX508" s="20"/>
      <c r="AY508" s="20"/>
      <c r="AZ508" s="20"/>
      <c r="BA508" s="20"/>
      <c r="BB508" s="20"/>
      <c r="BC508" s="20"/>
      <c r="BD508" s="20"/>
      <c r="BE508" s="20"/>
      <c r="BF508" s="20"/>
      <c r="BG508" s="20"/>
      <c r="BH508" s="20"/>
      <c r="BI508" s="20"/>
      <c r="BJ508" s="20"/>
      <c r="BK508" s="20"/>
      <c r="BL508" s="20"/>
      <c r="BM508" s="20"/>
    </row>
    <row r="509">
      <c r="B509" s="278"/>
      <c r="C509" s="278"/>
      <c r="D509" s="278"/>
      <c r="E509" s="278"/>
      <c r="F509" s="278"/>
      <c r="G509" s="278"/>
      <c r="H509" s="278"/>
      <c r="I509" s="278"/>
      <c r="J509" s="278"/>
      <c r="K509" s="278"/>
      <c r="L509" s="278"/>
      <c r="M509" s="278"/>
      <c r="N509" s="278"/>
      <c r="O509" s="278"/>
      <c r="P509" s="278"/>
      <c r="Q509" s="278"/>
      <c r="R509" s="20"/>
      <c r="S509" s="20"/>
      <c r="T509" s="20"/>
      <c r="U509" s="20"/>
      <c r="V509" s="20"/>
      <c r="W509" s="20"/>
      <c r="X509" s="20"/>
      <c r="Y509" s="20"/>
      <c r="Z509" s="20"/>
      <c r="AA509" s="20"/>
      <c r="AB509" s="20"/>
      <c r="AC509" s="20"/>
      <c r="AD509" s="20"/>
      <c r="AE509" s="20"/>
      <c r="AF509" s="20"/>
      <c r="AG509" s="20"/>
      <c r="AH509" s="20"/>
      <c r="AI509" s="20"/>
      <c r="AJ509" s="20"/>
      <c r="AK509" s="20"/>
      <c r="AL509" s="20"/>
      <c r="AM509" s="20"/>
      <c r="AN509" s="20"/>
      <c r="AO509" s="20"/>
      <c r="AP509" s="20"/>
      <c r="AQ509" s="20"/>
      <c r="AR509" s="20"/>
      <c r="AS509" s="20"/>
      <c r="AT509" s="20"/>
      <c r="AU509" s="20"/>
      <c r="AV509" s="20"/>
      <c r="AW509" s="20"/>
      <c r="AX509" s="20"/>
      <c r="AY509" s="20"/>
      <c r="AZ509" s="20"/>
      <c r="BA509" s="20"/>
      <c r="BB509" s="20"/>
      <c r="BC509" s="20"/>
      <c r="BD509" s="20"/>
      <c r="BE509" s="20"/>
      <c r="BF509" s="20"/>
      <c r="BG509" s="20"/>
      <c r="BH509" s="20"/>
      <c r="BI509" s="20"/>
      <c r="BJ509" s="20"/>
      <c r="BK509" s="20"/>
      <c r="BL509" s="20"/>
      <c r="BM509" s="20"/>
    </row>
    <row r="510">
      <c r="B510" s="278"/>
      <c r="C510" s="278"/>
      <c r="D510" s="278"/>
      <c r="E510" s="278"/>
      <c r="F510" s="278"/>
      <c r="G510" s="278"/>
      <c r="H510" s="278"/>
      <c r="I510" s="278"/>
      <c r="J510" s="278"/>
      <c r="K510" s="278"/>
      <c r="L510" s="278"/>
      <c r="M510" s="278"/>
      <c r="N510" s="278"/>
      <c r="O510" s="278"/>
      <c r="P510" s="278"/>
      <c r="Q510" s="278"/>
      <c r="R510" s="20"/>
      <c r="S510" s="20"/>
      <c r="T510" s="20"/>
      <c r="U510" s="20"/>
      <c r="V510" s="20"/>
      <c r="W510" s="20"/>
      <c r="X510" s="20"/>
      <c r="Y510" s="20"/>
      <c r="Z510" s="20"/>
      <c r="AA510" s="20"/>
      <c r="AB510" s="20"/>
      <c r="AC510" s="20"/>
      <c r="AD510" s="20"/>
      <c r="AE510" s="20"/>
      <c r="AF510" s="20"/>
      <c r="AG510" s="20"/>
      <c r="AH510" s="20"/>
      <c r="AI510" s="20"/>
      <c r="AJ510" s="20"/>
      <c r="AK510" s="20"/>
      <c r="AL510" s="20"/>
      <c r="AM510" s="20"/>
      <c r="AN510" s="20"/>
      <c r="AO510" s="20"/>
      <c r="AP510" s="20"/>
      <c r="AQ510" s="20"/>
      <c r="AR510" s="20"/>
      <c r="AS510" s="20"/>
      <c r="AT510" s="20"/>
      <c r="AU510" s="20"/>
      <c r="AV510" s="20"/>
      <c r="AW510" s="20"/>
      <c r="AX510" s="20"/>
      <c r="AY510" s="20"/>
      <c r="AZ510" s="20"/>
      <c r="BA510" s="20"/>
      <c r="BB510" s="20"/>
      <c r="BC510" s="20"/>
      <c r="BD510" s="20"/>
      <c r="BE510" s="20"/>
      <c r="BF510" s="20"/>
      <c r="BG510" s="20"/>
      <c r="BH510" s="20"/>
      <c r="BI510" s="20"/>
      <c r="BJ510" s="20"/>
      <c r="BK510" s="20"/>
      <c r="BL510" s="20"/>
      <c r="BM510" s="20"/>
    </row>
    <row r="511">
      <c r="B511" s="278"/>
      <c r="C511" s="278"/>
      <c r="D511" s="278"/>
      <c r="E511" s="278"/>
      <c r="F511" s="278"/>
      <c r="G511" s="278"/>
      <c r="H511" s="278"/>
      <c r="I511" s="278"/>
      <c r="J511" s="278"/>
      <c r="K511" s="278"/>
      <c r="L511" s="278"/>
      <c r="M511" s="278"/>
      <c r="N511" s="278"/>
      <c r="O511" s="278"/>
      <c r="P511" s="278"/>
      <c r="Q511" s="278"/>
      <c r="R511" s="20"/>
      <c r="S511" s="20"/>
      <c r="T511" s="20"/>
      <c r="U511" s="20"/>
      <c r="V511" s="20"/>
      <c r="W511" s="20"/>
      <c r="X511" s="20"/>
      <c r="Y511" s="20"/>
      <c r="Z511" s="20"/>
      <c r="AA511" s="20"/>
      <c r="AB511" s="20"/>
      <c r="AC511" s="20"/>
      <c r="AD511" s="20"/>
      <c r="AE511" s="20"/>
      <c r="AF511" s="20"/>
      <c r="AG511" s="20"/>
      <c r="AH511" s="20"/>
      <c r="AI511" s="20"/>
      <c r="AJ511" s="20"/>
      <c r="AK511" s="20"/>
      <c r="AL511" s="20"/>
      <c r="AM511" s="20"/>
      <c r="AN511" s="20"/>
      <c r="AO511" s="20"/>
      <c r="AP511" s="20"/>
      <c r="AQ511" s="20"/>
      <c r="AR511" s="20"/>
      <c r="AS511" s="20"/>
      <c r="AT511" s="20"/>
      <c r="AU511" s="20"/>
      <c r="AV511" s="20"/>
      <c r="AW511" s="20"/>
      <c r="AX511" s="20"/>
      <c r="AY511" s="20"/>
      <c r="AZ511" s="20"/>
      <c r="BA511" s="20"/>
      <c r="BB511" s="20"/>
      <c r="BC511" s="20"/>
      <c r="BD511" s="20"/>
      <c r="BE511" s="20"/>
      <c r="BF511" s="20"/>
      <c r="BG511" s="20"/>
      <c r="BH511" s="20"/>
      <c r="BI511" s="20"/>
      <c r="BJ511" s="20"/>
      <c r="BK511" s="20"/>
      <c r="BL511" s="20"/>
      <c r="BM511" s="20"/>
    </row>
    <row r="512">
      <c r="B512" s="278"/>
      <c r="C512" s="278"/>
      <c r="D512" s="278"/>
      <c r="E512" s="278"/>
      <c r="F512" s="278"/>
      <c r="G512" s="278"/>
      <c r="H512" s="278"/>
      <c r="I512" s="278"/>
      <c r="J512" s="278"/>
      <c r="K512" s="278"/>
      <c r="L512" s="278"/>
      <c r="M512" s="278"/>
      <c r="N512" s="278"/>
      <c r="O512" s="278"/>
      <c r="P512" s="278"/>
      <c r="Q512" s="278"/>
      <c r="R512" s="20"/>
      <c r="S512" s="20"/>
      <c r="T512" s="20"/>
      <c r="U512" s="20"/>
      <c r="V512" s="20"/>
      <c r="W512" s="20"/>
      <c r="X512" s="20"/>
      <c r="Y512" s="20"/>
      <c r="Z512" s="20"/>
      <c r="AA512" s="20"/>
      <c r="AB512" s="20"/>
      <c r="AC512" s="20"/>
      <c r="AD512" s="20"/>
      <c r="AE512" s="20"/>
      <c r="AF512" s="20"/>
      <c r="AG512" s="20"/>
      <c r="AH512" s="20"/>
      <c r="AI512" s="20"/>
      <c r="AJ512" s="20"/>
      <c r="AK512" s="20"/>
      <c r="AL512" s="20"/>
      <c r="AM512" s="20"/>
      <c r="AN512" s="20"/>
      <c r="AO512" s="20"/>
      <c r="AP512" s="20"/>
      <c r="AQ512" s="20"/>
      <c r="AR512" s="20"/>
      <c r="AS512" s="20"/>
      <c r="AT512" s="20"/>
      <c r="AU512" s="20"/>
      <c r="AV512" s="20"/>
      <c r="AW512" s="20"/>
      <c r="AX512" s="20"/>
      <c r="AY512" s="20"/>
      <c r="AZ512" s="20"/>
      <c r="BA512" s="20"/>
      <c r="BB512" s="20"/>
      <c r="BC512" s="20"/>
      <c r="BD512" s="20"/>
      <c r="BE512" s="20"/>
      <c r="BF512" s="20"/>
      <c r="BG512" s="20"/>
      <c r="BH512" s="20"/>
      <c r="BI512" s="20"/>
      <c r="BJ512" s="20"/>
      <c r="BK512" s="20"/>
      <c r="BL512" s="20"/>
      <c r="BM512" s="20"/>
    </row>
    <row r="513">
      <c r="B513" s="278"/>
      <c r="C513" s="278"/>
      <c r="D513" s="278"/>
      <c r="E513" s="278"/>
      <c r="F513" s="278"/>
      <c r="G513" s="278"/>
      <c r="H513" s="278"/>
      <c r="I513" s="278"/>
      <c r="J513" s="278"/>
      <c r="K513" s="278"/>
      <c r="L513" s="278"/>
      <c r="M513" s="278"/>
      <c r="N513" s="278"/>
      <c r="O513" s="278"/>
      <c r="P513" s="278"/>
      <c r="Q513" s="278"/>
      <c r="R513" s="20"/>
      <c r="S513" s="20"/>
      <c r="T513" s="20"/>
      <c r="U513" s="20"/>
      <c r="V513" s="20"/>
      <c r="W513" s="20"/>
      <c r="X513" s="20"/>
      <c r="Y513" s="20"/>
      <c r="Z513" s="20"/>
      <c r="AA513" s="20"/>
      <c r="AB513" s="20"/>
      <c r="AC513" s="20"/>
      <c r="AD513" s="20"/>
      <c r="AE513" s="20"/>
      <c r="AF513" s="20"/>
      <c r="AG513" s="20"/>
      <c r="AH513" s="20"/>
      <c r="AI513" s="20"/>
      <c r="AJ513" s="20"/>
      <c r="AK513" s="20"/>
      <c r="AL513" s="20"/>
      <c r="AM513" s="20"/>
      <c r="AN513" s="20"/>
      <c r="AO513" s="20"/>
      <c r="AP513" s="20"/>
      <c r="AQ513" s="20"/>
      <c r="AR513" s="20"/>
      <c r="AS513" s="20"/>
      <c r="AT513" s="20"/>
      <c r="AU513" s="20"/>
      <c r="AV513" s="20"/>
      <c r="AW513" s="20"/>
      <c r="AX513" s="20"/>
      <c r="AY513" s="20"/>
      <c r="AZ513" s="20"/>
      <c r="BA513" s="20"/>
      <c r="BB513" s="20"/>
      <c r="BC513" s="20"/>
      <c r="BD513" s="20"/>
      <c r="BE513" s="20"/>
      <c r="BF513" s="20"/>
      <c r="BG513" s="20"/>
      <c r="BH513" s="20"/>
      <c r="BI513" s="20"/>
      <c r="BJ513" s="20"/>
      <c r="BK513" s="20"/>
      <c r="BL513" s="20"/>
      <c r="BM513" s="20"/>
    </row>
    <row r="514">
      <c r="B514" s="278"/>
      <c r="C514" s="278"/>
      <c r="D514" s="278"/>
      <c r="E514" s="278"/>
      <c r="F514" s="278"/>
      <c r="G514" s="278"/>
      <c r="H514" s="278"/>
      <c r="I514" s="278"/>
      <c r="J514" s="278"/>
      <c r="K514" s="278"/>
      <c r="L514" s="278"/>
      <c r="M514" s="278"/>
      <c r="N514" s="278"/>
      <c r="O514" s="278"/>
      <c r="P514" s="278"/>
      <c r="Q514" s="278"/>
      <c r="R514" s="20"/>
      <c r="S514" s="20"/>
      <c r="T514" s="20"/>
      <c r="U514" s="20"/>
      <c r="V514" s="20"/>
      <c r="W514" s="20"/>
      <c r="X514" s="20"/>
      <c r="Y514" s="20"/>
      <c r="Z514" s="20"/>
      <c r="AA514" s="20"/>
      <c r="AB514" s="20"/>
      <c r="AC514" s="20"/>
      <c r="AD514" s="20"/>
      <c r="AE514" s="20"/>
      <c r="AF514" s="20"/>
      <c r="AG514" s="20"/>
      <c r="AH514" s="20"/>
      <c r="AI514" s="20"/>
      <c r="AJ514" s="20"/>
      <c r="AK514" s="20"/>
      <c r="AL514" s="20"/>
      <c r="AM514" s="20"/>
      <c r="AN514" s="20"/>
      <c r="AO514" s="20"/>
      <c r="AP514" s="20"/>
      <c r="AQ514" s="20"/>
      <c r="AR514" s="20"/>
      <c r="AS514" s="20"/>
      <c r="AT514" s="20"/>
      <c r="AU514" s="20"/>
      <c r="AV514" s="20"/>
      <c r="AW514" s="20"/>
      <c r="AX514" s="20"/>
      <c r="AY514" s="20"/>
      <c r="AZ514" s="20"/>
      <c r="BA514" s="20"/>
      <c r="BB514" s="20"/>
      <c r="BC514" s="20"/>
      <c r="BD514" s="20"/>
      <c r="BE514" s="20"/>
      <c r="BF514" s="20"/>
      <c r="BG514" s="20"/>
      <c r="BH514" s="20"/>
      <c r="BI514" s="20"/>
      <c r="BJ514" s="20"/>
      <c r="BK514" s="20"/>
      <c r="BL514" s="20"/>
      <c r="BM514" s="20"/>
    </row>
    <row r="515">
      <c r="B515" s="278"/>
      <c r="C515" s="278"/>
      <c r="D515" s="278"/>
      <c r="E515" s="278"/>
      <c r="F515" s="278"/>
      <c r="G515" s="278"/>
      <c r="H515" s="278"/>
      <c r="I515" s="278"/>
      <c r="J515" s="278"/>
      <c r="K515" s="278"/>
      <c r="L515" s="278"/>
      <c r="M515" s="278"/>
      <c r="N515" s="278"/>
      <c r="O515" s="278"/>
      <c r="P515" s="278"/>
      <c r="Q515" s="278"/>
      <c r="R515" s="20"/>
      <c r="S515" s="20"/>
      <c r="T515" s="20"/>
      <c r="U515" s="20"/>
      <c r="V515" s="20"/>
      <c r="W515" s="20"/>
      <c r="X515" s="20"/>
      <c r="Y515" s="20"/>
      <c r="Z515" s="20"/>
      <c r="AA515" s="20"/>
      <c r="AB515" s="20"/>
      <c r="AC515" s="20"/>
      <c r="AD515" s="20"/>
      <c r="AE515" s="20"/>
      <c r="AF515" s="20"/>
      <c r="AG515" s="20"/>
      <c r="AH515" s="20"/>
      <c r="AI515" s="20"/>
      <c r="AJ515" s="20"/>
      <c r="AK515" s="20"/>
      <c r="AL515" s="20"/>
      <c r="AM515" s="20"/>
      <c r="AN515" s="20"/>
      <c r="AO515" s="20"/>
      <c r="AP515" s="20"/>
      <c r="AQ515" s="20"/>
      <c r="AR515" s="20"/>
      <c r="AS515" s="20"/>
      <c r="AT515" s="20"/>
      <c r="AU515" s="20"/>
      <c r="AV515" s="20"/>
      <c r="AW515" s="20"/>
      <c r="AX515" s="20"/>
      <c r="AY515" s="20"/>
      <c r="AZ515" s="20"/>
      <c r="BA515" s="20"/>
      <c r="BB515" s="20"/>
      <c r="BC515" s="20"/>
      <c r="BD515" s="20"/>
      <c r="BE515" s="20"/>
      <c r="BF515" s="20"/>
      <c r="BG515" s="20"/>
      <c r="BH515" s="20"/>
      <c r="BI515" s="20"/>
      <c r="BJ515" s="20"/>
      <c r="BK515" s="20"/>
      <c r="BL515" s="20"/>
      <c r="BM515" s="20"/>
    </row>
    <row r="516">
      <c r="B516" s="278"/>
      <c r="C516" s="278"/>
      <c r="D516" s="278"/>
      <c r="E516" s="278"/>
      <c r="F516" s="278"/>
      <c r="G516" s="278"/>
      <c r="H516" s="278"/>
      <c r="I516" s="278"/>
      <c r="J516" s="278"/>
      <c r="K516" s="278"/>
      <c r="L516" s="278"/>
      <c r="M516" s="278"/>
      <c r="N516" s="278"/>
      <c r="O516" s="278"/>
      <c r="P516" s="278"/>
      <c r="Q516" s="278"/>
      <c r="R516" s="20"/>
      <c r="S516" s="20"/>
      <c r="T516" s="20"/>
      <c r="U516" s="20"/>
      <c r="V516" s="20"/>
      <c r="W516" s="20"/>
      <c r="X516" s="20"/>
      <c r="Y516" s="20"/>
      <c r="Z516" s="20"/>
      <c r="AA516" s="20"/>
      <c r="AB516" s="20"/>
      <c r="AC516" s="20"/>
      <c r="AD516" s="20"/>
      <c r="AE516" s="20"/>
      <c r="AF516" s="20"/>
      <c r="AG516" s="20"/>
      <c r="AH516" s="20"/>
      <c r="AI516" s="20"/>
      <c r="AJ516" s="20"/>
      <c r="AK516" s="20"/>
      <c r="AL516" s="20"/>
      <c r="AM516" s="20"/>
      <c r="AN516" s="20"/>
      <c r="AO516" s="20"/>
      <c r="AP516" s="20"/>
      <c r="AQ516" s="20"/>
      <c r="AR516" s="20"/>
      <c r="AS516" s="20"/>
      <c r="AT516" s="20"/>
      <c r="AU516" s="20"/>
      <c r="AV516" s="20"/>
      <c r="AW516" s="20"/>
      <c r="AX516" s="20"/>
      <c r="AY516" s="20"/>
      <c r="AZ516" s="20"/>
      <c r="BA516" s="20"/>
      <c r="BB516" s="20"/>
      <c r="BC516" s="20"/>
      <c r="BD516" s="20"/>
      <c r="BE516" s="20"/>
      <c r="BF516" s="20"/>
      <c r="BG516" s="20"/>
      <c r="BH516" s="20"/>
      <c r="BI516" s="20"/>
      <c r="BJ516" s="20"/>
      <c r="BK516" s="20"/>
      <c r="BL516" s="20"/>
      <c r="BM516" s="20"/>
    </row>
    <row r="517">
      <c r="B517" s="278"/>
      <c r="C517" s="278"/>
      <c r="D517" s="278"/>
      <c r="E517" s="278"/>
      <c r="F517" s="278"/>
      <c r="G517" s="278"/>
      <c r="H517" s="278"/>
      <c r="I517" s="278"/>
      <c r="J517" s="278"/>
      <c r="K517" s="278"/>
      <c r="L517" s="278"/>
      <c r="M517" s="278"/>
      <c r="N517" s="278"/>
      <c r="O517" s="278"/>
      <c r="P517" s="278"/>
      <c r="Q517" s="278"/>
      <c r="R517" s="20"/>
      <c r="S517" s="20"/>
      <c r="T517" s="20"/>
      <c r="U517" s="20"/>
      <c r="V517" s="20"/>
      <c r="W517" s="20"/>
      <c r="X517" s="20"/>
      <c r="Y517" s="20"/>
      <c r="Z517" s="20"/>
      <c r="AA517" s="20"/>
      <c r="AB517" s="20"/>
      <c r="AC517" s="20"/>
      <c r="AD517" s="20"/>
      <c r="AE517" s="20"/>
      <c r="AF517" s="20"/>
      <c r="AG517" s="20"/>
      <c r="AH517" s="20"/>
      <c r="AI517" s="20"/>
      <c r="AJ517" s="20"/>
      <c r="AK517" s="20"/>
      <c r="AL517" s="20"/>
      <c r="AM517" s="20"/>
      <c r="AN517" s="20"/>
      <c r="AO517" s="20"/>
      <c r="AP517" s="20"/>
      <c r="AQ517" s="20"/>
      <c r="AR517" s="20"/>
      <c r="AS517" s="20"/>
      <c r="AT517" s="20"/>
      <c r="AU517" s="20"/>
      <c r="AV517" s="20"/>
      <c r="AW517" s="20"/>
      <c r="AX517" s="20"/>
      <c r="AY517" s="20"/>
      <c r="AZ517" s="20"/>
      <c r="BA517" s="20"/>
      <c r="BB517" s="20"/>
      <c r="BC517" s="20"/>
      <c r="BD517" s="20"/>
      <c r="BE517" s="20"/>
      <c r="BF517" s="20"/>
      <c r="BG517" s="20"/>
      <c r="BH517" s="20"/>
      <c r="BI517" s="20"/>
      <c r="BJ517" s="20"/>
      <c r="BK517" s="20"/>
      <c r="BL517" s="20"/>
      <c r="BM517" s="20"/>
    </row>
    <row r="518">
      <c r="B518" s="278"/>
      <c r="C518" s="278"/>
      <c r="D518" s="278"/>
      <c r="E518" s="278"/>
      <c r="F518" s="278"/>
      <c r="G518" s="278"/>
      <c r="H518" s="278"/>
      <c r="I518" s="278"/>
      <c r="J518" s="278"/>
      <c r="K518" s="278"/>
      <c r="L518" s="278"/>
      <c r="M518" s="278"/>
      <c r="N518" s="278"/>
      <c r="O518" s="278"/>
      <c r="P518" s="278"/>
      <c r="Q518" s="278"/>
      <c r="R518" s="20"/>
      <c r="S518" s="20"/>
      <c r="T518" s="20"/>
      <c r="U518" s="20"/>
      <c r="V518" s="20"/>
      <c r="W518" s="20"/>
      <c r="X518" s="20"/>
      <c r="Y518" s="20"/>
      <c r="Z518" s="20"/>
      <c r="AA518" s="20"/>
      <c r="AB518" s="20"/>
      <c r="AC518" s="20"/>
      <c r="AD518" s="20"/>
      <c r="AE518" s="20"/>
      <c r="AF518" s="20"/>
      <c r="AG518" s="20"/>
      <c r="AH518" s="20"/>
      <c r="AI518" s="20"/>
      <c r="AJ518" s="20"/>
      <c r="AK518" s="20"/>
      <c r="AL518" s="20"/>
      <c r="AM518" s="20"/>
      <c r="AN518" s="20"/>
      <c r="AO518" s="20"/>
      <c r="AP518" s="20"/>
      <c r="AQ518" s="20"/>
      <c r="AR518" s="20"/>
      <c r="AS518" s="20"/>
      <c r="AT518" s="20"/>
      <c r="AU518" s="20"/>
      <c r="AV518" s="20"/>
      <c r="AW518" s="20"/>
      <c r="AX518" s="20"/>
      <c r="AY518" s="20"/>
      <c r="AZ518" s="20"/>
      <c r="BA518" s="20"/>
      <c r="BB518" s="20"/>
      <c r="BC518" s="20"/>
      <c r="BD518" s="20"/>
      <c r="BE518" s="20"/>
      <c r="BF518" s="20"/>
      <c r="BG518" s="20"/>
      <c r="BH518" s="20"/>
      <c r="BI518" s="20"/>
      <c r="BJ518" s="20"/>
      <c r="BK518" s="20"/>
      <c r="BL518" s="20"/>
      <c r="BM518" s="20"/>
    </row>
    <row r="519">
      <c r="B519" s="278"/>
      <c r="C519" s="278"/>
      <c r="D519" s="278"/>
      <c r="E519" s="278"/>
      <c r="F519" s="278"/>
      <c r="G519" s="278"/>
      <c r="H519" s="278"/>
      <c r="I519" s="278"/>
      <c r="J519" s="278"/>
      <c r="K519" s="278"/>
      <c r="L519" s="278"/>
      <c r="M519" s="278"/>
      <c r="N519" s="278"/>
      <c r="O519" s="278"/>
      <c r="P519" s="278"/>
      <c r="Q519" s="278"/>
      <c r="R519" s="20"/>
      <c r="S519" s="20"/>
      <c r="T519" s="20"/>
      <c r="U519" s="20"/>
      <c r="V519" s="20"/>
      <c r="W519" s="20"/>
      <c r="X519" s="20"/>
      <c r="Y519" s="20"/>
      <c r="Z519" s="20"/>
      <c r="AA519" s="20"/>
      <c r="AB519" s="20"/>
      <c r="AC519" s="20"/>
      <c r="AD519" s="20"/>
      <c r="AE519" s="20"/>
      <c r="AF519" s="20"/>
      <c r="AG519" s="20"/>
      <c r="AH519" s="20"/>
      <c r="AI519" s="20"/>
      <c r="AJ519" s="20"/>
      <c r="AK519" s="20"/>
      <c r="AL519" s="20"/>
      <c r="AM519" s="20"/>
      <c r="AN519" s="20"/>
      <c r="AO519" s="20"/>
      <c r="AP519" s="20"/>
      <c r="AQ519" s="20"/>
      <c r="AR519" s="20"/>
      <c r="AS519" s="20"/>
      <c r="AT519" s="20"/>
      <c r="AU519" s="20"/>
      <c r="AV519" s="20"/>
      <c r="AW519" s="20"/>
      <c r="AX519" s="20"/>
      <c r="AY519" s="20"/>
      <c r="AZ519" s="20"/>
      <c r="BA519" s="20"/>
      <c r="BB519" s="20"/>
      <c r="BC519" s="20"/>
      <c r="BD519" s="20"/>
      <c r="BE519" s="20"/>
      <c r="BF519" s="20"/>
      <c r="BG519" s="20"/>
      <c r="BH519" s="20"/>
      <c r="BI519" s="20"/>
      <c r="BJ519" s="20"/>
      <c r="BK519" s="20"/>
      <c r="BL519" s="20"/>
      <c r="BM519" s="20"/>
    </row>
    <row r="520">
      <c r="B520" s="278"/>
      <c r="C520" s="278"/>
      <c r="D520" s="278"/>
      <c r="E520" s="278"/>
      <c r="F520" s="278"/>
      <c r="G520" s="278"/>
      <c r="H520" s="278"/>
      <c r="I520" s="278"/>
      <c r="J520" s="278"/>
      <c r="K520" s="278"/>
      <c r="L520" s="278"/>
      <c r="M520" s="278"/>
      <c r="N520" s="278"/>
      <c r="O520" s="278"/>
      <c r="P520" s="278"/>
      <c r="Q520" s="278"/>
      <c r="R520" s="20"/>
      <c r="S520" s="20"/>
      <c r="T520" s="20"/>
      <c r="U520" s="20"/>
      <c r="V520" s="20"/>
      <c r="W520" s="20"/>
      <c r="X520" s="20"/>
      <c r="Y520" s="20"/>
      <c r="Z520" s="20"/>
      <c r="AA520" s="20"/>
      <c r="AB520" s="20"/>
      <c r="AC520" s="20"/>
      <c r="AD520" s="20"/>
      <c r="AE520" s="20"/>
      <c r="AF520" s="20"/>
      <c r="AG520" s="20"/>
      <c r="AH520" s="20"/>
      <c r="AI520" s="20"/>
      <c r="AJ520" s="20"/>
      <c r="AK520" s="20"/>
      <c r="AL520" s="20"/>
      <c r="AM520" s="20"/>
      <c r="AN520" s="20"/>
      <c r="AO520" s="20"/>
      <c r="AP520" s="20"/>
      <c r="AQ520" s="20"/>
      <c r="AR520" s="20"/>
      <c r="AS520" s="20"/>
      <c r="AT520" s="20"/>
      <c r="AU520" s="20"/>
      <c r="AV520" s="20"/>
      <c r="AW520" s="20"/>
      <c r="AX520" s="20"/>
      <c r="AY520" s="20"/>
      <c r="AZ520" s="20"/>
      <c r="BA520" s="20"/>
      <c r="BB520" s="20"/>
      <c r="BC520" s="20"/>
      <c r="BD520" s="20"/>
      <c r="BE520" s="20"/>
      <c r="BF520" s="20"/>
      <c r="BG520" s="20"/>
      <c r="BH520" s="20"/>
      <c r="BI520" s="20"/>
      <c r="BJ520" s="20"/>
      <c r="BK520" s="20"/>
      <c r="BL520" s="20"/>
      <c r="BM520" s="20"/>
    </row>
    <row r="521">
      <c r="B521" s="278"/>
      <c r="C521" s="278"/>
      <c r="D521" s="278"/>
      <c r="E521" s="278"/>
      <c r="F521" s="278"/>
      <c r="G521" s="278"/>
      <c r="H521" s="278"/>
      <c r="I521" s="278"/>
      <c r="J521" s="278"/>
      <c r="K521" s="278"/>
      <c r="L521" s="278"/>
      <c r="M521" s="278"/>
      <c r="N521" s="278"/>
      <c r="O521" s="278"/>
      <c r="P521" s="278"/>
      <c r="Q521" s="278"/>
      <c r="R521" s="20"/>
      <c r="S521" s="20"/>
      <c r="T521" s="20"/>
      <c r="U521" s="20"/>
      <c r="V521" s="20"/>
      <c r="W521" s="20"/>
      <c r="X521" s="20"/>
      <c r="Y521" s="20"/>
      <c r="Z521" s="20"/>
      <c r="AA521" s="20"/>
      <c r="AB521" s="20"/>
      <c r="AC521" s="20"/>
      <c r="AD521" s="20"/>
      <c r="AE521" s="20"/>
      <c r="AF521" s="20"/>
      <c r="AG521" s="20"/>
      <c r="AH521" s="20"/>
      <c r="AI521" s="20"/>
      <c r="AJ521" s="20"/>
      <c r="AK521" s="20"/>
      <c r="AL521" s="20"/>
      <c r="AM521" s="20"/>
      <c r="AN521" s="20"/>
      <c r="AO521" s="20"/>
      <c r="AP521" s="20"/>
      <c r="AQ521" s="20"/>
      <c r="AR521" s="20"/>
      <c r="AS521" s="20"/>
      <c r="AT521" s="20"/>
      <c r="AU521" s="20"/>
      <c r="AV521" s="20"/>
      <c r="AW521" s="20"/>
      <c r="AX521" s="20"/>
      <c r="AY521" s="20"/>
      <c r="AZ521" s="20"/>
      <c r="BA521" s="20"/>
      <c r="BB521" s="20"/>
      <c r="BC521" s="20"/>
      <c r="BD521" s="20"/>
      <c r="BE521" s="20"/>
      <c r="BF521" s="20"/>
      <c r="BG521" s="20"/>
      <c r="BH521" s="20"/>
      <c r="BI521" s="20"/>
      <c r="BJ521" s="20"/>
      <c r="BK521" s="20"/>
      <c r="BL521" s="20"/>
      <c r="BM521" s="20"/>
    </row>
    <row r="522">
      <c r="B522" s="278"/>
      <c r="C522" s="278"/>
      <c r="D522" s="278"/>
      <c r="E522" s="278"/>
      <c r="F522" s="278"/>
      <c r="G522" s="278"/>
      <c r="H522" s="278"/>
      <c r="I522" s="278"/>
      <c r="J522" s="278"/>
      <c r="K522" s="278"/>
      <c r="L522" s="278"/>
      <c r="M522" s="278"/>
      <c r="N522" s="278"/>
      <c r="O522" s="278"/>
      <c r="P522" s="278"/>
      <c r="Q522" s="278"/>
      <c r="R522" s="20"/>
      <c r="S522" s="20"/>
      <c r="T522" s="20"/>
      <c r="U522" s="20"/>
      <c r="V522" s="20"/>
      <c r="W522" s="20"/>
      <c r="X522" s="20"/>
      <c r="Y522" s="20"/>
      <c r="Z522" s="20"/>
      <c r="AA522" s="20"/>
      <c r="AB522" s="20"/>
      <c r="AC522" s="20"/>
      <c r="AD522" s="20"/>
      <c r="AE522" s="20"/>
      <c r="AF522" s="20"/>
      <c r="AG522" s="20"/>
      <c r="AH522" s="20"/>
      <c r="AI522" s="20"/>
      <c r="AJ522" s="20"/>
      <c r="AK522" s="20"/>
      <c r="AL522" s="20"/>
      <c r="AM522" s="20"/>
      <c r="AN522" s="20"/>
      <c r="AO522" s="20"/>
      <c r="AP522" s="20"/>
      <c r="AQ522" s="20"/>
      <c r="AR522" s="20"/>
      <c r="AS522" s="20"/>
      <c r="AT522" s="20"/>
      <c r="AU522" s="20"/>
      <c r="AV522" s="20"/>
      <c r="AW522" s="20"/>
      <c r="AX522" s="20"/>
      <c r="AY522" s="20"/>
      <c r="AZ522" s="20"/>
      <c r="BA522" s="20"/>
      <c r="BB522" s="20"/>
      <c r="BC522" s="20"/>
      <c r="BD522" s="20"/>
      <c r="BE522" s="20"/>
      <c r="BF522" s="20"/>
      <c r="BG522" s="20"/>
      <c r="BH522" s="20"/>
      <c r="BI522" s="20"/>
      <c r="BJ522" s="20"/>
      <c r="BK522" s="20"/>
      <c r="BL522" s="20"/>
      <c r="BM522" s="20"/>
    </row>
    <row r="523">
      <c r="B523" s="278"/>
      <c r="C523" s="278"/>
      <c r="D523" s="278"/>
      <c r="E523" s="278"/>
      <c r="F523" s="278"/>
      <c r="G523" s="278"/>
      <c r="H523" s="278"/>
      <c r="I523" s="278"/>
      <c r="J523" s="278"/>
      <c r="K523" s="278"/>
      <c r="L523" s="278"/>
      <c r="M523" s="278"/>
      <c r="N523" s="278"/>
      <c r="O523" s="278"/>
      <c r="P523" s="278"/>
      <c r="Q523" s="278"/>
      <c r="R523" s="20"/>
      <c r="S523" s="20"/>
      <c r="T523" s="20"/>
      <c r="U523" s="20"/>
      <c r="V523" s="20"/>
      <c r="W523" s="20"/>
      <c r="X523" s="20"/>
      <c r="Y523" s="20"/>
      <c r="Z523" s="20"/>
      <c r="AA523" s="20"/>
      <c r="AB523" s="20"/>
      <c r="AC523" s="20"/>
      <c r="AD523" s="20"/>
      <c r="AE523" s="20"/>
      <c r="AF523" s="20"/>
      <c r="AG523" s="20"/>
      <c r="AH523" s="20"/>
      <c r="AI523" s="20"/>
      <c r="AJ523" s="20"/>
      <c r="AK523" s="20"/>
      <c r="AL523" s="20"/>
      <c r="AM523" s="20"/>
      <c r="AN523" s="20"/>
      <c r="AO523" s="20"/>
      <c r="AP523" s="20"/>
      <c r="AQ523" s="20"/>
      <c r="AR523" s="20"/>
      <c r="AS523" s="20"/>
      <c r="AT523" s="20"/>
      <c r="AU523" s="20"/>
      <c r="AV523" s="20"/>
      <c r="AW523" s="20"/>
      <c r="AX523" s="20"/>
      <c r="AY523" s="20"/>
      <c r="AZ523" s="20"/>
      <c r="BA523" s="20"/>
      <c r="BB523" s="20"/>
      <c r="BC523" s="20"/>
      <c r="BD523" s="20"/>
      <c r="BE523" s="20"/>
      <c r="BF523" s="20"/>
      <c r="BG523" s="20"/>
      <c r="BH523" s="20"/>
      <c r="BI523" s="20"/>
      <c r="BJ523" s="20"/>
      <c r="BK523" s="20"/>
      <c r="BL523" s="20"/>
      <c r="BM523" s="20"/>
    </row>
    <row r="524">
      <c r="B524" s="278"/>
      <c r="C524" s="278"/>
      <c r="D524" s="278"/>
      <c r="E524" s="278"/>
      <c r="F524" s="278"/>
      <c r="G524" s="278"/>
      <c r="H524" s="278"/>
      <c r="I524" s="278"/>
      <c r="J524" s="278"/>
      <c r="K524" s="278"/>
      <c r="L524" s="278"/>
      <c r="M524" s="278"/>
      <c r="N524" s="278"/>
      <c r="O524" s="278"/>
      <c r="P524" s="278"/>
      <c r="Q524" s="278"/>
      <c r="R524" s="20"/>
      <c r="S524" s="20"/>
      <c r="T524" s="20"/>
      <c r="U524" s="20"/>
      <c r="V524" s="20"/>
      <c r="W524" s="20"/>
      <c r="X524" s="20"/>
      <c r="Y524" s="20"/>
      <c r="Z524" s="20"/>
      <c r="AA524" s="20"/>
      <c r="AB524" s="20"/>
      <c r="AC524" s="20"/>
      <c r="AD524" s="20"/>
      <c r="AE524" s="20"/>
      <c r="AF524" s="20"/>
      <c r="AG524" s="20"/>
      <c r="AH524" s="20"/>
      <c r="AI524" s="20"/>
      <c r="AJ524" s="20"/>
      <c r="AK524" s="20"/>
      <c r="AL524" s="20"/>
      <c r="AM524" s="20"/>
      <c r="AN524" s="20"/>
      <c r="AO524" s="20"/>
      <c r="AP524" s="20"/>
      <c r="AQ524" s="20"/>
      <c r="AR524" s="20"/>
      <c r="AS524" s="20"/>
      <c r="AT524" s="20"/>
      <c r="AU524" s="20"/>
      <c r="AV524" s="20"/>
      <c r="AW524" s="20"/>
      <c r="AX524" s="20"/>
      <c r="AY524" s="20"/>
      <c r="AZ524" s="20"/>
      <c r="BA524" s="20"/>
      <c r="BB524" s="20"/>
      <c r="BC524" s="20"/>
      <c r="BD524" s="20"/>
      <c r="BE524" s="20"/>
      <c r="BF524" s="20"/>
      <c r="BG524" s="20"/>
      <c r="BH524" s="20"/>
      <c r="BI524" s="20"/>
      <c r="BJ524" s="20"/>
      <c r="BK524" s="20"/>
      <c r="BL524" s="20"/>
      <c r="BM524" s="20"/>
    </row>
    <row r="525">
      <c r="B525" s="278"/>
      <c r="C525" s="278"/>
      <c r="D525" s="278"/>
      <c r="E525" s="278"/>
      <c r="F525" s="278"/>
      <c r="G525" s="278"/>
      <c r="H525" s="278"/>
      <c r="I525" s="278"/>
      <c r="J525" s="278"/>
      <c r="K525" s="278"/>
      <c r="L525" s="278"/>
      <c r="M525" s="278"/>
      <c r="N525" s="278"/>
      <c r="O525" s="278"/>
      <c r="P525" s="278"/>
      <c r="Q525" s="278"/>
      <c r="R525" s="20"/>
      <c r="S525" s="20"/>
      <c r="T525" s="20"/>
      <c r="U525" s="20"/>
      <c r="V525" s="20"/>
      <c r="W525" s="20"/>
      <c r="X525" s="20"/>
      <c r="Y525" s="20"/>
      <c r="Z525" s="20"/>
      <c r="AA525" s="20"/>
      <c r="AB525" s="20"/>
      <c r="AC525" s="20"/>
      <c r="AD525" s="20"/>
      <c r="AE525" s="20"/>
      <c r="AF525" s="20"/>
      <c r="AG525" s="20"/>
      <c r="AH525" s="20"/>
      <c r="AI525" s="20"/>
      <c r="AJ525" s="20"/>
      <c r="AK525" s="20"/>
      <c r="AL525" s="20"/>
      <c r="AM525" s="20"/>
      <c r="AN525" s="20"/>
      <c r="AO525" s="20"/>
      <c r="AP525" s="20"/>
      <c r="AQ525" s="20"/>
      <c r="AR525" s="20"/>
      <c r="AS525" s="20"/>
      <c r="AT525" s="20"/>
      <c r="AU525" s="20"/>
      <c r="AV525" s="20"/>
      <c r="AW525" s="20"/>
      <c r="AX525" s="20"/>
      <c r="AY525" s="20"/>
      <c r="AZ525" s="20"/>
      <c r="BA525" s="20"/>
      <c r="BB525" s="20"/>
      <c r="BC525" s="20"/>
      <c r="BD525" s="20"/>
      <c r="BE525" s="20"/>
      <c r="BF525" s="20"/>
      <c r="BG525" s="20"/>
      <c r="BH525" s="20"/>
      <c r="BI525" s="20"/>
      <c r="BJ525" s="20"/>
      <c r="BK525" s="20"/>
      <c r="BL525" s="20"/>
      <c r="BM525" s="20"/>
    </row>
    <row r="526">
      <c r="B526" s="278"/>
      <c r="C526" s="278"/>
      <c r="D526" s="278"/>
      <c r="E526" s="278"/>
      <c r="F526" s="278"/>
      <c r="G526" s="278"/>
      <c r="H526" s="278"/>
      <c r="I526" s="278"/>
      <c r="J526" s="278"/>
      <c r="K526" s="278"/>
      <c r="L526" s="278"/>
      <c r="M526" s="278"/>
      <c r="N526" s="278"/>
      <c r="O526" s="278"/>
      <c r="P526" s="278"/>
      <c r="Q526" s="278"/>
      <c r="R526" s="20"/>
      <c r="S526" s="20"/>
      <c r="T526" s="20"/>
      <c r="U526" s="20"/>
      <c r="V526" s="20"/>
      <c r="W526" s="20"/>
      <c r="X526" s="20"/>
      <c r="Y526" s="20"/>
      <c r="Z526" s="20"/>
      <c r="AA526" s="20"/>
      <c r="AB526" s="20"/>
      <c r="AC526" s="20"/>
      <c r="AD526" s="20"/>
      <c r="AE526" s="20"/>
      <c r="AF526" s="20"/>
      <c r="AG526" s="20"/>
      <c r="AH526" s="20"/>
      <c r="AI526" s="20"/>
      <c r="AJ526" s="20"/>
      <c r="AK526" s="20"/>
      <c r="AL526" s="20"/>
      <c r="AM526" s="20"/>
      <c r="AN526" s="20"/>
      <c r="AO526" s="20"/>
      <c r="AP526" s="20"/>
      <c r="AQ526" s="20"/>
      <c r="AR526" s="20"/>
      <c r="AS526" s="20"/>
      <c r="AT526" s="20"/>
      <c r="AU526" s="20"/>
      <c r="AV526" s="20"/>
      <c r="AW526" s="20"/>
      <c r="AX526" s="20"/>
      <c r="AY526" s="20"/>
      <c r="AZ526" s="20"/>
      <c r="BA526" s="20"/>
      <c r="BB526" s="20"/>
      <c r="BC526" s="20"/>
      <c r="BD526" s="20"/>
      <c r="BE526" s="20"/>
      <c r="BF526" s="20"/>
      <c r="BG526" s="20"/>
      <c r="BH526" s="20"/>
      <c r="BI526" s="20"/>
      <c r="BJ526" s="20"/>
      <c r="BK526" s="20"/>
      <c r="BL526" s="20"/>
      <c r="BM526" s="20"/>
    </row>
    <row r="527">
      <c r="B527" s="278"/>
      <c r="C527" s="278"/>
      <c r="D527" s="278"/>
      <c r="E527" s="278"/>
      <c r="F527" s="278"/>
      <c r="G527" s="278"/>
      <c r="H527" s="278"/>
      <c r="I527" s="278"/>
      <c r="J527" s="278"/>
      <c r="K527" s="278"/>
      <c r="L527" s="278"/>
      <c r="M527" s="278"/>
      <c r="N527" s="278"/>
      <c r="O527" s="278"/>
      <c r="P527" s="278"/>
      <c r="Q527" s="278"/>
      <c r="R527" s="20"/>
      <c r="S527" s="20"/>
      <c r="T527" s="20"/>
      <c r="U527" s="20"/>
      <c r="V527" s="20"/>
      <c r="W527" s="20"/>
      <c r="X527" s="20"/>
      <c r="Y527" s="20"/>
      <c r="Z527" s="20"/>
      <c r="AA527" s="20"/>
      <c r="AB527" s="20"/>
      <c r="AC527" s="20"/>
      <c r="AD527" s="20"/>
      <c r="AE527" s="20"/>
      <c r="AF527" s="20"/>
      <c r="AG527" s="20"/>
      <c r="AH527" s="20"/>
      <c r="AI527" s="20"/>
      <c r="AJ527" s="20"/>
      <c r="AK527" s="20"/>
      <c r="AL527" s="20"/>
      <c r="AM527" s="20"/>
      <c r="AN527" s="20"/>
      <c r="AO527" s="20"/>
      <c r="AP527" s="20"/>
      <c r="AQ527" s="20"/>
      <c r="AR527" s="20"/>
      <c r="AS527" s="20"/>
      <c r="AT527" s="20"/>
      <c r="AU527" s="20"/>
      <c r="AV527" s="20"/>
      <c r="AW527" s="20"/>
      <c r="AX527" s="20"/>
      <c r="AY527" s="20"/>
      <c r="AZ527" s="20"/>
      <c r="BA527" s="20"/>
      <c r="BB527" s="20"/>
      <c r="BC527" s="20"/>
      <c r="BD527" s="20"/>
      <c r="BE527" s="20"/>
      <c r="BF527" s="20"/>
      <c r="BG527" s="20"/>
      <c r="BH527" s="20"/>
      <c r="BI527" s="20"/>
      <c r="BJ527" s="20"/>
      <c r="BK527" s="20"/>
      <c r="BL527" s="20"/>
      <c r="BM527" s="20"/>
    </row>
    <row r="528">
      <c r="B528" s="278"/>
      <c r="C528" s="278"/>
      <c r="D528" s="278"/>
      <c r="E528" s="278"/>
      <c r="F528" s="278"/>
      <c r="G528" s="278"/>
      <c r="H528" s="278"/>
      <c r="I528" s="278"/>
      <c r="J528" s="278"/>
      <c r="K528" s="278"/>
      <c r="L528" s="278"/>
      <c r="M528" s="278"/>
      <c r="N528" s="278"/>
      <c r="O528" s="278"/>
      <c r="P528" s="278"/>
      <c r="Q528" s="278"/>
      <c r="R528" s="20"/>
      <c r="S528" s="20"/>
      <c r="T528" s="20"/>
      <c r="U528" s="20"/>
      <c r="V528" s="20"/>
      <c r="W528" s="20"/>
      <c r="X528" s="20"/>
      <c r="Y528" s="20"/>
      <c r="Z528" s="20"/>
      <c r="AA528" s="20"/>
      <c r="AB528" s="20"/>
      <c r="AC528" s="20"/>
      <c r="AD528" s="20"/>
      <c r="AE528" s="20"/>
      <c r="AF528" s="20"/>
      <c r="AG528" s="20"/>
      <c r="AH528" s="20"/>
      <c r="AI528" s="20"/>
      <c r="AJ528" s="20"/>
      <c r="AK528" s="20"/>
      <c r="AL528" s="20"/>
      <c r="AM528" s="20"/>
      <c r="AN528" s="20"/>
      <c r="AO528" s="20"/>
      <c r="AP528" s="20"/>
      <c r="AQ528" s="20"/>
      <c r="AR528" s="20"/>
      <c r="AS528" s="20"/>
      <c r="AT528" s="20"/>
      <c r="AU528" s="20"/>
      <c r="AV528" s="20"/>
      <c r="AW528" s="20"/>
      <c r="AX528" s="20"/>
      <c r="AY528" s="20"/>
      <c r="AZ528" s="20"/>
      <c r="BA528" s="20"/>
      <c r="BB528" s="20"/>
      <c r="BC528" s="20"/>
      <c r="BD528" s="20"/>
      <c r="BE528" s="20"/>
      <c r="BF528" s="20"/>
      <c r="BG528" s="20"/>
      <c r="BH528" s="20"/>
      <c r="BI528" s="20"/>
      <c r="BJ528" s="20"/>
      <c r="BK528" s="20"/>
      <c r="BL528" s="20"/>
      <c r="BM528" s="20"/>
    </row>
    <row r="529">
      <c r="B529" s="278"/>
      <c r="C529" s="278"/>
      <c r="D529" s="278"/>
      <c r="E529" s="278"/>
      <c r="F529" s="278"/>
      <c r="G529" s="278"/>
      <c r="H529" s="278"/>
      <c r="I529" s="278"/>
      <c r="J529" s="278"/>
      <c r="K529" s="278"/>
      <c r="L529" s="278"/>
      <c r="M529" s="278"/>
      <c r="N529" s="278"/>
      <c r="O529" s="278"/>
      <c r="P529" s="278"/>
      <c r="Q529" s="278"/>
      <c r="R529" s="20"/>
      <c r="S529" s="20"/>
      <c r="T529" s="20"/>
      <c r="U529" s="20"/>
      <c r="V529" s="20"/>
      <c r="W529" s="20"/>
      <c r="X529" s="20"/>
      <c r="Y529" s="20"/>
      <c r="Z529" s="20"/>
      <c r="AA529" s="20"/>
      <c r="AB529" s="20"/>
      <c r="AC529" s="20"/>
      <c r="AD529" s="20"/>
      <c r="AE529" s="20"/>
      <c r="AF529" s="20"/>
      <c r="AG529" s="20"/>
      <c r="AH529" s="20"/>
      <c r="AI529" s="20"/>
      <c r="AJ529" s="20"/>
      <c r="AK529" s="20"/>
      <c r="AL529" s="20"/>
      <c r="AM529" s="20"/>
      <c r="AN529" s="20"/>
      <c r="AO529" s="20"/>
      <c r="AP529" s="20"/>
      <c r="AQ529" s="20"/>
      <c r="AR529" s="20"/>
      <c r="AS529" s="20"/>
      <c r="AT529" s="20"/>
      <c r="AU529" s="20"/>
      <c r="AV529" s="20"/>
      <c r="AW529" s="20"/>
      <c r="AX529" s="20"/>
      <c r="AY529" s="20"/>
      <c r="AZ529" s="20"/>
      <c r="BA529" s="20"/>
      <c r="BB529" s="20"/>
      <c r="BC529" s="20"/>
      <c r="BD529" s="20"/>
      <c r="BE529" s="20"/>
      <c r="BF529" s="20"/>
      <c r="BG529" s="20"/>
      <c r="BH529" s="20"/>
      <c r="BI529" s="20"/>
      <c r="BJ529" s="20"/>
      <c r="BK529" s="20"/>
      <c r="BL529" s="20"/>
      <c r="BM529" s="20"/>
    </row>
    <row r="530">
      <c r="B530" s="278"/>
      <c r="C530" s="278"/>
      <c r="D530" s="278"/>
      <c r="E530" s="278"/>
      <c r="F530" s="278"/>
      <c r="G530" s="278"/>
      <c r="H530" s="278"/>
      <c r="I530" s="278"/>
      <c r="J530" s="278"/>
      <c r="K530" s="278"/>
      <c r="L530" s="278"/>
      <c r="M530" s="278"/>
      <c r="N530" s="278"/>
      <c r="O530" s="278"/>
      <c r="P530" s="278"/>
      <c r="Q530" s="278"/>
      <c r="R530" s="20"/>
      <c r="S530" s="20"/>
      <c r="T530" s="20"/>
      <c r="U530" s="20"/>
      <c r="V530" s="20"/>
      <c r="W530" s="20"/>
      <c r="X530" s="20"/>
      <c r="Y530" s="20"/>
      <c r="Z530" s="20"/>
      <c r="AA530" s="20"/>
      <c r="AB530" s="20"/>
      <c r="AC530" s="20"/>
      <c r="AD530" s="20"/>
      <c r="AE530" s="20"/>
      <c r="AF530" s="20"/>
      <c r="AG530" s="20"/>
      <c r="AH530" s="20"/>
      <c r="AI530" s="20"/>
      <c r="AJ530" s="20"/>
      <c r="AK530" s="20"/>
      <c r="AL530" s="20"/>
      <c r="AM530" s="20"/>
      <c r="AN530" s="20"/>
      <c r="AO530" s="20"/>
      <c r="AP530" s="20"/>
      <c r="AQ530" s="20"/>
      <c r="AR530" s="20"/>
      <c r="AS530" s="20"/>
      <c r="AT530" s="20"/>
      <c r="AU530" s="20"/>
      <c r="AV530" s="20"/>
      <c r="AW530" s="20"/>
      <c r="AX530" s="20"/>
      <c r="AY530" s="20"/>
      <c r="AZ530" s="20"/>
      <c r="BA530" s="20"/>
      <c r="BB530" s="20"/>
      <c r="BC530" s="20"/>
      <c r="BD530" s="20"/>
      <c r="BE530" s="20"/>
      <c r="BF530" s="20"/>
      <c r="BG530" s="20"/>
      <c r="BH530" s="20"/>
      <c r="BI530" s="20"/>
      <c r="BJ530" s="20"/>
      <c r="BK530" s="20"/>
      <c r="BL530" s="20"/>
      <c r="BM530" s="20"/>
    </row>
    <row r="531">
      <c r="B531" s="278"/>
      <c r="C531" s="278"/>
      <c r="D531" s="278"/>
      <c r="E531" s="278"/>
      <c r="F531" s="278"/>
      <c r="G531" s="278"/>
      <c r="H531" s="278"/>
      <c r="I531" s="278"/>
      <c r="J531" s="278"/>
      <c r="K531" s="278"/>
      <c r="L531" s="278"/>
      <c r="M531" s="278"/>
      <c r="N531" s="278"/>
      <c r="O531" s="278"/>
      <c r="P531" s="278"/>
      <c r="Q531" s="278"/>
      <c r="R531" s="20"/>
      <c r="S531" s="20"/>
      <c r="T531" s="20"/>
      <c r="U531" s="20"/>
      <c r="V531" s="20"/>
      <c r="W531" s="20"/>
      <c r="X531" s="20"/>
      <c r="Y531" s="20"/>
      <c r="Z531" s="20"/>
      <c r="AA531" s="20"/>
      <c r="AB531" s="20"/>
      <c r="AC531" s="20"/>
      <c r="AD531" s="20"/>
      <c r="AE531" s="20"/>
      <c r="AF531" s="20"/>
      <c r="AG531" s="20"/>
      <c r="AH531" s="20"/>
      <c r="AI531" s="20"/>
      <c r="AJ531" s="20"/>
      <c r="AK531" s="20"/>
      <c r="AL531" s="20"/>
      <c r="AM531" s="20"/>
      <c r="AN531" s="20"/>
      <c r="AO531" s="20"/>
      <c r="AP531" s="20"/>
      <c r="AQ531" s="20"/>
      <c r="AR531" s="20"/>
      <c r="AS531" s="20"/>
      <c r="AT531" s="20"/>
      <c r="AU531" s="20"/>
      <c r="AV531" s="20"/>
      <c r="AW531" s="20"/>
      <c r="AX531" s="20"/>
      <c r="AY531" s="20"/>
      <c r="AZ531" s="20"/>
      <c r="BA531" s="20"/>
      <c r="BB531" s="20"/>
      <c r="BC531" s="20"/>
      <c r="BD531" s="20"/>
      <c r="BE531" s="20"/>
      <c r="BF531" s="20"/>
      <c r="BG531" s="20"/>
      <c r="BH531" s="20"/>
      <c r="BI531" s="20"/>
      <c r="BJ531" s="20"/>
      <c r="BK531" s="20"/>
      <c r="BL531" s="20"/>
      <c r="BM531" s="20"/>
    </row>
    <row r="532">
      <c r="B532" s="278"/>
      <c r="C532" s="278"/>
      <c r="D532" s="278"/>
      <c r="E532" s="278"/>
      <c r="F532" s="278"/>
      <c r="G532" s="278"/>
      <c r="H532" s="278"/>
      <c r="I532" s="278"/>
      <c r="J532" s="278"/>
      <c r="K532" s="278"/>
      <c r="L532" s="278"/>
      <c r="M532" s="278"/>
      <c r="N532" s="278"/>
      <c r="O532" s="278"/>
      <c r="P532" s="278"/>
      <c r="Q532" s="278"/>
      <c r="R532" s="20"/>
      <c r="S532" s="20"/>
      <c r="T532" s="20"/>
      <c r="U532" s="20"/>
      <c r="V532" s="20"/>
      <c r="W532" s="20"/>
      <c r="X532" s="20"/>
      <c r="Y532" s="20"/>
      <c r="Z532" s="20"/>
      <c r="AA532" s="20"/>
      <c r="AB532" s="20"/>
      <c r="AC532" s="20"/>
      <c r="AD532" s="20"/>
      <c r="AE532" s="20"/>
      <c r="AF532" s="20"/>
      <c r="AG532" s="20"/>
      <c r="AH532" s="20"/>
      <c r="AI532" s="20"/>
      <c r="AJ532" s="20"/>
      <c r="AK532" s="20"/>
      <c r="AL532" s="20"/>
      <c r="AM532" s="20"/>
      <c r="AN532" s="20"/>
      <c r="AO532" s="20"/>
      <c r="AP532" s="20"/>
      <c r="AQ532" s="20"/>
      <c r="AR532" s="20"/>
      <c r="AS532" s="20"/>
      <c r="AT532" s="20"/>
      <c r="AU532" s="20"/>
      <c r="AV532" s="20"/>
      <c r="AW532" s="20"/>
      <c r="AX532" s="20"/>
      <c r="AY532" s="20"/>
      <c r="AZ532" s="20"/>
      <c r="BA532" s="20"/>
      <c r="BB532" s="20"/>
      <c r="BC532" s="20"/>
      <c r="BD532" s="20"/>
      <c r="BE532" s="20"/>
      <c r="BF532" s="20"/>
      <c r="BG532" s="20"/>
      <c r="BH532" s="20"/>
      <c r="BI532" s="20"/>
      <c r="BJ532" s="20"/>
      <c r="BK532" s="20"/>
      <c r="BL532" s="20"/>
      <c r="BM532" s="20"/>
    </row>
    <row r="533">
      <c r="B533" s="278"/>
      <c r="C533" s="278"/>
      <c r="D533" s="278"/>
      <c r="E533" s="278"/>
      <c r="F533" s="278"/>
      <c r="G533" s="278"/>
      <c r="H533" s="278"/>
      <c r="I533" s="278"/>
      <c r="J533" s="278"/>
      <c r="K533" s="278"/>
      <c r="L533" s="278"/>
      <c r="M533" s="278"/>
      <c r="N533" s="278"/>
      <c r="O533" s="278"/>
      <c r="P533" s="278"/>
      <c r="Q533" s="278"/>
      <c r="R533" s="20"/>
      <c r="S533" s="20"/>
      <c r="T533" s="20"/>
      <c r="U533" s="20"/>
      <c r="V533" s="20"/>
      <c r="W533" s="20"/>
      <c r="X533" s="20"/>
      <c r="Y533" s="20"/>
      <c r="Z533" s="20"/>
      <c r="AA533" s="20"/>
      <c r="AB533" s="20"/>
      <c r="AC533" s="20"/>
      <c r="AD533" s="20"/>
      <c r="AE533" s="20"/>
      <c r="AF533" s="20"/>
      <c r="AG533" s="20"/>
      <c r="AH533" s="20"/>
      <c r="AI533" s="20"/>
      <c r="AJ533" s="20"/>
      <c r="AK533" s="20"/>
      <c r="AL533" s="20"/>
      <c r="AM533" s="20"/>
      <c r="AN533" s="20"/>
      <c r="AO533" s="20"/>
      <c r="AP533" s="20"/>
      <c r="AQ533" s="20"/>
      <c r="AR533" s="20"/>
      <c r="AS533" s="20"/>
      <c r="AT533" s="20"/>
      <c r="AU533" s="20"/>
      <c r="AV533" s="20"/>
      <c r="AW533" s="20"/>
      <c r="AX533" s="20"/>
      <c r="AY533" s="20"/>
      <c r="AZ533" s="20"/>
      <c r="BA533" s="20"/>
      <c r="BB533" s="20"/>
      <c r="BC533" s="20"/>
      <c r="BD533" s="20"/>
      <c r="BE533" s="20"/>
      <c r="BF533" s="20"/>
      <c r="BG533" s="20"/>
      <c r="BH533" s="20"/>
      <c r="BI533" s="20"/>
      <c r="BJ533" s="20"/>
      <c r="BK533" s="20"/>
      <c r="BL533" s="20"/>
      <c r="BM533" s="20"/>
    </row>
    <row r="534">
      <c r="B534" s="278"/>
      <c r="C534" s="278"/>
      <c r="D534" s="278"/>
      <c r="E534" s="278"/>
      <c r="F534" s="278"/>
      <c r="G534" s="278"/>
      <c r="H534" s="278"/>
      <c r="I534" s="278"/>
      <c r="J534" s="278"/>
      <c r="K534" s="278"/>
      <c r="L534" s="278"/>
      <c r="M534" s="278"/>
      <c r="N534" s="278"/>
      <c r="O534" s="278"/>
      <c r="P534" s="278"/>
      <c r="Q534" s="278"/>
      <c r="R534" s="20"/>
      <c r="S534" s="20"/>
      <c r="T534" s="20"/>
      <c r="U534" s="20"/>
      <c r="V534" s="20"/>
      <c r="W534" s="20"/>
      <c r="X534" s="20"/>
      <c r="Y534" s="20"/>
      <c r="Z534" s="20"/>
      <c r="AA534" s="20"/>
      <c r="AB534" s="20"/>
      <c r="AC534" s="20"/>
      <c r="AD534" s="20"/>
      <c r="AE534" s="20"/>
      <c r="AF534" s="20"/>
      <c r="AG534" s="20"/>
      <c r="AH534" s="20"/>
      <c r="AI534" s="20"/>
      <c r="AJ534" s="20"/>
      <c r="AK534" s="20"/>
      <c r="AL534" s="20"/>
      <c r="AM534" s="20"/>
      <c r="AN534" s="20"/>
      <c r="AO534" s="20"/>
      <c r="AP534" s="20"/>
      <c r="AQ534" s="20"/>
      <c r="AR534" s="20"/>
      <c r="AS534" s="20"/>
      <c r="AT534" s="20"/>
      <c r="AU534" s="20"/>
      <c r="AV534" s="20"/>
      <c r="AW534" s="20"/>
      <c r="AX534" s="20"/>
      <c r="AY534" s="20"/>
      <c r="AZ534" s="20"/>
      <c r="BA534" s="20"/>
      <c r="BB534" s="20"/>
      <c r="BC534" s="20"/>
      <c r="BD534" s="20"/>
      <c r="BE534" s="20"/>
      <c r="BF534" s="20"/>
      <c r="BG534" s="20"/>
      <c r="BH534" s="20"/>
      <c r="BI534" s="20"/>
      <c r="BJ534" s="20"/>
      <c r="BK534" s="20"/>
      <c r="BL534" s="20"/>
      <c r="BM534" s="20"/>
    </row>
    <row r="535">
      <c r="B535" s="278"/>
      <c r="C535" s="278"/>
      <c r="D535" s="278"/>
      <c r="E535" s="278"/>
      <c r="F535" s="278"/>
      <c r="G535" s="278"/>
      <c r="H535" s="278"/>
      <c r="I535" s="278"/>
      <c r="J535" s="278"/>
      <c r="K535" s="278"/>
      <c r="L535" s="278"/>
      <c r="M535" s="278"/>
      <c r="N535" s="278"/>
      <c r="O535" s="278"/>
      <c r="P535" s="278"/>
      <c r="Q535" s="278"/>
      <c r="R535" s="20"/>
      <c r="S535" s="20"/>
      <c r="T535" s="20"/>
      <c r="U535" s="20"/>
      <c r="V535" s="20"/>
      <c r="W535" s="20"/>
      <c r="X535" s="20"/>
      <c r="Y535" s="20"/>
      <c r="Z535" s="20"/>
      <c r="AA535" s="20"/>
      <c r="AB535" s="20"/>
      <c r="AC535" s="20"/>
      <c r="AD535" s="20"/>
      <c r="AE535" s="20"/>
      <c r="AF535" s="20"/>
      <c r="AG535" s="20"/>
      <c r="AH535" s="20"/>
      <c r="AI535" s="20"/>
      <c r="AJ535" s="20"/>
      <c r="AK535" s="20"/>
      <c r="AL535" s="20"/>
      <c r="AM535" s="20"/>
      <c r="AN535" s="20"/>
      <c r="AO535" s="20"/>
      <c r="AP535" s="20"/>
      <c r="AQ535" s="20"/>
      <c r="AR535" s="20"/>
      <c r="AS535" s="20"/>
      <c r="AT535" s="20"/>
      <c r="AU535" s="20"/>
      <c r="AV535" s="20"/>
      <c r="AW535" s="20"/>
      <c r="AX535" s="20"/>
      <c r="AY535" s="20"/>
      <c r="AZ535" s="20"/>
      <c r="BA535" s="20"/>
      <c r="BB535" s="20"/>
      <c r="BC535" s="20"/>
      <c r="BD535" s="20"/>
      <c r="BE535" s="20"/>
      <c r="BF535" s="20"/>
      <c r="BG535" s="20"/>
      <c r="BH535" s="20"/>
      <c r="BI535" s="20"/>
      <c r="BJ535" s="20"/>
      <c r="BK535" s="20"/>
      <c r="BL535" s="20"/>
      <c r="BM535" s="20"/>
    </row>
    <row r="536">
      <c r="B536" s="278"/>
      <c r="C536" s="278"/>
      <c r="D536" s="278"/>
      <c r="E536" s="278"/>
      <c r="F536" s="278"/>
      <c r="G536" s="278"/>
      <c r="H536" s="278"/>
      <c r="I536" s="278"/>
      <c r="J536" s="278"/>
      <c r="K536" s="278"/>
      <c r="L536" s="278"/>
      <c r="M536" s="278"/>
      <c r="N536" s="278"/>
      <c r="O536" s="278"/>
      <c r="P536" s="278"/>
      <c r="Q536" s="278"/>
      <c r="R536" s="20"/>
      <c r="S536" s="20"/>
      <c r="T536" s="20"/>
      <c r="U536" s="20"/>
      <c r="V536" s="20"/>
      <c r="W536" s="20"/>
      <c r="X536" s="20"/>
      <c r="Y536" s="20"/>
      <c r="Z536" s="20"/>
      <c r="AA536" s="20"/>
      <c r="AB536" s="20"/>
      <c r="AC536" s="20"/>
      <c r="AD536" s="20"/>
      <c r="AE536" s="20"/>
      <c r="AF536" s="20"/>
      <c r="AG536" s="20"/>
      <c r="AH536" s="20"/>
      <c r="AI536" s="20"/>
      <c r="AJ536" s="20"/>
      <c r="AK536" s="20"/>
      <c r="AL536" s="20"/>
      <c r="AM536" s="20"/>
      <c r="AN536" s="20"/>
      <c r="AO536" s="20"/>
      <c r="AP536" s="20"/>
      <c r="AQ536" s="20"/>
      <c r="AR536" s="20"/>
      <c r="AS536" s="20"/>
      <c r="AT536" s="20"/>
      <c r="AU536" s="20"/>
      <c r="AV536" s="20"/>
      <c r="AW536" s="20"/>
      <c r="AX536" s="20"/>
      <c r="AY536" s="20"/>
      <c r="AZ536" s="20"/>
      <c r="BA536" s="20"/>
      <c r="BB536" s="20"/>
      <c r="BC536" s="20"/>
      <c r="BD536" s="20"/>
      <c r="BE536" s="20"/>
      <c r="BF536" s="20"/>
      <c r="BG536" s="20"/>
      <c r="BH536" s="20"/>
      <c r="BI536" s="20"/>
      <c r="BJ536" s="20"/>
      <c r="BK536" s="20"/>
      <c r="BL536" s="20"/>
      <c r="BM536" s="20"/>
    </row>
    <row r="537">
      <c r="B537" s="278"/>
      <c r="C537" s="278"/>
      <c r="D537" s="278"/>
      <c r="E537" s="278"/>
      <c r="F537" s="278"/>
      <c r="G537" s="278"/>
      <c r="H537" s="278"/>
      <c r="I537" s="278"/>
      <c r="J537" s="278"/>
      <c r="K537" s="278"/>
      <c r="L537" s="278"/>
      <c r="M537" s="278"/>
      <c r="N537" s="278"/>
      <c r="O537" s="278"/>
      <c r="P537" s="278"/>
      <c r="Q537" s="278"/>
      <c r="R537" s="20"/>
      <c r="S537" s="20"/>
      <c r="T537" s="20"/>
      <c r="U537" s="20"/>
      <c r="V537" s="20"/>
      <c r="W537" s="20"/>
      <c r="X537" s="20"/>
      <c r="Y537" s="20"/>
      <c r="Z537" s="20"/>
      <c r="AA537" s="20"/>
      <c r="AB537" s="20"/>
      <c r="AC537" s="20"/>
      <c r="AD537" s="20"/>
      <c r="AE537" s="20"/>
      <c r="AF537" s="20"/>
      <c r="AG537" s="20"/>
      <c r="AH537" s="20"/>
      <c r="AI537" s="20"/>
      <c r="AJ537" s="20"/>
      <c r="AK537" s="20"/>
      <c r="AL537" s="20"/>
      <c r="AM537" s="20"/>
      <c r="AN537" s="20"/>
      <c r="AO537" s="20"/>
      <c r="AP537" s="20"/>
      <c r="AQ537" s="20"/>
      <c r="AR537" s="20"/>
      <c r="AS537" s="20"/>
      <c r="AT537" s="20"/>
      <c r="AU537" s="20"/>
      <c r="AV537" s="20"/>
      <c r="AW537" s="20"/>
      <c r="AX537" s="20"/>
      <c r="AY537" s="20"/>
      <c r="AZ537" s="20"/>
      <c r="BA537" s="20"/>
      <c r="BB537" s="20"/>
      <c r="BC537" s="20"/>
      <c r="BD537" s="20"/>
      <c r="BE537" s="20"/>
      <c r="BF537" s="20"/>
      <c r="BG537" s="20"/>
      <c r="BH537" s="20"/>
      <c r="BI537" s="20"/>
      <c r="BJ537" s="20"/>
      <c r="BK537" s="20"/>
      <c r="BL537" s="20"/>
      <c r="BM537" s="20"/>
    </row>
    <row r="538">
      <c r="B538" s="278"/>
      <c r="C538" s="278"/>
      <c r="D538" s="278"/>
      <c r="E538" s="278"/>
      <c r="F538" s="278"/>
      <c r="G538" s="278"/>
      <c r="H538" s="278"/>
      <c r="I538" s="278"/>
      <c r="J538" s="278"/>
      <c r="K538" s="278"/>
      <c r="L538" s="278"/>
      <c r="M538" s="278"/>
      <c r="N538" s="278"/>
      <c r="O538" s="278"/>
      <c r="P538" s="278"/>
      <c r="Q538" s="278"/>
      <c r="R538" s="20"/>
      <c r="S538" s="20"/>
      <c r="T538" s="20"/>
      <c r="U538" s="20"/>
      <c r="V538" s="20"/>
      <c r="W538" s="20"/>
      <c r="X538" s="20"/>
      <c r="Y538" s="20"/>
      <c r="Z538" s="20"/>
      <c r="AA538" s="20"/>
      <c r="AB538" s="20"/>
      <c r="AC538" s="20"/>
      <c r="AD538" s="20"/>
      <c r="AE538" s="20"/>
      <c r="AF538" s="20"/>
      <c r="AG538" s="20"/>
      <c r="AH538" s="20"/>
      <c r="AI538" s="20"/>
      <c r="AJ538" s="20"/>
      <c r="AK538" s="20"/>
      <c r="AL538" s="20"/>
      <c r="AM538" s="20"/>
      <c r="AN538" s="20"/>
      <c r="AO538" s="20"/>
      <c r="AP538" s="20"/>
      <c r="AQ538" s="20"/>
      <c r="AR538" s="20"/>
      <c r="AS538" s="20"/>
      <c r="AT538" s="20"/>
      <c r="AU538" s="20"/>
      <c r="AV538" s="20"/>
      <c r="AW538" s="20"/>
      <c r="AX538" s="20"/>
      <c r="AY538" s="20"/>
      <c r="AZ538" s="20"/>
      <c r="BA538" s="20"/>
      <c r="BB538" s="20"/>
      <c r="BC538" s="20"/>
      <c r="BD538" s="20"/>
      <c r="BE538" s="20"/>
      <c r="BF538" s="20"/>
      <c r="BG538" s="20"/>
      <c r="BH538" s="20"/>
      <c r="BI538" s="20"/>
      <c r="BJ538" s="20"/>
      <c r="BK538" s="20"/>
      <c r="BL538" s="20"/>
      <c r="BM538" s="20"/>
    </row>
    <row r="539">
      <c r="B539" s="278"/>
      <c r="C539" s="278"/>
      <c r="D539" s="278"/>
      <c r="E539" s="278"/>
      <c r="F539" s="278"/>
      <c r="G539" s="278"/>
      <c r="H539" s="278"/>
      <c r="I539" s="278"/>
      <c r="J539" s="278"/>
      <c r="K539" s="278"/>
      <c r="L539" s="278"/>
      <c r="M539" s="278"/>
      <c r="N539" s="278"/>
      <c r="O539" s="278"/>
      <c r="P539" s="278"/>
      <c r="Q539" s="278"/>
      <c r="R539" s="20"/>
      <c r="S539" s="20"/>
      <c r="T539" s="20"/>
      <c r="U539" s="20"/>
      <c r="V539" s="20"/>
      <c r="W539" s="20"/>
      <c r="X539" s="20"/>
      <c r="Y539" s="20"/>
      <c r="Z539" s="20"/>
      <c r="AA539" s="20"/>
      <c r="AB539" s="20"/>
      <c r="AC539" s="20"/>
      <c r="AD539" s="20"/>
      <c r="AE539" s="20"/>
      <c r="AF539" s="20"/>
      <c r="AG539" s="20"/>
      <c r="AH539" s="20"/>
      <c r="AI539" s="20"/>
      <c r="AJ539" s="20"/>
      <c r="AK539" s="20"/>
      <c r="AL539" s="20"/>
      <c r="AM539" s="20"/>
      <c r="AN539" s="20"/>
      <c r="AO539" s="20"/>
      <c r="AP539" s="20"/>
      <c r="AQ539" s="20"/>
      <c r="AR539" s="20"/>
      <c r="AS539" s="20"/>
      <c r="AT539" s="20"/>
      <c r="AU539" s="20"/>
      <c r="AV539" s="20"/>
      <c r="AW539" s="20"/>
      <c r="AX539" s="20"/>
      <c r="AY539" s="20"/>
      <c r="AZ539" s="20"/>
      <c r="BA539" s="20"/>
      <c r="BB539" s="20"/>
      <c r="BC539" s="20"/>
      <c r="BD539" s="20"/>
      <c r="BE539" s="20"/>
      <c r="BF539" s="20"/>
      <c r="BG539" s="20"/>
      <c r="BH539" s="20"/>
      <c r="BI539" s="20"/>
      <c r="BJ539" s="20"/>
      <c r="BK539" s="20"/>
      <c r="BL539" s="20"/>
      <c r="BM539" s="20"/>
    </row>
    <row r="540">
      <c r="B540" s="278"/>
      <c r="C540" s="278"/>
      <c r="D540" s="278"/>
      <c r="E540" s="278"/>
      <c r="F540" s="278"/>
      <c r="G540" s="278"/>
      <c r="H540" s="278"/>
      <c r="I540" s="278"/>
      <c r="J540" s="278"/>
      <c r="K540" s="278"/>
      <c r="L540" s="278"/>
      <c r="M540" s="278"/>
      <c r="N540" s="278"/>
      <c r="O540" s="278"/>
      <c r="P540" s="278"/>
      <c r="Q540" s="278"/>
      <c r="R540" s="20"/>
      <c r="S540" s="20"/>
      <c r="T540" s="20"/>
      <c r="U540" s="20"/>
      <c r="V540" s="20"/>
      <c r="W540" s="20"/>
      <c r="X540" s="20"/>
      <c r="Y540" s="20"/>
      <c r="Z540" s="20"/>
      <c r="AA540" s="20"/>
      <c r="AB540" s="20"/>
      <c r="AC540" s="20"/>
      <c r="AD540" s="20"/>
      <c r="AE540" s="20"/>
      <c r="AF540" s="20"/>
      <c r="AG540" s="20"/>
      <c r="AH540" s="20"/>
      <c r="AI540" s="20"/>
      <c r="AJ540" s="20"/>
      <c r="AK540" s="20"/>
      <c r="AL540" s="20"/>
      <c r="AM540" s="20"/>
      <c r="AN540" s="20"/>
      <c r="AO540" s="20"/>
      <c r="AP540" s="20"/>
      <c r="AQ540" s="20"/>
      <c r="AR540" s="20"/>
      <c r="AS540" s="20"/>
      <c r="AT540" s="20"/>
      <c r="AU540" s="20"/>
      <c r="AV540" s="20"/>
      <c r="AW540" s="20"/>
      <c r="AX540" s="20"/>
      <c r="AY540" s="20"/>
      <c r="AZ540" s="20"/>
      <c r="BA540" s="20"/>
      <c r="BB540" s="20"/>
      <c r="BC540" s="20"/>
      <c r="BD540" s="20"/>
      <c r="BE540" s="20"/>
      <c r="BF540" s="20"/>
      <c r="BG540" s="20"/>
      <c r="BH540" s="20"/>
      <c r="BI540" s="20"/>
      <c r="BJ540" s="20"/>
      <c r="BK540" s="20"/>
      <c r="BL540" s="20"/>
      <c r="BM540" s="20"/>
    </row>
    <row r="541">
      <c r="B541" s="278"/>
      <c r="C541" s="278"/>
      <c r="D541" s="278"/>
      <c r="E541" s="278"/>
      <c r="F541" s="278"/>
      <c r="G541" s="278"/>
      <c r="H541" s="278"/>
      <c r="I541" s="278"/>
      <c r="J541" s="278"/>
      <c r="K541" s="278"/>
      <c r="L541" s="278"/>
      <c r="M541" s="278"/>
      <c r="N541" s="278"/>
      <c r="O541" s="278"/>
      <c r="P541" s="278"/>
      <c r="Q541" s="278"/>
      <c r="R541" s="20"/>
      <c r="S541" s="20"/>
      <c r="T541" s="20"/>
      <c r="U541" s="20"/>
      <c r="V541" s="20"/>
      <c r="W541" s="20"/>
      <c r="X541" s="20"/>
      <c r="Y541" s="20"/>
      <c r="Z541" s="20"/>
      <c r="AA541" s="20"/>
      <c r="AB541" s="20"/>
      <c r="AC541" s="20"/>
      <c r="AD541" s="20"/>
      <c r="AE541" s="20"/>
      <c r="AF541" s="20"/>
      <c r="AG541" s="20"/>
      <c r="AH541" s="20"/>
      <c r="AI541" s="20"/>
      <c r="AJ541" s="20"/>
      <c r="AK541" s="20"/>
      <c r="AL541" s="20"/>
      <c r="AM541" s="20"/>
      <c r="AN541" s="20"/>
      <c r="AO541" s="20"/>
      <c r="AP541" s="20"/>
      <c r="AQ541" s="20"/>
      <c r="AR541" s="20"/>
      <c r="AS541" s="20"/>
      <c r="AT541" s="20"/>
      <c r="AU541" s="20"/>
      <c r="AV541" s="20"/>
      <c r="AW541" s="20"/>
      <c r="AX541" s="20"/>
      <c r="AY541" s="20"/>
      <c r="AZ541" s="20"/>
      <c r="BA541" s="20"/>
      <c r="BB541" s="20"/>
      <c r="BC541" s="20"/>
      <c r="BD541" s="20"/>
      <c r="BE541" s="20"/>
      <c r="BF541" s="20"/>
      <c r="BG541" s="20"/>
      <c r="BH541" s="20"/>
      <c r="BI541" s="20"/>
      <c r="BJ541" s="20"/>
      <c r="BK541" s="20"/>
      <c r="BL541" s="20"/>
      <c r="BM541" s="20"/>
    </row>
    <row r="542">
      <c r="B542" s="278"/>
      <c r="C542" s="278"/>
      <c r="D542" s="278"/>
      <c r="E542" s="278"/>
      <c r="F542" s="278"/>
      <c r="G542" s="278"/>
      <c r="H542" s="278"/>
      <c r="I542" s="278"/>
      <c r="J542" s="278"/>
      <c r="K542" s="278"/>
      <c r="L542" s="278"/>
      <c r="M542" s="278"/>
      <c r="N542" s="278"/>
      <c r="O542" s="278"/>
      <c r="P542" s="278"/>
      <c r="Q542" s="278"/>
      <c r="R542" s="20"/>
      <c r="S542" s="20"/>
      <c r="T542" s="20"/>
      <c r="U542" s="20"/>
      <c r="V542" s="20"/>
      <c r="W542" s="20"/>
      <c r="X542" s="20"/>
      <c r="Y542" s="20"/>
      <c r="Z542" s="20"/>
      <c r="AA542" s="20"/>
      <c r="AB542" s="20"/>
      <c r="AC542" s="20"/>
      <c r="AD542" s="20"/>
      <c r="AE542" s="20"/>
      <c r="AF542" s="20"/>
      <c r="AG542" s="20"/>
      <c r="AH542" s="20"/>
      <c r="AI542" s="20"/>
      <c r="AJ542" s="20"/>
      <c r="AK542" s="20"/>
      <c r="AL542" s="20"/>
      <c r="AM542" s="20"/>
      <c r="AN542" s="20"/>
      <c r="AO542" s="20"/>
      <c r="AP542" s="20"/>
      <c r="AQ542" s="20"/>
      <c r="AR542" s="20"/>
      <c r="AS542" s="20"/>
      <c r="AT542" s="20"/>
      <c r="AU542" s="20"/>
      <c r="AV542" s="20"/>
      <c r="AW542" s="20"/>
      <c r="AX542" s="20"/>
      <c r="AY542" s="20"/>
      <c r="AZ542" s="20"/>
      <c r="BA542" s="20"/>
      <c r="BB542" s="20"/>
      <c r="BC542" s="20"/>
      <c r="BD542" s="20"/>
      <c r="BE542" s="20"/>
      <c r="BF542" s="20"/>
      <c r="BG542" s="20"/>
      <c r="BH542" s="20"/>
      <c r="BI542" s="20"/>
      <c r="BJ542" s="20"/>
      <c r="BK542" s="20"/>
      <c r="BL542" s="20"/>
      <c r="BM542" s="20"/>
    </row>
    <row r="543">
      <c r="B543" s="278"/>
      <c r="C543" s="278"/>
      <c r="D543" s="278"/>
      <c r="E543" s="278"/>
      <c r="F543" s="278"/>
      <c r="G543" s="278"/>
      <c r="H543" s="278"/>
      <c r="I543" s="278"/>
      <c r="J543" s="278"/>
      <c r="K543" s="278"/>
      <c r="L543" s="278"/>
      <c r="M543" s="278"/>
      <c r="N543" s="278"/>
      <c r="O543" s="278"/>
      <c r="P543" s="278"/>
      <c r="Q543" s="278"/>
      <c r="R543" s="20"/>
      <c r="S543" s="20"/>
      <c r="T543" s="20"/>
      <c r="U543" s="20"/>
      <c r="V543" s="20"/>
      <c r="W543" s="20"/>
      <c r="X543" s="20"/>
      <c r="Y543" s="20"/>
      <c r="Z543" s="20"/>
      <c r="AA543" s="20"/>
      <c r="AB543" s="20"/>
      <c r="AC543" s="20"/>
      <c r="AD543" s="20"/>
      <c r="AE543" s="20"/>
      <c r="AF543" s="20"/>
      <c r="AG543" s="20"/>
      <c r="AH543" s="20"/>
      <c r="AI543" s="20"/>
      <c r="AJ543" s="20"/>
      <c r="AK543" s="20"/>
      <c r="AL543" s="20"/>
      <c r="AM543" s="20"/>
      <c r="AN543" s="20"/>
      <c r="AO543" s="20"/>
      <c r="AP543" s="20"/>
      <c r="AQ543" s="20"/>
      <c r="AR543" s="20"/>
      <c r="AS543" s="20"/>
      <c r="AT543" s="20"/>
      <c r="AU543" s="20"/>
      <c r="AV543" s="20"/>
      <c r="AW543" s="20"/>
      <c r="AX543" s="20"/>
      <c r="AY543" s="20"/>
      <c r="AZ543" s="20"/>
      <c r="BA543" s="20"/>
      <c r="BB543" s="20"/>
      <c r="BC543" s="20"/>
      <c r="BD543" s="20"/>
      <c r="BE543" s="20"/>
      <c r="BF543" s="20"/>
      <c r="BG543" s="20"/>
      <c r="BH543" s="20"/>
      <c r="BI543" s="20"/>
      <c r="BJ543" s="20"/>
      <c r="BK543" s="20"/>
      <c r="BL543" s="20"/>
      <c r="BM543" s="20"/>
    </row>
    <row r="544">
      <c r="B544" s="278"/>
      <c r="C544" s="278"/>
      <c r="D544" s="278"/>
      <c r="E544" s="278"/>
      <c r="F544" s="278"/>
      <c r="G544" s="278"/>
      <c r="H544" s="278"/>
      <c r="I544" s="278"/>
      <c r="J544" s="278"/>
      <c r="K544" s="278"/>
      <c r="L544" s="278"/>
      <c r="M544" s="278"/>
      <c r="N544" s="278"/>
      <c r="O544" s="278"/>
      <c r="P544" s="278"/>
      <c r="Q544" s="278"/>
      <c r="R544" s="20"/>
      <c r="S544" s="20"/>
      <c r="T544" s="20"/>
      <c r="U544" s="20"/>
      <c r="V544" s="20"/>
      <c r="W544" s="20"/>
      <c r="X544" s="20"/>
      <c r="Y544" s="20"/>
      <c r="Z544" s="20"/>
      <c r="AA544" s="20"/>
      <c r="AB544" s="20"/>
      <c r="AC544" s="20"/>
      <c r="AD544" s="20"/>
      <c r="AE544" s="20"/>
      <c r="AF544" s="20"/>
      <c r="AG544" s="20"/>
      <c r="AH544" s="20"/>
      <c r="AI544" s="20"/>
      <c r="AJ544" s="20"/>
      <c r="AK544" s="20"/>
      <c r="AL544" s="20"/>
      <c r="AM544" s="20"/>
      <c r="AN544" s="20"/>
      <c r="AO544" s="20"/>
      <c r="AP544" s="20"/>
      <c r="AQ544" s="20"/>
      <c r="AR544" s="20"/>
      <c r="AS544" s="20"/>
      <c r="AT544" s="20"/>
      <c r="AU544" s="20"/>
      <c r="AV544" s="20"/>
      <c r="AW544" s="20"/>
      <c r="AX544" s="20"/>
      <c r="AY544" s="20"/>
      <c r="AZ544" s="20"/>
      <c r="BA544" s="20"/>
      <c r="BB544" s="20"/>
      <c r="BC544" s="20"/>
      <c r="BD544" s="20"/>
      <c r="BE544" s="20"/>
      <c r="BF544" s="20"/>
      <c r="BG544" s="20"/>
      <c r="BH544" s="20"/>
      <c r="BI544" s="20"/>
      <c r="BJ544" s="20"/>
      <c r="BK544" s="20"/>
      <c r="BL544" s="20"/>
      <c r="BM544" s="20"/>
    </row>
    <row r="545">
      <c r="B545" s="278"/>
      <c r="C545" s="278"/>
      <c r="D545" s="278"/>
      <c r="E545" s="278"/>
      <c r="F545" s="278"/>
      <c r="G545" s="278"/>
      <c r="H545" s="278"/>
      <c r="I545" s="278"/>
      <c r="J545" s="278"/>
      <c r="K545" s="278"/>
      <c r="L545" s="278"/>
      <c r="M545" s="278"/>
      <c r="N545" s="278"/>
      <c r="O545" s="278"/>
      <c r="P545" s="278"/>
      <c r="Q545" s="278"/>
      <c r="R545" s="20"/>
      <c r="S545" s="20"/>
      <c r="T545" s="20"/>
      <c r="U545" s="20"/>
      <c r="V545" s="20"/>
      <c r="W545" s="20"/>
      <c r="X545" s="20"/>
      <c r="Y545" s="20"/>
      <c r="Z545" s="20"/>
      <c r="AA545" s="20"/>
      <c r="AB545" s="20"/>
      <c r="AC545" s="20"/>
      <c r="AD545" s="20"/>
      <c r="AE545" s="20"/>
      <c r="AF545" s="20"/>
      <c r="AG545" s="20"/>
      <c r="AH545" s="20"/>
      <c r="AI545" s="20"/>
      <c r="AJ545" s="20"/>
      <c r="AK545" s="20"/>
      <c r="AL545" s="20"/>
      <c r="AM545" s="20"/>
      <c r="AN545" s="20"/>
      <c r="AO545" s="20"/>
      <c r="AP545" s="20"/>
      <c r="AQ545" s="20"/>
      <c r="AR545" s="20"/>
      <c r="AS545" s="20"/>
      <c r="AT545" s="20"/>
      <c r="AU545" s="20"/>
      <c r="AV545" s="20"/>
      <c r="AW545" s="20"/>
      <c r="AX545" s="20"/>
      <c r="AY545" s="20"/>
      <c r="AZ545" s="20"/>
      <c r="BA545" s="20"/>
      <c r="BB545" s="20"/>
      <c r="BC545" s="20"/>
      <c r="BD545" s="20"/>
      <c r="BE545" s="20"/>
      <c r="BF545" s="20"/>
      <c r="BG545" s="20"/>
      <c r="BH545" s="20"/>
      <c r="BI545" s="20"/>
      <c r="BJ545" s="20"/>
      <c r="BK545" s="20"/>
      <c r="BL545" s="20"/>
      <c r="BM545" s="20"/>
    </row>
    <row r="546">
      <c r="B546" s="278"/>
      <c r="C546" s="278"/>
      <c r="D546" s="278"/>
      <c r="E546" s="278"/>
      <c r="F546" s="278"/>
      <c r="G546" s="278"/>
      <c r="H546" s="278"/>
      <c r="I546" s="278"/>
      <c r="J546" s="278"/>
      <c r="K546" s="278"/>
      <c r="L546" s="278"/>
      <c r="M546" s="278"/>
      <c r="N546" s="278"/>
      <c r="O546" s="278"/>
      <c r="P546" s="278"/>
      <c r="Q546" s="278"/>
      <c r="R546" s="20"/>
      <c r="S546" s="20"/>
      <c r="T546" s="20"/>
      <c r="U546" s="20"/>
      <c r="V546" s="20"/>
      <c r="W546" s="20"/>
      <c r="X546" s="20"/>
      <c r="Y546" s="20"/>
      <c r="Z546" s="20"/>
      <c r="AA546" s="20"/>
      <c r="AB546" s="20"/>
      <c r="AC546" s="20"/>
      <c r="AD546" s="20"/>
      <c r="AE546" s="20"/>
      <c r="AF546" s="20"/>
      <c r="AG546" s="20"/>
      <c r="AH546" s="20"/>
      <c r="AI546" s="20"/>
      <c r="AJ546" s="20"/>
      <c r="AK546" s="20"/>
      <c r="AL546" s="20"/>
      <c r="AM546" s="20"/>
      <c r="AN546" s="20"/>
      <c r="AO546" s="20"/>
      <c r="AP546" s="20"/>
      <c r="AQ546" s="20"/>
      <c r="AR546" s="20"/>
      <c r="AS546" s="20"/>
      <c r="AT546" s="20"/>
      <c r="AU546" s="20"/>
      <c r="AV546" s="20"/>
      <c r="AW546" s="20"/>
      <c r="AX546" s="20"/>
      <c r="AY546" s="20"/>
      <c r="AZ546" s="20"/>
      <c r="BA546" s="20"/>
      <c r="BB546" s="20"/>
      <c r="BC546" s="20"/>
      <c r="BD546" s="20"/>
      <c r="BE546" s="20"/>
      <c r="BF546" s="20"/>
      <c r="BG546" s="20"/>
      <c r="BH546" s="20"/>
      <c r="BI546" s="20"/>
      <c r="BJ546" s="20"/>
      <c r="BK546" s="20"/>
      <c r="BL546" s="20"/>
      <c r="BM546" s="20"/>
    </row>
    <row r="547">
      <c r="B547" s="278"/>
      <c r="C547" s="278"/>
      <c r="D547" s="278"/>
      <c r="E547" s="278"/>
      <c r="F547" s="278"/>
      <c r="G547" s="278"/>
      <c r="H547" s="278"/>
      <c r="I547" s="278"/>
      <c r="J547" s="278"/>
      <c r="K547" s="278"/>
      <c r="L547" s="278"/>
      <c r="M547" s="278"/>
      <c r="N547" s="278"/>
      <c r="O547" s="278"/>
      <c r="P547" s="278"/>
      <c r="Q547" s="278"/>
      <c r="R547" s="20"/>
      <c r="S547" s="20"/>
      <c r="T547" s="20"/>
      <c r="U547" s="20"/>
      <c r="V547" s="20"/>
      <c r="W547" s="20"/>
      <c r="X547" s="20"/>
      <c r="Y547" s="20"/>
      <c r="Z547" s="20"/>
      <c r="AA547" s="20"/>
      <c r="AB547" s="20"/>
      <c r="AC547" s="20"/>
      <c r="AD547" s="20"/>
      <c r="AE547" s="20"/>
      <c r="AF547" s="20"/>
      <c r="AG547" s="20"/>
      <c r="AH547" s="20"/>
      <c r="AI547" s="20"/>
      <c r="AJ547" s="20"/>
      <c r="AK547" s="20"/>
      <c r="AL547" s="20"/>
      <c r="AM547" s="20"/>
      <c r="AN547" s="20"/>
      <c r="AO547" s="20"/>
      <c r="AP547" s="20"/>
      <c r="AQ547" s="20"/>
      <c r="AR547" s="20"/>
      <c r="AS547" s="20"/>
      <c r="AT547" s="20"/>
      <c r="AU547" s="20"/>
      <c r="AV547" s="20"/>
      <c r="AW547" s="20"/>
      <c r="AX547" s="20"/>
      <c r="AY547" s="20"/>
      <c r="AZ547" s="20"/>
      <c r="BA547" s="20"/>
      <c r="BB547" s="20"/>
      <c r="BC547" s="20"/>
      <c r="BD547" s="20"/>
      <c r="BE547" s="20"/>
      <c r="BF547" s="20"/>
      <c r="BG547" s="20"/>
      <c r="BH547" s="20"/>
      <c r="BI547" s="20"/>
      <c r="BJ547" s="20"/>
      <c r="BK547" s="20"/>
      <c r="BL547" s="20"/>
      <c r="BM547" s="20"/>
    </row>
    <row r="548">
      <c r="B548" s="278"/>
      <c r="C548" s="278"/>
      <c r="D548" s="278"/>
      <c r="E548" s="278"/>
      <c r="F548" s="278"/>
      <c r="G548" s="278"/>
      <c r="H548" s="278"/>
      <c r="I548" s="278"/>
      <c r="J548" s="278"/>
      <c r="K548" s="278"/>
      <c r="L548" s="278"/>
      <c r="M548" s="278"/>
      <c r="N548" s="278"/>
      <c r="O548" s="278"/>
      <c r="P548" s="278"/>
      <c r="Q548" s="278"/>
      <c r="R548" s="20"/>
      <c r="S548" s="20"/>
      <c r="T548" s="20"/>
      <c r="U548" s="20"/>
      <c r="V548" s="20"/>
      <c r="W548" s="20"/>
      <c r="X548" s="20"/>
      <c r="Y548" s="20"/>
      <c r="Z548" s="20"/>
      <c r="AA548" s="20"/>
      <c r="AB548" s="20"/>
      <c r="AC548" s="20"/>
      <c r="AD548" s="20"/>
      <c r="AE548" s="20"/>
      <c r="AF548" s="20"/>
      <c r="AG548" s="20"/>
      <c r="AH548" s="20"/>
      <c r="AI548" s="20"/>
      <c r="AJ548" s="20"/>
      <c r="AK548" s="20"/>
      <c r="AL548" s="20"/>
      <c r="AM548" s="20"/>
      <c r="AN548" s="20"/>
      <c r="AO548" s="20"/>
      <c r="AP548" s="20"/>
      <c r="AQ548" s="20"/>
      <c r="AR548" s="20"/>
      <c r="AS548" s="20"/>
      <c r="AT548" s="20"/>
      <c r="AU548" s="20"/>
      <c r="AV548" s="20"/>
      <c r="AW548" s="20"/>
      <c r="AX548" s="20"/>
      <c r="AY548" s="20"/>
      <c r="AZ548" s="20"/>
      <c r="BA548" s="20"/>
      <c r="BB548" s="20"/>
      <c r="BC548" s="20"/>
      <c r="BD548" s="20"/>
      <c r="BE548" s="20"/>
      <c r="BF548" s="20"/>
      <c r="BG548" s="20"/>
      <c r="BH548" s="20"/>
      <c r="BI548" s="20"/>
      <c r="BJ548" s="20"/>
      <c r="BK548" s="20"/>
      <c r="BL548" s="20"/>
      <c r="BM548" s="20"/>
    </row>
    <row r="549">
      <c r="B549" s="278"/>
      <c r="C549" s="278"/>
      <c r="D549" s="278"/>
      <c r="E549" s="278"/>
      <c r="F549" s="278"/>
      <c r="G549" s="278"/>
      <c r="H549" s="278"/>
      <c r="I549" s="278"/>
      <c r="J549" s="278"/>
      <c r="K549" s="278"/>
      <c r="L549" s="278"/>
      <c r="M549" s="278"/>
      <c r="N549" s="278"/>
      <c r="O549" s="278"/>
      <c r="P549" s="278"/>
      <c r="Q549" s="278"/>
      <c r="R549" s="20"/>
      <c r="S549" s="20"/>
      <c r="T549" s="20"/>
      <c r="U549" s="20"/>
      <c r="V549" s="20"/>
      <c r="W549" s="20"/>
      <c r="X549" s="20"/>
      <c r="Y549" s="20"/>
      <c r="Z549" s="20"/>
      <c r="AA549" s="20"/>
      <c r="AB549" s="20"/>
      <c r="AC549" s="20"/>
      <c r="AD549" s="20"/>
      <c r="AE549" s="20"/>
      <c r="AF549" s="20"/>
      <c r="AG549" s="20"/>
      <c r="AH549" s="20"/>
      <c r="AI549" s="20"/>
      <c r="AJ549" s="20"/>
      <c r="AK549" s="20"/>
      <c r="AL549" s="20"/>
      <c r="AM549" s="20"/>
      <c r="AN549" s="20"/>
      <c r="AO549" s="20"/>
      <c r="AP549" s="20"/>
      <c r="AQ549" s="20"/>
      <c r="AR549" s="20"/>
      <c r="AS549" s="20"/>
      <c r="AT549" s="20"/>
      <c r="AU549" s="20"/>
      <c r="AV549" s="20"/>
      <c r="AW549" s="20"/>
      <c r="AX549" s="20"/>
      <c r="AY549" s="20"/>
      <c r="AZ549" s="20"/>
      <c r="BA549" s="20"/>
      <c r="BB549" s="20"/>
      <c r="BC549" s="20"/>
      <c r="BD549" s="20"/>
      <c r="BE549" s="20"/>
      <c r="BF549" s="20"/>
      <c r="BG549" s="20"/>
      <c r="BH549" s="20"/>
      <c r="BI549" s="20"/>
      <c r="BJ549" s="20"/>
      <c r="BK549" s="20"/>
      <c r="BL549" s="20"/>
      <c r="BM549" s="20"/>
    </row>
    <row r="550">
      <c r="B550" s="278"/>
      <c r="C550" s="278"/>
      <c r="D550" s="278"/>
      <c r="E550" s="278"/>
      <c r="F550" s="278"/>
      <c r="G550" s="278"/>
      <c r="H550" s="278"/>
      <c r="I550" s="278"/>
      <c r="J550" s="278"/>
      <c r="K550" s="278"/>
      <c r="L550" s="278"/>
      <c r="M550" s="278"/>
      <c r="N550" s="278"/>
      <c r="O550" s="278"/>
      <c r="P550" s="278"/>
      <c r="Q550" s="278"/>
      <c r="R550" s="20"/>
      <c r="S550" s="20"/>
      <c r="T550" s="20"/>
      <c r="U550" s="20"/>
      <c r="V550" s="20"/>
      <c r="W550" s="20"/>
      <c r="X550" s="20"/>
      <c r="Y550" s="20"/>
      <c r="Z550" s="20"/>
      <c r="AA550" s="20"/>
      <c r="AB550" s="20"/>
      <c r="AC550" s="20"/>
      <c r="AD550" s="20"/>
      <c r="AE550" s="20"/>
      <c r="AF550" s="20"/>
      <c r="AG550" s="20"/>
      <c r="AH550" s="20"/>
      <c r="AI550" s="20"/>
      <c r="AJ550" s="20"/>
      <c r="AK550" s="20"/>
      <c r="AL550" s="20"/>
      <c r="AM550" s="20"/>
      <c r="AN550" s="20"/>
      <c r="AO550" s="20"/>
      <c r="AP550" s="20"/>
      <c r="AQ550" s="20"/>
      <c r="AR550" s="20"/>
      <c r="AS550" s="20"/>
      <c r="AT550" s="20"/>
      <c r="AU550" s="20"/>
      <c r="AV550" s="20"/>
      <c r="AW550" s="20"/>
      <c r="AX550" s="20"/>
      <c r="AY550" s="20"/>
      <c r="AZ550" s="20"/>
      <c r="BA550" s="20"/>
      <c r="BB550" s="20"/>
      <c r="BC550" s="20"/>
      <c r="BD550" s="20"/>
      <c r="BE550" s="20"/>
      <c r="BF550" s="20"/>
      <c r="BG550" s="20"/>
      <c r="BH550" s="20"/>
      <c r="BI550" s="20"/>
      <c r="BJ550" s="20"/>
      <c r="BK550" s="20"/>
      <c r="BL550" s="20"/>
      <c r="BM550" s="20"/>
    </row>
    <row r="551">
      <c r="B551" s="278"/>
      <c r="C551" s="278"/>
      <c r="D551" s="278"/>
      <c r="E551" s="278"/>
      <c r="F551" s="278"/>
      <c r="G551" s="278"/>
      <c r="H551" s="278"/>
      <c r="I551" s="278"/>
      <c r="J551" s="278"/>
      <c r="K551" s="278"/>
      <c r="L551" s="278"/>
      <c r="M551" s="278"/>
      <c r="N551" s="278"/>
      <c r="O551" s="278"/>
      <c r="P551" s="278"/>
      <c r="Q551" s="278"/>
      <c r="R551" s="20"/>
      <c r="S551" s="20"/>
      <c r="T551" s="20"/>
      <c r="U551" s="20"/>
      <c r="V551" s="20"/>
      <c r="W551" s="20"/>
      <c r="X551" s="20"/>
      <c r="Y551" s="20"/>
      <c r="Z551" s="20"/>
      <c r="AA551" s="20"/>
      <c r="AB551" s="20"/>
      <c r="AC551" s="20"/>
      <c r="AD551" s="20"/>
      <c r="AE551" s="20"/>
      <c r="AF551" s="20"/>
      <c r="AG551" s="20"/>
      <c r="AH551" s="20"/>
      <c r="AI551" s="20"/>
      <c r="AJ551" s="20"/>
      <c r="AK551" s="20"/>
      <c r="AL551" s="20"/>
      <c r="AM551" s="20"/>
      <c r="AN551" s="20"/>
      <c r="AO551" s="20"/>
      <c r="AP551" s="20"/>
      <c r="AQ551" s="20"/>
      <c r="AR551" s="20"/>
      <c r="AS551" s="20"/>
      <c r="AT551" s="20"/>
      <c r="AU551" s="20"/>
      <c r="AV551" s="20"/>
      <c r="AW551" s="20"/>
      <c r="AX551" s="20"/>
      <c r="AY551" s="20"/>
      <c r="AZ551" s="20"/>
      <c r="BA551" s="20"/>
      <c r="BB551" s="20"/>
      <c r="BC551" s="20"/>
      <c r="BD551" s="20"/>
      <c r="BE551" s="20"/>
      <c r="BF551" s="20"/>
      <c r="BG551" s="20"/>
      <c r="BH551" s="20"/>
      <c r="BI551" s="20"/>
      <c r="BJ551" s="20"/>
      <c r="BK551" s="20"/>
      <c r="BL551" s="20"/>
      <c r="BM551" s="20"/>
    </row>
    <row r="552">
      <c r="B552" s="278"/>
      <c r="C552" s="278"/>
      <c r="D552" s="278"/>
      <c r="E552" s="278"/>
      <c r="F552" s="278"/>
      <c r="G552" s="278"/>
      <c r="H552" s="278"/>
      <c r="I552" s="278"/>
      <c r="J552" s="278"/>
      <c r="K552" s="278"/>
      <c r="L552" s="278"/>
      <c r="M552" s="278"/>
      <c r="N552" s="278"/>
      <c r="O552" s="278"/>
      <c r="P552" s="278"/>
      <c r="Q552" s="278"/>
      <c r="R552" s="20"/>
      <c r="S552" s="20"/>
      <c r="T552" s="20"/>
      <c r="U552" s="20"/>
      <c r="V552" s="20"/>
      <c r="W552" s="20"/>
      <c r="X552" s="20"/>
      <c r="Y552" s="20"/>
      <c r="Z552" s="20"/>
      <c r="AA552" s="20"/>
      <c r="AB552" s="20"/>
      <c r="AC552" s="20"/>
      <c r="AD552" s="20"/>
      <c r="AE552" s="20"/>
      <c r="AF552" s="20"/>
      <c r="AG552" s="20"/>
      <c r="AH552" s="20"/>
      <c r="AI552" s="20"/>
      <c r="AJ552" s="20"/>
      <c r="AK552" s="20"/>
      <c r="AL552" s="20"/>
      <c r="AM552" s="20"/>
      <c r="AN552" s="20"/>
      <c r="AO552" s="20"/>
      <c r="AP552" s="20"/>
      <c r="AQ552" s="20"/>
      <c r="AR552" s="20"/>
      <c r="AS552" s="20"/>
      <c r="AT552" s="20"/>
      <c r="AU552" s="20"/>
      <c r="AV552" s="20"/>
      <c r="AW552" s="20"/>
      <c r="AX552" s="20"/>
      <c r="AY552" s="20"/>
      <c r="AZ552" s="20"/>
      <c r="BA552" s="20"/>
      <c r="BB552" s="20"/>
      <c r="BC552" s="20"/>
      <c r="BD552" s="20"/>
      <c r="BE552" s="20"/>
      <c r="BF552" s="20"/>
      <c r="BG552" s="20"/>
      <c r="BH552" s="20"/>
      <c r="BI552" s="20"/>
      <c r="BJ552" s="20"/>
      <c r="BK552" s="20"/>
      <c r="BL552" s="20"/>
      <c r="BM552" s="20"/>
    </row>
    <row r="553">
      <c r="B553" s="278"/>
      <c r="C553" s="278"/>
      <c r="D553" s="278"/>
      <c r="E553" s="278"/>
      <c r="F553" s="278"/>
      <c r="G553" s="278"/>
      <c r="H553" s="278"/>
      <c r="I553" s="278"/>
      <c r="J553" s="278"/>
      <c r="K553" s="278"/>
      <c r="L553" s="278"/>
      <c r="M553" s="278"/>
      <c r="N553" s="278"/>
      <c r="O553" s="278"/>
      <c r="P553" s="278"/>
      <c r="Q553" s="278"/>
      <c r="R553" s="20"/>
      <c r="S553" s="20"/>
      <c r="T553" s="20"/>
      <c r="U553" s="20"/>
      <c r="V553" s="20"/>
      <c r="W553" s="20"/>
      <c r="X553" s="20"/>
      <c r="Y553" s="20"/>
      <c r="Z553" s="20"/>
      <c r="AA553" s="20"/>
      <c r="AB553" s="20"/>
      <c r="AC553" s="20"/>
      <c r="AD553" s="20"/>
      <c r="AE553" s="20"/>
      <c r="AF553" s="20"/>
      <c r="AG553" s="20"/>
      <c r="AH553" s="20"/>
      <c r="AI553" s="20"/>
      <c r="AJ553" s="20"/>
      <c r="AK553" s="20"/>
      <c r="AL553" s="20"/>
      <c r="AM553" s="20"/>
      <c r="AN553" s="20"/>
      <c r="AO553" s="20"/>
      <c r="AP553" s="20"/>
      <c r="AQ553" s="20"/>
      <c r="AR553" s="20"/>
      <c r="AS553" s="20"/>
      <c r="AT553" s="20"/>
      <c r="AU553" s="20"/>
      <c r="AV553" s="20"/>
      <c r="AW553" s="20"/>
      <c r="AX553" s="20"/>
      <c r="AY553" s="20"/>
      <c r="AZ553" s="20"/>
      <c r="BA553" s="20"/>
      <c r="BB553" s="20"/>
      <c r="BC553" s="20"/>
      <c r="BD553" s="20"/>
      <c r="BE553" s="20"/>
      <c r="BF553" s="20"/>
      <c r="BG553" s="20"/>
      <c r="BH553" s="20"/>
      <c r="BI553" s="20"/>
      <c r="BJ553" s="20"/>
      <c r="BK553" s="20"/>
      <c r="BL553" s="20"/>
      <c r="BM553" s="20"/>
    </row>
    <row r="554">
      <c r="B554" s="278"/>
      <c r="C554" s="278"/>
      <c r="D554" s="278"/>
      <c r="E554" s="278"/>
      <c r="F554" s="278"/>
      <c r="G554" s="278"/>
      <c r="H554" s="278"/>
      <c r="I554" s="278"/>
      <c r="J554" s="278"/>
      <c r="K554" s="278"/>
      <c r="L554" s="278"/>
      <c r="M554" s="278"/>
      <c r="N554" s="278"/>
      <c r="O554" s="278"/>
      <c r="P554" s="278"/>
      <c r="Q554" s="278"/>
      <c r="R554" s="20"/>
      <c r="S554" s="20"/>
      <c r="T554" s="20"/>
      <c r="U554" s="20"/>
      <c r="V554" s="20"/>
      <c r="W554" s="20"/>
      <c r="X554" s="20"/>
      <c r="Y554" s="20"/>
      <c r="Z554" s="20"/>
      <c r="AA554" s="20"/>
      <c r="AB554" s="20"/>
      <c r="AC554" s="20"/>
      <c r="AD554" s="20"/>
      <c r="AE554" s="20"/>
      <c r="AF554" s="20"/>
      <c r="AG554" s="20"/>
      <c r="AH554" s="20"/>
      <c r="AI554" s="20"/>
      <c r="AJ554" s="20"/>
      <c r="AK554" s="20"/>
      <c r="AL554" s="20"/>
      <c r="AM554" s="20"/>
      <c r="AN554" s="20"/>
      <c r="AO554" s="20"/>
      <c r="AP554" s="20"/>
      <c r="AQ554" s="20"/>
      <c r="AR554" s="20"/>
      <c r="AS554" s="20"/>
      <c r="AT554" s="20"/>
      <c r="AU554" s="20"/>
      <c r="AV554" s="20"/>
      <c r="AW554" s="20"/>
      <c r="AX554" s="20"/>
      <c r="AY554" s="20"/>
      <c r="AZ554" s="20"/>
      <c r="BA554" s="20"/>
      <c r="BB554" s="20"/>
      <c r="BC554" s="20"/>
      <c r="BD554" s="20"/>
      <c r="BE554" s="20"/>
      <c r="BF554" s="20"/>
      <c r="BG554" s="20"/>
      <c r="BH554" s="20"/>
      <c r="BI554" s="20"/>
      <c r="BJ554" s="20"/>
      <c r="BK554" s="20"/>
      <c r="BL554" s="20"/>
      <c r="BM554" s="20"/>
    </row>
    <row r="555">
      <c r="B555" s="278"/>
      <c r="C555" s="278"/>
      <c r="D555" s="278"/>
      <c r="E555" s="278"/>
      <c r="F555" s="278"/>
      <c r="G555" s="278"/>
      <c r="H555" s="278"/>
      <c r="I555" s="278"/>
      <c r="J555" s="278"/>
      <c r="K555" s="278"/>
      <c r="L555" s="278"/>
      <c r="M555" s="278"/>
      <c r="N555" s="278"/>
      <c r="O555" s="278"/>
      <c r="P555" s="278"/>
      <c r="Q555" s="278"/>
      <c r="R555" s="20"/>
      <c r="S555" s="20"/>
      <c r="T555" s="20"/>
      <c r="U555" s="20"/>
      <c r="V555" s="20"/>
      <c r="W555" s="20"/>
      <c r="X555" s="20"/>
      <c r="Y555" s="20"/>
      <c r="Z555" s="20"/>
      <c r="AA555" s="20"/>
      <c r="AB555" s="20"/>
      <c r="AC555" s="20"/>
      <c r="AD555" s="20"/>
      <c r="AE555" s="20"/>
      <c r="AF555" s="20"/>
      <c r="AG555" s="20"/>
      <c r="AH555" s="20"/>
      <c r="AI555" s="20"/>
      <c r="AJ555" s="20"/>
      <c r="AK555" s="20"/>
      <c r="AL555" s="20"/>
      <c r="AM555" s="20"/>
      <c r="AN555" s="20"/>
      <c r="AO555" s="20"/>
      <c r="AP555" s="20"/>
      <c r="AQ555" s="20"/>
      <c r="AR555" s="20"/>
      <c r="AS555" s="20"/>
      <c r="AT555" s="20"/>
      <c r="AU555" s="20"/>
      <c r="AV555" s="20"/>
      <c r="AW555" s="20"/>
      <c r="AX555" s="20"/>
      <c r="AY555" s="20"/>
      <c r="AZ555" s="20"/>
      <c r="BA555" s="20"/>
      <c r="BB555" s="20"/>
      <c r="BC555" s="20"/>
      <c r="BD555" s="20"/>
      <c r="BE555" s="20"/>
      <c r="BF555" s="20"/>
      <c r="BG555" s="20"/>
      <c r="BH555" s="20"/>
      <c r="BI555" s="20"/>
      <c r="BJ555" s="20"/>
      <c r="BK555" s="20"/>
      <c r="BL555" s="20"/>
      <c r="BM555" s="20"/>
    </row>
    <row r="556">
      <c r="B556" s="278"/>
      <c r="C556" s="278"/>
      <c r="D556" s="278"/>
      <c r="E556" s="278"/>
      <c r="F556" s="278"/>
      <c r="G556" s="278"/>
      <c r="H556" s="278"/>
      <c r="I556" s="278"/>
      <c r="J556" s="278"/>
      <c r="K556" s="278"/>
      <c r="L556" s="278"/>
      <c r="M556" s="278"/>
      <c r="N556" s="278"/>
      <c r="O556" s="278"/>
      <c r="P556" s="278"/>
      <c r="Q556" s="278"/>
      <c r="R556" s="20"/>
      <c r="S556" s="20"/>
      <c r="T556" s="20"/>
      <c r="U556" s="20"/>
      <c r="V556" s="20"/>
      <c r="W556" s="20"/>
      <c r="X556" s="20"/>
      <c r="Y556" s="20"/>
      <c r="Z556" s="20"/>
      <c r="AA556" s="20"/>
      <c r="AB556" s="20"/>
      <c r="AC556" s="20"/>
      <c r="AD556" s="20"/>
      <c r="AE556" s="20"/>
      <c r="AF556" s="20"/>
      <c r="AG556" s="20"/>
      <c r="AH556" s="20"/>
      <c r="AI556" s="20"/>
      <c r="AJ556" s="20"/>
      <c r="AK556" s="20"/>
      <c r="AL556" s="20"/>
      <c r="AM556" s="20"/>
      <c r="AN556" s="20"/>
      <c r="AO556" s="20"/>
      <c r="AP556" s="20"/>
      <c r="AQ556" s="20"/>
      <c r="AR556" s="20"/>
      <c r="AS556" s="20"/>
      <c r="AT556" s="20"/>
      <c r="AU556" s="20"/>
      <c r="AV556" s="20"/>
      <c r="AW556" s="20"/>
      <c r="AX556" s="20"/>
      <c r="AY556" s="20"/>
      <c r="AZ556" s="20"/>
      <c r="BA556" s="20"/>
      <c r="BB556" s="20"/>
      <c r="BC556" s="20"/>
      <c r="BD556" s="20"/>
      <c r="BE556" s="20"/>
      <c r="BF556" s="20"/>
      <c r="BG556" s="20"/>
      <c r="BH556" s="20"/>
      <c r="BI556" s="20"/>
      <c r="BJ556" s="20"/>
      <c r="BK556" s="20"/>
      <c r="BL556" s="20"/>
      <c r="BM556" s="20"/>
    </row>
    <row r="557">
      <c r="B557" s="278"/>
      <c r="C557" s="278"/>
      <c r="D557" s="278"/>
      <c r="E557" s="278"/>
      <c r="F557" s="278"/>
      <c r="G557" s="278"/>
      <c r="H557" s="278"/>
      <c r="I557" s="278"/>
      <c r="J557" s="278"/>
      <c r="K557" s="278"/>
      <c r="L557" s="278"/>
      <c r="M557" s="278"/>
      <c r="N557" s="278"/>
      <c r="O557" s="278"/>
      <c r="P557" s="278"/>
      <c r="Q557" s="278"/>
      <c r="R557" s="20"/>
      <c r="S557" s="20"/>
      <c r="T557" s="20"/>
      <c r="U557" s="20"/>
      <c r="V557" s="20"/>
      <c r="W557" s="20"/>
      <c r="X557" s="20"/>
      <c r="Y557" s="20"/>
      <c r="Z557" s="20"/>
      <c r="AA557" s="20"/>
      <c r="AB557" s="20"/>
      <c r="AC557" s="20"/>
      <c r="AD557" s="20"/>
      <c r="AE557" s="20"/>
      <c r="AF557" s="20"/>
      <c r="AG557" s="20"/>
      <c r="AH557" s="20"/>
      <c r="AI557" s="20"/>
      <c r="AJ557" s="20"/>
      <c r="AK557" s="20"/>
      <c r="AL557" s="20"/>
      <c r="AM557" s="20"/>
      <c r="AN557" s="20"/>
      <c r="AO557" s="20"/>
      <c r="AP557" s="20"/>
      <c r="AQ557" s="20"/>
      <c r="AR557" s="20"/>
      <c r="AS557" s="20"/>
      <c r="AT557" s="20"/>
      <c r="AU557" s="20"/>
      <c r="AV557" s="20"/>
      <c r="AW557" s="20"/>
      <c r="AX557" s="20"/>
      <c r="AY557" s="20"/>
      <c r="AZ557" s="20"/>
      <c r="BA557" s="20"/>
      <c r="BB557" s="20"/>
      <c r="BC557" s="20"/>
      <c r="BD557" s="20"/>
      <c r="BE557" s="20"/>
      <c r="BF557" s="20"/>
      <c r="BG557" s="20"/>
      <c r="BH557" s="20"/>
      <c r="BI557" s="20"/>
      <c r="BJ557" s="20"/>
      <c r="BK557" s="20"/>
      <c r="BL557" s="20"/>
      <c r="BM557" s="20"/>
    </row>
    <row r="558">
      <c r="B558" s="278"/>
      <c r="C558" s="278"/>
      <c r="D558" s="278"/>
      <c r="E558" s="278"/>
      <c r="F558" s="278"/>
      <c r="G558" s="278"/>
      <c r="H558" s="278"/>
      <c r="I558" s="278"/>
      <c r="J558" s="278"/>
      <c r="K558" s="278"/>
      <c r="L558" s="278"/>
      <c r="M558" s="278"/>
      <c r="N558" s="278"/>
      <c r="O558" s="278"/>
      <c r="P558" s="278"/>
      <c r="Q558" s="278"/>
      <c r="R558" s="20"/>
      <c r="S558" s="20"/>
      <c r="T558" s="20"/>
      <c r="U558" s="20"/>
      <c r="V558" s="20"/>
      <c r="W558" s="20"/>
      <c r="X558" s="20"/>
      <c r="Y558" s="20"/>
      <c r="Z558" s="20"/>
      <c r="AA558" s="20"/>
      <c r="AB558" s="20"/>
      <c r="AC558" s="20"/>
      <c r="AD558" s="20"/>
      <c r="AE558" s="20"/>
      <c r="AF558" s="20"/>
      <c r="AG558" s="20"/>
      <c r="AH558" s="20"/>
      <c r="AI558" s="20"/>
      <c r="AJ558" s="20"/>
      <c r="AK558" s="20"/>
      <c r="AL558" s="20"/>
      <c r="AM558" s="20"/>
      <c r="AN558" s="20"/>
      <c r="AO558" s="20"/>
      <c r="AP558" s="20"/>
      <c r="AQ558" s="20"/>
      <c r="AR558" s="20"/>
      <c r="AS558" s="20"/>
      <c r="AT558" s="20"/>
      <c r="AU558" s="20"/>
      <c r="AV558" s="20"/>
      <c r="AW558" s="20"/>
      <c r="AX558" s="20"/>
      <c r="AY558" s="20"/>
      <c r="AZ558" s="20"/>
      <c r="BA558" s="20"/>
      <c r="BB558" s="20"/>
      <c r="BC558" s="20"/>
      <c r="BD558" s="20"/>
      <c r="BE558" s="20"/>
      <c r="BF558" s="20"/>
      <c r="BG558" s="20"/>
      <c r="BH558" s="20"/>
      <c r="BI558" s="20"/>
      <c r="BJ558" s="20"/>
      <c r="BK558" s="20"/>
      <c r="BL558" s="20"/>
      <c r="BM558" s="20"/>
    </row>
    <row r="559">
      <c r="B559" s="278"/>
      <c r="C559" s="278"/>
      <c r="D559" s="278"/>
      <c r="E559" s="278"/>
      <c r="F559" s="278"/>
      <c r="G559" s="278"/>
      <c r="H559" s="278"/>
      <c r="I559" s="278"/>
      <c r="J559" s="278"/>
      <c r="K559" s="278"/>
      <c r="L559" s="278"/>
      <c r="M559" s="278"/>
      <c r="N559" s="278"/>
      <c r="O559" s="278"/>
      <c r="P559" s="278"/>
      <c r="Q559" s="278"/>
      <c r="R559" s="20"/>
      <c r="S559" s="20"/>
      <c r="T559" s="20"/>
      <c r="U559" s="20"/>
      <c r="V559" s="20"/>
      <c r="W559" s="20"/>
      <c r="X559" s="20"/>
      <c r="Y559" s="20"/>
      <c r="Z559" s="20"/>
      <c r="AA559" s="20"/>
      <c r="AB559" s="20"/>
      <c r="AC559" s="20"/>
      <c r="AD559" s="20"/>
      <c r="AE559" s="20"/>
      <c r="AF559" s="20"/>
      <c r="AG559" s="20"/>
      <c r="AH559" s="20"/>
      <c r="AI559" s="20"/>
      <c r="AJ559" s="20"/>
      <c r="AK559" s="20"/>
      <c r="AL559" s="20"/>
      <c r="AM559" s="20"/>
      <c r="AN559" s="20"/>
      <c r="AO559" s="20"/>
      <c r="AP559" s="20"/>
      <c r="AQ559" s="20"/>
      <c r="AR559" s="20"/>
      <c r="AS559" s="20"/>
      <c r="AT559" s="20"/>
      <c r="AU559" s="20"/>
      <c r="AV559" s="20"/>
      <c r="AW559" s="20"/>
      <c r="AX559" s="20"/>
      <c r="AY559" s="20"/>
      <c r="AZ559" s="20"/>
      <c r="BA559" s="20"/>
      <c r="BB559" s="20"/>
      <c r="BC559" s="20"/>
      <c r="BD559" s="20"/>
      <c r="BE559" s="20"/>
      <c r="BF559" s="20"/>
      <c r="BG559" s="20"/>
      <c r="BH559" s="20"/>
      <c r="BI559" s="20"/>
      <c r="BJ559" s="20"/>
      <c r="BK559" s="20"/>
      <c r="BL559" s="20"/>
      <c r="BM559" s="20"/>
    </row>
    <row r="560">
      <c r="B560" s="278"/>
      <c r="C560" s="278"/>
      <c r="D560" s="278"/>
      <c r="E560" s="278"/>
      <c r="F560" s="278"/>
      <c r="G560" s="278"/>
      <c r="H560" s="278"/>
      <c r="I560" s="278"/>
      <c r="J560" s="278"/>
      <c r="K560" s="278"/>
      <c r="L560" s="278"/>
      <c r="M560" s="278"/>
      <c r="N560" s="278"/>
      <c r="O560" s="278"/>
      <c r="P560" s="278"/>
      <c r="Q560" s="278"/>
      <c r="R560" s="20"/>
      <c r="S560" s="20"/>
      <c r="T560" s="20"/>
      <c r="U560" s="20"/>
      <c r="V560" s="20"/>
      <c r="W560" s="20"/>
      <c r="X560" s="20"/>
      <c r="Y560" s="20"/>
      <c r="Z560" s="20"/>
      <c r="AA560" s="20"/>
      <c r="AB560" s="20"/>
      <c r="AC560" s="20"/>
      <c r="AD560" s="20"/>
      <c r="AE560" s="20"/>
      <c r="AF560" s="20"/>
      <c r="AG560" s="20"/>
      <c r="AH560" s="20"/>
      <c r="AI560" s="20"/>
      <c r="AJ560" s="20"/>
      <c r="AK560" s="20"/>
      <c r="AL560" s="20"/>
      <c r="AM560" s="20"/>
      <c r="AN560" s="20"/>
      <c r="AO560" s="20"/>
      <c r="AP560" s="20"/>
      <c r="AQ560" s="20"/>
      <c r="AR560" s="20"/>
      <c r="AS560" s="20"/>
      <c r="AT560" s="20"/>
      <c r="AU560" s="20"/>
      <c r="AV560" s="20"/>
      <c r="AW560" s="20"/>
      <c r="AX560" s="20"/>
      <c r="AY560" s="20"/>
      <c r="AZ560" s="20"/>
      <c r="BA560" s="20"/>
      <c r="BB560" s="20"/>
      <c r="BC560" s="20"/>
      <c r="BD560" s="20"/>
      <c r="BE560" s="20"/>
      <c r="BF560" s="20"/>
      <c r="BG560" s="20"/>
      <c r="BH560" s="20"/>
      <c r="BI560" s="20"/>
      <c r="BJ560" s="20"/>
      <c r="BK560" s="20"/>
      <c r="BL560" s="20"/>
      <c r="BM560" s="20"/>
    </row>
    <row r="561">
      <c r="B561" s="278"/>
      <c r="C561" s="278"/>
      <c r="D561" s="278"/>
      <c r="E561" s="278"/>
      <c r="F561" s="278"/>
      <c r="G561" s="278"/>
      <c r="H561" s="278"/>
      <c r="I561" s="278"/>
      <c r="J561" s="278"/>
      <c r="K561" s="278"/>
      <c r="L561" s="278"/>
      <c r="M561" s="278"/>
      <c r="N561" s="278"/>
      <c r="O561" s="278"/>
      <c r="P561" s="278"/>
      <c r="Q561" s="278"/>
      <c r="R561" s="20"/>
      <c r="S561" s="20"/>
      <c r="T561" s="20"/>
      <c r="U561" s="20"/>
      <c r="V561" s="20"/>
      <c r="W561" s="20"/>
      <c r="X561" s="20"/>
      <c r="Y561" s="20"/>
      <c r="Z561" s="20"/>
      <c r="AA561" s="20"/>
      <c r="AB561" s="20"/>
      <c r="AC561" s="20"/>
      <c r="AD561" s="20"/>
      <c r="AE561" s="20"/>
      <c r="AF561" s="20"/>
      <c r="AG561" s="20"/>
      <c r="AH561" s="20"/>
      <c r="AI561" s="20"/>
      <c r="AJ561" s="20"/>
      <c r="AK561" s="20"/>
      <c r="AL561" s="20"/>
      <c r="AM561" s="20"/>
      <c r="AN561" s="20"/>
      <c r="AO561" s="20"/>
      <c r="AP561" s="20"/>
      <c r="AQ561" s="20"/>
      <c r="AR561" s="20"/>
      <c r="AS561" s="20"/>
      <c r="AT561" s="20"/>
      <c r="AU561" s="20"/>
      <c r="AV561" s="20"/>
      <c r="AW561" s="20"/>
      <c r="AX561" s="20"/>
      <c r="AY561" s="20"/>
      <c r="AZ561" s="20"/>
      <c r="BA561" s="20"/>
      <c r="BB561" s="20"/>
      <c r="BC561" s="20"/>
      <c r="BD561" s="20"/>
      <c r="BE561" s="20"/>
      <c r="BF561" s="20"/>
      <c r="BG561" s="20"/>
      <c r="BH561" s="20"/>
      <c r="BI561" s="20"/>
      <c r="BJ561" s="20"/>
      <c r="BK561" s="20"/>
      <c r="BL561" s="20"/>
      <c r="BM561" s="20"/>
    </row>
    <row r="562">
      <c r="B562" s="278"/>
      <c r="C562" s="278"/>
      <c r="D562" s="278"/>
      <c r="E562" s="278"/>
      <c r="F562" s="278"/>
      <c r="G562" s="278"/>
      <c r="H562" s="278"/>
      <c r="I562" s="278"/>
      <c r="J562" s="278"/>
      <c r="K562" s="278"/>
      <c r="L562" s="278"/>
      <c r="M562" s="278"/>
      <c r="N562" s="278"/>
      <c r="O562" s="278"/>
      <c r="P562" s="278"/>
      <c r="Q562" s="278"/>
      <c r="R562" s="20"/>
      <c r="S562" s="20"/>
      <c r="T562" s="20"/>
      <c r="U562" s="20"/>
      <c r="V562" s="20"/>
      <c r="W562" s="20"/>
      <c r="X562" s="20"/>
      <c r="Y562" s="20"/>
      <c r="Z562" s="20"/>
      <c r="AA562" s="20"/>
      <c r="AB562" s="20"/>
      <c r="AC562" s="20"/>
      <c r="AD562" s="20"/>
      <c r="AE562" s="20"/>
      <c r="AF562" s="20"/>
      <c r="AG562" s="20"/>
      <c r="AH562" s="20"/>
      <c r="AI562" s="20"/>
      <c r="AJ562" s="20"/>
      <c r="AK562" s="20"/>
      <c r="AL562" s="20"/>
      <c r="AM562" s="20"/>
      <c r="AN562" s="20"/>
      <c r="AO562" s="20"/>
      <c r="AP562" s="20"/>
      <c r="AQ562" s="20"/>
      <c r="AR562" s="20"/>
      <c r="AS562" s="20"/>
      <c r="AT562" s="20"/>
      <c r="AU562" s="20"/>
      <c r="AV562" s="20"/>
      <c r="AW562" s="20"/>
      <c r="AX562" s="20"/>
      <c r="AY562" s="20"/>
      <c r="AZ562" s="20"/>
      <c r="BA562" s="20"/>
      <c r="BB562" s="20"/>
      <c r="BC562" s="20"/>
      <c r="BD562" s="20"/>
      <c r="BE562" s="20"/>
      <c r="BF562" s="20"/>
      <c r="BG562" s="20"/>
      <c r="BH562" s="20"/>
      <c r="BI562" s="20"/>
      <c r="BJ562" s="20"/>
      <c r="BK562" s="20"/>
      <c r="BL562" s="20"/>
      <c r="BM562" s="20"/>
    </row>
    <row r="563">
      <c r="B563" s="278"/>
      <c r="C563" s="278"/>
      <c r="D563" s="278"/>
      <c r="E563" s="278"/>
      <c r="F563" s="278"/>
      <c r="G563" s="278"/>
      <c r="H563" s="278"/>
      <c r="I563" s="278"/>
      <c r="J563" s="278"/>
      <c r="K563" s="278"/>
      <c r="L563" s="278"/>
      <c r="M563" s="278"/>
      <c r="N563" s="278"/>
      <c r="O563" s="278"/>
      <c r="P563" s="278"/>
      <c r="Q563" s="278"/>
      <c r="R563" s="20"/>
      <c r="S563" s="20"/>
      <c r="T563" s="20"/>
      <c r="U563" s="20"/>
      <c r="V563" s="20"/>
      <c r="W563" s="20"/>
      <c r="X563" s="20"/>
      <c r="Y563" s="20"/>
      <c r="Z563" s="20"/>
      <c r="AA563" s="20"/>
      <c r="AB563" s="20"/>
      <c r="AC563" s="20"/>
      <c r="AD563" s="20"/>
      <c r="AE563" s="20"/>
      <c r="AF563" s="20"/>
      <c r="AG563" s="20"/>
      <c r="AH563" s="20"/>
      <c r="AI563" s="20"/>
      <c r="AJ563" s="20"/>
      <c r="AK563" s="20"/>
      <c r="AL563" s="20"/>
      <c r="AM563" s="20"/>
      <c r="AN563" s="20"/>
      <c r="AO563" s="20"/>
      <c r="AP563" s="20"/>
      <c r="AQ563" s="20"/>
      <c r="AR563" s="20"/>
      <c r="AS563" s="20"/>
      <c r="AT563" s="20"/>
      <c r="AU563" s="20"/>
      <c r="AV563" s="20"/>
      <c r="AW563" s="20"/>
      <c r="AX563" s="20"/>
      <c r="AY563" s="20"/>
      <c r="AZ563" s="20"/>
      <c r="BA563" s="20"/>
      <c r="BB563" s="20"/>
      <c r="BC563" s="20"/>
      <c r="BD563" s="20"/>
      <c r="BE563" s="20"/>
      <c r="BF563" s="20"/>
      <c r="BG563" s="20"/>
      <c r="BH563" s="20"/>
      <c r="BI563" s="20"/>
      <c r="BJ563" s="20"/>
      <c r="BK563" s="20"/>
      <c r="BL563" s="20"/>
      <c r="BM563" s="20"/>
    </row>
    <row r="564">
      <c r="B564" s="278"/>
      <c r="C564" s="278"/>
      <c r="D564" s="278"/>
      <c r="E564" s="278"/>
      <c r="F564" s="278"/>
      <c r="G564" s="278"/>
      <c r="H564" s="278"/>
      <c r="I564" s="278"/>
      <c r="J564" s="278"/>
      <c r="K564" s="278"/>
      <c r="L564" s="278"/>
      <c r="M564" s="278"/>
      <c r="N564" s="278"/>
      <c r="O564" s="278"/>
      <c r="P564" s="278"/>
      <c r="Q564" s="278"/>
      <c r="R564" s="20"/>
      <c r="S564" s="20"/>
      <c r="T564" s="20"/>
      <c r="U564" s="20"/>
      <c r="V564" s="20"/>
      <c r="W564" s="20"/>
      <c r="X564" s="20"/>
      <c r="Y564" s="20"/>
      <c r="Z564" s="20"/>
      <c r="AA564" s="20"/>
      <c r="AB564" s="20"/>
      <c r="AC564" s="20"/>
      <c r="AD564" s="20"/>
      <c r="AE564" s="20"/>
      <c r="AF564" s="20"/>
      <c r="AG564" s="20"/>
      <c r="AH564" s="20"/>
      <c r="AI564" s="20"/>
      <c r="AJ564" s="20"/>
      <c r="AK564" s="20"/>
      <c r="AL564" s="20"/>
      <c r="AM564" s="20"/>
      <c r="AN564" s="20"/>
      <c r="AO564" s="20"/>
      <c r="AP564" s="20"/>
      <c r="AQ564" s="20"/>
      <c r="AR564" s="20"/>
      <c r="AS564" s="20"/>
      <c r="AT564" s="20"/>
      <c r="AU564" s="20"/>
      <c r="AV564" s="20"/>
      <c r="AW564" s="20"/>
      <c r="AX564" s="20"/>
      <c r="AY564" s="20"/>
      <c r="AZ564" s="20"/>
      <c r="BA564" s="20"/>
      <c r="BB564" s="20"/>
      <c r="BC564" s="20"/>
      <c r="BD564" s="20"/>
      <c r="BE564" s="20"/>
      <c r="BF564" s="20"/>
      <c r="BG564" s="20"/>
      <c r="BH564" s="20"/>
      <c r="BI564" s="20"/>
      <c r="BJ564" s="20"/>
      <c r="BK564" s="20"/>
      <c r="BL564" s="20"/>
      <c r="BM564" s="20"/>
    </row>
    <row r="565">
      <c r="B565" s="278"/>
      <c r="C565" s="278"/>
      <c r="D565" s="278"/>
      <c r="E565" s="278"/>
      <c r="F565" s="278"/>
      <c r="G565" s="278"/>
      <c r="H565" s="278"/>
      <c r="I565" s="278"/>
      <c r="J565" s="278"/>
      <c r="K565" s="278"/>
      <c r="L565" s="278"/>
      <c r="M565" s="278"/>
      <c r="N565" s="278"/>
      <c r="O565" s="278"/>
      <c r="P565" s="278"/>
      <c r="Q565" s="278"/>
      <c r="R565" s="20"/>
      <c r="S565" s="20"/>
      <c r="T565" s="20"/>
      <c r="U565" s="20"/>
      <c r="V565" s="20"/>
      <c r="W565" s="20"/>
      <c r="X565" s="20"/>
      <c r="Y565" s="20"/>
      <c r="Z565" s="20"/>
      <c r="AA565" s="20"/>
      <c r="AB565" s="20"/>
      <c r="AC565" s="20"/>
      <c r="AD565" s="20"/>
      <c r="AE565" s="20"/>
      <c r="AF565" s="20"/>
      <c r="AG565" s="20"/>
      <c r="AH565" s="20"/>
      <c r="AI565" s="20"/>
      <c r="AJ565" s="20"/>
      <c r="AK565" s="20"/>
      <c r="AL565" s="20"/>
      <c r="AM565" s="20"/>
      <c r="AN565" s="20"/>
      <c r="AO565" s="20"/>
      <c r="AP565" s="20"/>
      <c r="AQ565" s="20"/>
      <c r="AR565" s="20"/>
      <c r="AS565" s="20"/>
      <c r="AT565" s="20"/>
      <c r="AU565" s="20"/>
      <c r="AV565" s="20"/>
      <c r="AW565" s="20"/>
      <c r="AX565" s="20"/>
      <c r="AY565" s="20"/>
      <c r="AZ565" s="20"/>
      <c r="BA565" s="20"/>
      <c r="BB565" s="20"/>
      <c r="BC565" s="20"/>
      <c r="BD565" s="20"/>
      <c r="BE565" s="20"/>
      <c r="BF565" s="20"/>
      <c r="BG565" s="20"/>
      <c r="BH565" s="20"/>
      <c r="BI565" s="20"/>
      <c r="BJ565" s="20"/>
      <c r="BK565" s="20"/>
      <c r="BL565" s="20"/>
      <c r="BM565" s="20"/>
    </row>
    <row r="566">
      <c r="B566" s="278"/>
      <c r="C566" s="278"/>
      <c r="D566" s="278"/>
      <c r="E566" s="278"/>
      <c r="F566" s="278"/>
      <c r="G566" s="278"/>
      <c r="H566" s="278"/>
      <c r="I566" s="278"/>
      <c r="J566" s="278"/>
      <c r="K566" s="278"/>
      <c r="L566" s="278"/>
      <c r="M566" s="278"/>
      <c r="N566" s="278"/>
      <c r="O566" s="278"/>
      <c r="P566" s="278"/>
      <c r="Q566" s="278"/>
      <c r="R566" s="20"/>
      <c r="S566" s="20"/>
      <c r="T566" s="20"/>
      <c r="U566" s="20"/>
      <c r="V566" s="20"/>
      <c r="W566" s="20"/>
      <c r="X566" s="20"/>
      <c r="Y566" s="20"/>
      <c r="Z566" s="20"/>
      <c r="AA566" s="20"/>
      <c r="AB566" s="20"/>
      <c r="AC566" s="20"/>
      <c r="AD566" s="20"/>
      <c r="AE566" s="20"/>
      <c r="AF566" s="20"/>
      <c r="AG566" s="20"/>
      <c r="AH566" s="20"/>
      <c r="AI566" s="20"/>
      <c r="AJ566" s="20"/>
      <c r="AK566" s="20"/>
      <c r="AL566" s="20"/>
      <c r="AM566" s="20"/>
      <c r="AN566" s="20"/>
      <c r="AO566" s="20"/>
      <c r="AP566" s="20"/>
      <c r="AQ566" s="20"/>
      <c r="AR566" s="20"/>
      <c r="AS566" s="20"/>
      <c r="AT566" s="20"/>
      <c r="AU566" s="20"/>
      <c r="AV566" s="20"/>
      <c r="AW566" s="20"/>
      <c r="AX566" s="20"/>
      <c r="AY566" s="20"/>
      <c r="AZ566" s="20"/>
      <c r="BA566" s="20"/>
      <c r="BB566" s="20"/>
      <c r="BC566" s="20"/>
      <c r="BD566" s="20"/>
      <c r="BE566" s="20"/>
      <c r="BF566" s="20"/>
      <c r="BG566" s="20"/>
      <c r="BH566" s="20"/>
      <c r="BI566" s="20"/>
      <c r="BJ566" s="20"/>
      <c r="BK566" s="20"/>
      <c r="BL566" s="20"/>
      <c r="BM566" s="20"/>
    </row>
    <row r="567">
      <c r="B567" s="278"/>
      <c r="C567" s="278"/>
      <c r="D567" s="278"/>
      <c r="E567" s="278"/>
      <c r="F567" s="278"/>
      <c r="G567" s="278"/>
      <c r="H567" s="278"/>
      <c r="I567" s="278"/>
      <c r="J567" s="278"/>
      <c r="K567" s="278"/>
      <c r="L567" s="278"/>
      <c r="M567" s="278"/>
      <c r="N567" s="278"/>
      <c r="O567" s="278"/>
      <c r="P567" s="278"/>
      <c r="Q567" s="278"/>
      <c r="R567" s="20"/>
      <c r="S567" s="20"/>
      <c r="T567" s="20"/>
      <c r="U567" s="20"/>
      <c r="V567" s="20"/>
      <c r="W567" s="20"/>
      <c r="X567" s="20"/>
      <c r="Y567" s="20"/>
      <c r="Z567" s="20"/>
      <c r="AA567" s="20"/>
      <c r="AB567" s="20"/>
      <c r="AC567" s="20"/>
      <c r="AD567" s="20"/>
      <c r="AE567" s="20"/>
      <c r="AF567" s="20"/>
      <c r="AG567" s="20"/>
      <c r="AH567" s="20"/>
      <c r="AI567" s="20"/>
      <c r="AJ567" s="20"/>
      <c r="AK567" s="20"/>
      <c r="AL567" s="20"/>
      <c r="AM567" s="20"/>
      <c r="AN567" s="20"/>
      <c r="AO567" s="20"/>
      <c r="AP567" s="20"/>
      <c r="AQ567" s="20"/>
      <c r="AR567" s="20"/>
      <c r="AS567" s="20"/>
      <c r="AT567" s="20"/>
      <c r="AU567" s="20"/>
      <c r="AV567" s="20"/>
      <c r="AW567" s="20"/>
      <c r="AX567" s="20"/>
      <c r="AY567" s="20"/>
      <c r="AZ567" s="20"/>
      <c r="BA567" s="20"/>
      <c r="BB567" s="20"/>
      <c r="BC567" s="20"/>
      <c r="BD567" s="20"/>
      <c r="BE567" s="20"/>
      <c r="BF567" s="20"/>
      <c r="BG567" s="20"/>
      <c r="BH567" s="20"/>
      <c r="BI567" s="20"/>
      <c r="BJ567" s="20"/>
      <c r="BK567" s="20"/>
      <c r="BL567" s="20"/>
      <c r="BM567" s="20"/>
    </row>
    <row r="568">
      <c r="B568" s="278"/>
      <c r="C568" s="278"/>
      <c r="D568" s="278"/>
      <c r="E568" s="278"/>
      <c r="F568" s="278"/>
      <c r="G568" s="278"/>
      <c r="H568" s="278"/>
      <c r="I568" s="278"/>
      <c r="J568" s="278"/>
      <c r="K568" s="278"/>
      <c r="L568" s="278"/>
      <c r="M568" s="278"/>
      <c r="N568" s="278"/>
      <c r="O568" s="278"/>
      <c r="P568" s="278"/>
      <c r="Q568" s="278"/>
      <c r="R568" s="20"/>
      <c r="S568" s="20"/>
      <c r="T568" s="20"/>
      <c r="U568" s="20"/>
      <c r="V568" s="20"/>
      <c r="W568" s="20"/>
      <c r="X568" s="20"/>
      <c r="Y568" s="20"/>
      <c r="Z568" s="20"/>
      <c r="AA568" s="20"/>
      <c r="AB568" s="20"/>
      <c r="AC568" s="20"/>
      <c r="AD568" s="20"/>
      <c r="AE568" s="20"/>
      <c r="AF568" s="20"/>
      <c r="AG568" s="20"/>
      <c r="AH568" s="20"/>
      <c r="AI568" s="20"/>
      <c r="AJ568" s="20"/>
      <c r="AK568" s="20"/>
      <c r="AL568" s="20"/>
      <c r="AM568" s="20"/>
      <c r="AN568" s="20"/>
      <c r="AO568" s="20"/>
      <c r="AP568" s="20"/>
      <c r="AQ568" s="20"/>
      <c r="AR568" s="20"/>
      <c r="AS568" s="20"/>
      <c r="AT568" s="20"/>
      <c r="AU568" s="20"/>
      <c r="AV568" s="20"/>
      <c r="AW568" s="20"/>
      <c r="AX568" s="20"/>
      <c r="AY568" s="20"/>
      <c r="AZ568" s="20"/>
      <c r="BA568" s="20"/>
      <c r="BB568" s="20"/>
      <c r="BC568" s="20"/>
      <c r="BD568" s="20"/>
      <c r="BE568" s="20"/>
      <c r="BF568" s="20"/>
      <c r="BG568" s="20"/>
      <c r="BH568" s="20"/>
      <c r="BI568" s="20"/>
      <c r="BJ568" s="20"/>
      <c r="BK568" s="20"/>
      <c r="BL568" s="20"/>
      <c r="BM568" s="20"/>
    </row>
    <row r="569">
      <c r="B569" s="278"/>
      <c r="C569" s="278"/>
      <c r="D569" s="278"/>
      <c r="E569" s="278"/>
      <c r="F569" s="278"/>
      <c r="G569" s="278"/>
      <c r="H569" s="278"/>
      <c r="I569" s="278"/>
      <c r="J569" s="278"/>
      <c r="K569" s="278"/>
      <c r="L569" s="278"/>
      <c r="M569" s="278"/>
      <c r="N569" s="278"/>
      <c r="O569" s="278"/>
      <c r="P569" s="278"/>
      <c r="Q569" s="278"/>
      <c r="R569" s="20"/>
      <c r="S569" s="20"/>
      <c r="T569" s="20"/>
      <c r="U569" s="20"/>
      <c r="V569" s="20"/>
      <c r="W569" s="20"/>
      <c r="X569" s="20"/>
      <c r="Y569" s="20"/>
      <c r="Z569" s="20"/>
      <c r="AA569" s="20"/>
      <c r="AB569" s="20"/>
      <c r="AC569" s="20"/>
      <c r="AD569" s="20"/>
      <c r="AE569" s="20"/>
      <c r="AF569" s="20"/>
      <c r="AG569" s="20"/>
      <c r="AH569" s="20"/>
      <c r="AI569" s="20"/>
      <c r="AJ569" s="20"/>
      <c r="AK569" s="20"/>
      <c r="AL569" s="20"/>
      <c r="AM569" s="20"/>
      <c r="AN569" s="20"/>
      <c r="AO569" s="20"/>
      <c r="AP569" s="20"/>
      <c r="AQ569" s="20"/>
      <c r="AR569" s="20"/>
      <c r="AS569" s="20"/>
      <c r="AT569" s="20"/>
      <c r="AU569" s="20"/>
      <c r="AV569" s="20"/>
      <c r="AW569" s="20"/>
      <c r="AX569" s="20"/>
      <c r="AY569" s="20"/>
      <c r="AZ569" s="20"/>
      <c r="BA569" s="20"/>
      <c r="BB569" s="20"/>
      <c r="BC569" s="20"/>
      <c r="BD569" s="20"/>
      <c r="BE569" s="20"/>
      <c r="BF569" s="20"/>
      <c r="BG569" s="20"/>
      <c r="BH569" s="20"/>
      <c r="BI569" s="20"/>
      <c r="BJ569" s="20"/>
      <c r="BK569" s="20"/>
      <c r="BL569" s="20"/>
      <c r="BM569" s="20"/>
    </row>
    <row r="570">
      <c r="B570" s="278"/>
      <c r="C570" s="278"/>
      <c r="D570" s="278"/>
      <c r="E570" s="278"/>
      <c r="F570" s="278"/>
      <c r="G570" s="278"/>
      <c r="H570" s="278"/>
      <c r="I570" s="278"/>
      <c r="J570" s="278"/>
      <c r="K570" s="278"/>
      <c r="L570" s="278"/>
      <c r="M570" s="278"/>
      <c r="N570" s="278"/>
      <c r="O570" s="278"/>
      <c r="P570" s="278"/>
      <c r="Q570" s="278"/>
      <c r="R570" s="20"/>
      <c r="S570" s="20"/>
      <c r="T570" s="20"/>
      <c r="U570" s="20"/>
      <c r="V570" s="20"/>
      <c r="W570" s="20"/>
      <c r="X570" s="20"/>
      <c r="Y570" s="20"/>
      <c r="Z570" s="20"/>
      <c r="AA570" s="20"/>
      <c r="AB570" s="20"/>
      <c r="AC570" s="20"/>
      <c r="AD570" s="20"/>
      <c r="AE570" s="20"/>
      <c r="AF570" s="20"/>
      <c r="AG570" s="20"/>
      <c r="AH570" s="20"/>
      <c r="AI570" s="20"/>
      <c r="AJ570" s="20"/>
      <c r="AK570" s="20"/>
      <c r="AL570" s="20"/>
      <c r="AM570" s="20"/>
      <c r="AN570" s="20"/>
      <c r="AO570" s="20"/>
      <c r="AP570" s="20"/>
      <c r="AQ570" s="20"/>
      <c r="AR570" s="20"/>
      <c r="AS570" s="20"/>
      <c r="AT570" s="20"/>
      <c r="AU570" s="20"/>
      <c r="AV570" s="20"/>
      <c r="AW570" s="20"/>
      <c r="AX570" s="20"/>
      <c r="AY570" s="20"/>
      <c r="AZ570" s="20"/>
      <c r="BA570" s="20"/>
      <c r="BB570" s="20"/>
      <c r="BC570" s="20"/>
      <c r="BD570" s="20"/>
      <c r="BE570" s="20"/>
      <c r="BF570" s="20"/>
      <c r="BG570" s="20"/>
      <c r="BH570" s="20"/>
      <c r="BI570" s="20"/>
      <c r="BJ570" s="20"/>
      <c r="BK570" s="20"/>
      <c r="BL570" s="20"/>
      <c r="BM570" s="20"/>
    </row>
    <row r="571">
      <c r="B571" s="278"/>
      <c r="C571" s="278"/>
      <c r="D571" s="278"/>
      <c r="E571" s="278"/>
      <c r="F571" s="278"/>
      <c r="G571" s="278"/>
      <c r="H571" s="278"/>
      <c r="I571" s="278"/>
      <c r="J571" s="278"/>
      <c r="K571" s="278"/>
      <c r="L571" s="278"/>
      <c r="M571" s="278"/>
      <c r="N571" s="278"/>
      <c r="O571" s="278"/>
      <c r="P571" s="278"/>
      <c r="Q571" s="278"/>
      <c r="R571" s="20"/>
      <c r="S571" s="20"/>
      <c r="T571" s="20"/>
      <c r="U571" s="20"/>
      <c r="V571" s="20"/>
      <c r="W571" s="20"/>
      <c r="X571" s="20"/>
      <c r="Y571" s="20"/>
      <c r="Z571" s="20"/>
      <c r="AA571" s="20"/>
      <c r="AB571" s="20"/>
      <c r="AC571" s="20"/>
      <c r="AD571" s="20"/>
      <c r="AE571" s="20"/>
      <c r="AF571" s="20"/>
      <c r="AG571" s="20"/>
      <c r="AH571" s="20"/>
      <c r="AI571" s="20"/>
      <c r="AJ571" s="20"/>
      <c r="AK571" s="20"/>
      <c r="AL571" s="20"/>
      <c r="AM571" s="20"/>
      <c r="AN571" s="20"/>
      <c r="AO571" s="20"/>
      <c r="AP571" s="20"/>
      <c r="AQ571" s="20"/>
      <c r="AR571" s="20"/>
      <c r="AS571" s="20"/>
      <c r="AT571" s="20"/>
      <c r="AU571" s="20"/>
      <c r="AV571" s="20"/>
      <c r="AW571" s="20"/>
      <c r="AX571" s="20"/>
      <c r="AY571" s="20"/>
      <c r="AZ571" s="20"/>
      <c r="BA571" s="20"/>
      <c r="BB571" s="20"/>
      <c r="BC571" s="20"/>
      <c r="BD571" s="20"/>
      <c r="BE571" s="20"/>
      <c r="BF571" s="20"/>
      <c r="BG571" s="20"/>
      <c r="BH571" s="20"/>
      <c r="BI571" s="20"/>
      <c r="BJ571" s="20"/>
      <c r="BK571" s="20"/>
      <c r="BL571" s="20"/>
      <c r="BM571" s="20"/>
    </row>
    <row r="572">
      <c r="B572" s="278"/>
      <c r="C572" s="278"/>
      <c r="D572" s="278"/>
      <c r="E572" s="278"/>
      <c r="F572" s="278"/>
      <c r="G572" s="278"/>
      <c r="H572" s="278"/>
      <c r="I572" s="278"/>
      <c r="J572" s="278"/>
      <c r="K572" s="278"/>
      <c r="L572" s="278"/>
      <c r="M572" s="278"/>
      <c r="N572" s="278"/>
      <c r="O572" s="278"/>
      <c r="P572" s="278"/>
      <c r="Q572" s="278"/>
      <c r="R572" s="20"/>
      <c r="S572" s="20"/>
      <c r="T572" s="20"/>
      <c r="U572" s="20"/>
      <c r="V572" s="20"/>
      <c r="W572" s="20"/>
      <c r="X572" s="20"/>
      <c r="Y572" s="20"/>
      <c r="Z572" s="20"/>
      <c r="AA572" s="20"/>
      <c r="AB572" s="20"/>
      <c r="AC572" s="20"/>
      <c r="AD572" s="20"/>
      <c r="AE572" s="20"/>
      <c r="AF572" s="20"/>
      <c r="AG572" s="20"/>
      <c r="AH572" s="20"/>
      <c r="AI572" s="20"/>
      <c r="AJ572" s="20"/>
      <c r="AK572" s="20"/>
      <c r="AL572" s="20"/>
      <c r="AM572" s="20"/>
      <c r="AN572" s="20"/>
      <c r="AO572" s="20"/>
      <c r="AP572" s="20"/>
      <c r="AQ572" s="20"/>
      <c r="AR572" s="20"/>
      <c r="AS572" s="20"/>
      <c r="AT572" s="20"/>
      <c r="AU572" s="20"/>
      <c r="AV572" s="20"/>
      <c r="AW572" s="20"/>
      <c r="AX572" s="20"/>
      <c r="AY572" s="20"/>
      <c r="AZ572" s="20"/>
      <c r="BA572" s="20"/>
      <c r="BB572" s="20"/>
      <c r="BC572" s="20"/>
      <c r="BD572" s="20"/>
      <c r="BE572" s="20"/>
      <c r="BF572" s="20"/>
      <c r="BG572" s="20"/>
      <c r="BH572" s="20"/>
      <c r="BI572" s="20"/>
      <c r="BJ572" s="20"/>
      <c r="BK572" s="20"/>
      <c r="BL572" s="20"/>
      <c r="BM572" s="20"/>
    </row>
    <row r="573">
      <c r="B573" s="278"/>
      <c r="C573" s="278"/>
      <c r="D573" s="278"/>
      <c r="E573" s="278"/>
      <c r="F573" s="278"/>
      <c r="G573" s="278"/>
      <c r="H573" s="278"/>
      <c r="I573" s="278"/>
      <c r="J573" s="278"/>
      <c r="K573" s="278"/>
      <c r="L573" s="278"/>
      <c r="M573" s="278"/>
      <c r="N573" s="278"/>
      <c r="O573" s="278"/>
      <c r="P573" s="278"/>
      <c r="Q573" s="278"/>
      <c r="R573" s="20"/>
      <c r="S573" s="20"/>
      <c r="T573" s="20"/>
      <c r="U573" s="20"/>
      <c r="V573" s="20"/>
      <c r="W573" s="20"/>
      <c r="X573" s="20"/>
      <c r="Y573" s="20"/>
      <c r="Z573" s="20"/>
      <c r="AA573" s="20"/>
      <c r="AB573" s="20"/>
      <c r="AC573" s="20"/>
      <c r="AD573" s="20"/>
      <c r="AE573" s="20"/>
      <c r="AF573" s="20"/>
      <c r="AG573" s="20"/>
      <c r="AH573" s="20"/>
      <c r="AI573" s="20"/>
      <c r="AJ573" s="20"/>
      <c r="AK573" s="20"/>
      <c r="AL573" s="20"/>
      <c r="AM573" s="20"/>
      <c r="AN573" s="20"/>
      <c r="AO573" s="20"/>
      <c r="AP573" s="20"/>
      <c r="AQ573" s="20"/>
      <c r="AR573" s="20"/>
      <c r="AS573" s="20"/>
      <c r="AT573" s="20"/>
      <c r="AU573" s="20"/>
      <c r="AV573" s="20"/>
      <c r="AW573" s="20"/>
      <c r="AX573" s="20"/>
      <c r="AY573" s="20"/>
      <c r="AZ573" s="20"/>
      <c r="BA573" s="20"/>
      <c r="BB573" s="20"/>
      <c r="BC573" s="20"/>
      <c r="BD573" s="20"/>
      <c r="BE573" s="20"/>
      <c r="BF573" s="20"/>
      <c r="BG573" s="20"/>
      <c r="BH573" s="20"/>
      <c r="BI573" s="20"/>
      <c r="BJ573" s="20"/>
      <c r="BK573" s="20"/>
      <c r="BL573" s="20"/>
      <c r="BM573" s="20"/>
    </row>
    <row r="574">
      <c r="B574" s="278"/>
      <c r="C574" s="278"/>
      <c r="D574" s="278"/>
      <c r="E574" s="278"/>
      <c r="F574" s="278"/>
      <c r="G574" s="278"/>
      <c r="H574" s="278"/>
      <c r="I574" s="278"/>
      <c r="J574" s="278"/>
      <c r="K574" s="278"/>
      <c r="L574" s="278"/>
      <c r="M574" s="278"/>
      <c r="N574" s="278"/>
      <c r="O574" s="278"/>
      <c r="P574" s="278"/>
      <c r="Q574" s="278"/>
      <c r="R574" s="20"/>
      <c r="S574" s="20"/>
      <c r="T574" s="20"/>
      <c r="U574" s="20"/>
      <c r="V574" s="20"/>
      <c r="W574" s="20"/>
      <c r="X574" s="20"/>
      <c r="Y574" s="20"/>
      <c r="Z574" s="20"/>
      <c r="AA574" s="20"/>
      <c r="AB574" s="20"/>
      <c r="AC574" s="20"/>
      <c r="AD574" s="20"/>
      <c r="AE574" s="20"/>
      <c r="AF574" s="20"/>
      <c r="AG574" s="20"/>
      <c r="AH574" s="20"/>
      <c r="AI574" s="20"/>
      <c r="AJ574" s="20"/>
      <c r="AK574" s="20"/>
      <c r="AL574" s="20"/>
      <c r="AM574" s="20"/>
      <c r="AN574" s="20"/>
      <c r="AO574" s="20"/>
      <c r="AP574" s="20"/>
      <c r="AQ574" s="20"/>
      <c r="AR574" s="20"/>
      <c r="AS574" s="20"/>
      <c r="AT574" s="20"/>
      <c r="AU574" s="20"/>
      <c r="AV574" s="20"/>
      <c r="AW574" s="20"/>
      <c r="AX574" s="20"/>
      <c r="AY574" s="20"/>
      <c r="AZ574" s="20"/>
      <c r="BA574" s="20"/>
      <c r="BB574" s="20"/>
      <c r="BC574" s="20"/>
      <c r="BD574" s="20"/>
      <c r="BE574" s="20"/>
      <c r="BF574" s="20"/>
      <c r="BG574" s="20"/>
      <c r="BH574" s="20"/>
      <c r="BI574" s="20"/>
      <c r="BJ574" s="20"/>
      <c r="BK574" s="20"/>
      <c r="BL574" s="20"/>
      <c r="BM574" s="20"/>
    </row>
    <row r="575">
      <c r="B575" s="278"/>
      <c r="C575" s="278"/>
      <c r="D575" s="278"/>
      <c r="E575" s="278"/>
      <c r="F575" s="278"/>
      <c r="G575" s="278"/>
      <c r="H575" s="278"/>
      <c r="I575" s="278"/>
      <c r="J575" s="278"/>
      <c r="K575" s="278"/>
      <c r="L575" s="278"/>
      <c r="M575" s="278"/>
      <c r="N575" s="278"/>
      <c r="O575" s="278"/>
      <c r="P575" s="278"/>
      <c r="Q575" s="278"/>
      <c r="R575" s="20"/>
      <c r="S575" s="20"/>
      <c r="T575" s="20"/>
      <c r="U575" s="20"/>
      <c r="V575" s="20"/>
      <c r="W575" s="20"/>
      <c r="X575" s="20"/>
      <c r="Y575" s="20"/>
      <c r="Z575" s="20"/>
      <c r="AA575" s="20"/>
      <c r="AB575" s="20"/>
      <c r="AC575" s="20"/>
      <c r="AD575" s="20"/>
      <c r="AE575" s="20"/>
      <c r="AF575" s="20"/>
      <c r="AG575" s="20"/>
      <c r="AH575" s="20"/>
      <c r="AI575" s="20"/>
      <c r="AJ575" s="20"/>
      <c r="AK575" s="20"/>
      <c r="AL575" s="20"/>
      <c r="AM575" s="20"/>
      <c r="AN575" s="20"/>
      <c r="AO575" s="20"/>
      <c r="AP575" s="20"/>
      <c r="AQ575" s="20"/>
      <c r="AR575" s="20"/>
      <c r="AS575" s="20"/>
      <c r="AT575" s="20"/>
      <c r="AU575" s="20"/>
      <c r="AV575" s="20"/>
      <c r="AW575" s="20"/>
      <c r="AX575" s="20"/>
      <c r="AY575" s="20"/>
      <c r="AZ575" s="20"/>
      <c r="BA575" s="20"/>
      <c r="BB575" s="20"/>
      <c r="BC575" s="20"/>
      <c r="BD575" s="20"/>
      <c r="BE575" s="20"/>
      <c r="BF575" s="20"/>
      <c r="BG575" s="20"/>
      <c r="BH575" s="20"/>
      <c r="BI575" s="20"/>
      <c r="BJ575" s="20"/>
      <c r="BK575" s="20"/>
      <c r="BL575" s="20"/>
      <c r="BM575" s="20"/>
    </row>
    <row r="576">
      <c r="B576" s="278"/>
      <c r="C576" s="278"/>
      <c r="D576" s="278"/>
      <c r="E576" s="278"/>
      <c r="F576" s="278"/>
      <c r="G576" s="278"/>
      <c r="H576" s="278"/>
      <c r="I576" s="278"/>
      <c r="J576" s="278"/>
      <c r="K576" s="278"/>
      <c r="L576" s="278"/>
      <c r="M576" s="278"/>
      <c r="N576" s="278"/>
      <c r="O576" s="278"/>
      <c r="P576" s="278"/>
      <c r="Q576" s="278"/>
      <c r="R576" s="20"/>
      <c r="S576" s="20"/>
      <c r="T576" s="20"/>
      <c r="U576" s="20"/>
      <c r="V576" s="20"/>
      <c r="W576" s="20"/>
      <c r="X576" s="20"/>
      <c r="Y576" s="20"/>
      <c r="Z576" s="20"/>
      <c r="AA576" s="20"/>
      <c r="AB576" s="20"/>
      <c r="AC576" s="20"/>
      <c r="AD576" s="20"/>
      <c r="AE576" s="20"/>
      <c r="AF576" s="20"/>
      <c r="AG576" s="20"/>
      <c r="AH576" s="20"/>
      <c r="AI576" s="20"/>
      <c r="AJ576" s="20"/>
      <c r="AK576" s="20"/>
      <c r="AL576" s="20"/>
      <c r="AM576" s="20"/>
      <c r="AN576" s="20"/>
      <c r="AO576" s="20"/>
      <c r="AP576" s="20"/>
      <c r="AQ576" s="20"/>
      <c r="AR576" s="20"/>
      <c r="AS576" s="20"/>
      <c r="AT576" s="20"/>
      <c r="AU576" s="20"/>
      <c r="AV576" s="20"/>
      <c r="AW576" s="20"/>
      <c r="AX576" s="20"/>
      <c r="AY576" s="20"/>
      <c r="AZ576" s="20"/>
      <c r="BA576" s="20"/>
      <c r="BB576" s="20"/>
      <c r="BC576" s="20"/>
      <c r="BD576" s="20"/>
      <c r="BE576" s="20"/>
      <c r="BF576" s="20"/>
      <c r="BG576" s="20"/>
      <c r="BH576" s="20"/>
      <c r="BI576" s="20"/>
      <c r="BJ576" s="20"/>
      <c r="BK576" s="20"/>
      <c r="BL576" s="20"/>
      <c r="BM576" s="20"/>
    </row>
    <row r="577">
      <c r="B577" s="278"/>
      <c r="C577" s="278"/>
      <c r="D577" s="278"/>
      <c r="E577" s="278"/>
      <c r="F577" s="278"/>
      <c r="G577" s="278"/>
      <c r="H577" s="278"/>
      <c r="I577" s="278"/>
      <c r="J577" s="278"/>
      <c r="K577" s="278"/>
      <c r="L577" s="278"/>
      <c r="M577" s="278"/>
      <c r="N577" s="278"/>
      <c r="O577" s="278"/>
      <c r="P577" s="278"/>
      <c r="Q577" s="278"/>
      <c r="R577" s="20"/>
      <c r="S577" s="20"/>
      <c r="T577" s="20"/>
      <c r="U577" s="20"/>
      <c r="V577" s="20"/>
      <c r="W577" s="20"/>
      <c r="X577" s="20"/>
      <c r="Y577" s="20"/>
      <c r="Z577" s="20"/>
      <c r="AA577" s="20"/>
      <c r="AB577" s="20"/>
      <c r="AC577" s="20"/>
      <c r="AD577" s="20"/>
      <c r="AE577" s="20"/>
      <c r="AF577" s="20"/>
      <c r="AG577" s="20"/>
      <c r="AH577" s="20"/>
      <c r="AI577" s="20"/>
      <c r="AJ577" s="20"/>
      <c r="AK577" s="20"/>
      <c r="AL577" s="20"/>
      <c r="AM577" s="20"/>
      <c r="AN577" s="20"/>
      <c r="AO577" s="20"/>
      <c r="AP577" s="20"/>
      <c r="AQ577" s="20"/>
      <c r="AR577" s="20"/>
      <c r="AS577" s="20"/>
      <c r="AT577" s="20"/>
      <c r="AU577" s="20"/>
      <c r="AV577" s="20"/>
      <c r="AW577" s="20"/>
      <c r="AX577" s="20"/>
      <c r="AY577" s="20"/>
      <c r="AZ577" s="20"/>
      <c r="BA577" s="20"/>
      <c r="BB577" s="20"/>
      <c r="BC577" s="20"/>
      <c r="BD577" s="20"/>
      <c r="BE577" s="20"/>
      <c r="BF577" s="20"/>
      <c r="BG577" s="20"/>
      <c r="BH577" s="20"/>
      <c r="BI577" s="20"/>
      <c r="BJ577" s="20"/>
      <c r="BK577" s="20"/>
      <c r="BL577" s="20"/>
      <c r="BM577" s="20"/>
    </row>
    <row r="578">
      <c r="B578" s="278"/>
      <c r="C578" s="278"/>
      <c r="D578" s="278"/>
      <c r="E578" s="278"/>
      <c r="F578" s="278"/>
      <c r="G578" s="278"/>
      <c r="H578" s="278"/>
      <c r="I578" s="278"/>
      <c r="J578" s="278"/>
      <c r="K578" s="278"/>
      <c r="L578" s="278"/>
      <c r="M578" s="278"/>
      <c r="N578" s="278"/>
      <c r="O578" s="278"/>
      <c r="P578" s="278"/>
      <c r="Q578" s="278"/>
      <c r="R578" s="20"/>
      <c r="S578" s="20"/>
      <c r="T578" s="20"/>
      <c r="U578" s="20"/>
      <c r="V578" s="20"/>
      <c r="W578" s="20"/>
      <c r="X578" s="20"/>
      <c r="Y578" s="20"/>
      <c r="Z578" s="20"/>
      <c r="AA578" s="20"/>
      <c r="AB578" s="20"/>
      <c r="AC578" s="20"/>
      <c r="AD578" s="20"/>
      <c r="AE578" s="20"/>
      <c r="AF578" s="20"/>
      <c r="AG578" s="20"/>
      <c r="AH578" s="20"/>
      <c r="AI578" s="20"/>
      <c r="AJ578" s="20"/>
      <c r="AK578" s="20"/>
      <c r="AL578" s="20"/>
      <c r="AM578" s="20"/>
      <c r="AN578" s="20"/>
      <c r="AO578" s="20"/>
      <c r="AP578" s="20"/>
      <c r="AQ578" s="20"/>
      <c r="AR578" s="20"/>
      <c r="AS578" s="20"/>
      <c r="AT578" s="20"/>
      <c r="AU578" s="20"/>
      <c r="AV578" s="20"/>
      <c r="AW578" s="20"/>
      <c r="AX578" s="20"/>
      <c r="AY578" s="20"/>
      <c r="AZ578" s="20"/>
      <c r="BA578" s="20"/>
      <c r="BB578" s="20"/>
      <c r="BC578" s="20"/>
      <c r="BD578" s="20"/>
      <c r="BE578" s="20"/>
      <c r="BF578" s="20"/>
      <c r="BG578" s="20"/>
      <c r="BH578" s="20"/>
      <c r="BI578" s="20"/>
      <c r="BJ578" s="20"/>
      <c r="BK578" s="20"/>
      <c r="BL578" s="20"/>
      <c r="BM578" s="20"/>
    </row>
    <row r="579">
      <c r="B579" s="278"/>
      <c r="C579" s="278"/>
      <c r="D579" s="278"/>
      <c r="E579" s="278"/>
      <c r="F579" s="278"/>
      <c r="G579" s="278"/>
      <c r="H579" s="278"/>
      <c r="I579" s="278"/>
      <c r="J579" s="278"/>
      <c r="K579" s="278"/>
      <c r="L579" s="278"/>
      <c r="M579" s="278"/>
      <c r="N579" s="278"/>
      <c r="O579" s="278"/>
      <c r="P579" s="278"/>
      <c r="Q579" s="278"/>
      <c r="R579" s="20"/>
      <c r="S579" s="20"/>
      <c r="T579" s="20"/>
      <c r="U579" s="20"/>
      <c r="V579" s="20"/>
      <c r="W579" s="20"/>
      <c r="X579" s="20"/>
      <c r="Y579" s="20"/>
      <c r="Z579" s="20"/>
      <c r="AA579" s="20"/>
      <c r="AB579" s="20"/>
      <c r="AC579" s="20"/>
      <c r="AD579" s="20"/>
      <c r="AE579" s="20"/>
      <c r="AF579" s="20"/>
      <c r="AG579" s="20"/>
      <c r="AH579" s="20"/>
      <c r="AI579" s="20"/>
      <c r="AJ579" s="20"/>
      <c r="AK579" s="20"/>
      <c r="AL579" s="20"/>
      <c r="AM579" s="20"/>
      <c r="AN579" s="20"/>
      <c r="AO579" s="20"/>
      <c r="AP579" s="20"/>
      <c r="AQ579" s="20"/>
      <c r="AR579" s="20"/>
      <c r="AS579" s="20"/>
      <c r="AT579" s="20"/>
      <c r="AU579" s="20"/>
      <c r="AV579" s="20"/>
      <c r="AW579" s="20"/>
      <c r="AX579" s="20"/>
      <c r="AY579" s="20"/>
      <c r="AZ579" s="20"/>
      <c r="BA579" s="20"/>
      <c r="BB579" s="20"/>
      <c r="BC579" s="20"/>
      <c r="BD579" s="20"/>
      <c r="BE579" s="20"/>
      <c r="BF579" s="20"/>
      <c r="BG579" s="20"/>
      <c r="BH579" s="20"/>
      <c r="BI579" s="20"/>
      <c r="BJ579" s="20"/>
      <c r="BK579" s="20"/>
      <c r="BL579" s="20"/>
      <c r="BM579" s="20"/>
    </row>
    <row r="580">
      <c r="B580" s="278"/>
      <c r="C580" s="278"/>
      <c r="D580" s="278"/>
      <c r="E580" s="278"/>
      <c r="F580" s="278"/>
      <c r="G580" s="278"/>
      <c r="H580" s="278"/>
      <c r="I580" s="278"/>
      <c r="J580" s="278"/>
      <c r="K580" s="278"/>
      <c r="L580" s="278"/>
      <c r="M580" s="278"/>
      <c r="N580" s="278"/>
      <c r="O580" s="278"/>
      <c r="P580" s="278"/>
      <c r="Q580" s="278"/>
      <c r="R580" s="20"/>
      <c r="S580" s="20"/>
      <c r="T580" s="20"/>
      <c r="U580" s="20"/>
      <c r="V580" s="20"/>
      <c r="W580" s="20"/>
      <c r="X580" s="20"/>
      <c r="Y580" s="20"/>
      <c r="Z580" s="20"/>
      <c r="AA580" s="20"/>
      <c r="AB580" s="20"/>
      <c r="AC580" s="20"/>
      <c r="AD580" s="20"/>
      <c r="AE580" s="20"/>
      <c r="AF580" s="20"/>
      <c r="AG580" s="20"/>
      <c r="AH580" s="20"/>
      <c r="AI580" s="20"/>
      <c r="AJ580" s="20"/>
      <c r="AK580" s="20"/>
      <c r="AL580" s="20"/>
      <c r="AM580" s="20"/>
      <c r="AN580" s="20"/>
      <c r="AO580" s="20"/>
      <c r="AP580" s="20"/>
      <c r="AQ580" s="20"/>
      <c r="AR580" s="20"/>
      <c r="AS580" s="20"/>
      <c r="AT580" s="20"/>
      <c r="AU580" s="20"/>
      <c r="AV580" s="20"/>
      <c r="AW580" s="20"/>
      <c r="AX580" s="20"/>
      <c r="AY580" s="20"/>
      <c r="AZ580" s="20"/>
      <c r="BA580" s="20"/>
      <c r="BB580" s="20"/>
      <c r="BC580" s="20"/>
      <c r="BD580" s="20"/>
      <c r="BE580" s="20"/>
      <c r="BF580" s="20"/>
      <c r="BG580" s="20"/>
      <c r="BH580" s="20"/>
      <c r="BI580" s="20"/>
      <c r="BJ580" s="20"/>
      <c r="BK580" s="20"/>
      <c r="BL580" s="20"/>
      <c r="BM580" s="20"/>
    </row>
    <row r="581">
      <c r="B581" s="278"/>
      <c r="C581" s="278"/>
      <c r="D581" s="278"/>
      <c r="E581" s="278"/>
      <c r="F581" s="278"/>
      <c r="G581" s="278"/>
      <c r="H581" s="278"/>
      <c r="I581" s="278"/>
      <c r="J581" s="278"/>
      <c r="K581" s="278"/>
      <c r="L581" s="278"/>
      <c r="M581" s="278"/>
      <c r="N581" s="278"/>
      <c r="O581" s="278"/>
      <c r="P581" s="278"/>
      <c r="Q581" s="278"/>
      <c r="R581" s="20"/>
      <c r="S581" s="20"/>
      <c r="T581" s="20"/>
      <c r="U581" s="20"/>
      <c r="V581" s="20"/>
      <c r="W581" s="20"/>
      <c r="X581" s="20"/>
      <c r="Y581" s="20"/>
      <c r="Z581" s="20"/>
      <c r="AA581" s="20"/>
      <c r="AB581" s="20"/>
      <c r="AC581" s="20"/>
      <c r="AD581" s="20"/>
      <c r="AE581" s="20"/>
      <c r="AF581" s="20"/>
      <c r="AG581" s="20"/>
      <c r="AH581" s="20"/>
      <c r="AI581" s="20"/>
      <c r="AJ581" s="20"/>
      <c r="AK581" s="20"/>
      <c r="AL581" s="20"/>
      <c r="AM581" s="20"/>
      <c r="AN581" s="20"/>
      <c r="AO581" s="20"/>
      <c r="AP581" s="20"/>
      <c r="AQ581" s="20"/>
      <c r="AR581" s="20"/>
      <c r="AS581" s="20"/>
      <c r="AT581" s="20"/>
      <c r="AU581" s="20"/>
      <c r="AV581" s="20"/>
      <c r="AW581" s="20"/>
      <c r="AX581" s="20"/>
      <c r="AY581" s="20"/>
      <c r="AZ581" s="20"/>
      <c r="BA581" s="20"/>
      <c r="BB581" s="20"/>
      <c r="BC581" s="20"/>
      <c r="BD581" s="20"/>
      <c r="BE581" s="20"/>
      <c r="BF581" s="20"/>
      <c r="BG581" s="20"/>
      <c r="BH581" s="20"/>
      <c r="BI581" s="20"/>
      <c r="BJ581" s="20"/>
      <c r="BK581" s="20"/>
      <c r="BL581" s="20"/>
      <c r="BM581" s="20"/>
    </row>
    <row r="582">
      <c r="B582" s="278"/>
      <c r="C582" s="278"/>
      <c r="D582" s="278"/>
      <c r="E582" s="278"/>
      <c r="F582" s="278"/>
      <c r="G582" s="278"/>
      <c r="H582" s="278"/>
      <c r="I582" s="278"/>
      <c r="J582" s="278"/>
      <c r="K582" s="278"/>
      <c r="L582" s="278"/>
      <c r="M582" s="278"/>
      <c r="N582" s="278"/>
      <c r="O582" s="278"/>
      <c r="P582" s="278"/>
      <c r="Q582" s="278"/>
      <c r="R582" s="20"/>
      <c r="S582" s="20"/>
      <c r="T582" s="20"/>
      <c r="U582" s="20"/>
      <c r="V582" s="20"/>
      <c r="W582" s="20"/>
      <c r="X582" s="20"/>
      <c r="Y582" s="20"/>
      <c r="Z582" s="20"/>
      <c r="AA582" s="20"/>
      <c r="AB582" s="20"/>
      <c r="AC582" s="20"/>
      <c r="AD582" s="20"/>
      <c r="AE582" s="20"/>
      <c r="AF582" s="20"/>
      <c r="AG582" s="20"/>
      <c r="AH582" s="20"/>
      <c r="AI582" s="20"/>
      <c r="AJ582" s="20"/>
      <c r="AK582" s="20"/>
      <c r="AL582" s="20"/>
      <c r="AM582" s="20"/>
      <c r="AN582" s="20"/>
      <c r="AO582" s="20"/>
      <c r="AP582" s="20"/>
      <c r="AQ582" s="20"/>
      <c r="AR582" s="20"/>
      <c r="AS582" s="20"/>
      <c r="AT582" s="20"/>
      <c r="AU582" s="20"/>
      <c r="AV582" s="20"/>
      <c r="AW582" s="20"/>
      <c r="AX582" s="20"/>
      <c r="AY582" s="20"/>
      <c r="AZ582" s="20"/>
      <c r="BA582" s="20"/>
      <c r="BB582" s="20"/>
      <c r="BC582" s="20"/>
      <c r="BD582" s="20"/>
      <c r="BE582" s="20"/>
      <c r="BF582" s="20"/>
      <c r="BG582" s="20"/>
      <c r="BH582" s="20"/>
      <c r="BI582" s="20"/>
      <c r="BJ582" s="20"/>
      <c r="BK582" s="20"/>
      <c r="BL582" s="20"/>
      <c r="BM582" s="20"/>
    </row>
    <row r="583">
      <c r="B583" s="278"/>
      <c r="C583" s="278"/>
      <c r="D583" s="278"/>
      <c r="E583" s="278"/>
      <c r="F583" s="278"/>
      <c r="G583" s="278"/>
      <c r="H583" s="278"/>
      <c r="I583" s="278"/>
      <c r="J583" s="278"/>
      <c r="K583" s="278"/>
      <c r="L583" s="278"/>
      <c r="M583" s="278"/>
      <c r="N583" s="278"/>
      <c r="O583" s="278"/>
      <c r="P583" s="278"/>
      <c r="Q583" s="278"/>
      <c r="R583" s="20"/>
      <c r="S583" s="20"/>
      <c r="T583" s="20"/>
      <c r="U583" s="20"/>
      <c r="V583" s="20"/>
      <c r="W583" s="20"/>
      <c r="X583" s="20"/>
      <c r="Y583" s="20"/>
      <c r="Z583" s="20"/>
      <c r="AA583" s="20"/>
      <c r="AB583" s="20"/>
      <c r="AC583" s="20"/>
      <c r="AD583" s="20"/>
      <c r="AE583" s="20"/>
      <c r="AF583" s="20"/>
      <c r="AG583" s="20"/>
      <c r="AH583" s="20"/>
      <c r="AI583" s="20"/>
      <c r="AJ583" s="20"/>
      <c r="AK583" s="20"/>
      <c r="AL583" s="20"/>
      <c r="AM583" s="20"/>
      <c r="AN583" s="20"/>
      <c r="AO583" s="20"/>
      <c r="AP583" s="20"/>
      <c r="AQ583" s="20"/>
      <c r="AR583" s="20"/>
      <c r="AS583" s="20"/>
      <c r="AT583" s="20"/>
      <c r="AU583" s="20"/>
      <c r="AV583" s="20"/>
      <c r="AW583" s="20"/>
      <c r="AX583" s="20"/>
      <c r="AY583" s="20"/>
      <c r="AZ583" s="20"/>
      <c r="BA583" s="20"/>
      <c r="BB583" s="20"/>
      <c r="BC583" s="20"/>
      <c r="BD583" s="20"/>
      <c r="BE583" s="20"/>
      <c r="BF583" s="20"/>
      <c r="BG583" s="20"/>
      <c r="BH583" s="20"/>
      <c r="BI583" s="20"/>
      <c r="BJ583" s="20"/>
      <c r="BK583" s="20"/>
      <c r="BL583" s="20"/>
      <c r="BM583" s="20"/>
    </row>
    <row r="584">
      <c r="B584" s="278"/>
      <c r="C584" s="278"/>
      <c r="D584" s="278"/>
      <c r="E584" s="278"/>
      <c r="F584" s="278"/>
      <c r="G584" s="278"/>
      <c r="H584" s="278"/>
      <c r="I584" s="278"/>
      <c r="J584" s="278"/>
      <c r="K584" s="278"/>
      <c r="L584" s="278"/>
      <c r="M584" s="278"/>
      <c r="N584" s="278"/>
      <c r="O584" s="278"/>
      <c r="P584" s="278"/>
      <c r="Q584" s="278"/>
      <c r="R584" s="20"/>
      <c r="S584" s="20"/>
      <c r="T584" s="20"/>
      <c r="U584" s="20"/>
      <c r="V584" s="20"/>
      <c r="W584" s="20"/>
      <c r="X584" s="20"/>
      <c r="Y584" s="20"/>
      <c r="Z584" s="20"/>
      <c r="AA584" s="20"/>
      <c r="AB584" s="20"/>
      <c r="AC584" s="20"/>
      <c r="AD584" s="20"/>
      <c r="AE584" s="20"/>
      <c r="AF584" s="20"/>
      <c r="AG584" s="20"/>
      <c r="AH584" s="20"/>
      <c r="AI584" s="20"/>
      <c r="AJ584" s="20"/>
      <c r="AK584" s="20"/>
      <c r="AL584" s="20"/>
      <c r="AM584" s="20"/>
      <c r="AN584" s="20"/>
      <c r="AO584" s="20"/>
      <c r="AP584" s="20"/>
      <c r="AQ584" s="20"/>
      <c r="AR584" s="20"/>
      <c r="AS584" s="20"/>
      <c r="AT584" s="20"/>
      <c r="AU584" s="20"/>
      <c r="AV584" s="20"/>
      <c r="AW584" s="20"/>
      <c r="AX584" s="20"/>
      <c r="AY584" s="20"/>
      <c r="AZ584" s="20"/>
      <c r="BA584" s="20"/>
      <c r="BB584" s="20"/>
      <c r="BC584" s="20"/>
      <c r="BD584" s="20"/>
      <c r="BE584" s="20"/>
      <c r="BF584" s="20"/>
      <c r="BG584" s="20"/>
      <c r="BH584" s="20"/>
      <c r="BI584" s="20"/>
      <c r="BJ584" s="20"/>
      <c r="BK584" s="20"/>
      <c r="BL584" s="20"/>
      <c r="BM584" s="20"/>
    </row>
    <row r="585">
      <c r="B585" s="278"/>
      <c r="C585" s="278"/>
      <c r="D585" s="278"/>
      <c r="E585" s="278"/>
      <c r="F585" s="278"/>
      <c r="G585" s="278"/>
      <c r="H585" s="278"/>
      <c r="I585" s="278"/>
      <c r="J585" s="278"/>
      <c r="K585" s="278"/>
      <c r="L585" s="278"/>
      <c r="M585" s="278"/>
      <c r="N585" s="278"/>
      <c r="O585" s="278"/>
      <c r="P585" s="278"/>
      <c r="Q585" s="278"/>
      <c r="R585" s="20"/>
      <c r="S585" s="20"/>
      <c r="T585" s="20"/>
      <c r="U585" s="20"/>
      <c r="V585" s="20"/>
      <c r="W585" s="20"/>
      <c r="X585" s="20"/>
      <c r="Y585" s="20"/>
      <c r="Z585" s="20"/>
      <c r="AA585" s="20"/>
      <c r="AB585" s="20"/>
      <c r="AC585" s="20"/>
      <c r="AD585" s="20"/>
      <c r="AE585" s="20"/>
      <c r="AF585" s="20"/>
      <c r="AG585" s="20"/>
      <c r="AH585" s="20"/>
      <c r="AI585" s="20"/>
      <c r="AJ585" s="20"/>
      <c r="AK585" s="20"/>
      <c r="AL585" s="20"/>
      <c r="AM585" s="20"/>
      <c r="AN585" s="20"/>
      <c r="AO585" s="20"/>
      <c r="AP585" s="20"/>
      <c r="AQ585" s="20"/>
      <c r="AR585" s="20"/>
      <c r="AS585" s="20"/>
      <c r="AT585" s="20"/>
      <c r="AU585" s="20"/>
      <c r="AV585" s="20"/>
      <c r="AW585" s="20"/>
      <c r="AX585" s="20"/>
      <c r="AY585" s="20"/>
      <c r="AZ585" s="20"/>
      <c r="BA585" s="20"/>
      <c r="BB585" s="20"/>
      <c r="BC585" s="20"/>
      <c r="BD585" s="20"/>
      <c r="BE585" s="20"/>
      <c r="BF585" s="20"/>
      <c r="BG585" s="20"/>
      <c r="BH585" s="20"/>
      <c r="BI585" s="20"/>
      <c r="BJ585" s="20"/>
      <c r="BK585" s="20"/>
      <c r="BL585" s="20"/>
      <c r="BM585" s="20"/>
    </row>
    <row r="586">
      <c r="B586" s="278"/>
      <c r="C586" s="278"/>
      <c r="D586" s="278"/>
      <c r="E586" s="278"/>
      <c r="F586" s="278"/>
      <c r="G586" s="278"/>
      <c r="H586" s="278"/>
      <c r="I586" s="278"/>
      <c r="J586" s="278"/>
      <c r="K586" s="278"/>
      <c r="L586" s="278"/>
      <c r="M586" s="278"/>
      <c r="N586" s="278"/>
      <c r="O586" s="278"/>
      <c r="P586" s="278"/>
      <c r="Q586" s="278"/>
      <c r="R586" s="20"/>
      <c r="S586" s="20"/>
      <c r="T586" s="20"/>
      <c r="U586" s="20"/>
      <c r="V586" s="20"/>
      <c r="W586" s="20"/>
      <c r="X586" s="20"/>
      <c r="Y586" s="20"/>
      <c r="Z586" s="20"/>
      <c r="AA586" s="20"/>
      <c r="AB586" s="20"/>
      <c r="AC586" s="20"/>
      <c r="AD586" s="20"/>
      <c r="AE586" s="20"/>
      <c r="AF586" s="20"/>
      <c r="AG586" s="20"/>
      <c r="AH586" s="20"/>
      <c r="AI586" s="20"/>
      <c r="AJ586" s="20"/>
      <c r="AK586" s="20"/>
      <c r="AL586" s="20"/>
      <c r="AM586" s="20"/>
      <c r="AN586" s="20"/>
      <c r="AO586" s="20"/>
      <c r="AP586" s="20"/>
      <c r="AQ586" s="20"/>
      <c r="AR586" s="20"/>
      <c r="AS586" s="20"/>
      <c r="AT586" s="20"/>
      <c r="AU586" s="20"/>
      <c r="AV586" s="20"/>
      <c r="AW586" s="20"/>
      <c r="AX586" s="20"/>
      <c r="AY586" s="20"/>
      <c r="AZ586" s="20"/>
      <c r="BA586" s="20"/>
      <c r="BB586" s="20"/>
      <c r="BC586" s="20"/>
      <c r="BD586" s="20"/>
      <c r="BE586" s="20"/>
      <c r="BF586" s="20"/>
      <c r="BG586" s="20"/>
      <c r="BH586" s="20"/>
      <c r="BI586" s="20"/>
      <c r="BJ586" s="20"/>
      <c r="BK586" s="20"/>
      <c r="BL586" s="20"/>
      <c r="BM586" s="20"/>
    </row>
    <row r="587">
      <c r="B587" s="278"/>
      <c r="C587" s="278"/>
      <c r="D587" s="278"/>
      <c r="E587" s="278"/>
      <c r="F587" s="278"/>
      <c r="G587" s="278"/>
      <c r="H587" s="278"/>
      <c r="I587" s="278"/>
      <c r="J587" s="278"/>
      <c r="K587" s="278"/>
      <c r="L587" s="278"/>
      <c r="M587" s="278"/>
      <c r="N587" s="278"/>
      <c r="O587" s="278"/>
      <c r="P587" s="278"/>
      <c r="Q587" s="278"/>
      <c r="R587" s="20"/>
      <c r="S587" s="20"/>
      <c r="T587" s="20"/>
      <c r="U587" s="20"/>
      <c r="V587" s="20"/>
      <c r="W587" s="20"/>
      <c r="X587" s="20"/>
      <c r="Y587" s="20"/>
      <c r="Z587" s="20"/>
      <c r="AA587" s="20"/>
      <c r="AB587" s="20"/>
      <c r="AC587" s="20"/>
      <c r="AD587" s="20"/>
      <c r="AE587" s="20"/>
      <c r="AF587" s="20"/>
      <c r="AG587" s="20"/>
      <c r="AH587" s="20"/>
      <c r="AI587" s="20"/>
      <c r="AJ587" s="20"/>
      <c r="AK587" s="20"/>
      <c r="AL587" s="20"/>
      <c r="AM587" s="20"/>
      <c r="AN587" s="20"/>
      <c r="AO587" s="20"/>
      <c r="AP587" s="20"/>
      <c r="AQ587" s="20"/>
      <c r="AR587" s="20"/>
      <c r="AS587" s="20"/>
      <c r="AT587" s="20"/>
      <c r="AU587" s="20"/>
      <c r="AV587" s="20"/>
      <c r="AW587" s="20"/>
      <c r="AX587" s="20"/>
      <c r="AY587" s="20"/>
      <c r="AZ587" s="20"/>
      <c r="BA587" s="20"/>
      <c r="BB587" s="20"/>
      <c r="BC587" s="20"/>
      <c r="BD587" s="20"/>
      <c r="BE587" s="20"/>
      <c r="BF587" s="20"/>
      <c r="BG587" s="20"/>
      <c r="BH587" s="20"/>
      <c r="BI587" s="20"/>
      <c r="BJ587" s="20"/>
      <c r="BK587" s="20"/>
      <c r="BL587" s="20"/>
      <c r="BM587" s="20"/>
    </row>
    <row r="588">
      <c r="B588" s="278"/>
      <c r="C588" s="278"/>
      <c r="D588" s="278"/>
      <c r="E588" s="278"/>
      <c r="F588" s="278"/>
      <c r="G588" s="278"/>
      <c r="H588" s="278"/>
      <c r="I588" s="278"/>
      <c r="J588" s="278"/>
      <c r="K588" s="278"/>
      <c r="L588" s="278"/>
      <c r="M588" s="278"/>
      <c r="N588" s="278"/>
      <c r="O588" s="278"/>
      <c r="P588" s="278"/>
      <c r="Q588" s="278"/>
      <c r="R588" s="20"/>
      <c r="S588" s="20"/>
      <c r="T588" s="20"/>
      <c r="U588" s="20"/>
      <c r="V588" s="20"/>
      <c r="W588" s="20"/>
      <c r="X588" s="20"/>
      <c r="Y588" s="20"/>
      <c r="Z588" s="20"/>
      <c r="AA588" s="20"/>
      <c r="AB588" s="20"/>
      <c r="AC588" s="20"/>
      <c r="AD588" s="20"/>
      <c r="AE588" s="20"/>
      <c r="AF588" s="20"/>
      <c r="AG588" s="20"/>
      <c r="AH588" s="20"/>
      <c r="AI588" s="20"/>
      <c r="AJ588" s="20"/>
      <c r="AK588" s="20"/>
      <c r="AL588" s="20"/>
      <c r="AM588" s="20"/>
      <c r="AN588" s="20"/>
      <c r="AO588" s="20"/>
      <c r="AP588" s="20"/>
      <c r="AQ588" s="20"/>
      <c r="AR588" s="20"/>
      <c r="AS588" s="20"/>
      <c r="AT588" s="20"/>
      <c r="AU588" s="20"/>
      <c r="AV588" s="20"/>
      <c r="AW588" s="20"/>
      <c r="AX588" s="20"/>
      <c r="AY588" s="20"/>
      <c r="AZ588" s="20"/>
      <c r="BA588" s="20"/>
      <c r="BB588" s="20"/>
      <c r="BC588" s="20"/>
      <c r="BD588" s="20"/>
      <c r="BE588" s="20"/>
      <c r="BF588" s="20"/>
      <c r="BG588" s="20"/>
      <c r="BH588" s="20"/>
      <c r="BI588" s="20"/>
      <c r="BJ588" s="20"/>
      <c r="BK588" s="20"/>
      <c r="BL588" s="20"/>
      <c r="BM588" s="20"/>
    </row>
    <row r="589">
      <c r="B589" s="278"/>
      <c r="C589" s="278"/>
      <c r="D589" s="278"/>
      <c r="E589" s="278"/>
      <c r="F589" s="278"/>
      <c r="G589" s="278"/>
      <c r="H589" s="278"/>
      <c r="I589" s="278"/>
      <c r="J589" s="278"/>
      <c r="K589" s="278"/>
      <c r="L589" s="278"/>
      <c r="M589" s="278"/>
      <c r="N589" s="278"/>
      <c r="O589" s="278"/>
      <c r="P589" s="278"/>
      <c r="Q589" s="278"/>
      <c r="R589" s="20"/>
      <c r="S589" s="20"/>
      <c r="T589" s="20"/>
      <c r="U589" s="20"/>
      <c r="V589" s="20"/>
      <c r="W589" s="20"/>
      <c r="X589" s="20"/>
      <c r="Y589" s="20"/>
      <c r="Z589" s="20"/>
      <c r="AA589" s="20"/>
      <c r="AB589" s="20"/>
      <c r="AC589" s="20"/>
      <c r="AD589" s="20"/>
      <c r="AE589" s="20"/>
      <c r="AF589" s="20"/>
      <c r="AG589" s="20"/>
      <c r="AH589" s="20"/>
      <c r="AI589" s="20"/>
      <c r="AJ589" s="20"/>
      <c r="AK589" s="20"/>
      <c r="AL589" s="20"/>
      <c r="AM589" s="20"/>
      <c r="AN589" s="20"/>
      <c r="AO589" s="20"/>
      <c r="AP589" s="20"/>
      <c r="AQ589" s="20"/>
      <c r="AR589" s="20"/>
      <c r="AS589" s="20"/>
      <c r="AT589" s="20"/>
      <c r="AU589" s="20"/>
      <c r="AV589" s="20"/>
      <c r="AW589" s="20"/>
      <c r="AX589" s="20"/>
      <c r="AY589" s="20"/>
      <c r="AZ589" s="20"/>
      <c r="BA589" s="20"/>
      <c r="BB589" s="20"/>
      <c r="BC589" s="20"/>
      <c r="BD589" s="20"/>
      <c r="BE589" s="20"/>
      <c r="BF589" s="20"/>
      <c r="BG589" s="20"/>
      <c r="BH589" s="20"/>
      <c r="BI589" s="20"/>
      <c r="BJ589" s="20"/>
      <c r="BK589" s="20"/>
      <c r="BL589" s="20"/>
      <c r="BM589" s="20"/>
    </row>
    <row r="590">
      <c r="B590" s="278"/>
      <c r="C590" s="278"/>
      <c r="D590" s="278"/>
      <c r="E590" s="278"/>
      <c r="F590" s="278"/>
      <c r="G590" s="278"/>
      <c r="H590" s="278"/>
      <c r="I590" s="278"/>
      <c r="J590" s="278"/>
      <c r="K590" s="278"/>
      <c r="L590" s="278"/>
      <c r="M590" s="278"/>
      <c r="N590" s="278"/>
      <c r="O590" s="278"/>
      <c r="P590" s="278"/>
      <c r="Q590" s="278"/>
      <c r="R590" s="20"/>
      <c r="S590" s="20"/>
      <c r="T590" s="20"/>
      <c r="U590" s="20"/>
      <c r="V590" s="20"/>
      <c r="W590" s="20"/>
      <c r="X590" s="20"/>
      <c r="Y590" s="20"/>
      <c r="Z590" s="20"/>
      <c r="AA590" s="20"/>
      <c r="AB590" s="20"/>
      <c r="AC590" s="20"/>
      <c r="AD590" s="20"/>
      <c r="AE590" s="20"/>
      <c r="AF590" s="20"/>
      <c r="AG590" s="20"/>
      <c r="AH590" s="20"/>
      <c r="AI590" s="20"/>
      <c r="AJ590" s="20"/>
      <c r="AK590" s="20"/>
      <c r="AL590" s="20"/>
      <c r="AM590" s="20"/>
      <c r="AN590" s="20"/>
      <c r="AO590" s="20"/>
      <c r="AP590" s="20"/>
      <c r="AQ590" s="20"/>
      <c r="AR590" s="20"/>
      <c r="AS590" s="20"/>
      <c r="AT590" s="20"/>
      <c r="AU590" s="20"/>
      <c r="AV590" s="20"/>
      <c r="AW590" s="20"/>
      <c r="AX590" s="20"/>
      <c r="AY590" s="20"/>
      <c r="AZ590" s="20"/>
      <c r="BA590" s="20"/>
      <c r="BB590" s="20"/>
      <c r="BC590" s="20"/>
      <c r="BD590" s="20"/>
      <c r="BE590" s="20"/>
      <c r="BF590" s="20"/>
      <c r="BG590" s="20"/>
      <c r="BH590" s="20"/>
      <c r="BI590" s="20"/>
      <c r="BJ590" s="20"/>
      <c r="BK590" s="20"/>
      <c r="BL590" s="20"/>
      <c r="BM590" s="20"/>
    </row>
    <row r="591">
      <c r="B591" s="278"/>
      <c r="C591" s="278"/>
      <c r="D591" s="278"/>
      <c r="E591" s="278"/>
      <c r="F591" s="278"/>
      <c r="G591" s="278"/>
      <c r="H591" s="278"/>
      <c r="I591" s="278"/>
      <c r="J591" s="278"/>
      <c r="K591" s="278"/>
      <c r="L591" s="278"/>
      <c r="M591" s="278"/>
      <c r="N591" s="278"/>
      <c r="O591" s="278"/>
      <c r="P591" s="278"/>
      <c r="Q591" s="278"/>
      <c r="R591" s="20"/>
      <c r="S591" s="20"/>
      <c r="T591" s="20"/>
      <c r="U591" s="20"/>
      <c r="V591" s="20"/>
      <c r="W591" s="20"/>
      <c r="X591" s="20"/>
      <c r="Y591" s="20"/>
      <c r="Z591" s="20"/>
      <c r="AA591" s="20"/>
      <c r="AB591" s="20"/>
      <c r="AC591" s="20"/>
      <c r="AD591" s="20"/>
      <c r="AE591" s="20"/>
      <c r="AF591" s="20"/>
      <c r="AG591" s="20"/>
      <c r="AH591" s="20"/>
      <c r="AI591" s="20"/>
      <c r="AJ591" s="20"/>
      <c r="AK591" s="20"/>
      <c r="AL591" s="20"/>
      <c r="AM591" s="20"/>
      <c r="AN591" s="20"/>
      <c r="AO591" s="20"/>
      <c r="AP591" s="20"/>
      <c r="AQ591" s="20"/>
      <c r="AR591" s="20"/>
      <c r="AS591" s="20"/>
      <c r="AT591" s="20"/>
      <c r="AU591" s="20"/>
      <c r="AV591" s="20"/>
      <c r="AW591" s="20"/>
      <c r="AX591" s="20"/>
      <c r="AY591" s="20"/>
      <c r="AZ591" s="20"/>
      <c r="BA591" s="20"/>
      <c r="BB591" s="20"/>
      <c r="BC591" s="20"/>
      <c r="BD591" s="20"/>
      <c r="BE591" s="20"/>
      <c r="BF591" s="20"/>
      <c r="BG591" s="20"/>
      <c r="BH591" s="20"/>
      <c r="BI591" s="20"/>
      <c r="BJ591" s="20"/>
      <c r="BK591" s="20"/>
      <c r="BL591" s="20"/>
      <c r="BM591" s="20"/>
    </row>
    <row r="592">
      <c r="B592" s="278"/>
      <c r="C592" s="278"/>
      <c r="D592" s="278"/>
      <c r="E592" s="278"/>
      <c r="F592" s="278"/>
      <c r="G592" s="278"/>
      <c r="H592" s="278"/>
      <c r="I592" s="278"/>
      <c r="J592" s="278"/>
      <c r="K592" s="278"/>
      <c r="L592" s="278"/>
      <c r="M592" s="278"/>
      <c r="N592" s="278"/>
      <c r="O592" s="278"/>
      <c r="P592" s="278"/>
      <c r="Q592" s="278"/>
      <c r="R592" s="20"/>
      <c r="S592" s="20"/>
      <c r="T592" s="20"/>
      <c r="U592" s="20"/>
      <c r="V592" s="20"/>
      <c r="W592" s="20"/>
      <c r="X592" s="20"/>
      <c r="Y592" s="20"/>
      <c r="Z592" s="20"/>
      <c r="AA592" s="20"/>
      <c r="AB592" s="20"/>
      <c r="AC592" s="20"/>
      <c r="AD592" s="20"/>
      <c r="AE592" s="20"/>
      <c r="AF592" s="20"/>
      <c r="AG592" s="20"/>
      <c r="AH592" s="20"/>
      <c r="AI592" s="20"/>
      <c r="AJ592" s="20"/>
      <c r="AK592" s="20"/>
      <c r="AL592" s="20"/>
      <c r="AM592" s="20"/>
      <c r="AN592" s="20"/>
      <c r="AO592" s="20"/>
      <c r="AP592" s="20"/>
      <c r="AQ592" s="20"/>
      <c r="AR592" s="20"/>
      <c r="AS592" s="20"/>
      <c r="AT592" s="20"/>
      <c r="AU592" s="20"/>
      <c r="AV592" s="20"/>
      <c r="AW592" s="20"/>
      <c r="AX592" s="20"/>
      <c r="AY592" s="20"/>
      <c r="AZ592" s="20"/>
      <c r="BA592" s="20"/>
      <c r="BB592" s="20"/>
      <c r="BC592" s="20"/>
      <c r="BD592" s="20"/>
      <c r="BE592" s="20"/>
      <c r="BF592" s="20"/>
      <c r="BG592" s="20"/>
      <c r="BH592" s="20"/>
      <c r="BI592" s="20"/>
      <c r="BJ592" s="20"/>
      <c r="BK592" s="20"/>
      <c r="BL592" s="20"/>
      <c r="BM592" s="20"/>
    </row>
    <row r="593">
      <c r="B593" s="278"/>
      <c r="C593" s="278"/>
      <c r="D593" s="278"/>
      <c r="E593" s="278"/>
      <c r="F593" s="278"/>
      <c r="G593" s="278"/>
      <c r="H593" s="278"/>
      <c r="I593" s="278"/>
      <c r="J593" s="278"/>
      <c r="K593" s="278"/>
      <c r="L593" s="278"/>
      <c r="M593" s="278"/>
      <c r="N593" s="278"/>
      <c r="O593" s="278"/>
      <c r="P593" s="278"/>
      <c r="Q593" s="278"/>
      <c r="R593" s="20"/>
      <c r="S593" s="20"/>
      <c r="T593" s="20"/>
      <c r="U593" s="20"/>
      <c r="V593" s="20"/>
      <c r="W593" s="20"/>
      <c r="X593" s="20"/>
      <c r="Y593" s="20"/>
      <c r="Z593" s="20"/>
      <c r="AA593" s="20"/>
      <c r="AB593" s="20"/>
      <c r="AC593" s="20"/>
      <c r="AD593" s="20"/>
      <c r="AE593" s="20"/>
      <c r="AF593" s="20"/>
      <c r="AG593" s="20"/>
      <c r="AH593" s="20"/>
      <c r="AI593" s="20"/>
      <c r="AJ593" s="20"/>
      <c r="AK593" s="20"/>
      <c r="AL593" s="20"/>
      <c r="AM593" s="20"/>
      <c r="AN593" s="20"/>
      <c r="AO593" s="20"/>
      <c r="AP593" s="20"/>
      <c r="AQ593" s="20"/>
      <c r="AR593" s="20"/>
      <c r="AS593" s="20"/>
      <c r="AT593" s="20"/>
      <c r="AU593" s="20"/>
      <c r="AV593" s="20"/>
      <c r="AW593" s="20"/>
      <c r="AX593" s="20"/>
      <c r="AY593" s="20"/>
      <c r="AZ593" s="20"/>
      <c r="BA593" s="20"/>
      <c r="BB593" s="20"/>
      <c r="BC593" s="20"/>
      <c r="BD593" s="20"/>
      <c r="BE593" s="20"/>
      <c r="BF593" s="20"/>
      <c r="BG593" s="20"/>
      <c r="BH593" s="20"/>
      <c r="BI593" s="20"/>
      <c r="BJ593" s="20"/>
      <c r="BK593" s="20"/>
      <c r="BL593" s="20"/>
      <c r="BM593" s="20"/>
    </row>
    <row r="594">
      <c r="B594" s="278"/>
      <c r="C594" s="278"/>
      <c r="D594" s="278"/>
      <c r="E594" s="278"/>
      <c r="F594" s="278"/>
      <c r="G594" s="278"/>
      <c r="H594" s="278"/>
      <c r="I594" s="278"/>
      <c r="J594" s="278"/>
      <c r="K594" s="278"/>
      <c r="L594" s="278"/>
      <c r="M594" s="278"/>
      <c r="N594" s="278"/>
      <c r="O594" s="278"/>
      <c r="P594" s="278"/>
      <c r="Q594" s="278"/>
      <c r="R594" s="20"/>
      <c r="S594" s="20"/>
      <c r="T594" s="20"/>
      <c r="U594" s="20"/>
      <c r="V594" s="20"/>
      <c r="W594" s="20"/>
      <c r="X594" s="20"/>
      <c r="Y594" s="20"/>
      <c r="Z594" s="20"/>
      <c r="AA594" s="20"/>
      <c r="AB594" s="20"/>
      <c r="AC594" s="20"/>
      <c r="AD594" s="20"/>
      <c r="AE594" s="20"/>
      <c r="AF594" s="20"/>
      <c r="AG594" s="20"/>
      <c r="AH594" s="20"/>
      <c r="AI594" s="20"/>
      <c r="AJ594" s="20"/>
      <c r="AK594" s="20"/>
      <c r="AL594" s="20"/>
      <c r="AM594" s="20"/>
      <c r="AN594" s="20"/>
      <c r="AO594" s="20"/>
      <c r="AP594" s="20"/>
      <c r="AQ594" s="20"/>
      <c r="AR594" s="20"/>
      <c r="AS594" s="20"/>
      <c r="AT594" s="20"/>
      <c r="AU594" s="20"/>
      <c r="AV594" s="20"/>
      <c r="AW594" s="20"/>
      <c r="AX594" s="20"/>
      <c r="AY594" s="20"/>
      <c r="AZ594" s="20"/>
      <c r="BA594" s="20"/>
      <c r="BB594" s="20"/>
      <c r="BC594" s="20"/>
      <c r="BD594" s="20"/>
      <c r="BE594" s="20"/>
      <c r="BF594" s="20"/>
      <c r="BG594" s="20"/>
      <c r="BH594" s="20"/>
      <c r="BI594" s="20"/>
      <c r="BJ594" s="20"/>
      <c r="BK594" s="20"/>
      <c r="BL594" s="20"/>
      <c r="BM594" s="20"/>
    </row>
    <row r="595">
      <c r="B595" s="278"/>
      <c r="C595" s="278"/>
      <c r="D595" s="278"/>
      <c r="E595" s="278"/>
      <c r="F595" s="278"/>
      <c r="G595" s="278"/>
      <c r="H595" s="278"/>
      <c r="I595" s="278"/>
      <c r="J595" s="278"/>
      <c r="K595" s="278"/>
      <c r="L595" s="278"/>
      <c r="M595" s="278"/>
      <c r="N595" s="278"/>
      <c r="O595" s="278"/>
      <c r="P595" s="278"/>
      <c r="Q595" s="278"/>
      <c r="R595" s="20"/>
      <c r="S595" s="20"/>
      <c r="T595" s="20"/>
      <c r="U595" s="20"/>
      <c r="V595" s="20"/>
      <c r="W595" s="20"/>
      <c r="X595" s="20"/>
      <c r="Y595" s="20"/>
      <c r="Z595" s="20"/>
      <c r="AA595" s="20"/>
      <c r="AB595" s="20"/>
      <c r="AC595" s="20"/>
      <c r="AD595" s="20"/>
      <c r="AE595" s="20"/>
      <c r="AF595" s="20"/>
      <c r="AG595" s="20"/>
      <c r="AH595" s="20"/>
      <c r="AI595" s="20"/>
      <c r="AJ595" s="20"/>
      <c r="AK595" s="20"/>
      <c r="AL595" s="20"/>
      <c r="AM595" s="20"/>
      <c r="AN595" s="20"/>
      <c r="AO595" s="20"/>
      <c r="AP595" s="20"/>
      <c r="AQ595" s="20"/>
      <c r="AR595" s="20"/>
      <c r="AS595" s="20"/>
      <c r="AT595" s="20"/>
      <c r="AU595" s="20"/>
      <c r="AV595" s="20"/>
      <c r="AW595" s="20"/>
      <c r="AX595" s="20"/>
      <c r="AY595" s="20"/>
      <c r="AZ595" s="20"/>
      <c r="BA595" s="20"/>
      <c r="BB595" s="20"/>
      <c r="BC595" s="20"/>
      <c r="BD595" s="20"/>
      <c r="BE595" s="20"/>
      <c r="BF595" s="20"/>
      <c r="BG595" s="20"/>
      <c r="BH595" s="20"/>
      <c r="BI595" s="20"/>
      <c r="BJ595" s="20"/>
      <c r="BK595" s="20"/>
      <c r="BL595" s="20"/>
      <c r="BM595" s="20"/>
    </row>
    <row r="596">
      <c r="B596" s="278"/>
      <c r="C596" s="278"/>
      <c r="D596" s="278"/>
      <c r="E596" s="278"/>
      <c r="F596" s="278"/>
      <c r="G596" s="278"/>
      <c r="H596" s="278"/>
      <c r="I596" s="278"/>
      <c r="J596" s="278"/>
      <c r="K596" s="278"/>
      <c r="L596" s="278"/>
      <c r="M596" s="278"/>
      <c r="N596" s="278"/>
      <c r="O596" s="278"/>
      <c r="P596" s="278"/>
      <c r="Q596" s="278"/>
      <c r="R596" s="20"/>
      <c r="S596" s="20"/>
      <c r="T596" s="20"/>
      <c r="U596" s="20"/>
      <c r="V596" s="20"/>
      <c r="W596" s="20"/>
      <c r="X596" s="20"/>
      <c r="Y596" s="20"/>
      <c r="Z596" s="20"/>
      <c r="AA596" s="20"/>
      <c r="AB596" s="20"/>
      <c r="AC596" s="20"/>
      <c r="AD596" s="20"/>
      <c r="AE596" s="20"/>
      <c r="AF596" s="20"/>
      <c r="AG596" s="20"/>
      <c r="AH596" s="20"/>
      <c r="AI596" s="20"/>
      <c r="AJ596" s="20"/>
      <c r="AK596" s="20"/>
      <c r="AL596" s="20"/>
      <c r="AM596" s="20"/>
      <c r="AN596" s="20"/>
      <c r="AO596" s="20"/>
      <c r="AP596" s="20"/>
      <c r="AQ596" s="20"/>
      <c r="AR596" s="20"/>
      <c r="AS596" s="20"/>
      <c r="AT596" s="20"/>
      <c r="AU596" s="20"/>
      <c r="AV596" s="20"/>
      <c r="AW596" s="20"/>
      <c r="AX596" s="20"/>
      <c r="AY596" s="20"/>
      <c r="AZ596" s="20"/>
      <c r="BA596" s="20"/>
      <c r="BB596" s="20"/>
      <c r="BC596" s="20"/>
      <c r="BD596" s="20"/>
      <c r="BE596" s="20"/>
      <c r="BF596" s="20"/>
      <c r="BG596" s="20"/>
      <c r="BH596" s="20"/>
      <c r="BI596" s="20"/>
      <c r="BJ596" s="20"/>
      <c r="BK596" s="20"/>
      <c r="BL596" s="20"/>
      <c r="BM596" s="20"/>
    </row>
    <row r="597">
      <c r="B597" s="278"/>
      <c r="C597" s="278"/>
      <c r="D597" s="278"/>
      <c r="E597" s="278"/>
      <c r="F597" s="278"/>
      <c r="G597" s="278"/>
      <c r="H597" s="278"/>
      <c r="I597" s="278"/>
      <c r="J597" s="278"/>
      <c r="K597" s="278"/>
      <c r="L597" s="278"/>
      <c r="M597" s="278"/>
      <c r="N597" s="278"/>
      <c r="O597" s="278"/>
      <c r="P597" s="278"/>
      <c r="Q597" s="278"/>
      <c r="R597" s="20"/>
      <c r="S597" s="20"/>
      <c r="T597" s="20"/>
      <c r="U597" s="20"/>
      <c r="V597" s="20"/>
      <c r="W597" s="20"/>
      <c r="X597" s="20"/>
      <c r="Y597" s="20"/>
      <c r="Z597" s="20"/>
      <c r="AA597" s="20"/>
      <c r="AB597" s="20"/>
      <c r="AC597" s="20"/>
      <c r="AD597" s="20"/>
      <c r="AE597" s="20"/>
      <c r="AF597" s="20"/>
      <c r="AG597" s="20"/>
      <c r="AH597" s="20"/>
      <c r="AI597" s="20"/>
      <c r="AJ597" s="20"/>
      <c r="AK597" s="20"/>
      <c r="AL597" s="20"/>
      <c r="AM597" s="20"/>
      <c r="AN597" s="20"/>
      <c r="AO597" s="20"/>
      <c r="AP597" s="20"/>
      <c r="AQ597" s="20"/>
      <c r="AR597" s="20"/>
      <c r="AS597" s="20"/>
      <c r="AT597" s="20"/>
      <c r="AU597" s="20"/>
      <c r="AV597" s="20"/>
      <c r="AW597" s="20"/>
      <c r="AX597" s="20"/>
      <c r="AY597" s="20"/>
      <c r="AZ597" s="20"/>
      <c r="BA597" s="20"/>
      <c r="BB597" s="20"/>
      <c r="BC597" s="20"/>
      <c r="BD597" s="20"/>
      <c r="BE597" s="20"/>
      <c r="BF597" s="20"/>
      <c r="BG597" s="20"/>
      <c r="BH597" s="20"/>
      <c r="BI597" s="20"/>
      <c r="BJ597" s="20"/>
      <c r="BK597" s="20"/>
      <c r="BL597" s="20"/>
      <c r="BM597" s="20"/>
    </row>
    <row r="598">
      <c r="B598" s="278"/>
      <c r="C598" s="278"/>
      <c r="D598" s="278"/>
      <c r="E598" s="278"/>
      <c r="F598" s="278"/>
      <c r="G598" s="278"/>
      <c r="H598" s="278"/>
      <c r="I598" s="278"/>
      <c r="J598" s="278"/>
      <c r="K598" s="278"/>
      <c r="L598" s="278"/>
      <c r="M598" s="278"/>
      <c r="N598" s="278"/>
      <c r="O598" s="278"/>
      <c r="P598" s="278"/>
      <c r="Q598" s="278"/>
      <c r="R598" s="20"/>
      <c r="S598" s="20"/>
      <c r="T598" s="20"/>
      <c r="U598" s="20"/>
      <c r="V598" s="20"/>
      <c r="W598" s="20"/>
      <c r="X598" s="20"/>
      <c r="Y598" s="20"/>
      <c r="Z598" s="20"/>
      <c r="AA598" s="20"/>
      <c r="AB598" s="20"/>
      <c r="AC598" s="20"/>
      <c r="AD598" s="20"/>
      <c r="AE598" s="20"/>
      <c r="AF598" s="20"/>
      <c r="AG598" s="20"/>
      <c r="AH598" s="20"/>
      <c r="AI598" s="20"/>
      <c r="AJ598" s="20"/>
      <c r="AK598" s="20"/>
      <c r="AL598" s="20"/>
      <c r="AM598" s="20"/>
      <c r="AN598" s="20"/>
      <c r="AO598" s="20"/>
      <c r="AP598" s="20"/>
      <c r="AQ598" s="20"/>
      <c r="AR598" s="20"/>
      <c r="AS598" s="20"/>
      <c r="AT598" s="20"/>
      <c r="AU598" s="20"/>
      <c r="AV598" s="20"/>
      <c r="AW598" s="20"/>
      <c r="AX598" s="20"/>
      <c r="AY598" s="20"/>
      <c r="AZ598" s="20"/>
      <c r="BA598" s="20"/>
      <c r="BB598" s="20"/>
      <c r="BC598" s="20"/>
      <c r="BD598" s="20"/>
      <c r="BE598" s="20"/>
      <c r="BF598" s="20"/>
      <c r="BG598" s="20"/>
      <c r="BH598" s="20"/>
      <c r="BI598" s="20"/>
      <c r="BJ598" s="20"/>
      <c r="BK598" s="20"/>
      <c r="BL598" s="20"/>
      <c r="BM598" s="20"/>
    </row>
    <row r="599">
      <c r="B599" s="278"/>
      <c r="C599" s="278"/>
      <c r="D599" s="278"/>
      <c r="E599" s="278"/>
      <c r="F599" s="278"/>
      <c r="G599" s="278"/>
      <c r="H599" s="278"/>
      <c r="I599" s="278"/>
      <c r="J599" s="278"/>
      <c r="K599" s="278"/>
      <c r="L599" s="278"/>
      <c r="M599" s="278"/>
      <c r="N599" s="278"/>
      <c r="O599" s="278"/>
      <c r="P599" s="278"/>
      <c r="Q599" s="278"/>
      <c r="R599" s="20"/>
      <c r="S599" s="20"/>
      <c r="T599" s="20"/>
      <c r="U599" s="20"/>
      <c r="V599" s="20"/>
      <c r="W599" s="20"/>
      <c r="X599" s="20"/>
      <c r="Y599" s="20"/>
      <c r="Z599" s="20"/>
      <c r="AA599" s="20"/>
      <c r="AB599" s="20"/>
      <c r="AC599" s="20"/>
      <c r="AD599" s="20"/>
      <c r="AE599" s="20"/>
      <c r="AF599" s="20"/>
      <c r="AG599" s="20"/>
      <c r="AH599" s="20"/>
      <c r="AI599" s="20"/>
      <c r="AJ599" s="20"/>
      <c r="AK599" s="20"/>
      <c r="AL599" s="20"/>
      <c r="AM599" s="20"/>
      <c r="AN599" s="20"/>
      <c r="AO599" s="20"/>
      <c r="AP599" s="20"/>
      <c r="AQ599" s="20"/>
      <c r="AR599" s="20"/>
      <c r="AS599" s="20"/>
      <c r="AT599" s="20"/>
      <c r="AU599" s="20"/>
      <c r="AV599" s="20"/>
      <c r="AW599" s="20"/>
      <c r="AX599" s="20"/>
      <c r="AY599" s="20"/>
      <c r="AZ599" s="20"/>
      <c r="BA599" s="20"/>
      <c r="BB599" s="20"/>
      <c r="BC599" s="20"/>
      <c r="BD599" s="20"/>
      <c r="BE599" s="20"/>
      <c r="BF599" s="20"/>
      <c r="BG599" s="20"/>
      <c r="BH599" s="20"/>
      <c r="BI599" s="20"/>
      <c r="BJ599" s="20"/>
      <c r="BK599" s="20"/>
      <c r="BL599" s="20"/>
      <c r="BM599" s="20"/>
    </row>
    <row r="600">
      <c r="B600" s="278"/>
      <c r="C600" s="278"/>
      <c r="D600" s="278"/>
      <c r="E600" s="278"/>
      <c r="F600" s="278"/>
      <c r="G600" s="278"/>
      <c r="H600" s="278"/>
      <c r="I600" s="278"/>
      <c r="J600" s="278"/>
      <c r="K600" s="278"/>
      <c r="L600" s="278"/>
      <c r="M600" s="278"/>
      <c r="N600" s="278"/>
      <c r="O600" s="278"/>
      <c r="P600" s="278"/>
      <c r="Q600" s="278"/>
      <c r="R600" s="20"/>
      <c r="S600" s="20"/>
      <c r="T600" s="20"/>
      <c r="U600" s="20"/>
      <c r="V600" s="20"/>
      <c r="W600" s="20"/>
      <c r="X600" s="20"/>
      <c r="Y600" s="20"/>
      <c r="Z600" s="20"/>
      <c r="AA600" s="20"/>
      <c r="AB600" s="20"/>
      <c r="AC600" s="20"/>
      <c r="AD600" s="20"/>
      <c r="AE600" s="20"/>
      <c r="AF600" s="20"/>
      <c r="AG600" s="20"/>
      <c r="AH600" s="20"/>
      <c r="AI600" s="20"/>
      <c r="AJ600" s="20"/>
      <c r="AK600" s="20"/>
      <c r="AL600" s="20"/>
      <c r="AM600" s="20"/>
      <c r="AN600" s="20"/>
      <c r="AO600" s="20"/>
      <c r="AP600" s="20"/>
      <c r="AQ600" s="20"/>
      <c r="AR600" s="20"/>
      <c r="AS600" s="20"/>
      <c r="AT600" s="20"/>
      <c r="AU600" s="20"/>
      <c r="AV600" s="20"/>
      <c r="AW600" s="20"/>
      <c r="AX600" s="20"/>
      <c r="AY600" s="20"/>
      <c r="AZ600" s="20"/>
      <c r="BA600" s="20"/>
      <c r="BB600" s="20"/>
      <c r="BC600" s="20"/>
      <c r="BD600" s="20"/>
      <c r="BE600" s="20"/>
      <c r="BF600" s="20"/>
      <c r="BG600" s="20"/>
      <c r="BH600" s="20"/>
      <c r="BI600" s="20"/>
      <c r="BJ600" s="20"/>
      <c r="BK600" s="20"/>
      <c r="BL600" s="20"/>
      <c r="BM600" s="20"/>
    </row>
    <row r="601">
      <c r="B601" s="278"/>
      <c r="C601" s="278"/>
      <c r="D601" s="278"/>
      <c r="E601" s="278"/>
      <c r="F601" s="278"/>
      <c r="G601" s="278"/>
      <c r="H601" s="278"/>
      <c r="I601" s="278"/>
      <c r="J601" s="278"/>
      <c r="K601" s="278"/>
      <c r="L601" s="278"/>
      <c r="M601" s="278"/>
      <c r="N601" s="278"/>
      <c r="O601" s="278"/>
      <c r="P601" s="278"/>
      <c r="Q601" s="278"/>
      <c r="R601" s="20"/>
      <c r="S601" s="20"/>
      <c r="T601" s="20"/>
      <c r="U601" s="20"/>
      <c r="V601" s="20"/>
      <c r="W601" s="20"/>
      <c r="X601" s="20"/>
      <c r="Y601" s="20"/>
      <c r="Z601" s="20"/>
      <c r="AA601" s="20"/>
      <c r="AB601" s="20"/>
      <c r="AC601" s="20"/>
      <c r="AD601" s="20"/>
      <c r="AE601" s="20"/>
      <c r="AF601" s="20"/>
      <c r="AG601" s="20"/>
      <c r="AH601" s="20"/>
      <c r="AI601" s="20"/>
      <c r="AJ601" s="20"/>
      <c r="AK601" s="20"/>
      <c r="AL601" s="20"/>
      <c r="AM601" s="20"/>
      <c r="AN601" s="20"/>
      <c r="AO601" s="20"/>
      <c r="AP601" s="20"/>
      <c r="AQ601" s="20"/>
      <c r="AR601" s="20"/>
      <c r="AS601" s="20"/>
      <c r="AT601" s="20"/>
      <c r="AU601" s="20"/>
      <c r="AV601" s="20"/>
      <c r="AW601" s="20"/>
      <c r="AX601" s="20"/>
      <c r="AY601" s="20"/>
      <c r="AZ601" s="20"/>
      <c r="BA601" s="20"/>
      <c r="BB601" s="20"/>
      <c r="BC601" s="20"/>
      <c r="BD601" s="20"/>
      <c r="BE601" s="20"/>
      <c r="BF601" s="20"/>
      <c r="BG601" s="20"/>
      <c r="BH601" s="20"/>
      <c r="BI601" s="20"/>
      <c r="BJ601" s="20"/>
      <c r="BK601" s="20"/>
      <c r="BL601" s="20"/>
      <c r="BM601" s="20"/>
    </row>
    <row r="602">
      <c r="B602" s="278"/>
      <c r="C602" s="278"/>
      <c r="D602" s="278"/>
      <c r="E602" s="278"/>
      <c r="F602" s="278"/>
      <c r="G602" s="278"/>
      <c r="H602" s="278"/>
      <c r="I602" s="278"/>
      <c r="J602" s="278"/>
      <c r="K602" s="278"/>
      <c r="L602" s="278"/>
      <c r="M602" s="278"/>
      <c r="N602" s="278"/>
      <c r="O602" s="278"/>
      <c r="P602" s="278"/>
      <c r="Q602" s="278"/>
      <c r="R602" s="20"/>
      <c r="S602" s="20"/>
      <c r="T602" s="20"/>
      <c r="U602" s="20"/>
      <c r="V602" s="20"/>
      <c r="W602" s="20"/>
      <c r="X602" s="20"/>
      <c r="Y602" s="20"/>
      <c r="Z602" s="20"/>
      <c r="AA602" s="20"/>
      <c r="AB602" s="20"/>
      <c r="AC602" s="20"/>
      <c r="AD602" s="20"/>
      <c r="AE602" s="20"/>
      <c r="AF602" s="20"/>
      <c r="AG602" s="20"/>
      <c r="AH602" s="20"/>
      <c r="AI602" s="20"/>
      <c r="AJ602" s="20"/>
      <c r="AK602" s="20"/>
      <c r="AL602" s="20"/>
      <c r="AM602" s="20"/>
      <c r="AN602" s="20"/>
      <c r="AO602" s="20"/>
      <c r="AP602" s="20"/>
      <c r="AQ602" s="20"/>
      <c r="AR602" s="20"/>
      <c r="AS602" s="20"/>
      <c r="AT602" s="20"/>
      <c r="AU602" s="20"/>
      <c r="AV602" s="20"/>
      <c r="AW602" s="20"/>
      <c r="AX602" s="20"/>
      <c r="AY602" s="20"/>
      <c r="AZ602" s="20"/>
      <c r="BA602" s="20"/>
      <c r="BB602" s="20"/>
      <c r="BC602" s="20"/>
      <c r="BD602" s="20"/>
      <c r="BE602" s="20"/>
      <c r="BF602" s="20"/>
      <c r="BG602" s="20"/>
      <c r="BH602" s="20"/>
      <c r="BI602" s="20"/>
      <c r="BJ602" s="20"/>
      <c r="BK602" s="20"/>
      <c r="BL602" s="20"/>
      <c r="BM602" s="20"/>
    </row>
    <row r="603">
      <c r="B603" s="278"/>
      <c r="C603" s="278"/>
      <c r="D603" s="278"/>
      <c r="E603" s="278"/>
      <c r="F603" s="278"/>
      <c r="G603" s="278"/>
      <c r="H603" s="278"/>
      <c r="I603" s="278"/>
      <c r="J603" s="278"/>
      <c r="K603" s="278"/>
      <c r="L603" s="278"/>
      <c r="M603" s="278"/>
      <c r="N603" s="278"/>
      <c r="O603" s="278"/>
      <c r="P603" s="278"/>
      <c r="Q603" s="278"/>
      <c r="R603" s="20"/>
      <c r="S603" s="20"/>
      <c r="T603" s="20"/>
      <c r="U603" s="20"/>
      <c r="V603" s="20"/>
      <c r="W603" s="20"/>
      <c r="X603" s="20"/>
      <c r="Y603" s="20"/>
      <c r="Z603" s="20"/>
      <c r="AA603" s="20"/>
      <c r="AB603" s="20"/>
      <c r="AC603" s="20"/>
      <c r="AD603" s="20"/>
      <c r="AE603" s="20"/>
      <c r="AF603" s="20"/>
      <c r="AG603" s="20"/>
      <c r="AH603" s="20"/>
      <c r="AI603" s="20"/>
      <c r="AJ603" s="20"/>
      <c r="AK603" s="20"/>
      <c r="AL603" s="20"/>
      <c r="AM603" s="20"/>
      <c r="AN603" s="20"/>
      <c r="AO603" s="20"/>
      <c r="AP603" s="20"/>
      <c r="AQ603" s="20"/>
      <c r="AR603" s="20"/>
      <c r="AS603" s="20"/>
      <c r="AT603" s="20"/>
      <c r="AU603" s="20"/>
      <c r="AV603" s="20"/>
      <c r="AW603" s="20"/>
      <c r="AX603" s="20"/>
      <c r="AY603" s="20"/>
      <c r="AZ603" s="20"/>
      <c r="BA603" s="20"/>
      <c r="BB603" s="20"/>
      <c r="BC603" s="20"/>
      <c r="BD603" s="20"/>
      <c r="BE603" s="20"/>
      <c r="BF603" s="20"/>
      <c r="BG603" s="20"/>
      <c r="BH603" s="20"/>
      <c r="BI603" s="20"/>
      <c r="BJ603" s="20"/>
      <c r="BK603" s="20"/>
      <c r="BL603" s="20"/>
      <c r="BM603" s="20"/>
    </row>
    <row r="604">
      <c r="B604" s="278"/>
      <c r="C604" s="278"/>
      <c r="D604" s="278"/>
      <c r="E604" s="278"/>
      <c r="F604" s="278"/>
      <c r="G604" s="278"/>
      <c r="H604" s="278"/>
      <c r="I604" s="278"/>
      <c r="J604" s="278"/>
      <c r="K604" s="278"/>
      <c r="L604" s="278"/>
      <c r="M604" s="278"/>
      <c r="N604" s="278"/>
      <c r="O604" s="278"/>
      <c r="P604" s="278"/>
      <c r="Q604" s="278"/>
      <c r="R604" s="20"/>
      <c r="S604" s="20"/>
      <c r="T604" s="20"/>
      <c r="U604" s="20"/>
      <c r="V604" s="20"/>
      <c r="W604" s="20"/>
      <c r="X604" s="20"/>
      <c r="Y604" s="20"/>
      <c r="Z604" s="20"/>
      <c r="AA604" s="20"/>
      <c r="AB604" s="20"/>
      <c r="AC604" s="20"/>
      <c r="AD604" s="20"/>
      <c r="AE604" s="20"/>
      <c r="AF604" s="20"/>
      <c r="AG604" s="20"/>
      <c r="AH604" s="20"/>
      <c r="AI604" s="20"/>
      <c r="AJ604" s="20"/>
      <c r="AK604" s="20"/>
      <c r="AL604" s="20"/>
      <c r="AM604" s="20"/>
      <c r="AN604" s="20"/>
      <c r="AO604" s="20"/>
      <c r="AP604" s="20"/>
      <c r="AQ604" s="20"/>
      <c r="AR604" s="20"/>
      <c r="AS604" s="20"/>
      <c r="AT604" s="20"/>
      <c r="AU604" s="20"/>
      <c r="AV604" s="20"/>
      <c r="AW604" s="20"/>
      <c r="AX604" s="20"/>
      <c r="AY604" s="20"/>
      <c r="AZ604" s="20"/>
      <c r="BA604" s="20"/>
      <c r="BB604" s="20"/>
      <c r="BC604" s="20"/>
      <c r="BD604" s="20"/>
      <c r="BE604" s="20"/>
      <c r="BF604" s="20"/>
      <c r="BG604" s="20"/>
      <c r="BH604" s="20"/>
      <c r="BI604" s="20"/>
      <c r="BJ604" s="20"/>
      <c r="BK604" s="20"/>
      <c r="BL604" s="20"/>
      <c r="BM604" s="20"/>
    </row>
    <row r="605">
      <c r="B605" s="278"/>
      <c r="C605" s="278"/>
      <c r="D605" s="278"/>
      <c r="E605" s="278"/>
      <c r="F605" s="278"/>
      <c r="G605" s="278"/>
      <c r="H605" s="278"/>
      <c r="I605" s="278"/>
      <c r="J605" s="278"/>
      <c r="K605" s="278"/>
      <c r="L605" s="278"/>
      <c r="M605" s="278"/>
      <c r="N605" s="278"/>
      <c r="O605" s="278"/>
      <c r="P605" s="278"/>
      <c r="Q605" s="278"/>
      <c r="R605" s="20"/>
      <c r="S605" s="20"/>
      <c r="T605" s="20"/>
      <c r="U605" s="20"/>
      <c r="V605" s="20"/>
      <c r="W605" s="20"/>
      <c r="X605" s="20"/>
      <c r="Y605" s="20"/>
      <c r="Z605" s="20"/>
      <c r="AA605" s="20"/>
      <c r="AB605" s="20"/>
      <c r="AC605" s="20"/>
      <c r="AD605" s="20"/>
      <c r="AE605" s="20"/>
      <c r="AF605" s="20"/>
      <c r="AG605" s="20"/>
      <c r="AH605" s="20"/>
      <c r="AI605" s="20"/>
      <c r="AJ605" s="20"/>
      <c r="AK605" s="20"/>
      <c r="AL605" s="20"/>
      <c r="AM605" s="20"/>
      <c r="AN605" s="20"/>
      <c r="AO605" s="20"/>
      <c r="AP605" s="20"/>
      <c r="AQ605" s="20"/>
      <c r="AR605" s="20"/>
      <c r="AS605" s="20"/>
      <c r="AT605" s="20"/>
      <c r="AU605" s="20"/>
      <c r="AV605" s="20"/>
      <c r="AW605" s="20"/>
      <c r="AX605" s="20"/>
      <c r="AY605" s="20"/>
      <c r="AZ605" s="20"/>
      <c r="BA605" s="20"/>
      <c r="BB605" s="20"/>
      <c r="BC605" s="20"/>
      <c r="BD605" s="20"/>
      <c r="BE605" s="20"/>
      <c r="BF605" s="20"/>
      <c r="BG605" s="20"/>
      <c r="BH605" s="20"/>
      <c r="BI605" s="20"/>
      <c r="BJ605" s="20"/>
      <c r="BK605" s="20"/>
      <c r="BL605" s="20"/>
      <c r="BM605" s="20"/>
    </row>
    <row r="606">
      <c r="B606" s="278"/>
      <c r="C606" s="278"/>
      <c r="D606" s="278"/>
      <c r="E606" s="278"/>
      <c r="F606" s="278"/>
      <c r="G606" s="278"/>
      <c r="H606" s="278"/>
      <c r="I606" s="278"/>
      <c r="J606" s="278"/>
      <c r="K606" s="278"/>
      <c r="L606" s="278"/>
      <c r="M606" s="278"/>
      <c r="N606" s="278"/>
      <c r="O606" s="278"/>
      <c r="P606" s="278"/>
      <c r="Q606" s="278"/>
      <c r="R606" s="20"/>
      <c r="S606" s="20"/>
      <c r="T606" s="20"/>
      <c r="U606" s="20"/>
      <c r="V606" s="20"/>
      <c r="W606" s="20"/>
      <c r="X606" s="20"/>
      <c r="Y606" s="20"/>
      <c r="Z606" s="20"/>
      <c r="AA606" s="20"/>
      <c r="AB606" s="20"/>
      <c r="AC606" s="20"/>
      <c r="AD606" s="20"/>
      <c r="AE606" s="20"/>
      <c r="AF606" s="20"/>
      <c r="AG606" s="20"/>
      <c r="AH606" s="20"/>
      <c r="AI606" s="20"/>
      <c r="AJ606" s="20"/>
      <c r="AK606" s="20"/>
      <c r="AL606" s="20"/>
      <c r="AM606" s="20"/>
      <c r="AN606" s="20"/>
      <c r="AO606" s="20"/>
      <c r="AP606" s="20"/>
      <c r="AQ606" s="20"/>
      <c r="AR606" s="20"/>
      <c r="AS606" s="20"/>
      <c r="AT606" s="20"/>
      <c r="AU606" s="20"/>
      <c r="AV606" s="20"/>
      <c r="AW606" s="20"/>
      <c r="AX606" s="20"/>
      <c r="AY606" s="20"/>
      <c r="AZ606" s="20"/>
      <c r="BA606" s="20"/>
      <c r="BB606" s="20"/>
      <c r="BC606" s="20"/>
      <c r="BD606" s="20"/>
      <c r="BE606" s="20"/>
      <c r="BF606" s="20"/>
      <c r="BG606" s="20"/>
      <c r="BH606" s="20"/>
      <c r="BI606" s="20"/>
      <c r="BJ606" s="20"/>
      <c r="BK606" s="20"/>
      <c r="BL606" s="20"/>
      <c r="BM606" s="20"/>
    </row>
    <row r="607">
      <c r="B607" s="278"/>
      <c r="C607" s="278"/>
      <c r="D607" s="278"/>
      <c r="E607" s="278"/>
      <c r="F607" s="278"/>
      <c r="G607" s="278"/>
      <c r="H607" s="278"/>
      <c r="I607" s="278"/>
      <c r="J607" s="278"/>
      <c r="K607" s="278"/>
      <c r="L607" s="278"/>
      <c r="M607" s="278"/>
      <c r="N607" s="278"/>
      <c r="O607" s="278"/>
      <c r="P607" s="278"/>
      <c r="Q607" s="278"/>
      <c r="R607" s="20"/>
      <c r="S607" s="20"/>
      <c r="T607" s="20"/>
      <c r="U607" s="20"/>
      <c r="V607" s="20"/>
      <c r="W607" s="20"/>
      <c r="X607" s="20"/>
      <c r="Y607" s="20"/>
      <c r="Z607" s="20"/>
      <c r="AA607" s="20"/>
      <c r="AB607" s="20"/>
      <c r="AC607" s="20"/>
      <c r="AD607" s="20"/>
      <c r="AE607" s="20"/>
      <c r="AF607" s="20"/>
      <c r="AG607" s="20"/>
      <c r="AH607" s="20"/>
      <c r="AI607" s="20"/>
      <c r="AJ607" s="20"/>
      <c r="AK607" s="20"/>
      <c r="AL607" s="20"/>
      <c r="AM607" s="20"/>
      <c r="AN607" s="20"/>
      <c r="AO607" s="20"/>
      <c r="AP607" s="20"/>
      <c r="AQ607" s="20"/>
      <c r="AR607" s="20"/>
      <c r="AS607" s="20"/>
      <c r="AT607" s="20"/>
      <c r="AU607" s="20"/>
      <c r="AV607" s="20"/>
      <c r="AW607" s="20"/>
      <c r="AX607" s="20"/>
      <c r="AY607" s="20"/>
      <c r="AZ607" s="20"/>
      <c r="BA607" s="20"/>
      <c r="BB607" s="20"/>
      <c r="BC607" s="20"/>
      <c r="BD607" s="20"/>
      <c r="BE607" s="20"/>
      <c r="BF607" s="20"/>
      <c r="BG607" s="20"/>
      <c r="BH607" s="20"/>
      <c r="BI607" s="20"/>
      <c r="BJ607" s="20"/>
      <c r="BK607" s="20"/>
      <c r="BL607" s="20"/>
      <c r="BM607" s="20"/>
    </row>
    <row r="608">
      <c r="B608" s="278"/>
      <c r="C608" s="278"/>
      <c r="D608" s="278"/>
      <c r="E608" s="278"/>
      <c r="F608" s="278"/>
      <c r="G608" s="278"/>
      <c r="H608" s="278"/>
      <c r="I608" s="278"/>
      <c r="J608" s="278"/>
      <c r="K608" s="278"/>
      <c r="L608" s="278"/>
      <c r="M608" s="278"/>
      <c r="N608" s="278"/>
      <c r="O608" s="278"/>
      <c r="P608" s="278"/>
      <c r="Q608" s="278"/>
      <c r="R608" s="20"/>
      <c r="S608" s="20"/>
      <c r="T608" s="20"/>
      <c r="U608" s="20"/>
      <c r="V608" s="20"/>
      <c r="W608" s="20"/>
      <c r="X608" s="20"/>
      <c r="Y608" s="20"/>
      <c r="Z608" s="20"/>
      <c r="AA608" s="20"/>
      <c r="AB608" s="20"/>
      <c r="AC608" s="20"/>
      <c r="AD608" s="20"/>
      <c r="AE608" s="20"/>
      <c r="AF608" s="20"/>
      <c r="AG608" s="20"/>
      <c r="AH608" s="20"/>
      <c r="AI608" s="20"/>
      <c r="AJ608" s="20"/>
      <c r="AK608" s="20"/>
      <c r="AL608" s="20"/>
      <c r="AM608" s="20"/>
      <c r="AN608" s="20"/>
      <c r="AO608" s="20"/>
      <c r="AP608" s="20"/>
      <c r="AQ608" s="20"/>
      <c r="AR608" s="20"/>
      <c r="AS608" s="20"/>
      <c r="AT608" s="20"/>
      <c r="AU608" s="20"/>
      <c r="AV608" s="20"/>
      <c r="AW608" s="20"/>
      <c r="AX608" s="20"/>
      <c r="AY608" s="20"/>
      <c r="AZ608" s="20"/>
      <c r="BA608" s="20"/>
      <c r="BB608" s="20"/>
      <c r="BC608" s="20"/>
      <c r="BD608" s="20"/>
      <c r="BE608" s="20"/>
      <c r="BF608" s="20"/>
      <c r="BG608" s="20"/>
      <c r="BH608" s="20"/>
      <c r="BI608" s="20"/>
      <c r="BJ608" s="20"/>
      <c r="BK608" s="20"/>
      <c r="BL608" s="20"/>
      <c r="BM608" s="20"/>
    </row>
    <row r="609">
      <c r="B609" s="278"/>
      <c r="C609" s="278"/>
      <c r="D609" s="278"/>
      <c r="E609" s="278"/>
      <c r="F609" s="278"/>
      <c r="G609" s="278"/>
      <c r="H609" s="278"/>
      <c r="I609" s="278"/>
      <c r="J609" s="278"/>
      <c r="K609" s="278"/>
      <c r="L609" s="278"/>
      <c r="M609" s="278"/>
      <c r="N609" s="278"/>
      <c r="O609" s="278"/>
      <c r="P609" s="278"/>
      <c r="Q609" s="278"/>
      <c r="R609" s="20"/>
      <c r="S609" s="20"/>
      <c r="T609" s="20"/>
      <c r="U609" s="20"/>
      <c r="V609" s="20"/>
      <c r="W609" s="20"/>
      <c r="X609" s="20"/>
      <c r="Y609" s="20"/>
      <c r="Z609" s="20"/>
      <c r="AA609" s="20"/>
      <c r="AB609" s="20"/>
      <c r="AC609" s="20"/>
      <c r="AD609" s="20"/>
      <c r="AE609" s="20"/>
      <c r="AF609" s="20"/>
      <c r="AG609" s="20"/>
      <c r="AH609" s="20"/>
      <c r="AI609" s="20"/>
      <c r="AJ609" s="20"/>
      <c r="AK609" s="20"/>
      <c r="AL609" s="20"/>
      <c r="AM609" s="20"/>
      <c r="AN609" s="20"/>
      <c r="AO609" s="20"/>
      <c r="AP609" s="20"/>
      <c r="AQ609" s="20"/>
      <c r="AR609" s="20"/>
      <c r="AS609" s="20"/>
      <c r="AT609" s="20"/>
      <c r="AU609" s="20"/>
      <c r="AV609" s="20"/>
      <c r="AW609" s="20"/>
      <c r="AX609" s="20"/>
      <c r="AY609" s="20"/>
      <c r="AZ609" s="20"/>
      <c r="BA609" s="20"/>
      <c r="BB609" s="20"/>
      <c r="BC609" s="20"/>
      <c r="BD609" s="20"/>
      <c r="BE609" s="20"/>
      <c r="BF609" s="20"/>
      <c r="BG609" s="20"/>
      <c r="BH609" s="20"/>
      <c r="BI609" s="20"/>
      <c r="BJ609" s="20"/>
      <c r="BK609" s="20"/>
      <c r="BL609" s="20"/>
      <c r="BM609" s="20"/>
    </row>
    <row r="610">
      <c r="B610" s="278"/>
      <c r="C610" s="278"/>
      <c r="D610" s="278"/>
      <c r="E610" s="278"/>
      <c r="F610" s="278"/>
      <c r="G610" s="278"/>
      <c r="H610" s="278"/>
      <c r="I610" s="278"/>
      <c r="J610" s="278"/>
      <c r="K610" s="278"/>
      <c r="L610" s="278"/>
      <c r="M610" s="278"/>
      <c r="N610" s="278"/>
      <c r="O610" s="278"/>
      <c r="P610" s="278"/>
      <c r="Q610" s="278"/>
      <c r="R610" s="20"/>
      <c r="S610" s="20"/>
      <c r="T610" s="20"/>
      <c r="U610" s="20"/>
      <c r="V610" s="20"/>
      <c r="W610" s="20"/>
      <c r="X610" s="20"/>
      <c r="Y610" s="20"/>
      <c r="Z610" s="20"/>
      <c r="AA610" s="20"/>
      <c r="AB610" s="20"/>
      <c r="AC610" s="20"/>
      <c r="AD610" s="20"/>
      <c r="AE610" s="20"/>
      <c r="AF610" s="20"/>
      <c r="AG610" s="20"/>
      <c r="AH610" s="20"/>
      <c r="AI610" s="20"/>
      <c r="AJ610" s="20"/>
      <c r="AK610" s="20"/>
      <c r="AL610" s="20"/>
      <c r="AM610" s="20"/>
      <c r="AN610" s="20"/>
      <c r="AO610" s="20"/>
      <c r="AP610" s="20"/>
      <c r="AQ610" s="20"/>
      <c r="AR610" s="20"/>
      <c r="AS610" s="20"/>
      <c r="AT610" s="20"/>
      <c r="AU610" s="20"/>
      <c r="AV610" s="20"/>
      <c r="AW610" s="20"/>
      <c r="AX610" s="20"/>
      <c r="AY610" s="20"/>
      <c r="AZ610" s="20"/>
      <c r="BA610" s="20"/>
      <c r="BB610" s="20"/>
      <c r="BC610" s="20"/>
      <c r="BD610" s="20"/>
      <c r="BE610" s="20"/>
      <c r="BF610" s="20"/>
      <c r="BG610" s="20"/>
      <c r="BH610" s="20"/>
      <c r="BI610" s="20"/>
      <c r="BJ610" s="20"/>
      <c r="BK610" s="20"/>
      <c r="BL610" s="20"/>
      <c r="BM610" s="20"/>
    </row>
    <row r="611">
      <c r="B611" s="278"/>
      <c r="C611" s="278"/>
      <c r="D611" s="278"/>
      <c r="E611" s="278"/>
      <c r="F611" s="278"/>
      <c r="G611" s="278"/>
      <c r="H611" s="278"/>
      <c r="I611" s="278"/>
      <c r="J611" s="278"/>
      <c r="K611" s="278"/>
      <c r="L611" s="278"/>
      <c r="M611" s="278"/>
      <c r="N611" s="278"/>
      <c r="O611" s="278"/>
      <c r="P611" s="278"/>
      <c r="Q611" s="278"/>
      <c r="R611" s="20"/>
      <c r="S611" s="20"/>
      <c r="T611" s="20"/>
      <c r="U611" s="20"/>
      <c r="V611" s="20"/>
      <c r="W611" s="20"/>
      <c r="X611" s="20"/>
      <c r="Y611" s="20"/>
      <c r="Z611" s="20"/>
      <c r="AA611" s="20"/>
      <c r="AB611" s="20"/>
      <c r="AC611" s="20"/>
      <c r="AD611" s="20"/>
      <c r="AE611" s="20"/>
      <c r="AF611" s="20"/>
      <c r="AG611" s="20"/>
      <c r="AH611" s="20"/>
      <c r="AI611" s="20"/>
      <c r="AJ611" s="20"/>
      <c r="AK611" s="20"/>
      <c r="AL611" s="20"/>
      <c r="AM611" s="20"/>
      <c r="AN611" s="20"/>
      <c r="AO611" s="20"/>
      <c r="AP611" s="20"/>
      <c r="AQ611" s="20"/>
      <c r="AR611" s="20"/>
      <c r="AS611" s="20"/>
      <c r="AT611" s="20"/>
      <c r="AU611" s="20"/>
      <c r="AV611" s="20"/>
      <c r="AW611" s="20"/>
      <c r="AX611" s="20"/>
      <c r="AY611" s="20"/>
      <c r="AZ611" s="20"/>
      <c r="BA611" s="20"/>
      <c r="BB611" s="20"/>
      <c r="BC611" s="20"/>
      <c r="BD611" s="20"/>
      <c r="BE611" s="20"/>
      <c r="BF611" s="20"/>
      <c r="BG611" s="20"/>
      <c r="BH611" s="20"/>
      <c r="BI611" s="20"/>
      <c r="BJ611" s="20"/>
      <c r="BK611" s="20"/>
      <c r="BL611" s="20"/>
      <c r="BM611" s="20"/>
    </row>
    <row r="612">
      <c r="B612" s="278"/>
      <c r="C612" s="278"/>
      <c r="D612" s="278"/>
      <c r="E612" s="278"/>
      <c r="F612" s="278"/>
      <c r="G612" s="278"/>
      <c r="H612" s="278"/>
      <c r="I612" s="278"/>
      <c r="J612" s="278"/>
      <c r="K612" s="278"/>
      <c r="L612" s="278"/>
      <c r="M612" s="278"/>
      <c r="N612" s="278"/>
      <c r="O612" s="278"/>
      <c r="P612" s="278"/>
      <c r="Q612" s="278"/>
      <c r="R612" s="20"/>
      <c r="S612" s="20"/>
      <c r="T612" s="20"/>
      <c r="U612" s="20"/>
      <c r="V612" s="20"/>
      <c r="W612" s="20"/>
      <c r="X612" s="20"/>
      <c r="Y612" s="20"/>
      <c r="Z612" s="20"/>
      <c r="AA612" s="20"/>
      <c r="AB612" s="20"/>
      <c r="AC612" s="20"/>
      <c r="AD612" s="20"/>
      <c r="AE612" s="20"/>
      <c r="AF612" s="20"/>
      <c r="AG612" s="20"/>
      <c r="AH612" s="20"/>
      <c r="AI612" s="20"/>
      <c r="AJ612" s="20"/>
      <c r="AK612" s="20"/>
      <c r="AL612" s="20"/>
      <c r="AM612" s="20"/>
      <c r="AN612" s="20"/>
      <c r="AO612" s="20"/>
      <c r="AP612" s="20"/>
      <c r="AQ612" s="20"/>
      <c r="AR612" s="20"/>
      <c r="AS612" s="20"/>
      <c r="AT612" s="20"/>
      <c r="AU612" s="20"/>
      <c r="AV612" s="20"/>
      <c r="AW612" s="20"/>
      <c r="AX612" s="20"/>
      <c r="AY612" s="20"/>
      <c r="AZ612" s="20"/>
      <c r="BA612" s="20"/>
      <c r="BB612" s="20"/>
      <c r="BC612" s="20"/>
      <c r="BD612" s="20"/>
      <c r="BE612" s="20"/>
      <c r="BF612" s="20"/>
      <c r="BG612" s="20"/>
      <c r="BH612" s="20"/>
      <c r="BI612" s="20"/>
      <c r="BJ612" s="20"/>
      <c r="BK612" s="20"/>
      <c r="BL612" s="20"/>
      <c r="BM612" s="20"/>
    </row>
    <row r="613">
      <c r="B613" s="278"/>
      <c r="C613" s="278"/>
      <c r="D613" s="278"/>
      <c r="E613" s="278"/>
      <c r="F613" s="278"/>
      <c r="G613" s="278"/>
      <c r="H613" s="278"/>
      <c r="I613" s="278"/>
      <c r="J613" s="278"/>
      <c r="K613" s="278"/>
      <c r="L613" s="278"/>
      <c r="M613" s="278"/>
      <c r="N613" s="278"/>
      <c r="O613" s="278"/>
      <c r="P613" s="278"/>
      <c r="Q613" s="278"/>
      <c r="R613" s="20"/>
      <c r="S613" s="20"/>
      <c r="T613" s="20"/>
      <c r="U613" s="20"/>
      <c r="V613" s="20"/>
      <c r="W613" s="20"/>
      <c r="X613" s="20"/>
      <c r="Y613" s="20"/>
      <c r="Z613" s="20"/>
      <c r="AA613" s="20"/>
      <c r="AB613" s="20"/>
      <c r="AC613" s="20"/>
      <c r="AD613" s="20"/>
      <c r="AE613" s="20"/>
      <c r="AF613" s="20"/>
      <c r="AG613" s="20"/>
      <c r="AH613" s="20"/>
      <c r="AI613" s="20"/>
      <c r="AJ613" s="20"/>
      <c r="AK613" s="20"/>
      <c r="AL613" s="20"/>
      <c r="AM613" s="20"/>
      <c r="AN613" s="20"/>
      <c r="AO613" s="20"/>
      <c r="AP613" s="20"/>
      <c r="AQ613" s="20"/>
      <c r="AR613" s="20"/>
      <c r="AS613" s="20"/>
      <c r="AT613" s="20"/>
      <c r="AU613" s="20"/>
      <c r="AV613" s="20"/>
      <c r="AW613" s="20"/>
      <c r="AX613" s="20"/>
      <c r="AY613" s="20"/>
      <c r="AZ613" s="20"/>
      <c r="BA613" s="20"/>
      <c r="BB613" s="20"/>
      <c r="BC613" s="20"/>
      <c r="BD613" s="20"/>
      <c r="BE613" s="20"/>
      <c r="BF613" s="20"/>
      <c r="BG613" s="20"/>
      <c r="BH613" s="20"/>
      <c r="BI613" s="20"/>
      <c r="BJ613" s="20"/>
      <c r="BK613" s="20"/>
      <c r="BL613" s="20"/>
      <c r="BM613" s="20"/>
    </row>
    <row r="614">
      <c r="B614" s="278"/>
      <c r="C614" s="278"/>
      <c r="D614" s="278"/>
      <c r="E614" s="278"/>
      <c r="F614" s="278"/>
      <c r="G614" s="278"/>
      <c r="H614" s="278"/>
      <c r="I614" s="278"/>
      <c r="J614" s="278"/>
      <c r="K614" s="278"/>
      <c r="L614" s="278"/>
      <c r="M614" s="278"/>
      <c r="N614" s="278"/>
      <c r="O614" s="278"/>
      <c r="P614" s="278"/>
      <c r="Q614" s="278"/>
      <c r="R614" s="20"/>
      <c r="S614" s="20"/>
      <c r="T614" s="20"/>
      <c r="U614" s="20"/>
      <c r="V614" s="20"/>
      <c r="W614" s="20"/>
      <c r="X614" s="20"/>
      <c r="Y614" s="20"/>
      <c r="Z614" s="20"/>
      <c r="AA614" s="20"/>
      <c r="AB614" s="20"/>
      <c r="AC614" s="20"/>
      <c r="AD614" s="20"/>
      <c r="AE614" s="20"/>
      <c r="AF614" s="20"/>
      <c r="AG614" s="20"/>
      <c r="AH614" s="20"/>
      <c r="AI614" s="20"/>
      <c r="AJ614" s="20"/>
      <c r="AK614" s="20"/>
      <c r="AL614" s="20"/>
      <c r="AM614" s="20"/>
      <c r="AN614" s="20"/>
      <c r="AO614" s="20"/>
      <c r="AP614" s="20"/>
      <c r="AQ614" s="20"/>
      <c r="AR614" s="20"/>
      <c r="AS614" s="20"/>
      <c r="AT614" s="20"/>
      <c r="AU614" s="20"/>
      <c r="AV614" s="20"/>
      <c r="AW614" s="20"/>
      <c r="AX614" s="20"/>
      <c r="AY614" s="20"/>
      <c r="AZ614" s="20"/>
      <c r="BA614" s="20"/>
      <c r="BB614" s="20"/>
      <c r="BC614" s="20"/>
      <c r="BD614" s="20"/>
      <c r="BE614" s="20"/>
      <c r="BF614" s="20"/>
      <c r="BG614" s="20"/>
      <c r="BH614" s="20"/>
      <c r="BI614" s="20"/>
      <c r="BJ614" s="20"/>
      <c r="BK614" s="20"/>
      <c r="BL614" s="20"/>
      <c r="BM614" s="20"/>
    </row>
    <row r="615">
      <c r="B615" s="278"/>
      <c r="C615" s="278"/>
      <c r="D615" s="278"/>
      <c r="E615" s="278"/>
      <c r="F615" s="278"/>
      <c r="G615" s="278"/>
      <c r="H615" s="278"/>
      <c r="I615" s="278"/>
      <c r="J615" s="278"/>
      <c r="K615" s="278"/>
      <c r="L615" s="278"/>
      <c r="M615" s="278"/>
      <c r="N615" s="278"/>
      <c r="O615" s="278"/>
      <c r="P615" s="278"/>
      <c r="Q615" s="278"/>
      <c r="R615" s="20"/>
      <c r="S615" s="20"/>
      <c r="T615" s="20"/>
      <c r="U615" s="20"/>
      <c r="V615" s="20"/>
      <c r="W615" s="20"/>
      <c r="X615" s="20"/>
      <c r="Y615" s="20"/>
      <c r="Z615" s="20"/>
      <c r="AA615" s="20"/>
      <c r="AB615" s="20"/>
      <c r="AC615" s="20"/>
      <c r="AD615" s="20"/>
      <c r="AE615" s="20"/>
      <c r="AF615" s="20"/>
      <c r="AG615" s="20"/>
      <c r="AH615" s="20"/>
      <c r="AI615" s="20"/>
      <c r="AJ615" s="20"/>
      <c r="AK615" s="20"/>
      <c r="AL615" s="20"/>
      <c r="AM615" s="20"/>
      <c r="AN615" s="20"/>
      <c r="AO615" s="20"/>
      <c r="AP615" s="20"/>
      <c r="AQ615" s="20"/>
      <c r="AR615" s="20"/>
      <c r="AS615" s="20"/>
      <c r="AT615" s="20"/>
      <c r="AU615" s="20"/>
      <c r="AV615" s="20"/>
      <c r="AW615" s="20"/>
      <c r="AX615" s="20"/>
      <c r="AY615" s="20"/>
      <c r="AZ615" s="20"/>
      <c r="BA615" s="20"/>
      <c r="BB615" s="20"/>
      <c r="BC615" s="20"/>
      <c r="BD615" s="20"/>
      <c r="BE615" s="20"/>
      <c r="BF615" s="20"/>
      <c r="BG615" s="20"/>
      <c r="BH615" s="20"/>
      <c r="BI615" s="20"/>
      <c r="BJ615" s="20"/>
      <c r="BK615" s="20"/>
      <c r="BL615" s="20"/>
      <c r="BM615" s="20"/>
    </row>
    <row r="616">
      <c r="B616" s="278"/>
      <c r="C616" s="278"/>
      <c r="D616" s="278"/>
      <c r="E616" s="278"/>
      <c r="F616" s="278"/>
      <c r="G616" s="278"/>
      <c r="H616" s="278"/>
      <c r="I616" s="278"/>
      <c r="J616" s="278"/>
      <c r="K616" s="278"/>
      <c r="L616" s="278"/>
      <c r="M616" s="278"/>
      <c r="N616" s="278"/>
      <c r="O616" s="278"/>
      <c r="P616" s="278"/>
      <c r="Q616" s="278"/>
      <c r="R616" s="20"/>
      <c r="S616" s="20"/>
      <c r="T616" s="20"/>
      <c r="U616" s="20"/>
      <c r="V616" s="20"/>
      <c r="W616" s="20"/>
      <c r="X616" s="20"/>
      <c r="Y616" s="20"/>
      <c r="Z616" s="20"/>
      <c r="AA616" s="20"/>
      <c r="AB616" s="20"/>
      <c r="AC616" s="20"/>
      <c r="AD616" s="20"/>
      <c r="AE616" s="20"/>
      <c r="AF616" s="20"/>
      <c r="AG616" s="20"/>
      <c r="AH616" s="20"/>
      <c r="AI616" s="20"/>
      <c r="AJ616" s="20"/>
      <c r="AK616" s="20"/>
      <c r="AL616" s="20"/>
      <c r="AM616" s="20"/>
      <c r="AN616" s="20"/>
      <c r="AO616" s="20"/>
      <c r="AP616" s="20"/>
      <c r="AQ616" s="20"/>
      <c r="AR616" s="20"/>
      <c r="AS616" s="20"/>
      <c r="AT616" s="20"/>
      <c r="AU616" s="20"/>
      <c r="AV616" s="20"/>
      <c r="AW616" s="20"/>
      <c r="AX616" s="20"/>
      <c r="AY616" s="20"/>
      <c r="AZ616" s="20"/>
      <c r="BA616" s="20"/>
      <c r="BB616" s="20"/>
      <c r="BC616" s="20"/>
      <c r="BD616" s="20"/>
      <c r="BE616" s="20"/>
      <c r="BF616" s="20"/>
      <c r="BG616" s="20"/>
      <c r="BH616" s="20"/>
      <c r="BI616" s="20"/>
      <c r="BJ616" s="20"/>
      <c r="BK616" s="20"/>
      <c r="BL616" s="20"/>
      <c r="BM616" s="20"/>
    </row>
    <row r="617">
      <c r="B617" s="278"/>
      <c r="C617" s="278"/>
      <c r="D617" s="278"/>
      <c r="E617" s="278"/>
      <c r="F617" s="278"/>
      <c r="G617" s="278"/>
      <c r="H617" s="278"/>
      <c r="I617" s="278"/>
      <c r="J617" s="278"/>
      <c r="K617" s="278"/>
      <c r="L617" s="278"/>
      <c r="M617" s="278"/>
      <c r="N617" s="278"/>
      <c r="O617" s="278"/>
      <c r="P617" s="278"/>
      <c r="Q617" s="278"/>
      <c r="R617" s="20"/>
      <c r="S617" s="20"/>
      <c r="T617" s="20"/>
      <c r="U617" s="20"/>
      <c r="V617" s="20"/>
      <c r="W617" s="20"/>
      <c r="X617" s="20"/>
      <c r="Y617" s="20"/>
      <c r="Z617" s="20"/>
      <c r="AA617" s="20"/>
      <c r="AB617" s="20"/>
      <c r="AC617" s="20"/>
      <c r="AD617" s="20"/>
      <c r="AE617" s="20"/>
      <c r="AF617" s="20"/>
      <c r="AG617" s="20"/>
      <c r="AH617" s="20"/>
      <c r="AI617" s="20"/>
      <c r="AJ617" s="20"/>
      <c r="AK617" s="20"/>
      <c r="AL617" s="20"/>
      <c r="AM617" s="20"/>
      <c r="AN617" s="20"/>
      <c r="AO617" s="20"/>
      <c r="AP617" s="20"/>
      <c r="AQ617" s="20"/>
      <c r="AR617" s="20"/>
      <c r="AS617" s="20"/>
      <c r="AT617" s="20"/>
      <c r="AU617" s="20"/>
      <c r="AV617" s="20"/>
      <c r="AW617" s="20"/>
      <c r="AX617" s="20"/>
      <c r="AY617" s="20"/>
      <c r="AZ617" s="20"/>
      <c r="BA617" s="20"/>
      <c r="BB617" s="20"/>
      <c r="BC617" s="20"/>
      <c r="BD617" s="20"/>
      <c r="BE617" s="20"/>
      <c r="BF617" s="20"/>
      <c r="BG617" s="20"/>
      <c r="BH617" s="20"/>
      <c r="BI617" s="20"/>
      <c r="BJ617" s="20"/>
      <c r="BK617" s="20"/>
      <c r="BL617" s="20"/>
      <c r="BM617" s="20"/>
    </row>
    <row r="618">
      <c r="B618" s="278"/>
      <c r="C618" s="278"/>
      <c r="D618" s="278"/>
      <c r="E618" s="278"/>
      <c r="F618" s="278"/>
      <c r="G618" s="278"/>
      <c r="H618" s="278"/>
      <c r="I618" s="278"/>
      <c r="J618" s="278"/>
      <c r="K618" s="278"/>
      <c r="L618" s="278"/>
      <c r="M618" s="278"/>
      <c r="N618" s="278"/>
      <c r="O618" s="278"/>
      <c r="P618" s="278"/>
      <c r="Q618" s="278"/>
      <c r="R618" s="20"/>
      <c r="S618" s="20"/>
      <c r="T618" s="20"/>
      <c r="U618" s="20"/>
      <c r="V618" s="20"/>
      <c r="W618" s="20"/>
      <c r="X618" s="20"/>
      <c r="Y618" s="20"/>
      <c r="Z618" s="20"/>
      <c r="AA618" s="20"/>
      <c r="AB618" s="20"/>
      <c r="AC618" s="20"/>
      <c r="AD618" s="20"/>
      <c r="AE618" s="20"/>
      <c r="AF618" s="20"/>
      <c r="AG618" s="20"/>
      <c r="AH618" s="20"/>
      <c r="AI618" s="20"/>
      <c r="AJ618" s="20"/>
      <c r="AK618" s="20"/>
      <c r="AL618" s="20"/>
      <c r="AM618" s="20"/>
      <c r="AN618" s="20"/>
      <c r="AO618" s="20"/>
      <c r="AP618" s="20"/>
      <c r="AQ618" s="20"/>
      <c r="AR618" s="20"/>
      <c r="AS618" s="20"/>
      <c r="AT618" s="20"/>
      <c r="AU618" s="20"/>
      <c r="AV618" s="20"/>
      <c r="AW618" s="20"/>
      <c r="AX618" s="20"/>
      <c r="AY618" s="20"/>
      <c r="AZ618" s="20"/>
      <c r="BA618" s="20"/>
      <c r="BB618" s="20"/>
      <c r="BC618" s="20"/>
      <c r="BD618" s="20"/>
      <c r="BE618" s="20"/>
      <c r="BF618" s="20"/>
      <c r="BG618" s="20"/>
      <c r="BH618" s="20"/>
      <c r="BI618" s="20"/>
      <c r="BJ618" s="20"/>
      <c r="BK618" s="20"/>
      <c r="BL618" s="20"/>
      <c r="BM618" s="20"/>
    </row>
    <row r="619">
      <c r="B619" s="278"/>
      <c r="C619" s="278"/>
      <c r="D619" s="278"/>
      <c r="E619" s="278"/>
      <c r="F619" s="278"/>
      <c r="G619" s="278"/>
      <c r="H619" s="278"/>
      <c r="I619" s="278"/>
      <c r="J619" s="278"/>
      <c r="K619" s="278"/>
      <c r="L619" s="278"/>
      <c r="M619" s="278"/>
      <c r="N619" s="278"/>
      <c r="O619" s="278"/>
      <c r="P619" s="278"/>
      <c r="Q619" s="278"/>
      <c r="R619" s="20"/>
      <c r="S619" s="20"/>
      <c r="T619" s="20"/>
      <c r="U619" s="20"/>
      <c r="V619" s="20"/>
      <c r="W619" s="20"/>
      <c r="X619" s="20"/>
      <c r="Y619" s="20"/>
      <c r="Z619" s="20"/>
      <c r="AA619" s="20"/>
      <c r="AB619" s="20"/>
      <c r="AC619" s="20"/>
      <c r="AD619" s="20"/>
      <c r="AE619" s="20"/>
      <c r="AF619" s="20"/>
      <c r="AG619" s="20"/>
      <c r="AH619" s="20"/>
      <c r="AI619" s="20"/>
      <c r="AJ619" s="20"/>
      <c r="AK619" s="20"/>
      <c r="AL619" s="20"/>
      <c r="AM619" s="20"/>
      <c r="AN619" s="20"/>
      <c r="AO619" s="20"/>
      <c r="AP619" s="20"/>
      <c r="AQ619" s="20"/>
      <c r="AR619" s="20"/>
      <c r="AS619" s="20"/>
      <c r="AT619" s="20"/>
      <c r="AU619" s="20"/>
      <c r="AV619" s="20"/>
      <c r="AW619" s="20"/>
      <c r="AX619" s="20"/>
      <c r="AY619" s="20"/>
      <c r="AZ619" s="20"/>
      <c r="BA619" s="20"/>
      <c r="BB619" s="20"/>
      <c r="BC619" s="20"/>
      <c r="BD619" s="20"/>
      <c r="BE619" s="20"/>
      <c r="BF619" s="20"/>
      <c r="BG619" s="20"/>
      <c r="BH619" s="20"/>
      <c r="BI619" s="20"/>
      <c r="BJ619" s="20"/>
      <c r="BK619" s="20"/>
      <c r="BL619" s="20"/>
      <c r="BM619" s="20"/>
    </row>
    <row r="620">
      <c r="B620" s="278"/>
      <c r="C620" s="278"/>
      <c r="D620" s="278"/>
      <c r="E620" s="278"/>
      <c r="F620" s="278"/>
      <c r="G620" s="278"/>
      <c r="H620" s="278"/>
      <c r="I620" s="278"/>
      <c r="J620" s="278"/>
      <c r="K620" s="278"/>
      <c r="L620" s="278"/>
      <c r="M620" s="278"/>
      <c r="N620" s="278"/>
      <c r="O620" s="278"/>
      <c r="P620" s="278"/>
      <c r="Q620" s="278"/>
      <c r="R620" s="20"/>
      <c r="S620" s="20"/>
      <c r="T620" s="20"/>
      <c r="U620" s="20"/>
      <c r="V620" s="20"/>
      <c r="W620" s="20"/>
      <c r="X620" s="20"/>
      <c r="Y620" s="20"/>
      <c r="Z620" s="20"/>
      <c r="AA620" s="20"/>
      <c r="AB620" s="20"/>
      <c r="AC620" s="20"/>
      <c r="AD620" s="20"/>
      <c r="AE620" s="20"/>
      <c r="AF620" s="20"/>
      <c r="AG620" s="20"/>
      <c r="AH620" s="20"/>
      <c r="AI620" s="20"/>
      <c r="AJ620" s="20"/>
      <c r="AK620" s="20"/>
      <c r="AL620" s="20"/>
      <c r="AM620" s="20"/>
      <c r="AN620" s="20"/>
      <c r="AO620" s="20"/>
      <c r="AP620" s="20"/>
      <c r="AQ620" s="20"/>
      <c r="AR620" s="20"/>
      <c r="AS620" s="20"/>
      <c r="AT620" s="20"/>
      <c r="AU620" s="20"/>
      <c r="AV620" s="20"/>
      <c r="AW620" s="20"/>
      <c r="AX620" s="20"/>
      <c r="AY620" s="20"/>
      <c r="AZ620" s="20"/>
      <c r="BA620" s="20"/>
      <c r="BB620" s="20"/>
      <c r="BC620" s="20"/>
      <c r="BD620" s="20"/>
      <c r="BE620" s="20"/>
      <c r="BF620" s="20"/>
      <c r="BG620" s="20"/>
      <c r="BH620" s="20"/>
      <c r="BI620" s="20"/>
      <c r="BJ620" s="20"/>
      <c r="BK620" s="20"/>
      <c r="BL620" s="20"/>
      <c r="BM620" s="20"/>
    </row>
    <row r="621">
      <c r="B621" s="278"/>
      <c r="C621" s="278"/>
      <c r="D621" s="278"/>
      <c r="E621" s="278"/>
      <c r="F621" s="278"/>
      <c r="G621" s="278"/>
      <c r="H621" s="278"/>
      <c r="I621" s="278"/>
      <c r="J621" s="278"/>
      <c r="K621" s="278"/>
      <c r="L621" s="278"/>
      <c r="M621" s="278"/>
      <c r="N621" s="278"/>
      <c r="O621" s="278"/>
      <c r="P621" s="278"/>
      <c r="Q621" s="278"/>
      <c r="R621" s="20"/>
      <c r="S621" s="20"/>
      <c r="T621" s="20"/>
      <c r="U621" s="20"/>
      <c r="V621" s="20"/>
      <c r="W621" s="20"/>
      <c r="X621" s="20"/>
      <c r="Y621" s="20"/>
      <c r="Z621" s="20"/>
      <c r="AA621" s="20"/>
      <c r="AB621" s="20"/>
      <c r="AC621" s="20"/>
      <c r="AD621" s="20"/>
      <c r="AE621" s="20"/>
      <c r="AF621" s="20"/>
      <c r="AG621" s="20"/>
      <c r="AH621" s="20"/>
      <c r="AI621" s="20"/>
      <c r="AJ621" s="20"/>
      <c r="AK621" s="20"/>
      <c r="AL621" s="20"/>
      <c r="AM621" s="20"/>
      <c r="AN621" s="20"/>
      <c r="AO621" s="20"/>
      <c r="AP621" s="20"/>
      <c r="AQ621" s="20"/>
      <c r="AR621" s="20"/>
      <c r="AS621" s="20"/>
      <c r="AT621" s="20"/>
      <c r="AU621" s="20"/>
      <c r="AV621" s="20"/>
      <c r="AW621" s="20"/>
      <c r="AX621" s="20"/>
      <c r="AY621" s="20"/>
      <c r="AZ621" s="20"/>
      <c r="BA621" s="20"/>
      <c r="BB621" s="20"/>
      <c r="BC621" s="20"/>
      <c r="BD621" s="20"/>
      <c r="BE621" s="20"/>
      <c r="BF621" s="20"/>
      <c r="BG621" s="20"/>
      <c r="BH621" s="20"/>
      <c r="BI621" s="20"/>
      <c r="BJ621" s="20"/>
      <c r="BK621" s="20"/>
      <c r="BL621" s="20"/>
      <c r="BM621" s="20"/>
    </row>
    <row r="622">
      <c r="B622" s="278"/>
      <c r="C622" s="278"/>
      <c r="D622" s="278"/>
      <c r="E622" s="278"/>
      <c r="F622" s="278"/>
      <c r="G622" s="278"/>
      <c r="H622" s="278"/>
      <c r="I622" s="278"/>
      <c r="J622" s="278"/>
      <c r="K622" s="278"/>
      <c r="L622" s="278"/>
      <c r="M622" s="278"/>
      <c r="N622" s="278"/>
      <c r="O622" s="278"/>
      <c r="P622" s="278"/>
      <c r="Q622" s="278"/>
      <c r="R622" s="20"/>
      <c r="S622" s="20"/>
      <c r="T622" s="20"/>
      <c r="U622" s="20"/>
      <c r="V622" s="20"/>
      <c r="W622" s="20"/>
      <c r="X622" s="20"/>
      <c r="Y622" s="20"/>
      <c r="Z622" s="20"/>
      <c r="AA622" s="20"/>
      <c r="AB622" s="20"/>
      <c r="AC622" s="20"/>
      <c r="AD622" s="20"/>
      <c r="AE622" s="20"/>
      <c r="AF622" s="20"/>
      <c r="AG622" s="20"/>
      <c r="AH622" s="20"/>
      <c r="AI622" s="20"/>
      <c r="AJ622" s="20"/>
      <c r="AK622" s="20"/>
      <c r="AL622" s="20"/>
      <c r="AM622" s="20"/>
      <c r="AN622" s="20"/>
      <c r="AO622" s="20"/>
      <c r="AP622" s="20"/>
      <c r="AQ622" s="20"/>
      <c r="AR622" s="20"/>
      <c r="AS622" s="20"/>
      <c r="AT622" s="20"/>
      <c r="AU622" s="20"/>
      <c r="AV622" s="20"/>
      <c r="AW622" s="20"/>
      <c r="AX622" s="20"/>
      <c r="AY622" s="20"/>
      <c r="AZ622" s="20"/>
      <c r="BA622" s="20"/>
      <c r="BB622" s="20"/>
      <c r="BC622" s="20"/>
      <c r="BD622" s="20"/>
      <c r="BE622" s="20"/>
      <c r="BF622" s="20"/>
      <c r="BG622" s="20"/>
      <c r="BH622" s="20"/>
      <c r="BI622" s="20"/>
      <c r="BJ622" s="20"/>
      <c r="BK622" s="20"/>
      <c r="BL622" s="20"/>
      <c r="BM622" s="20"/>
    </row>
    <row r="623">
      <c r="B623" s="278"/>
      <c r="C623" s="278"/>
      <c r="D623" s="278"/>
      <c r="E623" s="278"/>
      <c r="F623" s="278"/>
      <c r="G623" s="278"/>
      <c r="H623" s="278"/>
      <c r="I623" s="278"/>
      <c r="J623" s="278"/>
      <c r="K623" s="278"/>
      <c r="L623" s="278"/>
      <c r="M623" s="278"/>
      <c r="N623" s="278"/>
      <c r="O623" s="278"/>
      <c r="P623" s="278"/>
      <c r="Q623" s="278"/>
      <c r="R623" s="20"/>
      <c r="S623" s="20"/>
      <c r="T623" s="20"/>
      <c r="U623" s="20"/>
      <c r="V623" s="20"/>
      <c r="W623" s="20"/>
      <c r="X623" s="20"/>
      <c r="Y623" s="20"/>
      <c r="Z623" s="20"/>
      <c r="AA623" s="20"/>
      <c r="AB623" s="20"/>
      <c r="AC623" s="20"/>
      <c r="AD623" s="20"/>
      <c r="AE623" s="20"/>
      <c r="AF623" s="20"/>
      <c r="AG623" s="20"/>
      <c r="AH623" s="20"/>
      <c r="AI623" s="20"/>
      <c r="AJ623" s="20"/>
      <c r="AK623" s="20"/>
      <c r="AL623" s="20"/>
      <c r="AM623" s="20"/>
      <c r="AN623" s="20"/>
      <c r="AO623" s="20"/>
      <c r="AP623" s="20"/>
      <c r="AQ623" s="20"/>
      <c r="AR623" s="20"/>
      <c r="AS623" s="20"/>
      <c r="AT623" s="20"/>
      <c r="AU623" s="20"/>
      <c r="AV623" s="20"/>
      <c r="AW623" s="20"/>
      <c r="AX623" s="20"/>
      <c r="AY623" s="20"/>
      <c r="AZ623" s="20"/>
      <c r="BA623" s="20"/>
      <c r="BB623" s="20"/>
      <c r="BC623" s="20"/>
      <c r="BD623" s="20"/>
      <c r="BE623" s="20"/>
      <c r="BF623" s="20"/>
      <c r="BG623" s="20"/>
      <c r="BH623" s="20"/>
      <c r="BI623" s="20"/>
      <c r="BJ623" s="20"/>
      <c r="BK623" s="20"/>
      <c r="BL623" s="20"/>
      <c r="BM623" s="20"/>
    </row>
    <row r="624">
      <c r="B624" s="278"/>
      <c r="C624" s="278"/>
      <c r="D624" s="278"/>
      <c r="E624" s="278"/>
      <c r="F624" s="278"/>
      <c r="G624" s="278"/>
      <c r="H624" s="278"/>
      <c r="I624" s="278"/>
      <c r="J624" s="278"/>
      <c r="K624" s="278"/>
      <c r="L624" s="278"/>
      <c r="M624" s="278"/>
      <c r="N624" s="278"/>
      <c r="O624" s="278"/>
      <c r="P624" s="278"/>
      <c r="Q624" s="278"/>
      <c r="R624" s="20"/>
      <c r="S624" s="20"/>
      <c r="T624" s="20"/>
      <c r="U624" s="20"/>
      <c r="V624" s="20"/>
      <c r="W624" s="20"/>
      <c r="X624" s="20"/>
      <c r="Y624" s="20"/>
      <c r="Z624" s="20"/>
      <c r="AA624" s="20"/>
      <c r="AB624" s="20"/>
      <c r="AC624" s="20"/>
      <c r="AD624" s="20"/>
      <c r="AE624" s="20"/>
      <c r="AF624" s="20"/>
      <c r="AG624" s="20"/>
      <c r="AH624" s="20"/>
      <c r="AI624" s="20"/>
      <c r="AJ624" s="20"/>
      <c r="AK624" s="20"/>
      <c r="AL624" s="20"/>
      <c r="AM624" s="20"/>
      <c r="AN624" s="20"/>
      <c r="AO624" s="20"/>
      <c r="AP624" s="20"/>
      <c r="AQ624" s="20"/>
      <c r="AR624" s="20"/>
      <c r="AS624" s="20"/>
      <c r="AT624" s="20"/>
      <c r="AU624" s="20"/>
      <c r="AV624" s="20"/>
      <c r="AW624" s="20"/>
      <c r="AX624" s="20"/>
      <c r="AY624" s="20"/>
      <c r="AZ624" s="20"/>
      <c r="BA624" s="20"/>
      <c r="BB624" s="20"/>
      <c r="BC624" s="20"/>
      <c r="BD624" s="20"/>
      <c r="BE624" s="20"/>
      <c r="BF624" s="20"/>
      <c r="BG624" s="20"/>
      <c r="BH624" s="20"/>
      <c r="BI624" s="20"/>
      <c r="BJ624" s="20"/>
      <c r="BK624" s="20"/>
      <c r="BL624" s="20"/>
      <c r="BM624" s="20"/>
    </row>
    <row r="625">
      <c r="B625" s="292"/>
      <c r="C625" s="293"/>
      <c r="D625" s="293"/>
      <c r="E625" s="293"/>
      <c r="F625" s="293"/>
      <c r="G625" s="293"/>
      <c r="H625" s="293"/>
      <c r="I625" s="293"/>
      <c r="J625" s="293"/>
      <c r="K625" s="293"/>
      <c r="L625" s="294"/>
      <c r="M625" s="278"/>
      <c r="N625" s="278"/>
      <c r="O625" s="278"/>
      <c r="P625" s="278"/>
      <c r="Q625" s="278"/>
      <c r="R625" s="20"/>
      <c r="S625" s="20"/>
      <c r="T625" s="20"/>
      <c r="U625" s="20"/>
      <c r="V625" s="20"/>
      <c r="W625" s="20"/>
      <c r="X625" s="20"/>
      <c r="Y625" s="20"/>
      <c r="Z625" s="20"/>
      <c r="AA625" s="20"/>
      <c r="AB625" s="20"/>
      <c r="AC625" s="20"/>
      <c r="AD625" s="20"/>
      <c r="AE625" s="20"/>
      <c r="AF625" s="20"/>
      <c r="AG625" s="20"/>
      <c r="AH625" s="20"/>
      <c r="AI625" s="20"/>
      <c r="AJ625" s="20"/>
      <c r="AK625" s="20"/>
      <c r="AL625" s="20"/>
      <c r="AM625" s="20"/>
      <c r="AN625" s="20"/>
      <c r="AO625" s="20"/>
      <c r="AP625" s="20"/>
      <c r="AQ625" s="20"/>
      <c r="AR625" s="20"/>
      <c r="AS625" s="20"/>
      <c r="AT625" s="20"/>
      <c r="AU625" s="20"/>
      <c r="AV625" s="20"/>
      <c r="AW625" s="20"/>
      <c r="AX625" s="20"/>
      <c r="AY625" s="20"/>
      <c r="AZ625" s="20"/>
      <c r="BA625" s="20"/>
      <c r="BB625" s="20"/>
      <c r="BC625" s="20"/>
      <c r="BD625" s="20"/>
      <c r="BE625" s="20"/>
      <c r="BF625" s="20"/>
      <c r="BG625" s="20"/>
      <c r="BH625" s="20"/>
      <c r="BI625" s="20"/>
      <c r="BJ625" s="20"/>
      <c r="BK625" s="20"/>
      <c r="BL625" s="20"/>
      <c r="BM625" s="20"/>
    </row>
    <row r="626">
      <c r="L626" s="297"/>
      <c r="M626" s="278"/>
      <c r="N626" s="278"/>
      <c r="O626" s="278"/>
      <c r="P626" s="278"/>
      <c r="Q626" s="278"/>
      <c r="R626" s="20"/>
      <c r="S626" s="20"/>
      <c r="T626" s="20"/>
      <c r="U626" s="20"/>
      <c r="V626" s="20"/>
      <c r="W626" s="20"/>
      <c r="X626" s="20"/>
      <c r="Y626" s="20"/>
      <c r="Z626" s="20"/>
      <c r="AA626" s="20"/>
      <c r="AB626" s="20"/>
      <c r="AC626" s="20"/>
      <c r="AD626" s="20"/>
      <c r="AE626" s="20"/>
      <c r="AF626" s="20"/>
      <c r="AG626" s="20"/>
      <c r="AH626" s="20"/>
      <c r="AI626" s="20"/>
      <c r="AJ626" s="20"/>
      <c r="AK626" s="20"/>
      <c r="AL626" s="20"/>
      <c r="AM626" s="20"/>
      <c r="AN626" s="20"/>
      <c r="AO626" s="20"/>
      <c r="AP626" s="20"/>
      <c r="AQ626" s="20"/>
      <c r="AR626" s="20"/>
      <c r="AS626" s="20"/>
      <c r="AT626" s="20"/>
      <c r="AU626" s="20"/>
      <c r="AV626" s="20"/>
      <c r="AW626" s="20"/>
      <c r="AX626" s="20"/>
      <c r="AY626" s="20"/>
      <c r="AZ626" s="20"/>
      <c r="BA626" s="20"/>
      <c r="BB626" s="20"/>
      <c r="BC626" s="20"/>
      <c r="BD626" s="20"/>
      <c r="BE626" s="20"/>
      <c r="BF626" s="20"/>
      <c r="BG626" s="20"/>
      <c r="BH626" s="20"/>
      <c r="BI626" s="20"/>
      <c r="BJ626" s="20"/>
      <c r="BK626" s="20"/>
      <c r="BL626" s="20"/>
      <c r="BM626" s="20"/>
    </row>
    <row r="627">
      <c r="L627" s="297"/>
      <c r="M627" s="278"/>
      <c r="N627" s="278"/>
      <c r="O627" s="278"/>
      <c r="P627" s="278"/>
      <c r="Q627" s="278"/>
      <c r="R627" s="20"/>
      <c r="S627" s="20"/>
      <c r="T627" s="20"/>
      <c r="U627" s="20"/>
      <c r="V627" s="20"/>
      <c r="W627" s="20"/>
      <c r="X627" s="20"/>
      <c r="Y627" s="20"/>
      <c r="Z627" s="20"/>
      <c r="AA627" s="20"/>
      <c r="AB627" s="20"/>
      <c r="AC627" s="20"/>
      <c r="AD627" s="20"/>
      <c r="AE627" s="20"/>
      <c r="AF627" s="20"/>
      <c r="AG627" s="20"/>
      <c r="AH627" s="20"/>
      <c r="AI627" s="20"/>
      <c r="AJ627" s="20"/>
      <c r="AK627" s="20"/>
      <c r="AL627" s="20"/>
      <c r="AM627" s="20"/>
      <c r="AN627" s="20"/>
      <c r="AO627" s="20"/>
      <c r="AP627" s="20"/>
      <c r="AQ627" s="20"/>
      <c r="AR627" s="20"/>
      <c r="AS627" s="20"/>
      <c r="AT627" s="20"/>
      <c r="AU627" s="20"/>
      <c r="AV627" s="20"/>
      <c r="AW627" s="20"/>
      <c r="AX627" s="20"/>
      <c r="AY627" s="20"/>
      <c r="AZ627" s="20"/>
      <c r="BA627" s="20"/>
      <c r="BB627" s="20"/>
      <c r="BC627" s="20"/>
      <c r="BD627" s="20"/>
      <c r="BE627" s="20"/>
      <c r="BF627" s="20"/>
      <c r="BG627" s="20"/>
      <c r="BH627" s="20"/>
      <c r="BI627" s="20"/>
      <c r="BJ627" s="20"/>
      <c r="BK627" s="20"/>
      <c r="BL627" s="20"/>
      <c r="BM627" s="20"/>
    </row>
    <row r="628">
      <c r="L628" s="297"/>
      <c r="M628" s="278"/>
      <c r="N628" s="278"/>
      <c r="O628" s="278"/>
      <c r="P628" s="278"/>
      <c r="Q628" s="278"/>
      <c r="R628" s="20"/>
      <c r="S628" s="20"/>
      <c r="T628" s="20"/>
      <c r="U628" s="20"/>
      <c r="V628" s="20"/>
      <c r="W628" s="20"/>
      <c r="X628" s="20"/>
      <c r="Y628" s="20"/>
      <c r="Z628" s="20"/>
      <c r="AA628" s="20"/>
      <c r="AB628" s="20"/>
      <c r="AC628" s="20"/>
      <c r="AD628" s="20"/>
      <c r="AE628" s="20"/>
      <c r="AF628" s="20"/>
      <c r="AG628" s="20"/>
      <c r="AH628" s="20"/>
      <c r="AI628" s="20"/>
      <c r="AJ628" s="20"/>
      <c r="AK628" s="20"/>
      <c r="AL628" s="20"/>
      <c r="AM628" s="20"/>
      <c r="AN628" s="20"/>
      <c r="AO628" s="20"/>
      <c r="AP628" s="20"/>
      <c r="AQ628" s="20"/>
      <c r="AR628" s="20"/>
      <c r="AS628" s="20"/>
      <c r="AT628" s="20"/>
      <c r="AU628" s="20"/>
      <c r="AV628" s="20"/>
      <c r="AW628" s="20"/>
      <c r="AX628" s="20"/>
      <c r="AY628" s="20"/>
      <c r="AZ628" s="20"/>
      <c r="BA628" s="20"/>
      <c r="BB628" s="20"/>
      <c r="BC628" s="20"/>
      <c r="BD628" s="20"/>
      <c r="BE628" s="20"/>
      <c r="BF628" s="20"/>
      <c r="BG628" s="20"/>
      <c r="BH628" s="20"/>
      <c r="BI628" s="20"/>
      <c r="BJ628" s="20"/>
      <c r="BK628" s="20"/>
      <c r="BL628" s="20"/>
      <c r="BM628" s="20"/>
    </row>
    <row r="629">
      <c r="L629" s="297"/>
      <c r="M629" s="278"/>
      <c r="N629" s="278"/>
      <c r="O629" s="278"/>
      <c r="P629" s="278"/>
      <c r="Q629" s="278"/>
      <c r="R629" s="20"/>
      <c r="S629" s="20"/>
      <c r="T629" s="20"/>
      <c r="U629" s="20"/>
      <c r="V629" s="20"/>
      <c r="W629" s="20"/>
      <c r="X629" s="20"/>
      <c r="Y629" s="20"/>
      <c r="Z629" s="20"/>
      <c r="AA629" s="20"/>
      <c r="AB629" s="20"/>
      <c r="AC629" s="20"/>
      <c r="AD629" s="20"/>
      <c r="AE629" s="20"/>
      <c r="AF629" s="20"/>
      <c r="AG629" s="20"/>
      <c r="AH629" s="20"/>
      <c r="AI629" s="20"/>
      <c r="AJ629" s="20"/>
      <c r="AK629" s="20"/>
      <c r="AL629" s="20"/>
      <c r="AM629" s="20"/>
      <c r="AN629" s="20"/>
      <c r="AO629" s="20"/>
      <c r="AP629" s="20"/>
      <c r="AQ629" s="20"/>
      <c r="AR629" s="20"/>
      <c r="AS629" s="20"/>
      <c r="AT629" s="20"/>
      <c r="AU629" s="20"/>
      <c r="AV629" s="20"/>
      <c r="AW629" s="20"/>
      <c r="AX629" s="20"/>
      <c r="AY629" s="20"/>
      <c r="AZ629" s="20"/>
      <c r="BA629" s="20"/>
      <c r="BB629" s="20"/>
      <c r="BC629" s="20"/>
      <c r="BD629" s="20"/>
      <c r="BE629" s="20"/>
      <c r="BF629" s="20"/>
      <c r="BG629" s="20"/>
      <c r="BH629" s="20"/>
      <c r="BI629" s="20"/>
      <c r="BJ629" s="20"/>
      <c r="BK629" s="20"/>
      <c r="BL629" s="20"/>
      <c r="BM629" s="20"/>
    </row>
    <row r="630">
      <c r="L630" s="297"/>
      <c r="M630" s="278"/>
      <c r="N630" s="278"/>
      <c r="O630" s="278"/>
      <c r="P630" s="278"/>
      <c r="Q630" s="278"/>
      <c r="R630" s="20"/>
      <c r="S630" s="20"/>
      <c r="T630" s="20"/>
      <c r="U630" s="20"/>
      <c r="V630" s="20"/>
      <c r="W630" s="20"/>
      <c r="X630" s="20"/>
      <c r="Y630" s="20"/>
      <c r="Z630" s="20"/>
      <c r="AA630" s="20"/>
      <c r="AB630" s="20"/>
      <c r="AC630" s="20"/>
      <c r="AD630" s="20"/>
      <c r="AE630" s="20"/>
      <c r="AF630" s="20"/>
      <c r="AG630" s="20"/>
      <c r="AH630" s="20"/>
      <c r="AI630" s="20"/>
      <c r="AJ630" s="20"/>
      <c r="AK630" s="20"/>
      <c r="AL630" s="20"/>
      <c r="AM630" s="20"/>
      <c r="AN630" s="20"/>
      <c r="AO630" s="20"/>
      <c r="AP630" s="20"/>
      <c r="AQ630" s="20"/>
      <c r="AR630" s="20"/>
      <c r="AS630" s="20"/>
      <c r="AT630" s="20"/>
      <c r="AU630" s="20"/>
      <c r="AV630" s="20"/>
      <c r="AW630" s="20"/>
      <c r="AX630" s="20"/>
      <c r="AY630" s="20"/>
      <c r="AZ630" s="20"/>
      <c r="BA630" s="20"/>
      <c r="BB630" s="20"/>
      <c r="BC630" s="20"/>
      <c r="BD630" s="20"/>
      <c r="BE630" s="20"/>
      <c r="BF630" s="20"/>
      <c r="BG630" s="20"/>
      <c r="BH630" s="20"/>
      <c r="BI630" s="20"/>
      <c r="BJ630" s="20"/>
      <c r="BK630" s="20"/>
      <c r="BL630" s="20"/>
      <c r="BM630" s="20"/>
    </row>
    <row r="631">
      <c r="L631" s="297"/>
      <c r="M631" s="278"/>
      <c r="N631" s="278"/>
      <c r="O631" s="278"/>
      <c r="P631" s="278"/>
      <c r="Q631" s="278"/>
      <c r="R631" s="20"/>
      <c r="S631" s="20"/>
      <c r="T631" s="20"/>
      <c r="U631" s="20"/>
      <c r="V631" s="20"/>
      <c r="W631" s="20"/>
      <c r="X631" s="20"/>
      <c r="Y631" s="20"/>
      <c r="Z631" s="20"/>
      <c r="AA631" s="20"/>
      <c r="AB631" s="20"/>
      <c r="AC631" s="20"/>
      <c r="AD631" s="20"/>
      <c r="AE631" s="20"/>
      <c r="AF631" s="20"/>
      <c r="AG631" s="20"/>
      <c r="AH631" s="20"/>
      <c r="AI631" s="20"/>
      <c r="AJ631" s="20"/>
      <c r="AK631" s="20"/>
      <c r="AL631" s="20"/>
      <c r="AM631" s="20"/>
      <c r="AN631" s="20"/>
      <c r="AO631" s="20"/>
      <c r="AP631" s="20"/>
      <c r="AQ631" s="20"/>
      <c r="AR631" s="20"/>
      <c r="AS631" s="20"/>
      <c r="AT631" s="20"/>
      <c r="AU631" s="20"/>
      <c r="AV631" s="20"/>
      <c r="AW631" s="20"/>
      <c r="AX631" s="20"/>
      <c r="AY631" s="20"/>
      <c r="AZ631" s="20"/>
      <c r="BA631" s="20"/>
      <c r="BB631" s="20"/>
      <c r="BC631" s="20"/>
      <c r="BD631" s="20"/>
      <c r="BE631" s="20"/>
      <c r="BF631" s="20"/>
      <c r="BG631" s="20"/>
      <c r="BH631" s="20"/>
      <c r="BI631" s="20"/>
      <c r="BJ631" s="20"/>
      <c r="BK631" s="20"/>
      <c r="BL631" s="20"/>
      <c r="BM631" s="20"/>
    </row>
    <row r="632">
      <c r="L632" s="297"/>
      <c r="M632" s="278"/>
      <c r="N632" s="278"/>
      <c r="O632" s="278"/>
      <c r="P632" s="278"/>
      <c r="Q632" s="278"/>
      <c r="R632" s="20"/>
      <c r="S632" s="20"/>
      <c r="T632" s="20"/>
      <c r="U632" s="20"/>
      <c r="V632" s="20"/>
      <c r="W632" s="20"/>
      <c r="X632" s="20"/>
      <c r="Y632" s="20"/>
      <c r="Z632" s="20"/>
      <c r="AA632" s="20"/>
      <c r="AB632" s="20"/>
      <c r="AC632" s="20"/>
      <c r="AD632" s="20"/>
      <c r="AE632" s="20"/>
      <c r="AF632" s="20"/>
      <c r="AG632" s="20"/>
      <c r="AH632" s="20"/>
      <c r="AI632" s="20"/>
      <c r="AJ632" s="20"/>
      <c r="AK632" s="20"/>
      <c r="AL632" s="20"/>
      <c r="AM632" s="20"/>
      <c r="AN632" s="20"/>
      <c r="AO632" s="20"/>
      <c r="AP632" s="20"/>
      <c r="AQ632" s="20"/>
      <c r="AR632" s="20"/>
      <c r="AS632" s="20"/>
      <c r="AT632" s="20"/>
      <c r="AU632" s="20"/>
      <c r="AV632" s="20"/>
      <c r="AW632" s="20"/>
      <c r="AX632" s="20"/>
      <c r="AY632" s="20"/>
      <c r="AZ632" s="20"/>
      <c r="BA632" s="20"/>
      <c r="BB632" s="20"/>
      <c r="BC632" s="20"/>
      <c r="BD632" s="20"/>
      <c r="BE632" s="20"/>
      <c r="BF632" s="20"/>
      <c r="BG632" s="20"/>
      <c r="BH632" s="20"/>
      <c r="BI632" s="20"/>
      <c r="BJ632" s="20"/>
      <c r="BK632" s="20"/>
      <c r="BL632" s="20"/>
      <c r="BM632" s="20"/>
    </row>
    <row r="633">
      <c r="L633" s="297"/>
      <c r="M633" s="278"/>
      <c r="N633" s="278"/>
      <c r="O633" s="278"/>
      <c r="P633" s="278"/>
      <c r="Q633" s="278"/>
      <c r="R633" s="20"/>
      <c r="S633" s="20"/>
      <c r="T633" s="20"/>
      <c r="U633" s="20"/>
      <c r="V633" s="20"/>
      <c r="W633" s="20"/>
      <c r="X633" s="20"/>
      <c r="Y633" s="20"/>
      <c r="Z633" s="20"/>
      <c r="AA633" s="20"/>
      <c r="AB633" s="20"/>
      <c r="AC633" s="20"/>
      <c r="AD633" s="20"/>
      <c r="AE633" s="20"/>
      <c r="AF633" s="20"/>
      <c r="AG633" s="20"/>
      <c r="AH633" s="20"/>
      <c r="AI633" s="20"/>
      <c r="AJ633" s="20"/>
      <c r="AK633" s="20"/>
      <c r="AL633" s="20"/>
      <c r="AM633" s="20"/>
      <c r="AN633" s="20"/>
      <c r="AO633" s="20"/>
      <c r="AP633" s="20"/>
      <c r="AQ633" s="20"/>
      <c r="AR633" s="20"/>
      <c r="AS633" s="20"/>
      <c r="AT633" s="20"/>
      <c r="AU633" s="20"/>
      <c r="AV633" s="20"/>
      <c r="AW633" s="20"/>
      <c r="AX633" s="20"/>
      <c r="AY633" s="20"/>
      <c r="AZ633" s="20"/>
      <c r="BA633" s="20"/>
      <c r="BB633" s="20"/>
      <c r="BC633" s="20"/>
      <c r="BD633" s="20"/>
      <c r="BE633" s="20"/>
      <c r="BF633" s="20"/>
      <c r="BG633" s="20"/>
      <c r="BH633" s="20"/>
      <c r="BI633" s="20"/>
      <c r="BJ633" s="20"/>
      <c r="BK633" s="20"/>
      <c r="BL633" s="20"/>
      <c r="BM633" s="20"/>
    </row>
    <row r="634">
      <c r="L634" s="297"/>
      <c r="M634" s="278"/>
      <c r="N634" s="278"/>
      <c r="O634" s="278"/>
      <c r="P634" s="278"/>
      <c r="Q634" s="278"/>
      <c r="R634" s="20"/>
      <c r="S634" s="20"/>
      <c r="T634" s="20"/>
      <c r="U634" s="20"/>
      <c r="V634" s="20"/>
      <c r="W634" s="20"/>
      <c r="X634" s="20"/>
      <c r="Y634" s="20"/>
      <c r="Z634" s="20"/>
      <c r="AA634" s="20"/>
      <c r="AB634" s="20"/>
      <c r="AC634" s="20"/>
      <c r="AD634" s="20"/>
      <c r="AE634" s="20"/>
      <c r="AF634" s="20"/>
      <c r="AG634" s="20"/>
      <c r="AH634" s="20"/>
      <c r="AI634" s="20"/>
      <c r="AJ634" s="20"/>
      <c r="AK634" s="20"/>
      <c r="AL634" s="20"/>
      <c r="AM634" s="20"/>
      <c r="AN634" s="20"/>
      <c r="AO634" s="20"/>
      <c r="AP634" s="20"/>
      <c r="AQ634" s="20"/>
      <c r="AR634" s="20"/>
      <c r="AS634" s="20"/>
      <c r="AT634" s="20"/>
      <c r="AU634" s="20"/>
      <c r="AV634" s="20"/>
      <c r="AW634" s="20"/>
      <c r="AX634" s="20"/>
      <c r="AY634" s="20"/>
      <c r="AZ634" s="20"/>
      <c r="BA634" s="20"/>
      <c r="BB634" s="20"/>
      <c r="BC634" s="20"/>
      <c r="BD634" s="20"/>
      <c r="BE634" s="20"/>
      <c r="BF634" s="20"/>
      <c r="BG634" s="20"/>
      <c r="BH634" s="20"/>
      <c r="BI634" s="20"/>
      <c r="BJ634" s="20"/>
      <c r="BK634" s="20"/>
      <c r="BL634" s="20"/>
      <c r="BM634" s="20"/>
    </row>
    <row r="635">
      <c r="L635" s="297"/>
      <c r="M635" s="278"/>
      <c r="N635" s="278"/>
      <c r="O635" s="278"/>
      <c r="P635" s="278"/>
      <c r="Q635" s="278"/>
      <c r="R635" s="20"/>
      <c r="S635" s="20"/>
      <c r="T635" s="20"/>
      <c r="U635" s="20"/>
      <c r="V635" s="20"/>
      <c r="W635" s="20"/>
      <c r="X635" s="20"/>
      <c r="Y635" s="20"/>
      <c r="Z635" s="20"/>
      <c r="AA635" s="20"/>
      <c r="AB635" s="20"/>
      <c r="AC635" s="20"/>
      <c r="AD635" s="20"/>
      <c r="AE635" s="20"/>
      <c r="AF635" s="20"/>
      <c r="AG635" s="20"/>
      <c r="AH635" s="20"/>
      <c r="AI635" s="20"/>
      <c r="AJ635" s="20"/>
      <c r="AK635" s="20"/>
      <c r="AL635" s="20"/>
      <c r="AM635" s="20"/>
      <c r="AN635" s="20"/>
      <c r="AO635" s="20"/>
      <c r="AP635" s="20"/>
      <c r="AQ635" s="20"/>
      <c r="AR635" s="20"/>
      <c r="AS635" s="20"/>
      <c r="AT635" s="20"/>
      <c r="AU635" s="20"/>
      <c r="AV635" s="20"/>
      <c r="AW635" s="20"/>
      <c r="AX635" s="20"/>
      <c r="AY635" s="20"/>
      <c r="AZ635" s="20"/>
      <c r="BA635" s="20"/>
      <c r="BB635" s="20"/>
      <c r="BC635" s="20"/>
      <c r="BD635" s="20"/>
      <c r="BE635" s="20"/>
      <c r="BF635" s="20"/>
      <c r="BG635" s="20"/>
      <c r="BH635" s="20"/>
      <c r="BI635" s="20"/>
      <c r="BJ635" s="20"/>
      <c r="BK635" s="20"/>
      <c r="BL635" s="20"/>
      <c r="BM635" s="20"/>
    </row>
    <row r="636">
      <c r="L636" s="297"/>
      <c r="M636" s="278"/>
      <c r="N636" s="278"/>
      <c r="O636" s="278"/>
      <c r="P636" s="278"/>
      <c r="Q636" s="278"/>
      <c r="R636" s="20"/>
      <c r="S636" s="20"/>
      <c r="T636" s="20"/>
      <c r="U636" s="20"/>
      <c r="V636" s="20"/>
      <c r="W636" s="20"/>
      <c r="X636" s="20"/>
      <c r="Y636" s="20"/>
      <c r="Z636" s="20"/>
      <c r="AA636" s="20"/>
      <c r="AB636" s="20"/>
      <c r="AC636" s="20"/>
      <c r="AD636" s="20"/>
      <c r="AE636" s="20"/>
      <c r="AF636" s="20"/>
      <c r="AG636" s="20"/>
      <c r="AH636" s="20"/>
      <c r="AI636" s="20"/>
      <c r="AJ636" s="20"/>
      <c r="AK636" s="20"/>
      <c r="AL636" s="20"/>
      <c r="AM636" s="20"/>
      <c r="AN636" s="20"/>
      <c r="AO636" s="20"/>
      <c r="AP636" s="20"/>
      <c r="AQ636" s="20"/>
      <c r="AR636" s="20"/>
      <c r="AS636" s="20"/>
      <c r="AT636" s="20"/>
      <c r="AU636" s="20"/>
      <c r="AV636" s="20"/>
      <c r="AW636" s="20"/>
      <c r="AX636" s="20"/>
      <c r="AY636" s="20"/>
      <c r="AZ636" s="20"/>
      <c r="BA636" s="20"/>
      <c r="BB636" s="20"/>
      <c r="BC636" s="20"/>
      <c r="BD636" s="20"/>
      <c r="BE636" s="20"/>
      <c r="BF636" s="20"/>
      <c r="BG636" s="20"/>
      <c r="BH636" s="20"/>
      <c r="BI636" s="20"/>
      <c r="BJ636" s="20"/>
      <c r="BK636" s="20"/>
      <c r="BL636" s="20"/>
      <c r="BM636" s="20"/>
    </row>
    <row r="637">
      <c r="L637" s="297"/>
      <c r="M637" s="278"/>
      <c r="N637" s="278"/>
      <c r="O637" s="278"/>
      <c r="P637" s="278"/>
      <c r="Q637" s="278"/>
      <c r="R637" s="20"/>
      <c r="S637" s="20"/>
      <c r="T637" s="20"/>
      <c r="U637" s="20"/>
      <c r="V637" s="20"/>
      <c r="W637" s="20"/>
      <c r="X637" s="20"/>
      <c r="Y637" s="20"/>
      <c r="Z637" s="20"/>
      <c r="AA637" s="20"/>
      <c r="AB637" s="20"/>
      <c r="AC637" s="20"/>
      <c r="AD637" s="20"/>
      <c r="AE637" s="20"/>
      <c r="AF637" s="20"/>
      <c r="AG637" s="20"/>
      <c r="AH637" s="20"/>
      <c r="AI637" s="20"/>
      <c r="AJ637" s="20"/>
      <c r="AK637" s="20"/>
      <c r="AL637" s="20"/>
      <c r="AM637" s="20"/>
      <c r="AN637" s="20"/>
      <c r="AO637" s="20"/>
      <c r="AP637" s="20"/>
      <c r="AQ637" s="20"/>
      <c r="AR637" s="20"/>
      <c r="AS637" s="20"/>
      <c r="AT637" s="20"/>
      <c r="AU637" s="20"/>
      <c r="AV637" s="20"/>
      <c r="AW637" s="20"/>
      <c r="AX637" s="20"/>
      <c r="AY637" s="20"/>
      <c r="AZ637" s="20"/>
      <c r="BA637" s="20"/>
      <c r="BB637" s="20"/>
      <c r="BC637" s="20"/>
      <c r="BD637" s="20"/>
      <c r="BE637" s="20"/>
      <c r="BF637" s="20"/>
      <c r="BG637" s="20"/>
      <c r="BH637" s="20"/>
      <c r="BI637" s="20"/>
      <c r="BJ637" s="20"/>
      <c r="BK637" s="20"/>
      <c r="BL637" s="20"/>
      <c r="BM637" s="20"/>
    </row>
    <row r="638">
      <c r="L638" s="297"/>
      <c r="M638" s="278"/>
      <c r="N638" s="278"/>
      <c r="O638" s="278"/>
      <c r="P638" s="278"/>
      <c r="Q638" s="278"/>
      <c r="R638" s="20"/>
      <c r="S638" s="20"/>
      <c r="T638" s="20"/>
      <c r="U638" s="20"/>
      <c r="V638" s="20"/>
      <c r="W638" s="20"/>
      <c r="X638" s="20"/>
      <c r="Y638" s="20"/>
      <c r="Z638" s="20"/>
      <c r="AA638" s="20"/>
      <c r="AB638" s="20"/>
      <c r="AC638" s="20"/>
      <c r="AD638" s="20"/>
      <c r="AE638" s="20"/>
      <c r="AF638" s="20"/>
      <c r="AG638" s="20"/>
      <c r="AH638" s="20"/>
      <c r="AI638" s="20"/>
      <c r="AJ638" s="20"/>
      <c r="AK638" s="20"/>
      <c r="AL638" s="20"/>
      <c r="AM638" s="20"/>
      <c r="AN638" s="20"/>
      <c r="AO638" s="20"/>
      <c r="AP638" s="20"/>
      <c r="AQ638" s="20"/>
      <c r="AR638" s="20"/>
      <c r="AS638" s="20"/>
      <c r="AT638" s="20"/>
      <c r="AU638" s="20"/>
      <c r="AV638" s="20"/>
      <c r="AW638" s="20"/>
      <c r="AX638" s="20"/>
      <c r="AY638" s="20"/>
      <c r="AZ638" s="20"/>
      <c r="BA638" s="20"/>
      <c r="BB638" s="20"/>
      <c r="BC638" s="20"/>
      <c r="BD638" s="20"/>
      <c r="BE638" s="20"/>
      <c r="BF638" s="20"/>
      <c r="BG638" s="20"/>
      <c r="BH638" s="20"/>
      <c r="BI638" s="20"/>
      <c r="BJ638" s="20"/>
      <c r="BK638" s="20"/>
      <c r="BL638" s="20"/>
      <c r="BM638" s="20"/>
    </row>
    <row r="639">
      <c r="L639" s="297"/>
      <c r="M639" s="278"/>
      <c r="N639" s="278"/>
      <c r="O639" s="278"/>
      <c r="P639" s="278"/>
      <c r="Q639" s="278"/>
      <c r="R639" s="20"/>
      <c r="S639" s="20"/>
      <c r="T639" s="20"/>
      <c r="U639" s="20"/>
      <c r="V639" s="20"/>
      <c r="W639" s="20"/>
      <c r="X639" s="20"/>
      <c r="Y639" s="20"/>
      <c r="Z639" s="20"/>
      <c r="AA639" s="20"/>
      <c r="AB639" s="20"/>
      <c r="AC639" s="20"/>
      <c r="AD639" s="20"/>
      <c r="AE639" s="20"/>
      <c r="AF639" s="20"/>
      <c r="AG639" s="20"/>
      <c r="AH639" s="20"/>
      <c r="AI639" s="20"/>
      <c r="AJ639" s="20"/>
      <c r="AK639" s="20"/>
      <c r="AL639" s="20"/>
      <c r="AM639" s="20"/>
      <c r="AN639" s="20"/>
      <c r="AO639" s="20"/>
      <c r="AP639" s="20"/>
      <c r="AQ639" s="20"/>
      <c r="AR639" s="20"/>
      <c r="AS639" s="20"/>
      <c r="AT639" s="20"/>
      <c r="AU639" s="20"/>
      <c r="AV639" s="20"/>
      <c r="AW639" s="20"/>
      <c r="AX639" s="20"/>
      <c r="AY639" s="20"/>
      <c r="AZ639" s="20"/>
      <c r="BA639" s="20"/>
      <c r="BB639" s="20"/>
      <c r="BC639" s="20"/>
      <c r="BD639" s="20"/>
      <c r="BE639" s="20"/>
      <c r="BF639" s="20"/>
      <c r="BG639" s="20"/>
      <c r="BH639" s="20"/>
      <c r="BI639" s="20"/>
      <c r="BJ639" s="20"/>
      <c r="BK639" s="20"/>
      <c r="BL639" s="20"/>
      <c r="BM639" s="20"/>
    </row>
    <row r="640">
      <c r="L640" s="297"/>
      <c r="M640" s="278"/>
      <c r="N640" s="278"/>
      <c r="O640" s="278"/>
      <c r="P640" s="278"/>
      <c r="Q640" s="278"/>
      <c r="R640" s="20"/>
      <c r="S640" s="20"/>
      <c r="T640" s="20"/>
      <c r="U640" s="20"/>
      <c r="V640" s="20"/>
      <c r="W640" s="20"/>
      <c r="X640" s="20"/>
      <c r="Y640" s="20"/>
      <c r="Z640" s="20"/>
      <c r="AA640" s="20"/>
      <c r="AB640" s="20"/>
      <c r="AC640" s="20"/>
      <c r="AD640" s="20"/>
      <c r="AE640" s="20"/>
      <c r="AF640" s="20"/>
      <c r="AG640" s="20"/>
      <c r="AH640" s="20"/>
      <c r="AI640" s="20"/>
      <c r="AJ640" s="20"/>
      <c r="AK640" s="20"/>
      <c r="AL640" s="20"/>
      <c r="AM640" s="20"/>
      <c r="AN640" s="20"/>
      <c r="AO640" s="20"/>
      <c r="AP640" s="20"/>
      <c r="AQ640" s="20"/>
      <c r="AR640" s="20"/>
      <c r="AS640" s="20"/>
      <c r="AT640" s="20"/>
      <c r="AU640" s="20"/>
      <c r="AV640" s="20"/>
      <c r="AW640" s="20"/>
      <c r="AX640" s="20"/>
      <c r="AY640" s="20"/>
      <c r="AZ640" s="20"/>
      <c r="BA640" s="20"/>
      <c r="BB640" s="20"/>
      <c r="BC640" s="20"/>
      <c r="BD640" s="20"/>
      <c r="BE640" s="20"/>
      <c r="BF640" s="20"/>
      <c r="BG640" s="20"/>
      <c r="BH640" s="20"/>
      <c r="BI640" s="20"/>
      <c r="BJ640" s="20"/>
      <c r="BK640" s="20"/>
      <c r="BL640" s="20"/>
      <c r="BM640" s="20"/>
    </row>
    <row r="641">
      <c r="L641" s="297"/>
      <c r="M641" s="278"/>
      <c r="N641" s="278"/>
      <c r="O641" s="278"/>
      <c r="P641" s="278"/>
      <c r="Q641" s="278"/>
      <c r="R641" s="20"/>
      <c r="S641" s="20"/>
      <c r="T641" s="20"/>
      <c r="U641" s="20"/>
      <c r="V641" s="20"/>
      <c r="W641" s="20"/>
      <c r="X641" s="20"/>
      <c r="Y641" s="20"/>
      <c r="Z641" s="20"/>
      <c r="AA641" s="20"/>
      <c r="AB641" s="20"/>
      <c r="AC641" s="20"/>
      <c r="AD641" s="20"/>
      <c r="AE641" s="20"/>
      <c r="AF641" s="20"/>
      <c r="AG641" s="20"/>
      <c r="AH641" s="20"/>
      <c r="AI641" s="20"/>
      <c r="AJ641" s="20"/>
      <c r="AK641" s="20"/>
      <c r="AL641" s="20"/>
      <c r="AM641" s="20"/>
      <c r="AN641" s="20"/>
      <c r="AO641" s="20"/>
      <c r="AP641" s="20"/>
      <c r="AQ641" s="20"/>
      <c r="AR641" s="20"/>
      <c r="AS641" s="20"/>
      <c r="AT641" s="20"/>
      <c r="AU641" s="20"/>
      <c r="AV641" s="20"/>
      <c r="AW641" s="20"/>
      <c r="AX641" s="20"/>
      <c r="AY641" s="20"/>
      <c r="AZ641" s="20"/>
      <c r="BA641" s="20"/>
      <c r="BB641" s="20"/>
      <c r="BC641" s="20"/>
      <c r="BD641" s="20"/>
      <c r="BE641" s="20"/>
      <c r="BF641" s="20"/>
      <c r="BG641" s="20"/>
      <c r="BH641" s="20"/>
      <c r="BI641" s="20"/>
      <c r="BJ641" s="20"/>
      <c r="BK641" s="20"/>
      <c r="BL641" s="20"/>
      <c r="BM641" s="20"/>
    </row>
    <row r="642">
      <c r="L642" s="297"/>
      <c r="M642" s="278"/>
      <c r="N642" s="278"/>
      <c r="O642" s="278"/>
      <c r="P642" s="278"/>
      <c r="Q642" s="278"/>
      <c r="R642" s="20"/>
      <c r="S642" s="20"/>
      <c r="T642" s="20"/>
      <c r="U642" s="20"/>
      <c r="V642" s="20"/>
      <c r="W642" s="20"/>
      <c r="X642" s="20"/>
      <c r="Y642" s="20"/>
      <c r="Z642" s="20"/>
      <c r="AA642" s="20"/>
      <c r="AB642" s="20"/>
      <c r="AC642" s="20"/>
      <c r="AD642" s="20"/>
      <c r="AE642" s="20"/>
      <c r="AF642" s="20"/>
      <c r="AG642" s="20"/>
      <c r="AH642" s="20"/>
      <c r="AI642" s="20"/>
      <c r="AJ642" s="20"/>
      <c r="AK642" s="20"/>
      <c r="AL642" s="20"/>
      <c r="AM642" s="20"/>
      <c r="AN642" s="20"/>
      <c r="AO642" s="20"/>
      <c r="AP642" s="20"/>
      <c r="AQ642" s="20"/>
      <c r="AR642" s="20"/>
      <c r="AS642" s="20"/>
      <c r="AT642" s="20"/>
      <c r="AU642" s="20"/>
      <c r="AV642" s="20"/>
      <c r="AW642" s="20"/>
      <c r="AX642" s="20"/>
      <c r="AY642" s="20"/>
      <c r="AZ642" s="20"/>
      <c r="BA642" s="20"/>
      <c r="BB642" s="20"/>
      <c r="BC642" s="20"/>
      <c r="BD642" s="20"/>
      <c r="BE642" s="20"/>
      <c r="BF642" s="20"/>
      <c r="BG642" s="20"/>
      <c r="BH642" s="20"/>
      <c r="BI642" s="20"/>
      <c r="BJ642" s="20"/>
      <c r="BK642" s="20"/>
      <c r="BL642" s="20"/>
      <c r="BM642" s="20"/>
    </row>
    <row r="643">
      <c r="L643" s="297"/>
      <c r="M643" s="278"/>
      <c r="N643" s="278"/>
      <c r="O643" s="278"/>
      <c r="P643" s="278"/>
      <c r="Q643" s="278"/>
      <c r="R643" s="20"/>
      <c r="S643" s="20"/>
      <c r="T643" s="20"/>
      <c r="U643" s="20"/>
      <c r="V643" s="20"/>
      <c r="W643" s="20"/>
      <c r="X643" s="20"/>
      <c r="Y643" s="20"/>
      <c r="Z643" s="20"/>
      <c r="AA643" s="20"/>
      <c r="AB643" s="20"/>
      <c r="AC643" s="20"/>
      <c r="AD643" s="20"/>
      <c r="AE643" s="20"/>
      <c r="AF643" s="20"/>
      <c r="AG643" s="20"/>
      <c r="AH643" s="20"/>
      <c r="AI643" s="20"/>
      <c r="AJ643" s="20"/>
      <c r="AK643" s="20"/>
      <c r="AL643" s="20"/>
      <c r="AM643" s="20"/>
      <c r="AN643" s="20"/>
      <c r="AO643" s="20"/>
      <c r="AP643" s="20"/>
      <c r="AQ643" s="20"/>
      <c r="AR643" s="20"/>
      <c r="AS643" s="20"/>
      <c r="AT643" s="20"/>
      <c r="AU643" s="20"/>
      <c r="AV643" s="20"/>
      <c r="AW643" s="20"/>
      <c r="AX643" s="20"/>
      <c r="AY643" s="20"/>
      <c r="AZ643" s="20"/>
      <c r="BA643" s="20"/>
      <c r="BB643" s="20"/>
      <c r="BC643" s="20"/>
      <c r="BD643" s="20"/>
      <c r="BE643" s="20"/>
      <c r="BF643" s="20"/>
      <c r="BG643" s="20"/>
      <c r="BH643" s="20"/>
      <c r="BI643" s="20"/>
      <c r="BJ643" s="20"/>
      <c r="BK643" s="20"/>
      <c r="BL643" s="20"/>
      <c r="BM643" s="20"/>
    </row>
    <row r="644">
      <c r="L644" s="297"/>
      <c r="M644" s="278"/>
      <c r="N644" s="278"/>
      <c r="O644" s="278"/>
      <c r="P644" s="278"/>
      <c r="Q644" s="278"/>
      <c r="R644" s="20"/>
      <c r="S644" s="20"/>
      <c r="T644" s="20"/>
      <c r="U644" s="20"/>
      <c r="V644" s="20"/>
      <c r="W644" s="20"/>
      <c r="X644" s="20"/>
      <c r="Y644" s="20"/>
      <c r="Z644" s="20"/>
      <c r="AA644" s="20"/>
      <c r="AB644" s="20"/>
      <c r="AC644" s="20"/>
      <c r="AD644" s="20"/>
      <c r="AE644" s="20"/>
      <c r="AF644" s="20"/>
      <c r="AG644" s="20"/>
      <c r="AH644" s="20"/>
      <c r="AI644" s="20"/>
      <c r="AJ644" s="20"/>
      <c r="AK644" s="20"/>
      <c r="AL644" s="20"/>
      <c r="AM644" s="20"/>
      <c r="AN644" s="20"/>
      <c r="AO644" s="20"/>
      <c r="AP644" s="20"/>
      <c r="AQ644" s="20"/>
      <c r="AR644" s="20"/>
      <c r="AS644" s="20"/>
      <c r="AT644" s="20"/>
      <c r="AU644" s="20"/>
      <c r="AV644" s="20"/>
      <c r="AW644" s="20"/>
      <c r="AX644" s="20"/>
      <c r="AY644" s="20"/>
      <c r="AZ644" s="20"/>
      <c r="BA644" s="20"/>
      <c r="BB644" s="20"/>
      <c r="BC644" s="20"/>
      <c r="BD644" s="20"/>
      <c r="BE644" s="20"/>
      <c r="BF644" s="20"/>
      <c r="BG644" s="20"/>
      <c r="BH644" s="20"/>
      <c r="BI644" s="20"/>
      <c r="BJ644" s="20"/>
      <c r="BK644" s="20"/>
      <c r="BL644" s="20"/>
      <c r="BM644" s="20"/>
    </row>
    <row r="645">
      <c r="L645" s="297"/>
      <c r="M645" s="278"/>
      <c r="N645" s="278"/>
      <c r="O645" s="278"/>
      <c r="P645" s="278"/>
      <c r="Q645" s="278"/>
      <c r="R645" s="20"/>
      <c r="S645" s="20"/>
      <c r="T645" s="20"/>
      <c r="U645" s="20"/>
      <c r="V645" s="20"/>
      <c r="W645" s="20"/>
      <c r="X645" s="20"/>
      <c r="Y645" s="20"/>
      <c r="Z645" s="20"/>
      <c r="AA645" s="20"/>
      <c r="AB645" s="20"/>
      <c r="AC645" s="20"/>
      <c r="AD645" s="20"/>
      <c r="AE645" s="20"/>
      <c r="AF645" s="20"/>
      <c r="AG645" s="20"/>
      <c r="AH645" s="20"/>
      <c r="AI645" s="20"/>
      <c r="AJ645" s="20"/>
      <c r="AK645" s="20"/>
      <c r="AL645" s="20"/>
      <c r="AM645" s="20"/>
      <c r="AN645" s="20"/>
      <c r="AO645" s="20"/>
      <c r="AP645" s="20"/>
      <c r="AQ645" s="20"/>
      <c r="AR645" s="20"/>
      <c r="AS645" s="20"/>
      <c r="AT645" s="20"/>
      <c r="AU645" s="20"/>
      <c r="AV645" s="20"/>
      <c r="AW645" s="20"/>
      <c r="AX645" s="20"/>
      <c r="AY645" s="20"/>
      <c r="AZ645" s="20"/>
      <c r="BA645" s="20"/>
      <c r="BB645" s="20"/>
      <c r="BC645" s="20"/>
      <c r="BD645" s="20"/>
      <c r="BE645" s="20"/>
      <c r="BF645" s="20"/>
      <c r="BG645" s="20"/>
      <c r="BH645" s="20"/>
      <c r="BI645" s="20"/>
      <c r="BJ645" s="20"/>
      <c r="BK645" s="20"/>
      <c r="BL645" s="20"/>
      <c r="BM645" s="20"/>
    </row>
    <row r="646">
      <c r="L646" s="297"/>
      <c r="M646" s="278"/>
      <c r="N646" s="278"/>
      <c r="O646" s="278"/>
      <c r="P646" s="278"/>
      <c r="Q646" s="278"/>
      <c r="R646" s="20"/>
      <c r="S646" s="20"/>
      <c r="T646" s="20"/>
      <c r="U646" s="20"/>
      <c r="V646" s="20"/>
      <c r="W646" s="20"/>
      <c r="X646" s="20"/>
      <c r="Y646" s="20"/>
      <c r="Z646" s="20"/>
      <c r="AA646" s="20"/>
      <c r="AB646" s="20"/>
      <c r="AC646" s="20"/>
      <c r="AD646" s="20"/>
      <c r="AE646" s="20"/>
      <c r="AF646" s="20"/>
      <c r="AG646" s="20"/>
      <c r="AH646" s="20"/>
      <c r="AI646" s="20"/>
      <c r="AJ646" s="20"/>
      <c r="AK646" s="20"/>
      <c r="AL646" s="20"/>
      <c r="AM646" s="20"/>
      <c r="AN646" s="20"/>
      <c r="AO646" s="20"/>
      <c r="AP646" s="20"/>
      <c r="AQ646" s="20"/>
      <c r="AR646" s="20"/>
      <c r="AS646" s="20"/>
      <c r="AT646" s="20"/>
      <c r="AU646" s="20"/>
      <c r="AV646" s="20"/>
      <c r="AW646" s="20"/>
      <c r="AX646" s="20"/>
      <c r="AY646" s="20"/>
      <c r="AZ646" s="20"/>
      <c r="BA646" s="20"/>
      <c r="BB646" s="20"/>
      <c r="BC646" s="20"/>
      <c r="BD646" s="20"/>
      <c r="BE646" s="20"/>
      <c r="BF646" s="20"/>
      <c r="BG646" s="20"/>
      <c r="BH646" s="20"/>
      <c r="BI646" s="20"/>
      <c r="BJ646" s="20"/>
      <c r="BK646" s="20"/>
      <c r="BL646" s="20"/>
      <c r="BM646" s="20"/>
    </row>
    <row r="647">
      <c r="L647" s="297"/>
      <c r="M647" s="278"/>
      <c r="N647" s="278"/>
      <c r="O647" s="278"/>
      <c r="P647" s="278"/>
      <c r="Q647" s="278"/>
      <c r="R647" s="20"/>
      <c r="S647" s="20"/>
      <c r="T647" s="20"/>
      <c r="U647" s="20"/>
      <c r="V647" s="20"/>
      <c r="W647" s="20"/>
      <c r="X647" s="20"/>
      <c r="Y647" s="20"/>
      <c r="Z647" s="20"/>
      <c r="AA647" s="20"/>
      <c r="AB647" s="20"/>
      <c r="AC647" s="20"/>
      <c r="AD647" s="20"/>
      <c r="AE647" s="20"/>
      <c r="AF647" s="20"/>
      <c r="AG647" s="20"/>
      <c r="AH647" s="20"/>
      <c r="AI647" s="20"/>
      <c r="AJ647" s="20"/>
      <c r="AK647" s="20"/>
      <c r="AL647" s="20"/>
      <c r="AM647" s="20"/>
      <c r="AN647" s="20"/>
      <c r="AO647" s="20"/>
      <c r="AP647" s="20"/>
      <c r="AQ647" s="20"/>
      <c r="AR647" s="20"/>
      <c r="AS647" s="20"/>
      <c r="AT647" s="20"/>
      <c r="AU647" s="20"/>
      <c r="AV647" s="20"/>
      <c r="AW647" s="20"/>
      <c r="AX647" s="20"/>
      <c r="AY647" s="20"/>
      <c r="AZ647" s="20"/>
      <c r="BA647" s="20"/>
      <c r="BB647" s="20"/>
      <c r="BC647" s="20"/>
      <c r="BD647" s="20"/>
      <c r="BE647" s="20"/>
      <c r="BF647" s="20"/>
      <c r="BG647" s="20"/>
      <c r="BH647" s="20"/>
      <c r="BI647" s="20"/>
      <c r="BJ647" s="20"/>
      <c r="BK647" s="20"/>
      <c r="BL647" s="20"/>
      <c r="BM647" s="20"/>
    </row>
    <row r="648">
      <c r="L648" s="297"/>
      <c r="M648" s="278"/>
      <c r="N648" s="278"/>
      <c r="O648" s="278"/>
      <c r="P648" s="278"/>
      <c r="Q648" s="278"/>
      <c r="R648" s="20"/>
      <c r="S648" s="20"/>
      <c r="T648" s="20"/>
      <c r="U648" s="20"/>
      <c r="V648" s="20"/>
      <c r="W648" s="20"/>
      <c r="X648" s="20"/>
      <c r="Y648" s="20"/>
      <c r="Z648" s="20"/>
      <c r="AA648" s="20"/>
      <c r="AB648" s="20"/>
      <c r="AC648" s="20"/>
      <c r="AD648" s="20"/>
      <c r="AE648" s="20"/>
      <c r="AF648" s="20"/>
      <c r="AG648" s="20"/>
      <c r="AH648" s="20"/>
      <c r="AI648" s="20"/>
      <c r="AJ648" s="20"/>
      <c r="AK648" s="20"/>
      <c r="AL648" s="20"/>
      <c r="AM648" s="20"/>
      <c r="AN648" s="20"/>
      <c r="AO648" s="20"/>
      <c r="AP648" s="20"/>
      <c r="AQ648" s="20"/>
      <c r="AR648" s="20"/>
      <c r="AS648" s="20"/>
      <c r="AT648" s="20"/>
      <c r="AU648" s="20"/>
      <c r="AV648" s="20"/>
      <c r="AW648" s="20"/>
      <c r="AX648" s="20"/>
      <c r="AY648" s="20"/>
      <c r="AZ648" s="20"/>
      <c r="BA648" s="20"/>
      <c r="BB648" s="20"/>
      <c r="BC648" s="20"/>
      <c r="BD648" s="20"/>
      <c r="BE648" s="20"/>
      <c r="BF648" s="20"/>
      <c r="BG648" s="20"/>
      <c r="BH648" s="20"/>
      <c r="BI648" s="20"/>
      <c r="BJ648" s="20"/>
      <c r="BK648" s="20"/>
      <c r="BL648" s="20"/>
      <c r="BM648" s="20"/>
    </row>
    <row r="649">
      <c r="L649" s="297"/>
      <c r="M649" s="278"/>
      <c r="N649" s="278"/>
      <c r="O649" s="278"/>
      <c r="P649" s="278"/>
      <c r="Q649" s="278"/>
      <c r="R649" s="20"/>
      <c r="S649" s="20"/>
      <c r="T649" s="20"/>
      <c r="U649" s="20"/>
      <c r="V649" s="20"/>
      <c r="W649" s="20"/>
      <c r="X649" s="20"/>
      <c r="Y649" s="20"/>
      <c r="Z649" s="20"/>
      <c r="AA649" s="20"/>
      <c r="AB649" s="20"/>
      <c r="AC649" s="20"/>
      <c r="AD649" s="20"/>
      <c r="AE649" s="20"/>
      <c r="AF649" s="20"/>
      <c r="AG649" s="20"/>
      <c r="AH649" s="20"/>
      <c r="AI649" s="20"/>
      <c r="AJ649" s="20"/>
      <c r="AK649" s="20"/>
      <c r="AL649" s="20"/>
      <c r="AM649" s="20"/>
      <c r="AN649" s="20"/>
      <c r="AO649" s="20"/>
      <c r="AP649" s="20"/>
      <c r="AQ649" s="20"/>
      <c r="AR649" s="20"/>
      <c r="AS649" s="20"/>
      <c r="AT649" s="20"/>
      <c r="AU649" s="20"/>
      <c r="AV649" s="20"/>
      <c r="AW649" s="20"/>
      <c r="AX649" s="20"/>
      <c r="AY649" s="20"/>
      <c r="AZ649" s="20"/>
      <c r="BA649" s="20"/>
      <c r="BB649" s="20"/>
      <c r="BC649" s="20"/>
      <c r="BD649" s="20"/>
      <c r="BE649" s="20"/>
      <c r="BF649" s="20"/>
      <c r="BG649" s="20"/>
      <c r="BH649" s="20"/>
      <c r="BI649" s="20"/>
      <c r="BJ649" s="20"/>
      <c r="BK649" s="20"/>
      <c r="BL649" s="20"/>
      <c r="BM649" s="20"/>
    </row>
    <row r="650">
      <c r="L650" s="297"/>
      <c r="M650" s="278"/>
      <c r="N650" s="278"/>
      <c r="O650" s="278"/>
      <c r="P650" s="278"/>
      <c r="Q650" s="278"/>
      <c r="R650" s="20"/>
      <c r="S650" s="20"/>
      <c r="T650" s="20"/>
      <c r="U650" s="20"/>
      <c r="V650" s="20"/>
      <c r="W650" s="20"/>
      <c r="X650" s="20"/>
      <c r="Y650" s="20"/>
      <c r="Z650" s="20"/>
      <c r="AA650" s="20"/>
      <c r="AB650" s="20"/>
      <c r="AC650" s="20"/>
      <c r="AD650" s="20"/>
      <c r="AE650" s="20"/>
      <c r="AF650" s="20"/>
      <c r="AG650" s="20"/>
      <c r="AH650" s="20"/>
      <c r="AI650" s="20"/>
      <c r="AJ650" s="20"/>
      <c r="AK650" s="20"/>
      <c r="AL650" s="20"/>
      <c r="AM650" s="20"/>
      <c r="AN650" s="20"/>
      <c r="AO650" s="20"/>
      <c r="AP650" s="20"/>
      <c r="AQ650" s="20"/>
      <c r="AR650" s="20"/>
      <c r="AS650" s="20"/>
      <c r="AT650" s="20"/>
      <c r="AU650" s="20"/>
      <c r="AV650" s="20"/>
      <c r="AW650" s="20"/>
      <c r="AX650" s="20"/>
      <c r="AY650" s="20"/>
      <c r="AZ650" s="20"/>
      <c r="BA650" s="20"/>
      <c r="BB650" s="20"/>
      <c r="BC650" s="20"/>
      <c r="BD650" s="20"/>
      <c r="BE650" s="20"/>
      <c r="BF650" s="20"/>
      <c r="BG650" s="20"/>
      <c r="BH650" s="20"/>
      <c r="BI650" s="20"/>
      <c r="BJ650" s="20"/>
      <c r="BK650" s="20"/>
      <c r="BL650" s="20"/>
      <c r="BM650" s="20"/>
    </row>
    <row r="651">
      <c r="L651" s="297"/>
      <c r="M651" s="278"/>
      <c r="N651" s="278"/>
      <c r="O651" s="278"/>
      <c r="P651" s="278"/>
      <c r="Q651" s="278"/>
      <c r="R651" s="20"/>
      <c r="S651" s="20"/>
      <c r="T651" s="20"/>
      <c r="U651" s="20"/>
      <c r="V651" s="20"/>
      <c r="W651" s="20"/>
      <c r="X651" s="20"/>
      <c r="Y651" s="20"/>
      <c r="Z651" s="20"/>
      <c r="AA651" s="20"/>
      <c r="AB651" s="20"/>
      <c r="AC651" s="20"/>
      <c r="AD651" s="20"/>
      <c r="AE651" s="20"/>
      <c r="AF651" s="20"/>
      <c r="AG651" s="20"/>
      <c r="AH651" s="20"/>
      <c r="AI651" s="20"/>
      <c r="AJ651" s="20"/>
      <c r="AK651" s="20"/>
      <c r="AL651" s="20"/>
      <c r="AM651" s="20"/>
      <c r="AN651" s="20"/>
      <c r="AO651" s="20"/>
      <c r="AP651" s="20"/>
      <c r="AQ651" s="20"/>
      <c r="AR651" s="20"/>
      <c r="AS651" s="20"/>
      <c r="AT651" s="20"/>
      <c r="AU651" s="20"/>
      <c r="AV651" s="20"/>
      <c r="AW651" s="20"/>
      <c r="AX651" s="20"/>
      <c r="AY651" s="20"/>
      <c r="AZ651" s="20"/>
      <c r="BA651" s="20"/>
      <c r="BB651" s="20"/>
      <c r="BC651" s="20"/>
      <c r="BD651" s="20"/>
      <c r="BE651" s="20"/>
      <c r="BF651" s="20"/>
      <c r="BG651" s="20"/>
      <c r="BH651" s="20"/>
      <c r="BI651" s="20"/>
      <c r="BJ651" s="20"/>
      <c r="BK651" s="20"/>
      <c r="BL651" s="20"/>
      <c r="BM651" s="20"/>
    </row>
    <row r="652">
      <c r="L652" s="297"/>
      <c r="M652" s="278"/>
      <c r="N652" s="278"/>
      <c r="O652" s="278"/>
      <c r="P652" s="278"/>
      <c r="Q652" s="278"/>
      <c r="R652" s="20"/>
      <c r="S652" s="20"/>
      <c r="T652" s="20"/>
      <c r="U652" s="20"/>
      <c r="V652" s="20"/>
      <c r="W652" s="20"/>
      <c r="X652" s="20"/>
      <c r="Y652" s="20"/>
      <c r="Z652" s="20"/>
      <c r="AA652" s="20"/>
      <c r="AB652" s="20"/>
      <c r="AC652" s="20"/>
      <c r="AD652" s="20"/>
      <c r="AE652" s="20"/>
      <c r="AF652" s="20"/>
      <c r="AG652" s="20"/>
      <c r="AH652" s="20"/>
      <c r="AI652" s="20"/>
      <c r="AJ652" s="20"/>
      <c r="AK652" s="20"/>
      <c r="AL652" s="20"/>
      <c r="AM652" s="20"/>
      <c r="AN652" s="20"/>
      <c r="AO652" s="20"/>
      <c r="AP652" s="20"/>
      <c r="AQ652" s="20"/>
      <c r="AR652" s="20"/>
      <c r="AS652" s="20"/>
      <c r="AT652" s="20"/>
      <c r="AU652" s="20"/>
      <c r="AV652" s="20"/>
      <c r="AW652" s="20"/>
      <c r="AX652" s="20"/>
      <c r="AY652" s="20"/>
      <c r="AZ652" s="20"/>
      <c r="BA652" s="20"/>
      <c r="BB652" s="20"/>
      <c r="BC652" s="20"/>
      <c r="BD652" s="20"/>
      <c r="BE652" s="20"/>
      <c r="BF652" s="20"/>
      <c r="BG652" s="20"/>
      <c r="BH652" s="20"/>
      <c r="BI652" s="20"/>
      <c r="BJ652" s="20"/>
      <c r="BK652" s="20"/>
      <c r="BL652" s="20"/>
      <c r="BM652" s="20"/>
    </row>
    <row r="653">
      <c r="L653" s="297"/>
      <c r="M653" s="278"/>
      <c r="N653" s="278"/>
      <c r="O653" s="278"/>
      <c r="P653" s="278"/>
      <c r="Q653" s="278"/>
      <c r="R653" s="20"/>
      <c r="S653" s="20"/>
      <c r="T653" s="20"/>
      <c r="U653" s="20"/>
      <c r="V653" s="20"/>
      <c r="W653" s="20"/>
      <c r="X653" s="20"/>
      <c r="Y653" s="20"/>
      <c r="Z653" s="20"/>
      <c r="AA653" s="20"/>
      <c r="AB653" s="20"/>
      <c r="AC653" s="20"/>
      <c r="AD653" s="20"/>
      <c r="AE653" s="20"/>
      <c r="AF653" s="20"/>
      <c r="AG653" s="20"/>
      <c r="AH653" s="20"/>
      <c r="AI653" s="20"/>
      <c r="AJ653" s="20"/>
      <c r="AK653" s="20"/>
      <c r="AL653" s="20"/>
      <c r="AM653" s="20"/>
      <c r="AN653" s="20"/>
      <c r="AO653" s="20"/>
      <c r="AP653" s="20"/>
      <c r="AQ653" s="20"/>
      <c r="AR653" s="20"/>
      <c r="AS653" s="20"/>
      <c r="AT653" s="20"/>
      <c r="AU653" s="20"/>
      <c r="AV653" s="20"/>
      <c r="AW653" s="20"/>
      <c r="AX653" s="20"/>
      <c r="AY653" s="20"/>
      <c r="AZ653" s="20"/>
      <c r="BA653" s="20"/>
      <c r="BB653" s="20"/>
      <c r="BC653" s="20"/>
      <c r="BD653" s="20"/>
      <c r="BE653" s="20"/>
      <c r="BF653" s="20"/>
      <c r="BG653" s="20"/>
      <c r="BH653" s="20"/>
      <c r="BI653" s="20"/>
      <c r="BJ653" s="20"/>
      <c r="BK653" s="20"/>
      <c r="BL653" s="20"/>
      <c r="BM653" s="20"/>
    </row>
    <row r="654">
      <c r="L654" s="297"/>
      <c r="M654" s="278"/>
      <c r="N654" s="278"/>
      <c r="O654" s="278"/>
      <c r="P654" s="278"/>
      <c r="Q654" s="278"/>
      <c r="R654" s="20"/>
      <c r="S654" s="20"/>
      <c r="T654" s="20"/>
      <c r="U654" s="20"/>
      <c r="V654" s="20"/>
      <c r="W654" s="20"/>
      <c r="X654" s="20"/>
      <c r="Y654" s="20"/>
      <c r="Z654" s="20"/>
      <c r="AA654" s="20"/>
      <c r="AB654" s="20"/>
      <c r="AC654" s="20"/>
      <c r="AD654" s="20"/>
      <c r="AE654" s="20"/>
      <c r="AF654" s="20"/>
      <c r="AG654" s="20"/>
      <c r="AH654" s="20"/>
      <c r="AI654" s="20"/>
      <c r="AJ654" s="20"/>
      <c r="AK654" s="20"/>
      <c r="AL654" s="20"/>
      <c r="AM654" s="20"/>
      <c r="AN654" s="20"/>
      <c r="AO654" s="20"/>
      <c r="AP654" s="20"/>
      <c r="AQ654" s="20"/>
      <c r="AR654" s="20"/>
      <c r="AS654" s="20"/>
      <c r="AT654" s="20"/>
      <c r="AU654" s="20"/>
      <c r="AV654" s="20"/>
      <c r="AW654" s="20"/>
      <c r="AX654" s="20"/>
      <c r="AY654" s="20"/>
      <c r="AZ654" s="20"/>
      <c r="BA654" s="20"/>
      <c r="BB654" s="20"/>
      <c r="BC654" s="20"/>
      <c r="BD654" s="20"/>
      <c r="BE654" s="20"/>
      <c r="BF654" s="20"/>
      <c r="BG654" s="20"/>
      <c r="BH654" s="20"/>
      <c r="BI654" s="20"/>
      <c r="BJ654" s="20"/>
      <c r="BK654" s="20"/>
      <c r="BL654" s="20"/>
      <c r="BM654" s="20"/>
    </row>
    <row r="655">
      <c r="L655" s="297"/>
      <c r="M655" s="278"/>
      <c r="N655" s="278"/>
      <c r="O655" s="278"/>
      <c r="P655" s="278"/>
      <c r="Q655" s="278"/>
      <c r="R655" s="20"/>
      <c r="S655" s="20"/>
      <c r="T655" s="20"/>
      <c r="U655" s="20"/>
      <c r="V655" s="20"/>
      <c r="W655" s="20"/>
      <c r="X655" s="20"/>
      <c r="Y655" s="20"/>
      <c r="Z655" s="20"/>
      <c r="AA655" s="20"/>
      <c r="AB655" s="20"/>
      <c r="AC655" s="20"/>
      <c r="AD655" s="20"/>
      <c r="AE655" s="20"/>
      <c r="AF655" s="20"/>
      <c r="AG655" s="20"/>
      <c r="AH655" s="20"/>
      <c r="AI655" s="20"/>
      <c r="AJ655" s="20"/>
      <c r="AK655" s="20"/>
      <c r="AL655" s="20"/>
      <c r="AM655" s="20"/>
      <c r="AN655" s="20"/>
      <c r="AO655" s="20"/>
      <c r="AP655" s="20"/>
      <c r="AQ655" s="20"/>
      <c r="AR655" s="20"/>
      <c r="AS655" s="20"/>
      <c r="AT655" s="20"/>
      <c r="AU655" s="20"/>
      <c r="AV655" s="20"/>
      <c r="AW655" s="20"/>
      <c r="AX655" s="20"/>
      <c r="AY655" s="20"/>
      <c r="AZ655" s="20"/>
      <c r="BA655" s="20"/>
      <c r="BB655" s="20"/>
      <c r="BC655" s="20"/>
      <c r="BD655" s="20"/>
      <c r="BE655" s="20"/>
      <c r="BF655" s="20"/>
      <c r="BG655" s="20"/>
      <c r="BH655" s="20"/>
      <c r="BI655" s="20"/>
      <c r="BJ655" s="20"/>
      <c r="BK655" s="20"/>
      <c r="BL655" s="20"/>
      <c r="BM655" s="20"/>
    </row>
    <row r="656">
      <c r="L656" s="297"/>
      <c r="M656" s="278"/>
      <c r="N656" s="278"/>
      <c r="O656" s="278"/>
      <c r="P656" s="278"/>
      <c r="Q656" s="278"/>
      <c r="R656" s="20"/>
      <c r="S656" s="20"/>
      <c r="T656" s="20"/>
      <c r="U656" s="20"/>
      <c r="V656" s="20"/>
      <c r="W656" s="20"/>
      <c r="X656" s="20"/>
      <c r="Y656" s="20"/>
      <c r="Z656" s="20"/>
      <c r="AA656" s="20"/>
      <c r="AB656" s="20"/>
      <c r="AC656" s="20"/>
      <c r="AD656" s="20"/>
      <c r="AE656" s="20"/>
      <c r="AF656" s="20"/>
      <c r="AG656" s="20"/>
      <c r="AH656" s="20"/>
      <c r="AI656" s="20"/>
      <c r="AJ656" s="20"/>
      <c r="AK656" s="20"/>
      <c r="AL656" s="20"/>
      <c r="AM656" s="20"/>
      <c r="AN656" s="20"/>
      <c r="AO656" s="20"/>
      <c r="AP656" s="20"/>
      <c r="AQ656" s="20"/>
      <c r="AR656" s="20"/>
      <c r="AS656" s="20"/>
      <c r="AT656" s="20"/>
      <c r="AU656" s="20"/>
      <c r="AV656" s="20"/>
      <c r="AW656" s="20"/>
      <c r="AX656" s="20"/>
      <c r="AY656" s="20"/>
      <c r="AZ656" s="20"/>
      <c r="BA656" s="20"/>
      <c r="BB656" s="20"/>
      <c r="BC656" s="20"/>
      <c r="BD656" s="20"/>
      <c r="BE656" s="20"/>
      <c r="BF656" s="20"/>
      <c r="BG656" s="20"/>
      <c r="BH656" s="20"/>
      <c r="BI656" s="20"/>
      <c r="BJ656" s="20"/>
      <c r="BK656" s="20"/>
      <c r="BL656" s="20"/>
      <c r="BM656" s="20"/>
    </row>
    <row r="657">
      <c r="L657" s="297"/>
      <c r="M657" s="278"/>
      <c r="N657" s="278"/>
      <c r="O657" s="278"/>
      <c r="P657" s="278"/>
      <c r="Q657" s="278"/>
      <c r="R657" s="20"/>
      <c r="S657" s="20"/>
      <c r="T657" s="20"/>
      <c r="U657" s="20"/>
      <c r="V657" s="20"/>
      <c r="W657" s="20"/>
      <c r="X657" s="20"/>
      <c r="Y657" s="20"/>
      <c r="Z657" s="20"/>
      <c r="AA657" s="20"/>
      <c r="AB657" s="20"/>
      <c r="AC657" s="20"/>
      <c r="AD657" s="20"/>
      <c r="AE657" s="20"/>
      <c r="AF657" s="20"/>
      <c r="AG657" s="20"/>
      <c r="AH657" s="20"/>
      <c r="AI657" s="20"/>
      <c r="AJ657" s="20"/>
      <c r="AK657" s="20"/>
      <c r="AL657" s="20"/>
      <c r="AM657" s="20"/>
      <c r="AN657" s="20"/>
      <c r="AO657" s="20"/>
      <c r="AP657" s="20"/>
      <c r="AQ657" s="20"/>
      <c r="AR657" s="20"/>
      <c r="AS657" s="20"/>
      <c r="AT657" s="20"/>
      <c r="AU657" s="20"/>
      <c r="AV657" s="20"/>
      <c r="AW657" s="20"/>
      <c r="AX657" s="20"/>
      <c r="AY657" s="20"/>
      <c r="AZ657" s="20"/>
      <c r="BA657" s="20"/>
      <c r="BB657" s="20"/>
      <c r="BC657" s="20"/>
      <c r="BD657" s="20"/>
      <c r="BE657" s="20"/>
      <c r="BF657" s="20"/>
      <c r="BG657" s="20"/>
      <c r="BH657" s="20"/>
      <c r="BI657" s="20"/>
      <c r="BJ657" s="20"/>
      <c r="BK657" s="20"/>
      <c r="BL657" s="20"/>
      <c r="BM657" s="20"/>
    </row>
    <row r="658">
      <c r="L658" s="297"/>
      <c r="M658" s="278"/>
      <c r="N658" s="278"/>
      <c r="O658" s="278"/>
      <c r="P658" s="278"/>
      <c r="Q658" s="278"/>
      <c r="R658" s="20"/>
      <c r="S658" s="20"/>
      <c r="T658" s="20"/>
      <c r="U658" s="20"/>
      <c r="V658" s="20"/>
      <c r="W658" s="20"/>
      <c r="X658" s="20"/>
      <c r="Y658" s="20"/>
      <c r="Z658" s="20"/>
      <c r="AA658" s="20"/>
      <c r="AB658" s="20"/>
      <c r="AC658" s="20"/>
      <c r="AD658" s="20"/>
      <c r="AE658" s="20"/>
      <c r="AF658" s="20"/>
      <c r="AG658" s="20"/>
      <c r="AH658" s="20"/>
      <c r="AI658" s="20"/>
      <c r="AJ658" s="20"/>
      <c r="AK658" s="20"/>
      <c r="AL658" s="20"/>
      <c r="AM658" s="20"/>
      <c r="AN658" s="20"/>
      <c r="AO658" s="20"/>
      <c r="AP658" s="20"/>
      <c r="AQ658" s="20"/>
      <c r="AR658" s="20"/>
      <c r="AS658" s="20"/>
      <c r="AT658" s="20"/>
      <c r="AU658" s="20"/>
      <c r="AV658" s="20"/>
      <c r="AW658" s="20"/>
      <c r="AX658" s="20"/>
      <c r="AY658" s="20"/>
      <c r="AZ658" s="20"/>
      <c r="BA658" s="20"/>
      <c r="BB658" s="20"/>
      <c r="BC658" s="20"/>
      <c r="BD658" s="20"/>
      <c r="BE658" s="20"/>
      <c r="BF658" s="20"/>
      <c r="BG658" s="20"/>
      <c r="BH658" s="20"/>
      <c r="BI658" s="20"/>
      <c r="BJ658" s="20"/>
      <c r="BK658" s="20"/>
      <c r="BL658" s="20"/>
      <c r="BM658" s="20"/>
    </row>
    <row r="659">
      <c r="L659" s="297"/>
      <c r="M659" s="278"/>
      <c r="N659" s="278"/>
      <c r="O659" s="278"/>
      <c r="P659" s="278"/>
      <c r="Q659" s="278"/>
      <c r="R659" s="20"/>
      <c r="S659" s="20"/>
      <c r="T659" s="20"/>
      <c r="U659" s="20"/>
      <c r="V659" s="20"/>
      <c r="W659" s="20"/>
      <c r="X659" s="20"/>
      <c r="Y659" s="20"/>
      <c r="Z659" s="20"/>
      <c r="AA659" s="20"/>
      <c r="AB659" s="20"/>
      <c r="AC659" s="20"/>
      <c r="AD659" s="20"/>
      <c r="AE659" s="20"/>
      <c r="AF659" s="20"/>
      <c r="AG659" s="20"/>
      <c r="AH659" s="20"/>
      <c r="AI659" s="20"/>
      <c r="AJ659" s="20"/>
      <c r="AK659" s="20"/>
      <c r="AL659" s="20"/>
      <c r="AM659" s="20"/>
      <c r="AN659" s="20"/>
      <c r="AO659" s="20"/>
      <c r="AP659" s="20"/>
      <c r="AQ659" s="20"/>
      <c r="AR659" s="20"/>
      <c r="AS659" s="20"/>
      <c r="AT659" s="20"/>
      <c r="AU659" s="20"/>
      <c r="AV659" s="20"/>
      <c r="AW659" s="20"/>
      <c r="AX659" s="20"/>
      <c r="AY659" s="20"/>
      <c r="AZ659" s="20"/>
      <c r="BA659" s="20"/>
      <c r="BB659" s="20"/>
      <c r="BC659" s="20"/>
      <c r="BD659" s="20"/>
      <c r="BE659" s="20"/>
      <c r="BF659" s="20"/>
      <c r="BG659" s="20"/>
      <c r="BH659" s="20"/>
      <c r="BI659" s="20"/>
      <c r="BJ659" s="20"/>
      <c r="BK659" s="20"/>
      <c r="BL659" s="20"/>
      <c r="BM659" s="20"/>
    </row>
    <row r="660">
      <c r="L660" s="297"/>
      <c r="M660" s="278"/>
      <c r="N660" s="278"/>
      <c r="O660" s="278"/>
      <c r="P660" s="278"/>
      <c r="Q660" s="278"/>
      <c r="R660" s="20"/>
      <c r="S660" s="20"/>
      <c r="T660" s="20"/>
      <c r="U660" s="20"/>
      <c r="V660" s="20"/>
      <c r="W660" s="20"/>
      <c r="X660" s="20"/>
      <c r="Y660" s="20"/>
      <c r="Z660" s="20"/>
      <c r="AA660" s="20"/>
      <c r="AB660" s="20"/>
      <c r="AC660" s="20"/>
      <c r="AD660" s="20"/>
      <c r="AE660" s="20"/>
      <c r="AF660" s="20"/>
      <c r="AG660" s="20"/>
      <c r="AH660" s="20"/>
      <c r="AI660" s="20"/>
      <c r="AJ660" s="20"/>
      <c r="AK660" s="20"/>
      <c r="AL660" s="20"/>
      <c r="AM660" s="20"/>
      <c r="AN660" s="20"/>
      <c r="AO660" s="20"/>
      <c r="AP660" s="20"/>
      <c r="AQ660" s="20"/>
      <c r="AR660" s="20"/>
      <c r="AS660" s="20"/>
      <c r="AT660" s="20"/>
      <c r="AU660" s="20"/>
      <c r="AV660" s="20"/>
      <c r="AW660" s="20"/>
      <c r="AX660" s="20"/>
      <c r="AY660" s="20"/>
      <c r="AZ660" s="20"/>
      <c r="BA660" s="20"/>
      <c r="BB660" s="20"/>
      <c r="BC660" s="20"/>
      <c r="BD660" s="20"/>
      <c r="BE660" s="20"/>
      <c r="BF660" s="20"/>
      <c r="BG660" s="20"/>
      <c r="BH660" s="20"/>
      <c r="BI660" s="20"/>
      <c r="BJ660" s="20"/>
      <c r="BK660" s="20"/>
      <c r="BL660" s="20"/>
      <c r="BM660" s="20"/>
    </row>
    <row r="661">
      <c r="L661" s="297"/>
      <c r="M661" s="278"/>
      <c r="N661" s="278"/>
      <c r="O661" s="278"/>
      <c r="P661" s="278"/>
      <c r="Q661" s="278"/>
      <c r="R661" s="20"/>
      <c r="S661" s="20"/>
      <c r="T661" s="20"/>
      <c r="U661" s="20"/>
      <c r="V661" s="20"/>
      <c r="W661" s="20"/>
      <c r="X661" s="20"/>
      <c r="Y661" s="20"/>
      <c r="Z661" s="20"/>
      <c r="AA661" s="20"/>
      <c r="AB661" s="20"/>
      <c r="AC661" s="20"/>
      <c r="AD661" s="20"/>
      <c r="AE661" s="20"/>
      <c r="AF661" s="20"/>
      <c r="AG661" s="20"/>
      <c r="AH661" s="20"/>
      <c r="AI661" s="20"/>
      <c r="AJ661" s="20"/>
      <c r="AK661" s="20"/>
      <c r="AL661" s="20"/>
      <c r="AM661" s="20"/>
      <c r="AN661" s="20"/>
      <c r="AO661" s="20"/>
      <c r="AP661" s="20"/>
      <c r="AQ661" s="20"/>
      <c r="AR661" s="20"/>
      <c r="AS661" s="20"/>
      <c r="AT661" s="20"/>
      <c r="AU661" s="20"/>
      <c r="AV661" s="20"/>
      <c r="AW661" s="20"/>
      <c r="AX661" s="20"/>
      <c r="AY661" s="20"/>
      <c r="AZ661" s="20"/>
      <c r="BA661" s="20"/>
      <c r="BB661" s="20"/>
      <c r="BC661" s="20"/>
      <c r="BD661" s="20"/>
      <c r="BE661" s="20"/>
      <c r="BF661" s="20"/>
      <c r="BG661" s="20"/>
      <c r="BH661" s="20"/>
      <c r="BI661" s="20"/>
      <c r="BJ661" s="20"/>
      <c r="BK661" s="20"/>
      <c r="BL661" s="20"/>
      <c r="BM661" s="20"/>
    </row>
    <row r="662">
      <c r="L662" s="297"/>
      <c r="M662" s="278"/>
      <c r="N662" s="278"/>
      <c r="O662" s="278"/>
      <c r="P662" s="278"/>
      <c r="Q662" s="278"/>
      <c r="R662" s="20"/>
      <c r="S662" s="20"/>
      <c r="T662" s="20"/>
      <c r="U662" s="20"/>
      <c r="V662" s="20"/>
      <c r="W662" s="20"/>
      <c r="X662" s="20"/>
      <c r="Y662" s="20"/>
      <c r="Z662" s="20"/>
      <c r="AA662" s="20"/>
      <c r="AB662" s="20"/>
      <c r="AC662" s="20"/>
      <c r="AD662" s="20"/>
      <c r="AE662" s="20"/>
      <c r="AF662" s="20"/>
      <c r="AG662" s="20"/>
      <c r="AH662" s="20"/>
      <c r="AI662" s="20"/>
      <c r="AJ662" s="20"/>
      <c r="AK662" s="20"/>
      <c r="AL662" s="20"/>
      <c r="AM662" s="20"/>
      <c r="AN662" s="20"/>
      <c r="AO662" s="20"/>
      <c r="AP662" s="20"/>
      <c r="AQ662" s="20"/>
      <c r="AR662" s="20"/>
      <c r="AS662" s="20"/>
      <c r="AT662" s="20"/>
      <c r="AU662" s="20"/>
      <c r="AV662" s="20"/>
      <c r="AW662" s="20"/>
      <c r="AX662" s="20"/>
      <c r="AY662" s="20"/>
      <c r="AZ662" s="20"/>
      <c r="BA662" s="20"/>
      <c r="BB662" s="20"/>
      <c r="BC662" s="20"/>
      <c r="BD662" s="20"/>
      <c r="BE662" s="20"/>
      <c r="BF662" s="20"/>
      <c r="BG662" s="20"/>
      <c r="BH662" s="20"/>
      <c r="BI662" s="20"/>
      <c r="BJ662" s="20"/>
      <c r="BK662" s="20"/>
      <c r="BL662" s="20"/>
      <c r="BM662" s="20"/>
    </row>
    <row r="663">
      <c r="L663" s="297"/>
      <c r="M663" s="278"/>
      <c r="N663" s="278"/>
      <c r="O663" s="278"/>
      <c r="P663" s="278"/>
      <c r="Q663" s="278"/>
      <c r="R663" s="20"/>
      <c r="S663" s="20"/>
      <c r="T663" s="20"/>
      <c r="U663" s="20"/>
      <c r="V663" s="20"/>
      <c r="W663" s="20"/>
      <c r="X663" s="20"/>
      <c r="Y663" s="20"/>
      <c r="Z663" s="20"/>
      <c r="AA663" s="20"/>
      <c r="AB663" s="20"/>
      <c r="AC663" s="20"/>
      <c r="AD663" s="20"/>
      <c r="AE663" s="20"/>
      <c r="AF663" s="20"/>
      <c r="AG663" s="20"/>
      <c r="AH663" s="20"/>
      <c r="AI663" s="20"/>
      <c r="AJ663" s="20"/>
      <c r="AK663" s="20"/>
      <c r="AL663" s="20"/>
      <c r="AM663" s="20"/>
      <c r="AN663" s="20"/>
      <c r="AO663" s="20"/>
      <c r="AP663" s="20"/>
      <c r="AQ663" s="20"/>
      <c r="AR663" s="20"/>
      <c r="AS663" s="20"/>
      <c r="AT663" s="20"/>
      <c r="AU663" s="20"/>
      <c r="AV663" s="20"/>
      <c r="AW663" s="20"/>
      <c r="AX663" s="20"/>
      <c r="AY663" s="20"/>
      <c r="AZ663" s="20"/>
      <c r="BA663" s="20"/>
      <c r="BB663" s="20"/>
      <c r="BC663" s="20"/>
      <c r="BD663" s="20"/>
      <c r="BE663" s="20"/>
      <c r="BF663" s="20"/>
      <c r="BG663" s="20"/>
      <c r="BH663" s="20"/>
      <c r="BI663" s="20"/>
      <c r="BJ663" s="20"/>
      <c r="BK663" s="20"/>
      <c r="BL663" s="20"/>
      <c r="BM663" s="20"/>
    </row>
    <row r="664">
      <c r="L664" s="297"/>
      <c r="M664" s="278"/>
      <c r="N664" s="278"/>
      <c r="O664" s="278"/>
      <c r="P664" s="278"/>
      <c r="Q664" s="278"/>
      <c r="R664" s="20"/>
      <c r="S664" s="20"/>
      <c r="T664" s="20"/>
      <c r="U664" s="20"/>
      <c r="V664" s="20"/>
      <c r="W664" s="20"/>
      <c r="X664" s="20"/>
      <c r="Y664" s="20"/>
      <c r="Z664" s="20"/>
      <c r="AA664" s="20"/>
      <c r="AB664" s="20"/>
      <c r="AC664" s="20"/>
      <c r="AD664" s="20"/>
      <c r="AE664" s="20"/>
      <c r="AF664" s="20"/>
      <c r="AG664" s="20"/>
      <c r="AH664" s="20"/>
      <c r="AI664" s="20"/>
      <c r="AJ664" s="20"/>
      <c r="AK664" s="20"/>
      <c r="AL664" s="20"/>
      <c r="AM664" s="20"/>
      <c r="AN664" s="20"/>
      <c r="AO664" s="20"/>
      <c r="AP664" s="20"/>
      <c r="AQ664" s="20"/>
      <c r="AR664" s="20"/>
      <c r="AS664" s="20"/>
      <c r="AT664" s="20"/>
      <c r="AU664" s="20"/>
      <c r="AV664" s="20"/>
      <c r="AW664" s="20"/>
      <c r="AX664" s="20"/>
      <c r="AY664" s="20"/>
      <c r="AZ664" s="20"/>
      <c r="BA664" s="20"/>
      <c r="BB664" s="20"/>
      <c r="BC664" s="20"/>
      <c r="BD664" s="20"/>
      <c r="BE664" s="20"/>
      <c r="BF664" s="20"/>
      <c r="BG664" s="20"/>
      <c r="BH664" s="20"/>
      <c r="BI664" s="20"/>
      <c r="BJ664" s="20"/>
      <c r="BK664" s="20"/>
      <c r="BL664" s="20"/>
      <c r="BM664" s="20"/>
    </row>
    <row r="665">
      <c r="L665" s="297"/>
      <c r="M665" s="278"/>
      <c r="N665" s="278"/>
      <c r="O665" s="278"/>
      <c r="P665" s="278"/>
      <c r="Q665" s="278"/>
      <c r="R665" s="20"/>
      <c r="S665" s="20"/>
      <c r="T665" s="20"/>
      <c r="U665" s="20"/>
      <c r="V665" s="20"/>
      <c r="W665" s="20"/>
      <c r="X665" s="20"/>
      <c r="Y665" s="20"/>
      <c r="Z665" s="20"/>
      <c r="AA665" s="20"/>
      <c r="AB665" s="20"/>
      <c r="AC665" s="20"/>
      <c r="AD665" s="20"/>
      <c r="AE665" s="20"/>
      <c r="AF665" s="20"/>
      <c r="AG665" s="20"/>
      <c r="AH665" s="20"/>
      <c r="AI665" s="20"/>
      <c r="AJ665" s="20"/>
      <c r="AK665" s="20"/>
      <c r="AL665" s="20"/>
      <c r="AM665" s="20"/>
      <c r="AN665" s="20"/>
      <c r="AO665" s="20"/>
      <c r="AP665" s="20"/>
      <c r="AQ665" s="20"/>
      <c r="AR665" s="20"/>
      <c r="AS665" s="20"/>
      <c r="AT665" s="20"/>
      <c r="AU665" s="20"/>
      <c r="AV665" s="20"/>
      <c r="AW665" s="20"/>
      <c r="AX665" s="20"/>
      <c r="AY665" s="20"/>
      <c r="AZ665" s="20"/>
      <c r="BA665" s="20"/>
      <c r="BB665" s="20"/>
      <c r="BC665" s="20"/>
      <c r="BD665" s="20"/>
      <c r="BE665" s="20"/>
      <c r="BF665" s="20"/>
      <c r="BG665" s="20"/>
      <c r="BH665" s="20"/>
      <c r="BI665" s="20"/>
      <c r="BJ665" s="20"/>
      <c r="BK665" s="20"/>
      <c r="BL665" s="20"/>
      <c r="BM665" s="20"/>
    </row>
    <row r="666">
      <c r="L666" s="297"/>
      <c r="M666" s="278"/>
      <c r="N666" s="278"/>
      <c r="O666" s="278"/>
      <c r="P666" s="278"/>
      <c r="Q666" s="278"/>
      <c r="R666" s="20"/>
      <c r="S666" s="20"/>
      <c r="T666" s="20"/>
      <c r="U666" s="20"/>
      <c r="V666" s="20"/>
      <c r="W666" s="20"/>
      <c r="X666" s="20"/>
      <c r="Y666" s="20"/>
      <c r="Z666" s="20"/>
      <c r="AA666" s="20"/>
      <c r="AB666" s="20"/>
      <c r="AC666" s="20"/>
      <c r="AD666" s="20"/>
      <c r="AE666" s="20"/>
      <c r="AF666" s="20"/>
      <c r="AG666" s="20"/>
      <c r="AH666" s="20"/>
      <c r="AI666" s="20"/>
      <c r="AJ666" s="20"/>
      <c r="AK666" s="20"/>
      <c r="AL666" s="20"/>
      <c r="AM666" s="20"/>
      <c r="AN666" s="20"/>
      <c r="AO666" s="20"/>
      <c r="AP666" s="20"/>
      <c r="AQ666" s="20"/>
      <c r="AR666" s="20"/>
      <c r="AS666" s="20"/>
      <c r="AT666" s="20"/>
      <c r="AU666" s="20"/>
      <c r="AV666" s="20"/>
      <c r="AW666" s="20"/>
      <c r="AX666" s="20"/>
      <c r="AY666" s="20"/>
      <c r="AZ666" s="20"/>
      <c r="BA666" s="20"/>
      <c r="BB666" s="20"/>
      <c r="BC666" s="20"/>
      <c r="BD666" s="20"/>
      <c r="BE666" s="20"/>
      <c r="BF666" s="20"/>
      <c r="BG666" s="20"/>
      <c r="BH666" s="20"/>
      <c r="BI666" s="20"/>
      <c r="BJ666" s="20"/>
      <c r="BK666" s="20"/>
      <c r="BL666" s="20"/>
      <c r="BM666" s="20"/>
    </row>
    <row r="667">
      <c r="L667" s="297"/>
      <c r="M667" s="278"/>
      <c r="N667" s="278"/>
      <c r="O667" s="278"/>
      <c r="P667" s="278"/>
      <c r="Q667" s="278"/>
      <c r="R667" s="20"/>
      <c r="S667" s="20"/>
      <c r="T667" s="20"/>
      <c r="U667" s="20"/>
      <c r="V667" s="20"/>
      <c r="W667" s="20"/>
      <c r="X667" s="20"/>
      <c r="Y667" s="20"/>
      <c r="Z667" s="20"/>
      <c r="AA667" s="20"/>
      <c r="AB667" s="20"/>
      <c r="AC667" s="20"/>
      <c r="AD667" s="20"/>
      <c r="AE667" s="20"/>
      <c r="AF667" s="20"/>
      <c r="AG667" s="20"/>
      <c r="AH667" s="20"/>
      <c r="AI667" s="20"/>
      <c r="AJ667" s="20"/>
      <c r="AK667" s="20"/>
      <c r="AL667" s="20"/>
      <c r="AM667" s="20"/>
      <c r="AN667" s="20"/>
      <c r="AO667" s="20"/>
      <c r="AP667" s="20"/>
      <c r="AQ667" s="20"/>
      <c r="AR667" s="20"/>
      <c r="AS667" s="20"/>
      <c r="AT667" s="20"/>
      <c r="AU667" s="20"/>
      <c r="AV667" s="20"/>
      <c r="AW667" s="20"/>
      <c r="AX667" s="20"/>
      <c r="AY667" s="20"/>
      <c r="AZ667" s="20"/>
      <c r="BA667" s="20"/>
      <c r="BB667" s="20"/>
      <c r="BC667" s="20"/>
      <c r="BD667" s="20"/>
      <c r="BE667" s="20"/>
      <c r="BF667" s="20"/>
      <c r="BG667" s="20"/>
      <c r="BH667" s="20"/>
      <c r="BI667" s="20"/>
      <c r="BJ667" s="20"/>
      <c r="BK667" s="20"/>
      <c r="BL667" s="20"/>
      <c r="BM667" s="20"/>
    </row>
    <row r="668">
      <c r="L668" s="297"/>
      <c r="M668" s="278"/>
      <c r="N668" s="278"/>
      <c r="O668" s="278"/>
      <c r="P668" s="278"/>
      <c r="Q668" s="278"/>
      <c r="R668" s="20"/>
      <c r="S668" s="20"/>
      <c r="T668" s="20"/>
      <c r="U668" s="20"/>
      <c r="V668" s="20"/>
      <c r="W668" s="20"/>
      <c r="X668" s="20"/>
      <c r="Y668" s="20"/>
      <c r="Z668" s="20"/>
      <c r="AA668" s="20"/>
      <c r="AB668" s="20"/>
      <c r="AC668" s="20"/>
      <c r="AD668" s="20"/>
      <c r="AE668" s="20"/>
      <c r="AF668" s="20"/>
      <c r="AG668" s="20"/>
      <c r="AH668" s="20"/>
      <c r="AI668" s="20"/>
      <c r="AJ668" s="20"/>
      <c r="AK668" s="20"/>
      <c r="AL668" s="20"/>
      <c r="AM668" s="20"/>
      <c r="AN668" s="20"/>
      <c r="AO668" s="20"/>
      <c r="AP668" s="20"/>
      <c r="AQ668" s="20"/>
      <c r="AR668" s="20"/>
      <c r="AS668" s="20"/>
      <c r="AT668" s="20"/>
      <c r="AU668" s="20"/>
      <c r="AV668" s="20"/>
      <c r="AW668" s="20"/>
      <c r="AX668" s="20"/>
      <c r="AY668" s="20"/>
      <c r="AZ668" s="20"/>
      <c r="BA668" s="20"/>
      <c r="BB668" s="20"/>
      <c r="BC668" s="20"/>
      <c r="BD668" s="20"/>
      <c r="BE668" s="20"/>
      <c r="BF668" s="20"/>
      <c r="BG668" s="20"/>
      <c r="BH668" s="20"/>
      <c r="BI668" s="20"/>
      <c r="BJ668" s="20"/>
      <c r="BK668" s="20"/>
      <c r="BL668" s="20"/>
      <c r="BM668" s="20"/>
    </row>
    <row r="669">
      <c r="L669" s="297"/>
      <c r="M669" s="278"/>
      <c r="N669" s="278"/>
      <c r="O669" s="278"/>
      <c r="P669" s="278"/>
      <c r="Q669" s="278"/>
      <c r="R669" s="20"/>
      <c r="S669" s="20"/>
      <c r="T669" s="20"/>
      <c r="U669" s="20"/>
      <c r="V669" s="20"/>
      <c r="W669" s="20"/>
      <c r="X669" s="20"/>
      <c r="Y669" s="20"/>
      <c r="Z669" s="20"/>
      <c r="AA669" s="20"/>
      <c r="AB669" s="20"/>
      <c r="AC669" s="20"/>
      <c r="AD669" s="20"/>
      <c r="AE669" s="20"/>
      <c r="AF669" s="20"/>
      <c r="AG669" s="20"/>
      <c r="AH669" s="20"/>
      <c r="AI669" s="20"/>
      <c r="AJ669" s="20"/>
      <c r="AK669" s="20"/>
      <c r="AL669" s="20"/>
      <c r="AM669" s="20"/>
      <c r="AN669" s="20"/>
      <c r="AO669" s="20"/>
      <c r="AP669" s="20"/>
      <c r="AQ669" s="20"/>
      <c r="AR669" s="20"/>
      <c r="AS669" s="20"/>
      <c r="AT669" s="20"/>
      <c r="AU669" s="20"/>
      <c r="AV669" s="20"/>
      <c r="AW669" s="20"/>
      <c r="AX669" s="20"/>
      <c r="AY669" s="20"/>
      <c r="AZ669" s="20"/>
      <c r="BA669" s="20"/>
      <c r="BB669" s="20"/>
      <c r="BC669" s="20"/>
      <c r="BD669" s="20"/>
      <c r="BE669" s="20"/>
      <c r="BF669" s="20"/>
      <c r="BG669" s="20"/>
      <c r="BH669" s="20"/>
      <c r="BI669" s="20"/>
      <c r="BJ669" s="20"/>
      <c r="BK669" s="20"/>
      <c r="BL669" s="20"/>
      <c r="BM669" s="20"/>
    </row>
    <row r="670">
      <c r="L670" s="297"/>
      <c r="M670" s="278"/>
      <c r="N670" s="278"/>
      <c r="O670" s="278"/>
      <c r="P670" s="278"/>
      <c r="Q670" s="278"/>
      <c r="R670" s="20"/>
      <c r="S670" s="20"/>
      <c r="T670" s="20"/>
      <c r="U670" s="20"/>
      <c r="V670" s="20"/>
      <c r="W670" s="20"/>
      <c r="X670" s="20"/>
      <c r="Y670" s="20"/>
      <c r="Z670" s="20"/>
      <c r="AA670" s="20"/>
      <c r="AB670" s="20"/>
      <c r="AC670" s="20"/>
      <c r="AD670" s="20"/>
      <c r="AE670" s="20"/>
      <c r="AF670" s="20"/>
      <c r="AG670" s="20"/>
      <c r="AH670" s="20"/>
      <c r="AI670" s="20"/>
      <c r="AJ670" s="20"/>
      <c r="AK670" s="20"/>
      <c r="AL670" s="20"/>
      <c r="AM670" s="20"/>
      <c r="AN670" s="20"/>
      <c r="AO670" s="20"/>
      <c r="AP670" s="20"/>
      <c r="AQ670" s="20"/>
      <c r="AR670" s="20"/>
      <c r="AS670" s="20"/>
      <c r="AT670" s="20"/>
      <c r="AU670" s="20"/>
      <c r="AV670" s="20"/>
      <c r="AW670" s="20"/>
      <c r="AX670" s="20"/>
      <c r="AY670" s="20"/>
      <c r="AZ670" s="20"/>
      <c r="BA670" s="20"/>
      <c r="BB670" s="20"/>
      <c r="BC670" s="20"/>
      <c r="BD670" s="20"/>
      <c r="BE670" s="20"/>
      <c r="BF670" s="20"/>
      <c r="BG670" s="20"/>
      <c r="BH670" s="20"/>
      <c r="BI670" s="20"/>
      <c r="BJ670" s="20"/>
      <c r="BK670" s="20"/>
      <c r="BL670" s="20"/>
      <c r="BM670" s="20"/>
    </row>
    <row r="671">
      <c r="L671" s="297"/>
      <c r="M671" s="278"/>
      <c r="N671" s="278"/>
      <c r="O671" s="278"/>
      <c r="P671" s="278"/>
      <c r="Q671" s="278"/>
      <c r="R671" s="20"/>
      <c r="S671" s="20"/>
      <c r="T671" s="20"/>
      <c r="U671" s="20"/>
      <c r="V671" s="20"/>
      <c r="W671" s="20"/>
      <c r="X671" s="20"/>
      <c r="Y671" s="20"/>
      <c r="Z671" s="20"/>
      <c r="AA671" s="20"/>
      <c r="AB671" s="20"/>
      <c r="AC671" s="20"/>
      <c r="AD671" s="20"/>
      <c r="AE671" s="20"/>
      <c r="AF671" s="20"/>
      <c r="AG671" s="20"/>
      <c r="AH671" s="20"/>
      <c r="AI671" s="20"/>
      <c r="AJ671" s="20"/>
      <c r="AK671" s="20"/>
      <c r="AL671" s="20"/>
      <c r="AM671" s="20"/>
      <c r="AN671" s="20"/>
      <c r="AO671" s="20"/>
      <c r="AP671" s="20"/>
      <c r="AQ671" s="20"/>
      <c r="AR671" s="20"/>
      <c r="AS671" s="20"/>
      <c r="AT671" s="20"/>
      <c r="AU671" s="20"/>
      <c r="AV671" s="20"/>
      <c r="AW671" s="20"/>
      <c r="AX671" s="20"/>
      <c r="AY671" s="20"/>
      <c r="AZ671" s="20"/>
      <c r="BA671" s="20"/>
      <c r="BB671" s="20"/>
      <c r="BC671" s="20"/>
      <c r="BD671" s="20"/>
      <c r="BE671" s="20"/>
      <c r="BF671" s="20"/>
      <c r="BG671" s="20"/>
      <c r="BH671" s="20"/>
      <c r="BI671" s="20"/>
      <c r="BJ671" s="20"/>
      <c r="BK671" s="20"/>
      <c r="BL671" s="20"/>
      <c r="BM671" s="20"/>
    </row>
    <row r="672">
      <c r="L672" s="297"/>
      <c r="M672" s="278"/>
      <c r="N672" s="278"/>
      <c r="O672" s="278"/>
      <c r="P672" s="278"/>
      <c r="Q672" s="278"/>
      <c r="R672" s="20"/>
      <c r="S672" s="20"/>
      <c r="T672" s="20"/>
      <c r="U672" s="20"/>
      <c r="V672" s="20"/>
      <c r="W672" s="20"/>
      <c r="X672" s="20"/>
      <c r="Y672" s="20"/>
      <c r="Z672" s="20"/>
      <c r="AA672" s="20"/>
      <c r="AB672" s="20"/>
      <c r="AC672" s="20"/>
      <c r="AD672" s="20"/>
      <c r="AE672" s="20"/>
      <c r="AF672" s="20"/>
      <c r="AG672" s="20"/>
      <c r="AH672" s="20"/>
      <c r="AI672" s="20"/>
      <c r="AJ672" s="20"/>
      <c r="AK672" s="20"/>
      <c r="AL672" s="20"/>
      <c r="AM672" s="20"/>
      <c r="AN672" s="20"/>
      <c r="AO672" s="20"/>
      <c r="AP672" s="20"/>
      <c r="AQ672" s="20"/>
      <c r="AR672" s="20"/>
      <c r="AS672" s="20"/>
      <c r="AT672" s="20"/>
      <c r="AU672" s="20"/>
      <c r="AV672" s="20"/>
      <c r="AW672" s="20"/>
      <c r="AX672" s="20"/>
      <c r="AY672" s="20"/>
      <c r="AZ672" s="20"/>
      <c r="BA672" s="20"/>
      <c r="BB672" s="20"/>
      <c r="BC672" s="20"/>
      <c r="BD672" s="20"/>
      <c r="BE672" s="20"/>
      <c r="BF672" s="20"/>
      <c r="BG672" s="20"/>
      <c r="BH672" s="20"/>
      <c r="BI672" s="20"/>
      <c r="BJ672" s="20"/>
      <c r="BK672" s="20"/>
      <c r="BL672" s="20"/>
      <c r="BM672" s="20"/>
    </row>
    <row r="673">
      <c r="L673" s="297"/>
      <c r="M673" s="278"/>
      <c r="N673" s="278"/>
      <c r="O673" s="278"/>
      <c r="P673" s="278"/>
      <c r="Q673" s="278"/>
      <c r="R673" s="20"/>
      <c r="S673" s="20"/>
      <c r="T673" s="20"/>
      <c r="U673" s="20"/>
      <c r="V673" s="20"/>
      <c r="W673" s="20"/>
      <c r="X673" s="20"/>
      <c r="Y673" s="20"/>
      <c r="Z673" s="20"/>
      <c r="AA673" s="20"/>
      <c r="AB673" s="20"/>
      <c r="AC673" s="20"/>
      <c r="AD673" s="20"/>
      <c r="AE673" s="20"/>
      <c r="AF673" s="20"/>
      <c r="AG673" s="20"/>
      <c r="AH673" s="20"/>
      <c r="AI673" s="20"/>
      <c r="AJ673" s="20"/>
      <c r="AK673" s="20"/>
      <c r="AL673" s="20"/>
      <c r="AM673" s="20"/>
      <c r="AN673" s="20"/>
      <c r="AO673" s="20"/>
      <c r="AP673" s="20"/>
      <c r="AQ673" s="20"/>
      <c r="AR673" s="20"/>
      <c r="AS673" s="20"/>
      <c r="AT673" s="20"/>
      <c r="AU673" s="20"/>
      <c r="AV673" s="20"/>
      <c r="AW673" s="20"/>
      <c r="AX673" s="20"/>
      <c r="AY673" s="20"/>
      <c r="AZ673" s="20"/>
      <c r="BA673" s="20"/>
      <c r="BB673" s="20"/>
      <c r="BC673" s="20"/>
      <c r="BD673" s="20"/>
      <c r="BE673" s="20"/>
      <c r="BF673" s="20"/>
      <c r="BG673" s="20"/>
      <c r="BH673" s="20"/>
      <c r="BI673" s="20"/>
      <c r="BJ673" s="20"/>
      <c r="BK673" s="20"/>
      <c r="BL673" s="20"/>
      <c r="BM673" s="20"/>
    </row>
    <row r="674">
      <c r="L674" s="297"/>
      <c r="M674" s="278"/>
      <c r="N674" s="278"/>
      <c r="O674" s="278"/>
      <c r="P674" s="278"/>
      <c r="Q674" s="278"/>
      <c r="R674" s="20"/>
      <c r="S674" s="20"/>
      <c r="T674" s="20"/>
      <c r="U674" s="20"/>
      <c r="V674" s="20"/>
      <c r="W674" s="20"/>
      <c r="X674" s="20"/>
      <c r="Y674" s="20"/>
      <c r="Z674" s="20"/>
      <c r="AA674" s="20"/>
      <c r="AB674" s="20"/>
      <c r="AC674" s="20"/>
      <c r="AD674" s="20"/>
      <c r="AE674" s="20"/>
      <c r="AF674" s="20"/>
      <c r="AG674" s="20"/>
      <c r="AH674" s="20"/>
      <c r="AI674" s="20"/>
      <c r="AJ674" s="20"/>
      <c r="AK674" s="20"/>
      <c r="AL674" s="20"/>
      <c r="AM674" s="20"/>
      <c r="AN674" s="20"/>
      <c r="AO674" s="20"/>
      <c r="AP674" s="20"/>
      <c r="AQ674" s="20"/>
      <c r="AR674" s="20"/>
      <c r="AS674" s="20"/>
      <c r="AT674" s="20"/>
      <c r="AU674" s="20"/>
      <c r="AV674" s="20"/>
      <c r="AW674" s="20"/>
      <c r="AX674" s="20"/>
      <c r="AY674" s="20"/>
      <c r="AZ674" s="20"/>
      <c r="BA674" s="20"/>
      <c r="BB674" s="20"/>
      <c r="BC674" s="20"/>
      <c r="BD674" s="20"/>
      <c r="BE674" s="20"/>
      <c r="BF674" s="20"/>
      <c r="BG674" s="20"/>
      <c r="BH674" s="20"/>
      <c r="BI674" s="20"/>
      <c r="BJ674" s="20"/>
      <c r="BK674" s="20"/>
      <c r="BL674" s="20"/>
      <c r="BM674" s="20"/>
    </row>
    <row r="675">
      <c r="L675" s="297"/>
      <c r="M675" s="278"/>
      <c r="N675" s="278"/>
      <c r="O675" s="278"/>
      <c r="P675" s="278"/>
      <c r="Q675" s="278"/>
      <c r="R675" s="20"/>
      <c r="S675" s="20"/>
      <c r="T675" s="20"/>
      <c r="U675" s="20"/>
      <c r="V675" s="20"/>
      <c r="W675" s="20"/>
      <c r="X675" s="20"/>
      <c r="Y675" s="20"/>
      <c r="Z675" s="20"/>
      <c r="AA675" s="20"/>
      <c r="AB675" s="20"/>
      <c r="AC675" s="20"/>
      <c r="AD675" s="20"/>
      <c r="AE675" s="20"/>
      <c r="AF675" s="20"/>
      <c r="AG675" s="20"/>
      <c r="AH675" s="20"/>
      <c r="AI675" s="20"/>
      <c r="AJ675" s="20"/>
      <c r="AK675" s="20"/>
      <c r="AL675" s="20"/>
      <c r="AM675" s="20"/>
      <c r="AN675" s="20"/>
      <c r="AO675" s="20"/>
      <c r="AP675" s="20"/>
      <c r="AQ675" s="20"/>
      <c r="AR675" s="20"/>
      <c r="AS675" s="20"/>
      <c r="AT675" s="20"/>
      <c r="AU675" s="20"/>
      <c r="AV675" s="20"/>
      <c r="AW675" s="20"/>
      <c r="AX675" s="20"/>
      <c r="AY675" s="20"/>
      <c r="AZ675" s="20"/>
      <c r="BA675" s="20"/>
      <c r="BB675" s="20"/>
      <c r="BC675" s="20"/>
      <c r="BD675" s="20"/>
      <c r="BE675" s="20"/>
      <c r="BF675" s="20"/>
      <c r="BG675" s="20"/>
      <c r="BH675" s="20"/>
      <c r="BI675" s="20"/>
      <c r="BJ675" s="20"/>
      <c r="BK675" s="20"/>
      <c r="BL675" s="20"/>
      <c r="BM675" s="20"/>
    </row>
    <row r="676">
      <c r="L676" s="297"/>
      <c r="M676" s="278"/>
      <c r="N676" s="278"/>
      <c r="O676" s="278"/>
      <c r="P676" s="278"/>
      <c r="Q676" s="278"/>
      <c r="R676" s="20"/>
      <c r="S676" s="20"/>
      <c r="T676" s="20"/>
      <c r="U676" s="20"/>
      <c r="V676" s="20"/>
      <c r="W676" s="20"/>
      <c r="X676" s="20"/>
      <c r="Y676" s="20"/>
      <c r="Z676" s="20"/>
      <c r="AA676" s="20"/>
      <c r="AB676" s="20"/>
      <c r="AC676" s="20"/>
      <c r="AD676" s="20"/>
      <c r="AE676" s="20"/>
      <c r="AF676" s="20"/>
      <c r="AG676" s="20"/>
      <c r="AH676" s="20"/>
      <c r="AI676" s="20"/>
      <c r="AJ676" s="20"/>
      <c r="AK676" s="20"/>
      <c r="AL676" s="20"/>
      <c r="AM676" s="20"/>
      <c r="AN676" s="20"/>
      <c r="AO676" s="20"/>
      <c r="AP676" s="20"/>
      <c r="AQ676" s="20"/>
      <c r="AR676" s="20"/>
      <c r="AS676" s="20"/>
      <c r="AT676" s="20"/>
      <c r="AU676" s="20"/>
      <c r="AV676" s="20"/>
      <c r="AW676" s="20"/>
      <c r="AX676" s="20"/>
      <c r="AY676" s="20"/>
      <c r="AZ676" s="20"/>
      <c r="BA676" s="20"/>
      <c r="BB676" s="20"/>
      <c r="BC676" s="20"/>
      <c r="BD676" s="20"/>
      <c r="BE676" s="20"/>
      <c r="BF676" s="20"/>
      <c r="BG676" s="20"/>
      <c r="BH676" s="20"/>
      <c r="BI676" s="20"/>
      <c r="BJ676" s="20"/>
      <c r="BK676" s="20"/>
      <c r="BL676" s="20"/>
      <c r="BM676" s="20"/>
    </row>
    <row r="677">
      <c r="L677" s="297"/>
      <c r="M677" s="278"/>
      <c r="N677" s="278"/>
      <c r="O677" s="278"/>
      <c r="P677" s="278"/>
      <c r="Q677" s="278"/>
      <c r="R677" s="20"/>
      <c r="S677" s="20"/>
      <c r="T677" s="20"/>
      <c r="U677" s="20"/>
      <c r="V677" s="20"/>
      <c r="W677" s="20"/>
      <c r="X677" s="20"/>
      <c r="Y677" s="20"/>
      <c r="Z677" s="20"/>
      <c r="AA677" s="20"/>
      <c r="AB677" s="20"/>
      <c r="AC677" s="20"/>
      <c r="AD677" s="20"/>
      <c r="AE677" s="20"/>
      <c r="AF677" s="20"/>
      <c r="AG677" s="20"/>
      <c r="AH677" s="20"/>
      <c r="AI677" s="20"/>
      <c r="AJ677" s="20"/>
      <c r="AK677" s="20"/>
      <c r="AL677" s="20"/>
      <c r="AM677" s="20"/>
      <c r="AN677" s="20"/>
      <c r="AO677" s="20"/>
      <c r="AP677" s="20"/>
      <c r="AQ677" s="20"/>
      <c r="AR677" s="20"/>
      <c r="AS677" s="20"/>
      <c r="AT677" s="20"/>
      <c r="AU677" s="20"/>
      <c r="AV677" s="20"/>
      <c r="AW677" s="20"/>
      <c r="AX677" s="20"/>
      <c r="AY677" s="20"/>
      <c r="AZ677" s="20"/>
      <c r="BA677" s="20"/>
      <c r="BB677" s="20"/>
      <c r="BC677" s="20"/>
      <c r="BD677" s="20"/>
      <c r="BE677" s="20"/>
      <c r="BF677" s="20"/>
      <c r="BG677" s="20"/>
      <c r="BH677" s="20"/>
      <c r="BI677" s="20"/>
      <c r="BJ677" s="20"/>
      <c r="BK677" s="20"/>
      <c r="BL677" s="20"/>
      <c r="BM677" s="20"/>
    </row>
    <row r="678">
      <c r="L678" s="297"/>
      <c r="M678" s="278"/>
      <c r="N678" s="278"/>
      <c r="O678" s="278"/>
      <c r="P678" s="278"/>
      <c r="Q678" s="278"/>
      <c r="R678" s="20"/>
      <c r="S678" s="20"/>
      <c r="T678" s="20"/>
      <c r="U678" s="20"/>
      <c r="V678" s="20"/>
      <c r="W678" s="20"/>
      <c r="X678" s="20"/>
      <c r="Y678" s="20"/>
      <c r="Z678" s="20"/>
      <c r="AA678" s="20"/>
      <c r="AB678" s="20"/>
      <c r="AC678" s="20"/>
      <c r="AD678" s="20"/>
      <c r="AE678" s="20"/>
      <c r="AF678" s="20"/>
      <c r="AG678" s="20"/>
      <c r="AH678" s="20"/>
      <c r="AI678" s="20"/>
      <c r="AJ678" s="20"/>
      <c r="AK678" s="20"/>
      <c r="AL678" s="20"/>
      <c r="AM678" s="20"/>
      <c r="AN678" s="20"/>
      <c r="AO678" s="20"/>
      <c r="AP678" s="20"/>
      <c r="AQ678" s="20"/>
      <c r="AR678" s="20"/>
      <c r="AS678" s="20"/>
      <c r="AT678" s="20"/>
      <c r="AU678" s="20"/>
      <c r="AV678" s="20"/>
      <c r="AW678" s="20"/>
      <c r="AX678" s="20"/>
      <c r="AY678" s="20"/>
      <c r="AZ678" s="20"/>
      <c r="BA678" s="20"/>
      <c r="BB678" s="20"/>
      <c r="BC678" s="20"/>
      <c r="BD678" s="20"/>
      <c r="BE678" s="20"/>
      <c r="BF678" s="20"/>
      <c r="BG678" s="20"/>
      <c r="BH678" s="20"/>
      <c r="BI678" s="20"/>
      <c r="BJ678" s="20"/>
      <c r="BK678" s="20"/>
      <c r="BL678" s="20"/>
      <c r="BM678" s="20"/>
    </row>
    <row r="679">
      <c r="L679" s="297"/>
      <c r="M679" s="278"/>
      <c r="N679" s="278"/>
      <c r="O679" s="278"/>
      <c r="P679" s="278"/>
      <c r="Q679" s="278"/>
      <c r="R679" s="20"/>
      <c r="S679" s="20"/>
      <c r="T679" s="20"/>
      <c r="U679" s="20"/>
      <c r="V679" s="20"/>
      <c r="W679" s="20"/>
      <c r="X679" s="20"/>
      <c r="Y679" s="20"/>
      <c r="Z679" s="20"/>
      <c r="AA679" s="20"/>
      <c r="AB679" s="20"/>
      <c r="AC679" s="20"/>
      <c r="AD679" s="20"/>
      <c r="AE679" s="20"/>
      <c r="AF679" s="20"/>
      <c r="AG679" s="20"/>
      <c r="AH679" s="20"/>
      <c r="AI679" s="20"/>
      <c r="AJ679" s="20"/>
      <c r="AK679" s="20"/>
      <c r="AL679" s="20"/>
      <c r="AM679" s="20"/>
      <c r="AN679" s="20"/>
      <c r="AO679" s="20"/>
      <c r="AP679" s="20"/>
      <c r="AQ679" s="20"/>
      <c r="AR679" s="20"/>
      <c r="AS679" s="20"/>
      <c r="AT679" s="20"/>
      <c r="AU679" s="20"/>
      <c r="AV679" s="20"/>
      <c r="AW679" s="20"/>
      <c r="AX679" s="20"/>
      <c r="AY679" s="20"/>
      <c r="AZ679" s="20"/>
      <c r="BA679" s="20"/>
      <c r="BB679" s="20"/>
      <c r="BC679" s="20"/>
      <c r="BD679" s="20"/>
      <c r="BE679" s="20"/>
      <c r="BF679" s="20"/>
      <c r="BG679" s="20"/>
      <c r="BH679" s="20"/>
      <c r="BI679" s="20"/>
      <c r="BJ679" s="20"/>
      <c r="BK679" s="20"/>
      <c r="BL679" s="20"/>
      <c r="BM679" s="20"/>
    </row>
    <row r="680">
      <c r="L680" s="297"/>
      <c r="M680" s="278"/>
      <c r="N680" s="278"/>
      <c r="O680" s="278"/>
      <c r="P680" s="278"/>
      <c r="Q680" s="278"/>
      <c r="R680" s="20"/>
      <c r="S680" s="20"/>
      <c r="T680" s="20"/>
      <c r="U680" s="20"/>
      <c r="V680" s="20"/>
      <c r="W680" s="20"/>
      <c r="X680" s="20"/>
      <c r="Y680" s="20"/>
      <c r="Z680" s="20"/>
      <c r="AA680" s="20"/>
      <c r="AB680" s="20"/>
      <c r="AC680" s="20"/>
      <c r="AD680" s="20"/>
      <c r="AE680" s="20"/>
      <c r="AF680" s="20"/>
      <c r="AG680" s="20"/>
      <c r="AH680" s="20"/>
      <c r="AI680" s="20"/>
      <c r="AJ680" s="20"/>
      <c r="AK680" s="20"/>
      <c r="AL680" s="20"/>
      <c r="AM680" s="20"/>
      <c r="AN680" s="20"/>
      <c r="AO680" s="20"/>
      <c r="AP680" s="20"/>
      <c r="AQ680" s="20"/>
      <c r="AR680" s="20"/>
      <c r="AS680" s="20"/>
      <c r="AT680" s="20"/>
      <c r="AU680" s="20"/>
      <c r="AV680" s="20"/>
      <c r="AW680" s="20"/>
      <c r="AX680" s="20"/>
      <c r="AY680" s="20"/>
      <c r="AZ680" s="20"/>
      <c r="BA680" s="20"/>
      <c r="BB680" s="20"/>
      <c r="BC680" s="20"/>
      <c r="BD680" s="20"/>
      <c r="BE680" s="20"/>
      <c r="BF680" s="20"/>
      <c r="BG680" s="20"/>
      <c r="BH680" s="20"/>
      <c r="BI680" s="20"/>
      <c r="BJ680" s="20"/>
      <c r="BK680" s="20"/>
      <c r="BL680" s="20"/>
      <c r="BM680" s="20"/>
    </row>
    <row r="681">
      <c r="L681" s="297"/>
      <c r="M681" s="278"/>
      <c r="N681" s="278"/>
      <c r="O681" s="278"/>
      <c r="P681" s="278"/>
      <c r="Q681" s="278"/>
      <c r="R681" s="20"/>
      <c r="S681" s="20"/>
      <c r="T681" s="20"/>
      <c r="U681" s="20"/>
      <c r="V681" s="20"/>
      <c r="W681" s="20"/>
      <c r="X681" s="20"/>
      <c r="Y681" s="20"/>
      <c r="Z681" s="20"/>
      <c r="AA681" s="20"/>
      <c r="AB681" s="20"/>
      <c r="AC681" s="20"/>
      <c r="AD681" s="20"/>
      <c r="AE681" s="20"/>
      <c r="AF681" s="20"/>
      <c r="AG681" s="20"/>
      <c r="AH681" s="20"/>
      <c r="AI681" s="20"/>
      <c r="AJ681" s="20"/>
      <c r="AK681" s="20"/>
      <c r="AL681" s="20"/>
      <c r="AM681" s="20"/>
      <c r="AN681" s="20"/>
      <c r="AO681" s="20"/>
      <c r="AP681" s="20"/>
      <c r="AQ681" s="20"/>
      <c r="AR681" s="20"/>
      <c r="AS681" s="20"/>
      <c r="AT681" s="20"/>
      <c r="AU681" s="20"/>
      <c r="AV681" s="20"/>
      <c r="AW681" s="20"/>
      <c r="AX681" s="20"/>
      <c r="AY681" s="20"/>
      <c r="AZ681" s="20"/>
      <c r="BA681" s="20"/>
      <c r="BB681" s="20"/>
      <c r="BC681" s="20"/>
      <c r="BD681" s="20"/>
      <c r="BE681" s="20"/>
      <c r="BF681" s="20"/>
      <c r="BG681" s="20"/>
      <c r="BH681" s="20"/>
      <c r="BI681" s="20"/>
      <c r="BJ681" s="20"/>
      <c r="BK681" s="20"/>
      <c r="BL681" s="20"/>
      <c r="BM681" s="20"/>
    </row>
    <row r="682">
      <c r="L682" s="297"/>
      <c r="M682" s="278"/>
      <c r="N682" s="278"/>
      <c r="O682" s="278"/>
      <c r="P682" s="278"/>
      <c r="Q682" s="278"/>
      <c r="R682" s="20"/>
      <c r="S682" s="20"/>
      <c r="T682" s="20"/>
      <c r="U682" s="20"/>
      <c r="V682" s="20"/>
      <c r="W682" s="20"/>
      <c r="X682" s="20"/>
      <c r="Y682" s="20"/>
      <c r="Z682" s="20"/>
      <c r="AA682" s="20"/>
      <c r="AB682" s="20"/>
      <c r="AC682" s="20"/>
      <c r="AD682" s="20"/>
      <c r="AE682" s="20"/>
      <c r="AF682" s="20"/>
      <c r="AG682" s="20"/>
      <c r="AH682" s="20"/>
      <c r="AI682" s="20"/>
      <c r="AJ682" s="20"/>
      <c r="AK682" s="20"/>
      <c r="AL682" s="20"/>
      <c r="AM682" s="20"/>
      <c r="AN682" s="20"/>
      <c r="AO682" s="20"/>
      <c r="AP682" s="20"/>
      <c r="AQ682" s="20"/>
      <c r="AR682" s="20"/>
      <c r="AS682" s="20"/>
      <c r="AT682" s="20"/>
      <c r="AU682" s="20"/>
      <c r="AV682" s="20"/>
      <c r="AW682" s="20"/>
      <c r="AX682" s="20"/>
      <c r="AY682" s="20"/>
      <c r="AZ682" s="20"/>
      <c r="BA682" s="20"/>
      <c r="BB682" s="20"/>
      <c r="BC682" s="20"/>
      <c r="BD682" s="20"/>
      <c r="BE682" s="20"/>
      <c r="BF682" s="20"/>
      <c r="BG682" s="20"/>
      <c r="BH682" s="20"/>
      <c r="BI682" s="20"/>
      <c r="BJ682" s="20"/>
      <c r="BK682" s="20"/>
      <c r="BL682" s="20"/>
      <c r="BM682" s="20"/>
    </row>
    <row r="683">
      <c r="L683" s="297"/>
      <c r="M683" s="278"/>
      <c r="N683" s="278"/>
      <c r="O683" s="278"/>
      <c r="P683" s="278"/>
      <c r="Q683" s="278"/>
      <c r="R683" s="20"/>
      <c r="S683" s="20"/>
      <c r="T683" s="20"/>
      <c r="U683" s="20"/>
      <c r="V683" s="20"/>
      <c r="W683" s="20"/>
      <c r="X683" s="20"/>
      <c r="Y683" s="20"/>
      <c r="Z683" s="20"/>
      <c r="AA683" s="20"/>
      <c r="AB683" s="20"/>
      <c r="AC683" s="20"/>
      <c r="AD683" s="20"/>
      <c r="AE683" s="20"/>
      <c r="AF683" s="20"/>
      <c r="AG683" s="20"/>
      <c r="AH683" s="20"/>
      <c r="AI683" s="20"/>
      <c r="AJ683" s="20"/>
      <c r="AK683" s="20"/>
      <c r="AL683" s="20"/>
      <c r="AM683" s="20"/>
      <c r="AN683" s="20"/>
      <c r="AO683" s="20"/>
      <c r="AP683" s="20"/>
      <c r="AQ683" s="20"/>
      <c r="AR683" s="20"/>
      <c r="AS683" s="20"/>
      <c r="AT683" s="20"/>
      <c r="AU683" s="20"/>
      <c r="AV683" s="20"/>
      <c r="AW683" s="20"/>
      <c r="AX683" s="20"/>
      <c r="AY683" s="20"/>
      <c r="AZ683" s="20"/>
      <c r="BA683" s="20"/>
      <c r="BB683" s="20"/>
      <c r="BC683" s="20"/>
      <c r="BD683" s="20"/>
      <c r="BE683" s="20"/>
      <c r="BF683" s="20"/>
      <c r="BG683" s="20"/>
      <c r="BH683" s="20"/>
      <c r="BI683" s="20"/>
      <c r="BJ683" s="20"/>
      <c r="BK683" s="20"/>
      <c r="BL683" s="20"/>
      <c r="BM683" s="20"/>
    </row>
    <row r="684">
      <c r="L684" s="297"/>
      <c r="M684" s="278"/>
      <c r="N684" s="278"/>
      <c r="O684" s="278"/>
      <c r="P684" s="278"/>
      <c r="Q684" s="278"/>
      <c r="R684" s="20"/>
      <c r="S684" s="20"/>
      <c r="T684" s="20"/>
      <c r="U684" s="20"/>
      <c r="V684" s="20"/>
      <c r="W684" s="20"/>
      <c r="X684" s="20"/>
      <c r="Y684" s="20"/>
      <c r="Z684" s="20"/>
      <c r="AA684" s="20"/>
      <c r="AB684" s="20"/>
      <c r="AC684" s="20"/>
      <c r="AD684" s="20"/>
      <c r="AE684" s="20"/>
      <c r="AF684" s="20"/>
      <c r="AG684" s="20"/>
      <c r="AH684" s="20"/>
      <c r="AI684" s="20"/>
      <c r="AJ684" s="20"/>
      <c r="AK684" s="20"/>
      <c r="AL684" s="20"/>
      <c r="AM684" s="20"/>
      <c r="AN684" s="20"/>
      <c r="AO684" s="20"/>
      <c r="AP684" s="20"/>
      <c r="AQ684" s="20"/>
      <c r="AR684" s="20"/>
      <c r="AS684" s="20"/>
      <c r="AT684" s="20"/>
      <c r="AU684" s="20"/>
      <c r="AV684" s="20"/>
      <c r="AW684" s="20"/>
      <c r="AX684" s="20"/>
      <c r="AY684" s="20"/>
      <c r="AZ684" s="20"/>
      <c r="BA684" s="20"/>
      <c r="BB684" s="20"/>
      <c r="BC684" s="20"/>
      <c r="BD684" s="20"/>
      <c r="BE684" s="20"/>
      <c r="BF684" s="20"/>
      <c r="BG684" s="20"/>
      <c r="BH684" s="20"/>
      <c r="BI684" s="20"/>
      <c r="BJ684" s="20"/>
      <c r="BK684" s="20"/>
      <c r="BL684" s="20"/>
      <c r="BM684" s="20"/>
    </row>
    <row r="685">
      <c r="L685" s="297"/>
      <c r="M685" s="278"/>
      <c r="N685" s="278"/>
      <c r="O685" s="278"/>
      <c r="P685" s="278"/>
      <c r="Q685" s="278"/>
      <c r="R685" s="20"/>
      <c r="S685" s="20"/>
      <c r="T685" s="20"/>
      <c r="U685" s="20"/>
      <c r="V685" s="20"/>
      <c r="W685" s="20"/>
      <c r="X685" s="20"/>
      <c r="Y685" s="20"/>
      <c r="Z685" s="20"/>
      <c r="AA685" s="20"/>
      <c r="AB685" s="20"/>
      <c r="AC685" s="20"/>
      <c r="AD685" s="20"/>
      <c r="AE685" s="20"/>
      <c r="AF685" s="20"/>
      <c r="AG685" s="20"/>
      <c r="AH685" s="20"/>
      <c r="AI685" s="20"/>
      <c r="AJ685" s="20"/>
      <c r="AK685" s="20"/>
      <c r="AL685" s="20"/>
      <c r="AM685" s="20"/>
      <c r="AN685" s="20"/>
      <c r="AO685" s="20"/>
      <c r="AP685" s="20"/>
      <c r="AQ685" s="20"/>
      <c r="AR685" s="20"/>
      <c r="AS685" s="20"/>
      <c r="AT685" s="20"/>
      <c r="AU685" s="20"/>
      <c r="AV685" s="20"/>
      <c r="AW685" s="20"/>
      <c r="AX685" s="20"/>
      <c r="AY685" s="20"/>
      <c r="AZ685" s="20"/>
      <c r="BA685" s="20"/>
      <c r="BB685" s="20"/>
      <c r="BC685" s="20"/>
      <c r="BD685" s="20"/>
      <c r="BE685" s="20"/>
      <c r="BF685" s="20"/>
      <c r="BG685" s="20"/>
      <c r="BH685" s="20"/>
      <c r="BI685" s="20"/>
      <c r="BJ685" s="20"/>
      <c r="BK685" s="20"/>
      <c r="BL685" s="20"/>
      <c r="BM685" s="20"/>
    </row>
    <row r="686">
      <c r="L686" s="297"/>
      <c r="M686" s="278"/>
      <c r="N686" s="278"/>
      <c r="O686" s="278"/>
      <c r="P686" s="278"/>
      <c r="Q686" s="278"/>
      <c r="R686" s="20"/>
      <c r="S686" s="20"/>
      <c r="T686" s="20"/>
      <c r="U686" s="20"/>
      <c r="V686" s="20"/>
      <c r="W686" s="20"/>
      <c r="X686" s="20"/>
      <c r="Y686" s="20"/>
      <c r="Z686" s="20"/>
      <c r="AA686" s="20"/>
      <c r="AB686" s="20"/>
      <c r="AC686" s="20"/>
      <c r="AD686" s="20"/>
      <c r="AE686" s="20"/>
      <c r="AF686" s="20"/>
      <c r="AG686" s="20"/>
      <c r="AH686" s="20"/>
      <c r="AI686" s="20"/>
      <c r="AJ686" s="20"/>
      <c r="AK686" s="20"/>
      <c r="AL686" s="20"/>
      <c r="AM686" s="20"/>
      <c r="AN686" s="20"/>
      <c r="AO686" s="20"/>
      <c r="AP686" s="20"/>
      <c r="AQ686" s="20"/>
      <c r="AR686" s="20"/>
      <c r="AS686" s="20"/>
      <c r="AT686" s="20"/>
      <c r="AU686" s="20"/>
      <c r="AV686" s="20"/>
      <c r="AW686" s="20"/>
      <c r="AX686" s="20"/>
      <c r="AY686" s="20"/>
      <c r="AZ686" s="20"/>
      <c r="BA686" s="20"/>
      <c r="BB686" s="20"/>
      <c r="BC686" s="20"/>
      <c r="BD686" s="20"/>
      <c r="BE686" s="20"/>
      <c r="BF686" s="20"/>
      <c r="BG686" s="20"/>
      <c r="BH686" s="20"/>
      <c r="BI686" s="20"/>
      <c r="BJ686" s="20"/>
      <c r="BK686" s="20"/>
      <c r="BL686" s="20"/>
      <c r="BM686" s="20"/>
    </row>
    <row r="687">
      <c r="L687" s="297"/>
      <c r="M687" s="278"/>
      <c r="N687" s="278"/>
      <c r="O687" s="278"/>
      <c r="P687" s="278"/>
      <c r="Q687" s="278"/>
      <c r="R687" s="20"/>
      <c r="S687" s="20"/>
      <c r="T687" s="20"/>
      <c r="U687" s="20"/>
      <c r="V687" s="20"/>
      <c r="W687" s="20"/>
      <c r="X687" s="20"/>
      <c r="Y687" s="20"/>
      <c r="Z687" s="20"/>
      <c r="AA687" s="20"/>
      <c r="AB687" s="20"/>
      <c r="AC687" s="20"/>
      <c r="AD687" s="20"/>
      <c r="AE687" s="20"/>
      <c r="AF687" s="20"/>
      <c r="AG687" s="20"/>
      <c r="AH687" s="20"/>
      <c r="AI687" s="20"/>
      <c r="AJ687" s="20"/>
      <c r="AK687" s="20"/>
      <c r="AL687" s="20"/>
      <c r="AM687" s="20"/>
      <c r="AN687" s="20"/>
      <c r="AO687" s="20"/>
      <c r="AP687" s="20"/>
      <c r="AQ687" s="20"/>
      <c r="AR687" s="20"/>
      <c r="AS687" s="20"/>
      <c r="AT687" s="20"/>
      <c r="AU687" s="20"/>
      <c r="AV687" s="20"/>
      <c r="AW687" s="20"/>
      <c r="AX687" s="20"/>
      <c r="AY687" s="20"/>
      <c r="AZ687" s="20"/>
      <c r="BA687" s="20"/>
      <c r="BB687" s="20"/>
      <c r="BC687" s="20"/>
      <c r="BD687" s="20"/>
      <c r="BE687" s="20"/>
      <c r="BF687" s="20"/>
      <c r="BG687" s="20"/>
      <c r="BH687" s="20"/>
      <c r="BI687" s="20"/>
      <c r="BJ687" s="20"/>
      <c r="BK687" s="20"/>
      <c r="BL687" s="20"/>
      <c r="BM687" s="20"/>
    </row>
    <row r="688">
      <c r="L688" s="297"/>
      <c r="M688" s="278"/>
      <c r="N688" s="278"/>
      <c r="O688" s="278"/>
      <c r="P688" s="278"/>
      <c r="Q688" s="278"/>
      <c r="R688" s="20"/>
      <c r="S688" s="20"/>
      <c r="T688" s="20"/>
      <c r="U688" s="20"/>
      <c r="V688" s="20"/>
      <c r="W688" s="20"/>
      <c r="X688" s="20"/>
      <c r="Y688" s="20"/>
      <c r="Z688" s="20"/>
      <c r="AA688" s="20"/>
      <c r="AB688" s="20"/>
      <c r="AC688" s="20"/>
      <c r="AD688" s="20"/>
      <c r="AE688" s="20"/>
      <c r="AF688" s="20"/>
      <c r="AG688" s="20"/>
      <c r="AH688" s="20"/>
      <c r="AI688" s="20"/>
      <c r="AJ688" s="20"/>
      <c r="AK688" s="20"/>
      <c r="AL688" s="20"/>
      <c r="AM688" s="20"/>
      <c r="AN688" s="20"/>
      <c r="AO688" s="20"/>
      <c r="AP688" s="20"/>
      <c r="AQ688" s="20"/>
      <c r="AR688" s="20"/>
      <c r="AS688" s="20"/>
      <c r="AT688" s="20"/>
      <c r="AU688" s="20"/>
      <c r="AV688" s="20"/>
      <c r="AW688" s="20"/>
      <c r="AX688" s="20"/>
      <c r="AY688" s="20"/>
      <c r="AZ688" s="20"/>
      <c r="BA688" s="20"/>
      <c r="BB688" s="20"/>
      <c r="BC688" s="20"/>
      <c r="BD688" s="20"/>
      <c r="BE688" s="20"/>
      <c r="BF688" s="20"/>
      <c r="BG688" s="20"/>
      <c r="BH688" s="20"/>
      <c r="BI688" s="20"/>
      <c r="BJ688" s="20"/>
      <c r="BK688" s="20"/>
      <c r="BL688" s="20"/>
      <c r="BM688" s="20"/>
    </row>
    <row r="689">
      <c r="L689" s="297"/>
      <c r="M689" s="278"/>
      <c r="N689" s="278"/>
      <c r="O689" s="278"/>
      <c r="P689" s="278"/>
      <c r="Q689" s="278"/>
      <c r="R689" s="20"/>
      <c r="S689" s="20"/>
      <c r="T689" s="20"/>
      <c r="U689" s="20"/>
      <c r="V689" s="20"/>
      <c r="W689" s="20"/>
      <c r="X689" s="20"/>
      <c r="Y689" s="20"/>
      <c r="Z689" s="20"/>
      <c r="AA689" s="20"/>
      <c r="AB689" s="20"/>
      <c r="AC689" s="20"/>
      <c r="AD689" s="20"/>
      <c r="AE689" s="20"/>
      <c r="AF689" s="20"/>
      <c r="AG689" s="20"/>
      <c r="AH689" s="20"/>
      <c r="AI689" s="20"/>
      <c r="AJ689" s="20"/>
      <c r="AK689" s="20"/>
      <c r="AL689" s="20"/>
      <c r="AM689" s="20"/>
      <c r="AN689" s="20"/>
      <c r="AO689" s="20"/>
      <c r="AP689" s="20"/>
      <c r="AQ689" s="20"/>
      <c r="AR689" s="20"/>
      <c r="AS689" s="20"/>
      <c r="AT689" s="20"/>
      <c r="AU689" s="20"/>
      <c r="AV689" s="20"/>
      <c r="AW689" s="20"/>
      <c r="AX689" s="20"/>
      <c r="AY689" s="20"/>
      <c r="AZ689" s="20"/>
      <c r="BA689" s="20"/>
      <c r="BB689" s="20"/>
      <c r="BC689" s="20"/>
      <c r="BD689" s="20"/>
      <c r="BE689" s="20"/>
      <c r="BF689" s="20"/>
      <c r="BG689" s="20"/>
      <c r="BH689" s="20"/>
      <c r="BI689" s="20"/>
      <c r="BJ689" s="20"/>
      <c r="BK689" s="20"/>
      <c r="BL689" s="20"/>
      <c r="BM689" s="20"/>
    </row>
    <row r="690">
      <c r="L690" s="297"/>
      <c r="M690" s="278"/>
      <c r="N690" s="278"/>
      <c r="O690" s="278"/>
      <c r="P690" s="278"/>
      <c r="Q690" s="278"/>
      <c r="R690" s="20"/>
      <c r="S690" s="20"/>
      <c r="T690" s="20"/>
      <c r="U690" s="20"/>
      <c r="V690" s="20"/>
      <c r="W690" s="20"/>
      <c r="X690" s="20"/>
      <c r="Y690" s="20"/>
      <c r="Z690" s="20"/>
      <c r="AA690" s="20"/>
      <c r="AB690" s="20"/>
      <c r="AC690" s="20"/>
      <c r="AD690" s="20"/>
      <c r="AE690" s="20"/>
      <c r="AF690" s="20"/>
      <c r="AG690" s="20"/>
      <c r="AH690" s="20"/>
      <c r="AI690" s="20"/>
      <c r="AJ690" s="20"/>
      <c r="AK690" s="20"/>
      <c r="AL690" s="20"/>
      <c r="AM690" s="20"/>
      <c r="AN690" s="20"/>
      <c r="AO690" s="20"/>
      <c r="AP690" s="20"/>
      <c r="AQ690" s="20"/>
      <c r="AR690" s="20"/>
      <c r="AS690" s="20"/>
      <c r="AT690" s="20"/>
      <c r="AU690" s="20"/>
      <c r="AV690" s="20"/>
      <c r="AW690" s="20"/>
      <c r="AX690" s="20"/>
      <c r="AY690" s="20"/>
      <c r="AZ690" s="20"/>
      <c r="BA690" s="20"/>
      <c r="BB690" s="20"/>
      <c r="BC690" s="20"/>
      <c r="BD690" s="20"/>
      <c r="BE690" s="20"/>
      <c r="BF690" s="20"/>
      <c r="BG690" s="20"/>
      <c r="BH690" s="20"/>
      <c r="BI690" s="20"/>
      <c r="BJ690" s="20"/>
      <c r="BK690" s="20"/>
      <c r="BL690" s="20"/>
      <c r="BM690" s="20"/>
    </row>
    <row r="691">
      <c r="L691" s="297"/>
      <c r="M691" s="278"/>
      <c r="N691" s="278"/>
      <c r="O691" s="278"/>
      <c r="P691" s="278"/>
      <c r="Q691" s="278"/>
      <c r="R691" s="20"/>
      <c r="S691" s="20"/>
      <c r="T691" s="20"/>
      <c r="U691" s="20"/>
      <c r="V691" s="20"/>
      <c r="W691" s="20"/>
      <c r="X691" s="20"/>
      <c r="Y691" s="20"/>
      <c r="Z691" s="20"/>
      <c r="AA691" s="20"/>
      <c r="AB691" s="20"/>
      <c r="AC691" s="20"/>
      <c r="AD691" s="20"/>
      <c r="AE691" s="20"/>
      <c r="AF691" s="20"/>
      <c r="AG691" s="20"/>
      <c r="AH691" s="20"/>
      <c r="AI691" s="20"/>
      <c r="AJ691" s="20"/>
      <c r="AK691" s="20"/>
      <c r="AL691" s="20"/>
      <c r="AM691" s="20"/>
      <c r="AN691" s="20"/>
      <c r="AO691" s="20"/>
      <c r="AP691" s="20"/>
      <c r="AQ691" s="20"/>
      <c r="AR691" s="20"/>
      <c r="AS691" s="20"/>
      <c r="AT691" s="20"/>
      <c r="AU691" s="20"/>
      <c r="AV691" s="20"/>
      <c r="AW691" s="20"/>
      <c r="AX691" s="20"/>
      <c r="AY691" s="20"/>
      <c r="AZ691" s="20"/>
      <c r="BA691" s="20"/>
      <c r="BB691" s="20"/>
      <c r="BC691" s="20"/>
      <c r="BD691" s="20"/>
      <c r="BE691" s="20"/>
      <c r="BF691" s="20"/>
      <c r="BG691" s="20"/>
      <c r="BH691" s="20"/>
      <c r="BI691" s="20"/>
      <c r="BJ691" s="20"/>
      <c r="BK691" s="20"/>
      <c r="BL691" s="20"/>
      <c r="BM691" s="20"/>
    </row>
    <row r="692">
      <c r="L692" s="297"/>
      <c r="M692" s="278"/>
      <c r="N692" s="278"/>
      <c r="O692" s="278"/>
      <c r="P692" s="278"/>
      <c r="Q692" s="278"/>
      <c r="R692" s="20"/>
      <c r="S692" s="20"/>
      <c r="T692" s="20"/>
      <c r="U692" s="20"/>
      <c r="V692" s="20"/>
      <c r="W692" s="20"/>
      <c r="X692" s="20"/>
      <c r="Y692" s="20"/>
      <c r="Z692" s="20"/>
      <c r="AA692" s="20"/>
      <c r="AB692" s="20"/>
      <c r="AC692" s="20"/>
      <c r="AD692" s="20"/>
      <c r="AE692" s="20"/>
      <c r="AF692" s="20"/>
      <c r="AG692" s="20"/>
      <c r="AH692" s="20"/>
      <c r="AI692" s="20"/>
      <c r="AJ692" s="20"/>
      <c r="AK692" s="20"/>
      <c r="AL692" s="20"/>
      <c r="AM692" s="20"/>
      <c r="AN692" s="20"/>
      <c r="AO692" s="20"/>
      <c r="AP692" s="20"/>
      <c r="AQ692" s="20"/>
      <c r="AR692" s="20"/>
      <c r="AS692" s="20"/>
      <c r="AT692" s="20"/>
      <c r="AU692" s="20"/>
      <c r="AV692" s="20"/>
      <c r="AW692" s="20"/>
      <c r="AX692" s="20"/>
      <c r="AY692" s="20"/>
      <c r="AZ692" s="20"/>
      <c r="BA692" s="20"/>
      <c r="BB692" s="20"/>
      <c r="BC692" s="20"/>
      <c r="BD692" s="20"/>
      <c r="BE692" s="20"/>
      <c r="BF692" s="20"/>
      <c r="BG692" s="20"/>
      <c r="BH692" s="20"/>
      <c r="BI692" s="20"/>
      <c r="BJ692" s="20"/>
      <c r="BK692" s="20"/>
      <c r="BL692" s="20"/>
      <c r="BM692" s="20"/>
    </row>
    <row r="693">
      <c r="L693" s="297"/>
      <c r="M693" s="278"/>
      <c r="N693" s="278"/>
      <c r="O693" s="278"/>
      <c r="P693" s="278"/>
      <c r="Q693" s="278"/>
      <c r="R693" s="20"/>
      <c r="S693" s="20"/>
      <c r="T693" s="20"/>
      <c r="U693" s="20"/>
      <c r="V693" s="20"/>
      <c r="W693" s="20"/>
      <c r="X693" s="20"/>
      <c r="Y693" s="20"/>
      <c r="Z693" s="20"/>
      <c r="AA693" s="20"/>
      <c r="AB693" s="20"/>
      <c r="AC693" s="20"/>
      <c r="AD693" s="20"/>
      <c r="AE693" s="20"/>
      <c r="AF693" s="20"/>
      <c r="AG693" s="20"/>
      <c r="AH693" s="20"/>
      <c r="AI693" s="20"/>
      <c r="AJ693" s="20"/>
      <c r="AK693" s="20"/>
      <c r="AL693" s="20"/>
      <c r="AM693" s="20"/>
      <c r="AN693" s="20"/>
      <c r="AO693" s="20"/>
      <c r="AP693" s="20"/>
      <c r="AQ693" s="20"/>
      <c r="AR693" s="20"/>
      <c r="AS693" s="20"/>
      <c r="AT693" s="20"/>
      <c r="AU693" s="20"/>
      <c r="AV693" s="20"/>
      <c r="AW693" s="20"/>
      <c r="AX693" s="20"/>
      <c r="AY693" s="20"/>
      <c r="AZ693" s="20"/>
      <c r="BA693" s="20"/>
      <c r="BB693" s="20"/>
      <c r="BC693" s="20"/>
      <c r="BD693" s="20"/>
      <c r="BE693" s="20"/>
      <c r="BF693" s="20"/>
      <c r="BG693" s="20"/>
      <c r="BH693" s="20"/>
      <c r="BI693" s="20"/>
      <c r="BJ693" s="20"/>
      <c r="BK693" s="20"/>
      <c r="BL693" s="20"/>
      <c r="BM693" s="20"/>
    </row>
    <row r="694">
      <c r="L694" s="297"/>
      <c r="M694" s="278"/>
      <c r="N694" s="278"/>
      <c r="O694" s="278"/>
      <c r="P694" s="278"/>
      <c r="Q694" s="278"/>
      <c r="R694" s="20"/>
      <c r="S694" s="20"/>
      <c r="T694" s="20"/>
      <c r="U694" s="20"/>
      <c r="V694" s="20"/>
      <c r="W694" s="20"/>
      <c r="X694" s="20"/>
      <c r="Y694" s="20"/>
      <c r="Z694" s="20"/>
      <c r="AA694" s="20"/>
      <c r="AB694" s="20"/>
      <c r="AC694" s="20"/>
      <c r="AD694" s="20"/>
      <c r="AE694" s="20"/>
      <c r="AF694" s="20"/>
      <c r="AG694" s="20"/>
      <c r="AH694" s="20"/>
      <c r="AI694" s="20"/>
      <c r="AJ694" s="20"/>
      <c r="AK694" s="20"/>
      <c r="AL694" s="20"/>
      <c r="AM694" s="20"/>
      <c r="AN694" s="20"/>
      <c r="AO694" s="20"/>
      <c r="AP694" s="20"/>
      <c r="AQ694" s="20"/>
      <c r="AR694" s="20"/>
      <c r="AS694" s="20"/>
      <c r="AT694" s="20"/>
      <c r="AU694" s="20"/>
      <c r="AV694" s="20"/>
      <c r="AW694" s="20"/>
      <c r="AX694" s="20"/>
      <c r="AY694" s="20"/>
      <c r="AZ694" s="20"/>
      <c r="BA694" s="20"/>
      <c r="BB694" s="20"/>
      <c r="BC694" s="20"/>
      <c r="BD694" s="20"/>
      <c r="BE694" s="20"/>
      <c r="BF694" s="20"/>
      <c r="BG694" s="20"/>
      <c r="BH694" s="20"/>
      <c r="BI694" s="20"/>
      <c r="BJ694" s="20"/>
      <c r="BK694" s="20"/>
      <c r="BL694" s="20"/>
      <c r="BM694" s="20"/>
    </row>
    <row r="695">
      <c r="L695" s="297"/>
      <c r="M695" s="278"/>
      <c r="N695" s="278"/>
      <c r="O695" s="278"/>
      <c r="P695" s="278"/>
      <c r="Q695" s="278"/>
      <c r="R695" s="20"/>
      <c r="S695" s="20"/>
      <c r="T695" s="20"/>
      <c r="U695" s="20"/>
      <c r="V695" s="20"/>
      <c r="W695" s="20"/>
      <c r="X695" s="20"/>
      <c r="Y695" s="20"/>
      <c r="Z695" s="20"/>
      <c r="AA695" s="20"/>
      <c r="AB695" s="20"/>
      <c r="AC695" s="20"/>
      <c r="AD695" s="20"/>
      <c r="AE695" s="20"/>
      <c r="AF695" s="20"/>
      <c r="AG695" s="20"/>
      <c r="AH695" s="20"/>
      <c r="AI695" s="20"/>
      <c r="AJ695" s="20"/>
      <c r="AK695" s="20"/>
      <c r="AL695" s="20"/>
      <c r="AM695" s="20"/>
      <c r="AN695" s="20"/>
      <c r="AO695" s="20"/>
      <c r="AP695" s="20"/>
      <c r="AQ695" s="20"/>
      <c r="AR695" s="20"/>
      <c r="AS695" s="20"/>
      <c r="AT695" s="20"/>
      <c r="AU695" s="20"/>
      <c r="AV695" s="20"/>
      <c r="AW695" s="20"/>
      <c r="AX695" s="20"/>
      <c r="AY695" s="20"/>
      <c r="AZ695" s="20"/>
      <c r="BA695" s="20"/>
      <c r="BB695" s="20"/>
      <c r="BC695" s="20"/>
      <c r="BD695" s="20"/>
      <c r="BE695" s="20"/>
      <c r="BF695" s="20"/>
      <c r="BG695" s="20"/>
      <c r="BH695" s="20"/>
      <c r="BI695" s="20"/>
      <c r="BJ695" s="20"/>
      <c r="BK695" s="20"/>
      <c r="BL695" s="20"/>
      <c r="BM695" s="20"/>
    </row>
    <row r="696">
      <c r="L696" s="297"/>
      <c r="M696" s="278"/>
      <c r="N696" s="278"/>
      <c r="O696" s="278"/>
      <c r="P696" s="278"/>
      <c r="Q696" s="278"/>
      <c r="R696" s="20"/>
      <c r="S696" s="20"/>
      <c r="T696" s="20"/>
      <c r="U696" s="20"/>
      <c r="V696" s="20"/>
      <c r="W696" s="20"/>
      <c r="X696" s="20"/>
      <c r="Y696" s="20"/>
      <c r="Z696" s="20"/>
      <c r="AA696" s="20"/>
      <c r="AB696" s="20"/>
      <c r="AC696" s="20"/>
      <c r="AD696" s="20"/>
      <c r="AE696" s="20"/>
      <c r="AF696" s="20"/>
      <c r="AG696" s="20"/>
      <c r="AH696" s="20"/>
      <c r="AI696" s="20"/>
      <c r="AJ696" s="20"/>
      <c r="AK696" s="20"/>
      <c r="AL696" s="20"/>
      <c r="AM696" s="20"/>
      <c r="AN696" s="20"/>
      <c r="AO696" s="20"/>
      <c r="AP696" s="20"/>
      <c r="AQ696" s="20"/>
      <c r="AR696" s="20"/>
      <c r="AS696" s="20"/>
      <c r="AT696" s="20"/>
      <c r="AU696" s="20"/>
      <c r="AV696" s="20"/>
      <c r="AW696" s="20"/>
      <c r="AX696" s="20"/>
      <c r="AY696" s="20"/>
      <c r="AZ696" s="20"/>
      <c r="BA696" s="20"/>
      <c r="BB696" s="20"/>
      <c r="BC696" s="20"/>
      <c r="BD696" s="20"/>
      <c r="BE696" s="20"/>
      <c r="BF696" s="20"/>
      <c r="BG696" s="20"/>
      <c r="BH696" s="20"/>
      <c r="BI696" s="20"/>
      <c r="BJ696" s="20"/>
      <c r="BK696" s="20"/>
      <c r="BL696" s="20"/>
      <c r="BM696" s="20"/>
    </row>
    <row r="697">
      <c r="L697" s="297"/>
      <c r="M697" s="278"/>
      <c r="N697" s="278"/>
      <c r="O697" s="278"/>
      <c r="P697" s="278"/>
      <c r="Q697" s="278"/>
      <c r="R697" s="20"/>
      <c r="S697" s="20"/>
      <c r="T697" s="20"/>
      <c r="U697" s="20"/>
      <c r="V697" s="20"/>
      <c r="W697" s="20"/>
      <c r="X697" s="20"/>
      <c r="Y697" s="20"/>
      <c r="Z697" s="20"/>
      <c r="AA697" s="20"/>
      <c r="AB697" s="20"/>
      <c r="AC697" s="20"/>
      <c r="AD697" s="20"/>
      <c r="AE697" s="20"/>
      <c r="AF697" s="20"/>
      <c r="AG697" s="20"/>
      <c r="AH697" s="20"/>
      <c r="AI697" s="20"/>
      <c r="AJ697" s="20"/>
      <c r="AK697" s="20"/>
      <c r="AL697" s="20"/>
      <c r="AM697" s="20"/>
      <c r="AN697" s="20"/>
      <c r="AO697" s="20"/>
      <c r="AP697" s="20"/>
      <c r="AQ697" s="20"/>
      <c r="AR697" s="20"/>
      <c r="AS697" s="20"/>
      <c r="AT697" s="20"/>
      <c r="AU697" s="20"/>
      <c r="AV697" s="20"/>
      <c r="AW697" s="20"/>
      <c r="AX697" s="20"/>
      <c r="AY697" s="20"/>
      <c r="AZ697" s="20"/>
      <c r="BA697" s="20"/>
      <c r="BB697" s="20"/>
      <c r="BC697" s="20"/>
      <c r="BD697" s="20"/>
      <c r="BE697" s="20"/>
      <c r="BF697" s="20"/>
      <c r="BG697" s="20"/>
      <c r="BH697" s="20"/>
      <c r="BI697" s="20"/>
      <c r="BJ697" s="20"/>
      <c r="BK697" s="20"/>
      <c r="BL697" s="20"/>
      <c r="BM697" s="20"/>
    </row>
    <row r="698">
      <c r="L698" s="297"/>
      <c r="M698" s="278"/>
      <c r="N698" s="278"/>
      <c r="O698" s="278"/>
      <c r="P698" s="278"/>
      <c r="Q698" s="278"/>
      <c r="R698" s="20"/>
      <c r="S698" s="20"/>
      <c r="T698" s="20"/>
      <c r="U698" s="20"/>
      <c r="V698" s="20"/>
      <c r="W698" s="20"/>
      <c r="X698" s="20"/>
      <c r="Y698" s="20"/>
      <c r="Z698" s="20"/>
      <c r="AA698" s="20"/>
      <c r="AB698" s="20"/>
      <c r="AC698" s="20"/>
      <c r="AD698" s="20"/>
      <c r="AE698" s="20"/>
      <c r="AF698" s="20"/>
      <c r="AG698" s="20"/>
      <c r="AH698" s="20"/>
      <c r="AI698" s="20"/>
      <c r="AJ698" s="20"/>
      <c r="AK698" s="20"/>
      <c r="AL698" s="20"/>
      <c r="AM698" s="20"/>
      <c r="AN698" s="20"/>
      <c r="AO698" s="20"/>
      <c r="AP698" s="20"/>
      <c r="AQ698" s="20"/>
      <c r="AR698" s="20"/>
      <c r="AS698" s="20"/>
      <c r="AT698" s="20"/>
      <c r="AU698" s="20"/>
      <c r="AV698" s="20"/>
      <c r="AW698" s="20"/>
      <c r="AX698" s="20"/>
      <c r="AY698" s="20"/>
      <c r="AZ698" s="20"/>
      <c r="BA698" s="20"/>
      <c r="BB698" s="20"/>
      <c r="BC698" s="20"/>
      <c r="BD698" s="20"/>
      <c r="BE698" s="20"/>
      <c r="BF698" s="20"/>
      <c r="BG698" s="20"/>
      <c r="BH698" s="20"/>
      <c r="BI698" s="20"/>
      <c r="BJ698" s="20"/>
      <c r="BK698" s="20"/>
      <c r="BL698" s="20"/>
      <c r="BM698" s="20"/>
    </row>
    <row r="699">
      <c r="L699" s="297"/>
      <c r="M699" s="278"/>
      <c r="N699" s="278"/>
      <c r="O699" s="278"/>
      <c r="P699" s="278"/>
      <c r="Q699" s="278"/>
      <c r="R699" s="20"/>
      <c r="S699" s="20"/>
      <c r="T699" s="20"/>
      <c r="U699" s="20"/>
      <c r="V699" s="20"/>
      <c r="W699" s="20"/>
      <c r="X699" s="20"/>
      <c r="Y699" s="20"/>
      <c r="Z699" s="20"/>
      <c r="AA699" s="20"/>
      <c r="AB699" s="20"/>
      <c r="AC699" s="20"/>
      <c r="AD699" s="20"/>
      <c r="AE699" s="20"/>
      <c r="AF699" s="20"/>
      <c r="AG699" s="20"/>
      <c r="AH699" s="20"/>
      <c r="AI699" s="20"/>
      <c r="AJ699" s="20"/>
      <c r="AK699" s="20"/>
      <c r="AL699" s="20"/>
      <c r="AM699" s="20"/>
      <c r="AN699" s="20"/>
      <c r="AO699" s="20"/>
      <c r="AP699" s="20"/>
      <c r="AQ699" s="20"/>
      <c r="AR699" s="20"/>
      <c r="AS699" s="20"/>
      <c r="AT699" s="20"/>
      <c r="AU699" s="20"/>
      <c r="AV699" s="20"/>
      <c r="AW699" s="20"/>
      <c r="AX699" s="20"/>
      <c r="AY699" s="20"/>
      <c r="AZ699" s="20"/>
      <c r="BA699" s="20"/>
      <c r="BB699" s="20"/>
      <c r="BC699" s="20"/>
      <c r="BD699" s="20"/>
      <c r="BE699" s="20"/>
      <c r="BF699" s="20"/>
      <c r="BG699" s="20"/>
      <c r="BH699" s="20"/>
      <c r="BI699" s="20"/>
      <c r="BJ699" s="20"/>
      <c r="BK699" s="20"/>
      <c r="BL699" s="20"/>
      <c r="BM699" s="20"/>
    </row>
    <row r="700">
      <c r="L700" s="297"/>
      <c r="M700" s="278"/>
      <c r="N700" s="278"/>
      <c r="O700" s="278"/>
      <c r="P700" s="278"/>
      <c r="Q700" s="278"/>
      <c r="R700" s="20"/>
      <c r="S700" s="20"/>
      <c r="T700" s="20"/>
      <c r="U700" s="20"/>
      <c r="V700" s="20"/>
      <c r="W700" s="20"/>
      <c r="X700" s="20"/>
      <c r="Y700" s="20"/>
      <c r="Z700" s="20"/>
      <c r="AA700" s="20"/>
      <c r="AB700" s="20"/>
      <c r="AC700" s="20"/>
      <c r="AD700" s="20"/>
      <c r="AE700" s="20"/>
      <c r="AF700" s="20"/>
      <c r="AG700" s="20"/>
      <c r="AH700" s="20"/>
      <c r="AI700" s="20"/>
      <c r="AJ700" s="20"/>
      <c r="AK700" s="20"/>
      <c r="AL700" s="20"/>
      <c r="AM700" s="20"/>
      <c r="AN700" s="20"/>
      <c r="AO700" s="20"/>
      <c r="AP700" s="20"/>
      <c r="AQ700" s="20"/>
      <c r="AR700" s="20"/>
      <c r="AS700" s="20"/>
      <c r="AT700" s="20"/>
      <c r="AU700" s="20"/>
      <c r="AV700" s="20"/>
      <c r="AW700" s="20"/>
      <c r="AX700" s="20"/>
      <c r="AY700" s="20"/>
      <c r="AZ700" s="20"/>
      <c r="BA700" s="20"/>
      <c r="BB700" s="20"/>
      <c r="BC700" s="20"/>
      <c r="BD700" s="20"/>
      <c r="BE700" s="20"/>
      <c r="BF700" s="20"/>
      <c r="BG700" s="20"/>
      <c r="BH700" s="20"/>
      <c r="BI700" s="20"/>
      <c r="BJ700" s="20"/>
      <c r="BK700" s="20"/>
      <c r="BL700" s="20"/>
      <c r="BM700" s="20"/>
    </row>
    <row r="701">
      <c r="L701" s="297"/>
      <c r="M701" s="278"/>
      <c r="N701" s="278"/>
      <c r="O701" s="278"/>
      <c r="P701" s="278"/>
      <c r="Q701" s="278"/>
      <c r="R701" s="20"/>
      <c r="S701" s="20"/>
      <c r="T701" s="20"/>
      <c r="U701" s="20"/>
      <c r="V701" s="20"/>
      <c r="W701" s="20"/>
      <c r="X701" s="20"/>
      <c r="Y701" s="20"/>
      <c r="Z701" s="20"/>
      <c r="AA701" s="20"/>
      <c r="AB701" s="20"/>
      <c r="AC701" s="20"/>
      <c r="AD701" s="20"/>
      <c r="AE701" s="20"/>
      <c r="AF701" s="20"/>
      <c r="AG701" s="20"/>
      <c r="AH701" s="20"/>
      <c r="AI701" s="20"/>
      <c r="AJ701" s="20"/>
      <c r="AK701" s="20"/>
      <c r="AL701" s="20"/>
      <c r="AM701" s="20"/>
      <c r="AN701" s="20"/>
      <c r="AO701" s="20"/>
      <c r="AP701" s="20"/>
      <c r="AQ701" s="20"/>
      <c r="AR701" s="20"/>
      <c r="AS701" s="20"/>
      <c r="AT701" s="20"/>
      <c r="AU701" s="20"/>
      <c r="AV701" s="20"/>
      <c r="AW701" s="20"/>
      <c r="AX701" s="20"/>
      <c r="AY701" s="20"/>
      <c r="AZ701" s="20"/>
      <c r="BA701" s="20"/>
      <c r="BB701" s="20"/>
      <c r="BC701" s="20"/>
      <c r="BD701" s="20"/>
      <c r="BE701" s="20"/>
      <c r="BF701" s="20"/>
      <c r="BG701" s="20"/>
      <c r="BH701" s="20"/>
      <c r="BI701" s="20"/>
      <c r="BJ701" s="20"/>
      <c r="BK701" s="20"/>
      <c r="BL701" s="20"/>
      <c r="BM701" s="20"/>
    </row>
    <row r="702">
      <c r="L702" s="297"/>
      <c r="M702" s="278"/>
      <c r="N702" s="278"/>
      <c r="O702" s="278"/>
      <c r="P702" s="278"/>
      <c r="Q702" s="278"/>
      <c r="R702" s="20"/>
      <c r="S702" s="20"/>
      <c r="T702" s="20"/>
      <c r="U702" s="20"/>
      <c r="V702" s="20"/>
      <c r="W702" s="20"/>
      <c r="X702" s="20"/>
      <c r="Y702" s="20"/>
      <c r="Z702" s="20"/>
      <c r="AA702" s="20"/>
      <c r="AB702" s="20"/>
      <c r="AC702" s="20"/>
      <c r="AD702" s="20"/>
      <c r="AE702" s="20"/>
      <c r="AF702" s="20"/>
      <c r="AG702" s="20"/>
      <c r="AH702" s="20"/>
      <c r="AI702" s="20"/>
      <c r="AJ702" s="20"/>
      <c r="AK702" s="20"/>
      <c r="AL702" s="20"/>
      <c r="AM702" s="20"/>
      <c r="AN702" s="20"/>
      <c r="AO702" s="20"/>
      <c r="AP702" s="20"/>
      <c r="AQ702" s="20"/>
      <c r="AR702" s="20"/>
      <c r="AS702" s="20"/>
      <c r="AT702" s="20"/>
      <c r="AU702" s="20"/>
      <c r="AV702" s="20"/>
      <c r="AW702" s="20"/>
      <c r="AX702" s="20"/>
      <c r="AY702" s="20"/>
      <c r="AZ702" s="20"/>
      <c r="BA702" s="20"/>
      <c r="BB702" s="20"/>
      <c r="BC702" s="20"/>
      <c r="BD702" s="20"/>
      <c r="BE702" s="20"/>
      <c r="BF702" s="20"/>
      <c r="BG702" s="20"/>
      <c r="BH702" s="20"/>
      <c r="BI702" s="20"/>
      <c r="BJ702" s="20"/>
      <c r="BK702" s="20"/>
      <c r="BL702" s="20"/>
      <c r="BM702" s="20"/>
    </row>
    <row r="703">
      <c r="L703" s="297"/>
      <c r="M703" s="278"/>
      <c r="N703" s="278"/>
      <c r="O703" s="278"/>
      <c r="P703" s="278"/>
      <c r="Q703" s="278"/>
      <c r="R703" s="20"/>
      <c r="S703" s="20"/>
      <c r="T703" s="20"/>
      <c r="U703" s="20"/>
      <c r="V703" s="20"/>
      <c r="W703" s="20"/>
      <c r="X703" s="20"/>
      <c r="Y703" s="20"/>
      <c r="Z703" s="20"/>
      <c r="AA703" s="20"/>
      <c r="AB703" s="20"/>
      <c r="AC703" s="20"/>
      <c r="AD703" s="20"/>
      <c r="AE703" s="20"/>
      <c r="AF703" s="20"/>
      <c r="AG703" s="20"/>
      <c r="AH703" s="20"/>
      <c r="AI703" s="20"/>
      <c r="AJ703" s="20"/>
      <c r="AK703" s="20"/>
      <c r="AL703" s="20"/>
      <c r="AM703" s="20"/>
      <c r="AN703" s="20"/>
      <c r="AO703" s="20"/>
      <c r="AP703" s="20"/>
      <c r="AQ703" s="20"/>
      <c r="AR703" s="20"/>
      <c r="AS703" s="20"/>
      <c r="AT703" s="20"/>
      <c r="AU703" s="20"/>
      <c r="AV703" s="20"/>
      <c r="AW703" s="20"/>
      <c r="AX703" s="20"/>
      <c r="AY703" s="20"/>
      <c r="AZ703" s="20"/>
      <c r="BA703" s="20"/>
      <c r="BB703" s="20"/>
      <c r="BC703" s="20"/>
      <c r="BD703" s="20"/>
      <c r="BE703" s="20"/>
      <c r="BF703" s="20"/>
      <c r="BG703" s="20"/>
      <c r="BH703" s="20"/>
      <c r="BI703" s="20"/>
      <c r="BJ703" s="20"/>
      <c r="BK703" s="20"/>
      <c r="BL703" s="20"/>
      <c r="BM703" s="20"/>
    </row>
    <row r="704">
      <c r="L704" s="297"/>
      <c r="M704" s="278"/>
      <c r="N704" s="278"/>
      <c r="O704" s="278"/>
      <c r="P704" s="278"/>
      <c r="Q704" s="278"/>
      <c r="R704" s="20"/>
      <c r="S704" s="20"/>
      <c r="T704" s="20"/>
      <c r="U704" s="20"/>
      <c r="V704" s="20"/>
      <c r="W704" s="20"/>
      <c r="X704" s="20"/>
      <c r="Y704" s="20"/>
      <c r="Z704" s="20"/>
      <c r="AA704" s="20"/>
      <c r="AB704" s="20"/>
      <c r="AC704" s="20"/>
      <c r="AD704" s="20"/>
      <c r="AE704" s="20"/>
      <c r="AF704" s="20"/>
      <c r="AG704" s="20"/>
      <c r="AH704" s="20"/>
      <c r="AI704" s="20"/>
      <c r="AJ704" s="20"/>
      <c r="AK704" s="20"/>
      <c r="AL704" s="20"/>
      <c r="AM704" s="20"/>
      <c r="AN704" s="20"/>
      <c r="AO704" s="20"/>
      <c r="AP704" s="20"/>
      <c r="AQ704" s="20"/>
      <c r="AR704" s="20"/>
      <c r="AS704" s="20"/>
      <c r="AT704" s="20"/>
      <c r="AU704" s="20"/>
      <c r="AV704" s="20"/>
      <c r="AW704" s="20"/>
      <c r="AX704" s="20"/>
      <c r="AY704" s="20"/>
      <c r="AZ704" s="20"/>
      <c r="BA704" s="20"/>
      <c r="BB704" s="20"/>
      <c r="BC704" s="20"/>
      <c r="BD704" s="20"/>
      <c r="BE704" s="20"/>
      <c r="BF704" s="20"/>
      <c r="BG704" s="20"/>
      <c r="BH704" s="20"/>
      <c r="BI704" s="20"/>
      <c r="BJ704" s="20"/>
      <c r="BK704" s="20"/>
      <c r="BL704" s="20"/>
      <c r="BM704" s="20"/>
    </row>
    <row r="705">
      <c r="L705" s="297"/>
      <c r="M705" s="278"/>
      <c r="N705" s="278"/>
      <c r="O705" s="278"/>
      <c r="P705" s="278"/>
      <c r="Q705" s="278"/>
      <c r="R705" s="20"/>
      <c r="S705" s="20"/>
      <c r="T705" s="20"/>
      <c r="U705" s="20"/>
      <c r="V705" s="20"/>
      <c r="W705" s="20"/>
      <c r="X705" s="20"/>
      <c r="Y705" s="20"/>
      <c r="Z705" s="20"/>
      <c r="AA705" s="20"/>
      <c r="AB705" s="20"/>
      <c r="AC705" s="20"/>
      <c r="AD705" s="20"/>
      <c r="AE705" s="20"/>
      <c r="AF705" s="20"/>
      <c r="AG705" s="20"/>
      <c r="AH705" s="20"/>
      <c r="AI705" s="20"/>
      <c r="AJ705" s="20"/>
      <c r="AK705" s="20"/>
      <c r="AL705" s="20"/>
      <c r="AM705" s="20"/>
      <c r="AN705" s="20"/>
      <c r="AO705" s="20"/>
      <c r="AP705" s="20"/>
      <c r="AQ705" s="20"/>
      <c r="AR705" s="20"/>
      <c r="AS705" s="20"/>
      <c r="AT705" s="20"/>
      <c r="AU705" s="20"/>
      <c r="AV705" s="20"/>
      <c r="AW705" s="20"/>
      <c r="AX705" s="20"/>
      <c r="AY705" s="20"/>
      <c r="AZ705" s="20"/>
      <c r="BA705" s="20"/>
      <c r="BB705" s="20"/>
      <c r="BC705" s="20"/>
      <c r="BD705" s="20"/>
      <c r="BE705" s="20"/>
      <c r="BF705" s="20"/>
      <c r="BG705" s="20"/>
      <c r="BH705" s="20"/>
      <c r="BI705" s="20"/>
      <c r="BJ705" s="20"/>
      <c r="BK705" s="20"/>
      <c r="BL705" s="20"/>
      <c r="BM705" s="20"/>
    </row>
    <row r="706">
      <c r="L706" s="297"/>
      <c r="M706" s="278"/>
      <c r="N706" s="278"/>
      <c r="O706" s="278"/>
      <c r="P706" s="278"/>
      <c r="Q706" s="278"/>
      <c r="R706" s="20"/>
      <c r="S706" s="20"/>
      <c r="T706" s="20"/>
      <c r="U706" s="20"/>
      <c r="V706" s="20"/>
      <c r="W706" s="20"/>
      <c r="X706" s="20"/>
      <c r="Y706" s="20"/>
      <c r="Z706" s="20"/>
      <c r="AA706" s="20"/>
      <c r="AB706" s="20"/>
      <c r="AC706" s="20"/>
      <c r="AD706" s="20"/>
      <c r="AE706" s="20"/>
      <c r="AF706" s="20"/>
      <c r="AG706" s="20"/>
      <c r="AH706" s="20"/>
      <c r="AI706" s="20"/>
      <c r="AJ706" s="20"/>
      <c r="AK706" s="20"/>
      <c r="AL706" s="20"/>
      <c r="AM706" s="20"/>
      <c r="AN706" s="20"/>
      <c r="AO706" s="20"/>
      <c r="AP706" s="20"/>
      <c r="AQ706" s="20"/>
      <c r="AR706" s="20"/>
      <c r="AS706" s="20"/>
      <c r="AT706" s="20"/>
      <c r="AU706" s="20"/>
      <c r="AV706" s="20"/>
      <c r="AW706" s="20"/>
      <c r="AX706" s="20"/>
      <c r="AY706" s="20"/>
      <c r="AZ706" s="20"/>
      <c r="BA706" s="20"/>
      <c r="BB706" s="20"/>
      <c r="BC706" s="20"/>
      <c r="BD706" s="20"/>
      <c r="BE706" s="20"/>
      <c r="BF706" s="20"/>
      <c r="BG706" s="20"/>
      <c r="BH706" s="20"/>
      <c r="BI706" s="20"/>
      <c r="BJ706" s="20"/>
      <c r="BK706" s="20"/>
      <c r="BL706" s="20"/>
      <c r="BM706" s="20"/>
    </row>
    <row r="707">
      <c r="L707" s="297"/>
      <c r="M707" s="278"/>
      <c r="N707" s="278"/>
      <c r="O707" s="278"/>
      <c r="P707" s="278"/>
      <c r="Q707" s="278"/>
      <c r="R707" s="20"/>
      <c r="S707" s="20"/>
      <c r="T707" s="20"/>
      <c r="U707" s="20"/>
      <c r="V707" s="20"/>
      <c r="W707" s="20"/>
      <c r="X707" s="20"/>
      <c r="Y707" s="20"/>
      <c r="Z707" s="20"/>
      <c r="AA707" s="20"/>
      <c r="AB707" s="20"/>
      <c r="AC707" s="20"/>
      <c r="AD707" s="20"/>
      <c r="AE707" s="20"/>
      <c r="AF707" s="20"/>
      <c r="AG707" s="20"/>
      <c r="AH707" s="20"/>
      <c r="AI707" s="20"/>
      <c r="AJ707" s="20"/>
      <c r="AK707" s="20"/>
      <c r="AL707" s="20"/>
      <c r="AM707" s="20"/>
      <c r="AN707" s="20"/>
      <c r="AO707" s="20"/>
      <c r="AP707" s="20"/>
      <c r="AQ707" s="20"/>
      <c r="AR707" s="20"/>
      <c r="AS707" s="20"/>
      <c r="AT707" s="20"/>
      <c r="AU707" s="20"/>
      <c r="AV707" s="20"/>
      <c r="AW707" s="20"/>
      <c r="AX707" s="20"/>
      <c r="AY707" s="20"/>
      <c r="AZ707" s="20"/>
      <c r="BA707" s="20"/>
      <c r="BB707" s="20"/>
      <c r="BC707" s="20"/>
      <c r="BD707" s="20"/>
      <c r="BE707" s="20"/>
      <c r="BF707" s="20"/>
      <c r="BG707" s="20"/>
      <c r="BH707" s="20"/>
      <c r="BI707" s="20"/>
      <c r="BJ707" s="20"/>
      <c r="BK707" s="20"/>
      <c r="BL707" s="20"/>
      <c r="BM707" s="20"/>
    </row>
    <row r="708">
      <c r="L708" s="297"/>
      <c r="M708" s="278"/>
      <c r="N708" s="278"/>
      <c r="O708" s="278"/>
      <c r="P708" s="278"/>
      <c r="Q708" s="278"/>
      <c r="R708" s="20"/>
      <c r="S708" s="20"/>
      <c r="T708" s="20"/>
      <c r="U708" s="20"/>
      <c r="V708" s="20"/>
      <c r="W708" s="20"/>
      <c r="X708" s="20"/>
      <c r="Y708" s="20"/>
      <c r="Z708" s="20"/>
      <c r="AA708" s="20"/>
      <c r="AB708" s="20"/>
      <c r="AC708" s="20"/>
      <c r="AD708" s="20"/>
      <c r="AE708" s="20"/>
      <c r="AF708" s="20"/>
      <c r="AG708" s="20"/>
      <c r="AH708" s="20"/>
      <c r="AI708" s="20"/>
      <c r="AJ708" s="20"/>
      <c r="AK708" s="20"/>
      <c r="AL708" s="20"/>
      <c r="AM708" s="20"/>
      <c r="AN708" s="20"/>
      <c r="AO708" s="20"/>
      <c r="AP708" s="20"/>
      <c r="AQ708" s="20"/>
      <c r="AR708" s="20"/>
      <c r="AS708" s="20"/>
      <c r="AT708" s="20"/>
      <c r="AU708" s="20"/>
      <c r="AV708" s="20"/>
      <c r="AW708" s="20"/>
      <c r="AX708" s="20"/>
      <c r="AY708" s="20"/>
      <c r="AZ708" s="20"/>
      <c r="BA708" s="20"/>
      <c r="BB708" s="20"/>
      <c r="BC708" s="20"/>
      <c r="BD708" s="20"/>
      <c r="BE708" s="20"/>
      <c r="BF708" s="20"/>
      <c r="BG708" s="20"/>
      <c r="BH708" s="20"/>
      <c r="BI708" s="20"/>
      <c r="BJ708" s="20"/>
      <c r="BK708" s="20"/>
      <c r="BL708" s="20"/>
      <c r="BM708" s="20"/>
    </row>
    <row r="709">
      <c r="L709" s="297"/>
      <c r="M709" s="278"/>
      <c r="N709" s="278"/>
      <c r="O709" s="278"/>
      <c r="P709" s="278"/>
      <c r="Q709" s="278"/>
      <c r="R709" s="20"/>
      <c r="S709" s="20"/>
      <c r="T709" s="20"/>
      <c r="U709" s="20"/>
      <c r="V709" s="20"/>
      <c r="W709" s="20"/>
      <c r="X709" s="20"/>
      <c r="Y709" s="20"/>
      <c r="Z709" s="20"/>
      <c r="AA709" s="20"/>
      <c r="AB709" s="20"/>
      <c r="AC709" s="20"/>
      <c r="AD709" s="20"/>
      <c r="AE709" s="20"/>
      <c r="AF709" s="20"/>
      <c r="AG709" s="20"/>
      <c r="AH709" s="20"/>
      <c r="AI709" s="20"/>
      <c r="AJ709" s="20"/>
      <c r="AK709" s="20"/>
      <c r="AL709" s="20"/>
      <c r="AM709" s="20"/>
      <c r="AN709" s="20"/>
      <c r="AO709" s="20"/>
      <c r="AP709" s="20"/>
      <c r="AQ709" s="20"/>
      <c r="AR709" s="20"/>
      <c r="AS709" s="20"/>
      <c r="AT709" s="20"/>
      <c r="AU709" s="20"/>
      <c r="AV709" s="20"/>
      <c r="AW709" s="20"/>
      <c r="AX709" s="20"/>
      <c r="AY709" s="20"/>
      <c r="AZ709" s="20"/>
      <c r="BA709" s="20"/>
      <c r="BB709" s="20"/>
      <c r="BC709" s="20"/>
      <c r="BD709" s="20"/>
      <c r="BE709" s="20"/>
      <c r="BF709" s="20"/>
      <c r="BG709" s="20"/>
      <c r="BH709" s="20"/>
      <c r="BI709" s="20"/>
      <c r="BJ709" s="20"/>
      <c r="BK709" s="20"/>
      <c r="BL709" s="20"/>
      <c r="BM709" s="20"/>
    </row>
    <row r="710">
      <c r="L710" s="297"/>
      <c r="M710" s="278"/>
      <c r="N710" s="278"/>
      <c r="O710" s="278"/>
      <c r="P710" s="278"/>
      <c r="Q710" s="278"/>
      <c r="R710" s="20"/>
      <c r="S710" s="20"/>
      <c r="T710" s="20"/>
      <c r="U710" s="20"/>
      <c r="V710" s="20"/>
      <c r="W710" s="20"/>
      <c r="X710" s="20"/>
      <c r="Y710" s="20"/>
      <c r="Z710" s="20"/>
      <c r="AA710" s="20"/>
      <c r="AB710" s="20"/>
      <c r="AC710" s="20"/>
      <c r="AD710" s="20"/>
      <c r="AE710" s="20"/>
      <c r="AF710" s="20"/>
      <c r="AG710" s="20"/>
      <c r="AH710" s="20"/>
      <c r="AI710" s="20"/>
      <c r="AJ710" s="20"/>
      <c r="AK710" s="20"/>
      <c r="AL710" s="20"/>
      <c r="AM710" s="20"/>
      <c r="AN710" s="20"/>
      <c r="AO710" s="20"/>
      <c r="AP710" s="20"/>
      <c r="AQ710" s="20"/>
      <c r="AR710" s="20"/>
      <c r="AS710" s="20"/>
      <c r="AT710" s="20"/>
      <c r="AU710" s="20"/>
      <c r="AV710" s="20"/>
      <c r="AW710" s="20"/>
      <c r="AX710" s="20"/>
      <c r="AY710" s="20"/>
      <c r="AZ710" s="20"/>
      <c r="BA710" s="20"/>
      <c r="BB710" s="20"/>
      <c r="BC710" s="20"/>
      <c r="BD710" s="20"/>
      <c r="BE710" s="20"/>
      <c r="BF710" s="20"/>
      <c r="BG710" s="20"/>
      <c r="BH710" s="20"/>
      <c r="BI710" s="20"/>
      <c r="BJ710" s="20"/>
      <c r="BK710" s="20"/>
      <c r="BL710" s="20"/>
      <c r="BM710" s="20"/>
    </row>
    <row r="711">
      <c r="L711" s="297"/>
      <c r="M711" s="278"/>
      <c r="N711" s="278"/>
      <c r="O711" s="278"/>
      <c r="P711" s="278"/>
      <c r="Q711" s="278"/>
      <c r="R711" s="20"/>
      <c r="S711" s="20"/>
      <c r="T711" s="20"/>
      <c r="U711" s="20"/>
      <c r="V711" s="20"/>
      <c r="W711" s="20"/>
      <c r="X711" s="20"/>
      <c r="Y711" s="20"/>
      <c r="Z711" s="20"/>
      <c r="AA711" s="20"/>
      <c r="AB711" s="20"/>
      <c r="AC711" s="20"/>
      <c r="AD711" s="20"/>
      <c r="AE711" s="20"/>
      <c r="AF711" s="20"/>
      <c r="AG711" s="20"/>
      <c r="AH711" s="20"/>
      <c r="AI711" s="20"/>
      <c r="AJ711" s="20"/>
      <c r="AK711" s="20"/>
      <c r="AL711" s="20"/>
      <c r="AM711" s="20"/>
      <c r="AN711" s="20"/>
      <c r="AO711" s="20"/>
      <c r="AP711" s="20"/>
      <c r="AQ711" s="20"/>
      <c r="AR711" s="20"/>
      <c r="AS711" s="20"/>
      <c r="AT711" s="20"/>
      <c r="AU711" s="20"/>
      <c r="AV711" s="20"/>
      <c r="AW711" s="20"/>
      <c r="AX711" s="20"/>
      <c r="AY711" s="20"/>
      <c r="AZ711" s="20"/>
      <c r="BA711" s="20"/>
      <c r="BB711" s="20"/>
      <c r="BC711" s="20"/>
      <c r="BD711" s="20"/>
      <c r="BE711" s="20"/>
      <c r="BF711" s="20"/>
      <c r="BG711" s="20"/>
      <c r="BH711" s="20"/>
      <c r="BI711" s="20"/>
      <c r="BJ711" s="20"/>
      <c r="BK711" s="20"/>
      <c r="BL711" s="20"/>
      <c r="BM711" s="20"/>
    </row>
    <row r="712">
      <c r="L712" s="297"/>
      <c r="M712" s="278"/>
      <c r="N712" s="278"/>
      <c r="O712" s="278"/>
      <c r="P712" s="278"/>
      <c r="Q712" s="278"/>
      <c r="R712" s="20"/>
      <c r="S712" s="20"/>
      <c r="T712" s="20"/>
      <c r="U712" s="20"/>
      <c r="V712" s="20"/>
      <c r="W712" s="20"/>
      <c r="X712" s="20"/>
      <c r="Y712" s="20"/>
      <c r="Z712" s="20"/>
      <c r="AA712" s="20"/>
      <c r="AB712" s="20"/>
      <c r="AC712" s="20"/>
      <c r="AD712" s="20"/>
      <c r="AE712" s="20"/>
      <c r="AF712" s="20"/>
      <c r="AG712" s="20"/>
      <c r="AH712" s="20"/>
      <c r="AI712" s="20"/>
      <c r="AJ712" s="20"/>
      <c r="AK712" s="20"/>
      <c r="AL712" s="20"/>
      <c r="AM712" s="20"/>
      <c r="AN712" s="20"/>
      <c r="AO712" s="20"/>
      <c r="AP712" s="20"/>
      <c r="AQ712" s="20"/>
      <c r="AR712" s="20"/>
      <c r="AS712" s="20"/>
      <c r="AT712" s="20"/>
      <c r="AU712" s="20"/>
      <c r="AV712" s="20"/>
      <c r="AW712" s="20"/>
      <c r="AX712" s="20"/>
      <c r="AY712" s="20"/>
      <c r="AZ712" s="20"/>
      <c r="BA712" s="20"/>
      <c r="BB712" s="20"/>
      <c r="BC712" s="20"/>
      <c r="BD712" s="20"/>
      <c r="BE712" s="20"/>
      <c r="BF712" s="20"/>
      <c r="BG712" s="20"/>
      <c r="BH712" s="20"/>
      <c r="BI712" s="20"/>
      <c r="BJ712" s="20"/>
      <c r="BK712" s="20"/>
      <c r="BL712" s="20"/>
      <c r="BM712" s="20"/>
    </row>
    <row r="713">
      <c r="L713" s="297"/>
      <c r="M713" s="278"/>
      <c r="N713" s="278"/>
      <c r="O713" s="278"/>
      <c r="P713" s="278"/>
      <c r="Q713" s="278"/>
      <c r="R713" s="20"/>
      <c r="S713" s="20"/>
      <c r="T713" s="20"/>
      <c r="U713" s="20"/>
      <c r="V713" s="20"/>
      <c r="W713" s="20"/>
      <c r="X713" s="20"/>
      <c r="Y713" s="20"/>
      <c r="Z713" s="20"/>
      <c r="AA713" s="20"/>
      <c r="AB713" s="20"/>
      <c r="AC713" s="20"/>
      <c r="AD713" s="20"/>
      <c r="AE713" s="20"/>
      <c r="AF713" s="20"/>
      <c r="AG713" s="20"/>
      <c r="AH713" s="20"/>
      <c r="AI713" s="20"/>
      <c r="AJ713" s="20"/>
      <c r="AK713" s="20"/>
      <c r="AL713" s="20"/>
      <c r="AM713" s="20"/>
      <c r="AN713" s="20"/>
      <c r="AO713" s="20"/>
      <c r="AP713" s="20"/>
      <c r="AQ713" s="20"/>
      <c r="AR713" s="20"/>
      <c r="AS713" s="20"/>
      <c r="AT713" s="20"/>
      <c r="AU713" s="20"/>
      <c r="AV713" s="20"/>
      <c r="AW713" s="20"/>
      <c r="AX713" s="20"/>
      <c r="AY713" s="20"/>
      <c r="AZ713" s="20"/>
      <c r="BA713" s="20"/>
      <c r="BB713" s="20"/>
      <c r="BC713" s="20"/>
      <c r="BD713" s="20"/>
      <c r="BE713" s="20"/>
      <c r="BF713" s="20"/>
      <c r="BG713" s="20"/>
      <c r="BH713" s="20"/>
      <c r="BI713" s="20"/>
      <c r="BJ713" s="20"/>
      <c r="BK713" s="20"/>
      <c r="BL713" s="20"/>
      <c r="BM713" s="20"/>
    </row>
    <row r="714">
      <c r="L714" s="297"/>
      <c r="M714" s="278"/>
      <c r="N714" s="278"/>
      <c r="O714" s="278"/>
      <c r="P714" s="278"/>
      <c r="Q714" s="278"/>
      <c r="R714" s="20"/>
      <c r="S714" s="20"/>
      <c r="T714" s="20"/>
      <c r="U714" s="20"/>
      <c r="V714" s="20"/>
      <c r="W714" s="20"/>
      <c r="X714" s="20"/>
      <c r="Y714" s="20"/>
      <c r="Z714" s="20"/>
      <c r="AA714" s="20"/>
      <c r="AB714" s="20"/>
      <c r="AC714" s="20"/>
      <c r="AD714" s="20"/>
      <c r="AE714" s="20"/>
      <c r="AF714" s="20"/>
      <c r="AG714" s="20"/>
      <c r="AH714" s="20"/>
      <c r="AI714" s="20"/>
      <c r="AJ714" s="20"/>
      <c r="AK714" s="20"/>
      <c r="AL714" s="20"/>
      <c r="AM714" s="20"/>
      <c r="AN714" s="20"/>
      <c r="AO714" s="20"/>
      <c r="AP714" s="20"/>
      <c r="AQ714" s="20"/>
      <c r="AR714" s="20"/>
      <c r="AS714" s="20"/>
      <c r="AT714" s="20"/>
      <c r="AU714" s="20"/>
      <c r="AV714" s="20"/>
      <c r="AW714" s="20"/>
      <c r="AX714" s="20"/>
      <c r="AY714" s="20"/>
      <c r="AZ714" s="20"/>
      <c r="BA714" s="20"/>
      <c r="BB714" s="20"/>
      <c r="BC714" s="20"/>
      <c r="BD714" s="20"/>
      <c r="BE714" s="20"/>
      <c r="BF714" s="20"/>
      <c r="BG714" s="20"/>
      <c r="BH714" s="20"/>
      <c r="BI714" s="20"/>
      <c r="BJ714" s="20"/>
      <c r="BK714" s="20"/>
      <c r="BL714" s="20"/>
      <c r="BM714" s="20"/>
    </row>
    <row r="715">
      <c r="L715" s="297"/>
      <c r="M715" s="278"/>
      <c r="N715" s="278"/>
      <c r="O715" s="278"/>
      <c r="P715" s="278"/>
      <c r="Q715" s="278"/>
      <c r="R715" s="20"/>
      <c r="S715" s="20"/>
      <c r="T715" s="20"/>
      <c r="U715" s="20"/>
      <c r="V715" s="20"/>
      <c r="W715" s="20"/>
      <c r="X715" s="20"/>
      <c r="Y715" s="20"/>
      <c r="Z715" s="20"/>
      <c r="AA715" s="20"/>
      <c r="AB715" s="20"/>
      <c r="AC715" s="20"/>
      <c r="AD715" s="20"/>
      <c r="AE715" s="20"/>
      <c r="AF715" s="20"/>
      <c r="AG715" s="20"/>
      <c r="AH715" s="20"/>
      <c r="AI715" s="20"/>
      <c r="AJ715" s="20"/>
      <c r="AK715" s="20"/>
      <c r="AL715" s="20"/>
      <c r="AM715" s="20"/>
      <c r="AN715" s="20"/>
      <c r="AO715" s="20"/>
      <c r="AP715" s="20"/>
      <c r="AQ715" s="20"/>
      <c r="AR715" s="20"/>
      <c r="AS715" s="20"/>
      <c r="AT715" s="20"/>
      <c r="AU715" s="20"/>
      <c r="AV715" s="20"/>
      <c r="AW715" s="20"/>
      <c r="AX715" s="20"/>
      <c r="AY715" s="20"/>
      <c r="AZ715" s="20"/>
      <c r="BA715" s="20"/>
      <c r="BB715" s="20"/>
      <c r="BC715" s="20"/>
      <c r="BD715" s="20"/>
      <c r="BE715" s="20"/>
      <c r="BF715" s="20"/>
      <c r="BG715" s="20"/>
      <c r="BH715" s="20"/>
      <c r="BI715" s="20"/>
      <c r="BJ715" s="20"/>
      <c r="BK715" s="20"/>
      <c r="BL715" s="20"/>
      <c r="BM715" s="20"/>
    </row>
    <row r="716">
      <c r="L716" s="297"/>
      <c r="M716" s="278"/>
      <c r="N716" s="278"/>
      <c r="O716" s="278"/>
      <c r="P716" s="278"/>
      <c r="Q716" s="278"/>
      <c r="R716" s="20"/>
      <c r="S716" s="20"/>
      <c r="T716" s="20"/>
      <c r="U716" s="20"/>
      <c r="V716" s="20"/>
      <c r="W716" s="20"/>
      <c r="X716" s="20"/>
      <c r="Y716" s="20"/>
      <c r="Z716" s="20"/>
      <c r="AA716" s="20"/>
      <c r="AB716" s="20"/>
      <c r="AC716" s="20"/>
      <c r="AD716" s="20"/>
      <c r="AE716" s="20"/>
      <c r="AF716" s="20"/>
      <c r="AG716" s="20"/>
      <c r="AH716" s="20"/>
      <c r="AI716" s="20"/>
      <c r="AJ716" s="20"/>
      <c r="AK716" s="20"/>
      <c r="AL716" s="20"/>
      <c r="AM716" s="20"/>
      <c r="AN716" s="20"/>
      <c r="AO716" s="20"/>
      <c r="AP716" s="20"/>
      <c r="AQ716" s="20"/>
      <c r="AR716" s="20"/>
      <c r="AS716" s="20"/>
      <c r="AT716" s="20"/>
      <c r="AU716" s="20"/>
      <c r="AV716" s="20"/>
      <c r="AW716" s="20"/>
      <c r="AX716" s="20"/>
      <c r="AY716" s="20"/>
      <c r="AZ716" s="20"/>
      <c r="BA716" s="20"/>
      <c r="BB716" s="20"/>
      <c r="BC716" s="20"/>
      <c r="BD716" s="20"/>
      <c r="BE716" s="20"/>
      <c r="BF716" s="20"/>
      <c r="BG716" s="20"/>
      <c r="BH716" s="20"/>
      <c r="BI716" s="20"/>
      <c r="BJ716" s="20"/>
      <c r="BK716" s="20"/>
      <c r="BL716" s="20"/>
      <c r="BM716" s="20"/>
    </row>
    <row r="717">
      <c r="L717" s="297"/>
      <c r="M717" s="278"/>
      <c r="N717" s="278"/>
      <c r="O717" s="278"/>
      <c r="P717" s="278"/>
      <c r="Q717" s="278"/>
      <c r="R717" s="20"/>
      <c r="S717" s="20"/>
      <c r="T717" s="20"/>
      <c r="U717" s="20"/>
      <c r="V717" s="20"/>
      <c r="W717" s="20"/>
      <c r="X717" s="20"/>
      <c r="Y717" s="20"/>
      <c r="Z717" s="20"/>
      <c r="AA717" s="20"/>
      <c r="AB717" s="20"/>
      <c r="AC717" s="20"/>
      <c r="AD717" s="20"/>
      <c r="AE717" s="20"/>
      <c r="AF717" s="20"/>
      <c r="AG717" s="20"/>
      <c r="AH717" s="20"/>
      <c r="AI717" s="20"/>
      <c r="AJ717" s="20"/>
      <c r="AK717" s="20"/>
      <c r="AL717" s="20"/>
      <c r="AM717" s="20"/>
      <c r="AN717" s="20"/>
      <c r="AO717" s="20"/>
      <c r="AP717" s="20"/>
      <c r="AQ717" s="20"/>
      <c r="AR717" s="20"/>
      <c r="AS717" s="20"/>
      <c r="AT717" s="20"/>
      <c r="AU717" s="20"/>
      <c r="AV717" s="20"/>
      <c r="AW717" s="20"/>
      <c r="AX717" s="20"/>
      <c r="AY717" s="20"/>
      <c r="AZ717" s="20"/>
      <c r="BA717" s="20"/>
      <c r="BB717" s="20"/>
      <c r="BC717" s="20"/>
      <c r="BD717" s="20"/>
      <c r="BE717" s="20"/>
      <c r="BF717" s="20"/>
      <c r="BG717" s="20"/>
      <c r="BH717" s="20"/>
      <c r="BI717" s="20"/>
      <c r="BJ717" s="20"/>
      <c r="BK717" s="20"/>
      <c r="BL717" s="20"/>
      <c r="BM717" s="20"/>
    </row>
    <row r="718">
      <c r="L718" s="297"/>
      <c r="M718" s="278"/>
      <c r="N718" s="278"/>
      <c r="O718" s="278"/>
      <c r="P718" s="278"/>
      <c r="Q718" s="278"/>
      <c r="R718" s="20"/>
      <c r="S718" s="20"/>
      <c r="T718" s="20"/>
      <c r="U718" s="20"/>
      <c r="V718" s="20"/>
      <c r="W718" s="20"/>
      <c r="X718" s="20"/>
      <c r="Y718" s="20"/>
      <c r="Z718" s="20"/>
      <c r="AA718" s="20"/>
      <c r="AB718" s="20"/>
      <c r="AC718" s="20"/>
      <c r="AD718" s="20"/>
      <c r="AE718" s="20"/>
      <c r="AF718" s="20"/>
      <c r="AG718" s="20"/>
      <c r="AH718" s="20"/>
      <c r="AI718" s="20"/>
      <c r="AJ718" s="20"/>
      <c r="AK718" s="20"/>
      <c r="AL718" s="20"/>
      <c r="AM718" s="20"/>
      <c r="AN718" s="20"/>
      <c r="AO718" s="20"/>
      <c r="AP718" s="20"/>
      <c r="AQ718" s="20"/>
      <c r="AR718" s="20"/>
      <c r="AS718" s="20"/>
      <c r="AT718" s="20"/>
      <c r="AU718" s="20"/>
      <c r="AV718" s="20"/>
      <c r="AW718" s="20"/>
      <c r="AX718" s="20"/>
      <c r="AY718" s="20"/>
      <c r="AZ718" s="20"/>
      <c r="BA718" s="20"/>
      <c r="BB718" s="20"/>
      <c r="BC718" s="20"/>
      <c r="BD718" s="20"/>
      <c r="BE718" s="20"/>
      <c r="BF718" s="20"/>
      <c r="BG718" s="20"/>
      <c r="BH718" s="20"/>
      <c r="BI718" s="20"/>
      <c r="BJ718" s="20"/>
      <c r="BK718" s="20"/>
      <c r="BL718" s="20"/>
      <c r="BM718" s="20"/>
    </row>
    <row r="719">
      <c r="L719" s="297"/>
      <c r="M719" s="278"/>
      <c r="N719" s="278"/>
      <c r="O719" s="278"/>
      <c r="P719" s="278"/>
      <c r="Q719" s="278"/>
      <c r="R719" s="20"/>
      <c r="S719" s="20"/>
      <c r="T719" s="20"/>
      <c r="U719" s="20"/>
      <c r="V719" s="20"/>
      <c r="W719" s="20"/>
      <c r="X719" s="20"/>
      <c r="Y719" s="20"/>
      <c r="Z719" s="20"/>
      <c r="AA719" s="20"/>
      <c r="AB719" s="20"/>
      <c r="AC719" s="20"/>
      <c r="AD719" s="20"/>
      <c r="AE719" s="20"/>
      <c r="AF719" s="20"/>
      <c r="AG719" s="20"/>
      <c r="AH719" s="20"/>
      <c r="AI719" s="20"/>
      <c r="AJ719" s="20"/>
      <c r="AK719" s="20"/>
      <c r="AL719" s="20"/>
      <c r="AM719" s="20"/>
      <c r="AN719" s="20"/>
      <c r="AO719" s="20"/>
      <c r="AP719" s="20"/>
      <c r="AQ719" s="20"/>
      <c r="AR719" s="20"/>
      <c r="AS719" s="20"/>
      <c r="AT719" s="20"/>
      <c r="AU719" s="20"/>
      <c r="AV719" s="20"/>
      <c r="AW719" s="20"/>
      <c r="AX719" s="20"/>
      <c r="AY719" s="20"/>
      <c r="AZ719" s="20"/>
      <c r="BA719" s="20"/>
      <c r="BB719" s="20"/>
      <c r="BC719" s="20"/>
      <c r="BD719" s="20"/>
      <c r="BE719" s="20"/>
      <c r="BF719" s="20"/>
      <c r="BG719" s="20"/>
      <c r="BH719" s="20"/>
      <c r="BI719" s="20"/>
      <c r="BJ719" s="20"/>
      <c r="BK719" s="20"/>
      <c r="BL719" s="20"/>
      <c r="BM719" s="20"/>
    </row>
    <row r="720">
      <c r="L720" s="297"/>
      <c r="M720" s="278"/>
      <c r="N720" s="278"/>
      <c r="O720" s="278"/>
      <c r="P720" s="278"/>
      <c r="Q720" s="278"/>
      <c r="R720" s="20"/>
      <c r="S720" s="20"/>
      <c r="T720" s="20"/>
      <c r="U720" s="20"/>
      <c r="V720" s="20"/>
      <c r="W720" s="20"/>
      <c r="X720" s="20"/>
      <c r="Y720" s="20"/>
      <c r="Z720" s="20"/>
      <c r="AA720" s="20"/>
      <c r="AB720" s="20"/>
      <c r="AC720" s="20"/>
      <c r="AD720" s="20"/>
      <c r="AE720" s="20"/>
      <c r="AF720" s="20"/>
      <c r="AG720" s="20"/>
      <c r="AH720" s="20"/>
      <c r="AI720" s="20"/>
      <c r="AJ720" s="20"/>
      <c r="AK720" s="20"/>
      <c r="AL720" s="20"/>
      <c r="AM720" s="20"/>
      <c r="AN720" s="20"/>
      <c r="AO720" s="20"/>
      <c r="AP720" s="20"/>
      <c r="AQ720" s="20"/>
      <c r="AR720" s="20"/>
      <c r="AS720" s="20"/>
      <c r="AT720" s="20"/>
      <c r="AU720" s="20"/>
      <c r="AV720" s="20"/>
      <c r="AW720" s="20"/>
      <c r="AX720" s="20"/>
      <c r="AY720" s="20"/>
      <c r="AZ720" s="20"/>
      <c r="BA720" s="20"/>
      <c r="BB720" s="20"/>
      <c r="BC720" s="20"/>
      <c r="BD720" s="20"/>
      <c r="BE720" s="20"/>
      <c r="BF720" s="20"/>
      <c r="BG720" s="20"/>
      <c r="BH720" s="20"/>
      <c r="BI720" s="20"/>
      <c r="BJ720" s="20"/>
      <c r="BK720" s="20"/>
      <c r="BL720" s="20"/>
      <c r="BM720" s="20"/>
    </row>
    <row r="721">
      <c r="L721" s="297"/>
      <c r="M721" s="278"/>
      <c r="N721" s="278"/>
      <c r="O721" s="278"/>
      <c r="P721" s="278"/>
      <c r="Q721" s="278"/>
      <c r="R721" s="20"/>
      <c r="S721" s="20"/>
      <c r="T721" s="20"/>
      <c r="U721" s="20"/>
      <c r="V721" s="20"/>
      <c r="W721" s="20"/>
      <c r="X721" s="20"/>
      <c r="Y721" s="20"/>
      <c r="Z721" s="20"/>
      <c r="AA721" s="20"/>
      <c r="AB721" s="20"/>
      <c r="AC721" s="20"/>
      <c r="AD721" s="20"/>
      <c r="AE721" s="20"/>
      <c r="AF721" s="20"/>
      <c r="AG721" s="20"/>
      <c r="AH721" s="20"/>
      <c r="AI721" s="20"/>
      <c r="AJ721" s="20"/>
      <c r="AK721" s="20"/>
      <c r="AL721" s="20"/>
      <c r="AM721" s="20"/>
      <c r="AN721" s="20"/>
      <c r="AO721" s="20"/>
      <c r="AP721" s="20"/>
      <c r="AQ721" s="20"/>
      <c r="AR721" s="20"/>
      <c r="AS721" s="20"/>
      <c r="AT721" s="20"/>
      <c r="AU721" s="20"/>
      <c r="AV721" s="20"/>
      <c r="AW721" s="20"/>
      <c r="AX721" s="20"/>
      <c r="AY721" s="20"/>
      <c r="AZ721" s="20"/>
      <c r="BA721" s="20"/>
      <c r="BB721" s="20"/>
      <c r="BC721" s="20"/>
      <c r="BD721" s="20"/>
      <c r="BE721" s="20"/>
      <c r="BF721" s="20"/>
      <c r="BG721" s="20"/>
      <c r="BH721" s="20"/>
      <c r="BI721" s="20"/>
      <c r="BJ721" s="20"/>
      <c r="BK721" s="20"/>
      <c r="BL721" s="20"/>
      <c r="BM721" s="20"/>
    </row>
    <row r="722">
      <c r="L722" s="297"/>
      <c r="M722" s="278"/>
      <c r="N722" s="278"/>
      <c r="O722" s="278"/>
      <c r="P722" s="278"/>
      <c r="Q722" s="278"/>
      <c r="R722" s="20"/>
      <c r="S722" s="20"/>
      <c r="T722" s="20"/>
      <c r="U722" s="20"/>
      <c r="V722" s="20"/>
      <c r="W722" s="20"/>
      <c r="X722" s="20"/>
      <c r="Y722" s="20"/>
      <c r="Z722" s="20"/>
      <c r="AA722" s="20"/>
      <c r="AB722" s="20"/>
      <c r="AC722" s="20"/>
      <c r="AD722" s="20"/>
      <c r="AE722" s="20"/>
      <c r="AF722" s="20"/>
      <c r="AG722" s="20"/>
      <c r="AH722" s="20"/>
      <c r="AI722" s="20"/>
      <c r="AJ722" s="20"/>
      <c r="AK722" s="20"/>
      <c r="AL722" s="20"/>
      <c r="AM722" s="20"/>
      <c r="AN722" s="20"/>
      <c r="AO722" s="20"/>
      <c r="AP722" s="20"/>
      <c r="AQ722" s="20"/>
      <c r="AR722" s="20"/>
      <c r="AS722" s="20"/>
      <c r="AT722" s="20"/>
      <c r="AU722" s="20"/>
      <c r="AV722" s="20"/>
      <c r="AW722" s="20"/>
      <c r="AX722" s="20"/>
      <c r="AY722" s="20"/>
      <c r="AZ722" s="20"/>
      <c r="BA722" s="20"/>
      <c r="BB722" s="20"/>
      <c r="BC722" s="20"/>
      <c r="BD722" s="20"/>
      <c r="BE722" s="20"/>
      <c r="BF722" s="20"/>
      <c r="BG722" s="20"/>
      <c r="BH722" s="20"/>
      <c r="BI722" s="20"/>
      <c r="BJ722" s="20"/>
      <c r="BK722" s="20"/>
      <c r="BL722" s="20"/>
      <c r="BM722" s="20"/>
    </row>
    <row r="723">
      <c r="L723" s="297"/>
      <c r="M723" s="278"/>
      <c r="N723" s="278"/>
      <c r="O723" s="278"/>
      <c r="P723" s="278"/>
      <c r="Q723" s="278"/>
      <c r="R723" s="20"/>
      <c r="S723" s="20"/>
      <c r="T723" s="20"/>
      <c r="U723" s="20"/>
      <c r="V723" s="20"/>
      <c r="W723" s="20"/>
      <c r="X723" s="20"/>
      <c r="Y723" s="20"/>
      <c r="Z723" s="20"/>
      <c r="AA723" s="20"/>
      <c r="AB723" s="20"/>
      <c r="AC723" s="20"/>
      <c r="AD723" s="20"/>
      <c r="AE723" s="20"/>
      <c r="AF723" s="20"/>
      <c r="AG723" s="20"/>
      <c r="AH723" s="20"/>
      <c r="AI723" s="20"/>
      <c r="AJ723" s="20"/>
      <c r="AK723" s="20"/>
      <c r="AL723" s="20"/>
      <c r="AM723" s="20"/>
      <c r="AN723" s="20"/>
      <c r="AO723" s="20"/>
      <c r="AP723" s="20"/>
      <c r="AQ723" s="20"/>
      <c r="AR723" s="20"/>
      <c r="AS723" s="20"/>
      <c r="AT723" s="20"/>
      <c r="AU723" s="20"/>
      <c r="AV723" s="20"/>
      <c r="AW723" s="20"/>
      <c r="AX723" s="20"/>
      <c r="AY723" s="20"/>
      <c r="AZ723" s="20"/>
      <c r="BA723" s="20"/>
      <c r="BB723" s="20"/>
      <c r="BC723" s="20"/>
      <c r="BD723" s="20"/>
      <c r="BE723" s="20"/>
      <c r="BF723" s="20"/>
      <c r="BG723" s="20"/>
      <c r="BH723" s="20"/>
      <c r="BI723" s="20"/>
      <c r="BJ723" s="20"/>
      <c r="BK723" s="20"/>
      <c r="BL723" s="20"/>
      <c r="BM723" s="20"/>
    </row>
    <row r="724">
      <c r="L724" s="297"/>
      <c r="M724" s="278"/>
      <c r="N724" s="278"/>
      <c r="O724" s="278"/>
      <c r="P724" s="278"/>
      <c r="Q724" s="278"/>
      <c r="R724" s="20"/>
      <c r="S724" s="20"/>
      <c r="T724" s="20"/>
      <c r="U724" s="20"/>
      <c r="V724" s="20"/>
      <c r="W724" s="20"/>
      <c r="X724" s="20"/>
      <c r="Y724" s="20"/>
      <c r="Z724" s="20"/>
      <c r="AA724" s="20"/>
      <c r="AB724" s="20"/>
      <c r="AC724" s="20"/>
      <c r="AD724" s="20"/>
      <c r="AE724" s="20"/>
      <c r="AF724" s="20"/>
      <c r="AG724" s="20"/>
      <c r="AH724" s="20"/>
      <c r="AI724" s="20"/>
      <c r="AJ724" s="20"/>
      <c r="AK724" s="20"/>
      <c r="AL724" s="20"/>
      <c r="AM724" s="20"/>
      <c r="AN724" s="20"/>
      <c r="AO724" s="20"/>
      <c r="AP724" s="20"/>
      <c r="AQ724" s="20"/>
      <c r="AR724" s="20"/>
      <c r="AS724" s="20"/>
      <c r="AT724" s="20"/>
      <c r="AU724" s="20"/>
      <c r="AV724" s="20"/>
      <c r="AW724" s="20"/>
      <c r="AX724" s="20"/>
      <c r="AY724" s="20"/>
      <c r="AZ724" s="20"/>
      <c r="BA724" s="20"/>
      <c r="BB724" s="20"/>
      <c r="BC724" s="20"/>
      <c r="BD724" s="20"/>
      <c r="BE724" s="20"/>
      <c r="BF724" s="20"/>
      <c r="BG724" s="20"/>
      <c r="BH724" s="20"/>
      <c r="BI724" s="20"/>
      <c r="BJ724" s="20"/>
      <c r="BK724" s="20"/>
      <c r="BL724" s="20"/>
      <c r="BM724" s="20"/>
    </row>
    <row r="725">
      <c r="L725" s="297"/>
      <c r="M725" s="278"/>
      <c r="N725" s="278"/>
      <c r="O725" s="278"/>
      <c r="P725" s="278"/>
      <c r="Q725" s="278"/>
      <c r="R725" s="20"/>
      <c r="S725" s="20"/>
      <c r="T725" s="20"/>
      <c r="U725" s="20"/>
      <c r="V725" s="20"/>
      <c r="W725" s="20"/>
      <c r="X725" s="20"/>
      <c r="Y725" s="20"/>
      <c r="Z725" s="20"/>
      <c r="AA725" s="20"/>
      <c r="AB725" s="20"/>
      <c r="AC725" s="20"/>
      <c r="AD725" s="20"/>
      <c r="AE725" s="20"/>
      <c r="AF725" s="20"/>
      <c r="AG725" s="20"/>
      <c r="AH725" s="20"/>
      <c r="AI725" s="20"/>
      <c r="AJ725" s="20"/>
      <c r="AK725" s="20"/>
      <c r="AL725" s="20"/>
      <c r="AM725" s="20"/>
      <c r="AN725" s="20"/>
      <c r="AO725" s="20"/>
      <c r="AP725" s="20"/>
      <c r="AQ725" s="20"/>
      <c r="AR725" s="20"/>
      <c r="AS725" s="20"/>
      <c r="AT725" s="20"/>
      <c r="AU725" s="20"/>
      <c r="AV725" s="20"/>
      <c r="AW725" s="20"/>
      <c r="AX725" s="20"/>
      <c r="AY725" s="20"/>
      <c r="AZ725" s="20"/>
      <c r="BA725" s="20"/>
      <c r="BB725" s="20"/>
      <c r="BC725" s="20"/>
      <c r="BD725" s="20"/>
      <c r="BE725" s="20"/>
      <c r="BF725" s="20"/>
      <c r="BG725" s="20"/>
      <c r="BH725" s="20"/>
      <c r="BI725" s="20"/>
      <c r="BJ725" s="20"/>
      <c r="BK725" s="20"/>
      <c r="BL725" s="20"/>
      <c r="BM725" s="20"/>
    </row>
    <row r="726">
      <c r="L726" s="297"/>
      <c r="M726" s="278"/>
      <c r="N726" s="278"/>
      <c r="O726" s="278"/>
      <c r="P726" s="278"/>
      <c r="Q726" s="278"/>
      <c r="R726" s="20"/>
      <c r="S726" s="20"/>
      <c r="T726" s="20"/>
      <c r="U726" s="20"/>
      <c r="V726" s="20"/>
      <c r="W726" s="20"/>
      <c r="X726" s="20"/>
      <c r="Y726" s="20"/>
      <c r="Z726" s="20"/>
      <c r="AA726" s="20"/>
      <c r="AB726" s="20"/>
      <c r="AC726" s="20"/>
      <c r="AD726" s="20"/>
      <c r="AE726" s="20"/>
      <c r="AF726" s="20"/>
      <c r="AG726" s="20"/>
      <c r="AH726" s="20"/>
      <c r="AI726" s="20"/>
      <c r="AJ726" s="20"/>
      <c r="AK726" s="20"/>
      <c r="AL726" s="20"/>
      <c r="AM726" s="20"/>
      <c r="AN726" s="20"/>
      <c r="AO726" s="20"/>
      <c r="AP726" s="20"/>
      <c r="AQ726" s="20"/>
      <c r="AR726" s="20"/>
      <c r="AS726" s="20"/>
      <c r="AT726" s="20"/>
      <c r="AU726" s="20"/>
      <c r="AV726" s="20"/>
      <c r="AW726" s="20"/>
      <c r="AX726" s="20"/>
      <c r="AY726" s="20"/>
      <c r="AZ726" s="20"/>
      <c r="BA726" s="20"/>
      <c r="BB726" s="20"/>
      <c r="BC726" s="20"/>
      <c r="BD726" s="20"/>
      <c r="BE726" s="20"/>
      <c r="BF726" s="20"/>
      <c r="BG726" s="20"/>
      <c r="BH726" s="20"/>
      <c r="BI726" s="20"/>
      <c r="BJ726" s="20"/>
      <c r="BK726" s="20"/>
      <c r="BL726" s="20"/>
      <c r="BM726" s="20"/>
    </row>
    <row r="727">
      <c r="L727" s="297"/>
      <c r="M727" s="278"/>
      <c r="N727" s="278"/>
      <c r="O727" s="278"/>
      <c r="P727" s="278"/>
      <c r="Q727" s="278"/>
      <c r="R727" s="20"/>
      <c r="S727" s="20"/>
      <c r="T727" s="20"/>
      <c r="U727" s="20"/>
      <c r="V727" s="20"/>
      <c r="W727" s="20"/>
      <c r="X727" s="20"/>
      <c r="Y727" s="20"/>
      <c r="Z727" s="20"/>
      <c r="AA727" s="20"/>
      <c r="AB727" s="20"/>
      <c r="AC727" s="20"/>
      <c r="AD727" s="20"/>
      <c r="AE727" s="20"/>
      <c r="AF727" s="20"/>
      <c r="AG727" s="20"/>
      <c r="AH727" s="20"/>
      <c r="AI727" s="20"/>
      <c r="AJ727" s="20"/>
      <c r="AK727" s="20"/>
      <c r="AL727" s="20"/>
      <c r="AM727" s="20"/>
      <c r="AN727" s="20"/>
      <c r="AO727" s="20"/>
      <c r="AP727" s="20"/>
      <c r="AQ727" s="20"/>
      <c r="AR727" s="20"/>
      <c r="AS727" s="20"/>
      <c r="AT727" s="20"/>
      <c r="AU727" s="20"/>
      <c r="AV727" s="20"/>
      <c r="AW727" s="20"/>
      <c r="AX727" s="20"/>
      <c r="AY727" s="20"/>
      <c r="AZ727" s="20"/>
      <c r="BA727" s="20"/>
      <c r="BB727" s="20"/>
      <c r="BC727" s="20"/>
      <c r="BD727" s="20"/>
      <c r="BE727" s="20"/>
      <c r="BF727" s="20"/>
      <c r="BG727" s="20"/>
      <c r="BH727" s="20"/>
      <c r="BI727" s="20"/>
      <c r="BJ727" s="20"/>
      <c r="BK727" s="20"/>
      <c r="BL727" s="20"/>
      <c r="BM727" s="20"/>
    </row>
    <row r="728">
      <c r="L728" s="297"/>
      <c r="M728" s="278"/>
      <c r="N728" s="278"/>
      <c r="O728" s="278"/>
      <c r="P728" s="278"/>
      <c r="Q728" s="278"/>
      <c r="R728" s="20"/>
      <c r="S728" s="20"/>
      <c r="T728" s="20"/>
      <c r="U728" s="20"/>
      <c r="V728" s="20"/>
      <c r="W728" s="20"/>
      <c r="X728" s="20"/>
      <c r="Y728" s="20"/>
      <c r="Z728" s="20"/>
      <c r="AA728" s="20"/>
      <c r="AB728" s="20"/>
      <c r="AC728" s="20"/>
      <c r="AD728" s="20"/>
      <c r="AE728" s="20"/>
      <c r="AF728" s="20"/>
      <c r="AG728" s="20"/>
      <c r="AH728" s="20"/>
      <c r="AI728" s="20"/>
      <c r="AJ728" s="20"/>
      <c r="AK728" s="20"/>
      <c r="AL728" s="20"/>
      <c r="AM728" s="20"/>
      <c r="AN728" s="20"/>
      <c r="AO728" s="20"/>
      <c r="AP728" s="20"/>
      <c r="AQ728" s="20"/>
      <c r="AR728" s="20"/>
      <c r="AS728" s="20"/>
      <c r="AT728" s="20"/>
      <c r="AU728" s="20"/>
      <c r="AV728" s="20"/>
      <c r="AW728" s="20"/>
      <c r="AX728" s="20"/>
      <c r="AY728" s="20"/>
      <c r="AZ728" s="20"/>
      <c r="BA728" s="20"/>
      <c r="BB728" s="20"/>
      <c r="BC728" s="20"/>
      <c r="BD728" s="20"/>
      <c r="BE728" s="20"/>
      <c r="BF728" s="20"/>
      <c r="BG728" s="20"/>
      <c r="BH728" s="20"/>
      <c r="BI728" s="20"/>
      <c r="BJ728" s="20"/>
      <c r="BK728" s="20"/>
      <c r="BL728" s="20"/>
      <c r="BM728" s="20"/>
    </row>
    <row r="729">
      <c r="L729" s="297"/>
      <c r="M729" s="278"/>
      <c r="N729" s="278"/>
      <c r="O729" s="278"/>
      <c r="P729" s="278"/>
      <c r="Q729" s="278"/>
      <c r="R729" s="20"/>
      <c r="S729" s="20"/>
      <c r="T729" s="20"/>
      <c r="U729" s="20"/>
      <c r="V729" s="20"/>
      <c r="W729" s="20"/>
      <c r="X729" s="20"/>
      <c r="Y729" s="20"/>
      <c r="Z729" s="20"/>
      <c r="AA729" s="20"/>
      <c r="AB729" s="20"/>
      <c r="AC729" s="20"/>
      <c r="AD729" s="20"/>
      <c r="AE729" s="20"/>
      <c r="AF729" s="20"/>
      <c r="AG729" s="20"/>
      <c r="AH729" s="20"/>
      <c r="AI729" s="20"/>
      <c r="AJ729" s="20"/>
      <c r="AK729" s="20"/>
      <c r="AL729" s="20"/>
      <c r="AM729" s="20"/>
      <c r="AN729" s="20"/>
      <c r="AO729" s="20"/>
      <c r="AP729" s="20"/>
      <c r="AQ729" s="20"/>
      <c r="AR729" s="20"/>
      <c r="AS729" s="20"/>
      <c r="AT729" s="20"/>
      <c r="AU729" s="20"/>
      <c r="AV729" s="20"/>
      <c r="AW729" s="20"/>
      <c r="AX729" s="20"/>
      <c r="AY729" s="20"/>
      <c r="AZ729" s="20"/>
      <c r="BA729" s="20"/>
      <c r="BB729" s="20"/>
      <c r="BC729" s="20"/>
      <c r="BD729" s="20"/>
      <c r="BE729" s="20"/>
      <c r="BF729" s="20"/>
      <c r="BG729" s="20"/>
      <c r="BH729" s="20"/>
      <c r="BI729" s="20"/>
      <c r="BJ729" s="20"/>
      <c r="BK729" s="20"/>
      <c r="BL729" s="20"/>
      <c r="BM729" s="20"/>
    </row>
    <row r="730">
      <c r="L730" s="297"/>
      <c r="M730" s="278"/>
      <c r="N730" s="278"/>
      <c r="O730" s="278"/>
      <c r="P730" s="278"/>
      <c r="Q730" s="278"/>
      <c r="R730" s="20"/>
      <c r="S730" s="20"/>
      <c r="T730" s="20"/>
      <c r="U730" s="20"/>
      <c r="V730" s="20"/>
      <c r="W730" s="20"/>
      <c r="X730" s="20"/>
      <c r="Y730" s="20"/>
      <c r="Z730" s="20"/>
      <c r="AA730" s="20"/>
      <c r="AB730" s="20"/>
      <c r="AC730" s="20"/>
      <c r="AD730" s="20"/>
      <c r="AE730" s="20"/>
      <c r="AF730" s="20"/>
      <c r="AG730" s="20"/>
      <c r="AH730" s="20"/>
      <c r="AI730" s="20"/>
      <c r="AJ730" s="20"/>
      <c r="AK730" s="20"/>
      <c r="AL730" s="20"/>
      <c r="AM730" s="20"/>
      <c r="AN730" s="20"/>
      <c r="AO730" s="20"/>
      <c r="AP730" s="20"/>
      <c r="AQ730" s="20"/>
      <c r="AR730" s="20"/>
      <c r="AS730" s="20"/>
      <c r="AT730" s="20"/>
      <c r="AU730" s="20"/>
      <c r="AV730" s="20"/>
      <c r="AW730" s="20"/>
      <c r="AX730" s="20"/>
      <c r="AY730" s="20"/>
      <c r="AZ730" s="20"/>
      <c r="BA730" s="20"/>
      <c r="BB730" s="20"/>
      <c r="BC730" s="20"/>
      <c r="BD730" s="20"/>
      <c r="BE730" s="20"/>
      <c r="BF730" s="20"/>
      <c r="BG730" s="20"/>
      <c r="BH730" s="20"/>
      <c r="BI730" s="20"/>
      <c r="BJ730" s="20"/>
      <c r="BK730" s="20"/>
      <c r="BL730" s="20"/>
      <c r="BM730" s="20"/>
    </row>
    <row r="731">
      <c r="L731" s="297"/>
      <c r="M731" s="278"/>
      <c r="N731" s="278"/>
      <c r="O731" s="278"/>
      <c r="P731" s="278"/>
      <c r="Q731" s="278"/>
      <c r="R731" s="20"/>
      <c r="S731" s="20"/>
      <c r="T731" s="20"/>
      <c r="U731" s="20"/>
      <c r="V731" s="20"/>
      <c r="W731" s="20"/>
      <c r="X731" s="20"/>
      <c r="Y731" s="20"/>
      <c r="Z731" s="20"/>
      <c r="AA731" s="20"/>
      <c r="AB731" s="20"/>
      <c r="AC731" s="20"/>
      <c r="AD731" s="20"/>
      <c r="AE731" s="20"/>
      <c r="AF731" s="20"/>
      <c r="AG731" s="20"/>
      <c r="AH731" s="20"/>
      <c r="AI731" s="20"/>
      <c r="AJ731" s="20"/>
      <c r="AK731" s="20"/>
      <c r="AL731" s="20"/>
      <c r="AM731" s="20"/>
      <c r="AN731" s="20"/>
      <c r="AO731" s="20"/>
      <c r="AP731" s="20"/>
      <c r="AQ731" s="20"/>
      <c r="AR731" s="20"/>
      <c r="AS731" s="20"/>
      <c r="AT731" s="20"/>
      <c r="AU731" s="20"/>
      <c r="AV731" s="20"/>
      <c r="AW731" s="20"/>
      <c r="AX731" s="20"/>
      <c r="AY731" s="20"/>
      <c r="AZ731" s="20"/>
      <c r="BA731" s="20"/>
      <c r="BB731" s="20"/>
      <c r="BC731" s="20"/>
      <c r="BD731" s="20"/>
      <c r="BE731" s="20"/>
      <c r="BF731" s="20"/>
      <c r="BG731" s="20"/>
      <c r="BH731" s="20"/>
      <c r="BI731" s="20"/>
      <c r="BJ731" s="20"/>
      <c r="BK731" s="20"/>
      <c r="BL731" s="20"/>
      <c r="BM731" s="20"/>
    </row>
    <row r="732">
      <c r="L732" s="297"/>
      <c r="M732" s="278"/>
      <c r="N732" s="278"/>
      <c r="O732" s="278"/>
      <c r="P732" s="278"/>
      <c r="Q732" s="278"/>
      <c r="R732" s="20"/>
      <c r="S732" s="20"/>
      <c r="T732" s="20"/>
      <c r="U732" s="20"/>
      <c r="V732" s="20"/>
      <c r="W732" s="20"/>
      <c r="X732" s="20"/>
      <c r="Y732" s="20"/>
      <c r="Z732" s="20"/>
      <c r="AA732" s="20"/>
      <c r="AB732" s="20"/>
      <c r="AC732" s="20"/>
      <c r="AD732" s="20"/>
      <c r="AE732" s="20"/>
      <c r="AF732" s="20"/>
      <c r="AG732" s="20"/>
      <c r="AH732" s="20"/>
      <c r="AI732" s="20"/>
      <c r="AJ732" s="20"/>
      <c r="AK732" s="20"/>
      <c r="AL732" s="20"/>
      <c r="AM732" s="20"/>
      <c r="AN732" s="20"/>
      <c r="AO732" s="20"/>
      <c r="AP732" s="20"/>
      <c r="AQ732" s="20"/>
      <c r="AR732" s="20"/>
      <c r="AS732" s="20"/>
      <c r="AT732" s="20"/>
      <c r="AU732" s="20"/>
      <c r="AV732" s="20"/>
      <c r="AW732" s="20"/>
      <c r="AX732" s="20"/>
      <c r="AY732" s="20"/>
      <c r="AZ732" s="20"/>
      <c r="BA732" s="20"/>
      <c r="BB732" s="20"/>
      <c r="BC732" s="20"/>
      <c r="BD732" s="20"/>
      <c r="BE732" s="20"/>
      <c r="BF732" s="20"/>
      <c r="BG732" s="20"/>
      <c r="BH732" s="20"/>
      <c r="BI732" s="20"/>
      <c r="BJ732" s="20"/>
      <c r="BK732" s="20"/>
      <c r="BL732" s="20"/>
      <c r="BM732" s="20"/>
    </row>
    <row r="733">
      <c r="L733" s="297"/>
      <c r="M733" s="278"/>
      <c r="N733" s="278"/>
      <c r="O733" s="278"/>
      <c r="P733" s="278"/>
      <c r="Q733" s="278"/>
      <c r="R733" s="20"/>
      <c r="S733" s="20"/>
      <c r="T733" s="20"/>
      <c r="U733" s="20"/>
      <c r="V733" s="20"/>
      <c r="W733" s="20"/>
      <c r="X733" s="20"/>
      <c r="Y733" s="20"/>
      <c r="Z733" s="20"/>
      <c r="AA733" s="20"/>
      <c r="AB733" s="20"/>
      <c r="AC733" s="20"/>
      <c r="AD733" s="20"/>
      <c r="AE733" s="20"/>
      <c r="AF733" s="20"/>
      <c r="AG733" s="20"/>
      <c r="AH733" s="20"/>
      <c r="AI733" s="20"/>
      <c r="AJ733" s="20"/>
      <c r="AK733" s="20"/>
      <c r="AL733" s="20"/>
      <c r="AM733" s="20"/>
      <c r="AN733" s="20"/>
      <c r="AO733" s="20"/>
      <c r="AP733" s="20"/>
      <c r="AQ733" s="20"/>
      <c r="AR733" s="20"/>
      <c r="AS733" s="20"/>
      <c r="AT733" s="20"/>
      <c r="AU733" s="20"/>
      <c r="AV733" s="20"/>
      <c r="AW733" s="20"/>
      <c r="AX733" s="20"/>
      <c r="AY733" s="20"/>
      <c r="AZ733" s="20"/>
      <c r="BA733" s="20"/>
      <c r="BB733" s="20"/>
      <c r="BC733" s="20"/>
      <c r="BD733" s="20"/>
      <c r="BE733" s="20"/>
      <c r="BF733" s="20"/>
      <c r="BG733" s="20"/>
      <c r="BH733" s="20"/>
      <c r="BI733" s="20"/>
      <c r="BJ733" s="20"/>
      <c r="BK733" s="20"/>
      <c r="BL733" s="20"/>
      <c r="BM733" s="20"/>
    </row>
    <row r="734">
      <c r="L734" s="297"/>
      <c r="M734" s="278"/>
      <c r="N734" s="278"/>
      <c r="O734" s="278"/>
      <c r="P734" s="278"/>
      <c r="Q734" s="278"/>
      <c r="R734" s="20"/>
      <c r="S734" s="20"/>
      <c r="T734" s="20"/>
      <c r="U734" s="20"/>
      <c r="V734" s="20"/>
      <c r="W734" s="20"/>
      <c r="X734" s="20"/>
      <c r="Y734" s="20"/>
      <c r="Z734" s="20"/>
      <c r="AA734" s="20"/>
      <c r="AB734" s="20"/>
      <c r="AC734" s="20"/>
      <c r="AD734" s="20"/>
      <c r="AE734" s="20"/>
      <c r="AF734" s="20"/>
      <c r="AG734" s="20"/>
      <c r="AH734" s="20"/>
      <c r="AI734" s="20"/>
      <c r="AJ734" s="20"/>
      <c r="AK734" s="20"/>
      <c r="AL734" s="20"/>
      <c r="AM734" s="20"/>
      <c r="AN734" s="20"/>
      <c r="AO734" s="20"/>
      <c r="AP734" s="20"/>
      <c r="AQ734" s="20"/>
      <c r="AR734" s="20"/>
      <c r="AS734" s="20"/>
      <c r="AT734" s="20"/>
      <c r="AU734" s="20"/>
      <c r="AV734" s="20"/>
      <c r="AW734" s="20"/>
      <c r="AX734" s="20"/>
      <c r="AY734" s="20"/>
      <c r="AZ734" s="20"/>
      <c r="BA734" s="20"/>
      <c r="BB734" s="20"/>
      <c r="BC734" s="20"/>
      <c r="BD734" s="20"/>
      <c r="BE734" s="20"/>
      <c r="BF734" s="20"/>
      <c r="BG734" s="20"/>
      <c r="BH734" s="20"/>
      <c r="BI734" s="20"/>
      <c r="BJ734" s="20"/>
      <c r="BK734" s="20"/>
      <c r="BL734" s="20"/>
      <c r="BM734" s="20"/>
    </row>
    <row r="735">
      <c r="L735" s="297"/>
      <c r="M735" s="278"/>
      <c r="N735" s="278"/>
      <c r="O735" s="278"/>
      <c r="P735" s="278"/>
      <c r="Q735" s="278"/>
      <c r="R735" s="20"/>
      <c r="S735" s="20"/>
      <c r="T735" s="20"/>
      <c r="U735" s="20"/>
      <c r="V735" s="20"/>
      <c r="W735" s="20"/>
      <c r="X735" s="20"/>
      <c r="Y735" s="20"/>
      <c r="Z735" s="20"/>
      <c r="AA735" s="20"/>
      <c r="AB735" s="20"/>
      <c r="AC735" s="20"/>
      <c r="AD735" s="20"/>
      <c r="AE735" s="20"/>
      <c r="AF735" s="20"/>
      <c r="AG735" s="20"/>
      <c r="AH735" s="20"/>
      <c r="AI735" s="20"/>
      <c r="AJ735" s="20"/>
      <c r="AK735" s="20"/>
      <c r="AL735" s="20"/>
      <c r="AM735" s="20"/>
      <c r="AN735" s="20"/>
      <c r="AO735" s="20"/>
      <c r="AP735" s="20"/>
      <c r="AQ735" s="20"/>
      <c r="AR735" s="20"/>
      <c r="AS735" s="20"/>
      <c r="AT735" s="20"/>
      <c r="AU735" s="20"/>
      <c r="AV735" s="20"/>
      <c r="AW735" s="20"/>
      <c r="AX735" s="20"/>
      <c r="AY735" s="20"/>
      <c r="AZ735" s="20"/>
      <c r="BA735" s="20"/>
      <c r="BB735" s="20"/>
      <c r="BC735" s="20"/>
      <c r="BD735" s="20"/>
      <c r="BE735" s="20"/>
      <c r="BF735" s="20"/>
      <c r="BG735" s="20"/>
      <c r="BH735" s="20"/>
      <c r="BI735" s="20"/>
      <c r="BJ735" s="20"/>
      <c r="BK735" s="20"/>
      <c r="BL735" s="20"/>
      <c r="BM735" s="20"/>
    </row>
    <row r="736">
      <c r="L736" s="297"/>
      <c r="M736" s="278"/>
      <c r="N736" s="278"/>
      <c r="O736" s="278"/>
      <c r="P736" s="278"/>
      <c r="Q736" s="278"/>
      <c r="R736" s="20"/>
      <c r="S736" s="20"/>
      <c r="T736" s="20"/>
      <c r="U736" s="20"/>
      <c r="V736" s="20"/>
      <c r="W736" s="20"/>
      <c r="X736" s="20"/>
      <c r="Y736" s="20"/>
      <c r="Z736" s="20"/>
      <c r="AA736" s="20"/>
      <c r="AB736" s="20"/>
      <c r="AC736" s="20"/>
      <c r="AD736" s="20"/>
      <c r="AE736" s="20"/>
      <c r="AF736" s="20"/>
      <c r="AG736" s="20"/>
      <c r="AH736" s="20"/>
      <c r="AI736" s="20"/>
      <c r="AJ736" s="20"/>
      <c r="AK736" s="20"/>
      <c r="AL736" s="20"/>
      <c r="AM736" s="20"/>
      <c r="AN736" s="20"/>
      <c r="AO736" s="20"/>
      <c r="AP736" s="20"/>
      <c r="AQ736" s="20"/>
      <c r="AR736" s="20"/>
      <c r="AS736" s="20"/>
      <c r="AT736" s="20"/>
      <c r="AU736" s="20"/>
      <c r="AV736" s="20"/>
      <c r="AW736" s="20"/>
      <c r="AX736" s="20"/>
      <c r="AY736" s="20"/>
      <c r="AZ736" s="20"/>
      <c r="BA736" s="20"/>
      <c r="BB736" s="20"/>
      <c r="BC736" s="20"/>
      <c r="BD736" s="20"/>
      <c r="BE736" s="20"/>
      <c r="BF736" s="20"/>
      <c r="BG736" s="20"/>
      <c r="BH736" s="20"/>
      <c r="BI736" s="20"/>
      <c r="BJ736" s="20"/>
      <c r="BK736" s="20"/>
      <c r="BL736" s="20"/>
      <c r="BM736" s="20"/>
    </row>
    <row r="737">
      <c r="L737" s="297"/>
      <c r="M737" s="278"/>
      <c r="N737" s="278"/>
      <c r="O737" s="278"/>
      <c r="P737" s="278"/>
      <c r="Q737" s="278"/>
      <c r="R737" s="20"/>
      <c r="S737" s="20"/>
      <c r="T737" s="20"/>
      <c r="U737" s="20"/>
      <c r="V737" s="20"/>
      <c r="W737" s="20"/>
      <c r="X737" s="20"/>
      <c r="Y737" s="20"/>
      <c r="Z737" s="20"/>
      <c r="AA737" s="20"/>
      <c r="AB737" s="20"/>
      <c r="AC737" s="20"/>
      <c r="AD737" s="20"/>
      <c r="AE737" s="20"/>
      <c r="AF737" s="20"/>
      <c r="AG737" s="20"/>
      <c r="AH737" s="20"/>
      <c r="AI737" s="20"/>
      <c r="AJ737" s="20"/>
      <c r="AK737" s="20"/>
      <c r="AL737" s="20"/>
      <c r="AM737" s="20"/>
      <c r="AN737" s="20"/>
      <c r="AO737" s="20"/>
      <c r="AP737" s="20"/>
      <c r="AQ737" s="20"/>
      <c r="AR737" s="20"/>
      <c r="AS737" s="20"/>
      <c r="AT737" s="20"/>
      <c r="AU737" s="20"/>
      <c r="AV737" s="20"/>
      <c r="AW737" s="20"/>
      <c r="AX737" s="20"/>
      <c r="AY737" s="20"/>
      <c r="AZ737" s="20"/>
      <c r="BA737" s="20"/>
      <c r="BB737" s="20"/>
      <c r="BC737" s="20"/>
      <c r="BD737" s="20"/>
      <c r="BE737" s="20"/>
      <c r="BF737" s="20"/>
      <c r="BG737" s="20"/>
      <c r="BH737" s="20"/>
      <c r="BI737" s="20"/>
      <c r="BJ737" s="20"/>
      <c r="BK737" s="20"/>
      <c r="BL737" s="20"/>
      <c r="BM737" s="20"/>
    </row>
    <row r="738">
      <c r="L738" s="297"/>
      <c r="M738" s="278"/>
      <c r="N738" s="278"/>
      <c r="O738" s="278"/>
      <c r="P738" s="278"/>
      <c r="Q738" s="278"/>
      <c r="R738" s="20"/>
      <c r="S738" s="20"/>
      <c r="T738" s="20"/>
      <c r="U738" s="20"/>
      <c r="V738" s="20"/>
      <c r="W738" s="20"/>
      <c r="X738" s="20"/>
      <c r="Y738" s="20"/>
      <c r="Z738" s="20"/>
      <c r="AA738" s="20"/>
      <c r="AB738" s="20"/>
      <c r="AC738" s="20"/>
      <c r="AD738" s="20"/>
      <c r="AE738" s="20"/>
      <c r="AF738" s="20"/>
      <c r="AG738" s="20"/>
      <c r="AH738" s="20"/>
      <c r="AI738" s="20"/>
      <c r="AJ738" s="20"/>
      <c r="AK738" s="20"/>
      <c r="AL738" s="20"/>
      <c r="AM738" s="20"/>
      <c r="AN738" s="20"/>
      <c r="AO738" s="20"/>
      <c r="AP738" s="20"/>
      <c r="AQ738" s="20"/>
      <c r="AR738" s="20"/>
      <c r="AS738" s="20"/>
      <c r="AT738" s="20"/>
      <c r="AU738" s="20"/>
      <c r="AV738" s="20"/>
      <c r="AW738" s="20"/>
      <c r="AX738" s="20"/>
      <c r="AY738" s="20"/>
      <c r="AZ738" s="20"/>
      <c r="BA738" s="20"/>
      <c r="BB738" s="20"/>
      <c r="BC738" s="20"/>
      <c r="BD738" s="20"/>
      <c r="BE738" s="20"/>
      <c r="BF738" s="20"/>
      <c r="BG738" s="20"/>
      <c r="BH738" s="20"/>
      <c r="BI738" s="20"/>
      <c r="BJ738" s="20"/>
      <c r="BK738" s="20"/>
      <c r="BL738" s="20"/>
      <c r="BM738" s="20"/>
    </row>
    <row r="739">
      <c r="L739" s="297"/>
      <c r="M739" s="278"/>
      <c r="N739" s="278"/>
      <c r="O739" s="278"/>
      <c r="P739" s="278"/>
      <c r="Q739" s="278"/>
      <c r="R739" s="20"/>
      <c r="S739" s="20"/>
      <c r="T739" s="20"/>
      <c r="U739" s="20"/>
      <c r="V739" s="20"/>
      <c r="W739" s="20"/>
      <c r="X739" s="20"/>
      <c r="Y739" s="20"/>
      <c r="Z739" s="20"/>
      <c r="AA739" s="20"/>
      <c r="AB739" s="20"/>
      <c r="AC739" s="20"/>
      <c r="AD739" s="20"/>
      <c r="AE739" s="20"/>
      <c r="AF739" s="20"/>
      <c r="AG739" s="20"/>
      <c r="AH739" s="20"/>
      <c r="AI739" s="20"/>
      <c r="AJ739" s="20"/>
      <c r="AK739" s="20"/>
      <c r="AL739" s="20"/>
      <c r="AM739" s="20"/>
      <c r="AN739" s="20"/>
      <c r="AO739" s="20"/>
      <c r="AP739" s="20"/>
      <c r="AQ739" s="20"/>
      <c r="AR739" s="20"/>
      <c r="AS739" s="20"/>
      <c r="AT739" s="20"/>
      <c r="AU739" s="20"/>
      <c r="AV739" s="20"/>
      <c r="AW739" s="20"/>
      <c r="AX739" s="20"/>
      <c r="AY739" s="20"/>
      <c r="AZ739" s="20"/>
      <c r="BA739" s="20"/>
      <c r="BB739" s="20"/>
      <c r="BC739" s="20"/>
      <c r="BD739" s="20"/>
      <c r="BE739" s="20"/>
      <c r="BF739" s="20"/>
      <c r="BG739" s="20"/>
      <c r="BH739" s="20"/>
      <c r="BI739" s="20"/>
      <c r="BJ739" s="20"/>
      <c r="BK739" s="20"/>
      <c r="BL739" s="20"/>
      <c r="BM739" s="20"/>
    </row>
    <row r="740">
      <c r="L740" s="297"/>
      <c r="M740" s="278"/>
      <c r="N740" s="278"/>
      <c r="O740" s="278"/>
      <c r="P740" s="278"/>
      <c r="Q740" s="278"/>
      <c r="R740" s="20"/>
      <c r="S740" s="20"/>
      <c r="T740" s="20"/>
      <c r="U740" s="20"/>
      <c r="V740" s="20"/>
      <c r="W740" s="20"/>
      <c r="X740" s="20"/>
      <c r="Y740" s="20"/>
      <c r="Z740" s="20"/>
      <c r="AA740" s="20"/>
      <c r="AB740" s="20"/>
      <c r="AC740" s="20"/>
      <c r="AD740" s="20"/>
      <c r="AE740" s="20"/>
      <c r="AF740" s="20"/>
      <c r="AG740" s="20"/>
      <c r="AH740" s="20"/>
      <c r="AI740" s="20"/>
      <c r="AJ740" s="20"/>
      <c r="AK740" s="20"/>
      <c r="AL740" s="20"/>
      <c r="AM740" s="20"/>
      <c r="AN740" s="20"/>
      <c r="AO740" s="20"/>
      <c r="AP740" s="20"/>
      <c r="AQ740" s="20"/>
      <c r="AR740" s="20"/>
      <c r="AS740" s="20"/>
      <c r="AT740" s="20"/>
      <c r="AU740" s="20"/>
      <c r="AV740" s="20"/>
      <c r="AW740" s="20"/>
      <c r="AX740" s="20"/>
      <c r="AY740" s="20"/>
      <c r="AZ740" s="20"/>
      <c r="BA740" s="20"/>
      <c r="BB740" s="20"/>
      <c r="BC740" s="20"/>
      <c r="BD740" s="20"/>
      <c r="BE740" s="20"/>
      <c r="BF740" s="20"/>
      <c r="BG740" s="20"/>
      <c r="BH740" s="20"/>
      <c r="BI740" s="20"/>
      <c r="BJ740" s="20"/>
      <c r="BK740" s="20"/>
      <c r="BL740" s="20"/>
      <c r="BM740" s="20"/>
    </row>
    <row r="741">
      <c r="L741" s="297"/>
      <c r="M741" s="278"/>
      <c r="N741" s="278"/>
      <c r="O741" s="278"/>
      <c r="P741" s="278"/>
      <c r="Q741" s="278"/>
      <c r="R741" s="20"/>
      <c r="S741" s="20"/>
      <c r="T741" s="20"/>
      <c r="U741" s="20"/>
      <c r="V741" s="20"/>
      <c r="W741" s="20"/>
      <c r="X741" s="20"/>
      <c r="Y741" s="20"/>
      <c r="Z741" s="20"/>
      <c r="AA741" s="20"/>
      <c r="AB741" s="20"/>
      <c r="AC741" s="20"/>
      <c r="AD741" s="20"/>
      <c r="AE741" s="20"/>
      <c r="AF741" s="20"/>
      <c r="AG741" s="20"/>
      <c r="AH741" s="20"/>
      <c r="AI741" s="20"/>
      <c r="AJ741" s="20"/>
      <c r="AK741" s="20"/>
      <c r="AL741" s="20"/>
      <c r="AM741" s="20"/>
      <c r="AN741" s="20"/>
      <c r="AO741" s="20"/>
      <c r="AP741" s="20"/>
      <c r="AQ741" s="20"/>
      <c r="AR741" s="20"/>
      <c r="AS741" s="20"/>
      <c r="AT741" s="20"/>
      <c r="AU741" s="20"/>
      <c r="AV741" s="20"/>
      <c r="AW741" s="20"/>
      <c r="AX741" s="20"/>
      <c r="AY741" s="20"/>
      <c r="AZ741" s="20"/>
      <c r="BA741" s="20"/>
      <c r="BB741" s="20"/>
      <c r="BC741" s="20"/>
      <c r="BD741" s="20"/>
      <c r="BE741" s="20"/>
      <c r="BF741" s="20"/>
      <c r="BG741" s="20"/>
      <c r="BH741" s="20"/>
      <c r="BI741" s="20"/>
      <c r="BJ741" s="20"/>
      <c r="BK741" s="20"/>
      <c r="BL741" s="20"/>
      <c r="BM741" s="20"/>
    </row>
    <row r="742">
      <c r="L742" s="297"/>
      <c r="M742" s="278"/>
      <c r="N742" s="278"/>
      <c r="O742" s="278"/>
      <c r="P742" s="278"/>
      <c r="Q742" s="278"/>
      <c r="R742" s="20"/>
      <c r="S742" s="20"/>
      <c r="T742" s="20"/>
      <c r="U742" s="20"/>
      <c r="V742" s="20"/>
      <c r="W742" s="20"/>
      <c r="X742" s="20"/>
      <c r="Y742" s="20"/>
      <c r="Z742" s="20"/>
      <c r="AA742" s="20"/>
      <c r="AB742" s="20"/>
      <c r="AC742" s="20"/>
      <c r="AD742" s="20"/>
      <c r="AE742" s="20"/>
      <c r="AF742" s="20"/>
      <c r="AG742" s="20"/>
      <c r="AH742" s="20"/>
      <c r="AI742" s="20"/>
      <c r="AJ742" s="20"/>
      <c r="AK742" s="20"/>
      <c r="AL742" s="20"/>
      <c r="AM742" s="20"/>
      <c r="AN742" s="20"/>
      <c r="AO742" s="20"/>
      <c r="AP742" s="20"/>
      <c r="AQ742" s="20"/>
      <c r="AR742" s="20"/>
      <c r="AS742" s="20"/>
      <c r="AT742" s="20"/>
      <c r="AU742" s="20"/>
      <c r="AV742" s="20"/>
      <c r="AW742" s="20"/>
      <c r="AX742" s="20"/>
      <c r="AY742" s="20"/>
      <c r="AZ742" s="20"/>
      <c r="BA742" s="20"/>
      <c r="BB742" s="20"/>
      <c r="BC742" s="20"/>
      <c r="BD742" s="20"/>
      <c r="BE742" s="20"/>
      <c r="BF742" s="20"/>
      <c r="BG742" s="20"/>
      <c r="BH742" s="20"/>
      <c r="BI742" s="20"/>
      <c r="BJ742" s="20"/>
      <c r="BK742" s="20"/>
      <c r="BL742" s="20"/>
      <c r="BM742" s="20"/>
    </row>
    <row r="743">
      <c r="L743" s="297"/>
      <c r="M743" s="278"/>
      <c r="N743" s="278"/>
      <c r="O743" s="278"/>
      <c r="P743" s="278"/>
      <c r="Q743" s="278"/>
      <c r="R743" s="20"/>
      <c r="S743" s="20"/>
      <c r="T743" s="20"/>
      <c r="U743" s="20"/>
      <c r="V743" s="20"/>
      <c r="W743" s="20"/>
      <c r="X743" s="20"/>
      <c r="Y743" s="20"/>
      <c r="Z743" s="20"/>
      <c r="AA743" s="20"/>
      <c r="AB743" s="20"/>
      <c r="AC743" s="20"/>
      <c r="AD743" s="20"/>
      <c r="AE743" s="20"/>
      <c r="AF743" s="20"/>
      <c r="AG743" s="20"/>
      <c r="AH743" s="20"/>
      <c r="AI743" s="20"/>
      <c r="AJ743" s="20"/>
      <c r="AK743" s="20"/>
      <c r="AL743" s="20"/>
      <c r="AM743" s="20"/>
      <c r="AN743" s="20"/>
      <c r="AO743" s="20"/>
      <c r="AP743" s="20"/>
      <c r="AQ743" s="20"/>
      <c r="AR743" s="20"/>
      <c r="AS743" s="20"/>
      <c r="AT743" s="20"/>
      <c r="AU743" s="20"/>
      <c r="AV743" s="20"/>
      <c r="AW743" s="20"/>
      <c r="AX743" s="20"/>
      <c r="AY743" s="20"/>
      <c r="AZ743" s="20"/>
      <c r="BA743" s="20"/>
      <c r="BB743" s="20"/>
      <c r="BC743" s="20"/>
      <c r="BD743" s="20"/>
      <c r="BE743" s="20"/>
      <c r="BF743" s="20"/>
      <c r="BG743" s="20"/>
      <c r="BH743" s="20"/>
      <c r="BI743" s="20"/>
      <c r="BJ743" s="20"/>
      <c r="BK743" s="20"/>
      <c r="BL743" s="20"/>
      <c r="BM743" s="20"/>
    </row>
    <row r="744">
      <c r="L744" s="297"/>
      <c r="M744" s="278"/>
      <c r="N744" s="278"/>
      <c r="O744" s="278"/>
      <c r="P744" s="278"/>
      <c r="Q744" s="278"/>
      <c r="R744" s="20"/>
      <c r="S744" s="20"/>
      <c r="T744" s="20"/>
      <c r="U744" s="20"/>
      <c r="V744" s="20"/>
      <c r="W744" s="20"/>
      <c r="X744" s="20"/>
      <c r="Y744" s="20"/>
      <c r="Z744" s="20"/>
      <c r="AA744" s="20"/>
      <c r="AB744" s="20"/>
      <c r="AC744" s="20"/>
      <c r="AD744" s="20"/>
      <c r="AE744" s="20"/>
      <c r="AF744" s="20"/>
      <c r="AG744" s="20"/>
      <c r="AH744" s="20"/>
      <c r="AI744" s="20"/>
      <c r="AJ744" s="20"/>
      <c r="AK744" s="20"/>
      <c r="AL744" s="20"/>
      <c r="AM744" s="20"/>
      <c r="AN744" s="20"/>
      <c r="AO744" s="20"/>
      <c r="AP744" s="20"/>
      <c r="AQ744" s="20"/>
      <c r="AR744" s="20"/>
      <c r="AS744" s="20"/>
      <c r="AT744" s="20"/>
      <c r="AU744" s="20"/>
      <c r="AV744" s="20"/>
      <c r="AW744" s="20"/>
      <c r="AX744" s="20"/>
      <c r="AY744" s="20"/>
      <c r="AZ744" s="20"/>
      <c r="BA744" s="20"/>
      <c r="BB744" s="20"/>
      <c r="BC744" s="20"/>
      <c r="BD744" s="20"/>
      <c r="BE744" s="20"/>
      <c r="BF744" s="20"/>
      <c r="BG744" s="20"/>
      <c r="BH744" s="20"/>
      <c r="BI744" s="20"/>
      <c r="BJ744" s="20"/>
      <c r="BK744" s="20"/>
      <c r="BL744" s="20"/>
      <c r="BM744" s="20"/>
    </row>
    <row r="745">
      <c r="L745" s="297"/>
      <c r="M745" s="278"/>
      <c r="N745" s="278"/>
      <c r="O745" s="278"/>
      <c r="P745" s="278"/>
      <c r="Q745" s="278"/>
      <c r="R745" s="20"/>
      <c r="S745" s="20"/>
      <c r="T745" s="20"/>
      <c r="U745" s="20"/>
      <c r="V745" s="20"/>
      <c r="W745" s="20"/>
      <c r="X745" s="20"/>
      <c r="Y745" s="20"/>
      <c r="Z745" s="20"/>
      <c r="AA745" s="20"/>
      <c r="AB745" s="20"/>
      <c r="AC745" s="20"/>
      <c r="AD745" s="20"/>
      <c r="AE745" s="20"/>
      <c r="AF745" s="20"/>
      <c r="AG745" s="20"/>
      <c r="AH745" s="20"/>
      <c r="AI745" s="20"/>
      <c r="AJ745" s="20"/>
      <c r="AK745" s="20"/>
      <c r="AL745" s="20"/>
      <c r="AM745" s="20"/>
      <c r="AN745" s="20"/>
      <c r="AO745" s="20"/>
      <c r="AP745" s="20"/>
      <c r="AQ745" s="20"/>
      <c r="AR745" s="20"/>
      <c r="AS745" s="20"/>
      <c r="AT745" s="20"/>
      <c r="AU745" s="20"/>
      <c r="AV745" s="20"/>
      <c r="AW745" s="20"/>
      <c r="AX745" s="20"/>
      <c r="AY745" s="20"/>
      <c r="AZ745" s="20"/>
      <c r="BA745" s="20"/>
      <c r="BB745" s="20"/>
      <c r="BC745" s="20"/>
      <c r="BD745" s="20"/>
      <c r="BE745" s="20"/>
      <c r="BF745" s="20"/>
      <c r="BG745" s="20"/>
      <c r="BH745" s="20"/>
      <c r="BI745" s="20"/>
      <c r="BJ745" s="20"/>
      <c r="BK745" s="20"/>
      <c r="BL745" s="20"/>
      <c r="BM745" s="20"/>
    </row>
    <row r="746">
      <c r="L746" s="297"/>
      <c r="M746" s="278"/>
      <c r="N746" s="278"/>
      <c r="O746" s="278"/>
      <c r="P746" s="278"/>
      <c r="Q746" s="278"/>
      <c r="R746" s="20"/>
      <c r="S746" s="20"/>
      <c r="T746" s="20"/>
      <c r="U746" s="20"/>
      <c r="V746" s="20"/>
      <c r="W746" s="20"/>
      <c r="X746" s="20"/>
      <c r="Y746" s="20"/>
      <c r="Z746" s="20"/>
      <c r="AA746" s="20"/>
      <c r="AB746" s="20"/>
      <c r="AC746" s="20"/>
      <c r="AD746" s="20"/>
      <c r="AE746" s="20"/>
      <c r="AF746" s="20"/>
      <c r="AG746" s="20"/>
      <c r="AH746" s="20"/>
      <c r="AI746" s="20"/>
      <c r="AJ746" s="20"/>
      <c r="AK746" s="20"/>
      <c r="AL746" s="20"/>
      <c r="AM746" s="20"/>
      <c r="AN746" s="20"/>
      <c r="AO746" s="20"/>
      <c r="AP746" s="20"/>
      <c r="AQ746" s="20"/>
      <c r="AR746" s="20"/>
      <c r="AS746" s="20"/>
      <c r="AT746" s="20"/>
      <c r="AU746" s="20"/>
      <c r="AV746" s="20"/>
      <c r="AW746" s="20"/>
      <c r="AX746" s="20"/>
      <c r="AY746" s="20"/>
      <c r="AZ746" s="20"/>
      <c r="BA746" s="20"/>
      <c r="BB746" s="20"/>
      <c r="BC746" s="20"/>
      <c r="BD746" s="20"/>
      <c r="BE746" s="20"/>
      <c r="BF746" s="20"/>
      <c r="BG746" s="20"/>
      <c r="BH746" s="20"/>
      <c r="BI746" s="20"/>
      <c r="BJ746" s="20"/>
      <c r="BK746" s="20"/>
      <c r="BL746" s="20"/>
      <c r="BM746" s="20"/>
    </row>
    <row r="747">
      <c r="L747" s="297"/>
      <c r="M747" s="278"/>
      <c r="N747" s="278"/>
      <c r="O747" s="278"/>
      <c r="P747" s="278"/>
      <c r="Q747" s="278"/>
      <c r="R747" s="20"/>
      <c r="S747" s="20"/>
      <c r="T747" s="20"/>
      <c r="U747" s="20"/>
      <c r="V747" s="20"/>
      <c r="W747" s="20"/>
      <c r="X747" s="20"/>
      <c r="Y747" s="20"/>
      <c r="Z747" s="20"/>
      <c r="AA747" s="20"/>
      <c r="AB747" s="20"/>
      <c r="AC747" s="20"/>
      <c r="AD747" s="20"/>
      <c r="AE747" s="20"/>
      <c r="AF747" s="20"/>
      <c r="AG747" s="20"/>
      <c r="AH747" s="20"/>
      <c r="AI747" s="20"/>
      <c r="AJ747" s="20"/>
      <c r="AK747" s="20"/>
      <c r="AL747" s="20"/>
      <c r="AM747" s="20"/>
      <c r="AN747" s="20"/>
      <c r="AO747" s="20"/>
      <c r="AP747" s="20"/>
      <c r="AQ747" s="20"/>
      <c r="AR747" s="20"/>
      <c r="AS747" s="20"/>
      <c r="AT747" s="20"/>
      <c r="AU747" s="20"/>
      <c r="AV747" s="20"/>
      <c r="AW747" s="20"/>
      <c r="AX747" s="20"/>
      <c r="AY747" s="20"/>
      <c r="AZ747" s="20"/>
      <c r="BA747" s="20"/>
      <c r="BB747" s="20"/>
      <c r="BC747" s="20"/>
      <c r="BD747" s="20"/>
      <c r="BE747" s="20"/>
      <c r="BF747" s="20"/>
      <c r="BG747" s="20"/>
      <c r="BH747" s="20"/>
      <c r="BI747" s="20"/>
      <c r="BJ747" s="20"/>
      <c r="BK747" s="20"/>
      <c r="BL747" s="20"/>
      <c r="BM747" s="20"/>
    </row>
    <row r="748">
      <c r="L748" s="297"/>
      <c r="M748" s="278"/>
      <c r="N748" s="278"/>
      <c r="O748" s="278"/>
      <c r="P748" s="278"/>
      <c r="Q748" s="278"/>
      <c r="R748" s="20"/>
      <c r="S748" s="20"/>
      <c r="T748" s="20"/>
      <c r="U748" s="20"/>
      <c r="V748" s="20"/>
      <c r="W748" s="20"/>
      <c r="X748" s="20"/>
      <c r="Y748" s="20"/>
      <c r="Z748" s="20"/>
      <c r="AA748" s="20"/>
      <c r="AB748" s="20"/>
      <c r="AC748" s="20"/>
      <c r="AD748" s="20"/>
      <c r="AE748" s="20"/>
      <c r="AF748" s="20"/>
      <c r="AG748" s="20"/>
      <c r="AH748" s="20"/>
      <c r="AI748" s="20"/>
      <c r="AJ748" s="20"/>
      <c r="AK748" s="20"/>
      <c r="AL748" s="20"/>
      <c r="AM748" s="20"/>
      <c r="AN748" s="20"/>
      <c r="AO748" s="20"/>
      <c r="AP748" s="20"/>
      <c r="AQ748" s="20"/>
      <c r="AR748" s="20"/>
      <c r="AS748" s="20"/>
      <c r="AT748" s="20"/>
      <c r="AU748" s="20"/>
      <c r="AV748" s="20"/>
      <c r="AW748" s="20"/>
      <c r="AX748" s="20"/>
      <c r="AY748" s="20"/>
      <c r="AZ748" s="20"/>
      <c r="BA748" s="20"/>
      <c r="BB748" s="20"/>
      <c r="BC748" s="20"/>
      <c r="BD748" s="20"/>
      <c r="BE748" s="20"/>
      <c r="BF748" s="20"/>
      <c r="BG748" s="20"/>
      <c r="BH748" s="20"/>
      <c r="BI748" s="20"/>
      <c r="BJ748" s="20"/>
      <c r="BK748" s="20"/>
      <c r="BL748" s="20"/>
      <c r="BM748" s="20"/>
    </row>
    <row r="749">
      <c r="L749" s="297"/>
      <c r="M749" s="278"/>
      <c r="N749" s="278"/>
      <c r="O749" s="278"/>
      <c r="P749" s="278"/>
      <c r="Q749" s="278"/>
      <c r="R749" s="20"/>
      <c r="S749" s="20"/>
      <c r="T749" s="20"/>
      <c r="U749" s="20"/>
      <c r="V749" s="20"/>
      <c r="W749" s="20"/>
      <c r="X749" s="20"/>
      <c r="Y749" s="20"/>
      <c r="Z749" s="20"/>
      <c r="AA749" s="20"/>
      <c r="AB749" s="20"/>
      <c r="AC749" s="20"/>
      <c r="AD749" s="20"/>
      <c r="AE749" s="20"/>
      <c r="AF749" s="20"/>
      <c r="AG749" s="20"/>
      <c r="AH749" s="20"/>
      <c r="AI749" s="20"/>
      <c r="AJ749" s="20"/>
      <c r="AK749" s="20"/>
      <c r="AL749" s="20"/>
      <c r="AM749" s="20"/>
      <c r="AN749" s="20"/>
      <c r="AO749" s="20"/>
      <c r="AP749" s="20"/>
      <c r="AQ749" s="20"/>
      <c r="AR749" s="20"/>
      <c r="AS749" s="20"/>
      <c r="AT749" s="20"/>
      <c r="AU749" s="20"/>
      <c r="AV749" s="20"/>
      <c r="AW749" s="20"/>
      <c r="AX749" s="20"/>
      <c r="AY749" s="20"/>
      <c r="AZ749" s="20"/>
      <c r="BA749" s="20"/>
      <c r="BB749" s="20"/>
      <c r="BC749" s="20"/>
      <c r="BD749" s="20"/>
      <c r="BE749" s="20"/>
      <c r="BF749" s="20"/>
      <c r="BG749" s="20"/>
      <c r="BH749" s="20"/>
      <c r="BI749" s="20"/>
      <c r="BJ749" s="20"/>
      <c r="BK749" s="20"/>
      <c r="BL749" s="20"/>
      <c r="BM749" s="20"/>
    </row>
    <row r="750">
      <c r="L750" s="297"/>
      <c r="M750" s="278"/>
      <c r="N750" s="278"/>
      <c r="O750" s="278"/>
      <c r="P750" s="278"/>
      <c r="Q750" s="278"/>
      <c r="R750" s="20"/>
      <c r="S750" s="20"/>
      <c r="T750" s="20"/>
      <c r="U750" s="20"/>
      <c r="V750" s="20"/>
      <c r="W750" s="20"/>
      <c r="X750" s="20"/>
      <c r="Y750" s="20"/>
      <c r="Z750" s="20"/>
      <c r="AA750" s="20"/>
      <c r="AB750" s="20"/>
      <c r="AC750" s="20"/>
      <c r="AD750" s="20"/>
      <c r="AE750" s="20"/>
      <c r="AF750" s="20"/>
      <c r="AG750" s="20"/>
      <c r="AH750" s="20"/>
      <c r="AI750" s="20"/>
      <c r="AJ750" s="20"/>
      <c r="AK750" s="20"/>
      <c r="AL750" s="20"/>
      <c r="AM750" s="20"/>
      <c r="AN750" s="20"/>
      <c r="AO750" s="20"/>
      <c r="AP750" s="20"/>
      <c r="AQ750" s="20"/>
      <c r="AR750" s="20"/>
      <c r="AS750" s="20"/>
      <c r="AT750" s="20"/>
      <c r="AU750" s="20"/>
      <c r="AV750" s="20"/>
      <c r="AW750" s="20"/>
      <c r="AX750" s="20"/>
      <c r="AY750" s="20"/>
      <c r="AZ750" s="20"/>
      <c r="BA750" s="20"/>
      <c r="BB750" s="20"/>
      <c r="BC750" s="20"/>
      <c r="BD750" s="20"/>
      <c r="BE750" s="20"/>
      <c r="BF750" s="20"/>
      <c r="BG750" s="20"/>
      <c r="BH750" s="20"/>
      <c r="BI750" s="20"/>
      <c r="BJ750" s="20"/>
      <c r="BK750" s="20"/>
      <c r="BL750" s="20"/>
      <c r="BM750" s="20"/>
    </row>
    <row r="751">
      <c r="L751" s="297"/>
      <c r="M751" s="278"/>
      <c r="N751" s="278"/>
      <c r="O751" s="278"/>
      <c r="P751" s="278"/>
      <c r="Q751" s="278"/>
      <c r="R751" s="20"/>
      <c r="S751" s="20"/>
      <c r="T751" s="20"/>
      <c r="U751" s="20"/>
      <c r="V751" s="20"/>
      <c r="W751" s="20"/>
      <c r="X751" s="20"/>
      <c r="Y751" s="20"/>
      <c r="Z751" s="20"/>
      <c r="AA751" s="20"/>
      <c r="AB751" s="20"/>
      <c r="AC751" s="20"/>
      <c r="AD751" s="20"/>
      <c r="AE751" s="20"/>
      <c r="AF751" s="20"/>
      <c r="AG751" s="20"/>
      <c r="AH751" s="20"/>
      <c r="AI751" s="20"/>
      <c r="AJ751" s="20"/>
      <c r="AK751" s="20"/>
      <c r="AL751" s="20"/>
      <c r="AM751" s="20"/>
      <c r="AN751" s="20"/>
      <c r="AO751" s="20"/>
      <c r="AP751" s="20"/>
      <c r="AQ751" s="20"/>
      <c r="AR751" s="20"/>
      <c r="AS751" s="20"/>
      <c r="AT751" s="20"/>
      <c r="AU751" s="20"/>
      <c r="AV751" s="20"/>
      <c r="AW751" s="20"/>
      <c r="AX751" s="20"/>
      <c r="AY751" s="20"/>
      <c r="AZ751" s="20"/>
      <c r="BA751" s="20"/>
      <c r="BB751" s="20"/>
      <c r="BC751" s="20"/>
      <c r="BD751" s="20"/>
      <c r="BE751" s="20"/>
      <c r="BF751" s="20"/>
      <c r="BG751" s="20"/>
      <c r="BH751" s="20"/>
      <c r="BI751" s="20"/>
      <c r="BJ751" s="20"/>
      <c r="BK751" s="20"/>
      <c r="BL751" s="20"/>
      <c r="BM751" s="20"/>
    </row>
    <row r="752">
      <c r="L752" s="297"/>
      <c r="M752" s="278"/>
      <c r="N752" s="278"/>
      <c r="O752" s="278"/>
      <c r="P752" s="278"/>
      <c r="Q752" s="278"/>
      <c r="R752" s="20"/>
      <c r="S752" s="20"/>
      <c r="T752" s="20"/>
      <c r="U752" s="20"/>
      <c r="V752" s="20"/>
      <c r="W752" s="20"/>
      <c r="X752" s="20"/>
      <c r="Y752" s="20"/>
      <c r="Z752" s="20"/>
      <c r="AA752" s="20"/>
      <c r="AB752" s="20"/>
      <c r="AC752" s="20"/>
      <c r="AD752" s="20"/>
      <c r="AE752" s="20"/>
      <c r="AF752" s="20"/>
      <c r="AG752" s="20"/>
      <c r="AH752" s="20"/>
      <c r="AI752" s="20"/>
      <c r="AJ752" s="20"/>
      <c r="AK752" s="20"/>
      <c r="AL752" s="20"/>
      <c r="AM752" s="20"/>
      <c r="AN752" s="20"/>
      <c r="AO752" s="20"/>
      <c r="AP752" s="20"/>
      <c r="AQ752" s="20"/>
      <c r="AR752" s="20"/>
      <c r="AS752" s="20"/>
      <c r="AT752" s="20"/>
      <c r="AU752" s="20"/>
      <c r="AV752" s="20"/>
      <c r="AW752" s="20"/>
      <c r="AX752" s="20"/>
      <c r="AY752" s="20"/>
      <c r="AZ752" s="20"/>
      <c r="BA752" s="20"/>
      <c r="BB752" s="20"/>
      <c r="BC752" s="20"/>
      <c r="BD752" s="20"/>
      <c r="BE752" s="20"/>
      <c r="BF752" s="20"/>
      <c r="BG752" s="20"/>
      <c r="BH752" s="20"/>
      <c r="BI752" s="20"/>
      <c r="BJ752" s="20"/>
      <c r="BK752" s="20"/>
      <c r="BL752" s="20"/>
      <c r="BM752" s="20"/>
    </row>
    <row r="753">
      <c r="L753" s="297"/>
      <c r="M753" s="278"/>
      <c r="N753" s="278"/>
      <c r="O753" s="278"/>
      <c r="P753" s="278"/>
      <c r="Q753" s="278"/>
      <c r="R753" s="20"/>
      <c r="S753" s="20"/>
      <c r="T753" s="20"/>
      <c r="U753" s="20"/>
      <c r="V753" s="20"/>
      <c r="W753" s="20"/>
      <c r="X753" s="20"/>
      <c r="Y753" s="20"/>
      <c r="Z753" s="20"/>
      <c r="AA753" s="20"/>
      <c r="AB753" s="20"/>
      <c r="AC753" s="20"/>
      <c r="AD753" s="20"/>
      <c r="AE753" s="20"/>
      <c r="AF753" s="20"/>
      <c r="AG753" s="20"/>
      <c r="AH753" s="20"/>
      <c r="AI753" s="20"/>
      <c r="AJ753" s="20"/>
      <c r="AK753" s="20"/>
      <c r="AL753" s="20"/>
      <c r="AM753" s="20"/>
      <c r="AN753" s="20"/>
      <c r="AO753" s="20"/>
      <c r="AP753" s="20"/>
      <c r="AQ753" s="20"/>
      <c r="AR753" s="20"/>
      <c r="AS753" s="20"/>
      <c r="AT753" s="20"/>
      <c r="AU753" s="20"/>
      <c r="AV753" s="20"/>
      <c r="AW753" s="20"/>
      <c r="AX753" s="20"/>
      <c r="AY753" s="20"/>
      <c r="AZ753" s="20"/>
      <c r="BA753" s="20"/>
      <c r="BB753" s="20"/>
      <c r="BC753" s="20"/>
      <c r="BD753" s="20"/>
      <c r="BE753" s="20"/>
      <c r="BF753" s="20"/>
      <c r="BG753" s="20"/>
      <c r="BH753" s="20"/>
      <c r="BI753" s="20"/>
      <c r="BJ753" s="20"/>
      <c r="BK753" s="20"/>
      <c r="BL753" s="20"/>
      <c r="BM753" s="20"/>
    </row>
    <row r="754">
      <c r="L754" s="297"/>
      <c r="M754" s="278"/>
      <c r="N754" s="278"/>
      <c r="O754" s="278"/>
      <c r="P754" s="278"/>
      <c r="Q754" s="278"/>
      <c r="R754" s="20"/>
      <c r="S754" s="20"/>
      <c r="T754" s="20"/>
      <c r="U754" s="20"/>
      <c r="V754" s="20"/>
      <c r="W754" s="20"/>
      <c r="X754" s="20"/>
      <c r="Y754" s="20"/>
      <c r="Z754" s="20"/>
      <c r="AA754" s="20"/>
      <c r="AB754" s="20"/>
      <c r="AC754" s="20"/>
      <c r="AD754" s="20"/>
      <c r="AE754" s="20"/>
      <c r="AF754" s="20"/>
      <c r="AG754" s="20"/>
      <c r="AH754" s="20"/>
      <c r="AI754" s="20"/>
      <c r="AJ754" s="20"/>
      <c r="AK754" s="20"/>
      <c r="AL754" s="20"/>
      <c r="AM754" s="20"/>
      <c r="AN754" s="20"/>
      <c r="AO754" s="20"/>
      <c r="AP754" s="20"/>
      <c r="AQ754" s="20"/>
      <c r="AR754" s="20"/>
      <c r="AS754" s="20"/>
      <c r="AT754" s="20"/>
      <c r="AU754" s="20"/>
      <c r="AV754" s="20"/>
      <c r="AW754" s="20"/>
      <c r="AX754" s="20"/>
      <c r="AY754" s="20"/>
      <c r="AZ754" s="20"/>
      <c r="BA754" s="20"/>
      <c r="BB754" s="20"/>
      <c r="BC754" s="20"/>
      <c r="BD754" s="20"/>
      <c r="BE754" s="20"/>
      <c r="BF754" s="20"/>
      <c r="BG754" s="20"/>
      <c r="BH754" s="20"/>
      <c r="BI754" s="20"/>
      <c r="BJ754" s="20"/>
      <c r="BK754" s="20"/>
      <c r="BL754" s="20"/>
      <c r="BM754" s="20"/>
    </row>
    <row r="755">
      <c r="L755" s="297"/>
      <c r="M755" s="278"/>
      <c r="N755" s="278"/>
      <c r="O755" s="278"/>
      <c r="P755" s="278"/>
      <c r="Q755" s="278"/>
      <c r="R755" s="20"/>
      <c r="S755" s="20"/>
      <c r="T755" s="20"/>
      <c r="U755" s="20"/>
      <c r="V755" s="20"/>
      <c r="W755" s="20"/>
      <c r="X755" s="20"/>
      <c r="Y755" s="20"/>
      <c r="Z755" s="20"/>
      <c r="AA755" s="20"/>
      <c r="AB755" s="20"/>
      <c r="AC755" s="20"/>
      <c r="AD755" s="20"/>
      <c r="AE755" s="20"/>
      <c r="AF755" s="20"/>
      <c r="AG755" s="20"/>
      <c r="AH755" s="20"/>
      <c r="AI755" s="20"/>
      <c r="AJ755" s="20"/>
      <c r="AK755" s="20"/>
      <c r="AL755" s="20"/>
      <c r="AM755" s="20"/>
      <c r="AN755" s="20"/>
      <c r="AO755" s="20"/>
      <c r="AP755" s="20"/>
      <c r="AQ755" s="20"/>
      <c r="AR755" s="20"/>
      <c r="AS755" s="20"/>
      <c r="AT755" s="20"/>
      <c r="AU755" s="20"/>
      <c r="AV755" s="20"/>
      <c r="AW755" s="20"/>
      <c r="AX755" s="20"/>
      <c r="AY755" s="20"/>
      <c r="AZ755" s="20"/>
      <c r="BA755" s="20"/>
      <c r="BB755" s="20"/>
      <c r="BC755" s="20"/>
      <c r="BD755" s="20"/>
      <c r="BE755" s="20"/>
      <c r="BF755" s="20"/>
      <c r="BG755" s="20"/>
      <c r="BH755" s="20"/>
      <c r="BI755" s="20"/>
      <c r="BJ755" s="20"/>
      <c r="BK755" s="20"/>
      <c r="BL755" s="20"/>
      <c r="BM755" s="20"/>
    </row>
    <row r="756">
      <c r="L756" s="297"/>
      <c r="M756" s="278"/>
      <c r="N756" s="278"/>
      <c r="O756" s="278"/>
      <c r="P756" s="278"/>
      <c r="Q756" s="278"/>
      <c r="R756" s="20"/>
      <c r="S756" s="20"/>
      <c r="T756" s="20"/>
      <c r="U756" s="20"/>
      <c r="V756" s="20"/>
      <c r="W756" s="20"/>
      <c r="X756" s="20"/>
      <c r="Y756" s="20"/>
      <c r="Z756" s="20"/>
      <c r="AA756" s="20"/>
      <c r="AB756" s="20"/>
      <c r="AC756" s="20"/>
      <c r="AD756" s="20"/>
      <c r="AE756" s="20"/>
      <c r="AF756" s="20"/>
      <c r="AG756" s="20"/>
      <c r="AH756" s="20"/>
      <c r="AI756" s="20"/>
      <c r="AJ756" s="20"/>
      <c r="AK756" s="20"/>
      <c r="AL756" s="20"/>
      <c r="AM756" s="20"/>
      <c r="AN756" s="20"/>
      <c r="AO756" s="20"/>
      <c r="AP756" s="20"/>
      <c r="AQ756" s="20"/>
      <c r="AR756" s="20"/>
      <c r="AS756" s="20"/>
      <c r="AT756" s="20"/>
      <c r="AU756" s="20"/>
      <c r="AV756" s="20"/>
      <c r="AW756" s="20"/>
      <c r="AX756" s="20"/>
      <c r="AY756" s="20"/>
      <c r="AZ756" s="20"/>
      <c r="BA756" s="20"/>
      <c r="BB756" s="20"/>
      <c r="BC756" s="20"/>
      <c r="BD756" s="20"/>
      <c r="BE756" s="20"/>
      <c r="BF756" s="20"/>
      <c r="BG756" s="20"/>
      <c r="BH756" s="20"/>
      <c r="BI756" s="20"/>
      <c r="BJ756" s="20"/>
      <c r="BK756" s="20"/>
      <c r="BL756" s="20"/>
      <c r="BM756" s="20"/>
    </row>
    <row r="757">
      <c r="L757" s="297"/>
      <c r="M757" s="278"/>
      <c r="N757" s="278"/>
      <c r="O757" s="278"/>
      <c r="P757" s="278"/>
      <c r="Q757" s="278"/>
      <c r="R757" s="20"/>
      <c r="S757" s="20"/>
      <c r="T757" s="20"/>
      <c r="U757" s="20"/>
      <c r="V757" s="20"/>
      <c r="W757" s="20"/>
      <c r="X757" s="20"/>
      <c r="Y757" s="20"/>
      <c r="Z757" s="20"/>
      <c r="AA757" s="20"/>
      <c r="AB757" s="20"/>
      <c r="AC757" s="20"/>
      <c r="AD757" s="20"/>
      <c r="AE757" s="20"/>
      <c r="AF757" s="20"/>
      <c r="AG757" s="20"/>
      <c r="AH757" s="20"/>
      <c r="AI757" s="20"/>
      <c r="AJ757" s="20"/>
      <c r="AK757" s="20"/>
      <c r="AL757" s="20"/>
      <c r="AM757" s="20"/>
      <c r="AN757" s="20"/>
      <c r="AO757" s="20"/>
      <c r="AP757" s="20"/>
      <c r="AQ757" s="20"/>
      <c r="AR757" s="20"/>
      <c r="AS757" s="20"/>
      <c r="AT757" s="20"/>
      <c r="AU757" s="20"/>
      <c r="AV757" s="20"/>
      <c r="AW757" s="20"/>
      <c r="AX757" s="20"/>
      <c r="AY757" s="20"/>
      <c r="AZ757" s="20"/>
      <c r="BA757" s="20"/>
      <c r="BB757" s="20"/>
      <c r="BC757" s="20"/>
      <c r="BD757" s="20"/>
      <c r="BE757" s="20"/>
      <c r="BF757" s="20"/>
      <c r="BG757" s="20"/>
      <c r="BH757" s="20"/>
      <c r="BI757" s="20"/>
      <c r="BJ757" s="20"/>
      <c r="BK757" s="20"/>
      <c r="BL757" s="20"/>
      <c r="BM757" s="20"/>
    </row>
    <row r="758">
      <c r="L758" s="297"/>
      <c r="M758" s="278"/>
      <c r="N758" s="278"/>
      <c r="O758" s="278"/>
      <c r="P758" s="278"/>
      <c r="Q758" s="278"/>
      <c r="R758" s="20"/>
      <c r="S758" s="20"/>
      <c r="T758" s="20"/>
      <c r="U758" s="20"/>
      <c r="V758" s="20"/>
      <c r="W758" s="20"/>
      <c r="X758" s="20"/>
      <c r="Y758" s="20"/>
      <c r="Z758" s="20"/>
      <c r="AA758" s="20"/>
      <c r="AB758" s="20"/>
      <c r="AC758" s="20"/>
      <c r="AD758" s="20"/>
      <c r="AE758" s="20"/>
      <c r="AF758" s="20"/>
      <c r="AG758" s="20"/>
      <c r="AH758" s="20"/>
      <c r="AI758" s="20"/>
      <c r="AJ758" s="20"/>
      <c r="AK758" s="20"/>
      <c r="AL758" s="20"/>
      <c r="AM758" s="20"/>
      <c r="AN758" s="20"/>
      <c r="AO758" s="20"/>
      <c r="AP758" s="20"/>
      <c r="AQ758" s="20"/>
      <c r="AR758" s="20"/>
      <c r="AS758" s="20"/>
      <c r="AT758" s="20"/>
      <c r="AU758" s="20"/>
      <c r="AV758" s="20"/>
      <c r="AW758" s="20"/>
      <c r="AX758" s="20"/>
      <c r="AY758" s="20"/>
      <c r="AZ758" s="20"/>
      <c r="BA758" s="20"/>
      <c r="BB758" s="20"/>
      <c r="BC758" s="20"/>
      <c r="BD758" s="20"/>
      <c r="BE758" s="20"/>
      <c r="BF758" s="20"/>
      <c r="BG758" s="20"/>
      <c r="BH758" s="20"/>
      <c r="BI758" s="20"/>
      <c r="BJ758" s="20"/>
      <c r="BK758" s="20"/>
      <c r="BL758" s="20"/>
      <c r="BM758" s="20"/>
    </row>
    <row r="759">
      <c r="L759" s="297"/>
      <c r="M759" s="278"/>
      <c r="N759" s="278"/>
      <c r="O759" s="278"/>
      <c r="P759" s="278"/>
      <c r="Q759" s="278"/>
      <c r="R759" s="20"/>
      <c r="S759" s="20"/>
      <c r="T759" s="20"/>
      <c r="U759" s="20"/>
      <c r="V759" s="20"/>
      <c r="W759" s="20"/>
      <c r="X759" s="20"/>
      <c r="Y759" s="20"/>
      <c r="Z759" s="20"/>
      <c r="AA759" s="20"/>
      <c r="AB759" s="20"/>
      <c r="AC759" s="20"/>
      <c r="AD759" s="20"/>
      <c r="AE759" s="20"/>
      <c r="AF759" s="20"/>
      <c r="AG759" s="20"/>
      <c r="AH759" s="20"/>
      <c r="AI759" s="20"/>
      <c r="AJ759" s="20"/>
      <c r="AK759" s="20"/>
      <c r="AL759" s="20"/>
      <c r="AM759" s="20"/>
      <c r="AN759" s="20"/>
      <c r="AO759" s="20"/>
      <c r="AP759" s="20"/>
      <c r="AQ759" s="20"/>
      <c r="AR759" s="20"/>
      <c r="AS759" s="20"/>
      <c r="AT759" s="20"/>
      <c r="AU759" s="20"/>
      <c r="AV759" s="20"/>
      <c r="AW759" s="20"/>
      <c r="AX759" s="20"/>
      <c r="AY759" s="20"/>
      <c r="AZ759" s="20"/>
      <c r="BA759" s="20"/>
      <c r="BB759" s="20"/>
      <c r="BC759" s="20"/>
      <c r="BD759" s="20"/>
      <c r="BE759" s="20"/>
      <c r="BF759" s="20"/>
      <c r="BG759" s="20"/>
      <c r="BH759" s="20"/>
      <c r="BI759" s="20"/>
      <c r="BJ759" s="20"/>
      <c r="BK759" s="20"/>
      <c r="BL759" s="20"/>
      <c r="BM759" s="20"/>
    </row>
    <row r="760">
      <c r="L760" s="297"/>
      <c r="M760" s="278"/>
      <c r="N760" s="278"/>
      <c r="O760" s="278"/>
      <c r="P760" s="278"/>
      <c r="Q760" s="278"/>
      <c r="R760" s="20"/>
      <c r="S760" s="20"/>
      <c r="T760" s="20"/>
      <c r="U760" s="20"/>
      <c r="V760" s="20"/>
      <c r="W760" s="20"/>
      <c r="X760" s="20"/>
      <c r="Y760" s="20"/>
      <c r="Z760" s="20"/>
      <c r="AA760" s="20"/>
      <c r="AB760" s="20"/>
      <c r="AC760" s="20"/>
      <c r="AD760" s="20"/>
      <c r="AE760" s="20"/>
      <c r="AF760" s="20"/>
      <c r="AG760" s="20"/>
      <c r="AH760" s="20"/>
      <c r="AI760" s="20"/>
      <c r="AJ760" s="20"/>
      <c r="AK760" s="20"/>
      <c r="AL760" s="20"/>
      <c r="AM760" s="20"/>
      <c r="AN760" s="20"/>
      <c r="AO760" s="20"/>
      <c r="AP760" s="20"/>
      <c r="AQ760" s="20"/>
      <c r="AR760" s="20"/>
      <c r="AS760" s="20"/>
      <c r="AT760" s="20"/>
      <c r="AU760" s="20"/>
      <c r="AV760" s="20"/>
      <c r="AW760" s="20"/>
      <c r="AX760" s="20"/>
      <c r="AY760" s="20"/>
      <c r="AZ760" s="20"/>
      <c r="BA760" s="20"/>
      <c r="BB760" s="20"/>
      <c r="BC760" s="20"/>
      <c r="BD760" s="20"/>
      <c r="BE760" s="20"/>
      <c r="BF760" s="20"/>
      <c r="BG760" s="20"/>
      <c r="BH760" s="20"/>
      <c r="BI760" s="20"/>
      <c r="BJ760" s="20"/>
      <c r="BK760" s="20"/>
      <c r="BL760" s="20"/>
      <c r="BM760" s="20"/>
    </row>
    <row r="761">
      <c r="L761" s="297"/>
      <c r="M761" s="278"/>
      <c r="N761" s="278"/>
      <c r="O761" s="278"/>
      <c r="P761" s="278"/>
      <c r="Q761" s="278"/>
      <c r="R761" s="20"/>
      <c r="S761" s="20"/>
      <c r="T761" s="20"/>
      <c r="U761" s="20"/>
      <c r="V761" s="20"/>
      <c r="W761" s="20"/>
      <c r="X761" s="20"/>
      <c r="Y761" s="20"/>
      <c r="Z761" s="20"/>
      <c r="AA761" s="20"/>
      <c r="AB761" s="20"/>
      <c r="AC761" s="20"/>
      <c r="AD761" s="20"/>
      <c r="AE761" s="20"/>
      <c r="AF761" s="20"/>
      <c r="AG761" s="20"/>
      <c r="AH761" s="20"/>
      <c r="AI761" s="20"/>
      <c r="AJ761" s="20"/>
      <c r="AK761" s="20"/>
      <c r="AL761" s="20"/>
      <c r="AM761" s="20"/>
      <c r="AN761" s="20"/>
      <c r="AO761" s="20"/>
      <c r="AP761" s="20"/>
      <c r="AQ761" s="20"/>
      <c r="AR761" s="20"/>
      <c r="AS761" s="20"/>
      <c r="AT761" s="20"/>
      <c r="AU761" s="20"/>
      <c r="AV761" s="20"/>
      <c r="AW761" s="20"/>
      <c r="AX761" s="20"/>
      <c r="AY761" s="20"/>
      <c r="AZ761" s="20"/>
      <c r="BA761" s="20"/>
      <c r="BB761" s="20"/>
      <c r="BC761" s="20"/>
      <c r="BD761" s="20"/>
      <c r="BE761" s="20"/>
      <c r="BF761" s="20"/>
      <c r="BG761" s="20"/>
      <c r="BH761" s="20"/>
      <c r="BI761" s="20"/>
      <c r="BJ761" s="20"/>
      <c r="BK761" s="20"/>
      <c r="BL761" s="20"/>
      <c r="BM761" s="20"/>
    </row>
    <row r="762">
      <c r="L762" s="297"/>
      <c r="M762" s="278"/>
      <c r="N762" s="278"/>
      <c r="O762" s="278"/>
      <c r="P762" s="278"/>
      <c r="Q762" s="278"/>
      <c r="R762" s="20"/>
      <c r="S762" s="20"/>
      <c r="T762" s="20"/>
      <c r="U762" s="20"/>
      <c r="V762" s="20"/>
      <c r="W762" s="20"/>
      <c r="X762" s="20"/>
      <c r="Y762" s="20"/>
      <c r="Z762" s="20"/>
      <c r="AA762" s="20"/>
      <c r="AB762" s="20"/>
      <c r="AC762" s="20"/>
      <c r="AD762" s="20"/>
      <c r="AE762" s="20"/>
      <c r="AF762" s="20"/>
      <c r="AG762" s="20"/>
      <c r="AH762" s="20"/>
      <c r="AI762" s="20"/>
      <c r="AJ762" s="20"/>
      <c r="AK762" s="20"/>
      <c r="AL762" s="20"/>
      <c r="AM762" s="20"/>
      <c r="AN762" s="20"/>
      <c r="AO762" s="20"/>
      <c r="AP762" s="20"/>
      <c r="AQ762" s="20"/>
      <c r="AR762" s="20"/>
      <c r="AS762" s="20"/>
      <c r="AT762" s="20"/>
      <c r="AU762" s="20"/>
      <c r="AV762" s="20"/>
      <c r="AW762" s="20"/>
      <c r="AX762" s="20"/>
      <c r="AY762" s="20"/>
      <c r="AZ762" s="20"/>
      <c r="BA762" s="20"/>
      <c r="BB762" s="20"/>
      <c r="BC762" s="20"/>
      <c r="BD762" s="20"/>
      <c r="BE762" s="20"/>
      <c r="BF762" s="20"/>
      <c r="BG762" s="20"/>
      <c r="BH762" s="20"/>
      <c r="BI762" s="20"/>
      <c r="BJ762" s="20"/>
      <c r="BK762" s="20"/>
      <c r="BL762" s="20"/>
      <c r="BM762" s="20"/>
    </row>
    <row r="763">
      <c r="L763" s="297"/>
      <c r="M763" s="278"/>
      <c r="N763" s="278"/>
      <c r="O763" s="278"/>
      <c r="P763" s="278"/>
      <c r="Q763" s="278"/>
      <c r="R763" s="20"/>
      <c r="S763" s="20"/>
      <c r="T763" s="20"/>
      <c r="U763" s="20"/>
      <c r="V763" s="20"/>
      <c r="W763" s="20"/>
      <c r="X763" s="20"/>
      <c r="Y763" s="20"/>
      <c r="Z763" s="20"/>
      <c r="AA763" s="20"/>
      <c r="AB763" s="20"/>
      <c r="AC763" s="20"/>
      <c r="AD763" s="20"/>
      <c r="AE763" s="20"/>
      <c r="AF763" s="20"/>
      <c r="AG763" s="20"/>
      <c r="AH763" s="20"/>
      <c r="AI763" s="20"/>
      <c r="AJ763" s="20"/>
      <c r="AK763" s="20"/>
      <c r="AL763" s="20"/>
      <c r="AM763" s="20"/>
      <c r="AN763" s="20"/>
      <c r="AO763" s="20"/>
      <c r="AP763" s="20"/>
      <c r="AQ763" s="20"/>
      <c r="AR763" s="20"/>
      <c r="AS763" s="20"/>
      <c r="AT763" s="20"/>
      <c r="AU763" s="20"/>
      <c r="AV763" s="20"/>
      <c r="AW763" s="20"/>
      <c r="AX763" s="20"/>
      <c r="AY763" s="20"/>
      <c r="AZ763" s="20"/>
      <c r="BA763" s="20"/>
      <c r="BB763" s="20"/>
      <c r="BC763" s="20"/>
      <c r="BD763" s="20"/>
      <c r="BE763" s="20"/>
      <c r="BF763" s="20"/>
      <c r="BG763" s="20"/>
      <c r="BH763" s="20"/>
      <c r="BI763" s="20"/>
      <c r="BJ763" s="20"/>
      <c r="BK763" s="20"/>
      <c r="BL763" s="20"/>
      <c r="BM763" s="20"/>
    </row>
    <row r="764">
      <c r="L764" s="297"/>
      <c r="M764" s="278"/>
      <c r="N764" s="278"/>
      <c r="O764" s="278"/>
      <c r="P764" s="278"/>
      <c r="Q764" s="278"/>
      <c r="R764" s="20"/>
      <c r="S764" s="20"/>
      <c r="T764" s="20"/>
      <c r="U764" s="20"/>
      <c r="V764" s="20"/>
      <c r="W764" s="20"/>
      <c r="X764" s="20"/>
      <c r="Y764" s="20"/>
      <c r="Z764" s="20"/>
      <c r="AA764" s="20"/>
      <c r="AB764" s="20"/>
      <c r="AC764" s="20"/>
      <c r="AD764" s="20"/>
      <c r="AE764" s="20"/>
      <c r="AF764" s="20"/>
      <c r="AG764" s="20"/>
      <c r="AH764" s="20"/>
      <c r="AI764" s="20"/>
      <c r="AJ764" s="20"/>
      <c r="AK764" s="20"/>
      <c r="AL764" s="20"/>
      <c r="AM764" s="20"/>
      <c r="AN764" s="20"/>
      <c r="AO764" s="20"/>
      <c r="AP764" s="20"/>
      <c r="AQ764" s="20"/>
      <c r="AR764" s="20"/>
      <c r="AS764" s="20"/>
      <c r="AT764" s="20"/>
      <c r="AU764" s="20"/>
      <c r="AV764" s="20"/>
      <c r="AW764" s="20"/>
      <c r="AX764" s="20"/>
      <c r="AY764" s="20"/>
      <c r="AZ764" s="20"/>
      <c r="BA764" s="20"/>
      <c r="BB764" s="20"/>
      <c r="BC764" s="20"/>
      <c r="BD764" s="20"/>
      <c r="BE764" s="20"/>
      <c r="BF764" s="20"/>
      <c r="BG764" s="20"/>
      <c r="BH764" s="20"/>
      <c r="BI764" s="20"/>
      <c r="BJ764" s="20"/>
      <c r="BK764" s="20"/>
      <c r="BL764" s="20"/>
      <c r="BM764" s="20"/>
    </row>
    <row r="765">
      <c r="L765" s="297"/>
      <c r="M765" s="278"/>
      <c r="N765" s="278"/>
      <c r="O765" s="278"/>
      <c r="P765" s="278"/>
      <c r="Q765" s="278"/>
      <c r="R765" s="20"/>
      <c r="S765" s="20"/>
      <c r="T765" s="20"/>
      <c r="U765" s="20"/>
      <c r="V765" s="20"/>
      <c r="W765" s="20"/>
      <c r="X765" s="20"/>
      <c r="Y765" s="20"/>
      <c r="Z765" s="20"/>
      <c r="AA765" s="20"/>
      <c r="AB765" s="20"/>
      <c r="AC765" s="20"/>
      <c r="AD765" s="20"/>
      <c r="AE765" s="20"/>
      <c r="AF765" s="20"/>
      <c r="AG765" s="20"/>
      <c r="AH765" s="20"/>
      <c r="AI765" s="20"/>
      <c r="AJ765" s="20"/>
      <c r="AK765" s="20"/>
      <c r="AL765" s="20"/>
      <c r="AM765" s="20"/>
      <c r="AN765" s="20"/>
      <c r="AO765" s="20"/>
      <c r="AP765" s="20"/>
      <c r="AQ765" s="20"/>
      <c r="AR765" s="20"/>
      <c r="AS765" s="20"/>
      <c r="AT765" s="20"/>
      <c r="AU765" s="20"/>
      <c r="AV765" s="20"/>
      <c r="AW765" s="20"/>
      <c r="AX765" s="20"/>
      <c r="AY765" s="20"/>
      <c r="AZ765" s="20"/>
      <c r="BA765" s="20"/>
      <c r="BB765" s="20"/>
      <c r="BC765" s="20"/>
      <c r="BD765" s="20"/>
      <c r="BE765" s="20"/>
      <c r="BF765" s="20"/>
      <c r="BG765" s="20"/>
      <c r="BH765" s="20"/>
      <c r="BI765" s="20"/>
      <c r="BJ765" s="20"/>
      <c r="BK765" s="20"/>
      <c r="BL765" s="20"/>
      <c r="BM765" s="20"/>
    </row>
    <row r="766">
      <c r="L766" s="297"/>
      <c r="M766" s="278"/>
      <c r="N766" s="278"/>
      <c r="O766" s="278"/>
      <c r="P766" s="278"/>
      <c r="Q766" s="278"/>
      <c r="R766" s="20"/>
      <c r="S766" s="20"/>
      <c r="T766" s="20"/>
      <c r="U766" s="20"/>
      <c r="V766" s="20"/>
      <c r="W766" s="20"/>
      <c r="X766" s="20"/>
      <c r="Y766" s="20"/>
      <c r="Z766" s="20"/>
      <c r="AA766" s="20"/>
      <c r="AB766" s="20"/>
      <c r="AC766" s="20"/>
      <c r="AD766" s="20"/>
      <c r="AE766" s="20"/>
      <c r="AF766" s="20"/>
      <c r="AG766" s="20"/>
      <c r="AH766" s="20"/>
      <c r="AI766" s="20"/>
      <c r="AJ766" s="20"/>
      <c r="AK766" s="20"/>
      <c r="AL766" s="20"/>
      <c r="AM766" s="20"/>
      <c r="AN766" s="20"/>
      <c r="AO766" s="20"/>
      <c r="AP766" s="20"/>
      <c r="AQ766" s="20"/>
      <c r="AR766" s="20"/>
      <c r="AS766" s="20"/>
      <c r="AT766" s="20"/>
      <c r="AU766" s="20"/>
      <c r="AV766" s="20"/>
      <c r="AW766" s="20"/>
      <c r="AX766" s="20"/>
      <c r="AY766" s="20"/>
      <c r="AZ766" s="20"/>
      <c r="BA766" s="20"/>
      <c r="BB766" s="20"/>
      <c r="BC766" s="20"/>
      <c r="BD766" s="20"/>
      <c r="BE766" s="20"/>
      <c r="BF766" s="20"/>
      <c r="BG766" s="20"/>
      <c r="BH766" s="20"/>
      <c r="BI766" s="20"/>
      <c r="BJ766" s="20"/>
      <c r="BK766" s="20"/>
      <c r="BL766" s="20"/>
      <c r="BM766" s="20"/>
    </row>
    <row r="767">
      <c r="L767" s="297"/>
      <c r="M767" s="278"/>
      <c r="N767" s="278"/>
      <c r="O767" s="278"/>
      <c r="P767" s="278"/>
      <c r="Q767" s="278"/>
      <c r="R767" s="20"/>
      <c r="S767" s="20"/>
      <c r="T767" s="20"/>
      <c r="U767" s="20"/>
      <c r="V767" s="20"/>
      <c r="W767" s="20"/>
      <c r="X767" s="20"/>
      <c r="Y767" s="20"/>
      <c r="Z767" s="20"/>
      <c r="AA767" s="20"/>
      <c r="AB767" s="20"/>
      <c r="AC767" s="20"/>
      <c r="AD767" s="20"/>
      <c r="AE767" s="20"/>
      <c r="AF767" s="20"/>
      <c r="AG767" s="20"/>
      <c r="AH767" s="20"/>
      <c r="AI767" s="20"/>
      <c r="AJ767" s="20"/>
      <c r="AK767" s="20"/>
      <c r="AL767" s="20"/>
      <c r="AM767" s="20"/>
      <c r="AN767" s="20"/>
      <c r="AO767" s="20"/>
      <c r="AP767" s="20"/>
      <c r="AQ767" s="20"/>
      <c r="AR767" s="20"/>
      <c r="AS767" s="20"/>
      <c r="AT767" s="20"/>
      <c r="AU767" s="20"/>
      <c r="AV767" s="20"/>
      <c r="AW767" s="20"/>
      <c r="AX767" s="20"/>
      <c r="AY767" s="20"/>
      <c r="AZ767" s="20"/>
      <c r="BA767" s="20"/>
      <c r="BB767" s="20"/>
      <c r="BC767" s="20"/>
      <c r="BD767" s="20"/>
      <c r="BE767" s="20"/>
      <c r="BF767" s="20"/>
      <c r="BG767" s="20"/>
      <c r="BH767" s="20"/>
      <c r="BI767" s="20"/>
      <c r="BJ767" s="20"/>
      <c r="BK767" s="20"/>
      <c r="BL767" s="20"/>
      <c r="BM767" s="20"/>
    </row>
    <row r="768">
      <c r="L768" s="297"/>
      <c r="M768" s="278"/>
      <c r="N768" s="278"/>
      <c r="O768" s="278"/>
      <c r="P768" s="278"/>
      <c r="Q768" s="278"/>
      <c r="R768" s="20"/>
      <c r="S768" s="20"/>
      <c r="T768" s="20"/>
      <c r="U768" s="20"/>
      <c r="V768" s="20"/>
      <c r="W768" s="20"/>
      <c r="X768" s="20"/>
      <c r="Y768" s="20"/>
      <c r="Z768" s="20"/>
      <c r="AA768" s="20"/>
      <c r="AB768" s="20"/>
      <c r="AC768" s="20"/>
      <c r="AD768" s="20"/>
      <c r="AE768" s="20"/>
      <c r="AF768" s="20"/>
      <c r="AG768" s="20"/>
      <c r="AH768" s="20"/>
      <c r="AI768" s="20"/>
      <c r="AJ768" s="20"/>
      <c r="AK768" s="20"/>
      <c r="AL768" s="20"/>
      <c r="AM768" s="20"/>
      <c r="AN768" s="20"/>
      <c r="AO768" s="20"/>
      <c r="AP768" s="20"/>
      <c r="AQ768" s="20"/>
      <c r="AR768" s="20"/>
      <c r="AS768" s="20"/>
      <c r="AT768" s="20"/>
      <c r="AU768" s="20"/>
      <c r="AV768" s="20"/>
      <c r="AW768" s="20"/>
      <c r="AX768" s="20"/>
      <c r="AY768" s="20"/>
      <c r="AZ768" s="20"/>
      <c r="BA768" s="20"/>
      <c r="BB768" s="20"/>
      <c r="BC768" s="20"/>
      <c r="BD768" s="20"/>
      <c r="BE768" s="20"/>
      <c r="BF768" s="20"/>
      <c r="BG768" s="20"/>
      <c r="BH768" s="20"/>
      <c r="BI768" s="20"/>
      <c r="BJ768" s="20"/>
      <c r="BK768" s="20"/>
      <c r="BL768" s="20"/>
      <c r="BM768" s="20"/>
    </row>
    <row r="769">
      <c r="L769" s="297"/>
      <c r="M769" s="278"/>
      <c r="N769" s="278"/>
      <c r="O769" s="278"/>
      <c r="P769" s="278"/>
      <c r="Q769" s="278"/>
      <c r="R769" s="20"/>
      <c r="S769" s="20"/>
      <c r="T769" s="20"/>
      <c r="U769" s="20"/>
      <c r="V769" s="20"/>
      <c r="W769" s="20"/>
      <c r="X769" s="20"/>
      <c r="Y769" s="20"/>
      <c r="Z769" s="20"/>
      <c r="AA769" s="20"/>
      <c r="AB769" s="20"/>
      <c r="AC769" s="20"/>
      <c r="AD769" s="20"/>
      <c r="AE769" s="20"/>
      <c r="AF769" s="20"/>
      <c r="AG769" s="20"/>
      <c r="AH769" s="20"/>
      <c r="AI769" s="20"/>
      <c r="AJ769" s="20"/>
      <c r="AK769" s="20"/>
      <c r="AL769" s="20"/>
      <c r="AM769" s="20"/>
      <c r="AN769" s="20"/>
      <c r="AO769" s="20"/>
      <c r="AP769" s="20"/>
      <c r="AQ769" s="20"/>
      <c r="AR769" s="20"/>
      <c r="AS769" s="20"/>
      <c r="AT769" s="20"/>
      <c r="AU769" s="20"/>
      <c r="AV769" s="20"/>
      <c r="AW769" s="20"/>
      <c r="AX769" s="20"/>
      <c r="AY769" s="20"/>
      <c r="AZ769" s="20"/>
      <c r="BA769" s="20"/>
      <c r="BB769" s="20"/>
      <c r="BC769" s="20"/>
      <c r="BD769" s="20"/>
      <c r="BE769" s="20"/>
      <c r="BF769" s="20"/>
      <c r="BG769" s="20"/>
      <c r="BH769" s="20"/>
      <c r="BI769" s="20"/>
      <c r="BJ769" s="20"/>
      <c r="BK769" s="20"/>
      <c r="BL769" s="20"/>
      <c r="BM769" s="20"/>
    </row>
    <row r="770">
      <c r="L770" s="297"/>
      <c r="M770" s="278"/>
      <c r="N770" s="278"/>
      <c r="O770" s="278"/>
      <c r="P770" s="278"/>
      <c r="Q770" s="278"/>
      <c r="R770" s="20"/>
      <c r="S770" s="20"/>
      <c r="T770" s="20"/>
      <c r="U770" s="20"/>
      <c r="V770" s="20"/>
      <c r="W770" s="20"/>
      <c r="X770" s="20"/>
      <c r="Y770" s="20"/>
      <c r="Z770" s="20"/>
      <c r="AA770" s="20"/>
      <c r="AB770" s="20"/>
      <c r="AC770" s="20"/>
      <c r="AD770" s="20"/>
      <c r="AE770" s="20"/>
      <c r="AF770" s="20"/>
      <c r="AG770" s="20"/>
      <c r="AH770" s="20"/>
      <c r="AI770" s="20"/>
      <c r="AJ770" s="20"/>
      <c r="AK770" s="20"/>
      <c r="AL770" s="20"/>
      <c r="AM770" s="20"/>
      <c r="AN770" s="20"/>
      <c r="AO770" s="20"/>
      <c r="AP770" s="20"/>
      <c r="AQ770" s="20"/>
      <c r="AR770" s="20"/>
      <c r="AS770" s="20"/>
      <c r="AT770" s="20"/>
      <c r="AU770" s="20"/>
      <c r="AV770" s="20"/>
      <c r="AW770" s="20"/>
      <c r="AX770" s="20"/>
      <c r="AY770" s="20"/>
      <c r="AZ770" s="20"/>
      <c r="BA770" s="20"/>
      <c r="BB770" s="20"/>
      <c r="BC770" s="20"/>
      <c r="BD770" s="20"/>
      <c r="BE770" s="20"/>
      <c r="BF770" s="20"/>
      <c r="BG770" s="20"/>
      <c r="BH770" s="20"/>
      <c r="BI770" s="20"/>
      <c r="BJ770" s="20"/>
      <c r="BK770" s="20"/>
      <c r="BL770" s="20"/>
      <c r="BM770" s="20"/>
    </row>
    <row r="771">
      <c r="L771" s="297"/>
      <c r="M771" s="278"/>
      <c r="N771" s="278"/>
      <c r="O771" s="278"/>
      <c r="P771" s="278"/>
      <c r="Q771" s="278"/>
      <c r="R771" s="20"/>
      <c r="S771" s="20"/>
      <c r="T771" s="20"/>
      <c r="U771" s="20"/>
      <c r="V771" s="20"/>
      <c r="W771" s="20"/>
      <c r="X771" s="20"/>
      <c r="Y771" s="20"/>
      <c r="Z771" s="20"/>
      <c r="AA771" s="20"/>
      <c r="AB771" s="20"/>
      <c r="AC771" s="20"/>
      <c r="AD771" s="20"/>
      <c r="AE771" s="20"/>
      <c r="AF771" s="20"/>
      <c r="AG771" s="20"/>
      <c r="AH771" s="20"/>
      <c r="AI771" s="20"/>
      <c r="AJ771" s="20"/>
      <c r="AK771" s="20"/>
      <c r="AL771" s="20"/>
      <c r="AM771" s="20"/>
      <c r="AN771" s="20"/>
      <c r="AO771" s="20"/>
      <c r="AP771" s="20"/>
      <c r="AQ771" s="20"/>
      <c r="AR771" s="20"/>
      <c r="AS771" s="20"/>
      <c r="AT771" s="20"/>
      <c r="AU771" s="20"/>
      <c r="AV771" s="20"/>
      <c r="AW771" s="20"/>
      <c r="AX771" s="20"/>
      <c r="AY771" s="20"/>
      <c r="AZ771" s="20"/>
      <c r="BA771" s="20"/>
      <c r="BB771" s="20"/>
      <c r="BC771" s="20"/>
      <c r="BD771" s="20"/>
      <c r="BE771" s="20"/>
      <c r="BF771" s="20"/>
      <c r="BG771" s="20"/>
      <c r="BH771" s="20"/>
      <c r="BI771" s="20"/>
      <c r="BJ771" s="20"/>
      <c r="BK771" s="20"/>
      <c r="BL771" s="20"/>
      <c r="BM771" s="20"/>
    </row>
    <row r="772">
      <c r="L772" s="297"/>
      <c r="M772" s="278"/>
      <c r="N772" s="278"/>
      <c r="O772" s="278"/>
      <c r="P772" s="278"/>
      <c r="Q772" s="278"/>
      <c r="R772" s="20"/>
      <c r="S772" s="20"/>
      <c r="T772" s="20"/>
      <c r="U772" s="20"/>
      <c r="V772" s="20"/>
      <c r="W772" s="20"/>
      <c r="X772" s="20"/>
      <c r="Y772" s="20"/>
      <c r="Z772" s="20"/>
      <c r="AA772" s="20"/>
      <c r="AB772" s="20"/>
      <c r="AC772" s="20"/>
      <c r="AD772" s="20"/>
      <c r="AE772" s="20"/>
      <c r="AF772" s="20"/>
      <c r="AG772" s="20"/>
      <c r="AH772" s="20"/>
      <c r="AI772" s="20"/>
      <c r="AJ772" s="20"/>
      <c r="AK772" s="20"/>
      <c r="AL772" s="20"/>
      <c r="AM772" s="20"/>
      <c r="AN772" s="20"/>
      <c r="AO772" s="20"/>
      <c r="AP772" s="20"/>
      <c r="AQ772" s="20"/>
      <c r="AR772" s="20"/>
      <c r="AS772" s="20"/>
      <c r="AT772" s="20"/>
      <c r="AU772" s="20"/>
      <c r="AV772" s="20"/>
      <c r="AW772" s="20"/>
      <c r="AX772" s="20"/>
      <c r="AY772" s="20"/>
      <c r="AZ772" s="20"/>
      <c r="BA772" s="20"/>
      <c r="BB772" s="20"/>
      <c r="BC772" s="20"/>
      <c r="BD772" s="20"/>
      <c r="BE772" s="20"/>
      <c r="BF772" s="20"/>
      <c r="BG772" s="20"/>
      <c r="BH772" s="20"/>
      <c r="BI772" s="20"/>
      <c r="BJ772" s="20"/>
      <c r="BK772" s="20"/>
      <c r="BL772" s="20"/>
      <c r="BM772" s="20"/>
    </row>
    <row r="773">
      <c r="L773" s="297"/>
      <c r="M773" s="278"/>
      <c r="N773" s="278"/>
      <c r="O773" s="278"/>
      <c r="P773" s="278"/>
      <c r="Q773" s="278"/>
      <c r="R773" s="20"/>
      <c r="S773" s="20"/>
      <c r="T773" s="20"/>
      <c r="U773" s="20"/>
      <c r="V773" s="20"/>
      <c r="W773" s="20"/>
      <c r="X773" s="20"/>
      <c r="Y773" s="20"/>
      <c r="Z773" s="20"/>
      <c r="AA773" s="20"/>
      <c r="AB773" s="20"/>
      <c r="AC773" s="20"/>
      <c r="AD773" s="20"/>
      <c r="AE773" s="20"/>
      <c r="AF773" s="20"/>
      <c r="AG773" s="20"/>
      <c r="AH773" s="20"/>
      <c r="AI773" s="20"/>
      <c r="AJ773" s="20"/>
      <c r="AK773" s="20"/>
      <c r="AL773" s="20"/>
      <c r="AM773" s="20"/>
      <c r="AN773" s="20"/>
      <c r="AO773" s="20"/>
      <c r="AP773" s="20"/>
      <c r="AQ773" s="20"/>
      <c r="AR773" s="20"/>
      <c r="AS773" s="20"/>
      <c r="AT773" s="20"/>
      <c r="AU773" s="20"/>
      <c r="AV773" s="20"/>
      <c r="AW773" s="20"/>
      <c r="AX773" s="20"/>
      <c r="AY773" s="20"/>
      <c r="AZ773" s="20"/>
      <c r="BA773" s="20"/>
      <c r="BB773" s="20"/>
      <c r="BC773" s="20"/>
      <c r="BD773" s="20"/>
      <c r="BE773" s="20"/>
      <c r="BF773" s="20"/>
      <c r="BG773" s="20"/>
      <c r="BH773" s="20"/>
      <c r="BI773" s="20"/>
      <c r="BJ773" s="20"/>
      <c r="BK773" s="20"/>
      <c r="BL773" s="20"/>
      <c r="BM773" s="20"/>
    </row>
    <row r="774">
      <c r="L774" s="297"/>
      <c r="M774" s="278"/>
      <c r="N774" s="278"/>
      <c r="O774" s="278"/>
      <c r="P774" s="278"/>
      <c r="Q774" s="278"/>
      <c r="R774" s="20"/>
      <c r="S774" s="20"/>
      <c r="T774" s="20"/>
      <c r="U774" s="20"/>
      <c r="V774" s="20"/>
      <c r="W774" s="20"/>
      <c r="X774" s="20"/>
      <c r="Y774" s="20"/>
      <c r="Z774" s="20"/>
      <c r="AA774" s="20"/>
      <c r="AB774" s="20"/>
      <c r="AC774" s="20"/>
      <c r="AD774" s="20"/>
      <c r="AE774" s="20"/>
      <c r="AF774" s="20"/>
      <c r="AG774" s="20"/>
      <c r="AH774" s="20"/>
      <c r="AI774" s="20"/>
      <c r="AJ774" s="20"/>
      <c r="AK774" s="20"/>
      <c r="AL774" s="20"/>
      <c r="AM774" s="20"/>
      <c r="AN774" s="20"/>
      <c r="AO774" s="20"/>
      <c r="AP774" s="20"/>
      <c r="AQ774" s="20"/>
      <c r="AR774" s="20"/>
      <c r="AS774" s="20"/>
      <c r="AT774" s="20"/>
      <c r="AU774" s="20"/>
      <c r="AV774" s="20"/>
      <c r="AW774" s="20"/>
      <c r="AX774" s="20"/>
      <c r="AY774" s="20"/>
      <c r="AZ774" s="20"/>
      <c r="BA774" s="20"/>
      <c r="BB774" s="20"/>
      <c r="BC774" s="20"/>
      <c r="BD774" s="20"/>
      <c r="BE774" s="20"/>
      <c r="BF774" s="20"/>
      <c r="BG774" s="20"/>
      <c r="BH774" s="20"/>
      <c r="BI774" s="20"/>
      <c r="BJ774" s="20"/>
      <c r="BK774" s="20"/>
      <c r="BL774" s="20"/>
      <c r="BM774" s="20"/>
    </row>
    <row r="775">
      <c r="L775" s="297"/>
      <c r="M775" s="278"/>
      <c r="N775" s="278"/>
      <c r="O775" s="278"/>
      <c r="P775" s="278"/>
      <c r="Q775" s="278"/>
      <c r="R775" s="20"/>
      <c r="S775" s="20"/>
      <c r="T775" s="20"/>
      <c r="U775" s="20"/>
      <c r="V775" s="20"/>
      <c r="W775" s="20"/>
      <c r="X775" s="20"/>
      <c r="Y775" s="20"/>
      <c r="Z775" s="20"/>
      <c r="AA775" s="20"/>
      <c r="AB775" s="20"/>
      <c r="AC775" s="20"/>
      <c r="AD775" s="20"/>
      <c r="AE775" s="20"/>
      <c r="AF775" s="20"/>
      <c r="AG775" s="20"/>
      <c r="AH775" s="20"/>
      <c r="AI775" s="20"/>
      <c r="AJ775" s="20"/>
      <c r="AK775" s="20"/>
      <c r="AL775" s="20"/>
      <c r="AM775" s="20"/>
      <c r="AN775" s="20"/>
      <c r="AO775" s="20"/>
      <c r="AP775" s="20"/>
      <c r="AQ775" s="20"/>
      <c r="AR775" s="20"/>
      <c r="AS775" s="20"/>
      <c r="AT775" s="20"/>
      <c r="AU775" s="20"/>
      <c r="AV775" s="20"/>
      <c r="AW775" s="20"/>
      <c r="AX775" s="20"/>
      <c r="AY775" s="20"/>
      <c r="AZ775" s="20"/>
      <c r="BA775" s="20"/>
      <c r="BB775" s="20"/>
      <c r="BC775" s="20"/>
      <c r="BD775" s="20"/>
      <c r="BE775" s="20"/>
      <c r="BF775" s="20"/>
      <c r="BG775" s="20"/>
      <c r="BH775" s="20"/>
      <c r="BI775" s="20"/>
      <c r="BJ775" s="20"/>
      <c r="BK775" s="20"/>
      <c r="BL775" s="20"/>
      <c r="BM775" s="20"/>
    </row>
    <row r="776">
      <c r="L776" s="297"/>
      <c r="M776" s="278"/>
      <c r="N776" s="278"/>
      <c r="O776" s="278"/>
      <c r="P776" s="278"/>
      <c r="Q776" s="278"/>
      <c r="R776" s="20"/>
      <c r="S776" s="20"/>
      <c r="T776" s="20"/>
      <c r="U776" s="20"/>
      <c r="V776" s="20"/>
      <c r="W776" s="20"/>
      <c r="X776" s="20"/>
      <c r="Y776" s="20"/>
      <c r="Z776" s="20"/>
      <c r="AA776" s="20"/>
      <c r="AB776" s="20"/>
      <c r="AC776" s="20"/>
      <c r="AD776" s="20"/>
      <c r="AE776" s="20"/>
      <c r="AF776" s="20"/>
      <c r="AG776" s="20"/>
      <c r="AH776" s="20"/>
      <c r="AI776" s="20"/>
      <c r="AJ776" s="20"/>
      <c r="AK776" s="20"/>
      <c r="AL776" s="20"/>
      <c r="AM776" s="20"/>
      <c r="AN776" s="20"/>
      <c r="AO776" s="20"/>
      <c r="AP776" s="20"/>
      <c r="AQ776" s="20"/>
      <c r="AR776" s="20"/>
      <c r="AS776" s="20"/>
      <c r="AT776" s="20"/>
      <c r="AU776" s="20"/>
      <c r="AV776" s="20"/>
      <c r="AW776" s="20"/>
      <c r="AX776" s="20"/>
      <c r="AY776" s="20"/>
      <c r="AZ776" s="20"/>
      <c r="BA776" s="20"/>
      <c r="BB776" s="20"/>
      <c r="BC776" s="20"/>
      <c r="BD776" s="20"/>
      <c r="BE776" s="20"/>
      <c r="BF776" s="20"/>
      <c r="BG776" s="20"/>
      <c r="BH776" s="20"/>
      <c r="BI776" s="20"/>
      <c r="BJ776" s="20"/>
      <c r="BK776" s="20"/>
      <c r="BL776" s="20"/>
      <c r="BM776" s="20"/>
    </row>
    <row r="777">
      <c r="L777" s="297"/>
      <c r="M777" s="278"/>
      <c r="N777" s="278"/>
      <c r="O777" s="278"/>
      <c r="P777" s="278"/>
      <c r="Q777" s="278"/>
      <c r="R777" s="20"/>
      <c r="S777" s="20"/>
      <c r="T777" s="20"/>
      <c r="U777" s="20"/>
      <c r="V777" s="20"/>
      <c r="W777" s="20"/>
      <c r="X777" s="20"/>
      <c r="Y777" s="20"/>
      <c r="Z777" s="20"/>
      <c r="AA777" s="20"/>
      <c r="AB777" s="20"/>
      <c r="AC777" s="20"/>
      <c r="AD777" s="20"/>
      <c r="AE777" s="20"/>
      <c r="AF777" s="20"/>
      <c r="AG777" s="20"/>
      <c r="AH777" s="20"/>
      <c r="AI777" s="20"/>
      <c r="AJ777" s="20"/>
      <c r="AK777" s="20"/>
      <c r="AL777" s="20"/>
      <c r="AM777" s="20"/>
      <c r="AN777" s="20"/>
      <c r="AO777" s="20"/>
      <c r="AP777" s="20"/>
      <c r="AQ777" s="20"/>
      <c r="AR777" s="20"/>
      <c r="AS777" s="20"/>
      <c r="AT777" s="20"/>
      <c r="AU777" s="20"/>
      <c r="AV777" s="20"/>
      <c r="AW777" s="20"/>
      <c r="AX777" s="20"/>
      <c r="AY777" s="20"/>
      <c r="AZ777" s="21"/>
      <c r="BA777" s="21"/>
      <c r="BB777" s="21"/>
      <c r="BC777" s="21"/>
      <c r="BD777" s="21"/>
      <c r="BE777" s="21"/>
      <c r="BF777" s="21"/>
      <c r="BG777" s="21"/>
      <c r="BH777" s="21"/>
      <c r="BI777" s="21"/>
      <c r="BJ777" s="21"/>
      <c r="BK777" s="21"/>
      <c r="BL777" s="21"/>
      <c r="BM777" s="21"/>
    </row>
    <row r="778">
      <c r="L778" s="297"/>
      <c r="M778" s="278"/>
      <c r="N778" s="278"/>
      <c r="O778" s="278"/>
      <c r="P778" s="278"/>
      <c r="Q778" s="278"/>
      <c r="R778" s="20"/>
      <c r="S778" s="20"/>
      <c r="T778" s="20"/>
      <c r="U778" s="20"/>
      <c r="V778" s="20"/>
      <c r="W778" s="20"/>
      <c r="X778" s="20"/>
      <c r="Y778" s="20"/>
      <c r="Z778" s="20"/>
      <c r="AA778" s="20"/>
      <c r="AB778" s="20"/>
      <c r="AC778" s="20"/>
      <c r="AD778" s="20"/>
      <c r="AE778" s="20"/>
      <c r="AF778" s="20"/>
      <c r="AG778" s="20"/>
      <c r="AH778" s="20"/>
      <c r="AI778" s="20"/>
      <c r="AJ778" s="20"/>
      <c r="AK778" s="20"/>
      <c r="AL778" s="20"/>
      <c r="AM778" s="20"/>
      <c r="AN778" s="20"/>
      <c r="AO778" s="20"/>
      <c r="AP778" s="20"/>
      <c r="AQ778" s="20"/>
      <c r="AR778" s="20"/>
      <c r="AS778" s="20"/>
      <c r="AT778" s="20"/>
      <c r="AU778" s="20"/>
      <c r="AV778" s="20"/>
      <c r="AW778" s="20"/>
      <c r="AX778" s="20"/>
      <c r="AY778" s="20"/>
    </row>
    <row r="779">
      <c r="L779" s="297"/>
      <c r="M779" s="278"/>
      <c r="N779" s="278"/>
      <c r="O779" s="278"/>
      <c r="P779" s="278"/>
      <c r="Q779" s="278"/>
      <c r="R779" s="20"/>
      <c r="S779" s="20"/>
      <c r="T779" s="20"/>
      <c r="U779" s="20"/>
      <c r="V779" s="20"/>
      <c r="W779" s="20"/>
      <c r="X779" s="20"/>
      <c r="Y779" s="20"/>
      <c r="Z779" s="20"/>
      <c r="AA779" s="20"/>
      <c r="AB779" s="20"/>
      <c r="AC779" s="20"/>
      <c r="AD779" s="20"/>
      <c r="AE779" s="20"/>
      <c r="AF779" s="20"/>
      <c r="AG779" s="20"/>
      <c r="AH779" s="20"/>
      <c r="AI779" s="20"/>
      <c r="AJ779" s="20"/>
      <c r="AK779" s="20"/>
      <c r="AL779" s="20"/>
      <c r="AM779" s="20"/>
      <c r="AN779" s="20"/>
      <c r="AO779" s="20"/>
      <c r="AP779" s="20"/>
      <c r="AQ779" s="20"/>
      <c r="AR779" s="20"/>
      <c r="AS779" s="20"/>
      <c r="AT779" s="20"/>
      <c r="AU779" s="20"/>
      <c r="AV779" s="20"/>
      <c r="AW779" s="20"/>
      <c r="AX779" s="20"/>
      <c r="AY779" s="20"/>
    </row>
    <row r="780">
      <c r="L780" s="297"/>
      <c r="M780" s="278"/>
      <c r="N780" s="278"/>
      <c r="O780" s="278"/>
      <c r="P780" s="278"/>
      <c r="Q780" s="278"/>
      <c r="R780" s="20"/>
      <c r="S780" s="20"/>
      <c r="T780" s="20"/>
      <c r="U780" s="20"/>
      <c r="V780" s="20"/>
      <c r="W780" s="20"/>
      <c r="X780" s="20"/>
      <c r="Y780" s="20"/>
      <c r="Z780" s="20"/>
      <c r="AA780" s="20"/>
      <c r="AB780" s="20"/>
      <c r="AC780" s="20"/>
      <c r="AD780" s="20"/>
      <c r="AE780" s="20"/>
      <c r="AF780" s="20"/>
      <c r="AG780" s="20"/>
      <c r="AH780" s="20"/>
      <c r="AI780" s="20"/>
      <c r="AJ780" s="20"/>
      <c r="AK780" s="20"/>
      <c r="AL780" s="20"/>
      <c r="AM780" s="20"/>
      <c r="AN780" s="20"/>
      <c r="AO780" s="20"/>
      <c r="AP780" s="20"/>
      <c r="AQ780" s="20"/>
      <c r="AR780" s="20"/>
      <c r="AS780" s="20"/>
      <c r="AT780" s="20"/>
      <c r="AU780" s="20"/>
      <c r="AV780" s="20"/>
      <c r="AW780" s="20"/>
      <c r="AX780" s="20"/>
      <c r="AY780" s="20"/>
    </row>
    <row r="781">
      <c r="L781" s="297"/>
      <c r="M781" s="278"/>
      <c r="N781" s="278"/>
      <c r="O781" s="278"/>
      <c r="P781" s="278"/>
      <c r="Q781" s="278"/>
      <c r="R781" s="20"/>
      <c r="S781" s="20"/>
      <c r="T781" s="20"/>
      <c r="U781" s="20"/>
      <c r="V781" s="20"/>
      <c r="W781" s="20"/>
      <c r="X781" s="20"/>
      <c r="Y781" s="20"/>
      <c r="Z781" s="20"/>
      <c r="AA781" s="20"/>
      <c r="AB781" s="20"/>
      <c r="AC781" s="20"/>
      <c r="AD781" s="20"/>
      <c r="AE781" s="20"/>
      <c r="AF781" s="20"/>
      <c r="AG781" s="20"/>
      <c r="AH781" s="20"/>
      <c r="AI781" s="20"/>
      <c r="AJ781" s="20"/>
      <c r="AK781" s="20"/>
      <c r="AL781" s="20"/>
      <c r="AM781" s="20"/>
      <c r="AN781" s="20"/>
      <c r="AO781" s="20"/>
      <c r="AP781" s="20"/>
      <c r="AQ781" s="20"/>
      <c r="AR781" s="20"/>
      <c r="AS781" s="20"/>
      <c r="AT781" s="20"/>
      <c r="AU781" s="20"/>
      <c r="AV781" s="20"/>
      <c r="AW781" s="20"/>
      <c r="AX781" s="20"/>
      <c r="AY781" s="20"/>
    </row>
    <row r="782">
      <c r="L782" s="297"/>
      <c r="M782" s="278"/>
      <c r="N782" s="278"/>
      <c r="O782" s="278"/>
      <c r="P782" s="278"/>
      <c r="Q782" s="278"/>
      <c r="R782" s="20"/>
      <c r="S782" s="20"/>
      <c r="T782" s="20"/>
      <c r="U782" s="20"/>
      <c r="V782" s="20"/>
      <c r="W782" s="20"/>
      <c r="X782" s="20"/>
      <c r="Y782" s="20"/>
      <c r="Z782" s="20"/>
      <c r="AA782" s="20"/>
      <c r="AB782" s="20"/>
      <c r="AC782" s="20"/>
      <c r="AD782" s="20"/>
      <c r="AE782" s="20"/>
      <c r="AF782" s="20"/>
      <c r="AG782" s="20"/>
      <c r="AH782" s="20"/>
      <c r="AI782" s="20"/>
      <c r="AJ782" s="20"/>
      <c r="AK782" s="20"/>
      <c r="AL782" s="20"/>
      <c r="AM782" s="20"/>
      <c r="AN782" s="20"/>
      <c r="AO782" s="20"/>
      <c r="AP782" s="20"/>
      <c r="AQ782" s="20"/>
      <c r="AR782" s="20"/>
      <c r="AS782" s="20"/>
      <c r="AT782" s="20"/>
      <c r="AU782" s="20"/>
      <c r="AV782" s="20"/>
      <c r="AW782" s="20"/>
      <c r="AX782" s="20"/>
      <c r="AY782" s="20"/>
    </row>
    <row r="783">
      <c r="L783" s="297"/>
      <c r="M783" s="278"/>
      <c r="N783" s="278"/>
      <c r="O783" s="278"/>
      <c r="P783" s="278"/>
      <c r="Q783" s="278"/>
      <c r="R783" s="20"/>
      <c r="S783" s="20"/>
      <c r="T783" s="20"/>
      <c r="U783" s="20"/>
      <c r="V783" s="20"/>
      <c r="W783" s="20"/>
      <c r="X783" s="20"/>
      <c r="Y783" s="20"/>
      <c r="Z783" s="20"/>
      <c r="AA783" s="20"/>
      <c r="AB783" s="20"/>
      <c r="AC783" s="20"/>
      <c r="AD783" s="20"/>
      <c r="AE783" s="20"/>
      <c r="AF783" s="20"/>
      <c r="AG783" s="20"/>
      <c r="AH783" s="20"/>
      <c r="AI783" s="20"/>
      <c r="AJ783" s="20"/>
      <c r="AK783" s="20"/>
      <c r="AL783" s="20"/>
      <c r="AM783" s="20"/>
      <c r="AN783" s="20"/>
      <c r="AO783" s="20"/>
      <c r="AP783" s="20"/>
      <c r="AQ783" s="20"/>
      <c r="AR783" s="20"/>
      <c r="AS783" s="20"/>
      <c r="AT783" s="20"/>
      <c r="AU783" s="20"/>
      <c r="AV783" s="20"/>
      <c r="AW783" s="20"/>
      <c r="AX783" s="20"/>
      <c r="AY783" s="20"/>
    </row>
    <row r="784">
      <c r="L784" s="297"/>
      <c r="M784" s="278"/>
      <c r="N784" s="278"/>
      <c r="O784" s="278"/>
      <c r="P784" s="278"/>
      <c r="Q784" s="278"/>
      <c r="R784" s="20"/>
      <c r="S784" s="20"/>
      <c r="T784" s="20"/>
      <c r="U784" s="20"/>
      <c r="V784" s="20"/>
      <c r="W784" s="20"/>
      <c r="X784" s="20"/>
      <c r="Y784" s="20"/>
      <c r="Z784" s="20"/>
      <c r="AA784" s="20"/>
      <c r="AB784" s="20"/>
      <c r="AC784" s="20"/>
      <c r="AD784" s="20"/>
      <c r="AE784" s="20"/>
      <c r="AF784" s="20"/>
      <c r="AG784" s="20"/>
      <c r="AH784" s="20"/>
      <c r="AI784" s="20"/>
      <c r="AJ784" s="20"/>
      <c r="AK784" s="20"/>
      <c r="AL784" s="20"/>
      <c r="AM784" s="20"/>
      <c r="AN784" s="20"/>
      <c r="AO784" s="20"/>
      <c r="AP784" s="20"/>
      <c r="AQ784" s="20"/>
      <c r="AR784" s="20"/>
      <c r="AS784" s="20"/>
      <c r="AT784" s="20"/>
      <c r="AU784" s="20"/>
      <c r="AV784" s="20"/>
      <c r="AW784" s="20"/>
      <c r="AX784" s="20"/>
      <c r="AY784" s="20"/>
    </row>
    <row r="785">
      <c r="L785" s="297"/>
      <c r="M785" s="278"/>
      <c r="N785" s="278"/>
      <c r="O785" s="278"/>
      <c r="P785" s="278"/>
      <c r="Q785" s="278"/>
      <c r="R785" s="20"/>
      <c r="S785" s="20"/>
      <c r="T785" s="20"/>
      <c r="U785" s="20"/>
      <c r="V785" s="20"/>
      <c r="W785" s="20"/>
      <c r="X785" s="20"/>
      <c r="Y785" s="20"/>
      <c r="Z785" s="20"/>
      <c r="AA785" s="20"/>
      <c r="AB785" s="20"/>
      <c r="AC785" s="20"/>
      <c r="AD785" s="20"/>
      <c r="AE785" s="20"/>
      <c r="AF785" s="20"/>
      <c r="AG785" s="20"/>
      <c r="AH785" s="20"/>
      <c r="AI785" s="20"/>
      <c r="AJ785" s="20"/>
      <c r="AK785" s="20"/>
      <c r="AL785" s="20"/>
      <c r="AM785" s="20"/>
      <c r="AN785" s="20"/>
      <c r="AO785" s="20"/>
      <c r="AP785" s="20"/>
      <c r="AQ785" s="20"/>
      <c r="AR785" s="20"/>
      <c r="AS785" s="20"/>
      <c r="AT785" s="20"/>
      <c r="AU785" s="20"/>
      <c r="AV785" s="20"/>
      <c r="AW785" s="20"/>
      <c r="AX785" s="20"/>
      <c r="AY785" s="20"/>
    </row>
    <row r="786">
      <c r="L786" s="297"/>
      <c r="M786" s="278"/>
      <c r="N786" s="278"/>
      <c r="O786" s="278"/>
      <c r="P786" s="278"/>
      <c r="Q786" s="278"/>
      <c r="R786" s="20"/>
      <c r="S786" s="20"/>
      <c r="T786" s="20"/>
      <c r="U786" s="20"/>
      <c r="V786" s="20"/>
      <c r="W786" s="20"/>
      <c r="X786" s="20"/>
      <c r="Y786" s="20"/>
      <c r="Z786" s="20"/>
      <c r="AA786" s="20"/>
      <c r="AB786" s="20"/>
      <c r="AC786" s="20"/>
      <c r="AD786" s="20"/>
      <c r="AE786" s="20"/>
      <c r="AF786" s="20"/>
      <c r="AG786" s="20"/>
      <c r="AH786" s="20"/>
      <c r="AI786" s="20"/>
      <c r="AJ786" s="20"/>
      <c r="AK786" s="20"/>
      <c r="AL786" s="20"/>
      <c r="AM786" s="20"/>
      <c r="AN786" s="20"/>
      <c r="AO786" s="20"/>
      <c r="AP786" s="20"/>
      <c r="AQ786" s="20"/>
      <c r="AR786" s="20"/>
      <c r="AS786" s="20"/>
      <c r="AT786" s="20"/>
      <c r="AU786" s="20"/>
      <c r="AV786" s="20"/>
      <c r="AW786" s="20"/>
      <c r="AX786" s="20"/>
      <c r="AY786" s="20"/>
    </row>
    <row r="787">
      <c r="L787" s="297"/>
      <c r="M787" s="278"/>
      <c r="N787" s="278"/>
      <c r="O787" s="278"/>
      <c r="P787" s="278"/>
      <c r="Q787" s="278"/>
      <c r="R787" s="20"/>
      <c r="S787" s="20"/>
      <c r="T787" s="20"/>
      <c r="U787" s="20"/>
      <c r="V787" s="20"/>
      <c r="W787" s="20"/>
      <c r="X787" s="20"/>
      <c r="Y787" s="20"/>
      <c r="Z787" s="20"/>
      <c r="AA787" s="20"/>
      <c r="AB787" s="20"/>
      <c r="AC787" s="20"/>
      <c r="AD787" s="20"/>
      <c r="AE787" s="20"/>
      <c r="AF787" s="20"/>
      <c r="AG787" s="20"/>
      <c r="AH787" s="20"/>
      <c r="AI787" s="20"/>
      <c r="AJ787" s="20"/>
      <c r="AK787" s="20"/>
      <c r="AL787" s="20"/>
      <c r="AM787" s="20"/>
      <c r="AN787" s="20"/>
      <c r="AO787" s="20"/>
      <c r="AP787" s="20"/>
      <c r="AQ787" s="20"/>
      <c r="AR787" s="20"/>
      <c r="AS787" s="20"/>
      <c r="AT787" s="20"/>
      <c r="AU787" s="20"/>
      <c r="AV787" s="20"/>
      <c r="AW787" s="20"/>
      <c r="AX787" s="20"/>
      <c r="AY787" s="20"/>
    </row>
    <row r="788">
      <c r="L788" s="297"/>
      <c r="M788" s="278"/>
      <c r="N788" s="278"/>
      <c r="O788" s="278"/>
      <c r="P788" s="278"/>
      <c r="Q788" s="278"/>
      <c r="R788" s="20"/>
      <c r="S788" s="20"/>
      <c r="T788" s="20"/>
      <c r="U788" s="20"/>
      <c r="V788" s="20"/>
      <c r="W788" s="20"/>
      <c r="X788" s="20"/>
      <c r="Y788" s="20"/>
      <c r="Z788" s="20"/>
      <c r="AA788" s="20"/>
      <c r="AB788" s="20"/>
      <c r="AC788" s="20"/>
      <c r="AD788" s="20"/>
      <c r="AE788" s="20"/>
      <c r="AF788" s="20"/>
      <c r="AG788" s="20"/>
      <c r="AH788" s="20"/>
      <c r="AI788" s="20"/>
      <c r="AJ788" s="20"/>
      <c r="AK788" s="20"/>
      <c r="AL788" s="20"/>
      <c r="AM788" s="20"/>
      <c r="AN788" s="20"/>
      <c r="AO788" s="20"/>
      <c r="AP788" s="20"/>
      <c r="AQ788" s="20"/>
      <c r="AR788" s="20"/>
      <c r="AS788" s="20"/>
      <c r="AT788" s="20"/>
      <c r="AU788" s="20"/>
      <c r="AV788" s="20"/>
      <c r="AW788" s="20"/>
      <c r="AX788" s="20"/>
      <c r="AY788" s="20"/>
    </row>
    <row r="789">
      <c r="L789" s="297"/>
      <c r="M789" s="278"/>
      <c r="N789" s="278"/>
      <c r="O789" s="278"/>
      <c r="P789" s="278"/>
      <c r="Q789" s="278"/>
      <c r="R789" s="20"/>
      <c r="S789" s="20"/>
      <c r="T789" s="20"/>
      <c r="U789" s="20"/>
      <c r="V789" s="20"/>
      <c r="W789" s="20"/>
      <c r="X789" s="20"/>
      <c r="Y789" s="20"/>
      <c r="Z789" s="20"/>
      <c r="AA789" s="20"/>
      <c r="AB789" s="20"/>
      <c r="AC789" s="20"/>
      <c r="AD789" s="20"/>
      <c r="AE789" s="20"/>
      <c r="AF789" s="20"/>
      <c r="AG789" s="20"/>
      <c r="AH789" s="20"/>
      <c r="AI789" s="20"/>
      <c r="AJ789" s="20"/>
      <c r="AK789" s="20"/>
      <c r="AL789" s="20"/>
      <c r="AM789" s="20"/>
      <c r="AN789" s="20"/>
      <c r="AO789" s="20"/>
      <c r="AP789" s="20"/>
      <c r="AQ789" s="20"/>
      <c r="AR789" s="20"/>
      <c r="AS789" s="20"/>
      <c r="AT789" s="20"/>
      <c r="AU789" s="20"/>
      <c r="AV789" s="20"/>
      <c r="AW789" s="20"/>
      <c r="AX789" s="20"/>
      <c r="AY789" s="20"/>
    </row>
    <row r="790">
      <c r="L790" s="297"/>
      <c r="M790" s="278"/>
      <c r="N790" s="278"/>
      <c r="O790" s="278"/>
      <c r="P790" s="278"/>
      <c r="Q790" s="278"/>
      <c r="R790" s="20"/>
      <c r="S790" s="20"/>
      <c r="T790" s="20"/>
      <c r="U790" s="20"/>
      <c r="V790" s="20"/>
      <c r="W790" s="20"/>
      <c r="X790" s="20"/>
      <c r="Y790" s="20"/>
      <c r="Z790" s="20"/>
      <c r="AA790" s="20"/>
      <c r="AB790" s="20"/>
      <c r="AC790" s="20"/>
      <c r="AD790" s="20"/>
      <c r="AE790" s="20"/>
      <c r="AF790" s="20"/>
      <c r="AG790" s="20"/>
      <c r="AH790" s="20"/>
      <c r="AI790" s="20"/>
      <c r="AJ790" s="20"/>
      <c r="AK790" s="20"/>
      <c r="AL790" s="20"/>
      <c r="AM790" s="20"/>
      <c r="AN790" s="20"/>
      <c r="AO790" s="20"/>
      <c r="AP790" s="20"/>
      <c r="AQ790" s="20"/>
      <c r="AR790" s="20"/>
      <c r="AS790" s="20"/>
      <c r="AT790" s="20"/>
      <c r="AU790" s="20"/>
      <c r="AV790" s="20"/>
      <c r="AW790" s="20"/>
      <c r="AX790" s="20"/>
      <c r="AY790" s="20"/>
    </row>
    <row r="791">
      <c r="L791" s="297"/>
      <c r="M791" s="278"/>
      <c r="N791" s="278"/>
      <c r="O791" s="278"/>
      <c r="P791" s="278"/>
      <c r="Q791" s="278"/>
      <c r="R791" s="20"/>
      <c r="S791" s="20"/>
      <c r="T791" s="20"/>
      <c r="U791" s="20"/>
      <c r="V791" s="20"/>
      <c r="W791" s="20"/>
      <c r="X791" s="20"/>
      <c r="Y791" s="20"/>
      <c r="Z791" s="20"/>
      <c r="AA791" s="20"/>
      <c r="AB791" s="20"/>
      <c r="AC791" s="20"/>
      <c r="AD791" s="20"/>
      <c r="AE791" s="20"/>
      <c r="AF791" s="20"/>
      <c r="AG791" s="20"/>
      <c r="AH791" s="20"/>
      <c r="AI791" s="20"/>
      <c r="AJ791" s="20"/>
      <c r="AK791" s="20"/>
      <c r="AL791" s="20"/>
      <c r="AM791" s="20"/>
      <c r="AN791" s="20"/>
      <c r="AO791" s="20"/>
      <c r="AP791" s="20"/>
      <c r="AQ791" s="20"/>
      <c r="AR791" s="20"/>
      <c r="AS791" s="20"/>
      <c r="AT791" s="20"/>
      <c r="AU791" s="20"/>
      <c r="AV791" s="20"/>
      <c r="AW791" s="20"/>
      <c r="AX791" s="20"/>
      <c r="AY791" s="20"/>
    </row>
    <row r="792">
      <c r="L792" s="297"/>
      <c r="M792" s="278"/>
      <c r="N792" s="278"/>
      <c r="O792" s="278"/>
      <c r="P792" s="278"/>
      <c r="Q792" s="278"/>
      <c r="R792" s="20"/>
      <c r="S792" s="20"/>
      <c r="T792" s="20"/>
      <c r="U792" s="20"/>
      <c r="V792" s="20"/>
      <c r="W792" s="20"/>
      <c r="X792" s="20"/>
      <c r="Y792" s="20"/>
      <c r="Z792" s="20"/>
      <c r="AA792" s="20"/>
      <c r="AB792" s="20"/>
      <c r="AC792" s="20"/>
      <c r="AD792" s="20"/>
      <c r="AE792" s="20"/>
      <c r="AF792" s="20"/>
      <c r="AG792" s="20"/>
      <c r="AH792" s="20"/>
      <c r="AI792" s="20"/>
      <c r="AJ792" s="20"/>
      <c r="AK792" s="20"/>
      <c r="AL792" s="20"/>
      <c r="AM792" s="20"/>
      <c r="AN792" s="20"/>
      <c r="AO792" s="20"/>
      <c r="AP792" s="20"/>
      <c r="AQ792" s="20"/>
      <c r="AR792" s="20"/>
      <c r="AS792" s="20"/>
      <c r="AT792" s="20"/>
      <c r="AU792" s="20"/>
      <c r="AV792" s="20"/>
      <c r="AW792" s="20"/>
      <c r="AX792" s="20"/>
      <c r="AY792" s="20"/>
    </row>
    <row r="793">
      <c r="L793" s="297"/>
      <c r="M793" s="278"/>
      <c r="N793" s="278"/>
      <c r="O793" s="278"/>
      <c r="P793" s="278"/>
      <c r="Q793" s="278"/>
      <c r="R793" s="20"/>
      <c r="S793" s="20"/>
      <c r="T793" s="20"/>
      <c r="U793" s="20"/>
      <c r="V793" s="20"/>
      <c r="W793" s="20"/>
      <c r="X793" s="20"/>
      <c r="Y793" s="20"/>
      <c r="Z793" s="20"/>
      <c r="AA793" s="20"/>
      <c r="AB793" s="20"/>
      <c r="AC793" s="20"/>
      <c r="AD793" s="20"/>
      <c r="AE793" s="20"/>
      <c r="AF793" s="20"/>
      <c r="AG793" s="20"/>
      <c r="AH793" s="20"/>
      <c r="AI793" s="20"/>
      <c r="AJ793" s="20"/>
      <c r="AK793" s="20"/>
      <c r="AL793" s="20"/>
      <c r="AM793" s="20"/>
      <c r="AN793" s="20"/>
      <c r="AO793" s="20"/>
      <c r="AP793" s="20"/>
      <c r="AQ793" s="20"/>
      <c r="AR793" s="20"/>
      <c r="AS793" s="20"/>
      <c r="AT793" s="20"/>
      <c r="AU793" s="20"/>
      <c r="AV793" s="20"/>
      <c r="AW793" s="20"/>
      <c r="AX793" s="20"/>
      <c r="AY793" s="20"/>
    </row>
    <row r="794">
      <c r="L794" s="297"/>
      <c r="M794" s="278"/>
      <c r="N794" s="278"/>
      <c r="O794" s="278"/>
      <c r="P794" s="278"/>
      <c r="Q794" s="278"/>
      <c r="R794" s="20"/>
      <c r="S794" s="20"/>
      <c r="T794" s="20"/>
      <c r="U794" s="20"/>
      <c r="V794" s="20"/>
      <c r="W794" s="20"/>
      <c r="X794" s="20"/>
      <c r="Y794" s="20"/>
      <c r="Z794" s="20"/>
      <c r="AA794" s="20"/>
      <c r="AB794" s="20"/>
      <c r="AC794" s="20"/>
      <c r="AD794" s="20"/>
      <c r="AE794" s="20"/>
      <c r="AF794" s="20"/>
      <c r="AG794" s="20"/>
      <c r="AH794" s="20"/>
      <c r="AI794" s="20"/>
      <c r="AJ794" s="20"/>
      <c r="AK794" s="20"/>
      <c r="AL794" s="20"/>
      <c r="AM794" s="20"/>
      <c r="AN794" s="20"/>
      <c r="AO794" s="20"/>
      <c r="AP794" s="20"/>
      <c r="AQ794" s="20"/>
      <c r="AR794" s="20"/>
      <c r="AS794" s="20"/>
      <c r="AT794" s="20"/>
      <c r="AU794" s="20"/>
      <c r="AV794" s="20"/>
      <c r="AW794" s="20"/>
      <c r="AX794" s="20"/>
      <c r="AY794" s="20"/>
    </row>
    <row r="795">
      <c r="L795" s="297"/>
      <c r="M795" s="278"/>
      <c r="N795" s="278"/>
      <c r="O795" s="278"/>
      <c r="P795" s="278"/>
      <c r="Q795" s="278"/>
      <c r="R795" s="20"/>
      <c r="S795" s="20"/>
      <c r="T795" s="20"/>
      <c r="U795" s="20"/>
      <c r="V795" s="20"/>
      <c r="W795" s="20"/>
      <c r="X795" s="20"/>
      <c r="Y795" s="20"/>
      <c r="Z795" s="20"/>
      <c r="AA795" s="20"/>
      <c r="AB795" s="20"/>
      <c r="AC795" s="20"/>
      <c r="AD795" s="20"/>
      <c r="AE795" s="20"/>
      <c r="AF795" s="20"/>
      <c r="AG795" s="20"/>
      <c r="AH795" s="20"/>
      <c r="AI795" s="20"/>
      <c r="AJ795" s="20"/>
      <c r="AK795" s="20"/>
      <c r="AL795" s="20"/>
      <c r="AM795" s="20"/>
      <c r="AN795" s="20"/>
      <c r="AO795" s="20"/>
      <c r="AP795" s="20"/>
      <c r="AQ795" s="20"/>
      <c r="AR795" s="20"/>
      <c r="AS795" s="20"/>
      <c r="AT795" s="20"/>
      <c r="AU795" s="20"/>
      <c r="AV795" s="20"/>
      <c r="AW795" s="20"/>
      <c r="AX795" s="20"/>
      <c r="AY795" s="20"/>
    </row>
    <row r="796">
      <c r="L796" s="297"/>
      <c r="M796" s="278"/>
      <c r="N796" s="278"/>
      <c r="O796" s="278"/>
      <c r="P796" s="278"/>
      <c r="Q796" s="278"/>
      <c r="R796" s="20"/>
      <c r="S796" s="20"/>
      <c r="T796" s="20"/>
      <c r="U796" s="20"/>
      <c r="V796" s="20"/>
      <c r="W796" s="20"/>
      <c r="X796" s="20"/>
      <c r="Y796" s="20"/>
      <c r="Z796" s="20"/>
      <c r="AA796" s="20"/>
      <c r="AB796" s="20"/>
      <c r="AC796" s="20"/>
      <c r="AD796" s="20"/>
      <c r="AE796" s="20"/>
      <c r="AF796" s="20"/>
      <c r="AG796" s="20"/>
      <c r="AH796" s="20"/>
      <c r="AI796" s="20"/>
      <c r="AJ796" s="20"/>
      <c r="AK796" s="20"/>
      <c r="AL796" s="20"/>
      <c r="AM796" s="20"/>
      <c r="AN796" s="20"/>
      <c r="AO796" s="20"/>
      <c r="AP796" s="20"/>
      <c r="AQ796" s="20"/>
      <c r="AR796" s="20"/>
      <c r="AS796" s="20"/>
      <c r="AT796" s="20"/>
      <c r="AU796" s="20"/>
      <c r="AV796" s="20"/>
      <c r="AW796" s="20"/>
      <c r="AX796" s="20"/>
      <c r="AY796" s="20"/>
    </row>
    <row r="797">
      <c r="L797" s="297"/>
      <c r="M797" s="278"/>
      <c r="N797" s="278"/>
      <c r="O797" s="278"/>
      <c r="P797" s="278"/>
      <c r="Q797" s="278"/>
      <c r="R797" s="20"/>
      <c r="S797" s="20"/>
      <c r="T797" s="20"/>
      <c r="U797" s="20"/>
      <c r="V797" s="20"/>
      <c r="W797" s="20"/>
      <c r="X797" s="20"/>
      <c r="Y797" s="20"/>
      <c r="Z797" s="20"/>
      <c r="AA797" s="20"/>
      <c r="AB797" s="20"/>
      <c r="AC797" s="20"/>
      <c r="AD797" s="20"/>
      <c r="AE797" s="20"/>
      <c r="AF797" s="20"/>
      <c r="AG797" s="20"/>
      <c r="AH797" s="20"/>
      <c r="AI797" s="20"/>
      <c r="AJ797" s="20"/>
      <c r="AK797" s="20"/>
      <c r="AL797" s="20"/>
      <c r="AM797" s="20"/>
      <c r="AN797" s="20"/>
      <c r="AO797" s="20"/>
      <c r="AP797" s="20"/>
      <c r="AQ797" s="20"/>
      <c r="AR797" s="20"/>
      <c r="AS797" s="20"/>
      <c r="AT797" s="20"/>
      <c r="AU797" s="20"/>
      <c r="AV797" s="20"/>
      <c r="AW797" s="20"/>
      <c r="AX797" s="20"/>
      <c r="AY797" s="20"/>
    </row>
    <row r="798">
      <c r="L798" s="297"/>
      <c r="M798" s="278"/>
      <c r="N798" s="278"/>
      <c r="O798" s="278"/>
      <c r="P798" s="278"/>
      <c r="Q798" s="278"/>
      <c r="R798" s="20"/>
      <c r="S798" s="20"/>
      <c r="T798" s="20"/>
      <c r="U798" s="20"/>
      <c r="V798" s="20"/>
      <c r="W798" s="20"/>
      <c r="X798" s="20"/>
      <c r="Y798" s="20"/>
      <c r="Z798" s="20"/>
      <c r="AA798" s="20"/>
      <c r="AB798" s="20"/>
      <c r="AC798" s="20"/>
      <c r="AD798" s="20"/>
      <c r="AE798" s="20"/>
      <c r="AF798" s="20"/>
      <c r="AG798" s="20"/>
      <c r="AH798" s="20"/>
      <c r="AI798" s="20"/>
      <c r="AJ798" s="20"/>
      <c r="AK798" s="20"/>
      <c r="AL798" s="20"/>
      <c r="AM798" s="20"/>
      <c r="AN798" s="20"/>
      <c r="AO798" s="20"/>
      <c r="AP798" s="20"/>
      <c r="AQ798" s="20"/>
      <c r="AR798" s="20"/>
      <c r="AS798" s="20"/>
      <c r="AT798" s="20"/>
      <c r="AU798" s="20"/>
      <c r="AV798" s="20"/>
      <c r="AW798" s="20"/>
      <c r="AX798" s="20"/>
      <c r="AY798" s="20"/>
    </row>
    <row r="799">
      <c r="L799" s="297"/>
      <c r="M799" s="278"/>
      <c r="N799" s="278"/>
      <c r="O799" s="278"/>
      <c r="P799" s="278"/>
      <c r="Q799" s="278"/>
      <c r="R799" s="20"/>
      <c r="S799" s="20"/>
      <c r="T799" s="20"/>
      <c r="U799" s="20"/>
      <c r="V799" s="20"/>
      <c r="W799" s="20"/>
      <c r="X799" s="20"/>
      <c r="Y799" s="20"/>
      <c r="Z799" s="20"/>
      <c r="AA799" s="20"/>
      <c r="AB799" s="20"/>
      <c r="AC799" s="20"/>
      <c r="AD799" s="20"/>
      <c r="AE799" s="20"/>
      <c r="AF799" s="20"/>
      <c r="AG799" s="20"/>
      <c r="AH799" s="20"/>
      <c r="AI799" s="20"/>
      <c r="AJ799" s="20"/>
      <c r="AK799" s="20"/>
      <c r="AL799" s="20"/>
      <c r="AM799" s="20"/>
      <c r="AN799" s="20"/>
      <c r="AO799" s="20"/>
      <c r="AP799" s="20"/>
      <c r="AQ799" s="20"/>
      <c r="AR799" s="20"/>
      <c r="AS799" s="20"/>
      <c r="AT799" s="20"/>
      <c r="AU799" s="20"/>
      <c r="AV799" s="20"/>
      <c r="AW799" s="20"/>
      <c r="AX799" s="20"/>
      <c r="AY799" s="20"/>
    </row>
    <row r="800">
      <c r="L800" s="297"/>
      <c r="M800" s="278"/>
      <c r="N800" s="278"/>
      <c r="O800" s="278"/>
      <c r="P800" s="278"/>
      <c r="Q800" s="278"/>
      <c r="R800" s="20"/>
      <c r="S800" s="20"/>
      <c r="T800" s="20"/>
      <c r="U800" s="20"/>
      <c r="V800" s="20"/>
      <c r="W800" s="20"/>
      <c r="X800" s="20"/>
      <c r="Y800" s="20"/>
      <c r="Z800" s="20"/>
      <c r="AA800" s="20"/>
      <c r="AB800" s="20"/>
      <c r="AC800" s="20"/>
      <c r="AD800" s="20"/>
      <c r="AE800" s="20"/>
      <c r="AF800" s="20"/>
      <c r="AG800" s="20"/>
      <c r="AH800" s="20"/>
      <c r="AI800" s="20"/>
      <c r="AJ800" s="20"/>
      <c r="AK800" s="20"/>
      <c r="AL800" s="20"/>
      <c r="AM800" s="20"/>
      <c r="AN800" s="20"/>
      <c r="AO800" s="20"/>
      <c r="AP800" s="20"/>
      <c r="AQ800" s="20"/>
      <c r="AR800" s="20"/>
      <c r="AS800" s="20"/>
      <c r="AT800" s="20"/>
      <c r="AU800" s="20"/>
      <c r="AV800" s="20"/>
      <c r="AW800" s="20"/>
      <c r="AX800" s="20"/>
      <c r="AY800" s="20"/>
    </row>
    <row r="801">
      <c r="L801" s="297"/>
      <c r="M801" s="278"/>
      <c r="N801" s="278"/>
      <c r="O801" s="278"/>
      <c r="P801" s="278"/>
      <c r="Q801" s="278"/>
      <c r="R801" s="20"/>
      <c r="S801" s="20"/>
      <c r="T801" s="20"/>
      <c r="U801" s="20"/>
      <c r="V801" s="20"/>
      <c r="W801" s="20"/>
      <c r="X801" s="20"/>
      <c r="Y801" s="20"/>
      <c r="Z801" s="20"/>
      <c r="AA801" s="20"/>
      <c r="AB801" s="20"/>
      <c r="AC801" s="20"/>
      <c r="AD801" s="20"/>
      <c r="AE801" s="20"/>
      <c r="AF801" s="20"/>
      <c r="AG801" s="20"/>
      <c r="AH801" s="20"/>
      <c r="AI801" s="20"/>
      <c r="AJ801" s="20"/>
      <c r="AK801" s="20"/>
      <c r="AL801" s="20"/>
      <c r="AM801" s="20"/>
      <c r="AN801" s="20"/>
      <c r="AO801" s="20"/>
      <c r="AP801" s="20"/>
      <c r="AQ801" s="20"/>
      <c r="AR801" s="20"/>
      <c r="AS801" s="20"/>
      <c r="AT801" s="20"/>
      <c r="AU801" s="20"/>
      <c r="AV801" s="20"/>
      <c r="AW801" s="20"/>
      <c r="AX801" s="20"/>
      <c r="AY801" s="20"/>
    </row>
    <row r="802">
      <c r="L802" s="297"/>
      <c r="M802" s="278"/>
      <c r="N802" s="278"/>
      <c r="O802" s="278"/>
      <c r="P802" s="278"/>
      <c r="Q802" s="278"/>
      <c r="R802" s="20"/>
      <c r="S802" s="20"/>
      <c r="T802" s="20"/>
      <c r="U802" s="20"/>
      <c r="V802" s="20"/>
      <c r="W802" s="20"/>
      <c r="X802" s="20"/>
      <c r="Y802" s="20"/>
      <c r="Z802" s="20"/>
      <c r="AA802" s="20"/>
      <c r="AB802" s="20"/>
      <c r="AC802" s="20"/>
      <c r="AD802" s="20"/>
      <c r="AE802" s="20"/>
      <c r="AF802" s="20"/>
      <c r="AG802" s="20"/>
      <c r="AH802" s="20"/>
      <c r="AI802" s="20"/>
      <c r="AJ802" s="20"/>
      <c r="AK802" s="20"/>
      <c r="AL802" s="20"/>
      <c r="AM802" s="20"/>
      <c r="AN802" s="20"/>
      <c r="AO802" s="20"/>
      <c r="AP802" s="20"/>
      <c r="AQ802" s="20"/>
      <c r="AR802" s="20"/>
      <c r="AS802" s="20"/>
      <c r="AT802" s="20"/>
      <c r="AU802" s="20"/>
      <c r="AV802" s="20"/>
      <c r="AW802" s="20"/>
      <c r="AX802" s="20"/>
      <c r="AY802" s="20"/>
    </row>
    <row r="803">
      <c r="L803" s="297"/>
      <c r="M803" s="278"/>
      <c r="N803" s="278"/>
      <c r="O803" s="278"/>
      <c r="P803" s="278"/>
      <c r="Q803" s="278"/>
      <c r="R803" s="20"/>
      <c r="S803" s="20"/>
      <c r="T803" s="20"/>
      <c r="U803" s="20"/>
      <c r="V803" s="20"/>
      <c r="W803" s="20"/>
      <c r="X803" s="20"/>
      <c r="Y803" s="20"/>
      <c r="Z803" s="20"/>
      <c r="AA803" s="20"/>
      <c r="AB803" s="20"/>
      <c r="AC803" s="20"/>
      <c r="AD803" s="20"/>
      <c r="AE803" s="20"/>
      <c r="AF803" s="20"/>
      <c r="AG803" s="20"/>
      <c r="AH803" s="20"/>
      <c r="AI803" s="20"/>
      <c r="AJ803" s="20"/>
      <c r="AK803" s="20"/>
      <c r="AL803" s="20"/>
      <c r="AM803" s="20"/>
      <c r="AN803" s="20"/>
      <c r="AO803" s="20"/>
      <c r="AP803" s="20"/>
      <c r="AQ803" s="20"/>
      <c r="AR803" s="20"/>
      <c r="AS803" s="20"/>
      <c r="AT803" s="20"/>
      <c r="AU803" s="20"/>
      <c r="AV803" s="20"/>
      <c r="AW803" s="20"/>
      <c r="AX803" s="20"/>
      <c r="AY803" s="20"/>
    </row>
    <row r="804">
      <c r="L804" s="297"/>
      <c r="M804" s="278"/>
      <c r="N804" s="278"/>
      <c r="O804" s="278"/>
      <c r="P804" s="278"/>
      <c r="Q804" s="278"/>
      <c r="R804" s="20"/>
      <c r="S804" s="20"/>
      <c r="T804" s="20"/>
      <c r="U804" s="20"/>
      <c r="V804" s="20"/>
      <c r="W804" s="20"/>
      <c r="X804" s="20"/>
      <c r="Y804" s="20"/>
      <c r="Z804" s="20"/>
      <c r="AA804" s="20"/>
      <c r="AB804" s="20"/>
      <c r="AC804" s="20"/>
      <c r="AD804" s="20"/>
      <c r="AE804" s="20"/>
      <c r="AF804" s="20"/>
      <c r="AG804" s="20"/>
      <c r="AH804" s="20"/>
      <c r="AI804" s="20"/>
      <c r="AJ804" s="20"/>
      <c r="AK804" s="20"/>
      <c r="AL804" s="20"/>
      <c r="AM804" s="20"/>
      <c r="AN804" s="20"/>
      <c r="AO804" s="20"/>
      <c r="AP804" s="20"/>
      <c r="AQ804" s="20"/>
      <c r="AR804" s="20"/>
      <c r="AS804" s="20"/>
      <c r="AT804" s="20"/>
      <c r="AU804" s="20"/>
      <c r="AV804" s="20"/>
      <c r="AW804" s="20"/>
      <c r="AX804" s="20"/>
      <c r="AY804" s="20"/>
    </row>
    <row r="805">
      <c r="L805" s="297"/>
      <c r="M805" s="278"/>
      <c r="N805" s="278"/>
      <c r="O805" s="278"/>
      <c r="P805" s="278"/>
      <c r="Q805" s="278"/>
      <c r="R805" s="20"/>
      <c r="S805" s="20"/>
      <c r="T805" s="20"/>
      <c r="U805" s="20"/>
      <c r="V805" s="20"/>
      <c r="W805" s="20"/>
      <c r="X805" s="20"/>
      <c r="Y805" s="20"/>
      <c r="Z805" s="20"/>
      <c r="AA805" s="20"/>
      <c r="AB805" s="20"/>
      <c r="AC805" s="20"/>
      <c r="AD805" s="20"/>
      <c r="AE805" s="20"/>
      <c r="AF805" s="20"/>
      <c r="AG805" s="20"/>
      <c r="AH805" s="20"/>
      <c r="AI805" s="20"/>
      <c r="AJ805" s="20"/>
      <c r="AK805" s="20"/>
      <c r="AL805" s="20"/>
      <c r="AM805" s="20"/>
      <c r="AN805" s="20"/>
      <c r="AO805" s="20"/>
      <c r="AP805" s="20"/>
      <c r="AQ805" s="20"/>
      <c r="AR805" s="20"/>
      <c r="AS805" s="20"/>
      <c r="AT805" s="20"/>
      <c r="AU805" s="20"/>
      <c r="AV805" s="20"/>
      <c r="AW805" s="20"/>
      <c r="AX805" s="20"/>
      <c r="AY805" s="20"/>
    </row>
    <row r="806">
      <c r="L806" s="297"/>
      <c r="M806" s="278"/>
      <c r="N806" s="278"/>
      <c r="O806" s="278"/>
      <c r="P806" s="278"/>
      <c r="Q806" s="278"/>
      <c r="R806" s="20"/>
      <c r="S806" s="20"/>
      <c r="T806" s="20"/>
      <c r="U806" s="20"/>
      <c r="V806" s="20"/>
      <c r="W806" s="20"/>
      <c r="X806" s="20"/>
      <c r="Y806" s="20"/>
      <c r="Z806" s="20"/>
      <c r="AA806" s="20"/>
      <c r="AB806" s="20"/>
      <c r="AC806" s="20"/>
      <c r="AD806" s="20"/>
      <c r="AE806" s="20"/>
      <c r="AF806" s="20"/>
      <c r="AG806" s="20"/>
      <c r="AH806" s="20"/>
      <c r="AI806" s="20"/>
      <c r="AJ806" s="20"/>
      <c r="AK806" s="20"/>
      <c r="AL806" s="20"/>
      <c r="AM806" s="20"/>
      <c r="AN806" s="20"/>
      <c r="AO806" s="20"/>
      <c r="AP806" s="20"/>
      <c r="AQ806" s="20"/>
      <c r="AR806" s="20"/>
      <c r="AS806" s="20"/>
      <c r="AT806" s="20"/>
      <c r="AU806" s="20"/>
      <c r="AV806" s="20"/>
      <c r="AW806" s="20"/>
      <c r="AX806" s="20"/>
      <c r="AY806" s="20"/>
    </row>
    <row r="807">
      <c r="L807" s="297"/>
      <c r="M807" s="278"/>
      <c r="N807" s="278"/>
      <c r="O807" s="278"/>
      <c r="P807" s="278"/>
      <c r="Q807" s="278"/>
      <c r="R807" s="20"/>
      <c r="S807" s="20"/>
      <c r="T807" s="20"/>
      <c r="U807" s="20"/>
      <c r="V807" s="20"/>
      <c r="W807" s="20"/>
      <c r="X807" s="20"/>
      <c r="Y807" s="20"/>
      <c r="Z807" s="20"/>
      <c r="AA807" s="20"/>
      <c r="AB807" s="20"/>
      <c r="AC807" s="20"/>
      <c r="AD807" s="20"/>
      <c r="AE807" s="20"/>
      <c r="AF807" s="20"/>
      <c r="AG807" s="20"/>
      <c r="AH807" s="20"/>
      <c r="AI807" s="20"/>
      <c r="AJ807" s="20"/>
      <c r="AK807" s="20"/>
      <c r="AL807" s="20"/>
      <c r="AM807" s="20"/>
      <c r="AN807" s="20"/>
      <c r="AO807" s="20"/>
      <c r="AP807" s="20"/>
      <c r="AQ807" s="20"/>
      <c r="AR807" s="20"/>
      <c r="AS807" s="20"/>
      <c r="AT807" s="20"/>
      <c r="AU807" s="20"/>
      <c r="AV807" s="20"/>
      <c r="AW807" s="20"/>
      <c r="AX807" s="20"/>
      <c r="AY807" s="20"/>
    </row>
    <row r="808">
      <c r="L808" s="297"/>
      <c r="M808" s="278"/>
      <c r="N808" s="278"/>
      <c r="O808" s="278"/>
      <c r="P808" s="278"/>
      <c r="Q808" s="278"/>
      <c r="R808" s="20"/>
      <c r="S808" s="20"/>
      <c r="T808" s="20"/>
      <c r="U808" s="20"/>
      <c r="V808" s="20"/>
      <c r="W808" s="20"/>
      <c r="X808" s="20"/>
      <c r="Y808" s="20"/>
      <c r="Z808" s="20"/>
      <c r="AA808" s="20"/>
      <c r="AB808" s="20"/>
      <c r="AC808" s="20"/>
      <c r="AD808" s="20"/>
      <c r="AE808" s="20"/>
      <c r="AF808" s="20"/>
      <c r="AG808" s="20"/>
      <c r="AH808" s="20"/>
      <c r="AI808" s="20"/>
      <c r="AJ808" s="20"/>
      <c r="AK808" s="20"/>
      <c r="AL808" s="20"/>
      <c r="AM808" s="20"/>
      <c r="AN808" s="20"/>
      <c r="AO808" s="20"/>
      <c r="AP808" s="20"/>
      <c r="AQ808" s="20"/>
      <c r="AR808" s="20"/>
      <c r="AS808" s="20"/>
      <c r="AT808" s="20"/>
      <c r="AU808" s="20"/>
      <c r="AV808" s="20"/>
      <c r="AW808" s="20"/>
      <c r="AX808" s="20"/>
      <c r="AY808" s="20"/>
    </row>
    <row r="809">
      <c r="L809" s="297"/>
      <c r="M809" s="278"/>
      <c r="N809" s="278"/>
      <c r="O809" s="278"/>
      <c r="P809" s="278"/>
      <c r="Q809" s="278"/>
      <c r="R809" s="20"/>
      <c r="S809" s="20"/>
      <c r="T809" s="20"/>
      <c r="U809" s="20"/>
      <c r="V809" s="20"/>
      <c r="W809" s="20"/>
      <c r="X809" s="20"/>
      <c r="Y809" s="20"/>
      <c r="Z809" s="20"/>
      <c r="AA809" s="20"/>
      <c r="AB809" s="20"/>
      <c r="AC809" s="20"/>
      <c r="AD809" s="20"/>
      <c r="AE809" s="20"/>
      <c r="AF809" s="20"/>
      <c r="AG809" s="20"/>
      <c r="AH809" s="20"/>
      <c r="AI809" s="20"/>
      <c r="AJ809" s="20"/>
      <c r="AK809" s="20"/>
      <c r="AL809" s="20"/>
      <c r="AM809" s="20"/>
      <c r="AN809" s="20"/>
      <c r="AO809" s="20"/>
      <c r="AP809" s="20"/>
      <c r="AQ809" s="20"/>
      <c r="AR809" s="20"/>
      <c r="AS809" s="20"/>
      <c r="AT809" s="20"/>
      <c r="AU809" s="20"/>
      <c r="AV809" s="20"/>
      <c r="AW809" s="20"/>
      <c r="AX809" s="20"/>
      <c r="AY809" s="20"/>
    </row>
    <row r="810">
      <c r="L810" s="297"/>
      <c r="M810" s="278"/>
      <c r="N810" s="278"/>
      <c r="O810" s="278"/>
      <c r="P810" s="278"/>
      <c r="Q810" s="278"/>
      <c r="R810" s="20"/>
      <c r="S810" s="20"/>
      <c r="T810" s="20"/>
      <c r="U810" s="20"/>
      <c r="V810" s="20"/>
      <c r="W810" s="20"/>
      <c r="X810" s="20"/>
      <c r="Y810" s="20"/>
      <c r="Z810" s="20"/>
      <c r="AA810" s="20"/>
      <c r="AB810" s="20"/>
      <c r="AC810" s="20"/>
      <c r="AD810" s="20"/>
      <c r="AE810" s="20"/>
      <c r="AF810" s="20"/>
      <c r="AG810" s="20"/>
      <c r="AH810" s="20"/>
      <c r="AI810" s="20"/>
      <c r="AJ810" s="20"/>
      <c r="AK810" s="20"/>
      <c r="AL810" s="20"/>
      <c r="AM810" s="20"/>
      <c r="AN810" s="20"/>
      <c r="AO810" s="20"/>
      <c r="AP810" s="20"/>
      <c r="AQ810" s="20"/>
      <c r="AR810" s="20"/>
      <c r="AS810" s="20"/>
      <c r="AT810" s="20"/>
      <c r="AU810" s="20"/>
      <c r="AV810" s="20"/>
      <c r="AW810" s="20"/>
      <c r="AX810" s="20"/>
      <c r="AY810" s="20"/>
    </row>
    <row r="811">
      <c r="L811" s="297"/>
      <c r="M811" s="278"/>
      <c r="N811" s="278"/>
      <c r="O811" s="278"/>
      <c r="P811" s="278"/>
      <c r="Q811" s="278"/>
      <c r="R811" s="20"/>
      <c r="S811" s="20"/>
      <c r="T811" s="20"/>
      <c r="U811" s="20"/>
      <c r="V811" s="20"/>
      <c r="W811" s="20"/>
      <c r="X811" s="20"/>
      <c r="Y811" s="20"/>
      <c r="Z811" s="20"/>
      <c r="AA811" s="20"/>
      <c r="AB811" s="20"/>
      <c r="AC811" s="20"/>
      <c r="AD811" s="20"/>
      <c r="AE811" s="20"/>
      <c r="AF811" s="20"/>
      <c r="AG811" s="20"/>
      <c r="AH811" s="20"/>
      <c r="AI811" s="20"/>
      <c r="AJ811" s="20"/>
      <c r="AK811" s="20"/>
      <c r="AL811" s="20"/>
      <c r="AM811" s="20"/>
      <c r="AN811" s="20"/>
      <c r="AO811" s="20"/>
      <c r="AP811" s="20"/>
      <c r="AQ811" s="20"/>
      <c r="AR811" s="20"/>
      <c r="AS811" s="20"/>
      <c r="AT811" s="20"/>
      <c r="AU811" s="20"/>
      <c r="AV811" s="20"/>
      <c r="AW811" s="20"/>
      <c r="AX811" s="20"/>
      <c r="AY811" s="20"/>
    </row>
    <row r="812">
      <c r="L812" s="297"/>
      <c r="M812" s="278"/>
      <c r="N812" s="278"/>
      <c r="O812" s="278"/>
      <c r="P812" s="278"/>
      <c r="Q812" s="278"/>
      <c r="R812" s="20"/>
      <c r="S812" s="20"/>
      <c r="T812" s="20"/>
      <c r="U812" s="20"/>
      <c r="V812" s="20"/>
      <c r="W812" s="20"/>
      <c r="X812" s="20"/>
      <c r="Y812" s="20"/>
      <c r="Z812" s="20"/>
      <c r="AA812" s="20"/>
      <c r="AB812" s="20"/>
      <c r="AC812" s="20"/>
      <c r="AD812" s="20"/>
      <c r="AE812" s="20"/>
      <c r="AF812" s="20"/>
      <c r="AG812" s="20"/>
      <c r="AH812" s="20"/>
      <c r="AI812" s="20"/>
      <c r="AJ812" s="20"/>
      <c r="AK812" s="20"/>
      <c r="AL812" s="20"/>
      <c r="AM812" s="20"/>
      <c r="AN812" s="20"/>
      <c r="AO812" s="20"/>
      <c r="AP812" s="20"/>
      <c r="AQ812" s="20"/>
      <c r="AR812" s="20"/>
      <c r="AS812" s="20"/>
      <c r="AT812" s="20"/>
      <c r="AU812" s="20"/>
      <c r="AV812" s="20"/>
      <c r="AW812" s="20"/>
      <c r="AX812" s="20"/>
      <c r="AY812" s="20"/>
    </row>
    <row r="813">
      <c r="L813" s="297"/>
      <c r="M813" s="278"/>
      <c r="N813" s="278"/>
      <c r="O813" s="278"/>
      <c r="P813" s="278"/>
      <c r="Q813" s="278"/>
      <c r="R813" s="20"/>
      <c r="S813" s="20"/>
      <c r="T813" s="20"/>
      <c r="U813" s="20"/>
      <c r="V813" s="20"/>
      <c r="W813" s="20"/>
      <c r="X813" s="20"/>
      <c r="Y813" s="20"/>
      <c r="Z813" s="20"/>
      <c r="AA813" s="20"/>
      <c r="AB813" s="20"/>
      <c r="AC813" s="20"/>
      <c r="AD813" s="20"/>
      <c r="AE813" s="20"/>
      <c r="AF813" s="20"/>
      <c r="AG813" s="20"/>
      <c r="AH813" s="20"/>
      <c r="AI813" s="20"/>
      <c r="AJ813" s="20"/>
      <c r="AK813" s="20"/>
      <c r="AL813" s="20"/>
      <c r="AM813" s="20"/>
      <c r="AN813" s="20"/>
      <c r="AO813" s="20"/>
      <c r="AP813" s="20"/>
      <c r="AQ813" s="20"/>
      <c r="AR813" s="20"/>
      <c r="AS813" s="20"/>
      <c r="AT813" s="20"/>
      <c r="AU813" s="20"/>
      <c r="AV813" s="20"/>
      <c r="AW813" s="20"/>
      <c r="AX813" s="20"/>
      <c r="AY813" s="20"/>
    </row>
    <row r="814">
      <c r="L814" s="297"/>
      <c r="M814" s="278"/>
      <c r="N814" s="278"/>
      <c r="O814" s="278"/>
      <c r="P814" s="278"/>
      <c r="Q814" s="278"/>
      <c r="R814" s="20"/>
      <c r="S814" s="20"/>
      <c r="T814" s="20"/>
      <c r="U814" s="20"/>
      <c r="V814" s="20"/>
      <c r="W814" s="20"/>
      <c r="X814" s="20"/>
      <c r="Y814" s="20"/>
      <c r="Z814" s="20"/>
      <c r="AA814" s="20"/>
      <c r="AB814" s="20"/>
      <c r="AC814" s="20"/>
      <c r="AD814" s="20"/>
      <c r="AE814" s="20"/>
      <c r="AF814" s="20"/>
      <c r="AG814" s="20"/>
      <c r="AH814" s="20"/>
      <c r="AI814" s="20"/>
      <c r="AJ814" s="20"/>
      <c r="AK814" s="20"/>
      <c r="AL814" s="20"/>
      <c r="AM814" s="20"/>
      <c r="AN814" s="20"/>
      <c r="AO814" s="20"/>
      <c r="AP814" s="20"/>
      <c r="AQ814" s="20"/>
      <c r="AR814" s="20"/>
      <c r="AS814" s="20"/>
      <c r="AT814" s="20"/>
      <c r="AU814" s="20"/>
      <c r="AV814" s="20"/>
      <c r="AW814" s="20"/>
      <c r="AX814" s="20"/>
      <c r="AY814" s="20"/>
    </row>
    <row r="815">
      <c r="L815" s="297"/>
      <c r="M815" s="278"/>
      <c r="N815" s="278"/>
      <c r="O815" s="278"/>
      <c r="P815" s="278"/>
      <c r="Q815" s="278"/>
      <c r="R815" s="20"/>
      <c r="S815" s="20"/>
      <c r="T815" s="20"/>
      <c r="U815" s="20"/>
      <c r="V815" s="20"/>
      <c r="W815" s="20"/>
      <c r="X815" s="20"/>
      <c r="Y815" s="20"/>
      <c r="Z815" s="20"/>
      <c r="AA815" s="20"/>
      <c r="AB815" s="20"/>
      <c r="AC815" s="20"/>
      <c r="AD815" s="20"/>
      <c r="AE815" s="20"/>
      <c r="AF815" s="20"/>
      <c r="AG815" s="20"/>
      <c r="AH815" s="20"/>
      <c r="AI815" s="20"/>
      <c r="AJ815" s="20"/>
      <c r="AK815" s="20"/>
      <c r="AL815" s="20"/>
      <c r="AM815" s="20"/>
      <c r="AN815" s="20"/>
      <c r="AO815" s="20"/>
      <c r="AP815" s="20"/>
      <c r="AQ815" s="20"/>
      <c r="AR815" s="20"/>
      <c r="AS815" s="20"/>
      <c r="AT815" s="20"/>
      <c r="AU815" s="20"/>
      <c r="AV815" s="20"/>
      <c r="AW815" s="20"/>
      <c r="AX815" s="20"/>
      <c r="AY815" s="20"/>
    </row>
    <row r="816">
      <c r="L816" s="297"/>
      <c r="M816" s="278"/>
      <c r="N816" s="278"/>
      <c r="O816" s="278"/>
      <c r="P816" s="278"/>
      <c r="Q816" s="278"/>
      <c r="R816" s="20"/>
      <c r="S816" s="20"/>
      <c r="T816" s="20"/>
      <c r="U816" s="20"/>
      <c r="V816" s="20"/>
      <c r="W816" s="20"/>
      <c r="X816" s="20"/>
      <c r="Y816" s="20"/>
      <c r="Z816" s="20"/>
      <c r="AA816" s="20"/>
      <c r="AB816" s="20"/>
      <c r="AC816" s="20"/>
      <c r="AD816" s="20"/>
      <c r="AE816" s="20"/>
      <c r="AF816" s="20"/>
      <c r="AG816" s="20"/>
      <c r="AH816" s="20"/>
      <c r="AI816" s="20"/>
      <c r="AJ816" s="20"/>
      <c r="AK816" s="20"/>
      <c r="AL816" s="20"/>
      <c r="AM816" s="20"/>
      <c r="AN816" s="20"/>
      <c r="AO816" s="20"/>
      <c r="AP816" s="20"/>
      <c r="AQ816" s="20"/>
      <c r="AR816" s="20"/>
      <c r="AS816" s="20"/>
      <c r="AT816" s="20"/>
      <c r="AU816" s="20"/>
      <c r="AV816" s="20"/>
      <c r="AW816" s="20"/>
      <c r="AX816" s="20"/>
      <c r="AY816" s="20"/>
    </row>
    <row r="817">
      <c r="L817" s="297"/>
      <c r="M817" s="278"/>
      <c r="N817" s="278"/>
      <c r="O817" s="278"/>
      <c r="P817" s="278"/>
      <c r="Q817" s="278"/>
      <c r="R817" s="20"/>
      <c r="S817" s="20"/>
      <c r="T817" s="20"/>
      <c r="U817" s="20"/>
      <c r="V817" s="20"/>
      <c r="W817" s="20"/>
      <c r="X817" s="20"/>
      <c r="Y817" s="20"/>
      <c r="Z817" s="20"/>
      <c r="AA817" s="20"/>
      <c r="AB817" s="20"/>
      <c r="AC817" s="20"/>
      <c r="AD817" s="20"/>
      <c r="AE817" s="20"/>
      <c r="AF817" s="20"/>
      <c r="AG817" s="20"/>
      <c r="AH817" s="20"/>
      <c r="AI817" s="20"/>
      <c r="AJ817" s="20"/>
      <c r="AK817" s="20"/>
      <c r="AL817" s="20"/>
      <c r="AM817" s="20"/>
      <c r="AN817" s="20"/>
      <c r="AO817" s="20"/>
      <c r="AP817" s="20"/>
      <c r="AQ817" s="20"/>
      <c r="AR817" s="20"/>
      <c r="AS817" s="20"/>
      <c r="AT817" s="20"/>
      <c r="AU817" s="20"/>
      <c r="AV817" s="20"/>
      <c r="AW817" s="20"/>
      <c r="AX817" s="20"/>
      <c r="AY817" s="20"/>
    </row>
    <row r="818">
      <c r="L818" s="297"/>
      <c r="M818" s="278"/>
      <c r="N818" s="278"/>
      <c r="O818" s="278"/>
      <c r="P818" s="278"/>
      <c r="Q818" s="278"/>
      <c r="R818" s="20"/>
      <c r="S818" s="20"/>
      <c r="T818" s="20"/>
      <c r="U818" s="20"/>
      <c r="V818" s="20"/>
      <c r="W818" s="20"/>
      <c r="X818" s="20"/>
      <c r="Y818" s="20"/>
      <c r="Z818" s="20"/>
      <c r="AA818" s="20"/>
      <c r="AB818" s="20"/>
      <c r="AC818" s="20"/>
      <c r="AD818" s="20"/>
      <c r="AE818" s="20"/>
      <c r="AF818" s="20"/>
      <c r="AG818" s="20"/>
      <c r="AH818" s="20"/>
      <c r="AI818" s="20"/>
      <c r="AJ818" s="20"/>
      <c r="AK818" s="20"/>
      <c r="AL818" s="20"/>
      <c r="AM818" s="20"/>
      <c r="AN818" s="20"/>
      <c r="AO818" s="20"/>
      <c r="AP818" s="20"/>
      <c r="AQ818" s="20"/>
      <c r="AR818" s="20"/>
      <c r="AS818" s="20"/>
      <c r="AT818" s="20"/>
      <c r="AU818" s="20"/>
      <c r="AV818" s="20"/>
      <c r="AW818" s="20"/>
      <c r="AX818" s="20"/>
      <c r="AY818" s="20"/>
    </row>
    <row r="819">
      <c r="L819" s="297"/>
      <c r="M819" s="278"/>
      <c r="N819" s="278"/>
      <c r="O819" s="278"/>
      <c r="P819" s="278"/>
      <c r="Q819" s="278"/>
      <c r="R819" s="20"/>
      <c r="S819" s="20"/>
      <c r="T819" s="20"/>
      <c r="U819" s="20"/>
      <c r="V819" s="20"/>
      <c r="W819" s="20"/>
      <c r="X819" s="20"/>
      <c r="Y819" s="20"/>
      <c r="Z819" s="20"/>
      <c r="AA819" s="20"/>
      <c r="AB819" s="20"/>
      <c r="AC819" s="20"/>
      <c r="AD819" s="20"/>
      <c r="AE819" s="20"/>
      <c r="AF819" s="20"/>
      <c r="AG819" s="20"/>
      <c r="AH819" s="20"/>
      <c r="AI819" s="20"/>
      <c r="AJ819" s="20"/>
      <c r="AK819" s="20"/>
      <c r="AL819" s="20"/>
      <c r="AM819" s="20"/>
      <c r="AN819" s="20"/>
      <c r="AO819" s="20"/>
      <c r="AP819" s="20"/>
      <c r="AQ819" s="20"/>
      <c r="AR819" s="20"/>
      <c r="AS819" s="20"/>
      <c r="AT819" s="20"/>
      <c r="AU819" s="20"/>
      <c r="AV819" s="20"/>
      <c r="AW819" s="20"/>
      <c r="AX819" s="20"/>
      <c r="AY819" s="20"/>
    </row>
    <row r="820">
      <c r="L820" s="297"/>
      <c r="M820" s="278"/>
      <c r="N820" s="278"/>
      <c r="O820" s="278"/>
      <c r="P820" s="278"/>
      <c r="Q820" s="278"/>
      <c r="R820" s="20"/>
      <c r="S820" s="20"/>
      <c r="T820" s="20"/>
      <c r="U820" s="20"/>
      <c r="V820" s="20"/>
      <c r="W820" s="20"/>
      <c r="X820" s="20"/>
      <c r="Y820" s="20"/>
      <c r="Z820" s="20"/>
      <c r="AA820" s="20"/>
      <c r="AB820" s="20"/>
      <c r="AC820" s="20"/>
      <c r="AD820" s="20"/>
      <c r="AE820" s="20"/>
      <c r="AF820" s="20"/>
      <c r="AG820" s="20"/>
      <c r="AH820" s="20"/>
      <c r="AI820" s="20"/>
      <c r="AJ820" s="20"/>
      <c r="AK820" s="20"/>
      <c r="AL820" s="20"/>
      <c r="AM820" s="20"/>
      <c r="AN820" s="20"/>
      <c r="AO820" s="20"/>
      <c r="AP820" s="20"/>
      <c r="AQ820" s="20"/>
      <c r="AR820" s="20"/>
      <c r="AS820" s="20"/>
      <c r="AT820" s="20"/>
      <c r="AU820" s="20"/>
      <c r="AV820" s="20"/>
      <c r="AW820" s="20"/>
      <c r="AX820" s="20"/>
      <c r="AY820" s="20"/>
    </row>
    <row r="821">
      <c r="L821" s="297"/>
      <c r="M821" s="278"/>
      <c r="N821" s="278"/>
      <c r="O821" s="278"/>
      <c r="P821" s="278"/>
      <c r="Q821" s="278"/>
      <c r="R821" s="20"/>
      <c r="S821" s="20"/>
      <c r="T821" s="20"/>
      <c r="U821" s="20"/>
      <c r="V821" s="20"/>
      <c r="W821" s="20"/>
      <c r="X821" s="20"/>
      <c r="Y821" s="20"/>
      <c r="Z821" s="20"/>
      <c r="AA821" s="20"/>
      <c r="AB821" s="20"/>
      <c r="AC821" s="20"/>
      <c r="AD821" s="20"/>
      <c r="AE821" s="20"/>
      <c r="AF821" s="20"/>
      <c r="AG821" s="20"/>
      <c r="AH821" s="20"/>
      <c r="AI821" s="20"/>
      <c r="AJ821" s="20"/>
      <c r="AK821" s="20"/>
      <c r="AL821" s="20"/>
      <c r="AM821" s="20"/>
      <c r="AN821" s="20"/>
      <c r="AO821" s="20"/>
      <c r="AP821" s="20"/>
      <c r="AQ821" s="20"/>
      <c r="AR821" s="20"/>
      <c r="AS821" s="20"/>
      <c r="AT821" s="20"/>
      <c r="AU821" s="20"/>
      <c r="AV821" s="20"/>
      <c r="AW821" s="20"/>
      <c r="AX821" s="20"/>
      <c r="AY821" s="20"/>
    </row>
    <row r="822">
      <c r="L822" s="297"/>
      <c r="M822" s="278"/>
      <c r="N822" s="278"/>
      <c r="O822" s="278"/>
      <c r="P822" s="278"/>
      <c r="Q822" s="278"/>
      <c r="R822" s="20"/>
      <c r="S822" s="20"/>
      <c r="T822" s="20"/>
      <c r="U822" s="20"/>
      <c r="V822" s="20"/>
      <c r="W822" s="20"/>
      <c r="X822" s="20"/>
      <c r="Y822" s="20"/>
      <c r="Z822" s="20"/>
      <c r="AA822" s="20"/>
      <c r="AB822" s="20"/>
      <c r="AC822" s="20"/>
      <c r="AD822" s="20"/>
      <c r="AE822" s="20"/>
      <c r="AF822" s="20"/>
      <c r="AG822" s="20"/>
      <c r="AH822" s="20"/>
      <c r="AI822" s="20"/>
      <c r="AJ822" s="20"/>
      <c r="AK822" s="20"/>
      <c r="AL822" s="20"/>
      <c r="AM822" s="20"/>
      <c r="AN822" s="20"/>
      <c r="AO822" s="20"/>
      <c r="AP822" s="20"/>
      <c r="AQ822" s="20"/>
      <c r="AR822" s="20"/>
      <c r="AS822" s="20"/>
      <c r="AT822" s="20"/>
      <c r="AU822" s="20"/>
      <c r="AV822" s="20"/>
      <c r="AW822" s="20"/>
      <c r="AX822" s="20"/>
      <c r="AY822" s="20"/>
    </row>
    <row r="823">
      <c r="L823" s="297"/>
      <c r="M823" s="278"/>
      <c r="N823" s="278"/>
      <c r="O823" s="278"/>
      <c r="P823" s="278"/>
      <c r="Q823" s="278"/>
      <c r="R823" s="20"/>
      <c r="S823" s="20"/>
      <c r="T823" s="20"/>
      <c r="U823" s="20"/>
      <c r="V823" s="20"/>
      <c r="W823" s="20"/>
      <c r="X823" s="20"/>
      <c r="Y823" s="20"/>
      <c r="Z823" s="20"/>
      <c r="AA823" s="20"/>
      <c r="AB823" s="20"/>
      <c r="AC823" s="20"/>
      <c r="AD823" s="20"/>
      <c r="AE823" s="20"/>
      <c r="AF823" s="20"/>
      <c r="AG823" s="20"/>
      <c r="AH823" s="20"/>
      <c r="AI823" s="20"/>
      <c r="AJ823" s="20"/>
      <c r="AK823" s="20"/>
      <c r="AL823" s="20"/>
      <c r="AM823" s="20"/>
      <c r="AN823" s="20"/>
      <c r="AO823" s="20"/>
      <c r="AP823" s="20"/>
      <c r="AQ823" s="20"/>
      <c r="AR823" s="20"/>
      <c r="AS823" s="20"/>
      <c r="AT823" s="20"/>
      <c r="AU823" s="20"/>
      <c r="AV823" s="20"/>
      <c r="AW823" s="20"/>
      <c r="AX823" s="20"/>
      <c r="AY823" s="20"/>
    </row>
    <row r="824">
      <c r="L824" s="297"/>
      <c r="M824" s="278"/>
      <c r="N824" s="278"/>
      <c r="O824" s="278"/>
      <c r="P824" s="278"/>
      <c r="Q824" s="278"/>
      <c r="R824" s="20"/>
      <c r="S824" s="20"/>
      <c r="T824" s="20"/>
      <c r="U824" s="20"/>
      <c r="V824" s="20"/>
      <c r="W824" s="20"/>
      <c r="X824" s="20"/>
      <c r="Y824" s="20"/>
      <c r="Z824" s="20"/>
      <c r="AA824" s="20"/>
      <c r="AB824" s="20"/>
      <c r="AC824" s="20"/>
      <c r="AD824" s="20"/>
      <c r="AE824" s="20"/>
      <c r="AF824" s="20"/>
      <c r="AG824" s="20"/>
      <c r="AH824" s="20"/>
      <c r="AI824" s="20"/>
      <c r="AJ824" s="20"/>
      <c r="AK824" s="20"/>
      <c r="AL824" s="20"/>
      <c r="AM824" s="20"/>
      <c r="AN824" s="20"/>
      <c r="AO824" s="20"/>
      <c r="AP824" s="20"/>
      <c r="AQ824" s="20"/>
      <c r="AR824" s="20"/>
      <c r="AS824" s="20"/>
      <c r="AT824" s="20"/>
      <c r="AU824" s="20"/>
      <c r="AV824" s="20"/>
      <c r="AW824" s="20"/>
      <c r="AX824" s="20"/>
      <c r="AY824" s="20"/>
    </row>
    <row r="825">
      <c r="L825" s="297"/>
      <c r="M825" s="278"/>
      <c r="N825" s="278"/>
      <c r="O825" s="278"/>
      <c r="P825" s="278"/>
      <c r="Q825" s="278"/>
      <c r="R825" s="20"/>
      <c r="S825" s="20"/>
      <c r="T825" s="20"/>
      <c r="U825" s="20"/>
      <c r="V825" s="20"/>
      <c r="W825" s="20"/>
      <c r="X825" s="20"/>
      <c r="Y825" s="20"/>
      <c r="Z825" s="20"/>
      <c r="AA825" s="20"/>
      <c r="AB825" s="20"/>
      <c r="AC825" s="20"/>
      <c r="AD825" s="20"/>
      <c r="AE825" s="20"/>
      <c r="AF825" s="20"/>
      <c r="AG825" s="20"/>
      <c r="AH825" s="20"/>
      <c r="AI825" s="20"/>
      <c r="AJ825" s="20"/>
      <c r="AK825" s="20"/>
      <c r="AL825" s="20"/>
      <c r="AM825" s="20"/>
      <c r="AN825" s="20"/>
      <c r="AO825" s="20"/>
      <c r="AP825" s="20"/>
      <c r="AQ825" s="20"/>
      <c r="AR825" s="20"/>
      <c r="AS825" s="20"/>
      <c r="AT825" s="20"/>
      <c r="AU825" s="20"/>
      <c r="AV825" s="20"/>
      <c r="AW825" s="20"/>
      <c r="AX825" s="20"/>
      <c r="AY825" s="20"/>
    </row>
    <row r="826">
      <c r="L826" s="297"/>
      <c r="M826" s="278"/>
      <c r="N826" s="278"/>
      <c r="O826" s="278"/>
      <c r="P826" s="278"/>
      <c r="Q826" s="278"/>
      <c r="R826" s="20"/>
      <c r="S826" s="20"/>
      <c r="T826" s="20"/>
      <c r="U826" s="20"/>
      <c r="V826" s="20"/>
      <c r="W826" s="20"/>
      <c r="X826" s="20"/>
      <c r="Y826" s="20"/>
      <c r="Z826" s="20"/>
      <c r="AA826" s="20"/>
      <c r="AB826" s="20"/>
      <c r="AC826" s="20"/>
      <c r="AD826" s="20"/>
      <c r="AE826" s="20"/>
      <c r="AF826" s="20"/>
      <c r="AG826" s="20"/>
      <c r="AH826" s="20"/>
      <c r="AI826" s="20"/>
      <c r="AJ826" s="20"/>
      <c r="AK826" s="20"/>
      <c r="AL826" s="20"/>
      <c r="AM826" s="20"/>
      <c r="AN826" s="20"/>
      <c r="AO826" s="20"/>
      <c r="AP826" s="20"/>
      <c r="AQ826" s="20"/>
      <c r="AR826" s="20"/>
      <c r="AS826" s="20"/>
      <c r="AT826" s="20"/>
      <c r="AU826" s="20"/>
      <c r="AV826" s="20"/>
      <c r="AW826" s="20"/>
      <c r="AX826" s="20"/>
      <c r="AY826" s="20"/>
    </row>
    <row r="827">
      <c r="L827" s="297"/>
      <c r="M827" s="278"/>
      <c r="N827" s="278"/>
      <c r="O827" s="278"/>
      <c r="P827" s="278"/>
      <c r="Q827" s="278"/>
      <c r="R827" s="20"/>
      <c r="S827" s="20"/>
      <c r="T827" s="20"/>
      <c r="U827" s="20"/>
      <c r="V827" s="20"/>
      <c r="W827" s="20"/>
      <c r="X827" s="20"/>
      <c r="Y827" s="20"/>
      <c r="Z827" s="20"/>
      <c r="AA827" s="20"/>
      <c r="AB827" s="20"/>
      <c r="AC827" s="20"/>
      <c r="AD827" s="20"/>
      <c r="AE827" s="20"/>
      <c r="AF827" s="20"/>
      <c r="AG827" s="20"/>
      <c r="AH827" s="20"/>
      <c r="AI827" s="20"/>
      <c r="AJ827" s="20"/>
      <c r="AK827" s="20"/>
      <c r="AL827" s="20"/>
      <c r="AM827" s="20"/>
      <c r="AN827" s="20"/>
      <c r="AO827" s="20"/>
      <c r="AP827" s="20"/>
      <c r="AQ827" s="20"/>
      <c r="AR827" s="20"/>
      <c r="AS827" s="20"/>
      <c r="AT827" s="20"/>
      <c r="AU827" s="20"/>
      <c r="AV827" s="20"/>
      <c r="AW827" s="20"/>
      <c r="AX827" s="20"/>
      <c r="AY827" s="20"/>
    </row>
    <row r="828">
      <c r="L828" s="297"/>
      <c r="M828" s="278"/>
      <c r="N828" s="278"/>
      <c r="O828" s="278"/>
      <c r="P828" s="278"/>
      <c r="Q828" s="278"/>
      <c r="R828" s="20"/>
      <c r="S828" s="20"/>
      <c r="T828" s="20"/>
      <c r="U828" s="20"/>
      <c r="V828" s="20"/>
      <c r="W828" s="20"/>
      <c r="X828" s="20"/>
      <c r="Y828" s="20"/>
      <c r="Z828" s="20"/>
      <c r="AA828" s="20"/>
      <c r="AB828" s="20"/>
      <c r="AC828" s="20"/>
      <c r="AD828" s="20"/>
      <c r="AE828" s="20"/>
      <c r="AF828" s="20"/>
      <c r="AG828" s="20"/>
      <c r="AH828" s="20"/>
      <c r="AI828" s="20"/>
      <c r="AJ828" s="20"/>
      <c r="AK828" s="20"/>
      <c r="AL828" s="20"/>
      <c r="AM828" s="20"/>
      <c r="AN828" s="20"/>
      <c r="AO828" s="20"/>
      <c r="AP828" s="20"/>
      <c r="AQ828" s="20"/>
      <c r="AR828" s="20"/>
      <c r="AS828" s="20"/>
      <c r="AT828" s="20"/>
      <c r="AU828" s="20"/>
      <c r="AV828" s="20"/>
      <c r="AW828" s="20"/>
      <c r="AX828" s="20"/>
      <c r="AY828" s="20"/>
    </row>
    <row r="829">
      <c r="L829" s="297"/>
      <c r="M829" s="278"/>
      <c r="N829" s="278"/>
      <c r="O829" s="278"/>
      <c r="P829" s="278"/>
      <c r="Q829" s="278"/>
      <c r="R829" s="20"/>
      <c r="S829" s="20"/>
      <c r="T829" s="20"/>
      <c r="U829" s="20"/>
      <c r="V829" s="20"/>
      <c r="W829" s="20"/>
      <c r="X829" s="20"/>
      <c r="Y829" s="20"/>
      <c r="Z829" s="20"/>
      <c r="AA829" s="20"/>
      <c r="AB829" s="20"/>
      <c r="AC829" s="20"/>
      <c r="AD829" s="20"/>
      <c r="AE829" s="20"/>
      <c r="AF829" s="20"/>
      <c r="AG829" s="20"/>
      <c r="AH829" s="20"/>
      <c r="AI829" s="20"/>
      <c r="AJ829" s="20"/>
      <c r="AK829" s="20"/>
      <c r="AL829" s="20"/>
      <c r="AM829" s="20"/>
      <c r="AN829" s="20"/>
      <c r="AO829" s="20"/>
      <c r="AP829" s="20"/>
      <c r="AQ829" s="20"/>
      <c r="AR829" s="20"/>
      <c r="AS829" s="20"/>
      <c r="AT829" s="20"/>
      <c r="AU829" s="20"/>
      <c r="AV829" s="20"/>
      <c r="AW829" s="20"/>
      <c r="AX829" s="20"/>
      <c r="AY829" s="20"/>
    </row>
    <row r="830">
      <c r="L830" s="297"/>
      <c r="M830" s="278"/>
      <c r="N830" s="278"/>
      <c r="O830" s="278"/>
      <c r="P830" s="278"/>
      <c r="Q830" s="278"/>
      <c r="R830" s="20"/>
      <c r="S830" s="20"/>
      <c r="T830" s="20"/>
      <c r="U830" s="20"/>
      <c r="V830" s="20"/>
      <c r="W830" s="20"/>
      <c r="X830" s="20"/>
      <c r="Y830" s="20"/>
      <c r="Z830" s="20"/>
      <c r="AA830" s="20"/>
      <c r="AB830" s="20"/>
      <c r="AC830" s="20"/>
      <c r="AD830" s="20"/>
      <c r="AE830" s="20"/>
      <c r="AF830" s="20"/>
      <c r="AG830" s="20"/>
      <c r="AH830" s="20"/>
      <c r="AI830" s="20"/>
      <c r="AJ830" s="20"/>
      <c r="AK830" s="20"/>
      <c r="AL830" s="20"/>
      <c r="AM830" s="20"/>
      <c r="AN830" s="20"/>
      <c r="AO830" s="20"/>
      <c r="AP830" s="20"/>
      <c r="AQ830" s="20"/>
      <c r="AR830" s="20"/>
      <c r="AS830" s="20"/>
      <c r="AT830" s="20"/>
      <c r="AU830" s="20"/>
      <c r="AV830" s="20"/>
      <c r="AW830" s="20"/>
      <c r="AX830" s="20"/>
      <c r="AY830" s="20"/>
    </row>
    <row r="831">
      <c r="L831" s="297"/>
      <c r="M831" s="278"/>
      <c r="N831" s="278"/>
      <c r="O831" s="278"/>
      <c r="P831" s="278"/>
      <c r="Q831" s="278"/>
      <c r="R831" s="20"/>
      <c r="S831" s="20"/>
      <c r="T831" s="20"/>
      <c r="U831" s="20"/>
      <c r="V831" s="20"/>
      <c r="W831" s="20"/>
      <c r="X831" s="20"/>
      <c r="Y831" s="20"/>
      <c r="Z831" s="20"/>
      <c r="AA831" s="20"/>
      <c r="AB831" s="20"/>
      <c r="AC831" s="20"/>
      <c r="AD831" s="20"/>
      <c r="AE831" s="20"/>
      <c r="AF831" s="20"/>
      <c r="AG831" s="20"/>
      <c r="AH831" s="20"/>
      <c r="AI831" s="20"/>
      <c r="AJ831" s="20"/>
      <c r="AK831" s="20"/>
      <c r="AL831" s="20"/>
      <c r="AM831" s="20"/>
      <c r="AN831" s="20"/>
      <c r="AO831" s="20"/>
      <c r="AP831" s="20"/>
      <c r="AQ831" s="20"/>
      <c r="AR831" s="20"/>
      <c r="AS831" s="20"/>
      <c r="AT831" s="20"/>
      <c r="AU831" s="20"/>
      <c r="AV831" s="20"/>
      <c r="AW831" s="20"/>
      <c r="AX831" s="20"/>
      <c r="AY831" s="20"/>
    </row>
    <row r="832">
      <c r="L832" s="297"/>
      <c r="M832" s="278"/>
      <c r="N832" s="278"/>
      <c r="O832" s="278"/>
      <c r="P832" s="278"/>
      <c r="Q832" s="278"/>
      <c r="R832" s="20"/>
      <c r="S832" s="20"/>
      <c r="T832" s="20"/>
      <c r="U832" s="20"/>
      <c r="V832" s="20"/>
      <c r="W832" s="20"/>
      <c r="X832" s="20"/>
      <c r="Y832" s="20"/>
      <c r="Z832" s="20"/>
      <c r="AA832" s="20"/>
      <c r="AB832" s="20"/>
      <c r="AC832" s="20"/>
      <c r="AD832" s="20"/>
      <c r="AE832" s="20"/>
      <c r="AF832" s="20"/>
      <c r="AG832" s="20"/>
      <c r="AH832" s="20"/>
      <c r="AI832" s="20"/>
      <c r="AJ832" s="20"/>
      <c r="AK832" s="20"/>
      <c r="AL832" s="20"/>
      <c r="AM832" s="20"/>
      <c r="AN832" s="20"/>
      <c r="AO832" s="20"/>
      <c r="AP832" s="20"/>
      <c r="AQ832" s="20"/>
      <c r="AR832" s="20"/>
      <c r="AS832" s="20"/>
      <c r="AT832" s="20"/>
      <c r="AU832" s="20"/>
      <c r="AV832" s="20"/>
      <c r="AW832" s="20"/>
      <c r="AX832" s="20"/>
      <c r="AY832" s="20"/>
    </row>
    <row r="833">
      <c r="L833" s="297"/>
      <c r="M833" s="278"/>
      <c r="N833" s="278"/>
      <c r="O833" s="278"/>
      <c r="P833" s="278"/>
      <c r="Q833" s="278"/>
      <c r="R833" s="20"/>
      <c r="S833" s="20"/>
      <c r="T833" s="20"/>
      <c r="U833" s="20"/>
      <c r="V833" s="20"/>
      <c r="W833" s="20"/>
      <c r="X833" s="20"/>
      <c r="Y833" s="20"/>
      <c r="Z833" s="20"/>
      <c r="AA833" s="20"/>
      <c r="AB833" s="20"/>
      <c r="AC833" s="20"/>
      <c r="AD833" s="20"/>
      <c r="AE833" s="20"/>
      <c r="AF833" s="20"/>
      <c r="AG833" s="20"/>
      <c r="AH833" s="20"/>
      <c r="AI833" s="20"/>
      <c r="AJ833" s="20"/>
      <c r="AK833" s="20"/>
      <c r="AL833" s="20"/>
      <c r="AM833" s="20"/>
      <c r="AN833" s="20"/>
      <c r="AO833" s="20"/>
      <c r="AP833" s="20"/>
      <c r="AQ833" s="20"/>
      <c r="AR833" s="20"/>
      <c r="AS833" s="20"/>
      <c r="AT833" s="20"/>
      <c r="AU833" s="20"/>
      <c r="AV833" s="20"/>
      <c r="AW833" s="20"/>
      <c r="AX833" s="20"/>
      <c r="AY833" s="20"/>
    </row>
    <row r="834">
      <c r="L834" s="297"/>
      <c r="M834" s="278"/>
      <c r="N834" s="278"/>
      <c r="O834" s="278"/>
      <c r="P834" s="278"/>
      <c r="Q834" s="278"/>
      <c r="R834" s="20"/>
      <c r="S834" s="20"/>
      <c r="T834" s="20"/>
      <c r="U834" s="20"/>
      <c r="V834" s="20"/>
      <c r="W834" s="20"/>
      <c r="X834" s="20"/>
      <c r="Y834" s="20"/>
      <c r="Z834" s="20"/>
      <c r="AA834" s="20"/>
      <c r="AB834" s="20"/>
      <c r="AC834" s="20"/>
      <c r="AD834" s="20"/>
      <c r="AE834" s="20"/>
      <c r="AF834" s="20"/>
      <c r="AG834" s="20"/>
      <c r="AH834" s="20"/>
      <c r="AI834" s="20"/>
      <c r="AJ834" s="20"/>
      <c r="AK834" s="20"/>
      <c r="AL834" s="20"/>
      <c r="AM834" s="20"/>
      <c r="AN834" s="20"/>
      <c r="AO834" s="20"/>
      <c r="AP834" s="20"/>
      <c r="AQ834" s="20"/>
      <c r="AR834" s="20"/>
      <c r="AS834" s="20"/>
      <c r="AT834" s="20"/>
      <c r="AU834" s="20"/>
      <c r="AV834" s="20"/>
      <c r="AW834" s="20"/>
      <c r="AX834" s="20"/>
      <c r="AY834" s="20"/>
    </row>
    <row r="835">
      <c r="L835" s="297"/>
      <c r="M835" s="278"/>
      <c r="N835" s="278"/>
      <c r="O835" s="278"/>
      <c r="P835" s="278"/>
      <c r="Q835" s="278"/>
      <c r="R835" s="20"/>
      <c r="S835" s="20"/>
      <c r="T835" s="20"/>
      <c r="U835" s="20"/>
      <c r="V835" s="20"/>
      <c r="W835" s="20"/>
      <c r="X835" s="20"/>
      <c r="Y835" s="20"/>
      <c r="Z835" s="20"/>
      <c r="AA835" s="20"/>
      <c r="AB835" s="20"/>
      <c r="AC835" s="20"/>
      <c r="AD835" s="20"/>
      <c r="AE835" s="20"/>
      <c r="AF835" s="20"/>
      <c r="AG835" s="20"/>
      <c r="AH835" s="20"/>
      <c r="AI835" s="20"/>
      <c r="AJ835" s="20"/>
      <c r="AK835" s="20"/>
      <c r="AL835" s="20"/>
      <c r="AM835" s="20"/>
      <c r="AN835" s="20"/>
      <c r="AO835" s="20"/>
      <c r="AP835" s="20"/>
      <c r="AQ835" s="20"/>
      <c r="AR835" s="20"/>
      <c r="AS835" s="20"/>
      <c r="AT835" s="20"/>
      <c r="AU835" s="20"/>
      <c r="AV835" s="20"/>
      <c r="AW835" s="20"/>
      <c r="AX835" s="20"/>
      <c r="AY835" s="20"/>
    </row>
    <row r="836">
      <c r="L836" s="297"/>
      <c r="M836" s="278"/>
      <c r="N836" s="278"/>
      <c r="O836" s="278"/>
      <c r="P836" s="278"/>
      <c r="Q836" s="278"/>
      <c r="R836" s="20"/>
      <c r="S836" s="20"/>
      <c r="T836" s="20"/>
      <c r="U836" s="20"/>
      <c r="V836" s="20"/>
      <c r="W836" s="20"/>
      <c r="X836" s="20"/>
      <c r="Y836" s="20"/>
      <c r="Z836" s="20"/>
      <c r="AA836" s="20"/>
      <c r="AB836" s="20"/>
      <c r="AC836" s="20"/>
      <c r="AD836" s="20"/>
      <c r="AE836" s="20"/>
      <c r="AF836" s="20"/>
      <c r="AG836" s="20"/>
      <c r="AH836" s="20"/>
      <c r="AI836" s="20"/>
      <c r="AJ836" s="20"/>
      <c r="AK836" s="20"/>
      <c r="AL836" s="20"/>
      <c r="AM836" s="20"/>
      <c r="AN836" s="20"/>
      <c r="AO836" s="20"/>
      <c r="AP836" s="20"/>
      <c r="AQ836" s="20"/>
      <c r="AR836" s="20"/>
      <c r="AS836" s="20"/>
      <c r="AT836" s="20"/>
      <c r="AU836" s="20"/>
      <c r="AV836" s="20"/>
      <c r="AW836" s="20"/>
      <c r="AX836" s="20"/>
      <c r="AY836" s="20"/>
    </row>
    <row r="837">
      <c r="L837" s="297"/>
      <c r="M837" s="278"/>
      <c r="N837" s="278"/>
      <c r="O837" s="278"/>
      <c r="P837" s="278"/>
      <c r="Q837" s="278"/>
      <c r="R837" s="20"/>
      <c r="S837" s="20"/>
      <c r="T837" s="20"/>
      <c r="U837" s="20"/>
      <c r="V837" s="20"/>
      <c r="W837" s="20"/>
      <c r="X837" s="20"/>
      <c r="Y837" s="20"/>
      <c r="Z837" s="20"/>
      <c r="AA837" s="20"/>
      <c r="AB837" s="20"/>
      <c r="AC837" s="20"/>
      <c r="AD837" s="20"/>
      <c r="AE837" s="20"/>
      <c r="AF837" s="20"/>
      <c r="AG837" s="20"/>
      <c r="AH837" s="20"/>
      <c r="AI837" s="20"/>
      <c r="AJ837" s="20"/>
      <c r="AK837" s="20"/>
      <c r="AL837" s="20"/>
      <c r="AM837" s="20"/>
      <c r="AN837" s="20"/>
      <c r="AO837" s="20"/>
      <c r="AP837" s="20"/>
      <c r="AQ837" s="20"/>
      <c r="AR837" s="20"/>
      <c r="AS837" s="20"/>
      <c r="AT837" s="20"/>
      <c r="AU837" s="20"/>
      <c r="AV837" s="20"/>
      <c r="AW837" s="20"/>
      <c r="AX837" s="20"/>
      <c r="AY837" s="20"/>
    </row>
    <row r="838">
      <c r="L838" s="297"/>
      <c r="M838" s="278"/>
      <c r="N838" s="278"/>
      <c r="O838" s="278"/>
      <c r="P838" s="278"/>
      <c r="Q838" s="278"/>
      <c r="R838" s="20"/>
      <c r="S838" s="20"/>
      <c r="T838" s="20"/>
      <c r="U838" s="20"/>
      <c r="V838" s="20"/>
      <c r="W838" s="20"/>
      <c r="X838" s="20"/>
      <c r="Y838" s="20"/>
      <c r="Z838" s="20"/>
      <c r="AA838" s="20"/>
      <c r="AB838" s="20"/>
      <c r="AC838" s="20"/>
      <c r="AD838" s="20"/>
      <c r="AE838" s="20"/>
      <c r="AF838" s="20"/>
      <c r="AG838" s="20"/>
      <c r="AH838" s="20"/>
      <c r="AI838" s="20"/>
      <c r="AJ838" s="20"/>
      <c r="AK838" s="20"/>
      <c r="AL838" s="20"/>
      <c r="AM838" s="20"/>
      <c r="AN838" s="20"/>
      <c r="AO838" s="20"/>
      <c r="AP838" s="20"/>
      <c r="AQ838" s="20"/>
      <c r="AR838" s="20"/>
      <c r="AS838" s="20"/>
      <c r="AT838" s="20"/>
      <c r="AU838" s="20"/>
      <c r="AV838" s="20"/>
      <c r="AW838" s="20"/>
      <c r="AX838" s="20"/>
      <c r="AY838" s="20"/>
    </row>
    <row r="839">
      <c r="L839" s="297"/>
      <c r="M839" s="278"/>
      <c r="N839" s="278"/>
      <c r="O839" s="278"/>
      <c r="P839" s="278"/>
      <c r="Q839" s="278"/>
      <c r="R839" s="20"/>
      <c r="S839" s="20"/>
      <c r="T839" s="20"/>
      <c r="U839" s="20"/>
      <c r="V839" s="20"/>
      <c r="W839" s="20"/>
      <c r="X839" s="20"/>
      <c r="Y839" s="20"/>
      <c r="Z839" s="20"/>
      <c r="AA839" s="20"/>
      <c r="AB839" s="20"/>
      <c r="AC839" s="20"/>
      <c r="AD839" s="20"/>
      <c r="AE839" s="20"/>
      <c r="AF839" s="20"/>
      <c r="AG839" s="20"/>
      <c r="AH839" s="20"/>
      <c r="AI839" s="20"/>
      <c r="AJ839" s="20"/>
      <c r="AK839" s="20"/>
      <c r="AL839" s="20"/>
      <c r="AM839" s="20"/>
      <c r="AN839" s="20"/>
      <c r="AO839" s="20"/>
      <c r="AP839" s="20"/>
      <c r="AQ839" s="20"/>
      <c r="AR839" s="20"/>
      <c r="AS839" s="20"/>
      <c r="AT839" s="20"/>
      <c r="AU839" s="20"/>
      <c r="AV839" s="20"/>
      <c r="AW839" s="20"/>
      <c r="AX839" s="20"/>
      <c r="AY839" s="20"/>
    </row>
    <row r="840">
      <c r="L840" s="297"/>
      <c r="M840" s="278"/>
      <c r="N840" s="278"/>
      <c r="O840" s="278"/>
      <c r="P840" s="278"/>
      <c r="Q840" s="278"/>
      <c r="R840" s="20"/>
      <c r="S840" s="20"/>
      <c r="T840" s="20"/>
      <c r="U840" s="20"/>
      <c r="V840" s="20"/>
      <c r="W840" s="20"/>
      <c r="X840" s="20"/>
      <c r="Y840" s="20"/>
      <c r="Z840" s="20"/>
      <c r="AA840" s="20"/>
      <c r="AB840" s="20"/>
      <c r="AC840" s="20"/>
      <c r="AD840" s="20"/>
      <c r="AE840" s="20"/>
      <c r="AF840" s="20"/>
      <c r="AG840" s="20"/>
      <c r="AH840" s="20"/>
      <c r="AI840" s="20"/>
      <c r="AJ840" s="20"/>
      <c r="AK840" s="20"/>
      <c r="AL840" s="20"/>
      <c r="AM840" s="20"/>
      <c r="AN840" s="20"/>
      <c r="AO840" s="20"/>
      <c r="AP840" s="20"/>
      <c r="AQ840" s="20"/>
      <c r="AR840" s="20"/>
      <c r="AS840" s="20"/>
      <c r="AT840" s="20"/>
      <c r="AU840" s="20"/>
      <c r="AV840" s="20"/>
      <c r="AW840" s="20"/>
      <c r="AX840" s="20"/>
      <c r="AY840" s="20"/>
    </row>
    <row r="841">
      <c r="L841" s="297"/>
      <c r="M841" s="278"/>
      <c r="N841" s="278"/>
      <c r="O841" s="278"/>
      <c r="P841" s="278"/>
      <c r="Q841" s="278"/>
      <c r="R841" s="20"/>
      <c r="S841" s="20"/>
      <c r="T841" s="20"/>
      <c r="U841" s="20"/>
      <c r="V841" s="20"/>
      <c r="W841" s="20"/>
      <c r="X841" s="20"/>
      <c r="Y841" s="20"/>
      <c r="Z841" s="20"/>
      <c r="AA841" s="20"/>
      <c r="AB841" s="20"/>
      <c r="AC841" s="20"/>
      <c r="AD841" s="20"/>
      <c r="AE841" s="20"/>
      <c r="AF841" s="20"/>
      <c r="AG841" s="20"/>
      <c r="AH841" s="20"/>
      <c r="AI841" s="20"/>
      <c r="AJ841" s="20"/>
      <c r="AK841" s="20"/>
      <c r="AL841" s="20"/>
      <c r="AM841" s="20"/>
      <c r="AN841" s="20"/>
      <c r="AO841" s="20"/>
      <c r="AP841" s="20"/>
      <c r="AQ841" s="20"/>
      <c r="AR841" s="20"/>
      <c r="AS841" s="20"/>
      <c r="AT841" s="20"/>
      <c r="AU841" s="20"/>
      <c r="AV841" s="20"/>
      <c r="AW841" s="20"/>
      <c r="AX841" s="20"/>
      <c r="AY841" s="20"/>
    </row>
    <row r="842">
      <c r="L842" s="297"/>
      <c r="M842" s="278"/>
      <c r="N842" s="278"/>
      <c r="O842" s="278"/>
      <c r="P842" s="278"/>
      <c r="Q842" s="278"/>
      <c r="R842" s="20"/>
      <c r="S842" s="20"/>
      <c r="T842" s="20"/>
      <c r="U842" s="20"/>
      <c r="V842" s="20"/>
      <c r="W842" s="20"/>
      <c r="X842" s="20"/>
      <c r="Y842" s="20"/>
      <c r="Z842" s="20"/>
      <c r="AA842" s="20"/>
      <c r="AB842" s="20"/>
      <c r="AC842" s="20"/>
      <c r="AD842" s="20"/>
      <c r="AE842" s="20"/>
      <c r="AF842" s="20"/>
      <c r="AG842" s="20"/>
      <c r="AH842" s="20"/>
      <c r="AI842" s="20"/>
      <c r="AJ842" s="20"/>
      <c r="AK842" s="20"/>
      <c r="AL842" s="20"/>
      <c r="AM842" s="20"/>
      <c r="AN842" s="20"/>
      <c r="AO842" s="20"/>
      <c r="AP842" s="20"/>
      <c r="AQ842" s="20"/>
      <c r="AR842" s="20"/>
      <c r="AS842" s="20"/>
      <c r="AT842" s="20"/>
      <c r="AU842" s="20"/>
      <c r="AV842" s="20"/>
      <c r="AW842" s="20"/>
      <c r="AX842" s="20"/>
      <c r="AY842" s="20"/>
    </row>
    <row r="843">
      <c r="L843" s="297"/>
      <c r="M843" s="278"/>
      <c r="N843" s="278"/>
      <c r="O843" s="278"/>
      <c r="P843" s="278"/>
      <c r="Q843" s="278"/>
      <c r="R843" s="20"/>
      <c r="S843" s="20"/>
      <c r="T843" s="20"/>
      <c r="U843" s="20"/>
      <c r="V843" s="20"/>
      <c r="W843" s="20"/>
      <c r="X843" s="20"/>
      <c r="Y843" s="20"/>
      <c r="Z843" s="20"/>
      <c r="AA843" s="20"/>
      <c r="AB843" s="20"/>
      <c r="AC843" s="20"/>
      <c r="AD843" s="20"/>
      <c r="AE843" s="20"/>
      <c r="AF843" s="20"/>
      <c r="AG843" s="20"/>
      <c r="AH843" s="20"/>
      <c r="AI843" s="20"/>
      <c r="AJ843" s="20"/>
      <c r="AK843" s="20"/>
      <c r="AL843" s="20"/>
      <c r="AM843" s="20"/>
      <c r="AN843" s="20"/>
      <c r="AO843" s="20"/>
      <c r="AP843" s="20"/>
      <c r="AQ843" s="20"/>
      <c r="AR843" s="20"/>
      <c r="AS843" s="20"/>
      <c r="AT843" s="20"/>
      <c r="AU843" s="20"/>
      <c r="AV843" s="20"/>
      <c r="AW843" s="20"/>
      <c r="AX843" s="20"/>
      <c r="AY843" s="20"/>
    </row>
    <row r="844">
      <c r="L844" s="297"/>
      <c r="M844" s="278"/>
      <c r="N844" s="278"/>
      <c r="O844" s="278"/>
      <c r="P844" s="278"/>
      <c r="Q844" s="278"/>
      <c r="R844" s="20"/>
      <c r="S844" s="20"/>
      <c r="T844" s="20"/>
      <c r="U844" s="20"/>
      <c r="V844" s="20"/>
      <c r="W844" s="20"/>
      <c r="X844" s="20"/>
      <c r="Y844" s="20"/>
      <c r="Z844" s="20"/>
      <c r="AA844" s="20"/>
      <c r="AB844" s="20"/>
      <c r="AC844" s="20"/>
      <c r="AD844" s="20"/>
      <c r="AE844" s="20"/>
      <c r="AF844" s="20"/>
      <c r="AG844" s="20"/>
      <c r="AH844" s="20"/>
      <c r="AI844" s="20"/>
      <c r="AJ844" s="20"/>
      <c r="AK844" s="20"/>
      <c r="AL844" s="20"/>
      <c r="AM844" s="20"/>
      <c r="AN844" s="20"/>
      <c r="AO844" s="20"/>
      <c r="AP844" s="20"/>
      <c r="AQ844" s="20"/>
      <c r="AR844" s="20"/>
      <c r="AS844" s="20"/>
      <c r="AT844" s="20"/>
      <c r="AU844" s="20"/>
      <c r="AV844" s="20"/>
      <c r="AW844" s="20"/>
      <c r="AX844" s="20"/>
      <c r="AY844" s="20"/>
    </row>
    <row r="845">
      <c r="L845" s="297"/>
      <c r="M845" s="278"/>
      <c r="N845" s="278"/>
      <c r="O845" s="278"/>
      <c r="P845" s="278"/>
      <c r="Q845" s="278"/>
      <c r="R845" s="20"/>
      <c r="S845" s="20"/>
      <c r="T845" s="20"/>
      <c r="U845" s="20"/>
      <c r="V845" s="20"/>
      <c r="W845" s="20"/>
      <c r="X845" s="20"/>
      <c r="Y845" s="20"/>
      <c r="Z845" s="20"/>
      <c r="AA845" s="20"/>
      <c r="AB845" s="20"/>
      <c r="AC845" s="20"/>
      <c r="AD845" s="20"/>
      <c r="AE845" s="20"/>
      <c r="AF845" s="20"/>
      <c r="AG845" s="20"/>
      <c r="AH845" s="20"/>
      <c r="AI845" s="20"/>
      <c r="AJ845" s="20"/>
      <c r="AK845" s="20"/>
      <c r="AL845" s="20"/>
      <c r="AM845" s="20"/>
      <c r="AN845" s="20"/>
      <c r="AO845" s="20"/>
      <c r="AP845" s="20"/>
      <c r="AQ845" s="20"/>
      <c r="AR845" s="20"/>
      <c r="AS845" s="20"/>
      <c r="AT845" s="20"/>
      <c r="AU845" s="20"/>
      <c r="AV845" s="20"/>
      <c r="AW845" s="20"/>
      <c r="AX845" s="20"/>
      <c r="AY845" s="20"/>
    </row>
    <row r="846">
      <c r="L846" s="297"/>
      <c r="M846" s="278"/>
      <c r="N846" s="278"/>
      <c r="O846" s="278"/>
      <c r="P846" s="278"/>
      <c r="Q846" s="278"/>
      <c r="R846" s="20"/>
      <c r="S846" s="20"/>
      <c r="T846" s="20"/>
      <c r="U846" s="20"/>
      <c r="V846" s="20"/>
      <c r="W846" s="20"/>
      <c r="X846" s="20"/>
      <c r="Y846" s="20"/>
      <c r="Z846" s="20"/>
      <c r="AA846" s="20"/>
      <c r="AB846" s="20"/>
      <c r="AC846" s="20"/>
      <c r="AD846" s="20"/>
      <c r="AE846" s="20"/>
      <c r="AF846" s="20"/>
      <c r="AG846" s="20"/>
      <c r="AH846" s="20"/>
      <c r="AI846" s="20"/>
      <c r="AJ846" s="20"/>
      <c r="AK846" s="20"/>
      <c r="AL846" s="20"/>
      <c r="AM846" s="20"/>
      <c r="AN846" s="20"/>
      <c r="AO846" s="20"/>
      <c r="AP846" s="20"/>
      <c r="AQ846" s="20"/>
      <c r="AR846" s="20"/>
      <c r="AS846" s="20"/>
      <c r="AT846" s="20"/>
      <c r="AU846" s="20"/>
      <c r="AV846" s="20"/>
      <c r="AW846" s="20"/>
      <c r="AX846" s="20"/>
      <c r="AY846" s="20"/>
    </row>
    <row r="847">
      <c r="L847" s="297"/>
      <c r="M847" s="278"/>
      <c r="N847" s="278"/>
      <c r="O847" s="278"/>
      <c r="P847" s="278"/>
      <c r="Q847" s="278"/>
      <c r="R847" s="20"/>
      <c r="S847" s="20"/>
      <c r="T847" s="20"/>
      <c r="U847" s="20"/>
      <c r="V847" s="20"/>
      <c r="W847" s="20"/>
      <c r="X847" s="20"/>
      <c r="Y847" s="20"/>
      <c r="Z847" s="20"/>
      <c r="AA847" s="20"/>
      <c r="AB847" s="20"/>
      <c r="AC847" s="20"/>
      <c r="AD847" s="20"/>
      <c r="AE847" s="20"/>
      <c r="AF847" s="20"/>
      <c r="AG847" s="20"/>
      <c r="AH847" s="20"/>
      <c r="AI847" s="20"/>
      <c r="AJ847" s="20"/>
      <c r="AK847" s="20"/>
      <c r="AL847" s="20"/>
      <c r="AM847" s="20"/>
      <c r="AN847" s="20"/>
      <c r="AO847" s="20"/>
      <c r="AP847" s="20"/>
      <c r="AQ847" s="20"/>
      <c r="AR847" s="20"/>
      <c r="AS847" s="20"/>
      <c r="AT847" s="20"/>
      <c r="AU847" s="20"/>
      <c r="AV847" s="20"/>
      <c r="AW847" s="20"/>
      <c r="AX847" s="20"/>
      <c r="AY847" s="20"/>
    </row>
    <row r="848">
      <c r="L848" s="297"/>
      <c r="M848" s="278"/>
      <c r="N848" s="278"/>
      <c r="O848" s="278"/>
      <c r="P848" s="278"/>
      <c r="Q848" s="278"/>
      <c r="R848" s="20"/>
      <c r="S848" s="20"/>
      <c r="T848" s="20"/>
      <c r="U848" s="20"/>
      <c r="V848" s="20"/>
      <c r="W848" s="20"/>
      <c r="X848" s="20"/>
      <c r="Y848" s="20"/>
      <c r="Z848" s="20"/>
      <c r="AA848" s="20"/>
      <c r="AB848" s="20"/>
      <c r="AC848" s="20"/>
      <c r="AD848" s="20"/>
      <c r="AE848" s="20"/>
      <c r="AF848" s="20"/>
      <c r="AG848" s="20"/>
      <c r="AH848" s="20"/>
      <c r="AI848" s="20"/>
      <c r="AJ848" s="20"/>
      <c r="AK848" s="20"/>
      <c r="AL848" s="20"/>
      <c r="AM848" s="20"/>
      <c r="AN848" s="20"/>
      <c r="AO848" s="20"/>
      <c r="AP848" s="20"/>
      <c r="AQ848" s="20"/>
      <c r="AR848" s="20"/>
      <c r="AS848" s="20"/>
      <c r="AT848" s="20"/>
      <c r="AU848" s="20"/>
      <c r="AV848" s="20"/>
      <c r="AW848" s="20"/>
      <c r="AX848" s="20"/>
      <c r="AY848" s="20"/>
    </row>
    <row r="849">
      <c r="L849" s="297"/>
      <c r="M849" s="278"/>
      <c r="N849" s="278"/>
      <c r="O849" s="278"/>
      <c r="P849" s="278"/>
      <c r="Q849" s="278"/>
      <c r="R849" s="20"/>
      <c r="S849" s="20"/>
      <c r="T849" s="20"/>
      <c r="U849" s="20"/>
      <c r="V849" s="20"/>
      <c r="W849" s="20"/>
      <c r="X849" s="20"/>
      <c r="Y849" s="20"/>
      <c r="Z849" s="20"/>
      <c r="AA849" s="20"/>
      <c r="AB849" s="20"/>
      <c r="AC849" s="20"/>
      <c r="AD849" s="20"/>
      <c r="AE849" s="20"/>
      <c r="AF849" s="20"/>
      <c r="AG849" s="20"/>
      <c r="AH849" s="20"/>
      <c r="AI849" s="20"/>
      <c r="AJ849" s="20"/>
      <c r="AK849" s="20"/>
      <c r="AL849" s="20"/>
      <c r="AM849" s="20"/>
      <c r="AN849" s="20"/>
      <c r="AO849" s="20"/>
      <c r="AP849" s="20"/>
      <c r="AQ849" s="20"/>
      <c r="AR849" s="20"/>
      <c r="AS849" s="20"/>
      <c r="AT849" s="20"/>
      <c r="AU849" s="20"/>
      <c r="AV849" s="20"/>
      <c r="AW849" s="20"/>
      <c r="AX849" s="20"/>
      <c r="AY849" s="20"/>
    </row>
    <row r="850">
      <c r="L850" s="297"/>
      <c r="M850" s="278"/>
      <c r="N850" s="278"/>
      <c r="O850" s="278"/>
      <c r="P850" s="278"/>
      <c r="Q850" s="278"/>
      <c r="R850" s="20"/>
      <c r="S850" s="20"/>
      <c r="T850" s="20"/>
      <c r="U850" s="20"/>
      <c r="V850" s="20"/>
      <c r="W850" s="20"/>
      <c r="X850" s="20"/>
      <c r="Y850" s="20"/>
      <c r="Z850" s="20"/>
      <c r="AA850" s="20"/>
      <c r="AB850" s="20"/>
      <c r="AC850" s="20"/>
      <c r="AD850" s="20"/>
      <c r="AE850" s="20"/>
      <c r="AF850" s="20"/>
      <c r="AG850" s="20"/>
      <c r="AH850" s="20"/>
      <c r="AI850" s="20"/>
      <c r="AJ850" s="20"/>
      <c r="AK850" s="20"/>
      <c r="AL850" s="20"/>
      <c r="AM850" s="20"/>
      <c r="AN850" s="20"/>
      <c r="AO850" s="20"/>
      <c r="AP850" s="20"/>
      <c r="AQ850" s="20"/>
      <c r="AR850" s="20"/>
      <c r="AS850" s="20"/>
      <c r="AT850" s="20"/>
      <c r="AU850" s="20"/>
      <c r="AV850" s="20"/>
      <c r="AW850" s="20"/>
      <c r="AX850" s="20"/>
      <c r="AY850" s="20"/>
    </row>
    <row r="851">
      <c r="L851" s="297"/>
      <c r="M851" s="278"/>
      <c r="N851" s="278"/>
      <c r="O851" s="278"/>
      <c r="P851" s="278"/>
      <c r="Q851" s="278"/>
      <c r="R851" s="20"/>
      <c r="S851" s="20"/>
      <c r="T851" s="20"/>
      <c r="U851" s="20"/>
      <c r="V851" s="20"/>
      <c r="W851" s="20"/>
      <c r="X851" s="20"/>
      <c r="Y851" s="20"/>
      <c r="Z851" s="20"/>
      <c r="AA851" s="20"/>
      <c r="AB851" s="20"/>
      <c r="AC851" s="20"/>
      <c r="AD851" s="20"/>
      <c r="AE851" s="20"/>
      <c r="AF851" s="20"/>
      <c r="AG851" s="20"/>
      <c r="AH851" s="20"/>
      <c r="AI851" s="20"/>
      <c r="AJ851" s="20"/>
      <c r="AK851" s="20"/>
      <c r="AL851" s="20"/>
      <c r="AM851" s="20"/>
      <c r="AN851" s="20"/>
      <c r="AO851" s="20"/>
      <c r="AP851" s="20"/>
      <c r="AQ851" s="20"/>
      <c r="AR851" s="20"/>
      <c r="AS851" s="20"/>
      <c r="AT851" s="20"/>
      <c r="AU851" s="20"/>
      <c r="AV851" s="20"/>
      <c r="AW851" s="20"/>
      <c r="AX851" s="20"/>
      <c r="AY851" s="20"/>
    </row>
    <row r="852">
      <c r="L852" s="297"/>
      <c r="M852" s="278"/>
      <c r="N852" s="278"/>
      <c r="O852" s="278"/>
      <c r="P852" s="278"/>
      <c r="Q852" s="278"/>
      <c r="R852" s="20"/>
      <c r="S852" s="20"/>
      <c r="T852" s="20"/>
      <c r="U852" s="20"/>
      <c r="V852" s="20"/>
      <c r="W852" s="20"/>
      <c r="X852" s="20"/>
      <c r="Y852" s="20"/>
      <c r="Z852" s="20"/>
      <c r="AA852" s="20"/>
      <c r="AB852" s="20"/>
      <c r="AC852" s="20"/>
      <c r="AD852" s="20"/>
      <c r="AE852" s="20"/>
      <c r="AF852" s="20"/>
      <c r="AG852" s="20"/>
      <c r="AH852" s="20"/>
      <c r="AI852" s="20"/>
      <c r="AJ852" s="20"/>
      <c r="AK852" s="20"/>
      <c r="AL852" s="20"/>
      <c r="AM852" s="20"/>
      <c r="AN852" s="20"/>
      <c r="AO852" s="20"/>
      <c r="AP852" s="20"/>
      <c r="AQ852" s="20"/>
      <c r="AR852" s="20"/>
      <c r="AS852" s="20"/>
      <c r="AT852" s="20"/>
      <c r="AU852" s="20"/>
      <c r="AV852" s="20"/>
      <c r="AW852" s="20"/>
      <c r="AX852" s="20"/>
      <c r="AY852" s="20"/>
    </row>
    <row r="853">
      <c r="L853" s="297"/>
      <c r="M853" s="278"/>
      <c r="N853" s="278"/>
      <c r="O853" s="278"/>
      <c r="P853" s="278"/>
      <c r="Q853" s="278"/>
      <c r="R853" s="20"/>
      <c r="S853" s="20"/>
      <c r="T853" s="20"/>
      <c r="U853" s="20"/>
      <c r="V853" s="20"/>
      <c r="W853" s="20"/>
      <c r="X853" s="20"/>
      <c r="Y853" s="20"/>
      <c r="Z853" s="20"/>
      <c r="AA853" s="20"/>
      <c r="AB853" s="20"/>
      <c r="AC853" s="20"/>
      <c r="AD853" s="20"/>
      <c r="AE853" s="20"/>
      <c r="AF853" s="20"/>
      <c r="AG853" s="20"/>
      <c r="AH853" s="20"/>
      <c r="AI853" s="20"/>
      <c r="AJ853" s="20"/>
      <c r="AK853" s="20"/>
      <c r="AL853" s="20"/>
      <c r="AM853" s="20"/>
      <c r="AN853" s="20"/>
      <c r="AO853" s="20"/>
      <c r="AP853" s="20"/>
      <c r="AQ853" s="20"/>
      <c r="AR853" s="20"/>
      <c r="AS853" s="20"/>
      <c r="AT853" s="20"/>
      <c r="AU853" s="20"/>
      <c r="AV853" s="20"/>
      <c r="AW853" s="20"/>
      <c r="AX853" s="20"/>
      <c r="AY853" s="20"/>
    </row>
    <row r="854">
      <c r="L854" s="297"/>
      <c r="M854" s="278"/>
      <c r="N854" s="278"/>
      <c r="O854" s="278"/>
      <c r="P854" s="278"/>
      <c r="Q854" s="278"/>
      <c r="R854" s="20"/>
      <c r="S854" s="20"/>
      <c r="T854" s="20"/>
      <c r="U854" s="20"/>
      <c r="V854" s="20"/>
      <c r="W854" s="20"/>
      <c r="X854" s="20"/>
      <c r="Y854" s="20"/>
      <c r="Z854" s="20"/>
      <c r="AA854" s="20"/>
      <c r="AB854" s="20"/>
      <c r="AC854" s="20"/>
      <c r="AD854" s="20"/>
      <c r="AE854" s="20"/>
      <c r="AF854" s="20"/>
      <c r="AG854" s="20"/>
      <c r="AH854" s="20"/>
      <c r="AI854" s="20"/>
      <c r="AJ854" s="20"/>
      <c r="AK854" s="20"/>
      <c r="AL854" s="20"/>
      <c r="AM854" s="20"/>
      <c r="AN854" s="20"/>
      <c r="AO854" s="20"/>
      <c r="AP854" s="20"/>
      <c r="AQ854" s="20"/>
      <c r="AR854" s="20"/>
      <c r="AS854" s="20"/>
      <c r="AT854" s="20"/>
      <c r="AU854" s="20"/>
      <c r="AV854" s="20"/>
      <c r="AW854" s="20"/>
      <c r="AX854" s="20"/>
      <c r="AY854" s="20"/>
    </row>
    <row r="855">
      <c r="L855" s="297"/>
      <c r="M855" s="278"/>
      <c r="N855" s="278"/>
      <c r="O855" s="278"/>
      <c r="P855" s="278"/>
      <c r="Q855" s="278"/>
      <c r="R855" s="20"/>
      <c r="S855" s="20"/>
      <c r="T855" s="20"/>
      <c r="U855" s="20"/>
      <c r="V855" s="20"/>
      <c r="W855" s="20"/>
      <c r="X855" s="20"/>
      <c r="Y855" s="20"/>
      <c r="Z855" s="20"/>
      <c r="AA855" s="20"/>
      <c r="AB855" s="20"/>
      <c r="AC855" s="20"/>
      <c r="AD855" s="20"/>
      <c r="AE855" s="20"/>
      <c r="AF855" s="20"/>
      <c r="AG855" s="20"/>
      <c r="AH855" s="20"/>
      <c r="AI855" s="20"/>
      <c r="AJ855" s="20"/>
      <c r="AK855" s="20"/>
      <c r="AL855" s="20"/>
      <c r="AM855" s="20"/>
      <c r="AN855" s="20"/>
      <c r="AO855" s="20"/>
      <c r="AP855" s="20"/>
      <c r="AQ855" s="20"/>
      <c r="AR855" s="20"/>
      <c r="AS855" s="20"/>
      <c r="AT855" s="20"/>
      <c r="AU855" s="20"/>
      <c r="AV855" s="20"/>
      <c r="AW855" s="20"/>
      <c r="AX855" s="20"/>
      <c r="AY855" s="20"/>
    </row>
    <row r="856">
      <c r="L856" s="297"/>
      <c r="M856" s="278"/>
      <c r="N856" s="278"/>
      <c r="O856" s="278"/>
      <c r="P856" s="278"/>
      <c r="Q856" s="278"/>
      <c r="R856" s="20"/>
      <c r="S856" s="20"/>
      <c r="T856" s="20"/>
      <c r="U856" s="20"/>
      <c r="V856" s="20"/>
      <c r="W856" s="20"/>
      <c r="X856" s="20"/>
      <c r="Y856" s="20"/>
      <c r="Z856" s="20"/>
      <c r="AA856" s="20"/>
      <c r="AB856" s="20"/>
      <c r="AC856" s="20"/>
      <c r="AD856" s="20"/>
      <c r="AE856" s="20"/>
      <c r="AF856" s="20"/>
      <c r="AG856" s="20"/>
      <c r="AH856" s="20"/>
      <c r="AI856" s="20"/>
      <c r="AJ856" s="20"/>
      <c r="AK856" s="20"/>
      <c r="AL856" s="20"/>
      <c r="AM856" s="20"/>
      <c r="AN856" s="20"/>
      <c r="AO856" s="20"/>
      <c r="AP856" s="20"/>
      <c r="AQ856" s="20"/>
      <c r="AR856" s="20"/>
      <c r="AS856" s="20"/>
      <c r="AT856" s="20"/>
      <c r="AU856" s="20"/>
      <c r="AV856" s="20"/>
      <c r="AW856" s="20"/>
      <c r="AX856" s="20"/>
      <c r="AY856" s="20"/>
    </row>
    <row r="857">
      <c r="L857" s="297"/>
      <c r="M857" s="278"/>
      <c r="N857" s="278"/>
      <c r="O857" s="278"/>
      <c r="P857" s="278"/>
      <c r="Q857" s="278"/>
      <c r="R857" s="20"/>
      <c r="S857" s="20"/>
      <c r="T857" s="20"/>
      <c r="U857" s="20"/>
      <c r="V857" s="20"/>
      <c r="W857" s="20"/>
      <c r="X857" s="20"/>
      <c r="Y857" s="20"/>
      <c r="Z857" s="20"/>
      <c r="AA857" s="20"/>
      <c r="AB857" s="20"/>
      <c r="AC857" s="20"/>
      <c r="AD857" s="20"/>
      <c r="AE857" s="20"/>
      <c r="AF857" s="20"/>
      <c r="AG857" s="20"/>
      <c r="AH857" s="20"/>
      <c r="AI857" s="20"/>
      <c r="AJ857" s="20"/>
      <c r="AK857" s="20"/>
      <c r="AL857" s="20"/>
      <c r="AM857" s="20"/>
      <c r="AN857" s="20"/>
      <c r="AO857" s="20"/>
      <c r="AP857" s="20"/>
      <c r="AQ857" s="20"/>
      <c r="AR857" s="20"/>
      <c r="AS857" s="20"/>
      <c r="AT857" s="20"/>
      <c r="AU857" s="20"/>
      <c r="AV857" s="20"/>
      <c r="AW857" s="20"/>
      <c r="AX857" s="20"/>
      <c r="AY857" s="20"/>
    </row>
    <row r="858">
      <c r="L858" s="297"/>
      <c r="M858" s="278"/>
      <c r="N858" s="278"/>
      <c r="O858" s="278"/>
      <c r="P858" s="278"/>
      <c r="Q858" s="278"/>
      <c r="R858" s="20"/>
      <c r="S858" s="20"/>
      <c r="T858" s="20"/>
      <c r="U858" s="20"/>
      <c r="V858" s="20"/>
      <c r="W858" s="20"/>
      <c r="X858" s="20"/>
      <c r="Y858" s="20"/>
      <c r="Z858" s="20"/>
      <c r="AA858" s="20"/>
      <c r="AB858" s="20"/>
      <c r="AC858" s="20"/>
      <c r="AD858" s="20"/>
      <c r="AE858" s="20"/>
      <c r="AF858" s="20"/>
      <c r="AG858" s="20"/>
      <c r="AH858" s="20"/>
      <c r="AI858" s="20"/>
      <c r="AJ858" s="20"/>
      <c r="AK858" s="20"/>
      <c r="AL858" s="20"/>
      <c r="AM858" s="20"/>
      <c r="AN858" s="20"/>
      <c r="AO858" s="20"/>
      <c r="AP858" s="20"/>
      <c r="AQ858" s="20"/>
      <c r="AR858" s="20"/>
      <c r="AS858" s="20"/>
      <c r="AT858" s="20"/>
      <c r="AU858" s="20"/>
      <c r="AV858" s="20"/>
      <c r="AW858" s="20"/>
      <c r="AX858" s="20"/>
      <c r="AY858" s="20"/>
    </row>
    <row r="859">
      <c r="L859" s="297"/>
      <c r="M859" s="278"/>
      <c r="N859" s="278"/>
      <c r="O859" s="278"/>
      <c r="P859" s="278"/>
      <c r="Q859" s="278"/>
      <c r="R859" s="20"/>
      <c r="S859" s="20"/>
      <c r="T859" s="20"/>
      <c r="U859" s="20"/>
      <c r="V859" s="20"/>
      <c r="W859" s="20"/>
      <c r="X859" s="20"/>
      <c r="Y859" s="20"/>
      <c r="Z859" s="20"/>
      <c r="AA859" s="20"/>
      <c r="AB859" s="20"/>
      <c r="AC859" s="20"/>
      <c r="AD859" s="20"/>
      <c r="AE859" s="20"/>
      <c r="AF859" s="20"/>
      <c r="AG859" s="20"/>
      <c r="AH859" s="20"/>
      <c r="AI859" s="20"/>
      <c r="AJ859" s="20"/>
      <c r="AK859" s="20"/>
      <c r="AL859" s="20"/>
      <c r="AM859" s="20"/>
      <c r="AN859" s="20"/>
      <c r="AO859" s="20"/>
      <c r="AP859" s="20"/>
      <c r="AQ859" s="20"/>
      <c r="AR859" s="20"/>
      <c r="AS859" s="20"/>
      <c r="AT859" s="20"/>
      <c r="AU859" s="20"/>
      <c r="AV859" s="20"/>
      <c r="AW859" s="20"/>
      <c r="AX859" s="20"/>
      <c r="AY859" s="20"/>
    </row>
    <row r="860">
      <c r="L860" s="297"/>
      <c r="M860" s="278"/>
      <c r="N860" s="278"/>
      <c r="O860" s="278"/>
      <c r="P860" s="278"/>
      <c r="Q860" s="278"/>
      <c r="R860" s="20"/>
      <c r="S860" s="20"/>
      <c r="T860" s="20"/>
      <c r="U860" s="20"/>
      <c r="V860" s="20"/>
      <c r="W860" s="20"/>
      <c r="X860" s="20"/>
      <c r="Y860" s="20"/>
      <c r="Z860" s="20"/>
      <c r="AA860" s="20"/>
      <c r="AB860" s="20"/>
      <c r="AC860" s="20"/>
      <c r="AD860" s="20"/>
      <c r="AE860" s="20"/>
      <c r="AF860" s="20"/>
      <c r="AG860" s="20"/>
      <c r="AH860" s="20"/>
      <c r="AI860" s="20"/>
      <c r="AJ860" s="20"/>
      <c r="AK860" s="20"/>
      <c r="AL860" s="20"/>
      <c r="AM860" s="20"/>
      <c r="AN860" s="20"/>
      <c r="AO860" s="20"/>
      <c r="AP860" s="20"/>
      <c r="AQ860" s="20"/>
      <c r="AR860" s="20"/>
      <c r="AS860" s="20"/>
      <c r="AT860" s="20"/>
      <c r="AU860" s="20"/>
      <c r="AV860" s="20"/>
      <c r="AW860" s="20"/>
      <c r="AX860" s="20"/>
      <c r="AY860" s="20"/>
    </row>
    <row r="861">
      <c r="L861" s="297"/>
      <c r="M861" s="278"/>
      <c r="N861" s="278"/>
      <c r="O861" s="278"/>
      <c r="P861" s="278"/>
      <c r="Q861" s="278"/>
      <c r="R861" s="20"/>
      <c r="S861" s="20"/>
      <c r="T861" s="20"/>
      <c r="U861" s="20"/>
      <c r="V861" s="20"/>
      <c r="W861" s="20"/>
      <c r="X861" s="20"/>
      <c r="Y861" s="20"/>
      <c r="Z861" s="20"/>
      <c r="AA861" s="20"/>
      <c r="AB861" s="20"/>
      <c r="AC861" s="20"/>
      <c r="AD861" s="20"/>
      <c r="AE861" s="20"/>
      <c r="AF861" s="20"/>
      <c r="AG861" s="20"/>
      <c r="AH861" s="20"/>
      <c r="AI861" s="20"/>
      <c r="AJ861" s="20"/>
      <c r="AK861" s="20"/>
      <c r="AL861" s="20"/>
      <c r="AM861" s="20"/>
      <c r="AN861" s="20"/>
      <c r="AO861" s="20"/>
      <c r="AP861" s="20"/>
      <c r="AQ861" s="20"/>
      <c r="AR861" s="20"/>
      <c r="AS861" s="20"/>
      <c r="AT861" s="20"/>
      <c r="AU861" s="20"/>
      <c r="AV861" s="20"/>
      <c r="AW861" s="20"/>
      <c r="AX861" s="20"/>
      <c r="AY861" s="20"/>
    </row>
    <row r="862">
      <c r="L862" s="297"/>
      <c r="M862" s="278"/>
      <c r="N862" s="278"/>
      <c r="O862" s="278"/>
      <c r="P862" s="278"/>
      <c r="Q862" s="278"/>
      <c r="R862" s="20"/>
      <c r="S862" s="20"/>
      <c r="T862" s="20"/>
      <c r="U862" s="20"/>
      <c r="V862" s="20"/>
      <c r="W862" s="20"/>
      <c r="X862" s="20"/>
      <c r="Y862" s="20"/>
      <c r="Z862" s="20"/>
      <c r="AA862" s="20"/>
      <c r="AB862" s="20"/>
      <c r="AC862" s="20"/>
      <c r="AD862" s="20"/>
      <c r="AE862" s="20"/>
      <c r="AF862" s="20"/>
      <c r="AG862" s="20"/>
      <c r="AH862" s="20"/>
      <c r="AI862" s="20"/>
      <c r="AJ862" s="20"/>
      <c r="AK862" s="20"/>
      <c r="AL862" s="20"/>
      <c r="AM862" s="20"/>
      <c r="AN862" s="20"/>
      <c r="AO862" s="20"/>
      <c r="AP862" s="20"/>
      <c r="AQ862" s="20"/>
      <c r="AR862" s="20"/>
      <c r="AS862" s="20"/>
      <c r="AT862" s="20"/>
      <c r="AU862" s="20"/>
      <c r="AV862" s="20"/>
      <c r="AW862" s="20"/>
      <c r="AX862" s="20"/>
      <c r="AY862" s="20"/>
    </row>
    <row r="863">
      <c r="L863" s="297"/>
      <c r="M863" s="278"/>
      <c r="N863" s="278"/>
      <c r="O863" s="278"/>
      <c r="P863" s="278"/>
      <c r="Q863" s="278"/>
      <c r="R863" s="20"/>
      <c r="S863" s="20"/>
      <c r="T863" s="20"/>
      <c r="U863" s="20"/>
      <c r="V863" s="20"/>
      <c r="W863" s="20"/>
      <c r="X863" s="20"/>
      <c r="Y863" s="20"/>
      <c r="Z863" s="20"/>
      <c r="AA863" s="20"/>
      <c r="AB863" s="20"/>
      <c r="AC863" s="20"/>
      <c r="AD863" s="20"/>
      <c r="AE863" s="20"/>
      <c r="AF863" s="20"/>
      <c r="AG863" s="20"/>
      <c r="AH863" s="20"/>
      <c r="AI863" s="20"/>
      <c r="AJ863" s="20"/>
      <c r="AK863" s="20"/>
      <c r="AL863" s="20"/>
      <c r="AM863" s="20"/>
      <c r="AN863" s="20"/>
      <c r="AO863" s="20"/>
      <c r="AP863" s="20"/>
      <c r="AQ863" s="20"/>
      <c r="AR863" s="20"/>
      <c r="AS863" s="20"/>
      <c r="AT863" s="20"/>
      <c r="AU863" s="20"/>
      <c r="AV863" s="20"/>
      <c r="AW863" s="20"/>
      <c r="AX863" s="20"/>
      <c r="AY863" s="20"/>
    </row>
    <row r="864">
      <c r="L864" s="297"/>
      <c r="M864" s="278"/>
      <c r="N864" s="278"/>
      <c r="O864" s="278"/>
      <c r="P864" s="278"/>
      <c r="Q864" s="278"/>
      <c r="R864" s="20"/>
      <c r="S864" s="20"/>
      <c r="T864" s="20"/>
      <c r="U864" s="20"/>
      <c r="V864" s="20"/>
      <c r="W864" s="20"/>
      <c r="X864" s="20"/>
      <c r="Y864" s="20"/>
      <c r="Z864" s="20"/>
      <c r="AA864" s="20"/>
      <c r="AB864" s="20"/>
      <c r="AC864" s="20"/>
      <c r="AD864" s="20"/>
      <c r="AE864" s="20"/>
      <c r="AF864" s="20"/>
      <c r="AG864" s="20"/>
      <c r="AH864" s="20"/>
      <c r="AI864" s="20"/>
      <c r="AJ864" s="20"/>
      <c r="AK864" s="20"/>
      <c r="AL864" s="20"/>
      <c r="AM864" s="20"/>
      <c r="AN864" s="20"/>
      <c r="AO864" s="20"/>
      <c r="AP864" s="20"/>
      <c r="AQ864" s="20"/>
      <c r="AR864" s="20"/>
      <c r="AS864" s="20"/>
      <c r="AT864" s="20"/>
      <c r="AU864" s="20"/>
      <c r="AV864" s="20"/>
      <c r="AW864" s="20"/>
      <c r="AX864" s="20"/>
      <c r="AY864" s="20"/>
    </row>
    <row r="865">
      <c r="L865" s="297"/>
      <c r="M865" s="278"/>
      <c r="N865" s="278"/>
      <c r="O865" s="278"/>
      <c r="P865" s="278"/>
      <c r="Q865" s="278"/>
      <c r="R865" s="20"/>
      <c r="S865" s="20"/>
      <c r="T865" s="20"/>
      <c r="U865" s="20"/>
      <c r="V865" s="20"/>
      <c r="W865" s="20"/>
      <c r="X865" s="20"/>
      <c r="Y865" s="20"/>
      <c r="Z865" s="20"/>
      <c r="AA865" s="20"/>
      <c r="AB865" s="20"/>
      <c r="AC865" s="20"/>
      <c r="AD865" s="20"/>
      <c r="AE865" s="20"/>
      <c r="AF865" s="20"/>
      <c r="AG865" s="20"/>
      <c r="AH865" s="20"/>
      <c r="AI865" s="20"/>
      <c r="AJ865" s="20"/>
      <c r="AK865" s="20"/>
      <c r="AL865" s="20"/>
      <c r="AM865" s="20"/>
      <c r="AN865" s="20"/>
      <c r="AO865" s="20"/>
      <c r="AP865" s="20"/>
      <c r="AQ865" s="20"/>
      <c r="AR865" s="20"/>
      <c r="AS865" s="20"/>
      <c r="AT865" s="20"/>
      <c r="AU865" s="20"/>
      <c r="AV865" s="20"/>
      <c r="AW865" s="20"/>
      <c r="AX865" s="20"/>
      <c r="AY865" s="20"/>
    </row>
    <row r="866">
      <c r="L866" s="297"/>
      <c r="M866" s="278"/>
      <c r="N866" s="278"/>
      <c r="O866" s="278"/>
      <c r="P866" s="278"/>
      <c r="Q866" s="278"/>
      <c r="R866" s="20"/>
      <c r="S866" s="20"/>
      <c r="T866" s="20"/>
      <c r="U866" s="20"/>
      <c r="V866" s="20"/>
      <c r="W866" s="20"/>
      <c r="X866" s="20"/>
      <c r="Y866" s="20"/>
      <c r="Z866" s="20"/>
      <c r="AA866" s="20"/>
      <c r="AB866" s="20"/>
      <c r="AC866" s="20"/>
      <c r="AD866" s="20"/>
      <c r="AE866" s="20"/>
      <c r="AF866" s="20"/>
      <c r="AG866" s="20"/>
      <c r="AH866" s="20"/>
      <c r="AI866" s="20"/>
      <c r="AJ866" s="20"/>
      <c r="AK866" s="20"/>
      <c r="AL866" s="20"/>
      <c r="AM866" s="20"/>
      <c r="AN866" s="20"/>
      <c r="AO866" s="20"/>
      <c r="AP866" s="20"/>
      <c r="AQ866" s="20"/>
      <c r="AR866" s="20"/>
      <c r="AS866" s="20"/>
      <c r="AT866" s="20"/>
      <c r="AU866" s="20"/>
      <c r="AV866" s="20"/>
      <c r="AW866" s="20"/>
      <c r="AX866" s="20"/>
      <c r="AY866" s="20"/>
    </row>
    <row r="867">
      <c r="L867" s="297"/>
      <c r="M867" s="278"/>
      <c r="N867" s="278"/>
      <c r="O867" s="278"/>
      <c r="P867" s="278"/>
      <c r="Q867" s="278"/>
      <c r="R867" s="20"/>
      <c r="S867" s="20"/>
      <c r="T867" s="20"/>
      <c r="U867" s="20"/>
      <c r="V867" s="20"/>
      <c r="W867" s="20"/>
      <c r="X867" s="20"/>
      <c r="Y867" s="20"/>
      <c r="Z867" s="20"/>
      <c r="AA867" s="20"/>
      <c r="AB867" s="20"/>
      <c r="AC867" s="20"/>
      <c r="AD867" s="20"/>
      <c r="AE867" s="20"/>
      <c r="AF867" s="20"/>
      <c r="AG867" s="20"/>
      <c r="AH867" s="20"/>
      <c r="AI867" s="20"/>
      <c r="AJ867" s="20"/>
      <c r="AK867" s="20"/>
      <c r="AL867" s="20"/>
      <c r="AM867" s="20"/>
      <c r="AN867" s="20"/>
      <c r="AO867" s="20"/>
      <c r="AP867" s="20"/>
      <c r="AQ867" s="20"/>
      <c r="AR867" s="20"/>
      <c r="AS867" s="20"/>
      <c r="AT867" s="20"/>
      <c r="AU867" s="20"/>
      <c r="AV867" s="20"/>
      <c r="AW867" s="20"/>
      <c r="AX867" s="20"/>
      <c r="AY867" s="20"/>
    </row>
    <row r="868">
      <c r="L868" s="297"/>
      <c r="M868" s="278"/>
      <c r="N868" s="278"/>
      <c r="O868" s="278"/>
      <c r="P868" s="278"/>
      <c r="Q868" s="278"/>
      <c r="R868" s="20"/>
      <c r="S868" s="20"/>
      <c r="T868" s="20"/>
      <c r="U868" s="20"/>
      <c r="V868" s="20"/>
      <c r="W868" s="20"/>
      <c r="X868" s="20"/>
      <c r="Y868" s="20"/>
      <c r="Z868" s="20"/>
      <c r="AA868" s="20"/>
      <c r="AB868" s="20"/>
      <c r="AC868" s="20"/>
      <c r="AD868" s="20"/>
      <c r="AE868" s="20"/>
      <c r="AF868" s="20"/>
      <c r="AG868" s="20"/>
      <c r="AH868" s="20"/>
      <c r="AI868" s="20"/>
      <c r="AJ868" s="20"/>
      <c r="AK868" s="20"/>
      <c r="AL868" s="20"/>
      <c r="AM868" s="20"/>
      <c r="AN868" s="20"/>
      <c r="AO868" s="20"/>
      <c r="AP868" s="20"/>
      <c r="AQ868" s="20"/>
      <c r="AR868" s="20"/>
      <c r="AS868" s="20"/>
      <c r="AT868" s="20"/>
      <c r="AU868" s="20"/>
      <c r="AV868" s="20"/>
      <c r="AW868" s="20"/>
      <c r="AX868" s="20"/>
      <c r="AY868" s="20"/>
    </row>
    <row r="869">
      <c r="L869" s="297"/>
      <c r="M869" s="278"/>
      <c r="N869" s="278"/>
      <c r="O869" s="278"/>
      <c r="P869" s="278"/>
      <c r="Q869" s="278"/>
      <c r="R869" s="20"/>
      <c r="S869" s="20"/>
      <c r="T869" s="20"/>
      <c r="U869" s="20"/>
      <c r="V869" s="20"/>
      <c r="W869" s="20"/>
      <c r="X869" s="20"/>
      <c r="Y869" s="20"/>
      <c r="Z869" s="20"/>
      <c r="AA869" s="20"/>
      <c r="AB869" s="20"/>
      <c r="AC869" s="20"/>
      <c r="AD869" s="20"/>
      <c r="AE869" s="20"/>
      <c r="AF869" s="20"/>
      <c r="AG869" s="20"/>
      <c r="AH869" s="20"/>
      <c r="AI869" s="20"/>
      <c r="AJ869" s="20"/>
      <c r="AK869" s="20"/>
      <c r="AL869" s="20"/>
      <c r="AM869" s="20"/>
      <c r="AN869" s="20"/>
      <c r="AO869" s="20"/>
      <c r="AP869" s="20"/>
      <c r="AQ869" s="20"/>
      <c r="AR869" s="20"/>
      <c r="AS869" s="20"/>
      <c r="AT869" s="20"/>
      <c r="AU869" s="20"/>
      <c r="AV869" s="20"/>
      <c r="AW869" s="20"/>
      <c r="AX869" s="20"/>
      <c r="AY869" s="20"/>
    </row>
    <row r="870">
      <c r="L870" s="297"/>
      <c r="M870" s="278"/>
      <c r="N870" s="278"/>
      <c r="O870" s="278"/>
      <c r="P870" s="278"/>
      <c r="Q870" s="278"/>
      <c r="R870" s="20"/>
      <c r="S870" s="20"/>
      <c r="T870" s="20"/>
      <c r="U870" s="20"/>
      <c r="V870" s="20"/>
      <c r="W870" s="20"/>
      <c r="X870" s="20"/>
      <c r="Y870" s="20"/>
      <c r="Z870" s="20"/>
      <c r="AA870" s="20"/>
      <c r="AB870" s="20"/>
      <c r="AC870" s="20"/>
      <c r="AD870" s="20"/>
      <c r="AE870" s="20"/>
      <c r="AF870" s="20"/>
      <c r="AG870" s="20"/>
      <c r="AH870" s="20"/>
      <c r="AI870" s="20"/>
      <c r="AJ870" s="20"/>
      <c r="AK870" s="20"/>
      <c r="AL870" s="20"/>
      <c r="AM870" s="20"/>
      <c r="AN870" s="20"/>
      <c r="AO870" s="20"/>
      <c r="AP870" s="20"/>
      <c r="AQ870" s="20"/>
      <c r="AR870" s="20"/>
      <c r="AS870" s="20"/>
      <c r="AT870" s="20"/>
      <c r="AU870" s="20"/>
      <c r="AV870" s="20"/>
      <c r="AW870" s="20"/>
      <c r="AX870" s="20"/>
      <c r="AY870" s="20"/>
    </row>
    <row r="871">
      <c r="L871" s="297"/>
      <c r="M871" s="278"/>
      <c r="N871" s="278"/>
      <c r="O871" s="278"/>
      <c r="P871" s="278"/>
      <c r="Q871" s="278"/>
      <c r="R871" s="20"/>
      <c r="S871" s="20"/>
      <c r="T871" s="20"/>
      <c r="U871" s="20"/>
      <c r="V871" s="20"/>
      <c r="W871" s="20"/>
      <c r="X871" s="20"/>
      <c r="Y871" s="20"/>
      <c r="Z871" s="20"/>
      <c r="AA871" s="20"/>
      <c r="AB871" s="20"/>
      <c r="AC871" s="20"/>
      <c r="AD871" s="20"/>
      <c r="AE871" s="20"/>
      <c r="AF871" s="20"/>
      <c r="AG871" s="20"/>
      <c r="AH871" s="20"/>
      <c r="AI871" s="20"/>
      <c r="AJ871" s="20"/>
      <c r="AK871" s="20"/>
      <c r="AL871" s="20"/>
      <c r="AM871" s="20"/>
      <c r="AN871" s="20"/>
      <c r="AO871" s="20"/>
      <c r="AP871" s="20"/>
      <c r="AQ871" s="20"/>
      <c r="AR871" s="20"/>
      <c r="AS871" s="20"/>
      <c r="AT871" s="20"/>
      <c r="AU871" s="20"/>
      <c r="AV871" s="20"/>
      <c r="AW871" s="20"/>
      <c r="AX871" s="20"/>
      <c r="AY871" s="20"/>
    </row>
    <row r="872">
      <c r="L872" s="297"/>
      <c r="M872" s="278"/>
      <c r="N872" s="278"/>
      <c r="O872" s="278"/>
      <c r="P872" s="278"/>
      <c r="Q872" s="278"/>
      <c r="R872" s="20"/>
      <c r="S872" s="20"/>
      <c r="T872" s="20"/>
      <c r="U872" s="20"/>
      <c r="V872" s="20"/>
      <c r="W872" s="20"/>
      <c r="X872" s="20"/>
      <c r="Y872" s="20"/>
      <c r="Z872" s="20"/>
      <c r="AA872" s="20"/>
      <c r="AB872" s="20"/>
      <c r="AC872" s="20"/>
      <c r="AD872" s="20"/>
      <c r="AE872" s="20"/>
      <c r="AF872" s="20"/>
      <c r="AG872" s="20"/>
      <c r="AH872" s="20"/>
      <c r="AI872" s="20"/>
      <c r="AJ872" s="20"/>
      <c r="AK872" s="20"/>
      <c r="AL872" s="20"/>
      <c r="AM872" s="20"/>
      <c r="AN872" s="20"/>
      <c r="AO872" s="20"/>
      <c r="AP872" s="20"/>
      <c r="AQ872" s="20"/>
      <c r="AR872" s="20"/>
      <c r="AS872" s="20"/>
      <c r="AT872" s="20"/>
      <c r="AU872" s="20"/>
      <c r="AV872" s="20"/>
      <c r="AW872" s="20"/>
      <c r="AX872" s="20"/>
      <c r="AY872" s="20"/>
    </row>
    <row r="873">
      <c r="L873" s="297"/>
      <c r="M873" s="278"/>
      <c r="N873" s="278"/>
      <c r="O873" s="278"/>
      <c r="P873" s="278"/>
      <c r="Q873" s="278"/>
      <c r="R873" s="20"/>
      <c r="S873" s="20"/>
      <c r="T873" s="20"/>
      <c r="U873" s="20"/>
      <c r="V873" s="20"/>
      <c r="W873" s="20"/>
      <c r="X873" s="20"/>
      <c r="Y873" s="20"/>
      <c r="Z873" s="20"/>
      <c r="AA873" s="20"/>
      <c r="AB873" s="20"/>
      <c r="AC873" s="20"/>
      <c r="AD873" s="20"/>
      <c r="AE873" s="20"/>
      <c r="AF873" s="20"/>
      <c r="AG873" s="20"/>
      <c r="AH873" s="20"/>
      <c r="AI873" s="20"/>
      <c r="AJ873" s="20"/>
      <c r="AK873" s="20"/>
      <c r="AL873" s="20"/>
      <c r="AM873" s="20"/>
      <c r="AN873" s="20"/>
      <c r="AO873" s="20"/>
      <c r="AP873" s="20"/>
      <c r="AQ873" s="20"/>
      <c r="AR873" s="20"/>
      <c r="AS873" s="20"/>
      <c r="AT873" s="20"/>
      <c r="AU873" s="20"/>
      <c r="AV873" s="20"/>
      <c r="AW873" s="20"/>
      <c r="AX873" s="20"/>
      <c r="AY873" s="20"/>
    </row>
    <row r="874">
      <c r="L874" s="297"/>
      <c r="M874" s="278"/>
      <c r="N874" s="278"/>
      <c r="O874" s="278"/>
      <c r="P874" s="278"/>
      <c r="Q874" s="278"/>
      <c r="R874" s="20"/>
      <c r="S874" s="20"/>
      <c r="T874" s="20"/>
      <c r="U874" s="20"/>
      <c r="V874" s="20"/>
      <c r="W874" s="20"/>
      <c r="X874" s="20"/>
      <c r="Y874" s="20"/>
      <c r="Z874" s="20"/>
      <c r="AA874" s="20"/>
      <c r="AB874" s="20"/>
      <c r="AC874" s="20"/>
      <c r="AD874" s="20"/>
      <c r="AE874" s="20"/>
      <c r="AF874" s="20"/>
      <c r="AG874" s="20"/>
      <c r="AH874" s="20"/>
      <c r="AI874" s="20"/>
      <c r="AJ874" s="20"/>
      <c r="AK874" s="20"/>
      <c r="AL874" s="20"/>
      <c r="AM874" s="20"/>
      <c r="AN874" s="20"/>
      <c r="AO874" s="20"/>
      <c r="AP874" s="20"/>
      <c r="AQ874" s="20"/>
      <c r="AR874" s="20"/>
      <c r="AS874" s="20"/>
      <c r="AT874" s="20"/>
      <c r="AU874" s="20"/>
      <c r="AV874" s="20"/>
      <c r="AW874" s="20"/>
      <c r="AX874" s="20"/>
      <c r="AY874" s="20"/>
    </row>
    <row r="875">
      <c r="L875" s="297"/>
      <c r="M875" s="278"/>
      <c r="N875" s="278"/>
      <c r="O875" s="278"/>
      <c r="P875" s="278"/>
      <c r="Q875" s="278"/>
      <c r="R875" s="20"/>
      <c r="S875" s="20"/>
      <c r="T875" s="20"/>
      <c r="U875" s="20"/>
      <c r="V875" s="20"/>
      <c r="W875" s="20"/>
      <c r="X875" s="20"/>
      <c r="Y875" s="20"/>
      <c r="Z875" s="20"/>
      <c r="AA875" s="20"/>
      <c r="AB875" s="20"/>
      <c r="AC875" s="20"/>
      <c r="AD875" s="20"/>
      <c r="AE875" s="20"/>
      <c r="AF875" s="20"/>
      <c r="AG875" s="20"/>
      <c r="AH875" s="20"/>
      <c r="AI875" s="20"/>
      <c r="AJ875" s="20"/>
      <c r="AK875" s="20"/>
      <c r="AL875" s="20"/>
      <c r="AM875" s="20"/>
      <c r="AN875" s="20"/>
      <c r="AO875" s="20"/>
      <c r="AP875" s="20"/>
      <c r="AQ875" s="20"/>
      <c r="AR875" s="20"/>
      <c r="AS875" s="20"/>
      <c r="AT875" s="20"/>
      <c r="AU875" s="20"/>
      <c r="AV875" s="20"/>
      <c r="AW875" s="20"/>
      <c r="AX875" s="20"/>
      <c r="AY875" s="20"/>
    </row>
    <row r="876">
      <c r="L876" s="297"/>
      <c r="M876" s="278"/>
      <c r="N876" s="278"/>
      <c r="O876" s="278"/>
      <c r="P876" s="278"/>
      <c r="Q876" s="278"/>
      <c r="R876" s="20"/>
      <c r="S876" s="20"/>
      <c r="T876" s="20"/>
      <c r="U876" s="20"/>
      <c r="V876" s="20"/>
      <c r="W876" s="20"/>
      <c r="X876" s="20"/>
      <c r="Y876" s="20"/>
      <c r="Z876" s="20"/>
      <c r="AA876" s="20"/>
      <c r="AB876" s="20"/>
      <c r="AC876" s="20"/>
      <c r="AD876" s="20"/>
      <c r="AE876" s="20"/>
      <c r="AF876" s="20"/>
      <c r="AG876" s="20"/>
      <c r="AH876" s="20"/>
      <c r="AI876" s="20"/>
      <c r="AJ876" s="20"/>
      <c r="AK876" s="20"/>
      <c r="AL876" s="20"/>
      <c r="AM876" s="20"/>
      <c r="AN876" s="20"/>
      <c r="AO876" s="20"/>
      <c r="AP876" s="20"/>
      <c r="AQ876" s="20"/>
      <c r="AR876" s="20"/>
      <c r="AS876" s="20"/>
      <c r="AT876" s="20"/>
      <c r="AU876" s="20"/>
      <c r="AV876" s="20"/>
      <c r="AW876" s="20"/>
      <c r="AX876" s="20"/>
      <c r="AY876" s="20"/>
    </row>
    <row r="877">
      <c r="L877" s="297"/>
      <c r="M877" s="278"/>
      <c r="N877" s="278"/>
      <c r="O877" s="278"/>
      <c r="P877" s="278"/>
      <c r="Q877" s="278"/>
      <c r="R877" s="20"/>
      <c r="S877" s="20"/>
      <c r="T877" s="20"/>
      <c r="U877" s="20"/>
      <c r="V877" s="20"/>
      <c r="W877" s="20"/>
      <c r="X877" s="20"/>
      <c r="Y877" s="20"/>
      <c r="Z877" s="20"/>
      <c r="AA877" s="20"/>
      <c r="AB877" s="20"/>
      <c r="AC877" s="20"/>
      <c r="AD877" s="20"/>
      <c r="AE877" s="20"/>
      <c r="AF877" s="20"/>
      <c r="AG877" s="20"/>
      <c r="AH877" s="20"/>
      <c r="AI877" s="20"/>
      <c r="AJ877" s="20"/>
      <c r="AK877" s="20"/>
      <c r="AL877" s="20"/>
      <c r="AM877" s="20"/>
      <c r="AN877" s="20"/>
      <c r="AO877" s="20"/>
      <c r="AP877" s="20"/>
      <c r="AQ877" s="20"/>
      <c r="AR877" s="20"/>
      <c r="AS877" s="20"/>
      <c r="AT877" s="20"/>
      <c r="AU877" s="20"/>
      <c r="AV877" s="20"/>
      <c r="AW877" s="20"/>
      <c r="AX877" s="20"/>
      <c r="AY877" s="20"/>
    </row>
    <row r="878">
      <c r="L878" s="297"/>
      <c r="M878" s="278"/>
      <c r="N878" s="278"/>
      <c r="O878" s="278"/>
      <c r="P878" s="278"/>
      <c r="Q878" s="278"/>
      <c r="R878" s="20"/>
      <c r="S878" s="20"/>
      <c r="T878" s="20"/>
      <c r="U878" s="20"/>
      <c r="V878" s="20"/>
      <c r="W878" s="20"/>
      <c r="X878" s="20"/>
      <c r="Y878" s="20"/>
      <c r="Z878" s="20"/>
      <c r="AA878" s="20"/>
      <c r="AB878" s="20"/>
      <c r="AC878" s="20"/>
      <c r="AD878" s="20"/>
      <c r="AE878" s="20"/>
      <c r="AF878" s="20"/>
      <c r="AG878" s="20"/>
      <c r="AH878" s="20"/>
      <c r="AI878" s="20"/>
      <c r="AJ878" s="20"/>
      <c r="AK878" s="20"/>
      <c r="AL878" s="20"/>
      <c r="AM878" s="20"/>
      <c r="AN878" s="20"/>
      <c r="AO878" s="20"/>
      <c r="AP878" s="20"/>
      <c r="AQ878" s="20"/>
      <c r="AR878" s="20"/>
      <c r="AS878" s="20"/>
      <c r="AT878" s="20"/>
      <c r="AU878" s="20"/>
      <c r="AV878" s="20"/>
      <c r="AW878" s="20"/>
      <c r="AX878" s="20"/>
      <c r="AY878" s="20"/>
    </row>
    <row r="879">
      <c r="L879" s="297"/>
      <c r="M879" s="278"/>
      <c r="N879" s="278"/>
      <c r="O879" s="278"/>
      <c r="P879" s="278"/>
      <c r="Q879" s="278"/>
      <c r="R879" s="20"/>
      <c r="S879" s="20"/>
      <c r="T879" s="20"/>
      <c r="U879" s="20"/>
      <c r="V879" s="20"/>
      <c r="W879" s="20"/>
      <c r="X879" s="20"/>
      <c r="Y879" s="20"/>
      <c r="Z879" s="20"/>
      <c r="AA879" s="20"/>
      <c r="AB879" s="20"/>
      <c r="AC879" s="20"/>
      <c r="AD879" s="20"/>
      <c r="AE879" s="20"/>
      <c r="AF879" s="20"/>
      <c r="AG879" s="20"/>
      <c r="AH879" s="20"/>
      <c r="AI879" s="20"/>
      <c r="AJ879" s="20"/>
      <c r="AK879" s="20"/>
      <c r="AL879" s="20"/>
      <c r="AM879" s="20"/>
      <c r="AN879" s="20"/>
      <c r="AO879" s="20"/>
      <c r="AP879" s="20"/>
      <c r="AQ879" s="20"/>
      <c r="AR879" s="20"/>
      <c r="AS879" s="20"/>
      <c r="AT879" s="20"/>
      <c r="AU879" s="20"/>
      <c r="AV879" s="20"/>
      <c r="AW879" s="20"/>
      <c r="AX879" s="20"/>
      <c r="AY879" s="20"/>
    </row>
    <row r="880">
      <c r="L880" s="297"/>
      <c r="M880" s="278"/>
      <c r="N880" s="278"/>
      <c r="O880" s="278"/>
      <c r="P880" s="278"/>
      <c r="Q880" s="278"/>
      <c r="R880" s="20"/>
      <c r="S880" s="20"/>
      <c r="T880" s="20"/>
      <c r="U880" s="20"/>
      <c r="V880" s="20"/>
      <c r="W880" s="20"/>
      <c r="X880" s="20"/>
      <c r="Y880" s="20"/>
      <c r="Z880" s="20"/>
      <c r="AA880" s="20"/>
      <c r="AB880" s="20"/>
      <c r="AC880" s="20"/>
      <c r="AD880" s="20"/>
      <c r="AE880" s="20"/>
      <c r="AF880" s="20"/>
      <c r="AG880" s="20"/>
      <c r="AH880" s="20"/>
      <c r="AI880" s="20"/>
      <c r="AJ880" s="20"/>
      <c r="AK880" s="20"/>
      <c r="AL880" s="20"/>
      <c r="AM880" s="20"/>
      <c r="AN880" s="20"/>
      <c r="AO880" s="20"/>
      <c r="AP880" s="20"/>
      <c r="AQ880" s="20"/>
      <c r="AR880" s="20"/>
      <c r="AS880" s="20"/>
      <c r="AT880" s="20"/>
      <c r="AU880" s="20"/>
      <c r="AV880" s="20"/>
      <c r="AW880" s="20"/>
      <c r="AX880" s="20"/>
      <c r="AY880" s="20"/>
    </row>
    <row r="881">
      <c r="L881" s="297"/>
      <c r="M881" s="278"/>
      <c r="N881" s="278"/>
      <c r="O881" s="278"/>
      <c r="P881" s="278"/>
      <c r="Q881" s="278"/>
      <c r="R881" s="20"/>
      <c r="S881" s="20"/>
      <c r="T881" s="20"/>
      <c r="U881" s="20"/>
      <c r="V881" s="20"/>
      <c r="W881" s="20"/>
      <c r="X881" s="20"/>
      <c r="Y881" s="20"/>
      <c r="Z881" s="20"/>
      <c r="AA881" s="20"/>
      <c r="AB881" s="20"/>
      <c r="AC881" s="20"/>
      <c r="AD881" s="20"/>
      <c r="AE881" s="20"/>
      <c r="AF881" s="20"/>
      <c r="AG881" s="20"/>
      <c r="AH881" s="20"/>
      <c r="AI881" s="20"/>
      <c r="AJ881" s="20"/>
      <c r="AK881" s="20"/>
      <c r="AL881" s="20"/>
      <c r="AM881" s="20"/>
      <c r="AN881" s="20"/>
      <c r="AO881" s="20"/>
      <c r="AP881" s="20"/>
      <c r="AQ881" s="20"/>
      <c r="AR881" s="20"/>
      <c r="AS881" s="20"/>
      <c r="AT881" s="20"/>
      <c r="AU881" s="20"/>
      <c r="AV881" s="20"/>
      <c r="AW881" s="20"/>
      <c r="AX881" s="20"/>
      <c r="AY881" s="20"/>
    </row>
    <row r="882">
      <c r="L882" s="297"/>
      <c r="M882" s="278"/>
      <c r="N882" s="278"/>
      <c r="O882" s="278"/>
      <c r="P882" s="278"/>
      <c r="Q882" s="278"/>
      <c r="R882" s="20"/>
      <c r="S882" s="20"/>
      <c r="T882" s="20"/>
      <c r="U882" s="20"/>
      <c r="V882" s="20"/>
      <c r="W882" s="20"/>
      <c r="X882" s="20"/>
      <c r="Y882" s="20"/>
      <c r="Z882" s="20"/>
      <c r="AA882" s="20"/>
      <c r="AB882" s="20"/>
      <c r="AC882" s="20"/>
      <c r="AD882" s="20"/>
      <c r="AE882" s="20"/>
      <c r="AF882" s="20"/>
      <c r="AG882" s="20"/>
      <c r="AH882" s="20"/>
      <c r="AI882" s="20"/>
      <c r="AJ882" s="20"/>
      <c r="AK882" s="20"/>
      <c r="AL882" s="20"/>
      <c r="AM882" s="20"/>
      <c r="AN882" s="20"/>
      <c r="AO882" s="20"/>
      <c r="AP882" s="20"/>
      <c r="AQ882" s="20"/>
      <c r="AR882" s="20"/>
      <c r="AS882" s="20"/>
      <c r="AT882" s="20"/>
      <c r="AU882" s="20"/>
      <c r="AV882" s="20"/>
      <c r="AW882" s="20"/>
      <c r="AX882" s="20"/>
      <c r="AY882" s="20"/>
    </row>
    <row r="883">
      <c r="L883" s="297"/>
      <c r="M883" s="278"/>
      <c r="N883" s="278"/>
      <c r="O883" s="278"/>
      <c r="P883" s="278"/>
      <c r="Q883" s="278"/>
      <c r="R883" s="20"/>
      <c r="S883" s="20"/>
      <c r="T883" s="20"/>
      <c r="U883" s="20"/>
      <c r="V883" s="20"/>
      <c r="W883" s="20"/>
      <c r="X883" s="20"/>
      <c r="Y883" s="20"/>
      <c r="Z883" s="20"/>
      <c r="AA883" s="20"/>
      <c r="AB883" s="20"/>
      <c r="AC883" s="20"/>
      <c r="AD883" s="20"/>
      <c r="AE883" s="20"/>
      <c r="AF883" s="20"/>
      <c r="AG883" s="20"/>
      <c r="AH883" s="20"/>
      <c r="AI883" s="20"/>
      <c r="AJ883" s="20"/>
      <c r="AK883" s="20"/>
      <c r="AL883" s="20"/>
      <c r="AM883" s="20"/>
      <c r="AN883" s="20"/>
      <c r="AO883" s="20"/>
      <c r="AP883" s="20"/>
      <c r="AQ883" s="20"/>
      <c r="AR883" s="20"/>
      <c r="AS883" s="20"/>
      <c r="AT883" s="20"/>
      <c r="AU883" s="20"/>
      <c r="AV883" s="20"/>
      <c r="AW883" s="20"/>
      <c r="AX883" s="20"/>
      <c r="AY883" s="20"/>
    </row>
    <row r="884">
      <c r="L884" s="297"/>
      <c r="M884" s="278"/>
      <c r="N884" s="278"/>
      <c r="O884" s="278"/>
      <c r="P884" s="278"/>
      <c r="Q884" s="278"/>
      <c r="R884" s="20"/>
      <c r="S884" s="20"/>
      <c r="T884" s="20"/>
      <c r="U884" s="20"/>
      <c r="V884" s="20"/>
      <c r="W884" s="20"/>
      <c r="X884" s="20"/>
      <c r="Y884" s="20"/>
      <c r="Z884" s="20"/>
      <c r="AA884" s="20"/>
      <c r="AB884" s="20"/>
      <c r="AC884" s="20"/>
      <c r="AD884" s="20"/>
      <c r="AE884" s="20"/>
      <c r="AF884" s="20"/>
      <c r="AG884" s="20"/>
      <c r="AH884" s="20"/>
      <c r="AI884" s="20"/>
      <c r="AJ884" s="20"/>
      <c r="AK884" s="20"/>
      <c r="AL884" s="20"/>
      <c r="AM884" s="20"/>
      <c r="AN884" s="20"/>
      <c r="AO884" s="20"/>
      <c r="AP884" s="20"/>
      <c r="AQ884" s="20"/>
      <c r="AR884" s="20"/>
      <c r="AS884" s="20"/>
      <c r="AT884" s="20"/>
      <c r="AU884" s="20"/>
      <c r="AV884" s="20"/>
      <c r="AW884" s="20"/>
      <c r="AX884" s="20"/>
      <c r="AY884" s="20"/>
    </row>
    <row r="885">
      <c r="L885" s="297"/>
      <c r="M885" s="278"/>
      <c r="N885" s="278"/>
      <c r="O885" s="278"/>
      <c r="P885" s="278"/>
      <c r="Q885" s="278"/>
      <c r="R885" s="20"/>
      <c r="S885" s="20"/>
      <c r="T885" s="20"/>
      <c r="U885" s="20"/>
      <c r="V885" s="20"/>
      <c r="W885" s="20"/>
      <c r="X885" s="20"/>
      <c r="Y885" s="20"/>
      <c r="Z885" s="20"/>
      <c r="AA885" s="20"/>
      <c r="AB885" s="20"/>
      <c r="AC885" s="20"/>
      <c r="AD885" s="20"/>
      <c r="AE885" s="20"/>
      <c r="AF885" s="20"/>
      <c r="AG885" s="20"/>
      <c r="AH885" s="20"/>
      <c r="AI885" s="20"/>
      <c r="AJ885" s="20"/>
      <c r="AK885" s="20"/>
      <c r="AL885" s="20"/>
      <c r="AM885" s="20"/>
      <c r="AN885" s="20"/>
      <c r="AO885" s="20"/>
      <c r="AP885" s="20"/>
      <c r="AQ885" s="20"/>
      <c r="AR885" s="20"/>
      <c r="AS885" s="20"/>
      <c r="AT885" s="20"/>
      <c r="AU885" s="20"/>
      <c r="AV885" s="20"/>
      <c r="AW885" s="20"/>
      <c r="AX885" s="20"/>
      <c r="AY885" s="20"/>
    </row>
    <row r="886">
      <c r="L886" s="297"/>
      <c r="M886" s="278"/>
      <c r="N886" s="278"/>
      <c r="O886" s="278"/>
      <c r="P886" s="278"/>
      <c r="Q886" s="278"/>
      <c r="R886" s="20"/>
      <c r="S886" s="20"/>
      <c r="T886" s="20"/>
      <c r="U886" s="20"/>
      <c r="V886" s="20"/>
      <c r="W886" s="20"/>
      <c r="X886" s="20"/>
      <c r="Y886" s="20"/>
      <c r="Z886" s="20"/>
      <c r="AA886" s="20"/>
      <c r="AB886" s="20"/>
      <c r="AC886" s="20"/>
      <c r="AD886" s="20"/>
      <c r="AE886" s="20"/>
      <c r="AF886" s="20"/>
      <c r="AG886" s="20"/>
      <c r="AH886" s="20"/>
      <c r="AI886" s="20"/>
      <c r="AJ886" s="20"/>
      <c r="AK886" s="20"/>
      <c r="AL886" s="20"/>
      <c r="AM886" s="20"/>
      <c r="AN886" s="20"/>
      <c r="AO886" s="20"/>
      <c r="AP886" s="20"/>
      <c r="AQ886" s="20"/>
      <c r="AR886" s="20"/>
      <c r="AS886" s="20"/>
      <c r="AT886" s="20"/>
      <c r="AU886" s="20"/>
      <c r="AV886" s="20"/>
      <c r="AW886" s="20"/>
      <c r="AX886" s="20"/>
      <c r="AY886" s="20"/>
    </row>
  </sheetData>
  <mergeCells count="6">
    <mergeCell ref="C4:K4"/>
    <mergeCell ref="C5:K5"/>
    <mergeCell ref="C6:K6"/>
    <mergeCell ref="C3:I3"/>
    <mergeCell ref="D7:E7"/>
    <mergeCell ref="F7:J7"/>
  </mergeCells>
  <hyperlinks>
    <hyperlink r:id="rId1" ref="F7"/>
  </hyperlinks>
  <printOptions horizontalCentered="1"/>
  <pageMargins left="0.51181102362204722" right="0.51181102362204722" top="0.78740157480314954" bottom="0.78740157480314954" header="0.31496062992125984" footer="0.31496062992125984"/>
  <pageSetup paperSize="9" scale="33" orientation="landscape"/>
  <headerFooter>
    <oddFooter>&amp;L&amp;"Courier New,Normal"&amp;11CROQUI DMT's&amp;R&amp;"Courier New,Normal"&amp;G
ENGª FABIOLA BATISTA PIRES
CREA 78.851/D
CONEPP CONSULTORIA LTDA </oddFooter>
  </headerFooter>
  <legacyDrawingHF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pageSetUpPr fitToPage="1"/>
  </sheetPr>
  <sheetViews>
    <sheetView showGridLines="0" zoomScale="70" zoomScaleNormal="70" workbookViewId="0">
      <selection activeCell="D36" sqref="D36"/>
    </sheetView>
  </sheetViews>
  <sheetFormatPr defaultColWidth="10.28515625" defaultRowHeight="13.5"/>
  <cols>
    <col customWidth="1" min="1" max="1" style="313" width="1.42578125"/>
    <col bestFit="1" customWidth="1" min="2" max="2" style="314" width="13.5703125"/>
    <col bestFit="1" customWidth="1" min="3" max="3" style="314" width="19.140625"/>
    <col customWidth="1" min="4" max="4" style="550" width="149.85546875"/>
    <col bestFit="1" customWidth="1" min="5" max="5" style="314" width="13.5703125"/>
    <col bestFit="1" customWidth="1" min="6" max="6" style="325" width="20.28515625"/>
    <col bestFit="1" customWidth="1" min="7" max="7" style="313" width="11.28515625"/>
    <col customWidth="1" min="8" max="8" style="313" width="21.7109375"/>
    <col customWidth="1" min="9" max="9" style="313" width="13.140625"/>
    <col min="10" max="16384" style="313" width="10.28515625"/>
  </cols>
  <sheetData>
    <row r="1">
      <c r="A1" s="312"/>
      <c r="C1" s="313"/>
      <c r="F1" s="315"/>
    </row>
    <row r="2" ht="67.5">
      <c r="A2" s="312"/>
      <c r="C2" s="313"/>
      <c r="E2" s="316" t="s">
        <v>182</v>
      </c>
      <c r="F2" s="482" t="str">
        <f>PO!J10</f>
        <v xml:space="preserve">Sinapi/MG 08/2025, Setop-MG 04/2025; Sudecap/MG 04/2025</v>
      </c>
      <c r="G2" s="1172" t="str">
        <f>Índice!K9</f>
        <v>ONERADO</v>
      </c>
      <c r="H2" s="1172"/>
    </row>
    <row r="3">
      <c r="A3" s="312"/>
      <c r="B3" s="317"/>
      <c r="C3" s="317"/>
      <c r="D3" s="317"/>
      <c r="E3" s="318" t="s">
        <v>183</v>
      </c>
      <c r="F3" s="319" t="s">
        <v>148</v>
      </c>
    </row>
    <row r="4">
      <c r="B4" s="320" t="s">
        <v>36</v>
      </c>
      <c r="C4" s="535" t="s">
        <v>32141</v>
      </c>
      <c r="D4" s="582" t="s">
        <v>32142</v>
      </c>
      <c r="E4" s="538" t="s">
        <v>188</v>
      </c>
      <c r="F4" s="322">
        <f>CPU!J19</f>
        <v>47585.850000000006</v>
      </c>
    </row>
    <row r="5">
      <c r="B5" s="320" t="s">
        <v>12624</v>
      </c>
      <c r="C5" s="535" t="s">
        <v>32141</v>
      </c>
      <c r="D5" s="678" t="s">
        <v>32684</v>
      </c>
      <c r="E5" s="679" t="s">
        <v>12625</v>
      </c>
      <c r="F5" s="322">
        <f>CPU!J31</f>
        <v>792.37999999999988</v>
      </c>
    </row>
    <row r="6">
      <c r="B6" s="320" t="s">
        <v>32193</v>
      </c>
      <c r="C6" s="535" t="s">
        <v>32141</v>
      </c>
      <c r="D6" s="678" t="s">
        <v>32685</v>
      </c>
      <c r="E6" s="679" t="s">
        <v>188</v>
      </c>
      <c r="F6" s="322">
        <f>CPU!J47</f>
        <v>614.13999999999999</v>
      </c>
    </row>
    <row r="7">
      <c r="B7" s="320" t="s">
        <v>32197</v>
      </c>
      <c r="C7" s="535" t="s">
        <v>32141</v>
      </c>
      <c r="D7" s="678" t="s">
        <v>32686</v>
      </c>
      <c r="E7" s="679" t="s">
        <v>188</v>
      </c>
      <c r="F7" s="322">
        <f>CPU!J63</f>
        <v>534.02999999999997</v>
      </c>
    </row>
    <row r="8" s="323" customFormat="1">
      <c r="B8" s="320" t="s">
        <v>32198</v>
      </c>
      <c r="C8" s="535" t="s">
        <v>32141</v>
      </c>
      <c r="D8" s="678" t="s">
        <v>32687</v>
      </c>
      <c r="E8" s="679" t="s">
        <v>188</v>
      </c>
      <c r="F8" s="488">
        <f>CPU!J82</f>
        <v>1116.4300000000001</v>
      </c>
      <c r="J8" s="313"/>
    </row>
    <row r="9">
      <c r="B9" s="320" t="s">
        <v>32199</v>
      </c>
      <c r="C9" s="535" t="s">
        <v>32141</v>
      </c>
      <c r="D9" s="678" t="s">
        <v>32688</v>
      </c>
      <c r="E9" s="679" t="s">
        <v>188</v>
      </c>
      <c r="F9" s="322">
        <f>CPU!J98</f>
        <v>524.62</v>
      </c>
    </row>
    <row r="10">
      <c r="B10" s="320" t="s">
        <v>32678</v>
      </c>
      <c r="C10" s="535" t="s">
        <v>32141</v>
      </c>
      <c r="D10" s="582" t="s">
        <v>32194</v>
      </c>
      <c r="E10" s="538" t="s">
        <v>186</v>
      </c>
      <c r="F10" s="322">
        <f>CPU!J108</f>
        <v>21.43</v>
      </c>
    </row>
    <row r="11">
      <c r="B11" s="320" t="s">
        <v>32679</v>
      </c>
      <c r="C11" s="535" t="s">
        <v>32141</v>
      </c>
      <c r="D11" s="582" t="s">
        <v>32200</v>
      </c>
      <c r="E11" s="538" t="s">
        <v>188</v>
      </c>
      <c r="F11" s="322">
        <f>CPU!J118</f>
        <v>32.909999999999997</v>
      </c>
    </row>
    <row r="12" s="323" customFormat="1">
      <c r="B12" s="320" t="s">
        <v>32680</v>
      </c>
      <c r="C12" s="535" t="s">
        <v>32141</v>
      </c>
      <c r="D12" s="582" t="s">
        <v>32201</v>
      </c>
      <c r="E12" s="538" t="s">
        <v>188</v>
      </c>
      <c r="F12" s="488">
        <f>CPU!J128</f>
        <v>101.31999999999999</v>
      </c>
      <c r="J12" s="313"/>
    </row>
    <row r="13">
      <c r="B13" s="320" t="s">
        <v>32681</v>
      </c>
      <c r="C13" s="535" t="s">
        <v>32141</v>
      </c>
      <c r="D13" s="582" t="s">
        <v>32202</v>
      </c>
      <c r="E13" s="538" t="s">
        <v>188</v>
      </c>
      <c r="F13" s="322">
        <f>CPU!J138</f>
        <v>101.31999999999999</v>
      </c>
    </row>
    <row r="14">
      <c r="B14" s="320" t="s">
        <v>32682</v>
      </c>
      <c r="C14" s="535" t="s">
        <v>32141</v>
      </c>
      <c r="D14" s="582" t="s">
        <v>32203</v>
      </c>
      <c r="E14" s="538" t="s">
        <v>188</v>
      </c>
      <c r="F14" s="322">
        <f>CPU!J148</f>
        <v>101.31999999999999</v>
      </c>
    </row>
    <row r="15" s="323" customFormat="1">
      <c r="B15" s="320" t="s">
        <v>32683</v>
      </c>
      <c r="C15" s="535" t="s">
        <v>32141</v>
      </c>
      <c r="D15" s="582" t="s">
        <v>32204</v>
      </c>
      <c r="E15" s="538" t="s">
        <v>188</v>
      </c>
      <c r="F15" s="488">
        <f>CPU!J158</f>
        <v>7.6399999999999997</v>
      </c>
      <c r="J15" s="313"/>
    </row>
    <row r="16" s="323" customFormat="1">
      <c r="B16" s="320"/>
      <c r="C16" s="535"/>
      <c r="D16" s="582"/>
      <c r="E16" s="538"/>
      <c r="F16" s="488"/>
      <c r="J16" s="313"/>
    </row>
    <row r="17" s="323" customFormat="1">
      <c r="B17" s="320"/>
      <c r="C17" s="535"/>
      <c r="D17" s="582"/>
      <c r="E17" s="538"/>
      <c r="F17" s="488"/>
      <c r="J17" s="313"/>
    </row>
    <row r="18" s="323" customFormat="1">
      <c r="B18" s="320"/>
      <c r="C18" s="535"/>
      <c r="D18" s="582"/>
      <c r="E18" s="538"/>
      <c r="F18" s="488"/>
      <c r="J18" s="313"/>
    </row>
    <row r="19" s="323" customFormat="1">
      <c r="B19" s="320"/>
      <c r="C19" s="535"/>
      <c r="D19" s="582"/>
      <c r="E19" s="538"/>
      <c r="F19" s="488"/>
      <c r="J19" s="313"/>
    </row>
    <row r="20" s="323" customFormat="1">
      <c r="B20" s="320" t="s">
        <v>32659</v>
      </c>
      <c r="C20" s="535" t="s">
        <v>32141</v>
      </c>
      <c r="D20" s="535" t="s">
        <v>32661</v>
      </c>
      <c r="E20" s="679" t="s">
        <v>188</v>
      </c>
      <c r="F20" s="488">
        <f>CPU!J362</f>
        <v>325.73000000000002</v>
      </c>
      <c r="J20" s="313"/>
    </row>
    <row r="21" s="323" customFormat="1">
      <c r="B21" s="320" t="s">
        <v>32660</v>
      </c>
      <c r="C21" s="535" t="s">
        <v>32141</v>
      </c>
      <c r="D21" s="582" t="s">
        <v>32664</v>
      </c>
      <c r="E21" s="538" t="s">
        <v>32663</v>
      </c>
      <c r="F21" s="488">
        <f>CPU!J377</f>
        <v>1355.1299999999999</v>
      </c>
      <c r="J21" s="313"/>
    </row>
    <row r="22" s="323" customFormat="1">
      <c r="B22" s="320" t="s">
        <v>32665</v>
      </c>
      <c r="C22" s="535" t="s">
        <v>32141</v>
      </c>
      <c r="D22" s="582" t="s">
        <v>32667</v>
      </c>
      <c r="E22" s="538" t="s">
        <v>143</v>
      </c>
      <c r="F22" s="488">
        <f>CPU!J245</f>
        <v>135.97</v>
      </c>
      <c r="J22" s="313"/>
    </row>
    <row r="23" s="323" customFormat="1">
      <c r="B23" s="320" t="s">
        <v>32666</v>
      </c>
      <c r="C23" s="535" t="s">
        <v>32141</v>
      </c>
      <c r="D23" s="582" t="s">
        <v>32668</v>
      </c>
      <c r="E23" s="538" t="s">
        <v>143</v>
      </c>
      <c r="F23" s="488">
        <f>CPU!J256</f>
        <v>374.48000000000002</v>
      </c>
      <c r="J23" s="313"/>
    </row>
    <row r="24" s="323" customFormat="1">
      <c r="B24" s="320" t="s">
        <v>32694</v>
      </c>
      <c r="C24" s="535" t="s">
        <v>32141</v>
      </c>
      <c r="D24" s="582" t="s">
        <v>32695</v>
      </c>
      <c r="E24" s="538" t="s">
        <v>32662</v>
      </c>
      <c r="F24" s="488">
        <f>CPU!J268</f>
        <v>610.74000000000001</v>
      </c>
      <c r="J24" s="313"/>
    </row>
    <row r="25" s="323" customFormat="1">
      <c r="B25" s="320" t="s">
        <v>32696</v>
      </c>
      <c r="C25" s="535" t="s">
        <v>32141</v>
      </c>
      <c r="D25" s="582" t="s">
        <v>32697</v>
      </c>
      <c r="E25" s="538" t="s">
        <v>143</v>
      </c>
      <c r="F25" s="488">
        <f>CPU!J280</f>
        <v>94.609999999999999</v>
      </c>
      <c r="J25" s="313"/>
    </row>
    <row r="26" s="323" customFormat="1">
      <c r="B26" s="320" t="s">
        <v>32698</v>
      </c>
      <c r="C26" s="535" t="s">
        <v>32141</v>
      </c>
      <c r="D26" s="582" t="s">
        <v>32697</v>
      </c>
      <c r="E26" s="538" t="s">
        <v>143</v>
      </c>
      <c r="F26" s="488">
        <f>CPU!J293</f>
        <v>591.44000000000005</v>
      </c>
      <c r="J26" s="313"/>
    </row>
    <row r="27" s="323" customFormat="1">
      <c r="B27" s="320" t="s">
        <v>32699</v>
      </c>
      <c r="C27" s="535" t="s">
        <v>32141</v>
      </c>
      <c r="D27" s="582" t="s">
        <v>32700</v>
      </c>
      <c r="E27" s="538" t="s">
        <v>32701</v>
      </c>
      <c r="F27" s="488">
        <f>CPU!J304</f>
        <v>65.27000000000001</v>
      </c>
      <c r="J27" s="313"/>
    </row>
    <row r="28" s="323" customFormat="1">
      <c r="B28" s="320" t="s">
        <v>32702</v>
      </c>
      <c r="C28" s="535" t="s">
        <v>32141</v>
      </c>
      <c r="D28" s="582" t="s">
        <v>32703</v>
      </c>
      <c r="E28" s="538" t="s">
        <v>32662</v>
      </c>
      <c r="F28" s="488">
        <f>CPU!J317</f>
        <v>591.44000000000005</v>
      </c>
      <c r="J28" s="313"/>
    </row>
    <row r="29" s="323" customFormat="1">
      <c r="B29" s="320" t="s">
        <v>32704</v>
      </c>
      <c r="C29" s="535" t="s">
        <v>32141</v>
      </c>
      <c r="D29" s="582" t="s">
        <v>32705</v>
      </c>
      <c r="E29" s="538" t="s">
        <v>32662</v>
      </c>
      <c r="F29" s="488">
        <f>CPU!J328</f>
        <v>673.52999999999997</v>
      </c>
      <c r="J29" s="313"/>
    </row>
    <row r="30" s="323" customFormat="1">
      <c r="B30" s="320" t="s">
        <v>32725</v>
      </c>
      <c r="C30" s="535" t="s">
        <v>32141</v>
      </c>
      <c r="D30" s="582" t="s">
        <v>32726</v>
      </c>
      <c r="E30" s="679" t="s">
        <v>188</v>
      </c>
      <c r="F30" s="488">
        <f>CPU!J341</f>
        <v>2551.0999999999999</v>
      </c>
      <c r="J30" s="313"/>
    </row>
    <row r="31" s="323" customFormat="1">
      <c r="B31" s="320" t="s">
        <v>32738</v>
      </c>
      <c r="C31" s="535" t="s">
        <v>32141</v>
      </c>
      <c r="D31" s="582" t="s">
        <v>32737</v>
      </c>
      <c r="E31" s="679" t="s">
        <v>188</v>
      </c>
      <c r="F31" s="488">
        <f>CPU!J192</f>
        <v>1591.6199999999999</v>
      </c>
      <c r="J31" s="313"/>
    </row>
    <row r="32" s="323" customFormat="1">
      <c r="B32" s="320" t="s">
        <v>32739</v>
      </c>
      <c r="C32" s="535" t="s">
        <v>32141</v>
      </c>
      <c r="D32" s="582" t="s">
        <v>32740</v>
      </c>
      <c r="E32" s="679" t="s">
        <v>188</v>
      </c>
      <c r="F32" s="488">
        <f>CPU!J179</f>
        <v>21731.880000000001</v>
      </c>
      <c r="J32" s="313"/>
    </row>
    <row r="33" s="323" customFormat="1">
      <c r="B33" s="320" t="s">
        <v>32741</v>
      </c>
      <c r="C33" s="535" t="s">
        <v>32141</v>
      </c>
      <c r="D33" s="582" t="s">
        <v>32742</v>
      </c>
      <c r="E33" s="538" t="s">
        <v>32662</v>
      </c>
      <c r="F33" s="488">
        <f>CPU!J205</f>
        <v>487.64999999999998</v>
      </c>
      <c r="J33" s="313"/>
    </row>
    <row r="34" s="323" customFormat="1">
      <c r="B34" s="320" t="s">
        <v>32744</v>
      </c>
      <c r="C34" s="535" t="s">
        <v>32141</v>
      </c>
      <c r="D34" s="582" t="s">
        <v>32743</v>
      </c>
      <c r="E34" s="538" t="s">
        <v>32662</v>
      </c>
      <c r="F34" s="488">
        <f>CPU!J219</f>
        <v>464.78999999999996</v>
      </c>
      <c r="J34" s="313"/>
    </row>
    <row r="35" s="323" customFormat="1">
      <c r="B35" s="320" t="s">
        <v>32762</v>
      </c>
      <c r="C35" s="535" t="s">
        <v>32141</v>
      </c>
      <c r="D35" s="582" t="s">
        <v>32763</v>
      </c>
      <c r="E35" s="538" t="s">
        <v>32662</v>
      </c>
      <c r="F35" s="488">
        <f>CPU!J228</f>
        <v>1387.4200000000001</v>
      </c>
      <c r="J35" s="313"/>
    </row>
    <row r="36" s="323" customFormat="1">
      <c r="B36" s="320" t="s">
        <v>32790</v>
      </c>
      <c r="C36" s="535" t="s">
        <v>32141</v>
      </c>
      <c r="D36" s="582" t="s">
        <v>32789</v>
      </c>
      <c r="E36" s="679" t="s">
        <v>188</v>
      </c>
      <c r="F36" s="488">
        <f>CPU!J169</f>
        <v>1331.8800000000001</v>
      </c>
      <c r="J36" s="313"/>
    </row>
    <row r="37" s="323" customFormat="1">
      <c r="B37" s="320"/>
      <c r="C37" s="535"/>
      <c r="D37" s="582"/>
      <c r="E37" s="538"/>
      <c r="F37" s="488"/>
      <c r="J37" s="313"/>
    </row>
    <row r="38" s="323" customFormat="1">
      <c r="B38" s="320"/>
      <c r="C38" s="535"/>
      <c r="D38" s="582"/>
      <c r="E38" s="538"/>
      <c r="F38" s="488"/>
      <c r="J38" s="313"/>
    </row>
    <row r="39" s="323" customFormat="1">
      <c r="B39" s="320"/>
      <c r="C39" s="535"/>
      <c r="D39" s="582"/>
      <c r="E39" s="538"/>
      <c r="F39" s="488"/>
      <c r="J39" s="313"/>
    </row>
    <row r="40" s="323" customFormat="1">
      <c r="B40" s="320"/>
      <c r="C40" s="535"/>
      <c r="D40" s="582"/>
      <c r="E40" s="538"/>
      <c r="F40" s="488"/>
      <c r="J40" s="313"/>
    </row>
    <row r="41" s="323" customFormat="1">
      <c r="B41" s="320"/>
      <c r="C41" s="535"/>
      <c r="D41" s="582"/>
      <c r="E41" s="538"/>
      <c r="F41" s="488"/>
      <c r="J41" s="313"/>
    </row>
    <row r="42" s="323" customFormat="1">
      <c r="B42" s="320"/>
      <c r="C42" s="535"/>
      <c r="D42" s="582"/>
      <c r="E42" s="538"/>
      <c r="F42" s="488"/>
      <c r="J42" s="313"/>
    </row>
    <row r="43" s="323" customFormat="1">
      <c r="B43" s="320"/>
      <c r="C43" s="535"/>
      <c r="D43" s="582"/>
      <c r="E43" s="538"/>
      <c r="F43" s="488"/>
      <c r="J43" s="313"/>
    </row>
    <row r="44" s="323" customFormat="1">
      <c r="B44" s="320"/>
      <c r="C44" s="535"/>
      <c r="D44" s="582"/>
      <c r="E44" s="538"/>
      <c r="F44" s="488"/>
      <c r="J44" s="313"/>
    </row>
    <row r="45">
      <c r="B45" s="320" t="s">
        <v>2799</v>
      </c>
      <c r="C45" s="535" t="s">
        <v>184</v>
      </c>
      <c r="D45" s="582" t="str">
        <f>COT!C3</f>
        <v xml:space="preserve">FECHAMENTO ARMÁRIO 185X77</v>
      </c>
      <c r="E45" s="538" t="s">
        <v>188</v>
      </c>
      <c r="F45" s="322">
        <f>COT!G3</f>
        <v>2584.6500000000001</v>
      </c>
    </row>
    <row r="46">
      <c r="B46" s="320" t="s">
        <v>32205</v>
      </c>
      <c r="C46" s="535" t="s">
        <v>184</v>
      </c>
      <c r="D46" s="582" t="str">
        <f>COT!C4</f>
        <v xml:space="preserve">FECHAMENTO ARMÁRIO 145X77</v>
      </c>
      <c r="E46" s="538" t="str">
        <f>COT!D3</f>
        <v>UNID.</v>
      </c>
      <c r="F46" s="322">
        <f>COT!G4</f>
        <v>1854.25</v>
      </c>
    </row>
    <row r="47">
      <c r="B47" s="320" t="s">
        <v>32206</v>
      </c>
      <c r="C47" s="535" t="s">
        <v>184</v>
      </c>
      <c r="D47" s="582" t="str">
        <f>COT!C5</f>
        <v xml:space="preserve">ARMÁRIO 100X70</v>
      </c>
      <c r="E47" s="538" t="str">
        <f>COT!D4</f>
        <v>UNID.</v>
      </c>
      <c r="F47" s="322">
        <f>COT!G5</f>
        <v>1177.7750000000001</v>
      </c>
    </row>
    <row r="48">
      <c r="B48" s="320" t="s">
        <v>32793</v>
      </c>
      <c r="C48" s="535" t="s">
        <v>184</v>
      </c>
      <c r="D48" s="582" t="str">
        <f>COT!C6</f>
        <v xml:space="preserve">PORTA AUTOMATICA EM VIDRO </v>
      </c>
      <c r="E48" s="538" t="str">
        <f>COT!D5</f>
        <v>UNID.</v>
      </c>
      <c r="F48" s="322">
        <f>COT!G6</f>
        <v>20400</v>
      </c>
    </row>
    <row r="49" s="323" customFormat="1">
      <c r="B49" s="320"/>
      <c r="C49" s="535"/>
      <c r="D49" s="582"/>
      <c r="E49" s="538"/>
      <c r="F49" s="488"/>
      <c r="J49" s="313"/>
    </row>
    <row r="50" s="323" customFormat="1">
      <c r="B50" s="320"/>
      <c r="C50" s="535"/>
      <c r="D50" s="582"/>
      <c r="E50" s="538"/>
      <c r="F50" s="488"/>
      <c r="J50" s="313"/>
    </row>
    <row r="51" s="323" customFormat="1">
      <c r="B51" s="320"/>
      <c r="C51" s="535"/>
      <c r="D51" s="582"/>
      <c r="E51" s="538"/>
      <c r="F51" s="488"/>
      <c r="J51" s="313"/>
    </row>
    <row r="52" s="323" customFormat="1">
      <c r="B52" s="320"/>
      <c r="C52" s="535"/>
      <c r="D52" s="582"/>
      <c r="E52" s="538"/>
      <c r="F52" s="488"/>
      <c r="J52" s="313"/>
    </row>
    <row r="53" s="323" customFormat="1">
      <c r="B53" s="320"/>
      <c r="C53" s="535"/>
      <c r="D53" s="582"/>
      <c r="E53" s="538"/>
      <c r="F53" s="488"/>
      <c r="J53" s="313"/>
    </row>
    <row r="54" s="323" customFormat="1">
      <c r="B54" s="320"/>
      <c r="C54" s="535"/>
      <c r="D54" s="582"/>
      <c r="E54" s="538"/>
      <c r="F54" s="488"/>
      <c r="J54" s="313"/>
    </row>
    <row r="55" s="323" customFormat="1">
      <c r="B55" s="320"/>
      <c r="C55" s="535"/>
      <c r="D55" s="582"/>
      <c r="E55" s="538"/>
      <c r="F55" s="488"/>
      <c r="J55" s="313"/>
    </row>
    <row r="56" s="323" customFormat="1">
      <c r="B56" s="320"/>
      <c r="C56" s="535"/>
      <c r="D56" s="582"/>
      <c r="E56" s="538"/>
      <c r="F56" s="488"/>
      <c r="J56" s="313"/>
    </row>
    <row r="57" s="323" customFormat="1">
      <c r="B57" s="320"/>
      <c r="C57" s="535"/>
      <c r="D57" s="582"/>
      <c r="E57" s="538"/>
      <c r="F57" s="488"/>
      <c r="J57" s="313"/>
    </row>
    <row r="58" s="323" customFormat="1">
      <c r="B58" s="320"/>
      <c r="C58" s="535"/>
      <c r="D58" s="582"/>
      <c r="E58" s="538"/>
      <c r="F58" s="488"/>
      <c r="J58" s="313"/>
    </row>
    <row r="59" s="323" customFormat="1">
      <c r="B59" s="320"/>
      <c r="C59" s="535"/>
      <c r="D59" s="582"/>
      <c r="E59" s="538"/>
      <c r="F59" s="488"/>
      <c r="J59" s="313"/>
    </row>
    <row r="60" s="324" customFormat="1" ht="13.5" customHeight="1">
      <c r="A60" s="313"/>
      <c r="B60" s="321">
        <v>104658</v>
      </c>
      <c r="C60" s="536" t="s">
        <v>2800</v>
      </c>
      <c r="D60" s="541" t="s">
        <v>3744</v>
      </c>
      <c r="E60" s="538" t="s">
        <v>12625</v>
      </c>
      <c r="F60" s="322">
        <v>155.78</v>
      </c>
      <c r="H60" s="356" t="s">
        <v>200</v>
      </c>
      <c r="I60" s="357">
        <v>45870</v>
      </c>
    </row>
    <row r="61" s="324" customFormat="1" ht="13.5" customHeight="1">
      <c r="A61" s="313"/>
      <c r="B61" s="321">
        <v>105002</v>
      </c>
      <c r="C61" s="536" t="s">
        <v>2800</v>
      </c>
      <c r="D61" s="541" t="s">
        <v>3745</v>
      </c>
      <c r="E61" s="538" t="s">
        <v>188</v>
      </c>
      <c r="F61" s="322">
        <v>760.51999999999998</v>
      </c>
      <c r="H61" s="356" t="s">
        <v>2800</v>
      </c>
      <c r="I61" s="357">
        <v>45901</v>
      </c>
    </row>
    <row r="62" s="324" customFormat="1" ht="13.5" customHeight="1">
      <c r="A62" s="313"/>
      <c r="B62" s="321">
        <v>105004</v>
      </c>
      <c r="C62" s="536" t="s">
        <v>2800</v>
      </c>
      <c r="D62" s="541" t="s">
        <v>3746</v>
      </c>
      <c r="E62" s="538" t="s">
        <v>12625</v>
      </c>
      <c r="F62" s="322">
        <v>130.47</v>
      </c>
      <c r="H62" s="358" t="s">
        <v>3657</v>
      </c>
      <c r="I62" s="357">
        <v>45748</v>
      </c>
    </row>
    <row r="63" s="491" customFormat="1" ht="13.5" customHeight="1">
      <c r="A63" s="489"/>
      <c r="B63" s="490">
        <v>105003</v>
      </c>
      <c r="C63" s="536" t="s">
        <v>2800</v>
      </c>
      <c r="D63" s="541" t="s">
        <v>3747</v>
      </c>
      <c r="E63" s="539" t="s">
        <v>188</v>
      </c>
      <c r="F63" s="488">
        <v>1215.96</v>
      </c>
      <c r="H63" s="492" t="s">
        <v>14981</v>
      </c>
      <c r="I63" s="357">
        <v>45748</v>
      </c>
    </row>
    <row r="64" s="491" customFormat="1" ht="13.5" customHeight="1">
      <c r="A64" s="489"/>
      <c r="B64" s="490">
        <v>105005</v>
      </c>
      <c r="C64" s="536" t="s">
        <v>2800</v>
      </c>
      <c r="D64" s="541" t="s">
        <v>3748</v>
      </c>
      <c r="E64" s="539" t="s">
        <v>12625</v>
      </c>
      <c r="F64" s="488">
        <v>214.81</v>
      </c>
      <c r="H64" s="492" t="s">
        <v>199</v>
      </c>
      <c r="I64" s="493">
        <v>43525</v>
      </c>
    </row>
    <row r="65" s="491" customFormat="1" ht="13.5" customHeight="1">
      <c r="A65" s="489"/>
      <c r="B65" s="490">
        <v>105006</v>
      </c>
      <c r="C65" s="536" t="s">
        <v>2800</v>
      </c>
      <c r="D65" s="541" t="s">
        <v>3749</v>
      </c>
      <c r="E65" s="539" t="s">
        <v>188</v>
      </c>
      <c r="F65" s="488">
        <v>0</v>
      </c>
      <c r="H65" s="492" t="s">
        <v>3658</v>
      </c>
      <c r="I65" s="493">
        <v>43525</v>
      </c>
    </row>
    <row r="66" s="491" customFormat="1" ht="13.5" customHeight="1">
      <c r="A66" s="489"/>
      <c r="B66" s="490">
        <v>104999</v>
      </c>
      <c r="C66" s="536" t="s">
        <v>2800</v>
      </c>
      <c r="D66" s="541" t="s">
        <v>3750</v>
      </c>
      <c r="E66" s="539" t="s">
        <v>188</v>
      </c>
      <c r="F66" s="488">
        <v>0</v>
      </c>
      <c r="H66" s="492" t="s">
        <v>3659</v>
      </c>
      <c r="I66" s="493">
        <v>43525</v>
      </c>
    </row>
    <row r="67" s="491" customFormat="1" ht="13.5" customHeight="1">
      <c r="A67" s="489"/>
      <c r="B67" s="490">
        <v>105000</v>
      </c>
      <c r="C67" s="536" t="s">
        <v>2800</v>
      </c>
      <c r="D67" s="541" t="s">
        <v>3751</v>
      </c>
      <c r="E67" s="539" t="s">
        <v>143</v>
      </c>
      <c r="F67" s="488">
        <v>1689.5899999999999</v>
      </c>
      <c r="H67" s="492" t="s">
        <v>32143</v>
      </c>
      <c r="I67" s="493">
        <v>45748</v>
      </c>
    </row>
    <row r="68" s="491" customFormat="1" ht="13.5" customHeight="1">
      <c r="A68" s="489"/>
      <c r="B68" s="490">
        <v>105001</v>
      </c>
      <c r="C68" s="536" t="s">
        <v>2800</v>
      </c>
      <c r="D68" s="541" t="s">
        <v>3752</v>
      </c>
      <c r="E68" s="539" t="s">
        <v>143</v>
      </c>
      <c r="F68" s="488">
        <v>1723.3</v>
      </c>
      <c r="H68" s="492" t="s">
        <v>3660</v>
      </c>
      <c r="I68" s="493">
        <v>45748</v>
      </c>
    </row>
    <row r="69" s="491" customFormat="1" ht="13.5" customHeight="1">
      <c r="A69" s="489"/>
      <c r="B69" s="490">
        <v>89306</v>
      </c>
      <c r="C69" s="536" t="s">
        <v>2800</v>
      </c>
      <c r="D69" s="541" t="s">
        <v>3753</v>
      </c>
      <c r="E69" s="539" t="s">
        <v>12625</v>
      </c>
      <c r="F69" s="488">
        <v>101.77</v>
      </c>
      <c r="H69" s="492" t="s">
        <v>184</v>
      </c>
      <c r="I69" s="493">
        <v>45901</v>
      </c>
    </row>
    <row r="70" s="491" customFormat="1" ht="13.5" customHeight="1">
      <c r="A70" s="489"/>
      <c r="B70" s="490">
        <v>89307</v>
      </c>
      <c r="C70" s="536" t="s">
        <v>2800</v>
      </c>
      <c r="D70" s="541" t="s">
        <v>3754</v>
      </c>
      <c r="E70" s="539" t="s">
        <v>12625</v>
      </c>
      <c r="F70" s="488">
        <v>103.72</v>
      </c>
      <c r="H70" s="492" t="s">
        <v>3703</v>
      </c>
      <c r="I70" s="493">
        <v>43525</v>
      </c>
    </row>
    <row r="71" s="491" customFormat="1">
      <c r="A71" s="489"/>
      <c r="B71" s="490">
        <v>89290</v>
      </c>
      <c r="C71" s="536" t="s">
        <v>2800</v>
      </c>
      <c r="D71" s="541" t="s">
        <v>3755</v>
      </c>
      <c r="E71" s="539" t="s">
        <v>12625</v>
      </c>
      <c r="F71" s="488">
        <v>83.959999999999994</v>
      </c>
      <c r="H71" s="492" t="s">
        <v>3704</v>
      </c>
      <c r="I71" s="493">
        <v>43525</v>
      </c>
    </row>
    <row r="72" s="491" customFormat="1">
      <c r="A72" s="489"/>
      <c r="B72" s="490">
        <v>89291</v>
      </c>
      <c r="C72" s="536" t="s">
        <v>2800</v>
      </c>
      <c r="D72" s="541" t="s">
        <v>3756</v>
      </c>
      <c r="E72" s="539" t="s">
        <v>12625</v>
      </c>
      <c r="F72" s="488">
        <v>85.409999999999997</v>
      </c>
      <c r="H72" s="492" t="s">
        <v>3724</v>
      </c>
      <c r="I72" s="493">
        <v>45901</v>
      </c>
    </row>
    <row r="73" s="491" customFormat="1">
      <c r="A73" s="489"/>
      <c r="B73" s="490">
        <v>89298</v>
      </c>
      <c r="C73" s="536" t="s">
        <v>2800</v>
      </c>
      <c r="D73" s="541" t="s">
        <v>3757</v>
      </c>
      <c r="E73" s="539" t="s">
        <v>12625</v>
      </c>
      <c r="F73" s="488">
        <v>87.700000000000003</v>
      </c>
    </row>
    <row r="74" s="491" customFormat="1">
      <c r="A74" s="489"/>
      <c r="B74" s="490">
        <v>89299</v>
      </c>
      <c r="C74" s="536" t="s">
        <v>2800</v>
      </c>
      <c r="D74" s="541" t="s">
        <v>3758</v>
      </c>
      <c r="E74" s="539" t="s">
        <v>12625</v>
      </c>
      <c r="F74" s="488">
        <v>89.450000000000003</v>
      </c>
    </row>
    <row r="75" s="491" customFormat="1">
      <c r="A75" s="489"/>
      <c r="B75" s="490">
        <v>89282</v>
      </c>
      <c r="C75" s="536" t="s">
        <v>2800</v>
      </c>
      <c r="D75" s="541" t="s">
        <v>3759</v>
      </c>
      <c r="E75" s="539" t="s">
        <v>12625</v>
      </c>
      <c r="F75" s="488">
        <v>75.090000000000003</v>
      </c>
    </row>
    <row r="76" s="491" customFormat="1">
      <c r="A76" s="489"/>
      <c r="B76" s="490">
        <v>89283</v>
      </c>
      <c r="C76" s="536" t="s">
        <v>2800</v>
      </c>
      <c r="D76" s="541" t="s">
        <v>3760</v>
      </c>
      <c r="E76" s="539" t="s">
        <v>12625</v>
      </c>
      <c r="F76" s="488">
        <v>76.400000000000006</v>
      </c>
    </row>
    <row r="77" s="491" customFormat="1">
      <c r="A77" s="489"/>
      <c r="B77" s="490">
        <v>89480</v>
      </c>
      <c r="C77" s="536" t="s">
        <v>2800</v>
      </c>
      <c r="D77" s="541" t="s">
        <v>3761</v>
      </c>
      <c r="E77" s="539" t="s">
        <v>12625</v>
      </c>
      <c r="F77" s="488">
        <v>170.94</v>
      </c>
    </row>
    <row r="78" s="491" customFormat="1">
      <c r="A78" s="489"/>
      <c r="B78" s="490">
        <v>89464</v>
      </c>
      <c r="C78" s="536" t="s">
        <v>2800</v>
      </c>
      <c r="D78" s="541" t="s">
        <v>3762</v>
      </c>
      <c r="E78" s="539" t="s">
        <v>12625</v>
      </c>
      <c r="F78" s="488">
        <v>149.15000000000001</v>
      </c>
    </row>
    <row r="79" s="491" customFormat="1">
      <c r="A79" s="489"/>
      <c r="B79" s="490">
        <v>89478</v>
      </c>
      <c r="C79" s="536" t="s">
        <v>2800</v>
      </c>
      <c r="D79" s="541" t="s">
        <v>3763</v>
      </c>
      <c r="E79" s="539" t="s">
        <v>12625</v>
      </c>
      <c r="F79" s="488">
        <v>147.28999999999999</v>
      </c>
    </row>
    <row r="80" s="491" customFormat="1">
      <c r="A80" s="489"/>
      <c r="B80" s="490">
        <v>89462</v>
      </c>
      <c r="C80" s="536" t="s">
        <v>2800</v>
      </c>
      <c r="D80" s="541" t="s">
        <v>3764</v>
      </c>
      <c r="E80" s="539" t="s">
        <v>12625</v>
      </c>
      <c r="F80" s="488">
        <v>126.58</v>
      </c>
    </row>
    <row r="81" s="491" customFormat="1">
      <c r="A81" s="489"/>
      <c r="B81" s="490">
        <v>104444</v>
      </c>
      <c r="C81" s="536" t="s">
        <v>2800</v>
      </c>
      <c r="D81" s="541" t="s">
        <v>3765</v>
      </c>
      <c r="E81" s="539" t="s">
        <v>12625</v>
      </c>
      <c r="F81" s="488">
        <v>0</v>
      </c>
    </row>
    <row r="82" s="491" customFormat="1">
      <c r="A82" s="489"/>
      <c r="B82" s="490">
        <v>104442</v>
      </c>
      <c r="C82" s="536" t="s">
        <v>2800</v>
      </c>
      <c r="D82" s="541" t="s">
        <v>3766</v>
      </c>
      <c r="E82" s="539" t="s">
        <v>12625</v>
      </c>
      <c r="F82" s="488">
        <v>0</v>
      </c>
    </row>
    <row r="83" s="491" customFormat="1">
      <c r="A83" s="489"/>
      <c r="B83" s="490">
        <v>89472</v>
      </c>
      <c r="C83" s="536" t="s">
        <v>2800</v>
      </c>
      <c r="D83" s="541" t="s">
        <v>3767</v>
      </c>
      <c r="E83" s="539" t="s">
        <v>12625</v>
      </c>
      <c r="F83" s="488">
        <v>130.88</v>
      </c>
    </row>
    <row r="84" s="491" customFormat="1">
      <c r="A84" s="489"/>
      <c r="B84" s="490">
        <v>89455</v>
      </c>
      <c r="C84" s="536" t="s">
        <v>2800</v>
      </c>
      <c r="D84" s="541" t="s">
        <v>3768</v>
      </c>
      <c r="E84" s="539" t="s">
        <v>12625</v>
      </c>
      <c r="F84" s="488">
        <v>117.09</v>
      </c>
    </row>
    <row r="85" s="491" customFormat="1">
      <c r="A85" s="489"/>
      <c r="B85" s="490">
        <v>89470</v>
      </c>
      <c r="C85" s="536" t="s">
        <v>2800</v>
      </c>
      <c r="D85" s="541" t="s">
        <v>3769</v>
      </c>
      <c r="E85" s="539" t="s">
        <v>12625</v>
      </c>
      <c r="F85" s="488">
        <v>109.13</v>
      </c>
    </row>
    <row r="86" s="491" customFormat="1">
      <c r="A86" s="489"/>
      <c r="B86" s="490">
        <v>89453</v>
      </c>
      <c r="C86" s="536" t="s">
        <v>2800</v>
      </c>
      <c r="D86" s="541" t="s">
        <v>3770</v>
      </c>
      <c r="E86" s="539" t="s">
        <v>12625</v>
      </c>
      <c r="F86" s="488">
        <v>96.409999999999997</v>
      </c>
    </row>
    <row r="87" s="491" customFormat="1">
      <c r="A87" s="489"/>
      <c r="B87" s="490">
        <v>104443</v>
      </c>
      <c r="C87" s="536" t="s">
        <v>2800</v>
      </c>
      <c r="D87" s="541" t="s">
        <v>3771</v>
      </c>
      <c r="E87" s="539" t="s">
        <v>12625</v>
      </c>
      <c r="F87" s="488">
        <v>0</v>
      </c>
    </row>
    <row r="88" s="491" customFormat="1">
      <c r="A88" s="489"/>
      <c r="B88" s="490">
        <v>104441</v>
      </c>
      <c r="C88" s="536" t="s">
        <v>2800</v>
      </c>
      <c r="D88" s="541" t="s">
        <v>3772</v>
      </c>
      <c r="E88" s="539" t="s">
        <v>12625</v>
      </c>
      <c r="F88" s="488">
        <v>0</v>
      </c>
    </row>
    <row r="89" s="491" customFormat="1">
      <c r="A89" s="489"/>
      <c r="B89" s="490">
        <v>103354</v>
      </c>
      <c r="C89" s="536" t="s">
        <v>2800</v>
      </c>
      <c r="D89" s="541" t="s">
        <v>3773</v>
      </c>
      <c r="E89" s="539" t="s">
        <v>12625</v>
      </c>
      <c r="F89" s="488">
        <v>94.290000000000006</v>
      </c>
    </row>
    <row r="90" s="491" customFormat="1">
      <c r="A90" s="489"/>
      <c r="B90" s="490">
        <v>103355</v>
      </c>
      <c r="C90" s="536" t="s">
        <v>2800</v>
      </c>
      <c r="D90" s="541" t="s">
        <v>3774</v>
      </c>
      <c r="E90" s="539" t="s">
        <v>12625</v>
      </c>
      <c r="F90" s="488">
        <v>95.450000000000003</v>
      </c>
    </row>
    <row r="91" s="491" customFormat="1">
      <c r="A91" s="489"/>
      <c r="B91" s="490">
        <v>103330</v>
      </c>
      <c r="C91" s="536" t="s">
        <v>2800</v>
      </c>
      <c r="D91" s="541" t="s">
        <v>3775</v>
      </c>
      <c r="E91" s="539" t="s">
        <v>12625</v>
      </c>
      <c r="F91" s="488">
        <v>87.219999999999999</v>
      </c>
    </row>
    <row r="92" s="491" customFormat="1">
      <c r="A92" s="489"/>
      <c r="B92" s="490">
        <v>103331</v>
      </c>
      <c r="C92" s="536" t="s">
        <v>2800</v>
      </c>
      <c r="D92" s="541" t="s">
        <v>3776</v>
      </c>
      <c r="E92" s="539" t="s">
        <v>12625</v>
      </c>
      <c r="F92" s="488">
        <v>88.310000000000002</v>
      </c>
    </row>
    <row r="93" s="491" customFormat="1">
      <c r="A93" s="489"/>
      <c r="B93" s="490">
        <v>103358</v>
      </c>
      <c r="C93" s="536" t="s">
        <v>2800</v>
      </c>
      <c r="D93" s="541" t="s">
        <v>3777</v>
      </c>
      <c r="E93" s="539" t="s">
        <v>12625</v>
      </c>
      <c r="F93" s="488">
        <v>73.620000000000005</v>
      </c>
    </row>
    <row r="94" s="491" customFormat="1">
      <c r="A94" s="489"/>
      <c r="B94" s="490">
        <v>103359</v>
      </c>
      <c r="C94" s="536" t="s">
        <v>2800</v>
      </c>
      <c r="D94" s="541" t="s">
        <v>3778</v>
      </c>
      <c r="E94" s="539" t="s">
        <v>12625</v>
      </c>
      <c r="F94" s="488">
        <v>74.540000000000006</v>
      </c>
    </row>
    <row r="95" s="491" customFormat="1">
      <c r="A95" s="489"/>
      <c r="B95" s="490">
        <v>103366</v>
      </c>
      <c r="C95" s="536" t="s">
        <v>2800</v>
      </c>
      <c r="D95" s="541" t="s">
        <v>3779</v>
      </c>
      <c r="E95" s="539" t="s">
        <v>12625</v>
      </c>
      <c r="F95" s="488">
        <v>64.370000000000005</v>
      </c>
    </row>
    <row r="96" s="491" customFormat="1">
      <c r="A96" s="489"/>
      <c r="B96" s="490">
        <v>103367</v>
      </c>
      <c r="C96" s="536" t="s">
        <v>2800</v>
      </c>
      <c r="D96" s="541" t="s">
        <v>3780</v>
      </c>
      <c r="E96" s="539" t="s">
        <v>12625</v>
      </c>
      <c r="F96" s="488">
        <v>65.209999999999994</v>
      </c>
    </row>
    <row r="97" s="491" customFormat="1">
      <c r="A97" s="489"/>
      <c r="B97" s="490">
        <v>103360</v>
      </c>
      <c r="C97" s="536" t="s">
        <v>2800</v>
      </c>
      <c r="D97" s="541" t="s">
        <v>3781</v>
      </c>
      <c r="E97" s="539" t="s">
        <v>12625</v>
      </c>
      <c r="F97" s="488">
        <v>86.019999999999996</v>
      </c>
    </row>
    <row r="98" s="491" customFormat="1">
      <c r="A98" s="489"/>
      <c r="B98" s="490">
        <v>103361</v>
      </c>
      <c r="C98" s="536" t="s">
        <v>2800</v>
      </c>
      <c r="D98" s="541" t="s">
        <v>3782</v>
      </c>
      <c r="E98" s="539" t="s">
        <v>12625</v>
      </c>
      <c r="F98" s="488">
        <v>87.200000000000003</v>
      </c>
    </row>
    <row r="99" s="491" customFormat="1">
      <c r="A99" s="489"/>
      <c r="B99" s="490">
        <v>103368</v>
      </c>
      <c r="C99" s="536" t="s">
        <v>2800</v>
      </c>
      <c r="D99" s="541" t="s">
        <v>3783</v>
      </c>
      <c r="E99" s="539" t="s">
        <v>12625</v>
      </c>
      <c r="F99" s="488">
        <v>72.959999999999994</v>
      </c>
    </row>
    <row r="100" s="491" customFormat="1">
      <c r="A100" s="489"/>
      <c r="B100" s="490">
        <v>103369</v>
      </c>
      <c r="C100" s="536" t="s">
        <v>2800</v>
      </c>
      <c r="D100" s="541" t="s">
        <v>3784</v>
      </c>
      <c r="E100" s="539" t="s">
        <v>12625</v>
      </c>
      <c r="F100" s="488">
        <v>74.030000000000001</v>
      </c>
    </row>
    <row r="101" s="491" customFormat="1">
      <c r="A101" s="489"/>
      <c r="B101" s="490">
        <v>103334</v>
      </c>
      <c r="C101" s="536" t="s">
        <v>2800</v>
      </c>
      <c r="D101" s="541" t="s">
        <v>3785</v>
      </c>
      <c r="E101" s="539" t="s">
        <v>12625</v>
      </c>
      <c r="F101" s="488">
        <v>153.53999999999999</v>
      </c>
    </row>
    <row r="102" s="491" customFormat="1">
      <c r="A102" s="489"/>
      <c r="B102" s="490">
        <v>103335</v>
      </c>
      <c r="C102" s="536" t="s">
        <v>2800</v>
      </c>
      <c r="D102" s="541" t="s">
        <v>3786</v>
      </c>
      <c r="E102" s="539" t="s">
        <v>12625</v>
      </c>
      <c r="F102" s="488">
        <v>155.59</v>
      </c>
    </row>
    <row r="103" s="491" customFormat="1">
      <c r="A103" s="489"/>
      <c r="B103" s="490">
        <v>103362</v>
      </c>
      <c r="C103" s="536" t="s">
        <v>2800</v>
      </c>
      <c r="D103" s="541" t="s">
        <v>3787</v>
      </c>
      <c r="E103" s="539" t="s">
        <v>12625</v>
      </c>
      <c r="F103" s="488">
        <v>104.27</v>
      </c>
    </row>
    <row r="104" s="491" customFormat="1">
      <c r="A104" s="489"/>
      <c r="B104" s="490">
        <v>103363</v>
      </c>
      <c r="C104" s="536" t="s">
        <v>2800</v>
      </c>
      <c r="D104" s="541" t="s">
        <v>3788</v>
      </c>
      <c r="E104" s="539" t="s">
        <v>12625</v>
      </c>
      <c r="F104" s="488">
        <v>105.59</v>
      </c>
    </row>
    <row r="105" s="491" customFormat="1">
      <c r="A105" s="489"/>
      <c r="B105" s="490">
        <v>103370</v>
      </c>
      <c r="C105" s="536" t="s">
        <v>2800</v>
      </c>
      <c r="D105" s="541" t="s">
        <v>3789</v>
      </c>
      <c r="E105" s="539" t="s">
        <v>12625</v>
      </c>
      <c r="F105" s="488">
        <v>91.829999999999998</v>
      </c>
    </row>
    <row r="106" s="491" customFormat="1">
      <c r="A106" s="489"/>
      <c r="B106" s="490">
        <v>103371</v>
      </c>
      <c r="C106" s="536" t="s">
        <v>2800</v>
      </c>
      <c r="D106" s="541" t="s">
        <v>3790</v>
      </c>
      <c r="E106" s="539" t="s">
        <v>12625</v>
      </c>
      <c r="F106" s="488">
        <v>93.030000000000001</v>
      </c>
    </row>
    <row r="107" s="491" customFormat="1">
      <c r="A107" s="489"/>
      <c r="B107" s="490">
        <v>103332</v>
      </c>
      <c r="C107" s="536" t="s">
        <v>2800</v>
      </c>
      <c r="D107" s="541" t="s">
        <v>3791</v>
      </c>
      <c r="E107" s="539" t="s">
        <v>12625</v>
      </c>
      <c r="F107" s="488">
        <v>127.86</v>
      </c>
    </row>
    <row r="108" s="491" customFormat="1">
      <c r="A108" s="489"/>
      <c r="B108" s="490">
        <v>103333</v>
      </c>
      <c r="C108" s="536" t="s">
        <v>2800</v>
      </c>
      <c r="D108" s="541" t="s">
        <v>3792</v>
      </c>
      <c r="E108" s="539" t="s">
        <v>12625</v>
      </c>
      <c r="F108" s="488">
        <v>129.03999999999999</v>
      </c>
    </row>
    <row r="109" s="491" customFormat="1">
      <c r="A109" s="489"/>
      <c r="B109" s="490">
        <v>103352</v>
      </c>
      <c r="C109" s="536" t="s">
        <v>2800</v>
      </c>
      <c r="D109" s="541" t="s">
        <v>3793</v>
      </c>
      <c r="E109" s="539" t="s">
        <v>12625</v>
      </c>
      <c r="F109" s="488">
        <v>109.47</v>
      </c>
    </row>
    <row r="110" s="491" customFormat="1">
      <c r="A110" s="489"/>
      <c r="B110" s="490">
        <v>103353</v>
      </c>
      <c r="C110" s="536" t="s">
        <v>2800</v>
      </c>
      <c r="D110" s="541" t="s">
        <v>3794</v>
      </c>
      <c r="E110" s="539" t="s">
        <v>12625</v>
      </c>
      <c r="F110" s="488">
        <v>110.55</v>
      </c>
    </row>
    <row r="111" s="491" customFormat="1">
      <c r="A111" s="489"/>
      <c r="B111" s="490">
        <v>103328</v>
      </c>
      <c r="C111" s="536" t="s">
        <v>2800</v>
      </c>
      <c r="D111" s="541" t="s">
        <v>3795</v>
      </c>
      <c r="E111" s="539" t="s">
        <v>12625</v>
      </c>
      <c r="F111" s="488">
        <v>100.06999999999999</v>
      </c>
    </row>
    <row r="112" s="491" customFormat="1">
      <c r="A112" s="489"/>
      <c r="B112" s="490">
        <v>103329</v>
      </c>
      <c r="C112" s="536" t="s">
        <v>2800</v>
      </c>
      <c r="D112" s="541" t="s">
        <v>3796</v>
      </c>
      <c r="E112" s="539" t="s">
        <v>12625</v>
      </c>
      <c r="F112" s="488">
        <v>101.09</v>
      </c>
    </row>
    <row r="113" s="491" customFormat="1">
      <c r="A113" s="489"/>
      <c r="B113" s="490">
        <v>103356</v>
      </c>
      <c r="C113" s="536" t="s">
        <v>2800</v>
      </c>
      <c r="D113" s="541" t="s">
        <v>3797</v>
      </c>
      <c r="E113" s="539" t="s">
        <v>12625</v>
      </c>
      <c r="F113" s="488">
        <v>64.239999999999995</v>
      </c>
    </row>
    <row r="114" s="491" customFormat="1">
      <c r="A114" s="489"/>
      <c r="B114" s="490">
        <v>103357</v>
      </c>
      <c r="C114" s="536" t="s">
        <v>2800</v>
      </c>
      <c r="D114" s="541" t="s">
        <v>3798</v>
      </c>
      <c r="E114" s="539" t="s">
        <v>12625</v>
      </c>
      <c r="F114" s="488">
        <v>65.099999999999994</v>
      </c>
    </row>
    <row r="115" s="491" customFormat="1">
      <c r="A115" s="489"/>
      <c r="B115" s="490">
        <v>103364</v>
      </c>
      <c r="C115" s="536" t="s">
        <v>2800</v>
      </c>
      <c r="D115" s="541" t="s">
        <v>3799</v>
      </c>
      <c r="E115" s="539" t="s">
        <v>12625</v>
      </c>
      <c r="F115" s="488">
        <v>53.780000000000001</v>
      </c>
    </row>
    <row r="116" s="491" customFormat="1">
      <c r="A116" s="489"/>
      <c r="B116" s="490">
        <v>103365</v>
      </c>
      <c r="C116" s="536" t="s">
        <v>2800</v>
      </c>
      <c r="D116" s="541" t="s">
        <v>3800</v>
      </c>
      <c r="E116" s="539" t="s">
        <v>12625</v>
      </c>
      <c r="F116" s="488">
        <v>54.119999999999997</v>
      </c>
    </row>
    <row r="117" s="491" customFormat="1">
      <c r="A117" s="489"/>
      <c r="B117" s="490">
        <v>103350</v>
      </c>
      <c r="C117" s="536" t="s">
        <v>2800</v>
      </c>
      <c r="D117" s="541" t="s">
        <v>3801</v>
      </c>
      <c r="E117" s="539" t="s">
        <v>12625</v>
      </c>
      <c r="F117" s="488">
        <v>185.31</v>
      </c>
    </row>
    <row r="118" s="491" customFormat="1">
      <c r="A118" s="489"/>
      <c r="B118" s="490">
        <v>103351</v>
      </c>
      <c r="C118" s="536" t="s">
        <v>2800</v>
      </c>
      <c r="D118" s="541" t="s">
        <v>3802</v>
      </c>
      <c r="E118" s="539" t="s">
        <v>12625</v>
      </c>
      <c r="F118" s="488">
        <v>186.81</v>
      </c>
    </row>
    <row r="119" s="491" customFormat="1">
      <c r="A119" s="489"/>
      <c r="B119" s="490">
        <v>103344</v>
      </c>
      <c r="C119" s="536" t="s">
        <v>2800</v>
      </c>
      <c r="D119" s="541" t="s">
        <v>3803</v>
      </c>
      <c r="E119" s="539" t="s">
        <v>12625</v>
      </c>
      <c r="F119" s="488">
        <v>86.909999999999997</v>
      </c>
    </row>
    <row r="120" s="491" customFormat="1">
      <c r="A120" s="489"/>
      <c r="B120" s="490">
        <v>103345</v>
      </c>
      <c r="C120" s="536" t="s">
        <v>2800</v>
      </c>
      <c r="D120" s="541" t="s">
        <v>3804</v>
      </c>
      <c r="E120" s="539" t="s">
        <v>12625</v>
      </c>
      <c r="F120" s="488">
        <v>88.280000000000001</v>
      </c>
    </row>
    <row r="121" s="491" customFormat="1">
      <c r="A121" s="489"/>
      <c r="B121" s="490">
        <v>103348</v>
      </c>
      <c r="C121" s="536" t="s">
        <v>2800</v>
      </c>
      <c r="D121" s="541" t="s">
        <v>3805</v>
      </c>
      <c r="E121" s="539" t="s">
        <v>12625</v>
      </c>
      <c r="F121" s="488">
        <v>73.299999999999997</v>
      </c>
    </row>
    <row r="122" s="491" customFormat="1">
      <c r="A122" s="489"/>
      <c r="B122" s="490">
        <v>103349</v>
      </c>
      <c r="C122" s="536" t="s">
        <v>2800</v>
      </c>
      <c r="D122" s="541" t="s">
        <v>3806</v>
      </c>
      <c r="E122" s="539" t="s">
        <v>12625</v>
      </c>
      <c r="F122" s="488">
        <v>74.540000000000006</v>
      </c>
    </row>
    <row r="123" s="491" customFormat="1">
      <c r="A123" s="489"/>
      <c r="B123" s="490">
        <v>103346</v>
      </c>
      <c r="C123" s="536" t="s">
        <v>2800</v>
      </c>
      <c r="D123" s="541" t="s">
        <v>3807</v>
      </c>
      <c r="E123" s="539" t="s">
        <v>12625</v>
      </c>
      <c r="F123" s="488">
        <v>96.599999999999994</v>
      </c>
    </row>
    <row r="124" s="491" customFormat="1">
      <c r="A124" s="489"/>
      <c r="B124" s="490">
        <v>103347</v>
      </c>
      <c r="C124" s="536" t="s">
        <v>2800</v>
      </c>
      <c r="D124" s="541" t="s">
        <v>3808</v>
      </c>
      <c r="E124" s="539" t="s">
        <v>12625</v>
      </c>
      <c r="F124" s="488">
        <v>98.049999999999997</v>
      </c>
    </row>
    <row r="125" s="491" customFormat="1">
      <c r="A125" s="489"/>
      <c r="B125" s="490">
        <v>103324</v>
      </c>
      <c r="C125" s="536" t="s">
        <v>2800</v>
      </c>
      <c r="D125" s="541" t="s">
        <v>3809</v>
      </c>
      <c r="E125" s="539" t="s">
        <v>12625</v>
      </c>
      <c r="F125" s="488">
        <v>82.980000000000004</v>
      </c>
    </row>
    <row r="126" s="491" customFormat="1">
      <c r="A126" s="489"/>
      <c r="B126" s="490">
        <v>103325</v>
      </c>
      <c r="C126" s="536" t="s">
        <v>2800</v>
      </c>
      <c r="D126" s="541" t="s">
        <v>3810</v>
      </c>
      <c r="E126" s="539" t="s">
        <v>12625</v>
      </c>
      <c r="F126" s="488">
        <v>84.299999999999997</v>
      </c>
    </row>
    <row r="127" s="491" customFormat="1">
      <c r="A127" s="489"/>
      <c r="B127" s="490">
        <v>103326</v>
      </c>
      <c r="C127" s="536" t="s">
        <v>2800</v>
      </c>
      <c r="D127" s="541" t="s">
        <v>3811</v>
      </c>
      <c r="E127" s="539" t="s">
        <v>12625</v>
      </c>
      <c r="F127" s="488">
        <v>97.590000000000003</v>
      </c>
    </row>
    <row r="128" s="491" customFormat="1">
      <c r="A128" s="489"/>
      <c r="B128" s="490">
        <v>103327</v>
      </c>
      <c r="C128" s="536" t="s">
        <v>2800</v>
      </c>
      <c r="D128" s="541" t="s">
        <v>3812</v>
      </c>
      <c r="E128" s="539" t="s">
        <v>12625</v>
      </c>
      <c r="F128" s="488">
        <v>99.140000000000001</v>
      </c>
    </row>
    <row r="129" s="491" customFormat="1">
      <c r="A129" s="489"/>
      <c r="B129" s="490">
        <v>103322</v>
      </c>
      <c r="C129" s="536" t="s">
        <v>2800</v>
      </c>
      <c r="D129" s="541" t="s">
        <v>3813</v>
      </c>
      <c r="E129" s="539" t="s">
        <v>12625</v>
      </c>
      <c r="F129" s="488">
        <v>62.079999999999998</v>
      </c>
    </row>
    <row r="130" s="491" customFormat="1">
      <c r="A130" s="489"/>
      <c r="B130" s="490">
        <v>103323</v>
      </c>
      <c r="C130" s="536" t="s">
        <v>2800</v>
      </c>
      <c r="D130" s="541" t="s">
        <v>3814</v>
      </c>
      <c r="E130" s="539" t="s">
        <v>12625</v>
      </c>
      <c r="F130" s="488">
        <v>63.240000000000002</v>
      </c>
    </row>
    <row r="131" s="491" customFormat="1">
      <c r="A131" s="489"/>
      <c r="B131" s="490">
        <v>103338</v>
      </c>
      <c r="C131" s="536" t="s">
        <v>2800</v>
      </c>
      <c r="D131" s="541" t="s">
        <v>3815</v>
      </c>
      <c r="E131" s="539" t="s">
        <v>12625</v>
      </c>
      <c r="F131" s="488">
        <v>124.26000000000001</v>
      </c>
    </row>
    <row r="132" s="491" customFormat="1">
      <c r="A132" s="489"/>
      <c r="B132" s="490">
        <v>103339</v>
      </c>
      <c r="C132" s="536" t="s">
        <v>2800</v>
      </c>
      <c r="D132" s="541" t="s">
        <v>3816</v>
      </c>
      <c r="E132" s="539" t="s">
        <v>12625</v>
      </c>
      <c r="F132" s="488">
        <v>125.40000000000001</v>
      </c>
    </row>
    <row r="133" s="491" customFormat="1">
      <c r="A133" s="489"/>
      <c r="B133" s="490">
        <v>103340</v>
      </c>
      <c r="C133" s="536" t="s">
        <v>2800</v>
      </c>
      <c r="D133" s="541" t="s">
        <v>3817</v>
      </c>
      <c r="E133" s="539" t="s">
        <v>12625</v>
      </c>
      <c r="F133" s="488">
        <v>150.24000000000001</v>
      </c>
    </row>
    <row r="134" s="491" customFormat="1">
      <c r="A134" s="489"/>
      <c r="B134" s="490">
        <v>103341</v>
      </c>
      <c r="C134" s="536" t="s">
        <v>2800</v>
      </c>
      <c r="D134" s="541" t="s">
        <v>3818</v>
      </c>
      <c r="E134" s="539" t="s">
        <v>12625</v>
      </c>
      <c r="F134" s="488">
        <v>151.66999999999999</v>
      </c>
    </row>
    <row r="135" s="491" customFormat="1">
      <c r="A135" s="489"/>
      <c r="B135" s="490">
        <v>103336</v>
      </c>
      <c r="C135" s="536" t="s">
        <v>2800</v>
      </c>
      <c r="D135" s="541" t="s">
        <v>3819</v>
      </c>
      <c r="E135" s="539" t="s">
        <v>12625</v>
      </c>
      <c r="F135" s="488">
        <v>94.450000000000003</v>
      </c>
    </row>
    <row r="136" s="491" customFormat="1">
      <c r="A136" s="489"/>
      <c r="B136" s="490">
        <v>103337</v>
      </c>
      <c r="C136" s="536" t="s">
        <v>2800</v>
      </c>
      <c r="D136" s="541" t="s">
        <v>3820</v>
      </c>
      <c r="E136" s="539" t="s">
        <v>12625</v>
      </c>
      <c r="F136" s="488">
        <v>95.420000000000002</v>
      </c>
    </row>
    <row r="137" s="491" customFormat="1">
      <c r="A137" s="489"/>
      <c r="B137" s="490">
        <v>103342</v>
      </c>
      <c r="C137" s="536" t="s">
        <v>2800</v>
      </c>
      <c r="D137" s="541" t="s">
        <v>3821</v>
      </c>
      <c r="E137" s="539" t="s">
        <v>12625</v>
      </c>
      <c r="F137" s="488">
        <v>127.55</v>
      </c>
    </row>
    <row r="138" s="491" customFormat="1">
      <c r="A138" s="489"/>
      <c r="B138" s="490">
        <v>103343</v>
      </c>
      <c r="C138" s="536" t="s">
        <v>2800</v>
      </c>
      <c r="D138" s="541" t="s">
        <v>3822</v>
      </c>
      <c r="E138" s="539" t="s">
        <v>12625</v>
      </c>
      <c r="F138" s="488">
        <v>128.81</v>
      </c>
    </row>
    <row r="139" s="491" customFormat="1">
      <c r="A139" s="489"/>
      <c r="B139" s="490">
        <v>103318</v>
      </c>
      <c r="C139" s="536" t="s">
        <v>2800</v>
      </c>
      <c r="D139" s="541" t="s">
        <v>3823</v>
      </c>
      <c r="E139" s="539" t="s">
        <v>12625</v>
      </c>
      <c r="F139" s="488">
        <v>109.33</v>
      </c>
    </row>
    <row r="140" s="491" customFormat="1">
      <c r="A140" s="489"/>
      <c r="B140" s="490">
        <v>103319</v>
      </c>
      <c r="C140" s="536" t="s">
        <v>2800</v>
      </c>
      <c r="D140" s="541" t="s">
        <v>3824</v>
      </c>
      <c r="E140" s="539" t="s">
        <v>12625</v>
      </c>
      <c r="F140" s="488">
        <v>110.47</v>
      </c>
    </row>
    <row r="141" s="491" customFormat="1">
      <c r="A141" s="489"/>
      <c r="B141" s="490">
        <v>103320</v>
      </c>
      <c r="C141" s="536" t="s">
        <v>2800</v>
      </c>
      <c r="D141" s="541" t="s">
        <v>3825</v>
      </c>
      <c r="E141" s="539" t="s">
        <v>12625</v>
      </c>
      <c r="F141" s="488">
        <v>131.28999999999999</v>
      </c>
    </row>
    <row r="142" s="491" customFormat="1">
      <c r="A142" s="489"/>
      <c r="B142" s="490">
        <v>103321</v>
      </c>
      <c r="C142" s="536" t="s">
        <v>2800</v>
      </c>
      <c r="D142" s="541" t="s">
        <v>3826</v>
      </c>
      <c r="E142" s="539" t="s">
        <v>12625</v>
      </c>
      <c r="F142" s="488">
        <v>132.72</v>
      </c>
    </row>
    <row r="143" s="491" customFormat="1">
      <c r="A143" s="489"/>
      <c r="B143" s="490">
        <v>103316</v>
      </c>
      <c r="C143" s="536" t="s">
        <v>2800</v>
      </c>
      <c r="D143" s="541" t="s">
        <v>3827</v>
      </c>
      <c r="E143" s="539" t="s">
        <v>12625</v>
      </c>
      <c r="F143" s="488">
        <v>84.280000000000001</v>
      </c>
    </row>
    <row r="144" s="491" customFormat="1">
      <c r="A144" s="489"/>
      <c r="B144" s="490">
        <v>103317</v>
      </c>
      <c r="C144" s="536" t="s">
        <v>2800</v>
      </c>
      <c r="D144" s="541" t="s">
        <v>3828</v>
      </c>
      <c r="E144" s="539" t="s">
        <v>12625</v>
      </c>
      <c r="F144" s="488">
        <v>85.25</v>
      </c>
    </row>
    <row r="145" s="491" customFormat="1">
      <c r="A145" s="489"/>
      <c r="B145" s="490">
        <v>101166</v>
      </c>
      <c r="C145" s="536" t="s">
        <v>2800</v>
      </c>
      <c r="D145" s="541" t="s">
        <v>3829</v>
      </c>
      <c r="E145" s="539" t="s">
        <v>12626</v>
      </c>
      <c r="F145" s="488">
        <v>700.12</v>
      </c>
    </row>
    <row r="146" s="491" customFormat="1">
      <c r="A146" s="489"/>
      <c r="B146" s="490">
        <v>101165</v>
      </c>
      <c r="C146" s="536" t="s">
        <v>2800</v>
      </c>
      <c r="D146" s="541" t="s">
        <v>3830</v>
      </c>
      <c r="E146" s="539" t="s">
        <v>12626</v>
      </c>
      <c r="F146" s="488">
        <v>1084.97</v>
      </c>
    </row>
    <row r="147" s="491" customFormat="1">
      <c r="A147" s="489"/>
      <c r="B147" s="490">
        <v>101163</v>
      </c>
      <c r="C147" s="536" t="s">
        <v>2800</v>
      </c>
      <c r="D147" s="541" t="s">
        <v>3831</v>
      </c>
      <c r="E147" s="539" t="s">
        <v>12625</v>
      </c>
      <c r="F147" s="488">
        <v>643.60000000000002</v>
      </c>
    </row>
    <row r="148" s="491" customFormat="1">
      <c r="A148" s="489"/>
      <c r="B148" s="490">
        <v>101164</v>
      </c>
      <c r="C148" s="536" t="s">
        <v>2800</v>
      </c>
      <c r="D148" s="541" t="s">
        <v>3832</v>
      </c>
      <c r="E148" s="539" t="s">
        <v>12625</v>
      </c>
      <c r="F148" s="488">
        <v>653.76999999999998</v>
      </c>
    </row>
    <row r="149" s="491" customFormat="1">
      <c r="A149" s="489"/>
      <c r="B149" s="490">
        <v>101162</v>
      </c>
      <c r="C149" s="536" t="s">
        <v>2800</v>
      </c>
      <c r="D149" s="541" t="s">
        <v>3833</v>
      </c>
      <c r="E149" s="539" t="s">
        <v>12625</v>
      </c>
      <c r="F149" s="488">
        <v>164.00999999999999</v>
      </c>
    </row>
    <row r="150" s="491" customFormat="1">
      <c r="A150" s="489"/>
      <c r="B150" s="490">
        <v>101161</v>
      </c>
      <c r="C150" s="536" t="s">
        <v>2800</v>
      </c>
      <c r="D150" s="541" t="s">
        <v>3834</v>
      </c>
      <c r="E150" s="539" t="s">
        <v>12625</v>
      </c>
      <c r="F150" s="488">
        <v>250.41</v>
      </c>
    </row>
    <row r="151" s="491" customFormat="1">
      <c r="A151" s="489"/>
      <c r="B151" s="490">
        <v>101160</v>
      </c>
      <c r="C151" s="536" t="s">
        <v>2800</v>
      </c>
      <c r="D151" s="541" t="s">
        <v>3835</v>
      </c>
      <c r="E151" s="539" t="s">
        <v>12625</v>
      </c>
      <c r="F151" s="488">
        <v>0</v>
      </c>
    </row>
    <row r="152" s="491" customFormat="1">
      <c r="A152" s="489"/>
      <c r="B152" s="490">
        <v>101159</v>
      </c>
      <c r="C152" s="536" t="s">
        <v>2800</v>
      </c>
      <c r="D152" s="541" t="s">
        <v>3836</v>
      </c>
      <c r="E152" s="539" t="s">
        <v>12625</v>
      </c>
      <c r="F152" s="488">
        <v>144.15000000000001</v>
      </c>
    </row>
    <row r="153" s="491" customFormat="1">
      <c r="A153" s="489"/>
      <c r="B153" s="490">
        <v>101154</v>
      </c>
      <c r="C153" s="536" t="s">
        <v>2800</v>
      </c>
      <c r="D153" s="541" t="s">
        <v>3837</v>
      </c>
      <c r="E153" s="539" t="s">
        <v>12625</v>
      </c>
      <c r="F153" s="488">
        <v>133.97</v>
      </c>
    </row>
    <row r="154" s="491" customFormat="1">
      <c r="A154" s="489"/>
      <c r="B154" s="490">
        <v>101155</v>
      </c>
      <c r="C154" s="536" t="s">
        <v>2800</v>
      </c>
      <c r="D154" s="541" t="s">
        <v>3838</v>
      </c>
      <c r="E154" s="539" t="s">
        <v>12625</v>
      </c>
      <c r="F154" s="488">
        <v>187.34</v>
      </c>
    </row>
    <row r="155" s="491" customFormat="1">
      <c r="A155" s="489"/>
      <c r="B155" s="490">
        <v>101156</v>
      </c>
      <c r="C155" s="536" t="s">
        <v>2800</v>
      </c>
      <c r="D155" s="541" t="s">
        <v>3839</v>
      </c>
      <c r="E155" s="539" t="s">
        <v>12625</v>
      </c>
      <c r="F155" s="488">
        <v>274.25999999999999</v>
      </c>
    </row>
    <row r="156" s="491" customFormat="1">
      <c r="A156" s="489"/>
      <c r="B156" s="490">
        <v>101158</v>
      </c>
      <c r="C156" s="536" t="s">
        <v>2800</v>
      </c>
      <c r="D156" s="541" t="s">
        <v>3840</v>
      </c>
      <c r="E156" s="539" t="s">
        <v>12625</v>
      </c>
      <c r="F156" s="488">
        <v>85.810000000000002</v>
      </c>
    </row>
    <row r="157" s="491" customFormat="1">
      <c r="A157" s="489"/>
      <c r="B157" s="490">
        <v>101157</v>
      </c>
      <c r="C157" s="536" t="s">
        <v>2800</v>
      </c>
      <c r="D157" s="541" t="s">
        <v>3841</v>
      </c>
      <c r="E157" s="539" t="s">
        <v>12625</v>
      </c>
      <c r="F157" s="488">
        <v>65.810000000000002</v>
      </c>
    </row>
    <row r="158" s="491" customFormat="1">
      <c r="A158" s="489"/>
      <c r="B158" s="490">
        <v>87382</v>
      </c>
      <c r="C158" s="536" t="s">
        <v>2800</v>
      </c>
      <c r="D158" s="541" t="s">
        <v>3842</v>
      </c>
      <c r="E158" s="539" t="s">
        <v>12626</v>
      </c>
      <c r="F158" s="488">
        <v>1494.6900000000001</v>
      </c>
    </row>
    <row r="159" s="491" customFormat="1">
      <c r="A159" s="489"/>
      <c r="B159" s="490">
        <v>87383</v>
      </c>
      <c r="C159" s="536" t="s">
        <v>2800</v>
      </c>
      <c r="D159" s="541" t="s">
        <v>3843</v>
      </c>
      <c r="E159" s="539" t="s">
        <v>12626</v>
      </c>
      <c r="F159" s="488">
        <v>1481.3599999999999</v>
      </c>
    </row>
    <row r="160" s="491" customFormat="1">
      <c r="A160" s="489"/>
      <c r="B160" s="490">
        <v>87384</v>
      </c>
      <c r="C160" s="536" t="s">
        <v>2800</v>
      </c>
      <c r="D160" s="541" t="s">
        <v>3844</v>
      </c>
      <c r="E160" s="539" t="s">
        <v>12626</v>
      </c>
      <c r="F160" s="488">
        <v>1462.97</v>
      </c>
    </row>
    <row r="161" s="491" customFormat="1">
      <c r="A161" s="489"/>
      <c r="B161" s="490">
        <v>87398</v>
      </c>
      <c r="C161" s="536" t="s">
        <v>2800</v>
      </c>
      <c r="D161" s="541" t="s">
        <v>3845</v>
      </c>
      <c r="E161" s="539" t="s">
        <v>12626</v>
      </c>
      <c r="F161" s="488">
        <v>1683.6300000000001</v>
      </c>
    </row>
    <row r="162" s="491" customFormat="1">
      <c r="A162" s="489"/>
      <c r="B162" s="490">
        <v>87395</v>
      </c>
      <c r="C162" s="536" t="s">
        <v>2800</v>
      </c>
      <c r="D162" s="541" t="s">
        <v>3846</v>
      </c>
      <c r="E162" s="539" t="s">
        <v>12626</v>
      </c>
      <c r="F162" s="488">
        <v>2891.4499999999998</v>
      </c>
    </row>
    <row r="163" s="491" customFormat="1">
      <c r="A163" s="489"/>
      <c r="B163" s="490">
        <v>87396</v>
      </c>
      <c r="C163" s="536" t="s">
        <v>2800</v>
      </c>
      <c r="D163" s="541" t="s">
        <v>3847</v>
      </c>
      <c r="E163" s="539" t="s">
        <v>12626</v>
      </c>
      <c r="F163" s="488">
        <v>2897.1100000000001</v>
      </c>
    </row>
    <row r="164" s="491" customFormat="1">
      <c r="A164" s="489"/>
      <c r="B164" s="490">
        <v>87397</v>
      </c>
      <c r="C164" s="536" t="s">
        <v>2800</v>
      </c>
      <c r="D164" s="541" t="s">
        <v>3848</v>
      </c>
      <c r="E164" s="539" t="s">
        <v>12626</v>
      </c>
      <c r="F164" s="488">
        <v>2901.0999999999999</v>
      </c>
    </row>
    <row r="165" s="491" customFormat="1">
      <c r="A165" s="489"/>
      <c r="B165" s="490">
        <v>87402</v>
      </c>
      <c r="C165" s="536" t="s">
        <v>2800</v>
      </c>
      <c r="D165" s="541" t="s">
        <v>3849</v>
      </c>
      <c r="E165" s="539" t="s">
        <v>12626</v>
      </c>
      <c r="F165" s="488">
        <v>3130.3000000000002</v>
      </c>
    </row>
    <row r="166" s="491" customFormat="1">
      <c r="A166" s="489"/>
      <c r="B166" s="490">
        <v>87391</v>
      </c>
      <c r="C166" s="536" t="s">
        <v>2800</v>
      </c>
      <c r="D166" s="541" t="s">
        <v>3850</v>
      </c>
      <c r="E166" s="539" t="s">
        <v>12626</v>
      </c>
      <c r="F166" s="488">
        <v>4533.6300000000001</v>
      </c>
    </row>
    <row r="167" s="491" customFormat="1">
      <c r="A167" s="489"/>
      <c r="B167" s="490">
        <v>87393</v>
      </c>
      <c r="C167" s="536" t="s">
        <v>2800</v>
      </c>
      <c r="D167" s="541" t="s">
        <v>3851</v>
      </c>
      <c r="E167" s="539" t="s">
        <v>12626</v>
      </c>
      <c r="F167" s="488">
        <v>4561.3500000000004</v>
      </c>
    </row>
    <row r="168" s="491" customFormat="1">
      <c r="A168" s="489"/>
      <c r="B168" s="490">
        <v>87394</v>
      </c>
      <c r="C168" s="536" t="s">
        <v>2800</v>
      </c>
      <c r="D168" s="541" t="s">
        <v>3852</v>
      </c>
      <c r="E168" s="539" t="s">
        <v>12626</v>
      </c>
      <c r="F168" s="488">
        <v>4586.3999999999996</v>
      </c>
    </row>
    <row r="169" s="491" customFormat="1">
      <c r="A169" s="489"/>
      <c r="B169" s="490">
        <v>87401</v>
      </c>
      <c r="C169" s="536" t="s">
        <v>2800</v>
      </c>
      <c r="D169" s="541" t="s">
        <v>3853</v>
      </c>
      <c r="E169" s="539" t="s">
        <v>12626</v>
      </c>
      <c r="F169" s="488">
        <v>4806.1000000000004</v>
      </c>
    </row>
    <row r="170" s="491" customFormat="1">
      <c r="A170" s="489"/>
      <c r="B170" s="490">
        <v>87407</v>
      </c>
      <c r="C170" s="536" t="s">
        <v>2800</v>
      </c>
      <c r="D170" s="541" t="s">
        <v>3854</v>
      </c>
      <c r="E170" s="539" t="s">
        <v>12626</v>
      </c>
      <c r="F170" s="488">
        <v>1532.28</v>
      </c>
    </row>
    <row r="171" s="491" customFormat="1">
      <c r="A171" s="489"/>
      <c r="B171" s="490">
        <v>87408</v>
      </c>
      <c r="C171" s="536" t="s">
        <v>2800</v>
      </c>
      <c r="D171" s="541" t="s">
        <v>3855</v>
      </c>
      <c r="E171" s="539" t="s">
        <v>12626</v>
      </c>
      <c r="F171" s="488">
        <v>1510.8</v>
      </c>
    </row>
    <row r="172" s="491" customFormat="1">
      <c r="A172" s="489"/>
      <c r="B172" s="490">
        <v>87404</v>
      </c>
      <c r="C172" s="536" t="s">
        <v>2800</v>
      </c>
      <c r="D172" s="541" t="s">
        <v>3856</v>
      </c>
      <c r="E172" s="539" t="s">
        <v>12626</v>
      </c>
      <c r="F172" s="488">
        <v>4271.6300000000001</v>
      </c>
    </row>
    <row r="173" s="491" customFormat="1">
      <c r="A173" s="489"/>
      <c r="B173" s="490">
        <v>87405</v>
      </c>
      <c r="C173" s="536" t="s">
        <v>2800</v>
      </c>
      <c r="D173" s="541" t="s">
        <v>3857</v>
      </c>
      <c r="E173" s="539" t="s">
        <v>12626</v>
      </c>
      <c r="F173" s="488">
        <v>4264.2299999999996</v>
      </c>
    </row>
    <row r="174" s="491" customFormat="1">
      <c r="A174" s="489"/>
      <c r="B174" s="490">
        <v>87388</v>
      </c>
      <c r="C174" s="536" t="s">
        <v>2800</v>
      </c>
      <c r="D174" s="541" t="s">
        <v>3858</v>
      </c>
      <c r="E174" s="539" t="s">
        <v>12626</v>
      </c>
      <c r="F174" s="488">
        <v>4078.25</v>
      </c>
    </row>
    <row r="175" s="491" customFormat="1">
      <c r="A175" s="489"/>
      <c r="B175" s="490">
        <v>87389</v>
      </c>
      <c r="C175" s="536" t="s">
        <v>2800</v>
      </c>
      <c r="D175" s="541" t="s">
        <v>3859</v>
      </c>
      <c r="E175" s="539" t="s">
        <v>12626</v>
      </c>
      <c r="F175" s="488">
        <v>4082.5999999999999</v>
      </c>
    </row>
    <row r="176" s="491" customFormat="1">
      <c r="A176" s="489"/>
      <c r="B176" s="490">
        <v>87390</v>
      </c>
      <c r="C176" s="536" t="s">
        <v>2800</v>
      </c>
      <c r="D176" s="541" t="s">
        <v>3860</v>
      </c>
      <c r="E176" s="539" t="s">
        <v>12626</v>
      </c>
      <c r="F176" s="488">
        <v>4091.23</v>
      </c>
    </row>
    <row r="177" s="491" customFormat="1">
      <c r="A177" s="489"/>
      <c r="B177" s="490">
        <v>87385</v>
      </c>
      <c r="C177" s="536" t="s">
        <v>2800</v>
      </c>
      <c r="D177" s="541" t="s">
        <v>3861</v>
      </c>
      <c r="E177" s="539" t="s">
        <v>12626</v>
      </c>
      <c r="F177" s="488">
        <v>1736.3199999999999</v>
      </c>
    </row>
    <row r="178" s="491" customFormat="1">
      <c r="A178" s="489"/>
      <c r="B178" s="490">
        <v>87386</v>
      </c>
      <c r="C178" s="536" t="s">
        <v>2800</v>
      </c>
      <c r="D178" s="541" t="s">
        <v>3862</v>
      </c>
      <c r="E178" s="539" t="s">
        <v>12626</v>
      </c>
      <c r="F178" s="488">
        <v>1715.1800000000001</v>
      </c>
    </row>
    <row r="179" s="491" customFormat="1">
      <c r="A179" s="489"/>
      <c r="B179" s="490">
        <v>87387</v>
      </c>
      <c r="C179" s="536" t="s">
        <v>2800</v>
      </c>
      <c r="D179" s="541" t="s">
        <v>3863</v>
      </c>
      <c r="E179" s="539" t="s">
        <v>12626</v>
      </c>
      <c r="F179" s="488">
        <v>1697.3099999999999</v>
      </c>
    </row>
    <row r="180" s="491" customFormat="1">
      <c r="A180" s="489"/>
      <c r="B180" s="490">
        <v>87399</v>
      </c>
      <c r="C180" s="536" t="s">
        <v>2800</v>
      </c>
      <c r="D180" s="541" t="s">
        <v>3864</v>
      </c>
      <c r="E180" s="539" t="s">
        <v>12626</v>
      </c>
      <c r="F180" s="488">
        <v>1923.3099999999999</v>
      </c>
    </row>
    <row r="181" s="491" customFormat="1">
      <c r="A181" s="489"/>
      <c r="B181" s="490">
        <v>88627</v>
      </c>
      <c r="C181" s="536" t="s">
        <v>2800</v>
      </c>
      <c r="D181" s="541" t="s">
        <v>3865</v>
      </c>
      <c r="E181" s="539" t="s">
        <v>12626</v>
      </c>
      <c r="F181" s="488">
        <v>734.63999999999999</v>
      </c>
    </row>
    <row r="182" s="491" customFormat="1">
      <c r="A182" s="489"/>
      <c r="B182" s="490">
        <v>100463</v>
      </c>
      <c r="C182" s="536" t="s">
        <v>2800</v>
      </c>
      <c r="D182" s="541" t="s">
        <v>3866</v>
      </c>
      <c r="E182" s="539" t="s">
        <v>12626</v>
      </c>
      <c r="F182" s="488">
        <v>0</v>
      </c>
    </row>
    <row r="183" s="491" customFormat="1">
      <c r="A183" s="489"/>
      <c r="B183" s="490">
        <v>88626</v>
      </c>
      <c r="C183" s="536" t="s">
        <v>2800</v>
      </c>
      <c r="D183" s="541" t="s">
        <v>3867</v>
      </c>
      <c r="E183" s="539" t="s">
        <v>12626</v>
      </c>
      <c r="F183" s="488">
        <v>647.80999999999995</v>
      </c>
    </row>
    <row r="184" s="491" customFormat="1">
      <c r="A184" s="489"/>
      <c r="B184" s="490">
        <v>100488</v>
      </c>
      <c r="C184" s="536" t="s">
        <v>2800</v>
      </c>
      <c r="D184" s="541" t="s">
        <v>3868</v>
      </c>
      <c r="E184" s="539" t="s">
        <v>12626</v>
      </c>
      <c r="F184" s="488">
        <v>633.11000000000001</v>
      </c>
    </row>
    <row r="185" s="491" customFormat="1">
      <c r="A185" s="489"/>
      <c r="B185" s="490">
        <v>100464</v>
      </c>
      <c r="C185" s="536" t="s">
        <v>2800</v>
      </c>
      <c r="D185" s="541" t="s">
        <v>3869</v>
      </c>
      <c r="E185" s="539" t="s">
        <v>12626</v>
      </c>
      <c r="F185" s="488">
        <v>680.96000000000004</v>
      </c>
    </row>
    <row r="186" s="491" customFormat="1">
      <c r="A186" s="489"/>
      <c r="B186" s="490">
        <v>100465</v>
      </c>
      <c r="C186" s="536" t="s">
        <v>2800</v>
      </c>
      <c r="D186" s="541" t="s">
        <v>3870</v>
      </c>
      <c r="E186" s="539" t="s">
        <v>12626</v>
      </c>
      <c r="F186" s="488">
        <v>632.44000000000005</v>
      </c>
    </row>
    <row r="187" s="491" customFormat="1">
      <c r="A187" s="489"/>
      <c r="B187" s="490">
        <v>100466</v>
      </c>
      <c r="C187" s="536" t="s">
        <v>2800</v>
      </c>
      <c r="D187" s="541" t="s">
        <v>3871</v>
      </c>
      <c r="E187" s="539" t="s">
        <v>12626</v>
      </c>
      <c r="F187" s="488">
        <v>605.72000000000003</v>
      </c>
    </row>
    <row r="188" s="491" customFormat="1">
      <c r="A188" s="489"/>
      <c r="B188" s="490">
        <v>87368</v>
      </c>
      <c r="C188" s="536" t="s">
        <v>2800</v>
      </c>
      <c r="D188" s="541" t="s">
        <v>3872</v>
      </c>
      <c r="E188" s="539" t="s">
        <v>12626</v>
      </c>
      <c r="F188" s="488">
        <v>773.54999999999995</v>
      </c>
    </row>
    <row r="189" s="491" customFormat="1">
      <c r="A189" s="489"/>
      <c r="B189" s="490">
        <v>100450</v>
      </c>
      <c r="C189" s="536" t="s">
        <v>2800</v>
      </c>
      <c r="D189" s="541" t="s">
        <v>3873</v>
      </c>
      <c r="E189" s="539" t="s">
        <v>12626</v>
      </c>
      <c r="F189" s="488">
        <v>0</v>
      </c>
    </row>
    <row r="190" s="491" customFormat="1">
      <c r="A190" s="489"/>
      <c r="B190" s="490">
        <v>87289</v>
      </c>
      <c r="C190" s="536" t="s">
        <v>2800</v>
      </c>
      <c r="D190" s="541" t="s">
        <v>3874</v>
      </c>
      <c r="E190" s="539" t="s">
        <v>12626</v>
      </c>
      <c r="F190" s="488">
        <v>666.73000000000002</v>
      </c>
    </row>
    <row r="191" s="491" customFormat="1">
      <c r="A191" s="489"/>
      <c r="B191" s="490">
        <v>87290</v>
      </c>
      <c r="C191" s="536" t="s">
        <v>2800</v>
      </c>
      <c r="D191" s="541" t="s">
        <v>3875</v>
      </c>
      <c r="E191" s="539" t="s">
        <v>12626</v>
      </c>
      <c r="F191" s="488">
        <v>650.41999999999996</v>
      </c>
    </row>
    <row r="192" s="491" customFormat="1">
      <c r="A192" s="489"/>
      <c r="B192" s="490">
        <v>87333</v>
      </c>
      <c r="C192" s="536" t="s">
        <v>2800</v>
      </c>
      <c r="D192" s="541" t="s">
        <v>3876</v>
      </c>
      <c r="E192" s="539" t="s">
        <v>12626</v>
      </c>
      <c r="F192" s="488">
        <v>672.74000000000001</v>
      </c>
    </row>
    <row r="193" s="491" customFormat="1">
      <c r="A193" s="489"/>
      <c r="B193" s="490">
        <v>87334</v>
      </c>
      <c r="C193" s="536" t="s">
        <v>2800</v>
      </c>
      <c r="D193" s="541" t="s">
        <v>3877</v>
      </c>
      <c r="E193" s="539" t="s">
        <v>12626</v>
      </c>
      <c r="F193" s="488">
        <v>622.64999999999998</v>
      </c>
    </row>
    <row r="194" s="491" customFormat="1">
      <c r="A194" s="489"/>
      <c r="B194" s="490">
        <v>105515</v>
      </c>
      <c r="C194" s="536" t="s">
        <v>2800</v>
      </c>
      <c r="D194" s="541" t="s">
        <v>3878</v>
      </c>
      <c r="E194" s="539" t="s">
        <v>12626</v>
      </c>
      <c r="F194" s="488">
        <v>907.5</v>
      </c>
    </row>
    <row r="195" s="491" customFormat="1">
      <c r="A195" s="489"/>
      <c r="B195" s="490">
        <v>87367</v>
      </c>
      <c r="C195" s="536" t="s">
        <v>2800</v>
      </c>
      <c r="D195" s="541" t="s">
        <v>3879</v>
      </c>
      <c r="E195" s="539" t="s">
        <v>12626</v>
      </c>
      <c r="F195" s="488">
        <v>785.50999999999999</v>
      </c>
    </row>
    <row r="196" s="491" customFormat="1">
      <c r="A196" s="489"/>
      <c r="B196" s="490">
        <v>100449</v>
      </c>
      <c r="C196" s="536" t="s">
        <v>2800</v>
      </c>
      <c r="D196" s="541" t="s">
        <v>3880</v>
      </c>
      <c r="E196" s="539" t="s">
        <v>12626</v>
      </c>
      <c r="F196" s="488">
        <v>0</v>
      </c>
    </row>
    <row r="197" s="491" customFormat="1">
      <c r="A197" s="489"/>
      <c r="B197" s="490">
        <v>87286</v>
      </c>
      <c r="C197" s="536" t="s">
        <v>2800</v>
      </c>
      <c r="D197" s="541" t="s">
        <v>3881</v>
      </c>
      <c r="E197" s="539" t="s">
        <v>12626</v>
      </c>
      <c r="F197" s="488">
        <v>684.23000000000002</v>
      </c>
    </row>
    <row r="198" s="491" customFormat="1">
      <c r="A198" s="489"/>
      <c r="B198" s="490">
        <v>87287</v>
      </c>
      <c r="C198" s="536" t="s">
        <v>2800</v>
      </c>
      <c r="D198" s="541" t="s">
        <v>3882</v>
      </c>
      <c r="E198" s="539" t="s">
        <v>12626</v>
      </c>
      <c r="F198" s="488">
        <v>657.11000000000001</v>
      </c>
    </row>
    <row r="199" s="491" customFormat="1">
      <c r="A199" s="489"/>
      <c r="B199" s="490">
        <v>87331</v>
      </c>
      <c r="C199" s="536" t="s">
        <v>2800</v>
      </c>
      <c r="D199" s="541" t="s">
        <v>3883</v>
      </c>
      <c r="E199" s="539" t="s">
        <v>12626</v>
      </c>
      <c r="F199" s="488">
        <v>712.75999999999999</v>
      </c>
    </row>
    <row r="200" s="491" customFormat="1">
      <c r="A200" s="489"/>
      <c r="B200" s="490">
        <v>87332</v>
      </c>
      <c r="C200" s="536" t="s">
        <v>2800</v>
      </c>
      <c r="D200" s="541" t="s">
        <v>3884</v>
      </c>
      <c r="E200" s="539" t="s">
        <v>12626</v>
      </c>
      <c r="F200" s="488">
        <v>631.82000000000005</v>
      </c>
    </row>
    <row r="201" s="491" customFormat="1">
      <c r="A201" s="489"/>
      <c r="B201" s="490">
        <v>87369</v>
      </c>
      <c r="C201" s="536" t="s">
        <v>2800</v>
      </c>
      <c r="D201" s="541" t="s">
        <v>3885</v>
      </c>
      <c r="E201" s="539" t="s">
        <v>12626</v>
      </c>
      <c r="F201" s="488">
        <v>792.76999999999998</v>
      </c>
    </row>
    <row r="202" s="491" customFormat="1">
      <c r="A202" s="489"/>
      <c r="B202" s="490">
        <v>100451</v>
      </c>
      <c r="C202" s="536" t="s">
        <v>2800</v>
      </c>
      <c r="D202" s="541" t="s">
        <v>3886</v>
      </c>
      <c r="E202" s="539" t="s">
        <v>12626</v>
      </c>
      <c r="F202" s="488">
        <v>0</v>
      </c>
    </row>
    <row r="203" s="491" customFormat="1">
      <c r="A203" s="489"/>
      <c r="B203" s="490">
        <v>87292</v>
      </c>
      <c r="C203" s="536" t="s">
        <v>2800</v>
      </c>
      <c r="D203" s="541" t="s">
        <v>3887</v>
      </c>
      <c r="E203" s="539" t="s">
        <v>12626</v>
      </c>
      <c r="F203" s="488">
        <v>680.76999999999998</v>
      </c>
    </row>
    <row r="204" s="491" customFormat="1">
      <c r="A204" s="489"/>
      <c r="B204" s="490">
        <v>87335</v>
      </c>
      <c r="C204" s="536" t="s">
        <v>2800</v>
      </c>
      <c r="D204" s="541" t="s">
        <v>3888</v>
      </c>
      <c r="E204" s="539" t="s">
        <v>12626</v>
      </c>
      <c r="F204" s="488">
        <v>663.63</v>
      </c>
    </row>
    <row r="205" s="491" customFormat="1">
      <c r="A205" s="489"/>
      <c r="B205" s="490">
        <v>87336</v>
      </c>
      <c r="C205" s="536" t="s">
        <v>2800</v>
      </c>
      <c r="D205" s="541" t="s">
        <v>3889</v>
      </c>
      <c r="E205" s="539" t="s">
        <v>12626</v>
      </c>
      <c r="F205" s="488">
        <v>642.54999999999995</v>
      </c>
    </row>
    <row r="206" s="491" customFormat="1">
      <c r="A206" s="489"/>
      <c r="B206" s="490">
        <v>87370</v>
      </c>
      <c r="C206" s="536" t="s">
        <v>2800</v>
      </c>
      <c r="D206" s="541" t="s">
        <v>3890</v>
      </c>
      <c r="E206" s="539" t="s">
        <v>12626</v>
      </c>
      <c r="F206" s="488">
        <v>767.76999999999998</v>
      </c>
    </row>
    <row r="207" s="491" customFormat="1">
      <c r="A207" s="489"/>
      <c r="B207" s="490">
        <v>100452</v>
      </c>
      <c r="C207" s="536" t="s">
        <v>2800</v>
      </c>
      <c r="D207" s="541" t="s">
        <v>3891</v>
      </c>
      <c r="E207" s="539" t="s">
        <v>12626</v>
      </c>
      <c r="F207" s="488">
        <v>0</v>
      </c>
    </row>
    <row r="208" s="491" customFormat="1">
      <c r="A208" s="489"/>
      <c r="B208" s="490">
        <v>88715</v>
      </c>
      <c r="C208" s="536" t="s">
        <v>2800</v>
      </c>
      <c r="D208" s="541" t="s">
        <v>3892</v>
      </c>
      <c r="E208" s="539" t="s">
        <v>12626</v>
      </c>
      <c r="F208" s="488">
        <v>647.49000000000001</v>
      </c>
    </row>
    <row r="209" s="491" customFormat="1">
      <c r="A209" s="489"/>
      <c r="B209" s="490">
        <v>87294</v>
      </c>
      <c r="C209" s="536" t="s">
        <v>2800</v>
      </c>
      <c r="D209" s="541" t="s">
        <v>3893</v>
      </c>
      <c r="E209" s="539" t="s">
        <v>12626</v>
      </c>
      <c r="F209" s="488">
        <v>650.76999999999998</v>
      </c>
    </row>
    <row r="210" s="491" customFormat="1">
      <c r="A210" s="489"/>
      <c r="B210" s="490">
        <v>87337</v>
      </c>
      <c r="C210" s="536" t="s">
        <v>2800</v>
      </c>
      <c r="D210" s="541" t="s">
        <v>3894</v>
      </c>
      <c r="E210" s="539" t="s">
        <v>12626</v>
      </c>
      <c r="F210" s="488">
        <v>658.41999999999996</v>
      </c>
    </row>
    <row r="211" s="491" customFormat="1">
      <c r="A211" s="489"/>
      <c r="B211" s="490">
        <v>100487</v>
      </c>
      <c r="C211" s="536" t="s">
        <v>2800</v>
      </c>
      <c r="D211" s="541" t="s">
        <v>3895</v>
      </c>
      <c r="E211" s="539" t="s">
        <v>12626</v>
      </c>
      <c r="F211" s="488">
        <v>612.77999999999997</v>
      </c>
    </row>
    <row r="212" s="491" customFormat="1">
      <c r="A212" s="489"/>
      <c r="B212" s="490">
        <v>87380</v>
      </c>
      <c r="C212" s="536" t="s">
        <v>2800</v>
      </c>
      <c r="D212" s="541" t="s">
        <v>3896</v>
      </c>
      <c r="E212" s="539" t="s">
        <v>12626</v>
      </c>
      <c r="F212" s="488">
        <v>3176.3400000000001</v>
      </c>
    </row>
    <row r="213" s="491" customFormat="1">
      <c r="A213" s="489"/>
      <c r="B213" s="490">
        <v>100461</v>
      </c>
      <c r="C213" s="536" t="s">
        <v>2800</v>
      </c>
      <c r="D213" s="541" t="s">
        <v>3897</v>
      </c>
      <c r="E213" s="539" t="s">
        <v>12626</v>
      </c>
      <c r="F213" s="488">
        <v>0</v>
      </c>
    </row>
    <row r="214" s="491" customFormat="1">
      <c r="A214" s="489"/>
      <c r="B214" s="490">
        <v>87322</v>
      </c>
      <c r="C214" s="536" t="s">
        <v>2800</v>
      </c>
      <c r="D214" s="541" t="s">
        <v>3898</v>
      </c>
      <c r="E214" s="539" t="s">
        <v>12626</v>
      </c>
      <c r="F214" s="488">
        <v>3092.6900000000001</v>
      </c>
    </row>
    <row r="215" s="491" customFormat="1">
      <c r="A215" s="489"/>
      <c r="B215" s="490">
        <v>87323</v>
      </c>
      <c r="C215" s="536" t="s">
        <v>2800</v>
      </c>
      <c r="D215" s="541" t="s">
        <v>3899</v>
      </c>
      <c r="E215" s="539" t="s">
        <v>12626</v>
      </c>
      <c r="F215" s="488">
        <v>3080.46</v>
      </c>
    </row>
    <row r="216" s="491" customFormat="1">
      <c r="A216" s="489"/>
      <c r="B216" s="490">
        <v>87360</v>
      </c>
      <c r="C216" s="536" t="s">
        <v>2800</v>
      </c>
      <c r="D216" s="541" t="s">
        <v>3900</v>
      </c>
      <c r="E216" s="539" t="s">
        <v>12626</v>
      </c>
      <c r="F216" s="488">
        <v>3081.29</v>
      </c>
    </row>
    <row r="217" s="491" customFormat="1">
      <c r="A217" s="489"/>
      <c r="B217" s="490">
        <v>87361</v>
      </c>
      <c r="C217" s="536" t="s">
        <v>2800</v>
      </c>
      <c r="D217" s="541" t="s">
        <v>3901</v>
      </c>
      <c r="E217" s="539" t="s">
        <v>12626</v>
      </c>
      <c r="F217" s="488">
        <v>3018.0599999999999</v>
      </c>
    </row>
    <row r="218" s="491" customFormat="1">
      <c r="A218" s="489"/>
      <c r="B218" s="490">
        <v>87362</v>
      </c>
      <c r="C218" s="536" t="s">
        <v>2800</v>
      </c>
      <c r="D218" s="541" t="s">
        <v>3902</v>
      </c>
      <c r="E218" s="539" t="s">
        <v>12626</v>
      </c>
      <c r="F218" s="488">
        <v>3003.3800000000001</v>
      </c>
    </row>
    <row r="219" s="491" customFormat="1">
      <c r="A219" s="489"/>
      <c r="B219" s="490">
        <v>87377</v>
      </c>
      <c r="C219" s="536" t="s">
        <v>2800</v>
      </c>
      <c r="D219" s="541" t="s">
        <v>3903</v>
      </c>
      <c r="E219" s="539" t="s">
        <v>12626</v>
      </c>
      <c r="F219" s="488">
        <v>727.79999999999995</v>
      </c>
    </row>
    <row r="220" s="491" customFormat="1">
      <c r="A220" s="489"/>
      <c r="B220" s="490">
        <v>100458</v>
      </c>
      <c r="C220" s="536" t="s">
        <v>2800</v>
      </c>
      <c r="D220" s="541" t="s">
        <v>3904</v>
      </c>
      <c r="E220" s="539" t="s">
        <v>12626</v>
      </c>
      <c r="F220" s="488">
        <v>0</v>
      </c>
    </row>
    <row r="221" s="491" customFormat="1">
      <c r="A221" s="489"/>
      <c r="B221" s="490">
        <v>87313</v>
      </c>
      <c r="C221" s="536" t="s">
        <v>2800</v>
      </c>
      <c r="D221" s="541" t="s">
        <v>3905</v>
      </c>
      <c r="E221" s="539" t="s">
        <v>12626</v>
      </c>
      <c r="F221" s="488">
        <v>607.59000000000003</v>
      </c>
    </row>
    <row r="222" s="491" customFormat="1">
      <c r="A222" s="489"/>
      <c r="B222" s="490">
        <v>87314</v>
      </c>
      <c r="C222" s="536" t="s">
        <v>2800</v>
      </c>
      <c r="D222" s="541" t="s">
        <v>3906</v>
      </c>
      <c r="E222" s="539" t="s">
        <v>12626</v>
      </c>
      <c r="F222" s="488">
        <v>593.16999999999996</v>
      </c>
    </row>
    <row r="223" s="491" customFormat="1">
      <c r="A223" s="489"/>
      <c r="B223" s="490">
        <v>87352</v>
      </c>
      <c r="C223" s="536" t="s">
        <v>2800</v>
      </c>
      <c r="D223" s="541" t="s">
        <v>3907</v>
      </c>
      <c r="E223" s="539" t="s">
        <v>12626</v>
      </c>
      <c r="F223" s="488">
        <v>711.38</v>
      </c>
    </row>
    <row r="224" s="491" customFormat="1">
      <c r="A224" s="489"/>
      <c r="B224" s="490">
        <v>87353</v>
      </c>
      <c r="C224" s="536" t="s">
        <v>2800</v>
      </c>
      <c r="D224" s="541" t="s">
        <v>3908</v>
      </c>
      <c r="E224" s="539" t="s">
        <v>12626</v>
      </c>
      <c r="F224" s="488">
        <v>614.13</v>
      </c>
    </row>
    <row r="225" s="491" customFormat="1">
      <c r="A225" s="489"/>
      <c r="B225" s="490">
        <v>87354</v>
      </c>
      <c r="C225" s="536" t="s">
        <v>2800</v>
      </c>
      <c r="D225" s="541" t="s">
        <v>3909</v>
      </c>
      <c r="E225" s="539" t="s">
        <v>12626</v>
      </c>
      <c r="F225" s="488">
        <v>567.49000000000001</v>
      </c>
    </row>
    <row r="226" s="491" customFormat="1">
      <c r="A226" s="489"/>
      <c r="B226" s="490">
        <v>100480</v>
      </c>
      <c r="C226" s="536" t="s">
        <v>2800</v>
      </c>
      <c r="D226" s="541" t="s">
        <v>3910</v>
      </c>
      <c r="E226" s="539" t="s">
        <v>12626</v>
      </c>
      <c r="F226" s="488">
        <v>872.89999999999998</v>
      </c>
    </row>
    <row r="227" s="491" customFormat="1">
      <c r="A227" s="489"/>
      <c r="B227" s="490">
        <v>100476</v>
      </c>
      <c r="C227" s="536" t="s">
        <v>2800</v>
      </c>
      <c r="D227" s="541" t="s">
        <v>3911</v>
      </c>
      <c r="E227" s="539" t="s">
        <v>12626</v>
      </c>
      <c r="F227" s="488">
        <v>0</v>
      </c>
    </row>
    <row r="228" s="491" customFormat="1">
      <c r="A228" s="489"/>
      <c r="B228" s="490">
        <v>100475</v>
      </c>
      <c r="C228" s="536" t="s">
        <v>2800</v>
      </c>
      <c r="D228" s="541" t="s">
        <v>3912</v>
      </c>
      <c r="E228" s="539" t="s">
        <v>12626</v>
      </c>
      <c r="F228" s="488">
        <v>780.96000000000004</v>
      </c>
    </row>
    <row r="229" s="491" customFormat="1">
      <c r="A229" s="489"/>
      <c r="B229" s="490">
        <v>100491</v>
      </c>
      <c r="C229" s="536" t="s">
        <v>2800</v>
      </c>
      <c r="D229" s="541" t="s">
        <v>3913</v>
      </c>
      <c r="E229" s="539" t="s">
        <v>12626</v>
      </c>
      <c r="F229" s="488">
        <v>775.65999999999997</v>
      </c>
    </row>
    <row r="230" s="491" customFormat="1">
      <c r="A230" s="489"/>
      <c r="B230" s="490">
        <v>100477</v>
      </c>
      <c r="C230" s="536" t="s">
        <v>2800</v>
      </c>
      <c r="D230" s="541" t="s">
        <v>3914</v>
      </c>
      <c r="E230" s="539" t="s">
        <v>12626</v>
      </c>
      <c r="F230" s="488">
        <v>862.59000000000003</v>
      </c>
    </row>
    <row r="231" s="491" customFormat="1">
      <c r="A231" s="489"/>
      <c r="B231" s="490">
        <v>100478</v>
      </c>
      <c r="C231" s="536" t="s">
        <v>2800</v>
      </c>
      <c r="D231" s="541" t="s">
        <v>3915</v>
      </c>
      <c r="E231" s="539" t="s">
        <v>12626</v>
      </c>
      <c r="F231" s="488">
        <v>766.69000000000005</v>
      </c>
    </row>
    <row r="232" s="491" customFormat="1">
      <c r="A232" s="489"/>
      <c r="B232" s="490">
        <v>100479</v>
      </c>
      <c r="C232" s="536" t="s">
        <v>2800</v>
      </c>
      <c r="D232" s="541" t="s">
        <v>3916</v>
      </c>
      <c r="E232" s="539" t="s">
        <v>12626</v>
      </c>
      <c r="F232" s="488">
        <v>742.48000000000002</v>
      </c>
    </row>
    <row r="233" s="491" customFormat="1">
      <c r="A233" s="489"/>
      <c r="B233" s="490">
        <v>87372</v>
      </c>
      <c r="C233" s="536" t="s">
        <v>2800</v>
      </c>
      <c r="D233" s="541" t="s">
        <v>3917</v>
      </c>
      <c r="E233" s="539" t="s">
        <v>12626</v>
      </c>
      <c r="F233" s="488">
        <v>898.32000000000005</v>
      </c>
    </row>
    <row r="234" s="491" customFormat="1">
      <c r="A234" s="489"/>
      <c r="B234" s="490">
        <v>100453</v>
      </c>
      <c r="C234" s="536" t="s">
        <v>2800</v>
      </c>
      <c r="D234" s="541" t="s">
        <v>3918</v>
      </c>
      <c r="E234" s="539" t="s">
        <v>12626</v>
      </c>
      <c r="F234" s="488">
        <v>0</v>
      </c>
    </row>
    <row r="235" s="491" customFormat="1">
      <c r="A235" s="489"/>
      <c r="B235" s="490">
        <v>87298</v>
      </c>
      <c r="C235" s="536" t="s">
        <v>2800</v>
      </c>
      <c r="D235" s="541" t="s">
        <v>3919</v>
      </c>
      <c r="E235" s="539" t="s">
        <v>12626</v>
      </c>
      <c r="F235" s="488">
        <v>773.03999999999996</v>
      </c>
    </row>
    <row r="236" s="491" customFormat="1">
      <c r="A236" s="489"/>
      <c r="B236" s="490">
        <v>87299</v>
      </c>
      <c r="C236" s="536" t="s">
        <v>2800</v>
      </c>
      <c r="D236" s="541" t="s">
        <v>3920</v>
      </c>
      <c r="E236" s="539" t="s">
        <v>12626</v>
      </c>
      <c r="F236" s="488">
        <v>537.48000000000002</v>
      </c>
    </row>
    <row r="237" s="491" customFormat="1">
      <c r="A237" s="489"/>
      <c r="B237" s="490">
        <v>87339</v>
      </c>
      <c r="C237" s="536" t="s">
        <v>2800</v>
      </c>
      <c r="D237" s="541" t="s">
        <v>3921</v>
      </c>
      <c r="E237" s="539" t="s">
        <v>12626</v>
      </c>
      <c r="F237" s="488">
        <v>929.63</v>
      </c>
    </row>
    <row r="238" s="491" customFormat="1">
      <c r="A238" s="489"/>
      <c r="B238" s="490">
        <v>87340</v>
      </c>
      <c r="C238" s="536" t="s">
        <v>2800</v>
      </c>
      <c r="D238" s="541" t="s">
        <v>3922</v>
      </c>
      <c r="E238" s="539" t="s">
        <v>12626</v>
      </c>
      <c r="F238" s="488">
        <v>772.74000000000001</v>
      </c>
    </row>
    <row r="239" s="491" customFormat="1">
      <c r="A239" s="489"/>
      <c r="B239" s="490">
        <v>87341</v>
      </c>
      <c r="C239" s="536" t="s">
        <v>2800</v>
      </c>
      <c r="D239" s="541" t="s">
        <v>3923</v>
      </c>
      <c r="E239" s="539" t="s">
        <v>12626</v>
      </c>
      <c r="F239" s="488">
        <v>729.92999999999995</v>
      </c>
    </row>
    <row r="240" s="491" customFormat="1">
      <c r="A240" s="489"/>
      <c r="B240" s="490">
        <v>88629</v>
      </c>
      <c r="C240" s="536" t="s">
        <v>2800</v>
      </c>
      <c r="D240" s="541" t="s">
        <v>3924</v>
      </c>
      <c r="E240" s="539" t="s">
        <v>12626</v>
      </c>
      <c r="F240" s="488">
        <v>737.61000000000001</v>
      </c>
    </row>
    <row r="241" s="491" customFormat="1">
      <c r="A241" s="489"/>
      <c r="B241" s="490">
        <v>100467</v>
      </c>
      <c r="C241" s="536" t="s">
        <v>2800</v>
      </c>
      <c r="D241" s="541" t="s">
        <v>3925</v>
      </c>
      <c r="E241" s="539" t="s">
        <v>12626</v>
      </c>
      <c r="F241" s="488">
        <v>0</v>
      </c>
    </row>
    <row r="242" s="491" customFormat="1">
      <c r="A242" s="489"/>
      <c r="B242" s="490">
        <v>88628</v>
      </c>
      <c r="C242" s="536" t="s">
        <v>2800</v>
      </c>
      <c r="D242" s="541" t="s">
        <v>3926</v>
      </c>
      <c r="E242" s="539" t="s">
        <v>12626</v>
      </c>
      <c r="F242" s="488">
        <v>642.85000000000002</v>
      </c>
    </row>
    <row r="243" s="491" customFormat="1">
      <c r="A243" s="489"/>
      <c r="B243" s="490">
        <v>100489</v>
      </c>
      <c r="C243" s="536" t="s">
        <v>2800</v>
      </c>
      <c r="D243" s="541" t="s">
        <v>3927</v>
      </c>
      <c r="E243" s="539" t="s">
        <v>12626</v>
      </c>
      <c r="F243" s="488">
        <v>636.74000000000001</v>
      </c>
    </row>
    <row r="244" s="491" customFormat="1">
      <c r="A244" s="489"/>
      <c r="B244" s="490">
        <v>100468</v>
      </c>
      <c r="C244" s="536" t="s">
        <v>2800</v>
      </c>
      <c r="D244" s="541" t="s">
        <v>3928</v>
      </c>
      <c r="E244" s="539" t="s">
        <v>12626</v>
      </c>
      <c r="F244" s="488">
        <v>787.63</v>
      </c>
    </row>
    <row r="245" s="491" customFormat="1">
      <c r="A245" s="489"/>
      <c r="B245" s="490">
        <v>100469</v>
      </c>
      <c r="C245" s="536" t="s">
        <v>2800</v>
      </c>
      <c r="D245" s="541" t="s">
        <v>3929</v>
      </c>
      <c r="E245" s="539" t="s">
        <v>12626</v>
      </c>
      <c r="F245" s="488">
        <v>631.72000000000003</v>
      </c>
    </row>
    <row r="246" s="491" customFormat="1">
      <c r="A246" s="489"/>
      <c r="B246" s="490">
        <v>100470</v>
      </c>
      <c r="C246" s="536" t="s">
        <v>2800</v>
      </c>
      <c r="D246" s="541" t="s">
        <v>3930</v>
      </c>
      <c r="E246" s="539" t="s">
        <v>12626</v>
      </c>
      <c r="F246" s="488">
        <v>586.33000000000004</v>
      </c>
    </row>
    <row r="247" s="491" customFormat="1">
      <c r="A247" s="489"/>
      <c r="B247" s="490">
        <v>87371</v>
      </c>
      <c r="C247" s="536" t="s">
        <v>2800</v>
      </c>
      <c r="D247" s="541" t="s">
        <v>3931</v>
      </c>
      <c r="E247" s="539" t="s">
        <v>12626</v>
      </c>
      <c r="F247" s="488">
        <v>759.36000000000001</v>
      </c>
    </row>
    <row r="248" s="491" customFormat="1">
      <c r="A248" s="489"/>
      <c r="B248" s="490">
        <v>87295</v>
      </c>
      <c r="C248" s="536" t="s">
        <v>2800</v>
      </c>
      <c r="D248" s="541" t="s">
        <v>3932</v>
      </c>
      <c r="E248" s="539" t="s">
        <v>12626</v>
      </c>
      <c r="F248" s="488">
        <v>677.41999999999996</v>
      </c>
    </row>
    <row r="249" s="491" customFormat="1">
      <c r="A249" s="489"/>
      <c r="B249" s="490">
        <v>87296</v>
      </c>
      <c r="C249" s="536" t="s">
        <v>2800</v>
      </c>
      <c r="D249" s="541" t="s">
        <v>3933</v>
      </c>
      <c r="E249" s="539" t="s">
        <v>12626</v>
      </c>
      <c r="F249" s="488">
        <v>637.54999999999995</v>
      </c>
    </row>
    <row r="250" s="491" customFormat="1">
      <c r="A250" s="489"/>
      <c r="B250" s="490">
        <v>87338</v>
      </c>
      <c r="C250" s="536" t="s">
        <v>2800</v>
      </c>
      <c r="D250" s="541" t="s">
        <v>3934</v>
      </c>
      <c r="E250" s="539" t="s">
        <v>12626</v>
      </c>
      <c r="F250" s="488">
        <v>635.85000000000002</v>
      </c>
    </row>
    <row r="251" s="491" customFormat="1">
      <c r="A251" s="489"/>
      <c r="B251" s="490">
        <v>88630</v>
      </c>
      <c r="C251" s="536" t="s">
        <v>2800</v>
      </c>
      <c r="D251" s="541" t="s">
        <v>3935</v>
      </c>
      <c r="E251" s="539" t="s">
        <v>12626</v>
      </c>
      <c r="F251" s="488">
        <v>569.72000000000003</v>
      </c>
    </row>
    <row r="252" s="491" customFormat="1">
      <c r="A252" s="489"/>
      <c r="B252" s="490">
        <v>87381</v>
      </c>
      <c r="C252" s="536" t="s">
        <v>2800</v>
      </c>
      <c r="D252" s="541" t="s">
        <v>3936</v>
      </c>
      <c r="E252" s="539" t="s">
        <v>12626</v>
      </c>
      <c r="F252" s="488">
        <v>3119.4699999999998</v>
      </c>
    </row>
    <row r="253" s="491" customFormat="1">
      <c r="A253" s="489"/>
      <c r="B253" s="490">
        <v>100462</v>
      </c>
      <c r="C253" s="536" t="s">
        <v>2800</v>
      </c>
      <c r="D253" s="541" t="s">
        <v>3937</v>
      </c>
      <c r="E253" s="539" t="s">
        <v>12626</v>
      </c>
      <c r="F253" s="488">
        <v>0</v>
      </c>
    </row>
    <row r="254" s="491" customFormat="1">
      <c r="A254" s="489"/>
      <c r="B254" s="490">
        <v>87325</v>
      </c>
      <c r="C254" s="536" t="s">
        <v>2800</v>
      </c>
      <c r="D254" s="541" t="s">
        <v>3938</v>
      </c>
      <c r="E254" s="539" t="s">
        <v>12626</v>
      </c>
      <c r="F254" s="488">
        <v>3021.6500000000001</v>
      </c>
    </row>
    <row r="255" s="491" customFormat="1">
      <c r="A255" s="489"/>
      <c r="B255" s="490">
        <v>87326</v>
      </c>
      <c r="C255" s="536" t="s">
        <v>2800</v>
      </c>
      <c r="D255" s="541" t="s">
        <v>3939</v>
      </c>
      <c r="E255" s="539" t="s">
        <v>12626</v>
      </c>
      <c r="F255" s="488">
        <v>3015.0999999999999</v>
      </c>
    </row>
    <row r="256" s="491" customFormat="1">
      <c r="A256" s="489"/>
      <c r="B256" s="490">
        <v>87363</v>
      </c>
      <c r="C256" s="536" t="s">
        <v>2800</v>
      </c>
      <c r="D256" s="541" t="s">
        <v>3940</v>
      </c>
      <c r="E256" s="539" t="s">
        <v>12626</v>
      </c>
      <c r="F256" s="488">
        <v>3011.5500000000002</v>
      </c>
    </row>
    <row r="257" s="491" customFormat="1">
      <c r="A257" s="489"/>
      <c r="B257" s="490">
        <v>87364</v>
      </c>
      <c r="C257" s="536" t="s">
        <v>2800</v>
      </c>
      <c r="D257" s="541" t="s">
        <v>3941</v>
      </c>
      <c r="E257" s="539" t="s">
        <v>12626</v>
      </c>
      <c r="F257" s="488">
        <v>2958.7399999999998</v>
      </c>
    </row>
    <row r="258" s="491" customFormat="1">
      <c r="A258" s="489"/>
      <c r="B258" s="490">
        <v>87378</v>
      </c>
      <c r="C258" s="536" t="s">
        <v>2800</v>
      </c>
      <c r="D258" s="541" t="s">
        <v>3942</v>
      </c>
      <c r="E258" s="539" t="s">
        <v>12626</v>
      </c>
      <c r="F258" s="488">
        <v>668.87</v>
      </c>
    </row>
    <row r="259" s="491" customFormat="1">
      <c r="A259" s="489"/>
      <c r="B259" s="490">
        <v>100459</v>
      </c>
      <c r="C259" s="536" t="s">
        <v>2800</v>
      </c>
      <c r="D259" s="541" t="s">
        <v>3943</v>
      </c>
      <c r="E259" s="539" t="s">
        <v>12626</v>
      </c>
      <c r="F259" s="488">
        <v>0</v>
      </c>
    </row>
    <row r="260" s="491" customFormat="1">
      <c r="A260" s="489"/>
      <c r="B260" s="490">
        <v>87316</v>
      </c>
      <c r="C260" s="536" t="s">
        <v>2800</v>
      </c>
      <c r="D260" s="541" t="s">
        <v>3944</v>
      </c>
      <c r="E260" s="539" t="s">
        <v>12626</v>
      </c>
      <c r="F260" s="488">
        <v>565.45000000000005</v>
      </c>
    </row>
    <row r="261" s="491" customFormat="1">
      <c r="A261" s="489"/>
      <c r="B261" s="490">
        <v>87317</v>
      </c>
      <c r="C261" s="536" t="s">
        <v>2800</v>
      </c>
      <c r="D261" s="541" t="s">
        <v>3945</v>
      </c>
      <c r="E261" s="539" t="s">
        <v>12626</v>
      </c>
      <c r="F261" s="488">
        <v>541.96000000000004</v>
      </c>
    </row>
    <row r="262" s="491" customFormat="1">
      <c r="A262" s="489"/>
      <c r="B262" s="490">
        <v>87355</v>
      </c>
      <c r="C262" s="536" t="s">
        <v>2800</v>
      </c>
      <c r="D262" s="541" t="s">
        <v>3946</v>
      </c>
      <c r="E262" s="539" t="s">
        <v>12626</v>
      </c>
      <c r="F262" s="488">
        <v>614.63999999999999</v>
      </c>
    </row>
    <row r="263" s="491" customFormat="1">
      <c r="A263" s="489"/>
      <c r="B263" s="490">
        <v>87356</v>
      </c>
      <c r="C263" s="536" t="s">
        <v>2800</v>
      </c>
      <c r="D263" s="541" t="s">
        <v>3947</v>
      </c>
      <c r="E263" s="539" t="s">
        <v>12626</v>
      </c>
      <c r="F263" s="488">
        <v>549.21000000000004</v>
      </c>
    </row>
    <row r="264" s="491" customFormat="1">
      <c r="A264" s="489"/>
      <c r="B264" s="490">
        <v>87357</v>
      </c>
      <c r="C264" s="536" t="s">
        <v>2800</v>
      </c>
      <c r="D264" s="541" t="s">
        <v>3948</v>
      </c>
      <c r="E264" s="539" t="s">
        <v>12626</v>
      </c>
      <c r="F264" s="488">
        <v>514.44000000000005</v>
      </c>
    </row>
    <row r="265" s="491" customFormat="1">
      <c r="A265" s="489"/>
      <c r="B265" s="490">
        <v>100486</v>
      </c>
      <c r="C265" s="536" t="s">
        <v>2800</v>
      </c>
      <c r="D265" s="541" t="s">
        <v>3949</v>
      </c>
      <c r="E265" s="539" t="s">
        <v>12626</v>
      </c>
      <c r="F265" s="488">
        <v>788.30999999999995</v>
      </c>
    </row>
    <row r="266" s="491" customFormat="1">
      <c r="A266" s="489"/>
      <c r="B266" s="490">
        <v>100482</v>
      </c>
      <c r="C266" s="536" t="s">
        <v>2800</v>
      </c>
      <c r="D266" s="541" t="s">
        <v>3950</v>
      </c>
      <c r="E266" s="539" t="s">
        <v>12626</v>
      </c>
      <c r="F266" s="488">
        <v>0</v>
      </c>
    </row>
    <row r="267" s="491" customFormat="1">
      <c r="A267" s="489"/>
      <c r="B267" s="490">
        <v>100481</v>
      </c>
      <c r="C267" s="536" t="s">
        <v>2800</v>
      </c>
      <c r="D267" s="541" t="s">
        <v>3951</v>
      </c>
      <c r="E267" s="539" t="s">
        <v>12626</v>
      </c>
      <c r="F267" s="488">
        <v>690.05999999999995</v>
      </c>
    </row>
    <row r="268" s="491" customFormat="1">
      <c r="A268" s="489"/>
      <c r="B268" s="490">
        <v>100492</v>
      </c>
      <c r="C268" s="536" t="s">
        <v>2800</v>
      </c>
      <c r="D268" s="541" t="s">
        <v>3952</v>
      </c>
      <c r="E268" s="539" t="s">
        <v>12626</v>
      </c>
      <c r="F268" s="488">
        <v>685.42999999999995</v>
      </c>
    </row>
    <row r="269" s="491" customFormat="1">
      <c r="A269" s="489"/>
      <c r="B269" s="490">
        <v>100483</v>
      </c>
      <c r="C269" s="536" t="s">
        <v>2800</v>
      </c>
      <c r="D269" s="541" t="s">
        <v>3953</v>
      </c>
      <c r="E269" s="539" t="s">
        <v>12626</v>
      </c>
      <c r="F269" s="488">
        <v>750.49000000000001</v>
      </c>
    </row>
    <row r="270" s="491" customFormat="1">
      <c r="A270" s="489"/>
      <c r="B270" s="490">
        <v>100484</v>
      </c>
      <c r="C270" s="536" t="s">
        <v>2800</v>
      </c>
      <c r="D270" s="541" t="s">
        <v>3954</v>
      </c>
      <c r="E270" s="539" t="s">
        <v>12626</v>
      </c>
      <c r="F270" s="488">
        <v>690</v>
      </c>
    </row>
    <row r="271" s="491" customFormat="1">
      <c r="A271" s="489"/>
      <c r="B271" s="490">
        <v>100485</v>
      </c>
      <c r="C271" s="536" t="s">
        <v>2800</v>
      </c>
      <c r="D271" s="541" t="s">
        <v>3955</v>
      </c>
      <c r="E271" s="539" t="s">
        <v>12626</v>
      </c>
      <c r="F271" s="488">
        <v>661.63999999999999</v>
      </c>
    </row>
    <row r="272" s="491" customFormat="1">
      <c r="A272" s="489"/>
      <c r="B272" s="490">
        <v>87373</v>
      </c>
      <c r="C272" s="536" t="s">
        <v>2800</v>
      </c>
      <c r="D272" s="541" t="s">
        <v>3956</v>
      </c>
      <c r="E272" s="539" t="s">
        <v>12626</v>
      </c>
      <c r="F272" s="488">
        <v>817.72000000000003</v>
      </c>
    </row>
    <row r="273" s="491" customFormat="1">
      <c r="A273" s="489"/>
      <c r="B273" s="490">
        <v>100454</v>
      </c>
      <c r="C273" s="536" t="s">
        <v>2800</v>
      </c>
      <c r="D273" s="541" t="s">
        <v>3957</v>
      </c>
      <c r="E273" s="539" t="s">
        <v>12626</v>
      </c>
      <c r="F273" s="488">
        <v>0</v>
      </c>
    </row>
    <row r="274" s="491" customFormat="1">
      <c r="A274" s="489"/>
      <c r="B274" s="490">
        <v>87301</v>
      </c>
      <c r="C274" s="536" t="s">
        <v>2800</v>
      </c>
      <c r="D274" s="541" t="s">
        <v>3958</v>
      </c>
      <c r="E274" s="539" t="s">
        <v>12626</v>
      </c>
      <c r="F274" s="488">
        <v>713.83000000000004</v>
      </c>
    </row>
    <row r="275" s="491" customFormat="1">
      <c r="A275" s="489"/>
      <c r="B275" s="490">
        <v>87302</v>
      </c>
      <c r="C275" s="536" t="s">
        <v>2800</v>
      </c>
      <c r="D275" s="541" t="s">
        <v>3959</v>
      </c>
      <c r="E275" s="539" t="s">
        <v>12626</v>
      </c>
      <c r="F275" s="488">
        <v>697.84000000000003</v>
      </c>
    </row>
    <row r="276" s="491" customFormat="1">
      <c r="A276" s="489"/>
      <c r="B276" s="490">
        <v>87342</v>
      </c>
      <c r="C276" s="536" t="s">
        <v>2800</v>
      </c>
      <c r="D276" s="541" t="s">
        <v>3960</v>
      </c>
      <c r="E276" s="539" t="s">
        <v>12626</v>
      </c>
      <c r="F276" s="488">
        <v>805.33000000000004</v>
      </c>
    </row>
    <row r="277" s="491" customFormat="1">
      <c r="A277" s="489"/>
      <c r="B277" s="490">
        <v>87343</v>
      </c>
      <c r="C277" s="536" t="s">
        <v>2800</v>
      </c>
      <c r="D277" s="541" t="s">
        <v>3961</v>
      </c>
      <c r="E277" s="539" t="s">
        <v>12626</v>
      </c>
      <c r="F277" s="488">
        <v>716.60000000000002</v>
      </c>
    </row>
    <row r="278" s="491" customFormat="1">
      <c r="A278" s="489"/>
      <c r="B278" s="490">
        <v>87344</v>
      </c>
      <c r="C278" s="536" t="s">
        <v>2800</v>
      </c>
      <c r="D278" s="541" t="s">
        <v>3962</v>
      </c>
      <c r="E278" s="539" t="s">
        <v>12626</v>
      </c>
      <c r="F278" s="488">
        <v>664.14999999999998</v>
      </c>
    </row>
    <row r="279" s="491" customFormat="1">
      <c r="A279" s="489"/>
      <c r="B279" s="490">
        <v>88631</v>
      </c>
      <c r="C279" s="536" t="s">
        <v>2800</v>
      </c>
      <c r="D279" s="541" t="s">
        <v>3963</v>
      </c>
      <c r="E279" s="539" t="s">
        <v>12626</v>
      </c>
      <c r="F279" s="488">
        <v>673.48000000000002</v>
      </c>
    </row>
    <row r="280" s="491" customFormat="1">
      <c r="A280" s="489"/>
      <c r="B280" s="490">
        <v>100471</v>
      </c>
      <c r="C280" s="536" t="s">
        <v>2800</v>
      </c>
      <c r="D280" s="541" t="s">
        <v>3964</v>
      </c>
      <c r="E280" s="539" t="s">
        <v>12626</v>
      </c>
      <c r="F280" s="488">
        <v>0</v>
      </c>
    </row>
    <row r="281" s="491" customFormat="1">
      <c r="A281" s="489"/>
      <c r="B281" s="490">
        <v>100490</v>
      </c>
      <c r="C281" s="536" t="s">
        <v>2800</v>
      </c>
      <c r="D281" s="541" t="s">
        <v>3965</v>
      </c>
      <c r="E281" s="539" t="s">
        <v>12626</v>
      </c>
      <c r="F281" s="488">
        <v>575.25999999999999</v>
      </c>
    </row>
    <row r="282" s="491" customFormat="1">
      <c r="A282" s="489"/>
      <c r="B282" s="490">
        <v>100472</v>
      </c>
      <c r="C282" s="536" t="s">
        <v>2800</v>
      </c>
      <c r="D282" s="541" t="s">
        <v>3966</v>
      </c>
      <c r="E282" s="539" t="s">
        <v>12626</v>
      </c>
      <c r="F282" s="488">
        <v>644.46000000000004</v>
      </c>
    </row>
    <row r="283" s="491" customFormat="1">
      <c r="A283" s="489"/>
      <c r="B283" s="490">
        <v>100473</v>
      </c>
      <c r="C283" s="536" t="s">
        <v>2800</v>
      </c>
      <c r="D283" s="541" t="s">
        <v>3967</v>
      </c>
      <c r="E283" s="539" t="s">
        <v>12626</v>
      </c>
      <c r="F283" s="488">
        <v>582.94000000000005</v>
      </c>
    </row>
    <row r="284" s="491" customFormat="1">
      <c r="A284" s="489"/>
      <c r="B284" s="490">
        <v>100474</v>
      </c>
      <c r="C284" s="536" t="s">
        <v>2800</v>
      </c>
      <c r="D284" s="541" t="s">
        <v>3968</v>
      </c>
      <c r="E284" s="539" t="s">
        <v>12626</v>
      </c>
      <c r="F284" s="488">
        <v>553.07000000000005</v>
      </c>
    </row>
    <row r="285" s="491" customFormat="1">
      <c r="A285" s="489"/>
      <c r="B285" s="490">
        <v>87379</v>
      </c>
      <c r="C285" s="536" t="s">
        <v>2800</v>
      </c>
      <c r="D285" s="541" t="s">
        <v>3969</v>
      </c>
      <c r="E285" s="539" t="s">
        <v>12626</v>
      </c>
      <c r="F285" s="488">
        <v>3090.8600000000001</v>
      </c>
    </row>
    <row r="286" s="491" customFormat="1">
      <c r="A286" s="489"/>
      <c r="B286" s="490">
        <v>100460</v>
      </c>
      <c r="C286" s="536" t="s">
        <v>2800</v>
      </c>
      <c r="D286" s="541" t="s">
        <v>3970</v>
      </c>
      <c r="E286" s="539" t="s">
        <v>12626</v>
      </c>
      <c r="F286" s="488">
        <v>0</v>
      </c>
    </row>
    <row r="287" s="491" customFormat="1">
      <c r="A287" s="489"/>
      <c r="B287" s="490">
        <v>87319</v>
      </c>
      <c r="C287" s="536" t="s">
        <v>2800</v>
      </c>
      <c r="D287" s="541" t="s">
        <v>3971</v>
      </c>
      <c r="E287" s="539" t="s">
        <v>12626</v>
      </c>
      <c r="F287" s="488">
        <v>2992.54</v>
      </c>
    </row>
    <row r="288" s="491" customFormat="1">
      <c r="A288" s="489"/>
      <c r="B288" s="490">
        <v>87320</v>
      </c>
      <c r="C288" s="536" t="s">
        <v>2800</v>
      </c>
      <c r="D288" s="541" t="s">
        <v>3972</v>
      </c>
      <c r="E288" s="539" t="s">
        <v>12626</v>
      </c>
      <c r="F288" s="488">
        <v>2990.3699999999999</v>
      </c>
    </row>
    <row r="289" s="491" customFormat="1">
      <c r="A289" s="489"/>
      <c r="B289" s="490">
        <v>87358</v>
      </c>
      <c r="C289" s="536" t="s">
        <v>2800</v>
      </c>
      <c r="D289" s="541" t="s">
        <v>3973</v>
      </c>
      <c r="E289" s="539" t="s">
        <v>12626</v>
      </c>
      <c r="F289" s="488">
        <v>2973.3200000000002</v>
      </c>
    </row>
    <row r="290" s="491" customFormat="1">
      <c r="A290" s="489"/>
      <c r="B290" s="490">
        <v>87359</v>
      </c>
      <c r="C290" s="536" t="s">
        <v>2800</v>
      </c>
      <c r="D290" s="541" t="s">
        <v>3974</v>
      </c>
      <c r="E290" s="539" t="s">
        <v>12626</v>
      </c>
      <c r="F290" s="488">
        <v>2928.77</v>
      </c>
    </row>
    <row r="291" s="491" customFormat="1">
      <c r="A291" s="489"/>
      <c r="B291" s="490">
        <v>87376</v>
      </c>
      <c r="C291" s="536" t="s">
        <v>2800</v>
      </c>
      <c r="D291" s="541" t="s">
        <v>3975</v>
      </c>
      <c r="E291" s="539" t="s">
        <v>12626</v>
      </c>
      <c r="F291" s="488">
        <v>638.25</v>
      </c>
    </row>
    <row r="292" s="491" customFormat="1">
      <c r="A292" s="489"/>
      <c r="B292" s="490">
        <v>100457</v>
      </c>
      <c r="C292" s="536" t="s">
        <v>2800</v>
      </c>
      <c r="D292" s="541" t="s">
        <v>3976</v>
      </c>
      <c r="E292" s="539" t="s">
        <v>12626</v>
      </c>
      <c r="F292" s="488">
        <v>0</v>
      </c>
    </row>
    <row r="293" s="491" customFormat="1">
      <c r="A293" s="489"/>
      <c r="B293" s="490">
        <v>87310</v>
      </c>
      <c r="C293" s="536" t="s">
        <v>2800</v>
      </c>
      <c r="D293" s="541" t="s">
        <v>3977</v>
      </c>
      <c r="E293" s="539" t="s">
        <v>12626</v>
      </c>
      <c r="F293" s="488">
        <v>522.83000000000004</v>
      </c>
    </row>
    <row r="294" s="491" customFormat="1">
      <c r="A294" s="489"/>
      <c r="B294" s="490">
        <v>87311</v>
      </c>
      <c r="C294" s="536" t="s">
        <v>2800</v>
      </c>
      <c r="D294" s="541" t="s">
        <v>3978</v>
      </c>
      <c r="E294" s="539" t="s">
        <v>12626</v>
      </c>
      <c r="F294" s="488">
        <v>506.61000000000001</v>
      </c>
    </row>
    <row r="295" s="491" customFormat="1">
      <c r="A295" s="489"/>
      <c r="B295" s="490">
        <v>87350</v>
      </c>
      <c r="C295" s="536" t="s">
        <v>2800</v>
      </c>
      <c r="D295" s="541" t="s">
        <v>3979</v>
      </c>
      <c r="E295" s="539" t="s">
        <v>12626</v>
      </c>
      <c r="F295" s="488">
        <v>581.38</v>
      </c>
    </row>
    <row r="296" s="491" customFormat="1">
      <c r="A296" s="489"/>
      <c r="B296" s="490">
        <v>87351</v>
      </c>
      <c r="C296" s="536" t="s">
        <v>2800</v>
      </c>
      <c r="D296" s="541" t="s">
        <v>3980</v>
      </c>
      <c r="E296" s="539" t="s">
        <v>12626</v>
      </c>
      <c r="F296" s="488">
        <v>487.69999999999999</v>
      </c>
    </row>
    <row r="297" s="491" customFormat="1">
      <c r="A297" s="489"/>
      <c r="B297" s="490">
        <v>87374</v>
      </c>
      <c r="C297" s="536" t="s">
        <v>2800</v>
      </c>
      <c r="D297" s="541" t="s">
        <v>3981</v>
      </c>
      <c r="E297" s="539" t="s">
        <v>12626</v>
      </c>
      <c r="F297" s="488">
        <v>773.42999999999995</v>
      </c>
    </row>
    <row r="298" s="491" customFormat="1">
      <c r="A298" s="489"/>
      <c r="B298" s="490">
        <v>100455</v>
      </c>
      <c r="C298" s="536" t="s">
        <v>2800</v>
      </c>
      <c r="D298" s="541" t="s">
        <v>3982</v>
      </c>
      <c r="E298" s="539" t="s">
        <v>12626</v>
      </c>
      <c r="F298" s="488">
        <v>0</v>
      </c>
    </row>
    <row r="299" s="491" customFormat="1">
      <c r="A299" s="489"/>
      <c r="B299" s="490">
        <v>87304</v>
      </c>
      <c r="C299" s="536" t="s">
        <v>2800</v>
      </c>
      <c r="D299" s="541" t="s">
        <v>3983</v>
      </c>
      <c r="E299" s="539" t="s">
        <v>12626</v>
      </c>
      <c r="F299" s="488">
        <v>657.20000000000005</v>
      </c>
    </row>
    <row r="300" s="491" customFormat="1">
      <c r="A300" s="489"/>
      <c r="B300" s="490">
        <v>87305</v>
      </c>
      <c r="C300" s="536" t="s">
        <v>2800</v>
      </c>
      <c r="D300" s="541" t="s">
        <v>3984</v>
      </c>
      <c r="E300" s="539" t="s">
        <v>12626</v>
      </c>
      <c r="F300" s="488">
        <v>655.80999999999995</v>
      </c>
    </row>
    <row r="301" s="491" customFormat="1">
      <c r="A301" s="489"/>
      <c r="B301" s="490">
        <v>87345</v>
      </c>
      <c r="C301" s="536" t="s">
        <v>2800</v>
      </c>
      <c r="D301" s="541" t="s">
        <v>3985</v>
      </c>
      <c r="E301" s="539" t="s">
        <v>12626</v>
      </c>
      <c r="F301" s="488">
        <v>733.75</v>
      </c>
    </row>
    <row r="302" s="491" customFormat="1">
      <c r="A302" s="489"/>
      <c r="B302" s="490">
        <v>87346</v>
      </c>
      <c r="C302" s="536" t="s">
        <v>2800</v>
      </c>
      <c r="D302" s="541" t="s">
        <v>3986</v>
      </c>
      <c r="E302" s="539" t="s">
        <v>12626</v>
      </c>
      <c r="F302" s="488">
        <v>660.51999999999998</v>
      </c>
    </row>
    <row r="303" s="491" customFormat="1">
      <c r="A303" s="489"/>
      <c r="B303" s="490">
        <v>87347</v>
      </c>
      <c r="C303" s="536" t="s">
        <v>2800</v>
      </c>
      <c r="D303" s="541" t="s">
        <v>3987</v>
      </c>
      <c r="E303" s="539" t="s">
        <v>12626</v>
      </c>
      <c r="F303" s="488">
        <v>618.58000000000004</v>
      </c>
    </row>
    <row r="304" s="491" customFormat="1">
      <c r="A304" s="489"/>
      <c r="B304" s="490">
        <v>87366</v>
      </c>
      <c r="C304" s="536" t="s">
        <v>2800</v>
      </c>
      <c r="D304" s="541" t="s">
        <v>3988</v>
      </c>
      <c r="E304" s="539" t="s">
        <v>12626</v>
      </c>
      <c r="F304" s="488">
        <v>672.35000000000002</v>
      </c>
    </row>
    <row r="305" s="491" customFormat="1">
      <c r="A305" s="489"/>
      <c r="B305" s="490">
        <v>100448</v>
      </c>
      <c r="C305" s="536" t="s">
        <v>2800</v>
      </c>
      <c r="D305" s="541" t="s">
        <v>3989</v>
      </c>
      <c r="E305" s="539" t="s">
        <v>12626</v>
      </c>
      <c r="F305" s="488">
        <v>0</v>
      </c>
    </row>
    <row r="306" s="491" customFormat="1">
      <c r="A306" s="489"/>
      <c r="B306" s="490">
        <v>87283</v>
      </c>
      <c r="C306" s="536" t="s">
        <v>2800</v>
      </c>
      <c r="D306" s="541" t="s">
        <v>3990</v>
      </c>
      <c r="E306" s="539" t="s">
        <v>12626</v>
      </c>
      <c r="F306" s="488">
        <v>553.29999999999995</v>
      </c>
    </row>
    <row r="307" s="491" customFormat="1">
      <c r="A307" s="489"/>
      <c r="B307" s="490">
        <v>87284</v>
      </c>
      <c r="C307" s="536" t="s">
        <v>2800</v>
      </c>
      <c r="D307" s="541" t="s">
        <v>3991</v>
      </c>
      <c r="E307" s="539" t="s">
        <v>12626</v>
      </c>
      <c r="F307" s="488">
        <v>538.87</v>
      </c>
    </row>
    <row r="308" s="491" customFormat="1">
      <c r="A308" s="489"/>
      <c r="B308" s="490">
        <v>87329</v>
      </c>
      <c r="C308" s="536" t="s">
        <v>2800</v>
      </c>
      <c r="D308" s="541" t="s">
        <v>3992</v>
      </c>
      <c r="E308" s="539" t="s">
        <v>12626</v>
      </c>
      <c r="F308" s="488">
        <v>605.10000000000002</v>
      </c>
    </row>
    <row r="309" s="491" customFormat="1">
      <c r="A309" s="489"/>
      <c r="B309" s="490">
        <v>87330</v>
      </c>
      <c r="C309" s="536" t="s">
        <v>2800</v>
      </c>
      <c r="D309" s="541" t="s">
        <v>3993</v>
      </c>
      <c r="E309" s="539" t="s">
        <v>12626</v>
      </c>
      <c r="F309" s="488">
        <v>517.47000000000003</v>
      </c>
    </row>
    <row r="310" s="491" customFormat="1">
      <c r="A310" s="489"/>
      <c r="B310" s="490">
        <v>87375</v>
      </c>
      <c r="C310" s="536" t="s">
        <v>2800</v>
      </c>
      <c r="D310" s="541" t="s">
        <v>3994</v>
      </c>
      <c r="E310" s="539" t="s">
        <v>12626</v>
      </c>
      <c r="F310" s="488">
        <v>746.05999999999995</v>
      </c>
    </row>
    <row r="311" s="491" customFormat="1">
      <c r="A311" s="489"/>
      <c r="B311" s="490">
        <v>100456</v>
      </c>
      <c r="C311" s="536" t="s">
        <v>2800</v>
      </c>
      <c r="D311" s="541" t="s">
        <v>3995</v>
      </c>
      <c r="E311" s="539" t="s">
        <v>12626</v>
      </c>
      <c r="F311" s="488">
        <v>0</v>
      </c>
    </row>
    <row r="312" s="491" customFormat="1">
      <c r="A312" s="489"/>
      <c r="B312" s="490">
        <v>87307</v>
      </c>
      <c r="C312" s="536" t="s">
        <v>2800</v>
      </c>
      <c r="D312" s="541" t="s">
        <v>3996</v>
      </c>
      <c r="E312" s="539" t="s">
        <v>12626</v>
      </c>
      <c r="F312" s="488">
        <v>636.75999999999999</v>
      </c>
    </row>
    <row r="313" s="491" customFormat="1">
      <c r="A313" s="489"/>
      <c r="B313" s="490">
        <v>87308</v>
      </c>
      <c r="C313" s="536" t="s">
        <v>2800</v>
      </c>
      <c r="D313" s="541" t="s">
        <v>3997</v>
      </c>
      <c r="E313" s="539" t="s">
        <v>12626</v>
      </c>
      <c r="F313" s="488">
        <v>619.71000000000004</v>
      </c>
    </row>
    <row r="314" s="491" customFormat="1">
      <c r="A314" s="489"/>
      <c r="B314" s="490">
        <v>87348</v>
      </c>
      <c r="C314" s="536" t="s">
        <v>2800</v>
      </c>
      <c r="D314" s="541" t="s">
        <v>3998</v>
      </c>
      <c r="E314" s="539" t="s">
        <v>12626</v>
      </c>
      <c r="F314" s="488">
        <v>680.28999999999996</v>
      </c>
    </row>
    <row r="315" s="491" customFormat="1">
      <c r="A315" s="489"/>
      <c r="B315" s="490">
        <v>87349</v>
      </c>
      <c r="C315" s="536" t="s">
        <v>2800</v>
      </c>
      <c r="D315" s="541" t="s">
        <v>3999</v>
      </c>
      <c r="E315" s="539" t="s">
        <v>12626</v>
      </c>
      <c r="F315" s="488">
        <v>581.36000000000001</v>
      </c>
    </row>
    <row r="316" s="491" customFormat="1">
      <c r="A316" s="489"/>
      <c r="B316" s="490">
        <v>87365</v>
      </c>
      <c r="C316" s="536" t="s">
        <v>2800</v>
      </c>
      <c r="D316" s="541" t="s">
        <v>4000</v>
      </c>
      <c r="E316" s="539" t="s">
        <v>12626</v>
      </c>
      <c r="F316" s="488">
        <v>643.44000000000005</v>
      </c>
    </row>
    <row r="317" s="491" customFormat="1">
      <c r="A317" s="489"/>
      <c r="B317" s="490">
        <v>100447</v>
      </c>
      <c r="C317" s="536" t="s">
        <v>2800</v>
      </c>
      <c r="D317" s="541" t="s">
        <v>4001</v>
      </c>
      <c r="E317" s="539" t="s">
        <v>12626</v>
      </c>
      <c r="F317" s="488">
        <v>0</v>
      </c>
    </row>
    <row r="318" s="491" customFormat="1">
      <c r="A318" s="489"/>
      <c r="B318" s="490">
        <v>87280</v>
      </c>
      <c r="C318" s="536" t="s">
        <v>2800</v>
      </c>
      <c r="D318" s="541" t="s">
        <v>4002</v>
      </c>
      <c r="E318" s="539" t="s">
        <v>12626</v>
      </c>
      <c r="F318" s="488">
        <v>540.91999999999996</v>
      </c>
    </row>
    <row r="319" s="491" customFormat="1">
      <c r="A319" s="489"/>
      <c r="B319" s="490">
        <v>87281</v>
      </c>
      <c r="C319" s="536" t="s">
        <v>2800</v>
      </c>
      <c r="D319" s="541" t="s">
        <v>4003</v>
      </c>
      <c r="E319" s="539" t="s">
        <v>12626</v>
      </c>
      <c r="F319" s="488">
        <v>528.23000000000002</v>
      </c>
    </row>
    <row r="320" s="491" customFormat="1">
      <c r="A320" s="489"/>
      <c r="B320" s="490">
        <v>87327</v>
      </c>
      <c r="C320" s="536" t="s">
        <v>2800</v>
      </c>
      <c r="D320" s="541" t="s">
        <v>4004</v>
      </c>
      <c r="E320" s="539" t="s">
        <v>12626</v>
      </c>
      <c r="F320" s="488">
        <v>570.03999999999996</v>
      </c>
    </row>
    <row r="321" s="491" customFormat="1">
      <c r="A321" s="489"/>
      <c r="B321" s="490">
        <v>87328</v>
      </c>
      <c r="C321" s="536" t="s">
        <v>2800</v>
      </c>
      <c r="D321" s="541" t="s">
        <v>4005</v>
      </c>
      <c r="E321" s="539" t="s">
        <v>12626</v>
      </c>
      <c r="F321" s="488">
        <v>492.38999999999999</v>
      </c>
    </row>
    <row r="322" s="491" customFormat="1">
      <c r="A322" s="489"/>
      <c r="B322" s="490">
        <v>87410</v>
      </c>
      <c r="C322" s="536" t="s">
        <v>2800</v>
      </c>
      <c r="D322" s="541" t="s">
        <v>4006</v>
      </c>
      <c r="E322" s="539" t="s">
        <v>12626</v>
      </c>
      <c r="F322" s="488">
        <v>918.38999999999999</v>
      </c>
    </row>
    <row r="323" s="491" customFormat="1">
      <c r="A323" s="489"/>
      <c r="B323" s="490">
        <v>95577</v>
      </c>
      <c r="C323" s="536" t="s">
        <v>2800</v>
      </c>
      <c r="D323" s="541" t="s">
        <v>4007</v>
      </c>
      <c r="E323" s="539" t="s">
        <v>186</v>
      </c>
      <c r="F323" s="488">
        <v>10.390000000000001</v>
      </c>
    </row>
    <row r="324" s="491" customFormat="1">
      <c r="A324" s="489"/>
      <c r="B324" s="490">
        <v>95578</v>
      </c>
      <c r="C324" s="536" t="s">
        <v>2800</v>
      </c>
      <c r="D324" s="541" t="s">
        <v>4008</v>
      </c>
      <c r="E324" s="539" t="s">
        <v>186</v>
      </c>
      <c r="F324" s="488">
        <v>8.5700000000000003</v>
      </c>
    </row>
    <row r="325" s="491" customFormat="1">
      <c r="A325" s="489"/>
      <c r="B325" s="490">
        <v>95579</v>
      </c>
      <c r="C325" s="536" t="s">
        <v>2800</v>
      </c>
      <c r="D325" s="541" t="s">
        <v>4009</v>
      </c>
      <c r="E325" s="539" t="s">
        <v>186</v>
      </c>
      <c r="F325" s="488">
        <v>8.2300000000000004</v>
      </c>
    </row>
    <row r="326" s="491" customFormat="1">
      <c r="A326" s="489"/>
      <c r="B326" s="490">
        <v>95580</v>
      </c>
      <c r="C326" s="536" t="s">
        <v>2800</v>
      </c>
      <c r="D326" s="541" t="s">
        <v>4010</v>
      </c>
      <c r="E326" s="539" t="s">
        <v>186</v>
      </c>
      <c r="F326" s="488">
        <v>9.4600000000000009</v>
      </c>
    </row>
    <row r="327" s="491" customFormat="1">
      <c r="A327" s="489"/>
      <c r="B327" s="490">
        <v>95581</v>
      </c>
      <c r="C327" s="536" t="s">
        <v>2800</v>
      </c>
      <c r="D327" s="541" t="s">
        <v>4011</v>
      </c>
      <c r="E327" s="539" t="s">
        <v>186</v>
      </c>
      <c r="F327" s="488">
        <v>9.4000000000000004</v>
      </c>
    </row>
    <row r="328" s="491" customFormat="1">
      <c r="A328" s="489"/>
      <c r="B328" s="490">
        <v>95582</v>
      </c>
      <c r="C328" s="536" t="s">
        <v>2800</v>
      </c>
      <c r="D328" s="541" t="s">
        <v>4012</v>
      </c>
      <c r="E328" s="539" t="s">
        <v>186</v>
      </c>
      <c r="F328" s="488">
        <v>10.23</v>
      </c>
    </row>
    <row r="329" s="491" customFormat="1">
      <c r="A329" s="489"/>
      <c r="B329" s="490">
        <v>95576</v>
      </c>
      <c r="C329" s="536" t="s">
        <v>2800</v>
      </c>
      <c r="D329" s="541" t="s">
        <v>4013</v>
      </c>
      <c r="E329" s="539" t="s">
        <v>186</v>
      </c>
      <c r="F329" s="488">
        <v>12.43</v>
      </c>
    </row>
    <row r="330" s="491" customFormat="1">
      <c r="A330" s="489"/>
      <c r="B330" s="490">
        <v>95583</v>
      </c>
      <c r="C330" s="536" t="s">
        <v>2800</v>
      </c>
      <c r="D330" s="541" t="s">
        <v>4014</v>
      </c>
      <c r="E330" s="539" t="s">
        <v>186</v>
      </c>
      <c r="F330" s="488">
        <v>16.329999999999998</v>
      </c>
    </row>
    <row r="331" s="491" customFormat="1">
      <c r="A331" s="489"/>
      <c r="B331" s="490">
        <v>95584</v>
      </c>
      <c r="C331" s="536" t="s">
        <v>2800</v>
      </c>
      <c r="D331" s="541" t="s">
        <v>4015</v>
      </c>
      <c r="E331" s="539" t="s">
        <v>186</v>
      </c>
      <c r="F331" s="488">
        <v>14.050000000000001</v>
      </c>
    </row>
    <row r="332" s="491" customFormat="1">
      <c r="A332" s="489"/>
      <c r="B332" s="490">
        <v>95593</v>
      </c>
      <c r="C332" s="536" t="s">
        <v>2800</v>
      </c>
      <c r="D332" s="541" t="s">
        <v>4016</v>
      </c>
      <c r="E332" s="539" t="s">
        <v>186</v>
      </c>
      <c r="F332" s="488">
        <v>14.050000000000001</v>
      </c>
    </row>
    <row r="333" s="491" customFormat="1">
      <c r="A333" s="489"/>
      <c r="B333" s="490">
        <v>95592</v>
      </c>
      <c r="C333" s="536" t="s">
        <v>2800</v>
      </c>
      <c r="D333" s="541" t="s">
        <v>4017</v>
      </c>
      <c r="E333" s="539" t="s">
        <v>186</v>
      </c>
      <c r="F333" s="488">
        <v>16.329999999999998</v>
      </c>
    </row>
    <row r="334" s="491" customFormat="1">
      <c r="A334" s="489"/>
      <c r="B334" s="490">
        <v>92919</v>
      </c>
      <c r="C334" s="536" t="s">
        <v>2800</v>
      </c>
      <c r="D334" s="541" t="s">
        <v>4018</v>
      </c>
      <c r="E334" s="539" t="s">
        <v>186</v>
      </c>
      <c r="F334" s="488">
        <v>11.880000000000001</v>
      </c>
    </row>
    <row r="335" s="491" customFormat="1">
      <c r="A335" s="489"/>
      <c r="B335" s="490">
        <v>92921</v>
      </c>
      <c r="C335" s="536" t="s">
        <v>2800</v>
      </c>
      <c r="D335" s="541" t="s">
        <v>4019</v>
      </c>
      <c r="E335" s="539" t="s">
        <v>186</v>
      </c>
      <c r="F335" s="488">
        <v>9.6999999999999993</v>
      </c>
    </row>
    <row r="336" s="491" customFormat="1">
      <c r="A336" s="489"/>
      <c r="B336" s="490">
        <v>92922</v>
      </c>
      <c r="C336" s="536" t="s">
        <v>2800</v>
      </c>
      <c r="D336" s="541" t="s">
        <v>4020</v>
      </c>
      <c r="E336" s="539" t="s">
        <v>186</v>
      </c>
      <c r="F336" s="488">
        <v>9.1799999999999997</v>
      </c>
    </row>
    <row r="337" s="491" customFormat="1">
      <c r="A337" s="489"/>
      <c r="B337" s="490">
        <v>92923</v>
      </c>
      <c r="C337" s="536" t="s">
        <v>2800</v>
      </c>
      <c r="D337" s="541" t="s">
        <v>4021</v>
      </c>
      <c r="E337" s="539" t="s">
        <v>186</v>
      </c>
      <c r="F337" s="488">
        <v>10.220000000000001</v>
      </c>
    </row>
    <row r="338" s="491" customFormat="1">
      <c r="A338" s="489"/>
      <c r="B338" s="490">
        <v>92924</v>
      </c>
      <c r="C338" s="536" t="s">
        <v>2800</v>
      </c>
      <c r="D338" s="541" t="s">
        <v>4022</v>
      </c>
      <c r="E338" s="539" t="s">
        <v>186</v>
      </c>
      <c r="F338" s="488">
        <v>9.9800000000000004</v>
      </c>
    </row>
    <row r="339" s="491" customFormat="1">
      <c r="A339" s="489"/>
      <c r="B339" s="490">
        <v>104104</v>
      </c>
      <c r="C339" s="536" t="s">
        <v>2800</v>
      </c>
      <c r="D339" s="541" t="s">
        <v>4023</v>
      </c>
      <c r="E339" s="539" t="s">
        <v>186</v>
      </c>
      <c r="F339" s="488">
        <v>10.380000000000001</v>
      </c>
    </row>
    <row r="340" s="491" customFormat="1">
      <c r="A340" s="489"/>
      <c r="B340" s="490">
        <v>92916</v>
      </c>
      <c r="C340" s="536" t="s">
        <v>2800</v>
      </c>
      <c r="D340" s="541" t="s">
        <v>4024</v>
      </c>
      <c r="E340" s="539" t="s">
        <v>186</v>
      </c>
      <c r="F340" s="488">
        <v>15.41</v>
      </c>
    </row>
    <row r="341" s="491" customFormat="1">
      <c r="A341" s="489"/>
      <c r="B341" s="490">
        <v>92917</v>
      </c>
      <c r="C341" s="536" t="s">
        <v>2800</v>
      </c>
      <c r="D341" s="541" t="s">
        <v>4025</v>
      </c>
      <c r="E341" s="539" t="s">
        <v>186</v>
      </c>
      <c r="F341" s="488">
        <v>13.77</v>
      </c>
    </row>
    <row r="342" s="491" customFormat="1">
      <c r="A342" s="489"/>
      <c r="B342" s="490">
        <v>92915</v>
      </c>
      <c r="C342" s="536" t="s">
        <v>2800</v>
      </c>
      <c r="D342" s="541" t="s">
        <v>4026</v>
      </c>
      <c r="E342" s="539" t="s">
        <v>186</v>
      </c>
      <c r="F342" s="488">
        <v>17.27</v>
      </c>
    </row>
    <row r="343" s="491" customFormat="1">
      <c r="A343" s="489"/>
      <c r="B343" s="490">
        <v>92771</v>
      </c>
      <c r="C343" s="536" t="s">
        <v>2800</v>
      </c>
      <c r="D343" s="541" t="s">
        <v>4027</v>
      </c>
      <c r="E343" s="539" t="s">
        <v>186</v>
      </c>
      <c r="F343" s="488">
        <v>10.26</v>
      </c>
    </row>
    <row r="344" s="491" customFormat="1">
      <c r="A344" s="489"/>
      <c r="B344" s="490">
        <v>92772</v>
      </c>
      <c r="C344" s="536" t="s">
        <v>2800</v>
      </c>
      <c r="D344" s="541" t="s">
        <v>4028</v>
      </c>
      <c r="E344" s="539" t="s">
        <v>186</v>
      </c>
      <c r="F344" s="488">
        <v>8.5299999999999994</v>
      </c>
    </row>
    <row r="345" s="491" customFormat="1">
      <c r="A345" s="489"/>
      <c r="B345" s="490">
        <v>92773</v>
      </c>
      <c r="C345" s="536" t="s">
        <v>2800</v>
      </c>
      <c r="D345" s="541" t="s">
        <v>4029</v>
      </c>
      <c r="E345" s="539" t="s">
        <v>186</v>
      </c>
      <c r="F345" s="488">
        <v>8.3399999999999999</v>
      </c>
    </row>
    <row r="346" s="491" customFormat="1">
      <c r="A346" s="489"/>
      <c r="B346" s="490">
        <v>92774</v>
      </c>
      <c r="C346" s="536" t="s">
        <v>2800</v>
      </c>
      <c r="D346" s="541" t="s">
        <v>4030</v>
      </c>
      <c r="E346" s="539" t="s">
        <v>186</v>
      </c>
      <c r="F346" s="488">
        <v>9.6099999999999994</v>
      </c>
    </row>
    <row r="347" s="491" customFormat="1">
      <c r="A347" s="489"/>
      <c r="B347" s="490">
        <v>92769</v>
      </c>
      <c r="C347" s="536" t="s">
        <v>2800</v>
      </c>
      <c r="D347" s="541" t="s">
        <v>4031</v>
      </c>
      <c r="E347" s="539" t="s">
        <v>186</v>
      </c>
      <c r="F347" s="488">
        <v>12.56</v>
      </c>
    </row>
    <row r="348" s="491" customFormat="1">
      <c r="A348" s="489"/>
      <c r="B348" s="490">
        <v>92770</v>
      </c>
      <c r="C348" s="536" t="s">
        <v>2800</v>
      </c>
      <c r="D348" s="541" t="s">
        <v>4032</v>
      </c>
      <c r="E348" s="539" t="s">
        <v>186</v>
      </c>
      <c r="F348" s="488">
        <v>11.619999999999999</v>
      </c>
    </row>
    <row r="349" s="491" customFormat="1">
      <c r="A349" s="489"/>
      <c r="B349" s="490">
        <v>92767</v>
      </c>
      <c r="C349" s="536" t="s">
        <v>2800</v>
      </c>
      <c r="D349" s="541" t="s">
        <v>4033</v>
      </c>
      <c r="E349" s="539" t="s">
        <v>186</v>
      </c>
      <c r="F349" s="488">
        <v>15.779999999999999</v>
      </c>
    </row>
    <row r="350" s="491" customFormat="1">
      <c r="A350" s="489"/>
      <c r="B350" s="490">
        <v>92768</v>
      </c>
      <c r="C350" s="536" t="s">
        <v>2800</v>
      </c>
      <c r="D350" s="541" t="s">
        <v>4034</v>
      </c>
      <c r="E350" s="539" t="s">
        <v>186</v>
      </c>
      <c r="F350" s="488">
        <v>13.619999999999999</v>
      </c>
    </row>
    <row r="351" s="491" customFormat="1">
      <c r="A351" s="489"/>
      <c r="B351" s="490">
        <v>92762</v>
      </c>
      <c r="C351" s="536" t="s">
        <v>2800</v>
      </c>
      <c r="D351" s="541" t="s">
        <v>4035</v>
      </c>
      <c r="E351" s="539" t="s">
        <v>186</v>
      </c>
      <c r="F351" s="488">
        <v>10.77</v>
      </c>
    </row>
    <row r="352" s="491" customFormat="1">
      <c r="A352" s="489"/>
      <c r="B352" s="490">
        <v>92763</v>
      </c>
      <c r="C352" s="536" t="s">
        <v>2800</v>
      </c>
      <c r="D352" s="541" t="s">
        <v>4036</v>
      </c>
      <c r="E352" s="539" t="s">
        <v>186</v>
      </c>
      <c r="F352" s="488">
        <v>8.9700000000000006</v>
      </c>
    </row>
    <row r="353" s="491" customFormat="1">
      <c r="A353" s="489"/>
      <c r="B353" s="490">
        <v>92764</v>
      </c>
      <c r="C353" s="536" t="s">
        <v>2800</v>
      </c>
      <c r="D353" s="541" t="s">
        <v>4037</v>
      </c>
      <c r="E353" s="539" t="s">
        <v>186</v>
      </c>
      <c r="F353" s="488">
        <v>8.6400000000000006</v>
      </c>
    </row>
    <row r="354" s="491" customFormat="1">
      <c r="A354" s="489"/>
      <c r="B354" s="490">
        <v>92765</v>
      </c>
      <c r="C354" s="536" t="s">
        <v>2800</v>
      </c>
      <c r="D354" s="541" t="s">
        <v>4038</v>
      </c>
      <c r="E354" s="539" t="s">
        <v>186</v>
      </c>
      <c r="F354" s="488">
        <v>9.7899999999999991</v>
      </c>
    </row>
    <row r="355" s="491" customFormat="1">
      <c r="A355" s="489"/>
      <c r="B355" s="490">
        <v>92766</v>
      </c>
      <c r="C355" s="536" t="s">
        <v>2800</v>
      </c>
      <c r="D355" s="541" t="s">
        <v>4039</v>
      </c>
      <c r="E355" s="539" t="s">
        <v>186</v>
      </c>
      <c r="F355" s="488">
        <v>9.6600000000000001</v>
      </c>
    </row>
    <row r="356" s="491" customFormat="1">
      <c r="A356" s="489"/>
      <c r="B356" s="490">
        <v>104105</v>
      </c>
      <c r="C356" s="536" t="s">
        <v>2800</v>
      </c>
      <c r="D356" s="541" t="s">
        <v>4040</v>
      </c>
      <c r="E356" s="539" t="s">
        <v>186</v>
      </c>
      <c r="F356" s="488">
        <v>10.390000000000001</v>
      </c>
    </row>
    <row r="357" s="491" customFormat="1">
      <c r="A357" s="489"/>
      <c r="B357" s="490">
        <v>92760</v>
      </c>
      <c r="C357" s="536" t="s">
        <v>2800</v>
      </c>
      <c r="D357" s="541" t="s">
        <v>4041</v>
      </c>
      <c r="E357" s="539" t="s">
        <v>186</v>
      </c>
      <c r="F357" s="488">
        <v>13.17</v>
      </c>
    </row>
    <row r="358" s="491" customFormat="1">
      <c r="A358" s="489"/>
      <c r="B358" s="490">
        <v>92761</v>
      </c>
      <c r="C358" s="536" t="s">
        <v>2800</v>
      </c>
      <c r="D358" s="541" t="s">
        <v>4042</v>
      </c>
      <c r="E358" s="539" t="s">
        <v>186</v>
      </c>
      <c r="F358" s="488">
        <v>12.18</v>
      </c>
    </row>
    <row r="359" s="491" customFormat="1">
      <c r="A359" s="489"/>
      <c r="B359" s="490">
        <v>92759</v>
      </c>
      <c r="C359" s="536" t="s">
        <v>2800</v>
      </c>
      <c r="D359" s="541" t="s">
        <v>4043</v>
      </c>
      <c r="E359" s="539" t="s">
        <v>186</v>
      </c>
      <c r="F359" s="488">
        <v>14.24</v>
      </c>
    </row>
    <row r="360" s="491" customFormat="1">
      <c r="A360" s="489"/>
      <c r="B360" s="490">
        <v>104108</v>
      </c>
      <c r="C360" s="536" t="s">
        <v>2800</v>
      </c>
      <c r="D360" s="541" t="s">
        <v>4044</v>
      </c>
      <c r="E360" s="539" t="s">
        <v>186</v>
      </c>
      <c r="F360" s="488">
        <v>12.75</v>
      </c>
    </row>
    <row r="361" s="491" customFormat="1">
      <c r="A361" s="489"/>
      <c r="B361" s="490">
        <v>104107</v>
      </c>
      <c r="C361" s="536" t="s">
        <v>2800</v>
      </c>
      <c r="D361" s="541" t="s">
        <v>4045</v>
      </c>
      <c r="E361" s="539" t="s">
        <v>186</v>
      </c>
      <c r="F361" s="488">
        <v>10.68</v>
      </c>
    </row>
    <row r="362" s="491" customFormat="1">
      <c r="A362" s="489"/>
      <c r="B362" s="490">
        <v>104106</v>
      </c>
      <c r="C362" s="536" t="s">
        <v>2800</v>
      </c>
      <c r="D362" s="541" t="s">
        <v>4046</v>
      </c>
      <c r="E362" s="539" t="s">
        <v>186</v>
      </c>
      <c r="F362" s="488">
        <v>9.9299999999999997</v>
      </c>
    </row>
    <row r="363" s="491" customFormat="1">
      <c r="A363" s="489"/>
      <c r="B363" s="490">
        <v>104110</v>
      </c>
      <c r="C363" s="536" t="s">
        <v>2800</v>
      </c>
      <c r="D363" s="541" t="s">
        <v>4047</v>
      </c>
      <c r="E363" s="539" t="s">
        <v>186</v>
      </c>
      <c r="F363" s="488">
        <v>18.41</v>
      </c>
    </row>
    <row r="364" s="491" customFormat="1">
      <c r="A364" s="489"/>
      <c r="B364" s="490">
        <v>104109</v>
      </c>
      <c r="C364" s="536" t="s">
        <v>2800</v>
      </c>
      <c r="D364" s="541" t="s">
        <v>4048</v>
      </c>
      <c r="E364" s="539" t="s">
        <v>186</v>
      </c>
      <c r="F364" s="488">
        <v>15.91</v>
      </c>
    </row>
    <row r="365" s="491" customFormat="1">
      <c r="A365" s="489"/>
      <c r="B365" s="490">
        <v>104111</v>
      </c>
      <c r="C365" s="536" t="s">
        <v>2800</v>
      </c>
      <c r="D365" s="541" t="s">
        <v>4049</v>
      </c>
      <c r="E365" s="539" t="s">
        <v>186</v>
      </c>
      <c r="F365" s="488">
        <v>21.34</v>
      </c>
    </row>
    <row r="366" s="491" customFormat="1">
      <c r="A366" s="489"/>
      <c r="B366" s="490">
        <v>92884</v>
      </c>
      <c r="C366" s="536" t="s">
        <v>2800</v>
      </c>
      <c r="D366" s="541" t="s">
        <v>4050</v>
      </c>
      <c r="E366" s="539" t="s">
        <v>186</v>
      </c>
      <c r="F366" s="488">
        <v>11.99</v>
      </c>
    </row>
    <row r="367" s="491" customFormat="1">
      <c r="A367" s="489"/>
      <c r="B367" s="490">
        <v>92885</v>
      </c>
      <c r="C367" s="536" t="s">
        <v>2800</v>
      </c>
      <c r="D367" s="541" t="s">
        <v>4051</v>
      </c>
      <c r="E367" s="539" t="s">
        <v>186</v>
      </c>
      <c r="F367" s="488">
        <v>11.26</v>
      </c>
    </row>
    <row r="368" s="491" customFormat="1">
      <c r="A368" s="489"/>
      <c r="B368" s="490">
        <v>92886</v>
      </c>
      <c r="C368" s="536" t="s">
        <v>2800</v>
      </c>
      <c r="D368" s="541" t="s">
        <v>4052</v>
      </c>
      <c r="E368" s="539" t="s">
        <v>186</v>
      </c>
      <c r="F368" s="488">
        <v>10.67</v>
      </c>
    </row>
    <row r="369" s="491" customFormat="1">
      <c r="A369" s="489"/>
      <c r="B369" s="490">
        <v>92887</v>
      </c>
      <c r="C369" s="536" t="s">
        <v>2800</v>
      </c>
      <c r="D369" s="541" t="s">
        <v>4053</v>
      </c>
      <c r="E369" s="539" t="s">
        <v>186</v>
      </c>
      <c r="F369" s="488">
        <v>10.539999999999999</v>
      </c>
    </row>
    <row r="370" s="491" customFormat="1">
      <c r="A370" s="489"/>
      <c r="B370" s="490">
        <v>92888</v>
      </c>
      <c r="C370" s="536" t="s">
        <v>2800</v>
      </c>
      <c r="D370" s="541" t="s">
        <v>4054</v>
      </c>
      <c r="E370" s="539" t="s">
        <v>186</v>
      </c>
      <c r="F370" s="488">
        <v>10.24</v>
      </c>
    </row>
    <row r="371" s="491" customFormat="1">
      <c r="A371" s="489"/>
      <c r="B371" s="490">
        <v>92882</v>
      </c>
      <c r="C371" s="536" t="s">
        <v>2800</v>
      </c>
      <c r="D371" s="541" t="s">
        <v>4055</v>
      </c>
      <c r="E371" s="539" t="s">
        <v>186</v>
      </c>
      <c r="F371" s="488">
        <v>13.300000000000001</v>
      </c>
    </row>
    <row r="372" s="491" customFormat="1">
      <c r="A372" s="489"/>
      <c r="B372" s="490">
        <v>92883</v>
      </c>
      <c r="C372" s="536" t="s">
        <v>2800</v>
      </c>
      <c r="D372" s="541" t="s">
        <v>4056</v>
      </c>
      <c r="E372" s="539" t="s">
        <v>186</v>
      </c>
      <c r="F372" s="488">
        <v>12.02</v>
      </c>
    </row>
    <row r="373" s="491" customFormat="1">
      <c r="A373" s="489"/>
      <c r="B373" s="490">
        <v>92877</v>
      </c>
      <c r="C373" s="536" t="s">
        <v>2800</v>
      </c>
      <c r="D373" s="541" t="s">
        <v>4057</v>
      </c>
      <c r="E373" s="539" t="s">
        <v>186</v>
      </c>
      <c r="F373" s="488">
        <v>9.5299999999999994</v>
      </c>
    </row>
    <row r="374" s="491" customFormat="1">
      <c r="A374" s="489"/>
      <c r="B374" s="490">
        <v>92878</v>
      </c>
      <c r="C374" s="536" t="s">
        <v>2800</v>
      </c>
      <c r="D374" s="541" t="s">
        <v>4058</v>
      </c>
      <c r="E374" s="539" t="s">
        <v>186</v>
      </c>
      <c r="F374" s="488">
        <v>9.3399999999999999</v>
      </c>
    </row>
    <row r="375" s="491" customFormat="1">
      <c r="A375" s="489"/>
      <c r="B375" s="490">
        <v>92879</v>
      </c>
      <c r="C375" s="536" t="s">
        <v>2800</v>
      </c>
      <c r="D375" s="541" t="s">
        <v>4059</v>
      </c>
      <c r="E375" s="539" t="s">
        <v>186</v>
      </c>
      <c r="F375" s="488">
        <v>9.2200000000000006</v>
      </c>
    </row>
    <row r="376" s="491" customFormat="1">
      <c r="A376" s="489"/>
      <c r="B376" s="490">
        <v>92880</v>
      </c>
      <c r="C376" s="536" t="s">
        <v>2800</v>
      </c>
      <c r="D376" s="541" t="s">
        <v>4060</v>
      </c>
      <c r="E376" s="539" t="s">
        <v>186</v>
      </c>
      <c r="F376" s="488">
        <v>9.4100000000000001</v>
      </c>
    </row>
    <row r="377" s="491" customFormat="1">
      <c r="A377" s="489"/>
      <c r="B377" s="490">
        <v>92881</v>
      </c>
      <c r="C377" s="536" t="s">
        <v>2800</v>
      </c>
      <c r="D377" s="541" t="s">
        <v>4061</v>
      </c>
      <c r="E377" s="539" t="s">
        <v>186</v>
      </c>
      <c r="F377" s="488">
        <v>9.3800000000000008</v>
      </c>
    </row>
    <row r="378" s="491" customFormat="1">
      <c r="A378" s="489"/>
      <c r="B378" s="490">
        <v>92875</v>
      </c>
      <c r="C378" s="536" t="s">
        <v>2800</v>
      </c>
      <c r="D378" s="541" t="s">
        <v>4062</v>
      </c>
      <c r="E378" s="539" t="s">
        <v>186</v>
      </c>
      <c r="F378" s="488">
        <v>9.2799999999999994</v>
      </c>
    </row>
    <row r="379" s="491" customFormat="1">
      <c r="A379" s="489"/>
      <c r="B379" s="490">
        <v>92876</v>
      </c>
      <c r="C379" s="536" t="s">
        <v>2800</v>
      </c>
      <c r="D379" s="541" t="s">
        <v>4063</v>
      </c>
      <c r="E379" s="539" t="s">
        <v>186</v>
      </c>
      <c r="F379" s="488">
        <v>8.9000000000000004</v>
      </c>
    </row>
    <row r="380" s="491" customFormat="1">
      <c r="A380" s="489"/>
      <c r="B380" s="490">
        <v>92803</v>
      </c>
      <c r="C380" s="536" t="s">
        <v>2800</v>
      </c>
      <c r="D380" s="541" t="s">
        <v>4064</v>
      </c>
      <c r="E380" s="539" t="s">
        <v>186</v>
      </c>
      <c r="F380" s="488">
        <v>8.7799999999999994</v>
      </c>
    </row>
    <row r="381" s="491" customFormat="1">
      <c r="A381" s="489"/>
      <c r="B381" s="490">
        <v>92804</v>
      </c>
      <c r="C381" s="536" t="s">
        <v>2800</v>
      </c>
      <c r="D381" s="541" t="s">
        <v>4065</v>
      </c>
      <c r="E381" s="539" t="s">
        <v>186</v>
      </c>
      <c r="F381" s="488">
        <v>7.5</v>
      </c>
    </row>
    <row r="382" s="491" customFormat="1">
      <c r="A382" s="489"/>
      <c r="B382" s="490">
        <v>92805</v>
      </c>
      <c r="C382" s="536" t="s">
        <v>2800</v>
      </c>
      <c r="D382" s="541" t="s">
        <v>4066</v>
      </c>
      <c r="E382" s="539" t="s">
        <v>186</v>
      </c>
      <c r="F382" s="488">
        <v>7.4100000000000001</v>
      </c>
    </row>
    <row r="383" s="491" customFormat="1">
      <c r="A383" s="489"/>
      <c r="B383" s="490">
        <v>92806</v>
      </c>
      <c r="C383" s="536" t="s">
        <v>2800</v>
      </c>
      <c r="D383" s="541" t="s">
        <v>4067</v>
      </c>
      <c r="E383" s="539" t="s">
        <v>186</v>
      </c>
      <c r="F383" s="488">
        <v>8.7300000000000004</v>
      </c>
    </row>
    <row r="384" s="491" customFormat="1">
      <c r="A384" s="489"/>
      <c r="B384" s="490">
        <v>92798</v>
      </c>
      <c r="C384" s="536" t="s">
        <v>2800</v>
      </c>
      <c r="D384" s="541" t="s">
        <v>4068</v>
      </c>
      <c r="E384" s="539" t="s">
        <v>186</v>
      </c>
      <c r="F384" s="488">
        <v>8.7200000000000006</v>
      </c>
    </row>
    <row r="385" s="491" customFormat="1">
      <c r="A385" s="489"/>
      <c r="B385" s="490">
        <v>95448</v>
      </c>
      <c r="C385" s="536" t="s">
        <v>2800</v>
      </c>
      <c r="D385" s="541" t="s">
        <v>4069</v>
      </c>
      <c r="E385" s="539" t="s">
        <v>186</v>
      </c>
      <c r="F385" s="488">
        <v>9.5700000000000003</v>
      </c>
    </row>
    <row r="386" s="491" customFormat="1">
      <c r="A386" s="489"/>
      <c r="B386" s="490">
        <v>92801</v>
      </c>
      <c r="C386" s="536" t="s">
        <v>2800</v>
      </c>
      <c r="D386" s="541" t="s">
        <v>4070</v>
      </c>
      <c r="E386" s="539" t="s">
        <v>186</v>
      </c>
      <c r="F386" s="488">
        <v>9.6999999999999993</v>
      </c>
    </row>
    <row r="387" s="491" customFormat="1">
      <c r="A387" s="489"/>
      <c r="B387" s="490">
        <v>92802</v>
      </c>
      <c r="C387" s="536" t="s">
        <v>2800</v>
      </c>
      <c r="D387" s="541" t="s">
        <v>4071</v>
      </c>
      <c r="E387" s="539" t="s">
        <v>186</v>
      </c>
      <c r="F387" s="488">
        <v>9.5600000000000005</v>
      </c>
    </row>
    <row r="388" s="491" customFormat="1">
      <c r="A388" s="489"/>
      <c r="B388" s="490">
        <v>92799</v>
      </c>
      <c r="C388" s="536" t="s">
        <v>2800</v>
      </c>
      <c r="D388" s="541" t="s">
        <v>4072</v>
      </c>
      <c r="E388" s="539" t="s">
        <v>186</v>
      </c>
      <c r="F388" s="488">
        <v>10.99</v>
      </c>
    </row>
    <row r="389" s="491" customFormat="1">
      <c r="A389" s="489"/>
      <c r="B389" s="490">
        <v>92800</v>
      </c>
      <c r="C389" s="536" t="s">
        <v>2800</v>
      </c>
      <c r="D389" s="541" t="s">
        <v>4073</v>
      </c>
      <c r="E389" s="539" t="s">
        <v>186</v>
      </c>
      <c r="F389" s="488">
        <v>9.75</v>
      </c>
    </row>
    <row r="390" s="491" customFormat="1">
      <c r="A390" s="489"/>
      <c r="B390" s="490">
        <v>95605</v>
      </c>
      <c r="C390" s="536" t="s">
        <v>2800</v>
      </c>
      <c r="D390" s="541" t="s">
        <v>4074</v>
      </c>
      <c r="E390" s="539" t="s">
        <v>188</v>
      </c>
      <c r="F390" s="488">
        <v>147.97999999999999</v>
      </c>
    </row>
    <row r="391" s="491" customFormat="1">
      <c r="A391" s="489"/>
      <c r="B391" s="490">
        <v>95602</v>
      </c>
      <c r="C391" s="536" t="s">
        <v>2800</v>
      </c>
      <c r="D391" s="541" t="s">
        <v>4075</v>
      </c>
      <c r="E391" s="539" t="s">
        <v>188</v>
      </c>
      <c r="F391" s="488">
        <v>30.43</v>
      </c>
    </row>
    <row r="392" s="491" customFormat="1">
      <c r="A392" s="489"/>
      <c r="B392" s="490">
        <v>95603</v>
      </c>
      <c r="C392" s="536" t="s">
        <v>2800</v>
      </c>
      <c r="D392" s="541" t="s">
        <v>4076</v>
      </c>
      <c r="E392" s="539" t="s">
        <v>188</v>
      </c>
      <c r="F392" s="488">
        <v>51.939999999999998</v>
      </c>
    </row>
    <row r="393" s="491" customFormat="1">
      <c r="A393" s="489"/>
      <c r="B393" s="490">
        <v>95604</v>
      </c>
      <c r="C393" s="536" t="s">
        <v>2800</v>
      </c>
      <c r="D393" s="541" t="s">
        <v>4077</v>
      </c>
      <c r="E393" s="539" t="s">
        <v>188</v>
      </c>
      <c r="F393" s="488">
        <v>80.579999999999998</v>
      </c>
    </row>
    <row r="394" s="491" customFormat="1">
      <c r="A394" s="489"/>
      <c r="B394" s="490">
        <v>95601</v>
      </c>
      <c r="C394" s="536" t="s">
        <v>2800</v>
      </c>
      <c r="D394" s="541" t="s">
        <v>4078</v>
      </c>
      <c r="E394" s="539" t="s">
        <v>188</v>
      </c>
      <c r="F394" s="488">
        <v>19.02</v>
      </c>
    </row>
    <row r="395" s="491" customFormat="1">
      <c r="A395" s="489"/>
      <c r="B395" s="490">
        <v>102521</v>
      </c>
      <c r="C395" s="536" t="s">
        <v>2800</v>
      </c>
      <c r="D395" s="541" t="s">
        <v>4079</v>
      </c>
      <c r="E395" s="539" t="s">
        <v>188</v>
      </c>
      <c r="F395" s="488">
        <v>122.06999999999999</v>
      </c>
    </row>
    <row r="396" s="491" customFormat="1">
      <c r="A396" s="489"/>
      <c r="B396" s="490">
        <v>102522</v>
      </c>
      <c r="C396" s="536" t="s">
        <v>2800</v>
      </c>
      <c r="D396" s="541" t="s">
        <v>4080</v>
      </c>
      <c r="E396" s="539" t="s">
        <v>188</v>
      </c>
      <c r="F396" s="488">
        <v>179.09</v>
      </c>
    </row>
    <row r="397" s="491" customFormat="1">
      <c r="A397" s="489"/>
      <c r="B397" s="490">
        <v>102523</v>
      </c>
      <c r="C397" s="536" t="s">
        <v>2800</v>
      </c>
      <c r="D397" s="541" t="s">
        <v>4081</v>
      </c>
      <c r="E397" s="539" t="s">
        <v>188</v>
      </c>
      <c r="F397" s="488">
        <v>236.09999999999999</v>
      </c>
    </row>
    <row r="398" s="491" customFormat="1">
      <c r="A398" s="489"/>
      <c r="B398" s="490">
        <v>95608</v>
      </c>
      <c r="C398" s="536" t="s">
        <v>2800</v>
      </c>
      <c r="D398" s="541" t="s">
        <v>4082</v>
      </c>
      <c r="E398" s="539" t="s">
        <v>188</v>
      </c>
      <c r="F398" s="488">
        <v>33.520000000000003</v>
      </c>
    </row>
    <row r="399" s="491" customFormat="1">
      <c r="A399" s="489"/>
      <c r="B399" s="490">
        <v>95609</v>
      </c>
      <c r="C399" s="536" t="s">
        <v>2800</v>
      </c>
      <c r="D399" s="541" t="s">
        <v>4083</v>
      </c>
      <c r="E399" s="539" t="s">
        <v>188</v>
      </c>
      <c r="F399" s="488">
        <v>42.5</v>
      </c>
    </row>
    <row r="400" s="491" customFormat="1">
      <c r="A400" s="489"/>
      <c r="B400" s="490">
        <v>95607</v>
      </c>
      <c r="C400" s="536" t="s">
        <v>2800</v>
      </c>
      <c r="D400" s="541" t="s">
        <v>4084</v>
      </c>
      <c r="E400" s="539" t="s">
        <v>188</v>
      </c>
      <c r="F400" s="488">
        <v>23.100000000000001</v>
      </c>
    </row>
    <row r="401" s="491" customFormat="1">
      <c r="A401" s="489"/>
      <c r="B401" s="490">
        <v>95996</v>
      </c>
      <c r="C401" s="536" t="s">
        <v>2800</v>
      </c>
      <c r="D401" s="541" t="s">
        <v>4085</v>
      </c>
      <c r="E401" s="539" t="s">
        <v>12626</v>
      </c>
      <c r="F401" s="488">
        <v>1701.04</v>
      </c>
    </row>
    <row r="402" s="491" customFormat="1">
      <c r="A402" s="489"/>
      <c r="B402" s="490">
        <v>95995</v>
      </c>
      <c r="C402" s="536" t="s">
        <v>2800</v>
      </c>
      <c r="D402" s="541" t="s">
        <v>4086</v>
      </c>
      <c r="E402" s="539" t="s">
        <v>12626</v>
      </c>
      <c r="F402" s="488">
        <v>1961.7</v>
      </c>
    </row>
    <row r="403" s="491" customFormat="1">
      <c r="A403" s="489"/>
      <c r="B403" s="490">
        <v>104372</v>
      </c>
      <c r="C403" s="536" t="s">
        <v>2800</v>
      </c>
      <c r="D403" s="541" t="s">
        <v>4087</v>
      </c>
      <c r="E403" s="539" t="s">
        <v>12626</v>
      </c>
      <c r="F403" s="488">
        <v>0</v>
      </c>
    </row>
    <row r="404" s="491" customFormat="1">
      <c r="A404" s="489"/>
      <c r="B404" s="490">
        <v>104371</v>
      </c>
      <c r="C404" s="536" t="s">
        <v>2800</v>
      </c>
      <c r="D404" s="541" t="s">
        <v>4088</v>
      </c>
      <c r="E404" s="539" t="s">
        <v>12626</v>
      </c>
      <c r="F404" s="488">
        <v>0</v>
      </c>
    </row>
    <row r="405" s="491" customFormat="1">
      <c r="A405" s="489"/>
      <c r="B405" s="490">
        <v>96001</v>
      </c>
      <c r="C405" s="536" t="s">
        <v>2800</v>
      </c>
      <c r="D405" s="541" t="s">
        <v>4089</v>
      </c>
      <c r="E405" s="539" t="s">
        <v>12625</v>
      </c>
      <c r="F405" s="488">
        <v>7.1200000000000001</v>
      </c>
    </row>
    <row r="406" s="491" customFormat="1">
      <c r="A406" s="489"/>
      <c r="B406" s="490">
        <v>94880</v>
      </c>
      <c r="C406" s="536" t="s">
        <v>2800</v>
      </c>
      <c r="D406" s="541" t="s">
        <v>4090</v>
      </c>
      <c r="E406" s="539" t="s">
        <v>143</v>
      </c>
      <c r="F406" s="488">
        <v>45.649999999999999</v>
      </c>
    </row>
    <row r="407" s="491" customFormat="1">
      <c r="A407" s="489"/>
      <c r="B407" s="490">
        <v>94882</v>
      </c>
      <c r="C407" s="536" t="s">
        <v>2800</v>
      </c>
      <c r="D407" s="541" t="s">
        <v>4091</v>
      </c>
      <c r="E407" s="539" t="s">
        <v>143</v>
      </c>
      <c r="F407" s="488">
        <v>52.979999999999997</v>
      </c>
    </row>
    <row r="408" s="491" customFormat="1">
      <c r="A408" s="489"/>
      <c r="B408" s="490">
        <v>94884</v>
      </c>
      <c r="C408" s="536" t="s">
        <v>2800</v>
      </c>
      <c r="D408" s="541" t="s">
        <v>4092</v>
      </c>
      <c r="E408" s="539" t="s">
        <v>143</v>
      </c>
      <c r="F408" s="488">
        <v>67.840000000000003</v>
      </c>
    </row>
    <row r="409" s="491" customFormat="1">
      <c r="A409" s="489"/>
      <c r="B409" s="490">
        <v>94870</v>
      </c>
      <c r="C409" s="536" t="s">
        <v>2800</v>
      </c>
      <c r="D409" s="541" t="s">
        <v>4093</v>
      </c>
      <c r="E409" s="539" t="s">
        <v>143</v>
      </c>
      <c r="F409" s="488">
        <v>2.0800000000000001</v>
      </c>
    </row>
    <row r="410" s="491" customFormat="1">
      <c r="A410" s="489"/>
      <c r="B410" s="490">
        <v>94872</v>
      </c>
      <c r="C410" s="536" t="s">
        <v>2800</v>
      </c>
      <c r="D410" s="541" t="s">
        <v>4094</v>
      </c>
      <c r="E410" s="539" t="s">
        <v>143</v>
      </c>
      <c r="F410" s="488">
        <v>2.8900000000000001</v>
      </c>
    </row>
    <row r="411" s="491" customFormat="1">
      <c r="A411" s="489"/>
      <c r="B411" s="490">
        <v>90746</v>
      </c>
      <c r="C411" s="536" t="s">
        <v>2800</v>
      </c>
      <c r="D411" s="541" t="s">
        <v>4095</v>
      </c>
      <c r="E411" s="539" t="s">
        <v>143</v>
      </c>
      <c r="F411" s="488">
        <v>3.8100000000000001</v>
      </c>
    </row>
    <row r="412" s="491" customFormat="1">
      <c r="A412" s="489"/>
      <c r="B412" s="490">
        <v>90747</v>
      </c>
      <c r="C412" s="536" t="s">
        <v>2800</v>
      </c>
      <c r="D412" s="541" t="s">
        <v>4096</v>
      </c>
      <c r="E412" s="539" t="s">
        <v>143</v>
      </c>
      <c r="F412" s="488">
        <v>18.079999999999998</v>
      </c>
    </row>
    <row r="413" s="491" customFormat="1">
      <c r="A413" s="489"/>
      <c r="B413" s="490">
        <v>94876</v>
      </c>
      <c r="C413" s="536" t="s">
        <v>2800</v>
      </c>
      <c r="D413" s="541" t="s">
        <v>4097</v>
      </c>
      <c r="E413" s="539" t="s">
        <v>143</v>
      </c>
      <c r="F413" s="488">
        <v>30.530000000000001</v>
      </c>
    </row>
    <row r="414" s="491" customFormat="1">
      <c r="A414" s="489"/>
      <c r="B414" s="490">
        <v>94878</v>
      </c>
      <c r="C414" s="536" t="s">
        <v>2800</v>
      </c>
      <c r="D414" s="541" t="s">
        <v>4098</v>
      </c>
      <c r="E414" s="539" t="s">
        <v>143</v>
      </c>
      <c r="F414" s="488">
        <v>35.280000000000001</v>
      </c>
    </row>
    <row r="415" s="491" customFormat="1">
      <c r="A415" s="489"/>
      <c r="B415" s="490">
        <v>90740</v>
      </c>
      <c r="C415" s="536" t="s">
        <v>2800</v>
      </c>
      <c r="D415" s="541" t="s">
        <v>4099</v>
      </c>
      <c r="E415" s="539" t="s">
        <v>143</v>
      </c>
      <c r="F415" s="488">
        <v>4.6500000000000004</v>
      </c>
    </row>
    <row r="416" s="491" customFormat="1">
      <c r="A416" s="489"/>
      <c r="B416" s="490">
        <v>90741</v>
      </c>
      <c r="C416" s="536" t="s">
        <v>2800</v>
      </c>
      <c r="D416" s="541" t="s">
        <v>4100</v>
      </c>
      <c r="E416" s="539" t="s">
        <v>143</v>
      </c>
      <c r="F416" s="488">
        <v>5.3099999999999996</v>
      </c>
    </row>
    <row r="417" s="491" customFormat="1">
      <c r="A417" s="489"/>
      <c r="B417" s="490">
        <v>90742</v>
      </c>
      <c r="C417" s="536" t="s">
        <v>2800</v>
      </c>
      <c r="D417" s="541" t="s">
        <v>4101</v>
      </c>
      <c r="E417" s="539" t="s">
        <v>143</v>
      </c>
      <c r="F417" s="488">
        <v>5.9500000000000002</v>
      </c>
    </row>
    <row r="418" s="491" customFormat="1">
      <c r="A418" s="489"/>
      <c r="B418" s="490">
        <v>90743</v>
      </c>
      <c r="C418" s="536" t="s">
        <v>2800</v>
      </c>
      <c r="D418" s="541" t="s">
        <v>4102</v>
      </c>
      <c r="E418" s="539" t="s">
        <v>143</v>
      </c>
      <c r="F418" s="488">
        <v>6.6100000000000003</v>
      </c>
    </row>
    <row r="419" s="491" customFormat="1">
      <c r="A419" s="489"/>
      <c r="B419" s="490">
        <v>90744</v>
      </c>
      <c r="C419" s="536" t="s">
        <v>2800</v>
      </c>
      <c r="D419" s="541" t="s">
        <v>4103</v>
      </c>
      <c r="E419" s="539" t="s">
        <v>143</v>
      </c>
      <c r="F419" s="488">
        <v>7.2599999999999998</v>
      </c>
    </row>
    <row r="420" s="491" customFormat="1">
      <c r="A420" s="489"/>
      <c r="B420" s="490">
        <v>90745</v>
      </c>
      <c r="C420" s="536" t="s">
        <v>2800</v>
      </c>
      <c r="D420" s="541" t="s">
        <v>4104</v>
      </c>
      <c r="E420" s="539" t="s">
        <v>143</v>
      </c>
      <c r="F420" s="488">
        <v>10.98</v>
      </c>
    </row>
    <row r="421" s="491" customFormat="1">
      <c r="A421" s="489"/>
      <c r="B421" s="490">
        <v>90733</v>
      </c>
      <c r="C421" s="536" t="s">
        <v>2800</v>
      </c>
      <c r="D421" s="541" t="s">
        <v>4105</v>
      </c>
      <c r="E421" s="539" t="s">
        <v>143</v>
      </c>
      <c r="F421" s="488">
        <v>3.52</v>
      </c>
    </row>
    <row r="422" s="491" customFormat="1">
      <c r="A422" s="489"/>
      <c r="B422" s="490">
        <v>90734</v>
      </c>
      <c r="C422" s="536" t="s">
        <v>2800</v>
      </c>
      <c r="D422" s="541" t="s">
        <v>4106</v>
      </c>
      <c r="E422" s="539" t="s">
        <v>143</v>
      </c>
      <c r="F422" s="488">
        <v>4.1699999999999999</v>
      </c>
    </row>
    <row r="423" s="491" customFormat="1">
      <c r="A423" s="489"/>
      <c r="B423" s="490">
        <v>90735</v>
      </c>
      <c r="C423" s="536" t="s">
        <v>2800</v>
      </c>
      <c r="D423" s="541" t="s">
        <v>4107</v>
      </c>
      <c r="E423" s="539" t="s">
        <v>143</v>
      </c>
      <c r="F423" s="488">
        <v>4.8300000000000001</v>
      </c>
    </row>
    <row r="424" s="491" customFormat="1">
      <c r="A424" s="489"/>
      <c r="B424" s="490">
        <v>90736</v>
      </c>
      <c r="C424" s="536" t="s">
        <v>2800</v>
      </c>
      <c r="D424" s="541" t="s">
        <v>4108</v>
      </c>
      <c r="E424" s="539" t="s">
        <v>143</v>
      </c>
      <c r="F424" s="488">
        <v>5.4800000000000004</v>
      </c>
    </row>
    <row r="425" s="491" customFormat="1">
      <c r="A425" s="489"/>
      <c r="B425" s="490">
        <v>90737</v>
      </c>
      <c r="C425" s="536" t="s">
        <v>2800</v>
      </c>
      <c r="D425" s="541" t="s">
        <v>4109</v>
      </c>
      <c r="E425" s="539" t="s">
        <v>143</v>
      </c>
      <c r="F425" s="488">
        <v>6.1299999999999999</v>
      </c>
    </row>
    <row r="426" s="491" customFormat="1">
      <c r="A426" s="489"/>
      <c r="B426" s="490">
        <v>90738</v>
      </c>
      <c r="C426" s="536" t="s">
        <v>2800</v>
      </c>
      <c r="D426" s="541" t="s">
        <v>4110</v>
      </c>
      <c r="E426" s="539" t="s">
        <v>143</v>
      </c>
      <c r="F426" s="488">
        <v>6.7800000000000002</v>
      </c>
    </row>
    <row r="427" s="491" customFormat="1">
      <c r="A427" s="489"/>
      <c r="B427" s="490">
        <v>90739</v>
      </c>
      <c r="C427" s="536" t="s">
        <v>2800</v>
      </c>
      <c r="D427" s="541" t="s">
        <v>4111</v>
      </c>
      <c r="E427" s="539" t="s">
        <v>143</v>
      </c>
      <c r="F427" s="488">
        <v>9.8399999999999999</v>
      </c>
    </row>
    <row r="428" s="491" customFormat="1">
      <c r="A428" s="489"/>
      <c r="B428" s="490">
        <v>90724</v>
      </c>
      <c r="C428" s="536" t="s">
        <v>2800</v>
      </c>
      <c r="D428" s="541" t="s">
        <v>4112</v>
      </c>
      <c r="E428" s="539" t="s">
        <v>188</v>
      </c>
      <c r="F428" s="488">
        <v>25.18</v>
      </c>
    </row>
    <row r="429" s="491" customFormat="1">
      <c r="A429" s="489"/>
      <c r="B429" s="490">
        <v>102267</v>
      </c>
      <c r="C429" s="536" t="s">
        <v>2800</v>
      </c>
      <c r="D429" s="541" t="s">
        <v>4113</v>
      </c>
      <c r="E429" s="539" t="s">
        <v>188</v>
      </c>
      <c r="F429" s="488">
        <v>136.00999999999999</v>
      </c>
    </row>
    <row r="430" s="491" customFormat="1">
      <c r="A430" s="489"/>
      <c r="B430" s="490">
        <v>102268</v>
      </c>
      <c r="C430" s="536" t="s">
        <v>2800</v>
      </c>
      <c r="D430" s="541" t="s">
        <v>4114</v>
      </c>
      <c r="E430" s="539" t="s">
        <v>188</v>
      </c>
      <c r="F430" s="488">
        <v>153.49000000000001</v>
      </c>
    </row>
    <row r="431" s="491" customFormat="1">
      <c r="A431" s="489"/>
      <c r="B431" s="490">
        <v>90725</v>
      </c>
      <c r="C431" s="536" t="s">
        <v>2800</v>
      </c>
      <c r="D431" s="541" t="s">
        <v>4115</v>
      </c>
      <c r="E431" s="539" t="s">
        <v>188</v>
      </c>
      <c r="F431" s="488">
        <v>31.010000000000002</v>
      </c>
    </row>
    <row r="432" s="491" customFormat="1">
      <c r="A432" s="489"/>
      <c r="B432" s="490">
        <v>102269</v>
      </c>
      <c r="C432" s="536" t="s">
        <v>2800</v>
      </c>
      <c r="D432" s="541" t="s">
        <v>4116</v>
      </c>
      <c r="E432" s="539" t="s">
        <v>188</v>
      </c>
      <c r="F432" s="488">
        <v>188.44999999999999</v>
      </c>
    </row>
    <row r="433" s="491" customFormat="1">
      <c r="A433" s="489"/>
      <c r="B433" s="490">
        <v>90726</v>
      </c>
      <c r="C433" s="536" t="s">
        <v>2800</v>
      </c>
      <c r="D433" s="541" t="s">
        <v>4117</v>
      </c>
      <c r="E433" s="539" t="s">
        <v>188</v>
      </c>
      <c r="F433" s="488">
        <v>36.909999999999997</v>
      </c>
    </row>
    <row r="434" s="491" customFormat="1">
      <c r="A434" s="489"/>
      <c r="B434" s="490">
        <v>90727</v>
      </c>
      <c r="C434" s="536" t="s">
        <v>2800</v>
      </c>
      <c r="D434" s="541" t="s">
        <v>4118</v>
      </c>
      <c r="E434" s="539" t="s">
        <v>188</v>
      </c>
      <c r="F434" s="488">
        <v>42.740000000000002</v>
      </c>
    </row>
    <row r="435" s="491" customFormat="1">
      <c r="A435" s="489"/>
      <c r="B435" s="490">
        <v>90728</v>
      </c>
      <c r="C435" s="536" t="s">
        <v>2800</v>
      </c>
      <c r="D435" s="541" t="s">
        <v>4119</v>
      </c>
      <c r="E435" s="539" t="s">
        <v>188</v>
      </c>
      <c r="F435" s="488">
        <v>48.560000000000002</v>
      </c>
    </row>
    <row r="436" s="491" customFormat="1">
      <c r="A436" s="489"/>
      <c r="B436" s="490">
        <v>90729</v>
      </c>
      <c r="C436" s="536" t="s">
        <v>2800</v>
      </c>
      <c r="D436" s="541" t="s">
        <v>4120</v>
      </c>
      <c r="E436" s="539" t="s">
        <v>188</v>
      </c>
      <c r="F436" s="488">
        <v>54.390000000000001</v>
      </c>
    </row>
    <row r="437" s="491" customFormat="1">
      <c r="A437" s="489"/>
      <c r="B437" s="490">
        <v>90730</v>
      </c>
      <c r="C437" s="536" t="s">
        <v>2800</v>
      </c>
      <c r="D437" s="541" t="s">
        <v>4121</v>
      </c>
      <c r="E437" s="539" t="s">
        <v>188</v>
      </c>
      <c r="F437" s="488">
        <v>60.200000000000003</v>
      </c>
    </row>
    <row r="438" s="491" customFormat="1">
      <c r="A438" s="489"/>
      <c r="B438" s="490">
        <v>90731</v>
      </c>
      <c r="C438" s="536" t="s">
        <v>2800</v>
      </c>
      <c r="D438" s="541" t="s">
        <v>4122</v>
      </c>
      <c r="E438" s="539" t="s">
        <v>188</v>
      </c>
      <c r="F438" s="488">
        <v>66.030000000000001</v>
      </c>
    </row>
    <row r="439" s="491" customFormat="1">
      <c r="A439" s="489"/>
      <c r="B439" s="490">
        <v>90732</v>
      </c>
      <c r="C439" s="536" t="s">
        <v>2800</v>
      </c>
      <c r="D439" s="541" t="s">
        <v>4123</v>
      </c>
      <c r="E439" s="539" t="s">
        <v>188</v>
      </c>
      <c r="F439" s="488">
        <v>83.519999999999996</v>
      </c>
    </row>
    <row r="440" s="491" customFormat="1">
      <c r="A440" s="489"/>
      <c r="B440" s="490">
        <v>102265</v>
      </c>
      <c r="C440" s="536" t="s">
        <v>2800</v>
      </c>
      <c r="D440" s="541" t="s">
        <v>4124</v>
      </c>
      <c r="E440" s="539" t="s">
        <v>188</v>
      </c>
      <c r="F440" s="488">
        <v>106.81999999999999</v>
      </c>
    </row>
    <row r="441" s="491" customFormat="1">
      <c r="A441" s="489"/>
      <c r="B441" s="490">
        <v>102266</v>
      </c>
      <c r="C441" s="536" t="s">
        <v>2800</v>
      </c>
      <c r="D441" s="541" t="s">
        <v>4125</v>
      </c>
      <c r="E441" s="539" t="s">
        <v>188</v>
      </c>
      <c r="F441" s="488">
        <v>118.47</v>
      </c>
    </row>
    <row r="442" s="491" customFormat="1">
      <c r="A442" s="489"/>
      <c r="B442" s="490">
        <v>94879</v>
      </c>
      <c r="C442" s="536" t="s">
        <v>2800</v>
      </c>
      <c r="D442" s="541" t="s">
        <v>4126</v>
      </c>
      <c r="E442" s="539" t="s">
        <v>143</v>
      </c>
      <c r="F442" s="488">
        <v>1421.1800000000001</v>
      </c>
    </row>
    <row r="443" s="491" customFormat="1">
      <c r="A443" s="489"/>
      <c r="B443" s="490">
        <v>94881</v>
      </c>
      <c r="C443" s="536" t="s">
        <v>2800</v>
      </c>
      <c r="D443" s="541" t="s">
        <v>4127</v>
      </c>
      <c r="E443" s="539" t="s">
        <v>143</v>
      </c>
      <c r="F443" s="488">
        <v>1954.04</v>
      </c>
    </row>
    <row r="444" s="491" customFormat="1">
      <c r="A444" s="489"/>
      <c r="B444" s="490">
        <v>94869</v>
      </c>
      <c r="C444" s="536" t="s">
        <v>2800</v>
      </c>
      <c r="D444" s="541" t="s">
        <v>4128</v>
      </c>
      <c r="E444" s="539" t="s">
        <v>143</v>
      </c>
      <c r="F444" s="488">
        <v>99.890000000000001</v>
      </c>
    </row>
    <row r="445" s="491" customFormat="1">
      <c r="A445" s="489"/>
      <c r="B445" s="490">
        <v>94871</v>
      </c>
      <c r="C445" s="536" t="s">
        <v>2800</v>
      </c>
      <c r="D445" s="541" t="s">
        <v>4129</v>
      </c>
      <c r="E445" s="539" t="s">
        <v>143</v>
      </c>
      <c r="F445" s="488">
        <v>156.13</v>
      </c>
    </row>
    <row r="446" s="491" customFormat="1">
      <c r="A446" s="489"/>
      <c r="B446" s="490">
        <v>90708</v>
      </c>
      <c r="C446" s="536" t="s">
        <v>2800</v>
      </c>
      <c r="D446" s="541" t="s">
        <v>4130</v>
      </c>
      <c r="E446" s="539" t="s">
        <v>143</v>
      </c>
      <c r="F446" s="488">
        <v>569.15999999999997</v>
      </c>
    </row>
    <row r="447" s="491" customFormat="1">
      <c r="A447" s="489"/>
      <c r="B447" s="490">
        <v>94875</v>
      </c>
      <c r="C447" s="536" t="s">
        <v>2800</v>
      </c>
      <c r="D447" s="541" t="s">
        <v>4131</v>
      </c>
      <c r="E447" s="539" t="s">
        <v>143</v>
      </c>
      <c r="F447" s="488">
        <v>923.45000000000005</v>
      </c>
    </row>
    <row r="448" s="491" customFormat="1">
      <c r="A448" s="489"/>
      <c r="B448" s="490">
        <v>102264</v>
      </c>
      <c r="C448" s="536" t="s">
        <v>2800</v>
      </c>
      <c r="D448" s="541" t="s">
        <v>4132</v>
      </c>
      <c r="E448" s="539" t="s">
        <v>143</v>
      </c>
      <c r="F448" s="488">
        <v>20.809999999999999</v>
      </c>
    </row>
    <row r="449" s="491" customFormat="1">
      <c r="A449" s="489"/>
      <c r="B449" s="490">
        <v>90701</v>
      </c>
      <c r="C449" s="536" t="s">
        <v>2800</v>
      </c>
      <c r="D449" s="541" t="s">
        <v>4133</v>
      </c>
      <c r="E449" s="539" t="s">
        <v>143</v>
      </c>
      <c r="F449" s="488">
        <v>71.760000000000005</v>
      </c>
    </row>
    <row r="450" s="491" customFormat="1">
      <c r="A450" s="489"/>
      <c r="B450" s="490">
        <v>90702</v>
      </c>
      <c r="C450" s="536" t="s">
        <v>2800</v>
      </c>
      <c r="D450" s="541" t="s">
        <v>4134</v>
      </c>
      <c r="E450" s="539" t="s">
        <v>143</v>
      </c>
      <c r="F450" s="488">
        <v>118.81999999999999</v>
      </c>
    </row>
    <row r="451" s="491" customFormat="1">
      <c r="A451" s="489"/>
      <c r="B451" s="490">
        <v>90703</v>
      </c>
      <c r="C451" s="536" t="s">
        <v>2800</v>
      </c>
      <c r="D451" s="541" t="s">
        <v>4135</v>
      </c>
      <c r="E451" s="539" t="s">
        <v>143</v>
      </c>
      <c r="F451" s="488">
        <v>186.09</v>
      </c>
    </row>
    <row r="452" s="491" customFormat="1">
      <c r="A452" s="489"/>
      <c r="B452" s="490">
        <v>90704</v>
      </c>
      <c r="C452" s="536" t="s">
        <v>2800</v>
      </c>
      <c r="D452" s="541" t="s">
        <v>4136</v>
      </c>
      <c r="E452" s="539" t="s">
        <v>143</v>
      </c>
      <c r="F452" s="488">
        <v>276.5</v>
      </c>
    </row>
    <row r="453" s="491" customFormat="1">
      <c r="A453" s="489"/>
      <c r="B453" s="490">
        <v>90705</v>
      </c>
      <c r="C453" s="536" t="s">
        <v>2800</v>
      </c>
      <c r="D453" s="541" t="s">
        <v>4137</v>
      </c>
      <c r="E453" s="539" t="s">
        <v>143</v>
      </c>
      <c r="F453" s="488">
        <v>361.52999999999997</v>
      </c>
    </row>
    <row r="454" s="491" customFormat="1">
      <c r="A454" s="489"/>
      <c r="B454" s="490">
        <v>90706</v>
      </c>
      <c r="C454" s="536" t="s">
        <v>2800</v>
      </c>
      <c r="D454" s="541" t="s">
        <v>4138</v>
      </c>
      <c r="E454" s="539" t="s">
        <v>143</v>
      </c>
      <c r="F454" s="488">
        <v>479.5</v>
      </c>
    </row>
    <row r="455" s="491" customFormat="1">
      <c r="A455" s="489"/>
      <c r="B455" s="490">
        <v>90694</v>
      </c>
      <c r="C455" s="536" t="s">
        <v>2800</v>
      </c>
      <c r="D455" s="541" t="s">
        <v>4139</v>
      </c>
      <c r="E455" s="539" t="s">
        <v>143</v>
      </c>
      <c r="F455" s="488">
        <v>48.079999999999998</v>
      </c>
    </row>
    <row r="456" s="491" customFormat="1">
      <c r="A456" s="489"/>
      <c r="B456" s="490">
        <v>90695</v>
      </c>
      <c r="C456" s="536" t="s">
        <v>2800</v>
      </c>
      <c r="D456" s="541" t="s">
        <v>4140</v>
      </c>
      <c r="E456" s="539" t="s">
        <v>143</v>
      </c>
      <c r="F456" s="488">
        <v>91.400000000000006</v>
      </c>
    </row>
    <row r="457" s="491" customFormat="1">
      <c r="A457" s="489"/>
      <c r="B457" s="490">
        <v>90696</v>
      </c>
      <c r="C457" s="536" t="s">
        <v>2800</v>
      </c>
      <c r="D457" s="541" t="s">
        <v>4141</v>
      </c>
      <c r="E457" s="539" t="s">
        <v>143</v>
      </c>
      <c r="F457" s="488">
        <v>152.72</v>
      </c>
    </row>
    <row r="458" s="491" customFormat="1">
      <c r="A458" s="489"/>
      <c r="B458" s="490">
        <v>90697</v>
      </c>
      <c r="C458" s="536" t="s">
        <v>2800</v>
      </c>
      <c r="D458" s="541" t="s">
        <v>4142</v>
      </c>
      <c r="E458" s="539" t="s">
        <v>143</v>
      </c>
      <c r="F458" s="488">
        <v>236.97</v>
      </c>
    </row>
    <row r="459" s="491" customFormat="1">
      <c r="A459" s="489"/>
      <c r="B459" s="490">
        <v>90698</v>
      </c>
      <c r="C459" s="536" t="s">
        <v>2800</v>
      </c>
      <c r="D459" s="541" t="s">
        <v>4143</v>
      </c>
      <c r="E459" s="539" t="s">
        <v>143</v>
      </c>
      <c r="F459" s="488">
        <v>362.23000000000002</v>
      </c>
    </row>
    <row r="460" s="491" customFormat="1">
      <c r="A460" s="489"/>
      <c r="B460" s="490">
        <v>90699</v>
      </c>
      <c r="C460" s="536" t="s">
        <v>2800</v>
      </c>
      <c r="D460" s="541" t="s">
        <v>4144</v>
      </c>
      <c r="E460" s="539" t="s">
        <v>143</v>
      </c>
      <c r="F460" s="488">
        <v>509.83999999999997</v>
      </c>
    </row>
    <row r="461" s="491" customFormat="1">
      <c r="A461" s="489"/>
      <c r="B461" s="490">
        <v>90700</v>
      </c>
      <c r="C461" s="536" t="s">
        <v>2800</v>
      </c>
      <c r="D461" s="541" t="s">
        <v>4145</v>
      </c>
      <c r="E461" s="539" t="s">
        <v>143</v>
      </c>
      <c r="F461" s="488">
        <v>595.71000000000004</v>
      </c>
    </row>
    <row r="462" s="491" customFormat="1">
      <c r="A462" s="489"/>
      <c r="B462" s="490">
        <v>105378</v>
      </c>
      <c r="C462" s="536" t="s">
        <v>2800</v>
      </c>
      <c r="D462" s="541" t="s">
        <v>4146</v>
      </c>
      <c r="E462" s="539" t="s">
        <v>188</v>
      </c>
      <c r="F462" s="488">
        <v>13.109999999999999</v>
      </c>
    </row>
    <row r="463" s="491" customFormat="1">
      <c r="A463" s="489"/>
      <c r="B463" s="490">
        <v>105373</v>
      </c>
      <c r="C463" s="536" t="s">
        <v>2800</v>
      </c>
      <c r="D463" s="541" t="s">
        <v>4147</v>
      </c>
      <c r="E463" s="539" t="s">
        <v>188</v>
      </c>
      <c r="F463" s="488">
        <v>10.140000000000001</v>
      </c>
    </row>
    <row r="464" s="491" customFormat="1">
      <c r="A464" s="489"/>
      <c r="B464" s="490">
        <v>105380</v>
      </c>
      <c r="C464" s="536" t="s">
        <v>2800</v>
      </c>
      <c r="D464" s="541" t="s">
        <v>4148</v>
      </c>
      <c r="E464" s="539" t="s">
        <v>188</v>
      </c>
      <c r="F464" s="488">
        <v>102.81999999999999</v>
      </c>
    </row>
    <row r="465" s="491" customFormat="1">
      <c r="A465" s="489"/>
      <c r="B465" s="490">
        <v>105267</v>
      </c>
      <c r="C465" s="536" t="s">
        <v>2800</v>
      </c>
      <c r="D465" s="541" t="s">
        <v>4149</v>
      </c>
      <c r="E465" s="539" t="s">
        <v>188</v>
      </c>
      <c r="F465" s="488">
        <v>83.140000000000001</v>
      </c>
    </row>
    <row r="466" s="491" customFormat="1">
      <c r="A466" s="489"/>
      <c r="B466" s="490">
        <v>105249</v>
      </c>
      <c r="C466" s="536" t="s">
        <v>2800</v>
      </c>
      <c r="D466" s="541" t="s">
        <v>4150</v>
      </c>
      <c r="E466" s="539" t="s">
        <v>188</v>
      </c>
      <c r="F466" s="488">
        <v>125.7</v>
      </c>
    </row>
    <row r="467" s="491" customFormat="1">
      <c r="A467" s="489"/>
      <c r="B467" s="490">
        <v>105268</v>
      </c>
      <c r="C467" s="536" t="s">
        <v>2800</v>
      </c>
      <c r="D467" s="541" t="s">
        <v>4151</v>
      </c>
      <c r="E467" s="539" t="s">
        <v>188</v>
      </c>
      <c r="F467" s="488">
        <v>102.5</v>
      </c>
    </row>
    <row r="468" s="491" customFormat="1">
      <c r="A468" s="489"/>
      <c r="B468" s="490">
        <v>105379</v>
      </c>
      <c r="C468" s="536" t="s">
        <v>2800</v>
      </c>
      <c r="D468" s="541" t="s">
        <v>4152</v>
      </c>
      <c r="E468" s="539" t="s">
        <v>188</v>
      </c>
      <c r="F468" s="488">
        <v>17.32</v>
      </c>
    </row>
    <row r="469" s="491" customFormat="1">
      <c r="A469" s="489"/>
      <c r="B469" s="490">
        <v>105388</v>
      </c>
      <c r="C469" s="536" t="s">
        <v>2800</v>
      </c>
      <c r="D469" s="541" t="s">
        <v>4153</v>
      </c>
      <c r="E469" s="539" t="s">
        <v>188</v>
      </c>
      <c r="F469" s="488">
        <v>13.630000000000001</v>
      </c>
    </row>
    <row r="470" s="491" customFormat="1">
      <c r="A470" s="489"/>
      <c r="B470" s="490">
        <v>105392</v>
      </c>
      <c r="C470" s="536" t="s">
        <v>2800</v>
      </c>
      <c r="D470" s="541" t="s">
        <v>4154</v>
      </c>
      <c r="E470" s="539" t="s">
        <v>188</v>
      </c>
      <c r="F470" s="488">
        <v>21.52</v>
      </c>
    </row>
    <row r="471" s="491" customFormat="1">
      <c r="A471" s="489"/>
      <c r="B471" s="490">
        <v>105389</v>
      </c>
      <c r="C471" s="536" t="s">
        <v>2800</v>
      </c>
      <c r="D471" s="541" t="s">
        <v>4155</v>
      </c>
      <c r="E471" s="539" t="s">
        <v>188</v>
      </c>
      <c r="F471" s="488">
        <v>17.129999999999999</v>
      </c>
    </row>
    <row r="472" s="491" customFormat="1">
      <c r="A472" s="489"/>
      <c r="B472" s="490">
        <v>105393</v>
      </c>
      <c r="C472" s="536" t="s">
        <v>2800</v>
      </c>
      <c r="D472" s="541" t="s">
        <v>4156</v>
      </c>
      <c r="E472" s="539" t="s">
        <v>188</v>
      </c>
      <c r="F472" s="488">
        <v>25.920000000000002</v>
      </c>
    </row>
    <row r="473" s="491" customFormat="1">
      <c r="A473" s="489"/>
      <c r="B473" s="490">
        <v>105316</v>
      </c>
      <c r="C473" s="536" t="s">
        <v>2800</v>
      </c>
      <c r="D473" s="541" t="s">
        <v>4157</v>
      </c>
      <c r="E473" s="539" t="s">
        <v>188</v>
      </c>
      <c r="F473" s="488">
        <v>20.809999999999999</v>
      </c>
    </row>
    <row r="474" s="491" customFormat="1">
      <c r="A474" s="489"/>
      <c r="B474" s="490">
        <v>105394</v>
      </c>
      <c r="C474" s="536" t="s">
        <v>2800</v>
      </c>
      <c r="D474" s="541" t="s">
        <v>4158</v>
      </c>
      <c r="E474" s="539" t="s">
        <v>188</v>
      </c>
      <c r="F474" s="488">
        <v>30.289999999999999</v>
      </c>
    </row>
    <row r="475" s="491" customFormat="1">
      <c r="A475" s="489"/>
      <c r="B475" s="490">
        <v>105317</v>
      </c>
      <c r="C475" s="536" t="s">
        <v>2800</v>
      </c>
      <c r="D475" s="541" t="s">
        <v>4159</v>
      </c>
      <c r="E475" s="539" t="s">
        <v>188</v>
      </c>
      <c r="F475" s="488">
        <v>24.460000000000001</v>
      </c>
    </row>
    <row r="476" s="491" customFormat="1">
      <c r="A476" s="489"/>
      <c r="B476" s="490">
        <v>105395</v>
      </c>
      <c r="C476" s="536" t="s">
        <v>2800</v>
      </c>
      <c r="D476" s="541" t="s">
        <v>4160</v>
      </c>
      <c r="E476" s="539" t="s">
        <v>188</v>
      </c>
      <c r="F476" s="488">
        <v>34.649999999999999</v>
      </c>
    </row>
    <row r="477" s="491" customFormat="1">
      <c r="A477" s="489"/>
      <c r="B477" s="490">
        <v>105318</v>
      </c>
      <c r="C477" s="536" t="s">
        <v>2800</v>
      </c>
      <c r="D477" s="541" t="s">
        <v>4161</v>
      </c>
      <c r="E477" s="539" t="s">
        <v>188</v>
      </c>
      <c r="F477" s="488">
        <v>28.100000000000001</v>
      </c>
    </row>
    <row r="478" s="491" customFormat="1">
      <c r="A478" s="489"/>
      <c r="B478" s="490">
        <v>105396</v>
      </c>
      <c r="C478" s="536" t="s">
        <v>2800</v>
      </c>
      <c r="D478" s="541" t="s">
        <v>4162</v>
      </c>
      <c r="E478" s="539" t="s">
        <v>188</v>
      </c>
      <c r="F478" s="488">
        <v>39.030000000000001</v>
      </c>
    </row>
    <row r="479" s="491" customFormat="1">
      <c r="A479" s="489"/>
      <c r="B479" s="490">
        <v>105258</v>
      </c>
      <c r="C479" s="536" t="s">
        <v>2800</v>
      </c>
      <c r="D479" s="541" t="s">
        <v>4163</v>
      </c>
      <c r="E479" s="539" t="s">
        <v>188</v>
      </c>
      <c r="F479" s="488">
        <v>31.77</v>
      </c>
    </row>
    <row r="480" s="491" customFormat="1">
      <c r="A480" s="489"/>
      <c r="B480" s="490">
        <v>105397</v>
      </c>
      <c r="C480" s="536" t="s">
        <v>2800</v>
      </c>
      <c r="D480" s="541" t="s">
        <v>4164</v>
      </c>
      <c r="E480" s="539" t="s">
        <v>188</v>
      </c>
      <c r="F480" s="488">
        <v>43.530000000000001</v>
      </c>
    </row>
    <row r="481" s="491" customFormat="1">
      <c r="A481" s="489"/>
      <c r="B481" s="490">
        <v>105261</v>
      </c>
      <c r="C481" s="536" t="s">
        <v>2800</v>
      </c>
      <c r="D481" s="541" t="s">
        <v>4165</v>
      </c>
      <c r="E481" s="539" t="s">
        <v>188</v>
      </c>
      <c r="F481" s="488">
        <v>35.549999999999997</v>
      </c>
    </row>
    <row r="482" s="491" customFormat="1">
      <c r="A482" s="489"/>
      <c r="B482" s="490">
        <v>105398</v>
      </c>
      <c r="C482" s="536" t="s">
        <v>2800</v>
      </c>
      <c r="D482" s="541" t="s">
        <v>4166</v>
      </c>
      <c r="E482" s="539" t="s">
        <v>188</v>
      </c>
      <c r="F482" s="488">
        <v>54.609999999999999</v>
      </c>
    </row>
    <row r="483" s="491" customFormat="1">
      <c r="A483" s="489"/>
      <c r="B483" s="490">
        <v>105262</v>
      </c>
      <c r="C483" s="536" t="s">
        <v>2800</v>
      </c>
      <c r="D483" s="541" t="s">
        <v>4167</v>
      </c>
      <c r="E483" s="539" t="s">
        <v>188</v>
      </c>
      <c r="F483" s="488">
        <v>43.740000000000002</v>
      </c>
    </row>
    <row r="484" s="491" customFormat="1">
      <c r="A484" s="489"/>
      <c r="B484" s="490">
        <v>105399</v>
      </c>
      <c r="C484" s="536" t="s">
        <v>2800</v>
      </c>
      <c r="D484" s="541" t="s">
        <v>4168</v>
      </c>
      <c r="E484" s="539" t="s">
        <v>188</v>
      </c>
      <c r="F484" s="488">
        <v>64.609999999999999</v>
      </c>
    </row>
    <row r="485" s="491" customFormat="1">
      <c r="A485" s="489"/>
      <c r="B485" s="490">
        <v>105263</v>
      </c>
      <c r="C485" s="536" t="s">
        <v>2800</v>
      </c>
      <c r="D485" s="541" t="s">
        <v>4169</v>
      </c>
      <c r="E485" s="539" t="s">
        <v>188</v>
      </c>
      <c r="F485" s="488">
        <v>51.990000000000002</v>
      </c>
    </row>
    <row r="486" s="491" customFormat="1">
      <c r="A486" s="489"/>
      <c r="B486" s="490">
        <v>105400</v>
      </c>
      <c r="C486" s="536" t="s">
        <v>2800</v>
      </c>
      <c r="D486" s="541" t="s">
        <v>4170</v>
      </c>
      <c r="E486" s="539" t="s">
        <v>188</v>
      </c>
      <c r="F486" s="488">
        <v>73.790000000000006</v>
      </c>
    </row>
    <row r="487" s="491" customFormat="1">
      <c r="A487" s="489"/>
      <c r="B487" s="490">
        <v>105264</v>
      </c>
      <c r="C487" s="536" t="s">
        <v>2800</v>
      </c>
      <c r="D487" s="541" t="s">
        <v>4171</v>
      </c>
      <c r="E487" s="539" t="s">
        <v>188</v>
      </c>
      <c r="F487" s="488">
        <v>59.399999999999999</v>
      </c>
    </row>
    <row r="488" s="491" customFormat="1">
      <c r="A488" s="489"/>
      <c r="B488" s="490">
        <v>105297</v>
      </c>
      <c r="C488" s="536" t="s">
        <v>2800</v>
      </c>
      <c r="D488" s="541" t="s">
        <v>4172</v>
      </c>
      <c r="E488" s="539" t="s">
        <v>188</v>
      </c>
      <c r="F488" s="488">
        <v>11.369999999999999</v>
      </c>
    </row>
    <row r="489" s="491" customFormat="1">
      <c r="A489" s="489"/>
      <c r="B489" s="490">
        <v>105372</v>
      </c>
      <c r="C489" s="536" t="s">
        <v>2800</v>
      </c>
      <c r="D489" s="541" t="s">
        <v>4173</v>
      </c>
      <c r="E489" s="539" t="s">
        <v>188</v>
      </c>
      <c r="F489" s="488">
        <v>8.7100000000000009</v>
      </c>
    </row>
    <row r="490" s="491" customFormat="1">
      <c r="A490" s="489"/>
      <c r="B490" s="490">
        <v>105401</v>
      </c>
      <c r="C490" s="536" t="s">
        <v>2800</v>
      </c>
      <c r="D490" s="541" t="s">
        <v>4174</v>
      </c>
      <c r="E490" s="539" t="s">
        <v>188</v>
      </c>
      <c r="F490" s="488">
        <v>83.290000000000006</v>
      </c>
    </row>
    <row r="491" s="491" customFormat="1">
      <c r="A491" s="489"/>
      <c r="B491" s="490">
        <v>105265</v>
      </c>
      <c r="C491" s="536" t="s">
        <v>2800</v>
      </c>
      <c r="D491" s="541" t="s">
        <v>4175</v>
      </c>
      <c r="E491" s="539" t="s">
        <v>188</v>
      </c>
      <c r="F491" s="488">
        <v>67.120000000000005</v>
      </c>
    </row>
    <row r="492" s="491" customFormat="1">
      <c r="A492" s="489"/>
      <c r="B492" s="490">
        <v>105402</v>
      </c>
      <c r="C492" s="536" t="s">
        <v>2800</v>
      </c>
      <c r="D492" s="541" t="s">
        <v>4176</v>
      </c>
      <c r="E492" s="539" t="s">
        <v>188</v>
      </c>
      <c r="F492" s="488">
        <v>92.989999999999995</v>
      </c>
    </row>
    <row r="493" s="491" customFormat="1">
      <c r="A493" s="489"/>
      <c r="B493" s="490">
        <v>105266</v>
      </c>
      <c r="C493" s="536" t="s">
        <v>2800</v>
      </c>
      <c r="D493" s="541" t="s">
        <v>4177</v>
      </c>
      <c r="E493" s="539" t="s">
        <v>188</v>
      </c>
      <c r="F493" s="488">
        <v>75.079999999999998</v>
      </c>
    </row>
    <row r="494" s="491" customFormat="1">
      <c r="A494" s="489"/>
      <c r="B494" s="490">
        <v>105361</v>
      </c>
      <c r="C494" s="536" t="s">
        <v>2800</v>
      </c>
      <c r="D494" s="541" t="s">
        <v>4178</v>
      </c>
      <c r="E494" s="539" t="s">
        <v>188</v>
      </c>
      <c r="F494" s="488">
        <v>18.239999999999998</v>
      </c>
    </row>
    <row r="495" s="491" customFormat="1">
      <c r="A495" s="489"/>
      <c r="B495" s="490">
        <v>105382</v>
      </c>
      <c r="C495" s="536" t="s">
        <v>2800</v>
      </c>
      <c r="D495" s="541" t="s">
        <v>4179</v>
      </c>
      <c r="E495" s="539" t="s">
        <v>188</v>
      </c>
      <c r="F495" s="488">
        <v>15.119999999999999</v>
      </c>
    </row>
    <row r="496" s="491" customFormat="1">
      <c r="A496" s="489"/>
      <c r="B496" s="490">
        <v>105359</v>
      </c>
      <c r="C496" s="536" t="s">
        <v>2800</v>
      </c>
      <c r="D496" s="541" t="s">
        <v>4180</v>
      </c>
      <c r="E496" s="539" t="s">
        <v>188</v>
      </c>
      <c r="F496" s="488">
        <v>12.890000000000001</v>
      </c>
    </row>
    <row r="497" s="491" customFormat="1">
      <c r="A497" s="489"/>
      <c r="B497" s="490">
        <v>105315</v>
      </c>
      <c r="C497" s="536" t="s">
        <v>2800</v>
      </c>
      <c r="D497" s="541" t="s">
        <v>4181</v>
      </c>
      <c r="E497" s="539" t="s">
        <v>188</v>
      </c>
      <c r="F497" s="488">
        <v>10.59</v>
      </c>
    </row>
    <row r="498" s="491" customFormat="1">
      <c r="A498" s="489"/>
      <c r="B498" s="490">
        <v>105360</v>
      </c>
      <c r="C498" s="536" t="s">
        <v>2800</v>
      </c>
      <c r="D498" s="541" t="s">
        <v>4182</v>
      </c>
      <c r="E498" s="539" t="s">
        <v>188</v>
      </c>
      <c r="F498" s="488">
        <v>15.66</v>
      </c>
    </row>
    <row r="499" s="491" customFormat="1">
      <c r="A499" s="489"/>
      <c r="B499" s="490">
        <v>105381</v>
      </c>
      <c r="C499" s="536" t="s">
        <v>2800</v>
      </c>
      <c r="D499" s="541" t="s">
        <v>4183</v>
      </c>
      <c r="E499" s="539" t="s">
        <v>188</v>
      </c>
      <c r="F499" s="488">
        <v>12.960000000000001</v>
      </c>
    </row>
    <row r="500" s="491" customFormat="1">
      <c r="A500" s="489"/>
      <c r="B500" s="490">
        <v>105251</v>
      </c>
      <c r="C500" s="536" t="s">
        <v>2800</v>
      </c>
      <c r="D500" s="541" t="s">
        <v>4184</v>
      </c>
      <c r="E500" s="539" t="s">
        <v>188</v>
      </c>
      <c r="F500" s="488">
        <v>19.170000000000002</v>
      </c>
    </row>
    <row r="501" s="491" customFormat="1">
      <c r="A501" s="489"/>
      <c r="B501" s="490">
        <v>105282</v>
      </c>
      <c r="C501" s="536" t="s">
        <v>2800</v>
      </c>
      <c r="D501" s="541" t="s">
        <v>4185</v>
      </c>
      <c r="E501" s="539" t="s">
        <v>188</v>
      </c>
      <c r="F501" s="488">
        <v>14.73</v>
      </c>
    </row>
    <row r="502" s="491" customFormat="1">
      <c r="A502" s="489"/>
      <c r="B502" s="490">
        <v>105276</v>
      </c>
      <c r="C502" s="536" t="s">
        <v>2800</v>
      </c>
      <c r="D502" s="541" t="s">
        <v>4186</v>
      </c>
      <c r="E502" s="539" t="s">
        <v>188</v>
      </c>
      <c r="F502" s="488">
        <v>149.96000000000001</v>
      </c>
    </row>
    <row r="503" s="491" customFormat="1">
      <c r="A503" s="489"/>
      <c r="B503" s="490">
        <v>105341</v>
      </c>
      <c r="C503" s="536" t="s">
        <v>2800</v>
      </c>
      <c r="D503" s="541" t="s">
        <v>4187</v>
      </c>
      <c r="E503" s="539" t="s">
        <v>188</v>
      </c>
      <c r="F503" s="488">
        <v>120.43000000000001</v>
      </c>
    </row>
    <row r="504" s="491" customFormat="1">
      <c r="A504" s="489"/>
      <c r="B504" s="490">
        <v>105277</v>
      </c>
      <c r="C504" s="536" t="s">
        <v>2800</v>
      </c>
      <c r="D504" s="541" t="s">
        <v>4188</v>
      </c>
      <c r="E504" s="539" t="s">
        <v>188</v>
      </c>
      <c r="F504" s="488">
        <v>181.63</v>
      </c>
    </row>
    <row r="505" s="491" customFormat="1">
      <c r="A505" s="489"/>
      <c r="B505" s="490">
        <v>105342</v>
      </c>
      <c r="C505" s="536" t="s">
        <v>2800</v>
      </c>
      <c r="D505" s="541" t="s">
        <v>4189</v>
      </c>
      <c r="E505" s="539" t="s">
        <v>188</v>
      </c>
      <c r="F505" s="488">
        <v>146.84999999999999</v>
      </c>
    </row>
    <row r="506" s="491" customFormat="1">
      <c r="A506" s="489"/>
      <c r="B506" s="490">
        <v>105252</v>
      </c>
      <c r="C506" s="536" t="s">
        <v>2800</v>
      </c>
      <c r="D506" s="541" t="s">
        <v>4190</v>
      </c>
      <c r="E506" s="539" t="s">
        <v>188</v>
      </c>
      <c r="F506" s="488">
        <v>25.34</v>
      </c>
    </row>
    <row r="507" s="491" customFormat="1">
      <c r="A507" s="489"/>
      <c r="B507" s="490">
        <v>105298</v>
      </c>
      <c r="C507" s="536" t="s">
        <v>2800</v>
      </c>
      <c r="D507" s="541" t="s">
        <v>4191</v>
      </c>
      <c r="E507" s="539" t="s">
        <v>188</v>
      </c>
      <c r="F507" s="488">
        <v>19.82</v>
      </c>
    </row>
    <row r="508" s="491" customFormat="1">
      <c r="A508" s="489"/>
      <c r="B508" s="490">
        <v>105253</v>
      </c>
      <c r="C508" s="536" t="s">
        <v>2800</v>
      </c>
      <c r="D508" s="541" t="s">
        <v>4192</v>
      </c>
      <c r="E508" s="539" t="s">
        <v>188</v>
      </c>
      <c r="F508" s="488">
        <v>31.510000000000002</v>
      </c>
    </row>
    <row r="509" s="491" customFormat="1">
      <c r="A509" s="489"/>
      <c r="B509" s="490">
        <v>105299</v>
      </c>
      <c r="C509" s="536" t="s">
        <v>2800</v>
      </c>
      <c r="D509" s="541" t="s">
        <v>4193</v>
      </c>
      <c r="E509" s="539" t="s">
        <v>188</v>
      </c>
      <c r="F509" s="488">
        <v>24.920000000000002</v>
      </c>
    </row>
    <row r="510" s="491" customFormat="1">
      <c r="A510" s="489"/>
      <c r="B510" s="490">
        <v>105254</v>
      </c>
      <c r="C510" s="536" t="s">
        <v>2800</v>
      </c>
      <c r="D510" s="541" t="s">
        <v>4194</v>
      </c>
      <c r="E510" s="539" t="s">
        <v>188</v>
      </c>
      <c r="F510" s="488">
        <v>37.840000000000003</v>
      </c>
    </row>
    <row r="511" s="491" customFormat="1">
      <c r="A511" s="489"/>
      <c r="B511" s="490">
        <v>105300</v>
      </c>
      <c r="C511" s="536" t="s">
        <v>2800</v>
      </c>
      <c r="D511" s="541" t="s">
        <v>4195</v>
      </c>
      <c r="E511" s="539" t="s">
        <v>188</v>
      </c>
      <c r="F511" s="488">
        <v>30.190000000000001</v>
      </c>
    </row>
    <row r="512" s="491" customFormat="1">
      <c r="A512" s="489"/>
      <c r="B512" s="490">
        <v>105255</v>
      </c>
      <c r="C512" s="536" t="s">
        <v>2800</v>
      </c>
      <c r="D512" s="541" t="s">
        <v>4196</v>
      </c>
      <c r="E512" s="539" t="s">
        <v>188</v>
      </c>
      <c r="F512" s="488">
        <v>44.18</v>
      </c>
    </row>
    <row r="513" s="491" customFormat="1">
      <c r="A513" s="489"/>
      <c r="B513" s="490">
        <v>105301</v>
      </c>
      <c r="C513" s="536" t="s">
        <v>2800</v>
      </c>
      <c r="D513" s="541" t="s">
        <v>4197</v>
      </c>
      <c r="E513" s="539" t="s">
        <v>188</v>
      </c>
      <c r="F513" s="488">
        <v>35.439999999999998</v>
      </c>
    </row>
    <row r="514" s="491" customFormat="1">
      <c r="A514" s="489"/>
      <c r="B514" s="490">
        <v>105256</v>
      </c>
      <c r="C514" s="536" t="s">
        <v>2800</v>
      </c>
      <c r="D514" s="541" t="s">
        <v>4198</v>
      </c>
      <c r="E514" s="539" t="s">
        <v>188</v>
      </c>
      <c r="F514" s="488">
        <v>50.509999999999998</v>
      </c>
    </row>
    <row r="515" s="491" customFormat="1">
      <c r="A515" s="489"/>
      <c r="B515" s="490">
        <v>105302</v>
      </c>
      <c r="C515" s="536" t="s">
        <v>2800</v>
      </c>
      <c r="D515" s="541" t="s">
        <v>4199</v>
      </c>
      <c r="E515" s="539" t="s">
        <v>188</v>
      </c>
      <c r="F515" s="488">
        <v>40.689999999999998</v>
      </c>
    </row>
    <row r="516" s="491" customFormat="1">
      <c r="A516" s="489"/>
      <c r="B516" s="490">
        <v>105257</v>
      </c>
      <c r="C516" s="536" t="s">
        <v>2800</v>
      </c>
      <c r="D516" s="541" t="s">
        <v>4200</v>
      </c>
      <c r="E516" s="539" t="s">
        <v>188</v>
      </c>
      <c r="F516" s="488">
        <v>56.82</v>
      </c>
    </row>
    <row r="517" s="491" customFormat="1">
      <c r="A517" s="489"/>
      <c r="B517" s="490">
        <v>105303</v>
      </c>
      <c r="C517" s="536" t="s">
        <v>2800</v>
      </c>
      <c r="D517" s="541" t="s">
        <v>4201</v>
      </c>
      <c r="E517" s="539" t="s">
        <v>188</v>
      </c>
      <c r="F517" s="488">
        <v>45.920000000000002</v>
      </c>
    </row>
    <row r="518" s="491" customFormat="1">
      <c r="A518" s="489"/>
      <c r="B518" s="490">
        <v>105270</v>
      </c>
      <c r="C518" s="536" t="s">
        <v>2800</v>
      </c>
      <c r="D518" s="541" t="s">
        <v>4202</v>
      </c>
      <c r="E518" s="539" t="s">
        <v>188</v>
      </c>
      <c r="F518" s="488">
        <v>63.289999999999999</v>
      </c>
    </row>
    <row r="519" s="491" customFormat="1">
      <c r="A519" s="489"/>
      <c r="B519" s="490">
        <v>105304</v>
      </c>
      <c r="C519" s="536" t="s">
        <v>2800</v>
      </c>
      <c r="D519" s="541" t="s">
        <v>4203</v>
      </c>
      <c r="E519" s="539" t="s">
        <v>188</v>
      </c>
      <c r="F519" s="488">
        <v>51.32</v>
      </c>
    </row>
    <row r="520" s="491" customFormat="1">
      <c r="A520" s="489"/>
      <c r="B520" s="490">
        <v>105271</v>
      </c>
      <c r="C520" s="536" t="s">
        <v>2800</v>
      </c>
      <c r="D520" s="541" t="s">
        <v>4204</v>
      </c>
      <c r="E520" s="539" t="s">
        <v>188</v>
      </c>
      <c r="F520" s="488">
        <v>79.659999999999997</v>
      </c>
    </row>
    <row r="521" s="491" customFormat="1">
      <c r="A521" s="489"/>
      <c r="B521" s="490">
        <v>105305</v>
      </c>
      <c r="C521" s="536" t="s">
        <v>2800</v>
      </c>
      <c r="D521" s="541" t="s">
        <v>4205</v>
      </c>
      <c r="E521" s="539" t="s">
        <v>188</v>
      </c>
      <c r="F521" s="488">
        <v>63.350000000000001</v>
      </c>
    </row>
    <row r="522" s="491" customFormat="1">
      <c r="A522" s="489"/>
      <c r="B522" s="490">
        <v>105272</v>
      </c>
      <c r="C522" s="536" t="s">
        <v>2800</v>
      </c>
      <c r="D522" s="541" t="s">
        <v>4206</v>
      </c>
      <c r="E522" s="539" t="s">
        <v>188</v>
      </c>
      <c r="F522" s="488">
        <v>94.099999999999994</v>
      </c>
    </row>
    <row r="523" s="491" customFormat="1">
      <c r="A523" s="489"/>
      <c r="B523" s="490">
        <v>105306</v>
      </c>
      <c r="C523" s="536" t="s">
        <v>2800</v>
      </c>
      <c r="D523" s="541" t="s">
        <v>4207</v>
      </c>
      <c r="E523" s="539" t="s">
        <v>188</v>
      </c>
      <c r="F523" s="488">
        <v>75.140000000000001</v>
      </c>
    </row>
    <row r="524" s="491" customFormat="1">
      <c r="A524" s="489"/>
      <c r="B524" s="490">
        <v>105273</v>
      </c>
      <c r="C524" s="536" t="s">
        <v>2800</v>
      </c>
      <c r="D524" s="541" t="s">
        <v>4208</v>
      </c>
      <c r="E524" s="539" t="s">
        <v>188</v>
      </c>
      <c r="F524" s="488">
        <v>107.67</v>
      </c>
    </row>
    <row r="525" s="491" customFormat="1">
      <c r="A525" s="489"/>
      <c r="B525" s="490">
        <v>105307</v>
      </c>
      <c r="C525" s="536" t="s">
        <v>2800</v>
      </c>
      <c r="D525" s="541" t="s">
        <v>4209</v>
      </c>
      <c r="E525" s="539" t="s">
        <v>188</v>
      </c>
      <c r="F525" s="488">
        <v>86.079999999999998</v>
      </c>
    </row>
    <row r="526" s="491" customFormat="1">
      <c r="A526" s="489"/>
      <c r="B526" s="490">
        <v>105250</v>
      </c>
      <c r="C526" s="536" t="s">
        <v>2800</v>
      </c>
      <c r="D526" s="541" t="s">
        <v>4210</v>
      </c>
      <c r="E526" s="539" t="s">
        <v>188</v>
      </c>
      <c r="F526" s="488">
        <v>16.66</v>
      </c>
    </row>
    <row r="527" s="491" customFormat="1">
      <c r="A527" s="489"/>
      <c r="B527" s="490">
        <v>105269</v>
      </c>
      <c r="C527" s="536" t="s">
        <v>2800</v>
      </c>
      <c r="D527" s="541" t="s">
        <v>4211</v>
      </c>
      <c r="E527" s="539" t="s">
        <v>188</v>
      </c>
      <c r="F527" s="488">
        <v>12.65</v>
      </c>
    </row>
    <row r="528" s="491" customFormat="1">
      <c r="A528" s="489"/>
      <c r="B528" s="490">
        <v>105274</v>
      </c>
      <c r="C528" s="536" t="s">
        <v>2800</v>
      </c>
      <c r="D528" s="541" t="s">
        <v>4212</v>
      </c>
      <c r="E528" s="539" t="s">
        <v>188</v>
      </c>
      <c r="F528" s="488">
        <v>121.58</v>
      </c>
    </row>
    <row r="529" s="491" customFormat="1">
      <c r="A529" s="489"/>
      <c r="B529" s="490">
        <v>105340</v>
      </c>
      <c r="C529" s="536" t="s">
        <v>2800</v>
      </c>
      <c r="D529" s="541" t="s">
        <v>4213</v>
      </c>
      <c r="E529" s="539" t="s">
        <v>188</v>
      </c>
      <c r="F529" s="488">
        <v>97.349999999999994</v>
      </c>
    </row>
    <row r="530" s="491" customFormat="1">
      <c r="A530" s="489"/>
      <c r="B530" s="490">
        <v>105275</v>
      </c>
      <c r="C530" s="536" t="s">
        <v>2800</v>
      </c>
      <c r="D530" s="541" t="s">
        <v>4214</v>
      </c>
      <c r="E530" s="539" t="s">
        <v>188</v>
      </c>
      <c r="F530" s="488">
        <v>135.69999999999999</v>
      </c>
    </row>
    <row r="531" s="491" customFormat="1">
      <c r="A531" s="489"/>
      <c r="B531" s="490">
        <v>105390</v>
      </c>
      <c r="C531" s="536" t="s">
        <v>2800</v>
      </c>
      <c r="D531" s="541" t="s">
        <v>4215</v>
      </c>
      <c r="E531" s="539" t="s">
        <v>188</v>
      </c>
      <c r="F531" s="488">
        <v>108.83</v>
      </c>
    </row>
    <row r="532" s="491" customFormat="1">
      <c r="A532" s="489"/>
      <c r="B532" s="490">
        <v>105364</v>
      </c>
      <c r="C532" s="536" t="s">
        <v>2800</v>
      </c>
      <c r="D532" s="541" t="s">
        <v>4216</v>
      </c>
      <c r="E532" s="539" t="s">
        <v>188</v>
      </c>
      <c r="F532" s="488">
        <v>26.510000000000002</v>
      </c>
    </row>
    <row r="533" s="491" customFormat="1">
      <c r="A533" s="489"/>
      <c r="B533" s="490">
        <v>105385</v>
      </c>
      <c r="C533" s="536" t="s">
        <v>2800</v>
      </c>
      <c r="D533" s="541" t="s">
        <v>4217</v>
      </c>
      <c r="E533" s="539" t="s">
        <v>188</v>
      </c>
      <c r="F533" s="488">
        <v>21.82</v>
      </c>
    </row>
    <row r="534" s="491" customFormat="1">
      <c r="A534" s="489"/>
      <c r="B534" s="490">
        <v>105362</v>
      </c>
      <c r="C534" s="536" t="s">
        <v>2800</v>
      </c>
      <c r="D534" s="541" t="s">
        <v>4218</v>
      </c>
      <c r="E534" s="539" t="s">
        <v>188</v>
      </c>
      <c r="F534" s="488">
        <v>18.949999999999999</v>
      </c>
    </row>
    <row r="535" s="491" customFormat="1">
      <c r="A535" s="489"/>
      <c r="B535" s="490">
        <v>105383</v>
      </c>
      <c r="C535" s="536" t="s">
        <v>2800</v>
      </c>
      <c r="D535" s="541" t="s">
        <v>4219</v>
      </c>
      <c r="E535" s="539" t="s">
        <v>188</v>
      </c>
      <c r="F535" s="488">
        <v>15.52</v>
      </c>
    </row>
    <row r="536" s="491" customFormat="1">
      <c r="A536" s="489"/>
      <c r="B536" s="490">
        <v>105363</v>
      </c>
      <c r="C536" s="536" t="s">
        <v>2800</v>
      </c>
      <c r="D536" s="541" t="s">
        <v>4220</v>
      </c>
      <c r="E536" s="539" t="s">
        <v>188</v>
      </c>
      <c r="F536" s="488">
        <v>22.809999999999999</v>
      </c>
    </row>
    <row r="537" s="491" customFormat="1">
      <c r="A537" s="489"/>
      <c r="B537" s="490">
        <v>105384</v>
      </c>
      <c r="C537" s="536" t="s">
        <v>2800</v>
      </c>
      <c r="D537" s="541" t="s">
        <v>4221</v>
      </c>
      <c r="E537" s="539" t="s">
        <v>188</v>
      </c>
      <c r="F537" s="488">
        <v>18.760000000000002</v>
      </c>
    </row>
    <row r="538" s="491" customFormat="1">
      <c r="A538" s="489"/>
      <c r="B538" s="490">
        <v>105279</v>
      </c>
      <c r="C538" s="536" t="s">
        <v>2800</v>
      </c>
      <c r="D538" s="541" t="s">
        <v>4222</v>
      </c>
      <c r="E538" s="539" t="s">
        <v>188</v>
      </c>
      <c r="F538" s="488">
        <v>26.239999999999998</v>
      </c>
    </row>
    <row r="539" s="491" customFormat="1">
      <c r="A539" s="489"/>
      <c r="B539" s="490">
        <v>105259</v>
      </c>
      <c r="C539" s="536" t="s">
        <v>2800</v>
      </c>
      <c r="D539" s="541" t="s">
        <v>4223</v>
      </c>
      <c r="E539" s="539" t="s">
        <v>188</v>
      </c>
      <c r="F539" s="488">
        <v>20.309999999999999</v>
      </c>
    </row>
    <row r="540" s="491" customFormat="1">
      <c r="A540" s="489"/>
      <c r="B540" s="490">
        <v>105357</v>
      </c>
      <c r="C540" s="536" t="s">
        <v>2800</v>
      </c>
      <c r="D540" s="541" t="s">
        <v>4224</v>
      </c>
      <c r="E540" s="539" t="s">
        <v>188</v>
      </c>
      <c r="F540" s="488">
        <v>205.69</v>
      </c>
    </row>
    <row r="541" s="491" customFormat="1">
      <c r="A541" s="489"/>
      <c r="B541" s="490">
        <v>105346</v>
      </c>
      <c r="C541" s="536" t="s">
        <v>2800</v>
      </c>
      <c r="D541" s="541" t="s">
        <v>4225</v>
      </c>
      <c r="E541" s="539" t="s">
        <v>188</v>
      </c>
      <c r="F541" s="488">
        <v>166.34</v>
      </c>
    </row>
    <row r="542" s="491" customFormat="1">
      <c r="A542" s="489"/>
      <c r="B542" s="490">
        <v>105358</v>
      </c>
      <c r="C542" s="536" t="s">
        <v>2800</v>
      </c>
      <c r="D542" s="541" t="s">
        <v>4226</v>
      </c>
      <c r="E542" s="539" t="s">
        <v>188</v>
      </c>
      <c r="F542" s="488">
        <v>251.40000000000001</v>
      </c>
    </row>
    <row r="543" s="491" customFormat="1">
      <c r="A543" s="489"/>
      <c r="B543" s="490">
        <v>105347</v>
      </c>
      <c r="C543" s="536" t="s">
        <v>2800</v>
      </c>
      <c r="D543" s="541" t="s">
        <v>4227</v>
      </c>
      <c r="E543" s="539" t="s">
        <v>188</v>
      </c>
      <c r="F543" s="488">
        <v>204.99000000000001</v>
      </c>
    </row>
    <row r="544" s="491" customFormat="1">
      <c r="A544" s="489"/>
      <c r="B544" s="490">
        <v>105280</v>
      </c>
      <c r="C544" s="536" t="s">
        <v>2800</v>
      </c>
      <c r="D544" s="541" t="s">
        <v>4228</v>
      </c>
      <c r="E544" s="539" t="s">
        <v>188</v>
      </c>
      <c r="F544" s="488">
        <v>34.649999999999999</v>
      </c>
    </row>
    <row r="545" s="491" customFormat="1">
      <c r="A545" s="489"/>
      <c r="B545" s="490">
        <v>105283</v>
      </c>
      <c r="C545" s="536" t="s">
        <v>2800</v>
      </c>
      <c r="D545" s="541" t="s">
        <v>4229</v>
      </c>
      <c r="E545" s="539" t="s">
        <v>188</v>
      </c>
      <c r="F545" s="488">
        <v>27.300000000000001</v>
      </c>
    </row>
    <row r="546" s="491" customFormat="1">
      <c r="A546" s="489"/>
      <c r="B546" s="490">
        <v>105281</v>
      </c>
      <c r="C546" s="536" t="s">
        <v>2800</v>
      </c>
      <c r="D546" s="541" t="s">
        <v>4230</v>
      </c>
      <c r="E546" s="539" t="s">
        <v>188</v>
      </c>
      <c r="F546" s="488">
        <v>43.079999999999998</v>
      </c>
    </row>
    <row r="547" s="491" customFormat="1">
      <c r="A547" s="489"/>
      <c r="B547" s="490">
        <v>105319</v>
      </c>
      <c r="C547" s="536" t="s">
        <v>2800</v>
      </c>
      <c r="D547" s="541" t="s">
        <v>4231</v>
      </c>
      <c r="E547" s="539" t="s">
        <v>188</v>
      </c>
      <c r="F547" s="488">
        <v>34.289999999999999</v>
      </c>
    </row>
    <row r="548" s="491" customFormat="1">
      <c r="A548" s="489"/>
      <c r="B548" s="490">
        <v>105284</v>
      </c>
      <c r="C548" s="536" t="s">
        <v>2800</v>
      </c>
      <c r="D548" s="541" t="s">
        <v>4232</v>
      </c>
      <c r="E548" s="539" t="s">
        <v>188</v>
      </c>
      <c r="F548" s="488">
        <v>51.859999999999999</v>
      </c>
    </row>
    <row r="549" s="491" customFormat="1">
      <c r="A549" s="489"/>
      <c r="B549" s="490">
        <v>105320</v>
      </c>
      <c r="C549" s="536" t="s">
        <v>2800</v>
      </c>
      <c r="D549" s="541" t="s">
        <v>4233</v>
      </c>
      <c r="E549" s="539" t="s">
        <v>188</v>
      </c>
      <c r="F549" s="488">
        <v>41.640000000000001</v>
      </c>
    </row>
    <row r="550" s="491" customFormat="1">
      <c r="A550" s="489"/>
      <c r="B550" s="490">
        <v>105348</v>
      </c>
      <c r="C550" s="536" t="s">
        <v>2800</v>
      </c>
      <c r="D550" s="541" t="s">
        <v>4234</v>
      </c>
      <c r="E550" s="539" t="s">
        <v>188</v>
      </c>
      <c r="F550" s="488">
        <v>60.600000000000001</v>
      </c>
    </row>
    <row r="551" s="491" customFormat="1">
      <c r="A551" s="489"/>
      <c r="B551" s="490">
        <v>105321</v>
      </c>
      <c r="C551" s="536" t="s">
        <v>2800</v>
      </c>
      <c r="D551" s="541" t="s">
        <v>4235</v>
      </c>
      <c r="E551" s="539" t="s">
        <v>188</v>
      </c>
      <c r="F551" s="488">
        <v>48.950000000000003</v>
      </c>
    </row>
    <row r="552" s="491" customFormat="1">
      <c r="A552" s="489"/>
      <c r="B552" s="490">
        <v>105349</v>
      </c>
      <c r="C552" s="536" t="s">
        <v>2800</v>
      </c>
      <c r="D552" s="541" t="s">
        <v>4236</v>
      </c>
      <c r="E552" s="539" t="s">
        <v>188</v>
      </c>
      <c r="F552" s="488">
        <v>69.329999999999998</v>
      </c>
    </row>
    <row r="553" s="491" customFormat="1">
      <c r="A553" s="489"/>
      <c r="B553" s="490">
        <v>105322</v>
      </c>
      <c r="C553" s="536" t="s">
        <v>2800</v>
      </c>
      <c r="D553" s="541" t="s">
        <v>4237</v>
      </c>
      <c r="E553" s="539" t="s">
        <v>188</v>
      </c>
      <c r="F553" s="488">
        <v>56.240000000000002</v>
      </c>
    </row>
    <row r="554" s="491" customFormat="1">
      <c r="A554" s="489"/>
      <c r="B554" s="490">
        <v>105350</v>
      </c>
      <c r="C554" s="536" t="s">
        <v>2800</v>
      </c>
      <c r="D554" s="541" t="s">
        <v>4238</v>
      </c>
      <c r="E554" s="539" t="s">
        <v>188</v>
      </c>
      <c r="F554" s="488">
        <v>78.060000000000002</v>
      </c>
    </row>
    <row r="555" s="491" customFormat="1">
      <c r="A555" s="489"/>
      <c r="B555" s="490">
        <v>105323</v>
      </c>
      <c r="C555" s="536" t="s">
        <v>2800</v>
      </c>
      <c r="D555" s="541" t="s">
        <v>4239</v>
      </c>
      <c r="E555" s="539" t="s">
        <v>188</v>
      </c>
      <c r="F555" s="488">
        <v>63.539999999999999</v>
      </c>
    </row>
    <row r="556" s="491" customFormat="1">
      <c r="A556" s="489"/>
      <c r="B556" s="490">
        <v>105351</v>
      </c>
      <c r="C556" s="536" t="s">
        <v>2800</v>
      </c>
      <c r="D556" s="541" t="s">
        <v>4240</v>
      </c>
      <c r="E556" s="539" t="s">
        <v>188</v>
      </c>
      <c r="F556" s="488">
        <v>87.109999999999999</v>
      </c>
    </row>
    <row r="557" s="491" customFormat="1">
      <c r="A557" s="489"/>
      <c r="B557" s="490">
        <v>105324</v>
      </c>
      <c r="C557" s="536" t="s">
        <v>2800</v>
      </c>
      <c r="D557" s="541" t="s">
        <v>4241</v>
      </c>
      <c r="E557" s="539" t="s">
        <v>188</v>
      </c>
      <c r="F557" s="488">
        <v>71.140000000000001</v>
      </c>
    </row>
    <row r="558" s="491" customFormat="1">
      <c r="A558" s="489"/>
      <c r="B558" s="490">
        <v>105352</v>
      </c>
      <c r="C558" s="536" t="s">
        <v>2800</v>
      </c>
      <c r="D558" s="541" t="s">
        <v>4242</v>
      </c>
      <c r="E558" s="539" t="s">
        <v>188</v>
      </c>
      <c r="F558" s="488">
        <v>109.25</v>
      </c>
    </row>
    <row r="559" s="491" customFormat="1">
      <c r="A559" s="489"/>
      <c r="B559" s="490">
        <v>105325</v>
      </c>
      <c r="C559" s="536" t="s">
        <v>2800</v>
      </c>
      <c r="D559" s="541" t="s">
        <v>4243</v>
      </c>
      <c r="E559" s="539" t="s">
        <v>188</v>
      </c>
      <c r="F559" s="488">
        <v>87.5</v>
      </c>
    </row>
    <row r="560" s="491" customFormat="1">
      <c r="A560" s="489"/>
      <c r="B560" s="490">
        <v>105353</v>
      </c>
      <c r="C560" s="536" t="s">
        <v>2800</v>
      </c>
      <c r="D560" s="541" t="s">
        <v>4244</v>
      </c>
      <c r="E560" s="539" t="s">
        <v>188</v>
      </c>
      <c r="F560" s="488">
        <v>129.28</v>
      </c>
    </row>
    <row r="561" s="491" customFormat="1">
      <c r="A561" s="489"/>
      <c r="B561" s="490">
        <v>105326</v>
      </c>
      <c r="C561" s="536" t="s">
        <v>2800</v>
      </c>
      <c r="D561" s="541" t="s">
        <v>4245</v>
      </c>
      <c r="E561" s="539" t="s">
        <v>188</v>
      </c>
      <c r="F561" s="488">
        <v>104.01000000000001</v>
      </c>
    </row>
    <row r="562" s="491" customFormat="1">
      <c r="A562" s="489"/>
      <c r="B562" s="490">
        <v>105354</v>
      </c>
      <c r="C562" s="536" t="s">
        <v>2800</v>
      </c>
      <c r="D562" s="541" t="s">
        <v>4246</v>
      </c>
      <c r="E562" s="539" t="s">
        <v>188</v>
      </c>
      <c r="F562" s="488">
        <v>147.59999999999999</v>
      </c>
    </row>
    <row r="563" s="491" customFormat="1">
      <c r="A563" s="489"/>
      <c r="B563" s="490">
        <v>105344</v>
      </c>
      <c r="C563" s="536" t="s">
        <v>2800</v>
      </c>
      <c r="D563" s="541" t="s">
        <v>4247</v>
      </c>
      <c r="E563" s="539" t="s">
        <v>188</v>
      </c>
      <c r="F563" s="488">
        <v>118.81999999999999</v>
      </c>
    </row>
    <row r="564" s="491" customFormat="1">
      <c r="A564" s="489"/>
      <c r="B564" s="490">
        <v>105278</v>
      </c>
      <c r="C564" s="536" t="s">
        <v>2800</v>
      </c>
      <c r="D564" s="541" t="s">
        <v>4248</v>
      </c>
      <c r="E564" s="539" t="s">
        <v>188</v>
      </c>
      <c r="F564" s="488">
        <v>22.780000000000001</v>
      </c>
    </row>
    <row r="565" s="491" customFormat="1">
      <c r="A565" s="489"/>
      <c r="B565" s="490">
        <v>105343</v>
      </c>
      <c r="C565" s="536" t="s">
        <v>2800</v>
      </c>
      <c r="D565" s="541" t="s">
        <v>4249</v>
      </c>
      <c r="E565" s="539" t="s">
        <v>188</v>
      </c>
      <c r="F565" s="488">
        <v>17.43</v>
      </c>
    </row>
    <row r="566" s="491" customFormat="1">
      <c r="A566" s="489"/>
      <c r="B566" s="490">
        <v>105355</v>
      </c>
      <c r="C566" s="536" t="s">
        <v>2800</v>
      </c>
      <c r="D566" s="541" t="s">
        <v>4250</v>
      </c>
      <c r="E566" s="539" t="s">
        <v>188</v>
      </c>
      <c r="F566" s="488">
        <v>166.58000000000001</v>
      </c>
    </row>
    <row r="567" s="491" customFormat="1">
      <c r="A567" s="489"/>
      <c r="B567" s="490">
        <v>105391</v>
      </c>
      <c r="C567" s="536" t="s">
        <v>2800</v>
      </c>
      <c r="D567" s="541" t="s">
        <v>4251</v>
      </c>
      <c r="E567" s="539" t="s">
        <v>188</v>
      </c>
      <c r="F567" s="488">
        <v>134.25999999999999</v>
      </c>
    </row>
    <row r="568" s="491" customFormat="1">
      <c r="A568" s="489"/>
      <c r="B568" s="490">
        <v>105356</v>
      </c>
      <c r="C568" s="536" t="s">
        <v>2800</v>
      </c>
      <c r="D568" s="541" t="s">
        <v>4252</v>
      </c>
      <c r="E568" s="539" t="s">
        <v>188</v>
      </c>
      <c r="F568" s="488">
        <v>186</v>
      </c>
    </row>
    <row r="569" s="491" customFormat="1">
      <c r="A569" s="489"/>
      <c r="B569" s="490">
        <v>105345</v>
      </c>
      <c r="C569" s="536" t="s">
        <v>2800</v>
      </c>
      <c r="D569" s="541" t="s">
        <v>4253</v>
      </c>
      <c r="E569" s="539" t="s">
        <v>188</v>
      </c>
      <c r="F569" s="488">
        <v>150.16</v>
      </c>
    </row>
    <row r="570" s="491" customFormat="1">
      <c r="A570" s="489"/>
      <c r="B570" s="490">
        <v>105367</v>
      </c>
      <c r="C570" s="536" t="s">
        <v>2800</v>
      </c>
      <c r="D570" s="541" t="s">
        <v>4254</v>
      </c>
      <c r="E570" s="539" t="s">
        <v>188</v>
      </c>
      <c r="F570" s="488">
        <v>36.469999999999999</v>
      </c>
    </row>
    <row r="571" s="491" customFormat="1">
      <c r="A571" s="489"/>
      <c r="B571" s="490">
        <v>105371</v>
      </c>
      <c r="C571" s="536" t="s">
        <v>2800</v>
      </c>
      <c r="D571" s="541" t="s">
        <v>4255</v>
      </c>
      <c r="E571" s="539" t="s">
        <v>188</v>
      </c>
      <c r="F571" s="488">
        <v>30.239999999999998</v>
      </c>
    </row>
    <row r="572" s="491" customFormat="1">
      <c r="A572" s="489"/>
      <c r="B572" s="490">
        <v>105365</v>
      </c>
      <c r="C572" s="536" t="s">
        <v>2800</v>
      </c>
      <c r="D572" s="541" t="s">
        <v>4256</v>
      </c>
      <c r="E572" s="539" t="s">
        <v>188</v>
      </c>
      <c r="F572" s="488">
        <v>25.780000000000001</v>
      </c>
    </row>
    <row r="573" s="491" customFormat="1">
      <c r="A573" s="489"/>
      <c r="B573" s="490">
        <v>105386</v>
      </c>
      <c r="C573" s="536" t="s">
        <v>2800</v>
      </c>
      <c r="D573" s="541" t="s">
        <v>4257</v>
      </c>
      <c r="E573" s="539" t="s">
        <v>188</v>
      </c>
      <c r="F573" s="488">
        <v>21.199999999999999</v>
      </c>
    </row>
    <row r="574" s="491" customFormat="1">
      <c r="A574" s="489"/>
      <c r="B574" s="490">
        <v>105366</v>
      </c>
      <c r="C574" s="536" t="s">
        <v>2800</v>
      </c>
      <c r="D574" s="541" t="s">
        <v>4258</v>
      </c>
      <c r="E574" s="539" t="s">
        <v>188</v>
      </c>
      <c r="F574" s="488">
        <v>31.32</v>
      </c>
    </row>
    <row r="575" s="491" customFormat="1">
      <c r="A575" s="489"/>
      <c r="B575" s="490">
        <v>105387</v>
      </c>
      <c r="C575" s="536" t="s">
        <v>2800</v>
      </c>
      <c r="D575" s="541" t="s">
        <v>4259</v>
      </c>
      <c r="E575" s="539" t="s">
        <v>188</v>
      </c>
      <c r="F575" s="488">
        <v>25.91</v>
      </c>
    </row>
    <row r="576" s="491" customFormat="1">
      <c r="A576" s="489"/>
      <c r="B576" s="490">
        <v>97177</v>
      </c>
      <c r="C576" s="536" t="s">
        <v>2800</v>
      </c>
      <c r="D576" s="541" t="s">
        <v>4260</v>
      </c>
      <c r="E576" s="539" t="s">
        <v>143</v>
      </c>
      <c r="F576" s="488">
        <v>89.180000000000007</v>
      </c>
    </row>
    <row r="577" s="491" customFormat="1">
      <c r="A577" s="489"/>
      <c r="B577" s="490">
        <v>97187</v>
      </c>
      <c r="C577" s="536" t="s">
        <v>2800</v>
      </c>
      <c r="D577" s="541" t="s">
        <v>4261</v>
      </c>
      <c r="E577" s="539" t="s">
        <v>143</v>
      </c>
      <c r="F577" s="488">
        <v>80.75</v>
      </c>
    </row>
    <row r="578" s="491" customFormat="1">
      <c r="A578" s="489"/>
      <c r="B578" s="490">
        <v>97178</v>
      </c>
      <c r="C578" s="536" t="s">
        <v>2800</v>
      </c>
      <c r="D578" s="541" t="s">
        <v>4262</v>
      </c>
      <c r="E578" s="539" t="s">
        <v>143</v>
      </c>
      <c r="F578" s="488">
        <v>108.34</v>
      </c>
    </row>
    <row r="579" s="491" customFormat="1">
      <c r="A579" s="489"/>
      <c r="B579" s="490">
        <v>97188</v>
      </c>
      <c r="C579" s="536" t="s">
        <v>2800</v>
      </c>
      <c r="D579" s="541" t="s">
        <v>4263</v>
      </c>
      <c r="E579" s="539" t="s">
        <v>143</v>
      </c>
      <c r="F579" s="488">
        <v>98.200000000000003</v>
      </c>
    </row>
    <row r="580" s="491" customFormat="1">
      <c r="A580" s="489"/>
      <c r="B580" s="490">
        <v>97179</v>
      </c>
      <c r="C580" s="536" t="s">
        <v>2800</v>
      </c>
      <c r="D580" s="541" t="s">
        <v>4264</v>
      </c>
      <c r="E580" s="539" t="s">
        <v>143</v>
      </c>
      <c r="F580" s="488">
        <v>127.51000000000001</v>
      </c>
    </row>
    <row r="581" s="491" customFormat="1">
      <c r="A581" s="489"/>
      <c r="B581" s="490">
        <v>97189</v>
      </c>
      <c r="C581" s="536" t="s">
        <v>2800</v>
      </c>
      <c r="D581" s="541" t="s">
        <v>4265</v>
      </c>
      <c r="E581" s="539" t="s">
        <v>143</v>
      </c>
      <c r="F581" s="488">
        <v>115.66</v>
      </c>
    </row>
    <row r="582" s="491" customFormat="1">
      <c r="A582" s="489"/>
      <c r="B582" s="490">
        <v>97180</v>
      </c>
      <c r="C582" s="536" t="s">
        <v>2800</v>
      </c>
      <c r="D582" s="541" t="s">
        <v>4266</v>
      </c>
      <c r="E582" s="539" t="s">
        <v>143</v>
      </c>
      <c r="F582" s="488">
        <v>146.65000000000001</v>
      </c>
    </row>
    <row r="583" s="491" customFormat="1">
      <c r="A583" s="489"/>
      <c r="B583" s="490">
        <v>97190</v>
      </c>
      <c r="C583" s="536" t="s">
        <v>2800</v>
      </c>
      <c r="D583" s="541" t="s">
        <v>4267</v>
      </c>
      <c r="E583" s="539" t="s">
        <v>143</v>
      </c>
      <c r="F583" s="488">
        <v>133.08000000000001</v>
      </c>
    </row>
    <row r="584" s="491" customFormat="1">
      <c r="A584" s="489"/>
      <c r="B584" s="490">
        <v>97181</v>
      </c>
      <c r="C584" s="536" t="s">
        <v>2800</v>
      </c>
      <c r="D584" s="541" t="s">
        <v>4268</v>
      </c>
      <c r="E584" s="539" t="s">
        <v>143</v>
      </c>
      <c r="F584" s="488">
        <v>165.83000000000001</v>
      </c>
    </row>
    <row r="585" s="491" customFormat="1">
      <c r="A585" s="489"/>
      <c r="B585" s="490">
        <v>97191</v>
      </c>
      <c r="C585" s="536" t="s">
        <v>2800</v>
      </c>
      <c r="D585" s="541" t="s">
        <v>4269</v>
      </c>
      <c r="E585" s="539" t="s">
        <v>143</v>
      </c>
      <c r="F585" s="488">
        <v>150.53999999999999</v>
      </c>
    </row>
    <row r="586" s="491" customFormat="1">
      <c r="A586" s="489"/>
      <c r="B586" s="490">
        <v>97182</v>
      </c>
      <c r="C586" s="536" t="s">
        <v>2800</v>
      </c>
      <c r="D586" s="541" t="s">
        <v>4270</v>
      </c>
      <c r="E586" s="539" t="s">
        <v>143</v>
      </c>
      <c r="F586" s="488">
        <v>189.25999999999999</v>
      </c>
    </row>
    <row r="587" s="491" customFormat="1">
      <c r="A587" s="489"/>
      <c r="B587" s="490">
        <v>97192</v>
      </c>
      <c r="C587" s="536" t="s">
        <v>2800</v>
      </c>
      <c r="D587" s="541" t="s">
        <v>4271</v>
      </c>
      <c r="E587" s="539" t="s">
        <v>143</v>
      </c>
      <c r="F587" s="488">
        <v>171.22999999999999</v>
      </c>
    </row>
    <row r="588" s="491" customFormat="1">
      <c r="A588" s="489"/>
      <c r="B588" s="490">
        <v>97173</v>
      </c>
      <c r="C588" s="536" t="s">
        <v>2800</v>
      </c>
      <c r="D588" s="541" t="s">
        <v>4272</v>
      </c>
      <c r="E588" s="539" t="s">
        <v>143</v>
      </c>
      <c r="F588" s="488">
        <v>50.869999999999997</v>
      </c>
    </row>
    <row r="589" s="491" customFormat="1">
      <c r="A589" s="489"/>
      <c r="B589" s="490">
        <v>97183</v>
      </c>
      <c r="C589" s="536" t="s">
        <v>2800</v>
      </c>
      <c r="D589" s="541" t="s">
        <v>4273</v>
      </c>
      <c r="E589" s="539" t="s">
        <v>143</v>
      </c>
      <c r="F589" s="488">
        <v>45.880000000000003</v>
      </c>
    </row>
    <row r="590" s="491" customFormat="1">
      <c r="A590" s="489"/>
      <c r="B590" s="490">
        <v>97174</v>
      </c>
      <c r="C590" s="536" t="s">
        <v>2800</v>
      </c>
      <c r="D590" s="541" t="s">
        <v>4274</v>
      </c>
      <c r="E590" s="539" t="s">
        <v>143</v>
      </c>
      <c r="F590" s="488">
        <v>60.439999999999998</v>
      </c>
    </row>
    <row r="591" s="491" customFormat="1">
      <c r="A591" s="489"/>
      <c r="B591" s="490">
        <v>97184</v>
      </c>
      <c r="C591" s="536" t="s">
        <v>2800</v>
      </c>
      <c r="D591" s="541" t="s">
        <v>4275</v>
      </c>
      <c r="E591" s="539" t="s">
        <v>143</v>
      </c>
      <c r="F591" s="488">
        <v>54.590000000000003</v>
      </c>
    </row>
    <row r="592" s="491" customFormat="1">
      <c r="A592" s="489"/>
      <c r="B592" s="490">
        <v>97175</v>
      </c>
      <c r="C592" s="536" t="s">
        <v>2800</v>
      </c>
      <c r="D592" s="541" t="s">
        <v>4276</v>
      </c>
      <c r="E592" s="539" t="s">
        <v>143</v>
      </c>
      <c r="F592" s="488">
        <v>70</v>
      </c>
    </row>
    <row r="593" s="491" customFormat="1">
      <c r="A593" s="489"/>
      <c r="B593" s="490">
        <v>97185</v>
      </c>
      <c r="C593" s="536" t="s">
        <v>2800</v>
      </c>
      <c r="D593" s="541" t="s">
        <v>4277</v>
      </c>
      <c r="E593" s="539" t="s">
        <v>143</v>
      </c>
      <c r="F593" s="488">
        <v>63.299999999999997</v>
      </c>
    </row>
    <row r="594" s="491" customFormat="1">
      <c r="A594" s="489"/>
      <c r="B594" s="490">
        <v>97176</v>
      </c>
      <c r="C594" s="536" t="s">
        <v>2800</v>
      </c>
      <c r="D594" s="541" t="s">
        <v>4278</v>
      </c>
      <c r="E594" s="539" t="s">
        <v>143</v>
      </c>
      <c r="F594" s="488">
        <v>79.609999999999999</v>
      </c>
    </row>
    <row r="595" s="491" customFormat="1">
      <c r="A595" s="489"/>
      <c r="B595" s="490">
        <v>97186</v>
      </c>
      <c r="C595" s="536" t="s">
        <v>2800</v>
      </c>
      <c r="D595" s="541" t="s">
        <v>4279</v>
      </c>
      <c r="E595" s="539" t="s">
        <v>143</v>
      </c>
      <c r="F595" s="488">
        <v>72.040000000000006</v>
      </c>
    </row>
    <row r="596" s="491" customFormat="1">
      <c r="A596" s="489"/>
      <c r="B596" s="490">
        <v>97142</v>
      </c>
      <c r="C596" s="536" t="s">
        <v>2800</v>
      </c>
      <c r="D596" s="541" t="s">
        <v>4280</v>
      </c>
      <c r="E596" s="539" t="s">
        <v>143</v>
      </c>
      <c r="F596" s="488">
        <v>6.0599999999999996</v>
      </c>
    </row>
    <row r="597" s="491" customFormat="1">
      <c r="A597" s="489"/>
      <c r="B597" s="490">
        <v>97158</v>
      </c>
      <c r="C597" s="536" t="s">
        <v>2800</v>
      </c>
      <c r="D597" s="541" t="s">
        <v>4281</v>
      </c>
      <c r="E597" s="539" t="s">
        <v>143</v>
      </c>
      <c r="F597" s="488">
        <v>4.6100000000000003</v>
      </c>
    </row>
    <row r="598" s="491" customFormat="1">
      <c r="A598" s="489"/>
      <c r="B598" s="490">
        <v>97155</v>
      </c>
      <c r="C598" s="536" t="s">
        <v>2800</v>
      </c>
      <c r="D598" s="541" t="s">
        <v>4282</v>
      </c>
      <c r="E598" s="539" t="s">
        <v>143</v>
      </c>
      <c r="F598" s="488">
        <v>47.159999999999997</v>
      </c>
    </row>
    <row r="599" s="491" customFormat="1">
      <c r="A599" s="489"/>
      <c r="B599" s="490">
        <v>97171</v>
      </c>
      <c r="C599" s="536" t="s">
        <v>2800</v>
      </c>
      <c r="D599" s="541" t="s">
        <v>4283</v>
      </c>
      <c r="E599" s="539" t="s">
        <v>143</v>
      </c>
      <c r="F599" s="488">
        <v>37.560000000000002</v>
      </c>
    </row>
    <row r="600" s="491" customFormat="1">
      <c r="A600" s="489"/>
      <c r="B600" s="490">
        <v>97156</v>
      </c>
      <c r="C600" s="536" t="s">
        <v>2800</v>
      </c>
      <c r="D600" s="541" t="s">
        <v>4284</v>
      </c>
      <c r="E600" s="539" t="s">
        <v>143</v>
      </c>
      <c r="F600" s="488">
        <v>56.520000000000003</v>
      </c>
    </row>
    <row r="601" s="491" customFormat="1">
      <c r="A601" s="489"/>
      <c r="B601" s="490">
        <v>97172</v>
      </c>
      <c r="C601" s="536" t="s">
        <v>2800</v>
      </c>
      <c r="D601" s="541" t="s">
        <v>4285</v>
      </c>
      <c r="E601" s="539" t="s">
        <v>143</v>
      </c>
      <c r="F601" s="488">
        <v>45.210000000000001</v>
      </c>
    </row>
    <row r="602" s="491" customFormat="1">
      <c r="A602" s="489"/>
      <c r="B602" s="490">
        <v>97143</v>
      </c>
      <c r="C602" s="536" t="s">
        <v>2800</v>
      </c>
      <c r="D602" s="541" t="s">
        <v>4286</v>
      </c>
      <c r="E602" s="539" t="s">
        <v>143</v>
      </c>
      <c r="F602" s="488">
        <v>8.0199999999999996</v>
      </c>
    </row>
    <row r="603" s="491" customFormat="1">
      <c r="A603" s="489"/>
      <c r="B603" s="490">
        <v>97159</v>
      </c>
      <c r="C603" s="536" t="s">
        <v>2800</v>
      </c>
      <c r="D603" s="541" t="s">
        <v>4287</v>
      </c>
      <c r="E603" s="539" t="s">
        <v>143</v>
      </c>
      <c r="F603" s="488">
        <v>6.2300000000000004</v>
      </c>
    </row>
    <row r="604" s="491" customFormat="1">
      <c r="A604" s="489"/>
      <c r="B604" s="490">
        <v>97144</v>
      </c>
      <c r="C604" s="536" t="s">
        <v>2800</v>
      </c>
      <c r="D604" s="541" t="s">
        <v>4288</v>
      </c>
      <c r="E604" s="539" t="s">
        <v>143</v>
      </c>
      <c r="F604" s="488">
        <v>9.9800000000000004</v>
      </c>
    </row>
    <row r="605" s="491" customFormat="1">
      <c r="A605" s="489"/>
      <c r="B605" s="490">
        <v>97160</v>
      </c>
      <c r="C605" s="536" t="s">
        <v>2800</v>
      </c>
      <c r="D605" s="541" t="s">
        <v>4289</v>
      </c>
      <c r="E605" s="539" t="s">
        <v>143</v>
      </c>
      <c r="F605" s="488">
        <v>7.8399999999999999</v>
      </c>
    </row>
    <row r="606" s="491" customFormat="1">
      <c r="A606" s="489"/>
      <c r="B606" s="490">
        <v>97145</v>
      </c>
      <c r="C606" s="536" t="s">
        <v>2800</v>
      </c>
      <c r="D606" s="541" t="s">
        <v>4290</v>
      </c>
      <c r="E606" s="539" t="s">
        <v>143</v>
      </c>
      <c r="F606" s="488">
        <v>11.960000000000001</v>
      </c>
    </row>
    <row r="607" s="491" customFormat="1">
      <c r="A607" s="489"/>
      <c r="B607" s="490">
        <v>97161</v>
      </c>
      <c r="C607" s="536" t="s">
        <v>2800</v>
      </c>
      <c r="D607" s="541" t="s">
        <v>4291</v>
      </c>
      <c r="E607" s="539" t="s">
        <v>143</v>
      </c>
      <c r="F607" s="488">
        <v>9.4800000000000004</v>
      </c>
    </row>
    <row r="608" s="491" customFormat="1">
      <c r="A608" s="489"/>
      <c r="B608" s="490">
        <v>97146</v>
      </c>
      <c r="C608" s="536" t="s">
        <v>2800</v>
      </c>
      <c r="D608" s="541" t="s">
        <v>4292</v>
      </c>
      <c r="E608" s="539" t="s">
        <v>143</v>
      </c>
      <c r="F608" s="488">
        <v>13.94</v>
      </c>
    </row>
    <row r="609" s="491" customFormat="1">
      <c r="A609" s="489"/>
      <c r="B609" s="490">
        <v>97162</v>
      </c>
      <c r="C609" s="536" t="s">
        <v>2800</v>
      </c>
      <c r="D609" s="541" t="s">
        <v>4293</v>
      </c>
      <c r="E609" s="539" t="s">
        <v>143</v>
      </c>
      <c r="F609" s="488">
        <v>11.109999999999999</v>
      </c>
    </row>
    <row r="610" s="491" customFormat="1">
      <c r="A610" s="489"/>
      <c r="B610" s="490">
        <v>97147</v>
      </c>
      <c r="C610" s="536" t="s">
        <v>2800</v>
      </c>
      <c r="D610" s="541" t="s">
        <v>4294</v>
      </c>
      <c r="E610" s="539" t="s">
        <v>143</v>
      </c>
      <c r="F610" s="488">
        <v>15.93</v>
      </c>
    </row>
    <row r="611" s="491" customFormat="1">
      <c r="A611" s="489"/>
      <c r="B611" s="490">
        <v>97163</v>
      </c>
      <c r="C611" s="536" t="s">
        <v>2800</v>
      </c>
      <c r="D611" s="541" t="s">
        <v>4295</v>
      </c>
      <c r="E611" s="539" t="s">
        <v>143</v>
      </c>
      <c r="F611" s="488">
        <v>12.75</v>
      </c>
    </row>
    <row r="612" s="491" customFormat="1">
      <c r="A612" s="489"/>
      <c r="B612" s="490">
        <v>97148</v>
      </c>
      <c r="C612" s="536" t="s">
        <v>2800</v>
      </c>
      <c r="D612" s="541" t="s">
        <v>4296</v>
      </c>
      <c r="E612" s="539" t="s">
        <v>143</v>
      </c>
      <c r="F612" s="488">
        <v>17.920000000000002</v>
      </c>
    </row>
    <row r="613" s="491" customFormat="1">
      <c r="A613" s="489"/>
      <c r="B613" s="490">
        <v>97164</v>
      </c>
      <c r="C613" s="536" t="s">
        <v>2800</v>
      </c>
      <c r="D613" s="541" t="s">
        <v>4297</v>
      </c>
      <c r="E613" s="539" t="s">
        <v>143</v>
      </c>
      <c r="F613" s="488">
        <v>14.380000000000001</v>
      </c>
    </row>
    <row r="614" s="491" customFormat="1">
      <c r="A614" s="489"/>
      <c r="B614" s="490">
        <v>97149</v>
      </c>
      <c r="C614" s="536" t="s">
        <v>2800</v>
      </c>
      <c r="D614" s="541" t="s">
        <v>4298</v>
      </c>
      <c r="E614" s="539" t="s">
        <v>143</v>
      </c>
      <c r="F614" s="488">
        <v>19.93</v>
      </c>
    </row>
    <row r="615" s="491" customFormat="1">
      <c r="A615" s="489"/>
      <c r="B615" s="490">
        <v>97165</v>
      </c>
      <c r="C615" s="536" t="s">
        <v>2800</v>
      </c>
      <c r="D615" s="541" t="s">
        <v>4299</v>
      </c>
      <c r="E615" s="539" t="s">
        <v>143</v>
      </c>
      <c r="F615" s="488">
        <v>16.030000000000001</v>
      </c>
    </row>
    <row r="616" s="491" customFormat="1">
      <c r="A616" s="489"/>
      <c r="B616" s="490">
        <v>97150</v>
      </c>
      <c r="C616" s="536" t="s">
        <v>2800</v>
      </c>
      <c r="D616" s="541" t="s">
        <v>4300</v>
      </c>
      <c r="E616" s="539" t="s">
        <v>143</v>
      </c>
      <c r="F616" s="488">
        <v>25.170000000000002</v>
      </c>
    </row>
    <row r="617" s="491" customFormat="1">
      <c r="A617" s="489"/>
      <c r="B617" s="490">
        <v>97166</v>
      </c>
      <c r="C617" s="536" t="s">
        <v>2800</v>
      </c>
      <c r="D617" s="541" t="s">
        <v>4301</v>
      </c>
      <c r="E617" s="539" t="s">
        <v>143</v>
      </c>
      <c r="F617" s="488">
        <v>19.859999999999999</v>
      </c>
    </row>
    <row r="618" s="491" customFormat="1">
      <c r="A618" s="489"/>
      <c r="B618" s="490">
        <v>97151</v>
      </c>
      <c r="C618" s="536" t="s">
        <v>2800</v>
      </c>
      <c r="D618" s="541" t="s">
        <v>4302</v>
      </c>
      <c r="E618" s="539" t="s">
        <v>143</v>
      </c>
      <c r="F618" s="488">
        <v>29.670000000000002</v>
      </c>
    </row>
    <row r="619" s="491" customFormat="1">
      <c r="A619" s="489"/>
      <c r="B619" s="490">
        <v>97167</v>
      </c>
      <c r="C619" s="536" t="s">
        <v>2800</v>
      </c>
      <c r="D619" s="541" t="s">
        <v>4303</v>
      </c>
      <c r="E619" s="539" t="s">
        <v>143</v>
      </c>
      <c r="F619" s="488">
        <v>23.5</v>
      </c>
    </row>
    <row r="620" s="491" customFormat="1">
      <c r="A620" s="489"/>
      <c r="B620" s="490">
        <v>97152</v>
      </c>
      <c r="C620" s="536" t="s">
        <v>2800</v>
      </c>
      <c r="D620" s="541" t="s">
        <v>4304</v>
      </c>
      <c r="E620" s="539" t="s">
        <v>143</v>
      </c>
      <c r="F620" s="488">
        <v>33.880000000000003</v>
      </c>
    </row>
    <row r="621" s="491" customFormat="1">
      <c r="A621" s="489"/>
      <c r="B621" s="490">
        <v>97168</v>
      </c>
      <c r="C621" s="536" t="s">
        <v>2800</v>
      </c>
      <c r="D621" s="541" t="s">
        <v>4305</v>
      </c>
      <c r="E621" s="539" t="s">
        <v>143</v>
      </c>
      <c r="F621" s="488">
        <v>26.859999999999999</v>
      </c>
    </row>
    <row r="622" s="491" customFormat="1">
      <c r="A622" s="489"/>
      <c r="B622" s="490">
        <v>97141</v>
      </c>
      <c r="C622" s="536" t="s">
        <v>2800</v>
      </c>
      <c r="D622" s="541" t="s">
        <v>4306</v>
      </c>
      <c r="E622" s="539" t="s">
        <v>143</v>
      </c>
      <c r="F622" s="488">
        <v>5.25</v>
      </c>
    </row>
    <row r="623" s="491" customFormat="1">
      <c r="A623" s="489"/>
      <c r="B623" s="490">
        <v>97157</v>
      </c>
      <c r="C623" s="536" t="s">
        <v>2800</v>
      </c>
      <c r="D623" s="541" t="s">
        <v>4307</v>
      </c>
      <c r="E623" s="539" t="s">
        <v>143</v>
      </c>
      <c r="F623" s="488">
        <v>3.9500000000000002</v>
      </c>
    </row>
    <row r="624" s="491" customFormat="1">
      <c r="A624" s="489"/>
      <c r="B624" s="490">
        <v>97153</v>
      </c>
      <c r="C624" s="536" t="s">
        <v>2800</v>
      </c>
      <c r="D624" s="541" t="s">
        <v>4308</v>
      </c>
      <c r="E624" s="539" t="s">
        <v>143</v>
      </c>
      <c r="F624" s="488">
        <v>38.280000000000001</v>
      </c>
    </row>
    <row r="625" s="491" customFormat="1">
      <c r="A625" s="489"/>
      <c r="B625" s="490">
        <v>97169</v>
      </c>
      <c r="C625" s="536" t="s">
        <v>2800</v>
      </c>
      <c r="D625" s="541" t="s">
        <v>4309</v>
      </c>
      <c r="E625" s="539" t="s">
        <v>143</v>
      </c>
      <c r="F625" s="488">
        <v>30.41</v>
      </c>
    </row>
    <row r="626" s="491" customFormat="1">
      <c r="A626" s="489"/>
      <c r="B626" s="490">
        <v>97154</v>
      </c>
      <c r="C626" s="536" t="s">
        <v>2800</v>
      </c>
      <c r="D626" s="541" t="s">
        <v>4310</v>
      </c>
      <c r="E626" s="539" t="s">
        <v>143</v>
      </c>
      <c r="F626" s="488">
        <v>42.700000000000003</v>
      </c>
    </row>
    <row r="627" s="491" customFormat="1">
      <c r="A627" s="489"/>
      <c r="B627" s="490">
        <v>97170</v>
      </c>
      <c r="C627" s="536" t="s">
        <v>2800</v>
      </c>
      <c r="D627" s="541" t="s">
        <v>4311</v>
      </c>
      <c r="E627" s="539" t="s">
        <v>143</v>
      </c>
      <c r="F627" s="488">
        <v>33.969999999999999</v>
      </c>
    </row>
    <row r="628" s="491" customFormat="1">
      <c r="A628" s="489"/>
      <c r="B628" s="490">
        <v>105311</v>
      </c>
      <c r="C628" s="536" t="s">
        <v>2800</v>
      </c>
      <c r="D628" s="541" t="s">
        <v>4312</v>
      </c>
      <c r="E628" s="539" t="s">
        <v>143</v>
      </c>
      <c r="F628" s="488">
        <v>4.0499999999999998</v>
      </c>
    </row>
    <row r="629" s="491" customFormat="1">
      <c r="A629" s="489"/>
      <c r="B629" s="490">
        <v>105339</v>
      </c>
      <c r="C629" s="536" t="s">
        <v>2800</v>
      </c>
      <c r="D629" s="541" t="s">
        <v>4313</v>
      </c>
      <c r="E629" s="539" t="s">
        <v>143</v>
      </c>
      <c r="F629" s="488">
        <v>3.3399999999999999</v>
      </c>
    </row>
    <row r="630" s="491" customFormat="1">
      <c r="A630" s="489"/>
      <c r="B630" s="490">
        <v>97127</v>
      </c>
      <c r="C630" s="536" t="s">
        <v>2800</v>
      </c>
      <c r="D630" s="541" t="s">
        <v>4314</v>
      </c>
      <c r="E630" s="539" t="s">
        <v>143</v>
      </c>
      <c r="F630" s="488">
        <v>5.3099999999999996</v>
      </c>
    </row>
    <row r="631" s="491" customFormat="1">
      <c r="A631" s="489"/>
      <c r="B631" s="490">
        <v>97134</v>
      </c>
      <c r="C631" s="536" t="s">
        <v>2800</v>
      </c>
      <c r="D631" s="541" t="s">
        <v>4315</v>
      </c>
      <c r="E631" s="539" t="s">
        <v>143</v>
      </c>
      <c r="F631" s="488">
        <v>4.3799999999999999</v>
      </c>
    </row>
    <row r="632" s="491" customFormat="1">
      <c r="A632" s="489"/>
      <c r="B632" s="490">
        <v>97128</v>
      </c>
      <c r="C632" s="536" t="s">
        <v>2800</v>
      </c>
      <c r="D632" s="541" t="s">
        <v>4316</v>
      </c>
      <c r="E632" s="539" t="s">
        <v>143</v>
      </c>
      <c r="F632" s="488">
        <v>10.66</v>
      </c>
    </row>
    <row r="633" s="491" customFormat="1">
      <c r="A633" s="489"/>
      <c r="B633" s="490">
        <v>97135</v>
      </c>
      <c r="C633" s="536" t="s">
        <v>2800</v>
      </c>
      <c r="D633" s="541" t="s">
        <v>4317</v>
      </c>
      <c r="E633" s="539" t="s">
        <v>143</v>
      </c>
      <c r="F633" s="488">
        <v>8.1099999999999994</v>
      </c>
    </row>
    <row r="634" s="491" customFormat="1">
      <c r="A634" s="489"/>
      <c r="B634" s="490">
        <v>97129</v>
      </c>
      <c r="C634" s="536" t="s">
        <v>2800</v>
      </c>
      <c r="D634" s="541" t="s">
        <v>4318</v>
      </c>
      <c r="E634" s="539" t="s">
        <v>143</v>
      </c>
      <c r="F634" s="488">
        <v>12.619999999999999</v>
      </c>
    </row>
    <row r="635" s="491" customFormat="1">
      <c r="A635" s="489"/>
      <c r="B635" s="490">
        <v>97136</v>
      </c>
      <c r="C635" s="536" t="s">
        <v>2800</v>
      </c>
      <c r="D635" s="541" t="s">
        <v>4319</v>
      </c>
      <c r="E635" s="539" t="s">
        <v>143</v>
      </c>
      <c r="F635" s="488">
        <v>9.5999999999999996</v>
      </c>
    </row>
    <row r="636" s="491" customFormat="1">
      <c r="A636" s="489"/>
      <c r="B636" s="490">
        <v>97130</v>
      </c>
      <c r="C636" s="536" t="s">
        <v>2800</v>
      </c>
      <c r="D636" s="541" t="s">
        <v>4320</v>
      </c>
      <c r="E636" s="539" t="s">
        <v>143</v>
      </c>
      <c r="F636" s="488">
        <v>14.609999999999999</v>
      </c>
    </row>
    <row r="637" s="491" customFormat="1">
      <c r="A637" s="489"/>
      <c r="B637" s="490">
        <v>97137</v>
      </c>
      <c r="C637" s="536" t="s">
        <v>2800</v>
      </c>
      <c r="D637" s="541" t="s">
        <v>4321</v>
      </c>
      <c r="E637" s="539" t="s">
        <v>143</v>
      </c>
      <c r="F637" s="488">
        <v>11.119999999999999</v>
      </c>
    </row>
    <row r="638" s="491" customFormat="1">
      <c r="A638" s="489"/>
      <c r="B638" s="490">
        <v>97131</v>
      </c>
      <c r="C638" s="536" t="s">
        <v>2800</v>
      </c>
      <c r="D638" s="541" t="s">
        <v>4322</v>
      </c>
      <c r="E638" s="539" t="s">
        <v>143</v>
      </c>
      <c r="F638" s="488">
        <v>16.579999999999998</v>
      </c>
    </row>
    <row r="639" s="491" customFormat="1">
      <c r="A639" s="489"/>
      <c r="B639" s="490">
        <v>97138</v>
      </c>
      <c r="C639" s="536" t="s">
        <v>2800</v>
      </c>
      <c r="D639" s="541" t="s">
        <v>4323</v>
      </c>
      <c r="E639" s="539" t="s">
        <v>143</v>
      </c>
      <c r="F639" s="488">
        <v>12.630000000000001</v>
      </c>
    </row>
    <row r="640" s="491" customFormat="1">
      <c r="A640" s="489"/>
      <c r="B640" s="490">
        <v>97132</v>
      </c>
      <c r="C640" s="536" t="s">
        <v>2800</v>
      </c>
      <c r="D640" s="541" t="s">
        <v>4324</v>
      </c>
      <c r="E640" s="539" t="s">
        <v>143</v>
      </c>
      <c r="F640" s="488">
        <v>18.550000000000001</v>
      </c>
    </row>
    <row r="641" s="491" customFormat="1">
      <c r="A641" s="489"/>
      <c r="B641" s="490">
        <v>97139</v>
      </c>
      <c r="C641" s="536" t="s">
        <v>2800</v>
      </c>
      <c r="D641" s="541" t="s">
        <v>4325</v>
      </c>
      <c r="E641" s="539" t="s">
        <v>143</v>
      </c>
      <c r="F641" s="488">
        <v>14.140000000000001</v>
      </c>
    </row>
    <row r="642" s="491" customFormat="1">
      <c r="A642" s="489"/>
      <c r="B642" s="490">
        <v>97133</v>
      </c>
      <c r="C642" s="536" t="s">
        <v>2800</v>
      </c>
      <c r="D642" s="541" t="s">
        <v>4326</v>
      </c>
      <c r="E642" s="539" t="s">
        <v>143</v>
      </c>
      <c r="F642" s="488">
        <v>22.510000000000002</v>
      </c>
    </row>
    <row r="643" s="491" customFormat="1">
      <c r="A643" s="489"/>
      <c r="B643" s="490">
        <v>97140</v>
      </c>
      <c r="C643" s="536" t="s">
        <v>2800</v>
      </c>
      <c r="D643" s="541" t="s">
        <v>4327</v>
      </c>
      <c r="E643" s="539" t="s">
        <v>143</v>
      </c>
      <c r="F643" s="488">
        <v>17.149999999999999</v>
      </c>
    </row>
    <row r="644" s="491" customFormat="1">
      <c r="A644" s="489"/>
      <c r="B644" s="490">
        <v>97123</v>
      </c>
      <c r="C644" s="536" t="s">
        <v>2800</v>
      </c>
      <c r="D644" s="541" t="s">
        <v>4328</v>
      </c>
      <c r="E644" s="539" t="s">
        <v>143</v>
      </c>
      <c r="F644" s="488">
        <v>4.3600000000000003</v>
      </c>
    </row>
    <row r="645" s="491" customFormat="1">
      <c r="A645" s="489"/>
      <c r="B645" s="490">
        <v>97126</v>
      </c>
      <c r="C645" s="536" t="s">
        <v>2800</v>
      </c>
      <c r="D645" s="541" t="s">
        <v>4329</v>
      </c>
      <c r="E645" s="539" t="s">
        <v>143</v>
      </c>
      <c r="F645" s="488">
        <v>3.5899999999999999</v>
      </c>
    </row>
    <row r="646" s="491" customFormat="1">
      <c r="A646" s="489"/>
      <c r="B646" s="490">
        <v>105308</v>
      </c>
      <c r="C646" s="536" t="s">
        <v>2800</v>
      </c>
      <c r="D646" s="541" t="s">
        <v>4330</v>
      </c>
      <c r="E646" s="539" t="s">
        <v>143</v>
      </c>
      <c r="F646" s="488">
        <v>5.04</v>
      </c>
    </row>
    <row r="647" s="491" customFormat="1">
      <c r="A647" s="489"/>
      <c r="B647" s="490">
        <v>105312</v>
      </c>
      <c r="C647" s="536" t="s">
        <v>2800</v>
      </c>
      <c r="D647" s="541" t="s">
        <v>4331</v>
      </c>
      <c r="E647" s="539" t="s">
        <v>143</v>
      </c>
      <c r="F647" s="488">
        <v>4.1600000000000001</v>
      </c>
    </row>
    <row r="648" s="491" customFormat="1">
      <c r="A648" s="489"/>
      <c r="B648" s="490">
        <v>105309</v>
      </c>
      <c r="C648" s="536" t="s">
        <v>2800</v>
      </c>
      <c r="D648" s="541" t="s">
        <v>4332</v>
      </c>
      <c r="E648" s="539" t="s">
        <v>143</v>
      </c>
      <c r="F648" s="488">
        <v>5.4299999999999997</v>
      </c>
    </row>
    <row r="649" s="491" customFormat="1">
      <c r="A649" s="489"/>
      <c r="B649" s="490">
        <v>105313</v>
      </c>
      <c r="C649" s="536" t="s">
        <v>2800</v>
      </c>
      <c r="D649" s="541" t="s">
        <v>4333</v>
      </c>
      <c r="E649" s="539" t="s">
        <v>143</v>
      </c>
      <c r="F649" s="488">
        <v>4.4900000000000002</v>
      </c>
    </row>
    <row r="650" s="491" customFormat="1">
      <c r="A650" s="489"/>
      <c r="B650" s="490">
        <v>105310</v>
      </c>
      <c r="C650" s="536" t="s">
        <v>2800</v>
      </c>
      <c r="D650" s="541" t="s">
        <v>4334</v>
      </c>
      <c r="E650" s="539" t="s">
        <v>143</v>
      </c>
      <c r="F650" s="488">
        <v>6.4000000000000004</v>
      </c>
    </row>
    <row r="651" s="491" customFormat="1">
      <c r="A651" s="489"/>
      <c r="B651" s="490">
        <v>105314</v>
      </c>
      <c r="C651" s="536" t="s">
        <v>2800</v>
      </c>
      <c r="D651" s="541" t="s">
        <v>4335</v>
      </c>
      <c r="E651" s="539" t="s">
        <v>143</v>
      </c>
      <c r="F651" s="488">
        <v>5.2999999999999998</v>
      </c>
    </row>
    <row r="652" s="491" customFormat="1">
      <c r="A652" s="489"/>
      <c r="B652" s="490">
        <v>97121</v>
      </c>
      <c r="C652" s="536" t="s">
        <v>2800</v>
      </c>
      <c r="D652" s="541" t="s">
        <v>4336</v>
      </c>
      <c r="E652" s="539" t="s">
        <v>143</v>
      </c>
      <c r="F652" s="488">
        <v>3.1099999999999999</v>
      </c>
    </row>
    <row r="653" s="491" customFormat="1">
      <c r="A653" s="489"/>
      <c r="B653" s="490">
        <v>97124</v>
      </c>
      <c r="C653" s="536" t="s">
        <v>2800</v>
      </c>
      <c r="D653" s="541" t="s">
        <v>4337</v>
      </c>
      <c r="E653" s="539" t="s">
        <v>143</v>
      </c>
      <c r="F653" s="488">
        <v>2.5499999999999998</v>
      </c>
    </row>
    <row r="654" s="491" customFormat="1">
      <c r="A654" s="489"/>
      <c r="B654" s="490">
        <v>97122</v>
      </c>
      <c r="C654" s="536" t="s">
        <v>2800</v>
      </c>
      <c r="D654" s="541" t="s">
        <v>4338</v>
      </c>
      <c r="E654" s="539" t="s">
        <v>143</v>
      </c>
      <c r="F654" s="488">
        <v>3.7599999999999998</v>
      </c>
    </row>
    <row r="655" s="491" customFormat="1">
      <c r="A655" s="489"/>
      <c r="B655" s="490">
        <v>97125</v>
      </c>
      <c r="C655" s="536" t="s">
        <v>2800</v>
      </c>
      <c r="D655" s="541" t="s">
        <v>4339</v>
      </c>
      <c r="E655" s="539" t="s">
        <v>143</v>
      </c>
      <c r="F655" s="488">
        <v>3.0800000000000001</v>
      </c>
    </row>
    <row r="656" s="491" customFormat="1">
      <c r="A656" s="489"/>
      <c r="B656" s="490">
        <v>105296</v>
      </c>
      <c r="C656" s="536" t="s">
        <v>2800</v>
      </c>
      <c r="D656" s="541" t="s">
        <v>4340</v>
      </c>
      <c r="E656" s="539" t="s">
        <v>188</v>
      </c>
      <c r="F656" s="488">
        <v>188.74000000000001</v>
      </c>
    </row>
    <row r="657" s="491" customFormat="1">
      <c r="A657" s="489"/>
      <c r="B657" s="490">
        <v>105374</v>
      </c>
      <c r="C657" s="536" t="s">
        <v>2800</v>
      </c>
      <c r="D657" s="541" t="s">
        <v>4341</v>
      </c>
      <c r="E657" s="539" t="s">
        <v>188</v>
      </c>
      <c r="F657" s="488">
        <v>184.05000000000001</v>
      </c>
    </row>
    <row r="658" s="491" customFormat="1">
      <c r="A658" s="489"/>
      <c r="B658" s="490">
        <v>105292</v>
      </c>
      <c r="C658" s="536" t="s">
        <v>2800</v>
      </c>
      <c r="D658" s="541" t="s">
        <v>4342</v>
      </c>
      <c r="E658" s="539" t="s">
        <v>188</v>
      </c>
      <c r="F658" s="488">
        <v>54.359999999999999</v>
      </c>
    </row>
    <row r="659" s="491" customFormat="1">
      <c r="A659" s="489"/>
      <c r="B659" s="490">
        <v>105293</v>
      </c>
      <c r="C659" s="536" t="s">
        <v>2800</v>
      </c>
      <c r="D659" s="541" t="s">
        <v>4343</v>
      </c>
      <c r="E659" s="539" t="s">
        <v>188</v>
      </c>
      <c r="F659" s="488">
        <v>50.93</v>
      </c>
    </row>
    <row r="660" s="491" customFormat="1">
      <c r="A660" s="489"/>
      <c r="B660" s="490">
        <v>105294</v>
      </c>
      <c r="C660" s="536" t="s">
        <v>2800</v>
      </c>
      <c r="D660" s="541" t="s">
        <v>4344</v>
      </c>
      <c r="E660" s="539" t="s">
        <v>188</v>
      </c>
      <c r="F660" s="488">
        <v>110.20999999999999</v>
      </c>
    </row>
    <row r="661" s="491" customFormat="1">
      <c r="A661" s="489"/>
      <c r="B661" s="490">
        <v>105295</v>
      </c>
      <c r="C661" s="536" t="s">
        <v>2800</v>
      </c>
      <c r="D661" s="541" t="s">
        <v>4345</v>
      </c>
      <c r="E661" s="539" t="s">
        <v>188</v>
      </c>
      <c r="F661" s="488">
        <v>106.16</v>
      </c>
    </row>
    <row r="662" s="491" customFormat="1">
      <c r="A662" s="489"/>
      <c r="B662" s="490">
        <v>105290</v>
      </c>
      <c r="C662" s="536" t="s">
        <v>2800</v>
      </c>
      <c r="D662" s="541" t="s">
        <v>4346</v>
      </c>
      <c r="E662" s="539" t="s">
        <v>188</v>
      </c>
      <c r="F662" s="488">
        <v>72.269999999999996</v>
      </c>
    </row>
    <row r="663" s="491" customFormat="1">
      <c r="A663" s="489"/>
      <c r="B663" s="490">
        <v>105291</v>
      </c>
      <c r="C663" s="536" t="s">
        <v>2800</v>
      </c>
      <c r="D663" s="541" t="s">
        <v>4347</v>
      </c>
      <c r="E663" s="539" t="s">
        <v>188</v>
      </c>
      <c r="F663" s="488">
        <v>69.150000000000006</v>
      </c>
    </row>
    <row r="664" s="491" customFormat="1">
      <c r="A664" s="489"/>
      <c r="B664" s="490">
        <v>105286</v>
      </c>
      <c r="C664" s="536" t="s">
        <v>2800</v>
      </c>
      <c r="D664" s="541" t="s">
        <v>4348</v>
      </c>
      <c r="E664" s="539" t="s">
        <v>188</v>
      </c>
      <c r="F664" s="488">
        <v>32.630000000000003</v>
      </c>
    </row>
    <row r="665" s="491" customFormat="1">
      <c r="A665" s="489"/>
      <c r="B665" s="490">
        <v>105287</v>
      </c>
      <c r="C665" s="536" t="s">
        <v>2800</v>
      </c>
      <c r="D665" s="541" t="s">
        <v>4349</v>
      </c>
      <c r="E665" s="539" t="s">
        <v>188</v>
      </c>
      <c r="F665" s="488">
        <v>30.329999999999998</v>
      </c>
    </row>
    <row r="666" s="491" customFormat="1">
      <c r="A666" s="489"/>
      <c r="B666" s="490">
        <v>105288</v>
      </c>
      <c r="C666" s="536" t="s">
        <v>2800</v>
      </c>
      <c r="D666" s="541" t="s">
        <v>4350</v>
      </c>
      <c r="E666" s="539" t="s">
        <v>188</v>
      </c>
      <c r="F666" s="488">
        <v>53.729999999999997</v>
      </c>
    </row>
    <row r="667" s="491" customFormat="1">
      <c r="A667" s="489"/>
      <c r="B667" s="490">
        <v>105289</v>
      </c>
      <c r="C667" s="536" t="s">
        <v>2800</v>
      </c>
      <c r="D667" s="541" t="s">
        <v>4351</v>
      </c>
      <c r="E667" s="539" t="s">
        <v>188</v>
      </c>
      <c r="F667" s="488">
        <v>51.030000000000001</v>
      </c>
    </row>
    <row r="668" s="491" customFormat="1">
      <c r="A668" s="489"/>
      <c r="B668" s="490">
        <v>105375</v>
      </c>
      <c r="C668" s="536" t="s">
        <v>2800</v>
      </c>
      <c r="D668" s="541" t="s">
        <v>4352</v>
      </c>
      <c r="E668" s="539" t="s">
        <v>188</v>
      </c>
      <c r="F668" s="488">
        <v>146.31</v>
      </c>
    </row>
    <row r="669" s="491" customFormat="1">
      <c r="A669" s="489"/>
      <c r="B669" s="490">
        <v>105376</v>
      </c>
      <c r="C669" s="536" t="s">
        <v>2800</v>
      </c>
      <c r="D669" s="541" t="s">
        <v>4353</v>
      </c>
      <c r="E669" s="539" t="s">
        <v>188</v>
      </c>
      <c r="F669" s="488">
        <v>140.08000000000001</v>
      </c>
    </row>
    <row r="670" s="491" customFormat="1">
      <c r="A670" s="489"/>
      <c r="B670" s="490">
        <v>105331</v>
      </c>
      <c r="C670" s="536" t="s">
        <v>2800</v>
      </c>
      <c r="D670" s="541" t="s">
        <v>4354</v>
      </c>
      <c r="E670" s="539" t="s">
        <v>143</v>
      </c>
      <c r="F670" s="488">
        <v>61.469999999999999</v>
      </c>
    </row>
    <row r="671" s="491" customFormat="1">
      <c r="A671" s="489"/>
      <c r="B671" s="490">
        <v>105332</v>
      </c>
      <c r="C671" s="536" t="s">
        <v>2800</v>
      </c>
      <c r="D671" s="541" t="s">
        <v>4355</v>
      </c>
      <c r="E671" s="539" t="s">
        <v>143</v>
      </c>
      <c r="F671" s="488">
        <v>60.759999999999998</v>
      </c>
    </row>
    <row r="672" s="491" customFormat="1">
      <c r="A672" s="489"/>
      <c r="B672" s="490">
        <v>105333</v>
      </c>
      <c r="C672" s="536" t="s">
        <v>2800</v>
      </c>
      <c r="D672" s="541" t="s">
        <v>4356</v>
      </c>
      <c r="E672" s="539" t="s">
        <v>143</v>
      </c>
      <c r="F672" s="488">
        <v>272.52999999999997</v>
      </c>
    </row>
    <row r="673" s="491" customFormat="1">
      <c r="A673" s="489"/>
      <c r="B673" s="490">
        <v>105334</v>
      </c>
      <c r="C673" s="536" t="s">
        <v>2800</v>
      </c>
      <c r="D673" s="541" t="s">
        <v>4357</v>
      </c>
      <c r="E673" s="539" t="s">
        <v>143</v>
      </c>
      <c r="F673" s="488">
        <v>269.98000000000002</v>
      </c>
    </row>
    <row r="674" s="491" customFormat="1">
      <c r="A674" s="489"/>
      <c r="B674" s="490">
        <v>105335</v>
      </c>
      <c r="C674" s="536" t="s">
        <v>2800</v>
      </c>
      <c r="D674" s="541" t="s">
        <v>4358</v>
      </c>
      <c r="E674" s="539" t="s">
        <v>143</v>
      </c>
      <c r="F674" s="488">
        <v>411.27999999999997</v>
      </c>
    </row>
    <row r="675" s="491" customFormat="1">
      <c r="A675" s="489"/>
      <c r="B675" s="490">
        <v>105336</v>
      </c>
      <c r="C675" s="536" t="s">
        <v>2800</v>
      </c>
      <c r="D675" s="541" t="s">
        <v>4359</v>
      </c>
      <c r="E675" s="539" t="s">
        <v>143</v>
      </c>
      <c r="F675" s="488">
        <v>408.25999999999999</v>
      </c>
    </row>
    <row r="676" s="491" customFormat="1">
      <c r="A676" s="489"/>
      <c r="B676" s="490">
        <v>105337</v>
      </c>
      <c r="C676" s="536" t="s">
        <v>2800</v>
      </c>
      <c r="D676" s="541" t="s">
        <v>4360</v>
      </c>
      <c r="E676" s="539" t="s">
        <v>143</v>
      </c>
      <c r="F676" s="488">
        <v>580.71000000000004</v>
      </c>
    </row>
    <row r="677" s="491" customFormat="1">
      <c r="A677" s="489"/>
      <c r="B677" s="490">
        <v>105338</v>
      </c>
      <c r="C677" s="536" t="s">
        <v>2800</v>
      </c>
      <c r="D677" s="541" t="s">
        <v>4361</v>
      </c>
      <c r="E677" s="539" t="s">
        <v>143</v>
      </c>
      <c r="F677" s="488">
        <v>577.22000000000003</v>
      </c>
    </row>
    <row r="678" s="491" customFormat="1">
      <c r="A678" s="489"/>
      <c r="B678" s="490">
        <v>105329</v>
      </c>
      <c r="C678" s="536" t="s">
        <v>2800</v>
      </c>
      <c r="D678" s="541" t="s">
        <v>4362</v>
      </c>
      <c r="E678" s="539" t="s">
        <v>188</v>
      </c>
      <c r="F678" s="488">
        <v>86.909999999999997</v>
      </c>
    </row>
    <row r="679" s="491" customFormat="1">
      <c r="A679" s="489"/>
      <c r="B679" s="490">
        <v>105330</v>
      </c>
      <c r="C679" s="536" t="s">
        <v>2800</v>
      </c>
      <c r="D679" s="541" t="s">
        <v>4363</v>
      </c>
      <c r="E679" s="539" t="s">
        <v>188</v>
      </c>
      <c r="F679" s="488">
        <v>86.140000000000001</v>
      </c>
    </row>
    <row r="680" s="491" customFormat="1">
      <c r="A680" s="489"/>
      <c r="B680" s="490">
        <v>105260</v>
      </c>
      <c r="C680" s="536" t="s">
        <v>2800</v>
      </c>
      <c r="D680" s="541" t="s">
        <v>4364</v>
      </c>
      <c r="E680" s="539" t="s">
        <v>188</v>
      </c>
      <c r="F680" s="488">
        <v>28.260000000000002</v>
      </c>
    </row>
    <row r="681" s="491" customFormat="1">
      <c r="A681" s="489"/>
      <c r="B681" s="490">
        <v>105285</v>
      </c>
      <c r="C681" s="536" t="s">
        <v>2800</v>
      </c>
      <c r="D681" s="541" t="s">
        <v>4365</v>
      </c>
      <c r="E681" s="539" t="s">
        <v>188</v>
      </c>
      <c r="F681" s="488">
        <v>27.699999999999999</v>
      </c>
    </row>
    <row r="682" s="491" customFormat="1">
      <c r="A682" s="489"/>
      <c r="B682" s="490">
        <v>105327</v>
      </c>
      <c r="C682" s="536" t="s">
        <v>2800</v>
      </c>
      <c r="D682" s="541" t="s">
        <v>4366</v>
      </c>
      <c r="E682" s="539" t="s">
        <v>188</v>
      </c>
      <c r="F682" s="488">
        <v>53.159999999999997</v>
      </c>
    </row>
    <row r="683" s="491" customFormat="1">
      <c r="A683" s="489"/>
      <c r="B683" s="490">
        <v>105328</v>
      </c>
      <c r="C683" s="536" t="s">
        <v>2800</v>
      </c>
      <c r="D683" s="541" t="s">
        <v>4367</v>
      </c>
      <c r="E683" s="539" t="s">
        <v>188</v>
      </c>
      <c r="F683" s="488">
        <v>52.479999999999997</v>
      </c>
    </row>
    <row r="684" s="491" customFormat="1">
      <c r="A684" s="489"/>
      <c r="B684" s="490">
        <v>105377</v>
      </c>
      <c r="C684" s="536" t="s">
        <v>2800</v>
      </c>
      <c r="D684" s="541" t="s">
        <v>4368</v>
      </c>
      <c r="E684" s="539" t="s">
        <v>188</v>
      </c>
      <c r="F684" s="488">
        <v>46.229999999999997</v>
      </c>
    </row>
    <row r="685" s="491" customFormat="1">
      <c r="A685" s="489"/>
      <c r="B685" s="490">
        <v>105368</v>
      </c>
      <c r="C685" s="536" t="s">
        <v>2800</v>
      </c>
      <c r="D685" s="541" t="s">
        <v>4369</v>
      </c>
      <c r="E685" s="539" t="s">
        <v>188</v>
      </c>
      <c r="F685" s="488">
        <v>42.219999999999999</v>
      </c>
    </row>
    <row r="686" s="491" customFormat="1">
      <c r="A686" s="489"/>
      <c r="B686" s="490">
        <v>105369</v>
      </c>
      <c r="C686" s="536" t="s">
        <v>2800</v>
      </c>
      <c r="D686" s="541" t="s">
        <v>4370</v>
      </c>
      <c r="E686" s="539" t="s">
        <v>188</v>
      </c>
      <c r="F686" s="488">
        <v>72.349999999999994</v>
      </c>
    </row>
    <row r="687" s="491" customFormat="1">
      <c r="A687" s="489"/>
      <c r="B687" s="490">
        <v>105370</v>
      </c>
      <c r="C687" s="536" t="s">
        <v>2800</v>
      </c>
      <c r="D687" s="541" t="s">
        <v>4371</v>
      </c>
      <c r="E687" s="539" t="s">
        <v>188</v>
      </c>
      <c r="F687" s="488">
        <v>67</v>
      </c>
    </row>
    <row r="688" s="491" customFormat="1">
      <c r="A688" s="489"/>
      <c r="B688" s="490">
        <v>92864</v>
      </c>
      <c r="C688" s="536" t="s">
        <v>2800</v>
      </c>
      <c r="D688" s="541" t="s">
        <v>4372</v>
      </c>
      <c r="E688" s="539" t="s">
        <v>143</v>
      </c>
      <c r="F688" s="488">
        <v>93.209999999999994</v>
      </c>
    </row>
    <row r="689" s="491" customFormat="1">
      <c r="A689" s="489"/>
      <c r="B689" s="490">
        <v>92848</v>
      </c>
      <c r="C689" s="536" t="s">
        <v>2800</v>
      </c>
      <c r="D689" s="541" t="s">
        <v>4373</v>
      </c>
      <c r="E689" s="539" t="s">
        <v>143</v>
      </c>
      <c r="F689" s="488">
        <v>82.859999999999999</v>
      </c>
    </row>
    <row r="690" s="491" customFormat="1">
      <c r="A690" s="489"/>
      <c r="B690" s="490">
        <v>104937</v>
      </c>
      <c r="C690" s="536" t="s">
        <v>2800</v>
      </c>
      <c r="D690" s="541" t="s">
        <v>4374</v>
      </c>
      <c r="E690" s="539" t="s">
        <v>143</v>
      </c>
      <c r="F690" s="488">
        <v>0</v>
      </c>
    </row>
    <row r="691" s="491" customFormat="1">
      <c r="A691" s="489"/>
      <c r="B691" s="490">
        <v>104933</v>
      </c>
      <c r="C691" s="536" t="s">
        <v>2800</v>
      </c>
      <c r="D691" s="541" t="s">
        <v>4375</v>
      </c>
      <c r="E691" s="539" t="s">
        <v>143</v>
      </c>
      <c r="F691" s="488">
        <v>0</v>
      </c>
    </row>
    <row r="692" s="491" customFormat="1">
      <c r="A692" s="489"/>
      <c r="B692" s="490">
        <v>104939</v>
      </c>
      <c r="C692" s="536" t="s">
        <v>2800</v>
      </c>
      <c r="D692" s="541" t="s">
        <v>4376</v>
      </c>
      <c r="E692" s="539" t="s">
        <v>143</v>
      </c>
      <c r="F692" s="488">
        <v>0</v>
      </c>
    </row>
    <row r="693" s="491" customFormat="1">
      <c r="A693" s="489"/>
      <c r="B693" s="490">
        <v>104935</v>
      </c>
      <c r="C693" s="536" t="s">
        <v>2800</v>
      </c>
      <c r="D693" s="541" t="s">
        <v>4377</v>
      </c>
      <c r="E693" s="539" t="s">
        <v>143</v>
      </c>
      <c r="F693" s="488">
        <v>0</v>
      </c>
    </row>
    <row r="694" s="491" customFormat="1">
      <c r="A694" s="489"/>
      <c r="B694" s="490">
        <v>92850</v>
      </c>
      <c r="C694" s="536" t="s">
        <v>2800</v>
      </c>
      <c r="D694" s="541" t="s">
        <v>4378</v>
      </c>
      <c r="E694" s="539" t="s">
        <v>143</v>
      </c>
      <c r="F694" s="488">
        <v>23.050000000000001</v>
      </c>
    </row>
    <row r="695" s="491" customFormat="1">
      <c r="A695" s="489"/>
      <c r="B695" s="490">
        <v>92834</v>
      </c>
      <c r="C695" s="536" t="s">
        <v>2800</v>
      </c>
      <c r="D695" s="541" t="s">
        <v>4379</v>
      </c>
      <c r="E695" s="539" t="s">
        <v>143</v>
      </c>
      <c r="F695" s="488">
        <v>20.440000000000001</v>
      </c>
    </row>
    <row r="696" s="491" customFormat="1">
      <c r="A696" s="489"/>
      <c r="B696" s="490">
        <v>92852</v>
      </c>
      <c r="C696" s="536" t="s">
        <v>2800</v>
      </c>
      <c r="D696" s="541" t="s">
        <v>4380</v>
      </c>
      <c r="E696" s="539" t="s">
        <v>143</v>
      </c>
      <c r="F696" s="488">
        <v>30.82</v>
      </c>
    </row>
    <row r="697" s="491" customFormat="1">
      <c r="A697" s="489"/>
      <c r="B697" s="490">
        <v>92836</v>
      </c>
      <c r="C697" s="536" t="s">
        <v>2800</v>
      </c>
      <c r="D697" s="541" t="s">
        <v>4381</v>
      </c>
      <c r="E697" s="539" t="s">
        <v>143</v>
      </c>
      <c r="F697" s="488">
        <v>27.120000000000001</v>
      </c>
    </row>
    <row r="698" s="491" customFormat="1">
      <c r="A698" s="489"/>
      <c r="B698" s="490">
        <v>92854</v>
      </c>
      <c r="C698" s="536" t="s">
        <v>2800</v>
      </c>
      <c r="D698" s="541" t="s">
        <v>4382</v>
      </c>
      <c r="E698" s="539" t="s">
        <v>143</v>
      </c>
      <c r="F698" s="488">
        <v>38.93</v>
      </c>
    </row>
    <row r="699" s="491" customFormat="1">
      <c r="A699" s="489"/>
      <c r="B699" s="490">
        <v>92838</v>
      </c>
      <c r="C699" s="536" t="s">
        <v>2800</v>
      </c>
      <c r="D699" s="541" t="s">
        <v>4383</v>
      </c>
      <c r="E699" s="539" t="s">
        <v>143</v>
      </c>
      <c r="F699" s="488">
        <v>34.130000000000003</v>
      </c>
    </row>
    <row r="700" s="491" customFormat="1">
      <c r="A700" s="489"/>
      <c r="B700" s="490">
        <v>92856</v>
      </c>
      <c r="C700" s="536" t="s">
        <v>2800</v>
      </c>
      <c r="D700" s="541" t="s">
        <v>4384</v>
      </c>
      <c r="E700" s="539" t="s">
        <v>143</v>
      </c>
      <c r="F700" s="488">
        <v>47.340000000000003</v>
      </c>
    </row>
    <row r="701" s="491" customFormat="1">
      <c r="A701" s="489"/>
      <c r="B701" s="490">
        <v>92840</v>
      </c>
      <c r="C701" s="536" t="s">
        <v>2800</v>
      </c>
      <c r="D701" s="541" t="s">
        <v>4385</v>
      </c>
      <c r="E701" s="539" t="s">
        <v>143</v>
      </c>
      <c r="F701" s="488">
        <v>41.420000000000002</v>
      </c>
    </row>
    <row r="702" s="491" customFormat="1">
      <c r="A702" s="489"/>
      <c r="B702" s="490">
        <v>92858</v>
      </c>
      <c r="C702" s="536" t="s">
        <v>2800</v>
      </c>
      <c r="D702" s="541" t="s">
        <v>4386</v>
      </c>
      <c r="E702" s="539" t="s">
        <v>143</v>
      </c>
      <c r="F702" s="488">
        <v>58.840000000000003</v>
      </c>
    </row>
    <row r="703" s="491" customFormat="1">
      <c r="A703" s="489"/>
      <c r="B703" s="490">
        <v>92842</v>
      </c>
      <c r="C703" s="536" t="s">
        <v>2800</v>
      </c>
      <c r="D703" s="541" t="s">
        <v>4387</v>
      </c>
      <c r="E703" s="539" t="s">
        <v>143</v>
      </c>
      <c r="F703" s="488">
        <v>51.799999999999997</v>
      </c>
    </row>
    <row r="704" s="491" customFormat="1">
      <c r="A704" s="489"/>
      <c r="B704" s="490">
        <v>92860</v>
      </c>
      <c r="C704" s="536" t="s">
        <v>2800</v>
      </c>
      <c r="D704" s="541" t="s">
        <v>4388</v>
      </c>
      <c r="E704" s="539" t="s">
        <v>143</v>
      </c>
      <c r="F704" s="488">
        <v>69.620000000000005</v>
      </c>
    </row>
    <row r="705" s="491" customFormat="1">
      <c r="A705" s="489"/>
      <c r="B705" s="490">
        <v>92844</v>
      </c>
      <c r="C705" s="536" t="s">
        <v>2800</v>
      </c>
      <c r="D705" s="541" t="s">
        <v>4389</v>
      </c>
      <c r="E705" s="539" t="s">
        <v>143</v>
      </c>
      <c r="F705" s="488">
        <v>61.469999999999999</v>
      </c>
    </row>
    <row r="706" s="491" customFormat="1">
      <c r="A706" s="489"/>
      <c r="B706" s="490">
        <v>92862</v>
      </c>
      <c r="C706" s="536" t="s">
        <v>2800</v>
      </c>
      <c r="D706" s="541" t="s">
        <v>4390</v>
      </c>
      <c r="E706" s="539" t="s">
        <v>143</v>
      </c>
      <c r="F706" s="488">
        <v>79.709999999999994</v>
      </c>
    </row>
    <row r="707" s="491" customFormat="1">
      <c r="A707" s="489"/>
      <c r="B707" s="490">
        <v>92846</v>
      </c>
      <c r="C707" s="536" t="s">
        <v>2800</v>
      </c>
      <c r="D707" s="541" t="s">
        <v>4391</v>
      </c>
      <c r="E707" s="539" t="s">
        <v>143</v>
      </c>
      <c r="F707" s="488">
        <v>70.459999999999994</v>
      </c>
    </row>
    <row r="708" s="491" customFormat="1">
      <c r="A708" s="489"/>
      <c r="B708" s="490">
        <v>92828</v>
      </c>
      <c r="C708" s="536" t="s">
        <v>2800</v>
      </c>
      <c r="D708" s="541" t="s">
        <v>4392</v>
      </c>
      <c r="E708" s="539" t="s">
        <v>143</v>
      </c>
      <c r="F708" s="488">
        <v>113.78</v>
      </c>
    </row>
    <row r="709" s="491" customFormat="1">
      <c r="A709" s="489"/>
      <c r="B709" s="490">
        <v>92815</v>
      </c>
      <c r="C709" s="536" t="s">
        <v>2800</v>
      </c>
      <c r="D709" s="541" t="s">
        <v>4393</v>
      </c>
      <c r="E709" s="539" t="s">
        <v>143</v>
      </c>
      <c r="F709" s="488">
        <v>103.43000000000001</v>
      </c>
    </row>
    <row r="710" s="491" customFormat="1">
      <c r="A710" s="489"/>
      <c r="B710" s="490">
        <v>92830</v>
      </c>
      <c r="C710" s="536" t="s">
        <v>2800</v>
      </c>
      <c r="D710" s="541" t="s">
        <v>4394</v>
      </c>
      <c r="E710" s="539" t="s">
        <v>143</v>
      </c>
      <c r="F710" s="488">
        <v>140.65000000000001</v>
      </c>
    </row>
    <row r="711" s="491" customFormat="1">
      <c r="A711" s="489"/>
      <c r="B711" s="490">
        <v>92817</v>
      </c>
      <c r="C711" s="536" t="s">
        <v>2800</v>
      </c>
      <c r="D711" s="541" t="s">
        <v>4395</v>
      </c>
      <c r="E711" s="539" t="s">
        <v>143</v>
      </c>
      <c r="F711" s="488">
        <v>128.06999999999999</v>
      </c>
    </row>
    <row r="712" s="491" customFormat="1">
      <c r="A712" s="489"/>
      <c r="B712" s="490">
        <v>92832</v>
      </c>
      <c r="C712" s="536" t="s">
        <v>2800</v>
      </c>
      <c r="D712" s="541" t="s">
        <v>4396</v>
      </c>
      <c r="E712" s="539" t="s">
        <v>143</v>
      </c>
      <c r="F712" s="488">
        <v>182.97999999999999</v>
      </c>
    </row>
    <row r="713" s="491" customFormat="1">
      <c r="A713" s="489"/>
      <c r="B713" s="490">
        <v>92819</v>
      </c>
      <c r="C713" s="536" t="s">
        <v>2800</v>
      </c>
      <c r="D713" s="541" t="s">
        <v>4397</v>
      </c>
      <c r="E713" s="539" t="s">
        <v>143</v>
      </c>
      <c r="F713" s="488">
        <v>167.06999999999999</v>
      </c>
    </row>
    <row r="714" s="491" customFormat="1">
      <c r="A714" s="489"/>
      <c r="B714" s="490">
        <v>92820</v>
      </c>
      <c r="C714" s="536" t="s">
        <v>2800</v>
      </c>
      <c r="D714" s="541" t="s">
        <v>4398</v>
      </c>
      <c r="E714" s="539" t="s">
        <v>143</v>
      </c>
      <c r="F714" s="488">
        <v>28.57</v>
      </c>
    </row>
    <row r="715" s="491" customFormat="1">
      <c r="A715" s="489"/>
      <c r="B715" s="490">
        <v>92808</v>
      </c>
      <c r="C715" s="536" t="s">
        <v>2800</v>
      </c>
      <c r="D715" s="541" t="s">
        <v>4399</v>
      </c>
      <c r="E715" s="539" t="s">
        <v>143</v>
      </c>
      <c r="F715" s="488">
        <v>25.960000000000001</v>
      </c>
    </row>
    <row r="716" s="491" customFormat="1">
      <c r="A716" s="489"/>
      <c r="B716" s="490">
        <v>92821</v>
      </c>
      <c r="C716" s="536" t="s">
        <v>2800</v>
      </c>
      <c r="D716" s="541" t="s">
        <v>4400</v>
      </c>
      <c r="E716" s="539" t="s">
        <v>143</v>
      </c>
      <c r="F716" s="488">
        <v>39.859999999999999</v>
      </c>
    </row>
    <row r="717" s="491" customFormat="1">
      <c r="A717" s="489"/>
      <c r="B717" s="490">
        <v>92809</v>
      </c>
      <c r="C717" s="536" t="s">
        <v>2800</v>
      </c>
      <c r="D717" s="541" t="s">
        <v>4401</v>
      </c>
      <c r="E717" s="539" t="s">
        <v>143</v>
      </c>
      <c r="F717" s="488">
        <v>36.149999999999999</v>
      </c>
    </row>
    <row r="718" s="491" customFormat="1">
      <c r="A718" s="489"/>
      <c r="B718" s="490">
        <v>92822</v>
      </c>
      <c r="C718" s="536" t="s">
        <v>2800</v>
      </c>
      <c r="D718" s="541" t="s">
        <v>4402</v>
      </c>
      <c r="E718" s="539" t="s">
        <v>143</v>
      </c>
      <c r="F718" s="488">
        <v>51.520000000000003</v>
      </c>
    </row>
    <row r="719" s="491" customFormat="1">
      <c r="A719" s="489"/>
      <c r="B719" s="490">
        <v>92810</v>
      </c>
      <c r="C719" s="536" t="s">
        <v>2800</v>
      </c>
      <c r="D719" s="541" t="s">
        <v>4403</v>
      </c>
      <c r="E719" s="539" t="s">
        <v>143</v>
      </c>
      <c r="F719" s="488">
        <v>46.700000000000003</v>
      </c>
    </row>
    <row r="720" s="491" customFormat="1">
      <c r="A720" s="489"/>
      <c r="B720" s="490">
        <v>92824</v>
      </c>
      <c r="C720" s="536" t="s">
        <v>2800</v>
      </c>
      <c r="D720" s="541" t="s">
        <v>4404</v>
      </c>
      <c r="E720" s="539" t="s">
        <v>143</v>
      </c>
      <c r="F720" s="488">
        <v>63.399999999999999</v>
      </c>
    </row>
    <row r="721" s="491" customFormat="1">
      <c r="A721" s="489"/>
      <c r="B721" s="490">
        <v>92811</v>
      </c>
      <c r="C721" s="536" t="s">
        <v>2800</v>
      </c>
      <c r="D721" s="541" t="s">
        <v>4405</v>
      </c>
      <c r="E721" s="539" t="s">
        <v>143</v>
      </c>
      <c r="F721" s="488">
        <v>57.469999999999999</v>
      </c>
    </row>
    <row r="722" s="491" customFormat="1">
      <c r="A722" s="489"/>
      <c r="B722" s="490">
        <v>92825</v>
      </c>
      <c r="C722" s="536" t="s">
        <v>2800</v>
      </c>
      <c r="D722" s="541" t="s">
        <v>4406</v>
      </c>
      <c r="E722" s="539" t="s">
        <v>143</v>
      </c>
      <c r="F722" s="488">
        <v>75.560000000000002</v>
      </c>
    </row>
    <row r="723" s="491" customFormat="1">
      <c r="A723" s="489"/>
      <c r="B723" s="490">
        <v>92812</v>
      </c>
      <c r="C723" s="536" t="s">
        <v>2800</v>
      </c>
      <c r="D723" s="541" t="s">
        <v>4407</v>
      </c>
      <c r="E723" s="539" t="s">
        <v>143</v>
      </c>
      <c r="F723" s="488">
        <v>68.549999999999997</v>
      </c>
    </row>
    <row r="724" s="491" customFormat="1">
      <c r="A724" s="489"/>
      <c r="B724" s="490">
        <v>92826</v>
      </c>
      <c r="C724" s="536" t="s">
        <v>2800</v>
      </c>
      <c r="D724" s="541" t="s">
        <v>4408</v>
      </c>
      <c r="E724" s="539" t="s">
        <v>143</v>
      </c>
      <c r="F724" s="488">
        <v>88.019999999999996</v>
      </c>
    </row>
    <row r="725" s="491" customFormat="1">
      <c r="A725" s="489"/>
      <c r="B725" s="490">
        <v>92813</v>
      </c>
      <c r="C725" s="536" t="s">
        <v>2800</v>
      </c>
      <c r="D725" s="541" t="s">
        <v>4409</v>
      </c>
      <c r="E725" s="539" t="s">
        <v>143</v>
      </c>
      <c r="F725" s="488">
        <v>79.890000000000001</v>
      </c>
    </row>
    <row r="726" s="491" customFormat="1">
      <c r="A726" s="489"/>
      <c r="B726" s="490">
        <v>92827</v>
      </c>
      <c r="C726" s="536" t="s">
        <v>2800</v>
      </c>
      <c r="D726" s="541" t="s">
        <v>4410</v>
      </c>
      <c r="E726" s="539" t="s">
        <v>143</v>
      </c>
      <c r="F726" s="488">
        <v>100.81</v>
      </c>
    </row>
    <row r="727" s="491" customFormat="1">
      <c r="A727" s="489"/>
      <c r="B727" s="490">
        <v>92814</v>
      </c>
      <c r="C727" s="536" t="s">
        <v>2800</v>
      </c>
      <c r="D727" s="541" t="s">
        <v>4411</v>
      </c>
      <c r="E727" s="539" t="s">
        <v>143</v>
      </c>
      <c r="F727" s="488">
        <v>91.530000000000001</v>
      </c>
    </row>
    <row r="728" s="491" customFormat="1">
      <c r="A728" s="489"/>
      <c r="B728" s="490">
        <v>95570</v>
      </c>
      <c r="C728" s="536" t="s">
        <v>2800</v>
      </c>
      <c r="D728" s="541" t="s">
        <v>4412</v>
      </c>
      <c r="E728" s="539" t="s">
        <v>143</v>
      </c>
      <c r="F728" s="488">
        <v>123.84</v>
      </c>
    </row>
    <row r="729" s="491" customFormat="1">
      <c r="A729" s="489"/>
      <c r="B729" s="490">
        <v>95567</v>
      </c>
      <c r="C729" s="536" t="s">
        <v>2800</v>
      </c>
      <c r="D729" s="541" t="s">
        <v>4413</v>
      </c>
      <c r="E729" s="539" t="s">
        <v>143</v>
      </c>
      <c r="F729" s="488">
        <v>121.23</v>
      </c>
    </row>
    <row r="730" s="491" customFormat="1">
      <c r="A730" s="489"/>
      <c r="B730" s="490">
        <v>95571</v>
      </c>
      <c r="C730" s="536" t="s">
        <v>2800</v>
      </c>
      <c r="D730" s="541" t="s">
        <v>4414</v>
      </c>
      <c r="E730" s="539" t="s">
        <v>143</v>
      </c>
      <c r="F730" s="488">
        <v>152.44</v>
      </c>
    </row>
    <row r="731" s="491" customFormat="1">
      <c r="A731" s="489"/>
      <c r="B731" s="490">
        <v>95568</v>
      </c>
      <c r="C731" s="536" t="s">
        <v>2800</v>
      </c>
      <c r="D731" s="541" t="s">
        <v>4415</v>
      </c>
      <c r="E731" s="539" t="s">
        <v>143</v>
      </c>
      <c r="F731" s="488">
        <v>148.72999999999999</v>
      </c>
    </row>
    <row r="732" s="491" customFormat="1">
      <c r="A732" s="489"/>
      <c r="B732" s="490">
        <v>95572</v>
      </c>
      <c r="C732" s="536" t="s">
        <v>2800</v>
      </c>
      <c r="D732" s="541" t="s">
        <v>4416</v>
      </c>
      <c r="E732" s="539" t="s">
        <v>143</v>
      </c>
      <c r="F732" s="488">
        <v>219.08000000000001</v>
      </c>
    </row>
    <row r="733" s="491" customFormat="1">
      <c r="A733" s="489"/>
      <c r="B733" s="490">
        <v>95569</v>
      </c>
      <c r="C733" s="536" t="s">
        <v>2800</v>
      </c>
      <c r="D733" s="541" t="s">
        <v>4417</v>
      </c>
      <c r="E733" s="539" t="s">
        <v>143</v>
      </c>
      <c r="F733" s="488">
        <v>214.25999999999999</v>
      </c>
    </row>
    <row r="734" s="491" customFormat="1">
      <c r="A734" s="489"/>
      <c r="B734" s="490">
        <v>92863</v>
      </c>
      <c r="C734" s="536" t="s">
        <v>2800</v>
      </c>
      <c r="D734" s="541" t="s">
        <v>4418</v>
      </c>
      <c r="E734" s="539" t="s">
        <v>143</v>
      </c>
      <c r="F734" s="488">
        <v>1041.0599999999999</v>
      </c>
    </row>
    <row r="735" s="491" customFormat="1">
      <c r="A735" s="489"/>
      <c r="B735" s="490">
        <v>92847</v>
      </c>
      <c r="C735" s="536" t="s">
        <v>2800</v>
      </c>
      <c r="D735" s="541" t="s">
        <v>4419</v>
      </c>
      <c r="E735" s="539" t="s">
        <v>143</v>
      </c>
      <c r="F735" s="488">
        <v>1030.71</v>
      </c>
    </row>
    <row r="736" s="491" customFormat="1">
      <c r="A736" s="489"/>
      <c r="B736" s="490">
        <v>104936</v>
      </c>
      <c r="C736" s="536" t="s">
        <v>2800</v>
      </c>
      <c r="D736" s="541" t="s">
        <v>4420</v>
      </c>
      <c r="E736" s="539" t="s">
        <v>143</v>
      </c>
      <c r="F736" s="488">
        <v>0</v>
      </c>
    </row>
    <row r="737" s="491" customFormat="1">
      <c r="A737" s="489"/>
      <c r="B737" s="490">
        <v>104932</v>
      </c>
      <c r="C737" s="536" t="s">
        <v>2800</v>
      </c>
      <c r="D737" s="541" t="s">
        <v>4421</v>
      </c>
      <c r="E737" s="539" t="s">
        <v>143</v>
      </c>
      <c r="F737" s="488">
        <v>0</v>
      </c>
    </row>
    <row r="738" s="491" customFormat="1">
      <c r="A738" s="489"/>
      <c r="B738" s="490">
        <v>104938</v>
      </c>
      <c r="C738" s="536" t="s">
        <v>2800</v>
      </c>
      <c r="D738" s="541" t="s">
        <v>4422</v>
      </c>
      <c r="E738" s="539" t="s">
        <v>143</v>
      </c>
      <c r="F738" s="488">
        <v>0</v>
      </c>
    </row>
    <row r="739" s="491" customFormat="1">
      <c r="A739" s="489"/>
      <c r="B739" s="490">
        <v>104934</v>
      </c>
      <c r="C739" s="536" t="s">
        <v>2800</v>
      </c>
      <c r="D739" s="541" t="s">
        <v>4423</v>
      </c>
      <c r="E739" s="539" t="s">
        <v>143</v>
      </c>
      <c r="F739" s="488">
        <v>0</v>
      </c>
    </row>
    <row r="740" s="491" customFormat="1">
      <c r="A740" s="489"/>
      <c r="B740" s="490">
        <v>92849</v>
      </c>
      <c r="C740" s="536" t="s">
        <v>2800</v>
      </c>
      <c r="D740" s="541" t="s">
        <v>4424</v>
      </c>
      <c r="E740" s="539" t="s">
        <v>143</v>
      </c>
      <c r="F740" s="488">
        <v>221.36000000000001</v>
      </c>
    </row>
    <row r="741" s="491" customFormat="1">
      <c r="A741" s="489"/>
      <c r="B741" s="490">
        <v>92833</v>
      </c>
      <c r="C741" s="536" t="s">
        <v>2800</v>
      </c>
      <c r="D741" s="541" t="s">
        <v>4425</v>
      </c>
      <c r="E741" s="539" t="s">
        <v>143</v>
      </c>
      <c r="F741" s="488">
        <v>218.75</v>
      </c>
    </row>
    <row r="742" s="491" customFormat="1">
      <c r="A742" s="489"/>
      <c r="B742" s="490">
        <v>92851</v>
      </c>
      <c r="C742" s="536" t="s">
        <v>2800</v>
      </c>
      <c r="D742" s="541" t="s">
        <v>4426</v>
      </c>
      <c r="E742" s="539" t="s">
        <v>143</v>
      </c>
      <c r="F742" s="488">
        <v>234.21000000000001</v>
      </c>
    </row>
    <row r="743" s="491" customFormat="1">
      <c r="A743" s="489"/>
      <c r="B743" s="490">
        <v>92835</v>
      </c>
      <c r="C743" s="536" t="s">
        <v>2800</v>
      </c>
      <c r="D743" s="541" t="s">
        <v>4427</v>
      </c>
      <c r="E743" s="539" t="s">
        <v>143</v>
      </c>
      <c r="F743" s="488">
        <v>230.50999999999999</v>
      </c>
    </row>
    <row r="744" s="491" customFormat="1">
      <c r="A744" s="489"/>
      <c r="B744" s="490">
        <v>92853</v>
      </c>
      <c r="C744" s="536" t="s">
        <v>2800</v>
      </c>
      <c r="D744" s="541" t="s">
        <v>4428</v>
      </c>
      <c r="E744" s="539" t="s">
        <v>143</v>
      </c>
      <c r="F744" s="488">
        <v>415.20999999999998</v>
      </c>
    </row>
    <row r="745" s="491" customFormat="1">
      <c r="A745" s="489"/>
      <c r="B745" s="490">
        <v>92837</v>
      </c>
      <c r="C745" s="536" t="s">
        <v>2800</v>
      </c>
      <c r="D745" s="541" t="s">
        <v>4429</v>
      </c>
      <c r="E745" s="539" t="s">
        <v>143</v>
      </c>
      <c r="F745" s="488">
        <v>410.41000000000003</v>
      </c>
    </row>
    <row r="746" s="491" customFormat="1">
      <c r="A746" s="489"/>
      <c r="B746" s="490">
        <v>92855</v>
      </c>
      <c r="C746" s="536" t="s">
        <v>2800</v>
      </c>
      <c r="D746" s="541" t="s">
        <v>4430</v>
      </c>
      <c r="E746" s="539" t="s">
        <v>143</v>
      </c>
      <c r="F746" s="488">
        <v>509.05000000000001</v>
      </c>
    </row>
    <row r="747" s="491" customFormat="1">
      <c r="A747" s="489"/>
      <c r="B747" s="490">
        <v>92839</v>
      </c>
      <c r="C747" s="536" t="s">
        <v>2800</v>
      </c>
      <c r="D747" s="541" t="s">
        <v>4431</v>
      </c>
      <c r="E747" s="539" t="s">
        <v>143</v>
      </c>
      <c r="F747" s="488">
        <v>503.13</v>
      </c>
    </row>
    <row r="748" s="491" customFormat="1">
      <c r="A748" s="489"/>
      <c r="B748" s="490">
        <v>92857</v>
      </c>
      <c r="C748" s="536" t="s">
        <v>2800</v>
      </c>
      <c r="D748" s="541" t="s">
        <v>4432</v>
      </c>
      <c r="E748" s="539" t="s">
        <v>143</v>
      </c>
      <c r="F748" s="488">
        <v>661.91999999999996</v>
      </c>
    </row>
    <row r="749" s="491" customFormat="1">
      <c r="A749" s="489"/>
      <c r="B749" s="490">
        <v>92841</v>
      </c>
      <c r="C749" s="536" t="s">
        <v>2800</v>
      </c>
      <c r="D749" s="541" t="s">
        <v>4433</v>
      </c>
      <c r="E749" s="539" t="s">
        <v>143</v>
      </c>
      <c r="F749" s="488">
        <v>654.88</v>
      </c>
    </row>
    <row r="750" s="491" customFormat="1">
      <c r="A750" s="489"/>
      <c r="B750" s="490">
        <v>92859</v>
      </c>
      <c r="C750" s="536" t="s">
        <v>2800</v>
      </c>
      <c r="D750" s="541" t="s">
        <v>4434</v>
      </c>
      <c r="E750" s="539" t="s">
        <v>143</v>
      </c>
      <c r="F750" s="488">
        <v>686.02999999999997</v>
      </c>
    </row>
    <row r="751" s="491" customFormat="1">
      <c r="A751" s="489"/>
      <c r="B751" s="490">
        <v>92843</v>
      </c>
      <c r="C751" s="536" t="s">
        <v>2800</v>
      </c>
      <c r="D751" s="541" t="s">
        <v>4435</v>
      </c>
      <c r="E751" s="539" t="s">
        <v>143</v>
      </c>
      <c r="F751" s="488">
        <v>677.88</v>
      </c>
    </row>
    <row r="752" s="491" customFormat="1">
      <c r="A752" s="489"/>
      <c r="B752" s="490">
        <v>92861</v>
      </c>
      <c r="C752" s="536" t="s">
        <v>2800</v>
      </c>
      <c r="D752" s="541" t="s">
        <v>4436</v>
      </c>
      <c r="E752" s="539" t="s">
        <v>143</v>
      </c>
      <c r="F752" s="488">
        <v>1014.34</v>
      </c>
    </row>
    <row r="753" s="491" customFormat="1">
      <c r="A753" s="489"/>
      <c r="B753" s="490">
        <v>92845</v>
      </c>
      <c r="C753" s="536" t="s">
        <v>2800</v>
      </c>
      <c r="D753" s="541" t="s">
        <v>4437</v>
      </c>
      <c r="E753" s="539" t="s">
        <v>143</v>
      </c>
      <c r="F753" s="488">
        <v>1005.09</v>
      </c>
    </row>
    <row r="754" s="491" customFormat="1">
      <c r="A754" s="489"/>
      <c r="B754" s="490">
        <v>92226</v>
      </c>
      <c r="C754" s="536" t="s">
        <v>2800</v>
      </c>
      <c r="D754" s="541" t="s">
        <v>4438</v>
      </c>
      <c r="E754" s="539" t="s">
        <v>143</v>
      </c>
      <c r="F754" s="488">
        <v>585.66999999999996</v>
      </c>
    </row>
    <row r="755" s="491" customFormat="1">
      <c r="A755" s="489"/>
      <c r="B755" s="490">
        <v>92216</v>
      </c>
      <c r="C755" s="536" t="s">
        <v>2800</v>
      </c>
      <c r="D755" s="541" t="s">
        <v>4439</v>
      </c>
      <c r="E755" s="539" t="s">
        <v>143</v>
      </c>
      <c r="F755" s="488">
        <v>575.32000000000005</v>
      </c>
    </row>
    <row r="756" s="491" customFormat="1">
      <c r="A756" s="489"/>
      <c r="B756" s="490">
        <v>92829</v>
      </c>
      <c r="C756" s="536" t="s">
        <v>2800</v>
      </c>
      <c r="D756" s="541" t="s">
        <v>4440</v>
      </c>
      <c r="E756" s="539" t="s">
        <v>143</v>
      </c>
      <c r="F756" s="488">
        <v>845.42999999999995</v>
      </c>
    </row>
    <row r="757" s="491" customFormat="1">
      <c r="A757" s="489"/>
      <c r="B757" s="490">
        <v>92816</v>
      </c>
      <c r="C757" s="536" t="s">
        <v>2800</v>
      </c>
      <c r="D757" s="541" t="s">
        <v>4441</v>
      </c>
      <c r="E757" s="539" t="s">
        <v>143</v>
      </c>
      <c r="F757" s="488">
        <v>832.85000000000002</v>
      </c>
    </row>
    <row r="758" s="491" customFormat="1">
      <c r="A758" s="489"/>
      <c r="B758" s="490">
        <v>92831</v>
      </c>
      <c r="C758" s="536" t="s">
        <v>2800</v>
      </c>
      <c r="D758" s="541" t="s">
        <v>4442</v>
      </c>
      <c r="E758" s="539" t="s">
        <v>143</v>
      </c>
      <c r="F758" s="488">
        <v>1204.0599999999999</v>
      </c>
    </row>
    <row r="759" s="491" customFormat="1">
      <c r="A759" s="489"/>
      <c r="B759" s="490">
        <v>92818</v>
      </c>
      <c r="C759" s="536" t="s">
        <v>2800</v>
      </c>
      <c r="D759" s="541" t="s">
        <v>4443</v>
      </c>
      <c r="E759" s="539" t="s">
        <v>143</v>
      </c>
      <c r="F759" s="488">
        <v>1188.1500000000001</v>
      </c>
    </row>
    <row r="760" s="491" customFormat="1">
      <c r="A760" s="489"/>
      <c r="B760" s="490">
        <v>95566</v>
      </c>
      <c r="C760" s="536" t="s">
        <v>2800</v>
      </c>
      <c r="D760" s="541" t="s">
        <v>4444</v>
      </c>
      <c r="E760" s="539" t="s">
        <v>143</v>
      </c>
      <c r="F760" s="488">
        <v>139.41</v>
      </c>
    </row>
    <row r="761" s="491" customFormat="1">
      <c r="A761" s="489"/>
      <c r="B761" s="490">
        <v>95565</v>
      </c>
      <c r="C761" s="536" t="s">
        <v>2800</v>
      </c>
      <c r="D761" s="541" t="s">
        <v>4445</v>
      </c>
      <c r="E761" s="539" t="s">
        <v>143</v>
      </c>
      <c r="F761" s="488">
        <v>136.80000000000001</v>
      </c>
    </row>
    <row r="762" s="491" customFormat="1">
      <c r="A762" s="489"/>
      <c r="B762" s="490">
        <v>92219</v>
      </c>
      <c r="C762" s="536" t="s">
        <v>2800</v>
      </c>
      <c r="D762" s="541" t="s">
        <v>4446</v>
      </c>
      <c r="E762" s="539" t="s">
        <v>143</v>
      </c>
      <c r="F762" s="488">
        <v>164.94</v>
      </c>
    </row>
    <row r="763" s="491" customFormat="1">
      <c r="A763" s="489"/>
      <c r="B763" s="490">
        <v>92210</v>
      </c>
      <c r="C763" s="536" t="s">
        <v>2800</v>
      </c>
      <c r="D763" s="541" t="s">
        <v>4447</v>
      </c>
      <c r="E763" s="539" t="s">
        <v>143</v>
      </c>
      <c r="F763" s="488">
        <v>161.22999999999999</v>
      </c>
    </row>
    <row r="764" s="491" customFormat="1">
      <c r="A764" s="489"/>
      <c r="B764" s="490">
        <v>92220</v>
      </c>
      <c r="C764" s="536" t="s">
        <v>2800</v>
      </c>
      <c r="D764" s="541" t="s">
        <v>4448</v>
      </c>
      <c r="E764" s="539" t="s">
        <v>143</v>
      </c>
      <c r="F764" s="488">
        <v>201.00999999999999</v>
      </c>
    </row>
    <row r="765" s="491" customFormat="1">
      <c r="A765" s="489"/>
      <c r="B765" s="490">
        <v>92211</v>
      </c>
      <c r="C765" s="536" t="s">
        <v>2800</v>
      </c>
      <c r="D765" s="541" t="s">
        <v>4449</v>
      </c>
      <c r="E765" s="539" t="s">
        <v>143</v>
      </c>
      <c r="F765" s="488">
        <v>196.19</v>
      </c>
    </row>
    <row r="766" s="491" customFormat="1">
      <c r="A766" s="489"/>
      <c r="B766" s="490">
        <v>92221</v>
      </c>
      <c r="C766" s="536" t="s">
        <v>2800</v>
      </c>
      <c r="D766" s="541" t="s">
        <v>4450</v>
      </c>
      <c r="E766" s="539" t="s">
        <v>143</v>
      </c>
      <c r="F766" s="488">
        <v>305.44999999999999</v>
      </c>
    </row>
    <row r="767" s="491" customFormat="1">
      <c r="A767" s="489"/>
      <c r="B767" s="490">
        <v>92212</v>
      </c>
      <c r="C767" s="536" t="s">
        <v>2800</v>
      </c>
      <c r="D767" s="541" t="s">
        <v>4451</v>
      </c>
      <c r="E767" s="539" t="s">
        <v>143</v>
      </c>
      <c r="F767" s="488">
        <v>299.51999999999998</v>
      </c>
    </row>
    <row r="768" s="491" customFormat="1">
      <c r="A768" s="489"/>
      <c r="B768" s="490">
        <v>92222</v>
      </c>
      <c r="C768" s="536" t="s">
        <v>2800</v>
      </c>
      <c r="D768" s="541" t="s">
        <v>4452</v>
      </c>
      <c r="E768" s="539" t="s">
        <v>143</v>
      </c>
      <c r="F768" s="488">
        <v>405.47000000000003</v>
      </c>
    </row>
    <row r="769" s="491" customFormat="1">
      <c r="A769" s="489"/>
      <c r="B769" s="490">
        <v>92213</v>
      </c>
      <c r="C769" s="536" t="s">
        <v>2800</v>
      </c>
      <c r="D769" s="541" t="s">
        <v>4453</v>
      </c>
      <c r="E769" s="539" t="s">
        <v>143</v>
      </c>
      <c r="F769" s="488">
        <v>398.45999999999998</v>
      </c>
    </row>
    <row r="770" s="491" customFormat="1">
      <c r="A770" s="489"/>
      <c r="B770" s="490">
        <v>92223</v>
      </c>
      <c r="C770" s="536" t="s">
        <v>2800</v>
      </c>
      <c r="D770" s="541" t="s">
        <v>4454</v>
      </c>
      <c r="E770" s="539" t="s">
        <v>143</v>
      </c>
      <c r="F770" s="488">
        <v>490.75</v>
      </c>
    </row>
    <row r="771" s="491" customFormat="1">
      <c r="A771" s="489"/>
      <c r="B771" s="490">
        <v>92214</v>
      </c>
      <c r="C771" s="536" t="s">
        <v>2800</v>
      </c>
      <c r="D771" s="541" t="s">
        <v>4455</v>
      </c>
      <c r="E771" s="539" t="s">
        <v>143</v>
      </c>
      <c r="F771" s="488">
        <v>482.62</v>
      </c>
    </row>
    <row r="772" s="491" customFormat="1">
      <c r="A772" s="489"/>
      <c r="B772" s="490">
        <v>92224</v>
      </c>
      <c r="C772" s="536" t="s">
        <v>2800</v>
      </c>
      <c r="D772" s="541" t="s">
        <v>4456</v>
      </c>
      <c r="E772" s="539" t="s">
        <v>143</v>
      </c>
      <c r="F772" s="488">
        <v>563.53999999999996</v>
      </c>
    </row>
    <row r="773" s="491" customFormat="1">
      <c r="A773" s="489"/>
      <c r="B773" s="490">
        <v>92215</v>
      </c>
      <c r="C773" s="536" t="s">
        <v>2800</v>
      </c>
      <c r="D773" s="541" t="s">
        <v>4457</v>
      </c>
      <c r="E773" s="539" t="s">
        <v>143</v>
      </c>
      <c r="F773" s="488">
        <v>554.25999999999999</v>
      </c>
    </row>
    <row r="774" s="491" customFormat="1">
      <c r="A774" s="489"/>
      <c r="B774" s="490">
        <v>94342</v>
      </c>
      <c r="C774" s="536" t="s">
        <v>2800</v>
      </c>
      <c r="D774" s="541" t="s">
        <v>4458</v>
      </c>
      <c r="E774" s="539" t="s">
        <v>12626</v>
      </c>
      <c r="F774" s="488">
        <v>143.03999999999999</v>
      </c>
    </row>
    <row r="775" s="491" customFormat="1">
      <c r="A775" s="489"/>
      <c r="B775" s="490">
        <v>94319</v>
      </c>
      <c r="C775" s="536" t="s">
        <v>2800</v>
      </c>
      <c r="D775" s="541" t="s">
        <v>4459</v>
      </c>
      <c r="E775" s="539" t="s">
        <v>12626</v>
      </c>
      <c r="F775" s="488">
        <v>82.290000000000006</v>
      </c>
    </row>
    <row r="776" s="491" customFormat="1">
      <c r="A776" s="489"/>
      <c r="B776" s="490">
        <v>94304</v>
      </c>
      <c r="C776" s="536" t="s">
        <v>2800</v>
      </c>
      <c r="D776" s="541" t="s">
        <v>4460</v>
      </c>
      <c r="E776" s="539" t="s">
        <v>12626</v>
      </c>
      <c r="F776" s="488">
        <v>79.280000000000001</v>
      </c>
    </row>
    <row r="777" s="491" customFormat="1">
      <c r="A777" s="489"/>
      <c r="B777" s="490">
        <v>94306</v>
      </c>
      <c r="C777" s="536" t="s">
        <v>2800</v>
      </c>
      <c r="D777" s="541" t="s">
        <v>4461</v>
      </c>
      <c r="E777" s="539" t="s">
        <v>12626</v>
      </c>
      <c r="F777" s="488">
        <v>72.299999999999997</v>
      </c>
    </row>
    <row r="778" s="491" customFormat="1">
      <c r="A778" s="489"/>
      <c r="B778" s="490">
        <v>94327</v>
      </c>
      <c r="C778" s="536" t="s">
        <v>2800</v>
      </c>
      <c r="D778" s="541" t="s">
        <v>4462</v>
      </c>
      <c r="E778" s="539" t="s">
        <v>12626</v>
      </c>
      <c r="F778" s="488">
        <v>140.03</v>
      </c>
    </row>
    <row r="779" s="491" customFormat="1">
      <c r="A779" s="489"/>
      <c r="B779" s="490">
        <v>94329</v>
      </c>
      <c r="C779" s="536" t="s">
        <v>2800</v>
      </c>
      <c r="D779" s="541" t="s">
        <v>4463</v>
      </c>
      <c r="E779" s="539" t="s">
        <v>12626</v>
      </c>
      <c r="F779" s="488">
        <v>133.05000000000001</v>
      </c>
    </row>
    <row r="780" s="491" customFormat="1">
      <c r="A780" s="489"/>
      <c r="B780" s="490">
        <v>94333</v>
      </c>
      <c r="C780" s="536" t="s">
        <v>2800</v>
      </c>
      <c r="D780" s="541" t="s">
        <v>4464</v>
      </c>
      <c r="E780" s="539" t="s">
        <v>12626</v>
      </c>
      <c r="F780" s="488">
        <v>129.90000000000001</v>
      </c>
    </row>
    <row r="781" s="491" customFormat="1">
      <c r="A781" s="489"/>
      <c r="B781" s="490">
        <v>94310</v>
      </c>
      <c r="C781" s="536" t="s">
        <v>2800</v>
      </c>
      <c r="D781" s="541" t="s">
        <v>4465</v>
      </c>
      <c r="E781" s="539" t="s">
        <v>12626</v>
      </c>
      <c r="F781" s="488">
        <v>69.150000000000006</v>
      </c>
    </row>
    <row r="782" s="491" customFormat="1">
      <c r="A782" s="489"/>
      <c r="B782" s="490">
        <v>104739</v>
      </c>
      <c r="C782" s="536" t="s">
        <v>2800</v>
      </c>
      <c r="D782" s="541" t="s">
        <v>4466</v>
      </c>
      <c r="E782" s="539" t="s">
        <v>12626</v>
      </c>
      <c r="F782" s="488">
        <v>143.84</v>
      </c>
    </row>
    <row r="783" s="491" customFormat="1">
      <c r="A783" s="489"/>
      <c r="B783" s="490">
        <v>104738</v>
      </c>
      <c r="C783" s="536" t="s">
        <v>2800</v>
      </c>
      <c r="D783" s="541" t="s">
        <v>4467</v>
      </c>
      <c r="E783" s="539" t="s">
        <v>12626</v>
      </c>
      <c r="F783" s="488">
        <v>83.090000000000003</v>
      </c>
    </row>
    <row r="784" s="491" customFormat="1">
      <c r="A784" s="489"/>
      <c r="B784" s="490">
        <v>94316</v>
      </c>
      <c r="C784" s="536" t="s">
        <v>2800</v>
      </c>
      <c r="D784" s="541" t="s">
        <v>4468</v>
      </c>
      <c r="E784" s="539" t="s">
        <v>12626</v>
      </c>
      <c r="F784" s="488">
        <v>74.269999999999996</v>
      </c>
    </row>
    <row r="785" s="491" customFormat="1">
      <c r="A785" s="489"/>
      <c r="B785" s="490">
        <v>94318</v>
      </c>
      <c r="C785" s="536" t="s">
        <v>2800</v>
      </c>
      <c r="D785" s="541" t="s">
        <v>4469</v>
      </c>
      <c r="E785" s="539" t="s">
        <v>12626</v>
      </c>
      <c r="F785" s="488">
        <v>67.959999999999994</v>
      </c>
    </row>
    <row r="786" s="491" customFormat="1">
      <c r="A786" s="489"/>
      <c r="B786" s="490">
        <v>94339</v>
      </c>
      <c r="C786" s="536" t="s">
        <v>2800</v>
      </c>
      <c r="D786" s="541" t="s">
        <v>4470</v>
      </c>
      <c r="E786" s="539" t="s">
        <v>12626</v>
      </c>
      <c r="F786" s="488">
        <v>135.02000000000001</v>
      </c>
    </row>
    <row r="787" s="491" customFormat="1">
      <c r="A787" s="489"/>
      <c r="B787" s="490">
        <v>94341</v>
      </c>
      <c r="C787" s="536" t="s">
        <v>2800</v>
      </c>
      <c r="D787" s="541" t="s">
        <v>4471</v>
      </c>
      <c r="E787" s="539" t="s">
        <v>12626</v>
      </c>
      <c r="F787" s="488">
        <v>128.71000000000001</v>
      </c>
    </row>
    <row r="788" s="491" customFormat="1">
      <c r="A788" s="489"/>
      <c r="B788" s="490">
        <v>104742</v>
      </c>
      <c r="C788" s="536" t="s">
        <v>2800</v>
      </c>
      <c r="D788" s="541" t="s">
        <v>4472</v>
      </c>
      <c r="E788" s="539" t="s">
        <v>12625</v>
      </c>
      <c r="F788" s="488">
        <v>8.3100000000000005</v>
      </c>
    </row>
    <row r="789" s="491" customFormat="1">
      <c r="A789" s="489"/>
      <c r="B789" s="490">
        <v>93382</v>
      </c>
      <c r="C789" s="536" t="s">
        <v>2800</v>
      </c>
      <c r="D789" s="541" t="s">
        <v>4473</v>
      </c>
      <c r="E789" s="539" t="s">
        <v>12626</v>
      </c>
      <c r="F789" s="488">
        <v>28.460000000000001</v>
      </c>
    </row>
    <row r="790" s="491" customFormat="1">
      <c r="A790" s="489"/>
      <c r="B790" s="490">
        <v>104737</v>
      </c>
      <c r="C790" s="536" t="s">
        <v>2800</v>
      </c>
      <c r="D790" s="541" t="s">
        <v>4474</v>
      </c>
      <c r="E790" s="539" t="s">
        <v>12626</v>
      </c>
      <c r="F790" s="488">
        <v>22.609999999999999</v>
      </c>
    </row>
    <row r="791" s="491" customFormat="1">
      <c r="A791" s="489"/>
      <c r="B791" s="490">
        <v>93369</v>
      </c>
      <c r="C791" s="536" t="s">
        <v>2800</v>
      </c>
      <c r="D791" s="541" t="s">
        <v>4475</v>
      </c>
      <c r="E791" s="539" t="s">
        <v>12626</v>
      </c>
      <c r="F791" s="488">
        <v>18.469999999999999</v>
      </c>
    </row>
    <row r="792" s="491" customFormat="1">
      <c r="A792" s="489"/>
      <c r="B792" s="490">
        <v>93373</v>
      </c>
      <c r="C792" s="536" t="s">
        <v>2800</v>
      </c>
      <c r="D792" s="541" t="s">
        <v>4476</v>
      </c>
      <c r="E792" s="539" t="s">
        <v>12626</v>
      </c>
      <c r="F792" s="488">
        <v>15.32</v>
      </c>
    </row>
    <row r="793" s="491" customFormat="1">
      <c r="A793" s="489"/>
      <c r="B793" s="490">
        <v>93368</v>
      </c>
      <c r="C793" s="536" t="s">
        <v>2800</v>
      </c>
      <c r="D793" s="541" t="s">
        <v>4477</v>
      </c>
      <c r="E793" s="539" t="s">
        <v>12626</v>
      </c>
      <c r="F793" s="488">
        <v>22.34</v>
      </c>
    </row>
    <row r="794" s="491" customFormat="1">
      <c r="A794" s="489"/>
      <c r="B794" s="490">
        <v>104729</v>
      </c>
      <c r="C794" s="536" t="s">
        <v>2800</v>
      </c>
      <c r="D794" s="541" t="s">
        <v>4478</v>
      </c>
      <c r="E794" s="539" t="s">
        <v>12626</v>
      </c>
      <c r="F794" s="488">
        <v>17.370000000000001</v>
      </c>
    </row>
    <row r="795" s="491" customFormat="1">
      <c r="A795" s="489"/>
      <c r="B795" s="490">
        <v>93372</v>
      </c>
      <c r="C795" s="536" t="s">
        <v>2800</v>
      </c>
      <c r="D795" s="541" t="s">
        <v>4479</v>
      </c>
      <c r="E795" s="539" t="s">
        <v>12626</v>
      </c>
      <c r="F795" s="488">
        <v>17.780000000000001</v>
      </c>
    </row>
    <row r="796" s="491" customFormat="1">
      <c r="A796" s="489"/>
      <c r="B796" s="490">
        <v>104731</v>
      </c>
      <c r="C796" s="536" t="s">
        <v>2800</v>
      </c>
      <c r="D796" s="541" t="s">
        <v>4480</v>
      </c>
      <c r="E796" s="539" t="s">
        <v>12626</v>
      </c>
      <c r="F796" s="488">
        <v>12.85</v>
      </c>
    </row>
    <row r="797" s="491" customFormat="1">
      <c r="A797" s="489"/>
      <c r="B797" s="490">
        <v>93367</v>
      </c>
      <c r="C797" s="536" t="s">
        <v>2800</v>
      </c>
      <c r="D797" s="541" t="s">
        <v>4481</v>
      </c>
      <c r="E797" s="539" t="s">
        <v>12626</v>
      </c>
      <c r="F797" s="488">
        <v>25.449999999999999</v>
      </c>
    </row>
    <row r="798" s="491" customFormat="1">
      <c r="A798" s="489"/>
      <c r="B798" s="490">
        <v>104728</v>
      </c>
      <c r="C798" s="536" t="s">
        <v>2800</v>
      </c>
      <c r="D798" s="541" t="s">
        <v>4482</v>
      </c>
      <c r="E798" s="539" t="s">
        <v>12626</v>
      </c>
      <c r="F798" s="488">
        <v>20.41</v>
      </c>
    </row>
    <row r="799" s="491" customFormat="1">
      <c r="A799" s="489"/>
      <c r="B799" s="490">
        <v>104730</v>
      </c>
      <c r="C799" s="536" t="s">
        <v>2800</v>
      </c>
      <c r="D799" s="541" t="s">
        <v>4483</v>
      </c>
      <c r="E799" s="539" t="s">
        <v>12626</v>
      </c>
      <c r="F799" s="488">
        <v>13.539999999999999</v>
      </c>
    </row>
    <row r="800" s="491" customFormat="1">
      <c r="A800" s="489"/>
      <c r="B800" s="490">
        <v>104732</v>
      </c>
      <c r="C800" s="536" t="s">
        <v>2800</v>
      </c>
      <c r="D800" s="541" t="s">
        <v>4484</v>
      </c>
      <c r="E800" s="539" t="s">
        <v>12626</v>
      </c>
      <c r="F800" s="488">
        <v>10.4</v>
      </c>
    </row>
    <row r="801" s="491" customFormat="1">
      <c r="A801" s="489"/>
      <c r="B801" s="490">
        <v>104740</v>
      </c>
      <c r="C801" s="536" t="s">
        <v>2800</v>
      </c>
      <c r="D801" s="541" t="s">
        <v>4485</v>
      </c>
      <c r="E801" s="539" t="s">
        <v>12626</v>
      </c>
      <c r="F801" s="488">
        <v>29.260000000000002</v>
      </c>
    </row>
    <row r="802" s="491" customFormat="1">
      <c r="A802" s="489"/>
      <c r="B802" s="490">
        <v>104741</v>
      </c>
      <c r="C802" s="536" t="s">
        <v>2800</v>
      </c>
      <c r="D802" s="541" t="s">
        <v>4486</v>
      </c>
      <c r="E802" s="539" t="s">
        <v>12626</v>
      </c>
      <c r="F802" s="488">
        <v>23.399999999999999</v>
      </c>
    </row>
    <row r="803" s="491" customFormat="1">
      <c r="A803" s="489"/>
      <c r="B803" s="490">
        <v>93381</v>
      </c>
      <c r="C803" s="536" t="s">
        <v>2800</v>
      </c>
      <c r="D803" s="541" t="s">
        <v>4487</v>
      </c>
      <c r="E803" s="539" t="s">
        <v>12626</v>
      </c>
      <c r="F803" s="488">
        <v>14.130000000000001</v>
      </c>
    </row>
    <row r="804" s="491" customFormat="1">
      <c r="A804" s="489"/>
      <c r="B804" s="490">
        <v>93379</v>
      </c>
      <c r="C804" s="536" t="s">
        <v>2800</v>
      </c>
      <c r="D804" s="541" t="s">
        <v>4488</v>
      </c>
      <c r="E804" s="539" t="s">
        <v>12626</v>
      </c>
      <c r="F804" s="488">
        <v>20.440000000000001</v>
      </c>
    </row>
    <row r="805" s="491" customFormat="1">
      <c r="A805" s="489"/>
      <c r="B805" s="490">
        <v>93380</v>
      </c>
      <c r="C805" s="536" t="s">
        <v>2800</v>
      </c>
      <c r="D805" s="541" t="s">
        <v>4489</v>
      </c>
      <c r="E805" s="539" t="s">
        <v>12626</v>
      </c>
      <c r="F805" s="488">
        <v>17.399999999999999</v>
      </c>
    </row>
    <row r="806" s="491" customFormat="1">
      <c r="A806" s="489"/>
      <c r="B806" s="490">
        <v>93378</v>
      </c>
      <c r="C806" s="536" t="s">
        <v>2800</v>
      </c>
      <c r="D806" s="541" t="s">
        <v>4490</v>
      </c>
      <c r="E806" s="539" t="s">
        <v>12626</v>
      </c>
      <c r="F806" s="488">
        <v>26.559999999999999</v>
      </c>
    </row>
    <row r="807" s="491" customFormat="1">
      <c r="A807" s="489"/>
      <c r="B807" s="490">
        <v>104733</v>
      </c>
      <c r="C807" s="536" t="s">
        <v>2800</v>
      </c>
      <c r="D807" s="541" t="s">
        <v>4491</v>
      </c>
      <c r="E807" s="539" t="s">
        <v>12626</v>
      </c>
      <c r="F807" s="488">
        <v>20.699999999999999</v>
      </c>
    </row>
    <row r="808" s="491" customFormat="1">
      <c r="A808" s="489"/>
      <c r="B808" s="490">
        <v>104735</v>
      </c>
      <c r="C808" s="536" t="s">
        <v>2800</v>
      </c>
      <c r="D808" s="541" t="s">
        <v>4492</v>
      </c>
      <c r="E808" s="539" t="s">
        <v>12626</v>
      </c>
      <c r="F808" s="488">
        <v>12.26</v>
      </c>
    </row>
    <row r="809" s="491" customFormat="1">
      <c r="A809" s="489"/>
      <c r="B809" s="490">
        <v>104734</v>
      </c>
      <c r="C809" s="536" t="s">
        <v>2800</v>
      </c>
      <c r="D809" s="541" t="s">
        <v>4493</v>
      </c>
      <c r="E809" s="539" t="s">
        <v>12626</v>
      </c>
      <c r="F809" s="488">
        <v>15.01</v>
      </c>
    </row>
    <row r="810" s="491" customFormat="1">
      <c r="A810" s="489"/>
      <c r="B810" s="490">
        <v>104736</v>
      </c>
      <c r="C810" s="536" t="s">
        <v>2800</v>
      </c>
      <c r="D810" s="541" t="s">
        <v>4494</v>
      </c>
      <c r="E810" s="539" t="s">
        <v>12626</v>
      </c>
      <c r="F810" s="488">
        <v>9.1600000000000001</v>
      </c>
    </row>
    <row r="811" s="491" customFormat="1">
      <c r="A811" s="489"/>
      <c r="B811" s="490">
        <v>105732</v>
      </c>
      <c r="C811" s="536" t="s">
        <v>2800</v>
      </c>
      <c r="D811" s="541" t="s">
        <v>4495</v>
      </c>
      <c r="E811" s="539" t="s">
        <v>12626</v>
      </c>
      <c r="F811" s="488">
        <v>286.01999999999998</v>
      </c>
    </row>
    <row r="812" s="491" customFormat="1">
      <c r="A812" s="489"/>
      <c r="B812" s="490">
        <v>96397</v>
      </c>
      <c r="C812" s="536" t="s">
        <v>2800</v>
      </c>
      <c r="D812" s="541" t="s">
        <v>4496</v>
      </c>
      <c r="E812" s="539" t="s">
        <v>12626</v>
      </c>
      <c r="F812" s="488">
        <v>281.51999999999998</v>
      </c>
    </row>
    <row r="813" s="491" customFormat="1">
      <c r="A813" s="489"/>
      <c r="B813" s="490">
        <v>105735</v>
      </c>
      <c r="C813" s="536" t="s">
        <v>2800</v>
      </c>
      <c r="D813" s="541" t="s">
        <v>4497</v>
      </c>
      <c r="E813" s="539" t="s">
        <v>12626</v>
      </c>
      <c r="F813" s="488">
        <v>279.25999999999999</v>
      </c>
    </row>
    <row r="814" s="491" customFormat="1">
      <c r="A814" s="489"/>
      <c r="B814" s="490">
        <v>105727</v>
      </c>
      <c r="C814" s="536" t="s">
        <v>2800</v>
      </c>
      <c r="D814" s="541" t="s">
        <v>4498</v>
      </c>
      <c r="E814" s="539" t="s">
        <v>12626</v>
      </c>
      <c r="F814" s="488">
        <v>220.16</v>
      </c>
    </row>
    <row r="815" s="491" customFormat="1">
      <c r="A815" s="489"/>
      <c r="B815" s="490">
        <v>96396</v>
      </c>
      <c r="C815" s="536" t="s">
        <v>2800</v>
      </c>
      <c r="D815" s="541" t="s">
        <v>4499</v>
      </c>
      <c r="E815" s="539" t="s">
        <v>12626</v>
      </c>
      <c r="F815" s="488">
        <v>216.69999999999999</v>
      </c>
    </row>
    <row r="816" s="491" customFormat="1">
      <c r="A816" s="489"/>
      <c r="B816" s="490">
        <v>105730</v>
      </c>
      <c r="C816" s="536" t="s">
        <v>2800</v>
      </c>
      <c r="D816" s="541" t="s">
        <v>4500</v>
      </c>
      <c r="E816" s="539" t="s">
        <v>12626</v>
      </c>
      <c r="F816" s="488">
        <v>214.93000000000001</v>
      </c>
    </row>
    <row r="817" s="491" customFormat="1">
      <c r="A817" s="489"/>
      <c r="B817" s="490">
        <v>105737</v>
      </c>
      <c r="C817" s="536" t="s">
        <v>2800</v>
      </c>
      <c r="D817" s="541" t="s">
        <v>4501</v>
      </c>
      <c r="E817" s="539" t="s">
        <v>12626</v>
      </c>
      <c r="F817" s="488">
        <v>371.66000000000003</v>
      </c>
    </row>
    <row r="818" s="491" customFormat="1">
      <c r="A818" s="489"/>
      <c r="B818" s="490">
        <v>96398</v>
      </c>
      <c r="C818" s="536" t="s">
        <v>2800</v>
      </c>
      <c r="D818" s="541" t="s">
        <v>4502</v>
      </c>
      <c r="E818" s="539" t="s">
        <v>12626</v>
      </c>
      <c r="F818" s="488">
        <v>368.29000000000002</v>
      </c>
    </row>
    <row r="819" s="491" customFormat="1">
      <c r="A819" s="489"/>
      <c r="B819" s="490">
        <v>105740</v>
      </c>
      <c r="C819" s="536" t="s">
        <v>2800</v>
      </c>
      <c r="D819" s="541" t="s">
        <v>4503</v>
      </c>
      <c r="E819" s="539" t="s">
        <v>12626</v>
      </c>
      <c r="F819" s="488">
        <v>366.48000000000002</v>
      </c>
    </row>
    <row r="820" s="491" customFormat="1">
      <c r="A820" s="489"/>
      <c r="B820" s="490">
        <v>105749</v>
      </c>
      <c r="C820" s="536" t="s">
        <v>2800</v>
      </c>
      <c r="D820" s="541" t="s">
        <v>4504</v>
      </c>
      <c r="E820" s="539" t="s">
        <v>12626</v>
      </c>
      <c r="F820" s="488">
        <v>196.06999999999999</v>
      </c>
    </row>
    <row r="821" s="491" customFormat="1">
      <c r="A821" s="489"/>
      <c r="B821" s="490">
        <v>96400</v>
      </c>
      <c r="C821" s="536" t="s">
        <v>2800</v>
      </c>
      <c r="D821" s="541" t="s">
        <v>4505</v>
      </c>
      <c r="E821" s="539" t="s">
        <v>12626</v>
      </c>
      <c r="F821" s="488">
        <v>194.21000000000001</v>
      </c>
    </row>
    <row r="822" s="491" customFormat="1">
      <c r="A822" s="489"/>
      <c r="B822" s="490">
        <v>105752</v>
      </c>
      <c r="C822" s="536" t="s">
        <v>2800</v>
      </c>
      <c r="D822" s="541" t="s">
        <v>4506</v>
      </c>
      <c r="E822" s="539" t="s">
        <v>12626</v>
      </c>
      <c r="F822" s="488">
        <v>192.55000000000001</v>
      </c>
    </row>
    <row r="823" s="491" customFormat="1">
      <c r="A823" s="489"/>
      <c r="B823" s="490">
        <v>105754</v>
      </c>
      <c r="C823" s="536" t="s">
        <v>2800</v>
      </c>
      <c r="D823" s="541" t="s">
        <v>4507</v>
      </c>
      <c r="E823" s="539" t="s">
        <v>12626</v>
      </c>
      <c r="F823" s="488">
        <v>191</v>
      </c>
    </row>
    <row r="824" s="491" customFormat="1">
      <c r="A824" s="489"/>
      <c r="B824" s="490">
        <v>105742</v>
      </c>
      <c r="C824" s="536" t="s">
        <v>2800</v>
      </c>
      <c r="D824" s="541" t="s">
        <v>4508</v>
      </c>
      <c r="E824" s="539" t="s">
        <v>12626</v>
      </c>
      <c r="F824" s="488">
        <v>150.25</v>
      </c>
    </row>
    <row r="825" s="491" customFormat="1">
      <c r="A825" s="489"/>
      <c r="B825" s="490">
        <v>96399</v>
      </c>
      <c r="C825" s="536" t="s">
        <v>2800</v>
      </c>
      <c r="D825" s="541" t="s">
        <v>4509</v>
      </c>
      <c r="E825" s="539" t="s">
        <v>12626</v>
      </c>
      <c r="F825" s="488">
        <v>148.59999999999999</v>
      </c>
    </row>
    <row r="826" s="491" customFormat="1">
      <c r="A826" s="489"/>
      <c r="B826" s="490">
        <v>105745</v>
      </c>
      <c r="C826" s="536" t="s">
        <v>2800</v>
      </c>
      <c r="D826" s="541" t="s">
        <v>4510</v>
      </c>
      <c r="E826" s="539" t="s">
        <v>12626</v>
      </c>
      <c r="F826" s="488">
        <v>146.91999999999999</v>
      </c>
    </row>
    <row r="827" s="491" customFormat="1">
      <c r="A827" s="489"/>
      <c r="B827" s="490">
        <v>105747</v>
      </c>
      <c r="C827" s="536" t="s">
        <v>2800</v>
      </c>
      <c r="D827" s="541" t="s">
        <v>4511</v>
      </c>
      <c r="E827" s="539" t="s">
        <v>12626</v>
      </c>
      <c r="F827" s="488">
        <v>145.24000000000001</v>
      </c>
    </row>
    <row r="828" s="491" customFormat="1">
      <c r="A828" s="489"/>
      <c r="B828" s="490">
        <v>105657</v>
      </c>
      <c r="C828" s="536" t="s">
        <v>2800</v>
      </c>
      <c r="D828" s="541" t="s">
        <v>4512</v>
      </c>
      <c r="E828" s="539" t="s">
        <v>12626</v>
      </c>
      <c r="F828" s="488">
        <v>203.13999999999999</v>
      </c>
    </row>
    <row r="829" s="491" customFormat="1">
      <c r="A829" s="489"/>
      <c r="B829" s="490">
        <v>100566</v>
      </c>
      <c r="C829" s="536" t="s">
        <v>2800</v>
      </c>
      <c r="D829" s="541" t="s">
        <v>4513</v>
      </c>
      <c r="E829" s="539" t="s">
        <v>12626</v>
      </c>
      <c r="F829" s="488">
        <v>195.87</v>
      </c>
    </row>
    <row r="830" s="491" customFormat="1">
      <c r="A830" s="489"/>
      <c r="B830" s="490">
        <v>105666</v>
      </c>
      <c r="C830" s="536" t="s">
        <v>2800</v>
      </c>
      <c r="D830" s="541" t="s">
        <v>4514</v>
      </c>
      <c r="E830" s="539" t="s">
        <v>12626</v>
      </c>
      <c r="F830" s="488">
        <v>192.21000000000001</v>
      </c>
    </row>
    <row r="831" s="491" customFormat="1">
      <c r="A831" s="489"/>
      <c r="B831" s="490">
        <v>105639</v>
      </c>
      <c r="C831" s="536" t="s">
        <v>2800</v>
      </c>
      <c r="D831" s="541" t="s">
        <v>4515</v>
      </c>
      <c r="E831" s="539" t="s">
        <v>12626</v>
      </c>
      <c r="F831" s="488">
        <v>243.78999999999999</v>
      </c>
    </row>
    <row r="832" s="491" customFormat="1">
      <c r="A832" s="489"/>
      <c r="B832" s="490">
        <v>105645</v>
      </c>
      <c r="C832" s="536" t="s">
        <v>2800</v>
      </c>
      <c r="D832" s="541" t="s">
        <v>4516</v>
      </c>
      <c r="E832" s="539" t="s">
        <v>12626</v>
      </c>
      <c r="F832" s="488">
        <v>240.33000000000001</v>
      </c>
    </row>
    <row r="833" s="491" customFormat="1">
      <c r="A833" s="489"/>
      <c r="B833" s="490">
        <v>105651</v>
      </c>
      <c r="C833" s="536" t="s">
        <v>2800</v>
      </c>
      <c r="D833" s="541" t="s">
        <v>4517</v>
      </c>
      <c r="E833" s="539" t="s">
        <v>12626</v>
      </c>
      <c r="F833" s="488">
        <v>238.56</v>
      </c>
    </row>
    <row r="834" s="491" customFormat="1">
      <c r="A834" s="489"/>
      <c r="B834" s="490">
        <v>105658</v>
      </c>
      <c r="C834" s="536" t="s">
        <v>2800</v>
      </c>
      <c r="D834" s="541" t="s">
        <v>4518</v>
      </c>
      <c r="E834" s="539" t="s">
        <v>12626</v>
      </c>
      <c r="F834" s="488">
        <v>234.22</v>
      </c>
    </row>
    <row r="835" s="491" customFormat="1">
      <c r="A835" s="489"/>
      <c r="B835" s="490">
        <v>100567</v>
      </c>
      <c r="C835" s="536" t="s">
        <v>2800</v>
      </c>
      <c r="D835" s="541" t="s">
        <v>4519</v>
      </c>
      <c r="E835" s="539" t="s">
        <v>12626</v>
      </c>
      <c r="F835" s="488">
        <v>226.94999999999999</v>
      </c>
    </row>
    <row r="836" s="491" customFormat="1">
      <c r="A836" s="489"/>
      <c r="B836" s="490">
        <v>105667</v>
      </c>
      <c r="C836" s="536" t="s">
        <v>2800</v>
      </c>
      <c r="D836" s="541" t="s">
        <v>4520</v>
      </c>
      <c r="E836" s="539" t="s">
        <v>12626</v>
      </c>
      <c r="F836" s="488">
        <v>223.28999999999999</v>
      </c>
    </row>
    <row r="837" s="491" customFormat="1">
      <c r="A837" s="489"/>
      <c r="B837" s="490">
        <v>105640</v>
      </c>
      <c r="C837" s="536" t="s">
        <v>2800</v>
      </c>
      <c r="D837" s="541" t="s">
        <v>4521</v>
      </c>
      <c r="E837" s="539" t="s">
        <v>12626</v>
      </c>
      <c r="F837" s="488">
        <v>272.49000000000001</v>
      </c>
    </row>
    <row r="838" s="491" customFormat="1">
      <c r="A838" s="489"/>
      <c r="B838" s="490">
        <v>105646</v>
      </c>
      <c r="C838" s="536" t="s">
        <v>2800</v>
      </c>
      <c r="D838" s="541" t="s">
        <v>4522</v>
      </c>
      <c r="E838" s="539" t="s">
        <v>12626</v>
      </c>
      <c r="F838" s="488">
        <v>269.02999999999997</v>
      </c>
    </row>
    <row r="839" s="491" customFormat="1">
      <c r="A839" s="489"/>
      <c r="B839" s="490">
        <v>105652</v>
      </c>
      <c r="C839" s="536" t="s">
        <v>2800</v>
      </c>
      <c r="D839" s="541" t="s">
        <v>4523</v>
      </c>
      <c r="E839" s="539" t="s">
        <v>12626</v>
      </c>
      <c r="F839" s="488">
        <v>267.25999999999999</v>
      </c>
    </row>
    <row r="840" s="491" customFormat="1">
      <c r="A840" s="489"/>
      <c r="B840" s="490">
        <v>105659</v>
      </c>
      <c r="C840" s="536" t="s">
        <v>2800</v>
      </c>
      <c r="D840" s="541" t="s">
        <v>4524</v>
      </c>
      <c r="E840" s="539" t="s">
        <v>12626</v>
      </c>
      <c r="F840" s="488">
        <v>264.85000000000002</v>
      </c>
    </row>
    <row r="841" s="491" customFormat="1">
      <c r="A841" s="489"/>
      <c r="B841" s="490">
        <v>100568</v>
      </c>
      <c r="C841" s="536" t="s">
        <v>2800</v>
      </c>
      <c r="D841" s="541" t="s">
        <v>4525</v>
      </c>
      <c r="E841" s="539" t="s">
        <v>12626</v>
      </c>
      <c r="F841" s="488">
        <v>257.57999999999998</v>
      </c>
    </row>
    <row r="842" s="491" customFormat="1">
      <c r="A842" s="489"/>
      <c r="B842" s="490">
        <v>105668</v>
      </c>
      <c r="C842" s="536" t="s">
        <v>2800</v>
      </c>
      <c r="D842" s="541" t="s">
        <v>4526</v>
      </c>
      <c r="E842" s="539" t="s">
        <v>12626</v>
      </c>
      <c r="F842" s="488">
        <v>253.91999999999999</v>
      </c>
    </row>
    <row r="843" s="491" customFormat="1">
      <c r="A843" s="489"/>
      <c r="B843" s="490">
        <v>105641</v>
      </c>
      <c r="C843" s="536" t="s">
        <v>2800</v>
      </c>
      <c r="D843" s="541" t="s">
        <v>4527</v>
      </c>
      <c r="E843" s="539" t="s">
        <v>12626</v>
      </c>
      <c r="F843" s="488">
        <v>301.20999999999998</v>
      </c>
    </row>
    <row r="844" s="491" customFormat="1">
      <c r="A844" s="489"/>
      <c r="B844" s="490">
        <v>105647</v>
      </c>
      <c r="C844" s="536" t="s">
        <v>2800</v>
      </c>
      <c r="D844" s="541" t="s">
        <v>4528</v>
      </c>
      <c r="E844" s="539" t="s">
        <v>12626</v>
      </c>
      <c r="F844" s="488">
        <v>297.75</v>
      </c>
    </row>
    <row r="845" s="491" customFormat="1">
      <c r="A845" s="489"/>
      <c r="B845" s="490">
        <v>105653</v>
      </c>
      <c r="C845" s="536" t="s">
        <v>2800</v>
      </c>
      <c r="D845" s="541" t="s">
        <v>4529</v>
      </c>
      <c r="E845" s="539" t="s">
        <v>12626</v>
      </c>
      <c r="F845" s="488">
        <v>295.98000000000002</v>
      </c>
    </row>
    <row r="846" s="491" customFormat="1">
      <c r="A846" s="489"/>
      <c r="B846" s="490">
        <v>105710</v>
      </c>
      <c r="C846" s="536" t="s">
        <v>2800</v>
      </c>
      <c r="D846" s="541" t="s">
        <v>4530</v>
      </c>
      <c r="E846" s="539" t="s">
        <v>12626</v>
      </c>
      <c r="F846" s="488">
        <v>136.72999999999999</v>
      </c>
    </row>
    <row r="847" s="491" customFormat="1">
      <c r="A847" s="489"/>
      <c r="B847" s="490">
        <v>100564</v>
      </c>
      <c r="C847" s="536" t="s">
        <v>2800</v>
      </c>
      <c r="D847" s="541" t="s">
        <v>4531</v>
      </c>
      <c r="E847" s="539" t="s">
        <v>12626</v>
      </c>
      <c r="F847" s="488">
        <v>129.46000000000001</v>
      </c>
    </row>
    <row r="848" s="491" customFormat="1">
      <c r="A848" s="489"/>
      <c r="B848" s="490">
        <v>105711</v>
      </c>
      <c r="C848" s="536" t="s">
        <v>2800</v>
      </c>
      <c r="D848" s="541" t="s">
        <v>4532</v>
      </c>
      <c r="E848" s="539" t="s">
        <v>12626</v>
      </c>
      <c r="F848" s="488">
        <v>125.8</v>
      </c>
    </row>
    <row r="849" s="491" customFormat="1">
      <c r="A849" s="489"/>
      <c r="B849" s="490">
        <v>105705</v>
      </c>
      <c r="C849" s="536" t="s">
        <v>2800</v>
      </c>
      <c r="D849" s="541" t="s">
        <v>4533</v>
      </c>
      <c r="E849" s="539" t="s">
        <v>12626</v>
      </c>
      <c r="F849" s="488">
        <v>186.34</v>
      </c>
    </row>
    <row r="850" s="491" customFormat="1">
      <c r="A850" s="489"/>
      <c r="B850" s="490">
        <v>105706</v>
      </c>
      <c r="C850" s="536" t="s">
        <v>2800</v>
      </c>
      <c r="D850" s="541" t="s">
        <v>4534</v>
      </c>
      <c r="E850" s="539" t="s">
        <v>12626</v>
      </c>
      <c r="F850" s="488">
        <v>182.88</v>
      </c>
    </row>
    <row r="851" s="491" customFormat="1">
      <c r="A851" s="489"/>
      <c r="B851" s="490">
        <v>105708</v>
      </c>
      <c r="C851" s="536" t="s">
        <v>2800</v>
      </c>
      <c r="D851" s="541" t="s">
        <v>4535</v>
      </c>
      <c r="E851" s="539" t="s">
        <v>12626</v>
      </c>
      <c r="F851" s="488">
        <v>181.11000000000001</v>
      </c>
    </row>
    <row r="852" s="491" customFormat="1">
      <c r="A852" s="489"/>
      <c r="B852" s="490">
        <v>105690</v>
      </c>
      <c r="C852" s="536" t="s">
        <v>2800</v>
      </c>
      <c r="D852" s="541" t="s">
        <v>4536</v>
      </c>
      <c r="E852" s="539" t="s">
        <v>12626</v>
      </c>
      <c r="F852" s="488">
        <v>186.38</v>
      </c>
    </row>
    <row r="853" s="491" customFormat="1">
      <c r="A853" s="489"/>
      <c r="B853" s="490">
        <v>100569</v>
      </c>
      <c r="C853" s="536" t="s">
        <v>2800</v>
      </c>
      <c r="D853" s="541" t="s">
        <v>4537</v>
      </c>
      <c r="E853" s="539" t="s">
        <v>12626</v>
      </c>
      <c r="F853" s="488">
        <v>179.11000000000001</v>
      </c>
    </row>
    <row r="854" s="491" customFormat="1">
      <c r="A854" s="489"/>
      <c r="B854" s="490">
        <v>105699</v>
      </c>
      <c r="C854" s="536" t="s">
        <v>2800</v>
      </c>
      <c r="D854" s="541" t="s">
        <v>4538</v>
      </c>
      <c r="E854" s="539" t="s">
        <v>12626</v>
      </c>
      <c r="F854" s="488">
        <v>175.44999999999999</v>
      </c>
    </row>
    <row r="855" s="491" customFormat="1">
      <c r="A855" s="489"/>
      <c r="B855" s="490">
        <v>105672</v>
      </c>
      <c r="C855" s="536" t="s">
        <v>2800</v>
      </c>
      <c r="D855" s="541" t="s">
        <v>4539</v>
      </c>
      <c r="E855" s="539" t="s">
        <v>12626</v>
      </c>
      <c r="F855" s="488">
        <v>218.30000000000001</v>
      </c>
    </row>
    <row r="856" s="491" customFormat="1">
      <c r="A856" s="489"/>
      <c r="B856" s="490">
        <v>105678</v>
      </c>
      <c r="C856" s="536" t="s">
        <v>2800</v>
      </c>
      <c r="D856" s="541" t="s">
        <v>4540</v>
      </c>
      <c r="E856" s="539" t="s">
        <v>12626</v>
      </c>
      <c r="F856" s="488">
        <v>214.84</v>
      </c>
    </row>
    <row r="857" s="491" customFormat="1">
      <c r="A857" s="489"/>
      <c r="B857" s="490">
        <v>105684</v>
      </c>
      <c r="C857" s="536" t="s">
        <v>2800</v>
      </c>
      <c r="D857" s="541" t="s">
        <v>4541</v>
      </c>
      <c r="E857" s="539" t="s">
        <v>12626</v>
      </c>
      <c r="F857" s="488">
        <v>213.06999999999999</v>
      </c>
    </row>
    <row r="858" s="491" customFormat="1">
      <c r="A858" s="489"/>
      <c r="B858" s="490">
        <v>105691</v>
      </c>
      <c r="C858" s="536" t="s">
        <v>2800</v>
      </c>
      <c r="D858" s="541" t="s">
        <v>4542</v>
      </c>
      <c r="E858" s="539" t="s">
        <v>12626</v>
      </c>
      <c r="F858" s="488">
        <v>217.81</v>
      </c>
    </row>
    <row r="859" s="491" customFormat="1">
      <c r="A859" s="489"/>
      <c r="B859" s="490">
        <v>100570</v>
      </c>
      <c r="C859" s="536" t="s">
        <v>2800</v>
      </c>
      <c r="D859" s="541" t="s">
        <v>4543</v>
      </c>
      <c r="E859" s="539" t="s">
        <v>12626</v>
      </c>
      <c r="F859" s="488">
        <v>210.53999999999999</v>
      </c>
    </row>
    <row r="860" s="491" customFormat="1">
      <c r="A860" s="489"/>
      <c r="B860" s="490">
        <v>105700</v>
      </c>
      <c r="C860" s="536" t="s">
        <v>2800</v>
      </c>
      <c r="D860" s="541" t="s">
        <v>4544</v>
      </c>
      <c r="E860" s="539" t="s">
        <v>12626</v>
      </c>
      <c r="F860" s="488">
        <v>206.88</v>
      </c>
    </row>
    <row r="861" s="491" customFormat="1">
      <c r="A861" s="489"/>
      <c r="B861" s="490">
        <v>105673</v>
      </c>
      <c r="C861" s="536" t="s">
        <v>2800</v>
      </c>
      <c r="D861" s="541" t="s">
        <v>4545</v>
      </c>
      <c r="E861" s="539" t="s">
        <v>12626</v>
      </c>
      <c r="F861" s="488">
        <v>247.55000000000001</v>
      </c>
    </row>
    <row r="862" s="491" customFormat="1">
      <c r="A862" s="489"/>
      <c r="B862" s="490">
        <v>105679</v>
      </c>
      <c r="C862" s="536" t="s">
        <v>2800</v>
      </c>
      <c r="D862" s="541" t="s">
        <v>4546</v>
      </c>
      <c r="E862" s="539" t="s">
        <v>12626</v>
      </c>
      <c r="F862" s="488">
        <v>244.09</v>
      </c>
    </row>
    <row r="863" s="491" customFormat="1">
      <c r="A863" s="489"/>
      <c r="B863" s="490">
        <v>105685</v>
      </c>
      <c r="C863" s="536" t="s">
        <v>2800</v>
      </c>
      <c r="D863" s="541" t="s">
        <v>4547</v>
      </c>
      <c r="E863" s="539" t="s">
        <v>12626</v>
      </c>
      <c r="F863" s="488">
        <v>242.31999999999999</v>
      </c>
    </row>
    <row r="864" s="491" customFormat="1">
      <c r="A864" s="489"/>
      <c r="B864" s="490">
        <v>105692</v>
      </c>
      <c r="C864" s="536" t="s">
        <v>2800</v>
      </c>
      <c r="D864" s="541" t="s">
        <v>4548</v>
      </c>
      <c r="E864" s="539" t="s">
        <v>12626</v>
      </c>
      <c r="F864" s="488">
        <v>248.78999999999999</v>
      </c>
    </row>
    <row r="865" s="491" customFormat="1">
      <c r="A865" s="489"/>
      <c r="B865" s="490">
        <v>100571</v>
      </c>
      <c r="C865" s="536" t="s">
        <v>2800</v>
      </c>
      <c r="D865" s="541" t="s">
        <v>4549</v>
      </c>
      <c r="E865" s="539" t="s">
        <v>12626</v>
      </c>
      <c r="F865" s="488">
        <v>241.52000000000001</v>
      </c>
    </row>
    <row r="866" s="491" customFormat="1">
      <c r="A866" s="489"/>
      <c r="B866" s="490">
        <v>105701</v>
      </c>
      <c r="C866" s="536" t="s">
        <v>2800</v>
      </c>
      <c r="D866" s="541" t="s">
        <v>4550</v>
      </c>
      <c r="E866" s="539" t="s">
        <v>12626</v>
      </c>
      <c r="F866" s="488">
        <v>237.86000000000001</v>
      </c>
    </row>
    <row r="867" s="491" customFormat="1">
      <c r="A867" s="489"/>
      <c r="B867" s="490">
        <v>105674</v>
      </c>
      <c r="C867" s="536" t="s">
        <v>2800</v>
      </c>
      <c r="D867" s="541" t="s">
        <v>4551</v>
      </c>
      <c r="E867" s="539" t="s">
        <v>12626</v>
      </c>
      <c r="F867" s="488">
        <v>276.79000000000002</v>
      </c>
    </row>
    <row r="868" s="491" customFormat="1">
      <c r="A868" s="489"/>
      <c r="B868" s="490">
        <v>105680</v>
      </c>
      <c r="C868" s="536" t="s">
        <v>2800</v>
      </c>
      <c r="D868" s="541" t="s">
        <v>4552</v>
      </c>
      <c r="E868" s="539" t="s">
        <v>12626</v>
      </c>
      <c r="F868" s="488">
        <v>273.32999999999998</v>
      </c>
    </row>
    <row r="869" s="491" customFormat="1">
      <c r="A869" s="489"/>
      <c r="B869" s="490">
        <v>105686</v>
      </c>
      <c r="C869" s="536" t="s">
        <v>2800</v>
      </c>
      <c r="D869" s="541" t="s">
        <v>4553</v>
      </c>
      <c r="E869" s="539" t="s">
        <v>12626</v>
      </c>
      <c r="F869" s="488">
        <v>271.56</v>
      </c>
    </row>
    <row r="870" s="491" customFormat="1">
      <c r="A870" s="489"/>
      <c r="B870" s="490">
        <v>105718</v>
      </c>
      <c r="C870" s="536" t="s">
        <v>2800</v>
      </c>
      <c r="D870" s="541" t="s">
        <v>4554</v>
      </c>
      <c r="E870" s="539" t="s">
        <v>12626</v>
      </c>
      <c r="F870" s="488">
        <v>119.27</v>
      </c>
    </row>
    <row r="871" s="491" customFormat="1">
      <c r="A871" s="489"/>
      <c r="B871" s="490">
        <v>100565</v>
      </c>
      <c r="C871" s="536" t="s">
        <v>2800</v>
      </c>
      <c r="D871" s="541" t="s">
        <v>4555</v>
      </c>
      <c r="E871" s="539" t="s">
        <v>12626</v>
      </c>
      <c r="F871" s="488">
        <v>112</v>
      </c>
    </row>
    <row r="872" s="491" customFormat="1">
      <c r="A872" s="489"/>
      <c r="B872" s="490">
        <v>105581</v>
      </c>
      <c r="C872" s="536" t="s">
        <v>2800</v>
      </c>
      <c r="D872" s="541" t="s">
        <v>4556</v>
      </c>
      <c r="E872" s="539" t="s">
        <v>12626</v>
      </c>
      <c r="F872" s="488">
        <v>108.34</v>
      </c>
    </row>
    <row r="873" s="491" customFormat="1">
      <c r="A873" s="489"/>
      <c r="B873" s="490">
        <v>105713</v>
      </c>
      <c r="C873" s="536" t="s">
        <v>2800</v>
      </c>
      <c r="D873" s="541" t="s">
        <v>4557</v>
      </c>
      <c r="E873" s="539" t="s">
        <v>12626</v>
      </c>
      <c r="F873" s="488">
        <v>159.80000000000001</v>
      </c>
    </row>
    <row r="874" s="491" customFormat="1">
      <c r="A874" s="489"/>
      <c r="B874" s="490">
        <v>105714</v>
      </c>
      <c r="C874" s="536" t="s">
        <v>2800</v>
      </c>
      <c r="D874" s="541" t="s">
        <v>4558</v>
      </c>
      <c r="E874" s="539" t="s">
        <v>12626</v>
      </c>
      <c r="F874" s="488">
        <v>156.34</v>
      </c>
    </row>
    <row r="875" s="491" customFormat="1">
      <c r="A875" s="489"/>
      <c r="B875" s="490">
        <v>105716</v>
      </c>
      <c r="C875" s="536" t="s">
        <v>2800</v>
      </c>
      <c r="D875" s="541" t="s">
        <v>4559</v>
      </c>
      <c r="E875" s="539" t="s">
        <v>12626</v>
      </c>
      <c r="F875" s="488">
        <v>154.56999999999999</v>
      </c>
    </row>
    <row r="876" s="491" customFormat="1">
      <c r="A876" s="489"/>
      <c r="B876" s="490">
        <v>105624</v>
      </c>
      <c r="C876" s="536" t="s">
        <v>2800</v>
      </c>
      <c r="D876" s="541" t="s">
        <v>4560</v>
      </c>
      <c r="E876" s="539" t="s">
        <v>12626</v>
      </c>
      <c r="F876" s="488">
        <v>123.5</v>
      </c>
    </row>
    <row r="877" s="491" customFormat="1">
      <c r="A877" s="489"/>
      <c r="B877" s="490">
        <v>96391</v>
      </c>
      <c r="C877" s="536" t="s">
        <v>2800</v>
      </c>
      <c r="D877" s="541" t="s">
        <v>4561</v>
      </c>
      <c r="E877" s="539" t="s">
        <v>12626</v>
      </c>
      <c r="F877" s="488">
        <v>117.64</v>
      </c>
    </row>
    <row r="878" s="491" customFormat="1">
      <c r="A878" s="489"/>
      <c r="B878" s="490">
        <v>105632</v>
      </c>
      <c r="C878" s="536" t="s">
        <v>2800</v>
      </c>
      <c r="D878" s="541" t="s">
        <v>4562</v>
      </c>
      <c r="E878" s="539" t="s">
        <v>12626</v>
      </c>
      <c r="F878" s="488">
        <v>116.70999999999999</v>
      </c>
    </row>
    <row r="879" s="491" customFormat="1">
      <c r="A879" s="489"/>
      <c r="B879" s="490">
        <v>105601</v>
      </c>
      <c r="C879" s="536" t="s">
        <v>2800</v>
      </c>
      <c r="D879" s="541" t="s">
        <v>4563</v>
      </c>
      <c r="E879" s="539" t="s">
        <v>12626</v>
      </c>
      <c r="F879" s="488">
        <v>116.06</v>
      </c>
    </row>
    <row r="880" s="491" customFormat="1">
      <c r="A880" s="489"/>
      <c r="B880" s="490">
        <v>105609</v>
      </c>
      <c r="C880" s="536" t="s">
        <v>2800</v>
      </c>
      <c r="D880" s="541" t="s">
        <v>4564</v>
      </c>
      <c r="E880" s="539" t="s">
        <v>12626</v>
      </c>
      <c r="F880" s="488">
        <v>113.8</v>
      </c>
    </row>
    <row r="881" s="491" customFormat="1">
      <c r="A881" s="489"/>
      <c r="B881" s="490">
        <v>105617</v>
      </c>
      <c r="C881" s="536" t="s">
        <v>2800</v>
      </c>
      <c r="D881" s="541" t="s">
        <v>4565</v>
      </c>
      <c r="E881" s="539" t="s">
        <v>12626</v>
      </c>
      <c r="F881" s="488">
        <v>112.15000000000001</v>
      </c>
    </row>
    <row r="882" s="491" customFormat="1">
      <c r="A882" s="489"/>
      <c r="B882" s="490">
        <v>105625</v>
      </c>
      <c r="C882" s="536" t="s">
        <v>2800</v>
      </c>
      <c r="D882" s="541" t="s">
        <v>4566</v>
      </c>
      <c r="E882" s="539" t="s">
        <v>12626</v>
      </c>
      <c r="F882" s="488">
        <v>156.22999999999999</v>
      </c>
    </row>
    <row r="883" s="491" customFormat="1">
      <c r="A883" s="489"/>
      <c r="B883" s="490">
        <v>96392</v>
      </c>
      <c r="C883" s="536" t="s">
        <v>2800</v>
      </c>
      <c r="D883" s="541" t="s">
        <v>4567</v>
      </c>
      <c r="E883" s="539" t="s">
        <v>12626</v>
      </c>
      <c r="F883" s="488">
        <v>150.37</v>
      </c>
    </row>
    <row r="884" s="491" customFormat="1">
      <c r="A884" s="489"/>
      <c r="B884" s="490">
        <v>105633</v>
      </c>
      <c r="C884" s="536" t="s">
        <v>2800</v>
      </c>
      <c r="D884" s="541" t="s">
        <v>4568</v>
      </c>
      <c r="E884" s="539" t="s">
        <v>12626</v>
      </c>
      <c r="F884" s="488">
        <v>149.44</v>
      </c>
    </row>
    <row r="885" s="491" customFormat="1">
      <c r="A885" s="489"/>
      <c r="B885" s="490">
        <v>105602</v>
      </c>
      <c r="C885" s="536" t="s">
        <v>2800</v>
      </c>
      <c r="D885" s="541" t="s">
        <v>4569</v>
      </c>
      <c r="E885" s="539" t="s">
        <v>12626</v>
      </c>
      <c r="F885" s="488">
        <v>147.96000000000001</v>
      </c>
    </row>
    <row r="886" s="491" customFormat="1">
      <c r="A886" s="489"/>
      <c r="B886" s="490">
        <v>105610</v>
      </c>
      <c r="C886" s="536" t="s">
        <v>2800</v>
      </c>
      <c r="D886" s="541" t="s">
        <v>4570</v>
      </c>
      <c r="E886" s="539" t="s">
        <v>12626</v>
      </c>
      <c r="F886" s="488">
        <v>145.69999999999999</v>
      </c>
    </row>
    <row r="887" s="491" customFormat="1">
      <c r="A887" s="489"/>
      <c r="B887" s="490">
        <v>105618</v>
      </c>
      <c r="C887" s="536" t="s">
        <v>2800</v>
      </c>
      <c r="D887" s="541" t="s">
        <v>4571</v>
      </c>
      <c r="E887" s="539" t="s">
        <v>12626</v>
      </c>
      <c r="F887" s="488">
        <v>144.05000000000001</v>
      </c>
    </row>
    <row r="888" s="491" customFormat="1">
      <c r="A888" s="489"/>
      <c r="B888" s="490">
        <v>105571</v>
      </c>
      <c r="C888" s="536" t="s">
        <v>2800</v>
      </c>
      <c r="D888" s="541" t="s">
        <v>4572</v>
      </c>
      <c r="E888" s="539" t="s">
        <v>12626</v>
      </c>
      <c r="F888" s="488">
        <v>56.25</v>
      </c>
    </row>
    <row r="889" s="491" customFormat="1">
      <c r="A889" s="489"/>
      <c r="B889" s="490">
        <v>96389</v>
      </c>
      <c r="C889" s="536" t="s">
        <v>2800</v>
      </c>
      <c r="D889" s="541" t="s">
        <v>4573</v>
      </c>
      <c r="E889" s="539" t="s">
        <v>12626</v>
      </c>
      <c r="F889" s="488">
        <v>50.390000000000001</v>
      </c>
    </row>
    <row r="890" s="491" customFormat="1">
      <c r="A890" s="489"/>
      <c r="B890" s="490">
        <v>105575</v>
      </c>
      <c r="C890" s="536" t="s">
        <v>2800</v>
      </c>
      <c r="D890" s="541" t="s">
        <v>4574</v>
      </c>
      <c r="E890" s="539" t="s">
        <v>12626</v>
      </c>
      <c r="F890" s="488">
        <v>49.460000000000001</v>
      </c>
    </row>
    <row r="891" s="491" customFormat="1">
      <c r="A891" s="489"/>
      <c r="B891" s="490">
        <v>105599</v>
      </c>
      <c r="C891" s="536" t="s">
        <v>2800</v>
      </c>
      <c r="D891" s="541" t="s">
        <v>4575</v>
      </c>
      <c r="E891" s="539" t="s">
        <v>12626</v>
      </c>
      <c r="F891" s="488">
        <v>52.259999999999998</v>
      </c>
    </row>
    <row r="892" s="491" customFormat="1">
      <c r="A892" s="489"/>
      <c r="B892" s="490">
        <v>105607</v>
      </c>
      <c r="C892" s="536" t="s">
        <v>2800</v>
      </c>
      <c r="D892" s="541" t="s">
        <v>4576</v>
      </c>
      <c r="E892" s="539" t="s">
        <v>12626</v>
      </c>
      <c r="F892" s="488">
        <v>50</v>
      </c>
    </row>
    <row r="893" s="491" customFormat="1">
      <c r="A893" s="489"/>
      <c r="B893" s="490">
        <v>105615</v>
      </c>
      <c r="C893" s="536" t="s">
        <v>2800</v>
      </c>
      <c r="D893" s="541" t="s">
        <v>4577</v>
      </c>
      <c r="E893" s="539" t="s">
        <v>12626</v>
      </c>
      <c r="F893" s="488">
        <v>48.350000000000001</v>
      </c>
    </row>
    <row r="894" s="491" customFormat="1">
      <c r="A894" s="489"/>
      <c r="B894" s="490">
        <v>105623</v>
      </c>
      <c r="C894" s="536" t="s">
        <v>2800</v>
      </c>
      <c r="D894" s="541" t="s">
        <v>4578</v>
      </c>
      <c r="E894" s="539" t="s">
        <v>12626</v>
      </c>
      <c r="F894" s="488">
        <v>90.329999999999998</v>
      </c>
    </row>
    <row r="895" s="491" customFormat="1">
      <c r="A895" s="489"/>
      <c r="B895" s="490">
        <v>96390</v>
      </c>
      <c r="C895" s="536" t="s">
        <v>2800</v>
      </c>
      <c r="D895" s="541" t="s">
        <v>4579</v>
      </c>
      <c r="E895" s="539" t="s">
        <v>12626</v>
      </c>
      <c r="F895" s="488">
        <v>84.469999999999999</v>
      </c>
    </row>
    <row r="896" s="491" customFormat="1">
      <c r="A896" s="489"/>
      <c r="B896" s="490">
        <v>105631</v>
      </c>
      <c r="C896" s="536" t="s">
        <v>2800</v>
      </c>
      <c r="D896" s="541" t="s">
        <v>4580</v>
      </c>
      <c r="E896" s="539" t="s">
        <v>12626</v>
      </c>
      <c r="F896" s="488">
        <v>83.540000000000006</v>
      </c>
    </row>
    <row r="897" s="491" customFormat="1">
      <c r="A897" s="489"/>
      <c r="B897" s="490">
        <v>105600</v>
      </c>
      <c r="C897" s="536" t="s">
        <v>2800</v>
      </c>
      <c r="D897" s="541" t="s">
        <v>4581</v>
      </c>
      <c r="E897" s="539" t="s">
        <v>12626</v>
      </c>
      <c r="F897" s="488">
        <v>84.159999999999997</v>
      </c>
    </row>
    <row r="898" s="491" customFormat="1">
      <c r="A898" s="489"/>
      <c r="B898" s="490">
        <v>105608</v>
      </c>
      <c r="C898" s="536" t="s">
        <v>2800</v>
      </c>
      <c r="D898" s="541" t="s">
        <v>4582</v>
      </c>
      <c r="E898" s="539" t="s">
        <v>12626</v>
      </c>
      <c r="F898" s="488">
        <v>81.900000000000006</v>
      </c>
    </row>
    <row r="899" s="491" customFormat="1">
      <c r="A899" s="489"/>
      <c r="B899" s="490">
        <v>105616</v>
      </c>
      <c r="C899" s="536" t="s">
        <v>2800</v>
      </c>
      <c r="D899" s="541" t="s">
        <v>4583</v>
      </c>
      <c r="E899" s="539" t="s">
        <v>12626</v>
      </c>
      <c r="F899" s="488">
        <v>80.25</v>
      </c>
    </row>
    <row r="900" s="491" customFormat="1">
      <c r="A900" s="489"/>
      <c r="B900" s="490">
        <v>105585</v>
      </c>
      <c r="C900" s="536" t="s">
        <v>2800</v>
      </c>
      <c r="D900" s="541" t="s">
        <v>4584</v>
      </c>
      <c r="E900" s="539" t="s">
        <v>12626</v>
      </c>
      <c r="F900" s="488">
        <v>144.87</v>
      </c>
    </row>
    <row r="901" s="491" customFormat="1">
      <c r="A901" s="489"/>
      <c r="B901" s="490">
        <v>100572</v>
      </c>
      <c r="C901" s="536" t="s">
        <v>2800</v>
      </c>
      <c r="D901" s="541" t="s">
        <v>4585</v>
      </c>
      <c r="E901" s="539" t="s">
        <v>12626</v>
      </c>
      <c r="F901" s="488">
        <v>134.91</v>
      </c>
    </row>
    <row r="902" s="491" customFormat="1">
      <c r="A902" s="489"/>
      <c r="B902" s="490">
        <v>105588</v>
      </c>
      <c r="C902" s="536" t="s">
        <v>2800</v>
      </c>
      <c r="D902" s="541" t="s">
        <v>4586</v>
      </c>
      <c r="E902" s="539" t="s">
        <v>12626</v>
      </c>
      <c r="F902" s="488">
        <v>133.91999999999999</v>
      </c>
    </row>
    <row r="903" s="491" customFormat="1">
      <c r="A903" s="489"/>
      <c r="B903" s="490">
        <v>105583</v>
      </c>
      <c r="C903" s="536" t="s">
        <v>2800</v>
      </c>
      <c r="D903" s="541" t="s">
        <v>4587</v>
      </c>
      <c r="E903" s="539" t="s">
        <v>12626</v>
      </c>
      <c r="F903" s="488">
        <v>192.44</v>
      </c>
    </row>
    <row r="904" s="491" customFormat="1">
      <c r="A904" s="489"/>
      <c r="B904" s="490">
        <v>105719</v>
      </c>
      <c r="C904" s="536" t="s">
        <v>2800</v>
      </c>
      <c r="D904" s="541" t="s">
        <v>4588</v>
      </c>
      <c r="E904" s="539" t="s">
        <v>12626</v>
      </c>
      <c r="F904" s="488">
        <v>186.94</v>
      </c>
    </row>
    <row r="905" s="491" customFormat="1">
      <c r="A905" s="489"/>
      <c r="B905" s="490">
        <v>105721</v>
      </c>
      <c r="C905" s="536" t="s">
        <v>2800</v>
      </c>
      <c r="D905" s="541" t="s">
        <v>4589</v>
      </c>
      <c r="E905" s="539" t="s">
        <v>12626</v>
      </c>
      <c r="F905" s="488">
        <v>187.19</v>
      </c>
    </row>
    <row r="906" s="491" customFormat="1">
      <c r="A906" s="489"/>
      <c r="B906" s="490">
        <v>105592</v>
      </c>
      <c r="C906" s="536" t="s">
        <v>2800</v>
      </c>
      <c r="D906" s="541" t="s">
        <v>4590</v>
      </c>
      <c r="E906" s="539" t="s">
        <v>12626</v>
      </c>
      <c r="F906" s="488">
        <v>127.41</v>
      </c>
    </row>
    <row r="907" s="491" customFormat="1">
      <c r="A907" s="489"/>
      <c r="B907" s="490">
        <v>100573</v>
      </c>
      <c r="C907" s="536" t="s">
        <v>2800</v>
      </c>
      <c r="D907" s="541" t="s">
        <v>4591</v>
      </c>
      <c r="E907" s="539" t="s">
        <v>12626</v>
      </c>
      <c r="F907" s="488">
        <v>117.45</v>
      </c>
    </row>
    <row r="908" s="491" customFormat="1">
      <c r="A908" s="489"/>
      <c r="B908" s="490">
        <v>105595</v>
      </c>
      <c r="C908" s="536" t="s">
        <v>2800</v>
      </c>
      <c r="D908" s="541" t="s">
        <v>4592</v>
      </c>
      <c r="E908" s="539" t="s">
        <v>12626</v>
      </c>
      <c r="F908" s="488">
        <v>116.45999999999999</v>
      </c>
    </row>
    <row r="909" s="491" customFormat="1">
      <c r="A909" s="489"/>
      <c r="B909" s="490">
        <v>105590</v>
      </c>
      <c r="C909" s="536" t="s">
        <v>2800</v>
      </c>
      <c r="D909" s="541" t="s">
        <v>4593</v>
      </c>
      <c r="E909" s="539" t="s">
        <v>12626</v>
      </c>
      <c r="F909" s="488">
        <v>165.90000000000001</v>
      </c>
    </row>
    <row r="910" s="491" customFormat="1">
      <c r="A910" s="489"/>
      <c r="B910" s="490">
        <v>105723</v>
      </c>
      <c r="C910" s="536" t="s">
        <v>2800</v>
      </c>
      <c r="D910" s="541" t="s">
        <v>4594</v>
      </c>
      <c r="E910" s="539" t="s">
        <v>12626</v>
      </c>
      <c r="F910" s="488">
        <v>160.40000000000001</v>
      </c>
    </row>
    <row r="911" s="491" customFormat="1">
      <c r="A911" s="489"/>
      <c r="B911" s="490">
        <v>105725</v>
      </c>
      <c r="C911" s="536" t="s">
        <v>2800</v>
      </c>
      <c r="D911" s="541" t="s">
        <v>4595</v>
      </c>
      <c r="E911" s="539" t="s">
        <v>12626</v>
      </c>
      <c r="F911" s="488">
        <v>160.65000000000001</v>
      </c>
    </row>
    <row r="912" s="491" customFormat="1">
      <c r="A912" s="489"/>
      <c r="B912" s="490">
        <v>105566</v>
      </c>
      <c r="C912" s="536" t="s">
        <v>2800</v>
      </c>
      <c r="D912" s="541" t="s">
        <v>4596</v>
      </c>
      <c r="E912" s="539" t="s">
        <v>12626</v>
      </c>
      <c r="F912" s="488">
        <v>11.359999999999999</v>
      </c>
    </row>
    <row r="913" s="491" customFormat="1">
      <c r="A913" s="489"/>
      <c r="B913" s="490">
        <v>96388</v>
      </c>
      <c r="C913" s="536" t="s">
        <v>2800</v>
      </c>
      <c r="D913" s="541" t="s">
        <v>4597</v>
      </c>
      <c r="E913" s="539" t="s">
        <v>12626</v>
      </c>
      <c r="F913" s="488">
        <v>9.0999999999999996</v>
      </c>
    </row>
    <row r="914" s="491" customFormat="1">
      <c r="A914" s="489"/>
      <c r="B914" s="490">
        <v>105569</v>
      </c>
      <c r="C914" s="536" t="s">
        <v>2800</v>
      </c>
      <c r="D914" s="541" t="s">
        <v>4598</v>
      </c>
      <c r="E914" s="539" t="s">
        <v>12626</v>
      </c>
      <c r="F914" s="488">
        <v>7.5300000000000002</v>
      </c>
    </row>
    <row r="915" s="491" customFormat="1">
      <c r="A915" s="489"/>
      <c r="B915" s="490">
        <v>101767</v>
      </c>
      <c r="C915" s="536" t="s">
        <v>2800</v>
      </c>
      <c r="D915" s="541" t="s">
        <v>4599</v>
      </c>
      <c r="E915" s="539" t="s">
        <v>12626</v>
      </c>
      <c r="F915" s="488">
        <v>30.5</v>
      </c>
    </row>
    <row r="916" s="491" customFormat="1">
      <c r="A916" s="489"/>
      <c r="B916" s="490">
        <v>101768</v>
      </c>
      <c r="C916" s="536" t="s">
        <v>2800</v>
      </c>
      <c r="D916" s="541" t="s">
        <v>4600</v>
      </c>
      <c r="E916" s="539" t="s">
        <v>12626</v>
      </c>
      <c r="F916" s="488">
        <v>26.48</v>
      </c>
    </row>
    <row r="917" s="491" customFormat="1">
      <c r="A917" s="489"/>
      <c r="B917" s="490">
        <v>100574</v>
      </c>
      <c r="C917" s="536" t="s">
        <v>2800</v>
      </c>
      <c r="D917" s="541" t="s">
        <v>4601</v>
      </c>
      <c r="E917" s="539" t="s">
        <v>12626</v>
      </c>
      <c r="F917" s="488">
        <v>1.5</v>
      </c>
    </row>
    <row r="918" s="491" customFormat="1">
      <c r="A918" s="489"/>
      <c r="B918" s="490">
        <v>102470</v>
      </c>
      <c r="C918" s="536" t="s">
        <v>2800</v>
      </c>
      <c r="D918" s="541" t="s">
        <v>4602</v>
      </c>
      <c r="E918" s="539" t="s">
        <v>12625</v>
      </c>
      <c r="F918" s="488">
        <v>0</v>
      </c>
    </row>
    <row r="919" s="491" customFormat="1">
      <c r="A919" s="489"/>
      <c r="B919" s="490">
        <v>105756</v>
      </c>
      <c r="C919" s="536" t="s">
        <v>2800</v>
      </c>
      <c r="D919" s="541" t="s">
        <v>4603</v>
      </c>
      <c r="E919" s="539" t="s">
        <v>12625</v>
      </c>
      <c r="F919" s="488">
        <v>0</v>
      </c>
    </row>
    <row r="920" s="491" customFormat="1">
      <c r="A920" s="489"/>
      <c r="B920" s="490">
        <v>104375</v>
      </c>
      <c r="C920" s="536" t="s">
        <v>2800</v>
      </c>
      <c r="D920" s="541" t="s">
        <v>4604</v>
      </c>
      <c r="E920" s="539" t="s">
        <v>12625</v>
      </c>
      <c r="F920" s="488">
        <v>0</v>
      </c>
    </row>
    <row r="921" s="491" customFormat="1">
      <c r="A921" s="489"/>
      <c r="B921" s="490">
        <v>105757</v>
      </c>
      <c r="C921" s="536" t="s">
        <v>2800</v>
      </c>
      <c r="D921" s="541" t="s">
        <v>4605</v>
      </c>
      <c r="E921" s="539" t="s">
        <v>12625</v>
      </c>
      <c r="F921" s="488">
        <v>0</v>
      </c>
    </row>
    <row r="922" s="491" customFormat="1">
      <c r="A922" s="489"/>
      <c r="B922" s="490">
        <v>105562</v>
      </c>
      <c r="C922" s="536" t="s">
        <v>2800</v>
      </c>
      <c r="D922" s="541" t="s">
        <v>4606</v>
      </c>
      <c r="E922" s="539" t="s">
        <v>12626</v>
      </c>
      <c r="F922" s="488">
        <v>8.3900000000000006</v>
      </c>
    </row>
    <row r="923" s="491" customFormat="1">
      <c r="A923" s="489"/>
      <c r="B923" s="490">
        <v>105563</v>
      </c>
      <c r="C923" s="536" t="s">
        <v>2800</v>
      </c>
      <c r="D923" s="541" t="s">
        <v>4607</v>
      </c>
      <c r="E923" s="539" t="s">
        <v>12626</v>
      </c>
      <c r="F923" s="488">
        <v>6.7599999999999998</v>
      </c>
    </row>
    <row r="924" s="491" customFormat="1">
      <c r="A924" s="489"/>
      <c r="B924" s="490">
        <v>105565</v>
      </c>
      <c r="C924" s="536" t="s">
        <v>2800</v>
      </c>
      <c r="D924" s="541" t="s">
        <v>4608</v>
      </c>
      <c r="E924" s="539" t="s">
        <v>12626</v>
      </c>
      <c r="F924" s="488">
        <v>6.2800000000000002</v>
      </c>
    </row>
    <row r="925" s="491" customFormat="1">
      <c r="A925" s="489"/>
      <c r="B925" s="490">
        <v>105557</v>
      </c>
      <c r="C925" s="536" t="s">
        <v>2800</v>
      </c>
      <c r="D925" s="541" t="s">
        <v>4609</v>
      </c>
      <c r="E925" s="539" t="s">
        <v>12626</v>
      </c>
      <c r="F925" s="488">
        <v>16.050000000000001</v>
      </c>
    </row>
    <row r="926" s="491" customFormat="1">
      <c r="A926" s="489"/>
      <c r="B926" s="490">
        <v>105558</v>
      </c>
      <c r="C926" s="536" t="s">
        <v>2800</v>
      </c>
      <c r="D926" s="541" t="s">
        <v>4610</v>
      </c>
      <c r="E926" s="539" t="s">
        <v>12626</v>
      </c>
      <c r="F926" s="488">
        <v>13.83</v>
      </c>
    </row>
    <row r="927" s="491" customFormat="1">
      <c r="A927" s="489"/>
      <c r="B927" s="490">
        <v>105560</v>
      </c>
      <c r="C927" s="536" t="s">
        <v>2800</v>
      </c>
      <c r="D927" s="541" t="s">
        <v>4611</v>
      </c>
      <c r="E927" s="539" t="s">
        <v>12626</v>
      </c>
      <c r="F927" s="488">
        <v>12.630000000000001</v>
      </c>
    </row>
    <row r="928" s="491" customFormat="1">
      <c r="A928" s="489"/>
      <c r="B928" s="490">
        <v>96386</v>
      </c>
      <c r="C928" s="536" t="s">
        <v>2800</v>
      </c>
      <c r="D928" s="541" t="s">
        <v>4612</v>
      </c>
      <c r="E928" s="539" t="s">
        <v>12626</v>
      </c>
      <c r="F928" s="488">
        <v>6.7000000000000002</v>
      </c>
    </row>
    <row r="929" s="491" customFormat="1">
      <c r="A929" s="489"/>
      <c r="B929" s="490">
        <v>105564</v>
      </c>
      <c r="C929" s="536" t="s">
        <v>2800</v>
      </c>
      <c r="D929" s="541" t="s">
        <v>4613</v>
      </c>
      <c r="E929" s="539" t="s">
        <v>12626</v>
      </c>
      <c r="F929" s="488">
        <v>6.2300000000000004</v>
      </c>
    </row>
    <row r="930" s="491" customFormat="1">
      <c r="A930" s="489"/>
      <c r="B930" s="490">
        <v>105561</v>
      </c>
      <c r="C930" s="536" t="s">
        <v>2800</v>
      </c>
      <c r="D930" s="541" t="s">
        <v>4614</v>
      </c>
      <c r="E930" s="539" t="s">
        <v>12626</v>
      </c>
      <c r="F930" s="488">
        <v>8.2200000000000006</v>
      </c>
    </row>
    <row r="931" s="491" customFormat="1">
      <c r="A931" s="489"/>
      <c r="B931" s="490">
        <v>96385</v>
      </c>
      <c r="C931" s="536" t="s">
        <v>2800</v>
      </c>
      <c r="D931" s="541" t="s">
        <v>4615</v>
      </c>
      <c r="E931" s="539" t="s">
        <v>12626</v>
      </c>
      <c r="F931" s="488">
        <v>12.48</v>
      </c>
    </row>
    <row r="932" s="491" customFormat="1">
      <c r="A932" s="489"/>
      <c r="B932" s="490">
        <v>105556</v>
      </c>
      <c r="C932" s="536" t="s">
        <v>2800</v>
      </c>
      <c r="D932" s="541" t="s">
        <v>4616</v>
      </c>
      <c r="E932" s="539" t="s">
        <v>12626</v>
      </c>
      <c r="F932" s="488">
        <v>14.02</v>
      </c>
    </row>
    <row r="933" s="491" customFormat="1">
      <c r="A933" s="489"/>
      <c r="B933" s="490">
        <v>105559</v>
      </c>
      <c r="C933" s="536" t="s">
        <v>2800</v>
      </c>
      <c r="D933" s="541" t="s">
        <v>4617</v>
      </c>
      <c r="E933" s="539" t="s">
        <v>12626</v>
      </c>
      <c r="F933" s="488">
        <v>10.6</v>
      </c>
    </row>
    <row r="934" s="491" customFormat="1">
      <c r="A934" s="489"/>
      <c r="B934" s="490">
        <v>105733</v>
      </c>
      <c r="C934" s="536" t="s">
        <v>2800</v>
      </c>
      <c r="D934" s="541" t="s">
        <v>4618</v>
      </c>
      <c r="E934" s="539" t="s">
        <v>12626</v>
      </c>
      <c r="F934" s="488">
        <v>293.75999999999999</v>
      </c>
    </row>
    <row r="935" s="491" customFormat="1">
      <c r="A935" s="489"/>
      <c r="B935" s="490">
        <v>105734</v>
      </c>
      <c r="C935" s="536" t="s">
        <v>2800</v>
      </c>
      <c r="D935" s="541" t="s">
        <v>4619</v>
      </c>
      <c r="E935" s="539" t="s">
        <v>12626</v>
      </c>
      <c r="F935" s="488">
        <v>287.54000000000002</v>
      </c>
    </row>
    <row r="936" s="491" customFormat="1">
      <c r="A936" s="489"/>
      <c r="B936" s="490">
        <v>105736</v>
      </c>
      <c r="C936" s="536" t="s">
        <v>2800</v>
      </c>
      <c r="D936" s="541" t="s">
        <v>4620</v>
      </c>
      <c r="E936" s="539" t="s">
        <v>12626</v>
      </c>
      <c r="F936" s="488">
        <v>284.42000000000002</v>
      </c>
    </row>
    <row r="937" s="491" customFormat="1">
      <c r="A937" s="489"/>
      <c r="B937" s="490">
        <v>105728</v>
      </c>
      <c r="C937" s="536" t="s">
        <v>2800</v>
      </c>
      <c r="D937" s="541" t="s">
        <v>4621</v>
      </c>
      <c r="E937" s="539" t="s">
        <v>12626</v>
      </c>
      <c r="F937" s="488">
        <v>226.61000000000001</v>
      </c>
    </row>
    <row r="938" s="491" customFormat="1">
      <c r="A938" s="489"/>
      <c r="B938" s="490">
        <v>105729</v>
      </c>
      <c r="C938" s="536" t="s">
        <v>2800</v>
      </c>
      <c r="D938" s="541" t="s">
        <v>4622</v>
      </c>
      <c r="E938" s="539" t="s">
        <v>12626</v>
      </c>
      <c r="F938" s="488">
        <v>221.86000000000001</v>
      </c>
    </row>
    <row r="939" s="491" customFormat="1">
      <c r="A939" s="489"/>
      <c r="B939" s="490">
        <v>105731</v>
      </c>
      <c r="C939" s="536" t="s">
        <v>2800</v>
      </c>
      <c r="D939" s="541" t="s">
        <v>4623</v>
      </c>
      <c r="E939" s="539" t="s">
        <v>12626</v>
      </c>
      <c r="F939" s="488">
        <v>219.44999999999999</v>
      </c>
    </row>
    <row r="940" s="491" customFormat="1">
      <c r="A940" s="489"/>
      <c r="B940" s="490">
        <v>105738</v>
      </c>
      <c r="C940" s="536" t="s">
        <v>2800</v>
      </c>
      <c r="D940" s="541" t="s">
        <v>4624</v>
      </c>
      <c r="E940" s="539" t="s">
        <v>12626</v>
      </c>
      <c r="F940" s="488">
        <v>378.11000000000001</v>
      </c>
    </row>
    <row r="941" s="491" customFormat="1">
      <c r="A941" s="489"/>
      <c r="B941" s="490">
        <v>105739</v>
      </c>
      <c r="C941" s="536" t="s">
        <v>2800</v>
      </c>
      <c r="D941" s="541" t="s">
        <v>4625</v>
      </c>
      <c r="E941" s="539" t="s">
        <v>12626</v>
      </c>
      <c r="F941" s="488">
        <v>373.44999999999999</v>
      </c>
    </row>
    <row r="942" s="491" customFormat="1">
      <c r="A942" s="489"/>
      <c r="B942" s="490">
        <v>105741</v>
      </c>
      <c r="C942" s="536" t="s">
        <v>2800</v>
      </c>
      <c r="D942" s="541" t="s">
        <v>4626</v>
      </c>
      <c r="E942" s="539" t="s">
        <v>12626</v>
      </c>
      <c r="F942" s="488">
        <v>371</v>
      </c>
    </row>
    <row r="943" s="491" customFormat="1">
      <c r="A943" s="489"/>
      <c r="B943" s="490">
        <v>105750</v>
      </c>
      <c r="C943" s="536" t="s">
        <v>2800</v>
      </c>
      <c r="D943" s="541" t="s">
        <v>4627</v>
      </c>
      <c r="E943" s="539" t="s">
        <v>12626</v>
      </c>
      <c r="F943" s="488">
        <v>206.65000000000001</v>
      </c>
    </row>
    <row r="944" s="491" customFormat="1">
      <c r="A944" s="489"/>
      <c r="B944" s="490">
        <v>105751</v>
      </c>
      <c r="C944" s="536" t="s">
        <v>2800</v>
      </c>
      <c r="D944" s="541" t="s">
        <v>4628</v>
      </c>
      <c r="E944" s="539" t="s">
        <v>12626</v>
      </c>
      <c r="F944" s="488">
        <v>204.22</v>
      </c>
    </row>
    <row r="945" s="491" customFormat="1">
      <c r="A945" s="489"/>
      <c r="B945" s="490">
        <v>105753</v>
      </c>
      <c r="C945" s="536" t="s">
        <v>2800</v>
      </c>
      <c r="D945" s="541" t="s">
        <v>4629</v>
      </c>
      <c r="E945" s="539" t="s">
        <v>12626</v>
      </c>
      <c r="F945" s="488">
        <v>201.99000000000001</v>
      </c>
    </row>
    <row r="946" s="491" customFormat="1">
      <c r="A946" s="489"/>
      <c r="B946" s="490">
        <v>105755</v>
      </c>
      <c r="C946" s="536" t="s">
        <v>2800</v>
      </c>
      <c r="D946" s="541" t="s">
        <v>4630</v>
      </c>
      <c r="E946" s="539" t="s">
        <v>12626</v>
      </c>
      <c r="F946" s="488">
        <v>199.84999999999999</v>
      </c>
    </row>
    <row r="947" s="491" customFormat="1">
      <c r="A947" s="489"/>
      <c r="B947" s="490">
        <v>105743</v>
      </c>
      <c r="C947" s="536" t="s">
        <v>2800</v>
      </c>
      <c r="D947" s="541" t="s">
        <v>4631</v>
      </c>
      <c r="E947" s="539" t="s">
        <v>12626</v>
      </c>
      <c r="F947" s="488">
        <v>157.5</v>
      </c>
    </row>
    <row r="948" s="491" customFormat="1">
      <c r="A948" s="489"/>
      <c r="B948" s="490">
        <v>105744</v>
      </c>
      <c r="C948" s="536" t="s">
        <v>2800</v>
      </c>
      <c r="D948" s="541" t="s">
        <v>4632</v>
      </c>
      <c r="E948" s="539" t="s">
        <v>12626</v>
      </c>
      <c r="F948" s="488">
        <v>155.16</v>
      </c>
    </row>
    <row r="949" s="491" customFormat="1">
      <c r="A949" s="489"/>
      <c r="B949" s="490">
        <v>105746</v>
      </c>
      <c r="C949" s="536" t="s">
        <v>2800</v>
      </c>
      <c r="D949" s="541" t="s">
        <v>4633</v>
      </c>
      <c r="E949" s="539" t="s">
        <v>12626</v>
      </c>
      <c r="F949" s="488">
        <v>152.81</v>
      </c>
    </row>
    <row r="950" s="491" customFormat="1">
      <c r="A950" s="489"/>
      <c r="B950" s="490">
        <v>105748</v>
      </c>
      <c r="C950" s="536" t="s">
        <v>2800</v>
      </c>
      <c r="D950" s="541" t="s">
        <v>4634</v>
      </c>
      <c r="E950" s="539" t="s">
        <v>12626</v>
      </c>
      <c r="F950" s="488">
        <v>150.46000000000001</v>
      </c>
    </row>
    <row r="951" s="491" customFormat="1">
      <c r="A951" s="489"/>
      <c r="B951" s="490">
        <v>105660</v>
      </c>
      <c r="C951" s="536" t="s">
        <v>2800</v>
      </c>
      <c r="D951" s="541" t="s">
        <v>4635</v>
      </c>
      <c r="E951" s="539" t="s">
        <v>12626</v>
      </c>
      <c r="F951" s="488">
        <v>215.34999999999999</v>
      </c>
    </row>
    <row r="952" s="491" customFormat="1">
      <c r="A952" s="489"/>
      <c r="B952" s="490">
        <v>105663</v>
      </c>
      <c r="C952" s="536" t="s">
        <v>2800</v>
      </c>
      <c r="D952" s="541" t="s">
        <v>4636</v>
      </c>
      <c r="E952" s="539" t="s">
        <v>12626</v>
      </c>
      <c r="F952" s="488">
        <v>205.18000000000001</v>
      </c>
    </row>
    <row r="953" s="491" customFormat="1">
      <c r="A953" s="489"/>
      <c r="B953" s="490">
        <v>105669</v>
      </c>
      <c r="C953" s="536" t="s">
        <v>2800</v>
      </c>
      <c r="D953" s="541" t="s">
        <v>4637</v>
      </c>
      <c r="E953" s="539" t="s">
        <v>12626</v>
      </c>
      <c r="F953" s="488">
        <v>200.05000000000001</v>
      </c>
    </row>
    <row r="954" s="491" customFormat="1">
      <c r="A954" s="489"/>
      <c r="B954" s="490">
        <v>105642</v>
      </c>
      <c r="C954" s="536" t="s">
        <v>2800</v>
      </c>
      <c r="D954" s="541" t="s">
        <v>4638</v>
      </c>
      <c r="E954" s="539" t="s">
        <v>12626</v>
      </c>
      <c r="F954" s="488">
        <v>250.24000000000001</v>
      </c>
    </row>
    <row r="955" s="491" customFormat="1">
      <c r="A955" s="489"/>
      <c r="B955" s="490">
        <v>105648</v>
      </c>
      <c r="C955" s="536" t="s">
        <v>2800</v>
      </c>
      <c r="D955" s="541" t="s">
        <v>4639</v>
      </c>
      <c r="E955" s="539" t="s">
        <v>12626</v>
      </c>
      <c r="F955" s="488">
        <v>245.49000000000001</v>
      </c>
    </row>
    <row r="956" s="491" customFormat="1">
      <c r="A956" s="489"/>
      <c r="B956" s="490">
        <v>105654</v>
      </c>
      <c r="C956" s="536" t="s">
        <v>2800</v>
      </c>
      <c r="D956" s="541" t="s">
        <v>4640</v>
      </c>
      <c r="E956" s="539" t="s">
        <v>12626</v>
      </c>
      <c r="F956" s="488">
        <v>243.08000000000001</v>
      </c>
    </row>
    <row r="957" s="491" customFormat="1">
      <c r="A957" s="489"/>
      <c r="B957" s="490">
        <v>105661</v>
      </c>
      <c r="C957" s="536" t="s">
        <v>2800</v>
      </c>
      <c r="D957" s="541" t="s">
        <v>4641</v>
      </c>
      <c r="E957" s="539" t="s">
        <v>12626</v>
      </c>
      <c r="F957" s="488">
        <v>246.43000000000001</v>
      </c>
    </row>
    <row r="958" s="491" customFormat="1">
      <c r="A958" s="489"/>
      <c r="B958" s="490">
        <v>105664</v>
      </c>
      <c r="C958" s="536" t="s">
        <v>2800</v>
      </c>
      <c r="D958" s="541" t="s">
        <v>4642</v>
      </c>
      <c r="E958" s="539" t="s">
        <v>12626</v>
      </c>
      <c r="F958" s="488">
        <v>236.25999999999999</v>
      </c>
    </row>
    <row r="959" s="491" customFormat="1">
      <c r="A959" s="489"/>
      <c r="B959" s="490">
        <v>105670</v>
      </c>
      <c r="C959" s="536" t="s">
        <v>2800</v>
      </c>
      <c r="D959" s="541" t="s">
        <v>4643</v>
      </c>
      <c r="E959" s="539" t="s">
        <v>12626</v>
      </c>
      <c r="F959" s="488">
        <v>231.13</v>
      </c>
    </row>
    <row r="960" s="491" customFormat="1">
      <c r="A960" s="489"/>
      <c r="B960" s="490">
        <v>105643</v>
      </c>
      <c r="C960" s="536" t="s">
        <v>2800</v>
      </c>
      <c r="D960" s="541" t="s">
        <v>4644</v>
      </c>
      <c r="E960" s="539" t="s">
        <v>12626</v>
      </c>
      <c r="F960" s="488">
        <v>278.94</v>
      </c>
    </row>
    <row r="961" s="491" customFormat="1">
      <c r="A961" s="489"/>
      <c r="B961" s="490">
        <v>105649</v>
      </c>
      <c r="C961" s="536" t="s">
        <v>2800</v>
      </c>
      <c r="D961" s="541" t="s">
        <v>4645</v>
      </c>
      <c r="E961" s="539" t="s">
        <v>12626</v>
      </c>
      <c r="F961" s="488">
        <v>274.19</v>
      </c>
    </row>
    <row r="962" s="491" customFormat="1">
      <c r="A962" s="489"/>
      <c r="B962" s="490">
        <v>105655</v>
      </c>
      <c r="C962" s="536" t="s">
        <v>2800</v>
      </c>
      <c r="D962" s="541" t="s">
        <v>4646</v>
      </c>
      <c r="E962" s="539" t="s">
        <v>12626</v>
      </c>
      <c r="F962" s="488">
        <v>271.77999999999997</v>
      </c>
    </row>
    <row r="963" s="491" customFormat="1">
      <c r="A963" s="489"/>
      <c r="B963" s="490">
        <v>105662</v>
      </c>
      <c r="C963" s="536" t="s">
        <v>2800</v>
      </c>
      <c r="D963" s="541" t="s">
        <v>4647</v>
      </c>
      <c r="E963" s="539" t="s">
        <v>12626</v>
      </c>
      <c r="F963" s="488">
        <v>277.06</v>
      </c>
    </row>
    <row r="964" s="491" customFormat="1">
      <c r="A964" s="489"/>
      <c r="B964" s="490">
        <v>105665</v>
      </c>
      <c r="C964" s="536" t="s">
        <v>2800</v>
      </c>
      <c r="D964" s="541" t="s">
        <v>4648</v>
      </c>
      <c r="E964" s="539" t="s">
        <v>12626</v>
      </c>
      <c r="F964" s="488">
        <v>266.88999999999999</v>
      </c>
    </row>
    <row r="965" s="491" customFormat="1">
      <c r="A965" s="489"/>
      <c r="B965" s="490">
        <v>105671</v>
      </c>
      <c r="C965" s="536" t="s">
        <v>2800</v>
      </c>
      <c r="D965" s="541" t="s">
        <v>4649</v>
      </c>
      <c r="E965" s="539" t="s">
        <v>12626</v>
      </c>
      <c r="F965" s="488">
        <v>261.75999999999999</v>
      </c>
    </row>
    <row r="966" s="491" customFormat="1">
      <c r="A966" s="489"/>
      <c r="B966" s="490">
        <v>105644</v>
      </c>
      <c r="C966" s="536" t="s">
        <v>2800</v>
      </c>
      <c r="D966" s="541" t="s">
        <v>4650</v>
      </c>
      <c r="E966" s="539" t="s">
        <v>12626</v>
      </c>
      <c r="F966" s="488">
        <v>307.66000000000003</v>
      </c>
    </row>
    <row r="967" s="491" customFormat="1">
      <c r="A967" s="489"/>
      <c r="B967" s="490">
        <v>105650</v>
      </c>
      <c r="C967" s="536" t="s">
        <v>2800</v>
      </c>
      <c r="D967" s="541" t="s">
        <v>4651</v>
      </c>
      <c r="E967" s="539" t="s">
        <v>12626</v>
      </c>
      <c r="F967" s="488">
        <v>302.91000000000003</v>
      </c>
    </row>
    <row r="968" s="491" customFormat="1">
      <c r="A968" s="489"/>
      <c r="B968" s="490">
        <v>105656</v>
      </c>
      <c r="C968" s="536" t="s">
        <v>2800</v>
      </c>
      <c r="D968" s="541" t="s">
        <v>4652</v>
      </c>
      <c r="E968" s="539" t="s">
        <v>12626</v>
      </c>
      <c r="F968" s="488">
        <v>300.5</v>
      </c>
    </row>
    <row r="969" s="491" customFormat="1">
      <c r="A969" s="489"/>
      <c r="B969" s="490">
        <v>105577</v>
      </c>
      <c r="C969" s="536" t="s">
        <v>2800</v>
      </c>
      <c r="D969" s="541" t="s">
        <v>4653</v>
      </c>
      <c r="E969" s="539" t="s">
        <v>12626</v>
      </c>
      <c r="F969" s="488">
        <v>148.94</v>
      </c>
    </row>
    <row r="970" s="491" customFormat="1">
      <c r="A970" s="489"/>
      <c r="B970" s="490">
        <v>105578</v>
      </c>
      <c r="C970" s="536" t="s">
        <v>2800</v>
      </c>
      <c r="D970" s="541" t="s">
        <v>4654</v>
      </c>
      <c r="E970" s="539" t="s">
        <v>12626</v>
      </c>
      <c r="F970" s="488">
        <v>138.77000000000001</v>
      </c>
    </row>
    <row r="971" s="491" customFormat="1">
      <c r="A971" s="489"/>
      <c r="B971" s="490">
        <v>105712</v>
      </c>
      <c r="C971" s="536" t="s">
        <v>2800</v>
      </c>
      <c r="D971" s="541" t="s">
        <v>4655</v>
      </c>
      <c r="E971" s="539" t="s">
        <v>12626</v>
      </c>
      <c r="F971" s="488">
        <v>133.63999999999999</v>
      </c>
    </row>
    <row r="972" s="491" customFormat="1">
      <c r="A972" s="489"/>
      <c r="B972" s="490">
        <v>105637</v>
      </c>
      <c r="C972" s="536" t="s">
        <v>2800</v>
      </c>
      <c r="D972" s="541" t="s">
        <v>4656</v>
      </c>
      <c r="E972" s="539" t="s">
        <v>12626</v>
      </c>
      <c r="F972" s="488">
        <v>192.78999999999999</v>
      </c>
    </row>
    <row r="973" s="491" customFormat="1">
      <c r="A973" s="489"/>
      <c r="B973" s="490">
        <v>105707</v>
      </c>
      <c r="C973" s="536" t="s">
        <v>2800</v>
      </c>
      <c r="D973" s="541" t="s">
        <v>4657</v>
      </c>
      <c r="E973" s="539" t="s">
        <v>12626</v>
      </c>
      <c r="F973" s="488">
        <v>188.03999999999999</v>
      </c>
    </row>
    <row r="974" s="491" customFormat="1">
      <c r="A974" s="489"/>
      <c r="B974" s="490">
        <v>105709</v>
      </c>
      <c r="C974" s="536" t="s">
        <v>2800</v>
      </c>
      <c r="D974" s="541" t="s">
        <v>4658</v>
      </c>
      <c r="E974" s="539" t="s">
        <v>12626</v>
      </c>
      <c r="F974" s="488">
        <v>185.63</v>
      </c>
    </row>
    <row r="975" s="491" customFormat="1">
      <c r="A975" s="489"/>
      <c r="B975" s="490">
        <v>105693</v>
      </c>
      <c r="C975" s="536" t="s">
        <v>2800</v>
      </c>
      <c r="D975" s="541" t="s">
        <v>4659</v>
      </c>
      <c r="E975" s="539" t="s">
        <v>12626</v>
      </c>
      <c r="F975" s="488">
        <v>198.59</v>
      </c>
    </row>
    <row r="976" s="491" customFormat="1">
      <c r="A976" s="489"/>
      <c r="B976" s="490">
        <v>105696</v>
      </c>
      <c r="C976" s="536" t="s">
        <v>2800</v>
      </c>
      <c r="D976" s="541" t="s">
        <v>4660</v>
      </c>
      <c r="E976" s="539" t="s">
        <v>12626</v>
      </c>
      <c r="F976" s="488">
        <v>188.41999999999999</v>
      </c>
    </row>
    <row r="977" s="491" customFormat="1">
      <c r="A977" s="489"/>
      <c r="B977" s="490">
        <v>105702</v>
      </c>
      <c r="C977" s="536" t="s">
        <v>2800</v>
      </c>
      <c r="D977" s="541" t="s">
        <v>4661</v>
      </c>
      <c r="E977" s="539" t="s">
        <v>12626</v>
      </c>
      <c r="F977" s="488">
        <v>183.28999999999999</v>
      </c>
    </row>
    <row r="978" s="491" customFormat="1">
      <c r="A978" s="489"/>
      <c r="B978" s="490">
        <v>105675</v>
      </c>
      <c r="C978" s="536" t="s">
        <v>2800</v>
      </c>
      <c r="D978" s="541" t="s">
        <v>4662</v>
      </c>
      <c r="E978" s="539" t="s">
        <v>12626</v>
      </c>
      <c r="F978" s="488">
        <v>224.75</v>
      </c>
    </row>
    <row r="979" s="491" customFormat="1">
      <c r="A979" s="489"/>
      <c r="B979" s="490">
        <v>105681</v>
      </c>
      <c r="C979" s="536" t="s">
        <v>2800</v>
      </c>
      <c r="D979" s="541" t="s">
        <v>4663</v>
      </c>
      <c r="E979" s="539" t="s">
        <v>12626</v>
      </c>
      <c r="F979" s="488">
        <v>220</v>
      </c>
    </row>
    <row r="980" s="491" customFormat="1">
      <c r="A980" s="489"/>
      <c r="B980" s="490">
        <v>105687</v>
      </c>
      <c r="C980" s="536" t="s">
        <v>2800</v>
      </c>
      <c r="D980" s="541" t="s">
        <v>4664</v>
      </c>
      <c r="E980" s="539" t="s">
        <v>12626</v>
      </c>
      <c r="F980" s="488">
        <v>217.59</v>
      </c>
    </row>
    <row r="981" s="491" customFormat="1">
      <c r="A981" s="489"/>
      <c r="B981" s="490">
        <v>105694</v>
      </c>
      <c r="C981" s="536" t="s">
        <v>2800</v>
      </c>
      <c r="D981" s="541" t="s">
        <v>4665</v>
      </c>
      <c r="E981" s="539" t="s">
        <v>12626</v>
      </c>
      <c r="F981" s="488">
        <v>230.02000000000001</v>
      </c>
    </row>
    <row r="982" s="491" customFormat="1">
      <c r="A982" s="489"/>
      <c r="B982" s="490">
        <v>105697</v>
      </c>
      <c r="C982" s="536" t="s">
        <v>2800</v>
      </c>
      <c r="D982" s="541" t="s">
        <v>4666</v>
      </c>
      <c r="E982" s="539" t="s">
        <v>12626</v>
      </c>
      <c r="F982" s="488">
        <v>219.84999999999999</v>
      </c>
    </row>
    <row r="983" s="491" customFormat="1">
      <c r="A983" s="489"/>
      <c r="B983" s="490">
        <v>105703</v>
      </c>
      <c r="C983" s="536" t="s">
        <v>2800</v>
      </c>
      <c r="D983" s="541" t="s">
        <v>4667</v>
      </c>
      <c r="E983" s="539" t="s">
        <v>12626</v>
      </c>
      <c r="F983" s="488">
        <v>214.72</v>
      </c>
    </row>
    <row r="984" s="491" customFormat="1">
      <c r="A984" s="489"/>
      <c r="B984" s="490">
        <v>105676</v>
      </c>
      <c r="C984" s="536" t="s">
        <v>2800</v>
      </c>
      <c r="D984" s="541" t="s">
        <v>4668</v>
      </c>
      <c r="E984" s="539" t="s">
        <v>12626</v>
      </c>
      <c r="F984" s="488">
        <v>254</v>
      </c>
    </row>
    <row r="985" s="491" customFormat="1">
      <c r="A985" s="489"/>
      <c r="B985" s="490">
        <v>105682</v>
      </c>
      <c r="C985" s="536" t="s">
        <v>2800</v>
      </c>
      <c r="D985" s="541" t="s">
        <v>4669</v>
      </c>
      <c r="E985" s="539" t="s">
        <v>12626</v>
      </c>
      <c r="F985" s="488">
        <v>249.25</v>
      </c>
    </row>
    <row r="986" s="491" customFormat="1">
      <c r="A986" s="489"/>
      <c r="B986" s="490">
        <v>105688</v>
      </c>
      <c r="C986" s="536" t="s">
        <v>2800</v>
      </c>
      <c r="D986" s="541" t="s">
        <v>4670</v>
      </c>
      <c r="E986" s="539" t="s">
        <v>12626</v>
      </c>
      <c r="F986" s="488">
        <v>246.84</v>
      </c>
    </row>
    <row r="987" s="491" customFormat="1">
      <c r="A987" s="489"/>
      <c r="B987" s="490">
        <v>105695</v>
      </c>
      <c r="C987" s="536" t="s">
        <v>2800</v>
      </c>
      <c r="D987" s="541" t="s">
        <v>4671</v>
      </c>
      <c r="E987" s="539" t="s">
        <v>12626</v>
      </c>
      <c r="F987" s="488">
        <v>261</v>
      </c>
    </row>
    <row r="988" s="491" customFormat="1">
      <c r="A988" s="489"/>
      <c r="B988" s="490">
        <v>105698</v>
      </c>
      <c r="C988" s="536" t="s">
        <v>2800</v>
      </c>
      <c r="D988" s="541" t="s">
        <v>4672</v>
      </c>
      <c r="E988" s="539" t="s">
        <v>12626</v>
      </c>
      <c r="F988" s="488">
        <v>250.83000000000001</v>
      </c>
    </row>
    <row r="989" s="491" customFormat="1">
      <c r="A989" s="489"/>
      <c r="B989" s="490">
        <v>105704</v>
      </c>
      <c r="C989" s="536" t="s">
        <v>2800</v>
      </c>
      <c r="D989" s="541" t="s">
        <v>4673</v>
      </c>
      <c r="E989" s="539" t="s">
        <v>12626</v>
      </c>
      <c r="F989" s="488">
        <v>245.69999999999999</v>
      </c>
    </row>
    <row r="990" s="491" customFormat="1">
      <c r="A990" s="489"/>
      <c r="B990" s="490">
        <v>105677</v>
      </c>
      <c r="C990" s="536" t="s">
        <v>2800</v>
      </c>
      <c r="D990" s="541" t="s">
        <v>4674</v>
      </c>
      <c r="E990" s="539" t="s">
        <v>12626</v>
      </c>
      <c r="F990" s="488">
        <v>283.24000000000001</v>
      </c>
    </row>
    <row r="991" s="491" customFormat="1">
      <c r="A991" s="489"/>
      <c r="B991" s="490">
        <v>105683</v>
      </c>
      <c r="C991" s="536" t="s">
        <v>2800</v>
      </c>
      <c r="D991" s="541" t="s">
        <v>4675</v>
      </c>
      <c r="E991" s="539" t="s">
        <v>12626</v>
      </c>
      <c r="F991" s="488">
        <v>278.49000000000001</v>
      </c>
    </row>
    <row r="992" s="491" customFormat="1">
      <c r="A992" s="489"/>
      <c r="B992" s="490">
        <v>105689</v>
      </c>
      <c r="C992" s="536" t="s">
        <v>2800</v>
      </c>
      <c r="D992" s="541" t="s">
        <v>4676</v>
      </c>
      <c r="E992" s="539" t="s">
        <v>12626</v>
      </c>
      <c r="F992" s="488">
        <v>276.07999999999998</v>
      </c>
    </row>
    <row r="993" s="491" customFormat="1">
      <c r="A993" s="489"/>
      <c r="B993" s="490">
        <v>105579</v>
      </c>
      <c r="C993" s="536" t="s">
        <v>2800</v>
      </c>
      <c r="D993" s="541" t="s">
        <v>4677</v>
      </c>
      <c r="E993" s="539" t="s">
        <v>12626</v>
      </c>
      <c r="F993" s="488">
        <v>131.47999999999999</v>
      </c>
    </row>
    <row r="994" s="491" customFormat="1">
      <c r="A994" s="489"/>
      <c r="B994" s="490">
        <v>105580</v>
      </c>
      <c r="C994" s="536" t="s">
        <v>2800</v>
      </c>
      <c r="D994" s="541" t="s">
        <v>4678</v>
      </c>
      <c r="E994" s="539" t="s">
        <v>12626</v>
      </c>
      <c r="F994" s="488">
        <v>121.31</v>
      </c>
    </row>
    <row r="995" s="491" customFormat="1">
      <c r="A995" s="489"/>
      <c r="B995" s="490">
        <v>105582</v>
      </c>
      <c r="C995" s="536" t="s">
        <v>2800</v>
      </c>
      <c r="D995" s="541" t="s">
        <v>4679</v>
      </c>
      <c r="E995" s="539" t="s">
        <v>12626</v>
      </c>
      <c r="F995" s="488">
        <v>116.18000000000001</v>
      </c>
    </row>
    <row r="996" s="491" customFormat="1">
      <c r="A996" s="489"/>
      <c r="B996" s="490">
        <v>105638</v>
      </c>
      <c r="C996" s="536" t="s">
        <v>2800</v>
      </c>
      <c r="D996" s="541" t="s">
        <v>4680</v>
      </c>
      <c r="E996" s="539" t="s">
        <v>12626</v>
      </c>
      <c r="F996" s="488">
        <v>166.25</v>
      </c>
    </row>
    <row r="997" s="491" customFormat="1">
      <c r="A997" s="489"/>
      <c r="B997" s="490">
        <v>105715</v>
      </c>
      <c r="C997" s="536" t="s">
        <v>2800</v>
      </c>
      <c r="D997" s="541" t="s">
        <v>4681</v>
      </c>
      <c r="E997" s="539" t="s">
        <v>12626</v>
      </c>
      <c r="F997" s="488">
        <v>161.5</v>
      </c>
    </row>
    <row r="998" s="491" customFormat="1">
      <c r="A998" s="489"/>
      <c r="B998" s="490">
        <v>105717</v>
      </c>
      <c r="C998" s="536" t="s">
        <v>2800</v>
      </c>
      <c r="D998" s="541" t="s">
        <v>4682</v>
      </c>
      <c r="E998" s="539" t="s">
        <v>12626</v>
      </c>
      <c r="F998" s="488">
        <v>159.09</v>
      </c>
    </row>
    <row r="999" s="491" customFormat="1">
      <c r="A999" s="489"/>
      <c r="B999" s="490">
        <v>105626</v>
      </c>
      <c r="C999" s="536" t="s">
        <v>2800</v>
      </c>
      <c r="D999" s="541" t="s">
        <v>4683</v>
      </c>
      <c r="E999" s="539" t="s">
        <v>12626</v>
      </c>
      <c r="F999" s="488">
        <v>130.46000000000001</v>
      </c>
    </row>
    <row r="1000" s="491" customFormat="1">
      <c r="A1000" s="489"/>
      <c r="B1000" s="490">
        <v>105629</v>
      </c>
      <c r="C1000" s="536" t="s">
        <v>2800</v>
      </c>
      <c r="D1000" s="541" t="s">
        <v>4684</v>
      </c>
      <c r="E1000" s="539" t="s">
        <v>12626</v>
      </c>
      <c r="F1000" s="488">
        <v>122.3</v>
      </c>
    </row>
    <row r="1001" s="491" customFormat="1">
      <c r="A1001" s="489"/>
      <c r="B1001" s="490">
        <v>105635</v>
      </c>
      <c r="C1001" s="536" t="s">
        <v>2800</v>
      </c>
      <c r="D1001" s="541" t="s">
        <v>4685</v>
      </c>
      <c r="E1001" s="539" t="s">
        <v>12626</v>
      </c>
      <c r="F1001" s="488">
        <v>121.15000000000001</v>
      </c>
    </row>
    <row r="1002" s="491" customFormat="1">
      <c r="A1002" s="489"/>
      <c r="B1002" s="490">
        <v>105605</v>
      </c>
      <c r="C1002" s="536" t="s">
        <v>2800</v>
      </c>
      <c r="D1002" s="541" t="s">
        <v>4686</v>
      </c>
      <c r="E1002" s="539" t="s">
        <v>12626</v>
      </c>
      <c r="F1002" s="488">
        <v>119.78</v>
      </c>
    </row>
    <row r="1003" s="491" customFormat="1">
      <c r="A1003" s="489"/>
      <c r="B1003" s="490">
        <v>105613</v>
      </c>
      <c r="C1003" s="536" t="s">
        <v>2800</v>
      </c>
      <c r="D1003" s="541" t="s">
        <v>4687</v>
      </c>
      <c r="E1003" s="539" t="s">
        <v>12626</v>
      </c>
      <c r="F1003" s="488">
        <v>116.7</v>
      </c>
    </row>
    <row r="1004" s="491" customFormat="1">
      <c r="A1004" s="489"/>
      <c r="B1004" s="490">
        <v>105621</v>
      </c>
      <c r="C1004" s="536" t="s">
        <v>2800</v>
      </c>
      <c r="D1004" s="541" t="s">
        <v>4688</v>
      </c>
      <c r="E1004" s="539" t="s">
        <v>12626</v>
      </c>
      <c r="F1004" s="488">
        <v>114.48999999999999</v>
      </c>
    </row>
    <row r="1005" s="491" customFormat="1">
      <c r="A1005" s="489"/>
      <c r="B1005" s="490">
        <v>105627</v>
      </c>
      <c r="C1005" s="536" t="s">
        <v>2800</v>
      </c>
      <c r="D1005" s="541" t="s">
        <v>4689</v>
      </c>
      <c r="E1005" s="539" t="s">
        <v>12626</v>
      </c>
      <c r="F1005" s="488">
        <v>163.19</v>
      </c>
    </row>
    <row r="1006" s="491" customFormat="1">
      <c r="A1006" s="489"/>
      <c r="B1006" s="490">
        <v>105630</v>
      </c>
      <c r="C1006" s="536" t="s">
        <v>2800</v>
      </c>
      <c r="D1006" s="541" t="s">
        <v>4690</v>
      </c>
      <c r="E1006" s="539" t="s">
        <v>12626</v>
      </c>
      <c r="F1006" s="488">
        <v>155.03</v>
      </c>
    </row>
    <row r="1007" s="491" customFormat="1">
      <c r="A1007" s="489"/>
      <c r="B1007" s="490">
        <v>105636</v>
      </c>
      <c r="C1007" s="536" t="s">
        <v>2800</v>
      </c>
      <c r="D1007" s="541" t="s">
        <v>4691</v>
      </c>
      <c r="E1007" s="539" t="s">
        <v>12626</v>
      </c>
      <c r="F1007" s="488">
        <v>153.88</v>
      </c>
    </row>
    <row r="1008" s="491" customFormat="1">
      <c r="A1008" s="489"/>
      <c r="B1008" s="490">
        <v>105606</v>
      </c>
      <c r="C1008" s="536" t="s">
        <v>2800</v>
      </c>
      <c r="D1008" s="541" t="s">
        <v>4692</v>
      </c>
      <c r="E1008" s="539" t="s">
        <v>12626</v>
      </c>
      <c r="F1008" s="488">
        <v>151.68000000000001</v>
      </c>
    </row>
    <row r="1009" s="491" customFormat="1">
      <c r="A1009" s="489"/>
      <c r="B1009" s="490">
        <v>105614</v>
      </c>
      <c r="C1009" s="536" t="s">
        <v>2800</v>
      </c>
      <c r="D1009" s="541" t="s">
        <v>4693</v>
      </c>
      <c r="E1009" s="539" t="s">
        <v>12626</v>
      </c>
      <c r="F1009" s="488">
        <v>148.59999999999999</v>
      </c>
    </row>
    <row r="1010" s="491" customFormat="1">
      <c r="A1010" s="489"/>
      <c r="B1010" s="490">
        <v>105622</v>
      </c>
      <c r="C1010" s="536" t="s">
        <v>2800</v>
      </c>
      <c r="D1010" s="541" t="s">
        <v>4694</v>
      </c>
      <c r="E1010" s="539" t="s">
        <v>12626</v>
      </c>
      <c r="F1010" s="488">
        <v>146.38999999999999</v>
      </c>
    </row>
    <row r="1011" s="491" customFormat="1">
      <c r="A1011" s="489"/>
      <c r="B1011" s="490">
        <v>105572</v>
      </c>
      <c r="C1011" s="536" t="s">
        <v>2800</v>
      </c>
      <c r="D1011" s="541" t="s">
        <v>4695</v>
      </c>
      <c r="E1011" s="539" t="s">
        <v>12626</v>
      </c>
      <c r="F1011" s="488">
        <v>63.210000000000001</v>
      </c>
    </row>
    <row r="1012" s="491" customFormat="1">
      <c r="A1012" s="489"/>
      <c r="B1012" s="490">
        <v>105574</v>
      </c>
      <c r="C1012" s="536" t="s">
        <v>2800</v>
      </c>
      <c r="D1012" s="541" t="s">
        <v>4696</v>
      </c>
      <c r="E1012" s="539" t="s">
        <v>12626</v>
      </c>
      <c r="F1012" s="488">
        <v>55.049999999999997</v>
      </c>
    </row>
    <row r="1013" s="491" customFormat="1">
      <c r="A1013" s="489"/>
      <c r="B1013" s="490">
        <v>105576</v>
      </c>
      <c r="C1013" s="536" t="s">
        <v>2800</v>
      </c>
      <c r="D1013" s="541" t="s">
        <v>4697</v>
      </c>
      <c r="E1013" s="539" t="s">
        <v>12626</v>
      </c>
      <c r="F1013" s="488">
        <v>53.899999999999999</v>
      </c>
    </row>
    <row r="1014" s="491" customFormat="1">
      <c r="A1014" s="489"/>
      <c r="B1014" s="490">
        <v>105603</v>
      </c>
      <c r="C1014" s="536" t="s">
        <v>2800</v>
      </c>
      <c r="D1014" s="541" t="s">
        <v>4698</v>
      </c>
      <c r="E1014" s="539" t="s">
        <v>12626</v>
      </c>
      <c r="F1014" s="488">
        <v>55.979999999999997</v>
      </c>
    </row>
    <row r="1015" s="491" customFormat="1">
      <c r="A1015" s="489"/>
      <c r="B1015" s="490">
        <v>105611</v>
      </c>
      <c r="C1015" s="536" t="s">
        <v>2800</v>
      </c>
      <c r="D1015" s="541" t="s">
        <v>4699</v>
      </c>
      <c r="E1015" s="539" t="s">
        <v>12626</v>
      </c>
      <c r="F1015" s="488">
        <v>52.899999999999999</v>
      </c>
    </row>
    <row r="1016" s="491" customFormat="1">
      <c r="A1016" s="489"/>
      <c r="B1016" s="490">
        <v>105619</v>
      </c>
      <c r="C1016" s="536" t="s">
        <v>2800</v>
      </c>
      <c r="D1016" s="541" t="s">
        <v>4700</v>
      </c>
      <c r="E1016" s="539" t="s">
        <v>12626</v>
      </c>
      <c r="F1016" s="488">
        <v>50.689999999999998</v>
      </c>
    </row>
    <row r="1017" s="491" customFormat="1">
      <c r="A1017" s="489"/>
      <c r="B1017" s="490">
        <v>105573</v>
      </c>
      <c r="C1017" s="536" t="s">
        <v>2800</v>
      </c>
      <c r="D1017" s="541" t="s">
        <v>4701</v>
      </c>
      <c r="E1017" s="539" t="s">
        <v>12626</v>
      </c>
      <c r="F1017" s="488">
        <v>97.290000000000006</v>
      </c>
    </row>
    <row r="1018" s="491" customFormat="1">
      <c r="A1018" s="489"/>
      <c r="B1018" s="490">
        <v>105628</v>
      </c>
      <c r="C1018" s="536" t="s">
        <v>2800</v>
      </c>
      <c r="D1018" s="541" t="s">
        <v>4702</v>
      </c>
      <c r="E1018" s="539" t="s">
        <v>12626</v>
      </c>
      <c r="F1018" s="488">
        <v>89.129999999999995</v>
      </c>
    </row>
    <row r="1019" s="491" customFormat="1">
      <c r="A1019" s="489"/>
      <c r="B1019" s="490">
        <v>105634</v>
      </c>
      <c r="C1019" s="536" t="s">
        <v>2800</v>
      </c>
      <c r="D1019" s="541" t="s">
        <v>4703</v>
      </c>
      <c r="E1019" s="539" t="s">
        <v>12626</v>
      </c>
      <c r="F1019" s="488">
        <v>87.980000000000004</v>
      </c>
    </row>
    <row r="1020" s="491" customFormat="1">
      <c r="A1020" s="489"/>
      <c r="B1020" s="490">
        <v>105604</v>
      </c>
      <c r="C1020" s="536" t="s">
        <v>2800</v>
      </c>
      <c r="D1020" s="541" t="s">
        <v>4704</v>
      </c>
      <c r="E1020" s="539" t="s">
        <v>12626</v>
      </c>
      <c r="F1020" s="488">
        <v>87.879999999999995</v>
      </c>
    </row>
    <row r="1021" s="491" customFormat="1">
      <c r="A1021" s="489"/>
      <c r="B1021" s="490">
        <v>105612</v>
      </c>
      <c r="C1021" s="536" t="s">
        <v>2800</v>
      </c>
      <c r="D1021" s="541" t="s">
        <v>4705</v>
      </c>
      <c r="E1021" s="539" t="s">
        <v>12626</v>
      </c>
      <c r="F1021" s="488">
        <v>84.799999999999997</v>
      </c>
    </row>
    <row r="1022" s="491" customFormat="1">
      <c r="A1022" s="489"/>
      <c r="B1022" s="490">
        <v>105620</v>
      </c>
      <c r="C1022" s="536" t="s">
        <v>2800</v>
      </c>
      <c r="D1022" s="541" t="s">
        <v>4706</v>
      </c>
      <c r="E1022" s="539" t="s">
        <v>12626</v>
      </c>
      <c r="F1022" s="488">
        <v>82.590000000000003</v>
      </c>
    </row>
    <row r="1023" s="491" customFormat="1">
      <c r="A1023" s="489"/>
      <c r="B1023" s="490">
        <v>105586</v>
      </c>
      <c r="C1023" s="536" t="s">
        <v>2800</v>
      </c>
      <c r="D1023" s="541" t="s">
        <v>4707</v>
      </c>
      <c r="E1023" s="539" t="s">
        <v>12626</v>
      </c>
      <c r="F1023" s="488">
        <v>160.63999999999999</v>
      </c>
    </row>
    <row r="1024" s="491" customFormat="1">
      <c r="A1024" s="489"/>
      <c r="B1024" s="490">
        <v>105587</v>
      </c>
      <c r="C1024" s="536" t="s">
        <v>2800</v>
      </c>
      <c r="D1024" s="541" t="s">
        <v>4708</v>
      </c>
      <c r="E1024" s="539" t="s">
        <v>12626</v>
      </c>
      <c r="F1024" s="488">
        <v>146.59</v>
      </c>
    </row>
    <row r="1025" s="491" customFormat="1">
      <c r="A1025" s="489"/>
      <c r="B1025" s="490">
        <v>105589</v>
      </c>
      <c r="C1025" s="536" t="s">
        <v>2800</v>
      </c>
      <c r="D1025" s="541" t="s">
        <v>4709</v>
      </c>
      <c r="E1025" s="539" t="s">
        <v>12626</v>
      </c>
      <c r="F1025" s="488">
        <v>145.30000000000001</v>
      </c>
    </row>
    <row r="1026" s="491" customFormat="1">
      <c r="A1026" s="489"/>
      <c r="B1026" s="490">
        <v>105584</v>
      </c>
      <c r="C1026" s="536" t="s">
        <v>2800</v>
      </c>
      <c r="D1026" s="541" t="s">
        <v>4710</v>
      </c>
      <c r="E1026" s="539" t="s">
        <v>12626</v>
      </c>
      <c r="F1026" s="488">
        <v>201.50999999999999</v>
      </c>
    </row>
    <row r="1027" s="491" customFormat="1">
      <c r="A1027" s="489"/>
      <c r="B1027" s="490">
        <v>105720</v>
      </c>
      <c r="C1027" s="536" t="s">
        <v>2800</v>
      </c>
      <c r="D1027" s="541" t="s">
        <v>4711</v>
      </c>
      <c r="E1027" s="539" t="s">
        <v>12626</v>
      </c>
      <c r="F1027" s="488">
        <v>193.87</v>
      </c>
    </row>
    <row r="1028" s="491" customFormat="1">
      <c r="A1028" s="489"/>
      <c r="B1028" s="490">
        <v>105722</v>
      </c>
      <c r="C1028" s="536" t="s">
        <v>2800</v>
      </c>
      <c r="D1028" s="541" t="s">
        <v>4712</v>
      </c>
      <c r="E1028" s="539" t="s">
        <v>12626</v>
      </c>
      <c r="F1028" s="488">
        <v>194.31999999999999</v>
      </c>
    </row>
    <row r="1029" s="491" customFormat="1">
      <c r="A1029" s="489"/>
      <c r="B1029" s="490">
        <v>105593</v>
      </c>
      <c r="C1029" s="536" t="s">
        <v>2800</v>
      </c>
      <c r="D1029" s="541" t="s">
        <v>4713</v>
      </c>
      <c r="E1029" s="539" t="s">
        <v>12626</v>
      </c>
      <c r="F1029" s="488">
        <v>143.18000000000001</v>
      </c>
    </row>
    <row r="1030" s="491" customFormat="1">
      <c r="A1030" s="489"/>
      <c r="B1030" s="490">
        <v>105594</v>
      </c>
      <c r="C1030" s="536" t="s">
        <v>2800</v>
      </c>
      <c r="D1030" s="541" t="s">
        <v>4714</v>
      </c>
      <c r="E1030" s="539" t="s">
        <v>12626</v>
      </c>
      <c r="F1030" s="488">
        <v>129.13</v>
      </c>
    </row>
    <row r="1031" s="491" customFormat="1">
      <c r="A1031" s="489"/>
      <c r="B1031" s="490">
        <v>105596</v>
      </c>
      <c r="C1031" s="536" t="s">
        <v>2800</v>
      </c>
      <c r="D1031" s="541" t="s">
        <v>4715</v>
      </c>
      <c r="E1031" s="539" t="s">
        <v>12626</v>
      </c>
      <c r="F1031" s="488">
        <v>127.84</v>
      </c>
    </row>
    <row r="1032" s="491" customFormat="1">
      <c r="A1032" s="489"/>
      <c r="B1032" s="490">
        <v>105591</v>
      </c>
      <c r="C1032" s="536" t="s">
        <v>2800</v>
      </c>
      <c r="D1032" s="541" t="s">
        <v>4716</v>
      </c>
      <c r="E1032" s="539" t="s">
        <v>12626</v>
      </c>
      <c r="F1032" s="488">
        <v>174.97</v>
      </c>
    </row>
    <row r="1033" s="491" customFormat="1">
      <c r="A1033" s="489"/>
      <c r="B1033" s="490">
        <v>105724</v>
      </c>
      <c r="C1033" s="536" t="s">
        <v>2800</v>
      </c>
      <c r="D1033" s="541" t="s">
        <v>4717</v>
      </c>
      <c r="E1033" s="539" t="s">
        <v>12626</v>
      </c>
      <c r="F1033" s="488">
        <v>167.33000000000001</v>
      </c>
    </row>
    <row r="1034" s="491" customFormat="1">
      <c r="A1034" s="489"/>
      <c r="B1034" s="490">
        <v>105726</v>
      </c>
      <c r="C1034" s="536" t="s">
        <v>2800</v>
      </c>
      <c r="D1034" s="541" t="s">
        <v>4718</v>
      </c>
      <c r="E1034" s="539" t="s">
        <v>12626</v>
      </c>
      <c r="F1034" s="488">
        <v>167.78</v>
      </c>
    </row>
    <row r="1035" s="491" customFormat="1">
      <c r="A1035" s="489"/>
      <c r="B1035" s="490">
        <v>105567</v>
      </c>
      <c r="C1035" s="536" t="s">
        <v>2800</v>
      </c>
      <c r="D1035" s="541" t="s">
        <v>4719</v>
      </c>
      <c r="E1035" s="539" t="s">
        <v>12626</v>
      </c>
      <c r="F1035" s="488">
        <v>15.08</v>
      </c>
    </row>
    <row r="1036" s="491" customFormat="1">
      <c r="A1036" s="489"/>
      <c r="B1036" s="490">
        <v>105568</v>
      </c>
      <c r="C1036" s="536" t="s">
        <v>2800</v>
      </c>
      <c r="D1036" s="541" t="s">
        <v>4720</v>
      </c>
      <c r="E1036" s="539" t="s">
        <v>12626</v>
      </c>
      <c r="F1036" s="488">
        <v>12.01</v>
      </c>
    </row>
    <row r="1037" s="491" customFormat="1">
      <c r="A1037" s="489"/>
      <c r="B1037" s="490">
        <v>105570</v>
      </c>
      <c r="C1037" s="536" t="s">
        <v>2800</v>
      </c>
      <c r="D1037" s="541" t="s">
        <v>4721</v>
      </c>
      <c r="E1037" s="539" t="s">
        <v>12626</v>
      </c>
      <c r="F1037" s="488">
        <v>9.9000000000000004</v>
      </c>
    </row>
    <row r="1038" s="491" customFormat="1">
      <c r="A1038" s="489"/>
      <c r="B1038" s="490">
        <v>100575</v>
      </c>
      <c r="C1038" s="536" t="s">
        <v>2800</v>
      </c>
      <c r="D1038" s="541" t="s">
        <v>4722</v>
      </c>
      <c r="E1038" s="539" t="s">
        <v>12625</v>
      </c>
      <c r="F1038" s="488">
        <v>0.56999999999999995</v>
      </c>
    </row>
    <row r="1039" s="491" customFormat="1">
      <c r="A1039" s="489"/>
      <c r="B1039" s="490">
        <v>100577</v>
      </c>
      <c r="C1039" s="536" t="s">
        <v>2800</v>
      </c>
      <c r="D1039" s="541" t="s">
        <v>4723</v>
      </c>
      <c r="E1039" s="539" t="s">
        <v>12625</v>
      </c>
      <c r="F1039" s="488">
        <v>1.46</v>
      </c>
    </row>
    <row r="1040" s="491" customFormat="1">
      <c r="A1040" s="489"/>
      <c r="B1040" s="490">
        <v>105598</v>
      </c>
      <c r="C1040" s="536" t="s">
        <v>2800</v>
      </c>
      <c r="D1040" s="541" t="s">
        <v>4724</v>
      </c>
      <c r="E1040" s="539" t="s">
        <v>12625</v>
      </c>
      <c r="F1040" s="488">
        <v>1.9399999999999999</v>
      </c>
    </row>
    <row r="1041" s="491" customFormat="1">
      <c r="A1041" s="489"/>
      <c r="B1041" s="490">
        <v>100576</v>
      </c>
      <c r="C1041" s="536" t="s">
        <v>2800</v>
      </c>
      <c r="D1041" s="541" t="s">
        <v>4725</v>
      </c>
      <c r="E1041" s="539" t="s">
        <v>12625</v>
      </c>
      <c r="F1041" s="488">
        <v>2.8599999999999999</v>
      </c>
    </row>
    <row r="1042" s="491" customFormat="1">
      <c r="A1042" s="489"/>
      <c r="B1042" s="490">
        <v>105597</v>
      </c>
      <c r="C1042" s="536" t="s">
        <v>2800</v>
      </c>
      <c r="D1042" s="541" t="s">
        <v>4726</v>
      </c>
      <c r="E1042" s="539" t="s">
        <v>12625</v>
      </c>
      <c r="F1042" s="488">
        <v>3.9300000000000002</v>
      </c>
    </row>
    <row r="1043" s="491" customFormat="1">
      <c r="A1043" s="489"/>
      <c r="B1043" s="490">
        <v>102730</v>
      </c>
      <c r="C1043" s="536" t="s">
        <v>2800</v>
      </c>
      <c r="D1043" s="541" t="s">
        <v>4727</v>
      </c>
      <c r="E1043" s="539" t="s">
        <v>186</v>
      </c>
      <c r="F1043" s="488">
        <v>11.75</v>
      </c>
    </row>
    <row r="1044" s="491" customFormat="1">
      <c r="A1044" s="489"/>
      <c r="B1044" s="490">
        <v>102731</v>
      </c>
      <c r="C1044" s="536" t="s">
        <v>2800</v>
      </c>
      <c r="D1044" s="541" t="s">
        <v>4728</v>
      </c>
      <c r="E1044" s="539" t="s">
        <v>186</v>
      </c>
      <c r="F1044" s="488">
        <v>9.8000000000000007</v>
      </c>
    </row>
    <row r="1045" s="491" customFormat="1">
      <c r="A1045" s="489"/>
      <c r="B1045" s="490">
        <v>102732</v>
      </c>
      <c r="C1045" s="536" t="s">
        <v>2800</v>
      </c>
      <c r="D1045" s="541" t="s">
        <v>4729</v>
      </c>
      <c r="E1045" s="539" t="s">
        <v>186</v>
      </c>
      <c r="F1045" s="488">
        <v>9.1199999999999992</v>
      </c>
    </row>
    <row r="1046" s="491" customFormat="1">
      <c r="A1046" s="489"/>
      <c r="B1046" s="490">
        <v>102733</v>
      </c>
      <c r="C1046" s="536" t="s">
        <v>2800</v>
      </c>
      <c r="D1046" s="541" t="s">
        <v>4730</v>
      </c>
      <c r="E1046" s="539" t="s">
        <v>186</v>
      </c>
      <c r="F1046" s="488">
        <v>10.02</v>
      </c>
    </row>
    <row r="1047" s="491" customFormat="1">
      <c r="A1047" s="489"/>
      <c r="B1047" s="490">
        <v>102728</v>
      </c>
      <c r="C1047" s="536" t="s">
        <v>2800</v>
      </c>
      <c r="D1047" s="541" t="s">
        <v>4731</v>
      </c>
      <c r="E1047" s="539" t="s">
        <v>186</v>
      </c>
      <c r="F1047" s="488">
        <v>14.630000000000001</v>
      </c>
    </row>
    <row r="1048" s="491" customFormat="1">
      <c r="A1048" s="489"/>
      <c r="B1048" s="490">
        <v>102729</v>
      </c>
      <c r="C1048" s="536" t="s">
        <v>2800</v>
      </c>
      <c r="D1048" s="541" t="s">
        <v>4732</v>
      </c>
      <c r="E1048" s="539" t="s">
        <v>186</v>
      </c>
      <c r="F1048" s="488">
        <v>13.359999999999999</v>
      </c>
    </row>
    <row r="1049" s="491" customFormat="1">
      <c r="A1049" s="489"/>
      <c r="B1049" s="490">
        <v>102734</v>
      </c>
      <c r="C1049" s="536" t="s">
        <v>2800</v>
      </c>
      <c r="D1049" s="541" t="s">
        <v>4733</v>
      </c>
      <c r="E1049" s="539" t="s">
        <v>186</v>
      </c>
      <c r="F1049" s="488">
        <v>13.539999999999999</v>
      </c>
    </row>
    <row r="1050" s="491" customFormat="1">
      <c r="A1050" s="489"/>
      <c r="B1050" s="490">
        <v>102735</v>
      </c>
      <c r="C1050" s="536" t="s">
        <v>2800</v>
      </c>
      <c r="D1050" s="541" t="s">
        <v>4734</v>
      </c>
      <c r="E1050" s="539" t="s">
        <v>186</v>
      </c>
      <c r="F1050" s="488">
        <v>12.43</v>
      </c>
    </row>
    <row r="1051" s="491" customFormat="1">
      <c r="A1051" s="489"/>
      <c r="B1051" s="490">
        <v>102765</v>
      </c>
      <c r="C1051" s="536" t="s">
        <v>2800</v>
      </c>
      <c r="D1051" s="541" t="s">
        <v>4735</v>
      </c>
      <c r="E1051" s="539" t="s">
        <v>188</v>
      </c>
      <c r="F1051" s="488">
        <v>16521.349999999999</v>
      </c>
    </row>
    <row r="1052" s="491" customFormat="1">
      <c r="A1052" s="489"/>
      <c r="B1052" s="490">
        <v>102795</v>
      </c>
      <c r="C1052" s="536" t="s">
        <v>2800</v>
      </c>
      <c r="D1052" s="541" t="s">
        <v>4736</v>
      </c>
      <c r="E1052" s="539" t="s">
        <v>188</v>
      </c>
      <c r="F1052" s="488">
        <v>32554.52</v>
      </c>
    </row>
    <row r="1053" s="491" customFormat="1">
      <c r="A1053" s="489"/>
      <c r="B1053" s="490">
        <v>102766</v>
      </c>
      <c r="C1053" s="536" t="s">
        <v>2800</v>
      </c>
      <c r="D1053" s="541" t="s">
        <v>4737</v>
      </c>
      <c r="E1053" s="539" t="s">
        <v>188</v>
      </c>
      <c r="F1053" s="488">
        <v>24856.279999999999</v>
      </c>
    </row>
    <row r="1054" s="491" customFormat="1">
      <c r="A1054" s="489"/>
      <c r="B1054" s="490">
        <v>102796</v>
      </c>
      <c r="C1054" s="536" t="s">
        <v>2800</v>
      </c>
      <c r="D1054" s="541" t="s">
        <v>4738</v>
      </c>
      <c r="E1054" s="539" t="s">
        <v>188</v>
      </c>
      <c r="F1054" s="488">
        <v>52387.349999999999</v>
      </c>
    </row>
    <row r="1055" s="491" customFormat="1">
      <c r="A1055" s="489"/>
      <c r="B1055" s="490">
        <v>102767</v>
      </c>
      <c r="C1055" s="536" t="s">
        <v>2800</v>
      </c>
      <c r="D1055" s="541" t="s">
        <v>4739</v>
      </c>
      <c r="E1055" s="539" t="s">
        <v>188</v>
      </c>
      <c r="F1055" s="488">
        <v>34692.519999999997</v>
      </c>
    </row>
    <row r="1056" s="491" customFormat="1">
      <c r="A1056" s="489"/>
      <c r="B1056" s="490">
        <v>102797</v>
      </c>
      <c r="C1056" s="536" t="s">
        <v>2800</v>
      </c>
      <c r="D1056" s="541" t="s">
        <v>4740</v>
      </c>
      <c r="E1056" s="539" t="s">
        <v>188</v>
      </c>
      <c r="F1056" s="488">
        <v>74157.490000000005</v>
      </c>
    </row>
    <row r="1057" s="491" customFormat="1">
      <c r="A1057" s="489"/>
      <c r="B1057" s="490">
        <v>102768</v>
      </c>
      <c r="C1057" s="536" t="s">
        <v>2800</v>
      </c>
      <c r="D1057" s="541" t="s">
        <v>4741</v>
      </c>
      <c r="E1057" s="539" t="s">
        <v>188</v>
      </c>
      <c r="F1057" s="488">
        <v>48357.059999999998</v>
      </c>
    </row>
    <row r="1058" s="491" customFormat="1">
      <c r="A1058" s="489"/>
      <c r="B1058" s="490">
        <v>102798</v>
      </c>
      <c r="C1058" s="536" t="s">
        <v>2800</v>
      </c>
      <c r="D1058" s="541" t="s">
        <v>4742</v>
      </c>
      <c r="E1058" s="539" t="s">
        <v>188</v>
      </c>
      <c r="F1058" s="488">
        <v>90778.929999999993</v>
      </c>
    </row>
    <row r="1059" s="491" customFormat="1">
      <c r="A1059" s="489"/>
      <c r="B1059" s="490">
        <v>102744</v>
      </c>
      <c r="C1059" s="536" t="s">
        <v>2800</v>
      </c>
      <c r="D1059" s="541" t="s">
        <v>4743</v>
      </c>
      <c r="E1059" s="539" t="s">
        <v>188</v>
      </c>
      <c r="F1059" s="488">
        <v>6921.54</v>
      </c>
    </row>
    <row r="1060" s="491" customFormat="1">
      <c r="A1060" s="489"/>
      <c r="B1060" s="490">
        <v>102755</v>
      </c>
      <c r="C1060" s="536" t="s">
        <v>2800</v>
      </c>
      <c r="D1060" s="541" t="s">
        <v>4744</v>
      </c>
      <c r="E1060" s="539" t="s">
        <v>188</v>
      </c>
      <c r="F1060" s="488">
        <v>10676.719999999999</v>
      </c>
    </row>
    <row r="1061" s="491" customFormat="1">
      <c r="A1061" s="489"/>
      <c r="B1061" s="490">
        <v>102782</v>
      </c>
      <c r="C1061" s="536" t="s">
        <v>2800</v>
      </c>
      <c r="D1061" s="541" t="s">
        <v>4745</v>
      </c>
      <c r="E1061" s="539" t="s">
        <v>188</v>
      </c>
      <c r="F1061" s="488">
        <v>15892.059999999999</v>
      </c>
    </row>
    <row r="1062" s="491" customFormat="1">
      <c r="A1062" s="489"/>
      <c r="B1062" s="490">
        <v>102745</v>
      </c>
      <c r="C1062" s="536" t="s">
        <v>2800</v>
      </c>
      <c r="D1062" s="541" t="s">
        <v>4746</v>
      </c>
      <c r="E1062" s="539" t="s">
        <v>188</v>
      </c>
      <c r="F1062" s="488">
        <v>9711.8600000000006</v>
      </c>
    </row>
    <row r="1063" s="491" customFormat="1">
      <c r="A1063" s="489"/>
      <c r="B1063" s="490">
        <v>102756</v>
      </c>
      <c r="C1063" s="536" t="s">
        <v>2800</v>
      </c>
      <c r="D1063" s="541" t="s">
        <v>4747</v>
      </c>
      <c r="E1063" s="539" t="s">
        <v>188</v>
      </c>
      <c r="F1063" s="488">
        <v>15819.190000000001</v>
      </c>
    </row>
    <row r="1064" s="491" customFormat="1">
      <c r="A1064" s="489"/>
      <c r="B1064" s="490">
        <v>102783</v>
      </c>
      <c r="C1064" s="536" t="s">
        <v>2800</v>
      </c>
      <c r="D1064" s="541" t="s">
        <v>4748</v>
      </c>
      <c r="E1064" s="539" t="s">
        <v>188</v>
      </c>
      <c r="F1064" s="488">
        <v>21100.959999999999</v>
      </c>
    </row>
    <row r="1065" s="491" customFormat="1">
      <c r="A1065" s="489"/>
      <c r="B1065" s="490">
        <v>102746</v>
      </c>
      <c r="C1065" s="536" t="s">
        <v>2800</v>
      </c>
      <c r="D1065" s="541" t="s">
        <v>4749</v>
      </c>
      <c r="E1065" s="539" t="s">
        <v>188</v>
      </c>
      <c r="F1065" s="488">
        <v>16816.07</v>
      </c>
    </row>
    <row r="1066" s="491" customFormat="1">
      <c r="A1066" s="489"/>
      <c r="B1066" s="490">
        <v>102757</v>
      </c>
      <c r="C1066" s="536" t="s">
        <v>2800</v>
      </c>
      <c r="D1066" s="541" t="s">
        <v>4750</v>
      </c>
      <c r="E1066" s="539" t="s">
        <v>188</v>
      </c>
      <c r="F1066" s="488">
        <v>29404.25</v>
      </c>
    </row>
    <row r="1067" s="491" customFormat="1">
      <c r="A1067" s="489"/>
      <c r="B1067" s="490">
        <v>102784</v>
      </c>
      <c r="C1067" s="536" t="s">
        <v>2800</v>
      </c>
      <c r="D1067" s="541" t="s">
        <v>4751</v>
      </c>
      <c r="E1067" s="539" t="s">
        <v>188</v>
      </c>
      <c r="F1067" s="488">
        <v>32391.599999999999</v>
      </c>
    </row>
    <row r="1068" s="491" customFormat="1">
      <c r="A1068" s="489"/>
      <c r="B1068" s="490">
        <v>102779</v>
      </c>
      <c r="C1068" s="536" t="s">
        <v>2800</v>
      </c>
      <c r="D1068" s="541" t="s">
        <v>4752</v>
      </c>
      <c r="E1068" s="539" t="s">
        <v>188</v>
      </c>
      <c r="F1068" s="488">
        <v>8390.3600000000006</v>
      </c>
    </row>
    <row r="1069" s="491" customFormat="1">
      <c r="A1069" s="489"/>
      <c r="B1069" s="490">
        <v>102780</v>
      </c>
      <c r="C1069" s="536" t="s">
        <v>2800</v>
      </c>
      <c r="D1069" s="541" t="s">
        <v>4753</v>
      </c>
      <c r="E1069" s="539" t="s">
        <v>188</v>
      </c>
      <c r="F1069" s="488">
        <v>9651.7199999999993</v>
      </c>
    </row>
    <row r="1070" s="491" customFormat="1">
      <c r="A1070" s="489"/>
      <c r="B1070" s="490">
        <v>102743</v>
      </c>
      <c r="C1070" s="536" t="s">
        <v>2800</v>
      </c>
      <c r="D1070" s="541" t="s">
        <v>4754</v>
      </c>
      <c r="E1070" s="539" t="s">
        <v>188</v>
      </c>
      <c r="F1070" s="488">
        <v>4630.3699999999999</v>
      </c>
    </row>
    <row r="1071" s="491" customFormat="1">
      <c r="A1071" s="489"/>
      <c r="B1071" s="490">
        <v>102781</v>
      </c>
      <c r="C1071" s="536" t="s">
        <v>2800</v>
      </c>
      <c r="D1071" s="541" t="s">
        <v>4755</v>
      </c>
      <c r="E1071" s="539" t="s">
        <v>188</v>
      </c>
      <c r="F1071" s="488">
        <v>14339.73</v>
      </c>
    </row>
    <row r="1072" s="491" customFormat="1">
      <c r="A1072" s="489"/>
      <c r="B1072" s="490">
        <v>102761</v>
      </c>
      <c r="C1072" s="536" t="s">
        <v>2800</v>
      </c>
      <c r="D1072" s="541" t="s">
        <v>4756</v>
      </c>
      <c r="E1072" s="539" t="s">
        <v>188</v>
      </c>
      <c r="F1072" s="488">
        <v>13214.370000000001</v>
      </c>
    </row>
    <row r="1073" s="491" customFormat="1">
      <c r="A1073" s="489"/>
      <c r="B1073" s="490">
        <v>102791</v>
      </c>
      <c r="C1073" s="536" t="s">
        <v>2800</v>
      </c>
      <c r="D1073" s="541" t="s">
        <v>4757</v>
      </c>
      <c r="E1073" s="539" t="s">
        <v>188</v>
      </c>
      <c r="F1073" s="488">
        <v>30535.48</v>
      </c>
    </row>
    <row r="1074" s="491" customFormat="1">
      <c r="A1074" s="489"/>
      <c r="B1074" s="490">
        <v>102762</v>
      </c>
      <c r="C1074" s="536" t="s">
        <v>2800</v>
      </c>
      <c r="D1074" s="541" t="s">
        <v>4758</v>
      </c>
      <c r="E1074" s="539" t="s">
        <v>188</v>
      </c>
      <c r="F1074" s="488">
        <v>20378.439999999999</v>
      </c>
    </row>
    <row r="1075" s="491" customFormat="1">
      <c r="A1075" s="489"/>
      <c r="B1075" s="490">
        <v>102792</v>
      </c>
      <c r="C1075" s="536" t="s">
        <v>2800</v>
      </c>
      <c r="D1075" s="541" t="s">
        <v>4759</v>
      </c>
      <c r="E1075" s="539" t="s">
        <v>188</v>
      </c>
      <c r="F1075" s="488">
        <v>49569.169999999998</v>
      </c>
    </row>
    <row r="1076" s="491" customFormat="1">
      <c r="A1076" s="489"/>
      <c r="B1076" s="490">
        <v>102763</v>
      </c>
      <c r="C1076" s="536" t="s">
        <v>2800</v>
      </c>
      <c r="D1076" s="541" t="s">
        <v>4760</v>
      </c>
      <c r="E1076" s="539" t="s">
        <v>188</v>
      </c>
      <c r="F1076" s="488">
        <v>28290.080000000002</v>
      </c>
    </row>
    <row r="1077" s="491" customFormat="1">
      <c r="A1077" s="489"/>
      <c r="B1077" s="490">
        <v>102793</v>
      </c>
      <c r="C1077" s="536" t="s">
        <v>2800</v>
      </c>
      <c r="D1077" s="541" t="s">
        <v>4761</v>
      </c>
      <c r="E1077" s="539" t="s">
        <v>188</v>
      </c>
      <c r="F1077" s="488">
        <v>66527.360000000001</v>
      </c>
    </row>
    <row r="1078" s="491" customFormat="1">
      <c r="A1078" s="489"/>
      <c r="B1078" s="490">
        <v>102764</v>
      </c>
      <c r="C1078" s="536" t="s">
        <v>2800</v>
      </c>
      <c r="D1078" s="541" t="s">
        <v>4762</v>
      </c>
      <c r="E1078" s="539" t="s">
        <v>188</v>
      </c>
      <c r="F1078" s="488">
        <v>39799.940000000002</v>
      </c>
    </row>
    <row r="1079" s="491" customFormat="1">
      <c r="A1079" s="489"/>
      <c r="B1079" s="490">
        <v>102794</v>
      </c>
      <c r="C1079" s="536" t="s">
        <v>2800</v>
      </c>
      <c r="D1079" s="541" t="s">
        <v>4763</v>
      </c>
      <c r="E1079" s="539" t="s">
        <v>188</v>
      </c>
      <c r="F1079" s="488">
        <v>95324.869999999995</v>
      </c>
    </row>
    <row r="1080" s="491" customFormat="1">
      <c r="A1080" s="489"/>
      <c r="B1080" s="490">
        <v>102740</v>
      </c>
      <c r="C1080" s="536" t="s">
        <v>2800</v>
      </c>
      <c r="D1080" s="541" t="s">
        <v>4764</v>
      </c>
      <c r="E1080" s="539" t="s">
        <v>188</v>
      </c>
      <c r="F1080" s="488">
        <v>5693.2700000000004</v>
      </c>
    </row>
    <row r="1081" s="491" customFormat="1">
      <c r="A1081" s="489"/>
      <c r="B1081" s="490">
        <v>102752</v>
      </c>
      <c r="C1081" s="536" t="s">
        <v>2800</v>
      </c>
      <c r="D1081" s="541" t="s">
        <v>4765</v>
      </c>
      <c r="E1081" s="539" t="s">
        <v>188</v>
      </c>
      <c r="F1081" s="488">
        <v>7637.1000000000004</v>
      </c>
    </row>
    <row r="1082" s="491" customFormat="1">
      <c r="A1082" s="489"/>
      <c r="B1082" s="490">
        <v>102776</v>
      </c>
      <c r="C1082" s="536" t="s">
        <v>2800</v>
      </c>
      <c r="D1082" s="541" t="s">
        <v>4766</v>
      </c>
      <c r="E1082" s="539" t="s">
        <v>188</v>
      </c>
      <c r="F1082" s="488">
        <v>12557.48</v>
      </c>
    </row>
    <row r="1083" s="491" customFormat="1">
      <c r="A1083" s="489"/>
      <c r="B1083" s="490">
        <v>102741</v>
      </c>
      <c r="C1083" s="536" t="s">
        <v>2800</v>
      </c>
      <c r="D1083" s="541" t="s">
        <v>4767</v>
      </c>
      <c r="E1083" s="539" t="s">
        <v>188</v>
      </c>
      <c r="F1083" s="488">
        <v>7979.7299999999996</v>
      </c>
    </row>
    <row r="1084" s="491" customFormat="1">
      <c r="A1084" s="489"/>
      <c r="B1084" s="490">
        <v>102753</v>
      </c>
      <c r="C1084" s="536" t="s">
        <v>2800</v>
      </c>
      <c r="D1084" s="541" t="s">
        <v>4768</v>
      </c>
      <c r="E1084" s="539" t="s">
        <v>188</v>
      </c>
      <c r="F1084" s="488">
        <v>11281.379999999999</v>
      </c>
    </row>
    <row r="1085" s="491" customFormat="1">
      <c r="A1085" s="489"/>
      <c r="B1085" s="490">
        <v>102777</v>
      </c>
      <c r="C1085" s="536" t="s">
        <v>2800</v>
      </c>
      <c r="D1085" s="541" t="s">
        <v>4769</v>
      </c>
      <c r="E1085" s="539" t="s">
        <v>188</v>
      </c>
      <c r="F1085" s="488">
        <v>19027.740000000002</v>
      </c>
    </row>
    <row r="1086" s="491" customFormat="1">
      <c r="A1086" s="489"/>
      <c r="B1086" s="490">
        <v>102742</v>
      </c>
      <c r="C1086" s="536" t="s">
        <v>2800</v>
      </c>
      <c r="D1086" s="541" t="s">
        <v>4770</v>
      </c>
      <c r="E1086" s="539" t="s">
        <v>188</v>
      </c>
      <c r="F1086" s="488">
        <v>13801.6</v>
      </c>
    </row>
    <row r="1087" s="491" customFormat="1">
      <c r="A1087" s="489"/>
      <c r="B1087" s="490">
        <v>102754</v>
      </c>
      <c r="C1087" s="536" t="s">
        <v>2800</v>
      </c>
      <c r="D1087" s="541" t="s">
        <v>4771</v>
      </c>
      <c r="E1087" s="539" t="s">
        <v>188</v>
      </c>
      <c r="F1087" s="488">
        <v>21430.07</v>
      </c>
    </row>
    <row r="1088" s="491" customFormat="1">
      <c r="A1088" s="489"/>
      <c r="B1088" s="490">
        <v>102778</v>
      </c>
      <c r="C1088" s="536" t="s">
        <v>2800</v>
      </c>
      <c r="D1088" s="541" t="s">
        <v>4772</v>
      </c>
      <c r="E1088" s="539" t="s">
        <v>188</v>
      </c>
      <c r="F1088" s="488">
        <v>27936.98</v>
      </c>
    </row>
    <row r="1089" s="491" customFormat="1">
      <c r="A1089" s="489"/>
      <c r="B1089" s="490">
        <v>102737</v>
      </c>
      <c r="C1089" s="536" t="s">
        <v>2800</v>
      </c>
      <c r="D1089" s="541" t="s">
        <v>4773</v>
      </c>
      <c r="E1089" s="539" t="s">
        <v>188</v>
      </c>
      <c r="F1089" s="488">
        <v>1114.6800000000001</v>
      </c>
    </row>
    <row r="1090" s="491" customFormat="1">
      <c r="A1090" s="489"/>
      <c r="B1090" s="490">
        <v>102773</v>
      </c>
      <c r="C1090" s="536" t="s">
        <v>2800</v>
      </c>
      <c r="D1090" s="541" t="s">
        <v>4774</v>
      </c>
      <c r="E1090" s="539" t="s">
        <v>188</v>
      </c>
      <c r="F1090" s="488">
        <v>8390.3600000000006</v>
      </c>
    </row>
    <row r="1091" s="491" customFormat="1">
      <c r="A1091" s="489"/>
      <c r="B1091" s="490">
        <v>102738</v>
      </c>
      <c r="C1091" s="536" t="s">
        <v>2800</v>
      </c>
      <c r="D1091" s="541" t="s">
        <v>4775</v>
      </c>
      <c r="E1091" s="539" t="s">
        <v>188</v>
      </c>
      <c r="F1091" s="488">
        <v>2278.29</v>
      </c>
    </row>
    <row r="1092" s="491" customFormat="1">
      <c r="A1092" s="489"/>
      <c r="B1092" s="490">
        <v>102750</v>
      </c>
      <c r="C1092" s="536" t="s">
        <v>2800</v>
      </c>
      <c r="D1092" s="541" t="s">
        <v>4776</v>
      </c>
      <c r="E1092" s="539" t="s">
        <v>188</v>
      </c>
      <c r="F1092" s="488">
        <v>2775.5</v>
      </c>
    </row>
    <row r="1093" s="491" customFormat="1">
      <c r="A1093" s="489"/>
      <c r="B1093" s="490">
        <v>102774</v>
      </c>
      <c r="C1093" s="536" t="s">
        <v>2800</v>
      </c>
      <c r="D1093" s="541" t="s">
        <v>4777</v>
      </c>
      <c r="E1093" s="539" t="s">
        <v>188</v>
      </c>
      <c r="F1093" s="488">
        <v>8390.3600000000006</v>
      </c>
    </row>
    <row r="1094" s="491" customFormat="1">
      <c r="A1094" s="489"/>
      <c r="B1094" s="490">
        <v>102739</v>
      </c>
      <c r="C1094" s="536" t="s">
        <v>2800</v>
      </c>
      <c r="D1094" s="541" t="s">
        <v>4778</v>
      </c>
      <c r="E1094" s="539" t="s">
        <v>188</v>
      </c>
      <c r="F1094" s="488">
        <v>3805.1599999999999</v>
      </c>
    </row>
    <row r="1095" s="491" customFormat="1">
      <c r="A1095" s="489"/>
      <c r="B1095" s="490">
        <v>102751</v>
      </c>
      <c r="C1095" s="536" t="s">
        <v>2800</v>
      </c>
      <c r="D1095" s="541" t="s">
        <v>4779</v>
      </c>
      <c r="E1095" s="539" t="s">
        <v>188</v>
      </c>
      <c r="F1095" s="488">
        <v>4805.3100000000004</v>
      </c>
    </row>
    <row r="1096" s="491" customFormat="1">
      <c r="A1096" s="489"/>
      <c r="B1096" s="490">
        <v>102775</v>
      </c>
      <c r="C1096" s="536" t="s">
        <v>2800</v>
      </c>
      <c r="D1096" s="541" t="s">
        <v>4780</v>
      </c>
      <c r="E1096" s="539" t="s">
        <v>188</v>
      </c>
      <c r="F1096" s="488">
        <v>12557.48</v>
      </c>
    </row>
    <row r="1097" s="491" customFormat="1">
      <c r="A1097" s="489"/>
      <c r="B1097" s="490">
        <v>102769</v>
      </c>
      <c r="C1097" s="536" t="s">
        <v>2800</v>
      </c>
      <c r="D1097" s="541" t="s">
        <v>4781</v>
      </c>
      <c r="E1097" s="539" t="s">
        <v>188</v>
      </c>
      <c r="F1097" s="488">
        <v>19173.709999999999</v>
      </c>
    </row>
    <row r="1098" s="491" customFormat="1">
      <c r="A1098" s="489"/>
      <c r="B1098" s="490">
        <v>102799</v>
      </c>
      <c r="C1098" s="536" t="s">
        <v>2800</v>
      </c>
      <c r="D1098" s="541" t="s">
        <v>4782</v>
      </c>
      <c r="E1098" s="539" t="s">
        <v>188</v>
      </c>
      <c r="F1098" s="488">
        <v>33249.040000000001</v>
      </c>
    </row>
    <row r="1099" s="491" customFormat="1">
      <c r="A1099" s="489"/>
      <c r="B1099" s="490">
        <v>102770</v>
      </c>
      <c r="C1099" s="536" t="s">
        <v>2800</v>
      </c>
      <c r="D1099" s="541" t="s">
        <v>4783</v>
      </c>
      <c r="E1099" s="539" t="s">
        <v>188</v>
      </c>
      <c r="F1099" s="488">
        <v>29383.709999999999</v>
      </c>
    </row>
    <row r="1100" s="491" customFormat="1">
      <c r="A1100" s="489"/>
      <c r="B1100" s="490">
        <v>102800</v>
      </c>
      <c r="C1100" s="536" t="s">
        <v>2800</v>
      </c>
      <c r="D1100" s="541" t="s">
        <v>4784</v>
      </c>
      <c r="E1100" s="539" t="s">
        <v>188</v>
      </c>
      <c r="F1100" s="488">
        <v>57491.459999999999</v>
      </c>
    </row>
    <row r="1101" s="491" customFormat="1">
      <c r="A1101" s="489"/>
      <c r="B1101" s="490">
        <v>102771</v>
      </c>
      <c r="C1101" s="536" t="s">
        <v>2800</v>
      </c>
      <c r="D1101" s="541" t="s">
        <v>4785</v>
      </c>
      <c r="E1101" s="539" t="s">
        <v>188</v>
      </c>
      <c r="F1101" s="488">
        <v>40997.980000000003</v>
      </c>
    </row>
    <row r="1102" s="491" customFormat="1">
      <c r="A1102" s="489"/>
      <c r="B1102" s="490">
        <v>102801</v>
      </c>
      <c r="C1102" s="536" t="s">
        <v>2800</v>
      </c>
      <c r="D1102" s="541" t="s">
        <v>4786</v>
      </c>
      <c r="E1102" s="539" t="s">
        <v>188</v>
      </c>
      <c r="F1102" s="488">
        <v>80350.520000000004</v>
      </c>
    </row>
    <row r="1103" s="491" customFormat="1">
      <c r="A1103" s="489"/>
      <c r="B1103" s="490">
        <v>102772</v>
      </c>
      <c r="C1103" s="536" t="s">
        <v>2800</v>
      </c>
      <c r="D1103" s="541" t="s">
        <v>4787</v>
      </c>
      <c r="E1103" s="539" t="s">
        <v>188</v>
      </c>
      <c r="F1103" s="488">
        <v>57464.940000000002</v>
      </c>
    </row>
    <row r="1104" s="491" customFormat="1">
      <c r="A1104" s="489"/>
      <c r="B1104" s="490">
        <v>102802</v>
      </c>
      <c r="C1104" s="536" t="s">
        <v>2800</v>
      </c>
      <c r="D1104" s="541" t="s">
        <v>4788</v>
      </c>
      <c r="E1104" s="539" t="s">
        <v>188</v>
      </c>
      <c r="F1104" s="488">
        <v>96356.619999999995</v>
      </c>
    </row>
    <row r="1105" s="491" customFormat="1">
      <c r="A1105" s="489"/>
      <c r="B1105" s="490">
        <v>102747</v>
      </c>
      <c r="C1105" s="536" t="s">
        <v>2800</v>
      </c>
      <c r="D1105" s="541" t="s">
        <v>4789</v>
      </c>
      <c r="E1105" s="539" t="s">
        <v>188</v>
      </c>
      <c r="F1105" s="488">
        <v>8606.0200000000004</v>
      </c>
    </row>
    <row r="1106" s="491" customFormat="1">
      <c r="A1106" s="489"/>
      <c r="B1106" s="490">
        <v>102758</v>
      </c>
      <c r="C1106" s="536" t="s">
        <v>2800</v>
      </c>
      <c r="D1106" s="541" t="s">
        <v>4790</v>
      </c>
      <c r="E1106" s="539" t="s">
        <v>188</v>
      </c>
      <c r="F1106" s="488">
        <v>13730.27</v>
      </c>
    </row>
    <row r="1107" s="491" customFormat="1">
      <c r="A1107" s="489"/>
      <c r="B1107" s="490">
        <v>102788</v>
      </c>
      <c r="C1107" s="536" t="s">
        <v>2800</v>
      </c>
      <c r="D1107" s="541" t="s">
        <v>4791</v>
      </c>
      <c r="E1107" s="539" t="s">
        <v>188</v>
      </c>
      <c r="F1107" s="488">
        <v>17401.279999999999</v>
      </c>
    </row>
    <row r="1108" s="491" customFormat="1">
      <c r="A1108" s="489"/>
      <c r="B1108" s="490">
        <v>102748</v>
      </c>
      <c r="C1108" s="536" t="s">
        <v>2800</v>
      </c>
      <c r="D1108" s="541" t="s">
        <v>4792</v>
      </c>
      <c r="E1108" s="539" t="s">
        <v>188</v>
      </c>
      <c r="F1108" s="488">
        <v>12022.950000000001</v>
      </c>
    </row>
    <row r="1109" s="491" customFormat="1">
      <c r="A1109" s="489"/>
      <c r="B1109" s="490">
        <v>102759</v>
      </c>
      <c r="C1109" s="536" t="s">
        <v>2800</v>
      </c>
      <c r="D1109" s="541" t="s">
        <v>4793</v>
      </c>
      <c r="E1109" s="539" t="s">
        <v>188</v>
      </c>
      <c r="F1109" s="488">
        <v>20378.130000000001</v>
      </c>
    </row>
    <row r="1110" s="491" customFormat="1">
      <c r="A1110" s="489"/>
      <c r="B1110" s="490">
        <v>102789</v>
      </c>
      <c r="C1110" s="536" t="s">
        <v>2800</v>
      </c>
      <c r="D1110" s="541" t="s">
        <v>4794</v>
      </c>
      <c r="E1110" s="539" t="s">
        <v>188</v>
      </c>
      <c r="F1110" s="488">
        <v>22915.52</v>
      </c>
    </row>
    <row r="1111" s="491" customFormat="1">
      <c r="A1111" s="489"/>
      <c r="B1111" s="490">
        <v>102749</v>
      </c>
      <c r="C1111" s="536" t="s">
        <v>2800</v>
      </c>
      <c r="D1111" s="541" t="s">
        <v>4795</v>
      </c>
      <c r="E1111" s="539" t="s">
        <v>188</v>
      </c>
      <c r="F1111" s="488">
        <v>20620.310000000001</v>
      </c>
    </row>
    <row r="1112" s="491" customFormat="1">
      <c r="A1112" s="489"/>
      <c r="B1112" s="490">
        <v>102760</v>
      </c>
      <c r="C1112" s="536" t="s">
        <v>2800</v>
      </c>
      <c r="D1112" s="541" t="s">
        <v>4796</v>
      </c>
      <c r="E1112" s="539" t="s">
        <v>188</v>
      </c>
      <c r="F1112" s="488">
        <v>37528.150000000001</v>
      </c>
    </row>
    <row r="1113" s="491" customFormat="1">
      <c r="A1113" s="489"/>
      <c r="B1113" s="490">
        <v>102790</v>
      </c>
      <c r="C1113" s="536" t="s">
        <v>2800</v>
      </c>
      <c r="D1113" s="541" t="s">
        <v>4797</v>
      </c>
      <c r="E1113" s="539" t="s">
        <v>188</v>
      </c>
      <c r="F1113" s="488">
        <v>37564.720000000001</v>
      </c>
    </row>
    <row r="1114" s="491" customFormat="1">
      <c r="A1114" s="489"/>
      <c r="B1114" s="490">
        <v>102785</v>
      </c>
      <c r="C1114" s="536" t="s">
        <v>2800</v>
      </c>
      <c r="D1114" s="541" t="s">
        <v>4798</v>
      </c>
      <c r="E1114" s="539" t="s">
        <v>188</v>
      </c>
      <c r="F1114" s="488">
        <v>9651.7199999999993</v>
      </c>
    </row>
    <row r="1115" s="491" customFormat="1">
      <c r="A1115" s="489"/>
      <c r="B1115" s="490">
        <v>102786</v>
      </c>
      <c r="C1115" s="536" t="s">
        <v>2800</v>
      </c>
      <c r="D1115" s="541" t="s">
        <v>4799</v>
      </c>
      <c r="E1115" s="539" t="s">
        <v>188</v>
      </c>
      <c r="F1115" s="488">
        <v>10683.16</v>
      </c>
    </row>
    <row r="1116" s="491" customFormat="1">
      <c r="A1116" s="489"/>
      <c r="B1116" s="490">
        <v>102787</v>
      </c>
      <c r="C1116" s="536" t="s">
        <v>2800</v>
      </c>
      <c r="D1116" s="541" t="s">
        <v>4800</v>
      </c>
      <c r="E1116" s="539" t="s">
        <v>188</v>
      </c>
      <c r="F1116" s="488">
        <v>15892.059999999999</v>
      </c>
    </row>
    <row r="1117" s="491" customFormat="1">
      <c r="A1117" s="489"/>
      <c r="B1117" s="490">
        <v>102736</v>
      </c>
      <c r="C1117" s="536" t="s">
        <v>2800</v>
      </c>
      <c r="D1117" s="541" t="s">
        <v>4801</v>
      </c>
      <c r="E1117" s="539" t="s">
        <v>12626</v>
      </c>
      <c r="F1117" s="488">
        <v>669.60000000000002</v>
      </c>
    </row>
    <row r="1118" s="491" customFormat="1">
      <c r="A1118" s="489"/>
      <c r="B1118" s="490">
        <v>102727</v>
      </c>
      <c r="C1118" s="536" t="s">
        <v>2800</v>
      </c>
      <c r="D1118" s="541" t="s">
        <v>4802</v>
      </c>
      <c r="E1118" s="539" t="s">
        <v>12625</v>
      </c>
      <c r="F1118" s="488">
        <v>101.12</v>
      </c>
    </row>
    <row r="1119" s="491" customFormat="1">
      <c r="A1119" s="489"/>
      <c r="B1119" s="490">
        <v>102112</v>
      </c>
      <c r="C1119" s="536" t="s">
        <v>2800</v>
      </c>
      <c r="D1119" s="541" t="s">
        <v>4803</v>
      </c>
      <c r="E1119" s="539" t="s">
        <v>188</v>
      </c>
      <c r="F1119" s="488">
        <v>156.43000000000001</v>
      </c>
    </row>
    <row r="1120" s="491" customFormat="1">
      <c r="A1120" s="489"/>
      <c r="B1120" s="490">
        <v>102111</v>
      </c>
      <c r="C1120" s="536" t="s">
        <v>2800</v>
      </c>
      <c r="D1120" s="541" t="s">
        <v>4804</v>
      </c>
      <c r="E1120" s="539" t="s">
        <v>188</v>
      </c>
      <c r="F1120" s="488">
        <v>1305.05</v>
      </c>
    </row>
    <row r="1121" s="491" customFormat="1">
      <c r="A1121" s="489"/>
      <c r="B1121" s="490">
        <v>102114</v>
      </c>
      <c r="C1121" s="536" t="s">
        <v>2800</v>
      </c>
      <c r="D1121" s="541" t="s">
        <v>4805</v>
      </c>
      <c r="E1121" s="539" t="s">
        <v>188</v>
      </c>
      <c r="F1121" s="488">
        <v>160.38999999999999</v>
      </c>
    </row>
    <row r="1122" s="491" customFormat="1">
      <c r="A1122" s="489"/>
      <c r="B1122" s="490">
        <v>102113</v>
      </c>
      <c r="C1122" s="536" t="s">
        <v>2800</v>
      </c>
      <c r="D1122" s="541" t="s">
        <v>4806</v>
      </c>
      <c r="E1122" s="539" t="s">
        <v>188</v>
      </c>
      <c r="F1122" s="488">
        <v>2096.5700000000002</v>
      </c>
    </row>
    <row r="1123" s="491" customFormat="1">
      <c r="A1123" s="489"/>
      <c r="B1123" s="490">
        <v>102117</v>
      </c>
      <c r="C1123" s="536" t="s">
        <v>2800</v>
      </c>
      <c r="D1123" s="541" t="s">
        <v>4807</v>
      </c>
      <c r="E1123" s="539" t="s">
        <v>188</v>
      </c>
      <c r="F1123" s="488">
        <v>165.19</v>
      </c>
    </row>
    <row r="1124" s="491" customFormat="1">
      <c r="A1124" s="489"/>
      <c r="B1124" s="490">
        <v>102116</v>
      </c>
      <c r="C1124" s="536" t="s">
        <v>2800</v>
      </c>
      <c r="D1124" s="541" t="s">
        <v>4808</v>
      </c>
      <c r="E1124" s="539" t="s">
        <v>188</v>
      </c>
      <c r="F1124" s="488">
        <v>2240.7800000000002</v>
      </c>
    </row>
    <row r="1125" s="491" customFormat="1">
      <c r="A1125" s="489"/>
      <c r="B1125" s="490">
        <v>102132</v>
      </c>
      <c r="C1125" s="536" t="s">
        <v>2800</v>
      </c>
      <c r="D1125" s="541" t="s">
        <v>4809</v>
      </c>
      <c r="E1125" s="539" t="s">
        <v>188</v>
      </c>
      <c r="F1125" s="488">
        <v>0</v>
      </c>
    </row>
    <row r="1126" s="491" customFormat="1">
      <c r="A1126" s="489"/>
      <c r="B1126" s="490">
        <v>102115</v>
      </c>
      <c r="C1126" s="536" t="s">
        <v>2800</v>
      </c>
      <c r="D1126" s="541" t="s">
        <v>4810</v>
      </c>
      <c r="E1126" s="539" t="s">
        <v>188</v>
      </c>
      <c r="F1126" s="488">
        <v>3669.3000000000002</v>
      </c>
    </row>
    <row r="1127" s="491" customFormat="1">
      <c r="A1127" s="489"/>
      <c r="B1127" s="490">
        <v>102123</v>
      </c>
      <c r="C1127" s="536" t="s">
        <v>2800</v>
      </c>
      <c r="D1127" s="541" t="s">
        <v>4811</v>
      </c>
      <c r="E1127" s="539" t="s">
        <v>188</v>
      </c>
      <c r="F1127" s="488">
        <v>224.93000000000001</v>
      </c>
    </row>
    <row r="1128" s="491" customFormat="1">
      <c r="A1128" s="489"/>
      <c r="B1128" s="490">
        <v>102122</v>
      </c>
      <c r="C1128" s="536" t="s">
        <v>2800</v>
      </c>
      <c r="D1128" s="541" t="s">
        <v>4812</v>
      </c>
      <c r="E1128" s="539" t="s">
        <v>188</v>
      </c>
      <c r="F1128" s="488">
        <v>10439.030000000001</v>
      </c>
    </row>
    <row r="1129" s="491" customFormat="1">
      <c r="A1129" s="489"/>
      <c r="B1129" s="490">
        <v>102119</v>
      </c>
      <c r="C1129" s="536" t="s">
        <v>2800</v>
      </c>
      <c r="D1129" s="541" t="s">
        <v>4813</v>
      </c>
      <c r="E1129" s="539" t="s">
        <v>188</v>
      </c>
      <c r="F1129" s="488">
        <v>169.34</v>
      </c>
    </row>
    <row r="1130" s="491" customFormat="1">
      <c r="A1130" s="489"/>
      <c r="B1130" s="490">
        <v>102118</v>
      </c>
      <c r="C1130" s="536" t="s">
        <v>2800</v>
      </c>
      <c r="D1130" s="541" t="s">
        <v>4814</v>
      </c>
      <c r="E1130" s="539" t="s">
        <v>188</v>
      </c>
      <c r="F1130" s="488">
        <v>3065.4299999999998</v>
      </c>
    </row>
    <row r="1131" s="491" customFormat="1">
      <c r="A1131" s="489"/>
      <c r="B1131" s="490">
        <v>102133</v>
      </c>
      <c r="C1131" s="536" t="s">
        <v>2800</v>
      </c>
      <c r="D1131" s="541" t="s">
        <v>4815</v>
      </c>
      <c r="E1131" s="539" t="s">
        <v>188</v>
      </c>
      <c r="F1131" s="488">
        <v>0</v>
      </c>
    </row>
    <row r="1132" s="491" customFormat="1">
      <c r="A1132" s="489"/>
      <c r="B1132" s="490">
        <v>102127</v>
      </c>
      <c r="C1132" s="536" t="s">
        <v>2800</v>
      </c>
      <c r="D1132" s="541" t="s">
        <v>4816</v>
      </c>
      <c r="E1132" s="539" t="s">
        <v>188</v>
      </c>
      <c r="F1132" s="488">
        <v>724.58000000000004</v>
      </c>
    </row>
    <row r="1133" s="491" customFormat="1">
      <c r="A1133" s="489"/>
      <c r="B1133" s="490">
        <v>102126</v>
      </c>
      <c r="C1133" s="536" t="s">
        <v>2800</v>
      </c>
      <c r="D1133" s="541" t="s">
        <v>4817</v>
      </c>
      <c r="E1133" s="539" t="s">
        <v>188</v>
      </c>
      <c r="F1133" s="488">
        <v>13181.719999999999</v>
      </c>
    </row>
    <row r="1134" s="491" customFormat="1">
      <c r="A1134" s="489"/>
      <c r="B1134" s="490">
        <v>102137</v>
      </c>
      <c r="C1134" s="536" t="s">
        <v>2800</v>
      </c>
      <c r="D1134" s="541" t="s">
        <v>4818</v>
      </c>
      <c r="E1134" s="539" t="s">
        <v>188</v>
      </c>
      <c r="F1134" s="488">
        <v>88.670000000000002</v>
      </c>
    </row>
    <row r="1135" s="491" customFormat="1">
      <c r="A1135" s="489"/>
      <c r="B1135" s="490">
        <v>102136</v>
      </c>
      <c r="C1135" s="536" t="s">
        <v>2800</v>
      </c>
      <c r="D1135" s="541" t="s">
        <v>4819</v>
      </c>
      <c r="E1135" s="539" t="s">
        <v>188</v>
      </c>
      <c r="F1135" s="488">
        <v>81.329999999999998</v>
      </c>
    </row>
    <row r="1136" s="491" customFormat="1">
      <c r="A1136" s="489"/>
      <c r="B1136" s="490">
        <v>102121</v>
      </c>
      <c r="C1136" s="536" t="s">
        <v>2800</v>
      </c>
      <c r="D1136" s="541" t="s">
        <v>4820</v>
      </c>
      <c r="E1136" s="539" t="s">
        <v>188</v>
      </c>
      <c r="F1136" s="488">
        <v>212.61000000000001</v>
      </c>
    </row>
    <row r="1137" s="491" customFormat="1">
      <c r="A1137" s="489"/>
      <c r="B1137" s="490">
        <v>102120</v>
      </c>
      <c r="C1137" s="536" t="s">
        <v>2800</v>
      </c>
      <c r="D1137" s="541" t="s">
        <v>4821</v>
      </c>
      <c r="E1137" s="539" t="s">
        <v>188</v>
      </c>
      <c r="F1137" s="488">
        <v>0</v>
      </c>
    </row>
    <row r="1138" s="491" customFormat="1">
      <c r="A1138" s="489"/>
      <c r="B1138" s="490">
        <v>102138</v>
      </c>
      <c r="C1138" s="536" t="s">
        <v>2800</v>
      </c>
      <c r="D1138" s="541" t="s">
        <v>4822</v>
      </c>
      <c r="E1138" s="539" t="s">
        <v>188</v>
      </c>
      <c r="F1138" s="488">
        <v>245</v>
      </c>
    </row>
    <row r="1139" s="491" customFormat="1">
      <c r="A1139" s="489"/>
      <c r="B1139" s="490">
        <v>102334</v>
      </c>
      <c r="C1139" s="536" t="s">
        <v>2800</v>
      </c>
      <c r="D1139" s="541" t="s">
        <v>4823</v>
      </c>
      <c r="E1139" s="539" t="s">
        <v>188</v>
      </c>
      <c r="F1139" s="488">
        <v>0</v>
      </c>
    </row>
    <row r="1140" s="491" customFormat="1">
      <c r="A1140" s="489"/>
      <c r="B1140" s="490">
        <v>102129</v>
      </c>
      <c r="C1140" s="536" t="s">
        <v>2800</v>
      </c>
      <c r="D1140" s="541" t="s">
        <v>4824</v>
      </c>
      <c r="E1140" s="539" t="s">
        <v>188</v>
      </c>
      <c r="F1140" s="488">
        <v>1068.6900000000001</v>
      </c>
    </row>
    <row r="1141" s="491" customFormat="1">
      <c r="A1141" s="489"/>
      <c r="B1141" s="490">
        <v>102128</v>
      </c>
      <c r="C1141" s="536" t="s">
        <v>2800</v>
      </c>
      <c r="D1141" s="541" t="s">
        <v>4825</v>
      </c>
      <c r="E1141" s="539" t="s">
        <v>188</v>
      </c>
      <c r="F1141" s="488">
        <v>0</v>
      </c>
    </row>
    <row r="1142" s="491" customFormat="1">
      <c r="A1142" s="489"/>
      <c r="B1142" s="490">
        <v>102131</v>
      </c>
      <c r="C1142" s="536" t="s">
        <v>2800</v>
      </c>
      <c r="D1142" s="541" t="s">
        <v>4826</v>
      </c>
      <c r="E1142" s="539" t="s">
        <v>188</v>
      </c>
      <c r="F1142" s="488">
        <v>1068.6900000000001</v>
      </c>
    </row>
    <row r="1143" s="491" customFormat="1">
      <c r="A1143" s="489"/>
      <c r="B1143" s="490">
        <v>102130</v>
      </c>
      <c r="C1143" s="536" t="s">
        <v>2800</v>
      </c>
      <c r="D1143" s="541" t="s">
        <v>4827</v>
      </c>
      <c r="E1143" s="539" t="s">
        <v>188</v>
      </c>
      <c r="F1143" s="488">
        <v>0</v>
      </c>
    </row>
    <row r="1144" s="491" customFormat="1">
      <c r="A1144" s="489"/>
      <c r="B1144" s="490">
        <v>102134</v>
      </c>
      <c r="C1144" s="536" t="s">
        <v>2800</v>
      </c>
      <c r="D1144" s="541" t="s">
        <v>4828</v>
      </c>
      <c r="E1144" s="539" t="s">
        <v>188</v>
      </c>
      <c r="F1144" s="488">
        <v>0</v>
      </c>
    </row>
    <row r="1145" s="491" customFormat="1">
      <c r="A1145" s="489"/>
      <c r="B1145" s="490">
        <v>102135</v>
      </c>
      <c r="C1145" s="536" t="s">
        <v>2800</v>
      </c>
      <c r="D1145" s="541" t="s">
        <v>4829</v>
      </c>
      <c r="E1145" s="539" t="s">
        <v>188</v>
      </c>
      <c r="F1145" s="488">
        <v>0</v>
      </c>
    </row>
    <row r="1146" s="491" customFormat="1">
      <c r="A1146" s="489"/>
      <c r="B1146" s="490">
        <v>104941</v>
      </c>
      <c r="C1146" s="536" t="s">
        <v>2800</v>
      </c>
      <c r="D1146" s="541" t="s">
        <v>4830</v>
      </c>
      <c r="E1146" s="539" t="s">
        <v>12625</v>
      </c>
      <c r="F1146" s="488">
        <v>0</v>
      </c>
    </row>
    <row r="1147" s="491" customFormat="1">
      <c r="A1147" s="489"/>
      <c r="B1147" s="490">
        <v>104942</v>
      </c>
      <c r="C1147" s="536" t="s">
        <v>2800</v>
      </c>
      <c r="D1147" s="541" t="s">
        <v>4831</v>
      </c>
      <c r="E1147" s="539" t="s">
        <v>12625</v>
      </c>
      <c r="F1147" s="488">
        <v>0</v>
      </c>
    </row>
    <row r="1148" s="491" customFormat="1">
      <c r="A1148" s="489"/>
      <c r="B1148" s="490">
        <v>104940</v>
      </c>
      <c r="C1148" s="536" t="s">
        <v>2800</v>
      </c>
      <c r="D1148" s="541" t="s">
        <v>4832</v>
      </c>
      <c r="E1148" s="539" t="s">
        <v>188</v>
      </c>
      <c r="F1148" s="488">
        <v>0</v>
      </c>
    </row>
    <row r="1149" s="491" customFormat="1">
      <c r="A1149" s="489"/>
      <c r="B1149" s="490">
        <v>104943</v>
      </c>
      <c r="C1149" s="536" t="s">
        <v>2800</v>
      </c>
      <c r="D1149" s="541" t="s">
        <v>4833</v>
      </c>
      <c r="E1149" s="539" t="s">
        <v>12625</v>
      </c>
      <c r="F1149" s="488">
        <v>0</v>
      </c>
    </row>
    <row r="1150" s="491" customFormat="1">
      <c r="A1150" s="489"/>
      <c r="B1150" s="490">
        <v>101801</v>
      </c>
      <c r="C1150" s="536" t="s">
        <v>2800</v>
      </c>
      <c r="D1150" s="541" t="s">
        <v>4834</v>
      </c>
      <c r="E1150" s="539" t="s">
        <v>188</v>
      </c>
      <c r="F1150" s="488">
        <v>1056.3099999999999</v>
      </c>
    </row>
    <row r="1151" s="491" customFormat="1">
      <c r="A1151" s="489"/>
      <c r="B1151" s="490">
        <v>101800</v>
      </c>
      <c r="C1151" s="536" t="s">
        <v>2800</v>
      </c>
      <c r="D1151" s="541" t="s">
        <v>4835</v>
      </c>
      <c r="E1151" s="539" t="s">
        <v>188</v>
      </c>
      <c r="F1151" s="488">
        <v>1457.8199999999999</v>
      </c>
    </row>
    <row r="1152" s="491" customFormat="1">
      <c r="A1152" s="489"/>
      <c r="B1152" s="490">
        <v>98108</v>
      </c>
      <c r="C1152" s="536" t="s">
        <v>2800</v>
      </c>
      <c r="D1152" s="541" t="s">
        <v>4836</v>
      </c>
      <c r="E1152" s="539" t="s">
        <v>188</v>
      </c>
      <c r="F1152" s="488">
        <v>535.37</v>
      </c>
    </row>
    <row r="1153" s="491" customFormat="1">
      <c r="A1153" s="489"/>
      <c r="B1153" s="490">
        <v>98105</v>
      </c>
      <c r="C1153" s="536" t="s">
        <v>2800</v>
      </c>
      <c r="D1153" s="541" t="s">
        <v>4837</v>
      </c>
      <c r="E1153" s="539" t="s">
        <v>188</v>
      </c>
      <c r="F1153" s="488">
        <v>678.27999999999997</v>
      </c>
    </row>
    <row r="1154" s="491" customFormat="1">
      <c r="A1154" s="489"/>
      <c r="B1154" s="490">
        <v>98109</v>
      </c>
      <c r="C1154" s="536" t="s">
        <v>2800</v>
      </c>
      <c r="D1154" s="541" t="s">
        <v>4838</v>
      </c>
      <c r="E1154" s="539" t="s">
        <v>188</v>
      </c>
      <c r="F1154" s="488">
        <v>869.41999999999996</v>
      </c>
    </row>
    <row r="1155" s="491" customFormat="1">
      <c r="A1155" s="489"/>
      <c r="B1155" s="490">
        <v>98106</v>
      </c>
      <c r="C1155" s="536" t="s">
        <v>2800</v>
      </c>
      <c r="D1155" s="541" t="s">
        <v>4839</v>
      </c>
      <c r="E1155" s="539" t="s">
        <v>188</v>
      </c>
      <c r="F1155" s="488">
        <v>1117.27</v>
      </c>
    </row>
    <row r="1156" s="491" customFormat="1">
      <c r="A1156" s="489"/>
      <c r="B1156" s="490">
        <v>98110</v>
      </c>
      <c r="C1156" s="536" t="s">
        <v>2800</v>
      </c>
      <c r="D1156" s="541" t="s">
        <v>4840</v>
      </c>
      <c r="E1156" s="539" t="s">
        <v>188</v>
      </c>
      <c r="F1156" s="488">
        <v>381.42000000000002</v>
      </c>
    </row>
    <row r="1157" s="491" customFormat="1">
      <c r="A1157" s="489"/>
      <c r="B1157" s="490">
        <v>98107</v>
      </c>
      <c r="C1157" s="536" t="s">
        <v>2800</v>
      </c>
      <c r="D1157" s="541" t="s">
        <v>4841</v>
      </c>
      <c r="E1157" s="539" t="s">
        <v>188</v>
      </c>
      <c r="F1157" s="488">
        <v>299.91000000000003</v>
      </c>
    </row>
    <row r="1158" s="491" customFormat="1">
      <c r="A1158" s="489"/>
      <c r="B1158" s="490">
        <v>98104</v>
      </c>
      <c r="C1158" s="536" t="s">
        <v>2800</v>
      </c>
      <c r="D1158" s="541" t="s">
        <v>4842</v>
      </c>
      <c r="E1158" s="539" t="s">
        <v>188</v>
      </c>
      <c r="F1158" s="488">
        <v>388.38</v>
      </c>
    </row>
    <row r="1159" s="491" customFormat="1">
      <c r="A1159" s="489"/>
      <c r="B1159" s="490">
        <v>98102</v>
      </c>
      <c r="C1159" s="536" t="s">
        <v>2800</v>
      </c>
      <c r="D1159" s="541" t="s">
        <v>4843</v>
      </c>
      <c r="E1159" s="539" t="s">
        <v>188</v>
      </c>
      <c r="F1159" s="488">
        <v>180.77000000000001</v>
      </c>
    </row>
    <row r="1160" s="491" customFormat="1">
      <c r="A1160" s="489"/>
      <c r="B1160" s="490">
        <v>98111</v>
      </c>
      <c r="C1160" s="536" t="s">
        <v>2800</v>
      </c>
      <c r="D1160" s="541" t="s">
        <v>4844</v>
      </c>
      <c r="E1160" s="539" t="s">
        <v>188</v>
      </c>
      <c r="F1160" s="488">
        <v>53.07</v>
      </c>
    </row>
    <row r="1161" s="491" customFormat="1">
      <c r="A1161" s="489"/>
      <c r="B1161" s="490">
        <v>97891</v>
      </c>
      <c r="C1161" s="536" t="s">
        <v>2800</v>
      </c>
      <c r="D1161" s="541" t="s">
        <v>4845</v>
      </c>
      <c r="E1161" s="539" t="s">
        <v>188</v>
      </c>
      <c r="F1161" s="488">
        <v>222.78999999999999</v>
      </c>
    </row>
    <row r="1162" s="491" customFormat="1">
      <c r="A1162" s="489"/>
      <c r="B1162" s="490">
        <v>97892</v>
      </c>
      <c r="C1162" s="536" t="s">
        <v>2800</v>
      </c>
      <c r="D1162" s="541" t="s">
        <v>4846</v>
      </c>
      <c r="E1162" s="539" t="s">
        <v>188</v>
      </c>
      <c r="F1162" s="488">
        <v>417.63</v>
      </c>
    </row>
    <row r="1163" s="491" customFormat="1">
      <c r="A1163" s="489"/>
      <c r="B1163" s="490">
        <v>97893</v>
      </c>
      <c r="C1163" s="536" t="s">
        <v>2800</v>
      </c>
      <c r="D1163" s="541" t="s">
        <v>4847</v>
      </c>
      <c r="E1163" s="539" t="s">
        <v>188</v>
      </c>
      <c r="F1163" s="488">
        <v>576.91999999999996</v>
      </c>
    </row>
    <row r="1164" s="491" customFormat="1">
      <c r="A1164" s="489"/>
      <c r="B1164" s="490">
        <v>97894</v>
      </c>
      <c r="C1164" s="536" t="s">
        <v>2800</v>
      </c>
      <c r="D1164" s="541" t="s">
        <v>4848</v>
      </c>
      <c r="E1164" s="539" t="s">
        <v>188</v>
      </c>
      <c r="F1164" s="488">
        <v>638.13</v>
      </c>
    </row>
    <row r="1165" s="491" customFormat="1">
      <c r="A1165" s="489"/>
      <c r="B1165" s="490">
        <v>97886</v>
      </c>
      <c r="C1165" s="536" t="s">
        <v>2800</v>
      </c>
      <c r="D1165" s="541" t="s">
        <v>4849</v>
      </c>
      <c r="E1165" s="539" t="s">
        <v>188</v>
      </c>
      <c r="F1165" s="488">
        <v>176.81999999999999</v>
      </c>
    </row>
    <row r="1166" s="491" customFormat="1">
      <c r="A1166" s="489"/>
      <c r="B1166" s="490">
        <v>97887</v>
      </c>
      <c r="C1166" s="536" t="s">
        <v>2800</v>
      </c>
      <c r="D1166" s="541" t="s">
        <v>4850</v>
      </c>
      <c r="E1166" s="539" t="s">
        <v>188</v>
      </c>
      <c r="F1166" s="488">
        <v>278.12</v>
      </c>
    </row>
    <row r="1167" s="491" customFormat="1">
      <c r="A1167" s="489"/>
      <c r="B1167" s="490">
        <v>97888</v>
      </c>
      <c r="C1167" s="536" t="s">
        <v>2800</v>
      </c>
      <c r="D1167" s="541" t="s">
        <v>4851</v>
      </c>
      <c r="E1167" s="539" t="s">
        <v>188</v>
      </c>
      <c r="F1167" s="488">
        <v>534.62</v>
      </c>
    </row>
    <row r="1168" s="491" customFormat="1">
      <c r="A1168" s="489"/>
      <c r="B1168" s="490">
        <v>97889</v>
      </c>
      <c r="C1168" s="536" t="s">
        <v>2800</v>
      </c>
      <c r="D1168" s="541" t="s">
        <v>4852</v>
      </c>
      <c r="E1168" s="539" t="s">
        <v>188</v>
      </c>
      <c r="F1168" s="488">
        <v>726.14999999999998</v>
      </c>
    </row>
    <row r="1169" s="491" customFormat="1">
      <c r="A1169" s="489"/>
      <c r="B1169" s="490">
        <v>97890</v>
      </c>
      <c r="C1169" s="536" t="s">
        <v>2800</v>
      </c>
      <c r="D1169" s="541" t="s">
        <v>4853</v>
      </c>
      <c r="E1169" s="539" t="s">
        <v>188</v>
      </c>
      <c r="F1169" s="488">
        <v>818.95000000000005</v>
      </c>
    </row>
    <row r="1170" s="491" customFormat="1">
      <c r="A1170" s="489"/>
      <c r="B1170" s="490">
        <v>97881</v>
      </c>
      <c r="C1170" s="536" t="s">
        <v>2800</v>
      </c>
      <c r="D1170" s="541" t="s">
        <v>4854</v>
      </c>
      <c r="E1170" s="539" t="s">
        <v>188</v>
      </c>
      <c r="F1170" s="488">
        <v>141.06999999999999</v>
      </c>
    </row>
    <row r="1171" s="491" customFormat="1">
      <c r="A1171" s="489"/>
      <c r="B1171" s="490">
        <v>97882</v>
      </c>
      <c r="C1171" s="536" t="s">
        <v>2800</v>
      </c>
      <c r="D1171" s="541" t="s">
        <v>4855</v>
      </c>
      <c r="E1171" s="539" t="s">
        <v>188</v>
      </c>
      <c r="F1171" s="488">
        <v>222.36000000000001</v>
      </c>
    </row>
    <row r="1172" s="491" customFormat="1">
      <c r="A1172" s="489"/>
      <c r="B1172" s="490">
        <v>97883</v>
      </c>
      <c r="C1172" s="536" t="s">
        <v>2800</v>
      </c>
      <c r="D1172" s="541" t="s">
        <v>4856</v>
      </c>
      <c r="E1172" s="539" t="s">
        <v>188</v>
      </c>
      <c r="F1172" s="488">
        <v>429.35000000000002</v>
      </c>
    </row>
    <row r="1173" s="491" customFormat="1">
      <c r="A1173" s="489"/>
      <c r="B1173" s="490">
        <v>97884</v>
      </c>
      <c r="C1173" s="536" t="s">
        <v>2800</v>
      </c>
      <c r="D1173" s="541" t="s">
        <v>4857</v>
      </c>
      <c r="E1173" s="539" t="s">
        <v>188</v>
      </c>
      <c r="F1173" s="488">
        <v>840.11000000000001</v>
      </c>
    </row>
    <row r="1174" s="491" customFormat="1">
      <c r="A1174" s="489"/>
      <c r="B1174" s="490">
        <v>97885</v>
      </c>
      <c r="C1174" s="536" t="s">
        <v>2800</v>
      </c>
      <c r="D1174" s="541" t="s">
        <v>4858</v>
      </c>
      <c r="E1174" s="539" t="s">
        <v>188</v>
      </c>
      <c r="F1174" s="488">
        <v>1292.8800000000001</v>
      </c>
    </row>
    <row r="1175" s="491" customFormat="1">
      <c r="A1175" s="489"/>
      <c r="B1175" s="490">
        <v>99250</v>
      </c>
      <c r="C1175" s="536" t="s">
        <v>2800</v>
      </c>
      <c r="D1175" s="541" t="s">
        <v>4859</v>
      </c>
      <c r="E1175" s="539" t="s">
        <v>188</v>
      </c>
      <c r="F1175" s="488">
        <v>195.34999999999999</v>
      </c>
    </row>
    <row r="1176" s="491" customFormat="1">
      <c r="A1176" s="489"/>
      <c r="B1176" s="490">
        <v>97900</v>
      </c>
      <c r="C1176" s="536" t="s">
        <v>2800</v>
      </c>
      <c r="D1176" s="541" t="s">
        <v>4860</v>
      </c>
      <c r="E1176" s="539" t="s">
        <v>188</v>
      </c>
      <c r="F1176" s="488">
        <v>199.49000000000001</v>
      </c>
    </row>
    <row r="1177" s="491" customFormat="1">
      <c r="A1177" s="489"/>
      <c r="B1177" s="490">
        <v>99251</v>
      </c>
      <c r="C1177" s="536" t="s">
        <v>2800</v>
      </c>
      <c r="D1177" s="541" t="s">
        <v>4861</v>
      </c>
      <c r="E1177" s="539" t="s">
        <v>188</v>
      </c>
      <c r="F1177" s="488">
        <v>305.25999999999999</v>
      </c>
    </row>
    <row r="1178" s="491" customFormat="1">
      <c r="A1178" s="489"/>
      <c r="B1178" s="490">
        <v>97901</v>
      </c>
      <c r="C1178" s="536" t="s">
        <v>2800</v>
      </c>
      <c r="D1178" s="541" t="s">
        <v>4862</v>
      </c>
      <c r="E1178" s="539" t="s">
        <v>188</v>
      </c>
      <c r="F1178" s="488">
        <v>312.37</v>
      </c>
    </row>
    <row r="1179" s="491" customFormat="1">
      <c r="A1179" s="489"/>
      <c r="B1179" s="490">
        <v>99253</v>
      </c>
      <c r="C1179" s="536" t="s">
        <v>2800</v>
      </c>
      <c r="D1179" s="541" t="s">
        <v>4863</v>
      </c>
      <c r="E1179" s="539" t="s">
        <v>188</v>
      </c>
      <c r="F1179" s="488">
        <v>587.5</v>
      </c>
    </row>
    <row r="1180" s="491" customFormat="1">
      <c r="A1180" s="489"/>
      <c r="B1180" s="490">
        <v>97902</v>
      </c>
      <c r="C1180" s="536" t="s">
        <v>2800</v>
      </c>
      <c r="D1180" s="541" t="s">
        <v>4864</v>
      </c>
      <c r="E1180" s="539" t="s">
        <v>188</v>
      </c>
      <c r="F1180" s="488">
        <v>603.46000000000004</v>
      </c>
    </row>
    <row r="1181" s="491" customFormat="1">
      <c r="A1181" s="489"/>
      <c r="B1181" s="490">
        <v>99255</v>
      </c>
      <c r="C1181" s="536" t="s">
        <v>2800</v>
      </c>
      <c r="D1181" s="541" t="s">
        <v>4865</v>
      </c>
      <c r="E1181" s="539" t="s">
        <v>188</v>
      </c>
      <c r="F1181" s="488">
        <v>819.38</v>
      </c>
    </row>
    <row r="1182" s="491" customFormat="1">
      <c r="A1182" s="489"/>
      <c r="B1182" s="490">
        <v>97903</v>
      </c>
      <c r="C1182" s="536" t="s">
        <v>2800</v>
      </c>
      <c r="D1182" s="541" t="s">
        <v>4866</v>
      </c>
      <c r="E1182" s="539" t="s">
        <v>188</v>
      </c>
      <c r="F1182" s="488">
        <v>841.26999999999998</v>
      </c>
    </row>
    <row r="1183" s="491" customFormat="1">
      <c r="A1183" s="489"/>
      <c r="B1183" s="490">
        <v>99257</v>
      </c>
      <c r="C1183" s="536" t="s">
        <v>2800</v>
      </c>
      <c r="D1183" s="541" t="s">
        <v>4867</v>
      </c>
      <c r="E1183" s="539" t="s">
        <v>188</v>
      </c>
      <c r="F1183" s="488">
        <v>958.19000000000005</v>
      </c>
    </row>
    <row r="1184" s="491" customFormat="1">
      <c r="A1184" s="489"/>
      <c r="B1184" s="490">
        <v>97904</v>
      </c>
      <c r="C1184" s="536" t="s">
        <v>2800</v>
      </c>
      <c r="D1184" s="541" t="s">
        <v>4868</v>
      </c>
      <c r="E1184" s="539" t="s">
        <v>188</v>
      </c>
      <c r="F1184" s="488">
        <v>986.5</v>
      </c>
    </row>
    <row r="1185" s="491" customFormat="1">
      <c r="A1185" s="489"/>
      <c r="B1185" s="490">
        <v>99258</v>
      </c>
      <c r="C1185" s="536" t="s">
        <v>2800</v>
      </c>
      <c r="D1185" s="541" t="s">
        <v>4869</v>
      </c>
      <c r="E1185" s="539" t="s">
        <v>188</v>
      </c>
      <c r="F1185" s="488">
        <v>259.37</v>
      </c>
    </row>
    <row r="1186" s="491" customFormat="1">
      <c r="A1186" s="489"/>
      <c r="B1186" s="490">
        <v>97905</v>
      </c>
      <c r="C1186" s="536" t="s">
        <v>2800</v>
      </c>
      <c r="D1186" s="541" t="s">
        <v>4870</v>
      </c>
      <c r="E1186" s="539" t="s">
        <v>188</v>
      </c>
      <c r="F1186" s="488">
        <v>263.88</v>
      </c>
    </row>
    <row r="1187" s="491" customFormat="1">
      <c r="A1187" s="489"/>
      <c r="B1187" s="490">
        <v>99260</v>
      </c>
      <c r="C1187" s="536" t="s">
        <v>2800</v>
      </c>
      <c r="D1187" s="541" t="s">
        <v>4871</v>
      </c>
      <c r="E1187" s="539" t="s">
        <v>188</v>
      </c>
      <c r="F1187" s="488">
        <v>478.92000000000002</v>
      </c>
    </row>
    <row r="1188" s="491" customFormat="1">
      <c r="A1188" s="489"/>
      <c r="B1188" s="490">
        <v>97906</v>
      </c>
      <c r="C1188" s="536" t="s">
        <v>2800</v>
      </c>
      <c r="D1188" s="541" t="s">
        <v>4872</v>
      </c>
      <c r="E1188" s="539" t="s">
        <v>188</v>
      </c>
      <c r="F1188" s="488">
        <v>488.98000000000002</v>
      </c>
    </row>
    <row r="1189" s="491" customFormat="1">
      <c r="A1189" s="489"/>
      <c r="B1189" s="490">
        <v>99262</v>
      </c>
      <c r="C1189" s="536" t="s">
        <v>2800</v>
      </c>
      <c r="D1189" s="541" t="s">
        <v>4873</v>
      </c>
      <c r="E1189" s="539" t="s">
        <v>188</v>
      </c>
      <c r="F1189" s="488">
        <v>680.84000000000003</v>
      </c>
    </row>
    <row r="1190" s="491" customFormat="1">
      <c r="A1190" s="489"/>
      <c r="B1190" s="490">
        <v>97907</v>
      </c>
      <c r="C1190" s="536" t="s">
        <v>2800</v>
      </c>
      <c r="D1190" s="541" t="s">
        <v>4874</v>
      </c>
      <c r="E1190" s="539" t="s">
        <v>188</v>
      </c>
      <c r="F1190" s="488">
        <v>695.19000000000005</v>
      </c>
    </row>
    <row r="1191" s="491" customFormat="1">
      <c r="A1191" s="489"/>
      <c r="B1191" s="490">
        <v>99264</v>
      </c>
      <c r="C1191" s="536" t="s">
        <v>2800</v>
      </c>
      <c r="D1191" s="541" t="s">
        <v>4875</v>
      </c>
      <c r="E1191" s="539" t="s">
        <v>188</v>
      </c>
      <c r="F1191" s="488">
        <v>794.25999999999999</v>
      </c>
    </row>
    <row r="1192" s="491" customFormat="1">
      <c r="A1192" s="489"/>
      <c r="B1192" s="490">
        <v>97908</v>
      </c>
      <c r="C1192" s="536" t="s">
        <v>2800</v>
      </c>
      <c r="D1192" s="541" t="s">
        <v>4876</v>
      </c>
      <c r="E1192" s="539" t="s">
        <v>188</v>
      </c>
      <c r="F1192" s="488">
        <v>813.64999999999998</v>
      </c>
    </row>
    <row r="1193" s="491" customFormat="1">
      <c r="A1193" s="489"/>
      <c r="B1193" s="490">
        <v>97895</v>
      </c>
      <c r="C1193" s="536" t="s">
        <v>2800</v>
      </c>
      <c r="D1193" s="541" t="s">
        <v>4877</v>
      </c>
      <c r="E1193" s="539" t="s">
        <v>188</v>
      </c>
      <c r="F1193" s="488">
        <v>189.66</v>
      </c>
    </row>
    <row r="1194" s="491" customFormat="1">
      <c r="A1194" s="489"/>
      <c r="B1194" s="490">
        <v>97896</v>
      </c>
      <c r="C1194" s="536" t="s">
        <v>2800</v>
      </c>
      <c r="D1194" s="541" t="s">
        <v>4878</v>
      </c>
      <c r="E1194" s="539" t="s">
        <v>188</v>
      </c>
      <c r="F1194" s="488">
        <v>351.49000000000001</v>
      </c>
    </row>
    <row r="1195" s="491" customFormat="1">
      <c r="A1195" s="489"/>
      <c r="B1195" s="490">
        <v>97897</v>
      </c>
      <c r="C1195" s="536" t="s">
        <v>2800</v>
      </c>
      <c r="D1195" s="541" t="s">
        <v>4879</v>
      </c>
      <c r="E1195" s="539" t="s">
        <v>188</v>
      </c>
      <c r="F1195" s="488">
        <v>457.12</v>
      </c>
    </row>
    <row r="1196" s="491" customFormat="1">
      <c r="A1196" s="489"/>
      <c r="B1196" s="490">
        <v>97898</v>
      </c>
      <c r="C1196" s="536" t="s">
        <v>2800</v>
      </c>
      <c r="D1196" s="541" t="s">
        <v>4880</v>
      </c>
      <c r="E1196" s="539" t="s">
        <v>188</v>
      </c>
      <c r="F1196" s="488">
        <v>887.63</v>
      </c>
    </row>
    <row r="1197" s="491" customFormat="1">
      <c r="A1197" s="489"/>
      <c r="B1197" s="490">
        <v>97899</v>
      </c>
      <c r="C1197" s="536" t="s">
        <v>2800</v>
      </c>
      <c r="D1197" s="541" t="s">
        <v>4881</v>
      </c>
      <c r="E1197" s="539" t="s">
        <v>188</v>
      </c>
      <c r="F1197" s="488">
        <v>0</v>
      </c>
    </row>
    <row r="1198" s="491" customFormat="1">
      <c r="A1198" s="489"/>
      <c r="B1198" s="490">
        <v>101795</v>
      </c>
      <c r="C1198" s="536" t="s">
        <v>2800</v>
      </c>
      <c r="D1198" s="541" t="s">
        <v>4882</v>
      </c>
      <c r="E1198" s="539" t="s">
        <v>188</v>
      </c>
      <c r="F1198" s="488">
        <v>641.37</v>
      </c>
    </row>
    <row r="1199" s="491" customFormat="1">
      <c r="A1199" s="489"/>
      <c r="B1199" s="490">
        <v>101796</v>
      </c>
      <c r="C1199" s="536" t="s">
        <v>2800</v>
      </c>
      <c r="D1199" s="541" t="s">
        <v>4883</v>
      </c>
      <c r="E1199" s="539" t="s">
        <v>188</v>
      </c>
      <c r="F1199" s="488">
        <v>0</v>
      </c>
    </row>
    <row r="1200" s="491" customFormat="1">
      <c r="A1200" s="489"/>
      <c r="B1200" s="490">
        <v>101797</v>
      </c>
      <c r="C1200" s="536" t="s">
        <v>2800</v>
      </c>
      <c r="D1200" s="541" t="s">
        <v>4884</v>
      </c>
      <c r="E1200" s="539" t="s">
        <v>188</v>
      </c>
      <c r="F1200" s="488">
        <v>0</v>
      </c>
    </row>
    <row r="1201" s="491" customFormat="1">
      <c r="A1201" s="489"/>
      <c r="B1201" s="490">
        <v>101802</v>
      </c>
      <c r="C1201" s="536" t="s">
        <v>2800</v>
      </c>
      <c r="D1201" s="541" t="s">
        <v>4885</v>
      </c>
      <c r="E1201" s="539" t="s">
        <v>188</v>
      </c>
      <c r="F1201" s="488">
        <v>1872.45</v>
      </c>
    </row>
    <row r="1202" s="491" customFormat="1">
      <c r="A1202" s="489"/>
      <c r="B1202" s="490">
        <v>101803</v>
      </c>
      <c r="C1202" s="536" t="s">
        <v>2800</v>
      </c>
      <c r="D1202" s="541" t="s">
        <v>4886</v>
      </c>
      <c r="E1202" s="539" t="s">
        <v>188</v>
      </c>
      <c r="F1202" s="488">
        <v>1192.1900000000001</v>
      </c>
    </row>
    <row r="1203" s="491" customFormat="1">
      <c r="A1203" s="489"/>
      <c r="B1203" s="490">
        <v>101804</v>
      </c>
      <c r="C1203" s="536" t="s">
        <v>2800</v>
      </c>
      <c r="D1203" s="541" t="s">
        <v>4887</v>
      </c>
      <c r="E1203" s="539" t="s">
        <v>188</v>
      </c>
      <c r="F1203" s="488">
        <v>1492.73</v>
      </c>
    </row>
    <row r="1204" s="491" customFormat="1">
      <c r="A1204" s="489"/>
      <c r="B1204" s="490">
        <v>101805</v>
      </c>
      <c r="C1204" s="536" t="s">
        <v>2800</v>
      </c>
      <c r="D1204" s="541" t="s">
        <v>4888</v>
      </c>
      <c r="E1204" s="539" t="s">
        <v>188</v>
      </c>
      <c r="F1204" s="488">
        <v>1897.8800000000001</v>
      </c>
    </row>
    <row r="1205" s="491" customFormat="1">
      <c r="A1205" s="489"/>
      <c r="B1205" s="490">
        <v>98115</v>
      </c>
      <c r="C1205" s="536" t="s">
        <v>2800</v>
      </c>
      <c r="D1205" s="541" t="s">
        <v>4889</v>
      </c>
      <c r="E1205" s="539" t="s">
        <v>188</v>
      </c>
      <c r="F1205" s="488">
        <v>106.29000000000001</v>
      </c>
    </row>
    <row r="1206" s="491" customFormat="1">
      <c r="A1206" s="489"/>
      <c r="B1206" s="490">
        <v>98114</v>
      </c>
      <c r="C1206" s="536" t="s">
        <v>2800</v>
      </c>
      <c r="D1206" s="541" t="s">
        <v>4890</v>
      </c>
      <c r="E1206" s="539" t="s">
        <v>188</v>
      </c>
      <c r="F1206" s="488">
        <v>528.48000000000002</v>
      </c>
    </row>
    <row r="1207" s="491" customFormat="1">
      <c r="A1207" s="489"/>
      <c r="B1207" s="490">
        <v>98112</v>
      </c>
      <c r="C1207" s="536" t="s">
        <v>2800</v>
      </c>
      <c r="D1207" s="541" t="s">
        <v>4891</v>
      </c>
      <c r="E1207" s="539" t="s">
        <v>188</v>
      </c>
      <c r="F1207" s="488">
        <v>102.15000000000001</v>
      </c>
    </row>
    <row r="1208" s="491" customFormat="1">
      <c r="A1208" s="489"/>
      <c r="B1208" s="490">
        <v>100128</v>
      </c>
      <c r="C1208" s="536" t="s">
        <v>2800</v>
      </c>
      <c r="D1208" s="541" t="s">
        <v>4892</v>
      </c>
      <c r="E1208" s="539" t="s">
        <v>188</v>
      </c>
      <c r="F1208" s="488">
        <v>1648.48</v>
      </c>
    </row>
    <row r="1209" s="491" customFormat="1">
      <c r="A1209" s="489"/>
      <c r="B1209" s="490">
        <v>102623</v>
      </c>
      <c r="C1209" s="536" t="s">
        <v>2800</v>
      </c>
      <c r="D1209" s="541" t="s">
        <v>4893</v>
      </c>
      <c r="E1209" s="539" t="s">
        <v>188</v>
      </c>
      <c r="F1209" s="488">
        <v>827.77999999999997</v>
      </c>
    </row>
    <row r="1210" s="491" customFormat="1">
      <c r="A1210" s="489"/>
      <c r="B1210" s="490">
        <v>102607</v>
      </c>
      <c r="C1210" s="536" t="s">
        <v>2800</v>
      </c>
      <c r="D1210" s="541" t="s">
        <v>4894</v>
      </c>
      <c r="E1210" s="539" t="s">
        <v>188</v>
      </c>
      <c r="F1210" s="488">
        <v>499.29000000000002</v>
      </c>
    </row>
    <row r="1211" s="491" customFormat="1">
      <c r="A1211" s="489"/>
      <c r="B1211" s="490">
        <v>102608</v>
      </c>
      <c r="C1211" s="536" t="s">
        <v>2800</v>
      </c>
      <c r="D1211" s="541" t="s">
        <v>4895</v>
      </c>
      <c r="E1211" s="539" t="s">
        <v>188</v>
      </c>
      <c r="F1211" s="488">
        <v>1144.3399999999999</v>
      </c>
    </row>
    <row r="1212" s="491" customFormat="1">
      <c r="A1212" s="489"/>
      <c r="B1212" s="490">
        <v>102609</v>
      </c>
      <c r="C1212" s="536" t="s">
        <v>2800</v>
      </c>
      <c r="D1212" s="541" t="s">
        <v>4896</v>
      </c>
      <c r="E1212" s="539" t="s">
        <v>188</v>
      </c>
      <c r="F1212" s="488">
        <v>1300.3199999999999</v>
      </c>
    </row>
    <row r="1213" s="491" customFormat="1">
      <c r="A1213" s="489"/>
      <c r="B1213" s="490">
        <v>102610</v>
      </c>
      <c r="C1213" s="536" t="s">
        <v>2800</v>
      </c>
      <c r="D1213" s="541" t="s">
        <v>4897</v>
      </c>
      <c r="E1213" s="539" t="s">
        <v>188</v>
      </c>
      <c r="F1213" s="488">
        <v>2234.75</v>
      </c>
    </row>
    <row r="1214" s="491" customFormat="1">
      <c r="A1214" s="489"/>
      <c r="B1214" s="490">
        <v>102622</v>
      </c>
      <c r="C1214" s="536" t="s">
        <v>2800</v>
      </c>
      <c r="D1214" s="541" t="s">
        <v>4898</v>
      </c>
      <c r="E1214" s="539" t="s">
        <v>188</v>
      </c>
      <c r="F1214" s="488">
        <v>584.83000000000004</v>
      </c>
    </row>
    <row r="1215" s="491" customFormat="1">
      <c r="A1215" s="489"/>
      <c r="B1215" s="490">
        <v>102605</v>
      </c>
      <c r="C1215" s="536" t="s">
        <v>2800</v>
      </c>
      <c r="D1215" s="541" t="s">
        <v>4899</v>
      </c>
      <c r="E1215" s="539" t="s">
        <v>188</v>
      </c>
      <c r="F1215" s="488">
        <v>302.69999999999999</v>
      </c>
    </row>
    <row r="1216" s="491" customFormat="1">
      <c r="A1216" s="489"/>
      <c r="B1216" s="490">
        <v>102606</v>
      </c>
      <c r="C1216" s="536" t="s">
        <v>2800</v>
      </c>
      <c r="D1216" s="541" t="s">
        <v>4900</v>
      </c>
      <c r="E1216" s="539" t="s">
        <v>188</v>
      </c>
      <c r="F1216" s="488">
        <v>466.41000000000003</v>
      </c>
    </row>
    <row r="1217" s="491" customFormat="1">
      <c r="A1217" s="489"/>
      <c r="B1217" s="490">
        <v>102613</v>
      </c>
      <c r="C1217" s="536" t="s">
        <v>2800</v>
      </c>
      <c r="D1217" s="541" t="s">
        <v>4901</v>
      </c>
      <c r="E1217" s="539" t="s">
        <v>188</v>
      </c>
      <c r="F1217" s="488">
        <v>699.86000000000001</v>
      </c>
    </row>
    <row r="1218" s="491" customFormat="1">
      <c r="A1218" s="489"/>
      <c r="B1218" s="490">
        <v>102619</v>
      </c>
      <c r="C1218" s="536" t="s">
        <v>2800</v>
      </c>
      <c r="D1218" s="541" t="s">
        <v>4902</v>
      </c>
      <c r="E1218" s="539" t="s">
        <v>188</v>
      </c>
      <c r="F1218" s="488">
        <v>5947.5600000000004</v>
      </c>
    </row>
    <row r="1219" s="491" customFormat="1">
      <c r="A1219" s="489"/>
      <c r="B1219" s="490">
        <v>102614</v>
      </c>
      <c r="C1219" s="536" t="s">
        <v>2800</v>
      </c>
      <c r="D1219" s="541" t="s">
        <v>4903</v>
      </c>
      <c r="E1219" s="539" t="s">
        <v>188</v>
      </c>
      <c r="F1219" s="488">
        <v>1076.0899999999999</v>
      </c>
    </row>
    <row r="1220" s="491" customFormat="1">
      <c r="A1220" s="489"/>
      <c r="B1220" s="490">
        <v>102620</v>
      </c>
      <c r="C1220" s="536" t="s">
        <v>2800</v>
      </c>
      <c r="D1220" s="541" t="s">
        <v>4904</v>
      </c>
      <c r="E1220" s="539" t="s">
        <v>188</v>
      </c>
      <c r="F1220" s="488">
        <v>8647.9200000000001</v>
      </c>
    </row>
    <row r="1221" s="491" customFormat="1">
      <c r="A1221" s="489"/>
      <c r="B1221" s="490">
        <v>102615</v>
      </c>
      <c r="C1221" s="536" t="s">
        <v>2800</v>
      </c>
      <c r="D1221" s="541" t="s">
        <v>4905</v>
      </c>
      <c r="E1221" s="539" t="s">
        <v>188</v>
      </c>
      <c r="F1221" s="488">
        <v>1350.49</v>
      </c>
    </row>
    <row r="1222" s="491" customFormat="1">
      <c r="A1222" s="489"/>
      <c r="B1222" s="490">
        <v>102621</v>
      </c>
      <c r="C1222" s="536" t="s">
        <v>2800</v>
      </c>
      <c r="D1222" s="541" t="s">
        <v>4906</v>
      </c>
      <c r="E1222" s="539" t="s">
        <v>188</v>
      </c>
      <c r="F1222" s="488">
        <v>13301.34</v>
      </c>
    </row>
    <row r="1223" s="491" customFormat="1">
      <c r="A1223" s="489"/>
      <c r="B1223" s="490">
        <v>102616</v>
      </c>
      <c r="C1223" s="536" t="s">
        <v>2800</v>
      </c>
      <c r="D1223" s="541" t="s">
        <v>4907</v>
      </c>
      <c r="E1223" s="539" t="s">
        <v>188</v>
      </c>
      <c r="F1223" s="488">
        <v>1999.1199999999999</v>
      </c>
    </row>
    <row r="1224" s="491" customFormat="1">
      <c r="A1224" s="489"/>
      <c r="B1224" s="490">
        <v>102611</v>
      </c>
      <c r="C1224" s="536" t="s">
        <v>2800</v>
      </c>
      <c r="D1224" s="541" t="s">
        <v>4908</v>
      </c>
      <c r="E1224" s="539" t="s">
        <v>188</v>
      </c>
      <c r="F1224" s="488">
        <v>502.88</v>
      </c>
    </row>
    <row r="1225" s="491" customFormat="1">
      <c r="A1225" s="489"/>
      <c r="B1225" s="490">
        <v>102617</v>
      </c>
      <c r="C1225" s="536" t="s">
        <v>2800</v>
      </c>
      <c r="D1225" s="541" t="s">
        <v>4909</v>
      </c>
      <c r="E1225" s="539" t="s">
        <v>188</v>
      </c>
      <c r="F1225" s="488">
        <v>3676.6599999999999</v>
      </c>
    </row>
    <row r="1226" s="491" customFormat="1">
      <c r="A1226" s="489"/>
      <c r="B1226" s="490">
        <v>102618</v>
      </c>
      <c r="C1226" s="536" t="s">
        <v>2800</v>
      </c>
      <c r="D1226" s="541" t="s">
        <v>4910</v>
      </c>
      <c r="E1226" s="539" t="s">
        <v>188</v>
      </c>
      <c r="F1226" s="488">
        <v>4426.4300000000003</v>
      </c>
    </row>
    <row r="1227" s="491" customFormat="1">
      <c r="A1227" s="489"/>
      <c r="B1227" s="490">
        <v>102612</v>
      </c>
      <c r="C1227" s="536" t="s">
        <v>2800</v>
      </c>
      <c r="D1227" s="541" t="s">
        <v>4911</v>
      </c>
      <c r="E1227" s="539" t="s">
        <v>188</v>
      </c>
      <c r="F1227" s="488">
        <v>721.95000000000005</v>
      </c>
    </row>
    <row r="1228" s="491" customFormat="1">
      <c r="A1228" s="489"/>
      <c r="B1228" s="490">
        <v>102603</v>
      </c>
      <c r="C1228" s="536" t="s">
        <v>2800</v>
      </c>
      <c r="D1228" s="541" t="s">
        <v>4912</v>
      </c>
      <c r="E1228" s="539" t="s">
        <v>188</v>
      </c>
      <c r="F1228" s="488">
        <v>11.199999999999999</v>
      </c>
    </row>
    <row r="1229" s="491" customFormat="1">
      <c r="A1229" s="489"/>
      <c r="B1229" s="490">
        <v>102587</v>
      </c>
      <c r="C1229" s="536" t="s">
        <v>2800</v>
      </c>
      <c r="D1229" s="541" t="s">
        <v>4913</v>
      </c>
      <c r="E1229" s="539" t="s">
        <v>188</v>
      </c>
      <c r="F1229" s="488">
        <v>3.8399999999999999</v>
      </c>
    </row>
    <row r="1230" s="491" customFormat="1">
      <c r="A1230" s="489"/>
      <c r="B1230" s="490">
        <v>102589</v>
      </c>
      <c r="C1230" s="536" t="s">
        <v>2800</v>
      </c>
      <c r="D1230" s="541" t="s">
        <v>4914</v>
      </c>
      <c r="E1230" s="539" t="s">
        <v>188</v>
      </c>
      <c r="F1230" s="488">
        <v>4.2699999999999996</v>
      </c>
    </row>
    <row r="1231" s="491" customFormat="1">
      <c r="A1231" s="489"/>
      <c r="B1231" s="490">
        <v>102591</v>
      </c>
      <c r="C1231" s="536" t="s">
        <v>2800</v>
      </c>
      <c r="D1231" s="541" t="s">
        <v>4915</v>
      </c>
      <c r="E1231" s="539" t="s">
        <v>188</v>
      </c>
      <c r="F1231" s="488">
        <v>4.7000000000000002</v>
      </c>
    </row>
    <row r="1232" s="491" customFormat="1">
      <c r="A1232" s="489"/>
      <c r="B1232" s="490">
        <v>102593</v>
      </c>
      <c r="C1232" s="536" t="s">
        <v>2800</v>
      </c>
      <c r="D1232" s="541" t="s">
        <v>4916</v>
      </c>
      <c r="E1232" s="539" t="s">
        <v>188</v>
      </c>
      <c r="F1232" s="488">
        <v>5.2999999999999998</v>
      </c>
    </row>
    <row r="1233" s="491" customFormat="1">
      <c r="A1233" s="489"/>
      <c r="B1233" s="490">
        <v>102595</v>
      </c>
      <c r="C1233" s="536" t="s">
        <v>2800</v>
      </c>
      <c r="D1233" s="541" t="s">
        <v>4917</v>
      </c>
      <c r="E1233" s="539" t="s">
        <v>188</v>
      </c>
      <c r="F1233" s="488">
        <v>6</v>
      </c>
    </row>
    <row r="1234" s="491" customFormat="1">
      <c r="A1234" s="489"/>
      <c r="B1234" s="490">
        <v>102597</v>
      </c>
      <c r="C1234" s="536" t="s">
        <v>2800</v>
      </c>
      <c r="D1234" s="541" t="s">
        <v>4918</v>
      </c>
      <c r="E1234" s="539" t="s">
        <v>188</v>
      </c>
      <c r="F1234" s="488">
        <v>6.8700000000000001</v>
      </c>
    </row>
    <row r="1235" s="491" customFormat="1">
      <c r="A1235" s="489"/>
      <c r="B1235" s="490">
        <v>102599</v>
      </c>
      <c r="C1235" s="536" t="s">
        <v>2800</v>
      </c>
      <c r="D1235" s="541" t="s">
        <v>4919</v>
      </c>
      <c r="E1235" s="539" t="s">
        <v>188</v>
      </c>
      <c r="F1235" s="488">
        <v>7.7300000000000004</v>
      </c>
    </row>
    <row r="1236" s="491" customFormat="1">
      <c r="A1236" s="489"/>
      <c r="B1236" s="490">
        <v>102601</v>
      </c>
      <c r="C1236" s="536" t="s">
        <v>2800</v>
      </c>
      <c r="D1236" s="541" t="s">
        <v>4920</v>
      </c>
      <c r="E1236" s="539" t="s">
        <v>188</v>
      </c>
      <c r="F1236" s="488">
        <v>9.0299999999999994</v>
      </c>
    </row>
    <row r="1237" s="491" customFormat="1">
      <c r="A1237" s="489"/>
      <c r="B1237" s="490">
        <v>102604</v>
      </c>
      <c r="C1237" s="536" t="s">
        <v>2800</v>
      </c>
      <c r="D1237" s="541" t="s">
        <v>4921</v>
      </c>
      <c r="E1237" s="539" t="s">
        <v>188</v>
      </c>
      <c r="F1237" s="488">
        <v>12.91</v>
      </c>
    </row>
    <row r="1238" s="491" customFormat="1">
      <c r="A1238" s="489"/>
      <c r="B1238" s="490">
        <v>102588</v>
      </c>
      <c r="C1238" s="536" t="s">
        <v>2800</v>
      </c>
      <c r="D1238" s="541" t="s">
        <v>4922</v>
      </c>
      <c r="E1238" s="539" t="s">
        <v>188</v>
      </c>
      <c r="F1238" s="488">
        <v>5.5499999999999998</v>
      </c>
    </row>
    <row r="1239" s="491" customFormat="1">
      <c r="A1239" s="489"/>
      <c r="B1239" s="490">
        <v>102590</v>
      </c>
      <c r="C1239" s="536" t="s">
        <v>2800</v>
      </c>
      <c r="D1239" s="541" t="s">
        <v>4923</v>
      </c>
      <c r="E1239" s="539" t="s">
        <v>188</v>
      </c>
      <c r="F1239" s="488">
        <v>5.9900000000000002</v>
      </c>
    </row>
    <row r="1240" s="491" customFormat="1">
      <c r="A1240" s="489"/>
      <c r="B1240" s="490">
        <v>102592</v>
      </c>
      <c r="C1240" s="536" t="s">
        <v>2800</v>
      </c>
      <c r="D1240" s="541" t="s">
        <v>4924</v>
      </c>
      <c r="E1240" s="539" t="s">
        <v>188</v>
      </c>
      <c r="F1240" s="488">
        <v>6.4199999999999999</v>
      </c>
    </row>
    <row r="1241" s="491" customFormat="1">
      <c r="A1241" s="489"/>
      <c r="B1241" s="490">
        <v>102594</v>
      </c>
      <c r="C1241" s="536" t="s">
        <v>2800</v>
      </c>
      <c r="D1241" s="541" t="s">
        <v>4925</v>
      </c>
      <c r="E1241" s="539" t="s">
        <v>188</v>
      </c>
      <c r="F1241" s="488">
        <v>7.0300000000000002</v>
      </c>
    </row>
    <row r="1242" s="491" customFormat="1">
      <c r="A1242" s="489"/>
      <c r="B1242" s="490">
        <v>102596</v>
      </c>
      <c r="C1242" s="536" t="s">
        <v>2800</v>
      </c>
      <c r="D1242" s="541" t="s">
        <v>4926</v>
      </c>
      <c r="E1242" s="539" t="s">
        <v>188</v>
      </c>
      <c r="F1242" s="488">
        <v>7.7199999999999998</v>
      </c>
    </row>
    <row r="1243" s="491" customFormat="1">
      <c r="A1243" s="489"/>
      <c r="B1243" s="490">
        <v>102598</v>
      </c>
      <c r="C1243" s="536" t="s">
        <v>2800</v>
      </c>
      <c r="D1243" s="541" t="s">
        <v>4927</v>
      </c>
      <c r="E1243" s="539" t="s">
        <v>188</v>
      </c>
      <c r="F1243" s="488">
        <v>8.5800000000000001</v>
      </c>
    </row>
    <row r="1244" s="491" customFormat="1">
      <c r="A1244" s="489"/>
      <c r="B1244" s="490">
        <v>102600</v>
      </c>
      <c r="C1244" s="536" t="s">
        <v>2800</v>
      </c>
      <c r="D1244" s="541" t="s">
        <v>4928</v>
      </c>
      <c r="E1244" s="539" t="s">
        <v>188</v>
      </c>
      <c r="F1244" s="488">
        <v>9.4499999999999993</v>
      </c>
    </row>
    <row r="1245" s="491" customFormat="1">
      <c r="A1245" s="489"/>
      <c r="B1245" s="490">
        <v>102602</v>
      </c>
      <c r="C1245" s="536" t="s">
        <v>2800</v>
      </c>
      <c r="D1245" s="541" t="s">
        <v>4929</v>
      </c>
      <c r="E1245" s="539" t="s">
        <v>188</v>
      </c>
      <c r="F1245" s="488">
        <v>10.75</v>
      </c>
    </row>
    <row r="1246" s="491" customFormat="1">
      <c r="A1246" s="489"/>
      <c r="B1246" s="490">
        <v>103005</v>
      </c>
      <c r="C1246" s="536" t="s">
        <v>2800</v>
      </c>
      <c r="D1246" s="541" t="s">
        <v>4930</v>
      </c>
      <c r="E1246" s="539" t="s">
        <v>188</v>
      </c>
      <c r="F1246" s="488">
        <v>606.88999999999999</v>
      </c>
    </row>
    <row r="1247" s="491" customFormat="1">
      <c r="A1247" s="489"/>
      <c r="B1247" s="490">
        <v>103006</v>
      </c>
      <c r="C1247" s="536" t="s">
        <v>2800</v>
      </c>
      <c r="D1247" s="541" t="s">
        <v>4931</v>
      </c>
      <c r="E1247" s="539" t="s">
        <v>188</v>
      </c>
      <c r="F1247" s="488">
        <v>768.37</v>
      </c>
    </row>
    <row r="1248" s="491" customFormat="1">
      <c r="A1248" s="489"/>
      <c r="B1248" s="490">
        <v>103007</v>
      </c>
      <c r="C1248" s="536" t="s">
        <v>2800</v>
      </c>
      <c r="D1248" s="541" t="s">
        <v>4932</v>
      </c>
      <c r="E1248" s="539" t="s">
        <v>188</v>
      </c>
      <c r="F1248" s="488">
        <v>1010.0599999999999</v>
      </c>
    </row>
    <row r="1249" s="491" customFormat="1">
      <c r="A1249" s="489"/>
      <c r="B1249" s="490">
        <v>103004</v>
      </c>
      <c r="C1249" s="536" t="s">
        <v>2800</v>
      </c>
      <c r="D1249" s="541" t="s">
        <v>4933</v>
      </c>
      <c r="E1249" s="539" t="s">
        <v>143</v>
      </c>
      <c r="F1249" s="488">
        <v>0</v>
      </c>
    </row>
    <row r="1250" s="491" customFormat="1">
      <c r="A1250" s="489"/>
      <c r="B1250" s="490">
        <v>102989</v>
      </c>
      <c r="C1250" s="536" t="s">
        <v>2800</v>
      </c>
      <c r="D1250" s="541" t="s">
        <v>4934</v>
      </c>
      <c r="E1250" s="539" t="s">
        <v>143</v>
      </c>
      <c r="F1250" s="488">
        <v>52.700000000000003</v>
      </c>
    </row>
    <row r="1251" s="491" customFormat="1">
      <c r="A1251" s="489"/>
      <c r="B1251" s="490">
        <v>102990</v>
      </c>
      <c r="C1251" s="536" t="s">
        <v>2800</v>
      </c>
      <c r="D1251" s="541" t="s">
        <v>4935</v>
      </c>
      <c r="E1251" s="539" t="s">
        <v>143</v>
      </c>
      <c r="F1251" s="488">
        <v>65.829999999999998</v>
      </c>
    </row>
    <row r="1252" s="491" customFormat="1">
      <c r="A1252" s="489"/>
      <c r="B1252" s="490">
        <v>102991</v>
      </c>
      <c r="C1252" s="536" t="s">
        <v>2800</v>
      </c>
      <c r="D1252" s="541" t="s">
        <v>4936</v>
      </c>
      <c r="E1252" s="539" t="s">
        <v>143</v>
      </c>
      <c r="F1252" s="488">
        <v>86.510000000000005</v>
      </c>
    </row>
    <row r="1253" s="491" customFormat="1">
      <c r="A1253" s="489"/>
      <c r="B1253" s="490">
        <v>102992</v>
      </c>
      <c r="C1253" s="536" t="s">
        <v>2800</v>
      </c>
      <c r="D1253" s="541" t="s">
        <v>4937</v>
      </c>
      <c r="E1253" s="539" t="s">
        <v>143</v>
      </c>
      <c r="F1253" s="488">
        <v>131.88999999999999</v>
      </c>
    </row>
    <row r="1254" s="491" customFormat="1">
      <c r="A1254" s="489"/>
      <c r="B1254" s="490">
        <v>102993</v>
      </c>
      <c r="C1254" s="536" t="s">
        <v>2800</v>
      </c>
      <c r="D1254" s="541" t="s">
        <v>4938</v>
      </c>
      <c r="E1254" s="539" t="s">
        <v>143</v>
      </c>
      <c r="F1254" s="488">
        <v>171.31999999999999</v>
      </c>
    </row>
    <row r="1255" s="491" customFormat="1">
      <c r="A1255" s="489"/>
      <c r="B1255" s="490">
        <v>102994</v>
      </c>
      <c r="C1255" s="536" t="s">
        <v>2800</v>
      </c>
      <c r="D1255" s="541" t="s">
        <v>4939</v>
      </c>
      <c r="E1255" s="539" t="s">
        <v>143</v>
      </c>
      <c r="F1255" s="488">
        <v>319.87</v>
      </c>
    </row>
    <row r="1256" s="491" customFormat="1">
      <c r="A1256" s="489"/>
      <c r="B1256" s="490">
        <v>106017</v>
      </c>
      <c r="C1256" s="536" t="s">
        <v>2800</v>
      </c>
      <c r="D1256" s="541" t="s">
        <v>4940</v>
      </c>
      <c r="E1256" s="539" t="s">
        <v>188</v>
      </c>
      <c r="F1256" s="488">
        <v>0</v>
      </c>
    </row>
    <row r="1257" s="491" customFormat="1">
      <c r="A1257" s="489"/>
      <c r="B1257" s="490">
        <v>105944</v>
      </c>
      <c r="C1257" s="536" t="s">
        <v>2800</v>
      </c>
      <c r="D1257" s="541" t="s">
        <v>4941</v>
      </c>
      <c r="E1257" s="539" t="s">
        <v>12626</v>
      </c>
      <c r="F1257" s="488">
        <v>867.41999999999996</v>
      </c>
    </row>
    <row r="1258" s="491" customFormat="1">
      <c r="A1258" s="489"/>
      <c r="B1258" s="490">
        <v>106004</v>
      </c>
      <c r="C1258" s="536" t="s">
        <v>2800</v>
      </c>
      <c r="D1258" s="541" t="s">
        <v>4942</v>
      </c>
      <c r="E1258" s="539" t="s">
        <v>143</v>
      </c>
      <c r="F1258" s="488">
        <v>185.21000000000001</v>
      </c>
    </row>
    <row r="1259" s="491" customFormat="1">
      <c r="A1259" s="489"/>
      <c r="B1259" s="490">
        <v>106005</v>
      </c>
      <c r="C1259" s="536" t="s">
        <v>2800</v>
      </c>
      <c r="D1259" s="541" t="s">
        <v>4943</v>
      </c>
      <c r="E1259" s="539" t="s">
        <v>143</v>
      </c>
      <c r="F1259" s="488">
        <v>218.97999999999999</v>
      </c>
    </row>
    <row r="1260" s="491" customFormat="1">
      <c r="A1260" s="489"/>
      <c r="B1260" s="490">
        <v>106006</v>
      </c>
      <c r="C1260" s="536" t="s">
        <v>2800</v>
      </c>
      <c r="D1260" s="541" t="s">
        <v>4944</v>
      </c>
      <c r="E1260" s="539" t="s">
        <v>143</v>
      </c>
      <c r="F1260" s="488">
        <v>260.74000000000001</v>
      </c>
    </row>
    <row r="1261" s="491" customFormat="1">
      <c r="A1261" s="489"/>
      <c r="B1261" s="490">
        <v>106007</v>
      </c>
      <c r="C1261" s="536" t="s">
        <v>2800</v>
      </c>
      <c r="D1261" s="541" t="s">
        <v>4945</v>
      </c>
      <c r="E1261" s="539" t="s">
        <v>143</v>
      </c>
      <c r="F1261" s="488">
        <v>297.17000000000002</v>
      </c>
    </row>
    <row r="1262" s="491" customFormat="1">
      <c r="A1262" s="489"/>
      <c r="B1262" s="490">
        <v>106008</v>
      </c>
      <c r="C1262" s="536" t="s">
        <v>2800</v>
      </c>
      <c r="D1262" s="541" t="s">
        <v>4946</v>
      </c>
      <c r="E1262" s="539" t="s">
        <v>143</v>
      </c>
      <c r="F1262" s="488">
        <v>333.62</v>
      </c>
    </row>
    <row r="1263" s="491" customFormat="1">
      <c r="A1263" s="489"/>
      <c r="B1263" s="490">
        <v>106009</v>
      </c>
      <c r="C1263" s="536" t="s">
        <v>2800</v>
      </c>
      <c r="D1263" s="541" t="s">
        <v>4947</v>
      </c>
      <c r="E1263" s="539" t="s">
        <v>143</v>
      </c>
      <c r="F1263" s="488">
        <v>411.82999999999998</v>
      </c>
    </row>
    <row r="1264" s="491" customFormat="1">
      <c r="A1264" s="489"/>
      <c r="B1264" s="490">
        <v>106010</v>
      </c>
      <c r="C1264" s="536" t="s">
        <v>2800</v>
      </c>
      <c r="D1264" s="541" t="s">
        <v>4948</v>
      </c>
      <c r="E1264" s="539" t="s">
        <v>143</v>
      </c>
      <c r="F1264" s="488">
        <v>482.05000000000001</v>
      </c>
    </row>
    <row r="1265" s="491" customFormat="1">
      <c r="A1265" s="489"/>
      <c r="B1265" s="490">
        <v>106011</v>
      </c>
      <c r="C1265" s="536" t="s">
        <v>2800</v>
      </c>
      <c r="D1265" s="541" t="s">
        <v>4949</v>
      </c>
      <c r="E1265" s="539" t="s">
        <v>143</v>
      </c>
      <c r="F1265" s="488">
        <v>874.49000000000001</v>
      </c>
    </row>
    <row r="1266" s="491" customFormat="1">
      <c r="A1266" s="489"/>
      <c r="B1266" s="490">
        <v>106013</v>
      </c>
      <c r="C1266" s="536" t="s">
        <v>2800</v>
      </c>
      <c r="D1266" s="541" t="s">
        <v>4950</v>
      </c>
      <c r="E1266" s="539" t="s">
        <v>143</v>
      </c>
      <c r="F1266" s="488">
        <v>1091.8099999999999</v>
      </c>
    </row>
    <row r="1267" s="491" customFormat="1">
      <c r="A1267" s="489"/>
      <c r="B1267" s="490">
        <v>106012</v>
      </c>
      <c r="C1267" s="536" t="s">
        <v>2800</v>
      </c>
      <c r="D1267" s="541" t="s">
        <v>4951</v>
      </c>
      <c r="E1267" s="539" t="s">
        <v>143</v>
      </c>
      <c r="F1267" s="488">
        <v>964.70000000000005</v>
      </c>
    </row>
    <row r="1268" s="491" customFormat="1">
      <c r="A1268" s="489"/>
      <c r="B1268" s="490">
        <v>106014</v>
      </c>
      <c r="C1268" s="536" t="s">
        <v>2800</v>
      </c>
      <c r="D1268" s="541" t="s">
        <v>4952</v>
      </c>
      <c r="E1268" s="539" t="s">
        <v>143</v>
      </c>
      <c r="F1268" s="488">
        <v>1239.3599999999999</v>
      </c>
    </row>
    <row r="1269" s="491" customFormat="1">
      <c r="A1269" s="489"/>
      <c r="B1269" s="490">
        <v>106015</v>
      </c>
      <c r="C1269" s="536" t="s">
        <v>2800</v>
      </c>
      <c r="D1269" s="541" t="s">
        <v>4953</v>
      </c>
      <c r="E1269" s="539" t="s">
        <v>143</v>
      </c>
      <c r="F1269" s="488">
        <v>1478.7</v>
      </c>
    </row>
    <row r="1270" s="491" customFormat="1">
      <c r="A1270" s="489"/>
      <c r="B1270" s="490">
        <v>106016</v>
      </c>
      <c r="C1270" s="536" t="s">
        <v>2800</v>
      </c>
      <c r="D1270" s="541" t="s">
        <v>4954</v>
      </c>
      <c r="E1270" s="539" t="s">
        <v>143</v>
      </c>
      <c r="F1270" s="488">
        <v>1732.8599999999999</v>
      </c>
    </row>
    <row r="1271" s="491" customFormat="1">
      <c r="A1271" s="489"/>
      <c r="B1271" s="490">
        <v>106003</v>
      </c>
      <c r="C1271" s="536" t="s">
        <v>2800</v>
      </c>
      <c r="D1271" s="541" t="s">
        <v>4955</v>
      </c>
      <c r="E1271" s="539" t="s">
        <v>143</v>
      </c>
      <c r="F1271" s="488">
        <v>181.66999999999999</v>
      </c>
    </row>
    <row r="1272" s="491" customFormat="1">
      <c r="A1272" s="489"/>
      <c r="B1272" s="490">
        <v>105997</v>
      </c>
      <c r="C1272" s="536" t="s">
        <v>2800</v>
      </c>
      <c r="D1272" s="541" t="s">
        <v>4956</v>
      </c>
      <c r="E1272" s="539" t="s">
        <v>143</v>
      </c>
      <c r="F1272" s="488">
        <v>99.340000000000003</v>
      </c>
    </row>
    <row r="1273" s="491" customFormat="1">
      <c r="A1273" s="489"/>
      <c r="B1273" s="490">
        <v>105998</v>
      </c>
      <c r="C1273" s="536" t="s">
        <v>2800</v>
      </c>
      <c r="D1273" s="541" t="s">
        <v>4957</v>
      </c>
      <c r="E1273" s="539" t="s">
        <v>143</v>
      </c>
      <c r="F1273" s="488">
        <v>110.09999999999999</v>
      </c>
    </row>
    <row r="1274" s="491" customFormat="1">
      <c r="A1274" s="489"/>
      <c r="B1274" s="490">
        <v>105999</v>
      </c>
      <c r="C1274" s="536" t="s">
        <v>2800</v>
      </c>
      <c r="D1274" s="541" t="s">
        <v>4958</v>
      </c>
      <c r="E1274" s="539" t="s">
        <v>143</v>
      </c>
      <c r="F1274" s="488">
        <v>125.31</v>
      </c>
    </row>
    <row r="1275" s="491" customFormat="1">
      <c r="A1275" s="489"/>
      <c r="B1275" s="490">
        <v>106000</v>
      </c>
      <c r="C1275" s="536" t="s">
        <v>2800</v>
      </c>
      <c r="D1275" s="541" t="s">
        <v>4959</v>
      </c>
      <c r="E1275" s="539" t="s">
        <v>143</v>
      </c>
      <c r="F1275" s="488">
        <v>140.5</v>
      </c>
    </row>
    <row r="1276" s="491" customFormat="1">
      <c r="A1276" s="489"/>
      <c r="B1276" s="490">
        <v>106001</v>
      </c>
      <c r="C1276" s="536" t="s">
        <v>2800</v>
      </c>
      <c r="D1276" s="541" t="s">
        <v>4960</v>
      </c>
      <c r="E1276" s="539" t="s">
        <v>143</v>
      </c>
      <c r="F1276" s="488">
        <v>151.27000000000001</v>
      </c>
    </row>
    <row r="1277" s="491" customFormat="1">
      <c r="A1277" s="489"/>
      <c r="B1277" s="490">
        <v>106002</v>
      </c>
      <c r="C1277" s="536" t="s">
        <v>2800</v>
      </c>
      <c r="D1277" s="541" t="s">
        <v>4961</v>
      </c>
      <c r="E1277" s="539" t="s">
        <v>143</v>
      </c>
      <c r="F1277" s="488">
        <v>166.47</v>
      </c>
    </row>
    <row r="1278" s="491" customFormat="1">
      <c r="A1278" s="489"/>
      <c r="B1278" s="490">
        <v>105992</v>
      </c>
      <c r="C1278" s="536" t="s">
        <v>2800</v>
      </c>
      <c r="D1278" s="541" t="s">
        <v>4962</v>
      </c>
      <c r="E1278" s="539" t="s">
        <v>143</v>
      </c>
      <c r="F1278" s="488">
        <v>109.45</v>
      </c>
    </row>
    <row r="1279" s="491" customFormat="1">
      <c r="A1279" s="489"/>
      <c r="B1279" s="490">
        <v>105993</v>
      </c>
      <c r="C1279" s="536" t="s">
        <v>2800</v>
      </c>
      <c r="D1279" s="541" t="s">
        <v>4963</v>
      </c>
      <c r="E1279" s="539" t="s">
        <v>143</v>
      </c>
      <c r="F1279" s="488">
        <v>131.37</v>
      </c>
    </row>
    <row r="1280" s="491" customFormat="1">
      <c r="A1280" s="489"/>
      <c r="B1280" s="490">
        <v>105994</v>
      </c>
      <c r="C1280" s="536" t="s">
        <v>2800</v>
      </c>
      <c r="D1280" s="541" t="s">
        <v>4964</v>
      </c>
      <c r="E1280" s="539" t="s">
        <v>143</v>
      </c>
      <c r="F1280" s="488">
        <v>161.06999999999999</v>
      </c>
    </row>
    <row r="1281" s="491" customFormat="1">
      <c r="A1281" s="489"/>
      <c r="B1281" s="490">
        <v>105995</v>
      </c>
      <c r="C1281" s="536" t="s">
        <v>2800</v>
      </c>
      <c r="D1281" s="541" t="s">
        <v>4965</v>
      </c>
      <c r="E1281" s="539" t="s">
        <v>143</v>
      </c>
      <c r="F1281" s="488">
        <v>190.84</v>
      </c>
    </row>
    <row r="1282" s="491" customFormat="1">
      <c r="A1282" s="489"/>
      <c r="B1282" s="490">
        <v>105996</v>
      </c>
      <c r="C1282" s="536" t="s">
        <v>2800</v>
      </c>
      <c r="D1282" s="541" t="s">
        <v>4966</v>
      </c>
      <c r="E1282" s="539" t="s">
        <v>143</v>
      </c>
      <c r="F1282" s="488">
        <v>206.34999999999999</v>
      </c>
    </row>
    <row r="1283" s="491" customFormat="1">
      <c r="A1283" s="489"/>
      <c r="B1283" s="490">
        <v>105988</v>
      </c>
      <c r="C1283" s="536" t="s">
        <v>2800</v>
      </c>
      <c r="D1283" s="541" t="s">
        <v>4967</v>
      </c>
      <c r="E1283" s="539" t="s">
        <v>143</v>
      </c>
      <c r="F1283" s="488">
        <v>72</v>
      </c>
    </row>
    <row r="1284" s="491" customFormat="1">
      <c r="A1284" s="489"/>
      <c r="B1284" s="490">
        <v>105989</v>
      </c>
      <c r="C1284" s="536" t="s">
        <v>2800</v>
      </c>
      <c r="D1284" s="541" t="s">
        <v>4968</v>
      </c>
      <c r="E1284" s="539" t="s">
        <v>143</v>
      </c>
      <c r="F1284" s="488">
        <v>79.760000000000005</v>
      </c>
    </row>
    <row r="1285" s="491" customFormat="1">
      <c r="A1285" s="489"/>
      <c r="B1285" s="490">
        <v>105990</v>
      </c>
      <c r="C1285" s="536" t="s">
        <v>2800</v>
      </c>
      <c r="D1285" s="541" t="s">
        <v>4969</v>
      </c>
      <c r="E1285" s="539" t="s">
        <v>143</v>
      </c>
      <c r="F1285" s="488">
        <v>90.730000000000004</v>
      </c>
    </row>
    <row r="1286" s="491" customFormat="1">
      <c r="A1286" s="489"/>
      <c r="B1286" s="490">
        <v>105991</v>
      </c>
      <c r="C1286" s="536" t="s">
        <v>2800</v>
      </c>
      <c r="D1286" s="541" t="s">
        <v>4970</v>
      </c>
      <c r="E1286" s="539" t="s">
        <v>143</v>
      </c>
      <c r="F1286" s="488">
        <v>101.68000000000001</v>
      </c>
    </row>
    <row r="1287" s="491" customFormat="1">
      <c r="A1287" s="489"/>
      <c r="B1287" s="490">
        <v>105987</v>
      </c>
      <c r="C1287" s="536" t="s">
        <v>2800</v>
      </c>
      <c r="D1287" s="541" t="s">
        <v>4971</v>
      </c>
      <c r="E1287" s="539" t="s">
        <v>143</v>
      </c>
      <c r="F1287" s="488">
        <v>124.95</v>
      </c>
    </row>
    <row r="1288" s="491" customFormat="1">
      <c r="A1288" s="489"/>
      <c r="B1288" s="490">
        <v>105986</v>
      </c>
      <c r="C1288" s="536" t="s">
        <v>2800</v>
      </c>
      <c r="D1288" s="541" t="s">
        <v>4972</v>
      </c>
      <c r="E1288" s="539" t="s">
        <v>143</v>
      </c>
      <c r="F1288" s="488">
        <v>156</v>
      </c>
    </row>
    <row r="1289" s="491" customFormat="1">
      <c r="A1289" s="489"/>
      <c r="B1289" s="490">
        <v>106019</v>
      </c>
      <c r="C1289" s="536" t="s">
        <v>2800</v>
      </c>
      <c r="D1289" s="541" t="s">
        <v>4973</v>
      </c>
      <c r="E1289" s="539" t="s">
        <v>188</v>
      </c>
      <c r="F1289" s="488">
        <v>0</v>
      </c>
    </row>
    <row r="1290" s="491" customFormat="1">
      <c r="A1290" s="489"/>
      <c r="B1290" s="490">
        <v>103001</v>
      </c>
      <c r="C1290" s="536" t="s">
        <v>2800</v>
      </c>
      <c r="D1290" s="541" t="s">
        <v>4974</v>
      </c>
      <c r="E1290" s="539" t="s">
        <v>188</v>
      </c>
      <c r="F1290" s="488">
        <v>171.55000000000001</v>
      </c>
    </row>
    <row r="1291" s="491" customFormat="1">
      <c r="A1291" s="489"/>
      <c r="B1291" s="490">
        <v>103002</v>
      </c>
      <c r="C1291" s="536" t="s">
        <v>2800</v>
      </c>
      <c r="D1291" s="541" t="s">
        <v>4975</v>
      </c>
      <c r="E1291" s="539" t="s">
        <v>188</v>
      </c>
      <c r="F1291" s="488">
        <v>214.13999999999999</v>
      </c>
    </row>
    <row r="1292" s="491" customFormat="1">
      <c r="A1292" s="489"/>
      <c r="B1292" s="490">
        <v>103003</v>
      </c>
      <c r="C1292" s="536" t="s">
        <v>2800</v>
      </c>
      <c r="D1292" s="541" t="s">
        <v>4976</v>
      </c>
      <c r="E1292" s="539" t="s">
        <v>188</v>
      </c>
      <c r="F1292" s="488">
        <v>299.26999999999998</v>
      </c>
    </row>
    <row r="1293" s="491" customFormat="1">
      <c r="A1293" s="489"/>
      <c r="B1293" s="490">
        <v>106018</v>
      </c>
      <c r="C1293" s="536" t="s">
        <v>2800</v>
      </c>
      <c r="D1293" s="541" t="s">
        <v>4977</v>
      </c>
      <c r="E1293" s="539" t="s">
        <v>188</v>
      </c>
      <c r="F1293" s="488">
        <v>0</v>
      </c>
    </row>
    <row r="1294" s="491" customFormat="1">
      <c r="A1294" s="489"/>
      <c r="B1294" s="490">
        <v>105945</v>
      </c>
      <c r="C1294" s="536" t="s">
        <v>2800</v>
      </c>
      <c r="D1294" s="541" t="s">
        <v>4978</v>
      </c>
      <c r="E1294" s="539" t="s">
        <v>12625</v>
      </c>
      <c r="F1294" s="488">
        <v>8.1799999999999997</v>
      </c>
    </row>
    <row r="1295" s="491" customFormat="1">
      <c r="A1295" s="489"/>
      <c r="B1295" s="490">
        <v>98522</v>
      </c>
      <c r="C1295" s="536" t="s">
        <v>2800</v>
      </c>
      <c r="D1295" s="541" t="s">
        <v>3461</v>
      </c>
      <c r="E1295" s="539" t="s">
        <v>143</v>
      </c>
      <c r="F1295" s="488">
        <v>179.03999999999999</v>
      </c>
    </row>
    <row r="1296" s="491" customFormat="1">
      <c r="A1296" s="489"/>
      <c r="B1296" s="490">
        <v>98523</v>
      </c>
      <c r="C1296" s="536" t="s">
        <v>2800</v>
      </c>
      <c r="D1296" s="541" t="s">
        <v>4979</v>
      </c>
      <c r="E1296" s="539" t="s">
        <v>143</v>
      </c>
      <c r="F1296" s="488">
        <v>0</v>
      </c>
    </row>
    <row r="1297" s="491" customFormat="1">
      <c r="A1297" s="489"/>
      <c r="B1297" s="490">
        <v>102364</v>
      </c>
      <c r="C1297" s="536" t="s">
        <v>2800</v>
      </c>
      <c r="D1297" s="541" t="s">
        <v>4980</v>
      </c>
      <c r="E1297" s="539" t="s">
        <v>12625</v>
      </c>
      <c r="F1297" s="488">
        <v>228.34</v>
      </c>
    </row>
    <row r="1298" s="491" customFormat="1">
      <c r="A1298" s="489"/>
      <c r="B1298" s="490">
        <v>102363</v>
      </c>
      <c r="C1298" s="536" t="s">
        <v>2800</v>
      </c>
      <c r="D1298" s="541" t="s">
        <v>4981</v>
      </c>
      <c r="E1298" s="539" t="s">
        <v>12625</v>
      </c>
      <c r="F1298" s="488">
        <v>209.31999999999999</v>
      </c>
    </row>
    <row r="1299" s="491" customFormat="1">
      <c r="A1299" s="489"/>
      <c r="B1299" s="490">
        <v>102362</v>
      </c>
      <c r="C1299" s="536" t="s">
        <v>2800</v>
      </c>
      <c r="D1299" s="541" t="s">
        <v>4982</v>
      </c>
      <c r="E1299" s="539" t="s">
        <v>12625</v>
      </c>
      <c r="F1299" s="488">
        <v>199.02000000000001</v>
      </c>
    </row>
    <row r="1300" s="491" customFormat="1">
      <c r="A1300" s="489"/>
      <c r="B1300" s="490">
        <v>101196</v>
      </c>
      <c r="C1300" s="536" t="s">
        <v>2800</v>
      </c>
      <c r="D1300" s="541" t="s">
        <v>4983</v>
      </c>
      <c r="E1300" s="539" t="s">
        <v>143</v>
      </c>
      <c r="F1300" s="488">
        <v>0</v>
      </c>
    </row>
    <row r="1301" s="491" customFormat="1">
      <c r="A1301" s="489"/>
      <c r="B1301" s="490">
        <v>101195</v>
      </c>
      <c r="C1301" s="536" t="s">
        <v>2800</v>
      </c>
      <c r="D1301" s="541" t="s">
        <v>4984</v>
      </c>
      <c r="E1301" s="539" t="s">
        <v>143</v>
      </c>
      <c r="F1301" s="488">
        <v>0</v>
      </c>
    </row>
    <row r="1302" s="491" customFormat="1">
      <c r="A1302" s="489"/>
      <c r="B1302" s="490">
        <v>101193</v>
      </c>
      <c r="C1302" s="536" t="s">
        <v>2800</v>
      </c>
      <c r="D1302" s="541" t="s">
        <v>4985</v>
      </c>
      <c r="E1302" s="539" t="s">
        <v>143</v>
      </c>
      <c r="F1302" s="488">
        <v>75.609999999999999</v>
      </c>
    </row>
    <row r="1303" s="491" customFormat="1">
      <c r="A1303" s="489"/>
      <c r="B1303" s="490">
        <v>101192</v>
      </c>
      <c r="C1303" s="536" t="s">
        <v>2800</v>
      </c>
      <c r="D1303" s="541" t="s">
        <v>4986</v>
      </c>
      <c r="E1303" s="539" t="s">
        <v>143</v>
      </c>
      <c r="F1303" s="488">
        <v>81.540000000000006</v>
      </c>
    </row>
    <row r="1304" s="491" customFormat="1">
      <c r="A1304" s="489"/>
      <c r="B1304" s="490">
        <v>101194</v>
      </c>
      <c r="C1304" s="536" t="s">
        <v>2800</v>
      </c>
      <c r="D1304" s="541" t="s">
        <v>4987</v>
      </c>
      <c r="E1304" s="539" t="s">
        <v>143</v>
      </c>
      <c r="F1304" s="488">
        <v>75.920000000000002</v>
      </c>
    </row>
    <row r="1305" s="491" customFormat="1">
      <c r="A1305" s="489"/>
      <c r="B1305" s="490">
        <v>101190</v>
      </c>
      <c r="C1305" s="536" t="s">
        <v>2800</v>
      </c>
      <c r="D1305" s="541" t="s">
        <v>4988</v>
      </c>
      <c r="E1305" s="539" t="s">
        <v>143</v>
      </c>
      <c r="F1305" s="488">
        <v>84</v>
      </c>
    </row>
    <row r="1306" s="491" customFormat="1">
      <c r="A1306" s="489"/>
      <c r="B1306" s="490">
        <v>101189</v>
      </c>
      <c r="C1306" s="536" t="s">
        <v>2800</v>
      </c>
      <c r="D1306" s="541" t="s">
        <v>4989</v>
      </c>
      <c r="E1306" s="539" t="s">
        <v>143</v>
      </c>
      <c r="F1306" s="488">
        <v>84.629999999999995</v>
      </c>
    </row>
    <row r="1307" s="491" customFormat="1">
      <c r="A1307" s="489"/>
      <c r="B1307" s="490">
        <v>101191</v>
      </c>
      <c r="C1307" s="536" t="s">
        <v>2800</v>
      </c>
      <c r="D1307" s="541" t="s">
        <v>4990</v>
      </c>
      <c r="E1307" s="539" t="s">
        <v>143</v>
      </c>
      <c r="F1307" s="488">
        <v>84.310000000000002</v>
      </c>
    </row>
    <row r="1308" s="491" customFormat="1">
      <c r="A1308" s="489"/>
      <c r="B1308" s="490">
        <v>101198</v>
      </c>
      <c r="C1308" s="536" t="s">
        <v>2800</v>
      </c>
      <c r="D1308" s="541" t="s">
        <v>4991</v>
      </c>
      <c r="E1308" s="539" t="s">
        <v>143</v>
      </c>
      <c r="F1308" s="488">
        <v>108.98999999999999</v>
      </c>
    </row>
    <row r="1309" s="491" customFormat="1">
      <c r="A1309" s="489"/>
      <c r="B1309" s="490">
        <v>101197</v>
      </c>
      <c r="C1309" s="536" t="s">
        <v>2800</v>
      </c>
      <c r="D1309" s="541" t="s">
        <v>4992</v>
      </c>
      <c r="E1309" s="539" t="s">
        <v>143</v>
      </c>
      <c r="F1309" s="488">
        <v>148.59999999999999</v>
      </c>
    </row>
    <row r="1310" s="491" customFormat="1">
      <c r="A1310" s="489"/>
      <c r="B1310" s="490">
        <v>101199</v>
      </c>
      <c r="C1310" s="536" t="s">
        <v>2800</v>
      </c>
      <c r="D1310" s="541" t="s">
        <v>4993</v>
      </c>
      <c r="E1310" s="539" t="s">
        <v>143</v>
      </c>
      <c r="F1310" s="488">
        <v>109.78</v>
      </c>
    </row>
    <row r="1311" s="491" customFormat="1">
      <c r="A1311" s="489"/>
      <c r="B1311" s="490">
        <v>101203</v>
      </c>
      <c r="C1311" s="536" t="s">
        <v>2800</v>
      </c>
      <c r="D1311" s="541" t="s">
        <v>4994</v>
      </c>
      <c r="E1311" s="539" t="s">
        <v>143</v>
      </c>
      <c r="F1311" s="488">
        <v>42.700000000000003</v>
      </c>
    </row>
    <row r="1312" s="491" customFormat="1">
      <c r="A1312" s="489"/>
      <c r="B1312" s="490">
        <v>101202</v>
      </c>
      <c r="C1312" s="536" t="s">
        <v>2800</v>
      </c>
      <c r="D1312" s="541" t="s">
        <v>4995</v>
      </c>
      <c r="E1312" s="539" t="s">
        <v>143</v>
      </c>
      <c r="F1312" s="488">
        <v>43.490000000000002</v>
      </c>
    </row>
    <row r="1313" s="491" customFormat="1">
      <c r="A1313" s="489"/>
      <c r="B1313" s="490">
        <v>101204</v>
      </c>
      <c r="C1313" s="536" t="s">
        <v>2800</v>
      </c>
      <c r="D1313" s="541" t="s">
        <v>4996</v>
      </c>
      <c r="E1313" s="539" t="s">
        <v>143</v>
      </c>
      <c r="F1313" s="488">
        <v>43.009999999999998</v>
      </c>
    </row>
    <row r="1314" s="491" customFormat="1">
      <c r="A1314" s="489"/>
      <c r="B1314" s="490">
        <v>101200</v>
      </c>
      <c r="C1314" s="536" t="s">
        <v>2800</v>
      </c>
      <c r="D1314" s="541" t="s">
        <v>4997</v>
      </c>
      <c r="E1314" s="539" t="s">
        <v>143</v>
      </c>
      <c r="F1314" s="488">
        <v>67.819999999999993</v>
      </c>
    </row>
    <row r="1315" s="491" customFormat="1">
      <c r="A1315" s="489"/>
      <c r="B1315" s="490">
        <v>101201</v>
      </c>
      <c r="C1315" s="536" t="s">
        <v>2800</v>
      </c>
      <c r="D1315" s="541" t="s">
        <v>4998</v>
      </c>
      <c r="E1315" s="539" t="s">
        <v>143</v>
      </c>
      <c r="F1315" s="488">
        <v>81.170000000000002</v>
      </c>
    </row>
    <row r="1316" s="491" customFormat="1">
      <c r="A1316" s="489"/>
      <c r="B1316" s="490">
        <v>101205</v>
      </c>
      <c r="C1316" s="536" t="s">
        <v>2800</v>
      </c>
      <c r="D1316" s="541" t="s">
        <v>4999</v>
      </c>
      <c r="E1316" s="539" t="s">
        <v>143</v>
      </c>
      <c r="F1316" s="488">
        <v>43.490000000000002</v>
      </c>
    </row>
    <row r="1317" s="491" customFormat="1">
      <c r="A1317" s="489"/>
      <c r="B1317" s="490">
        <v>101188</v>
      </c>
      <c r="C1317" s="536" t="s">
        <v>2800</v>
      </c>
      <c r="D1317" s="541" t="s">
        <v>5000</v>
      </c>
      <c r="E1317" s="539" t="s">
        <v>143</v>
      </c>
      <c r="F1317" s="488">
        <v>6.3700000000000001</v>
      </c>
    </row>
    <row r="1318" s="491" customFormat="1">
      <c r="A1318" s="489"/>
      <c r="B1318" s="490">
        <v>87905</v>
      </c>
      <c r="C1318" s="536" t="s">
        <v>2800</v>
      </c>
      <c r="D1318" s="541" t="s">
        <v>5001</v>
      </c>
      <c r="E1318" s="539" t="s">
        <v>12625</v>
      </c>
      <c r="F1318" s="488">
        <v>8.9199999999999999</v>
      </c>
    </row>
    <row r="1319" s="491" customFormat="1">
      <c r="A1319" s="489"/>
      <c r="B1319" s="490">
        <v>87904</v>
      </c>
      <c r="C1319" s="536" t="s">
        <v>2800</v>
      </c>
      <c r="D1319" s="541" t="s">
        <v>5002</v>
      </c>
      <c r="E1319" s="539" t="s">
        <v>12625</v>
      </c>
      <c r="F1319" s="488">
        <v>9.3699999999999992</v>
      </c>
    </row>
    <row r="1320" s="491" customFormat="1">
      <c r="A1320" s="489"/>
      <c r="B1320" s="490">
        <v>87908</v>
      </c>
      <c r="C1320" s="536" t="s">
        <v>2800</v>
      </c>
      <c r="D1320" s="541" t="s">
        <v>5003</v>
      </c>
      <c r="E1320" s="539" t="s">
        <v>12625</v>
      </c>
      <c r="F1320" s="488">
        <v>6.8300000000000001</v>
      </c>
    </row>
    <row r="1321" s="491" customFormat="1">
      <c r="A1321" s="489"/>
      <c r="B1321" s="490">
        <v>87907</v>
      </c>
      <c r="C1321" s="536" t="s">
        <v>2800</v>
      </c>
      <c r="D1321" s="541" t="s">
        <v>5004</v>
      </c>
      <c r="E1321" s="539" t="s">
        <v>12625</v>
      </c>
      <c r="F1321" s="488">
        <v>7.2800000000000002</v>
      </c>
    </row>
    <row r="1322" s="491" customFormat="1">
      <c r="A1322" s="489"/>
      <c r="B1322" s="490">
        <v>87903</v>
      </c>
      <c r="C1322" s="536" t="s">
        <v>2800</v>
      </c>
      <c r="D1322" s="541" t="s">
        <v>5005</v>
      </c>
      <c r="E1322" s="539" t="s">
        <v>12625</v>
      </c>
      <c r="F1322" s="488">
        <v>11</v>
      </c>
    </row>
    <row r="1323" s="491" customFormat="1">
      <c r="A1323" s="489"/>
      <c r="B1323" s="490">
        <v>87902</v>
      </c>
      <c r="C1323" s="536" t="s">
        <v>2800</v>
      </c>
      <c r="D1323" s="541" t="s">
        <v>5006</v>
      </c>
      <c r="E1323" s="539" t="s">
        <v>12625</v>
      </c>
      <c r="F1323" s="488">
        <v>11.359999999999999</v>
      </c>
    </row>
    <row r="1324" s="491" customFormat="1">
      <c r="A1324" s="489"/>
      <c r="B1324" s="490">
        <v>87900</v>
      </c>
      <c r="C1324" s="536" t="s">
        <v>2800</v>
      </c>
      <c r="D1324" s="541" t="s">
        <v>5007</v>
      </c>
      <c r="E1324" s="539" t="s">
        <v>12625</v>
      </c>
      <c r="F1324" s="488">
        <v>8.6899999999999995</v>
      </c>
    </row>
    <row r="1325" s="491" customFormat="1">
      <c r="A1325" s="489"/>
      <c r="B1325" s="490">
        <v>87899</v>
      </c>
      <c r="C1325" s="536" t="s">
        <v>2800</v>
      </c>
      <c r="D1325" s="541" t="s">
        <v>5008</v>
      </c>
      <c r="E1325" s="539" t="s">
        <v>12625</v>
      </c>
      <c r="F1325" s="488">
        <v>8.8300000000000001</v>
      </c>
    </row>
    <row r="1326" s="491" customFormat="1">
      <c r="A1326" s="489"/>
      <c r="B1326" s="490">
        <v>87894</v>
      </c>
      <c r="C1326" s="536" t="s">
        <v>2800</v>
      </c>
      <c r="D1326" s="541" t="s">
        <v>5009</v>
      </c>
      <c r="E1326" s="539" t="s">
        <v>12625</v>
      </c>
      <c r="F1326" s="488">
        <v>7.6399999999999997</v>
      </c>
    </row>
    <row r="1327" s="491" customFormat="1">
      <c r="A1327" s="489"/>
      <c r="B1327" s="490">
        <v>87893</v>
      </c>
      <c r="C1327" s="536" t="s">
        <v>2800</v>
      </c>
      <c r="D1327" s="541" t="s">
        <v>5010</v>
      </c>
      <c r="E1327" s="539" t="s">
        <v>12625</v>
      </c>
      <c r="F1327" s="488">
        <v>8.0899999999999999</v>
      </c>
    </row>
    <row r="1328" s="491" customFormat="1">
      <c r="A1328" s="489"/>
      <c r="B1328" s="490">
        <v>87897</v>
      </c>
      <c r="C1328" s="536" t="s">
        <v>2800</v>
      </c>
      <c r="D1328" s="541" t="s">
        <v>5011</v>
      </c>
      <c r="E1328" s="539" t="s">
        <v>12625</v>
      </c>
      <c r="F1328" s="488">
        <v>5.6299999999999999</v>
      </c>
    </row>
    <row r="1329" s="491" customFormat="1">
      <c r="A1329" s="489"/>
      <c r="B1329" s="490">
        <v>87896</v>
      </c>
      <c r="C1329" s="536" t="s">
        <v>2800</v>
      </c>
      <c r="D1329" s="541" t="s">
        <v>5012</v>
      </c>
      <c r="E1329" s="539" t="s">
        <v>12625</v>
      </c>
      <c r="F1329" s="488">
        <v>6.0800000000000001</v>
      </c>
    </row>
    <row r="1330" s="491" customFormat="1">
      <c r="A1330" s="489"/>
      <c r="B1330" s="490">
        <v>87892</v>
      </c>
      <c r="C1330" s="536" t="s">
        <v>2800</v>
      </c>
      <c r="D1330" s="541" t="s">
        <v>5013</v>
      </c>
      <c r="E1330" s="539" t="s">
        <v>12625</v>
      </c>
      <c r="F1330" s="488">
        <v>10.19</v>
      </c>
    </row>
    <row r="1331" s="491" customFormat="1">
      <c r="A1331" s="489"/>
      <c r="B1331" s="490">
        <v>87891</v>
      </c>
      <c r="C1331" s="536" t="s">
        <v>2800</v>
      </c>
      <c r="D1331" s="541" t="s">
        <v>5014</v>
      </c>
      <c r="E1331" s="539" t="s">
        <v>12625</v>
      </c>
      <c r="F1331" s="488">
        <v>10.550000000000001</v>
      </c>
    </row>
    <row r="1332" s="491" customFormat="1">
      <c r="A1332" s="489"/>
      <c r="B1332" s="490">
        <v>87889</v>
      </c>
      <c r="C1332" s="536" t="s">
        <v>2800</v>
      </c>
      <c r="D1332" s="541" t="s">
        <v>5015</v>
      </c>
      <c r="E1332" s="539" t="s">
        <v>12625</v>
      </c>
      <c r="F1332" s="488">
        <v>7.8799999999999999</v>
      </c>
    </row>
    <row r="1333" s="491" customFormat="1">
      <c r="A1333" s="489"/>
      <c r="B1333" s="490">
        <v>87888</v>
      </c>
      <c r="C1333" s="536" t="s">
        <v>2800</v>
      </c>
      <c r="D1333" s="541" t="s">
        <v>5016</v>
      </c>
      <c r="E1333" s="539" t="s">
        <v>12625</v>
      </c>
      <c r="F1333" s="488">
        <v>8.0199999999999996</v>
      </c>
    </row>
    <row r="1334" s="491" customFormat="1">
      <c r="A1334" s="489"/>
      <c r="B1334" s="490">
        <v>104411</v>
      </c>
      <c r="C1334" s="536" t="s">
        <v>2800</v>
      </c>
      <c r="D1334" s="541" t="s">
        <v>5017</v>
      </c>
      <c r="E1334" s="539" t="s">
        <v>12625</v>
      </c>
      <c r="F1334" s="488">
        <v>5.5700000000000003</v>
      </c>
    </row>
    <row r="1335" s="491" customFormat="1">
      <c r="A1335" s="489"/>
      <c r="B1335" s="490">
        <v>104410</v>
      </c>
      <c r="C1335" s="536" t="s">
        <v>2800</v>
      </c>
      <c r="D1335" s="541" t="s">
        <v>5018</v>
      </c>
      <c r="E1335" s="539" t="s">
        <v>12625</v>
      </c>
      <c r="F1335" s="488">
        <v>5.5700000000000003</v>
      </c>
    </row>
    <row r="1336" s="491" customFormat="1">
      <c r="A1336" s="489"/>
      <c r="B1336" s="490">
        <v>87879</v>
      </c>
      <c r="C1336" s="536" t="s">
        <v>2800</v>
      </c>
      <c r="D1336" s="541" t="s">
        <v>5019</v>
      </c>
      <c r="E1336" s="539" t="s">
        <v>12625</v>
      </c>
      <c r="F1336" s="488">
        <v>4.9299999999999997</v>
      </c>
    </row>
    <row r="1337" s="491" customFormat="1">
      <c r="A1337" s="489"/>
      <c r="B1337" s="490">
        <v>87878</v>
      </c>
      <c r="C1337" s="536" t="s">
        <v>2800</v>
      </c>
      <c r="D1337" s="541" t="s">
        <v>5020</v>
      </c>
      <c r="E1337" s="539" t="s">
        <v>12625</v>
      </c>
      <c r="F1337" s="488">
        <v>5.3799999999999999</v>
      </c>
    </row>
    <row r="1338" s="491" customFormat="1">
      <c r="A1338" s="489"/>
      <c r="B1338" s="490">
        <v>87885</v>
      </c>
      <c r="C1338" s="536" t="s">
        <v>2800</v>
      </c>
      <c r="D1338" s="541" t="s">
        <v>5021</v>
      </c>
      <c r="E1338" s="539" t="s">
        <v>12625</v>
      </c>
      <c r="F1338" s="488">
        <v>8.3800000000000008</v>
      </c>
    </row>
    <row r="1339" s="491" customFormat="1">
      <c r="A1339" s="489"/>
      <c r="B1339" s="490">
        <v>87884</v>
      </c>
      <c r="C1339" s="536" t="s">
        <v>2800</v>
      </c>
      <c r="D1339" s="541" t="s">
        <v>5022</v>
      </c>
      <c r="E1339" s="539" t="s">
        <v>12625</v>
      </c>
      <c r="F1339" s="488">
        <v>8.7400000000000002</v>
      </c>
    </row>
    <row r="1340" s="491" customFormat="1">
      <c r="A1340" s="489"/>
      <c r="B1340" s="490">
        <v>87882</v>
      </c>
      <c r="C1340" s="536" t="s">
        <v>2800</v>
      </c>
      <c r="D1340" s="541" t="s">
        <v>5023</v>
      </c>
      <c r="E1340" s="539" t="s">
        <v>12625</v>
      </c>
      <c r="F1340" s="488">
        <v>6.0700000000000003</v>
      </c>
    </row>
    <row r="1341" s="491" customFormat="1">
      <c r="A1341" s="489"/>
      <c r="B1341" s="490">
        <v>87881</v>
      </c>
      <c r="C1341" s="536" t="s">
        <v>2800</v>
      </c>
      <c r="D1341" s="541" t="s">
        <v>5024</v>
      </c>
      <c r="E1341" s="539" t="s">
        <v>12625</v>
      </c>
      <c r="F1341" s="488">
        <v>6.21</v>
      </c>
    </row>
    <row r="1342" s="491" customFormat="1">
      <c r="A1342" s="489"/>
      <c r="B1342" s="490">
        <v>87887</v>
      </c>
      <c r="C1342" s="536" t="s">
        <v>2800</v>
      </c>
      <c r="D1342" s="541" t="s">
        <v>5025</v>
      </c>
      <c r="E1342" s="539" t="s">
        <v>12625</v>
      </c>
      <c r="F1342" s="488">
        <v>14.99</v>
      </c>
    </row>
    <row r="1343" s="491" customFormat="1">
      <c r="A1343" s="489"/>
      <c r="B1343" s="490">
        <v>87886</v>
      </c>
      <c r="C1343" s="536" t="s">
        <v>2800</v>
      </c>
      <c r="D1343" s="541" t="s">
        <v>5026</v>
      </c>
      <c r="E1343" s="539" t="s">
        <v>12625</v>
      </c>
      <c r="F1343" s="488">
        <v>15.779999999999999</v>
      </c>
    </row>
    <row r="1344" s="491" customFormat="1">
      <c r="A1344" s="489"/>
      <c r="B1344" s="490">
        <v>87911</v>
      </c>
      <c r="C1344" s="536" t="s">
        <v>2800</v>
      </c>
      <c r="D1344" s="541" t="s">
        <v>5027</v>
      </c>
      <c r="E1344" s="539" t="s">
        <v>12625</v>
      </c>
      <c r="F1344" s="488">
        <v>21.050000000000001</v>
      </c>
    </row>
    <row r="1345" s="491" customFormat="1">
      <c r="A1345" s="489"/>
      <c r="B1345" s="490">
        <v>87910</v>
      </c>
      <c r="C1345" s="536" t="s">
        <v>2800</v>
      </c>
      <c r="D1345" s="541" t="s">
        <v>5028</v>
      </c>
      <c r="E1345" s="539" t="s">
        <v>12625</v>
      </c>
      <c r="F1345" s="488">
        <v>21.84</v>
      </c>
    </row>
    <row r="1346" s="491" customFormat="1">
      <c r="A1346" s="489"/>
      <c r="B1346" s="490">
        <v>103686</v>
      </c>
      <c r="C1346" s="536" t="s">
        <v>2800</v>
      </c>
      <c r="D1346" s="541" t="s">
        <v>5029</v>
      </c>
      <c r="E1346" s="539" t="s">
        <v>12626</v>
      </c>
      <c r="F1346" s="488">
        <v>758.90999999999997</v>
      </c>
    </row>
    <row r="1347" s="491" customFormat="1">
      <c r="A1347" s="489"/>
      <c r="B1347" s="490">
        <v>103685</v>
      </c>
      <c r="C1347" s="536" t="s">
        <v>2800</v>
      </c>
      <c r="D1347" s="541" t="s">
        <v>5030</v>
      </c>
      <c r="E1347" s="539" t="s">
        <v>12626</v>
      </c>
      <c r="F1347" s="488">
        <v>690.20000000000005</v>
      </c>
    </row>
    <row r="1348" s="491" customFormat="1">
      <c r="A1348" s="489"/>
      <c r="B1348" s="490">
        <v>103669</v>
      </c>
      <c r="C1348" s="536" t="s">
        <v>2800</v>
      </c>
      <c r="D1348" s="541" t="s">
        <v>5031</v>
      </c>
      <c r="E1348" s="539" t="s">
        <v>12626</v>
      </c>
      <c r="F1348" s="488">
        <v>999.62</v>
      </c>
    </row>
    <row r="1349" s="491" customFormat="1">
      <c r="A1349" s="489"/>
      <c r="B1349" s="490">
        <v>103672</v>
      </c>
      <c r="C1349" s="536" t="s">
        <v>2800</v>
      </c>
      <c r="D1349" s="541" t="s">
        <v>5032</v>
      </c>
      <c r="E1349" s="539" t="s">
        <v>12626</v>
      </c>
      <c r="F1349" s="488">
        <v>683.38999999999999</v>
      </c>
    </row>
    <row r="1350" s="491" customFormat="1">
      <c r="A1350" s="489"/>
      <c r="B1350" s="490">
        <v>103671</v>
      </c>
      <c r="C1350" s="536" t="s">
        <v>2800</v>
      </c>
      <c r="D1350" s="541" t="s">
        <v>5033</v>
      </c>
      <c r="E1350" s="539" t="s">
        <v>12626</v>
      </c>
      <c r="F1350" s="488">
        <v>730.03999999999996</v>
      </c>
    </row>
    <row r="1351" s="491" customFormat="1">
      <c r="A1351" s="489"/>
      <c r="B1351" s="490">
        <v>103688</v>
      </c>
      <c r="C1351" s="536" t="s">
        <v>2800</v>
      </c>
      <c r="D1351" s="541" t="s">
        <v>5034</v>
      </c>
      <c r="E1351" s="539" t="s">
        <v>12626</v>
      </c>
      <c r="F1351" s="488">
        <v>868.07000000000005</v>
      </c>
    </row>
    <row r="1352" s="491" customFormat="1">
      <c r="A1352" s="489"/>
      <c r="B1352" s="490">
        <v>103687</v>
      </c>
      <c r="C1352" s="536" t="s">
        <v>2800</v>
      </c>
      <c r="D1352" s="541" t="s">
        <v>5035</v>
      </c>
      <c r="E1352" s="539" t="s">
        <v>12626</v>
      </c>
      <c r="F1352" s="488">
        <v>1131.8299999999999</v>
      </c>
    </row>
    <row r="1353" s="491" customFormat="1">
      <c r="A1353" s="489"/>
      <c r="B1353" s="490">
        <v>103684</v>
      </c>
      <c r="C1353" s="536" t="s">
        <v>2800</v>
      </c>
      <c r="D1353" s="541" t="s">
        <v>5036</v>
      </c>
      <c r="E1353" s="539" t="s">
        <v>12626</v>
      </c>
      <c r="F1353" s="488">
        <v>703.78999999999996</v>
      </c>
    </row>
    <row r="1354" s="491" customFormat="1">
      <c r="A1354" s="489"/>
      <c r="B1354" s="490">
        <v>103681</v>
      </c>
      <c r="C1354" s="536" t="s">
        <v>2800</v>
      </c>
      <c r="D1354" s="541" t="s">
        <v>5037</v>
      </c>
      <c r="E1354" s="539" t="s">
        <v>12626</v>
      </c>
      <c r="F1354" s="488">
        <v>759.71000000000004</v>
      </c>
    </row>
    <row r="1355" s="491" customFormat="1">
      <c r="A1355" s="489"/>
      <c r="B1355" s="490">
        <v>103679</v>
      </c>
      <c r="C1355" s="536" t="s">
        <v>2800</v>
      </c>
      <c r="D1355" s="541" t="s">
        <v>5038</v>
      </c>
      <c r="E1355" s="539" t="s">
        <v>12626</v>
      </c>
      <c r="F1355" s="488">
        <v>828.73000000000002</v>
      </c>
    </row>
    <row r="1356" s="491" customFormat="1">
      <c r="A1356" s="489"/>
      <c r="B1356" s="490">
        <v>103677</v>
      </c>
      <c r="C1356" s="536" t="s">
        <v>2800</v>
      </c>
      <c r="D1356" s="541" t="s">
        <v>5039</v>
      </c>
      <c r="E1356" s="539" t="s">
        <v>12626</v>
      </c>
      <c r="F1356" s="488">
        <v>874.52999999999997</v>
      </c>
    </row>
    <row r="1357" s="491" customFormat="1">
      <c r="A1357" s="489"/>
      <c r="B1357" s="490">
        <v>103675</v>
      </c>
      <c r="C1357" s="536" t="s">
        <v>2800</v>
      </c>
      <c r="D1357" s="541" t="s">
        <v>5040</v>
      </c>
      <c r="E1357" s="539" t="s">
        <v>12626</v>
      </c>
      <c r="F1357" s="488">
        <v>685.14999999999998</v>
      </c>
    </row>
    <row r="1358" s="491" customFormat="1">
      <c r="A1358" s="489"/>
      <c r="B1358" s="490">
        <v>103680</v>
      </c>
      <c r="C1358" s="536" t="s">
        <v>2800</v>
      </c>
      <c r="D1358" s="541" t="s">
        <v>5041</v>
      </c>
      <c r="E1358" s="539" t="s">
        <v>12626</v>
      </c>
      <c r="F1358" s="488">
        <v>885.91999999999996</v>
      </c>
    </row>
    <row r="1359" s="491" customFormat="1">
      <c r="A1359" s="489"/>
      <c r="B1359" s="490">
        <v>103678</v>
      </c>
      <c r="C1359" s="536" t="s">
        <v>2800</v>
      </c>
      <c r="D1359" s="541" t="s">
        <v>5042</v>
      </c>
      <c r="E1359" s="539" t="s">
        <v>12626</v>
      </c>
      <c r="F1359" s="488">
        <v>954.29999999999995</v>
      </c>
    </row>
    <row r="1360" s="491" customFormat="1">
      <c r="A1360" s="489"/>
      <c r="B1360" s="490">
        <v>103676</v>
      </c>
      <c r="C1360" s="536" t="s">
        <v>2800</v>
      </c>
      <c r="D1360" s="541" t="s">
        <v>5043</v>
      </c>
      <c r="E1360" s="539" t="s">
        <v>12626</v>
      </c>
      <c r="F1360" s="488">
        <v>1057.3199999999999</v>
      </c>
    </row>
    <row r="1361" s="491" customFormat="1">
      <c r="A1361" s="489"/>
      <c r="B1361" s="490">
        <v>103674</v>
      </c>
      <c r="C1361" s="536" t="s">
        <v>2800</v>
      </c>
      <c r="D1361" s="541" t="s">
        <v>5044</v>
      </c>
      <c r="E1361" s="539" t="s">
        <v>12626</v>
      </c>
      <c r="F1361" s="488">
        <v>706.86000000000001</v>
      </c>
    </row>
    <row r="1362" s="491" customFormat="1">
      <c r="A1362" s="489"/>
      <c r="B1362" s="490">
        <v>103683</v>
      </c>
      <c r="C1362" s="536" t="s">
        <v>2800</v>
      </c>
      <c r="D1362" s="541" t="s">
        <v>5045</v>
      </c>
      <c r="E1362" s="539" t="s">
        <v>12626</v>
      </c>
      <c r="F1362" s="488">
        <v>1329.0999999999999</v>
      </c>
    </row>
    <row r="1363" s="491" customFormat="1">
      <c r="A1363" s="489"/>
      <c r="B1363" s="490">
        <v>103682</v>
      </c>
      <c r="C1363" s="536" t="s">
        <v>2800</v>
      </c>
      <c r="D1363" s="541" t="s">
        <v>5046</v>
      </c>
      <c r="E1363" s="539" t="s">
        <v>12626</v>
      </c>
      <c r="F1363" s="488">
        <v>1017.8200000000001</v>
      </c>
    </row>
    <row r="1364" s="491" customFormat="1">
      <c r="A1364" s="489"/>
      <c r="B1364" s="490">
        <v>103670</v>
      </c>
      <c r="C1364" s="536" t="s">
        <v>2800</v>
      </c>
      <c r="D1364" s="541" t="s">
        <v>5047</v>
      </c>
      <c r="E1364" s="539" t="s">
        <v>12626</v>
      </c>
      <c r="F1364" s="488">
        <v>321.74000000000001</v>
      </c>
    </row>
    <row r="1365" s="491" customFormat="1">
      <c r="A1365" s="489"/>
      <c r="B1365" s="490">
        <v>103673</v>
      </c>
      <c r="C1365" s="536" t="s">
        <v>2800</v>
      </c>
      <c r="D1365" s="541" t="s">
        <v>5048</v>
      </c>
      <c r="E1365" s="539" t="s">
        <v>12626</v>
      </c>
      <c r="F1365" s="488">
        <v>44.530000000000001</v>
      </c>
    </row>
    <row r="1366" s="491" customFormat="1">
      <c r="A1366" s="489"/>
      <c r="B1366" s="490">
        <v>91084</v>
      </c>
      <c r="C1366" s="536" t="s">
        <v>2800</v>
      </c>
      <c r="D1366" s="541" t="s">
        <v>5049</v>
      </c>
      <c r="E1366" s="539" t="s">
        <v>12625</v>
      </c>
      <c r="F1366" s="488">
        <v>295.63</v>
      </c>
    </row>
    <row r="1367" s="491" customFormat="1">
      <c r="A1367" s="489"/>
      <c r="B1367" s="490">
        <v>91080</v>
      </c>
      <c r="C1367" s="536" t="s">
        <v>2800</v>
      </c>
      <c r="D1367" s="541" t="s">
        <v>5050</v>
      </c>
      <c r="E1367" s="539" t="s">
        <v>12625</v>
      </c>
      <c r="F1367" s="488">
        <v>228.44999999999999</v>
      </c>
    </row>
    <row r="1368" s="491" customFormat="1">
      <c r="A1368" s="489"/>
      <c r="B1368" s="490">
        <v>91101</v>
      </c>
      <c r="C1368" s="536" t="s">
        <v>2800</v>
      </c>
      <c r="D1368" s="541" t="s">
        <v>5051</v>
      </c>
      <c r="E1368" s="539" t="s">
        <v>12625</v>
      </c>
      <c r="F1368" s="488">
        <v>273.17000000000002</v>
      </c>
    </row>
    <row r="1369" s="491" customFormat="1">
      <c r="A1369" s="489"/>
      <c r="B1369" s="490">
        <v>91097</v>
      </c>
      <c r="C1369" s="536" t="s">
        <v>2800</v>
      </c>
      <c r="D1369" s="541" t="s">
        <v>5052</v>
      </c>
      <c r="E1369" s="539" t="s">
        <v>12625</v>
      </c>
      <c r="F1369" s="488">
        <v>219.94</v>
      </c>
    </row>
    <row r="1370" s="491" customFormat="1">
      <c r="A1370" s="489"/>
      <c r="B1370" s="490">
        <v>91082</v>
      </c>
      <c r="C1370" s="536" t="s">
        <v>2800</v>
      </c>
      <c r="D1370" s="541" t="s">
        <v>5053</v>
      </c>
      <c r="E1370" s="539" t="s">
        <v>12625</v>
      </c>
      <c r="F1370" s="488">
        <v>265.06999999999999</v>
      </c>
    </row>
    <row r="1371" s="491" customFormat="1">
      <c r="A1371" s="489"/>
      <c r="B1371" s="490">
        <v>91078</v>
      </c>
      <c r="C1371" s="536" t="s">
        <v>2800</v>
      </c>
      <c r="D1371" s="541" t="s">
        <v>5054</v>
      </c>
      <c r="E1371" s="539" t="s">
        <v>12625</v>
      </c>
      <c r="F1371" s="488">
        <v>214.49000000000001</v>
      </c>
    </row>
    <row r="1372" s="491" customFormat="1">
      <c r="A1372" s="489"/>
      <c r="B1372" s="490">
        <v>91099</v>
      </c>
      <c r="C1372" s="536" t="s">
        <v>2800</v>
      </c>
      <c r="D1372" s="541" t="s">
        <v>5055</v>
      </c>
      <c r="E1372" s="539" t="s">
        <v>12625</v>
      </c>
      <c r="F1372" s="488">
        <v>249.02000000000001</v>
      </c>
    </row>
    <row r="1373" s="491" customFormat="1">
      <c r="A1373" s="489"/>
      <c r="B1373" s="490">
        <v>91095</v>
      </c>
      <c r="C1373" s="536" t="s">
        <v>2800</v>
      </c>
      <c r="D1373" s="541" t="s">
        <v>5056</v>
      </c>
      <c r="E1373" s="539" t="s">
        <v>12625</v>
      </c>
      <c r="F1373" s="488">
        <v>207.71000000000001</v>
      </c>
    </row>
    <row r="1374" s="491" customFormat="1">
      <c r="A1374" s="489"/>
      <c r="B1374" s="490">
        <v>91076</v>
      </c>
      <c r="C1374" s="536" t="s">
        <v>2800</v>
      </c>
      <c r="D1374" s="541" t="s">
        <v>5057</v>
      </c>
      <c r="E1374" s="539" t="s">
        <v>12625</v>
      </c>
      <c r="F1374" s="488">
        <v>432.36000000000001</v>
      </c>
    </row>
    <row r="1375" s="491" customFormat="1">
      <c r="A1375" s="489"/>
      <c r="B1375" s="490">
        <v>91072</v>
      </c>
      <c r="C1375" s="536" t="s">
        <v>2800</v>
      </c>
      <c r="D1375" s="541" t="s">
        <v>5058</v>
      </c>
      <c r="E1375" s="539" t="s">
        <v>12625</v>
      </c>
      <c r="F1375" s="488">
        <v>379.26999999999998</v>
      </c>
    </row>
    <row r="1376" s="491" customFormat="1">
      <c r="A1376" s="489"/>
      <c r="B1376" s="490">
        <v>91093</v>
      </c>
      <c r="C1376" s="536" t="s">
        <v>2800</v>
      </c>
      <c r="D1376" s="541" t="s">
        <v>5059</v>
      </c>
      <c r="E1376" s="539" t="s">
        <v>12625</v>
      </c>
      <c r="F1376" s="488">
        <v>450.29000000000002</v>
      </c>
    </row>
    <row r="1377" s="491" customFormat="1">
      <c r="A1377" s="489"/>
      <c r="B1377" s="490">
        <v>91089</v>
      </c>
      <c r="C1377" s="536" t="s">
        <v>2800</v>
      </c>
      <c r="D1377" s="541" t="s">
        <v>5060</v>
      </c>
      <c r="E1377" s="539" t="s">
        <v>12625</v>
      </c>
      <c r="F1377" s="488">
        <v>406.83999999999997</v>
      </c>
    </row>
    <row r="1378" s="491" customFormat="1">
      <c r="A1378" s="489"/>
      <c r="B1378" s="490">
        <v>91074</v>
      </c>
      <c r="C1378" s="536" t="s">
        <v>2800</v>
      </c>
      <c r="D1378" s="541" t="s">
        <v>5061</v>
      </c>
      <c r="E1378" s="539" t="s">
        <v>12625</v>
      </c>
      <c r="F1378" s="488">
        <v>277.38999999999999</v>
      </c>
    </row>
    <row r="1379" s="491" customFormat="1">
      <c r="A1379" s="489"/>
      <c r="B1379" s="490">
        <v>91070</v>
      </c>
      <c r="C1379" s="536" t="s">
        <v>2800</v>
      </c>
      <c r="D1379" s="541" t="s">
        <v>5062</v>
      </c>
      <c r="E1379" s="539" t="s">
        <v>12625</v>
      </c>
      <c r="F1379" s="488">
        <v>236.38999999999999</v>
      </c>
    </row>
    <row r="1380" s="491" customFormat="1">
      <c r="A1380" s="489"/>
      <c r="B1380" s="490">
        <v>91091</v>
      </c>
      <c r="C1380" s="536" t="s">
        <v>2800</v>
      </c>
      <c r="D1380" s="541" t="s">
        <v>5063</v>
      </c>
      <c r="E1380" s="539" t="s">
        <v>12625</v>
      </c>
      <c r="F1380" s="488">
        <v>296.91000000000003</v>
      </c>
    </row>
    <row r="1381" s="491" customFormat="1">
      <c r="A1381" s="489"/>
      <c r="B1381" s="490">
        <v>91087</v>
      </c>
      <c r="C1381" s="536" t="s">
        <v>2800</v>
      </c>
      <c r="D1381" s="541" t="s">
        <v>5064</v>
      </c>
      <c r="E1381" s="539" t="s">
        <v>12625</v>
      </c>
      <c r="F1381" s="488">
        <v>262.74000000000001</v>
      </c>
    </row>
    <row r="1382" s="491" customFormat="1">
      <c r="A1382" s="489"/>
      <c r="B1382" s="490">
        <v>91083</v>
      </c>
      <c r="C1382" s="536" t="s">
        <v>2800</v>
      </c>
      <c r="D1382" s="541" t="s">
        <v>5065</v>
      </c>
      <c r="E1382" s="539" t="s">
        <v>12625</v>
      </c>
      <c r="F1382" s="488">
        <v>373.36000000000001</v>
      </c>
    </row>
    <row r="1383" s="491" customFormat="1">
      <c r="A1383" s="489"/>
      <c r="B1383" s="490">
        <v>91079</v>
      </c>
      <c r="C1383" s="536" t="s">
        <v>2800</v>
      </c>
      <c r="D1383" s="541" t="s">
        <v>5066</v>
      </c>
      <c r="E1383" s="539" t="s">
        <v>12625</v>
      </c>
      <c r="F1383" s="488">
        <v>215.66</v>
      </c>
    </row>
    <row r="1384" s="491" customFormat="1">
      <c r="A1384" s="489"/>
      <c r="B1384" s="490">
        <v>91100</v>
      </c>
      <c r="C1384" s="536" t="s">
        <v>2800</v>
      </c>
      <c r="D1384" s="541" t="s">
        <v>5067</v>
      </c>
      <c r="E1384" s="539" t="s">
        <v>12625</v>
      </c>
      <c r="F1384" s="488">
        <v>307.18000000000001</v>
      </c>
    </row>
    <row r="1385" s="491" customFormat="1">
      <c r="A1385" s="489"/>
      <c r="B1385" s="490">
        <v>91096</v>
      </c>
      <c r="C1385" s="536" t="s">
        <v>2800</v>
      </c>
      <c r="D1385" s="541" t="s">
        <v>5068</v>
      </c>
      <c r="E1385" s="539" t="s">
        <v>12625</v>
      </c>
      <c r="F1385" s="488">
        <v>202.83000000000001</v>
      </c>
    </row>
    <row r="1386" s="491" customFormat="1">
      <c r="A1386" s="489"/>
      <c r="B1386" s="490">
        <v>91081</v>
      </c>
      <c r="C1386" s="536" t="s">
        <v>2800</v>
      </c>
      <c r="D1386" s="541" t="s">
        <v>5069</v>
      </c>
      <c r="E1386" s="539" t="s">
        <v>12625</v>
      </c>
      <c r="F1386" s="488">
        <v>295.77999999999997</v>
      </c>
    </row>
    <row r="1387" s="491" customFormat="1">
      <c r="A1387" s="489"/>
      <c r="B1387" s="490">
        <v>91077</v>
      </c>
      <c r="C1387" s="536" t="s">
        <v>2800</v>
      </c>
      <c r="D1387" s="541" t="s">
        <v>5070</v>
      </c>
      <c r="E1387" s="539" t="s">
        <v>12625</v>
      </c>
      <c r="F1387" s="488">
        <v>197.34999999999999</v>
      </c>
    </row>
    <row r="1388" s="491" customFormat="1">
      <c r="A1388" s="489"/>
      <c r="B1388" s="490">
        <v>91098</v>
      </c>
      <c r="C1388" s="536" t="s">
        <v>2800</v>
      </c>
      <c r="D1388" s="541" t="s">
        <v>5071</v>
      </c>
      <c r="E1388" s="539" t="s">
        <v>12625</v>
      </c>
      <c r="F1388" s="488">
        <v>258.19999999999999</v>
      </c>
    </row>
    <row r="1389" s="491" customFormat="1">
      <c r="A1389" s="489"/>
      <c r="B1389" s="490">
        <v>91094</v>
      </c>
      <c r="C1389" s="536" t="s">
        <v>2800</v>
      </c>
      <c r="D1389" s="541" t="s">
        <v>5072</v>
      </c>
      <c r="E1389" s="539" t="s">
        <v>12625</v>
      </c>
      <c r="F1389" s="488">
        <v>187.80000000000001</v>
      </c>
    </row>
    <row r="1390" s="491" customFormat="1">
      <c r="A1390" s="489"/>
      <c r="B1390" s="490">
        <v>91075</v>
      </c>
      <c r="C1390" s="536" t="s">
        <v>2800</v>
      </c>
      <c r="D1390" s="541" t="s">
        <v>5073</v>
      </c>
      <c r="E1390" s="539" t="s">
        <v>12625</v>
      </c>
      <c r="F1390" s="488">
        <v>471.88</v>
      </c>
    </row>
    <row r="1391" s="491" customFormat="1">
      <c r="A1391" s="489"/>
      <c r="B1391" s="490">
        <v>91071</v>
      </c>
      <c r="C1391" s="536" t="s">
        <v>2800</v>
      </c>
      <c r="D1391" s="541" t="s">
        <v>5074</v>
      </c>
      <c r="E1391" s="539" t="s">
        <v>12625</v>
      </c>
      <c r="F1391" s="488">
        <v>369.33999999999997</v>
      </c>
    </row>
    <row r="1392" s="491" customFormat="1">
      <c r="A1392" s="489"/>
      <c r="B1392" s="490">
        <v>91092</v>
      </c>
      <c r="C1392" s="536" t="s">
        <v>2800</v>
      </c>
      <c r="D1392" s="541" t="s">
        <v>5075</v>
      </c>
      <c r="E1392" s="539" t="s">
        <v>12625</v>
      </c>
      <c r="F1392" s="488">
        <v>467.63</v>
      </c>
    </row>
    <row r="1393" s="491" customFormat="1">
      <c r="A1393" s="489"/>
      <c r="B1393" s="490">
        <v>91088</v>
      </c>
      <c r="C1393" s="536" t="s">
        <v>2800</v>
      </c>
      <c r="D1393" s="541" t="s">
        <v>5076</v>
      </c>
      <c r="E1393" s="539" t="s">
        <v>12625</v>
      </c>
      <c r="F1393" s="488">
        <v>394.11000000000001</v>
      </c>
    </row>
    <row r="1394" s="491" customFormat="1">
      <c r="A1394" s="489"/>
      <c r="B1394" s="490">
        <v>91073</v>
      </c>
      <c r="C1394" s="536" t="s">
        <v>2800</v>
      </c>
      <c r="D1394" s="541" t="s">
        <v>5077</v>
      </c>
      <c r="E1394" s="539" t="s">
        <v>12625</v>
      </c>
      <c r="F1394" s="488">
        <v>293.17000000000002</v>
      </c>
    </row>
    <row r="1395" s="491" customFormat="1">
      <c r="A1395" s="489"/>
      <c r="B1395" s="490">
        <v>91069</v>
      </c>
      <c r="C1395" s="536" t="s">
        <v>2800</v>
      </c>
      <c r="D1395" s="541" t="s">
        <v>5078</v>
      </c>
      <c r="E1395" s="539" t="s">
        <v>12625</v>
      </c>
      <c r="F1395" s="488">
        <v>223.78999999999999</v>
      </c>
    </row>
    <row r="1396" s="491" customFormat="1">
      <c r="A1396" s="489"/>
      <c r="B1396" s="490">
        <v>91090</v>
      </c>
      <c r="C1396" s="536" t="s">
        <v>2800</v>
      </c>
      <c r="D1396" s="541" t="s">
        <v>5079</v>
      </c>
      <c r="E1396" s="539" t="s">
        <v>12625</v>
      </c>
      <c r="F1396" s="488">
        <v>300.64999999999998</v>
      </c>
    </row>
    <row r="1397" s="491" customFormat="1">
      <c r="A1397" s="489"/>
      <c r="B1397" s="490">
        <v>91086</v>
      </c>
      <c r="C1397" s="536" t="s">
        <v>2800</v>
      </c>
      <c r="D1397" s="541" t="s">
        <v>5080</v>
      </c>
      <c r="E1397" s="539" t="s">
        <v>12625</v>
      </c>
      <c r="F1397" s="488">
        <v>248.27000000000001</v>
      </c>
    </row>
    <row r="1398" s="491" customFormat="1">
      <c r="A1398" s="489"/>
      <c r="B1398" s="490">
        <v>105522</v>
      </c>
      <c r="C1398" s="536" t="s">
        <v>2800</v>
      </c>
      <c r="D1398" s="541" t="s">
        <v>5081</v>
      </c>
      <c r="E1398" s="539" t="s">
        <v>12625</v>
      </c>
      <c r="F1398" s="488">
        <v>0</v>
      </c>
    </row>
    <row r="1399" s="491" customFormat="1">
      <c r="A1399" s="489"/>
      <c r="B1399" s="490">
        <v>104281</v>
      </c>
      <c r="C1399" s="536" t="s">
        <v>2800</v>
      </c>
      <c r="D1399" s="541" t="s">
        <v>5082</v>
      </c>
      <c r="E1399" s="539" t="s">
        <v>188</v>
      </c>
      <c r="F1399" s="488">
        <v>0</v>
      </c>
    </row>
    <row r="1400" s="491" customFormat="1">
      <c r="A1400" s="489"/>
      <c r="B1400" s="490">
        <v>104287</v>
      </c>
      <c r="C1400" s="536" t="s">
        <v>2800</v>
      </c>
      <c r="D1400" s="541" t="s">
        <v>5083</v>
      </c>
      <c r="E1400" s="539" t="s">
        <v>188</v>
      </c>
      <c r="F1400" s="488">
        <v>0</v>
      </c>
    </row>
    <row r="1401" s="491" customFormat="1">
      <c r="A1401" s="489"/>
      <c r="B1401" s="490">
        <v>104286</v>
      </c>
      <c r="C1401" s="536" t="s">
        <v>2800</v>
      </c>
      <c r="D1401" s="541" t="s">
        <v>5084</v>
      </c>
      <c r="E1401" s="539" t="s">
        <v>188</v>
      </c>
      <c r="F1401" s="488">
        <v>0</v>
      </c>
    </row>
    <row r="1402" s="491" customFormat="1">
      <c r="A1402" s="489"/>
      <c r="B1402" s="490">
        <v>104292</v>
      </c>
      <c r="C1402" s="536" t="s">
        <v>2800</v>
      </c>
      <c r="D1402" s="541" t="s">
        <v>5085</v>
      </c>
      <c r="E1402" s="539" t="s">
        <v>188</v>
      </c>
      <c r="F1402" s="488">
        <v>0</v>
      </c>
    </row>
    <row r="1403" s="491" customFormat="1">
      <c r="A1403" s="489"/>
      <c r="B1403" s="490">
        <v>104282</v>
      </c>
      <c r="C1403" s="536" t="s">
        <v>2800</v>
      </c>
      <c r="D1403" s="541" t="s">
        <v>5086</v>
      </c>
      <c r="E1403" s="539" t="s">
        <v>188</v>
      </c>
      <c r="F1403" s="488">
        <v>0</v>
      </c>
    </row>
    <row r="1404" s="491" customFormat="1">
      <c r="A1404" s="489"/>
      <c r="B1404" s="490">
        <v>104288</v>
      </c>
      <c r="C1404" s="536" t="s">
        <v>2800</v>
      </c>
      <c r="D1404" s="541" t="s">
        <v>5087</v>
      </c>
      <c r="E1404" s="539" t="s">
        <v>188</v>
      </c>
      <c r="F1404" s="488">
        <v>0</v>
      </c>
    </row>
    <row r="1405" s="491" customFormat="1">
      <c r="A1405" s="489"/>
      <c r="B1405" s="490">
        <v>104283</v>
      </c>
      <c r="C1405" s="536" t="s">
        <v>2800</v>
      </c>
      <c r="D1405" s="541" t="s">
        <v>5088</v>
      </c>
      <c r="E1405" s="539" t="s">
        <v>188</v>
      </c>
      <c r="F1405" s="488">
        <v>0</v>
      </c>
    </row>
    <row r="1406" s="491" customFormat="1">
      <c r="A1406" s="489"/>
      <c r="B1406" s="490">
        <v>104289</v>
      </c>
      <c r="C1406" s="536" t="s">
        <v>2800</v>
      </c>
      <c r="D1406" s="541" t="s">
        <v>5089</v>
      </c>
      <c r="E1406" s="539" t="s">
        <v>188</v>
      </c>
      <c r="F1406" s="488">
        <v>0</v>
      </c>
    </row>
    <row r="1407" s="491" customFormat="1">
      <c r="A1407" s="489"/>
      <c r="B1407" s="490">
        <v>104284</v>
      </c>
      <c r="C1407" s="536" t="s">
        <v>2800</v>
      </c>
      <c r="D1407" s="541" t="s">
        <v>5090</v>
      </c>
      <c r="E1407" s="539" t="s">
        <v>188</v>
      </c>
      <c r="F1407" s="488">
        <v>0</v>
      </c>
    </row>
    <row r="1408" s="491" customFormat="1">
      <c r="A1408" s="489"/>
      <c r="B1408" s="490">
        <v>104290</v>
      </c>
      <c r="C1408" s="536" t="s">
        <v>2800</v>
      </c>
      <c r="D1408" s="541" t="s">
        <v>5091</v>
      </c>
      <c r="E1408" s="539" t="s">
        <v>188</v>
      </c>
      <c r="F1408" s="488">
        <v>0</v>
      </c>
    </row>
    <row r="1409" s="491" customFormat="1">
      <c r="A1409" s="489"/>
      <c r="B1409" s="490">
        <v>104285</v>
      </c>
      <c r="C1409" s="536" t="s">
        <v>2800</v>
      </c>
      <c r="D1409" s="541" t="s">
        <v>5092</v>
      </c>
      <c r="E1409" s="539" t="s">
        <v>188</v>
      </c>
      <c r="F1409" s="488">
        <v>0</v>
      </c>
    </row>
    <row r="1410" s="491" customFormat="1">
      <c r="A1410" s="489"/>
      <c r="B1410" s="490">
        <v>104291</v>
      </c>
      <c r="C1410" s="536" t="s">
        <v>2800</v>
      </c>
      <c r="D1410" s="541" t="s">
        <v>5093</v>
      </c>
      <c r="E1410" s="539" t="s">
        <v>188</v>
      </c>
      <c r="F1410" s="488">
        <v>0</v>
      </c>
    </row>
    <row r="1411" s="491" customFormat="1">
      <c r="A1411" s="489"/>
      <c r="B1411" s="490">
        <v>104267</v>
      </c>
      <c r="C1411" s="536" t="s">
        <v>2800</v>
      </c>
      <c r="D1411" s="541" t="s">
        <v>5094</v>
      </c>
      <c r="E1411" s="539" t="s">
        <v>188</v>
      </c>
      <c r="F1411" s="488">
        <v>0</v>
      </c>
    </row>
    <row r="1412" s="491" customFormat="1">
      <c r="A1412" s="489"/>
      <c r="B1412" s="490">
        <v>104268</v>
      </c>
      <c r="C1412" s="536" t="s">
        <v>2800</v>
      </c>
      <c r="D1412" s="541" t="s">
        <v>5095</v>
      </c>
      <c r="E1412" s="539" t="s">
        <v>188</v>
      </c>
      <c r="F1412" s="488">
        <v>0</v>
      </c>
    </row>
    <row r="1413" s="491" customFormat="1">
      <c r="A1413" s="489"/>
      <c r="B1413" s="490">
        <v>104269</v>
      </c>
      <c r="C1413" s="536" t="s">
        <v>2800</v>
      </c>
      <c r="D1413" s="541" t="s">
        <v>5096</v>
      </c>
      <c r="E1413" s="539" t="s">
        <v>188</v>
      </c>
      <c r="F1413" s="488">
        <v>0</v>
      </c>
    </row>
    <row r="1414" s="491" customFormat="1">
      <c r="A1414" s="489"/>
      <c r="B1414" s="490">
        <v>104270</v>
      </c>
      <c r="C1414" s="536" t="s">
        <v>2800</v>
      </c>
      <c r="D1414" s="541" t="s">
        <v>5097</v>
      </c>
      <c r="E1414" s="539" t="s">
        <v>188</v>
      </c>
      <c r="F1414" s="488">
        <v>0</v>
      </c>
    </row>
    <row r="1415" s="491" customFormat="1">
      <c r="A1415" s="489"/>
      <c r="B1415" s="490">
        <v>104276</v>
      </c>
      <c r="C1415" s="536" t="s">
        <v>2800</v>
      </c>
      <c r="D1415" s="541" t="s">
        <v>5098</v>
      </c>
      <c r="E1415" s="539" t="s">
        <v>188</v>
      </c>
      <c r="F1415" s="488">
        <v>0</v>
      </c>
    </row>
    <row r="1416" s="491" customFormat="1">
      <c r="A1416" s="489"/>
      <c r="B1416" s="490">
        <v>104280</v>
      </c>
      <c r="C1416" s="536" t="s">
        <v>2800</v>
      </c>
      <c r="D1416" s="541" t="s">
        <v>5099</v>
      </c>
      <c r="E1416" s="539" t="s">
        <v>188</v>
      </c>
      <c r="F1416" s="488">
        <v>0</v>
      </c>
    </row>
    <row r="1417" s="491" customFormat="1">
      <c r="A1417" s="489"/>
      <c r="B1417" s="490">
        <v>104271</v>
      </c>
      <c r="C1417" s="536" t="s">
        <v>2800</v>
      </c>
      <c r="D1417" s="541" t="s">
        <v>5100</v>
      </c>
      <c r="E1417" s="539" t="s">
        <v>188</v>
      </c>
      <c r="F1417" s="488">
        <v>0</v>
      </c>
    </row>
    <row r="1418" s="491" customFormat="1">
      <c r="A1418" s="489"/>
      <c r="B1418" s="490">
        <v>104272</v>
      </c>
      <c r="C1418" s="536" t="s">
        <v>2800</v>
      </c>
      <c r="D1418" s="541" t="s">
        <v>5101</v>
      </c>
      <c r="E1418" s="539" t="s">
        <v>188</v>
      </c>
      <c r="F1418" s="488">
        <v>0</v>
      </c>
    </row>
    <row r="1419" s="491" customFormat="1">
      <c r="A1419" s="489"/>
      <c r="B1419" s="490">
        <v>104273</v>
      </c>
      <c r="C1419" s="536" t="s">
        <v>2800</v>
      </c>
      <c r="D1419" s="541" t="s">
        <v>5102</v>
      </c>
      <c r="E1419" s="539" t="s">
        <v>188</v>
      </c>
      <c r="F1419" s="488">
        <v>0</v>
      </c>
    </row>
    <row r="1420" s="491" customFormat="1">
      <c r="A1420" s="489"/>
      <c r="B1420" s="490">
        <v>104277</v>
      </c>
      <c r="C1420" s="536" t="s">
        <v>2800</v>
      </c>
      <c r="D1420" s="541" t="s">
        <v>5103</v>
      </c>
      <c r="E1420" s="539" t="s">
        <v>188</v>
      </c>
      <c r="F1420" s="488">
        <v>0</v>
      </c>
    </row>
    <row r="1421" s="491" customFormat="1">
      <c r="A1421" s="489"/>
      <c r="B1421" s="490">
        <v>104274</v>
      </c>
      <c r="C1421" s="536" t="s">
        <v>2800</v>
      </c>
      <c r="D1421" s="541" t="s">
        <v>5104</v>
      </c>
      <c r="E1421" s="539" t="s">
        <v>188</v>
      </c>
      <c r="F1421" s="488">
        <v>0</v>
      </c>
    </row>
    <row r="1422" s="491" customFormat="1">
      <c r="A1422" s="489"/>
      <c r="B1422" s="490">
        <v>104278</v>
      </c>
      <c r="C1422" s="536" t="s">
        <v>2800</v>
      </c>
      <c r="D1422" s="541" t="s">
        <v>5105</v>
      </c>
      <c r="E1422" s="539" t="s">
        <v>188</v>
      </c>
      <c r="F1422" s="488">
        <v>0</v>
      </c>
    </row>
    <row r="1423" s="491" customFormat="1">
      <c r="A1423" s="489"/>
      <c r="B1423" s="490">
        <v>104275</v>
      </c>
      <c r="C1423" s="536" t="s">
        <v>2800</v>
      </c>
      <c r="D1423" s="541" t="s">
        <v>5106</v>
      </c>
      <c r="E1423" s="539" t="s">
        <v>188</v>
      </c>
      <c r="F1423" s="488">
        <v>0</v>
      </c>
    </row>
    <row r="1424" s="491" customFormat="1">
      <c r="A1424" s="489"/>
      <c r="B1424" s="490">
        <v>104279</v>
      </c>
      <c r="C1424" s="536" t="s">
        <v>2800</v>
      </c>
      <c r="D1424" s="541" t="s">
        <v>5107</v>
      </c>
      <c r="E1424" s="539" t="s">
        <v>188</v>
      </c>
      <c r="F1424" s="488">
        <v>0</v>
      </c>
    </row>
    <row r="1425" s="491" customFormat="1">
      <c r="A1425" s="489"/>
      <c r="B1425" s="490">
        <v>104265</v>
      </c>
      <c r="C1425" s="536" t="s">
        <v>2800</v>
      </c>
      <c r="D1425" s="541" t="s">
        <v>5108</v>
      </c>
      <c r="E1425" s="539" t="s">
        <v>188</v>
      </c>
      <c r="F1425" s="488">
        <v>0</v>
      </c>
    </row>
    <row r="1426" s="491" customFormat="1">
      <c r="A1426" s="489"/>
      <c r="B1426" s="490">
        <v>104266</v>
      </c>
      <c r="C1426" s="536" t="s">
        <v>2800</v>
      </c>
      <c r="D1426" s="541" t="s">
        <v>5109</v>
      </c>
      <c r="E1426" s="539" t="s">
        <v>188</v>
      </c>
      <c r="F1426" s="488">
        <v>0</v>
      </c>
    </row>
    <row r="1427" s="491" customFormat="1">
      <c r="A1427" s="489"/>
      <c r="B1427" s="490">
        <v>104305</v>
      </c>
      <c r="C1427" s="536" t="s">
        <v>2800</v>
      </c>
      <c r="D1427" s="541" t="s">
        <v>5110</v>
      </c>
      <c r="E1427" s="539" t="s">
        <v>143</v>
      </c>
      <c r="F1427" s="488">
        <v>0</v>
      </c>
    </row>
    <row r="1428" s="491" customFormat="1">
      <c r="A1428" s="489"/>
      <c r="B1428" s="490">
        <v>104306</v>
      </c>
      <c r="C1428" s="536" t="s">
        <v>2800</v>
      </c>
      <c r="D1428" s="541" t="s">
        <v>5111</v>
      </c>
      <c r="E1428" s="539" t="s">
        <v>143</v>
      </c>
      <c r="F1428" s="488">
        <v>0</v>
      </c>
    </row>
    <row r="1429" s="491" customFormat="1">
      <c r="A1429" s="489"/>
      <c r="B1429" s="490">
        <v>104307</v>
      </c>
      <c r="C1429" s="536" t="s">
        <v>2800</v>
      </c>
      <c r="D1429" s="541" t="s">
        <v>5112</v>
      </c>
      <c r="E1429" s="539" t="s">
        <v>143</v>
      </c>
      <c r="F1429" s="488">
        <v>0</v>
      </c>
    </row>
    <row r="1430" s="491" customFormat="1">
      <c r="A1430" s="489"/>
      <c r="B1430" s="490">
        <v>104308</v>
      </c>
      <c r="C1430" s="536" t="s">
        <v>2800</v>
      </c>
      <c r="D1430" s="541" t="s">
        <v>5113</v>
      </c>
      <c r="E1430" s="539" t="s">
        <v>143</v>
      </c>
      <c r="F1430" s="488">
        <v>0</v>
      </c>
    </row>
    <row r="1431" s="491" customFormat="1">
      <c r="A1431" s="489"/>
      <c r="B1431" s="490">
        <v>104309</v>
      </c>
      <c r="C1431" s="536" t="s">
        <v>2800</v>
      </c>
      <c r="D1431" s="541" t="s">
        <v>5114</v>
      </c>
      <c r="E1431" s="539" t="s">
        <v>143</v>
      </c>
      <c r="F1431" s="488">
        <v>0</v>
      </c>
    </row>
    <row r="1432" s="491" customFormat="1">
      <c r="A1432" s="489"/>
      <c r="B1432" s="490">
        <v>104310</v>
      </c>
      <c r="C1432" s="536" t="s">
        <v>2800</v>
      </c>
      <c r="D1432" s="541" t="s">
        <v>5115</v>
      </c>
      <c r="E1432" s="539" t="s">
        <v>143</v>
      </c>
      <c r="F1432" s="488">
        <v>0</v>
      </c>
    </row>
    <row r="1433" s="491" customFormat="1">
      <c r="A1433" s="489"/>
      <c r="B1433" s="490">
        <v>104311</v>
      </c>
      <c r="C1433" s="536" t="s">
        <v>2800</v>
      </c>
      <c r="D1433" s="541" t="s">
        <v>5116</v>
      </c>
      <c r="E1433" s="539" t="s">
        <v>143</v>
      </c>
      <c r="F1433" s="488">
        <v>0</v>
      </c>
    </row>
    <row r="1434" s="491" customFormat="1">
      <c r="A1434" s="489"/>
      <c r="B1434" s="490">
        <v>104301</v>
      </c>
      <c r="C1434" s="536" t="s">
        <v>2800</v>
      </c>
      <c r="D1434" s="541" t="s">
        <v>5117</v>
      </c>
      <c r="E1434" s="539" t="s">
        <v>186</v>
      </c>
      <c r="F1434" s="488">
        <v>0</v>
      </c>
    </row>
    <row r="1435" s="491" customFormat="1">
      <c r="A1435" s="489"/>
      <c r="B1435" s="490">
        <v>104302</v>
      </c>
      <c r="C1435" s="536" t="s">
        <v>2800</v>
      </c>
      <c r="D1435" s="541" t="s">
        <v>5118</v>
      </c>
      <c r="E1435" s="539" t="s">
        <v>186</v>
      </c>
      <c r="F1435" s="488">
        <v>0</v>
      </c>
    </row>
    <row r="1436" s="491" customFormat="1">
      <c r="A1436" s="489"/>
      <c r="B1436" s="490">
        <v>104303</v>
      </c>
      <c r="C1436" s="536" t="s">
        <v>2800</v>
      </c>
      <c r="D1436" s="541" t="s">
        <v>5119</v>
      </c>
      <c r="E1436" s="539" t="s">
        <v>186</v>
      </c>
      <c r="F1436" s="488">
        <v>0</v>
      </c>
    </row>
    <row r="1437" s="491" customFormat="1">
      <c r="A1437" s="489"/>
      <c r="B1437" s="490">
        <v>104304</v>
      </c>
      <c r="C1437" s="536" t="s">
        <v>2800</v>
      </c>
      <c r="D1437" s="541" t="s">
        <v>5120</v>
      </c>
      <c r="E1437" s="539" t="s">
        <v>186</v>
      </c>
      <c r="F1437" s="488">
        <v>0</v>
      </c>
    </row>
    <row r="1438" s="491" customFormat="1">
      <c r="A1438" s="489"/>
      <c r="B1438" s="490">
        <v>104293</v>
      </c>
      <c r="C1438" s="536" t="s">
        <v>2800</v>
      </c>
      <c r="D1438" s="541" t="s">
        <v>5121</v>
      </c>
      <c r="E1438" s="539" t="s">
        <v>186</v>
      </c>
      <c r="F1438" s="488">
        <v>0</v>
      </c>
    </row>
    <row r="1439" s="491" customFormat="1">
      <c r="A1439" s="489"/>
      <c r="B1439" s="490">
        <v>104297</v>
      </c>
      <c r="C1439" s="536" t="s">
        <v>2800</v>
      </c>
      <c r="D1439" s="541" t="s">
        <v>5122</v>
      </c>
      <c r="E1439" s="539" t="s">
        <v>186</v>
      </c>
      <c r="F1439" s="488">
        <v>0</v>
      </c>
    </row>
    <row r="1440" s="491" customFormat="1">
      <c r="A1440" s="489"/>
      <c r="B1440" s="490">
        <v>104295</v>
      </c>
      <c r="C1440" s="536" t="s">
        <v>2800</v>
      </c>
      <c r="D1440" s="541" t="s">
        <v>5123</v>
      </c>
      <c r="E1440" s="539" t="s">
        <v>186</v>
      </c>
      <c r="F1440" s="488">
        <v>0</v>
      </c>
    </row>
    <row r="1441" s="491" customFormat="1">
      <c r="A1441" s="489"/>
      <c r="B1441" s="490">
        <v>104299</v>
      </c>
      <c r="C1441" s="536" t="s">
        <v>2800</v>
      </c>
      <c r="D1441" s="541" t="s">
        <v>5124</v>
      </c>
      <c r="E1441" s="539" t="s">
        <v>186</v>
      </c>
      <c r="F1441" s="488">
        <v>0</v>
      </c>
    </row>
    <row r="1442" s="491" customFormat="1">
      <c r="A1442" s="489"/>
      <c r="B1442" s="490">
        <v>104294</v>
      </c>
      <c r="C1442" s="536" t="s">
        <v>2800</v>
      </c>
      <c r="D1442" s="541" t="s">
        <v>5125</v>
      </c>
      <c r="E1442" s="539" t="s">
        <v>186</v>
      </c>
      <c r="F1442" s="488">
        <v>0</v>
      </c>
    </row>
    <row r="1443" s="491" customFormat="1">
      <c r="A1443" s="489"/>
      <c r="B1443" s="490">
        <v>104298</v>
      </c>
      <c r="C1443" s="536" t="s">
        <v>2800</v>
      </c>
      <c r="D1443" s="541" t="s">
        <v>5126</v>
      </c>
      <c r="E1443" s="539" t="s">
        <v>186</v>
      </c>
      <c r="F1443" s="488">
        <v>0</v>
      </c>
    </row>
    <row r="1444" s="491" customFormat="1">
      <c r="A1444" s="489"/>
      <c r="B1444" s="490">
        <v>104296</v>
      </c>
      <c r="C1444" s="536" t="s">
        <v>2800</v>
      </c>
      <c r="D1444" s="541" t="s">
        <v>5127</v>
      </c>
      <c r="E1444" s="539" t="s">
        <v>186</v>
      </c>
      <c r="F1444" s="488">
        <v>0</v>
      </c>
    </row>
    <row r="1445" s="491" customFormat="1">
      <c r="A1445" s="489"/>
      <c r="B1445" s="490">
        <v>104300</v>
      </c>
      <c r="C1445" s="536" t="s">
        <v>2800</v>
      </c>
      <c r="D1445" s="541" t="s">
        <v>5128</v>
      </c>
      <c r="E1445" s="539" t="s">
        <v>186</v>
      </c>
      <c r="F1445" s="488">
        <v>0</v>
      </c>
    </row>
    <row r="1446" s="491" customFormat="1">
      <c r="A1446" s="489"/>
      <c r="B1446" s="490">
        <v>90944</v>
      </c>
      <c r="C1446" s="536" t="s">
        <v>2800</v>
      </c>
      <c r="D1446" s="541" t="s">
        <v>5129</v>
      </c>
      <c r="E1446" s="539" t="s">
        <v>12625</v>
      </c>
      <c r="F1446" s="488">
        <v>169.93000000000001</v>
      </c>
    </row>
    <row r="1447" s="491" customFormat="1">
      <c r="A1447" s="489"/>
      <c r="B1447" s="490">
        <v>90934</v>
      </c>
      <c r="C1447" s="536" t="s">
        <v>2800</v>
      </c>
      <c r="D1447" s="541" t="s">
        <v>5130</v>
      </c>
      <c r="E1447" s="539" t="s">
        <v>12625</v>
      </c>
      <c r="F1447" s="488">
        <v>157.49000000000001</v>
      </c>
    </row>
    <row r="1448" s="491" customFormat="1">
      <c r="A1448" s="489"/>
      <c r="B1448" s="490">
        <v>90954</v>
      </c>
      <c r="C1448" s="536" t="s">
        <v>2800</v>
      </c>
      <c r="D1448" s="541" t="s">
        <v>5131</v>
      </c>
      <c r="E1448" s="539" t="s">
        <v>12625</v>
      </c>
      <c r="F1448" s="488">
        <v>192.68000000000001</v>
      </c>
    </row>
    <row r="1449" s="491" customFormat="1">
      <c r="A1449" s="489"/>
      <c r="B1449" s="490">
        <v>90933</v>
      </c>
      <c r="C1449" s="536" t="s">
        <v>2800</v>
      </c>
      <c r="D1449" s="541" t="s">
        <v>5132</v>
      </c>
      <c r="E1449" s="539" t="s">
        <v>12625</v>
      </c>
      <c r="F1449" s="488">
        <v>144.86000000000001</v>
      </c>
    </row>
    <row r="1450" s="491" customFormat="1">
      <c r="A1450" s="489"/>
      <c r="B1450" s="490">
        <v>90943</v>
      </c>
      <c r="C1450" s="536" t="s">
        <v>2800</v>
      </c>
      <c r="D1450" s="541" t="s">
        <v>5133</v>
      </c>
      <c r="E1450" s="539" t="s">
        <v>12625</v>
      </c>
      <c r="F1450" s="488">
        <v>156.16999999999999</v>
      </c>
    </row>
    <row r="1451" s="491" customFormat="1">
      <c r="A1451" s="489"/>
      <c r="B1451" s="490">
        <v>90953</v>
      </c>
      <c r="C1451" s="536" t="s">
        <v>2800</v>
      </c>
      <c r="D1451" s="541" t="s">
        <v>5134</v>
      </c>
      <c r="E1451" s="539" t="s">
        <v>12625</v>
      </c>
      <c r="F1451" s="488">
        <v>176.86000000000001</v>
      </c>
    </row>
    <row r="1452" s="491" customFormat="1">
      <c r="A1452" s="489"/>
      <c r="B1452" s="490">
        <v>90932</v>
      </c>
      <c r="C1452" s="536" t="s">
        <v>2800</v>
      </c>
      <c r="D1452" s="541" t="s">
        <v>5135</v>
      </c>
      <c r="E1452" s="539" t="s">
        <v>12625</v>
      </c>
      <c r="F1452" s="488">
        <v>90.379999999999995</v>
      </c>
    </row>
    <row r="1453" s="491" customFormat="1">
      <c r="A1453" s="489"/>
      <c r="B1453" s="490">
        <v>90942</v>
      </c>
      <c r="C1453" s="536" t="s">
        <v>2800</v>
      </c>
      <c r="D1453" s="541" t="s">
        <v>5136</v>
      </c>
      <c r="E1453" s="539" t="s">
        <v>12625</v>
      </c>
      <c r="F1453" s="488">
        <v>96.849999999999994</v>
      </c>
    </row>
    <row r="1454" s="491" customFormat="1">
      <c r="A1454" s="489"/>
      <c r="B1454" s="490">
        <v>90952</v>
      </c>
      <c r="C1454" s="536" t="s">
        <v>2800</v>
      </c>
      <c r="D1454" s="541" t="s">
        <v>5137</v>
      </c>
      <c r="E1454" s="539" t="s">
        <v>12625</v>
      </c>
      <c r="F1454" s="488">
        <v>108.65000000000001</v>
      </c>
    </row>
    <row r="1455" s="491" customFormat="1">
      <c r="A1455" s="489"/>
      <c r="B1455" s="490">
        <v>90930</v>
      </c>
      <c r="C1455" s="536" t="s">
        <v>2800</v>
      </c>
      <c r="D1455" s="541" t="s">
        <v>5138</v>
      </c>
      <c r="E1455" s="539" t="s">
        <v>12625</v>
      </c>
      <c r="F1455" s="488">
        <v>84.069999999999993</v>
      </c>
    </row>
    <row r="1456" s="491" customFormat="1">
      <c r="A1456" s="489"/>
      <c r="B1456" s="490">
        <v>90940</v>
      </c>
      <c r="C1456" s="536" t="s">
        <v>2800</v>
      </c>
      <c r="D1456" s="541" t="s">
        <v>5139</v>
      </c>
      <c r="E1456" s="539" t="s">
        <v>12625</v>
      </c>
      <c r="F1456" s="488">
        <v>89.980000000000004</v>
      </c>
    </row>
    <row r="1457" s="491" customFormat="1">
      <c r="A1457" s="489"/>
      <c r="B1457" s="490">
        <v>90950</v>
      </c>
      <c r="C1457" s="536" t="s">
        <v>2800</v>
      </c>
      <c r="D1457" s="541" t="s">
        <v>5140</v>
      </c>
      <c r="E1457" s="539" t="s">
        <v>12625</v>
      </c>
      <c r="F1457" s="488">
        <v>100.76000000000001</v>
      </c>
    </row>
    <row r="1458" s="491" customFormat="1">
      <c r="A1458" s="489"/>
      <c r="B1458" s="490">
        <v>88476</v>
      </c>
      <c r="C1458" s="536" t="s">
        <v>2800</v>
      </c>
      <c r="D1458" s="541" t="s">
        <v>5141</v>
      </c>
      <c r="E1458" s="539" t="s">
        <v>12625</v>
      </c>
      <c r="F1458" s="488">
        <v>22.640000000000001</v>
      </c>
    </row>
    <row r="1459" s="491" customFormat="1">
      <c r="A1459" s="489"/>
      <c r="B1459" s="490">
        <v>88477</v>
      </c>
      <c r="C1459" s="536" t="s">
        <v>2800</v>
      </c>
      <c r="D1459" s="541" t="s">
        <v>5142</v>
      </c>
      <c r="E1459" s="539" t="s">
        <v>12625</v>
      </c>
      <c r="F1459" s="488">
        <v>31.469999999999999</v>
      </c>
    </row>
    <row r="1460" s="491" customFormat="1">
      <c r="A1460" s="489"/>
      <c r="B1460" s="490">
        <v>88478</v>
      </c>
      <c r="C1460" s="536" t="s">
        <v>2800</v>
      </c>
      <c r="D1460" s="541" t="s">
        <v>5143</v>
      </c>
      <c r="E1460" s="539" t="s">
        <v>12625</v>
      </c>
      <c r="F1460" s="488">
        <v>38.759999999999998</v>
      </c>
    </row>
    <row r="1461" s="491" customFormat="1">
      <c r="A1461" s="489"/>
      <c r="B1461" s="490">
        <v>88470</v>
      </c>
      <c r="C1461" s="536" t="s">
        <v>2800</v>
      </c>
      <c r="D1461" s="541" t="s">
        <v>5144</v>
      </c>
      <c r="E1461" s="539" t="s">
        <v>12625</v>
      </c>
      <c r="F1461" s="488">
        <v>27.93</v>
      </c>
    </row>
    <row r="1462" s="491" customFormat="1">
      <c r="A1462" s="489"/>
      <c r="B1462" s="490">
        <v>88471</v>
      </c>
      <c r="C1462" s="536" t="s">
        <v>2800</v>
      </c>
      <c r="D1462" s="541" t="s">
        <v>5145</v>
      </c>
      <c r="E1462" s="539" t="s">
        <v>12625</v>
      </c>
      <c r="F1462" s="488">
        <v>34.960000000000001</v>
      </c>
    </row>
    <row r="1463" s="491" customFormat="1">
      <c r="A1463" s="489"/>
      <c r="B1463" s="490">
        <v>88472</v>
      </c>
      <c r="C1463" s="536" t="s">
        <v>2800</v>
      </c>
      <c r="D1463" s="541" t="s">
        <v>5146</v>
      </c>
      <c r="E1463" s="539" t="s">
        <v>12625</v>
      </c>
      <c r="F1463" s="488">
        <v>40.549999999999997</v>
      </c>
    </row>
    <row r="1464" s="491" customFormat="1">
      <c r="A1464" s="489"/>
      <c r="B1464" s="490">
        <v>87759</v>
      </c>
      <c r="C1464" s="536" t="s">
        <v>2800</v>
      </c>
      <c r="D1464" s="541" t="s">
        <v>5147</v>
      </c>
      <c r="E1464" s="539" t="s">
        <v>12625</v>
      </c>
      <c r="F1464" s="488">
        <v>108.3</v>
      </c>
    </row>
    <row r="1465" s="491" customFormat="1">
      <c r="A1465" s="489"/>
      <c r="B1465" s="490">
        <v>87769</v>
      </c>
      <c r="C1465" s="536" t="s">
        <v>2800</v>
      </c>
      <c r="D1465" s="541" t="s">
        <v>5148</v>
      </c>
      <c r="E1465" s="539" t="s">
        <v>12625</v>
      </c>
      <c r="F1465" s="488">
        <v>128.5</v>
      </c>
    </row>
    <row r="1466" s="491" customFormat="1">
      <c r="A1466" s="489"/>
      <c r="B1466" s="490">
        <v>87739</v>
      </c>
      <c r="C1466" s="536" t="s">
        <v>2800</v>
      </c>
      <c r="D1466" s="541" t="s">
        <v>5149</v>
      </c>
      <c r="E1466" s="539" t="s">
        <v>12625</v>
      </c>
      <c r="F1466" s="488">
        <v>85.329999999999998</v>
      </c>
    </row>
    <row r="1467" s="491" customFormat="1">
      <c r="A1467" s="489"/>
      <c r="B1467" s="490">
        <v>87749</v>
      </c>
      <c r="C1467" s="536" t="s">
        <v>2800</v>
      </c>
      <c r="D1467" s="541" t="s">
        <v>5150</v>
      </c>
      <c r="E1467" s="539" t="s">
        <v>12625</v>
      </c>
      <c r="F1467" s="488">
        <v>109.93000000000001</v>
      </c>
    </row>
    <row r="1468" s="491" customFormat="1">
      <c r="A1468" s="489"/>
      <c r="B1468" s="490">
        <v>87624</v>
      </c>
      <c r="C1468" s="536" t="s">
        <v>2800</v>
      </c>
      <c r="D1468" s="541" t="s">
        <v>5151</v>
      </c>
      <c r="E1468" s="539" t="s">
        <v>12625</v>
      </c>
      <c r="F1468" s="488">
        <v>71.920000000000002</v>
      </c>
    </row>
    <row r="1469" s="491" customFormat="1">
      <c r="A1469" s="489"/>
      <c r="B1469" s="490">
        <v>87634</v>
      </c>
      <c r="C1469" s="536" t="s">
        <v>2800</v>
      </c>
      <c r="D1469" s="541" t="s">
        <v>5152</v>
      </c>
      <c r="E1469" s="539" t="s">
        <v>12625</v>
      </c>
      <c r="F1469" s="488">
        <v>96.519999999999996</v>
      </c>
    </row>
    <row r="1470" s="491" customFormat="1">
      <c r="A1470" s="489"/>
      <c r="B1470" s="490">
        <v>87644</v>
      </c>
      <c r="C1470" s="536" t="s">
        <v>2800</v>
      </c>
      <c r="D1470" s="541" t="s">
        <v>5153</v>
      </c>
      <c r="E1470" s="539" t="s">
        <v>12625</v>
      </c>
      <c r="F1470" s="488">
        <v>116.66</v>
      </c>
    </row>
    <row r="1471" s="491" customFormat="1">
      <c r="A1471" s="489"/>
      <c r="B1471" s="490">
        <v>87684</v>
      </c>
      <c r="C1471" s="536" t="s">
        <v>2800</v>
      </c>
      <c r="D1471" s="541" t="s">
        <v>5154</v>
      </c>
      <c r="E1471" s="539" t="s">
        <v>12625</v>
      </c>
      <c r="F1471" s="488">
        <v>112.47</v>
      </c>
    </row>
    <row r="1472" s="491" customFormat="1">
      <c r="A1472" s="489"/>
      <c r="B1472" s="490">
        <v>87694</v>
      </c>
      <c r="C1472" s="536" t="s">
        <v>2800</v>
      </c>
      <c r="D1472" s="541" t="s">
        <v>5155</v>
      </c>
      <c r="E1472" s="539" t="s">
        <v>12625</v>
      </c>
      <c r="F1472" s="488">
        <v>128.84</v>
      </c>
    </row>
    <row r="1473" s="491" customFormat="1">
      <c r="A1473" s="489"/>
      <c r="B1473" s="490">
        <v>87704</v>
      </c>
      <c r="C1473" s="536" t="s">
        <v>2800</v>
      </c>
      <c r="D1473" s="541" t="s">
        <v>5156</v>
      </c>
      <c r="E1473" s="539" t="s">
        <v>12625</v>
      </c>
      <c r="F1473" s="488">
        <v>139.83000000000001</v>
      </c>
    </row>
    <row r="1474" s="491" customFormat="1">
      <c r="A1474" s="489"/>
      <c r="B1474" s="490">
        <v>87758</v>
      </c>
      <c r="C1474" s="536" t="s">
        <v>2800</v>
      </c>
      <c r="D1474" s="541" t="s">
        <v>5157</v>
      </c>
      <c r="E1474" s="539" t="s">
        <v>12625</v>
      </c>
      <c r="F1474" s="488">
        <v>99.329999999999998</v>
      </c>
    </row>
    <row r="1475" s="491" customFormat="1">
      <c r="A1475" s="489"/>
      <c r="B1475" s="490">
        <v>87768</v>
      </c>
      <c r="C1475" s="536" t="s">
        <v>2800</v>
      </c>
      <c r="D1475" s="541" t="s">
        <v>5158</v>
      </c>
      <c r="E1475" s="539" t="s">
        <v>12625</v>
      </c>
      <c r="F1475" s="488">
        <v>117.47</v>
      </c>
    </row>
    <row r="1476" s="491" customFormat="1">
      <c r="A1476" s="489"/>
      <c r="B1476" s="490">
        <v>87738</v>
      </c>
      <c r="C1476" s="536" t="s">
        <v>2800</v>
      </c>
      <c r="D1476" s="541" t="s">
        <v>5159</v>
      </c>
      <c r="E1476" s="539" t="s">
        <v>12625</v>
      </c>
      <c r="F1476" s="488">
        <v>78.879999999999995</v>
      </c>
    </row>
    <row r="1477" s="491" customFormat="1">
      <c r="A1477" s="489"/>
      <c r="B1477" s="490">
        <v>87748</v>
      </c>
      <c r="C1477" s="536" t="s">
        <v>2800</v>
      </c>
      <c r="D1477" s="541" t="s">
        <v>5160</v>
      </c>
      <c r="E1477" s="539" t="s">
        <v>12625</v>
      </c>
      <c r="F1477" s="488">
        <v>100.95999999999999</v>
      </c>
    </row>
    <row r="1478" s="491" customFormat="1">
      <c r="A1478" s="489"/>
      <c r="B1478" s="490">
        <v>87623</v>
      </c>
      <c r="C1478" s="536" t="s">
        <v>2800</v>
      </c>
      <c r="D1478" s="541" t="s">
        <v>5161</v>
      </c>
      <c r="E1478" s="539" t="s">
        <v>12625</v>
      </c>
      <c r="F1478" s="488">
        <v>65.469999999999999</v>
      </c>
    </row>
    <row r="1479" s="491" customFormat="1">
      <c r="A1479" s="489"/>
      <c r="B1479" s="490">
        <v>87633</v>
      </c>
      <c r="C1479" s="536" t="s">
        <v>2800</v>
      </c>
      <c r="D1479" s="541" t="s">
        <v>5162</v>
      </c>
      <c r="E1479" s="539" t="s">
        <v>12625</v>
      </c>
      <c r="F1479" s="488">
        <v>87.549999999999997</v>
      </c>
    </row>
    <row r="1480" s="491" customFormat="1">
      <c r="A1480" s="489"/>
      <c r="B1480" s="490">
        <v>87643</v>
      </c>
      <c r="C1480" s="536" t="s">
        <v>2800</v>
      </c>
      <c r="D1480" s="541" t="s">
        <v>5163</v>
      </c>
      <c r="E1480" s="539" t="s">
        <v>12625</v>
      </c>
      <c r="F1480" s="488">
        <v>105.63</v>
      </c>
    </row>
    <row r="1481" s="491" customFormat="1">
      <c r="A1481" s="489"/>
      <c r="B1481" s="490">
        <v>87683</v>
      </c>
      <c r="C1481" s="536" t="s">
        <v>2800</v>
      </c>
      <c r="D1481" s="541" t="s">
        <v>5164</v>
      </c>
      <c r="E1481" s="539" t="s">
        <v>12625</v>
      </c>
      <c r="F1481" s="488">
        <v>101.44</v>
      </c>
    </row>
    <row r="1482" s="491" customFormat="1">
      <c r="A1482" s="489"/>
      <c r="B1482" s="490">
        <v>87703</v>
      </c>
      <c r="C1482" s="536" t="s">
        <v>2800</v>
      </c>
      <c r="D1482" s="541" t="s">
        <v>5165</v>
      </c>
      <c r="E1482" s="539" t="s">
        <v>12625</v>
      </c>
      <c r="F1482" s="488">
        <v>126.06999999999999</v>
      </c>
    </row>
    <row r="1483" s="491" customFormat="1">
      <c r="A1483" s="489"/>
      <c r="B1483" s="490">
        <v>87693</v>
      </c>
      <c r="C1483" s="536" t="s">
        <v>2800</v>
      </c>
      <c r="D1483" s="541" t="s">
        <v>5166</v>
      </c>
      <c r="E1483" s="539" t="s">
        <v>12625</v>
      </c>
      <c r="F1483" s="488">
        <v>116.20999999999999</v>
      </c>
    </row>
    <row r="1484" s="491" customFormat="1">
      <c r="A1484" s="489"/>
      <c r="B1484" s="490">
        <v>87757</v>
      </c>
      <c r="C1484" s="536" t="s">
        <v>2800</v>
      </c>
      <c r="D1484" s="541" t="s">
        <v>5167</v>
      </c>
      <c r="E1484" s="539" t="s">
        <v>12625</v>
      </c>
      <c r="F1484" s="488">
        <v>60.649999999999999</v>
      </c>
    </row>
    <row r="1485" s="491" customFormat="1">
      <c r="A1485" s="489"/>
      <c r="B1485" s="490">
        <v>87767</v>
      </c>
      <c r="C1485" s="536" t="s">
        <v>2800</v>
      </c>
      <c r="D1485" s="541" t="s">
        <v>5168</v>
      </c>
      <c r="E1485" s="539" t="s">
        <v>12625</v>
      </c>
      <c r="F1485" s="488">
        <v>69.900000000000006</v>
      </c>
    </row>
    <row r="1486" s="491" customFormat="1">
      <c r="A1486" s="489"/>
      <c r="B1486" s="490">
        <v>87737</v>
      </c>
      <c r="C1486" s="536" t="s">
        <v>2800</v>
      </c>
      <c r="D1486" s="541" t="s">
        <v>5169</v>
      </c>
      <c r="E1486" s="539" t="s">
        <v>12625</v>
      </c>
      <c r="F1486" s="488">
        <v>51.049999999999997</v>
      </c>
    </row>
    <row r="1487" s="491" customFormat="1">
      <c r="A1487" s="489"/>
      <c r="B1487" s="490">
        <v>87747</v>
      </c>
      <c r="C1487" s="536" t="s">
        <v>2800</v>
      </c>
      <c r="D1487" s="541" t="s">
        <v>5170</v>
      </c>
      <c r="E1487" s="539" t="s">
        <v>12625</v>
      </c>
      <c r="F1487" s="488">
        <v>62.280000000000001</v>
      </c>
    </row>
    <row r="1488" s="491" customFormat="1">
      <c r="A1488" s="489"/>
      <c r="B1488" s="490">
        <v>87622</v>
      </c>
      <c r="C1488" s="536" t="s">
        <v>2800</v>
      </c>
      <c r="D1488" s="541" t="s">
        <v>5171</v>
      </c>
      <c r="E1488" s="539" t="s">
        <v>12625</v>
      </c>
      <c r="F1488" s="488">
        <v>37.640000000000001</v>
      </c>
    </row>
    <row r="1489" s="491" customFormat="1">
      <c r="A1489" s="489"/>
      <c r="B1489" s="490">
        <v>87632</v>
      </c>
      <c r="C1489" s="536" t="s">
        <v>2800</v>
      </c>
      <c r="D1489" s="541" t="s">
        <v>5172</v>
      </c>
      <c r="E1489" s="539" t="s">
        <v>12625</v>
      </c>
      <c r="F1489" s="488">
        <v>48.869999999999997</v>
      </c>
    </row>
    <row r="1490" s="491" customFormat="1">
      <c r="A1490" s="489"/>
      <c r="B1490" s="490">
        <v>87642</v>
      </c>
      <c r="C1490" s="536" t="s">
        <v>2800</v>
      </c>
      <c r="D1490" s="541" t="s">
        <v>5173</v>
      </c>
      <c r="E1490" s="539" t="s">
        <v>12625</v>
      </c>
      <c r="F1490" s="488">
        <v>58.060000000000002</v>
      </c>
    </row>
    <row r="1491" s="491" customFormat="1">
      <c r="A1491" s="489"/>
      <c r="B1491" s="490">
        <v>87682</v>
      </c>
      <c r="C1491" s="536" t="s">
        <v>2800</v>
      </c>
      <c r="D1491" s="541" t="s">
        <v>5174</v>
      </c>
      <c r="E1491" s="539" t="s">
        <v>12625</v>
      </c>
      <c r="F1491" s="488">
        <v>53.869999999999997</v>
      </c>
    </row>
    <row r="1492" s="491" customFormat="1">
      <c r="A1492" s="489"/>
      <c r="B1492" s="490">
        <v>87692</v>
      </c>
      <c r="C1492" s="536" t="s">
        <v>2800</v>
      </c>
      <c r="D1492" s="541" t="s">
        <v>5175</v>
      </c>
      <c r="E1492" s="539" t="s">
        <v>12625</v>
      </c>
      <c r="F1492" s="488">
        <v>61.729999999999997</v>
      </c>
    </row>
    <row r="1493" s="491" customFormat="1">
      <c r="A1493" s="489"/>
      <c r="B1493" s="490">
        <v>87702</v>
      </c>
      <c r="C1493" s="536" t="s">
        <v>2800</v>
      </c>
      <c r="D1493" s="541" t="s">
        <v>5176</v>
      </c>
      <c r="E1493" s="539" t="s">
        <v>12625</v>
      </c>
      <c r="F1493" s="488">
        <v>66.75</v>
      </c>
    </row>
    <row r="1494" s="491" customFormat="1">
      <c r="A1494" s="489"/>
      <c r="B1494" s="490">
        <v>87755</v>
      </c>
      <c r="C1494" s="536" t="s">
        <v>2800</v>
      </c>
      <c r="D1494" s="541" t="s">
        <v>5177</v>
      </c>
      <c r="E1494" s="539" t="s">
        <v>12625</v>
      </c>
      <c r="F1494" s="488">
        <v>56.170000000000002</v>
      </c>
    </row>
    <row r="1495" s="491" customFormat="1">
      <c r="A1495" s="489"/>
      <c r="B1495" s="490">
        <v>87765</v>
      </c>
      <c r="C1495" s="536" t="s">
        <v>2800</v>
      </c>
      <c r="D1495" s="541" t="s">
        <v>5178</v>
      </c>
      <c r="E1495" s="539" t="s">
        <v>12625</v>
      </c>
      <c r="F1495" s="488">
        <v>64.400000000000006</v>
      </c>
    </row>
    <row r="1496" s="491" customFormat="1">
      <c r="A1496" s="489"/>
      <c r="B1496" s="490">
        <v>87735</v>
      </c>
      <c r="C1496" s="536" t="s">
        <v>2800</v>
      </c>
      <c r="D1496" s="541" t="s">
        <v>5179</v>
      </c>
      <c r="E1496" s="539" t="s">
        <v>12625</v>
      </c>
      <c r="F1496" s="488">
        <v>47.829999999999998</v>
      </c>
    </row>
    <row r="1497" s="491" customFormat="1">
      <c r="A1497" s="489"/>
      <c r="B1497" s="490">
        <v>87745</v>
      </c>
      <c r="C1497" s="536" t="s">
        <v>2800</v>
      </c>
      <c r="D1497" s="541" t="s">
        <v>5180</v>
      </c>
      <c r="E1497" s="539" t="s">
        <v>12625</v>
      </c>
      <c r="F1497" s="488">
        <v>57.799999999999997</v>
      </c>
    </row>
    <row r="1498" s="491" customFormat="1">
      <c r="A1498" s="489"/>
      <c r="B1498" s="490">
        <v>87620</v>
      </c>
      <c r="C1498" s="536" t="s">
        <v>2800</v>
      </c>
      <c r="D1498" s="541" t="s">
        <v>5181</v>
      </c>
      <c r="E1498" s="539" t="s">
        <v>12625</v>
      </c>
      <c r="F1498" s="488">
        <v>34.420000000000002</v>
      </c>
    </row>
    <row r="1499" s="491" customFormat="1">
      <c r="A1499" s="489"/>
      <c r="B1499" s="490">
        <v>87630</v>
      </c>
      <c r="C1499" s="536" t="s">
        <v>2800</v>
      </c>
      <c r="D1499" s="541" t="s">
        <v>5182</v>
      </c>
      <c r="E1499" s="539" t="s">
        <v>12625</v>
      </c>
      <c r="F1499" s="488">
        <v>44.390000000000001</v>
      </c>
    </row>
    <row r="1500" s="491" customFormat="1">
      <c r="A1500" s="489"/>
      <c r="B1500" s="490">
        <v>87640</v>
      </c>
      <c r="C1500" s="536" t="s">
        <v>2800</v>
      </c>
      <c r="D1500" s="541" t="s">
        <v>5183</v>
      </c>
      <c r="E1500" s="539" t="s">
        <v>12625</v>
      </c>
      <c r="F1500" s="488">
        <v>52.560000000000002</v>
      </c>
    </row>
    <row r="1501" s="491" customFormat="1">
      <c r="A1501" s="489"/>
      <c r="B1501" s="490">
        <v>87680</v>
      </c>
      <c r="C1501" s="536" t="s">
        <v>2800</v>
      </c>
      <c r="D1501" s="541" t="s">
        <v>5184</v>
      </c>
      <c r="E1501" s="539" t="s">
        <v>12625</v>
      </c>
      <c r="F1501" s="488">
        <v>48.369999999999997</v>
      </c>
    </row>
    <row r="1502" s="491" customFormat="1">
      <c r="A1502" s="489"/>
      <c r="B1502" s="490">
        <v>87690</v>
      </c>
      <c r="C1502" s="536" t="s">
        <v>2800</v>
      </c>
      <c r="D1502" s="541" t="s">
        <v>5185</v>
      </c>
      <c r="E1502" s="539" t="s">
        <v>12625</v>
      </c>
      <c r="F1502" s="488">
        <v>55.420000000000002</v>
      </c>
    </row>
    <row r="1503" s="491" customFormat="1">
      <c r="A1503" s="489"/>
      <c r="B1503" s="490">
        <v>87700</v>
      </c>
      <c r="C1503" s="536" t="s">
        <v>2800</v>
      </c>
      <c r="D1503" s="541" t="s">
        <v>5186</v>
      </c>
      <c r="E1503" s="539" t="s">
        <v>12625</v>
      </c>
      <c r="F1503" s="488">
        <v>59.880000000000003</v>
      </c>
    </row>
    <row r="1504" s="491" customFormat="1">
      <c r="A1504" s="489"/>
      <c r="B1504" s="490">
        <v>102803</v>
      </c>
      <c r="C1504" s="536" t="s">
        <v>2800</v>
      </c>
      <c r="D1504" s="541" t="s">
        <v>5187</v>
      </c>
      <c r="E1504" s="539" t="s">
        <v>12625</v>
      </c>
      <c r="F1504" s="488">
        <v>2.5800000000000001</v>
      </c>
    </row>
    <row r="1505" s="491" customFormat="1">
      <c r="A1505" s="489"/>
      <c r="B1505" s="490">
        <v>92717</v>
      </c>
      <c r="C1505" s="536" t="s">
        <v>2800</v>
      </c>
      <c r="D1505" s="541" t="s">
        <v>5188</v>
      </c>
      <c r="E1505" s="539" t="s">
        <v>2910</v>
      </c>
      <c r="F1505" s="488">
        <v>0.33000000000000002</v>
      </c>
    </row>
    <row r="1506" s="491" customFormat="1">
      <c r="A1506" s="489"/>
      <c r="B1506" s="490">
        <v>92716</v>
      </c>
      <c r="C1506" s="536" t="s">
        <v>2800</v>
      </c>
      <c r="D1506" s="541" t="s">
        <v>5189</v>
      </c>
      <c r="E1506" s="539" t="s">
        <v>2802</v>
      </c>
      <c r="F1506" s="488">
        <v>82.920000000000002</v>
      </c>
    </row>
    <row r="1507" s="491" customFormat="1">
      <c r="A1507" s="489"/>
      <c r="B1507" s="490">
        <v>103668</v>
      </c>
      <c r="C1507" s="536" t="s">
        <v>2800</v>
      </c>
      <c r="D1507" s="541" t="s">
        <v>5190</v>
      </c>
      <c r="E1507" s="539" t="s">
        <v>2910</v>
      </c>
      <c r="F1507" s="488">
        <v>0</v>
      </c>
    </row>
    <row r="1508" s="491" customFormat="1">
      <c r="A1508" s="489"/>
      <c r="B1508" s="490">
        <v>103667</v>
      </c>
      <c r="C1508" s="536" t="s">
        <v>2800</v>
      </c>
      <c r="D1508" s="541" t="s">
        <v>5191</v>
      </c>
      <c r="E1508" s="539" t="s">
        <v>2802</v>
      </c>
      <c r="F1508" s="488">
        <v>0</v>
      </c>
    </row>
    <row r="1509" s="491" customFormat="1">
      <c r="A1509" s="489"/>
      <c r="B1509" s="490">
        <v>89218</v>
      </c>
      <c r="C1509" s="536" t="s">
        <v>2800</v>
      </c>
      <c r="D1509" s="541" t="s">
        <v>2953</v>
      </c>
      <c r="E1509" s="539" t="s">
        <v>2910</v>
      </c>
      <c r="F1509" s="488">
        <v>99.359999999999999</v>
      </c>
    </row>
    <row r="1510" s="491" customFormat="1">
      <c r="A1510" s="489"/>
      <c r="B1510" s="490">
        <v>89843</v>
      </c>
      <c r="C1510" s="536" t="s">
        <v>2800</v>
      </c>
      <c r="D1510" s="541" t="s">
        <v>2853</v>
      </c>
      <c r="E1510" s="539" t="s">
        <v>2802</v>
      </c>
      <c r="F1510" s="488">
        <v>217.93000000000001</v>
      </c>
    </row>
    <row r="1511" s="491" customFormat="1">
      <c r="A1511" s="489"/>
      <c r="B1511" s="490">
        <v>87446</v>
      </c>
      <c r="C1511" s="536" t="s">
        <v>2800</v>
      </c>
      <c r="D1511" s="541" t="s">
        <v>5192</v>
      </c>
      <c r="E1511" s="539" t="s">
        <v>2910</v>
      </c>
      <c r="F1511" s="488">
        <v>0.65000000000000002</v>
      </c>
    </row>
    <row r="1512" s="491" customFormat="1">
      <c r="A1512" s="489"/>
      <c r="B1512" s="490">
        <v>87445</v>
      </c>
      <c r="C1512" s="536" t="s">
        <v>2800</v>
      </c>
      <c r="D1512" s="541" t="s">
        <v>5193</v>
      </c>
      <c r="E1512" s="539" t="s">
        <v>2802</v>
      </c>
      <c r="F1512" s="488">
        <v>5.3899999999999997</v>
      </c>
    </row>
    <row r="1513" s="491" customFormat="1">
      <c r="A1513" s="489"/>
      <c r="B1513" s="490">
        <v>93234</v>
      </c>
      <c r="C1513" s="536" t="s">
        <v>2800</v>
      </c>
      <c r="D1513" s="541" t="s">
        <v>2991</v>
      </c>
      <c r="E1513" s="539" t="s">
        <v>2910</v>
      </c>
      <c r="F1513" s="488">
        <v>0.59999999999999998</v>
      </c>
    </row>
    <row r="1514" s="491" customFormat="1">
      <c r="A1514" s="489"/>
      <c r="B1514" s="490">
        <v>93233</v>
      </c>
      <c r="C1514" s="536" t="s">
        <v>2800</v>
      </c>
      <c r="D1514" s="541" t="s">
        <v>2885</v>
      </c>
      <c r="E1514" s="539" t="s">
        <v>2802</v>
      </c>
      <c r="F1514" s="488">
        <v>5.8899999999999997</v>
      </c>
    </row>
    <row r="1515" s="491" customFormat="1">
      <c r="A1515" s="489"/>
      <c r="B1515" s="490">
        <v>102953</v>
      </c>
      <c r="C1515" s="536" t="s">
        <v>2800</v>
      </c>
      <c r="D1515" s="541" t="s">
        <v>5194</v>
      </c>
      <c r="E1515" s="539" t="s">
        <v>2910</v>
      </c>
      <c r="F1515" s="488">
        <v>0</v>
      </c>
    </row>
    <row r="1516" s="491" customFormat="1">
      <c r="A1516" s="489"/>
      <c r="B1516" s="490">
        <v>102952</v>
      </c>
      <c r="C1516" s="536" t="s">
        <v>2800</v>
      </c>
      <c r="D1516" s="541" t="s">
        <v>5195</v>
      </c>
      <c r="E1516" s="539" t="s">
        <v>2802</v>
      </c>
      <c r="F1516" s="488">
        <v>0</v>
      </c>
    </row>
    <row r="1517" s="491" customFormat="1">
      <c r="A1517" s="489"/>
      <c r="B1517" s="490">
        <v>88831</v>
      </c>
      <c r="C1517" s="536" t="s">
        <v>2800</v>
      </c>
      <c r="D1517" s="541" t="s">
        <v>5196</v>
      </c>
      <c r="E1517" s="539" t="s">
        <v>2910</v>
      </c>
      <c r="F1517" s="488">
        <v>0.47999999999999998</v>
      </c>
    </row>
    <row r="1518" s="491" customFormat="1">
      <c r="A1518" s="489"/>
      <c r="B1518" s="490">
        <v>88830</v>
      </c>
      <c r="C1518" s="536" t="s">
        <v>2800</v>
      </c>
      <c r="D1518" s="541" t="s">
        <v>5197</v>
      </c>
      <c r="E1518" s="539" t="s">
        <v>2802</v>
      </c>
      <c r="F1518" s="488">
        <v>2.3700000000000001</v>
      </c>
    </row>
    <row r="1519" s="491" customFormat="1">
      <c r="A1519" s="489"/>
      <c r="B1519" s="490">
        <v>89226</v>
      </c>
      <c r="C1519" s="536" t="s">
        <v>2800</v>
      </c>
      <c r="D1519" s="541" t="s">
        <v>5198</v>
      </c>
      <c r="E1519" s="539" t="s">
        <v>2910</v>
      </c>
      <c r="F1519" s="488">
        <v>1.95</v>
      </c>
    </row>
    <row r="1520" s="491" customFormat="1">
      <c r="A1520" s="489"/>
      <c r="B1520" s="490">
        <v>89225</v>
      </c>
      <c r="C1520" s="536" t="s">
        <v>2800</v>
      </c>
      <c r="D1520" s="541" t="s">
        <v>5199</v>
      </c>
      <c r="E1520" s="539" t="s">
        <v>2802</v>
      </c>
      <c r="F1520" s="488">
        <v>6.6399999999999997</v>
      </c>
    </row>
    <row r="1521" s="491" customFormat="1">
      <c r="A1521" s="489"/>
      <c r="B1521" s="490">
        <v>89279</v>
      </c>
      <c r="C1521" s="536" t="s">
        <v>2800</v>
      </c>
      <c r="D1521" s="541" t="s">
        <v>5200</v>
      </c>
      <c r="E1521" s="539" t="s">
        <v>2910</v>
      </c>
      <c r="F1521" s="488">
        <v>2.3799999999999999</v>
      </c>
    </row>
    <row r="1522" s="491" customFormat="1">
      <c r="A1522" s="489"/>
      <c r="B1522" s="490">
        <v>89278</v>
      </c>
      <c r="C1522" s="536" t="s">
        <v>2800</v>
      </c>
      <c r="D1522" s="541" t="s">
        <v>5201</v>
      </c>
      <c r="E1522" s="539" t="s">
        <v>2802</v>
      </c>
      <c r="F1522" s="488">
        <v>12.970000000000001</v>
      </c>
    </row>
    <row r="1523" s="491" customFormat="1">
      <c r="A1523" s="489"/>
      <c r="B1523" s="490">
        <v>90651</v>
      </c>
      <c r="C1523" s="536" t="s">
        <v>2800</v>
      </c>
      <c r="D1523" s="541" t="s">
        <v>2966</v>
      </c>
      <c r="E1523" s="539" t="s">
        <v>2910</v>
      </c>
      <c r="F1523" s="488">
        <v>1.3400000000000001</v>
      </c>
    </row>
    <row r="1524" s="491" customFormat="1">
      <c r="A1524" s="489"/>
      <c r="B1524" s="490">
        <v>90650</v>
      </c>
      <c r="C1524" s="536" t="s">
        <v>2800</v>
      </c>
      <c r="D1524" s="541" t="s">
        <v>2861</v>
      </c>
      <c r="E1524" s="539" t="s">
        <v>2802</v>
      </c>
      <c r="F1524" s="488">
        <v>13.94</v>
      </c>
    </row>
    <row r="1525" s="491" customFormat="1">
      <c r="A1525" s="489"/>
      <c r="B1525" s="490">
        <v>106101</v>
      </c>
      <c r="C1525" s="536" t="s">
        <v>2800</v>
      </c>
      <c r="D1525" s="541" t="s">
        <v>5202</v>
      </c>
      <c r="E1525" s="539" t="s">
        <v>2910</v>
      </c>
      <c r="F1525" s="488">
        <v>0</v>
      </c>
    </row>
    <row r="1526" s="491" customFormat="1">
      <c r="A1526" s="489"/>
      <c r="B1526" s="490">
        <v>106100</v>
      </c>
      <c r="C1526" s="536" t="s">
        <v>2800</v>
      </c>
      <c r="D1526" s="541" t="s">
        <v>5203</v>
      </c>
      <c r="E1526" s="539" t="s">
        <v>2802</v>
      </c>
      <c r="F1526" s="488">
        <v>0</v>
      </c>
    </row>
    <row r="1527" s="491" customFormat="1">
      <c r="A1527" s="489"/>
      <c r="B1527" s="490">
        <v>90657</v>
      </c>
      <c r="C1527" s="536" t="s">
        <v>2800</v>
      </c>
      <c r="D1527" s="541" t="s">
        <v>2967</v>
      </c>
      <c r="E1527" s="539" t="s">
        <v>2910</v>
      </c>
      <c r="F1527" s="488">
        <v>5.8799999999999999</v>
      </c>
    </row>
    <row r="1528" s="491" customFormat="1">
      <c r="A1528" s="489"/>
      <c r="B1528" s="490">
        <v>90656</v>
      </c>
      <c r="C1528" s="536" t="s">
        <v>2800</v>
      </c>
      <c r="D1528" s="541" t="s">
        <v>2862</v>
      </c>
      <c r="E1528" s="539" t="s">
        <v>2802</v>
      </c>
      <c r="F1528" s="488">
        <v>18.620000000000001</v>
      </c>
    </row>
    <row r="1529" s="491" customFormat="1">
      <c r="A1529" s="489"/>
      <c r="B1529" s="490">
        <v>90663</v>
      </c>
      <c r="C1529" s="536" t="s">
        <v>2800</v>
      </c>
      <c r="D1529" s="541" t="s">
        <v>2968</v>
      </c>
      <c r="E1529" s="539" t="s">
        <v>2910</v>
      </c>
      <c r="F1529" s="488">
        <v>6.2999999999999998</v>
      </c>
    </row>
    <row r="1530" s="491" customFormat="1">
      <c r="A1530" s="489"/>
      <c r="B1530" s="490">
        <v>90662</v>
      </c>
      <c r="C1530" s="536" t="s">
        <v>2800</v>
      </c>
      <c r="D1530" s="541" t="s">
        <v>2863</v>
      </c>
      <c r="E1530" s="539" t="s">
        <v>2802</v>
      </c>
      <c r="F1530" s="488">
        <v>19.41</v>
      </c>
    </row>
    <row r="1531" s="491" customFormat="1">
      <c r="A1531" s="489"/>
      <c r="B1531" s="490">
        <v>89022</v>
      </c>
      <c r="C1531" s="536" t="s">
        <v>2800</v>
      </c>
      <c r="D1531" s="541" t="s">
        <v>5204</v>
      </c>
      <c r="E1531" s="539" t="s">
        <v>2910</v>
      </c>
      <c r="F1531" s="488">
        <v>0.60999999999999999</v>
      </c>
    </row>
    <row r="1532" s="491" customFormat="1">
      <c r="A1532" s="489"/>
      <c r="B1532" s="490">
        <v>89021</v>
      </c>
      <c r="C1532" s="536" t="s">
        <v>2800</v>
      </c>
      <c r="D1532" s="541" t="s">
        <v>5205</v>
      </c>
      <c r="E1532" s="539" t="s">
        <v>2802</v>
      </c>
      <c r="F1532" s="488">
        <v>3.3999999999999999</v>
      </c>
    </row>
    <row r="1533" s="491" customFormat="1">
      <c r="A1533" s="489"/>
      <c r="B1533" s="490">
        <v>90644</v>
      </c>
      <c r="C1533" s="536" t="s">
        <v>2800</v>
      </c>
      <c r="D1533" s="541" t="s">
        <v>2965</v>
      </c>
      <c r="E1533" s="539" t="s">
        <v>2910</v>
      </c>
      <c r="F1533" s="488">
        <v>9.0500000000000007</v>
      </c>
    </row>
    <row r="1534" s="491" customFormat="1">
      <c r="A1534" s="489"/>
      <c r="B1534" s="490">
        <v>90643</v>
      </c>
      <c r="C1534" s="536" t="s">
        <v>2800</v>
      </c>
      <c r="D1534" s="541" t="s">
        <v>2860</v>
      </c>
      <c r="E1534" s="539" t="s">
        <v>2802</v>
      </c>
      <c r="F1534" s="488">
        <v>29.350000000000001</v>
      </c>
    </row>
    <row r="1535" s="491" customFormat="1">
      <c r="A1535" s="489"/>
      <c r="B1535" s="490">
        <v>102811</v>
      </c>
      <c r="C1535" s="536" t="s">
        <v>2800</v>
      </c>
      <c r="D1535" s="541" t="s">
        <v>5206</v>
      </c>
      <c r="E1535" s="539" t="s">
        <v>2910</v>
      </c>
      <c r="F1535" s="488">
        <v>0</v>
      </c>
    </row>
    <row r="1536" s="491" customFormat="1">
      <c r="A1536" s="489"/>
      <c r="B1536" s="490">
        <v>102810</v>
      </c>
      <c r="C1536" s="536" t="s">
        <v>2800</v>
      </c>
      <c r="D1536" s="541" t="s">
        <v>5207</v>
      </c>
      <c r="E1536" s="539" t="s">
        <v>2802</v>
      </c>
      <c r="F1536" s="488">
        <v>0</v>
      </c>
    </row>
    <row r="1537" s="491" customFormat="1">
      <c r="A1537" s="489"/>
      <c r="B1537" s="490">
        <v>92146</v>
      </c>
      <c r="C1537" s="536" t="s">
        <v>2800</v>
      </c>
      <c r="D1537" s="541" t="s">
        <v>2987</v>
      </c>
      <c r="E1537" s="539" t="s">
        <v>2910</v>
      </c>
      <c r="F1537" s="488">
        <v>36.509999999999998</v>
      </c>
    </row>
    <row r="1538" s="491" customFormat="1">
      <c r="A1538" s="489"/>
      <c r="B1538" s="490">
        <v>92145</v>
      </c>
      <c r="C1538" s="536" t="s">
        <v>2800</v>
      </c>
      <c r="D1538" s="541" t="s">
        <v>2881</v>
      </c>
      <c r="E1538" s="539" t="s">
        <v>2802</v>
      </c>
      <c r="F1538" s="488">
        <v>83.290000000000006</v>
      </c>
    </row>
    <row r="1539" s="491" customFormat="1">
      <c r="A1539" s="489"/>
      <c r="B1539" s="490">
        <v>92139</v>
      </c>
      <c r="C1539" s="536" t="s">
        <v>2800</v>
      </c>
      <c r="D1539" s="541" t="s">
        <v>2986</v>
      </c>
      <c r="E1539" s="539" t="s">
        <v>2910</v>
      </c>
      <c r="F1539" s="488">
        <v>48.509999999999998</v>
      </c>
    </row>
    <row r="1540" s="491" customFormat="1">
      <c r="A1540" s="489"/>
      <c r="B1540" s="490">
        <v>92138</v>
      </c>
      <c r="C1540" s="536" t="s">
        <v>2800</v>
      </c>
      <c r="D1540" s="541" t="s">
        <v>2880</v>
      </c>
      <c r="E1540" s="539" t="s">
        <v>2802</v>
      </c>
      <c r="F1540" s="488">
        <v>99.400000000000006</v>
      </c>
    </row>
    <row r="1541" s="491" customFormat="1">
      <c r="A1541" s="489"/>
      <c r="B1541" s="490">
        <v>91387</v>
      </c>
      <c r="C1541" s="536" t="s">
        <v>2800</v>
      </c>
      <c r="D1541" s="541" t="s">
        <v>2979</v>
      </c>
      <c r="E1541" s="539" t="s">
        <v>2910</v>
      </c>
      <c r="F1541" s="488">
        <v>78.959999999999994</v>
      </c>
    </row>
    <row r="1542" s="491" customFormat="1">
      <c r="A1542" s="489"/>
      <c r="B1542" s="490">
        <v>91386</v>
      </c>
      <c r="C1542" s="536" t="s">
        <v>2800</v>
      </c>
      <c r="D1542" s="541" t="s">
        <v>2874</v>
      </c>
      <c r="E1542" s="539" t="s">
        <v>2802</v>
      </c>
      <c r="F1542" s="488">
        <v>269.87</v>
      </c>
    </row>
    <row r="1543" s="491" customFormat="1">
      <c r="A1543" s="489"/>
      <c r="B1543" s="490">
        <v>96036</v>
      </c>
      <c r="C1543" s="536" t="s">
        <v>2800</v>
      </c>
      <c r="D1543" s="541" t="s">
        <v>3011</v>
      </c>
      <c r="E1543" s="539" t="s">
        <v>2910</v>
      </c>
      <c r="F1543" s="488">
        <v>89.030000000000001</v>
      </c>
    </row>
    <row r="1544" s="491" customFormat="1">
      <c r="A1544" s="489"/>
      <c r="B1544" s="490">
        <v>96035</v>
      </c>
      <c r="C1544" s="536" t="s">
        <v>2800</v>
      </c>
      <c r="D1544" s="541" t="s">
        <v>2905</v>
      </c>
      <c r="E1544" s="539" t="s">
        <v>2802</v>
      </c>
      <c r="F1544" s="488">
        <v>286.47000000000003</v>
      </c>
    </row>
    <row r="1545" s="491" customFormat="1">
      <c r="A1545" s="489"/>
      <c r="B1545" s="490">
        <v>89877</v>
      </c>
      <c r="C1545" s="536" t="s">
        <v>2800</v>
      </c>
      <c r="D1545" s="541" t="s">
        <v>2959</v>
      </c>
      <c r="E1545" s="539" t="s">
        <v>2910</v>
      </c>
      <c r="F1545" s="488">
        <v>91.859999999999999</v>
      </c>
    </row>
    <row r="1546" s="491" customFormat="1">
      <c r="A1546" s="489"/>
      <c r="B1546" s="490">
        <v>89876</v>
      </c>
      <c r="C1546" s="536" t="s">
        <v>2800</v>
      </c>
      <c r="D1546" s="541" t="s">
        <v>2854</v>
      </c>
      <c r="E1546" s="539" t="s">
        <v>2802</v>
      </c>
      <c r="F1546" s="488">
        <v>329.98000000000002</v>
      </c>
    </row>
    <row r="1547" s="491" customFormat="1">
      <c r="A1547" s="489"/>
      <c r="B1547" s="490">
        <v>89884</v>
      </c>
      <c r="C1547" s="536" t="s">
        <v>2800</v>
      </c>
      <c r="D1547" s="541" t="s">
        <v>2960</v>
      </c>
      <c r="E1547" s="539" t="s">
        <v>2910</v>
      </c>
      <c r="F1547" s="488">
        <v>95.819999999999993</v>
      </c>
    </row>
    <row r="1548" s="491" customFormat="1">
      <c r="A1548" s="489"/>
      <c r="B1548" s="490">
        <v>89883</v>
      </c>
      <c r="C1548" s="536" t="s">
        <v>2800</v>
      </c>
      <c r="D1548" s="541" t="s">
        <v>2855</v>
      </c>
      <c r="E1548" s="539" t="s">
        <v>2802</v>
      </c>
      <c r="F1548" s="488">
        <v>364.63</v>
      </c>
    </row>
    <row r="1549" s="491" customFormat="1">
      <c r="A1549" s="489"/>
      <c r="B1549" s="490">
        <v>67827</v>
      </c>
      <c r="C1549" s="536" t="s">
        <v>2800</v>
      </c>
      <c r="D1549" s="541" t="s">
        <v>2944</v>
      </c>
      <c r="E1549" s="539" t="s">
        <v>2910</v>
      </c>
      <c r="F1549" s="488">
        <v>69.379999999999995</v>
      </c>
    </row>
    <row r="1550" s="491" customFormat="1">
      <c r="A1550" s="489"/>
      <c r="B1550" s="490">
        <v>67826</v>
      </c>
      <c r="C1550" s="536" t="s">
        <v>2800</v>
      </c>
      <c r="D1550" s="541" t="s">
        <v>2836</v>
      </c>
      <c r="E1550" s="539" t="s">
        <v>2802</v>
      </c>
      <c r="F1550" s="488">
        <v>190.27000000000001</v>
      </c>
    </row>
    <row r="1551" s="491" customFormat="1">
      <c r="A1551" s="489"/>
      <c r="B1551" s="490">
        <v>5961</v>
      </c>
      <c r="C1551" s="536" t="s">
        <v>2800</v>
      </c>
      <c r="D1551" s="541" t="s">
        <v>2939</v>
      </c>
      <c r="E1551" s="539" t="s">
        <v>2910</v>
      </c>
      <c r="F1551" s="488">
        <v>68.180000000000007</v>
      </c>
    </row>
    <row r="1552" s="491" customFormat="1">
      <c r="A1552" s="489"/>
      <c r="B1552" s="490">
        <v>5811</v>
      </c>
      <c r="C1552" s="536" t="s">
        <v>2800</v>
      </c>
      <c r="D1552" s="541" t="s">
        <v>2808</v>
      </c>
      <c r="E1552" s="539" t="s">
        <v>2802</v>
      </c>
      <c r="F1552" s="488">
        <v>207.03</v>
      </c>
    </row>
    <row r="1553" s="491" customFormat="1">
      <c r="A1553" s="489"/>
      <c r="B1553" s="490">
        <v>92243</v>
      </c>
      <c r="C1553" s="536" t="s">
        <v>2800</v>
      </c>
      <c r="D1553" s="541" t="s">
        <v>2988</v>
      </c>
      <c r="E1553" s="539" t="s">
        <v>2910</v>
      </c>
      <c r="F1553" s="488">
        <v>83.790000000000006</v>
      </c>
    </row>
    <row r="1554" s="491" customFormat="1">
      <c r="A1554" s="489"/>
      <c r="B1554" s="490">
        <v>92242</v>
      </c>
      <c r="C1554" s="536" t="s">
        <v>2800</v>
      </c>
      <c r="D1554" s="541" t="s">
        <v>2882</v>
      </c>
      <c r="E1554" s="539" t="s">
        <v>2802</v>
      </c>
      <c r="F1554" s="488">
        <v>403.77999999999997</v>
      </c>
    </row>
    <row r="1555" s="491" customFormat="1">
      <c r="A1555" s="489"/>
      <c r="B1555" s="490">
        <v>91646</v>
      </c>
      <c r="C1555" s="536" t="s">
        <v>2800</v>
      </c>
      <c r="D1555" s="541" t="s">
        <v>2983</v>
      </c>
      <c r="E1555" s="539" t="s">
        <v>2910</v>
      </c>
      <c r="F1555" s="488">
        <v>100.26000000000001</v>
      </c>
    </row>
    <row r="1556" s="491" customFormat="1">
      <c r="A1556" s="489"/>
      <c r="B1556" s="490">
        <v>91645</v>
      </c>
      <c r="C1556" s="536" t="s">
        <v>2800</v>
      </c>
      <c r="D1556" s="541" t="s">
        <v>2877</v>
      </c>
      <c r="E1556" s="539" t="s">
        <v>2802</v>
      </c>
      <c r="F1556" s="488">
        <v>463.81999999999999</v>
      </c>
    </row>
    <row r="1557" s="491" customFormat="1">
      <c r="A1557" s="489"/>
      <c r="B1557" s="490">
        <v>92107</v>
      </c>
      <c r="C1557" s="536" t="s">
        <v>2800</v>
      </c>
      <c r="D1557" s="541" t="s">
        <v>5208</v>
      </c>
      <c r="E1557" s="539" t="s">
        <v>2910</v>
      </c>
      <c r="F1557" s="488">
        <v>97.260000000000005</v>
      </c>
    </row>
    <row r="1558" s="491" customFormat="1">
      <c r="A1558" s="489"/>
      <c r="B1558" s="490">
        <v>92106</v>
      </c>
      <c r="C1558" s="536" t="s">
        <v>2800</v>
      </c>
      <c r="D1558" s="541" t="s">
        <v>5209</v>
      </c>
      <c r="E1558" s="539" t="s">
        <v>2802</v>
      </c>
      <c r="F1558" s="488">
        <v>355.52999999999997</v>
      </c>
    </row>
    <row r="1559" s="491" customFormat="1">
      <c r="A1559" s="489"/>
      <c r="B1559" s="490">
        <v>5903</v>
      </c>
      <c r="C1559" s="536" t="s">
        <v>2800</v>
      </c>
      <c r="D1559" s="541" t="s">
        <v>2930</v>
      </c>
      <c r="E1559" s="539" t="s">
        <v>2910</v>
      </c>
      <c r="F1559" s="488">
        <v>77.590000000000003</v>
      </c>
    </row>
    <row r="1560" s="491" customFormat="1">
      <c r="A1560" s="489"/>
      <c r="B1560" s="490">
        <v>5901</v>
      </c>
      <c r="C1560" s="536" t="s">
        <v>2800</v>
      </c>
      <c r="D1560" s="541" t="s">
        <v>2824</v>
      </c>
      <c r="E1560" s="539" t="s">
        <v>2802</v>
      </c>
      <c r="F1560" s="488">
        <v>316.70999999999998</v>
      </c>
    </row>
    <row r="1561" s="491" customFormat="1">
      <c r="A1561" s="489"/>
      <c r="B1561" s="490">
        <v>6260</v>
      </c>
      <c r="C1561" s="536" t="s">
        <v>2800</v>
      </c>
      <c r="D1561" s="541" t="s">
        <v>2940</v>
      </c>
      <c r="E1561" s="539" t="s">
        <v>2910</v>
      </c>
      <c r="F1561" s="488">
        <v>65.030000000000001</v>
      </c>
    </row>
    <row r="1562" s="491" customFormat="1">
      <c r="A1562" s="489"/>
      <c r="B1562" s="490">
        <v>6259</v>
      </c>
      <c r="C1562" s="536" t="s">
        <v>2800</v>
      </c>
      <c r="D1562" s="541" t="s">
        <v>2832</v>
      </c>
      <c r="E1562" s="539" t="s">
        <v>2802</v>
      </c>
      <c r="F1562" s="488">
        <v>256.05000000000001</v>
      </c>
    </row>
    <row r="1563" s="491" customFormat="1">
      <c r="A1563" s="489"/>
      <c r="B1563" s="490">
        <v>104705</v>
      </c>
      <c r="C1563" s="536" t="s">
        <v>2800</v>
      </c>
      <c r="D1563" s="541" t="s">
        <v>5210</v>
      </c>
      <c r="E1563" s="539" t="s">
        <v>2910</v>
      </c>
      <c r="F1563" s="488">
        <v>0</v>
      </c>
    </row>
    <row r="1564" s="491" customFormat="1">
      <c r="A1564" s="489"/>
      <c r="B1564" s="490">
        <v>104704</v>
      </c>
      <c r="C1564" s="536" t="s">
        <v>2800</v>
      </c>
      <c r="D1564" s="541" t="s">
        <v>5211</v>
      </c>
      <c r="E1564" s="539" t="s">
        <v>2802</v>
      </c>
      <c r="F1564" s="488">
        <v>0</v>
      </c>
    </row>
    <row r="1565" s="491" customFormat="1">
      <c r="A1565" s="489"/>
      <c r="B1565" s="490">
        <v>91395</v>
      </c>
      <c r="C1565" s="536" t="s">
        <v>2800</v>
      </c>
      <c r="D1565" s="541" t="s">
        <v>2980</v>
      </c>
      <c r="E1565" s="539" t="s">
        <v>2910</v>
      </c>
      <c r="F1565" s="488">
        <v>62.880000000000003</v>
      </c>
    </row>
    <row r="1566" s="491" customFormat="1">
      <c r="A1566" s="489"/>
      <c r="B1566" s="490">
        <v>73467</v>
      </c>
      <c r="C1566" s="536" t="s">
        <v>2800</v>
      </c>
      <c r="D1566" s="541" t="s">
        <v>2839</v>
      </c>
      <c r="E1566" s="539" t="s">
        <v>2802</v>
      </c>
      <c r="F1566" s="488">
        <v>248.91</v>
      </c>
    </row>
    <row r="1567" s="491" customFormat="1">
      <c r="A1567" s="489"/>
      <c r="B1567" s="490">
        <v>5826</v>
      </c>
      <c r="C1567" s="536" t="s">
        <v>2800</v>
      </c>
      <c r="D1567" s="541" t="s">
        <v>2915</v>
      </c>
      <c r="E1567" s="539" t="s">
        <v>2910</v>
      </c>
      <c r="F1567" s="488">
        <v>65.760000000000005</v>
      </c>
    </row>
    <row r="1568" s="491" customFormat="1">
      <c r="A1568" s="489"/>
      <c r="B1568" s="490">
        <v>5824</v>
      </c>
      <c r="C1568" s="536" t="s">
        <v>2800</v>
      </c>
      <c r="D1568" s="541" t="s">
        <v>2810</v>
      </c>
      <c r="E1568" s="539" t="s">
        <v>2802</v>
      </c>
      <c r="F1568" s="488">
        <v>217.78</v>
      </c>
    </row>
    <row r="1569" s="491" customFormat="1">
      <c r="A1569" s="489"/>
      <c r="B1569" s="490">
        <v>5892</v>
      </c>
      <c r="C1569" s="536" t="s">
        <v>2800</v>
      </c>
      <c r="D1569" s="541" t="s">
        <v>2928</v>
      </c>
      <c r="E1569" s="539" t="s">
        <v>2910</v>
      </c>
      <c r="F1569" s="488">
        <v>60.549999999999997</v>
      </c>
    </row>
    <row r="1570" s="491" customFormat="1">
      <c r="A1570" s="489"/>
      <c r="B1570" s="490">
        <v>5890</v>
      </c>
      <c r="C1570" s="536" t="s">
        <v>2800</v>
      </c>
      <c r="D1570" s="541" t="s">
        <v>2822</v>
      </c>
      <c r="E1570" s="539" t="s">
        <v>2802</v>
      </c>
      <c r="F1570" s="488">
        <v>204.66</v>
      </c>
    </row>
    <row r="1571" s="491" customFormat="1">
      <c r="A1571" s="489"/>
      <c r="B1571" s="490">
        <v>5896</v>
      </c>
      <c r="C1571" s="536" t="s">
        <v>2800</v>
      </c>
      <c r="D1571" s="541" t="s">
        <v>2929</v>
      </c>
      <c r="E1571" s="539" t="s">
        <v>2910</v>
      </c>
      <c r="F1571" s="488">
        <v>63.25</v>
      </c>
    </row>
    <row r="1572" s="491" customFormat="1">
      <c r="A1572" s="489"/>
      <c r="B1572" s="490">
        <v>5894</v>
      </c>
      <c r="C1572" s="536" t="s">
        <v>2800</v>
      </c>
      <c r="D1572" s="541" t="s">
        <v>2823</v>
      </c>
      <c r="E1572" s="539" t="s">
        <v>2802</v>
      </c>
      <c r="F1572" s="488">
        <v>212.97</v>
      </c>
    </row>
    <row r="1573" s="491" customFormat="1">
      <c r="A1573" s="489"/>
      <c r="B1573" s="490">
        <v>91032</v>
      </c>
      <c r="C1573" s="536" t="s">
        <v>2800</v>
      </c>
      <c r="D1573" s="541" t="s">
        <v>2976</v>
      </c>
      <c r="E1573" s="539" t="s">
        <v>2910</v>
      </c>
      <c r="F1573" s="488">
        <v>71.5</v>
      </c>
    </row>
    <row r="1574" s="491" customFormat="1">
      <c r="A1574" s="489"/>
      <c r="B1574" s="490">
        <v>91031</v>
      </c>
      <c r="C1574" s="536" t="s">
        <v>2800</v>
      </c>
      <c r="D1574" s="541" t="s">
        <v>2871</v>
      </c>
      <c r="E1574" s="539" t="s">
        <v>2802</v>
      </c>
      <c r="F1574" s="488">
        <v>259.88999999999999</v>
      </c>
    </row>
    <row r="1575" s="491" customFormat="1">
      <c r="A1575" s="489"/>
      <c r="B1575" s="490">
        <v>102817</v>
      </c>
      <c r="C1575" s="536" t="s">
        <v>2800</v>
      </c>
      <c r="D1575" s="541" t="s">
        <v>5212</v>
      </c>
      <c r="E1575" s="539" t="s">
        <v>2910</v>
      </c>
      <c r="F1575" s="488">
        <v>0</v>
      </c>
    </row>
    <row r="1576" s="491" customFormat="1">
      <c r="A1576" s="489"/>
      <c r="B1576" s="490">
        <v>102816</v>
      </c>
      <c r="C1576" s="536" t="s">
        <v>2800</v>
      </c>
      <c r="D1576" s="541" t="s">
        <v>5213</v>
      </c>
      <c r="E1576" s="539" t="s">
        <v>2802</v>
      </c>
      <c r="F1576" s="488">
        <v>0</v>
      </c>
    </row>
    <row r="1577" s="491" customFormat="1">
      <c r="A1577" s="489"/>
      <c r="B1577" s="490">
        <v>91534</v>
      </c>
      <c r="C1577" s="536" t="s">
        <v>2800</v>
      </c>
      <c r="D1577" s="541" t="s">
        <v>2981</v>
      </c>
      <c r="E1577" s="539" t="s">
        <v>2910</v>
      </c>
      <c r="F1577" s="488">
        <v>38.350000000000001</v>
      </c>
    </row>
    <row r="1578" s="491" customFormat="1">
      <c r="A1578" s="489"/>
      <c r="B1578" s="490">
        <v>91533</v>
      </c>
      <c r="C1578" s="536" t="s">
        <v>2800</v>
      </c>
      <c r="D1578" s="541" t="s">
        <v>2875</v>
      </c>
      <c r="E1578" s="539" t="s">
        <v>2802</v>
      </c>
      <c r="F1578" s="488">
        <v>45.43</v>
      </c>
    </row>
    <row r="1579" s="491" customFormat="1">
      <c r="A1579" s="489"/>
      <c r="B1579" s="490">
        <v>95265</v>
      </c>
      <c r="C1579" s="536" t="s">
        <v>2800</v>
      </c>
      <c r="D1579" s="541" t="s">
        <v>3003</v>
      </c>
      <c r="E1579" s="539" t="s">
        <v>2910</v>
      </c>
      <c r="F1579" s="488">
        <v>0.66000000000000003</v>
      </c>
    </row>
    <row r="1580" s="491" customFormat="1">
      <c r="A1580" s="489"/>
      <c r="B1580" s="490">
        <v>95264</v>
      </c>
      <c r="C1580" s="536" t="s">
        <v>2800</v>
      </c>
      <c r="D1580" s="541" t="s">
        <v>2897</v>
      </c>
      <c r="E1580" s="539" t="s">
        <v>2802</v>
      </c>
      <c r="F1580" s="488">
        <v>6.0700000000000003</v>
      </c>
    </row>
    <row r="1581" s="491" customFormat="1">
      <c r="B1581" s="490">
        <v>90973</v>
      </c>
      <c r="C1581" s="536" t="s">
        <v>2800</v>
      </c>
      <c r="D1581" s="541" t="s">
        <v>2973</v>
      </c>
      <c r="E1581" s="539" t="s">
        <v>2910</v>
      </c>
      <c r="F1581" s="488">
        <v>8.9299999999999997</v>
      </c>
    </row>
    <row r="1582" s="491" customFormat="1">
      <c r="B1582" s="490">
        <v>90972</v>
      </c>
      <c r="C1582" s="536" t="s">
        <v>2800</v>
      </c>
      <c r="D1582" s="541" t="s">
        <v>2868</v>
      </c>
      <c r="E1582" s="539" t="s">
        <v>2802</v>
      </c>
      <c r="F1582" s="488">
        <v>76.890000000000001</v>
      </c>
    </row>
    <row r="1583" s="491" customFormat="1">
      <c r="B1583" s="490">
        <v>91001</v>
      </c>
      <c r="C1583" s="536" t="s">
        <v>2800</v>
      </c>
      <c r="D1583" s="541" t="s">
        <v>2975</v>
      </c>
      <c r="E1583" s="539" t="s">
        <v>2910</v>
      </c>
      <c r="F1583" s="488">
        <v>10.59</v>
      </c>
    </row>
    <row r="1584" s="491" customFormat="1">
      <c r="B1584" s="490">
        <v>90999</v>
      </c>
      <c r="C1584" s="536" t="s">
        <v>2800</v>
      </c>
      <c r="D1584" s="541" t="s">
        <v>2870</v>
      </c>
      <c r="E1584" s="539" t="s">
        <v>2802</v>
      </c>
      <c r="F1584" s="488">
        <v>101.39</v>
      </c>
    </row>
    <row r="1585" s="491" customFormat="1">
      <c r="B1585" s="490">
        <v>5954</v>
      </c>
      <c r="C1585" s="536" t="s">
        <v>2800</v>
      </c>
      <c r="D1585" s="541" t="s">
        <v>2938</v>
      </c>
      <c r="E1585" s="539" t="s">
        <v>2910</v>
      </c>
      <c r="F1585" s="488">
        <v>6.6699999999999999</v>
      </c>
    </row>
    <row r="1586" s="491" customFormat="1">
      <c r="B1586" s="490">
        <v>5953</v>
      </c>
      <c r="C1586" s="536" t="s">
        <v>2800</v>
      </c>
      <c r="D1586" s="541" t="s">
        <v>2831</v>
      </c>
      <c r="E1586" s="539" t="s">
        <v>2802</v>
      </c>
      <c r="F1586" s="488">
        <v>59.259999999999998</v>
      </c>
    </row>
    <row r="1587" s="491" customFormat="1">
      <c r="B1587" s="490">
        <v>90982</v>
      </c>
      <c r="C1587" s="536" t="s">
        <v>2800</v>
      </c>
      <c r="D1587" s="541" t="s">
        <v>2974</v>
      </c>
      <c r="E1587" s="539" t="s">
        <v>2910</v>
      </c>
      <c r="F1587" s="488">
        <v>22.690000000000001</v>
      </c>
    </row>
    <row r="1588" s="491" customFormat="1">
      <c r="B1588" s="490">
        <v>90979</v>
      </c>
      <c r="C1588" s="536" t="s">
        <v>2800</v>
      </c>
      <c r="D1588" s="541" t="s">
        <v>2869</v>
      </c>
      <c r="E1588" s="539" t="s">
        <v>2802</v>
      </c>
      <c r="F1588" s="488">
        <v>198.55000000000001</v>
      </c>
    </row>
    <row r="1589" s="491" customFormat="1">
      <c r="B1589" s="490">
        <v>90965</v>
      </c>
      <c r="C1589" s="536" t="s">
        <v>2800</v>
      </c>
      <c r="D1589" s="541" t="s">
        <v>2972</v>
      </c>
      <c r="E1589" s="539" t="s">
        <v>2910</v>
      </c>
      <c r="F1589" s="488">
        <v>8.9000000000000004</v>
      </c>
    </row>
    <row r="1590" s="491" customFormat="1">
      <c r="B1590" s="490">
        <v>90964</v>
      </c>
      <c r="C1590" s="536" t="s">
        <v>2800</v>
      </c>
      <c r="D1590" s="541" t="s">
        <v>2867</v>
      </c>
      <c r="E1590" s="539" t="s">
        <v>2802</v>
      </c>
      <c r="F1590" s="488">
        <v>32.289999999999999</v>
      </c>
    </row>
    <row r="1591" s="491" customFormat="1">
      <c r="B1591" s="490">
        <v>102970</v>
      </c>
      <c r="C1591" s="536" t="s">
        <v>2800</v>
      </c>
      <c r="D1591" s="541" t="s">
        <v>5214</v>
      </c>
      <c r="E1591" s="539" t="s">
        <v>2910</v>
      </c>
      <c r="F1591" s="488">
        <v>0</v>
      </c>
    </row>
    <row r="1592" s="491" customFormat="1">
      <c r="B1592" s="490">
        <v>102971</v>
      </c>
      <c r="C1592" s="536" t="s">
        <v>2800</v>
      </c>
      <c r="D1592" s="541" t="s">
        <v>5215</v>
      </c>
      <c r="E1592" s="539" t="s">
        <v>2802</v>
      </c>
      <c r="F1592" s="488">
        <v>0</v>
      </c>
    </row>
    <row r="1593" s="491" customFormat="1">
      <c r="B1593" s="490">
        <v>102822</v>
      </c>
      <c r="C1593" s="536" t="s">
        <v>2800</v>
      </c>
      <c r="D1593" s="541" t="s">
        <v>5216</v>
      </c>
      <c r="E1593" s="539" t="s">
        <v>2910</v>
      </c>
      <c r="F1593" s="488">
        <v>0</v>
      </c>
    </row>
    <row r="1594" s="491" customFormat="1">
      <c r="B1594" s="490">
        <v>102821</v>
      </c>
      <c r="C1594" s="536" t="s">
        <v>2800</v>
      </c>
      <c r="D1594" s="541" t="s">
        <v>5217</v>
      </c>
      <c r="E1594" s="539" t="s">
        <v>2802</v>
      </c>
      <c r="F1594" s="488">
        <v>0</v>
      </c>
    </row>
    <row r="1595" s="491" customFormat="1">
      <c r="B1595" s="490">
        <v>102828</v>
      </c>
      <c r="C1595" s="536" t="s">
        <v>2800</v>
      </c>
      <c r="D1595" s="541" t="s">
        <v>5218</v>
      </c>
      <c r="E1595" s="539" t="s">
        <v>2910</v>
      </c>
      <c r="F1595" s="488">
        <v>0</v>
      </c>
    </row>
    <row r="1596" s="491" customFormat="1">
      <c r="B1596" s="490">
        <v>102827</v>
      </c>
      <c r="C1596" s="536" t="s">
        <v>2800</v>
      </c>
      <c r="D1596" s="541" t="s">
        <v>5219</v>
      </c>
      <c r="E1596" s="539" t="s">
        <v>2802</v>
      </c>
      <c r="F1596" s="488">
        <v>0</v>
      </c>
    </row>
    <row r="1597" s="491" customFormat="1">
      <c r="B1597" s="490">
        <v>103939</v>
      </c>
      <c r="C1597" s="536" t="s">
        <v>2800</v>
      </c>
      <c r="D1597" s="541" t="s">
        <v>5220</v>
      </c>
      <c r="E1597" s="539" t="s">
        <v>2910</v>
      </c>
      <c r="F1597" s="488">
        <v>0</v>
      </c>
    </row>
    <row r="1598" s="491" customFormat="1">
      <c r="B1598" s="490">
        <v>103938</v>
      </c>
      <c r="C1598" s="536" t="s">
        <v>2800</v>
      </c>
      <c r="D1598" s="541" t="s">
        <v>5221</v>
      </c>
      <c r="E1598" s="539" t="s">
        <v>2802</v>
      </c>
      <c r="F1598" s="488">
        <v>0</v>
      </c>
    </row>
    <row r="1599" s="491" customFormat="1">
      <c r="B1599" s="490">
        <v>103945</v>
      </c>
      <c r="C1599" s="536" t="s">
        <v>2800</v>
      </c>
      <c r="D1599" s="541" t="s">
        <v>5222</v>
      </c>
      <c r="E1599" s="539" t="s">
        <v>2910</v>
      </c>
      <c r="F1599" s="488">
        <v>0</v>
      </c>
    </row>
    <row r="1600" s="491" customFormat="1">
      <c r="B1600" s="490">
        <v>103944</v>
      </c>
      <c r="C1600" s="536" t="s">
        <v>2800</v>
      </c>
      <c r="D1600" s="541" t="s">
        <v>5223</v>
      </c>
      <c r="E1600" s="539" t="s">
        <v>2802</v>
      </c>
      <c r="F1600" s="488">
        <v>0</v>
      </c>
    </row>
    <row r="1601" s="491" customFormat="1">
      <c r="B1601" s="490">
        <v>91285</v>
      </c>
      <c r="C1601" s="536" t="s">
        <v>2800</v>
      </c>
      <c r="D1601" s="541" t="s">
        <v>2978</v>
      </c>
      <c r="E1601" s="539" t="s">
        <v>2910</v>
      </c>
      <c r="F1601" s="488">
        <v>0.56000000000000005</v>
      </c>
    </row>
    <row r="1602" s="491" customFormat="1">
      <c r="B1602" s="490">
        <v>91283</v>
      </c>
      <c r="C1602" s="536" t="s">
        <v>2800</v>
      </c>
      <c r="D1602" s="541" t="s">
        <v>2873</v>
      </c>
      <c r="E1602" s="539" t="s">
        <v>2802</v>
      </c>
      <c r="F1602" s="488">
        <v>9.9600000000000009</v>
      </c>
    </row>
    <row r="1603" s="491" customFormat="1">
      <c r="B1603" s="490">
        <v>95283</v>
      </c>
      <c r="C1603" s="536" t="s">
        <v>2800</v>
      </c>
      <c r="D1603" s="541" t="s">
        <v>5224</v>
      </c>
      <c r="E1603" s="539" t="s">
        <v>2910</v>
      </c>
      <c r="F1603" s="488">
        <v>0.89000000000000001</v>
      </c>
    </row>
    <row r="1604" s="491" customFormat="1">
      <c r="B1604" s="490">
        <v>95282</v>
      </c>
      <c r="C1604" s="536" t="s">
        <v>2800</v>
      </c>
      <c r="D1604" s="541" t="s">
        <v>5225</v>
      </c>
      <c r="E1604" s="539" t="s">
        <v>2802</v>
      </c>
      <c r="F1604" s="488">
        <v>10.369999999999999</v>
      </c>
    </row>
    <row r="1605" s="491" customFormat="1">
      <c r="B1605" s="490">
        <v>95128</v>
      </c>
      <c r="C1605" s="536" t="s">
        <v>2800</v>
      </c>
      <c r="D1605" s="541" t="s">
        <v>3000</v>
      </c>
      <c r="E1605" s="539" t="s">
        <v>2910</v>
      </c>
      <c r="F1605" s="488">
        <v>65.840000000000003</v>
      </c>
    </row>
    <row r="1606" s="491" customFormat="1">
      <c r="B1606" s="490">
        <v>95127</v>
      </c>
      <c r="C1606" s="536" t="s">
        <v>2800</v>
      </c>
      <c r="D1606" s="541" t="s">
        <v>2893</v>
      </c>
      <c r="E1606" s="539" t="s">
        <v>2802</v>
      </c>
      <c r="F1606" s="488">
        <v>233.22999999999999</v>
      </c>
    </row>
    <row r="1607" s="491" customFormat="1">
      <c r="B1607" s="490">
        <v>92044</v>
      </c>
      <c r="C1607" s="536" t="s">
        <v>2800</v>
      </c>
      <c r="D1607" s="541" t="s">
        <v>2985</v>
      </c>
      <c r="E1607" s="539" t="s">
        <v>2910</v>
      </c>
      <c r="F1607" s="488">
        <v>9.4499999999999993</v>
      </c>
    </row>
    <row r="1608" s="491" customFormat="1">
      <c r="B1608" s="490">
        <v>92043</v>
      </c>
      <c r="C1608" s="536" t="s">
        <v>2800</v>
      </c>
      <c r="D1608" s="541" t="s">
        <v>2879</v>
      </c>
      <c r="E1608" s="539" t="s">
        <v>2802</v>
      </c>
      <c r="F1608" s="488">
        <v>15.98</v>
      </c>
    </row>
    <row r="1609" s="491" customFormat="1">
      <c r="B1609" s="490">
        <v>102834</v>
      </c>
      <c r="C1609" s="536" t="s">
        <v>2800</v>
      </c>
      <c r="D1609" s="541" t="s">
        <v>5226</v>
      </c>
      <c r="E1609" s="539" t="s">
        <v>2910</v>
      </c>
      <c r="F1609" s="488">
        <v>0</v>
      </c>
    </row>
    <row r="1610" s="491" customFormat="1">
      <c r="B1610" s="490">
        <v>102833</v>
      </c>
      <c r="C1610" s="536" t="s">
        <v>2800</v>
      </c>
      <c r="D1610" s="541" t="s">
        <v>5227</v>
      </c>
      <c r="E1610" s="539" t="s">
        <v>2802</v>
      </c>
      <c r="F1610" s="488">
        <v>0</v>
      </c>
    </row>
    <row r="1611" s="491" customFormat="1">
      <c r="B1611" s="490">
        <v>92119</v>
      </c>
      <c r="C1611" s="536" t="s">
        <v>2800</v>
      </c>
      <c r="D1611" s="541" t="s">
        <v>5228</v>
      </c>
      <c r="E1611" s="539" t="s">
        <v>2910</v>
      </c>
      <c r="F1611" s="488">
        <v>0.34999999999999998</v>
      </c>
    </row>
    <row r="1612" s="491" customFormat="1">
      <c r="B1612" s="490">
        <v>92118</v>
      </c>
      <c r="C1612" s="536" t="s">
        <v>2800</v>
      </c>
      <c r="D1612" s="541" t="s">
        <v>5229</v>
      </c>
      <c r="E1612" s="539" t="s">
        <v>2802</v>
      </c>
      <c r="F1612" s="488">
        <v>0.55000000000000004</v>
      </c>
    </row>
    <row r="1613" s="491" customFormat="1">
      <c r="B1613" s="490">
        <v>102917</v>
      </c>
      <c r="C1613" s="536" t="s">
        <v>2800</v>
      </c>
      <c r="D1613" s="541" t="s">
        <v>5230</v>
      </c>
      <c r="E1613" s="539" t="s">
        <v>2910</v>
      </c>
      <c r="F1613" s="488">
        <v>0</v>
      </c>
    </row>
    <row r="1614" s="491" customFormat="1">
      <c r="B1614" s="490">
        <v>102916</v>
      </c>
      <c r="C1614" s="536" t="s">
        <v>2800</v>
      </c>
      <c r="D1614" s="541" t="s">
        <v>5231</v>
      </c>
      <c r="E1614" s="539" t="s">
        <v>2802</v>
      </c>
      <c r="F1614" s="488">
        <v>0</v>
      </c>
    </row>
    <row r="1615" s="491" customFormat="1">
      <c r="B1615" s="490">
        <v>95721</v>
      </c>
      <c r="C1615" s="536" t="s">
        <v>2800</v>
      </c>
      <c r="D1615" s="541" t="s">
        <v>3006</v>
      </c>
      <c r="E1615" s="539" t="s">
        <v>2910</v>
      </c>
      <c r="F1615" s="488">
        <v>123.08</v>
      </c>
    </row>
    <row r="1616" s="491" customFormat="1">
      <c r="B1616" s="490">
        <v>95720</v>
      </c>
      <c r="C1616" s="536" t="s">
        <v>2800</v>
      </c>
      <c r="D1616" s="541" t="s">
        <v>2900</v>
      </c>
      <c r="E1616" s="539" t="s">
        <v>2802</v>
      </c>
      <c r="F1616" s="488">
        <v>292.50999999999999</v>
      </c>
    </row>
    <row r="1617" s="491" customFormat="1">
      <c r="B1617" s="490">
        <v>104717</v>
      </c>
      <c r="C1617" s="536" t="s">
        <v>2800</v>
      </c>
      <c r="D1617" s="541" t="s">
        <v>5232</v>
      </c>
      <c r="E1617" s="539" t="s">
        <v>2910</v>
      </c>
      <c r="F1617" s="488">
        <v>118.11</v>
      </c>
    </row>
    <row r="1618" s="491" customFormat="1">
      <c r="B1618" s="490">
        <v>104716</v>
      </c>
      <c r="C1618" s="536" t="s">
        <v>2800</v>
      </c>
      <c r="D1618" s="541" t="s">
        <v>5233</v>
      </c>
      <c r="E1618" s="539" t="s">
        <v>2802</v>
      </c>
      <c r="F1618" s="488">
        <v>282.63</v>
      </c>
    </row>
    <row r="1619" s="491" customFormat="1">
      <c r="B1619" s="490">
        <v>102899</v>
      </c>
      <c r="C1619" s="536" t="s">
        <v>2800</v>
      </c>
      <c r="D1619" s="541" t="s">
        <v>5234</v>
      </c>
      <c r="E1619" s="539" t="s">
        <v>2910</v>
      </c>
      <c r="F1619" s="488">
        <v>0</v>
      </c>
    </row>
    <row r="1620" s="491" customFormat="1">
      <c r="B1620" s="490">
        <v>102898</v>
      </c>
      <c r="C1620" s="536" t="s">
        <v>2800</v>
      </c>
      <c r="D1620" s="541" t="s">
        <v>5235</v>
      </c>
      <c r="E1620" s="539" t="s">
        <v>2802</v>
      </c>
      <c r="F1620" s="488">
        <v>0</v>
      </c>
    </row>
    <row r="1621" s="491" customFormat="1">
      <c r="B1621" s="490">
        <v>5632</v>
      </c>
      <c r="C1621" s="536" t="s">
        <v>2800</v>
      </c>
      <c r="D1621" s="541" t="s">
        <v>2909</v>
      </c>
      <c r="E1621" s="539" t="s">
        <v>2910</v>
      </c>
      <c r="F1621" s="488">
        <v>100.13</v>
      </c>
    </row>
    <row r="1622" s="491" customFormat="1">
      <c r="B1622" s="490">
        <v>5631</v>
      </c>
      <c r="C1622" s="536" t="s">
        <v>2800</v>
      </c>
      <c r="D1622" s="541" t="s">
        <v>2801</v>
      </c>
      <c r="E1622" s="539" t="s">
        <v>2802</v>
      </c>
      <c r="F1622" s="488">
        <v>221.99000000000001</v>
      </c>
    </row>
    <row r="1623" s="491" customFormat="1">
      <c r="B1623" s="490">
        <v>88908</v>
      </c>
      <c r="C1623" s="536" t="s">
        <v>2800</v>
      </c>
      <c r="D1623" s="541" t="s">
        <v>2950</v>
      </c>
      <c r="E1623" s="539" t="s">
        <v>2910</v>
      </c>
      <c r="F1623" s="488">
        <v>107.97</v>
      </c>
    </row>
    <row r="1624" s="491" customFormat="1">
      <c r="B1624" s="490">
        <v>88907</v>
      </c>
      <c r="C1624" s="536" t="s">
        <v>2800</v>
      </c>
      <c r="D1624" s="541" t="s">
        <v>2845</v>
      </c>
      <c r="E1624" s="539" t="s">
        <v>2802</v>
      </c>
      <c r="F1624" s="488">
        <v>262.47000000000003</v>
      </c>
    </row>
    <row r="1625" s="491" customFormat="1">
      <c r="B1625" s="490">
        <v>5911</v>
      </c>
      <c r="C1625" s="536" t="s">
        <v>2800</v>
      </c>
      <c r="D1625" s="541" t="s">
        <v>2931</v>
      </c>
      <c r="E1625" s="539" t="s">
        <v>2910</v>
      </c>
      <c r="F1625" s="488">
        <v>28.68</v>
      </c>
    </row>
    <row r="1626" s="491" customFormat="1">
      <c r="B1626" s="490">
        <v>5909</v>
      </c>
      <c r="C1626" s="536" t="s">
        <v>2800</v>
      </c>
      <c r="D1626" s="541" t="s">
        <v>2825</v>
      </c>
      <c r="E1626" s="539" t="s">
        <v>2802</v>
      </c>
      <c r="F1626" s="488">
        <v>37.210000000000001</v>
      </c>
    </row>
    <row r="1627" s="491" customFormat="1">
      <c r="B1627" s="490">
        <v>91486</v>
      </c>
      <c r="C1627" s="536" t="s">
        <v>2800</v>
      </c>
      <c r="D1627" s="541" t="s">
        <v>5236</v>
      </c>
      <c r="E1627" s="539" t="s">
        <v>2910</v>
      </c>
      <c r="F1627" s="488">
        <v>74.719999999999999</v>
      </c>
    </row>
    <row r="1628" s="491" customFormat="1">
      <c r="B1628" s="490">
        <v>83362</v>
      </c>
      <c r="C1628" s="536" t="s">
        <v>2800</v>
      </c>
      <c r="D1628" s="541" t="s">
        <v>5237</v>
      </c>
      <c r="E1628" s="539" t="s">
        <v>2802</v>
      </c>
      <c r="F1628" s="488">
        <v>270.47000000000003</v>
      </c>
    </row>
    <row r="1629" s="491" customFormat="1">
      <c r="B1629" s="490">
        <v>102839</v>
      </c>
      <c r="C1629" s="536" t="s">
        <v>2800</v>
      </c>
      <c r="D1629" s="541" t="s">
        <v>5238</v>
      </c>
      <c r="E1629" s="539" t="s">
        <v>2910</v>
      </c>
      <c r="F1629" s="488">
        <v>0</v>
      </c>
    </row>
    <row r="1630" s="491" customFormat="1">
      <c r="B1630" s="490">
        <v>102838</v>
      </c>
      <c r="C1630" s="536" t="s">
        <v>2800</v>
      </c>
      <c r="D1630" s="541" t="s">
        <v>5239</v>
      </c>
      <c r="E1630" s="539" t="s">
        <v>2802</v>
      </c>
      <c r="F1630" s="488">
        <v>0</v>
      </c>
    </row>
    <row r="1631" s="491" customFormat="1">
      <c r="B1631" s="490">
        <v>89235</v>
      </c>
      <c r="C1631" s="536" t="s">
        <v>2800</v>
      </c>
      <c r="D1631" s="541" t="s">
        <v>2954</v>
      </c>
      <c r="E1631" s="539" t="s">
        <v>2910</v>
      </c>
      <c r="F1631" s="488">
        <v>176.68000000000001</v>
      </c>
    </row>
    <row r="1632" s="491" customFormat="1">
      <c r="B1632" s="490">
        <v>89234</v>
      </c>
      <c r="C1632" s="536" t="s">
        <v>2800</v>
      </c>
      <c r="D1632" s="541" t="s">
        <v>2848</v>
      </c>
      <c r="E1632" s="539" t="s">
        <v>2802</v>
      </c>
      <c r="F1632" s="488">
        <v>535.92999999999995</v>
      </c>
    </row>
    <row r="1633" s="491" customFormat="1">
      <c r="B1633" s="490">
        <v>89243</v>
      </c>
      <c r="C1633" s="536" t="s">
        <v>2800</v>
      </c>
      <c r="D1633" s="541" t="s">
        <v>2955</v>
      </c>
      <c r="E1633" s="539" t="s">
        <v>2910</v>
      </c>
      <c r="F1633" s="488">
        <v>368.56999999999999</v>
      </c>
    </row>
    <row r="1634" s="491" customFormat="1">
      <c r="B1634" s="490">
        <v>89242</v>
      </c>
      <c r="C1634" s="536" t="s">
        <v>2800</v>
      </c>
      <c r="D1634" s="541" t="s">
        <v>2849</v>
      </c>
      <c r="E1634" s="539" t="s">
        <v>2802</v>
      </c>
      <c r="F1634" s="488">
        <v>1258.0999999999999</v>
      </c>
    </row>
    <row r="1635" s="491" customFormat="1">
      <c r="B1635" s="490">
        <v>102935</v>
      </c>
      <c r="C1635" s="536" t="s">
        <v>2800</v>
      </c>
      <c r="D1635" s="541" t="s">
        <v>5240</v>
      </c>
      <c r="E1635" s="539" t="s">
        <v>2910</v>
      </c>
      <c r="F1635" s="488">
        <v>0</v>
      </c>
    </row>
    <row r="1636" s="491" customFormat="1">
      <c r="B1636" s="490">
        <v>102934</v>
      </c>
      <c r="C1636" s="536" t="s">
        <v>2800</v>
      </c>
      <c r="D1636" s="541" t="s">
        <v>5241</v>
      </c>
      <c r="E1636" s="539" t="s">
        <v>2802</v>
      </c>
      <c r="F1636" s="488">
        <v>0</v>
      </c>
    </row>
    <row r="1637" s="491" customFormat="1">
      <c r="B1637" s="490">
        <v>93416</v>
      </c>
      <c r="C1637" s="536" t="s">
        <v>2800</v>
      </c>
      <c r="D1637" s="541" t="s">
        <v>2996</v>
      </c>
      <c r="E1637" s="539" t="s">
        <v>2910</v>
      </c>
      <c r="F1637" s="488">
        <v>0.51000000000000001</v>
      </c>
    </row>
    <row r="1638" s="491" customFormat="1">
      <c r="B1638" s="490">
        <v>93415</v>
      </c>
      <c r="C1638" s="536" t="s">
        <v>2800</v>
      </c>
      <c r="D1638" s="541" t="s">
        <v>2889</v>
      </c>
      <c r="E1638" s="539" t="s">
        <v>2802</v>
      </c>
      <c r="F1638" s="488">
        <v>11.93</v>
      </c>
    </row>
    <row r="1639" s="491" customFormat="1">
      <c r="B1639" s="490">
        <v>5689</v>
      </c>
      <c r="C1639" s="536" t="s">
        <v>2800</v>
      </c>
      <c r="D1639" s="541" t="s">
        <v>2806</v>
      </c>
      <c r="E1639" s="539" t="s">
        <v>2802</v>
      </c>
      <c r="F1639" s="488">
        <v>6.3200000000000003</v>
      </c>
    </row>
    <row r="1640" s="491" customFormat="1">
      <c r="B1640" s="490">
        <v>5690</v>
      </c>
      <c r="C1640" s="536" t="s">
        <v>2800</v>
      </c>
      <c r="D1640" s="541" t="s">
        <v>5242</v>
      </c>
      <c r="E1640" s="539" t="s">
        <v>2910</v>
      </c>
      <c r="F1640" s="488">
        <v>4.0899999999999999</v>
      </c>
    </row>
    <row r="1641" s="491" customFormat="1">
      <c r="B1641" s="490">
        <v>5923</v>
      </c>
      <c r="C1641" s="536" t="s">
        <v>2800</v>
      </c>
      <c r="D1641" s="541" t="s">
        <v>2932</v>
      </c>
      <c r="E1641" s="539" t="s">
        <v>2910</v>
      </c>
      <c r="F1641" s="488">
        <v>3.21</v>
      </c>
    </row>
    <row r="1642" s="491" customFormat="1">
      <c r="B1642" s="490">
        <v>5921</v>
      </c>
      <c r="C1642" s="536" t="s">
        <v>2800</v>
      </c>
      <c r="D1642" s="541" t="s">
        <v>2826</v>
      </c>
      <c r="E1642" s="539" t="s">
        <v>2802</v>
      </c>
      <c r="F1642" s="488">
        <v>4.96</v>
      </c>
    </row>
    <row r="1643" s="491" customFormat="1">
      <c r="B1643" s="490">
        <v>95212</v>
      </c>
      <c r="C1643" s="536" t="s">
        <v>2800</v>
      </c>
      <c r="D1643" s="541" t="s">
        <v>5243</v>
      </c>
      <c r="E1643" s="539" t="s">
        <v>2802</v>
      </c>
      <c r="F1643" s="488">
        <v>175.03999999999999</v>
      </c>
    </row>
    <row r="1644" s="491" customFormat="1">
      <c r="B1644" s="490">
        <v>95213</v>
      </c>
      <c r="C1644" s="536" t="s">
        <v>2800</v>
      </c>
      <c r="D1644" s="541" t="s">
        <v>5244</v>
      </c>
      <c r="E1644" s="539" t="s">
        <v>2910</v>
      </c>
      <c r="F1644" s="488">
        <v>105.27</v>
      </c>
    </row>
    <row r="1645" s="491" customFormat="1">
      <c r="B1645" s="490">
        <v>93272</v>
      </c>
      <c r="C1645" s="536" t="s">
        <v>2800</v>
      </c>
      <c r="D1645" s="541" t="s">
        <v>5245</v>
      </c>
      <c r="E1645" s="539" t="s">
        <v>2802</v>
      </c>
      <c r="F1645" s="488">
        <v>112.75</v>
      </c>
    </row>
    <row r="1646" s="491" customFormat="1">
      <c r="B1646" s="490">
        <v>93274</v>
      </c>
      <c r="C1646" s="536" t="s">
        <v>2800</v>
      </c>
      <c r="D1646" s="541" t="s">
        <v>5246</v>
      </c>
      <c r="E1646" s="539" t="s">
        <v>2910</v>
      </c>
      <c r="F1646" s="488">
        <v>75.799999999999997</v>
      </c>
    </row>
    <row r="1647" s="491" customFormat="1">
      <c r="B1647" s="490">
        <v>83766</v>
      </c>
      <c r="C1647" s="536" t="s">
        <v>2800</v>
      </c>
      <c r="D1647" s="541" t="s">
        <v>2946</v>
      </c>
      <c r="E1647" s="539" t="s">
        <v>2910</v>
      </c>
      <c r="F1647" s="488">
        <v>49.539999999999999</v>
      </c>
    </row>
    <row r="1648" s="491" customFormat="1">
      <c r="B1648" s="490">
        <v>83765</v>
      </c>
      <c r="C1648" s="536" t="s">
        <v>2800</v>
      </c>
      <c r="D1648" s="541" t="s">
        <v>2841</v>
      </c>
      <c r="E1648" s="539" t="s">
        <v>2802</v>
      </c>
      <c r="F1648" s="488">
        <v>107.95999999999999</v>
      </c>
    </row>
    <row r="1649" s="491" customFormat="1">
      <c r="B1649" s="490">
        <v>95873</v>
      </c>
      <c r="C1649" s="536" t="s">
        <v>2800</v>
      </c>
      <c r="D1649" s="541" t="s">
        <v>3007</v>
      </c>
      <c r="E1649" s="539" t="s">
        <v>2910</v>
      </c>
      <c r="F1649" s="488">
        <v>15.27</v>
      </c>
    </row>
    <row r="1650" s="491" customFormat="1">
      <c r="B1650" s="490">
        <v>95872</v>
      </c>
      <c r="C1650" s="536" t="s">
        <v>2800</v>
      </c>
      <c r="D1650" s="541" t="s">
        <v>2901</v>
      </c>
      <c r="E1650" s="539" t="s">
        <v>2802</v>
      </c>
      <c r="F1650" s="488">
        <v>291.87</v>
      </c>
    </row>
    <row r="1651" s="491" customFormat="1">
      <c r="B1651" s="490">
        <v>104689</v>
      </c>
      <c r="C1651" s="536" t="s">
        <v>2800</v>
      </c>
      <c r="D1651" s="541" t="s">
        <v>5247</v>
      </c>
      <c r="E1651" s="539" t="s">
        <v>2910</v>
      </c>
      <c r="F1651" s="488">
        <v>0</v>
      </c>
    </row>
    <row r="1652" s="491" customFormat="1">
      <c r="B1652" s="490">
        <v>104688</v>
      </c>
      <c r="C1652" s="536" t="s">
        <v>2800</v>
      </c>
      <c r="D1652" s="541" t="s">
        <v>5248</v>
      </c>
      <c r="E1652" s="539" t="s">
        <v>2802</v>
      </c>
      <c r="F1652" s="488">
        <v>0</v>
      </c>
    </row>
    <row r="1653" s="491" customFormat="1">
      <c r="B1653" s="490">
        <v>73395</v>
      </c>
      <c r="C1653" s="536" t="s">
        <v>2800</v>
      </c>
      <c r="D1653" s="541" t="s">
        <v>2945</v>
      </c>
      <c r="E1653" s="539" t="s">
        <v>2910</v>
      </c>
      <c r="F1653" s="488">
        <v>10.720000000000001</v>
      </c>
    </row>
    <row r="1654" s="491" customFormat="1">
      <c r="B1654" s="490">
        <v>73417</v>
      </c>
      <c r="C1654" s="536" t="s">
        <v>2800</v>
      </c>
      <c r="D1654" s="541" t="s">
        <v>2837</v>
      </c>
      <c r="E1654" s="539" t="s">
        <v>2802</v>
      </c>
      <c r="F1654" s="488">
        <v>188.86000000000001</v>
      </c>
    </row>
    <row r="1655" s="491" customFormat="1">
      <c r="B1655" s="490">
        <v>93428</v>
      </c>
      <c r="C1655" s="536" t="s">
        <v>2800</v>
      </c>
      <c r="D1655" s="541" t="s">
        <v>2998</v>
      </c>
      <c r="E1655" s="539" t="s">
        <v>2910</v>
      </c>
      <c r="F1655" s="488">
        <v>9.5500000000000007</v>
      </c>
    </row>
    <row r="1656" s="491" customFormat="1">
      <c r="B1656" s="490">
        <v>93427</v>
      </c>
      <c r="C1656" s="536" t="s">
        <v>2800</v>
      </c>
      <c r="D1656" s="541" t="s">
        <v>2891</v>
      </c>
      <c r="E1656" s="539" t="s">
        <v>2802</v>
      </c>
      <c r="F1656" s="488">
        <v>172.30000000000001</v>
      </c>
    </row>
    <row r="1657" s="491" customFormat="1">
      <c r="B1657" s="490">
        <v>93422</v>
      </c>
      <c r="C1657" s="536" t="s">
        <v>2800</v>
      </c>
      <c r="D1657" s="541" t="s">
        <v>2997</v>
      </c>
      <c r="E1657" s="539" t="s">
        <v>2910</v>
      </c>
      <c r="F1657" s="488">
        <v>6.75</v>
      </c>
    </row>
    <row r="1658" s="491" customFormat="1">
      <c r="B1658" s="490">
        <v>93421</v>
      </c>
      <c r="C1658" s="536" t="s">
        <v>2800</v>
      </c>
      <c r="D1658" s="541" t="s">
        <v>2890</v>
      </c>
      <c r="E1658" s="539" t="s">
        <v>2802</v>
      </c>
      <c r="F1658" s="488">
        <v>76.659999999999997</v>
      </c>
    </row>
    <row r="1659" s="491" customFormat="1">
      <c r="B1659" s="490">
        <v>93282</v>
      </c>
      <c r="C1659" s="536" t="s">
        <v>2800</v>
      </c>
      <c r="D1659" s="541" t="s">
        <v>2993</v>
      </c>
      <c r="E1659" s="539" t="s">
        <v>2910</v>
      </c>
      <c r="F1659" s="488">
        <v>28.399999999999999</v>
      </c>
    </row>
    <row r="1660" s="491" customFormat="1">
      <c r="B1660" s="490">
        <v>93281</v>
      </c>
      <c r="C1660" s="536" t="s">
        <v>2800</v>
      </c>
      <c r="D1660" s="541" t="s">
        <v>2886</v>
      </c>
      <c r="E1660" s="539" t="s">
        <v>2802</v>
      </c>
      <c r="F1660" s="488">
        <v>29.530000000000001</v>
      </c>
    </row>
    <row r="1661" s="491" customFormat="1">
      <c r="B1661" s="490">
        <v>104914</v>
      </c>
      <c r="C1661" s="536" t="s">
        <v>2800</v>
      </c>
      <c r="D1661" s="541" t="s">
        <v>5249</v>
      </c>
      <c r="E1661" s="539" t="s">
        <v>2910</v>
      </c>
      <c r="F1661" s="488">
        <v>0</v>
      </c>
    </row>
    <row r="1662" s="491" customFormat="1">
      <c r="B1662" s="490">
        <v>104913</v>
      </c>
      <c r="C1662" s="536" t="s">
        <v>2800</v>
      </c>
      <c r="D1662" s="541" t="s">
        <v>5250</v>
      </c>
      <c r="E1662" s="539" t="s">
        <v>2802</v>
      </c>
      <c r="F1662" s="488">
        <v>0</v>
      </c>
    </row>
    <row r="1663" s="491" customFormat="1">
      <c r="B1663" s="490">
        <v>102845</v>
      </c>
      <c r="C1663" s="536" t="s">
        <v>2800</v>
      </c>
      <c r="D1663" s="541" t="s">
        <v>5251</v>
      </c>
      <c r="E1663" s="539" t="s">
        <v>2910</v>
      </c>
      <c r="F1663" s="488">
        <v>0</v>
      </c>
    </row>
    <row r="1664" s="491" customFormat="1">
      <c r="B1664" s="490">
        <v>102844</v>
      </c>
      <c r="C1664" s="536" t="s">
        <v>2800</v>
      </c>
      <c r="D1664" s="541" t="s">
        <v>5252</v>
      </c>
      <c r="E1664" s="539" t="s">
        <v>2802</v>
      </c>
      <c r="F1664" s="488">
        <v>0</v>
      </c>
    </row>
    <row r="1665" s="491" customFormat="1">
      <c r="B1665" s="490">
        <v>89273</v>
      </c>
      <c r="C1665" s="536" t="s">
        <v>2800</v>
      </c>
      <c r="D1665" s="541" t="s">
        <v>2958</v>
      </c>
      <c r="E1665" s="539" t="s">
        <v>2910</v>
      </c>
      <c r="F1665" s="488">
        <v>116.59</v>
      </c>
    </row>
    <row r="1666" s="491" customFormat="1">
      <c r="B1666" s="490">
        <v>89272</v>
      </c>
      <c r="C1666" s="536" t="s">
        <v>2800</v>
      </c>
      <c r="D1666" s="541" t="s">
        <v>2852</v>
      </c>
      <c r="E1666" s="539" t="s">
        <v>2802</v>
      </c>
      <c r="F1666" s="488">
        <v>228.19999999999999</v>
      </c>
    </row>
    <row r="1667" s="491" customFormat="1">
      <c r="B1667" s="490">
        <v>93288</v>
      </c>
      <c r="C1667" s="536" t="s">
        <v>2800</v>
      </c>
      <c r="D1667" s="541" t="s">
        <v>2994</v>
      </c>
      <c r="E1667" s="539" t="s">
        <v>2910</v>
      </c>
      <c r="F1667" s="488">
        <v>188.09</v>
      </c>
    </row>
    <row r="1668" s="491" customFormat="1">
      <c r="B1668" s="490">
        <v>93287</v>
      </c>
      <c r="C1668" s="536" t="s">
        <v>2800</v>
      </c>
      <c r="D1668" s="541" t="s">
        <v>2887</v>
      </c>
      <c r="E1668" s="539" t="s">
        <v>2802</v>
      </c>
      <c r="F1668" s="488">
        <v>363.60000000000002</v>
      </c>
    </row>
    <row r="1669" s="491" customFormat="1">
      <c r="B1669" s="490">
        <v>104711</v>
      </c>
      <c r="C1669" s="536" t="s">
        <v>2800</v>
      </c>
      <c r="D1669" s="541" t="s">
        <v>5253</v>
      </c>
      <c r="E1669" s="539" t="s">
        <v>2910</v>
      </c>
      <c r="F1669" s="488">
        <v>0</v>
      </c>
    </row>
    <row r="1670" s="491" customFormat="1">
      <c r="B1670" s="490">
        <v>104710</v>
      </c>
      <c r="C1670" s="536" t="s">
        <v>2800</v>
      </c>
      <c r="D1670" s="541" t="s">
        <v>5254</v>
      </c>
      <c r="E1670" s="539" t="s">
        <v>2802</v>
      </c>
      <c r="F1670" s="488">
        <v>0</v>
      </c>
    </row>
    <row r="1671" s="491" customFormat="1">
      <c r="B1671" s="490">
        <v>104908</v>
      </c>
      <c r="C1671" s="536" t="s">
        <v>2800</v>
      </c>
      <c r="D1671" s="541" t="s">
        <v>5255</v>
      </c>
      <c r="E1671" s="539" t="s">
        <v>2910</v>
      </c>
      <c r="F1671" s="488">
        <v>0</v>
      </c>
    </row>
    <row r="1672" s="491" customFormat="1">
      <c r="B1672" s="490">
        <v>104907</v>
      </c>
      <c r="C1672" s="536" t="s">
        <v>2800</v>
      </c>
      <c r="D1672" s="541" t="s">
        <v>5256</v>
      </c>
      <c r="E1672" s="539" t="s">
        <v>2802</v>
      </c>
      <c r="F1672" s="488">
        <v>0</v>
      </c>
    </row>
    <row r="1673" s="491" customFormat="1">
      <c r="B1673" s="490">
        <v>102851</v>
      </c>
      <c r="C1673" s="536" t="s">
        <v>2800</v>
      </c>
      <c r="D1673" s="541" t="s">
        <v>5257</v>
      </c>
      <c r="E1673" s="539" t="s">
        <v>2910</v>
      </c>
      <c r="F1673" s="488">
        <v>0</v>
      </c>
    </row>
    <row r="1674" s="491" customFormat="1">
      <c r="B1674" s="490">
        <v>102850</v>
      </c>
      <c r="C1674" s="536" t="s">
        <v>2800</v>
      </c>
      <c r="D1674" s="541" t="s">
        <v>5258</v>
      </c>
      <c r="E1674" s="539" t="s">
        <v>2802</v>
      </c>
      <c r="F1674" s="488">
        <v>0</v>
      </c>
    </row>
    <row r="1675" s="491" customFormat="1">
      <c r="B1675" s="490">
        <v>102857</v>
      </c>
      <c r="C1675" s="536" t="s">
        <v>2800</v>
      </c>
      <c r="D1675" s="541" t="s">
        <v>5259</v>
      </c>
      <c r="E1675" s="539" t="s">
        <v>2910</v>
      </c>
      <c r="F1675" s="488">
        <v>0</v>
      </c>
    </row>
    <row r="1676" s="491" customFormat="1">
      <c r="B1676" s="490">
        <v>102856</v>
      </c>
      <c r="C1676" s="536" t="s">
        <v>2800</v>
      </c>
      <c r="D1676" s="541" t="s">
        <v>5260</v>
      </c>
      <c r="E1676" s="539" t="s">
        <v>2802</v>
      </c>
      <c r="F1676" s="488">
        <v>0</v>
      </c>
    </row>
    <row r="1677" s="491" customFormat="1">
      <c r="B1677" s="490">
        <v>93403</v>
      </c>
      <c r="C1677" s="536" t="s">
        <v>2800</v>
      </c>
      <c r="D1677" s="541" t="s">
        <v>2995</v>
      </c>
      <c r="E1677" s="539" t="s">
        <v>2910</v>
      </c>
      <c r="F1677" s="488">
        <v>74.629999999999995</v>
      </c>
    </row>
    <row r="1678" s="491" customFormat="1">
      <c r="B1678" s="490">
        <v>93402</v>
      </c>
      <c r="C1678" s="536" t="s">
        <v>2800</v>
      </c>
      <c r="D1678" s="541" t="s">
        <v>2888</v>
      </c>
      <c r="E1678" s="539" t="s">
        <v>2802</v>
      </c>
      <c r="F1678" s="488">
        <v>272.04000000000002</v>
      </c>
    </row>
    <row r="1679" s="491" customFormat="1">
      <c r="B1679" s="490">
        <v>5930</v>
      </c>
      <c r="C1679" s="536" t="s">
        <v>2800</v>
      </c>
      <c r="D1679" s="541" t="s">
        <v>2933</v>
      </c>
      <c r="E1679" s="539" t="s">
        <v>2910</v>
      </c>
      <c r="F1679" s="488">
        <v>77.760000000000005</v>
      </c>
    </row>
    <row r="1680" s="491" customFormat="1">
      <c r="B1680" s="490">
        <v>5928</v>
      </c>
      <c r="C1680" s="536" t="s">
        <v>2800</v>
      </c>
      <c r="D1680" s="541" t="s">
        <v>2827</v>
      </c>
      <c r="E1680" s="539" t="s">
        <v>2802</v>
      </c>
      <c r="F1680" s="488">
        <v>278.02999999999997</v>
      </c>
    </row>
    <row r="1681" s="491" customFormat="1">
      <c r="B1681" s="490">
        <v>105845</v>
      </c>
      <c r="C1681" s="536" t="s">
        <v>2800</v>
      </c>
      <c r="D1681" s="541" t="s">
        <v>5261</v>
      </c>
      <c r="E1681" s="539" t="s">
        <v>2910</v>
      </c>
      <c r="F1681" s="488">
        <v>0</v>
      </c>
    </row>
    <row r="1682" s="491" customFormat="1">
      <c r="B1682" s="490">
        <v>105844</v>
      </c>
      <c r="C1682" s="536" t="s">
        <v>2800</v>
      </c>
      <c r="D1682" s="541" t="s">
        <v>5262</v>
      </c>
      <c r="E1682" s="539" t="s">
        <v>2802</v>
      </c>
      <c r="F1682" s="488">
        <v>0</v>
      </c>
    </row>
    <row r="1683" s="491" customFormat="1">
      <c r="B1683" s="490">
        <v>91635</v>
      </c>
      <c r="C1683" s="536" t="s">
        <v>2800</v>
      </c>
      <c r="D1683" s="541" t="s">
        <v>2982</v>
      </c>
      <c r="E1683" s="539" t="s">
        <v>2910</v>
      </c>
      <c r="F1683" s="488">
        <v>69.329999999999998</v>
      </c>
    </row>
    <row r="1684" s="491" customFormat="1">
      <c r="B1684" s="490">
        <v>91634</v>
      </c>
      <c r="C1684" s="536" t="s">
        <v>2800</v>
      </c>
      <c r="D1684" s="541" t="s">
        <v>2876</v>
      </c>
      <c r="E1684" s="539" t="s">
        <v>2802</v>
      </c>
      <c r="F1684" s="488">
        <v>236.74000000000001</v>
      </c>
    </row>
    <row r="1685" s="491" customFormat="1">
      <c r="B1685" s="490">
        <v>105985</v>
      </c>
      <c r="C1685" s="536" t="s">
        <v>2800</v>
      </c>
      <c r="D1685" s="541" t="s">
        <v>5263</v>
      </c>
      <c r="E1685" s="539" t="s">
        <v>2910</v>
      </c>
      <c r="F1685" s="488">
        <v>101.12</v>
      </c>
    </row>
    <row r="1686" s="491" customFormat="1">
      <c r="B1686" s="490">
        <v>105984</v>
      </c>
      <c r="C1686" s="536" t="s">
        <v>2800</v>
      </c>
      <c r="D1686" s="541" t="s">
        <v>5264</v>
      </c>
      <c r="E1686" s="539" t="s">
        <v>2802</v>
      </c>
      <c r="F1686" s="488">
        <v>324.02999999999997</v>
      </c>
    </row>
    <row r="1687" s="491" customFormat="1">
      <c r="B1687" s="490">
        <v>98765</v>
      </c>
      <c r="C1687" s="536" t="s">
        <v>2800</v>
      </c>
      <c r="D1687" s="541" t="s">
        <v>5265</v>
      </c>
      <c r="E1687" s="539" t="s">
        <v>2910</v>
      </c>
      <c r="F1687" s="488">
        <v>0.080000000000000002</v>
      </c>
    </row>
    <row r="1688" s="491" customFormat="1">
      <c r="B1688" s="490">
        <v>98764</v>
      </c>
      <c r="C1688" s="536" t="s">
        <v>2800</v>
      </c>
      <c r="D1688" s="541" t="s">
        <v>5266</v>
      </c>
      <c r="E1688" s="539" t="s">
        <v>2802</v>
      </c>
      <c r="F1688" s="488">
        <v>7.1900000000000004</v>
      </c>
    </row>
    <row r="1689" s="491" customFormat="1">
      <c r="B1689" s="490">
        <v>99834</v>
      </c>
      <c r="C1689" s="536" t="s">
        <v>2800</v>
      </c>
      <c r="D1689" s="541" t="s">
        <v>5267</v>
      </c>
      <c r="E1689" s="539" t="s">
        <v>2910</v>
      </c>
      <c r="F1689" s="488">
        <v>0.23999999999999999</v>
      </c>
    </row>
    <row r="1690" s="491" customFormat="1">
      <c r="B1690" s="490">
        <v>99833</v>
      </c>
      <c r="C1690" s="536" t="s">
        <v>2800</v>
      </c>
      <c r="D1690" s="541" t="s">
        <v>5268</v>
      </c>
      <c r="E1690" s="539" t="s">
        <v>2802</v>
      </c>
      <c r="F1690" s="488">
        <v>5.5899999999999999</v>
      </c>
    </row>
    <row r="1691" s="491" customFormat="1">
      <c r="B1691" s="490">
        <v>104521</v>
      </c>
      <c r="C1691" s="536" t="s">
        <v>2800</v>
      </c>
      <c r="D1691" s="541" t="s">
        <v>5269</v>
      </c>
      <c r="E1691" s="539" t="s">
        <v>2910</v>
      </c>
      <c r="F1691" s="488">
        <v>0</v>
      </c>
    </row>
    <row r="1692" s="491" customFormat="1">
      <c r="B1692" s="490">
        <v>104520</v>
      </c>
      <c r="C1692" s="536" t="s">
        <v>2800</v>
      </c>
      <c r="D1692" s="541" t="s">
        <v>5270</v>
      </c>
      <c r="E1692" s="539" t="s">
        <v>2802</v>
      </c>
      <c r="F1692" s="488">
        <v>0</v>
      </c>
    </row>
    <row r="1693" s="491" customFormat="1">
      <c r="B1693" s="490">
        <v>90687</v>
      </c>
      <c r="C1693" s="536" t="s">
        <v>2800</v>
      </c>
      <c r="D1693" s="541" t="s">
        <v>5271</v>
      </c>
      <c r="E1693" s="539" t="s">
        <v>2910</v>
      </c>
      <c r="F1693" s="488">
        <v>81.120000000000005</v>
      </c>
    </row>
    <row r="1694" s="491" customFormat="1">
      <c r="B1694" s="490">
        <v>90686</v>
      </c>
      <c r="C1694" s="536" t="s">
        <v>2800</v>
      </c>
      <c r="D1694" s="541" t="s">
        <v>5272</v>
      </c>
      <c r="E1694" s="539" t="s">
        <v>2802</v>
      </c>
      <c r="F1694" s="488">
        <v>179.36000000000001</v>
      </c>
    </row>
    <row r="1695" s="491" customFormat="1">
      <c r="B1695" s="490">
        <v>5952</v>
      </c>
      <c r="C1695" s="536" t="s">
        <v>2800</v>
      </c>
      <c r="D1695" s="541" t="s">
        <v>2937</v>
      </c>
      <c r="E1695" s="539" t="s">
        <v>2910</v>
      </c>
      <c r="F1695" s="488">
        <v>28.079999999999998</v>
      </c>
    </row>
    <row r="1696" s="491" customFormat="1">
      <c r="B1696" s="490">
        <v>5795</v>
      </c>
      <c r="C1696" s="536" t="s">
        <v>2800</v>
      </c>
      <c r="D1696" s="541" t="s">
        <v>2807</v>
      </c>
      <c r="E1696" s="539" t="s">
        <v>2802</v>
      </c>
      <c r="F1696" s="488">
        <v>28.640000000000001</v>
      </c>
    </row>
    <row r="1697" s="491" customFormat="1">
      <c r="B1697" s="490">
        <v>104657</v>
      </c>
      <c r="C1697" s="536" t="s">
        <v>2800</v>
      </c>
      <c r="D1697" s="541" t="s">
        <v>5273</v>
      </c>
      <c r="E1697" s="539" t="s">
        <v>2910</v>
      </c>
      <c r="F1697" s="488">
        <v>0</v>
      </c>
    </row>
    <row r="1698" s="491" customFormat="1">
      <c r="B1698" s="490">
        <v>104656</v>
      </c>
      <c r="C1698" s="536" t="s">
        <v>2800</v>
      </c>
      <c r="D1698" s="541" t="s">
        <v>5274</v>
      </c>
      <c r="E1698" s="539" t="s">
        <v>2802</v>
      </c>
      <c r="F1698" s="488">
        <v>0</v>
      </c>
    </row>
    <row r="1699" s="491" customFormat="1">
      <c r="B1699" s="490">
        <v>102274</v>
      </c>
      <c r="C1699" s="536" t="s">
        <v>2800</v>
      </c>
      <c r="D1699" s="541" t="s">
        <v>5275</v>
      </c>
      <c r="E1699" s="539" t="s">
        <v>2910</v>
      </c>
      <c r="F1699" s="488">
        <v>28.460000000000001</v>
      </c>
    </row>
    <row r="1700" s="491" customFormat="1">
      <c r="B1700" s="490">
        <v>102275</v>
      </c>
      <c r="C1700" s="536" t="s">
        <v>2800</v>
      </c>
      <c r="D1700" s="541" t="s">
        <v>5276</v>
      </c>
      <c r="E1700" s="539" t="s">
        <v>2802</v>
      </c>
      <c r="F1700" s="488">
        <v>31.420000000000002</v>
      </c>
    </row>
    <row r="1701" s="491" customFormat="1">
      <c r="B1701" s="490">
        <v>95259</v>
      </c>
      <c r="C1701" s="536" t="s">
        <v>2800</v>
      </c>
      <c r="D1701" s="541" t="s">
        <v>3002</v>
      </c>
      <c r="E1701" s="539" t="s">
        <v>2910</v>
      </c>
      <c r="F1701" s="488">
        <v>28.649999999999999</v>
      </c>
    </row>
    <row r="1702" s="491" customFormat="1">
      <c r="B1702" s="490">
        <v>95258</v>
      </c>
      <c r="C1702" s="536" t="s">
        <v>2800</v>
      </c>
      <c r="D1702" s="541" t="s">
        <v>2896</v>
      </c>
      <c r="E1702" s="539" t="s">
        <v>2802</v>
      </c>
      <c r="F1702" s="488">
        <v>29.789999999999999</v>
      </c>
    </row>
    <row r="1703" s="491" customFormat="1">
      <c r="B1703" s="490">
        <v>105917</v>
      </c>
      <c r="C1703" s="536" t="s">
        <v>2800</v>
      </c>
      <c r="D1703" s="541" t="s">
        <v>5277</v>
      </c>
      <c r="E1703" s="539" t="s">
        <v>2910</v>
      </c>
      <c r="F1703" s="488">
        <v>28.48</v>
      </c>
    </row>
    <row r="1704" s="491" customFormat="1">
      <c r="B1704" s="490">
        <v>105916</v>
      </c>
      <c r="C1704" s="536" t="s">
        <v>2800</v>
      </c>
      <c r="D1704" s="541" t="s">
        <v>5278</v>
      </c>
      <c r="E1704" s="539" t="s">
        <v>2802</v>
      </c>
      <c r="F1704" s="488">
        <v>29.449999999999999</v>
      </c>
    </row>
    <row r="1705" s="491" customFormat="1">
      <c r="B1705" s="490">
        <v>103794</v>
      </c>
      <c r="C1705" s="536" t="s">
        <v>2800</v>
      </c>
      <c r="D1705" s="541" t="s">
        <v>5279</v>
      </c>
      <c r="E1705" s="539" t="s">
        <v>2910</v>
      </c>
      <c r="F1705" s="488">
        <v>0</v>
      </c>
    </row>
    <row r="1706" s="491" customFormat="1">
      <c r="B1706" s="490">
        <v>103793</v>
      </c>
      <c r="C1706" s="536" t="s">
        <v>2800</v>
      </c>
      <c r="D1706" s="541" t="s">
        <v>5280</v>
      </c>
      <c r="E1706" s="539" t="s">
        <v>2802</v>
      </c>
      <c r="F1706" s="488">
        <v>0</v>
      </c>
    </row>
    <row r="1707" s="491" customFormat="1">
      <c r="B1707" s="490">
        <v>96156</v>
      </c>
      <c r="C1707" s="536" t="s">
        <v>2800</v>
      </c>
      <c r="D1707" s="541" t="s">
        <v>3013</v>
      </c>
      <c r="E1707" s="539" t="s">
        <v>2910</v>
      </c>
      <c r="F1707" s="488">
        <v>66.480000000000004</v>
      </c>
    </row>
    <row r="1708" s="491" customFormat="1">
      <c r="B1708" s="490">
        <v>96158</v>
      </c>
      <c r="C1708" s="536" t="s">
        <v>2800</v>
      </c>
      <c r="D1708" s="541" t="s">
        <v>2907</v>
      </c>
      <c r="E1708" s="539" t="s">
        <v>2802</v>
      </c>
      <c r="F1708" s="488">
        <v>140.00999999999999</v>
      </c>
    </row>
    <row r="1709" s="491" customFormat="1">
      <c r="B1709" s="490">
        <v>90693</v>
      </c>
      <c r="C1709" s="536" t="s">
        <v>2800</v>
      </c>
      <c r="D1709" s="541" t="s">
        <v>2971</v>
      </c>
      <c r="E1709" s="539" t="s">
        <v>2910</v>
      </c>
      <c r="F1709" s="488">
        <v>61.789999999999999</v>
      </c>
    </row>
    <row r="1710" s="491" customFormat="1">
      <c r="B1710" s="490">
        <v>90692</v>
      </c>
      <c r="C1710" s="536" t="s">
        <v>2800</v>
      </c>
      <c r="D1710" s="541" t="s">
        <v>2866</v>
      </c>
      <c r="E1710" s="539" t="s">
        <v>2802</v>
      </c>
      <c r="F1710" s="488">
        <v>130.68000000000001</v>
      </c>
    </row>
    <row r="1711" s="491" customFormat="1">
      <c r="B1711" s="490">
        <v>96246</v>
      </c>
      <c r="C1711" s="536" t="s">
        <v>2800</v>
      </c>
      <c r="D1711" s="541" t="s">
        <v>5281</v>
      </c>
      <c r="E1711" s="539" t="s">
        <v>2910</v>
      </c>
      <c r="F1711" s="488">
        <v>72.719999999999999</v>
      </c>
    </row>
    <row r="1712" s="491" customFormat="1">
      <c r="B1712" s="490">
        <v>96245</v>
      </c>
      <c r="C1712" s="536" t="s">
        <v>2800</v>
      </c>
      <c r="D1712" s="541" t="s">
        <v>5282</v>
      </c>
      <c r="E1712" s="539" t="s">
        <v>2802</v>
      </c>
      <c r="F1712" s="488">
        <v>121.58</v>
      </c>
    </row>
    <row r="1713" s="491" customFormat="1">
      <c r="B1713" s="490">
        <v>88404</v>
      </c>
      <c r="C1713" s="536" t="s">
        <v>2800</v>
      </c>
      <c r="D1713" s="541" t="s">
        <v>5283</v>
      </c>
      <c r="E1713" s="539" t="s">
        <v>2910</v>
      </c>
      <c r="F1713" s="488">
        <v>1.2</v>
      </c>
    </row>
    <row r="1714" s="491" customFormat="1">
      <c r="B1714" s="490">
        <v>88399</v>
      </c>
      <c r="C1714" s="536" t="s">
        <v>2800</v>
      </c>
      <c r="D1714" s="541" t="s">
        <v>5284</v>
      </c>
      <c r="E1714" s="539" t="s">
        <v>2802</v>
      </c>
      <c r="F1714" s="488">
        <v>4.4800000000000004</v>
      </c>
    </row>
    <row r="1715" s="491" customFormat="1">
      <c r="B1715" s="490">
        <v>88392</v>
      </c>
      <c r="C1715" s="536" t="s">
        <v>2800</v>
      </c>
      <c r="D1715" s="541" t="s">
        <v>5285</v>
      </c>
      <c r="E1715" s="539" t="s">
        <v>2910</v>
      </c>
      <c r="F1715" s="488">
        <v>1.28</v>
      </c>
    </row>
    <row r="1716" s="491" customFormat="1">
      <c r="B1716" s="490">
        <v>88386</v>
      </c>
      <c r="C1716" s="536" t="s">
        <v>2800</v>
      </c>
      <c r="D1716" s="541" t="s">
        <v>5286</v>
      </c>
      <c r="E1716" s="539" t="s">
        <v>2802</v>
      </c>
      <c r="F1716" s="488">
        <v>6.0999999999999996</v>
      </c>
    </row>
    <row r="1717" s="491" customFormat="1">
      <c r="B1717" s="490">
        <v>88398</v>
      </c>
      <c r="C1717" s="536" t="s">
        <v>2800</v>
      </c>
      <c r="D1717" s="541" t="s">
        <v>5287</v>
      </c>
      <c r="E1717" s="539" t="s">
        <v>2910</v>
      </c>
      <c r="F1717" s="488">
        <v>1.51</v>
      </c>
    </row>
    <row r="1718" s="491" customFormat="1">
      <c r="B1718" s="490">
        <v>88393</v>
      </c>
      <c r="C1718" s="536" t="s">
        <v>2800</v>
      </c>
      <c r="D1718" s="541" t="s">
        <v>5288</v>
      </c>
      <c r="E1718" s="539" t="s">
        <v>2802</v>
      </c>
      <c r="F1718" s="488">
        <v>8.3900000000000006</v>
      </c>
    </row>
    <row r="1719" s="491" customFormat="1">
      <c r="B1719" s="490">
        <v>90638</v>
      </c>
      <c r="C1719" s="536" t="s">
        <v>2800</v>
      </c>
      <c r="D1719" s="541" t="s">
        <v>2964</v>
      </c>
      <c r="E1719" s="539" t="s">
        <v>2910</v>
      </c>
      <c r="F1719" s="488">
        <v>6.0499999999999998</v>
      </c>
    </row>
    <row r="1720" s="491" customFormat="1">
      <c r="B1720" s="490">
        <v>90637</v>
      </c>
      <c r="C1720" s="536" t="s">
        <v>2800</v>
      </c>
      <c r="D1720" s="541" t="s">
        <v>2859</v>
      </c>
      <c r="E1720" s="539" t="s">
        <v>2802</v>
      </c>
      <c r="F1720" s="488">
        <v>18.809999999999999</v>
      </c>
    </row>
    <row r="1721" s="491" customFormat="1">
      <c r="B1721" s="490">
        <v>103243</v>
      </c>
      <c r="C1721" s="536" t="s">
        <v>2800</v>
      </c>
      <c r="D1721" s="541" t="s">
        <v>5289</v>
      </c>
      <c r="E1721" s="539" t="s">
        <v>2910</v>
      </c>
      <c r="F1721" s="488">
        <v>0</v>
      </c>
    </row>
    <row r="1722" s="491" customFormat="1">
      <c r="B1722" s="490">
        <v>103242</v>
      </c>
      <c r="C1722" s="536" t="s">
        <v>2800</v>
      </c>
      <c r="D1722" s="541" t="s">
        <v>5290</v>
      </c>
      <c r="E1722" s="539" t="s">
        <v>2802</v>
      </c>
      <c r="F1722" s="488">
        <v>0</v>
      </c>
    </row>
    <row r="1723" s="491" customFormat="1">
      <c r="B1723" s="490">
        <v>5806</v>
      </c>
      <c r="C1723" s="536" t="s">
        <v>2800</v>
      </c>
      <c r="D1723" s="541" t="s">
        <v>2914</v>
      </c>
      <c r="E1723" s="539" t="s">
        <v>2910</v>
      </c>
      <c r="F1723" s="488">
        <v>0.38</v>
      </c>
    </row>
    <row r="1724" s="491" customFormat="1">
      <c r="B1724" s="490">
        <v>73536</v>
      </c>
      <c r="C1724" s="536" t="s">
        <v>2800</v>
      </c>
      <c r="D1724" s="541" t="s">
        <v>2840</v>
      </c>
      <c r="E1724" s="539" t="s">
        <v>2802</v>
      </c>
      <c r="F1724" s="488">
        <v>21.66</v>
      </c>
    </row>
    <row r="1725" s="491" customFormat="1">
      <c r="B1725" s="490">
        <v>7043</v>
      </c>
      <c r="C1725" s="536" t="s">
        <v>2800</v>
      </c>
      <c r="D1725" s="541" t="s">
        <v>2942</v>
      </c>
      <c r="E1725" s="539" t="s">
        <v>2910</v>
      </c>
      <c r="F1725" s="488">
        <v>0.46000000000000002</v>
      </c>
    </row>
    <row r="1726" s="491" customFormat="1">
      <c r="B1726" s="490">
        <v>7042</v>
      </c>
      <c r="C1726" s="536" t="s">
        <v>2800</v>
      </c>
      <c r="D1726" s="541" t="s">
        <v>2834</v>
      </c>
      <c r="E1726" s="539" t="s">
        <v>2802</v>
      </c>
      <c r="F1726" s="488">
        <v>25.600000000000001</v>
      </c>
    </row>
    <row r="1727" s="491" customFormat="1">
      <c r="B1727" s="490">
        <v>5934</v>
      </c>
      <c r="C1727" s="536" t="s">
        <v>2800</v>
      </c>
      <c r="D1727" s="541" t="s">
        <v>2934</v>
      </c>
      <c r="E1727" s="539" t="s">
        <v>2910</v>
      </c>
      <c r="F1727" s="488">
        <v>105.31999999999999</v>
      </c>
    </row>
    <row r="1728" s="491" customFormat="1">
      <c r="B1728" s="490">
        <v>5932</v>
      </c>
      <c r="C1728" s="536" t="s">
        <v>2800</v>
      </c>
      <c r="D1728" s="541" t="s">
        <v>2828</v>
      </c>
      <c r="E1728" s="539" t="s">
        <v>2802</v>
      </c>
      <c r="F1728" s="488">
        <v>261.92000000000002</v>
      </c>
    </row>
    <row r="1729" s="491" customFormat="1">
      <c r="B1729" s="490">
        <v>96159</v>
      </c>
      <c r="C1729" s="536" t="s">
        <v>2800</v>
      </c>
      <c r="D1729" s="541" t="s">
        <v>3014</v>
      </c>
      <c r="E1729" s="539" t="s">
        <v>2910</v>
      </c>
      <c r="F1729" s="488">
        <v>112.04000000000001</v>
      </c>
    </row>
    <row r="1730" s="491" customFormat="1">
      <c r="B1730" s="490">
        <v>95133</v>
      </c>
      <c r="C1730" s="536" t="s">
        <v>2800</v>
      </c>
      <c r="D1730" s="541" t="s">
        <v>2894</v>
      </c>
      <c r="E1730" s="539" t="s">
        <v>2802</v>
      </c>
      <c r="F1730" s="488">
        <v>211.75</v>
      </c>
    </row>
    <row r="1731" s="491" customFormat="1">
      <c r="B1731" s="490">
        <v>102986</v>
      </c>
      <c r="C1731" s="536" t="s">
        <v>2800</v>
      </c>
      <c r="D1731" s="541" t="s">
        <v>5291</v>
      </c>
      <c r="E1731" s="539" t="s">
        <v>2910</v>
      </c>
      <c r="F1731" s="488">
        <v>0</v>
      </c>
    </row>
    <row r="1732" s="491" customFormat="1">
      <c r="B1732" s="490">
        <v>102987</v>
      </c>
      <c r="C1732" s="536" t="s">
        <v>2800</v>
      </c>
      <c r="D1732" s="541" t="s">
        <v>5292</v>
      </c>
      <c r="E1732" s="539" t="s">
        <v>2802</v>
      </c>
      <c r="F1732" s="488">
        <v>0</v>
      </c>
    </row>
    <row r="1733" s="491" customFormat="1">
      <c r="B1733" s="490">
        <v>92961</v>
      </c>
      <c r="C1733" s="536" t="s">
        <v>2800</v>
      </c>
      <c r="D1733" s="541" t="s">
        <v>2989</v>
      </c>
      <c r="E1733" s="539" t="s">
        <v>2910</v>
      </c>
      <c r="F1733" s="488">
        <v>5.3799999999999999</v>
      </c>
    </row>
    <row r="1734" s="491" customFormat="1">
      <c r="B1734" s="490">
        <v>92960</v>
      </c>
      <c r="C1734" s="536" t="s">
        <v>2800</v>
      </c>
      <c r="D1734" s="541" t="s">
        <v>2883</v>
      </c>
      <c r="E1734" s="539" t="s">
        <v>2802</v>
      </c>
      <c r="F1734" s="488">
        <v>19.219999999999999</v>
      </c>
    </row>
    <row r="1735" s="491" customFormat="1">
      <c r="B1735" s="490">
        <v>102863</v>
      </c>
      <c r="C1735" s="536" t="s">
        <v>2800</v>
      </c>
      <c r="D1735" s="541" t="s">
        <v>5293</v>
      </c>
      <c r="E1735" s="539" t="s">
        <v>2910</v>
      </c>
      <c r="F1735" s="488">
        <v>0</v>
      </c>
    </row>
    <row r="1736" s="491" customFormat="1">
      <c r="B1736" s="490">
        <v>102862</v>
      </c>
      <c r="C1736" s="536" t="s">
        <v>2800</v>
      </c>
      <c r="D1736" s="541" t="s">
        <v>5294</v>
      </c>
      <c r="E1736" s="539" t="s">
        <v>2802</v>
      </c>
      <c r="F1736" s="488">
        <v>0</v>
      </c>
    </row>
    <row r="1737" s="491" customFormat="1">
      <c r="B1737" s="490">
        <v>93409</v>
      </c>
      <c r="C1737" s="536" t="s">
        <v>2800</v>
      </c>
      <c r="D1737" s="541" t="s">
        <v>5295</v>
      </c>
      <c r="E1737" s="539" t="s">
        <v>2910</v>
      </c>
      <c r="F1737" s="488">
        <v>40.130000000000003</v>
      </c>
    </row>
    <row r="1738" s="491" customFormat="1">
      <c r="B1738" s="490">
        <v>93408</v>
      </c>
      <c r="C1738" s="536" t="s">
        <v>2800</v>
      </c>
      <c r="D1738" s="541" t="s">
        <v>5296</v>
      </c>
      <c r="E1738" s="539" t="s">
        <v>2802</v>
      </c>
      <c r="F1738" s="488">
        <v>95.439999999999998</v>
      </c>
    </row>
    <row r="1739" s="491" customFormat="1">
      <c r="B1739" s="490">
        <v>102941</v>
      </c>
      <c r="C1739" s="536" t="s">
        <v>2800</v>
      </c>
      <c r="D1739" s="541" t="s">
        <v>5297</v>
      </c>
      <c r="E1739" s="539" t="s">
        <v>2910</v>
      </c>
      <c r="F1739" s="488">
        <v>0</v>
      </c>
    </row>
    <row r="1740" s="491" customFormat="1">
      <c r="B1740" s="490">
        <v>102940</v>
      </c>
      <c r="C1740" s="536" t="s">
        <v>2800</v>
      </c>
      <c r="D1740" s="541" t="s">
        <v>5298</v>
      </c>
      <c r="E1740" s="539" t="s">
        <v>2802</v>
      </c>
      <c r="F1740" s="488">
        <v>0</v>
      </c>
    </row>
    <row r="1741" s="491" customFormat="1">
      <c r="B1741" s="490">
        <v>103164</v>
      </c>
      <c r="C1741" s="536" t="s">
        <v>2800</v>
      </c>
      <c r="D1741" s="541" t="s">
        <v>5299</v>
      </c>
      <c r="E1741" s="539" t="s">
        <v>2910</v>
      </c>
      <c r="F1741" s="488">
        <v>0</v>
      </c>
    </row>
    <row r="1742" s="491" customFormat="1">
      <c r="B1742" s="490">
        <v>103163</v>
      </c>
      <c r="C1742" s="536" t="s">
        <v>2800</v>
      </c>
      <c r="D1742" s="541" t="s">
        <v>5300</v>
      </c>
      <c r="E1742" s="539" t="s">
        <v>2802</v>
      </c>
      <c r="F1742" s="488">
        <v>0</v>
      </c>
    </row>
    <row r="1743" s="491" customFormat="1">
      <c r="B1743" s="490">
        <v>103158</v>
      </c>
      <c r="C1743" s="536" t="s">
        <v>2800</v>
      </c>
      <c r="D1743" s="541" t="s">
        <v>5301</v>
      </c>
      <c r="E1743" s="539" t="s">
        <v>2910</v>
      </c>
      <c r="F1743" s="488">
        <v>0</v>
      </c>
    </row>
    <row r="1744" s="491" customFormat="1">
      <c r="B1744" s="490">
        <v>103157</v>
      </c>
      <c r="C1744" s="536" t="s">
        <v>2800</v>
      </c>
      <c r="D1744" s="541" t="s">
        <v>5302</v>
      </c>
      <c r="E1744" s="539" t="s">
        <v>2802</v>
      </c>
      <c r="F1744" s="488">
        <v>0</v>
      </c>
    </row>
    <row r="1745" s="491" customFormat="1">
      <c r="B1745" s="490">
        <v>103176</v>
      </c>
      <c r="C1745" s="536" t="s">
        <v>2800</v>
      </c>
      <c r="D1745" s="541" t="s">
        <v>5303</v>
      </c>
      <c r="E1745" s="539" t="s">
        <v>2910</v>
      </c>
      <c r="F1745" s="488">
        <v>0</v>
      </c>
    </row>
    <row r="1746" s="491" customFormat="1">
      <c r="B1746" s="490">
        <v>103175</v>
      </c>
      <c r="C1746" s="536" t="s">
        <v>2800</v>
      </c>
      <c r="D1746" s="541" t="s">
        <v>5304</v>
      </c>
      <c r="E1746" s="539" t="s">
        <v>2802</v>
      </c>
      <c r="F1746" s="488">
        <v>0</v>
      </c>
    </row>
    <row r="1747" s="491" customFormat="1">
      <c r="B1747" s="490">
        <v>103182</v>
      </c>
      <c r="C1747" s="536" t="s">
        <v>2800</v>
      </c>
      <c r="D1747" s="541" t="s">
        <v>5305</v>
      </c>
      <c r="E1747" s="539" t="s">
        <v>2910</v>
      </c>
      <c r="F1747" s="488">
        <v>0</v>
      </c>
    </row>
    <row r="1748" s="491" customFormat="1">
      <c r="B1748" s="490">
        <v>103181</v>
      </c>
      <c r="C1748" s="536" t="s">
        <v>2800</v>
      </c>
      <c r="D1748" s="541" t="s">
        <v>5306</v>
      </c>
      <c r="E1748" s="539" t="s">
        <v>2802</v>
      </c>
      <c r="F1748" s="488">
        <v>0</v>
      </c>
    </row>
    <row r="1749" s="491" customFormat="1">
      <c r="B1749" s="490">
        <v>103170</v>
      </c>
      <c r="C1749" s="536" t="s">
        <v>2800</v>
      </c>
      <c r="D1749" s="541" t="s">
        <v>5307</v>
      </c>
      <c r="E1749" s="539" t="s">
        <v>2910</v>
      </c>
      <c r="F1749" s="488">
        <v>0</v>
      </c>
    </row>
    <row r="1750" s="491" customFormat="1">
      <c r="B1750" s="490">
        <v>103169</v>
      </c>
      <c r="C1750" s="536" t="s">
        <v>2800</v>
      </c>
      <c r="D1750" s="541" t="s">
        <v>5308</v>
      </c>
      <c r="E1750" s="539" t="s">
        <v>2802</v>
      </c>
      <c r="F1750" s="488">
        <v>0</v>
      </c>
    </row>
    <row r="1751" s="491" customFormat="1">
      <c r="B1751" s="490">
        <v>102869</v>
      </c>
      <c r="C1751" s="536" t="s">
        <v>2800</v>
      </c>
      <c r="D1751" s="541" t="s">
        <v>5309</v>
      </c>
      <c r="E1751" s="539" t="s">
        <v>2910</v>
      </c>
      <c r="F1751" s="488">
        <v>0</v>
      </c>
    </row>
    <row r="1752" s="491" customFormat="1">
      <c r="B1752" s="490">
        <v>102868</v>
      </c>
      <c r="C1752" s="536" t="s">
        <v>2800</v>
      </c>
      <c r="D1752" s="541" t="s">
        <v>5310</v>
      </c>
      <c r="E1752" s="539" t="s">
        <v>2802</v>
      </c>
      <c r="F1752" s="488">
        <v>0</v>
      </c>
    </row>
    <row r="1753" s="491" customFormat="1">
      <c r="B1753" s="490">
        <v>92113</v>
      </c>
      <c r="C1753" s="536" t="s">
        <v>2800</v>
      </c>
      <c r="D1753" s="541" t="s">
        <v>5311</v>
      </c>
      <c r="E1753" s="539" t="s">
        <v>2910</v>
      </c>
      <c r="F1753" s="488">
        <v>1.4099999999999999</v>
      </c>
    </row>
    <row r="1754" s="491" customFormat="1">
      <c r="B1754" s="490">
        <v>92112</v>
      </c>
      <c r="C1754" s="536" t="s">
        <v>2800</v>
      </c>
      <c r="D1754" s="541" t="s">
        <v>5312</v>
      </c>
      <c r="E1754" s="539" t="s">
        <v>2802</v>
      </c>
      <c r="F1754" s="488">
        <v>4.3200000000000003</v>
      </c>
    </row>
    <row r="1755" s="491" customFormat="1">
      <c r="B1755" s="490">
        <v>90675</v>
      </c>
      <c r="C1755" s="536" t="s">
        <v>2800</v>
      </c>
      <c r="D1755" s="541" t="s">
        <v>2969</v>
      </c>
      <c r="E1755" s="539" t="s">
        <v>2910</v>
      </c>
      <c r="F1755" s="488">
        <v>345.38</v>
      </c>
    </row>
    <row r="1756" s="491" customFormat="1">
      <c r="B1756" s="490">
        <v>90674</v>
      </c>
      <c r="C1756" s="536" t="s">
        <v>2800</v>
      </c>
      <c r="D1756" s="541" t="s">
        <v>2864</v>
      </c>
      <c r="E1756" s="539" t="s">
        <v>2802</v>
      </c>
      <c r="F1756" s="488">
        <v>765.87</v>
      </c>
    </row>
    <row r="1757" s="491" customFormat="1">
      <c r="B1757" s="490">
        <v>93225</v>
      </c>
      <c r="C1757" s="536" t="s">
        <v>2800</v>
      </c>
      <c r="D1757" s="541" t="s">
        <v>2990</v>
      </c>
      <c r="E1757" s="539" t="s">
        <v>2910</v>
      </c>
      <c r="F1757" s="488">
        <v>509.56</v>
      </c>
    </row>
    <row r="1758" s="491" customFormat="1">
      <c r="B1758" s="490">
        <v>93224</v>
      </c>
      <c r="C1758" s="536" t="s">
        <v>2800</v>
      </c>
      <c r="D1758" s="541" t="s">
        <v>2884</v>
      </c>
      <c r="E1758" s="539" t="s">
        <v>2802</v>
      </c>
      <c r="F1758" s="488">
        <v>1127.79</v>
      </c>
    </row>
    <row r="1759" s="491" customFormat="1">
      <c r="B1759" s="490">
        <v>104696</v>
      </c>
      <c r="C1759" s="536" t="s">
        <v>2800</v>
      </c>
      <c r="D1759" s="541" t="s">
        <v>5313</v>
      </c>
      <c r="E1759" s="539" t="s">
        <v>2910</v>
      </c>
      <c r="F1759" s="488">
        <v>38.710000000000001</v>
      </c>
    </row>
    <row r="1760" s="491" customFormat="1">
      <c r="B1760" s="490">
        <v>104695</v>
      </c>
      <c r="C1760" s="536" t="s">
        <v>2800</v>
      </c>
      <c r="D1760" s="541" t="s">
        <v>5314</v>
      </c>
      <c r="E1760" s="539" t="s">
        <v>2802</v>
      </c>
      <c r="F1760" s="488">
        <v>42.420000000000002</v>
      </c>
    </row>
    <row r="1761" s="491" customFormat="1">
      <c r="B1761" s="490">
        <v>90681</v>
      </c>
      <c r="C1761" s="536" t="s">
        <v>2800</v>
      </c>
      <c r="D1761" s="541" t="s">
        <v>2970</v>
      </c>
      <c r="E1761" s="539" t="s">
        <v>2910</v>
      </c>
      <c r="F1761" s="488">
        <v>178.02000000000001</v>
      </c>
    </row>
    <row r="1762" s="491" customFormat="1">
      <c r="B1762" s="490">
        <v>90680</v>
      </c>
      <c r="C1762" s="536" t="s">
        <v>2800</v>
      </c>
      <c r="D1762" s="541" t="s">
        <v>2865</v>
      </c>
      <c r="E1762" s="539" t="s">
        <v>2802</v>
      </c>
      <c r="F1762" s="488">
        <v>405.35000000000002</v>
      </c>
    </row>
    <row r="1763" s="491" customFormat="1">
      <c r="B1763" s="490">
        <v>102875</v>
      </c>
      <c r="C1763" s="536" t="s">
        <v>2800</v>
      </c>
      <c r="D1763" s="541" t="s">
        <v>5315</v>
      </c>
      <c r="E1763" s="539" t="s">
        <v>2910</v>
      </c>
      <c r="F1763" s="488">
        <v>487.14999999999998</v>
      </c>
    </row>
    <row r="1764" s="491" customFormat="1">
      <c r="B1764" s="490">
        <v>102874</v>
      </c>
      <c r="C1764" s="536" t="s">
        <v>2800</v>
      </c>
      <c r="D1764" s="541" t="s">
        <v>5316</v>
      </c>
      <c r="E1764" s="539" t="s">
        <v>2802</v>
      </c>
      <c r="F1764" s="488">
        <v>1046.8800000000001</v>
      </c>
    </row>
    <row r="1765" s="491" customFormat="1">
      <c r="B1765" s="490">
        <v>102965</v>
      </c>
      <c r="C1765" s="536" t="s">
        <v>2800</v>
      </c>
      <c r="D1765" s="541" t="s">
        <v>5317</v>
      </c>
      <c r="E1765" s="539" t="s">
        <v>2910</v>
      </c>
      <c r="F1765" s="488">
        <v>255.72999999999999</v>
      </c>
    </row>
    <row r="1766" s="491" customFormat="1">
      <c r="B1766" s="490">
        <v>102964</v>
      </c>
      <c r="C1766" s="536" t="s">
        <v>2800</v>
      </c>
      <c r="D1766" s="541" t="s">
        <v>5318</v>
      </c>
      <c r="E1766" s="539" t="s">
        <v>2802</v>
      </c>
      <c r="F1766" s="488">
        <v>499.63999999999999</v>
      </c>
    </row>
    <row r="1767" s="491" customFormat="1">
      <c r="B1767" s="490">
        <v>90626</v>
      </c>
      <c r="C1767" s="536" t="s">
        <v>2800</v>
      </c>
      <c r="D1767" s="541" t="s">
        <v>2962</v>
      </c>
      <c r="E1767" s="539" t="s">
        <v>2910</v>
      </c>
      <c r="F1767" s="488">
        <v>3.5099999999999998</v>
      </c>
    </row>
    <row r="1768" s="491" customFormat="1">
      <c r="B1768" s="490">
        <v>90625</v>
      </c>
      <c r="C1768" s="536" t="s">
        <v>2800</v>
      </c>
      <c r="D1768" s="541" t="s">
        <v>2857</v>
      </c>
      <c r="E1768" s="539" t="s">
        <v>2802</v>
      </c>
      <c r="F1768" s="488">
        <v>10.77</v>
      </c>
    </row>
    <row r="1769" s="491" customFormat="1">
      <c r="B1769" s="490">
        <v>102881</v>
      </c>
      <c r="C1769" s="536" t="s">
        <v>2800</v>
      </c>
      <c r="D1769" s="541" t="s">
        <v>5319</v>
      </c>
      <c r="E1769" s="539" t="s">
        <v>2910</v>
      </c>
      <c r="F1769" s="488">
        <v>662.36000000000001</v>
      </c>
    </row>
    <row r="1770" s="491" customFormat="1">
      <c r="B1770" s="490">
        <v>102880</v>
      </c>
      <c r="C1770" s="536" t="s">
        <v>2800</v>
      </c>
      <c r="D1770" s="541" t="s">
        <v>5320</v>
      </c>
      <c r="E1770" s="539" t="s">
        <v>2802</v>
      </c>
      <c r="F1770" s="488">
        <v>1453.1700000000001</v>
      </c>
    </row>
    <row r="1771" s="491" customFormat="1">
      <c r="B1771" s="490">
        <v>103225</v>
      </c>
      <c r="C1771" s="536" t="s">
        <v>2800</v>
      </c>
      <c r="D1771" s="541" t="s">
        <v>5321</v>
      </c>
      <c r="E1771" s="539" t="s">
        <v>2910</v>
      </c>
      <c r="F1771" s="488">
        <v>228.61000000000001</v>
      </c>
    </row>
    <row r="1772" s="491" customFormat="1">
      <c r="B1772" s="490">
        <v>103224</v>
      </c>
      <c r="C1772" s="536" t="s">
        <v>2800</v>
      </c>
      <c r="D1772" s="541" t="s">
        <v>5322</v>
      </c>
      <c r="E1772" s="539" t="s">
        <v>2802</v>
      </c>
      <c r="F1772" s="488">
        <v>451.08999999999997</v>
      </c>
    </row>
    <row r="1773" s="491" customFormat="1">
      <c r="B1773" s="490">
        <v>103237</v>
      </c>
      <c r="C1773" s="536" t="s">
        <v>2800</v>
      </c>
      <c r="D1773" s="541" t="s">
        <v>5323</v>
      </c>
      <c r="E1773" s="539" t="s">
        <v>2910</v>
      </c>
      <c r="F1773" s="488">
        <v>637.02999999999997</v>
      </c>
    </row>
    <row r="1774" s="491" customFormat="1">
      <c r="B1774" s="490">
        <v>103236</v>
      </c>
      <c r="C1774" s="536" t="s">
        <v>2800</v>
      </c>
      <c r="D1774" s="541" t="s">
        <v>5324</v>
      </c>
      <c r="E1774" s="539" t="s">
        <v>2802</v>
      </c>
      <c r="F1774" s="488">
        <v>1357.1099999999999</v>
      </c>
    </row>
    <row r="1775" s="491" customFormat="1">
      <c r="B1775" s="490">
        <v>103231</v>
      </c>
      <c r="C1775" s="536" t="s">
        <v>2800</v>
      </c>
      <c r="D1775" s="541" t="s">
        <v>5325</v>
      </c>
      <c r="E1775" s="539" t="s">
        <v>2910</v>
      </c>
      <c r="F1775" s="488">
        <v>475.91000000000003</v>
      </c>
    </row>
    <row r="1776" s="491" customFormat="1">
      <c r="B1776" s="490">
        <v>103230</v>
      </c>
      <c r="C1776" s="536" t="s">
        <v>2800</v>
      </c>
      <c r="D1776" s="541" t="s">
        <v>5326</v>
      </c>
      <c r="E1776" s="539" t="s">
        <v>2802</v>
      </c>
      <c r="F1776" s="488">
        <v>992.79999999999995</v>
      </c>
    </row>
    <row r="1777" s="491" customFormat="1">
      <c r="B1777" s="490">
        <v>102975</v>
      </c>
      <c r="C1777" s="536" t="s">
        <v>2800</v>
      </c>
      <c r="D1777" s="541" t="s">
        <v>3015</v>
      </c>
      <c r="E1777" s="539" t="s">
        <v>2910</v>
      </c>
      <c r="F1777" s="488">
        <v>154.68000000000001</v>
      </c>
    </row>
    <row r="1778" s="491" customFormat="1">
      <c r="B1778" s="490">
        <v>102976</v>
      </c>
      <c r="C1778" s="536" t="s">
        <v>2800</v>
      </c>
      <c r="D1778" s="541" t="s">
        <v>2908</v>
      </c>
      <c r="E1778" s="539" t="s">
        <v>2802</v>
      </c>
      <c r="F1778" s="488">
        <v>288.63999999999999</v>
      </c>
    </row>
    <row r="1779" s="491" customFormat="1">
      <c r="B1779" s="490">
        <v>90632</v>
      </c>
      <c r="C1779" s="536" t="s">
        <v>2800</v>
      </c>
      <c r="D1779" s="541" t="s">
        <v>2963</v>
      </c>
      <c r="E1779" s="539" t="s">
        <v>2910</v>
      </c>
      <c r="F1779" s="488">
        <v>105.76000000000001</v>
      </c>
    </row>
    <row r="1780" s="491" customFormat="1">
      <c r="B1780" s="490">
        <v>90631</v>
      </c>
      <c r="C1780" s="536" t="s">
        <v>2800</v>
      </c>
      <c r="D1780" s="541" t="s">
        <v>2858</v>
      </c>
      <c r="E1780" s="539" t="s">
        <v>2802</v>
      </c>
      <c r="F1780" s="488">
        <v>174.84</v>
      </c>
    </row>
    <row r="1781" s="491" customFormat="1">
      <c r="B1781" s="490">
        <v>95709</v>
      </c>
      <c r="C1781" s="536" t="s">
        <v>2800</v>
      </c>
      <c r="D1781" s="541" t="s">
        <v>5327</v>
      </c>
      <c r="E1781" s="539" t="s">
        <v>2910</v>
      </c>
      <c r="F1781" s="488">
        <v>106.43000000000001</v>
      </c>
    </row>
    <row r="1782" s="491" customFormat="1">
      <c r="B1782" s="490">
        <v>95708</v>
      </c>
      <c r="C1782" s="536" t="s">
        <v>2800</v>
      </c>
      <c r="D1782" s="541" t="s">
        <v>5328</v>
      </c>
      <c r="E1782" s="539" t="s">
        <v>2802</v>
      </c>
      <c r="F1782" s="488">
        <v>179.25</v>
      </c>
    </row>
    <row r="1783" s="491" customFormat="1">
      <c r="B1783" s="490">
        <v>91278</v>
      </c>
      <c r="C1783" s="536" t="s">
        <v>2800</v>
      </c>
      <c r="D1783" s="541" t="s">
        <v>2977</v>
      </c>
      <c r="E1783" s="539" t="s">
        <v>2910</v>
      </c>
      <c r="F1783" s="488">
        <v>0.55000000000000004</v>
      </c>
    </row>
    <row r="1784" s="491" customFormat="1">
      <c r="B1784" s="490">
        <v>91277</v>
      </c>
      <c r="C1784" s="536" t="s">
        <v>2800</v>
      </c>
      <c r="D1784" s="541" t="s">
        <v>2872</v>
      </c>
      <c r="E1784" s="539" t="s">
        <v>2802</v>
      </c>
      <c r="F1784" s="488">
        <v>9.8599999999999994</v>
      </c>
    </row>
    <row r="1785" s="491" customFormat="1">
      <c r="B1785" s="490">
        <v>102887</v>
      </c>
      <c r="C1785" s="536" t="s">
        <v>2800</v>
      </c>
      <c r="D1785" s="541" t="s">
        <v>5329</v>
      </c>
      <c r="E1785" s="539" t="s">
        <v>2910</v>
      </c>
      <c r="F1785" s="488">
        <v>0</v>
      </c>
    </row>
    <row r="1786" s="491" customFormat="1">
      <c r="B1786" s="490">
        <v>102886</v>
      </c>
      <c r="C1786" s="536" t="s">
        <v>2800</v>
      </c>
      <c r="D1786" s="541" t="s">
        <v>5330</v>
      </c>
      <c r="E1786" s="539" t="s">
        <v>2802</v>
      </c>
      <c r="F1786" s="488">
        <v>0</v>
      </c>
    </row>
    <row r="1787" s="491" customFormat="1">
      <c r="B1787" s="490">
        <v>95277</v>
      </c>
      <c r="C1787" s="536" t="s">
        <v>2800</v>
      </c>
      <c r="D1787" s="541" t="s">
        <v>5331</v>
      </c>
      <c r="E1787" s="539" t="s">
        <v>2910</v>
      </c>
      <c r="F1787" s="488">
        <v>0.75</v>
      </c>
    </row>
    <row r="1788" s="491" customFormat="1">
      <c r="B1788" s="490">
        <v>95276</v>
      </c>
      <c r="C1788" s="536" t="s">
        <v>2800</v>
      </c>
      <c r="D1788" s="541" t="s">
        <v>5332</v>
      </c>
      <c r="E1788" s="539" t="s">
        <v>2802</v>
      </c>
      <c r="F1788" s="488">
        <v>4.21</v>
      </c>
    </row>
    <row r="1789" s="491" customFormat="1">
      <c r="B1789" s="490">
        <v>88430</v>
      </c>
      <c r="C1789" s="536" t="s">
        <v>2800</v>
      </c>
      <c r="D1789" s="541" t="s">
        <v>2947</v>
      </c>
      <c r="E1789" s="539" t="s">
        <v>2910</v>
      </c>
      <c r="F1789" s="488">
        <v>7.8799999999999999</v>
      </c>
    </row>
    <row r="1790" s="491" customFormat="1">
      <c r="B1790" s="490">
        <v>88418</v>
      </c>
      <c r="C1790" s="536" t="s">
        <v>2800</v>
      </c>
      <c r="D1790" s="541" t="s">
        <v>2842</v>
      </c>
      <c r="E1790" s="539" t="s">
        <v>2802</v>
      </c>
      <c r="F1790" s="488">
        <v>17.129999999999999</v>
      </c>
    </row>
    <row r="1791" s="491" customFormat="1">
      <c r="B1791" s="490">
        <v>88438</v>
      </c>
      <c r="C1791" s="536" t="s">
        <v>2800</v>
      </c>
      <c r="D1791" s="541" t="s">
        <v>2948</v>
      </c>
      <c r="E1791" s="539" t="s">
        <v>2910</v>
      </c>
      <c r="F1791" s="488">
        <v>10.44</v>
      </c>
    </row>
    <row r="1792" s="491" customFormat="1">
      <c r="B1792" s="490">
        <v>88433</v>
      </c>
      <c r="C1792" s="536" t="s">
        <v>2800</v>
      </c>
      <c r="D1792" s="541" t="s">
        <v>2843</v>
      </c>
      <c r="E1792" s="539" t="s">
        <v>2802</v>
      </c>
      <c r="F1792" s="488">
        <v>22.289999999999999</v>
      </c>
    </row>
    <row r="1793" s="491" customFormat="1">
      <c r="B1793" s="490">
        <v>90669</v>
      </c>
      <c r="C1793" s="536" t="s">
        <v>2800</v>
      </c>
      <c r="D1793" s="541" t="s">
        <v>5333</v>
      </c>
      <c r="E1793" s="539" t="s">
        <v>2910</v>
      </c>
      <c r="F1793" s="488">
        <v>8.9499999999999993</v>
      </c>
    </row>
    <row r="1794" s="491" customFormat="1">
      <c r="B1794" s="490">
        <v>90668</v>
      </c>
      <c r="C1794" s="536" t="s">
        <v>2800</v>
      </c>
      <c r="D1794" s="541" t="s">
        <v>5334</v>
      </c>
      <c r="E1794" s="539" t="s">
        <v>2802</v>
      </c>
      <c r="F1794" s="488">
        <v>32.399999999999999</v>
      </c>
    </row>
    <row r="1795" s="491" customFormat="1">
      <c r="B1795" s="490">
        <v>102980</v>
      </c>
      <c r="C1795" s="536" t="s">
        <v>2800</v>
      </c>
      <c r="D1795" s="541" t="s">
        <v>5335</v>
      </c>
      <c r="E1795" s="539" t="s">
        <v>2910</v>
      </c>
      <c r="F1795" s="488">
        <v>0</v>
      </c>
    </row>
    <row r="1796" s="491" customFormat="1">
      <c r="B1796" s="490">
        <v>102981</v>
      </c>
      <c r="C1796" s="536" t="s">
        <v>2800</v>
      </c>
      <c r="D1796" s="541" t="s">
        <v>5336</v>
      </c>
      <c r="E1796" s="539" t="s">
        <v>2802</v>
      </c>
      <c r="F1796" s="488">
        <v>0</v>
      </c>
    </row>
    <row r="1797" s="491" customFormat="1">
      <c r="B1797" s="490">
        <v>5946</v>
      </c>
      <c r="C1797" s="536" t="s">
        <v>2800</v>
      </c>
      <c r="D1797" s="541" t="s">
        <v>2936</v>
      </c>
      <c r="E1797" s="539" t="s">
        <v>2910</v>
      </c>
      <c r="F1797" s="488">
        <v>100.51000000000001</v>
      </c>
    </row>
    <row r="1798" s="491" customFormat="1">
      <c r="B1798" s="490">
        <v>5944</v>
      </c>
      <c r="C1798" s="536" t="s">
        <v>2800</v>
      </c>
      <c r="D1798" s="541" t="s">
        <v>2830</v>
      </c>
      <c r="E1798" s="539" t="s">
        <v>2802</v>
      </c>
      <c r="F1798" s="488">
        <v>235.88</v>
      </c>
    </row>
    <row r="1799" s="491" customFormat="1">
      <c r="B1799" s="490">
        <v>5942</v>
      </c>
      <c r="C1799" s="536" t="s">
        <v>2800</v>
      </c>
      <c r="D1799" s="541" t="s">
        <v>2935</v>
      </c>
      <c r="E1799" s="539" t="s">
        <v>2910</v>
      </c>
      <c r="F1799" s="488">
        <v>81.700000000000003</v>
      </c>
    </row>
    <row r="1800" s="491" customFormat="1">
      <c r="B1800" s="490">
        <v>5940</v>
      </c>
      <c r="C1800" s="536" t="s">
        <v>2800</v>
      </c>
      <c r="D1800" s="541" t="s">
        <v>2829</v>
      </c>
      <c r="E1800" s="539" t="s">
        <v>2802</v>
      </c>
      <c r="F1800" s="488">
        <v>174.41</v>
      </c>
    </row>
    <row r="1801" s="491" customFormat="1">
      <c r="B1801" s="490">
        <v>102893</v>
      </c>
      <c r="C1801" s="536" t="s">
        <v>2800</v>
      </c>
      <c r="D1801" s="541" t="s">
        <v>5337</v>
      </c>
      <c r="E1801" s="539" t="s">
        <v>2910</v>
      </c>
      <c r="F1801" s="488">
        <v>0</v>
      </c>
    </row>
    <row r="1802" s="491" customFormat="1">
      <c r="B1802" s="490">
        <v>102892</v>
      </c>
      <c r="C1802" s="536" t="s">
        <v>2800</v>
      </c>
      <c r="D1802" s="541" t="s">
        <v>5338</v>
      </c>
      <c r="E1802" s="539" t="s">
        <v>2802</v>
      </c>
      <c r="F1802" s="488">
        <v>0</v>
      </c>
    </row>
    <row r="1803" s="491" customFormat="1">
      <c r="B1803" s="490">
        <v>89251</v>
      </c>
      <c r="C1803" s="536" t="s">
        <v>2800</v>
      </c>
      <c r="D1803" s="541" t="s">
        <v>2956</v>
      </c>
      <c r="E1803" s="539" t="s">
        <v>2910</v>
      </c>
      <c r="F1803" s="488">
        <v>324.58999999999997</v>
      </c>
    </row>
    <row r="1804" s="491" customFormat="1">
      <c r="B1804" s="490">
        <v>89250</v>
      </c>
      <c r="C1804" s="536" t="s">
        <v>2800</v>
      </c>
      <c r="D1804" s="541" t="s">
        <v>2850</v>
      </c>
      <c r="E1804" s="539" t="s">
        <v>2802</v>
      </c>
      <c r="F1804" s="488">
        <v>1090.4100000000001</v>
      </c>
    </row>
    <row r="1805" s="491" customFormat="1">
      <c r="B1805" s="490">
        <v>102959</v>
      </c>
      <c r="C1805" s="536" t="s">
        <v>2800</v>
      </c>
      <c r="D1805" s="541" t="s">
        <v>5339</v>
      </c>
      <c r="E1805" s="539" t="s">
        <v>2910</v>
      </c>
      <c r="F1805" s="488">
        <v>0</v>
      </c>
    </row>
    <row r="1806" s="491" customFormat="1">
      <c r="B1806" s="490">
        <v>102958</v>
      </c>
      <c r="C1806" s="536" t="s">
        <v>2800</v>
      </c>
      <c r="D1806" s="541" t="s">
        <v>5340</v>
      </c>
      <c r="E1806" s="539" t="s">
        <v>2802</v>
      </c>
      <c r="F1806" s="488">
        <v>0</v>
      </c>
    </row>
    <row r="1807" s="491" customFormat="1">
      <c r="B1807" s="490">
        <v>5681</v>
      </c>
      <c r="C1807" s="536" t="s">
        <v>2800</v>
      </c>
      <c r="D1807" s="541" t="s">
        <v>2912</v>
      </c>
      <c r="E1807" s="539" t="s">
        <v>2910</v>
      </c>
      <c r="F1807" s="488">
        <v>70.579999999999998</v>
      </c>
    </row>
    <row r="1808" s="491" customFormat="1">
      <c r="B1808" s="490">
        <v>5680</v>
      </c>
      <c r="C1808" s="536" t="s">
        <v>2800</v>
      </c>
      <c r="D1808" s="541" t="s">
        <v>2804</v>
      </c>
      <c r="E1808" s="539" t="s">
        <v>2802</v>
      </c>
      <c r="F1808" s="488">
        <v>145.06</v>
      </c>
    </row>
    <row r="1809" s="491" customFormat="1">
      <c r="B1809" s="490">
        <v>5877</v>
      </c>
      <c r="C1809" s="536" t="s">
        <v>2800</v>
      </c>
      <c r="D1809" s="541" t="s">
        <v>2925</v>
      </c>
      <c r="E1809" s="539" t="s">
        <v>2910</v>
      </c>
      <c r="F1809" s="488">
        <v>73.120000000000005</v>
      </c>
    </row>
    <row r="1810" s="491" customFormat="1">
      <c r="B1810" s="490">
        <v>5875</v>
      </c>
      <c r="C1810" s="536" t="s">
        <v>2800</v>
      </c>
      <c r="D1810" s="541" t="s">
        <v>2819</v>
      </c>
      <c r="E1810" s="539" t="s">
        <v>2802</v>
      </c>
      <c r="F1810" s="488">
        <v>146.15000000000001</v>
      </c>
    </row>
    <row r="1811" s="491" customFormat="1">
      <c r="B1811" s="490">
        <v>5679</v>
      </c>
      <c r="C1811" s="536" t="s">
        <v>2800</v>
      </c>
      <c r="D1811" s="541" t="s">
        <v>2911</v>
      </c>
      <c r="E1811" s="539" t="s">
        <v>2910</v>
      </c>
      <c r="F1811" s="488">
        <v>74.319999999999993</v>
      </c>
    </row>
    <row r="1812" s="491" customFormat="1">
      <c r="B1812" s="490">
        <v>5678</v>
      </c>
      <c r="C1812" s="536" t="s">
        <v>2800</v>
      </c>
      <c r="D1812" s="541" t="s">
        <v>2803</v>
      </c>
      <c r="E1812" s="539" t="s">
        <v>2802</v>
      </c>
      <c r="F1812" s="488">
        <v>157.58000000000001</v>
      </c>
    </row>
    <row r="1813" s="491" customFormat="1">
      <c r="B1813" s="490">
        <v>6880</v>
      </c>
      <c r="C1813" s="536" t="s">
        <v>2800</v>
      </c>
      <c r="D1813" s="541" t="s">
        <v>2941</v>
      </c>
      <c r="E1813" s="539" t="s">
        <v>2910</v>
      </c>
      <c r="F1813" s="488">
        <v>89.730000000000004</v>
      </c>
    </row>
    <row r="1814" s="491" customFormat="1">
      <c r="B1814" s="490">
        <v>6879</v>
      </c>
      <c r="C1814" s="536" t="s">
        <v>2800</v>
      </c>
      <c r="D1814" s="541" t="s">
        <v>2833</v>
      </c>
      <c r="E1814" s="539" t="s">
        <v>2802</v>
      </c>
      <c r="F1814" s="488">
        <v>215.31</v>
      </c>
    </row>
    <row r="1815" s="491" customFormat="1">
      <c r="B1815" s="490">
        <v>96464</v>
      </c>
      <c r="C1815" s="536" t="s">
        <v>2800</v>
      </c>
      <c r="D1815" s="541" t="s">
        <v>5341</v>
      </c>
      <c r="E1815" s="539" t="s">
        <v>2910</v>
      </c>
      <c r="F1815" s="488">
        <v>93.629999999999995</v>
      </c>
    </row>
    <row r="1816" s="491" customFormat="1">
      <c r="B1816" s="490">
        <v>96463</v>
      </c>
      <c r="C1816" s="536" t="s">
        <v>2800</v>
      </c>
      <c r="D1816" s="541" t="s">
        <v>5342</v>
      </c>
      <c r="E1816" s="539" t="s">
        <v>2802</v>
      </c>
      <c r="F1816" s="488">
        <v>222.49000000000001</v>
      </c>
    </row>
    <row r="1817" s="491" customFormat="1">
      <c r="B1817" s="490">
        <v>7050</v>
      </c>
      <c r="C1817" s="536" t="s">
        <v>2800</v>
      </c>
      <c r="D1817" s="541" t="s">
        <v>2943</v>
      </c>
      <c r="E1817" s="539" t="s">
        <v>2910</v>
      </c>
      <c r="F1817" s="488">
        <v>82.620000000000005</v>
      </c>
    </row>
    <row r="1818" s="491" customFormat="1">
      <c r="B1818" s="490">
        <v>7049</v>
      </c>
      <c r="C1818" s="536" t="s">
        <v>2800</v>
      </c>
      <c r="D1818" s="541" t="s">
        <v>2835</v>
      </c>
      <c r="E1818" s="539" t="s">
        <v>2802</v>
      </c>
      <c r="F1818" s="488">
        <v>225.36000000000001</v>
      </c>
    </row>
    <row r="1819" s="491" customFormat="1">
      <c r="B1819" s="490">
        <v>95632</v>
      </c>
      <c r="C1819" s="536" t="s">
        <v>2800</v>
      </c>
      <c r="D1819" s="541" t="s">
        <v>3005</v>
      </c>
      <c r="E1819" s="539" t="s">
        <v>2910</v>
      </c>
      <c r="F1819" s="488">
        <v>87</v>
      </c>
    </row>
    <row r="1820" s="491" customFormat="1">
      <c r="B1820" s="490">
        <v>95631</v>
      </c>
      <c r="C1820" s="536" t="s">
        <v>2800</v>
      </c>
      <c r="D1820" s="541" t="s">
        <v>2899</v>
      </c>
      <c r="E1820" s="539" t="s">
        <v>2802</v>
      </c>
      <c r="F1820" s="488">
        <v>234.13999999999999</v>
      </c>
    </row>
    <row r="1821" s="491" customFormat="1">
      <c r="B1821" s="490">
        <v>5685</v>
      </c>
      <c r="C1821" s="536" t="s">
        <v>2800</v>
      </c>
      <c r="D1821" s="541" t="s">
        <v>2913</v>
      </c>
      <c r="E1821" s="539" t="s">
        <v>2910</v>
      </c>
      <c r="F1821" s="488">
        <v>66.840000000000003</v>
      </c>
    </row>
    <row r="1822" s="491" customFormat="1">
      <c r="B1822" s="490">
        <v>5684</v>
      </c>
      <c r="C1822" s="536" t="s">
        <v>2800</v>
      </c>
      <c r="D1822" s="541" t="s">
        <v>2805</v>
      </c>
      <c r="E1822" s="539" t="s">
        <v>2802</v>
      </c>
      <c r="F1822" s="488">
        <v>162.72</v>
      </c>
    </row>
    <row r="1823" s="491" customFormat="1">
      <c r="B1823" s="490">
        <v>93244</v>
      </c>
      <c r="C1823" s="536" t="s">
        <v>2800</v>
      </c>
      <c r="D1823" s="541" t="s">
        <v>2992</v>
      </c>
      <c r="E1823" s="539" t="s">
        <v>2910</v>
      </c>
      <c r="F1823" s="488">
        <v>68.519999999999996</v>
      </c>
    </row>
    <row r="1824" s="491" customFormat="1">
      <c r="B1824" s="490">
        <v>73436</v>
      </c>
      <c r="C1824" s="536" t="s">
        <v>2800</v>
      </c>
      <c r="D1824" s="541" t="s">
        <v>2838</v>
      </c>
      <c r="E1824" s="539" t="s">
        <v>2802</v>
      </c>
      <c r="F1824" s="488">
        <v>166</v>
      </c>
    </row>
    <row r="1825" s="491" customFormat="1">
      <c r="B1825" s="490">
        <v>5881</v>
      </c>
      <c r="C1825" s="536" t="s">
        <v>2800</v>
      </c>
      <c r="D1825" s="541" t="s">
        <v>2926</v>
      </c>
      <c r="E1825" s="539" t="s">
        <v>2910</v>
      </c>
      <c r="F1825" s="488">
        <v>81.739999999999995</v>
      </c>
    </row>
    <row r="1826" s="491" customFormat="1">
      <c r="B1826" s="490">
        <v>5879</v>
      </c>
      <c r="C1826" s="536" t="s">
        <v>2800</v>
      </c>
      <c r="D1826" s="541" t="s">
        <v>2820</v>
      </c>
      <c r="E1826" s="539" t="s">
        <v>2802</v>
      </c>
      <c r="F1826" s="488">
        <v>148.22999999999999</v>
      </c>
    </row>
    <row r="1827" s="491" customFormat="1">
      <c r="B1827" s="490">
        <v>5865</v>
      </c>
      <c r="C1827" s="536" t="s">
        <v>2800</v>
      </c>
      <c r="D1827" s="541" t="s">
        <v>2923</v>
      </c>
      <c r="E1827" s="539" t="s">
        <v>2910</v>
      </c>
      <c r="F1827" s="488">
        <v>12.26</v>
      </c>
    </row>
    <row r="1828" s="491" customFormat="1">
      <c r="B1828" s="490">
        <v>5863</v>
      </c>
      <c r="C1828" s="536" t="s">
        <v>2800</v>
      </c>
      <c r="D1828" s="541" t="s">
        <v>2817</v>
      </c>
      <c r="E1828" s="539" t="s">
        <v>2802</v>
      </c>
      <c r="F1828" s="488">
        <v>24.359999999999999</v>
      </c>
    </row>
    <row r="1829" s="491" customFormat="1">
      <c r="B1829" s="490">
        <v>5869</v>
      </c>
      <c r="C1829" s="536" t="s">
        <v>2800</v>
      </c>
      <c r="D1829" s="541" t="s">
        <v>2924</v>
      </c>
      <c r="E1829" s="539" t="s">
        <v>2910</v>
      </c>
      <c r="F1829" s="488">
        <v>76.109999999999999</v>
      </c>
    </row>
    <row r="1830" s="491" customFormat="1">
      <c r="B1830" s="490">
        <v>5867</v>
      </c>
      <c r="C1830" s="536" t="s">
        <v>2800</v>
      </c>
      <c r="D1830" s="541" t="s">
        <v>2818</v>
      </c>
      <c r="E1830" s="539" t="s">
        <v>2802</v>
      </c>
      <c r="F1830" s="488">
        <v>165.25</v>
      </c>
    </row>
    <row r="1831" s="491" customFormat="1">
      <c r="B1831" s="490">
        <v>95271</v>
      </c>
      <c r="C1831" s="536" t="s">
        <v>2800</v>
      </c>
      <c r="D1831" s="541" t="s">
        <v>3004</v>
      </c>
      <c r="E1831" s="539" t="s">
        <v>2910</v>
      </c>
      <c r="F1831" s="488">
        <v>0.73999999999999999</v>
      </c>
    </row>
    <row r="1832" s="491" customFormat="1">
      <c r="B1832" s="490">
        <v>95270</v>
      </c>
      <c r="C1832" s="536" t="s">
        <v>2800</v>
      </c>
      <c r="D1832" s="541" t="s">
        <v>2898</v>
      </c>
      <c r="E1832" s="539" t="s">
        <v>2802</v>
      </c>
      <c r="F1832" s="488">
        <v>10.109999999999999</v>
      </c>
    </row>
    <row r="1833" s="491" customFormat="1">
      <c r="B1833" s="490">
        <v>91693</v>
      </c>
      <c r="C1833" s="536" t="s">
        <v>2800</v>
      </c>
      <c r="D1833" s="541" t="s">
        <v>2984</v>
      </c>
      <c r="E1833" s="539" t="s">
        <v>2910</v>
      </c>
      <c r="F1833" s="488">
        <v>37.649999999999999</v>
      </c>
    </row>
    <row r="1834" s="491" customFormat="1">
      <c r="B1834" s="490">
        <v>91692</v>
      </c>
      <c r="C1834" s="536" t="s">
        <v>2800</v>
      </c>
      <c r="D1834" s="541" t="s">
        <v>2878</v>
      </c>
      <c r="E1834" s="539" t="s">
        <v>2802</v>
      </c>
      <c r="F1834" s="488">
        <v>39.32</v>
      </c>
    </row>
    <row r="1835" s="491" customFormat="1">
      <c r="B1835" s="490">
        <v>102929</v>
      </c>
      <c r="C1835" s="536" t="s">
        <v>2800</v>
      </c>
      <c r="D1835" s="541" t="s">
        <v>5343</v>
      </c>
      <c r="E1835" s="539" t="s">
        <v>2910</v>
      </c>
      <c r="F1835" s="488">
        <v>0</v>
      </c>
    </row>
    <row r="1836" s="491" customFormat="1">
      <c r="B1836" s="490">
        <v>102928</v>
      </c>
      <c r="C1836" s="536" t="s">
        <v>2800</v>
      </c>
      <c r="D1836" s="541" t="s">
        <v>5344</v>
      </c>
      <c r="E1836" s="539" t="s">
        <v>2802</v>
      </c>
      <c r="F1836" s="488">
        <v>0</v>
      </c>
    </row>
    <row r="1837" s="491" customFormat="1">
      <c r="B1837" s="490">
        <v>95140</v>
      </c>
      <c r="C1837" s="536" t="s">
        <v>2800</v>
      </c>
      <c r="D1837" s="541" t="s">
        <v>3001</v>
      </c>
      <c r="E1837" s="539" t="s">
        <v>2910</v>
      </c>
      <c r="F1837" s="488">
        <v>0.029999999999999999</v>
      </c>
    </row>
    <row r="1838" s="491" customFormat="1">
      <c r="B1838" s="490">
        <v>95139</v>
      </c>
      <c r="C1838" s="536" t="s">
        <v>2800</v>
      </c>
      <c r="D1838" s="541" t="s">
        <v>2895</v>
      </c>
      <c r="E1838" s="539" t="s">
        <v>2802</v>
      </c>
      <c r="F1838" s="488">
        <v>0.050000000000000003</v>
      </c>
    </row>
    <row r="1839" s="491" customFormat="1">
      <c r="B1839" s="490">
        <v>89027</v>
      </c>
      <c r="C1839" s="536" t="s">
        <v>2800</v>
      </c>
      <c r="D1839" s="541" t="s">
        <v>5345</v>
      </c>
      <c r="E1839" s="539" t="s">
        <v>2910</v>
      </c>
      <c r="F1839" s="488">
        <v>5.1399999999999997</v>
      </c>
    </row>
    <row r="1840" s="491" customFormat="1">
      <c r="B1840" s="490">
        <v>89028</v>
      </c>
      <c r="C1840" s="536" t="s">
        <v>2800</v>
      </c>
      <c r="D1840" s="541" t="s">
        <v>5346</v>
      </c>
      <c r="E1840" s="539" t="s">
        <v>2802</v>
      </c>
      <c r="F1840" s="488">
        <v>176.78999999999999</v>
      </c>
    </row>
    <row r="1841" s="491" customFormat="1">
      <c r="B1841" s="490">
        <v>7031</v>
      </c>
      <c r="C1841" s="536" t="s">
        <v>2800</v>
      </c>
      <c r="D1841" s="541" t="s">
        <v>5347</v>
      </c>
      <c r="E1841" s="539" t="s">
        <v>2910</v>
      </c>
      <c r="F1841" s="488">
        <v>6.3300000000000001</v>
      </c>
    </row>
    <row r="1842" s="491" customFormat="1">
      <c r="B1842" s="490">
        <v>7030</v>
      </c>
      <c r="C1842" s="536" t="s">
        <v>2800</v>
      </c>
      <c r="D1842" s="541" t="s">
        <v>5348</v>
      </c>
      <c r="E1842" s="539" t="s">
        <v>2802</v>
      </c>
      <c r="F1842" s="488">
        <v>262.51999999999998</v>
      </c>
    </row>
    <row r="1843" s="491" customFormat="1">
      <c r="B1843" s="490">
        <v>102947</v>
      </c>
      <c r="C1843" s="536" t="s">
        <v>2800</v>
      </c>
      <c r="D1843" s="541" t="s">
        <v>5349</v>
      </c>
      <c r="E1843" s="539" t="s">
        <v>2910</v>
      </c>
      <c r="F1843" s="488">
        <v>0</v>
      </c>
    </row>
    <row r="1844" s="491" customFormat="1">
      <c r="B1844" s="490">
        <v>102946</v>
      </c>
      <c r="C1844" s="536" t="s">
        <v>2800</v>
      </c>
      <c r="D1844" s="541" t="s">
        <v>5350</v>
      </c>
      <c r="E1844" s="539" t="s">
        <v>2802</v>
      </c>
      <c r="F1844" s="488">
        <v>0</v>
      </c>
    </row>
    <row r="1845" s="491" customFormat="1">
      <c r="B1845" s="490">
        <v>104092</v>
      </c>
      <c r="C1845" s="536" t="s">
        <v>2800</v>
      </c>
      <c r="D1845" s="541" t="s">
        <v>5351</v>
      </c>
      <c r="E1845" s="539" t="s">
        <v>2910</v>
      </c>
      <c r="F1845" s="488">
        <v>0.029999999999999999</v>
      </c>
    </row>
    <row r="1846" s="491" customFormat="1">
      <c r="B1846" s="490">
        <v>104091</v>
      </c>
      <c r="C1846" s="536" t="s">
        <v>2800</v>
      </c>
      <c r="D1846" s="541" t="s">
        <v>5352</v>
      </c>
      <c r="E1846" s="539" t="s">
        <v>2802</v>
      </c>
      <c r="F1846" s="488">
        <v>0.87</v>
      </c>
    </row>
    <row r="1847" s="491" customFormat="1">
      <c r="B1847" s="490">
        <v>104098</v>
      </c>
      <c r="C1847" s="536" t="s">
        <v>2800</v>
      </c>
      <c r="D1847" s="541" t="s">
        <v>5353</v>
      </c>
      <c r="E1847" s="539" t="s">
        <v>2910</v>
      </c>
      <c r="F1847" s="488">
        <v>0.059999999999999998</v>
      </c>
    </row>
    <row r="1848" s="491" customFormat="1">
      <c r="B1848" s="490">
        <v>104097</v>
      </c>
      <c r="C1848" s="536" t="s">
        <v>2800</v>
      </c>
      <c r="D1848" s="541" t="s">
        <v>5354</v>
      </c>
      <c r="E1848" s="539" t="s">
        <v>2802</v>
      </c>
      <c r="F1848" s="488">
        <v>1.22</v>
      </c>
    </row>
    <row r="1849" s="491" customFormat="1">
      <c r="B1849" s="490">
        <v>102905</v>
      </c>
      <c r="C1849" s="536" t="s">
        <v>2800</v>
      </c>
      <c r="D1849" s="541" t="s">
        <v>5355</v>
      </c>
      <c r="E1849" s="539" t="s">
        <v>2910</v>
      </c>
      <c r="F1849" s="488">
        <v>0</v>
      </c>
    </row>
    <row r="1850" s="491" customFormat="1">
      <c r="B1850" s="490">
        <v>102904</v>
      </c>
      <c r="C1850" s="536" t="s">
        <v>2800</v>
      </c>
      <c r="D1850" s="541" t="s">
        <v>5356</v>
      </c>
      <c r="E1850" s="539" t="s">
        <v>2802</v>
      </c>
      <c r="F1850" s="488">
        <v>0</v>
      </c>
    </row>
    <row r="1851" s="491" customFormat="1">
      <c r="B1851" s="490">
        <v>89031</v>
      </c>
      <c r="C1851" s="536" t="s">
        <v>2800</v>
      </c>
      <c r="D1851" s="541" t="s">
        <v>2951</v>
      </c>
      <c r="E1851" s="539" t="s">
        <v>2910</v>
      </c>
      <c r="F1851" s="488">
        <v>87.459999999999994</v>
      </c>
    </row>
    <row r="1852" s="491" customFormat="1">
      <c r="B1852" s="490">
        <v>89032</v>
      </c>
      <c r="C1852" s="536" t="s">
        <v>2800</v>
      </c>
      <c r="D1852" s="541" t="s">
        <v>2846</v>
      </c>
      <c r="E1852" s="539" t="s">
        <v>2802</v>
      </c>
      <c r="F1852" s="488">
        <v>210.38999999999999</v>
      </c>
    </row>
    <row r="1853" s="491" customFormat="1">
      <c r="B1853" s="490">
        <v>88844</v>
      </c>
      <c r="C1853" s="536" t="s">
        <v>2800</v>
      </c>
      <c r="D1853" s="541" t="s">
        <v>2949</v>
      </c>
      <c r="E1853" s="539" t="s">
        <v>2910</v>
      </c>
      <c r="F1853" s="488">
        <v>89.790000000000006</v>
      </c>
    </row>
    <row r="1854" s="491" customFormat="1">
      <c r="B1854" s="490">
        <v>88843</v>
      </c>
      <c r="C1854" s="536" t="s">
        <v>2800</v>
      </c>
      <c r="D1854" s="541" t="s">
        <v>2844</v>
      </c>
      <c r="E1854" s="539" t="s">
        <v>2802</v>
      </c>
      <c r="F1854" s="488">
        <v>230.91999999999999</v>
      </c>
    </row>
    <row r="1855" s="491" customFormat="1">
      <c r="B1855" s="490">
        <v>5853</v>
      </c>
      <c r="C1855" s="536" t="s">
        <v>2800</v>
      </c>
      <c r="D1855" s="541" t="s">
        <v>2921</v>
      </c>
      <c r="E1855" s="539" t="s">
        <v>2910</v>
      </c>
      <c r="F1855" s="488">
        <v>102.25</v>
      </c>
    </row>
    <row r="1856" s="491" customFormat="1">
      <c r="B1856" s="490">
        <v>5851</v>
      </c>
      <c r="C1856" s="536" t="s">
        <v>2800</v>
      </c>
      <c r="D1856" s="541" t="s">
        <v>2815</v>
      </c>
      <c r="E1856" s="539" t="s">
        <v>2802</v>
      </c>
      <c r="F1856" s="488">
        <v>274.10000000000002</v>
      </c>
    </row>
    <row r="1857" s="491" customFormat="1">
      <c r="B1857" s="490">
        <v>5849</v>
      </c>
      <c r="C1857" s="536" t="s">
        <v>2800</v>
      </c>
      <c r="D1857" s="541" t="s">
        <v>2920</v>
      </c>
      <c r="E1857" s="539" t="s">
        <v>2910</v>
      </c>
      <c r="F1857" s="488">
        <v>101.86</v>
      </c>
    </row>
    <row r="1858" s="491" customFormat="1">
      <c r="B1858" s="490">
        <v>5847</v>
      </c>
      <c r="C1858" s="536" t="s">
        <v>2800</v>
      </c>
      <c r="D1858" s="541" t="s">
        <v>2814</v>
      </c>
      <c r="E1858" s="539" t="s">
        <v>2802</v>
      </c>
      <c r="F1858" s="488">
        <v>285.42000000000002</v>
      </c>
    </row>
    <row r="1859" s="491" customFormat="1">
      <c r="B1859" s="490">
        <v>5857</v>
      </c>
      <c r="C1859" s="536" t="s">
        <v>2800</v>
      </c>
      <c r="D1859" s="541" t="s">
        <v>2922</v>
      </c>
      <c r="E1859" s="539" t="s">
        <v>2910</v>
      </c>
      <c r="F1859" s="488">
        <v>249.56999999999999</v>
      </c>
    </row>
    <row r="1860" s="491" customFormat="1">
      <c r="B1860" s="490">
        <v>5855</v>
      </c>
      <c r="C1860" s="536" t="s">
        <v>2800</v>
      </c>
      <c r="D1860" s="541" t="s">
        <v>2816</v>
      </c>
      <c r="E1860" s="539" t="s">
        <v>2802</v>
      </c>
      <c r="F1860" s="488">
        <v>724.37</v>
      </c>
    </row>
    <row r="1861" s="491" customFormat="1">
      <c r="B1861" s="490">
        <v>96021</v>
      </c>
      <c r="C1861" s="536" t="s">
        <v>2800</v>
      </c>
      <c r="D1861" s="541" t="s">
        <v>3009</v>
      </c>
      <c r="E1861" s="539" t="s">
        <v>2910</v>
      </c>
      <c r="F1861" s="488">
        <v>69.409999999999997</v>
      </c>
    </row>
    <row r="1862" s="491" customFormat="1">
      <c r="B1862" s="490">
        <v>96020</v>
      </c>
      <c r="C1862" s="536" t="s">
        <v>2800</v>
      </c>
      <c r="D1862" s="541" t="s">
        <v>2903</v>
      </c>
      <c r="E1862" s="539" t="s">
        <v>2802</v>
      </c>
      <c r="F1862" s="488">
        <v>191.28999999999999</v>
      </c>
    </row>
    <row r="1863" s="491" customFormat="1">
      <c r="B1863" s="490">
        <v>96014</v>
      </c>
      <c r="C1863" s="536" t="s">
        <v>2800</v>
      </c>
      <c r="D1863" s="541" t="s">
        <v>3008</v>
      </c>
      <c r="E1863" s="539" t="s">
        <v>2910</v>
      </c>
      <c r="F1863" s="488">
        <v>69.659999999999997</v>
      </c>
    </row>
    <row r="1864" s="491" customFormat="1">
      <c r="B1864" s="490">
        <v>96013</v>
      </c>
      <c r="C1864" s="536" t="s">
        <v>2800</v>
      </c>
      <c r="D1864" s="541" t="s">
        <v>2902</v>
      </c>
      <c r="E1864" s="539" t="s">
        <v>2802</v>
      </c>
      <c r="F1864" s="488">
        <v>191.75999999999999</v>
      </c>
    </row>
    <row r="1865" s="491" customFormat="1">
      <c r="B1865" s="490">
        <v>96029</v>
      </c>
      <c r="C1865" s="536" t="s">
        <v>2800</v>
      </c>
      <c r="D1865" s="541" t="s">
        <v>3010</v>
      </c>
      <c r="E1865" s="539" t="s">
        <v>2910</v>
      </c>
      <c r="F1865" s="488">
        <v>62.030000000000001</v>
      </c>
    </row>
    <row r="1866" s="491" customFormat="1">
      <c r="B1866" s="490">
        <v>96028</v>
      </c>
      <c r="C1866" s="536" t="s">
        <v>2800</v>
      </c>
      <c r="D1866" s="541" t="s">
        <v>2904</v>
      </c>
      <c r="E1866" s="539" t="s">
        <v>2802</v>
      </c>
      <c r="F1866" s="488">
        <v>148.91999999999999</v>
      </c>
    </row>
    <row r="1867" s="491" customFormat="1">
      <c r="B1867" s="490">
        <v>96155</v>
      </c>
      <c r="C1867" s="536" t="s">
        <v>2800</v>
      </c>
      <c r="D1867" s="541" t="s">
        <v>3012</v>
      </c>
      <c r="E1867" s="539" t="s">
        <v>2910</v>
      </c>
      <c r="F1867" s="488">
        <v>62.280000000000001</v>
      </c>
    </row>
    <row r="1868" s="491" customFormat="1">
      <c r="B1868" s="490">
        <v>96157</v>
      </c>
      <c r="C1868" s="536" t="s">
        <v>2800</v>
      </c>
      <c r="D1868" s="541" t="s">
        <v>2906</v>
      </c>
      <c r="E1868" s="539" t="s">
        <v>2802</v>
      </c>
      <c r="F1868" s="488">
        <v>149.38999999999999</v>
      </c>
    </row>
    <row r="1869" s="491" customFormat="1">
      <c r="B1869" s="490">
        <v>5845</v>
      </c>
      <c r="C1869" s="536" t="s">
        <v>2800</v>
      </c>
      <c r="D1869" s="541" t="s">
        <v>2919</v>
      </c>
      <c r="E1869" s="539" t="s">
        <v>2910</v>
      </c>
      <c r="F1869" s="488">
        <v>65.230000000000004</v>
      </c>
    </row>
    <row r="1870" s="491" customFormat="1">
      <c r="B1870" s="490">
        <v>5843</v>
      </c>
      <c r="C1870" s="536" t="s">
        <v>2800</v>
      </c>
      <c r="D1870" s="541" t="s">
        <v>2813</v>
      </c>
      <c r="E1870" s="539" t="s">
        <v>2802</v>
      </c>
      <c r="F1870" s="488">
        <v>183.46000000000001</v>
      </c>
    </row>
    <row r="1871" s="491" customFormat="1">
      <c r="B1871" s="490">
        <v>89036</v>
      </c>
      <c r="C1871" s="536" t="s">
        <v>2800</v>
      </c>
      <c r="D1871" s="541" t="s">
        <v>2952</v>
      </c>
      <c r="E1871" s="539" t="s">
        <v>2910</v>
      </c>
      <c r="F1871" s="488">
        <v>57.810000000000002</v>
      </c>
    </row>
    <row r="1872" s="491" customFormat="1">
      <c r="B1872" s="490">
        <v>89035</v>
      </c>
      <c r="C1872" s="536" t="s">
        <v>2800</v>
      </c>
      <c r="D1872" s="541" t="s">
        <v>2847</v>
      </c>
      <c r="E1872" s="539" t="s">
        <v>2802</v>
      </c>
      <c r="F1872" s="488">
        <v>141.05000000000001</v>
      </c>
    </row>
    <row r="1873" s="491" customFormat="1">
      <c r="B1873" s="490">
        <v>102911</v>
      </c>
      <c r="C1873" s="536" t="s">
        <v>2800</v>
      </c>
      <c r="D1873" s="541" t="s">
        <v>5357</v>
      </c>
      <c r="E1873" s="539" t="s">
        <v>2910</v>
      </c>
      <c r="F1873" s="488">
        <v>0</v>
      </c>
    </row>
    <row r="1874" s="491" customFormat="1">
      <c r="B1874" s="490">
        <v>102910</v>
      </c>
      <c r="C1874" s="536" t="s">
        <v>2800</v>
      </c>
      <c r="D1874" s="541" t="s">
        <v>5358</v>
      </c>
      <c r="E1874" s="539" t="s">
        <v>2802</v>
      </c>
      <c r="F1874" s="488">
        <v>0</v>
      </c>
    </row>
    <row r="1875" s="491" customFormat="1">
      <c r="B1875" s="490">
        <v>93440</v>
      </c>
      <c r="C1875" s="536" t="s">
        <v>2800</v>
      </c>
      <c r="D1875" s="541" t="s">
        <v>5359</v>
      </c>
      <c r="E1875" s="539" t="s">
        <v>2910</v>
      </c>
      <c r="F1875" s="488">
        <v>144.88999999999999</v>
      </c>
    </row>
    <row r="1876" s="491" customFormat="1">
      <c r="B1876" s="490">
        <v>93439</v>
      </c>
      <c r="C1876" s="536" t="s">
        <v>2800</v>
      </c>
      <c r="D1876" s="541" t="s">
        <v>5360</v>
      </c>
      <c r="E1876" s="539" t="s">
        <v>2802</v>
      </c>
      <c r="F1876" s="488">
        <v>264.56</v>
      </c>
    </row>
    <row r="1877" s="491" customFormat="1">
      <c r="B1877" s="490">
        <v>100648</v>
      </c>
      <c r="C1877" s="536" t="s">
        <v>2800</v>
      </c>
      <c r="D1877" s="541" t="s">
        <v>5361</v>
      </c>
      <c r="E1877" s="539" t="s">
        <v>2910</v>
      </c>
      <c r="F1877" s="488">
        <v>600.25999999999999</v>
      </c>
    </row>
    <row r="1878" s="491" customFormat="1">
      <c r="B1878" s="490">
        <v>100647</v>
      </c>
      <c r="C1878" s="536" t="s">
        <v>2800</v>
      </c>
      <c r="D1878" s="541" t="s">
        <v>5362</v>
      </c>
      <c r="E1878" s="539" t="s">
        <v>2802</v>
      </c>
      <c r="F1878" s="488">
        <v>6519.4300000000003</v>
      </c>
    </row>
    <row r="1879" s="491" customFormat="1">
      <c r="B1879" s="490">
        <v>5829</v>
      </c>
      <c r="C1879" s="536" t="s">
        <v>2800</v>
      </c>
      <c r="D1879" s="541" t="s">
        <v>2916</v>
      </c>
      <c r="E1879" s="539" t="s">
        <v>2910</v>
      </c>
      <c r="F1879" s="488">
        <v>175.44999999999999</v>
      </c>
    </row>
    <row r="1880" s="491" customFormat="1">
      <c r="B1880" s="490">
        <v>5823</v>
      </c>
      <c r="C1880" s="536" t="s">
        <v>2800</v>
      </c>
      <c r="D1880" s="541" t="s">
        <v>2809</v>
      </c>
      <c r="E1880" s="539" t="s">
        <v>2802</v>
      </c>
      <c r="F1880" s="488">
        <v>239.15000000000001</v>
      </c>
    </row>
    <row r="1881" s="491" customFormat="1">
      <c r="B1881" s="490">
        <v>5884</v>
      </c>
      <c r="C1881" s="536" t="s">
        <v>2800</v>
      </c>
      <c r="D1881" s="541" t="s">
        <v>2927</v>
      </c>
      <c r="E1881" s="539" t="s">
        <v>2910</v>
      </c>
      <c r="F1881" s="488">
        <v>61.609999999999999</v>
      </c>
    </row>
    <row r="1882" s="491" customFormat="1">
      <c r="B1882" s="490">
        <v>5882</v>
      </c>
      <c r="C1882" s="536" t="s">
        <v>2800</v>
      </c>
      <c r="D1882" s="541" t="s">
        <v>2821</v>
      </c>
      <c r="E1882" s="539" t="s">
        <v>2802</v>
      </c>
      <c r="F1882" s="488">
        <v>140.30000000000001</v>
      </c>
    </row>
    <row r="1883" s="491" customFormat="1">
      <c r="B1883" s="490">
        <v>106095</v>
      </c>
      <c r="C1883" s="536" t="s">
        <v>2800</v>
      </c>
      <c r="D1883" s="541" t="s">
        <v>5363</v>
      </c>
      <c r="E1883" s="539" t="s">
        <v>2910</v>
      </c>
      <c r="F1883" s="488">
        <v>114.5</v>
      </c>
    </row>
    <row r="1884" s="491" customFormat="1">
      <c r="B1884" s="490">
        <v>106094</v>
      </c>
      <c r="C1884" s="536" t="s">
        <v>2800</v>
      </c>
      <c r="D1884" s="541" t="s">
        <v>5364</v>
      </c>
      <c r="E1884" s="539" t="s">
        <v>2802</v>
      </c>
      <c r="F1884" s="488">
        <v>334.35000000000002</v>
      </c>
    </row>
    <row r="1885" s="491" customFormat="1">
      <c r="B1885" s="490">
        <v>100642</v>
      </c>
      <c r="C1885" s="536" t="s">
        <v>2800</v>
      </c>
      <c r="D1885" s="541" t="s">
        <v>5365</v>
      </c>
      <c r="E1885" s="539" t="s">
        <v>2910</v>
      </c>
      <c r="F1885" s="488">
        <v>305.52999999999997</v>
      </c>
    </row>
    <row r="1886" s="491" customFormat="1">
      <c r="B1886" s="490">
        <v>100641</v>
      </c>
      <c r="C1886" s="536" t="s">
        <v>2800</v>
      </c>
      <c r="D1886" s="541" t="s">
        <v>5366</v>
      </c>
      <c r="E1886" s="539" t="s">
        <v>2802</v>
      </c>
      <c r="F1886" s="488">
        <v>4762.1999999999998</v>
      </c>
    </row>
    <row r="1887" s="491" customFormat="1">
      <c r="B1887" s="490">
        <v>93434</v>
      </c>
      <c r="C1887" s="536" t="s">
        <v>2800</v>
      </c>
      <c r="D1887" s="541" t="s">
        <v>5367</v>
      </c>
      <c r="E1887" s="539" t="s">
        <v>2910</v>
      </c>
      <c r="F1887" s="488">
        <v>347.14999999999998</v>
      </c>
    </row>
    <row r="1888" s="491" customFormat="1">
      <c r="B1888" s="490">
        <v>93433</v>
      </c>
      <c r="C1888" s="536" t="s">
        <v>2800</v>
      </c>
      <c r="D1888" s="541" t="s">
        <v>5368</v>
      </c>
      <c r="E1888" s="539" t="s">
        <v>2802</v>
      </c>
      <c r="F1888" s="488">
        <v>2654.5999999999999</v>
      </c>
    </row>
    <row r="1889" s="491" customFormat="1">
      <c r="B1889" s="490">
        <v>95122</v>
      </c>
      <c r="C1889" s="536" t="s">
        <v>2800</v>
      </c>
      <c r="D1889" s="541" t="s">
        <v>2999</v>
      </c>
      <c r="E1889" s="539" t="s">
        <v>2910</v>
      </c>
      <c r="F1889" s="488">
        <v>231.22</v>
      </c>
    </row>
    <row r="1890" s="491" customFormat="1">
      <c r="B1890" s="490">
        <v>95121</v>
      </c>
      <c r="C1890" s="536" t="s">
        <v>2800</v>
      </c>
      <c r="D1890" s="541" t="s">
        <v>2892</v>
      </c>
      <c r="E1890" s="539" t="s">
        <v>2802</v>
      </c>
      <c r="F1890" s="488">
        <v>388.69</v>
      </c>
    </row>
    <row r="1891" s="491" customFormat="1">
      <c r="B1891" s="490">
        <v>103662</v>
      </c>
      <c r="C1891" s="536" t="s">
        <v>2800</v>
      </c>
      <c r="D1891" s="541" t="s">
        <v>5369</v>
      </c>
      <c r="E1891" s="539" t="s">
        <v>2910</v>
      </c>
      <c r="F1891" s="488">
        <v>0</v>
      </c>
    </row>
    <row r="1892" s="491" customFormat="1">
      <c r="B1892" s="490">
        <v>103661</v>
      </c>
      <c r="C1892" s="536" t="s">
        <v>2800</v>
      </c>
      <c r="D1892" s="541" t="s">
        <v>5370</v>
      </c>
      <c r="E1892" s="539" t="s">
        <v>2802</v>
      </c>
      <c r="F1892" s="488">
        <v>0</v>
      </c>
    </row>
    <row r="1893" s="491" customFormat="1">
      <c r="B1893" s="490">
        <v>5841</v>
      </c>
      <c r="C1893" s="536" t="s">
        <v>2800</v>
      </c>
      <c r="D1893" s="541" t="s">
        <v>2918</v>
      </c>
      <c r="E1893" s="539" t="s">
        <v>2910</v>
      </c>
      <c r="F1893" s="488">
        <v>4.6900000000000004</v>
      </c>
    </row>
    <row r="1894" s="491" customFormat="1">
      <c r="B1894" s="490">
        <v>5839</v>
      </c>
      <c r="C1894" s="536" t="s">
        <v>2800</v>
      </c>
      <c r="D1894" s="541" t="s">
        <v>2812</v>
      </c>
      <c r="E1894" s="539" t="s">
        <v>2802</v>
      </c>
      <c r="F1894" s="488">
        <v>9.3300000000000001</v>
      </c>
    </row>
    <row r="1895" s="491" customFormat="1">
      <c r="B1895" s="490">
        <v>90587</v>
      </c>
      <c r="C1895" s="536" t="s">
        <v>2800</v>
      </c>
      <c r="D1895" s="541" t="s">
        <v>2961</v>
      </c>
      <c r="E1895" s="539" t="s">
        <v>2910</v>
      </c>
      <c r="F1895" s="488">
        <v>0.56000000000000005</v>
      </c>
    </row>
    <row r="1896" s="491" customFormat="1">
      <c r="B1896" s="490">
        <v>90586</v>
      </c>
      <c r="C1896" s="536" t="s">
        <v>2800</v>
      </c>
      <c r="D1896" s="541" t="s">
        <v>2856</v>
      </c>
      <c r="E1896" s="539" t="s">
        <v>2802</v>
      </c>
      <c r="F1896" s="488">
        <v>1.53</v>
      </c>
    </row>
    <row r="1897" s="491" customFormat="1">
      <c r="B1897" s="490">
        <v>5837</v>
      </c>
      <c r="C1897" s="536" t="s">
        <v>2800</v>
      </c>
      <c r="D1897" s="541" t="s">
        <v>2917</v>
      </c>
      <c r="E1897" s="539" t="s">
        <v>2910</v>
      </c>
      <c r="F1897" s="488">
        <v>139.66</v>
      </c>
    </row>
    <row r="1898" s="491" customFormat="1">
      <c r="B1898" s="490">
        <v>5835</v>
      </c>
      <c r="C1898" s="536" t="s">
        <v>2800</v>
      </c>
      <c r="D1898" s="541" t="s">
        <v>2811</v>
      </c>
      <c r="E1898" s="539" t="s">
        <v>2802</v>
      </c>
      <c r="F1898" s="488">
        <v>353.26999999999998</v>
      </c>
    </row>
    <row r="1899" s="491" customFormat="1">
      <c r="B1899" s="490">
        <v>89257</v>
      </c>
      <c r="C1899" s="536" t="s">
        <v>2800</v>
      </c>
      <c r="D1899" s="541" t="s">
        <v>2851</v>
      </c>
      <c r="E1899" s="539" t="s">
        <v>2802</v>
      </c>
      <c r="F1899" s="488">
        <v>307.00999999999999</v>
      </c>
    </row>
    <row r="1900" s="491" customFormat="1">
      <c r="B1900" s="490">
        <v>89258</v>
      </c>
      <c r="C1900" s="536" t="s">
        <v>2800</v>
      </c>
      <c r="D1900" s="541" t="s">
        <v>2957</v>
      </c>
      <c r="E1900" s="539" t="s">
        <v>2910</v>
      </c>
      <c r="F1900" s="488">
        <v>120.42</v>
      </c>
    </row>
    <row r="1901" s="491" customFormat="1">
      <c r="B1901" s="490">
        <v>97621</v>
      </c>
      <c r="C1901" s="536" t="s">
        <v>2800</v>
      </c>
      <c r="D1901" s="541" t="s">
        <v>5371</v>
      </c>
      <c r="E1901" s="539" t="s">
        <v>12626</v>
      </c>
      <c r="F1901" s="488">
        <v>124.65000000000001</v>
      </c>
    </row>
    <row r="1902" s="491" customFormat="1">
      <c r="B1902" s="490">
        <v>97622</v>
      </c>
      <c r="C1902" s="536" t="s">
        <v>2800</v>
      </c>
      <c r="D1902" s="541" t="s">
        <v>5372</v>
      </c>
      <c r="E1902" s="539" t="s">
        <v>12626</v>
      </c>
      <c r="F1902" s="488">
        <v>60.759999999999998</v>
      </c>
    </row>
    <row r="1903" s="491" customFormat="1">
      <c r="B1903" s="490">
        <v>97623</v>
      </c>
      <c r="C1903" s="536" t="s">
        <v>2800</v>
      </c>
      <c r="D1903" s="541" t="s">
        <v>5373</v>
      </c>
      <c r="E1903" s="539" t="s">
        <v>12626</v>
      </c>
      <c r="F1903" s="488">
        <v>186.11000000000001</v>
      </c>
    </row>
    <row r="1904" s="491" customFormat="1">
      <c r="B1904" s="490">
        <v>97624</v>
      </c>
      <c r="C1904" s="536" t="s">
        <v>2800</v>
      </c>
      <c r="D1904" s="541" t="s">
        <v>5374</v>
      </c>
      <c r="E1904" s="539" t="s">
        <v>12626</v>
      </c>
      <c r="F1904" s="488">
        <v>114.22</v>
      </c>
    </row>
    <row r="1905" s="491" customFormat="1">
      <c r="B1905" s="490">
        <v>97625</v>
      </c>
      <c r="C1905" s="536" t="s">
        <v>2800</v>
      </c>
      <c r="D1905" s="541" t="s">
        <v>5375</v>
      </c>
      <c r="E1905" s="539" t="s">
        <v>12626</v>
      </c>
      <c r="F1905" s="488">
        <v>53.229999999999997</v>
      </c>
    </row>
    <row r="1906" s="491" customFormat="1">
      <c r="B1906" s="490">
        <v>104791</v>
      </c>
      <c r="C1906" s="536" t="s">
        <v>2800</v>
      </c>
      <c r="D1906" s="541" t="s">
        <v>5376</v>
      </c>
      <c r="E1906" s="539" t="s">
        <v>12625</v>
      </c>
      <c r="F1906" s="488">
        <v>6.8600000000000003</v>
      </c>
    </row>
    <row r="1907" s="491" customFormat="1">
      <c r="B1907" s="490">
        <v>97631</v>
      </c>
      <c r="C1907" s="536" t="s">
        <v>2800</v>
      </c>
      <c r="D1907" s="541" t="s">
        <v>5377</v>
      </c>
      <c r="E1907" s="539" t="s">
        <v>12625</v>
      </c>
      <c r="F1907" s="488">
        <v>12.35</v>
      </c>
    </row>
    <row r="1908" s="491" customFormat="1">
      <c r="B1908" s="490">
        <v>97630</v>
      </c>
      <c r="C1908" s="536" t="s">
        <v>2800</v>
      </c>
      <c r="D1908" s="541" t="s">
        <v>5378</v>
      </c>
      <c r="E1908" s="539" t="s">
        <v>12626</v>
      </c>
      <c r="F1908" s="488">
        <v>0</v>
      </c>
    </row>
    <row r="1909" s="491" customFormat="1">
      <c r="B1909" s="490">
        <v>104796</v>
      </c>
      <c r="C1909" s="536" t="s">
        <v>2800</v>
      </c>
      <c r="D1909" s="541" t="s">
        <v>5379</v>
      </c>
      <c r="E1909" s="539" t="s">
        <v>143</v>
      </c>
      <c r="F1909" s="488">
        <v>15.029999999999999</v>
      </c>
    </row>
    <row r="1910" s="491" customFormat="1">
      <c r="B1910" s="490">
        <v>97628</v>
      </c>
      <c r="C1910" s="536" t="s">
        <v>2800</v>
      </c>
      <c r="D1910" s="541" t="s">
        <v>5380</v>
      </c>
      <c r="E1910" s="539" t="s">
        <v>12626</v>
      </c>
      <c r="F1910" s="488">
        <v>284.36000000000001</v>
      </c>
    </row>
    <row r="1911" s="491" customFormat="1">
      <c r="B1911" s="490">
        <v>97629</v>
      </c>
      <c r="C1911" s="536" t="s">
        <v>2800</v>
      </c>
      <c r="D1911" s="541" t="s">
        <v>5381</v>
      </c>
      <c r="E1911" s="539" t="s">
        <v>12626</v>
      </c>
      <c r="F1911" s="488">
        <v>96.939999999999998</v>
      </c>
    </row>
    <row r="1912" s="491" customFormat="1">
      <c r="B1912" s="490">
        <v>97626</v>
      </c>
      <c r="C1912" s="536" t="s">
        <v>2800</v>
      </c>
      <c r="D1912" s="541" t="s">
        <v>5382</v>
      </c>
      <c r="E1912" s="539" t="s">
        <v>12626</v>
      </c>
      <c r="F1912" s="488">
        <v>610.57000000000005</v>
      </c>
    </row>
    <row r="1913" s="491" customFormat="1">
      <c r="B1913" s="490">
        <v>97627</v>
      </c>
      <c r="C1913" s="536" t="s">
        <v>2800</v>
      </c>
      <c r="D1913" s="541" t="s">
        <v>5383</v>
      </c>
      <c r="E1913" s="539" t="s">
        <v>12626</v>
      </c>
      <c r="F1913" s="488">
        <v>208.15000000000001</v>
      </c>
    </row>
    <row r="1914" s="491" customFormat="1">
      <c r="B1914" s="490">
        <v>104789</v>
      </c>
      <c r="C1914" s="536" t="s">
        <v>2800</v>
      </c>
      <c r="D1914" s="541" t="s">
        <v>5384</v>
      </c>
      <c r="E1914" s="539" t="s">
        <v>12626</v>
      </c>
      <c r="F1914" s="488">
        <v>213.81</v>
      </c>
    </row>
    <row r="1915" s="491" customFormat="1">
      <c r="B1915" s="490">
        <v>104790</v>
      </c>
      <c r="C1915" s="536" t="s">
        <v>2800</v>
      </c>
      <c r="D1915" s="541" t="s">
        <v>5385</v>
      </c>
      <c r="E1915" s="539" t="s">
        <v>12626</v>
      </c>
      <c r="F1915" s="488">
        <v>113.8</v>
      </c>
    </row>
    <row r="1916" s="491" customFormat="1">
      <c r="B1916" s="490">
        <v>97633</v>
      </c>
      <c r="C1916" s="536" t="s">
        <v>2800</v>
      </c>
      <c r="D1916" s="541" t="s">
        <v>5386</v>
      </c>
      <c r="E1916" s="539" t="s">
        <v>12625</v>
      </c>
      <c r="F1916" s="488">
        <v>25.129999999999999</v>
      </c>
    </row>
    <row r="1917" s="491" customFormat="1">
      <c r="B1917" s="490">
        <v>97634</v>
      </c>
      <c r="C1917" s="536" t="s">
        <v>2800</v>
      </c>
      <c r="D1917" s="541" t="s">
        <v>5387</v>
      </c>
      <c r="E1917" s="539" t="s">
        <v>12625</v>
      </c>
      <c r="F1917" s="488">
        <v>7.6900000000000004</v>
      </c>
    </row>
    <row r="1918" s="491" customFormat="1">
      <c r="B1918" s="490">
        <v>97632</v>
      </c>
      <c r="C1918" s="536" t="s">
        <v>2800</v>
      </c>
      <c r="D1918" s="541" t="s">
        <v>5388</v>
      </c>
      <c r="E1918" s="539" t="s">
        <v>143</v>
      </c>
      <c r="F1918" s="488">
        <v>2.8799999999999999</v>
      </c>
    </row>
    <row r="1919" s="491" customFormat="1">
      <c r="B1919" s="490">
        <v>97636</v>
      </c>
      <c r="C1919" s="536" t="s">
        <v>2800</v>
      </c>
      <c r="D1919" s="541" t="s">
        <v>5389</v>
      </c>
      <c r="E1919" s="539" t="s">
        <v>12625</v>
      </c>
      <c r="F1919" s="488">
        <v>24.350000000000001</v>
      </c>
    </row>
    <row r="1920" s="491" customFormat="1">
      <c r="B1920" s="490">
        <v>104797</v>
      </c>
      <c r="C1920" s="536" t="s">
        <v>2800</v>
      </c>
      <c r="D1920" s="541" t="s">
        <v>5390</v>
      </c>
      <c r="E1920" s="539" t="s">
        <v>143</v>
      </c>
      <c r="F1920" s="488">
        <v>18.809999999999999</v>
      </c>
    </row>
    <row r="1921" s="491" customFormat="1">
      <c r="B1921" s="490">
        <v>104803</v>
      </c>
      <c r="C1921" s="536" t="s">
        <v>2800</v>
      </c>
      <c r="D1921" s="541" t="s">
        <v>5391</v>
      </c>
      <c r="E1921" s="539" t="s">
        <v>143</v>
      </c>
      <c r="F1921" s="488">
        <v>5.0300000000000002</v>
      </c>
    </row>
    <row r="1922" s="491" customFormat="1">
      <c r="B1922" s="490">
        <v>97664</v>
      </c>
      <c r="C1922" s="536" t="s">
        <v>2800</v>
      </c>
      <c r="D1922" s="541" t="s">
        <v>5392</v>
      </c>
      <c r="E1922" s="539" t="s">
        <v>188</v>
      </c>
      <c r="F1922" s="488">
        <v>1.7</v>
      </c>
    </row>
    <row r="1923" s="491" customFormat="1">
      <c r="B1923" s="490">
        <v>104801</v>
      </c>
      <c r="C1923" s="536" t="s">
        <v>2800</v>
      </c>
      <c r="D1923" s="541" t="s">
        <v>5393</v>
      </c>
      <c r="E1923" s="539" t="s">
        <v>12625</v>
      </c>
      <c r="F1923" s="488">
        <v>15.66</v>
      </c>
    </row>
    <row r="1924" s="491" customFormat="1">
      <c r="B1924" s="490">
        <v>97661</v>
      </c>
      <c r="C1924" s="536" t="s">
        <v>2800</v>
      </c>
      <c r="D1924" s="541" t="s">
        <v>5394</v>
      </c>
      <c r="E1924" s="539" t="s">
        <v>143</v>
      </c>
      <c r="F1924" s="488">
        <v>0.77000000000000002</v>
      </c>
    </row>
    <row r="1925" s="491" customFormat="1">
      <c r="B1925" s="490">
        <v>104794</v>
      </c>
      <c r="C1925" s="536" t="s">
        <v>2800</v>
      </c>
      <c r="D1925" s="541" t="s">
        <v>5395</v>
      </c>
      <c r="E1925" s="539" t="s">
        <v>143</v>
      </c>
      <c r="F1925" s="488">
        <v>1.04</v>
      </c>
    </row>
    <row r="1926" s="491" customFormat="1">
      <c r="B1926" s="490">
        <v>104795</v>
      </c>
      <c r="C1926" s="536" t="s">
        <v>2800</v>
      </c>
      <c r="D1926" s="541" t="s">
        <v>5396</v>
      </c>
      <c r="E1926" s="539" t="s">
        <v>143</v>
      </c>
      <c r="F1926" s="488">
        <v>1.46</v>
      </c>
    </row>
    <row r="1927" s="491" customFormat="1">
      <c r="B1927" s="490">
        <v>104792</v>
      </c>
      <c r="C1927" s="536" t="s">
        <v>2800</v>
      </c>
      <c r="D1927" s="541" t="s">
        <v>5397</v>
      </c>
      <c r="E1927" s="539" t="s">
        <v>143</v>
      </c>
      <c r="F1927" s="488">
        <v>0.41999999999999998</v>
      </c>
    </row>
    <row r="1928" s="491" customFormat="1">
      <c r="B1928" s="490">
        <v>104793</v>
      </c>
      <c r="C1928" s="536" t="s">
        <v>2800</v>
      </c>
      <c r="D1928" s="541" t="s">
        <v>5398</v>
      </c>
      <c r="E1928" s="539" t="s">
        <v>143</v>
      </c>
      <c r="F1928" s="488">
        <v>0.57999999999999996</v>
      </c>
    </row>
    <row r="1929" s="491" customFormat="1">
      <c r="B1929" s="490">
        <v>104800</v>
      </c>
      <c r="C1929" s="536" t="s">
        <v>2800</v>
      </c>
      <c r="D1929" s="541" t="s">
        <v>5399</v>
      </c>
      <c r="E1929" s="539" t="s">
        <v>143</v>
      </c>
      <c r="F1929" s="488">
        <v>10.32</v>
      </c>
    </row>
    <row r="1930" s="491" customFormat="1">
      <c r="B1930" s="490">
        <v>97638</v>
      </c>
      <c r="C1930" s="536" t="s">
        <v>2800</v>
      </c>
      <c r="D1930" s="541" t="s">
        <v>5400</v>
      </c>
      <c r="E1930" s="539" t="s">
        <v>12625</v>
      </c>
      <c r="F1930" s="488">
        <v>8.8900000000000006</v>
      </c>
    </row>
    <row r="1931" s="491" customFormat="1">
      <c r="B1931" s="490">
        <v>97641</v>
      </c>
      <c r="C1931" s="536" t="s">
        <v>2800</v>
      </c>
      <c r="D1931" s="541" t="s">
        <v>5401</v>
      </c>
      <c r="E1931" s="539" t="s">
        <v>12625</v>
      </c>
      <c r="F1931" s="488">
        <v>3.21</v>
      </c>
    </row>
    <row r="1932" s="491" customFormat="1">
      <c r="B1932" s="490">
        <v>97640</v>
      </c>
      <c r="C1932" s="536" t="s">
        <v>2800</v>
      </c>
      <c r="D1932" s="541" t="s">
        <v>5402</v>
      </c>
      <c r="E1932" s="539" t="s">
        <v>12625</v>
      </c>
      <c r="F1932" s="488">
        <v>2.0699999999999998</v>
      </c>
    </row>
    <row r="1933" s="491" customFormat="1">
      <c r="B1933" s="490">
        <v>97660</v>
      </c>
      <c r="C1933" s="536" t="s">
        <v>2800</v>
      </c>
      <c r="D1933" s="541" t="s">
        <v>5403</v>
      </c>
      <c r="E1933" s="539" t="s">
        <v>188</v>
      </c>
      <c r="F1933" s="488">
        <v>0.71999999999999997</v>
      </c>
    </row>
    <row r="1934" s="491" customFormat="1">
      <c r="B1934" s="490">
        <v>97645</v>
      </c>
      <c r="C1934" s="536" t="s">
        <v>2800</v>
      </c>
      <c r="D1934" s="541" t="s">
        <v>5404</v>
      </c>
      <c r="E1934" s="539" t="s">
        <v>12625</v>
      </c>
      <c r="F1934" s="488">
        <v>26.719999999999999</v>
      </c>
    </row>
    <row r="1935" s="491" customFormat="1">
      <c r="B1935" s="490">
        <v>97663</v>
      </c>
      <c r="C1935" s="536" t="s">
        <v>2800</v>
      </c>
      <c r="D1935" s="541" t="s">
        <v>5405</v>
      </c>
      <c r="E1935" s="539" t="s">
        <v>188</v>
      </c>
      <c r="F1935" s="488">
        <v>13.68</v>
      </c>
    </row>
    <row r="1936" s="491" customFormat="1">
      <c r="B1936" s="490">
        <v>97665</v>
      </c>
      <c r="C1936" s="536" t="s">
        <v>2800</v>
      </c>
      <c r="D1936" s="541" t="s">
        <v>5406</v>
      </c>
      <c r="E1936" s="539" t="s">
        <v>188</v>
      </c>
      <c r="F1936" s="488">
        <v>1.95</v>
      </c>
    </row>
    <row r="1937" s="491" customFormat="1">
      <c r="B1937" s="490">
        <v>97666</v>
      </c>
      <c r="C1937" s="536" t="s">
        <v>2800</v>
      </c>
      <c r="D1937" s="541" t="s">
        <v>5407</v>
      </c>
      <c r="E1937" s="539" t="s">
        <v>188</v>
      </c>
      <c r="F1937" s="488">
        <v>9.9700000000000006</v>
      </c>
    </row>
    <row r="1938" s="491" customFormat="1">
      <c r="B1938" s="490">
        <v>97635</v>
      </c>
      <c r="C1938" s="536" t="s">
        <v>2800</v>
      </c>
      <c r="D1938" s="541" t="s">
        <v>5408</v>
      </c>
      <c r="E1938" s="539" t="s">
        <v>12625</v>
      </c>
      <c r="F1938" s="488">
        <v>16.32</v>
      </c>
    </row>
    <row r="1939" s="491" customFormat="1">
      <c r="B1939" s="490">
        <v>97643</v>
      </c>
      <c r="C1939" s="536" t="s">
        <v>2800</v>
      </c>
      <c r="D1939" s="541" t="s">
        <v>5409</v>
      </c>
      <c r="E1939" s="539" t="s">
        <v>12625</v>
      </c>
      <c r="F1939" s="488">
        <v>27.379999999999999</v>
      </c>
    </row>
    <row r="1940" s="491" customFormat="1">
      <c r="B1940" s="490">
        <v>104799</v>
      </c>
      <c r="C1940" s="536" t="s">
        <v>2800</v>
      </c>
      <c r="D1940" s="541" t="s">
        <v>5410</v>
      </c>
      <c r="E1940" s="539" t="s">
        <v>12625</v>
      </c>
      <c r="F1940" s="488">
        <v>11.470000000000001</v>
      </c>
    </row>
    <row r="1941" s="491" customFormat="1">
      <c r="B1941" s="490">
        <v>97639</v>
      </c>
      <c r="C1941" s="536" t="s">
        <v>2800</v>
      </c>
      <c r="D1941" s="541" t="s">
        <v>5411</v>
      </c>
      <c r="E1941" s="539" t="s">
        <v>12625</v>
      </c>
      <c r="F1941" s="488">
        <v>22.34</v>
      </c>
    </row>
    <row r="1942" s="491" customFormat="1">
      <c r="B1942" s="490">
        <v>97644</v>
      </c>
      <c r="C1942" s="536" t="s">
        <v>2800</v>
      </c>
      <c r="D1942" s="541" t="s">
        <v>5412</v>
      </c>
      <c r="E1942" s="539" t="s">
        <v>12625</v>
      </c>
      <c r="F1942" s="488">
        <v>10.35</v>
      </c>
    </row>
    <row r="1943" s="491" customFormat="1">
      <c r="B1943" s="490">
        <v>97648</v>
      </c>
      <c r="C1943" s="536" t="s">
        <v>2800</v>
      </c>
      <c r="D1943" s="541" t="s">
        <v>5413</v>
      </c>
      <c r="E1943" s="539" t="s">
        <v>12625</v>
      </c>
      <c r="F1943" s="488">
        <v>2.21</v>
      </c>
    </row>
    <row r="1944" s="491" customFormat="1">
      <c r="B1944" s="490">
        <v>104798</v>
      </c>
      <c r="C1944" s="536" t="s">
        <v>2800</v>
      </c>
      <c r="D1944" s="541" t="s">
        <v>5414</v>
      </c>
      <c r="E1944" s="539" t="s">
        <v>188</v>
      </c>
      <c r="F1944" s="488">
        <v>14.609999999999999</v>
      </c>
    </row>
    <row r="1945" s="491" customFormat="1">
      <c r="B1945" s="490">
        <v>97637</v>
      </c>
      <c r="C1945" s="536" t="s">
        <v>2800</v>
      </c>
      <c r="D1945" s="541" t="s">
        <v>5415</v>
      </c>
      <c r="E1945" s="539" t="s">
        <v>12625</v>
      </c>
      <c r="F1945" s="488">
        <v>3.0499999999999998</v>
      </c>
    </row>
    <row r="1946" s="491" customFormat="1">
      <c r="B1946" s="490">
        <v>104802</v>
      </c>
      <c r="C1946" s="536" t="s">
        <v>2800</v>
      </c>
      <c r="D1946" s="541" t="s">
        <v>5416</v>
      </c>
      <c r="E1946" s="539" t="s">
        <v>12625</v>
      </c>
      <c r="F1946" s="488">
        <v>10.42</v>
      </c>
    </row>
    <row r="1947" s="491" customFormat="1">
      <c r="B1947" s="490">
        <v>97647</v>
      </c>
      <c r="C1947" s="536" t="s">
        <v>2800</v>
      </c>
      <c r="D1947" s="541" t="s">
        <v>5417</v>
      </c>
      <c r="E1947" s="539" t="s">
        <v>12625</v>
      </c>
      <c r="F1947" s="488">
        <v>3.8500000000000001</v>
      </c>
    </row>
    <row r="1948" s="491" customFormat="1">
      <c r="B1948" s="490">
        <v>97649</v>
      </c>
      <c r="C1948" s="536" t="s">
        <v>2800</v>
      </c>
      <c r="D1948" s="541" t="s">
        <v>5418</v>
      </c>
      <c r="E1948" s="539" t="s">
        <v>12625</v>
      </c>
      <c r="F1948" s="488">
        <v>4.8600000000000003</v>
      </c>
    </row>
    <row r="1949" s="491" customFormat="1">
      <c r="B1949" s="490">
        <v>97652</v>
      </c>
      <c r="C1949" s="536" t="s">
        <v>2800</v>
      </c>
      <c r="D1949" s="541" t="s">
        <v>5419</v>
      </c>
      <c r="E1949" s="539" t="s">
        <v>188</v>
      </c>
      <c r="F1949" s="488">
        <v>204.97</v>
      </c>
    </row>
    <row r="1950" s="491" customFormat="1">
      <c r="B1950" s="490">
        <v>97654</v>
      </c>
      <c r="C1950" s="536" t="s">
        <v>2800</v>
      </c>
      <c r="D1950" s="541" t="s">
        <v>5420</v>
      </c>
      <c r="E1950" s="539" t="s">
        <v>188</v>
      </c>
      <c r="F1950" s="488">
        <v>187.83000000000001</v>
      </c>
    </row>
    <row r="1951" s="491" customFormat="1">
      <c r="B1951" s="490">
        <v>97651</v>
      </c>
      <c r="C1951" s="536" t="s">
        <v>2800</v>
      </c>
      <c r="D1951" s="541" t="s">
        <v>5421</v>
      </c>
      <c r="E1951" s="539" t="s">
        <v>188</v>
      </c>
      <c r="F1951" s="488">
        <v>90.409999999999997</v>
      </c>
    </row>
    <row r="1952" s="491" customFormat="1">
      <c r="B1952" s="490">
        <v>97653</v>
      </c>
      <c r="C1952" s="536" t="s">
        <v>2800</v>
      </c>
      <c r="D1952" s="541" t="s">
        <v>5422</v>
      </c>
      <c r="E1952" s="539" t="s">
        <v>188</v>
      </c>
      <c r="F1952" s="488">
        <v>150.34</v>
      </c>
    </row>
    <row r="1953" s="491" customFormat="1">
      <c r="B1953" s="490">
        <v>97657</v>
      </c>
      <c r="C1953" s="536" t="s">
        <v>2800</v>
      </c>
      <c r="D1953" s="541" t="s">
        <v>5423</v>
      </c>
      <c r="E1953" s="539" t="s">
        <v>188</v>
      </c>
      <c r="F1953" s="488">
        <v>632.30999999999995</v>
      </c>
    </row>
    <row r="1954" s="491" customFormat="1">
      <c r="B1954" s="490">
        <v>97659</v>
      </c>
      <c r="C1954" s="536" t="s">
        <v>2800</v>
      </c>
      <c r="D1954" s="541" t="s">
        <v>5424</v>
      </c>
      <c r="E1954" s="539" t="s">
        <v>188</v>
      </c>
      <c r="F1954" s="488">
        <v>308.32999999999998</v>
      </c>
    </row>
    <row r="1955" s="491" customFormat="1">
      <c r="B1955" s="490">
        <v>97656</v>
      </c>
      <c r="C1955" s="536" t="s">
        <v>2800</v>
      </c>
      <c r="D1955" s="541" t="s">
        <v>5425</v>
      </c>
      <c r="E1955" s="539" t="s">
        <v>188</v>
      </c>
      <c r="F1955" s="488">
        <v>319.00999999999999</v>
      </c>
    </row>
    <row r="1956" s="491" customFormat="1">
      <c r="B1956" s="490">
        <v>97658</v>
      </c>
      <c r="C1956" s="536" t="s">
        <v>2800</v>
      </c>
      <c r="D1956" s="541" t="s">
        <v>5426</v>
      </c>
      <c r="E1956" s="539" t="s">
        <v>188</v>
      </c>
      <c r="F1956" s="488">
        <v>224.63</v>
      </c>
    </row>
    <row r="1957" s="491" customFormat="1">
      <c r="B1957" s="490">
        <v>97650</v>
      </c>
      <c r="C1957" s="536" t="s">
        <v>2800</v>
      </c>
      <c r="D1957" s="541" t="s">
        <v>5427</v>
      </c>
      <c r="E1957" s="539" t="s">
        <v>12625</v>
      </c>
      <c r="F1957" s="488">
        <v>8.3000000000000007</v>
      </c>
    </row>
    <row r="1958" s="491" customFormat="1">
      <c r="B1958" s="490">
        <v>97642</v>
      </c>
      <c r="C1958" s="536" t="s">
        <v>2800</v>
      </c>
      <c r="D1958" s="541" t="s">
        <v>5428</v>
      </c>
      <c r="E1958" s="539" t="s">
        <v>12625</v>
      </c>
      <c r="F1958" s="488">
        <v>2.9700000000000002</v>
      </c>
    </row>
    <row r="1959" s="491" customFormat="1">
      <c r="B1959" s="490">
        <v>97655</v>
      </c>
      <c r="C1959" s="536" t="s">
        <v>2800</v>
      </c>
      <c r="D1959" s="541" t="s">
        <v>5429</v>
      </c>
      <c r="E1959" s="539" t="s">
        <v>12625</v>
      </c>
      <c r="F1959" s="488">
        <v>34.259999999999998</v>
      </c>
    </row>
    <row r="1960" s="491" customFormat="1">
      <c r="B1960" s="490">
        <v>97662</v>
      </c>
      <c r="C1960" s="536" t="s">
        <v>2800</v>
      </c>
      <c r="D1960" s="541" t="s">
        <v>5430</v>
      </c>
      <c r="E1960" s="539" t="s">
        <v>143</v>
      </c>
      <c r="F1960" s="488">
        <v>0.54000000000000004</v>
      </c>
    </row>
    <row r="1961" s="491" customFormat="1">
      <c r="B1961" s="490">
        <v>97646</v>
      </c>
      <c r="C1961" s="536" t="s">
        <v>2800</v>
      </c>
      <c r="D1961" s="541" t="s">
        <v>5431</v>
      </c>
      <c r="E1961" s="539" t="s">
        <v>12625</v>
      </c>
      <c r="F1961" s="488">
        <v>0</v>
      </c>
    </row>
    <row r="1962" s="491" customFormat="1">
      <c r="B1962" s="490">
        <v>92712</v>
      </c>
      <c r="C1962" s="536" t="s">
        <v>2800</v>
      </c>
      <c r="D1962" s="541" t="s">
        <v>5432</v>
      </c>
      <c r="E1962" s="539" t="s">
        <v>157</v>
      </c>
      <c r="F1962" s="488">
        <v>0.27000000000000002</v>
      </c>
    </row>
    <row r="1963" s="491" customFormat="1">
      <c r="B1963" s="490">
        <v>92713</v>
      </c>
      <c r="C1963" s="536" t="s">
        <v>2800</v>
      </c>
      <c r="D1963" s="541" t="s">
        <v>5433</v>
      </c>
      <c r="E1963" s="539" t="s">
        <v>157</v>
      </c>
      <c r="F1963" s="488">
        <v>0.059999999999999998</v>
      </c>
    </row>
    <row r="1964" s="491" customFormat="1">
      <c r="B1964" s="490">
        <v>92714</v>
      </c>
      <c r="C1964" s="536" t="s">
        <v>2800</v>
      </c>
      <c r="D1964" s="541" t="s">
        <v>5434</v>
      </c>
      <c r="E1964" s="539" t="s">
        <v>157</v>
      </c>
      <c r="F1964" s="488">
        <v>0.33000000000000002</v>
      </c>
    </row>
    <row r="1965" s="491" customFormat="1">
      <c r="B1965" s="490">
        <v>92715</v>
      </c>
      <c r="C1965" s="536" t="s">
        <v>2800</v>
      </c>
      <c r="D1965" s="541" t="s">
        <v>5435</v>
      </c>
      <c r="E1965" s="539" t="s">
        <v>157</v>
      </c>
      <c r="F1965" s="488">
        <v>82.260000000000005</v>
      </c>
    </row>
    <row r="1966" s="491" customFormat="1">
      <c r="B1966" s="490">
        <v>103663</v>
      </c>
      <c r="C1966" s="536" t="s">
        <v>2800</v>
      </c>
      <c r="D1966" s="541" t="s">
        <v>5436</v>
      </c>
      <c r="E1966" s="539" t="s">
        <v>157</v>
      </c>
      <c r="F1966" s="488">
        <v>0</v>
      </c>
    </row>
    <row r="1967" s="491" customFormat="1">
      <c r="B1967" s="490">
        <v>104390</v>
      </c>
      <c r="C1967" s="536" t="s">
        <v>2800</v>
      </c>
      <c r="D1967" s="541" t="s">
        <v>5437</v>
      </c>
      <c r="E1967" s="539" t="s">
        <v>157</v>
      </c>
      <c r="F1967" s="488">
        <v>0</v>
      </c>
    </row>
    <row r="1968" s="491" customFormat="1">
      <c r="B1968" s="490">
        <v>103664</v>
      </c>
      <c r="C1968" s="536" t="s">
        <v>2800</v>
      </c>
      <c r="D1968" s="541" t="s">
        <v>5438</v>
      </c>
      <c r="E1968" s="539" t="s">
        <v>157</v>
      </c>
      <c r="F1968" s="488">
        <v>0</v>
      </c>
    </row>
    <row r="1969" s="491" customFormat="1">
      <c r="B1969" s="490">
        <v>104451</v>
      </c>
      <c r="C1969" s="536" t="s">
        <v>2800</v>
      </c>
      <c r="D1969" s="541" t="s">
        <v>5439</v>
      </c>
      <c r="E1969" s="539" t="s">
        <v>157</v>
      </c>
      <c r="F1969" s="488">
        <v>0</v>
      </c>
    </row>
    <row r="1970" s="491" customFormat="1">
      <c r="B1970" s="490">
        <v>103666</v>
      </c>
      <c r="C1970" s="536" t="s">
        <v>2800</v>
      </c>
      <c r="D1970" s="541" t="s">
        <v>5440</v>
      </c>
      <c r="E1970" s="539" t="s">
        <v>157</v>
      </c>
      <c r="F1970" s="488">
        <v>132.44999999999999</v>
      </c>
    </row>
    <row r="1971" s="491" customFormat="1">
      <c r="B1971" s="490">
        <v>89212</v>
      </c>
      <c r="C1971" s="536" t="s">
        <v>2800</v>
      </c>
      <c r="D1971" s="541" t="s">
        <v>3159</v>
      </c>
      <c r="E1971" s="539" t="s">
        <v>157</v>
      </c>
      <c r="F1971" s="488">
        <v>29.760000000000002</v>
      </c>
    </row>
    <row r="1972" s="491" customFormat="1">
      <c r="B1972" s="490">
        <v>89213</v>
      </c>
      <c r="C1972" s="536" t="s">
        <v>2800</v>
      </c>
      <c r="D1972" s="541" t="s">
        <v>3160</v>
      </c>
      <c r="E1972" s="539" t="s">
        <v>157</v>
      </c>
      <c r="F1972" s="488">
        <v>9.1799999999999997</v>
      </c>
    </row>
    <row r="1973" s="491" customFormat="1">
      <c r="B1973" s="490">
        <v>89214</v>
      </c>
      <c r="C1973" s="536" t="s">
        <v>2800</v>
      </c>
      <c r="D1973" s="541" t="s">
        <v>3161</v>
      </c>
      <c r="E1973" s="539" t="s">
        <v>157</v>
      </c>
      <c r="F1973" s="488">
        <v>27.940000000000001</v>
      </c>
    </row>
    <row r="1974" s="491" customFormat="1">
      <c r="B1974" s="490">
        <v>89215</v>
      </c>
      <c r="C1974" s="536" t="s">
        <v>2800</v>
      </c>
      <c r="D1974" s="541" t="s">
        <v>3162</v>
      </c>
      <c r="E1974" s="539" t="s">
        <v>157</v>
      </c>
      <c r="F1974" s="488">
        <v>90.629999999999995</v>
      </c>
    </row>
    <row r="1975" s="491" customFormat="1">
      <c r="B1975" s="490">
        <v>87441</v>
      </c>
      <c r="C1975" s="536" t="s">
        <v>2800</v>
      </c>
      <c r="D1975" s="541" t="s">
        <v>5441</v>
      </c>
      <c r="E1975" s="539" t="s">
        <v>157</v>
      </c>
      <c r="F1975" s="488">
        <v>0.53000000000000003</v>
      </c>
    </row>
    <row r="1976" s="491" customFormat="1">
      <c r="B1976" s="490">
        <v>87442</v>
      </c>
      <c r="C1976" s="536" t="s">
        <v>2800</v>
      </c>
      <c r="D1976" s="541" t="s">
        <v>5442</v>
      </c>
      <c r="E1976" s="539" t="s">
        <v>157</v>
      </c>
      <c r="F1976" s="488">
        <v>0.12</v>
      </c>
    </row>
    <row r="1977" s="491" customFormat="1">
      <c r="B1977" s="490">
        <v>87443</v>
      </c>
      <c r="C1977" s="536" t="s">
        <v>2800</v>
      </c>
      <c r="D1977" s="541" t="s">
        <v>5443</v>
      </c>
      <c r="E1977" s="539" t="s">
        <v>157</v>
      </c>
      <c r="F1977" s="488">
        <v>0.66000000000000003</v>
      </c>
    </row>
    <row r="1978" s="491" customFormat="1">
      <c r="B1978" s="490">
        <v>87444</v>
      </c>
      <c r="C1978" s="536" t="s">
        <v>2800</v>
      </c>
      <c r="D1978" s="541" t="s">
        <v>5444</v>
      </c>
      <c r="E1978" s="539" t="s">
        <v>157</v>
      </c>
      <c r="F1978" s="488">
        <v>4.0800000000000001</v>
      </c>
    </row>
    <row r="1979" s="491" customFormat="1">
      <c r="B1979" s="490">
        <v>93229</v>
      </c>
      <c r="C1979" s="536" t="s">
        <v>2800</v>
      </c>
      <c r="D1979" s="541" t="s">
        <v>5445</v>
      </c>
      <c r="E1979" s="539" t="s">
        <v>157</v>
      </c>
      <c r="F1979" s="488">
        <v>0.48999999999999999</v>
      </c>
    </row>
    <row r="1980" s="491" customFormat="1">
      <c r="B1980" s="490">
        <v>93230</v>
      </c>
      <c r="C1980" s="536" t="s">
        <v>2800</v>
      </c>
      <c r="D1980" s="541" t="s">
        <v>5446</v>
      </c>
      <c r="E1980" s="539" t="s">
        <v>157</v>
      </c>
      <c r="F1980" s="488">
        <v>0.11</v>
      </c>
    </row>
    <row r="1981" s="491" customFormat="1">
      <c r="B1981" s="490">
        <v>93231</v>
      </c>
      <c r="C1981" s="536" t="s">
        <v>2800</v>
      </c>
      <c r="D1981" s="541" t="s">
        <v>5447</v>
      </c>
      <c r="E1981" s="539" t="s">
        <v>157</v>
      </c>
      <c r="F1981" s="488">
        <v>0.60999999999999999</v>
      </c>
    </row>
    <row r="1982" s="491" customFormat="1">
      <c r="B1982" s="490">
        <v>93232</v>
      </c>
      <c r="C1982" s="536" t="s">
        <v>2800</v>
      </c>
      <c r="D1982" s="541" t="s">
        <v>5448</v>
      </c>
      <c r="E1982" s="539" t="s">
        <v>157</v>
      </c>
      <c r="F1982" s="488">
        <v>4.6799999999999997</v>
      </c>
    </row>
    <row r="1983" s="491" customFormat="1">
      <c r="B1983" s="490">
        <v>102948</v>
      </c>
      <c r="C1983" s="536" t="s">
        <v>2800</v>
      </c>
      <c r="D1983" s="541" t="s">
        <v>5449</v>
      </c>
      <c r="E1983" s="539" t="s">
        <v>157</v>
      </c>
      <c r="F1983" s="488">
        <v>0</v>
      </c>
    </row>
    <row r="1984" s="491" customFormat="1">
      <c r="B1984" s="490">
        <v>102949</v>
      </c>
      <c r="C1984" s="536" t="s">
        <v>2800</v>
      </c>
      <c r="D1984" s="541" t="s">
        <v>5450</v>
      </c>
      <c r="E1984" s="539" t="s">
        <v>157</v>
      </c>
      <c r="F1984" s="488">
        <v>0</v>
      </c>
    </row>
    <row r="1985" s="491" customFormat="1">
      <c r="B1985" s="490">
        <v>102950</v>
      </c>
      <c r="C1985" s="536" t="s">
        <v>2800</v>
      </c>
      <c r="D1985" s="541" t="s">
        <v>5451</v>
      </c>
      <c r="E1985" s="539" t="s">
        <v>157</v>
      </c>
      <c r="F1985" s="488">
        <v>0</v>
      </c>
    </row>
    <row r="1986" s="491" customFormat="1">
      <c r="B1986" s="490">
        <v>102951</v>
      </c>
      <c r="C1986" s="536" t="s">
        <v>2800</v>
      </c>
      <c r="D1986" s="541" t="s">
        <v>5452</v>
      </c>
      <c r="E1986" s="539" t="s">
        <v>157</v>
      </c>
      <c r="F1986" s="488">
        <v>0.73999999999999999</v>
      </c>
    </row>
    <row r="1987" s="491" customFormat="1">
      <c r="B1987" s="490">
        <v>88826</v>
      </c>
      <c r="C1987" s="536" t="s">
        <v>2800</v>
      </c>
      <c r="D1987" s="541" t="s">
        <v>5453</v>
      </c>
      <c r="E1987" s="539" t="s">
        <v>157</v>
      </c>
      <c r="F1987" s="488">
        <v>0.39000000000000001</v>
      </c>
    </row>
    <row r="1988" s="491" customFormat="1">
      <c r="B1988" s="490">
        <v>88827</v>
      </c>
      <c r="C1988" s="536" t="s">
        <v>2800</v>
      </c>
      <c r="D1988" s="541" t="s">
        <v>5454</v>
      </c>
      <c r="E1988" s="539" t="s">
        <v>157</v>
      </c>
      <c r="F1988" s="488">
        <v>0.089999999999999997</v>
      </c>
    </row>
    <row r="1989" s="491" customFormat="1">
      <c r="B1989" s="490">
        <v>88828</v>
      </c>
      <c r="C1989" s="536" t="s">
        <v>2800</v>
      </c>
      <c r="D1989" s="541" t="s">
        <v>5455</v>
      </c>
      <c r="E1989" s="539" t="s">
        <v>157</v>
      </c>
      <c r="F1989" s="488">
        <v>0.41999999999999998</v>
      </c>
    </row>
    <row r="1990" s="491" customFormat="1">
      <c r="B1990" s="490">
        <v>88829</v>
      </c>
      <c r="C1990" s="536" t="s">
        <v>2800</v>
      </c>
      <c r="D1990" s="541" t="s">
        <v>5456</v>
      </c>
      <c r="E1990" s="539" t="s">
        <v>157</v>
      </c>
      <c r="F1990" s="488">
        <v>1.47</v>
      </c>
    </row>
    <row r="1991" s="491" customFormat="1">
      <c r="B1991" s="490">
        <v>89221</v>
      </c>
      <c r="C1991" s="536" t="s">
        <v>2800</v>
      </c>
      <c r="D1991" s="541" t="s">
        <v>5457</v>
      </c>
      <c r="E1991" s="539" t="s">
        <v>157</v>
      </c>
      <c r="F1991" s="488">
        <v>1.5900000000000001</v>
      </c>
    </row>
    <row r="1992" s="491" customFormat="1">
      <c r="B1992" s="490">
        <v>89222</v>
      </c>
      <c r="C1992" s="536" t="s">
        <v>2800</v>
      </c>
      <c r="D1992" s="541" t="s">
        <v>5458</v>
      </c>
      <c r="E1992" s="539" t="s">
        <v>157</v>
      </c>
      <c r="F1992" s="488">
        <v>0.35999999999999999</v>
      </c>
    </row>
    <row r="1993" s="491" customFormat="1">
      <c r="B1993" s="490">
        <v>89223</v>
      </c>
      <c r="C1993" s="536" t="s">
        <v>2800</v>
      </c>
      <c r="D1993" s="541" t="s">
        <v>5459</v>
      </c>
      <c r="E1993" s="539" t="s">
        <v>157</v>
      </c>
      <c r="F1993" s="488">
        <v>1.74</v>
      </c>
    </row>
    <row r="1994" s="491" customFormat="1">
      <c r="B1994" s="490">
        <v>89224</v>
      </c>
      <c r="C1994" s="536" t="s">
        <v>2800</v>
      </c>
      <c r="D1994" s="541" t="s">
        <v>5460</v>
      </c>
      <c r="E1994" s="539" t="s">
        <v>157</v>
      </c>
      <c r="F1994" s="488">
        <v>2.9500000000000002</v>
      </c>
    </row>
    <row r="1995" s="491" customFormat="1">
      <c r="B1995" s="490">
        <v>89274</v>
      </c>
      <c r="C1995" s="536" t="s">
        <v>2800</v>
      </c>
      <c r="D1995" s="541" t="s">
        <v>5461</v>
      </c>
      <c r="E1995" s="539" t="s">
        <v>157</v>
      </c>
      <c r="F1995" s="488">
        <v>1.9399999999999999</v>
      </c>
    </row>
    <row r="1996" s="491" customFormat="1">
      <c r="B1996" s="490">
        <v>89275</v>
      </c>
      <c r="C1996" s="536" t="s">
        <v>2800</v>
      </c>
      <c r="D1996" s="541" t="s">
        <v>5462</v>
      </c>
      <c r="E1996" s="539" t="s">
        <v>157</v>
      </c>
      <c r="F1996" s="488">
        <v>0.44</v>
      </c>
    </row>
    <row r="1997" s="491" customFormat="1">
      <c r="B1997" s="490">
        <v>89276</v>
      </c>
      <c r="C1997" s="536" t="s">
        <v>2800</v>
      </c>
      <c r="D1997" s="541" t="s">
        <v>5463</v>
      </c>
      <c r="E1997" s="539" t="s">
        <v>157</v>
      </c>
      <c r="F1997" s="488">
        <v>2.4199999999999999</v>
      </c>
    </row>
    <row r="1998" s="491" customFormat="1">
      <c r="B1998" s="490">
        <v>89277</v>
      </c>
      <c r="C1998" s="536" t="s">
        <v>2800</v>
      </c>
      <c r="D1998" s="541" t="s">
        <v>5464</v>
      </c>
      <c r="E1998" s="539" t="s">
        <v>157</v>
      </c>
      <c r="F1998" s="488">
        <v>8.1699999999999999</v>
      </c>
    </row>
    <row r="1999" s="491" customFormat="1">
      <c r="B1999" s="490">
        <v>90646</v>
      </c>
      <c r="C1999" s="536" t="s">
        <v>2800</v>
      </c>
      <c r="D1999" s="541" t="s">
        <v>3226</v>
      </c>
      <c r="E1999" s="539" t="s">
        <v>157</v>
      </c>
      <c r="F1999" s="488">
        <v>1.0900000000000001</v>
      </c>
    </row>
    <row r="2000" s="491" customFormat="1">
      <c r="B2000" s="490">
        <v>90647</v>
      </c>
      <c r="C2000" s="536" t="s">
        <v>2800</v>
      </c>
      <c r="D2000" s="541" t="s">
        <v>3227</v>
      </c>
      <c r="E2000" s="539" t="s">
        <v>157</v>
      </c>
      <c r="F2000" s="488">
        <v>0.25</v>
      </c>
    </row>
    <row r="2001" s="491" customFormat="1">
      <c r="B2001" s="490">
        <v>90648</v>
      </c>
      <c r="C2001" s="536" t="s">
        <v>2800</v>
      </c>
      <c r="D2001" s="541" t="s">
        <v>3228</v>
      </c>
      <c r="E2001" s="539" t="s">
        <v>157</v>
      </c>
      <c r="F2001" s="488">
        <v>1.1899999999999999</v>
      </c>
    </row>
    <row r="2002" s="491" customFormat="1">
      <c r="B2002" s="490">
        <v>90649</v>
      </c>
      <c r="C2002" s="536" t="s">
        <v>2800</v>
      </c>
      <c r="D2002" s="541" t="s">
        <v>3229</v>
      </c>
      <c r="E2002" s="539" t="s">
        <v>157</v>
      </c>
      <c r="F2002" s="488">
        <v>11.41</v>
      </c>
    </row>
    <row r="2003" s="491" customFormat="1">
      <c r="B2003" s="490">
        <v>106096</v>
      </c>
      <c r="C2003" s="536" t="s">
        <v>2800</v>
      </c>
      <c r="D2003" s="541" t="s">
        <v>5465</v>
      </c>
      <c r="E2003" s="539" t="s">
        <v>157</v>
      </c>
      <c r="F2003" s="488">
        <v>0</v>
      </c>
    </row>
    <row r="2004" s="491" customFormat="1">
      <c r="B2004" s="490">
        <v>106097</v>
      </c>
      <c r="C2004" s="536" t="s">
        <v>2800</v>
      </c>
      <c r="D2004" s="541" t="s">
        <v>5466</v>
      </c>
      <c r="E2004" s="539" t="s">
        <v>157</v>
      </c>
      <c r="F2004" s="488">
        <v>0</v>
      </c>
    </row>
    <row r="2005" s="491" customFormat="1">
      <c r="B2005" s="490">
        <v>106098</v>
      </c>
      <c r="C2005" s="536" t="s">
        <v>2800</v>
      </c>
      <c r="D2005" s="541" t="s">
        <v>5467</v>
      </c>
      <c r="E2005" s="539" t="s">
        <v>157</v>
      </c>
      <c r="F2005" s="488">
        <v>0</v>
      </c>
    </row>
    <row r="2006" s="491" customFormat="1">
      <c r="B2006" s="490">
        <v>106099</v>
      </c>
      <c r="C2006" s="536" t="s">
        <v>2800</v>
      </c>
      <c r="D2006" s="541" t="s">
        <v>5468</v>
      </c>
      <c r="E2006" s="539" t="s">
        <v>157</v>
      </c>
      <c r="F2006" s="488">
        <v>1.23</v>
      </c>
    </row>
    <row r="2007" s="491" customFormat="1">
      <c r="B2007" s="490">
        <v>90652</v>
      </c>
      <c r="C2007" s="536" t="s">
        <v>2800</v>
      </c>
      <c r="D2007" s="541" t="s">
        <v>3230</v>
      </c>
      <c r="E2007" s="539" t="s">
        <v>157</v>
      </c>
      <c r="F2007" s="488">
        <v>4.7800000000000002</v>
      </c>
    </row>
    <row r="2008" s="491" customFormat="1">
      <c r="B2008" s="490">
        <v>90653</v>
      </c>
      <c r="C2008" s="536" t="s">
        <v>2800</v>
      </c>
      <c r="D2008" s="541" t="s">
        <v>3231</v>
      </c>
      <c r="E2008" s="539" t="s">
        <v>157</v>
      </c>
      <c r="F2008" s="488">
        <v>1.1000000000000001</v>
      </c>
    </row>
    <row r="2009" s="491" customFormat="1">
      <c r="B2009" s="490">
        <v>90654</v>
      </c>
      <c r="C2009" s="536" t="s">
        <v>2800</v>
      </c>
      <c r="D2009" s="541" t="s">
        <v>3232</v>
      </c>
      <c r="E2009" s="539" t="s">
        <v>157</v>
      </c>
      <c r="F2009" s="488">
        <v>5.2300000000000004</v>
      </c>
    </row>
    <row r="2010" s="491" customFormat="1">
      <c r="B2010" s="490">
        <v>90655</v>
      </c>
      <c r="C2010" s="536" t="s">
        <v>2800</v>
      </c>
      <c r="D2010" s="541" t="s">
        <v>3233</v>
      </c>
      <c r="E2010" s="539" t="s">
        <v>157</v>
      </c>
      <c r="F2010" s="488">
        <v>7.5099999999999998</v>
      </c>
    </row>
    <row r="2011" s="491" customFormat="1">
      <c r="B2011" s="490">
        <v>90658</v>
      </c>
      <c r="C2011" s="536" t="s">
        <v>2800</v>
      </c>
      <c r="D2011" s="541" t="s">
        <v>3234</v>
      </c>
      <c r="E2011" s="539" t="s">
        <v>157</v>
      </c>
      <c r="F2011" s="488">
        <v>5.1200000000000001</v>
      </c>
    </row>
    <row r="2012" s="491" customFormat="1">
      <c r="B2012" s="490">
        <v>90659</v>
      </c>
      <c r="C2012" s="536" t="s">
        <v>2800</v>
      </c>
      <c r="D2012" s="541" t="s">
        <v>3235</v>
      </c>
      <c r="E2012" s="539" t="s">
        <v>157</v>
      </c>
      <c r="F2012" s="488">
        <v>1.1799999999999999</v>
      </c>
    </row>
    <row r="2013" s="491" customFormat="1">
      <c r="B2013" s="490">
        <v>90660</v>
      </c>
      <c r="C2013" s="536" t="s">
        <v>2800</v>
      </c>
      <c r="D2013" s="541" t="s">
        <v>3236</v>
      </c>
      <c r="E2013" s="539" t="s">
        <v>157</v>
      </c>
      <c r="F2013" s="488">
        <v>5.5999999999999996</v>
      </c>
    </row>
    <row r="2014" s="491" customFormat="1">
      <c r="B2014" s="490">
        <v>90661</v>
      </c>
      <c r="C2014" s="536" t="s">
        <v>2800</v>
      </c>
      <c r="D2014" s="541" t="s">
        <v>3237</v>
      </c>
      <c r="E2014" s="539" t="s">
        <v>157</v>
      </c>
      <c r="F2014" s="488">
        <v>7.5099999999999998</v>
      </c>
    </row>
    <row r="2015" s="491" customFormat="1">
      <c r="B2015" s="490">
        <v>89019</v>
      </c>
      <c r="C2015" s="536" t="s">
        <v>2800</v>
      </c>
      <c r="D2015" s="541" t="s">
        <v>5469</v>
      </c>
      <c r="E2015" s="539" t="s">
        <v>157</v>
      </c>
      <c r="F2015" s="488">
        <v>0.5</v>
      </c>
    </row>
    <row r="2016" s="491" customFormat="1">
      <c r="B2016" s="490">
        <v>89020</v>
      </c>
      <c r="C2016" s="536" t="s">
        <v>2800</v>
      </c>
      <c r="D2016" s="541" t="s">
        <v>5470</v>
      </c>
      <c r="E2016" s="539" t="s">
        <v>157</v>
      </c>
      <c r="F2016" s="488">
        <v>0.11</v>
      </c>
    </row>
    <row r="2017" s="491" customFormat="1">
      <c r="B2017" s="490">
        <v>5800</v>
      </c>
      <c r="C2017" s="536" t="s">
        <v>2800</v>
      </c>
      <c r="D2017" s="541" t="s">
        <v>5471</v>
      </c>
      <c r="E2017" s="539" t="s">
        <v>157</v>
      </c>
      <c r="F2017" s="488">
        <v>0.54000000000000004</v>
      </c>
    </row>
    <row r="2018" s="491" customFormat="1">
      <c r="B2018" s="490">
        <v>53866</v>
      </c>
      <c r="C2018" s="536" t="s">
        <v>2800</v>
      </c>
      <c r="D2018" s="541" t="s">
        <v>5472</v>
      </c>
      <c r="E2018" s="539" t="s">
        <v>157</v>
      </c>
      <c r="F2018" s="488">
        <v>2.25</v>
      </c>
    </row>
    <row r="2019" s="491" customFormat="1">
      <c r="B2019" s="490">
        <v>90639</v>
      </c>
      <c r="C2019" s="536" t="s">
        <v>2800</v>
      </c>
      <c r="D2019" s="541" t="s">
        <v>3222</v>
      </c>
      <c r="E2019" s="539" t="s">
        <v>157</v>
      </c>
      <c r="F2019" s="488">
        <v>7.3499999999999996</v>
      </c>
    </row>
    <row r="2020" s="491" customFormat="1">
      <c r="B2020" s="490">
        <v>90640</v>
      </c>
      <c r="C2020" s="536" t="s">
        <v>2800</v>
      </c>
      <c r="D2020" s="541" t="s">
        <v>3223</v>
      </c>
      <c r="E2020" s="539" t="s">
        <v>157</v>
      </c>
      <c r="F2020" s="488">
        <v>1.7</v>
      </c>
    </row>
    <row r="2021" s="491" customFormat="1">
      <c r="B2021" s="490">
        <v>90641</v>
      </c>
      <c r="C2021" s="536" t="s">
        <v>2800</v>
      </c>
      <c r="D2021" s="541" t="s">
        <v>3224</v>
      </c>
      <c r="E2021" s="539" t="s">
        <v>157</v>
      </c>
      <c r="F2021" s="488">
        <v>8.0399999999999991</v>
      </c>
    </row>
    <row r="2022" s="491" customFormat="1">
      <c r="B2022" s="490">
        <v>90642</v>
      </c>
      <c r="C2022" s="536" t="s">
        <v>2800</v>
      </c>
      <c r="D2022" s="541" t="s">
        <v>3225</v>
      </c>
      <c r="E2022" s="539" t="s">
        <v>157</v>
      </c>
      <c r="F2022" s="488">
        <v>12.26</v>
      </c>
    </row>
    <row r="2023" s="491" customFormat="1">
      <c r="B2023" s="490">
        <v>102806</v>
      </c>
      <c r="C2023" s="536" t="s">
        <v>2800</v>
      </c>
      <c r="D2023" s="541" t="s">
        <v>5473</v>
      </c>
      <c r="E2023" s="539" t="s">
        <v>157</v>
      </c>
      <c r="F2023" s="488">
        <v>0</v>
      </c>
    </row>
    <row r="2024" s="491" customFormat="1">
      <c r="B2024" s="490">
        <v>102807</v>
      </c>
      <c r="C2024" s="536" t="s">
        <v>2800</v>
      </c>
      <c r="D2024" s="541" t="s">
        <v>5474</v>
      </c>
      <c r="E2024" s="539" t="s">
        <v>157</v>
      </c>
      <c r="F2024" s="488">
        <v>0</v>
      </c>
    </row>
    <row r="2025" s="491" customFormat="1">
      <c r="B2025" s="490">
        <v>102808</v>
      </c>
      <c r="C2025" s="536" t="s">
        <v>2800</v>
      </c>
      <c r="D2025" s="541" t="s">
        <v>5475</v>
      </c>
      <c r="E2025" s="539" t="s">
        <v>157</v>
      </c>
      <c r="F2025" s="488">
        <v>0</v>
      </c>
    </row>
    <row r="2026" s="491" customFormat="1">
      <c r="B2026" s="490">
        <v>102809</v>
      </c>
      <c r="C2026" s="536" t="s">
        <v>2800</v>
      </c>
      <c r="D2026" s="541" t="s">
        <v>5476</v>
      </c>
      <c r="E2026" s="539" t="s">
        <v>157</v>
      </c>
      <c r="F2026" s="488">
        <v>17.190000000000001</v>
      </c>
    </row>
    <row r="2027" s="491" customFormat="1">
      <c r="B2027" s="490">
        <v>92140</v>
      </c>
      <c r="C2027" s="536" t="s">
        <v>2800</v>
      </c>
      <c r="D2027" s="541" t="s">
        <v>3334</v>
      </c>
      <c r="E2027" s="539" t="s">
        <v>157</v>
      </c>
      <c r="F2027" s="488">
        <v>4.8300000000000001</v>
      </c>
    </row>
    <row r="2028" s="491" customFormat="1">
      <c r="B2028" s="490">
        <v>92142</v>
      </c>
      <c r="C2028" s="536" t="s">
        <v>2800</v>
      </c>
      <c r="D2028" s="541" t="s">
        <v>3336</v>
      </c>
      <c r="E2028" s="539" t="s">
        <v>157</v>
      </c>
      <c r="F2028" s="488">
        <v>0.59999999999999998</v>
      </c>
    </row>
    <row r="2029" s="491" customFormat="1">
      <c r="B2029" s="490">
        <v>92141</v>
      </c>
      <c r="C2029" s="536" t="s">
        <v>2800</v>
      </c>
      <c r="D2029" s="541" t="s">
        <v>3335</v>
      </c>
      <c r="E2029" s="539" t="s">
        <v>157</v>
      </c>
      <c r="F2029" s="488">
        <v>1.49</v>
      </c>
    </row>
    <row r="2030" s="491" customFormat="1">
      <c r="B2030" s="490">
        <v>92143</v>
      </c>
      <c r="C2030" s="536" t="s">
        <v>2800</v>
      </c>
      <c r="D2030" s="541" t="s">
        <v>3337</v>
      </c>
      <c r="E2030" s="539" t="s">
        <v>157</v>
      </c>
      <c r="F2030" s="488">
        <v>6.04</v>
      </c>
    </row>
    <row r="2031" s="491" customFormat="1">
      <c r="B2031" s="490">
        <v>92144</v>
      </c>
      <c r="C2031" s="536" t="s">
        <v>2800</v>
      </c>
      <c r="D2031" s="541" t="s">
        <v>3338</v>
      </c>
      <c r="E2031" s="539" t="s">
        <v>157</v>
      </c>
      <c r="F2031" s="488">
        <v>40.740000000000002</v>
      </c>
    </row>
    <row r="2032" s="491" customFormat="1">
      <c r="B2032" s="490">
        <v>92133</v>
      </c>
      <c r="C2032" s="536" t="s">
        <v>2800</v>
      </c>
      <c r="D2032" s="541" t="s">
        <v>3329</v>
      </c>
      <c r="E2032" s="539" t="s">
        <v>157</v>
      </c>
      <c r="F2032" s="488">
        <v>13.199999999999999</v>
      </c>
    </row>
    <row r="2033" s="491" customFormat="1">
      <c r="B2033" s="490">
        <v>92135</v>
      </c>
      <c r="C2033" s="536" t="s">
        <v>2800</v>
      </c>
      <c r="D2033" s="541" t="s">
        <v>3331</v>
      </c>
      <c r="E2033" s="539" t="s">
        <v>157</v>
      </c>
      <c r="F2033" s="488">
        <v>1.6499999999999999</v>
      </c>
    </row>
    <row r="2034" s="491" customFormat="1">
      <c r="B2034" s="490">
        <v>92134</v>
      </c>
      <c r="C2034" s="536" t="s">
        <v>2800</v>
      </c>
      <c r="D2034" s="541" t="s">
        <v>3330</v>
      </c>
      <c r="E2034" s="539" t="s">
        <v>157</v>
      </c>
      <c r="F2034" s="488">
        <v>4.0700000000000003</v>
      </c>
    </row>
    <row r="2035" s="491" customFormat="1">
      <c r="B2035" s="490">
        <v>92136</v>
      </c>
      <c r="C2035" s="536" t="s">
        <v>2800</v>
      </c>
      <c r="D2035" s="541" t="s">
        <v>3332</v>
      </c>
      <c r="E2035" s="539" t="s">
        <v>157</v>
      </c>
      <c r="F2035" s="488">
        <v>16.5</v>
      </c>
    </row>
    <row r="2036" s="491" customFormat="1">
      <c r="B2036" s="490">
        <v>92137</v>
      </c>
      <c r="C2036" s="536" t="s">
        <v>2800</v>
      </c>
      <c r="D2036" s="541" t="s">
        <v>3333</v>
      </c>
      <c r="E2036" s="539" t="s">
        <v>157</v>
      </c>
      <c r="F2036" s="488">
        <v>34.390000000000001</v>
      </c>
    </row>
    <row r="2037" s="491" customFormat="1">
      <c r="B2037" s="490">
        <v>91380</v>
      </c>
      <c r="C2037" s="536" t="s">
        <v>2800</v>
      </c>
      <c r="D2037" s="541" t="s">
        <v>3294</v>
      </c>
      <c r="E2037" s="539" t="s">
        <v>157</v>
      </c>
      <c r="F2037" s="488">
        <v>29.239999999999998</v>
      </c>
    </row>
    <row r="2038" s="491" customFormat="1">
      <c r="B2038" s="490">
        <v>91382</v>
      </c>
      <c r="C2038" s="536" t="s">
        <v>2800</v>
      </c>
      <c r="D2038" s="541" t="s">
        <v>3296</v>
      </c>
      <c r="E2038" s="539" t="s">
        <v>157</v>
      </c>
      <c r="F2038" s="488">
        <v>4.5099999999999998</v>
      </c>
    </row>
    <row r="2039" s="491" customFormat="1">
      <c r="B2039" s="490">
        <v>91381</v>
      </c>
      <c r="C2039" s="536" t="s">
        <v>2800</v>
      </c>
      <c r="D2039" s="541" t="s">
        <v>3295</v>
      </c>
      <c r="E2039" s="539" t="s">
        <v>157</v>
      </c>
      <c r="F2039" s="488">
        <v>11.18</v>
      </c>
    </row>
    <row r="2040" s="491" customFormat="1">
      <c r="B2040" s="490">
        <v>91383</v>
      </c>
      <c r="C2040" s="536" t="s">
        <v>2800</v>
      </c>
      <c r="D2040" s="541" t="s">
        <v>3297</v>
      </c>
      <c r="E2040" s="539" t="s">
        <v>157</v>
      </c>
      <c r="F2040" s="488">
        <v>52.509999999999998</v>
      </c>
    </row>
    <row r="2041" s="491" customFormat="1">
      <c r="B2041" s="490">
        <v>91384</v>
      </c>
      <c r="C2041" s="536" t="s">
        <v>2800</v>
      </c>
      <c r="D2041" s="541" t="s">
        <v>3298</v>
      </c>
      <c r="E2041" s="539" t="s">
        <v>157</v>
      </c>
      <c r="F2041" s="488">
        <v>138.40000000000001</v>
      </c>
    </row>
    <row r="2042" s="491" customFormat="1">
      <c r="B2042" s="490">
        <v>96030</v>
      </c>
      <c r="C2042" s="536" t="s">
        <v>2800</v>
      </c>
      <c r="D2042" s="541" t="s">
        <v>3431</v>
      </c>
      <c r="E2042" s="539" t="s">
        <v>157</v>
      </c>
      <c r="F2042" s="488">
        <v>37.079999999999998</v>
      </c>
    </row>
    <row r="2043" s="491" customFormat="1">
      <c r="B2043" s="490">
        <v>96032</v>
      </c>
      <c r="C2043" s="536" t="s">
        <v>2800</v>
      </c>
      <c r="D2043" s="541" t="s">
        <v>3433</v>
      </c>
      <c r="E2043" s="539" t="s">
        <v>157</v>
      </c>
      <c r="F2043" s="488">
        <v>5.1299999999999999</v>
      </c>
    </row>
    <row r="2044" s="491" customFormat="1">
      <c r="B2044" s="490">
        <v>96031</v>
      </c>
      <c r="C2044" s="536" t="s">
        <v>2800</v>
      </c>
      <c r="D2044" s="541" t="s">
        <v>3432</v>
      </c>
      <c r="E2044" s="539" t="s">
        <v>157</v>
      </c>
      <c r="F2044" s="488">
        <v>12.789999999999999</v>
      </c>
    </row>
    <row r="2045" s="491" customFormat="1">
      <c r="B2045" s="490">
        <v>96033</v>
      </c>
      <c r="C2045" s="536" t="s">
        <v>2800</v>
      </c>
      <c r="D2045" s="541" t="s">
        <v>3434</v>
      </c>
      <c r="E2045" s="539" t="s">
        <v>157</v>
      </c>
      <c r="F2045" s="488">
        <v>59.039999999999999</v>
      </c>
    </row>
    <row r="2046" s="491" customFormat="1">
      <c r="B2046" s="490">
        <v>96034</v>
      </c>
      <c r="C2046" s="536" t="s">
        <v>2800</v>
      </c>
      <c r="D2046" s="541" t="s">
        <v>3435</v>
      </c>
      <c r="E2046" s="539" t="s">
        <v>157</v>
      </c>
      <c r="F2046" s="488">
        <v>138.40000000000001</v>
      </c>
    </row>
    <row r="2047" s="491" customFormat="1">
      <c r="B2047" s="490">
        <v>89870</v>
      </c>
      <c r="C2047" s="536" t="s">
        <v>2800</v>
      </c>
      <c r="D2047" s="541" t="s">
        <v>3196</v>
      </c>
      <c r="E2047" s="539" t="s">
        <v>157</v>
      </c>
      <c r="F2047" s="488">
        <v>38.880000000000003</v>
      </c>
    </row>
    <row r="2048" s="491" customFormat="1">
      <c r="B2048" s="490">
        <v>89872</v>
      </c>
      <c r="C2048" s="536" t="s">
        <v>2800</v>
      </c>
      <c r="D2048" s="541" t="s">
        <v>3198</v>
      </c>
      <c r="E2048" s="539" t="s">
        <v>157</v>
      </c>
      <c r="F2048" s="488">
        <v>5.4500000000000002</v>
      </c>
    </row>
    <row r="2049" s="491" customFormat="1">
      <c r="B2049" s="490">
        <v>89871</v>
      </c>
      <c r="C2049" s="536" t="s">
        <v>2800</v>
      </c>
      <c r="D2049" s="541" t="s">
        <v>3197</v>
      </c>
      <c r="E2049" s="539" t="s">
        <v>157</v>
      </c>
      <c r="F2049" s="488">
        <v>13.5</v>
      </c>
    </row>
    <row r="2050" s="491" customFormat="1">
      <c r="B2050" s="490">
        <v>89873</v>
      </c>
      <c r="C2050" s="536" t="s">
        <v>2800</v>
      </c>
      <c r="D2050" s="541" t="s">
        <v>3199</v>
      </c>
      <c r="E2050" s="539" t="s">
        <v>157</v>
      </c>
      <c r="F2050" s="488">
        <v>66.019999999999996</v>
      </c>
    </row>
    <row r="2051" s="491" customFormat="1">
      <c r="B2051" s="490">
        <v>89874</v>
      </c>
      <c r="C2051" s="536" t="s">
        <v>2800</v>
      </c>
      <c r="D2051" s="541" t="s">
        <v>3200</v>
      </c>
      <c r="E2051" s="539" t="s">
        <v>157</v>
      </c>
      <c r="F2051" s="488">
        <v>172.09999999999999</v>
      </c>
    </row>
    <row r="2052" s="491" customFormat="1">
      <c r="B2052" s="490">
        <v>89878</v>
      </c>
      <c r="C2052" s="536" t="s">
        <v>2800</v>
      </c>
      <c r="D2052" s="541" t="s">
        <v>3201</v>
      </c>
      <c r="E2052" s="539" t="s">
        <v>157</v>
      </c>
      <c r="F2052" s="488">
        <v>41.780000000000001</v>
      </c>
    </row>
    <row r="2053" s="491" customFormat="1">
      <c r="B2053" s="490">
        <v>89880</v>
      </c>
      <c r="C2053" s="536" t="s">
        <v>2800</v>
      </c>
      <c r="D2053" s="541" t="s">
        <v>3203</v>
      </c>
      <c r="E2053" s="539" t="s">
        <v>157</v>
      </c>
      <c r="F2053" s="488">
        <v>5.7599999999999998</v>
      </c>
    </row>
    <row r="2054" s="491" customFormat="1">
      <c r="B2054" s="490">
        <v>89879</v>
      </c>
      <c r="C2054" s="536" t="s">
        <v>2800</v>
      </c>
      <c r="D2054" s="541" t="s">
        <v>3202</v>
      </c>
      <c r="E2054" s="539" t="s">
        <v>157</v>
      </c>
      <c r="F2054" s="488">
        <v>14.25</v>
      </c>
    </row>
    <row r="2055" s="491" customFormat="1">
      <c r="B2055" s="490">
        <v>89881</v>
      </c>
      <c r="C2055" s="536" t="s">
        <v>2800</v>
      </c>
      <c r="D2055" s="541" t="s">
        <v>3204</v>
      </c>
      <c r="E2055" s="539" t="s">
        <v>157</v>
      </c>
      <c r="F2055" s="488">
        <v>70.25</v>
      </c>
    </row>
    <row r="2056" s="491" customFormat="1">
      <c r="B2056" s="490">
        <v>89882</v>
      </c>
      <c r="C2056" s="536" t="s">
        <v>2800</v>
      </c>
      <c r="D2056" s="541" t="s">
        <v>3205</v>
      </c>
      <c r="E2056" s="539" t="s">
        <v>157</v>
      </c>
      <c r="F2056" s="488">
        <v>198.56</v>
      </c>
    </row>
    <row r="2057" s="491" customFormat="1">
      <c r="B2057" s="490">
        <v>7058</v>
      </c>
      <c r="C2057" s="536" t="s">
        <v>2800</v>
      </c>
      <c r="D2057" s="541" t="s">
        <v>3068</v>
      </c>
      <c r="E2057" s="539" t="s">
        <v>157</v>
      </c>
      <c r="F2057" s="488">
        <v>22.98</v>
      </c>
    </row>
    <row r="2058" s="491" customFormat="1">
      <c r="B2058" s="490">
        <v>91402</v>
      </c>
      <c r="C2058" s="536" t="s">
        <v>2800</v>
      </c>
      <c r="D2058" s="541" t="s">
        <v>3305</v>
      </c>
      <c r="E2058" s="539" t="s">
        <v>157</v>
      </c>
      <c r="F2058" s="488">
        <v>3.5600000000000001</v>
      </c>
    </row>
    <row r="2059" s="491" customFormat="1">
      <c r="B2059" s="490">
        <v>7059</v>
      </c>
      <c r="C2059" s="536" t="s">
        <v>2800</v>
      </c>
      <c r="D2059" s="541" t="s">
        <v>3069</v>
      </c>
      <c r="E2059" s="539" t="s">
        <v>157</v>
      </c>
      <c r="F2059" s="488">
        <v>8.8100000000000005</v>
      </c>
    </row>
    <row r="2060" s="491" customFormat="1">
      <c r="B2060" s="490">
        <v>7060</v>
      </c>
      <c r="C2060" s="536" t="s">
        <v>2800</v>
      </c>
      <c r="D2060" s="541" t="s">
        <v>3070</v>
      </c>
      <c r="E2060" s="539" t="s">
        <v>157</v>
      </c>
      <c r="F2060" s="488">
        <v>41.350000000000001</v>
      </c>
    </row>
    <row r="2061" s="491" customFormat="1">
      <c r="B2061" s="490">
        <v>7061</v>
      </c>
      <c r="C2061" s="536" t="s">
        <v>2800</v>
      </c>
      <c r="D2061" s="541" t="s">
        <v>3071</v>
      </c>
      <c r="E2061" s="539" t="s">
        <v>157</v>
      </c>
      <c r="F2061" s="488">
        <v>79.540000000000006</v>
      </c>
    </row>
    <row r="2062" s="491" customFormat="1">
      <c r="B2062" s="490">
        <v>91367</v>
      </c>
      <c r="C2062" s="536" t="s">
        <v>2800</v>
      </c>
      <c r="D2062" s="541" t="s">
        <v>3288</v>
      </c>
      <c r="E2062" s="539" t="s">
        <v>157</v>
      </c>
      <c r="F2062" s="488">
        <v>22.219999999999999</v>
      </c>
    </row>
    <row r="2063" s="491" customFormat="1">
      <c r="B2063" s="490">
        <v>91369</v>
      </c>
      <c r="C2063" s="536" t="s">
        <v>2800</v>
      </c>
      <c r="D2063" s="541" t="s">
        <v>3290</v>
      </c>
      <c r="E2063" s="539" t="s">
        <v>157</v>
      </c>
      <c r="F2063" s="488">
        <v>3.4300000000000002</v>
      </c>
    </row>
    <row r="2064" s="491" customFormat="1">
      <c r="B2064" s="490">
        <v>91368</v>
      </c>
      <c r="C2064" s="536" t="s">
        <v>2800</v>
      </c>
      <c r="D2064" s="541" t="s">
        <v>3289</v>
      </c>
      <c r="E2064" s="539" t="s">
        <v>157</v>
      </c>
      <c r="F2064" s="488">
        <v>8.5</v>
      </c>
    </row>
    <row r="2065" s="491" customFormat="1">
      <c r="B2065" s="490">
        <v>5695</v>
      </c>
      <c r="C2065" s="536" t="s">
        <v>2800</v>
      </c>
      <c r="D2065" s="541" t="s">
        <v>3027</v>
      </c>
      <c r="E2065" s="539" t="s">
        <v>157</v>
      </c>
      <c r="F2065" s="488">
        <v>39.979999999999997</v>
      </c>
    </row>
    <row r="2066" s="491" customFormat="1">
      <c r="B2066" s="490">
        <v>53792</v>
      </c>
      <c r="C2066" s="536" t="s">
        <v>2800</v>
      </c>
      <c r="D2066" s="541" t="s">
        <v>3078</v>
      </c>
      <c r="E2066" s="539" t="s">
        <v>157</v>
      </c>
      <c r="F2066" s="488">
        <v>98.870000000000005</v>
      </c>
    </row>
    <row r="2067" s="491" customFormat="1">
      <c r="B2067" s="490">
        <v>92237</v>
      </c>
      <c r="C2067" s="536" t="s">
        <v>2800</v>
      </c>
      <c r="D2067" s="541" t="s">
        <v>3339</v>
      </c>
      <c r="E2067" s="539" t="s">
        <v>157</v>
      </c>
      <c r="F2067" s="488">
        <v>28.190000000000001</v>
      </c>
    </row>
    <row r="2068" s="491" customFormat="1">
      <c r="B2068" s="490">
        <v>92239</v>
      </c>
      <c r="C2068" s="536" t="s">
        <v>2800</v>
      </c>
      <c r="D2068" s="541" t="s">
        <v>3341</v>
      </c>
      <c r="E2068" s="539" t="s">
        <v>157</v>
      </c>
      <c r="F2068" s="488">
        <v>4.5800000000000001</v>
      </c>
    </row>
    <row r="2069" s="491" customFormat="1">
      <c r="B2069" s="490">
        <v>92238</v>
      </c>
      <c r="C2069" s="536" t="s">
        <v>2800</v>
      </c>
      <c r="D2069" s="541" t="s">
        <v>3340</v>
      </c>
      <c r="E2069" s="539" t="s">
        <v>157</v>
      </c>
      <c r="F2069" s="488">
        <v>11.34</v>
      </c>
    </row>
    <row r="2070" s="491" customFormat="1">
      <c r="B2070" s="490">
        <v>92240</v>
      </c>
      <c r="C2070" s="536" t="s">
        <v>2800</v>
      </c>
      <c r="D2070" s="541" t="s">
        <v>3342</v>
      </c>
      <c r="E2070" s="539" t="s">
        <v>157</v>
      </c>
      <c r="F2070" s="488">
        <v>50.479999999999997</v>
      </c>
    </row>
    <row r="2071" s="491" customFormat="1">
      <c r="B2071" s="490">
        <v>92241</v>
      </c>
      <c r="C2071" s="536" t="s">
        <v>2800</v>
      </c>
      <c r="D2071" s="541" t="s">
        <v>3343</v>
      </c>
      <c r="E2071" s="539" t="s">
        <v>157</v>
      </c>
      <c r="F2071" s="488">
        <v>269.50999999999999</v>
      </c>
    </row>
    <row r="2072" s="491" customFormat="1">
      <c r="B2072" s="490">
        <v>91640</v>
      </c>
      <c r="C2072" s="536" t="s">
        <v>2800</v>
      </c>
      <c r="D2072" s="541" t="s">
        <v>3317</v>
      </c>
      <c r="E2072" s="539" t="s">
        <v>157</v>
      </c>
      <c r="F2072" s="488">
        <v>38.68</v>
      </c>
    </row>
    <row r="2073" s="491" customFormat="1">
      <c r="B2073" s="490">
        <v>91642</v>
      </c>
      <c r="C2073" s="536" t="s">
        <v>2800</v>
      </c>
      <c r="D2073" s="541" t="s">
        <v>3319</v>
      </c>
      <c r="E2073" s="539" t="s">
        <v>157</v>
      </c>
      <c r="F2073" s="488">
        <v>6.2999999999999998</v>
      </c>
    </row>
    <row r="2074" s="491" customFormat="1">
      <c r="B2074" s="490">
        <v>91641</v>
      </c>
      <c r="C2074" s="536" t="s">
        <v>2800</v>
      </c>
      <c r="D2074" s="541" t="s">
        <v>3318</v>
      </c>
      <c r="E2074" s="539" t="s">
        <v>157</v>
      </c>
      <c r="F2074" s="488">
        <v>15.6</v>
      </c>
    </row>
    <row r="2075" s="491" customFormat="1">
      <c r="B2075" s="490">
        <v>91643</v>
      </c>
      <c r="C2075" s="536" t="s">
        <v>2800</v>
      </c>
      <c r="D2075" s="541" t="s">
        <v>3320</v>
      </c>
      <c r="E2075" s="539" t="s">
        <v>157</v>
      </c>
      <c r="F2075" s="488">
        <v>69.579999999999998</v>
      </c>
    </row>
    <row r="2076" s="491" customFormat="1">
      <c r="B2076" s="490">
        <v>91644</v>
      </c>
      <c r="C2076" s="536" t="s">
        <v>2800</v>
      </c>
      <c r="D2076" s="541" t="s">
        <v>3321</v>
      </c>
      <c r="E2076" s="539" t="s">
        <v>157</v>
      </c>
      <c r="F2076" s="488">
        <v>293.98000000000002</v>
      </c>
    </row>
    <row r="2077" s="491" customFormat="1">
      <c r="B2077" s="490">
        <v>92105</v>
      </c>
      <c r="C2077" s="536" t="s">
        <v>2800</v>
      </c>
      <c r="D2077" s="541" t="s">
        <v>5477</v>
      </c>
      <c r="E2077" s="539" t="s">
        <v>157</v>
      </c>
      <c r="F2077" s="488">
        <v>187.81</v>
      </c>
    </row>
    <row r="2078" s="491" customFormat="1">
      <c r="B2078" s="490">
        <v>92101</v>
      </c>
      <c r="C2078" s="536" t="s">
        <v>2800</v>
      </c>
      <c r="D2078" s="541" t="s">
        <v>5478</v>
      </c>
      <c r="E2078" s="539" t="s">
        <v>157</v>
      </c>
      <c r="F2078" s="488">
        <v>44.659999999999997</v>
      </c>
    </row>
    <row r="2079" s="491" customFormat="1">
      <c r="B2079" s="490">
        <v>92103</v>
      </c>
      <c r="C2079" s="536" t="s">
        <v>2800</v>
      </c>
      <c r="D2079" s="541" t="s">
        <v>5479</v>
      </c>
      <c r="E2079" s="539" t="s">
        <v>157</v>
      </c>
      <c r="F2079" s="488">
        <v>5.6600000000000001</v>
      </c>
    </row>
    <row r="2080" s="491" customFormat="1">
      <c r="B2080" s="490">
        <v>92102</v>
      </c>
      <c r="C2080" s="536" t="s">
        <v>2800</v>
      </c>
      <c r="D2080" s="541" t="s">
        <v>5480</v>
      </c>
      <c r="E2080" s="539" t="s">
        <v>157</v>
      </c>
      <c r="F2080" s="488">
        <v>13.98</v>
      </c>
    </row>
    <row r="2081" s="491" customFormat="1">
      <c r="B2081" s="490">
        <v>92104</v>
      </c>
      <c r="C2081" s="536" t="s">
        <v>2800</v>
      </c>
      <c r="D2081" s="541" t="s">
        <v>5481</v>
      </c>
      <c r="E2081" s="539" t="s">
        <v>157</v>
      </c>
      <c r="F2081" s="488">
        <v>70.459999999999994</v>
      </c>
    </row>
    <row r="2082" s="491" customFormat="1">
      <c r="B2082" s="490">
        <v>91396</v>
      </c>
      <c r="C2082" s="536" t="s">
        <v>2800</v>
      </c>
      <c r="D2082" s="541" t="s">
        <v>3302</v>
      </c>
      <c r="E2082" s="539" t="s">
        <v>157</v>
      </c>
      <c r="F2082" s="488">
        <v>28.940000000000001</v>
      </c>
    </row>
    <row r="2083" s="491" customFormat="1">
      <c r="B2083" s="490">
        <v>91398</v>
      </c>
      <c r="C2083" s="536" t="s">
        <v>2800</v>
      </c>
      <c r="D2083" s="541" t="s">
        <v>3304</v>
      </c>
      <c r="E2083" s="539" t="s">
        <v>157</v>
      </c>
      <c r="F2083" s="488">
        <v>4.5099999999999998</v>
      </c>
    </row>
    <row r="2084" s="491" customFormat="1">
      <c r="B2084" s="490">
        <v>91397</v>
      </c>
      <c r="C2084" s="536" t="s">
        <v>2800</v>
      </c>
      <c r="D2084" s="541" t="s">
        <v>3303</v>
      </c>
      <c r="E2084" s="539" t="s">
        <v>157</v>
      </c>
      <c r="F2084" s="488">
        <v>11.18</v>
      </c>
    </row>
    <row r="2085" s="491" customFormat="1">
      <c r="B2085" s="490">
        <v>5763</v>
      </c>
      <c r="C2085" s="536" t="s">
        <v>2800</v>
      </c>
      <c r="D2085" s="541" t="s">
        <v>3051</v>
      </c>
      <c r="E2085" s="539" t="s">
        <v>157</v>
      </c>
      <c r="F2085" s="488">
        <v>51.310000000000002</v>
      </c>
    </row>
    <row r="2086" s="491" customFormat="1">
      <c r="B2086" s="490">
        <v>53831</v>
      </c>
      <c r="C2086" s="536" t="s">
        <v>2800</v>
      </c>
      <c r="D2086" s="541" t="s">
        <v>3089</v>
      </c>
      <c r="E2086" s="539" t="s">
        <v>157</v>
      </c>
      <c r="F2086" s="488">
        <v>187.81</v>
      </c>
    </row>
    <row r="2087" s="491" customFormat="1">
      <c r="B2087" s="490">
        <v>91359</v>
      </c>
      <c r="C2087" s="536" t="s">
        <v>2800</v>
      </c>
      <c r="D2087" s="541" t="s">
        <v>3285</v>
      </c>
      <c r="E2087" s="539" t="s">
        <v>157</v>
      </c>
      <c r="F2087" s="488">
        <v>20.870000000000001</v>
      </c>
    </row>
    <row r="2088" s="491" customFormat="1">
      <c r="B2088" s="490">
        <v>91361</v>
      </c>
      <c r="C2088" s="536" t="s">
        <v>2800</v>
      </c>
      <c r="D2088" s="541" t="s">
        <v>3287</v>
      </c>
      <c r="E2088" s="539" t="s">
        <v>157</v>
      </c>
      <c r="F2088" s="488">
        <v>3.2200000000000002</v>
      </c>
    </row>
    <row r="2089" s="491" customFormat="1">
      <c r="B2089" s="490">
        <v>91360</v>
      </c>
      <c r="C2089" s="536" t="s">
        <v>2800</v>
      </c>
      <c r="D2089" s="541" t="s">
        <v>3286</v>
      </c>
      <c r="E2089" s="539" t="s">
        <v>157</v>
      </c>
      <c r="F2089" s="488">
        <v>7.9800000000000004</v>
      </c>
    </row>
    <row r="2090" s="491" customFormat="1">
      <c r="B2090" s="490">
        <v>53882</v>
      </c>
      <c r="C2090" s="536" t="s">
        <v>2800</v>
      </c>
      <c r="D2090" s="541" t="s">
        <v>3098</v>
      </c>
      <c r="E2090" s="539" t="s">
        <v>157</v>
      </c>
      <c r="F2090" s="488">
        <v>36.670000000000002</v>
      </c>
    </row>
    <row r="2091" s="491" customFormat="1">
      <c r="B2091" s="490">
        <v>5747</v>
      </c>
      <c r="C2091" s="536" t="s">
        <v>2800</v>
      </c>
      <c r="D2091" s="541" t="s">
        <v>3048</v>
      </c>
      <c r="E2091" s="539" t="s">
        <v>157</v>
      </c>
      <c r="F2091" s="488">
        <v>154.34999999999999</v>
      </c>
    </row>
    <row r="2092" s="491" customFormat="1">
      <c r="B2092" s="490">
        <v>104699</v>
      </c>
      <c r="C2092" s="536" t="s">
        <v>2800</v>
      </c>
      <c r="D2092" s="541" t="s">
        <v>5482</v>
      </c>
      <c r="E2092" s="539" t="s">
        <v>157</v>
      </c>
      <c r="F2092" s="488">
        <v>0</v>
      </c>
    </row>
    <row r="2093" s="491" customFormat="1">
      <c r="B2093" s="490">
        <v>104702</v>
      </c>
      <c r="C2093" s="536" t="s">
        <v>2800</v>
      </c>
      <c r="D2093" s="541" t="s">
        <v>5483</v>
      </c>
      <c r="E2093" s="539" t="s">
        <v>157</v>
      </c>
      <c r="F2093" s="488">
        <v>0</v>
      </c>
    </row>
    <row r="2094" s="491" customFormat="1">
      <c r="B2094" s="490">
        <v>104700</v>
      </c>
      <c r="C2094" s="536" t="s">
        <v>2800</v>
      </c>
      <c r="D2094" s="541" t="s">
        <v>5484</v>
      </c>
      <c r="E2094" s="539" t="s">
        <v>157</v>
      </c>
      <c r="F2094" s="488">
        <v>0</v>
      </c>
    </row>
    <row r="2095" s="491" customFormat="1">
      <c r="B2095" s="490">
        <v>104701</v>
      </c>
      <c r="C2095" s="536" t="s">
        <v>2800</v>
      </c>
      <c r="D2095" s="541" t="s">
        <v>5485</v>
      </c>
      <c r="E2095" s="539" t="s">
        <v>157</v>
      </c>
      <c r="F2095" s="488">
        <v>0</v>
      </c>
    </row>
    <row r="2096" s="491" customFormat="1">
      <c r="B2096" s="490">
        <v>104703</v>
      </c>
      <c r="C2096" s="536" t="s">
        <v>2800</v>
      </c>
      <c r="D2096" s="541" t="s">
        <v>5486</v>
      </c>
      <c r="E2096" s="539" t="s">
        <v>157</v>
      </c>
      <c r="F2096" s="488">
        <v>90.280000000000001</v>
      </c>
    </row>
    <row r="2097" s="491" customFormat="1">
      <c r="B2097" s="490">
        <v>91390</v>
      </c>
      <c r="C2097" s="536" t="s">
        <v>2800</v>
      </c>
      <c r="D2097" s="541" t="s">
        <v>3299</v>
      </c>
      <c r="E2097" s="539" t="s">
        <v>157</v>
      </c>
      <c r="F2097" s="488">
        <v>19.210000000000001</v>
      </c>
    </row>
    <row r="2098" s="491" customFormat="1">
      <c r="B2098" s="490">
        <v>91392</v>
      </c>
      <c r="C2098" s="536" t="s">
        <v>2800</v>
      </c>
      <c r="D2098" s="541" t="s">
        <v>3301</v>
      </c>
      <c r="E2098" s="539" t="s">
        <v>157</v>
      </c>
      <c r="F2098" s="488">
        <v>3.0800000000000001</v>
      </c>
    </row>
    <row r="2099" s="491" customFormat="1">
      <c r="B2099" s="490">
        <v>91391</v>
      </c>
      <c r="C2099" s="536" t="s">
        <v>2800</v>
      </c>
      <c r="D2099" s="541" t="s">
        <v>3300</v>
      </c>
      <c r="E2099" s="539" t="s">
        <v>157</v>
      </c>
      <c r="F2099" s="488">
        <v>7.6299999999999999</v>
      </c>
    </row>
    <row r="2100" s="491" customFormat="1">
      <c r="B2100" s="490">
        <v>73335</v>
      </c>
      <c r="C2100" s="536" t="s">
        <v>2800</v>
      </c>
      <c r="D2100" s="541" t="s">
        <v>3106</v>
      </c>
      <c r="E2100" s="539" t="s">
        <v>157</v>
      </c>
      <c r="F2100" s="488">
        <v>34.950000000000003</v>
      </c>
    </row>
    <row r="2101" s="491" customFormat="1">
      <c r="B2101" s="490">
        <v>73340</v>
      </c>
      <c r="C2101" s="536" t="s">
        <v>2800</v>
      </c>
      <c r="D2101" s="541" t="s">
        <v>3107</v>
      </c>
      <c r="E2101" s="539" t="s">
        <v>157</v>
      </c>
      <c r="F2101" s="488">
        <v>151.08000000000001</v>
      </c>
    </row>
    <row r="2102" s="491" customFormat="1">
      <c r="B2102" s="490">
        <v>89264</v>
      </c>
      <c r="C2102" s="536" t="s">
        <v>2800</v>
      </c>
      <c r="D2102" s="541" t="s">
        <v>3186</v>
      </c>
      <c r="E2102" s="539" t="s">
        <v>157</v>
      </c>
      <c r="F2102" s="488">
        <v>21.050000000000001</v>
      </c>
    </row>
    <row r="2103" s="491" customFormat="1">
      <c r="B2103" s="490">
        <v>89266</v>
      </c>
      <c r="C2103" s="536" t="s">
        <v>2800</v>
      </c>
      <c r="D2103" s="541" t="s">
        <v>3188</v>
      </c>
      <c r="E2103" s="539" t="s">
        <v>157</v>
      </c>
      <c r="F2103" s="488">
        <v>3.3799999999999999</v>
      </c>
    </row>
    <row r="2104" s="491" customFormat="1">
      <c r="B2104" s="490">
        <v>89265</v>
      </c>
      <c r="C2104" s="536" t="s">
        <v>2800</v>
      </c>
      <c r="D2104" s="541" t="s">
        <v>3187</v>
      </c>
      <c r="E2104" s="539" t="s">
        <v>157</v>
      </c>
      <c r="F2104" s="488">
        <v>8.3699999999999992</v>
      </c>
    </row>
    <row r="2105" s="491" customFormat="1">
      <c r="B2105" s="490">
        <v>5705</v>
      </c>
      <c r="C2105" s="536" t="s">
        <v>2800</v>
      </c>
      <c r="D2105" s="541" t="s">
        <v>3029</v>
      </c>
      <c r="E2105" s="539" t="s">
        <v>157</v>
      </c>
      <c r="F2105" s="488">
        <v>38.32</v>
      </c>
    </row>
    <row r="2106" s="491" customFormat="1">
      <c r="B2106" s="490">
        <v>53797</v>
      </c>
      <c r="C2106" s="536" t="s">
        <v>2800</v>
      </c>
      <c r="D2106" s="541" t="s">
        <v>3080</v>
      </c>
      <c r="E2106" s="539" t="s">
        <v>157</v>
      </c>
      <c r="F2106" s="488">
        <v>113.7</v>
      </c>
    </row>
    <row r="2107" s="491" customFormat="1">
      <c r="B2107" s="490">
        <v>91354</v>
      </c>
      <c r="C2107" s="536" t="s">
        <v>2800</v>
      </c>
      <c r="D2107" s="541" t="s">
        <v>3282</v>
      </c>
      <c r="E2107" s="539" t="s">
        <v>157</v>
      </c>
      <c r="F2107" s="488">
        <v>17.5</v>
      </c>
    </row>
    <row r="2108" s="491" customFormat="1">
      <c r="B2108" s="490">
        <v>91356</v>
      </c>
      <c r="C2108" s="536" t="s">
        <v>2800</v>
      </c>
      <c r="D2108" s="541" t="s">
        <v>3284</v>
      </c>
      <c r="E2108" s="539" t="s">
        <v>157</v>
      </c>
      <c r="F2108" s="488">
        <v>2.8999999999999999</v>
      </c>
    </row>
    <row r="2109" s="491" customFormat="1">
      <c r="B2109" s="490">
        <v>91355</v>
      </c>
      <c r="C2109" s="536" t="s">
        <v>2800</v>
      </c>
      <c r="D2109" s="541" t="s">
        <v>3283</v>
      </c>
      <c r="E2109" s="539" t="s">
        <v>157</v>
      </c>
      <c r="F2109" s="488">
        <v>7.1900000000000004</v>
      </c>
    </row>
    <row r="2110" s="491" customFormat="1">
      <c r="B2110" s="490">
        <v>5751</v>
      </c>
      <c r="C2110" s="536" t="s">
        <v>2800</v>
      </c>
      <c r="D2110" s="541" t="s">
        <v>3049</v>
      </c>
      <c r="E2110" s="539" t="s">
        <v>157</v>
      </c>
      <c r="F2110" s="488">
        <v>32.799999999999997</v>
      </c>
    </row>
    <row r="2111" s="491" customFormat="1">
      <c r="B2111" s="490">
        <v>53827</v>
      </c>
      <c r="C2111" s="536" t="s">
        <v>2800</v>
      </c>
      <c r="D2111" s="541" t="s">
        <v>3087</v>
      </c>
      <c r="E2111" s="539" t="s">
        <v>157</v>
      </c>
      <c r="F2111" s="488">
        <v>111.31</v>
      </c>
    </row>
    <row r="2112" s="491" customFormat="1">
      <c r="B2112" s="490">
        <v>91375</v>
      </c>
      <c r="C2112" s="536" t="s">
        <v>2800</v>
      </c>
      <c r="D2112" s="541" t="s">
        <v>3291</v>
      </c>
      <c r="E2112" s="539" t="s">
        <v>157</v>
      </c>
      <c r="F2112" s="488">
        <v>19.210000000000001</v>
      </c>
    </row>
    <row r="2113" s="491" customFormat="1">
      <c r="B2113" s="490">
        <v>91377</v>
      </c>
      <c r="C2113" s="536" t="s">
        <v>2800</v>
      </c>
      <c r="D2113" s="541" t="s">
        <v>3293</v>
      </c>
      <c r="E2113" s="539" t="s">
        <v>157</v>
      </c>
      <c r="F2113" s="488">
        <v>3.1899999999999999</v>
      </c>
    </row>
    <row r="2114" s="491" customFormat="1">
      <c r="B2114" s="490">
        <v>91376</v>
      </c>
      <c r="C2114" s="536" t="s">
        <v>2800</v>
      </c>
      <c r="D2114" s="541" t="s">
        <v>3292</v>
      </c>
      <c r="E2114" s="539" t="s">
        <v>157</v>
      </c>
      <c r="F2114" s="488">
        <v>7.8899999999999997</v>
      </c>
    </row>
    <row r="2115" s="491" customFormat="1">
      <c r="B2115" s="490">
        <v>5754</v>
      </c>
      <c r="C2115" s="536" t="s">
        <v>2800</v>
      </c>
      <c r="D2115" s="541" t="s">
        <v>3050</v>
      </c>
      <c r="E2115" s="539" t="s">
        <v>157</v>
      </c>
      <c r="F2115" s="488">
        <v>36.020000000000003</v>
      </c>
    </row>
    <row r="2116" s="491" customFormat="1">
      <c r="B2116" s="490">
        <v>53829</v>
      </c>
      <c r="C2116" s="536" t="s">
        <v>2800</v>
      </c>
      <c r="D2116" s="541" t="s">
        <v>3088</v>
      </c>
      <c r="E2116" s="539" t="s">
        <v>157</v>
      </c>
      <c r="F2116" s="488">
        <v>113.7</v>
      </c>
    </row>
    <row r="2117" s="491" customFormat="1">
      <c r="B2117" s="490">
        <v>91026</v>
      </c>
      <c r="C2117" s="536" t="s">
        <v>2800</v>
      </c>
      <c r="D2117" s="541" t="s">
        <v>3269</v>
      </c>
      <c r="E2117" s="539" t="s">
        <v>157</v>
      </c>
      <c r="F2117" s="488">
        <v>24.670000000000002</v>
      </c>
    </row>
    <row r="2118" s="491" customFormat="1">
      <c r="B2118" s="490">
        <v>91028</v>
      </c>
      <c r="C2118" s="536" t="s">
        <v>2800</v>
      </c>
      <c r="D2118" s="541" t="s">
        <v>3271</v>
      </c>
      <c r="E2118" s="539" t="s">
        <v>157</v>
      </c>
      <c r="F2118" s="488">
        <v>3.9900000000000002</v>
      </c>
    </row>
    <row r="2119" s="491" customFormat="1">
      <c r="B2119" s="490">
        <v>91027</v>
      </c>
      <c r="C2119" s="536" t="s">
        <v>2800</v>
      </c>
      <c r="D2119" s="541" t="s">
        <v>3270</v>
      </c>
      <c r="E2119" s="539" t="s">
        <v>157</v>
      </c>
      <c r="F2119" s="488">
        <v>9.8800000000000008</v>
      </c>
    </row>
    <row r="2120" s="491" customFormat="1">
      <c r="B2120" s="490">
        <v>91029</v>
      </c>
      <c r="C2120" s="536" t="s">
        <v>2800</v>
      </c>
      <c r="D2120" s="541" t="s">
        <v>3272</v>
      </c>
      <c r="E2120" s="539" t="s">
        <v>157</v>
      </c>
      <c r="F2120" s="488">
        <v>45.200000000000003</v>
      </c>
    </row>
    <row r="2121" s="491" customFormat="1">
      <c r="B2121" s="490">
        <v>91030</v>
      </c>
      <c r="C2121" s="536" t="s">
        <v>2800</v>
      </c>
      <c r="D2121" s="541" t="s">
        <v>3273</v>
      </c>
      <c r="E2121" s="539" t="s">
        <v>157</v>
      </c>
      <c r="F2121" s="488">
        <v>143.19</v>
      </c>
    </row>
    <row r="2122" s="491" customFormat="1">
      <c r="B2122" s="490">
        <v>102812</v>
      </c>
      <c r="C2122" s="536" t="s">
        <v>2800</v>
      </c>
      <c r="D2122" s="541" t="s">
        <v>5487</v>
      </c>
      <c r="E2122" s="539" t="s">
        <v>157</v>
      </c>
      <c r="F2122" s="488">
        <v>0</v>
      </c>
    </row>
    <row r="2123" s="491" customFormat="1">
      <c r="B2123" s="490">
        <v>102813</v>
      </c>
      <c r="C2123" s="536" t="s">
        <v>2800</v>
      </c>
      <c r="D2123" s="541" t="s">
        <v>5488</v>
      </c>
      <c r="E2123" s="539" t="s">
        <v>157</v>
      </c>
      <c r="F2123" s="488">
        <v>0</v>
      </c>
    </row>
    <row r="2124" s="491" customFormat="1">
      <c r="B2124" s="490">
        <v>102814</v>
      </c>
      <c r="C2124" s="536" t="s">
        <v>2800</v>
      </c>
      <c r="D2124" s="541" t="s">
        <v>5489</v>
      </c>
      <c r="E2124" s="539" t="s">
        <v>157</v>
      </c>
      <c r="F2124" s="488">
        <v>0</v>
      </c>
    </row>
    <row r="2125" s="491" customFormat="1">
      <c r="B2125" s="490">
        <v>102815</v>
      </c>
      <c r="C2125" s="536" t="s">
        <v>2800</v>
      </c>
      <c r="D2125" s="541" t="s">
        <v>5490</v>
      </c>
      <c r="E2125" s="539" t="s">
        <v>157</v>
      </c>
      <c r="F2125" s="488">
        <v>4.0099999999999998</v>
      </c>
    </row>
    <row r="2126" s="491" customFormat="1">
      <c r="B2126" s="490">
        <v>91529</v>
      </c>
      <c r="C2126" s="536" t="s">
        <v>2800</v>
      </c>
      <c r="D2126" s="541" t="s">
        <v>3308</v>
      </c>
      <c r="E2126" s="539" t="s">
        <v>157</v>
      </c>
      <c r="F2126" s="488">
        <v>0.65000000000000002</v>
      </c>
    </row>
    <row r="2127" s="491" customFormat="1">
      <c r="B2127" s="490">
        <v>91530</v>
      </c>
      <c r="C2127" s="536" t="s">
        <v>2800</v>
      </c>
      <c r="D2127" s="541" t="s">
        <v>3309</v>
      </c>
      <c r="E2127" s="539" t="s">
        <v>157</v>
      </c>
      <c r="F2127" s="488">
        <v>0.17000000000000001</v>
      </c>
    </row>
    <row r="2128" s="491" customFormat="1">
      <c r="B2128" s="490">
        <v>91531</v>
      </c>
      <c r="C2128" s="536" t="s">
        <v>2800</v>
      </c>
      <c r="D2128" s="541" t="s">
        <v>3310</v>
      </c>
      <c r="E2128" s="539" t="s">
        <v>157</v>
      </c>
      <c r="F2128" s="488">
        <v>0.81000000000000005</v>
      </c>
    </row>
    <row r="2129" s="491" customFormat="1">
      <c r="B2129" s="490">
        <v>91532</v>
      </c>
      <c r="C2129" s="536" t="s">
        <v>2800</v>
      </c>
      <c r="D2129" s="541" t="s">
        <v>3311</v>
      </c>
      <c r="E2129" s="539" t="s">
        <v>157</v>
      </c>
      <c r="F2129" s="488">
        <v>6.2699999999999996</v>
      </c>
    </row>
    <row r="2130" s="491" customFormat="1">
      <c r="B2130" s="490">
        <v>95260</v>
      </c>
      <c r="C2130" s="536" t="s">
        <v>2800</v>
      </c>
      <c r="D2130" s="541" t="s">
        <v>3400</v>
      </c>
      <c r="E2130" s="539" t="s">
        <v>157</v>
      </c>
      <c r="F2130" s="488">
        <v>0.52000000000000002</v>
      </c>
    </row>
    <row r="2131" s="491" customFormat="1">
      <c r="B2131" s="490">
        <v>95261</v>
      </c>
      <c r="C2131" s="536" t="s">
        <v>2800</v>
      </c>
      <c r="D2131" s="541" t="s">
        <v>3401</v>
      </c>
      <c r="E2131" s="539" t="s">
        <v>157</v>
      </c>
      <c r="F2131" s="488">
        <v>0.14000000000000001</v>
      </c>
    </row>
    <row r="2132" s="491" customFormat="1">
      <c r="B2132" s="490">
        <v>95262</v>
      </c>
      <c r="C2132" s="536" t="s">
        <v>2800</v>
      </c>
      <c r="D2132" s="541" t="s">
        <v>3402</v>
      </c>
      <c r="E2132" s="539" t="s">
        <v>157</v>
      </c>
      <c r="F2132" s="488">
        <v>0.66000000000000003</v>
      </c>
    </row>
    <row r="2133" s="491" customFormat="1">
      <c r="B2133" s="490">
        <v>95263</v>
      </c>
      <c r="C2133" s="536" t="s">
        <v>2800</v>
      </c>
      <c r="D2133" s="541" t="s">
        <v>3403</v>
      </c>
      <c r="E2133" s="539" t="s">
        <v>157</v>
      </c>
      <c r="F2133" s="488">
        <v>4.75</v>
      </c>
    </row>
    <row r="2134" s="491" customFormat="1">
      <c r="B2134" s="490">
        <v>90968</v>
      </c>
      <c r="C2134" s="536" t="s">
        <v>2800</v>
      </c>
      <c r="D2134" s="541" t="s">
        <v>3256</v>
      </c>
      <c r="E2134" s="539" t="s">
        <v>157</v>
      </c>
      <c r="F2134" s="488">
        <v>7.04</v>
      </c>
    </row>
    <row r="2135" s="491" customFormat="1">
      <c r="B2135" s="490">
        <v>90969</v>
      </c>
      <c r="C2135" s="536" t="s">
        <v>2800</v>
      </c>
      <c r="D2135" s="541" t="s">
        <v>3257</v>
      </c>
      <c r="E2135" s="539" t="s">
        <v>157</v>
      </c>
      <c r="F2135" s="488">
        <v>1.8899999999999999</v>
      </c>
    </row>
    <row r="2136" s="491" customFormat="1">
      <c r="B2136" s="490">
        <v>90970</v>
      </c>
      <c r="C2136" s="536" t="s">
        <v>2800</v>
      </c>
      <c r="D2136" s="541" t="s">
        <v>3258</v>
      </c>
      <c r="E2136" s="539" t="s">
        <v>157</v>
      </c>
      <c r="F2136" s="488">
        <v>8.8100000000000005</v>
      </c>
    </row>
    <row r="2137" s="491" customFormat="1">
      <c r="B2137" s="490">
        <v>90971</v>
      </c>
      <c r="C2137" s="536" t="s">
        <v>2800</v>
      </c>
      <c r="D2137" s="541" t="s">
        <v>3259</v>
      </c>
      <c r="E2137" s="539" t="s">
        <v>157</v>
      </c>
      <c r="F2137" s="488">
        <v>59.149999999999999</v>
      </c>
    </row>
    <row r="2138" s="491" customFormat="1">
      <c r="B2138" s="490">
        <v>90992</v>
      </c>
      <c r="C2138" s="536" t="s">
        <v>2800</v>
      </c>
      <c r="D2138" s="541" t="s">
        <v>3264</v>
      </c>
      <c r="E2138" s="539" t="s">
        <v>157</v>
      </c>
      <c r="F2138" s="488">
        <v>8.3499999999999996</v>
      </c>
    </row>
    <row r="2139" s="491" customFormat="1">
      <c r="B2139" s="490">
        <v>90993</v>
      </c>
      <c r="C2139" s="536" t="s">
        <v>2800</v>
      </c>
      <c r="D2139" s="541" t="s">
        <v>3265</v>
      </c>
      <c r="E2139" s="539" t="s">
        <v>157</v>
      </c>
      <c r="F2139" s="488">
        <v>2.2400000000000002</v>
      </c>
    </row>
    <row r="2140" s="491" customFormat="1">
      <c r="B2140" s="490">
        <v>90994</v>
      </c>
      <c r="C2140" s="536" t="s">
        <v>2800</v>
      </c>
      <c r="D2140" s="541" t="s">
        <v>3266</v>
      </c>
      <c r="E2140" s="539" t="s">
        <v>157</v>
      </c>
      <c r="F2140" s="488">
        <v>10.449999999999999</v>
      </c>
    </row>
    <row r="2141" s="491" customFormat="1">
      <c r="B2141" s="490">
        <v>90995</v>
      </c>
      <c r="C2141" s="536" t="s">
        <v>2800</v>
      </c>
      <c r="D2141" s="541" t="s">
        <v>3267</v>
      </c>
      <c r="E2141" s="539" t="s">
        <v>157</v>
      </c>
      <c r="F2141" s="488">
        <v>80.349999999999994</v>
      </c>
    </row>
    <row r="2142" s="491" customFormat="1">
      <c r="B2142" s="490">
        <v>90957</v>
      </c>
      <c r="C2142" s="536" t="s">
        <v>2800</v>
      </c>
      <c r="D2142" s="541" t="s">
        <v>3250</v>
      </c>
      <c r="E2142" s="539" t="s">
        <v>157</v>
      </c>
      <c r="F2142" s="488">
        <v>5.2599999999999998</v>
      </c>
    </row>
    <row r="2143" s="491" customFormat="1">
      <c r="B2143" s="490">
        <v>90958</v>
      </c>
      <c r="C2143" s="536" t="s">
        <v>2800</v>
      </c>
      <c r="D2143" s="541" t="s">
        <v>3251</v>
      </c>
      <c r="E2143" s="539" t="s">
        <v>157</v>
      </c>
      <c r="F2143" s="488">
        <v>1.4099999999999999</v>
      </c>
    </row>
    <row r="2144" s="491" customFormat="1">
      <c r="B2144" s="490">
        <v>5797</v>
      </c>
      <c r="C2144" s="536" t="s">
        <v>2800</v>
      </c>
      <c r="D2144" s="541" t="s">
        <v>3056</v>
      </c>
      <c r="E2144" s="539" t="s">
        <v>157</v>
      </c>
      <c r="F2144" s="488">
        <v>6.5800000000000001</v>
      </c>
    </row>
    <row r="2145" s="491" customFormat="1">
      <c r="B2145" s="490">
        <v>53865</v>
      </c>
      <c r="C2145" s="536" t="s">
        <v>2800</v>
      </c>
      <c r="D2145" s="541" t="s">
        <v>3097</v>
      </c>
      <c r="E2145" s="539" t="s">
        <v>157</v>
      </c>
      <c r="F2145" s="488">
        <v>46.009999999999998</v>
      </c>
    </row>
    <row r="2146" s="491" customFormat="1">
      <c r="B2146" s="490">
        <v>90975</v>
      </c>
      <c r="C2146" s="536" t="s">
        <v>2800</v>
      </c>
      <c r="D2146" s="541" t="s">
        <v>3260</v>
      </c>
      <c r="E2146" s="539" t="s">
        <v>157</v>
      </c>
      <c r="F2146" s="488">
        <v>17.890000000000001</v>
      </c>
    </row>
    <row r="2147" s="491" customFormat="1">
      <c r="B2147" s="490">
        <v>90976</v>
      </c>
      <c r="C2147" s="536" t="s">
        <v>2800</v>
      </c>
      <c r="D2147" s="541" t="s">
        <v>3261</v>
      </c>
      <c r="E2147" s="539" t="s">
        <v>157</v>
      </c>
      <c r="F2147" s="488">
        <v>4.7999999999999998</v>
      </c>
    </row>
    <row r="2148" s="491" customFormat="1">
      <c r="B2148" s="490">
        <v>90977</v>
      </c>
      <c r="C2148" s="536" t="s">
        <v>2800</v>
      </c>
      <c r="D2148" s="541" t="s">
        <v>3262</v>
      </c>
      <c r="E2148" s="539" t="s">
        <v>157</v>
      </c>
      <c r="F2148" s="488">
        <v>22.390000000000001</v>
      </c>
    </row>
    <row r="2149" s="491" customFormat="1">
      <c r="B2149" s="490">
        <v>90978</v>
      </c>
      <c r="C2149" s="536" t="s">
        <v>2800</v>
      </c>
      <c r="D2149" s="541" t="s">
        <v>3263</v>
      </c>
      <c r="E2149" s="539" t="s">
        <v>157</v>
      </c>
      <c r="F2149" s="488">
        <v>153.47</v>
      </c>
    </row>
    <row r="2150" s="491" customFormat="1">
      <c r="B2150" s="490">
        <v>90960</v>
      </c>
      <c r="C2150" s="536" t="s">
        <v>2800</v>
      </c>
      <c r="D2150" s="541" t="s">
        <v>3252</v>
      </c>
      <c r="E2150" s="539" t="s">
        <v>157</v>
      </c>
      <c r="F2150" s="488">
        <v>7.0199999999999996</v>
      </c>
    </row>
    <row r="2151" s="491" customFormat="1">
      <c r="B2151" s="490">
        <v>90961</v>
      </c>
      <c r="C2151" s="536" t="s">
        <v>2800</v>
      </c>
      <c r="D2151" s="541" t="s">
        <v>3253</v>
      </c>
      <c r="E2151" s="539" t="s">
        <v>157</v>
      </c>
      <c r="F2151" s="488">
        <v>1.8799999999999999</v>
      </c>
    </row>
    <row r="2152" s="491" customFormat="1">
      <c r="B2152" s="490">
        <v>90962</v>
      </c>
      <c r="C2152" s="536" t="s">
        <v>2800</v>
      </c>
      <c r="D2152" s="541" t="s">
        <v>3254</v>
      </c>
      <c r="E2152" s="539" t="s">
        <v>157</v>
      </c>
      <c r="F2152" s="488">
        <v>8.7899999999999991</v>
      </c>
    </row>
    <row r="2153" s="491" customFormat="1">
      <c r="B2153" s="490">
        <v>90963</v>
      </c>
      <c r="C2153" s="536" t="s">
        <v>2800</v>
      </c>
      <c r="D2153" s="541" t="s">
        <v>3255</v>
      </c>
      <c r="E2153" s="539" t="s">
        <v>157</v>
      </c>
      <c r="F2153" s="488">
        <v>14.6</v>
      </c>
    </row>
    <row r="2154" s="491" customFormat="1">
      <c r="B2154" s="490">
        <v>102966</v>
      </c>
      <c r="C2154" s="536" t="s">
        <v>2800</v>
      </c>
      <c r="D2154" s="541" t="s">
        <v>5491</v>
      </c>
      <c r="E2154" s="539" t="s">
        <v>157</v>
      </c>
      <c r="F2154" s="488">
        <v>0</v>
      </c>
    </row>
    <row r="2155" s="491" customFormat="1">
      <c r="B2155" s="490">
        <v>102967</v>
      </c>
      <c r="C2155" s="536" t="s">
        <v>2800</v>
      </c>
      <c r="D2155" s="541" t="s">
        <v>5492</v>
      </c>
      <c r="E2155" s="539" t="s">
        <v>157</v>
      </c>
      <c r="F2155" s="488">
        <v>0</v>
      </c>
    </row>
    <row r="2156" s="491" customFormat="1">
      <c r="B2156" s="490">
        <v>102968</v>
      </c>
      <c r="C2156" s="536" t="s">
        <v>2800</v>
      </c>
      <c r="D2156" s="541" t="s">
        <v>5493</v>
      </c>
      <c r="E2156" s="539" t="s">
        <v>157</v>
      </c>
      <c r="F2156" s="488">
        <v>0</v>
      </c>
    </row>
    <row r="2157" s="491" customFormat="1">
      <c r="B2157" s="490">
        <v>102969</v>
      </c>
      <c r="C2157" s="536" t="s">
        <v>2800</v>
      </c>
      <c r="D2157" s="541" t="s">
        <v>5494</v>
      </c>
      <c r="E2157" s="539" t="s">
        <v>157</v>
      </c>
      <c r="F2157" s="488">
        <v>0.17000000000000001</v>
      </c>
    </row>
    <row r="2158" s="491" customFormat="1">
      <c r="B2158" s="490">
        <v>102818</v>
      </c>
      <c r="C2158" s="536" t="s">
        <v>2800</v>
      </c>
      <c r="D2158" s="541" t="s">
        <v>5495</v>
      </c>
      <c r="E2158" s="539" t="s">
        <v>157</v>
      </c>
      <c r="F2158" s="488">
        <v>0</v>
      </c>
    </row>
    <row r="2159" s="491" customFormat="1">
      <c r="B2159" s="490">
        <v>102819</v>
      </c>
      <c r="C2159" s="536" t="s">
        <v>2800</v>
      </c>
      <c r="D2159" s="541" t="s">
        <v>5496</v>
      </c>
      <c r="E2159" s="539" t="s">
        <v>157</v>
      </c>
      <c r="F2159" s="488">
        <v>0</v>
      </c>
    </row>
    <row r="2160" s="491" customFormat="1">
      <c r="B2160" s="490">
        <v>102820</v>
      </c>
      <c r="C2160" s="536" t="s">
        <v>2800</v>
      </c>
      <c r="D2160" s="541" t="s">
        <v>5497</v>
      </c>
      <c r="E2160" s="539" t="s">
        <v>157</v>
      </c>
      <c r="F2160" s="488">
        <v>0</v>
      </c>
    </row>
    <row r="2161" s="491" customFormat="1">
      <c r="B2161" s="490">
        <v>102832</v>
      </c>
      <c r="C2161" s="536" t="s">
        <v>2800</v>
      </c>
      <c r="D2161" s="541" t="s">
        <v>5498</v>
      </c>
      <c r="E2161" s="539" t="s">
        <v>157</v>
      </c>
      <c r="F2161" s="488">
        <v>10.029999999999999</v>
      </c>
    </row>
    <row r="2162" s="491" customFormat="1">
      <c r="B2162" s="490">
        <v>102823</v>
      </c>
      <c r="C2162" s="536" t="s">
        <v>2800</v>
      </c>
      <c r="D2162" s="541" t="s">
        <v>5499</v>
      </c>
      <c r="E2162" s="539" t="s">
        <v>157</v>
      </c>
      <c r="F2162" s="488">
        <v>0</v>
      </c>
    </row>
    <row r="2163" s="491" customFormat="1">
      <c r="B2163" s="490">
        <v>102824</v>
      </c>
      <c r="C2163" s="536" t="s">
        <v>2800</v>
      </c>
      <c r="D2163" s="541" t="s">
        <v>5500</v>
      </c>
      <c r="E2163" s="539" t="s">
        <v>157</v>
      </c>
      <c r="F2163" s="488">
        <v>0</v>
      </c>
    </row>
    <row r="2164" s="491" customFormat="1">
      <c r="B2164" s="490">
        <v>102825</v>
      </c>
      <c r="C2164" s="536" t="s">
        <v>2800</v>
      </c>
      <c r="D2164" s="541" t="s">
        <v>5501</v>
      </c>
      <c r="E2164" s="539" t="s">
        <v>157</v>
      </c>
      <c r="F2164" s="488">
        <v>0</v>
      </c>
    </row>
    <row r="2165" s="491" customFormat="1">
      <c r="B2165" s="490">
        <v>102826</v>
      </c>
      <c r="C2165" s="536" t="s">
        <v>2800</v>
      </c>
      <c r="D2165" s="541" t="s">
        <v>5502</v>
      </c>
      <c r="E2165" s="539" t="s">
        <v>157</v>
      </c>
      <c r="F2165" s="488">
        <v>7.5199999999999996</v>
      </c>
    </row>
    <row r="2166" s="491" customFormat="1">
      <c r="B2166" s="490">
        <v>103934</v>
      </c>
      <c r="C2166" s="536" t="s">
        <v>2800</v>
      </c>
      <c r="D2166" s="541" t="s">
        <v>5503</v>
      </c>
      <c r="E2166" s="539" t="s">
        <v>157</v>
      </c>
      <c r="F2166" s="488">
        <v>0</v>
      </c>
    </row>
    <row r="2167" s="491" customFormat="1">
      <c r="B2167" s="490">
        <v>103935</v>
      </c>
      <c r="C2167" s="536" t="s">
        <v>2800</v>
      </c>
      <c r="D2167" s="541" t="s">
        <v>5504</v>
      </c>
      <c r="E2167" s="539" t="s">
        <v>157</v>
      </c>
      <c r="F2167" s="488">
        <v>0</v>
      </c>
    </row>
    <row r="2168" s="491" customFormat="1">
      <c r="B2168" s="490">
        <v>103936</v>
      </c>
      <c r="C2168" s="536" t="s">
        <v>2800</v>
      </c>
      <c r="D2168" s="541" t="s">
        <v>5505</v>
      </c>
      <c r="E2168" s="539" t="s">
        <v>157</v>
      </c>
      <c r="F2168" s="488">
        <v>0</v>
      </c>
    </row>
    <row r="2169" s="491" customFormat="1">
      <c r="B2169" s="490">
        <v>103937</v>
      </c>
      <c r="C2169" s="536" t="s">
        <v>2800</v>
      </c>
      <c r="D2169" s="541" t="s">
        <v>5506</v>
      </c>
      <c r="E2169" s="539" t="s">
        <v>157</v>
      </c>
      <c r="F2169" s="488">
        <v>1.8</v>
      </c>
    </row>
    <row r="2170" s="491" customFormat="1">
      <c r="B2170" s="490">
        <v>103940</v>
      </c>
      <c r="C2170" s="536" t="s">
        <v>2800</v>
      </c>
      <c r="D2170" s="541" t="s">
        <v>5507</v>
      </c>
      <c r="E2170" s="539" t="s">
        <v>157</v>
      </c>
      <c r="F2170" s="488">
        <v>0</v>
      </c>
    </row>
    <row r="2171" s="491" customFormat="1">
      <c r="B2171" s="490">
        <v>103941</v>
      </c>
      <c r="C2171" s="536" t="s">
        <v>2800</v>
      </c>
      <c r="D2171" s="541" t="s">
        <v>5508</v>
      </c>
      <c r="E2171" s="539" t="s">
        <v>157</v>
      </c>
      <c r="F2171" s="488">
        <v>0</v>
      </c>
    </row>
    <row r="2172" s="491" customFormat="1">
      <c r="B2172" s="490">
        <v>103942</v>
      </c>
      <c r="C2172" s="536" t="s">
        <v>2800</v>
      </c>
      <c r="D2172" s="541" t="s">
        <v>5509</v>
      </c>
      <c r="E2172" s="539" t="s">
        <v>157</v>
      </c>
      <c r="F2172" s="488">
        <v>0</v>
      </c>
    </row>
    <row r="2173" s="491" customFormat="1">
      <c r="B2173" s="490">
        <v>103943</v>
      </c>
      <c r="C2173" s="536" t="s">
        <v>2800</v>
      </c>
      <c r="D2173" s="541" t="s">
        <v>5510</v>
      </c>
      <c r="E2173" s="539" t="s">
        <v>157</v>
      </c>
      <c r="F2173" s="488">
        <v>1.8</v>
      </c>
    </row>
    <row r="2174" s="491" customFormat="1">
      <c r="B2174" s="490">
        <v>91279</v>
      </c>
      <c r="C2174" s="536" t="s">
        <v>2800</v>
      </c>
      <c r="D2174" s="541" t="s">
        <v>3278</v>
      </c>
      <c r="E2174" s="539" t="s">
        <v>157</v>
      </c>
      <c r="F2174" s="488">
        <v>0.46000000000000002</v>
      </c>
    </row>
    <row r="2175" s="491" customFormat="1">
      <c r="B2175" s="490">
        <v>91280</v>
      </c>
      <c r="C2175" s="536" t="s">
        <v>2800</v>
      </c>
      <c r="D2175" s="541" t="s">
        <v>3279</v>
      </c>
      <c r="E2175" s="539" t="s">
        <v>157</v>
      </c>
      <c r="F2175" s="488">
        <v>0.10000000000000001</v>
      </c>
    </row>
    <row r="2176" s="491" customFormat="1">
      <c r="B2176" s="490">
        <v>91281</v>
      </c>
      <c r="C2176" s="536" t="s">
        <v>2800</v>
      </c>
      <c r="D2176" s="541" t="s">
        <v>3280</v>
      </c>
      <c r="E2176" s="539" t="s">
        <v>157</v>
      </c>
      <c r="F2176" s="488">
        <v>0.56999999999999995</v>
      </c>
    </row>
    <row r="2177" s="491" customFormat="1">
      <c r="B2177" s="490">
        <v>91282</v>
      </c>
      <c r="C2177" s="536" t="s">
        <v>2800</v>
      </c>
      <c r="D2177" s="541" t="s">
        <v>3281</v>
      </c>
      <c r="E2177" s="539" t="s">
        <v>157</v>
      </c>
      <c r="F2177" s="488">
        <v>8.8300000000000001</v>
      </c>
    </row>
    <row r="2178" s="491" customFormat="1">
      <c r="B2178" s="490">
        <v>95278</v>
      </c>
      <c r="C2178" s="536" t="s">
        <v>2800</v>
      </c>
      <c r="D2178" s="541" t="s">
        <v>5511</v>
      </c>
      <c r="E2178" s="539" t="s">
        <v>157</v>
      </c>
      <c r="F2178" s="488">
        <v>0.73999999999999999</v>
      </c>
    </row>
    <row r="2179" s="491" customFormat="1">
      <c r="B2179" s="490">
        <v>95279</v>
      </c>
      <c r="C2179" s="536" t="s">
        <v>2800</v>
      </c>
      <c r="D2179" s="541" t="s">
        <v>5512</v>
      </c>
      <c r="E2179" s="539" t="s">
        <v>157</v>
      </c>
      <c r="F2179" s="488">
        <v>0.14999999999999999</v>
      </c>
    </row>
    <row r="2180" s="491" customFormat="1">
      <c r="B2180" s="490">
        <v>95280</v>
      </c>
      <c r="C2180" s="536" t="s">
        <v>2800</v>
      </c>
      <c r="D2180" s="541" t="s">
        <v>5513</v>
      </c>
      <c r="E2180" s="539" t="s">
        <v>157</v>
      </c>
      <c r="F2180" s="488">
        <v>0.71999999999999997</v>
      </c>
    </row>
    <row r="2181" s="491" customFormat="1">
      <c r="B2181" s="490">
        <v>95281</v>
      </c>
      <c r="C2181" s="536" t="s">
        <v>2800</v>
      </c>
      <c r="D2181" s="541" t="s">
        <v>5514</v>
      </c>
      <c r="E2181" s="539" t="s">
        <v>157</v>
      </c>
      <c r="F2181" s="488">
        <v>8.7599999999999998</v>
      </c>
    </row>
    <row r="2182" s="491" customFormat="1">
      <c r="B2182" s="490">
        <v>95124</v>
      </c>
      <c r="C2182" s="536" t="s">
        <v>2800</v>
      </c>
      <c r="D2182" s="541" t="s">
        <v>3388</v>
      </c>
      <c r="E2182" s="539" t="s">
        <v>157</v>
      </c>
      <c r="F2182" s="488">
        <v>6.6699999999999999</v>
      </c>
    </row>
    <row r="2183" s="491" customFormat="1">
      <c r="B2183" s="490">
        <v>95123</v>
      </c>
      <c r="C2183" s="536" t="s">
        <v>2800</v>
      </c>
      <c r="D2183" s="541" t="s">
        <v>3387</v>
      </c>
      <c r="E2183" s="539" t="s">
        <v>157</v>
      </c>
      <c r="F2183" s="488">
        <v>21.640000000000001</v>
      </c>
    </row>
    <row r="2184" s="491" customFormat="1">
      <c r="B2184" s="490">
        <v>95125</v>
      </c>
      <c r="C2184" s="536" t="s">
        <v>2800</v>
      </c>
      <c r="D2184" s="541" t="s">
        <v>3389</v>
      </c>
      <c r="E2184" s="539" t="s">
        <v>157</v>
      </c>
      <c r="F2184" s="488">
        <v>23.670000000000002</v>
      </c>
    </row>
    <row r="2185" s="491" customFormat="1">
      <c r="B2185" s="490">
        <v>95126</v>
      </c>
      <c r="C2185" s="536" t="s">
        <v>2800</v>
      </c>
      <c r="D2185" s="541" t="s">
        <v>5515</v>
      </c>
      <c r="E2185" s="539" t="s">
        <v>157</v>
      </c>
      <c r="F2185" s="488">
        <v>143.72</v>
      </c>
    </row>
    <row r="2186" s="491" customFormat="1">
      <c r="B2186" s="490">
        <v>92040</v>
      </c>
      <c r="C2186" s="536" t="s">
        <v>2800</v>
      </c>
      <c r="D2186" s="541" t="s">
        <v>3326</v>
      </c>
      <c r="E2186" s="539" t="s">
        <v>157</v>
      </c>
      <c r="F2186" s="488">
        <v>7.8399999999999999</v>
      </c>
    </row>
    <row r="2187" s="491" customFormat="1">
      <c r="B2187" s="490">
        <v>92041</v>
      </c>
      <c r="C2187" s="536" t="s">
        <v>2800</v>
      </c>
      <c r="D2187" s="541" t="s">
        <v>3327</v>
      </c>
      <c r="E2187" s="539" t="s">
        <v>157</v>
      </c>
      <c r="F2187" s="488">
        <v>1.6100000000000001</v>
      </c>
    </row>
    <row r="2188" s="491" customFormat="1">
      <c r="B2188" s="490">
        <v>92042</v>
      </c>
      <c r="C2188" s="536" t="s">
        <v>2800</v>
      </c>
      <c r="D2188" s="541" t="s">
        <v>3328</v>
      </c>
      <c r="E2188" s="539" t="s">
        <v>157</v>
      </c>
      <c r="F2188" s="488">
        <v>6.5300000000000002</v>
      </c>
    </row>
    <row r="2189" s="491" customFormat="1">
      <c r="B2189" s="490">
        <v>102829</v>
      </c>
      <c r="C2189" s="536" t="s">
        <v>2800</v>
      </c>
      <c r="D2189" s="541" t="s">
        <v>5516</v>
      </c>
      <c r="E2189" s="539" t="s">
        <v>157</v>
      </c>
      <c r="F2189" s="488">
        <v>0</v>
      </c>
    </row>
    <row r="2190" s="491" customFormat="1">
      <c r="B2190" s="490">
        <v>102830</v>
      </c>
      <c r="C2190" s="536" t="s">
        <v>2800</v>
      </c>
      <c r="D2190" s="541" t="s">
        <v>5517</v>
      </c>
      <c r="E2190" s="539" t="s">
        <v>157</v>
      </c>
      <c r="F2190" s="488">
        <v>0</v>
      </c>
    </row>
    <row r="2191" s="491" customFormat="1">
      <c r="B2191" s="490">
        <v>102831</v>
      </c>
      <c r="C2191" s="536" t="s">
        <v>2800</v>
      </c>
      <c r="D2191" s="541" t="s">
        <v>5518</v>
      </c>
      <c r="E2191" s="539" t="s">
        <v>157</v>
      </c>
      <c r="F2191" s="488">
        <v>0</v>
      </c>
    </row>
    <row r="2192" s="491" customFormat="1">
      <c r="B2192" s="490">
        <v>92114</v>
      </c>
      <c r="C2192" s="536" t="s">
        <v>2800</v>
      </c>
      <c r="D2192" s="541" t="s">
        <v>5519</v>
      </c>
      <c r="E2192" s="539" t="s">
        <v>157</v>
      </c>
      <c r="F2192" s="488">
        <v>0.28999999999999998</v>
      </c>
    </row>
    <row r="2193" s="491" customFormat="1">
      <c r="B2193" s="490">
        <v>92115</v>
      </c>
      <c r="C2193" s="536" t="s">
        <v>2800</v>
      </c>
      <c r="D2193" s="541" t="s">
        <v>5520</v>
      </c>
      <c r="E2193" s="539" t="s">
        <v>157</v>
      </c>
      <c r="F2193" s="488">
        <v>0.059999999999999998</v>
      </c>
    </row>
    <row r="2194" s="491" customFormat="1">
      <c r="B2194" s="490">
        <v>92116</v>
      </c>
      <c r="C2194" s="536" t="s">
        <v>2800</v>
      </c>
      <c r="D2194" s="541" t="s">
        <v>5521</v>
      </c>
      <c r="E2194" s="539" t="s">
        <v>157</v>
      </c>
      <c r="F2194" s="488">
        <v>0.20000000000000001</v>
      </c>
    </row>
    <row r="2195" s="491" customFormat="1">
      <c r="B2195" s="490">
        <v>102912</v>
      </c>
      <c r="C2195" s="536" t="s">
        <v>2800</v>
      </c>
      <c r="D2195" s="541" t="s">
        <v>5522</v>
      </c>
      <c r="E2195" s="539" t="s">
        <v>157</v>
      </c>
      <c r="F2195" s="488">
        <v>0</v>
      </c>
    </row>
    <row r="2196" s="491" customFormat="1">
      <c r="B2196" s="490">
        <v>102913</v>
      </c>
      <c r="C2196" s="536" t="s">
        <v>2800</v>
      </c>
      <c r="D2196" s="541" t="s">
        <v>5523</v>
      </c>
      <c r="E2196" s="539" t="s">
        <v>157</v>
      </c>
      <c r="F2196" s="488">
        <v>0</v>
      </c>
    </row>
    <row r="2197" s="491" customFormat="1">
      <c r="B2197" s="490">
        <v>102914</v>
      </c>
      <c r="C2197" s="536" t="s">
        <v>2800</v>
      </c>
      <c r="D2197" s="541" t="s">
        <v>5524</v>
      </c>
      <c r="E2197" s="539" t="s">
        <v>157</v>
      </c>
      <c r="F2197" s="488">
        <v>0</v>
      </c>
    </row>
    <row r="2198" s="491" customFormat="1">
      <c r="B2198" s="490">
        <v>102915</v>
      </c>
      <c r="C2198" s="536" t="s">
        <v>2800</v>
      </c>
      <c r="D2198" s="541" t="s">
        <v>5525</v>
      </c>
      <c r="E2198" s="539" t="s">
        <v>157</v>
      </c>
      <c r="F2198" s="488">
        <v>0.73999999999999999</v>
      </c>
    </row>
    <row r="2199" s="491" customFormat="1">
      <c r="B2199" s="490">
        <v>95716</v>
      </c>
      <c r="C2199" s="536" t="s">
        <v>2800</v>
      </c>
      <c r="D2199" s="541" t="s">
        <v>3411</v>
      </c>
      <c r="E2199" s="539" t="s">
        <v>157</v>
      </c>
      <c r="F2199" s="488">
        <v>65.329999999999998</v>
      </c>
    </row>
    <row r="2200" s="491" customFormat="1">
      <c r="B2200" s="490">
        <v>95717</v>
      </c>
      <c r="C2200" s="536" t="s">
        <v>2800</v>
      </c>
      <c r="D2200" s="541" t="s">
        <v>3412</v>
      </c>
      <c r="E2200" s="539" t="s">
        <v>157</v>
      </c>
      <c r="F2200" s="488">
        <v>17.260000000000002</v>
      </c>
    </row>
    <row r="2201" s="491" customFormat="1">
      <c r="B2201" s="490">
        <v>95718</v>
      </c>
      <c r="C2201" s="536" t="s">
        <v>2800</v>
      </c>
      <c r="D2201" s="541" t="s">
        <v>3413</v>
      </c>
      <c r="E2201" s="539" t="s">
        <v>157</v>
      </c>
      <c r="F2201" s="488">
        <v>81.659999999999997</v>
      </c>
    </row>
    <row r="2202" s="491" customFormat="1">
      <c r="B2202" s="490">
        <v>95719</v>
      </c>
      <c r="C2202" s="536" t="s">
        <v>2800</v>
      </c>
      <c r="D2202" s="541" t="s">
        <v>3414</v>
      </c>
      <c r="E2202" s="539" t="s">
        <v>157</v>
      </c>
      <c r="F2202" s="488">
        <v>87.769999999999996</v>
      </c>
    </row>
    <row r="2203" s="491" customFormat="1">
      <c r="B2203" s="490">
        <v>104712</v>
      </c>
      <c r="C2203" s="536" t="s">
        <v>2800</v>
      </c>
      <c r="D2203" s="541" t="s">
        <v>5526</v>
      </c>
      <c r="E2203" s="539" t="s">
        <v>157</v>
      </c>
      <c r="F2203" s="488">
        <v>61.399999999999999</v>
      </c>
    </row>
    <row r="2204" s="491" customFormat="1">
      <c r="B2204" s="490">
        <v>104713</v>
      </c>
      <c r="C2204" s="536" t="s">
        <v>2800</v>
      </c>
      <c r="D2204" s="541" t="s">
        <v>5527</v>
      </c>
      <c r="E2204" s="539" t="s">
        <v>157</v>
      </c>
      <c r="F2204" s="488">
        <v>16.219999999999999</v>
      </c>
    </row>
    <row r="2205" s="491" customFormat="1">
      <c r="B2205" s="490">
        <v>104714</v>
      </c>
      <c r="C2205" s="536" t="s">
        <v>2800</v>
      </c>
      <c r="D2205" s="541" t="s">
        <v>5528</v>
      </c>
      <c r="E2205" s="539" t="s">
        <v>157</v>
      </c>
      <c r="F2205" s="488">
        <v>76.75</v>
      </c>
    </row>
    <row r="2206" s="491" customFormat="1">
      <c r="B2206" s="490">
        <v>104715</v>
      </c>
      <c r="C2206" s="536" t="s">
        <v>2800</v>
      </c>
      <c r="D2206" s="541" t="s">
        <v>5529</v>
      </c>
      <c r="E2206" s="539" t="s">
        <v>157</v>
      </c>
      <c r="F2206" s="488">
        <v>87.769999999999996</v>
      </c>
    </row>
    <row r="2207" s="491" customFormat="1">
      <c r="B2207" s="490">
        <v>102894</v>
      </c>
      <c r="C2207" s="536" t="s">
        <v>2800</v>
      </c>
      <c r="D2207" s="541" t="s">
        <v>5530</v>
      </c>
      <c r="E2207" s="539" t="s">
        <v>157</v>
      </c>
      <c r="F2207" s="488">
        <v>0</v>
      </c>
    </row>
    <row r="2208" s="491" customFormat="1">
      <c r="B2208" s="490">
        <v>104161</v>
      </c>
      <c r="C2208" s="536" t="s">
        <v>2800</v>
      </c>
      <c r="D2208" s="541" t="s">
        <v>5531</v>
      </c>
      <c r="E2208" s="539" t="s">
        <v>157</v>
      </c>
      <c r="F2208" s="488">
        <v>0</v>
      </c>
    </row>
    <row r="2209" s="491" customFormat="1">
      <c r="B2209" s="490">
        <v>102896</v>
      </c>
      <c r="C2209" s="536" t="s">
        <v>2800</v>
      </c>
      <c r="D2209" s="541" t="s">
        <v>5532</v>
      </c>
      <c r="E2209" s="539" t="s">
        <v>157</v>
      </c>
      <c r="F2209" s="488">
        <v>0</v>
      </c>
    </row>
    <row r="2210" s="491" customFormat="1">
      <c r="B2210" s="490">
        <v>102897</v>
      </c>
      <c r="C2210" s="536" t="s">
        <v>2800</v>
      </c>
      <c r="D2210" s="541" t="s">
        <v>5533</v>
      </c>
      <c r="E2210" s="539" t="s">
        <v>157</v>
      </c>
      <c r="F2210" s="488">
        <v>87.769999999999996</v>
      </c>
    </row>
    <row r="2211" s="491" customFormat="1">
      <c r="B2211" s="490">
        <v>5627</v>
      </c>
      <c r="C2211" s="536" t="s">
        <v>2800</v>
      </c>
      <c r="D2211" s="541" t="s">
        <v>3017</v>
      </c>
      <c r="E2211" s="539" t="s">
        <v>157</v>
      </c>
      <c r="F2211" s="488">
        <v>47.18</v>
      </c>
    </row>
    <row r="2212" s="491" customFormat="1">
      <c r="B2212" s="490">
        <v>5628</v>
      </c>
      <c r="C2212" s="536" t="s">
        <v>2800</v>
      </c>
      <c r="D2212" s="541" t="s">
        <v>3018</v>
      </c>
      <c r="E2212" s="539" t="s">
        <v>157</v>
      </c>
      <c r="F2212" s="488">
        <v>12.460000000000001</v>
      </c>
    </row>
    <row r="2213" s="491" customFormat="1">
      <c r="B2213" s="490">
        <v>5629</v>
      </c>
      <c r="C2213" s="536" t="s">
        <v>2800</v>
      </c>
      <c r="D2213" s="541" t="s">
        <v>3019</v>
      </c>
      <c r="E2213" s="539" t="s">
        <v>157</v>
      </c>
      <c r="F2213" s="488">
        <v>58.969999999999999</v>
      </c>
    </row>
    <row r="2214" s="491" customFormat="1">
      <c r="B2214" s="490">
        <v>5630</v>
      </c>
      <c r="C2214" s="536" t="s">
        <v>2800</v>
      </c>
      <c r="D2214" s="541" t="s">
        <v>3020</v>
      </c>
      <c r="E2214" s="539" t="s">
        <v>157</v>
      </c>
      <c r="F2214" s="488">
        <v>62.890000000000001</v>
      </c>
    </row>
    <row r="2215" s="491" customFormat="1">
      <c r="B2215" s="490">
        <v>88900</v>
      </c>
      <c r="C2215" s="536" t="s">
        <v>2800</v>
      </c>
      <c r="D2215" s="541" t="s">
        <v>3135</v>
      </c>
      <c r="E2215" s="539" t="s">
        <v>157</v>
      </c>
      <c r="F2215" s="488">
        <v>53.380000000000003</v>
      </c>
    </row>
    <row r="2216" s="491" customFormat="1">
      <c r="B2216" s="490">
        <v>88902</v>
      </c>
      <c r="C2216" s="536" t="s">
        <v>2800</v>
      </c>
      <c r="D2216" s="541" t="s">
        <v>3136</v>
      </c>
      <c r="E2216" s="539" t="s">
        <v>157</v>
      </c>
      <c r="F2216" s="488">
        <v>14.1</v>
      </c>
    </row>
    <row r="2217" s="491" customFormat="1">
      <c r="B2217" s="490">
        <v>88903</v>
      </c>
      <c r="C2217" s="536" t="s">
        <v>2800</v>
      </c>
      <c r="D2217" s="541" t="s">
        <v>3137</v>
      </c>
      <c r="E2217" s="539" t="s">
        <v>157</v>
      </c>
      <c r="F2217" s="488">
        <v>66.730000000000004</v>
      </c>
    </row>
    <row r="2218" s="491" customFormat="1">
      <c r="B2218" s="490">
        <v>88904</v>
      </c>
      <c r="C2218" s="536" t="s">
        <v>2800</v>
      </c>
      <c r="D2218" s="541" t="s">
        <v>3138</v>
      </c>
      <c r="E2218" s="539" t="s">
        <v>157</v>
      </c>
      <c r="F2218" s="488">
        <v>87.769999999999996</v>
      </c>
    </row>
    <row r="2219" s="491" customFormat="1">
      <c r="B2219" s="490">
        <v>88569</v>
      </c>
      <c r="C2219" s="536" t="s">
        <v>2800</v>
      </c>
      <c r="D2219" s="541" t="s">
        <v>3121</v>
      </c>
      <c r="E2219" s="539" t="s">
        <v>157</v>
      </c>
      <c r="F2219" s="488">
        <v>4.4900000000000002</v>
      </c>
    </row>
    <row r="2220" s="491" customFormat="1">
      <c r="B2220" s="490">
        <v>88570</v>
      </c>
      <c r="C2220" s="536" t="s">
        <v>2800</v>
      </c>
      <c r="D2220" s="541" t="s">
        <v>3122</v>
      </c>
      <c r="E2220" s="539" t="s">
        <v>157</v>
      </c>
      <c r="F2220" s="488">
        <v>1.55</v>
      </c>
    </row>
    <row r="2221" s="491" customFormat="1">
      <c r="B2221" s="490">
        <v>5765</v>
      </c>
      <c r="C2221" s="536" t="s">
        <v>2800</v>
      </c>
      <c r="D2221" s="541" t="s">
        <v>3052</v>
      </c>
      <c r="E2221" s="539" t="s">
        <v>157</v>
      </c>
      <c r="F2221" s="488">
        <v>5.6100000000000003</v>
      </c>
    </row>
    <row r="2222" s="491" customFormat="1">
      <c r="B2222" s="490">
        <v>5766</v>
      </c>
      <c r="C2222" s="536" t="s">
        <v>2800</v>
      </c>
      <c r="D2222" s="541" t="s">
        <v>3053</v>
      </c>
      <c r="E2222" s="539" t="s">
        <v>157</v>
      </c>
      <c r="F2222" s="488">
        <v>2.9199999999999999</v>
      </c>
    </row>
    <row r="2223" s="491" customFormat="1">
      <c r="B2223" s="490">
        <v>91468</v>
      </c>
      <c r="C2223" s="536" t="s">
        <v>2800</v>
      </c>
      <c r="D2223" s="541" t="s">
        <v>5534</v>
      </c>
      <c r="E2223" s="539" t="s">
        <v>157</v>
      </c>
      <c r="F2223" s="488">
        <v>27.030000000000001</v>
      </c>
    </row>
    <row r="2224" s="491" customFormat="1">
      <c r="B2224" s="490">
        <v>91484</v>
      </c>
      <c r="C2224" s="536" t="s">
        <v>2800</v>
      </c>
      <c r="D2224" s="541" t="s">
        <v>5535</v>
      </c>
      <c r="E2224" s="539" t="s">
        <v>157</v>
      </c>
      <c r="F2224" s="488">
        <v>4.2400000000000002</v>
      </c>
    </row>
    <row r="2225" s="491" customFormat="1">
      <c r="B2225" s="490">
        <v>91469</v>
      </c>
      <c r="C2225" s="536" t="s">
        <v>2800</v>
      </c>
      <c r="D2225" s="541" t="s">
        <v>5536</v>
      </c>
      <c r="E2225" s="539" t="s">
        <v>157</v>
      </c>
      <c r="F2225" s="488">
        <v>10.49</v>
      </c>
    </row>
    <row r="2226" s="491" customFormat="1">
      <c r="B2226" s="490">
        <v>83361</v>
      </c>
      <c r="C2226" s="536" t="s">
        <v>2800</v>
      </c>
      <c r="D2226" s="541" t="s">
        <v>5537</v>
      </c>
      <c r="E2226" s="539" t="s">
        <v>157</v>
      </c>
      <c r="F2226" s="488">
        <v>44.670000000000002</v>
      </c>
    </row>
    <row r="2227" s="491" customFormat="1">
      <c r="B2227" s="490">
        <v>91485</v>
      </c>
      <c r="C2227" s="536" t="s">
        <v>2800</v>
      </c>
      <c r="D2227" s="541" t="s">
        <v>5538</v>
      </c>
      <c r="E2227" s="539" t="s">
        <v>157</v>
      </c>
      <c r="F2227" s="488">
        <v>151.08000000000001</v>
      </c>
    </row>
    <row r="2228" s="491" customFormat="1">
      <c r="B2228" s="490">
        <v>102835</v>
      </c>
      <c r="C2228" s="536" t="s">
        <v>2800</v>
      </c>
      <c r="D2228" s="541" t="s">
        <v>5539</v>
      </c>
      <c r="E2228" s="539" t="s">
        <v>157</v>
      </c>
      <c r="F2228" s="488">
        <v>0</v>
      </c>
    </row>
    <row r="2229" s="491" customFormat="1">
      <c r="B2229" s="490">
        <v>102836</v>
      </c>
      <c r="C2229" s="536" t="s">
        <v>2800</v>
      </c>
      <c r="D2229" s="541" t="s">
        <v>5540</v>
      </c>
      <c r="E2229" s="539" t="s">
        <v>157</v>
      </c>
      <c r="F2229" s="488">
        <v>0</v>
      </c>
    </row>
    <row r="2230" s="491" customFormat="1">
      <c r="B2230" s="490">
        <v>102837</v>
      </c>
      <c r="C2230" s="536" t="s">
        <v>2800</v>
      </c>
      <c r="D2230" s="541" t="s">
        <v>5541</v>
      </c>
      <c r="E2230" s="539" t="s">
        <v>157</v>
      </c>
      <c r="F2230" s="488">
        <v>0</v>
      </c>
    </row>
    <row r="2231" s="491" customFormat="1">
      <c r="B2231" s="490">
        <v>89230</v>
      </c>
      <c r="C2231" s="536" t="s">
        <v>2800</v>
      </c>
      <c r="D2231" s="541" t="s">
        <v>3165</v>
      </c>
      <c r="E2231" s="539" t="s">
        <v>157</v>
      </c>
      <c r="F2231" s="488">
        <v>109.95999999999999</v>
      </c>
    </row>
    <row r="2232" s="491" customFormat="1">
      <c r="B2232" s="490">
        <v>89231</v>
      </c>
      <c r="C2232" s="536" t="s">
        <v>2800</v>
      </c>
      <c r="D2232" s="541" t="s">
        <v>3166</v>
      </c>
      <c r="E2232" s="539" t="s">
        <v>157</v>
      </c>
      <c r="F2232" s="488">
        <v>33.670000000000002</v>
      </c>
    </row>
    <row r="2233" s="491" customFormat="1">
      <c r="B2233" s="490">
        <v>89232</v>
      </c>
      <c r="C2233" s="536" t="s">
        <v>2800</v>
      </c>
      <c r="D2233" s="541" t="s">
        <v>3167</v>
      </c>
      <c r="E2233" s="539" t="s">
        <v>157</v>
      </c>
      <c r="F2233" s="488">
        <v>196.13999999999999</v>
      </c>
    </row>
    <row r="2234" s="491" customFormat="1">
      <c r="B2234" s="490">
        <v>89233</v>
      </c>
      <c r="C2234" s="536" t="s">
        <v>2800</v>
      </c>
      <c r="D2234" s="541" t="s">
        <v>3168</v>
      </c>
      <c r="E2234" s="539" t="s">
        <v>157</v>
      </c>
      <c r="F2234" s="488">
        <v>163.11000000000001</v>
      </c>
    </row>
    <row r="2235" s="491" customFormat="1">
      <c r="B2235" s="490">
        <v>89236</v>
      </c>
      <c r="C2235" s="536" t="s">
        <v>2800</v>
      </c>
      <c r="D2235" s="541" t="s">
        <v>3169</v>
      </c>
      <c r="E2235" s="539" t="s">
        <v>157</v>
      </c>
      <c r="F2235" s="488">
        <v>256.87</v>
      </c>
    </row>
    <row r="2236" s="491" customFormat="1">
      <c r="B2236" s="490">
        <v>89237</v>
      </c>
      <c r="C2236" s="536" t="s">
        <v>2800</v>
      </c>
      <c r="D2236" s="541" t="s">
        <v>3170</v>
      </c>
      <c r="E2236" s="539" t="s">
        <v>157</v>
      </c>
      <c r="F2236" s="488">
        <v>78.650000000000006</v>
      </c>
    </row>
    <row r="2237" s="491" customFormat="1">
      <c r="B2237" s="490">
        <v>89238</v>
      </c>
      <c r="C2237" s="536" t="s">
        <v>2800</v>
      </c>
      <c r="D2237" s="541" t="s">
        <v>3171</v>
      </c>
      <c r="E2237" s="539" t="s">
        <v>157</v>
      </c>
      <c r="F2237" s="488">
        <v>458.19</v>
      </c>
    </row>
    <row r="2238" s="491" customFormat="1">
      <c r="B2238" s="490">
        <v>89239</v>
      </c>
      <c r="C2238" s="536" t="s">
        <v>2800</v>
      </c>
      <c r="D2238" s="541" t="s">
        <v>3172</v>
      </c>
      <c r="E2238" s="539" t="s">
        <v>157</v>
      </c>
      <c r="F2238" s="488">
        <v>431.33999999999997</v>
      </c>
    </row>
    <row r="2239" s="491" customFormat="1">
      <c r="B2239" s="490">
        <v>102930</v>
      </c>
      <c r="C2239" s="536" t="s">
        <v>2800</v>
      </c>
      <c r="D2239" s="541" t="s">
        <v>5542</v>
      </c>
      <c r="E2239" s="539" t="s">
        <v>157</v>
      </c>
      <c r="F2239" s="488">
        <v>0</v>
      </c>
    </row>
    <row r="2240" s="491" customFormat="1">
      <c r="B2240" s="490">
        <v>102931</v>
      </c>
      <c r="C2240" s="536" t="s">
        <v>2800</v>
      </c>
      <c r="D2240" s="541" t="s">
        <v>5543</v>
      </c>
      <c r="E2240" s="539" t="s">
        <v>157</v>
      </c>
      <c r="F2240" s="488">
        <v>0</v>
      </c>
    </row>
    <row r="2241" s="491" customFormat="1">
      <c r="B2241" s="490">
        <v>102932</v>
      </c>
      <c r="C2241" s="536" t="s">
        <v>2800</v>
      </c>
      <c r="D2241" s="541" t="s">
        <v>5544</v>
      </c>
      <c r="E2241" s="539" t="s">
        <v>157</v>
      </c>
      <c r="F2241" s="488">
        <v>0</v>
      </c>
    </row>
    <row r="2242" s="491" customFormat="1">
      <c r="B2242" s="490">
        <v>102933</v>
      </c>
      <c r="C2242" s="536" t="s">
        <v>2800</v>
      </c>
      <c r="D2242" s="541" t="s">
        <v>5545</v>
      </c>
      <c r="E2242" s="539" t="s">
        <v>157</v>
      </c>
      <c r="F2242" s="488">
        <v>1.1000000000000001</v>
      </c>
    </row>
    <row r="2243" s="491" customFormat="1">
      <c r="B2243" s="490">
        <v>93411</v>
      </c>
      <c r="C2243" s="536" t="s">
        <v>2800</v>
      </c>
      <c r="D2243" s="541" t="s">
        <v>3368</v>
      </c>
      <c r="E2243" s="539" t="s">
        <v>157</v>
      </c>
      <c r="F2243" s="488">
        <v>0.38</v>
      </c>
    </row>
    <row r="2244" s="491" customFormat="1">
      <c r="B2244" s="490">
        <v>93412</v>
      </c>
      <c r="C2244" s="536" t="s">
        <v>2800</v>
      </c>
      <c r="D2244" s="541" t="s">
        <v>3369</v>
      </c>
      <c r="E2244" s="539" t="s">
        <v>157</v>
      </c>
      <c r="F2244" s="488">
        <v>0.13</v>
      </c>
    </row>
    <row r="2245" s="491" customFormat="1">
      <c r="B2245" s="490">
        <v>93413</v>
      </c>
      <c r="C2245" s="536" t="s">
        <v>2800</v>
      </c>
      <c r="D2245" s="541" t="s">
        <v>3370</v>
      </c>
      <c r="E2245" s="539" t="s">
        <v>157</v>
      </c>
      <c r="F2245" s="488">
        <v>0.34000000000000002</v>
      </c>
    </row>
    <row r="2246" s="491" customFormat="1">
      <c r="B2246" s="490">
        <v>93414</v>
      </c>
      <c r="C2246" s="536" t="s">
        <v>2800</v>
      </c>
      <c r="D2246" s="541" t="s">
        <v>3371</v>
      </c>
      <c r="E2246" s="539" t="s">
        <v>157</v>
      </c>
      <c r="F2246" s="488">
        <v>11.08</v>
      </c>
    </row>
    <row r="2247" s="491" customFormat="1">
      <c r="B2247" s="490">
        <v>88855</v>
      </c>
      <c r="C2247" s="536" t="s">
        <v>2800</v>
      </c>
      <c r="D2247" s="541" t="s">
        <v>5546</v>
      </c>
      <c r="E2247" s="539" t="s">
        <v>157</v>
      </c>
      <c r="F2247" s="488">
        <v>3.21</v>
      </c>
    </row>
    <row r="2248" s="491" customFormat="1">
      <c r="B2248" s="490">
        <v>88856</v>
      </c>
      <c r="C2248" s="536" t="s">
        <v>2800</v>
      </c>
      <c r="D2248" s="541" t="s">
        <v>5547</v>
      </c>
      <c r="E2248" s="539" t="s">
        <v>157</v>
      </c>
      <c r="F2248" s="488">
        <v>0.88</v>
      </c>
    </row>
    <row r="2249" s="491" customFormat="1">
      <c r="B2249" s="490">
        <v>5658</v>
      </c>
      <c r="C2249" s="536" t="s">
        <v>2800</v>
      </c>
      <c r="D2249" s="541" t="s">
        <v>5548</v>
      </c>
      <c r="E2249" s="539" t="s">
        <v>157</v>
      </c>
      <c r="F2249" s="488">
        <v>2.23</v>
      </c>
    </row>
    <row r="2250" s="491" customFormat="1">
      <c r="B2250" s="490">
        <v>53840</v>
      </c>
      <c r="C2250" s="536" t="s">
        <v>2800</v>
      </c>
      <c r="D2250" s="541" t="s">
        <v>3090</v>
      </c>
      <c r="E2250" s="539" t="s">
        <v>157</v>
      </c>
      <c r="F2250" s="488">
        <v>2.52</v>
      </c>
    </row>
    <row r="2251" s="491" customFormat="1">
      <c r="B2251" s="490">
        <v>87026</v>
      </c>
      <c r="C2251" s="536" t="s">
        <v>2800</v>
      </c>
      <c r="D2251" s="541" t="s">
        <v>3112</v>
      </c>
      <c r="E2251" s="539" t="s">
        <v>157</v>
      </c>
      <c r="F2251" s="488">
        <v>0.68999999999999995</v>
      </c>
    </row>
    <row r="2252" s="491" customFormat="1">
      <c r="B2252" s="490">
        <v>53841</v>
      </c>
      <c r="C2252" s="536" t="s">
        <v>2800</v>
      </c>
      <c r="D2252" s="541" t="s">
        <v>3091</v>
      </c>
      <c r="E2252" s="539" t="s">
        <v>157</v>
      </c>
      <c r="F2252" s="488">
        <v>1.75</v>
      </c>
    </row>
    <row r="2253" s="491" customFormat="1">
      <c r="B2253" s="490">
        <v>95209</v>
      </c>
      <c r="C2253" s="536" t="s">
        <v>2800</v>
      </c>
      <c r="D2253" s="541" t="s">
        <v>5549</v>
      </c>
      <c r="E2253" s="539" t="s">
        <v>157</v>
      </c>
      <c r="F2253" s="488">
        <v>12.42</v>
      </c>
    </row>
    <row r="2254" s="491" customFormat="1">
      <c r="B2254" s="490">
        <v>95210</v>
      </c>
      <c r="C2254" s="536" t="s">
        <v>2800</v>
      </c>
      <c r="D2254" s="541" t="s">
        <v>5550</v>
      </c>
      <c r="E2254" s="539" t="s">
        <v>157</v>
      </c>
      <c r="F2254" s="488">
        <v>58.740000000000002</v>
      </c>
    </row>
    <row r="2255" s="491" customFormat="1">
      <c r="B2255" s="490">
        <v>95211</v>
      </c>
      <c r="C2255" s="536" t="s">
        <v>2800</v>
      </c>
      <c r="D2255" s="541" t="s">
        <v>5551</v>
      </c>
      <c r="E2255" s="539" t="s">
        <v>157</v>
      </c>
      <c r="F2255" s="488">
        <v>11.029999999999999</v>
      </c>
    </row>
    <row r="2256" s="491" customFormat="1">
      <c r="B2256" s="490">
        <v>93267</v>
      </c>
      <c r="C2256" s="536" t="s">
        <v>2800</v>
      </c>
      <c r="D2256" s="541" t="s">
        <v>5552</v>
      </c>
      <c r="E2256" s="539" t="s">
        <v>157</v>
      </c>
      <c r="F2256" s="488">
        <v>26.66</v>
      </c>
    </row>
    <row r="2257" s="491" customFormat="1">
      <c r="B2257" s="490">
        <v>93269</v>
      </c>
      <c r="C2257" s="536" t="s">
        <v>2800</v>
      </c>
      <c r="D2257" s="541" t="s">
        <v>5553</v>
      </c>
      <c r="E2257" s="539" t="s">
        <v>157</v>
      </c>
      <c r="F2257" s="488">
        <v>10</v>
      </c>
    </row>
    <row r="2258" s="491" customFormat="1">
      <c r="B2258" s="490">
        <v>93270</v>
      </c>
      <c r="C2258" s="536" t="s">
        <v>2800</v>
      </c>
      <c r="D2258" s="541" t="s">
        <v>5554</v>
      </c>
      <c r="E2258" s="539" t="s">
        <v>157</v>
      </c>
      <c r="F2258" s="488">
        <v>25.920000000000002</v>
      </c>
    </row>
    <row r="2259" s="491" customFormat="1">
      <c r="B2259" s="490">
        <v>93271</v>
      </c>
      <c r="C2259" s="536" t="s">
        <v>2800</v>
      </c>
      <c r="D2259" s="541" t="s">
        <v>5555</v>
      </c>
      <c r="E2259" s="539" t="s">
        <v>157</v>
      </c>
      <c r="F2259" s="488">
        <v>11.029999999999999</v>
      </c>
    </row>
    <row r="2260" s="491" customFormat="1">
      <c r="B2260" s="490">
        <v>95208</v>
      </c>
      <c r="C2260" s="536" t="s">
        <v>2800</v>
      </c>
      <c r="D2260" s="541" t="s">
        <v>5556</v>
      </c>
      <c r="E2260" s="539" t="s">
        <v>157</v>
      </c>
      <c r="F2260" s="488">
        <v>53.710000000000001</v>
      </c>
    </row>
    <row r="2261" s="491" customFormat="1">
      <c r="B2261" s="490">
        <v>83761</v>
      </c>
      <c r="C2261" s="536" t="s">
        <v>2800</v>
      </c>
      <c r="D2261" s="541" t="s">
        <v>3108</v>
      </c>
      <c r="E2261" s="539" t="s">
        <v>157</v>
      </c>
      <c r="F2261" s="488">
        <v>10.57</v>
      </c>
    </row>
    <row r="2262" s="491" customFormat="1">
      <c r="B2262" s="490">
        <v>83764</v>
      </c>
      <c r="C2262" s="536" t="s">
        <v>2800</v>
      </c>
      <c r="D2262" s="541" t="s">
        <v>3111</v>
      </c>
      <c r="E2262" s="539" t="s">
        <v>157</v>
      </c>
      <c r="F2262" s="488">
        <v>3.7200000000000002</v>
      </c>
    </row>
    <row r="2263" s="491" customFormat="1">
      <c r="B2263" s="490">
        <v>83762</v>
      </c>
      <c r="C2263" s="536" t="s">
        <v>2800</v>
      </c>
      <c r="D2263" s="541" t="s">
        <v>3109</v>
      </c>
      <c r="E2263" s="539" t="s">
        <v>157</v>
      </c>
      <c r="F2263" s="488">
        <v>9.4299999999999997</v>
      </c>
    </row>
    <row r="2264" s="491" customFormat="1">
      <c r="B2264" s="490">
        <v>83763</v>
      </c>
      <c r="C2264" s="536" t="s">
        <v>2800</v>
      </c>
      <c r="D2264" s="541" t="s">
        <v>3110</v>
      </c>
      <c r="E2264" s="539" t="s">
        <v>157</v>
      </c>
      <c r="F2264" s="488">
        <v>48.990000000000002</v>
      </c>
    </row>
    <row r="2265" s="491" customFormat="1">
      <c r="B2265" s="490">
        <v>95874</v>
      </c>
      <c r="C2265" s="536" t="s">
        <v>2800</v>
      </c>
      <c r="D2265" s="541" t="s">
        <v>3418</v>
      </c>
      <c r="E2265" s="539" t="s">
        <v>157</v>
      </c>
      <c r="F2265" s="488">
        <v>11.289999999999999</v>
      </c>
    </row>
    <row r="2266" s="491" customFormat="1">
      <c r="B2266" s="490">
        <v>95869</v>
      </c>
      <c r="C2266" s="536" t="s">
        <v>2800</v>
      </c>
      <c r="D2266" s="541" t="s">
        <v>3415</v>
      </c>
      <c r="E2266" s="539" t="s">
        <v>157</v>
      </c>
      <c r="F2266" s="488">
        <v>3.98</v>
      </c>
    </row>
    <row r="2267" s="491" customFormat="1">
      <c r="B2267" s="490">
        <v>95870</v>
      </c>
      <c r="C2267" s="536" t="s">
        <v>2800</v>
      </c>
      <c r="D2267" s="541" t="s">
        <v>3416</v>
      </c>
      <c r="E2267" s="539" t="s">
        <v>157</v>
      </c>
      <c r="F2267" s="488">
        <v>10.07</v>
      </c>
    </row>
    <row r="2268" s="491" customFormat="1">
      <c r="B2268" s="490">
        <v>95871</v>
      </c>
      <c r="C2268" s="536" t="s">
        <v>2800</v>
      </c>
      <c r="D2268" s="541" t="s">
        <v>3417</v>
      </c>
      <c r="E2268" s="539" t="s">
        <v>157</v>
      </c>
      <c r="F2268" s="488">
        <v>266.52999999999997</v>
      </c>
    </row>
    <row r="2269" s="491" customFormat="1">
      <c r="B2269" s="490">
        <v>104684</v>
      </c>
      <c r="C2269" s="536" t="s">
        <v>2800</v>
      </c>
      <c r="D2269" s="541" t="s">
        <v>5557</v>
      </c>
      <c r="E2269" s="539" t="s">
        <v>157</v>
      </c>
      <c r="F2269" s="488">
        <v>0</v>
      </c>
    </row>
    <row r="2270" s="491" customFormat="1">
      <c r="B2270" s="490">
        <v>104685</v>
      </c>
      <c r="C2270" s="536" t="s">
        <v>2800</v>
      </c>
      <c r="D2270" s="541" t="s">
        <v>5558</v>
      </c>
      <c r="E2270" s="539" t="s">
        <v>157</v>
      </c>
      <c r="F2270" s="488">
        <v>0</v>
      </c>
    </row>
    <row r="2271" s="491" customFormat="1">
      <c r="B2271" s="490">
        <v>104686</v>
      </c>
      <c r="C2271" s="536" t="s">
        <v>2800</v>
      </c>
      <c r="D2271" s="541" t="s">
        <v>5559</v>
      </c>
      <c r="E2271" s="539" t="s">
        <v>157</v>
      </c>
      <c r="F2271" s="488">
        <v>0</v>
      </c>
    </row>
    <row r="2272" s="491" customFormat="1">
      <c r="B2272" s="490">
        <v>104687</v>
      </c>
      <c r="C2272" s="536" t="s">
        <v>2800</v>
      </c>
      <c r="D2272" s="541" t="s">
        <v>5560</v>
      </c>
      <c r="E2272" s="539" t="s">
        <v>157</v>
      </c>
      <c r="F2272" s="488">
        <v>438.69999999999999</v>
      </c>
    </row>
    <row r="2273" s="491" customFormat="1">
      <c r="B2273" s="490">
        <v>73303</v>
      </c>
      <c r="C2273" s="536" t="s">
        <v>2800</v>
      </c>
      <c r="D2273" s="541" t="s">
        <v>3100</v>
      </c>
      <c r="E2273" s="539" t="s">
        <v>157</v>
      </c>
      <c r="F2273" s="488">
        <v>7.9299999999999997</v>
      </c>
    </row>
    <row r="2274" s="491" customFormat="1">
      <c r="B2274" s="490">
        <v>93235</v>
      </c>
      <c r="C2274" s="536" t="s">
        <v>2800</v>
      </c>
      <c r="D2274" s="541" t="s">
        <v>3351</v>
      </c>
      <c r="E2274" s="539" t="s">
        <v>157</v>
      </c>
      <c r="F2274" s="488">
        <v>2.79</v>
      </c>
    </row>
    <row r="2275" s="491" customFormat="1">
      <c r="B2275" s="490">
        <v>73307</v>
      </c>
      <c r="C2275" s="536" t="s">
        <v>2800</v>
      </c>
      <c r="D2275" s="541" t="s">
        <v>3101</v>
      </c>
      <c r="E2275" s="539" t="s">
        <v>157</v>
      </c>
      <c r="F2275" s="488">
        <v>7.0800000000000001</v>
      </c>
    </row>
    <row r="2276" s="491" customFormat="1">
      <c r="B2276" s="490">
        <v>73311</v>
      </c>
      <c r="C2276" s="536" t="s">
        <v>2800</v>
      </c>
      <c r="D2276" s="541" t="s">
        <v>3103</v>
      </c>
      <c r="E2276" s="539" t="s">
        <v>157</v>
      </c>
      <c r="F2276" s="488">
        <v>173.84999999999999</v>
      </c>
    </row>
    <row r="2277" s="491" customFormat="1">
      <c r="B2277" s="490">
        <v>93423</v>
      </c>
      <c r="C2277" s="536" t="s">
        <v>2800</v>
      </c>
      <c r="D2277" s="541" t="s">
        <v>3376</v>
      </c>
      <c r="E2277" s="539" t="s">
        <v>157</v>
      </c>
      <c r="F2277" s="488">
        <v>7.0599999999999996</v>
      </c>
    </row>
    <row r="2278" s="491" customFormat="1">
      <c r="B2278" s="490">
        <v>93424</v>
      </c>
      <c r="C2278" s="536" t="s">
        <v>2800</v>
      </c>
      <c r="D2278" s="541" t="s">
        <v>3377</v>
      </c>
      <c r="E2278" s="539" t="s">
        <v>157</v>
      </c>
      <c r="F2278" s="488">
        <v>2.4900000000000002</v>
      </c>
    </row>
    <row r="2279" s="491" customFormat="1">
      <c r="B2279" s="490">
        <v>93425</v>
      </c>
      <c r="C2279" s="536" t="s">
        <v>2800</v>
      </c>
      <c r="D2279" s="541" t="s">
        <v>3378</v>
      </c>
      <c r="E2279" s="539" t="s">
        <v>157</v>
      </c>
      <c r="F2279" s="488">
        <v>6.2999999999999998</v>
      </c>
    </row>
    <row r="2280" s="491" customFormat="1">
      <c r="B2280" s="490">
        <v>93426</v>
      </c>
      <c r="C2280" s="536" t="s">
        <v>2800</v>
      </c>
      <c r="D2280" s="541" t="s">
        <v>3379</v>
      </c>
      <c r="E2280" s="539" t="s">
        <v>157</v>
      </c>
      <c r="F2280" s="488">
        <v>156.44999999999999</v>
      </c>
    </row>
    <row r="2281" s="491" customFormat="1">
      <c r="B2281" s="490">
        <v>93417</v>
      </c>
      <c r="C2281" s="536" t="s">
        <v>2800</v>
      </c>
      <c r="D2281" s="541" t="s">
        <v>3372</v>
      </c>
      <c r="E2281" s="539" t="s">
        <v>157</v>
      </c>
      <c r="F2281" s="488">
        <v>4.9900000000000002</v>
      </c>
    </row>
    <row r="2282" s="491" customFormat="1">
      <c r="B2282" s="490">
        <v>93418</v>
      </c>
      <c r="C2282" s="536" t="s">
        <v>2800</v>
      </c>
      <c r="D2282" s="541" t="s">
        <v>3373</v>
      </c>
      <c r="E2282" s="539" t="s">
        <v>157</v>
      </c>
      <c r="F2282" s="488">
        <v>1.76</v>
      </c>
    </row>
    <row r="2283" s="491" customFormat="1">
      <c r="B2283" s="490">
        <v>93419</v>
      </c>
      <c r="C2283" s="536" t="s">
        <v>2800</v>
      </c>
      <c r="D2283" s="541" t="s">
        <v>3374</v>
      </c>
      <c r="E2283" s="539" t="s">
        <v>157</v>
      </c>
      <c r="F2283" s="488">
        <v>4.4500000000000002</v>
      </c>
    </row>
    <row r="2284" s="491" customFormat="1">
      <c r="B2284" s="490">
        <v>93420</v>
      </c>
      <c r="C2284" s="536" t="s">
        <v>2800</v>
      </c>
      <c r="D2284" s="541" t="s">
        <v>3375</v>
      </c>
      <c r="E2284" s="539" t="s">
        <v>157</v>
      </c>
      <c r="F2284" s="488">
        <v>65.459999999999994</v>
      </c>
    </row>
    <row r="2285" s="491" customFormat="1">
      <c r="B2285" s="490">
        <v>93277</v>
      </c>
      <c r="C2285" s="536" t="s">
        <v>2800</v>
      </c>
      <c r="D2285" s="541" t="s">
        <v>3355</v>
      </c>
      <c r="E2285" s="539" t="s">
        <v>157</v>
      </c>
      <c r="F2285" s="488">
        <v>0.23000000000000001</v>
      </c>
    </row>
    <row r="2286" s="491" customFormat="1">
      <c r="B2286" s="490">
        <v>93278</v>
      </c>
      <c r="C2286" s="536" t="s">
        <v>2800</v>
      </c>
      <c r="D2286" s="541" t="s">
        <v>3356</v>
      </c>
      <c r="E2286" s="539" t="s">
        <v>157</v>
      </c>
      <c r="F2286" s="488">
        <v>0.050000000000000003</v>
      </c>
    </row>
    <row r="2287" s="491" customFormat="1">
      <c r="B2287" s="490">
        <v>93279</v>
      </c>
      <c r="C2287" s="536" t="s">
        <v>2800</v>
      </c>
      <c r="D2287" s="541" t="s">
        <v>3357</v>
      </c>
      <c r="E2287" s="539" t="s">
        <v>157</v>
      </c>
      <c r="F2287" s="488">
        <v>0.20999999999999999</v>
      </c>
    </row>
    <row r="2288" s="491" customFormat="1">
      <c r="B2288" s="490">
        <v>93280</v>
      </c>
      <c r="C2288" s="536" t="s">
        <v>2800</v>
      </c>
      <c r="D2288" s="541" t="s">
        <v>3358</v>
      </c>
      <c r="E2288" s="539" t="s">
        <v>157</v>
      </c>
      <c r="F2288" s="488">
        <v>0.92000000000000004</v>
      </c>
    </row>
    <row r="2289" s="491" customFormat="1">
      <c r="B2289" s="490">
        <v>104909</v>
      </c>
      <c r="C2289" s="536" t="s">
        <v>2800</v>
      </c>
      <c r="D2289" s="541" t="s">
        <v>5561</v>
      </c>
      <c r="E2289" s="539" t="s">
        <v>157</v>
      </c>
      <c r="F2289" s="488">
        <v>0</v>
      </c>
    </row>
    <row r="2290" s="491" customFormat="1">
      <c r="B2290" s="490">
        <v>104910</v>
      </c>
      <c r="C2290" s="536" t="s">
        <v>2800</v>
      </c>
      <c r="D2290" s="541" t="s">
        <v>5562</v>
      </c>
      <c r="E2290" s="539" t="s">
        <v>157</v>
      </c>
      <c r="F2290" s="488">
        <v>0</v>
      </c>
    </row>
    <row r="2291" s="491" customFormat="1">
      <c r="B2291" s="490">
        <v>104911</v>
      </c>
      <c r="C2291" s="536" t="s">
        <v>2800</v>
      </c>
      <c r="D2291" s="541" t="s">
        <v>5563</v>
      </c>
      <c r="E2291" s="539" t="s">
        <v>157</v>
      </c>
      <c r="F2291" s="488">
        <v>0</v>
      </c>
    </row>
    <row r="2292" s="491" customFormat="1">
      <c r="B2292" s="490">
        <v>104912</v>
      </c>
      <c r="C2292" s="536" t="s">
        <v>2800</v>
      </c>
      <c r="D2292" s="541" t="s">
        <v>5564</v>
      </c>
      <c r="E2292" s="539" t="s">
        <v>157</v>
      </c>
      <c r="F2292" s="488">
        <v>45.130000000000003</v>
      </c>
    </row>
    <row r="2293" s="491" customFormat="1">
      <c r="B2293" s="490">
        <v>102840</v>
      </c>
      <c r="C2293" s="536" t="s">
        <v>2800</v>
      </c>
      <c r="D2293" s="541" t="s">
        <v>5565</v>
      </c>
      <c r="E2293" s="539" t="s">
        <v>157</v>
      </c>
      <c r="F2293" s="488">
        <v>0</v>
      </c>
    </row>
    <row r="2294" s="491" customFormat="1">
      <c r="B2294" s="490">
        <v>102841</v>
      </c>
      <c r="C2294" s="536" t="s">
        <v>2800</v>
      </c>
      <c r="D2294" s="541" t="s">
        <v>5566</v>
      </c>
      <c r="E2294" s="539" t="s">
        <v>157</v>
      </c>
      <c r="F2294" s="488">
        <v>0</v>
      </c>
    </row>
    <row r="2295" s="491" customFormat="1">
      <c r="B2295" s="490">
        <v>102842</v>
      </c>
      <c r="C2295" s="536" t="s">
        <v>2800</v>
      </c>
      <c r="D2295" s="541" t="s">
        <v>5567</v>
      </c>
      <c r="E2295" s="539" t="s">
        <v>157</v>
      </c>
      <c r="F2295" s="488">
        <v>0</v>
      </c>
    </row>
    <row r="2296" s="491" customFormat="1">
      <c r="B2296" s="490">
        <v>102843</v>
      </c>
      <c r="C2296" s="536" t="s">
        <v>2800</v>
      </c>
      <c r="D2296" s="541" t="s">
        <v>5568</v>
      </c>
      <c r="E2296" s="539" t="s">
        <v>157</v>
      </c>
      <c r="F2296" s="488">
        <v>131.40000000000001</v>
      </c>
    </row>
    <row r="2297" s="491" customFormat="1">
      <c r="B2297" s="490">
        <v>89267</v>
      </c>
      <c r="C2297" s="536" t="s">
        <v>2800</v>
      </c>
      <c r="D2297" s="541" t="s">
        <v>3189</v>
      </c>
      <c r="E2297" s="539" t="s">
        <v>157</v>
      </c>
      <c r="F2297" s="488">
        <v>51.810000000000002</v>
      </c>
    </row>
    <row r="2298" s="491" customFormat="1">
      <c r="B2298" s="490">
        <v>89269</v>
      </c>
      <c r="C2298" s="536" t="s">
        <v>2800</v>
      </c>
      <c r="D2298" s="541" t="s">
        <v>3191</v>
      </c>
      <c r="E2298" s="539" t="s">
        <v>157</v>
      </c>
      <c r="F2298" s="488">
        <v>7.3799999999999999</v>
      </c>
    </row>
    <row r="2299" s="491" customFormat="1">
      <c r="B2299" s="490">
        <v>89268</v>
      </c>
      <c r="C2299" s="536" t="s">
        <v>2800</v>
      </c>
      <c r="D2299" s="541" t="s">
        <v>3190</v>
      </c>
      <c r="E2299" s="539" t="s">
        <v>157</v>
      </c>
      <c r="F2299" s="488">
        <v>18.260000000000002</v>
      </c>
    </row>
    <row r="2300" s="491" customFormat="1">
      <c r="B2300" s="490">
        <v>89270</v>
      </c>
      <c r="C2300" s="536" t="s">
        <v>2800</v>
      </c>
      <c r="D2300" s="541" t="s">
        <v>3192</v>
      </c>
      <c r="E2300" s="539" t="s">
        <v>157</v>
      </c>
      <c r="F2300" s="488">
        <v>83.290000000000006</v>
      </c>
    </row>
    <row r="2301" s="491" customFormat="1">
      <c r="B2301" s="490">
        <v>89271</v>
      </c>
      <c r="C2301" s="536" t="s">
        <v>2800</v>
      </c>
      <c r="D2301" s="541" t="s">
        <v>3193</v>
      </c>
      <c r="E2301" s="539" t="s">
        <v>157</v>
      </c>
      <c r="F2301" s="488">
        <v>28.32</v>
      </c>
    </row>
    <row r="2302" s="491" customFormat="1">
      <c r="B2302" s="490">
        <v>93283</v>
      </c>
      <c r="C2302" s="536" t="s">
        <v>2800</v>
      </c>
      <c r="D2302" s="541" t="s">
        <v>3359</v>
      </c>
      <c r="E2302" s="539" t="s">
        <v>157</v>
      </c>
      <c r="F2302" s="488">
        <v>99.640000000000001</v>
      </c>
    </row>
    <row r="2303" s="491" customFormat="1">
      <c r="B2303" s="490">
        <v>93296</v>
      </c>
      <c r="C2303" s="536" t="s">
        <v>2800</v>
      </c>
      <c r="D2303" s="541" t="s">
        <v>3363</v>
      </c>
      <c r="E2303" s="539" t="s">
        <v>157</v>
      </c>
      <c r="F2303" s="488">
        <v>14.19</v>
      </c>
    </row>
    <row r="2304" s="491" customFormat="1">
      <c r="B2304" s="490">
        <v>93284</v>
      </c>
      <c r="C2304" s="536" t="s">
        <v>2800</v>
      </c>
      <c r="D2304" s="541" t="s">
        <v>3360</v>
      </c>
      <c r="E2304" s="539" t="s">
        <v>157</v>
      </c>
      <c r="F2304" s="488">
        <v>35.119999999999997</v>
      </c>
    </row>
    <row r="2305" s="491" customFormat="1">
      <c r="B2305" s="490">
        <v>93285</v>
      </c>
      <c r="C2305" s="536" t="s">
        <v>2800</v>
      </c>
      <c r="D2305" s="541" t="s">
        <v>3361</v>
      </c>
      <c r="E2305" s="539" t="s">
        <v>157</v>
      </c>
      <c r="F2305" s="488">
        <v>160.16999999999999</v>
      </c>
    </row>
    <row r="2306" s="491" customFormat="1">
      <c r="B2306" s="490">
        <v>93286</v>
      </c>
      <c r="C2306" s="536" t="s">
        <v>2800</v>
      </c>
      <c r="D2306" s="541" t="s">
        <v>3362</v>
      </c>
      <c r="E2306" s="539" t="s">
        <v>157</v>
      </c>
      <c r="F2306" s="488">
        <v>15.34</v>
      </c>
    </row>
    <row r="2307" s="491" customFormat="1">
      <c r="B2307" s="490">
        <v>104706</v>
      </c>
      <c r="C2307" s="536" t="s">
        <v>2800</v>
      </c>
      <c r="D2307" s="541" t="s">
        <v>5569</v>
      </c>
      <c r="E2307" s="539" t="s">
        <v>157</v>
      </c>
      <c r="F2307" s="488">
        <v>0</v>
      </c>
    </row>
    <row r="2308" s="491" customFormat="1">
      <c r="B2308" s="490">
        <v>104707</v>
      </c>
      <c r="C2308" s="536" t="s">
        <v>2800</v>
      </c>
      <c r="D2308" s="541" t="s">
        <v>5570</v>
      </c>
      <c r="E2308" s="539" t="s">
        <v>157</v>
      </c>
      <c r="F2308" s="488">
        <v>0</v>
      </c>
    </row>
    <row r="2309" s="491" customFormat="1">
      <c r="B2309" s="490">
        <v>104708</v>
      </c>
      <c r="C2309" s="536" t="s">
        <v>2800</v>
      </c>
      <c r="D2309" s="541" t="s">
        <v>5571</v>
      </c>
      <c r="E2309" s="539" t="s">
        <v>157</v>
      </c>
      <c r="F2309" s="488">
        <v>0</v>
      </c>
    </row>
    <row r="2310" s="491" customFormat="1">
      <c r="B2310" s="490">
        <v>104709</v>
      </c>
      <c r="C2310" s="536" t="s">
        <v>2800</v>
      </c>
      <c r="D2310" s="541" t="s">
        <v>5572</v>
      </c>
      <c r="E2310" s="539" t="s">
        <v>157</v>
      </c>
      <c r="F2310" s="488">
        <v>1141.72</v>
      </c>
    </row>
    <row r="2311" s="491" customFormat="1">
      <c r="B2311" s="490">
        <v>104903</v>
      </c>
      <c r="C2311" s="536" t="s">
        <v>2800</v>
      </c>
      <c r="D2311" s="541" t="s">
        <v>5573</v>
      </c>
      <c r="E2311" s="539" t="s">
        <v>157</v>
      </c>
      <c r="F2311" s="488">
        <v>0</v>
      </c>
    </row>
    <row r="2312" s="491" customFormat="1">
      <c r="B2312" s="490">
        <v>104904</v>
      </c>
      <c r="C2312" s="536" t="s">
        <v>2800</v>
      </c>
      <c r="D2312" s="541" t="s">
        <v>5574</v>
      </c>
      <c r="E2312" s="539" t="s">
        <v>157</v>
      </c>
      <c r="F2312" s="488">
        <v>0</v>
      </c>
    </row>
    <row r="2313" s="491" customFormat="1">
      <c r="B2313" s="490">
        <v>104905</v>
      </c>
      <c r="C2313" s="536" t="s">
        <v>2800</v>
      </c>
      <c r="D2313" s="541" t="s">
        <v>5575</v>
      </c>
      <c r="E2313" s="539" t="s">
        <v>157</v>
      </c>
      <c r="F2313" s="488">
        <v>0</v>
      </c>
    </row>
    <row r="2314" s="491" customFormat="1">
      <c r="B2314" s="490">
        <v>104906</v>
      </c>
      <c r="C2314" s="536" t="s">
        <v>2800</v>
      </c>
      <c r="D2314" s="541" t="s">
        <v>5576</v>
      </c>
      <c r="E2314" s="539" t="s">
        <v>157</v>
      </c>
      <c r="F2314" s="488">
        <v>96.359999999999999</v>
      </c>
    </row>
    <row r="2315" s="491" customFormat="1">
      <c r="B2315" s="490">
        <v>102846</v>
      </c>
      <c r="C2315" s="536" t="s">
        <v>2800</v>
      </c>
      <c r="D2315" s="541" t="s">
        <v>5577</v>
      </c>
      <c r="E2315" s="539" t="s">
        <v>157</v>
      </c>
      <c r="F2315" s="488">
        <v>0</v>
      </c>
    </row>
    <row r="2316" s="491" customFormat="1">
      <c r="B2316" s="490">
        <v>102847</v>
      </c>
      <c r="C2316" s="536" t="s">
        <v>2800</v>
      </c>
      <c r="D2316" s="541" t="s">
        <v>5578</v>
      </c>
      <c r="E2316" s="539" t="s">
        <v>157</v>
      </c>
      <c r="F2316" s="488">
        <v>0</v>
      </c>
    </row>
    <row r="2317" s="491" customFormat="1">
      <c r="B2317" s="490">
        <v>102848</v>
      </c>
      <c r="C2317" s="536" t="s">
        <v>2800</v>
      </c>
      <c r="D2317" s="541" t="s">
        <v>5579</v>
      </c>
      <c r="E2317" s="539" t="s">
        <v>157</v>
      </c>
      <c r="F2317" s="488">
        <v>0</v>
      </c>
    </row>
    <row r="2318" s="491" customFormat="1">
      <c r="B2318" s="490">
        <v>102849</v>
      </c>
      <c r="C2318" s="536" t="s">
        <v>2800</v>
      </c>
      <c r="D2318" s="541" t="s">
        <v>5580</v>
      </c>
      <c r="E2318" s="539" t="s">
        <v>157</v>
      </c>
      <c r="F2318" s="488">
        <v>64.239999999999995</v>
      </c>
    </row>
    <row r="2319" s="491" customFormat="1">
      <c r="B2319" s="490">
        <v>102852</v>
      </c>
      <c r="C2319" s="536" t="s">
        <v>2800</v>
      </c>
      <c r="D2319" s="541" t="s">
        <v>5581</v>
      </c>
      <c r="E2319" s="539" t="s">
        <v>157</v>
      </c>
      <c r="F2319" s="488">
        <v>0</v>
      </c>
    </row>
    <row r="2320" s="491" customFormat="1">
      <c r="B2320" s="490">
        <v>102853</v>
      </c>
      <c r="C2320" s="536" t="s">
        <v>2800</v>
      </c>
      <c r="D2320" s="541" t="s">
        <v>5582</v>
      </c>
      <c r="E2320" s="539" t="s">
        <v>157</v>
      </c>
      <c r="F2320" s="488">
        <v>0</v>
      </c>
    </row>
    <row r="2321" s="491" customFormat="1">
      <c r="B2321" s="490">
        <v>102854</v>
      </c>
      <c r="C2321" s="536" t="s">
        <v>2800</v>
      </c>
      <c r="D2321" s="541" t="s">
        <v>5583</v>
      </c>
      <c r="E2321" s="539" t="s">
        <v>157</v>
      </c>
      <c r="F2321" s="488">
        <v>0</v>
      </c>
    </row>
    <row r="2322" s="491" customFormat="1">
      <c r="B2322" s="490">
        <v>102855</v>
      </c>
      <c r="C2322" s="536" t="s">
        <v>2800</v>
      </c>
      <c r="D2322" s="541" t="s">
        <v>5584</v>
      </c>
      <c r="E2322" s="539" t="s">
        <v>157</v>
      </c>
      <c r="F2322" s="488">
        <v>64.239999999999995</v>
      </c>
    </row>
    <row r="2323" s="491" customFormat="1">
      <c r="B2323" s="490">
        <v>93397</v>
      </c>
      <c r="C2323" s="536" t="s">
        <v>2800</v>
      </c>
      <c r="D2323" s="541" t="s">
        <v>3364</v>
      </c>
      <c r="E2323" s="539" t="s">
        <v>157</v>
      </c>
      <c r="F2323" s="488">
        <v>24.84</v>
      </c>
    </row>
    <row r="2324" s="491" customFormat="1">
      <c r="B2324" s="490">
        <v>93399</v>
      </c>
      <c r="C2324" s="536" t="s">
        <v>2800</v>
      </c>
      <c r="D2324" s="541" t="s">
        <v>5585</v>
      </c>
      <c r="E2324" s="539" t="s">
        <v>157</v>
      </c>
      <c r="F2324" s="488">
        <v>3.7799999999999998</v>
      </c>
    </row>
    <row r="2325" s="491" customFormat="1">
      <c r="B2325" s="490">
        <v>93398</v>
      </c>
      <c r="C2325" s="536" t="s">
        <v>2800</v>
      </c>
      <c r="D2325" s="541" t="s">
        <v>3365</v>
      </c>
      <c r="E2325" s="539" t="s">
        <v>157</v>
      </c>
      <c r="F2325" s="488">
        <v>9.3599999999999994</v>
      </c>
    </row>
    <row r="2326" s="491" customFormat="1">
      <c r="B2326" s="490">
        <v>93400</v>
      </c>
      <c r="C2326" s="536" t="s">
        <v>2800</v>
      </c>
      <c r="D2326" s="541" t="s">
        <v>3366</v>
      </c>
      <c r="E2326" s="539" t="s">
        <v>157</v>
      </c>
      <c r="F2326" s="488">
        <v>43.060000000000002</v>
      </c>
    </row>
    <row r="2327" s="491" customFormat="1">
      <c r="B2327" s="490">
        <v>93401</v>
      </c>
      <c r="C2327" s="536" t="s">
        <v>2800</v>
      </c>
      <c r="D2327" s="541" t="s">
        <v>3367</v>
      </c>
      <c r="E2327" s="539" t="s">
        <v>157</v>
      </c>
      <c r="F2327" s="488">
        <v>154.34999999999999</v>
      </c>
    </row>
    <row r="2328" s="491" customFormat="1">
      <c r="B2328" s="490">
        <v>89259</v>
      </c>
      <c r="C2328" s="536" t="s">
        <v>2800</v>
      </c>
      <c r="D2328" s="541" t="s">
        <v>3183</v>
      </c>
      <c r="E2328" s="539" t="s">
        <v>157</v>
      </c>
      <c r="F2328" s="488">
        <v>27.129999999999999</v>
      </c>
    </row>
    <row r="2329" s="491" customFormat="1">
      <c r="B2329" s="490">
        <v>91466</v>
      </c>
      <c r="C2329" s="536" t="s">
        <v>2800</v>
      </c>
      <c r="D2329" s="541" t="s">
        <v>3306</v>
      </c>
      <c r="E2329" s="539" t="s">
        <v>157</v>
      </c>
      <c r="F2329" s="488">
        <v>4.0199999999999996</v>
      </c>
    </row>
    <row r="2330" s="491" customFormat="1">
      <c r="B2330" s="490">
        <v>89260</v>
      </c>
      <c r="C2330" s="536" t="s">
        <v>2800</v>
      </c>
      <c r="D2330" s="541" t="s">
        <v>3184</v>
      </c>
      <c r="E2330" s="539" t="s">
        <v>157</v>
      </c>
      <c r="F2330" s="488">
        <v>9.9600000000000009</v>
      </c>
    </row>
    <row r="2331" s="491" customFormat="1">
      <c r="B2331" s="490">
        <v>89262</v>
      </c>
      <c r="C2331" s="536" t="s">
        <v>2800</v>
      </c>
      <c r="D2331" s="541" t="s">
        <v>3185</v>
      </c>
      <c r="E2331" s="539" t="s">
        <v>157</v>
      </c>
      <c r="F2331" s="488">
        <v>45.920000000000002</v>
      </c>
    </row>
    <row r="2332" s="491" customFormat="1">
      <c r="B2332" s="490">
        <v>91467</v>
      </c>
      <c r="C2332" s="536" t="s">
        <v>2800</v>
      </c>
      <c r="D2332" s="541" t="s">
        <v>3307</v>
      </c>
      <c r="E2332" s="539" t="s">
        <v>157</v>
      </c>
      <c r="F2332" s="488">
        <v>154.34999999999999</v>
      </c>
    </row>
    <row r="2333" s="491" customFormat="1">
      <c r="B2333" s="490">
        <v>105839</v>
      </c>
      <c r="C2333" s="536" t="s">
        <v>2800</v>
      </c>
      <c r="D2333" s="541" t="s">
        <v>5586</v>
      </c>
      <c r="E2333" s="539" t="s">
        <v>157</v>
      </c>
      <c r="F2333" s="488">
        <v>0</v>
      </c>
    </row>
    <row r="2334" s="491" customFormat="1">
      <c r="B2334" s="490">
        <v>105842</v>
      </c>
      <c r="C2334" s="536" t="s">
        <v>2800</v>
      </c>
      <c r="D2334" s="541" t="s">
        <v>5587</v>
      </c>
      <c r="E2334" s="539" t="s">
        <v>157</v>
      </c>
      <c r="F2334" s="488">
        <v>0</v>
      </c>
    </row>
    <row r="2335" s="491" customFormat="1">
      <c r="B2335" s="490">
        <v>105840</v>
      </c>
      <c r="C2335" s="536" t="s">
        <v>2800</v>
      </c>
      <c r="D2335" s="541" t="s">
        <v>5588</v>
      </c>
      <c r="E2335" s="539" t="s">
        <v>157</v>
      </c>
      <c r="F2335" s="488">
        <v>0</v>
      </c>
    </row>
    <row r="2336" s="491" customFormat="1">
      <c r="B2336" s="490">
        <v>105841</v>
      </c>
      <c r="C2336" s="536" t="s">
        <v>2800</v>
      </c>
      <c r="D2336" s="541" t="s">
        <v>5589</v>
      </c>
      <c r="E2336" s="539" t="s">
        <v>157</v>
      </c>
      <c r="F2336" s="488">
        <v>0</v>
      </c>
    </row>
    <row r="2337" s="491" customFormat="1">
      <c r="B2337" s="490">
        <v>105843</v>
      </c>
      <c r="C2337" s="536" t="s">
        <v>2800</v>
      </c>
      <c r="D2337" s="541" t="s">
        <v>5590</v>
      </c>
      <c r="E2337" s="539" t="s">
        <v>157</v>
      </c>
      <c r="F2337" s="488">
        <v>81.230000000000004</v>
      </c>
    </row>
    <row r="2338" s="491" customFormat="1">
      <c r="B2338" s="490">
        <v>91629</v>
      </c>
      <c r="C2338" s="536" t="s">
        <v>2800</v>
      </c>
      <c r="D2338" s="541" t="s">
        <v>3312</v>
      </c>
      <c r="E2338" s="539" t="s">
        <v>157</v>
      </c>
      <c r="F2338" s="488">
        <v>21.48</v>
      </c>
    </row>
    <row r="2339" s="491" customFormat="1">
      <c r="B2339" s="490">
        <v>91631</v>
      </c>
      <c r="C2339" s="536" t="s">
        <v>2800</v>
      </c>
      <c r="D2339" s="541" t="s">
        <v>3314</v>
      </c>
      <c r="E2339" s="539" t="s">
        <v>157</v>
      </c>
      <c r="F2339" s="488">
        <v>3.2200000000000002</v>
      </c>
    </row>
    <row r="2340" s="491" customFormat="1">
      <c r="B2340" s="490">
        <v>91630</v>
      </c>
      <c r="C2340" s="536" t="s">
        <v>2800</v>
      </c>
      <c r="D2340" s="541" t="s">
        <v>3313</v>
      </c>
      <c r="E2340" s="539" t="s">
        <v>157</v>
      </c>
      <c r="F2340" s="488">
        <v>7.9800000000000004</v>
      </c>
    </row>
    <row r="2341" s="491" customFormat="1">
      <c r="B2341" s="490">
        <v>91632</v>
      </c>
      <c r="C2341" s="536" t="s">
        <v>2800</v>
      </c>
      <c r="D2341" s="541" t="s">
        <v>3315</v>
      </c>
      <c r="E2341" s="539" t="s">
        <v>157</v>
      </c>
      <c r="F2341" s="488">
        <v>36.770000000000003</v>
      </c>
    </row>
    <row r="2342" s="491" customFormat="1">
      <c r="B2342" s="490">
        <v>91633</v>
      </c>
      <c r="C2342" s="536" t="s">
        <v>2800</v>
      </c>
      <c r="D2342" s="541" t="s">
        <v>3316</v>
      </c>
      <c r="E2342" s="539" t="s">
        <v>157</v>
      </c>
      <c r="F2342" s="488">
        <v>130.63999999999999</v>
      </c>
    </row>
    <row r="2343" s="491" customFormat="1">
      <c r="B2343" s="490">
        <v>105979</v>
      </c>
      <c r="C2343" s="536" t="s">
        <v>2800</v>
      </c>
      <c r="D2343" s="541" t="s">
        <v>5591</v>
      </c>
      <c r="E2343" s="539" t="s">
        <v>157</v>
      </c>
      <c r="F2343" s="488">
        <v>43.600000000000001</v>
      </c>
    </row>
    <row r="2344" s="491" customFormat="1">
      <c r="B2344" s="490">
        <v>105982</v>
      </c>
      <c r="C2344" s="536" t="s">
        <v>2800</v>
      </c>
      <c r="D2344" s="541" t="s">
        <v>5592</v>
      </c>
      <c r="E2344" s="539" t="s">
        <v>157</v>
      </c>
      <c r="F2344" s="488">
        <v>6.0099999999999998</v>
      </c>
    </row>
    <row r="2345" s="491" customFormat="1">
      <c r="B2345" s="490">
        <v>105980</v>
      </c>
      <c r="C2345" s="536" t="s">
        <v>2800</v>
      </c>
      <c r="D2345" s="541" t="s">
        <v>5593</v>
      </c>
      <c r="E2345" s="539" t="s">
        <v>157</v>
      </c>
      <c r="F2345" s="488">
        <v>14.859999999999999</v>
      </c>
    </row>
    <row r="2346" s="491" customFormat="1">
      <c r="B2346" s="490">
        <v>105981</v>
      </c>
      <c r="C2346" s="536" t="s">
        <v>2800</v>
      </c>
      <c r="D2346" s="541" t="s">
        <v>5594</v>
      </c>
      <c r="E2346" s="539" t="s">
        <v>157</v>
      </c>
      <c r="F2346" s="488">
        <v>68.859999999999999</v>
      </c>
    </row>
    <row r="2347" s="491" customFormat="1">
      <c r="B2347" s="490">
        <v>105983</v>
      </c>
      <c r="C2347" s="536" t="s">
        <v>2800</v>
      </c>
      <c r="D2347" s="541" t="s">
        <v>5595</v>
      </c>
      <c r="E2347" s="539" t="s">
        <v>157</v>
      </c>
      <c r="F2347" s="488">
        <v>154.05000000000001</v>
      </c>
    </row>
    <row r="2348" s="491" customFormat="1">
      <c r="B2348" s="490">
        <v>98760</v>
      </c>
      <c r="C2348" s="536" t="s">
        <v>2800</v>
      </c>
      <c r="D2348" s="541" t="s">
        <v>5596</v>
      </c>
      <c r="E2348" s="539" t="s">
        <v>157</v>
      </c>
      <c r="F2348" s="488">
        <v>0.070000000000000007</v>
      </c>
    </row>
    <row r="2349" s="491" customFormat="1">
      <c r="B2349" s="490">
        <v>98761</v>
      </c>
      <c r="C2349" s="536" t="s">
        <v>2800</v>
      </c>
      <c r="D2349" s="541" t="s">
        <v>5597</v>
      </c>
      <c r="E2349" s="539" t="s">
        <v>157</v>
      </c>
      <c r="F2349" s="488">
        <v>0.01</v>
      </c>
    </row>
    <row r="2350" s="491" customFormat="1">
      <c r="B2350" s="490">
        <v>98762</v>
      </c>
      <c r="C2350" s="536" t="s">
        <v>2800</v>
      </c>
      <c r="D2350" s="541" t="s">
        <v>5598</v>
      </c>
      <c r="E2350" s="539" t="s">
        <v>157</v>
      </c>
      <c r="F2350" s="488">
        <v>0.089999999999999997</v>
      </c>
    </row>
    <row r="2351" s="491" customFormat="1">
      <c r="B2351" s="490">
        <v>98763</v>
      </c>
      <c r="C2351" s="536" t="s">
        <v>2800</v>
      </c>
      <c r="D2351" s="541" t="s">
        <v>5599</v>
      </c>
      <c r="E2351" s="539" t="s">
        <v>157</v>
      </c>
      <c r="F2351" s="488">
        <v>7.0199999999999996</v>
      </c>
    </row>
    <row r="2352" s="491" customFormat="1">
      <c r="B2352" s="490">
        <v>99829</v>
      </c>
      <c r="C2352" s="536" t="s">
        <v>2800</v>
      </c>
      <c r="D2352" s="541" t="s">
        <v>5600</v>
      </c>
      <c r="E2352" s="539" t="s">
        <v>157</v>
      </c>
      <c r="F2352" s="488">
        <v>0.20000000000000001</v>
      </c>
    </row>
    <row r="2353" s="491" customFormat="1">
      <c r="B2353" s="490">
        <v>99830</v>
      </c>
      <c r="C2353" s="536" t="s">
        <v>2800</v>
      </c>
      <c r="D2353" s="541" t="s">
        <v>5601</v>
      </c>
      <c r="E2353" s="539" t="s">
        <v>157</v>
      </c>
      <c r="F2353" s="488">
        <v>0.040000000000000001</v>
      </c>
    </row>
    <row r="2354" s="491" customFormat="1">
      <c r="B2354" s="490">
        <v>99831</v>
      </c>
      <c r="C2354" s="536" t="s">
        <v>2800</v>
      </c>
      <c r="D2354" s="541" t="s">
        <v>5602</v>
      </c>
      <c r="E2354" s="539" t="s">
        <v>157</v>
      </c>
      <c r="F2354" s="488">
        <v>0.14000000000000001</v>
      </c>
    </row>
    <row r="2355" s="491" customFormat="1">
      <c r="B2355" s="490">
        <v>99832</v>
      </c>
      <c r="C2355" s="536" t="s">
        <v>2800</v>
      </c>
      <c r="D2355" s="541" t="s">
        <v>5603</v>
      </c>
      <c r="E2355" s="539" t="s">
        <v>157</v>
      </c>
      <c r="F2355" s="488">
        <v>5.21</v>
      </c>
    </row>
    <row r="2356" s="491" customFormat="1">
      <c r="B2356" s="490">
        <v>104516</v>
      </c>
      <c r="C2356" s="536" t="s">
        <v>2800</v>
      </c>
      <c r="D2356" s="541" t="s">
        <v>5604</v>
      </c>
      <c r="E2356" s="539" t="s">
        <v>157</v>
      </c>
      <c r="F2356" s="488">
        <v>0</v>
      </c>
    </row>
    <row r="2357" s="491" customFormat="1">
      <c r="B2357" s="490">
        <v>104517</v>
      </c>
      <c r="C2357" s="536" t="s">
        <v>2800</v>
      </c>
      <c r="D2357" s="541" t="s">
        <v>5605</v>
      </c>
      <c r="E2357" s="539" t="s">
        <v>157</v>
      </c>
      <c r="F2357" s="488">
        <v>0</v>
      </c>
    </row>
    <row r="2358" s="491" customFormat="1">
      <c r="B2358" s="490">
        <v>104518</v>
      </c>
      <c r="C2358" s="536" t="s">
        <v>2800</v>
      </c>
      <c r="D2358" s="541" t="s">
        <v>5606</v>
      </c>
      <c r="E2358" s="539" t="s">
        <v>157</v>
      </c>
      <c r="F2358" s="488">
        <v>0</v>
      </c>
    </row>
    <row r="2359" s="491" customFormat="1">
      <c r="B2359" s="490">
        <v>104519</v>
      </c>
      <c r="C2359" s="536" t="s">
        <v>2800</v>
      </c>
      <c r="D2359" s="541" t="s">
        <v>5607</v>
      </c>
      <c r="E2359" s="539" t="s">
        <v>157</v>
      </c>
      <c r="F2359" s="488">
        <v>0.75</v>
      </c>
    </row>
    <row r="2360" s="491" customFormat="1">
      <c r="B2360" s="490">
        <v>90682</v>
      </c>
      <c r="C2360" s="536" t="s">
        <v>2800</v>
      </c>
      <c r="D2360" s="541" t="s">
        <v>5608</v>
      </c>
      <c r="E2360" s="539" t="s">
        <v>157</v>
      </c>
      <c r="F2360" s="488">
        <v>39.039999999999999</v>
      </c>
    </row>
    <row r="2361" s="491" customFormat="1">
      <c r="B2361" s="490">
        <v>90683</v>
      </c>
      <c r="C2361" s="536" t="s">
        <v>2800</v>
      </c>
      <c r="D2361" s="541" t="s">
        <v>5609</v>
      </c>
      <c r="E2361" s="539" t="s">
        <v>157</v>
      </c>
      <c r="F2361" s="488">
        <v>9.0299999999999994</v>
      </c>
    </row>
    <row r="2362" s="491" customFormat="1">
      <c r="B2362" s="490">
        <v>90684</v>
      </c>
      <c r="C2362" s="536" t="s">
        <v>2800</v>
      </c>
      <c r="D2362" s="541" t="s">
        <v>5610</v>
      </c>
      <c r="E2362" s="539" t="s">
        <v>157</v>
      </c>
      <c r="F2362" s="488">
        <v>42.710000000000001</v>
      </c>
    </row>
    <row r="2363" s="491" customFormat="1">
      <c r="B2363" s="490">
        <v>90685</v>
      </c>
      <c r="C2363" s="536" t="s">
        <v>2800</v>
      </c>
      <c r="D2363" s="541" t="s">
        <v>5611</v>
      </c>
      <c r="E2363" s="539" t="s">
        <v>157</v>
      </c>
      <c r="F2363" s="488">
        <v>55.530000000000001</v>
      </c>
    </row>
    <row r="2364" s="491" customFormat="1">
      <c r="B2364" s="490">
        <v>95114</v>
      </c>
      <c r="C2364" s="536" t="s">
        <v>2800</v>
      </c>
      <c r="D2364" s="541" t="s">
        <v>3380</v>
      </c>
      <c r="E2364" s="539" t="s">
        <v>157</v>
      </c>
      <c r="F2364" s="488">
        <v>0.45000000000000001</v>
      </c>
    </row>
    <row r="2365" s="491" customFormat="1">
      <c r="B2365" s="490">
        <v>95115</v>
      </c>
      <c r="C2365" s="536" t="s">
        <v>2800</v>
      </c>
      <c r="D2365" s="541" t="s">
        <v>3381</v>
      </c>
      <c r="E2365" s="539" t="s">
        <v>157</v>
      </c>
      <c r="F2365" s="488">
        <v>0.10000000000000001</v>
      </c>
    </row>
    <row r="2366" s="491" customFormat="1">
      <c r="B2366" s="490">
        <v>53863</v>
      </c>
      <c r="C2366" s="536" t="s">
        <v>2800</v>
      </c>
      <c r="D2366" s="541" t="s">
        <v>3096</v>
      </c>
      <c r="E2366" s="539" t="s">
        <v>157</v>
      </c>
      <c r="F2366" s="488">
        <v>0.56000000000000005</v>
      </c>
    </row>
    <row r="2367" s="491" customFormat="1">
      <c r="B2367" s="490">
        <v>104652</v>
      </c>
      <c r="C2367" s="536" t="s">
        <v>2800</v>
      </c>
      <c r="D2367" s="541" t="s">
        <v>5612</v>
      </c>
      <c r="E2367" s="539" t="s">
        <v>157</v>
      </c>
      <c r="F2367" s="488">
        <v>0</v>
      </c>
    </row>
    <row r="2368" s="491" customFormat="1">
      <c r="B2368" s="490">
        <v>104653</v>
      </c>
      <c r="C2368" s="536" t="s">
        <v>2800</v>
      </c>
      <c r="D2368" s="541" t="s">
        <v>5613</v>
      </c>
      <c r="E2368" s="539" t="s">
        <v>157</v>
      </c>
      <c r="F2368" s="488">
        <v>0</v>
      </c>
    </row>
    <row r="2369" s="491" customFormat="1">
      <c r="B2369" s="490">
        <v>104654</v>
      </c>
      <c r="C2369" s="536" t="s">
        <v>2800</v>
      </c>
      <c r="D2369" s="541" t="s">
        <v>5614</v>
      </c>
      <c r="E2369" s="539" t="s">
        <v>157</v>
      </c>
      <c r="F2369" s="488">
        <v>0</v>
      </c>
    </row>
    <row r="2370" s="491" customFormat="1">
      <c r="B2370" s="490">
        <v>104655</v>
      </c>
      <c r="C2370" s="536" t="s">
        <v>2800</v>
      </c>
      <c r="D2370" s="541" t="s">
        <v>5615</v>
      </c>
      <c r="E2370" s="539" t="s">
        <v>157</v>
      </c>
      <c r="F2370" s="488">
        <v>0.80000000000000004</v>
      </c>
    </row>
    <row r="2371" s="491" customFormat="1">
      <c r="B2371" s="490">
        <v>102270</v>
      </c>
      <c r="C2371" s="536" t="s">
        <v>2800</v>
      </c>
      <c r="D2371" s="541" t="s">
        <v>5616</v>
      </c>
      <c r="E2371" s="539" t="s">
        <v>157</v>
      </c>
      <c r="F2371" s="488">
        <v>0.76000000000000001</v>
      </c>
    </row>
    <row r="2372" s="491" customFormat="1">
      <c r="B2372" s="490">
        <v>102271</v>
      </c>
      <c r="C2372" s="536" t="s">
        <v>2800</v>
      </c>
      <c r="D2372" s="541" t="s">
        <v>5617</v>
      </c>
      <c r="E2372" s="539" t="s">
        <v>157</v>
      </c>
      <c r="F2372" s="488">
        <v>0.17000000000000001</v>
      </c>
    </row>
    <row r="2373" s="491" customFormat="1">
      <c r="B2373" s="490">
        <v>102272</v>
      </c>
      <c r="C2373" s="536" t="s">
        <v>2800</v>
      </c>
      <c r="D2373" s="541" t="s">
        <v>5618</v>
      </c>
      <c r="E2373" s="539" t="s">
        <v>157</v>
      </c>
      <c r="F2373" s="488">
        <v>0.95999999999999996</v>
      </c>
    </row>
    <row r="2374" s="491" customFormat="1">
      <c r="B2374" s="490">
        <v>102273</v>
      </c>
      <c r="C2374" s="536" t="s">
        <v>2800</v>
      </c>
      <c r="D2374" s="541" t="s">
        <v>5619</v>
      </c>
      <c r="E2374" s="539" t="s">
        <v>157</v>
      </c>
      <c r="F2374" s="488">
        <v>2</v>
      </c>
    </row>
    <row r="2375" s="491" customFormat="1">
      <c r="B2375" s="490">
        <v>95255</v>
      </c>
      <c r="C2375" s="536" t="s">
        <v>2800</v>
      </c>
      <c r="D2375" s="541" t="s">
        <v>3397</v>
      </c>
      <c r="E2375" s="539" t="s">
        <v>157</v>
      </c>
      <c r="F2375" s="488">
        <v>0.91000000000000003</v>
      </c>
    </row>
    <row r="2376" s="491" customFormat="1">
      <c r="B2376" s="490">
        <v>95256</v>
      </c>
      <c r="C2376" s="536" t="s">
        <v>2800</v>
      </c>
      <c r="D2376" s="541" t="s">
        <v>3398</v>
      </c>
      <c r="E2376" s="539" t="s">
        <v>157</v>
      </c>
      <c r="F2376" s="488">
        <v>0.20999999999999999</v>
      </c>
    </row>
    <row r="2377" s="491" customFormat="1">
      <c r="B2377" s="490">
        <v>95257</v>
      </c>
      <c r="C2377" s="536" t="s">
        <v>2800</v>
      </c>
      <c r="D2377" s="541" t="s">
        <v>3399</v>
      </c>
      <c r="E2377" s="539" t="s">
        <v>157</v>
      </c>
      <c r="F2377" s="488">
        <v>1.1399999999999999</v>
      </c>
    </row>
    <row r="2378" s="491" customFormat="1">
      <c r="B2378" s="490">
        <v>105913</v>
      </c>
      <c r="C2378" s="536" t="s">
        <v>2800</v>
      </c>
      <c r="D2378" s="541" t="s">
        <v>5620</v>
      </c>
      <c r="E2378" s="539" t="s">
        <v>157</v>
      </c>
      <c r="F2378" s="488">
        <v>0.77000000000000002</v>
      </c>
    </row>
    <row r="2379" s="491" customFormat="1">
      <c r="B2379" s="490">
        <v>105914</v>
      </c>
      <c r="C2379" s="536" t="s">
        <v>2800</v>
      </c>
      <c r="D2379" s="541" t="s">
        <v>5621</v>
      </c>
      <c r="E2379" s="539" t="s">
        <v>157</v>
      </c>
      <c r="F2379" s="488">
        <v>0.17999999999999999</v>
      </c>
    </row>
    <row r="2380" s="491" customFormat="1">
      <c r="B2380" s="490">
        <v>105915</v>
      </c>
      <c r="C2380" s="536" t="s">
        <v>2800</v>
      </c>
      <c r="D2380" s="541" t="s">
        <v>5622</v>
      </c>
      <c r="E2380" s="539" t="s">
        <v>157</v>
      </c>
      <c r="F2380" s="488">
        <v>0.96999999999999997</v>
      </c>
    </row>
    <row r="2381" s="491" customFormat="1">
      <c r="B2381" s="490">
        <v>103792</v>
      </c>
      <c r="C2381" s="536" t="s">
        <v>2800</v>
      </c>
      <c r="D2381" s="541" t="s">
        <v>5623</v>
      </c>
      <c r="E2381" s="539" t="s">
        <v>157</v>
      </c>
      <c r="F2381" s="488">
        <v>5.5199999999999996</v>
      </c>
    </row>
    <row r="2382" s="491" customFormat="1">
      <c r="B2382" s="490">
        <v>103789</v>
      </c>
      <c r="C2382" s="536" t="s">
        <v>2800</v>
      </c>
      <c r="D2382" s="541" t="s">
        <v>5624</v>
      </c>
      <c r="E2382" s="539" t="s">
        <v>157</v>
      </c>
      <c r="F2382" s="488">
        <v>0</v>
      </c>
    </row>
    <row r="2383" s="491" customFormat="1">
      <c r="B2383" s="490">
        <v>103790</v>
      </c>
      <c r="C2383" s="536" t="s">
        <v>2800</v>
      </c>
      <c r="D2383" s="541" t="s">
        <v>5625</v>
      </c>
      <c r="E2383" s="539" t="s">
        <v>157</v>
      </c>
      <c r="F2383" s="488">
        <v>0</v>
      </c>
    </row>
    <row r="2384" s="491" customFormat="1">
      <c r="B2384" s="490">
        <v>103791</v>
      </c>
      <c r="C2384" s="536" t="s">
        <v>2800</v>
      </c>
      <c r="D2384" s="541" t="s">
        <v>5626</v>
      </c>
      <c r="E2384" s="539" t="s">
        <v>157</v>
      </c>
      <c r="F2384" s="488">
        <v>0</v>
      </c>
    </row>
    <row r="2385" s="491" customFormat="1">
      <c r="B2385" s="490">
        <v>96054</v>
      </c>
      <c r="C2385" s="536" t="s">
        <v>2800</v>
      </c>
      <c r="D2385" s="541" t="s">
        <v>3437</v>
      </c>
      <c r="E2385" s="539" t="s">
        <v>157</v>
      </c>
      <c r="F2385" s="488">
        <v>27.710000000000001</v>
      </c>
    </row>
    <row r="2386" s="491" customFormat="1">
      <c r="B2386" s="490">
        <v>96060</v>
      </c>
      <c r="C2386" s="536" t="s">
        <v>2800</v>
      </c>
      <c r="D2386" s="541" t="s">
        <v>3441</v>
      </c>
      <c r="E2386" s="539" t="s">
        <v>157</v>
      </c>
      <c r="F2386" s="488">
        <v>5.7199999999999998</v>
      </c>
    </row>
    <row r="2387" s="491" customFormat="1">
      <c r="B2387" s="490">
        <v>96061</v>
      </c>
      <c r="C2387" s="536" t="s">
        <v>2800</v>
      </c>
      <c r="D2387" s="541" t="s">
        <v>3442</v>
      </c>
      <c r="E2387" s="539" t="s">
        <v>157</v>
      </c>
      <c r="F2387" s="488">
        <v>34.640000000000001</v>
      </c>
    </row>
    <row r="2388" s="491" customFormat="1">
      <c r="B2388" s="490">
        <v>96062</v>
      </c>
      <c r="C2388" s="536" t="s">
        <v>2800</v>
      </c>
      <c r="D2388" s="541" t="s">
        <v>3443</v>
      </c>
      <c r="E2388" s="539" t="s">
        <v>157</v>
      </c>
      <c r="F2388" s="488">
        <v>38.890000000000001</v>
      </c>
    </row>
    <row r="2389" s="491" customFormat="1">
      <c r="B2389" s="490">
        <v>90688</v>
      </c>
      <c r="C2389" s="536" t="s">
        <v>2800</v>
      </c>
      <c r="D2389" s="541" t="s">
        <v>3246</v>
      </c>
      <c r="E2389" s="539" t="s">
        <v>157</v>
      </c>
      <c r="F2389" s="488">
        <v>24</v>
      </c>
    </row>
    <row r="2390" s="491" customFormat="1">
      <c r="B2390" s="490">
        <v>90689</v>
      </c>
      <c r="C2390" s="536" t="s">
        <v>2800</v>
      </c>
      <c r="D2390" s="541" t="s">
        <v>3247</v>
      </c>
      <c r="E2390" s="539" t="s">
        <v>157</v>
      </c>
      <c r="F2390" s="488">
        <v>4.7400000000000002</v>
      </c>
    </row>
    <row r="2391" s="491" customFormat="1">
      <c r="B2391" s="490">
        <v>90690</v>
      </c>
      <c r="C2391" s="536" t="s">
        <v>2800</v>
      </c>
      <c r="D2391" s="541" t="s">
        <v>3248</v>
      </c>
      <c r="E2391" s="539" t="s">
        <v>157</v>
      </c>
      <c r="F2391" s="488">
        <v>30</v>
      </c>
    </row>
    <row r="2392" s="491" customFormat="1">
      <c r="B2392" s="490">
        <v>90691</v>
      </c>
      <c r="C2392" s="536" t="s">
        <v>2800</v>
      </c>
      <c r="D2392" s="541" t="s">
        <v>3249</v>
      </c>
      <c r="E2392" s="539" t="s">
        <v>157</v>
      </c>
      <c r="F2392" s="488">
        <v>38.890000000000001</v>
      </c>
    </row>
    <row r="2393" s="491" customFormat="1">
      <c r="B2393" s="490">
        <v>96241</v>
      </c>
      <c r="C2393" s="536" t="s">
        <v>2800</v>
      </c>
      <c r="D2393" s="541" t="s">
        <v>5627</v>
      </c>
      <c r="E2393" s="539" t="s">
        <v>157</v>
      </c>
      <c r="F2393" s="488">
        <v>25.5</v>
      </c>
    </row>
    <row r="2394" s="491" customFormat="1">
      <c r="B2394" s="490">
        <v>96242</v>
      </c>
      <c r="C2394" s="536" t="s">
        <v>2800</v>
      </c>
      <c r="D2394" s="541" t="s">
        <v>5628</v>
      </c>
      <c r="E2394" s="539" t="s">
        <v>157</v>
      </c>
      <c r="F2394" s="488">
        <v>6.7300000000000004</v>
      </c>
    </row>
    <row r="2395" s="491" customFormat="1">
      <c r="B2395" s="490">
        <v>96243</v>
      </c>
      <c r="C2395" s="536" t="s">
        <v>2800</v>
      </c>
      <c r="D2395" s="541" t="s">
        <v>5629</v>
      </c>
      <c r="E2395" s="539" t="s">
        <v>157</v>
      </c>
      <c r="F2395" s="488">
        <v>31.870000000000001</v>
      </c>
    </row>
    <row r="2396" s="491" customFormat="1">
      <c r="B2396" s="490">
        <v>96244</v>
      </c>
      <c r="C2396" s="536" t="s">
        <v>2800</v>
      </c>
      <c r="D2396" s="541" t="s">
        <v>5630</v>
      </c>
      <c r="E2396" s="539" t="s">
        <v>157</v>
      </c>
      <c r="F2396" s="488">
        <v>16.989999999999998</v>
      </c>
    </row>
    <row r="2397" s="491" customFormat="1">
      <c r="B2397" s="490">
        <v>88400</v>
      </c>
      <c r="C2397" s="536" t="s">
        <v>2800</v>
      </c>
      <c r="D2397" s="541" t="s">
        <v>5631</v>
      </c>
      <c r="E2397" s="539" t="s">
        <v>157</v>
      </c>
      <c r="F2397" s="488">
        <v>0.97999999999999998</v>
      </c>
    </row>
    <row r="2398" s="491" customFormat="1">
      <c r="B2398" s="490">
        <v>88401</v>
      </c>
      <c r="C2398" s="536" t="s">
        <v>2800</v>
      </c>
      <c r="D2398" s="541" t="s">
        <v>5632</v>
      </c>
      <c r="E2398" s="539" t="s">
        <v>157</v>
      </c>
      <c r="F2398" s="488">
        <v>0.22</v>
      </c>
    </row>
    <row r="2399" s="491" customFormat="1">
      <c r="B2399" s="490">
        <v>88402</v>
      </c>
      <c r="C2399" s="536" t="s">
        <v>2800</v>
      </c>
      <c r="D2399" s="541" t="s">
        <v>5633</v>
      </c>
      <c r="E2399" s="539" t="s">
        <v>157</v>
      </c>
      <c r="F2399" s="488">
        <v>1.0700000000000001</v>
      </c>
    </row>
    <row r="2400" s="491" customFormat="1">
      <c r="B2400" s="490">
        <v>88403</v>
      </c>
      <c r="C2400" s="536" t="s">
        <v>2800</v>
      </c>
      <c r="D2400" s="541" t="s">
        <v>5634</v>
      </c>
      <c r="E2400" s="539" t="s">
        <v>157</v>
      </c>
      <c r="F2400" s="488">
        <v>2.21</v>
      </c>
    </row>
    <row r="2401" s="491" customFormat="1">
      <c r="B2401" s="490">
        <v>88387</v>
      </c>
      <c r="C2401" s="536" t="s">
        <v>2800</v>
      </c>
      <c r="D2401" s="541" t="s">
        <v>5635</v>
      </c>
      <c r="E2401" s="539" t="s">
        <v>157</v>
      </c>
      <c r="F2401" s="488">
        <v>1.04</v>
      </c>
    </row>
    <row r="2402" s="491" customFormat="1">
      <c r="B2402" s="490">
        <v>88389</v>
      </c>
      <c r="C2402" s="536" t="s">
        <v>2800</v>
      </c>
      <c r="D2402" s="541" t="s">
        <v>5636</v>
      </c>
      <c r="E2402" s="539" t="s">
        <v>157</v>
      </c>
      <c r="F2402" s="488">
        <v>0.23999999999999999</v>
      </c>
    </row>
    <row r="2403" s="491" customFormat="1">
      <c r="B2403" s="490">
        <v>88390</v>
      </c>
      <c r="C2403" s="536" t="s">
        <v>2800</v>
      </c>
      <c r="D2403" s="541" t="s">
        <v>5637</v>
      </c>
      <c r="E2403" s="539" t="s">
        <v>157</v>
      </c>
      <c r="F2403" s="488">
        <v>1.1299999999999999</v>
      </c>
    </row>
    <row r="2404" s="491" customFormat="1">
      <c r="B2404" s="490">
        <v>88391</v>
      </c>
      <c r="C2404" s="536" t="s">
        <v>2800</v>
      </c>
      <c r="D2404" s="541" t="s">
        <v>5638</v>
      </c>
      <c r="E2404" s="539" t="s">
        <v>157</v>
      </c>
      <c r="F2404" s="488">
        <v>3.6899999999999999</v>
      </c>
    </row>
    <row r="2405" s="491" customFormat="1">
      <c r="B2405" s="490">
        <v>88394</v>
      </c>
      <c r="C2405" s="536" t="s">
        <v>2800</v>
      </c>
      <c r="D2405" s="541" t="s">
        <v>5639</v>
      </c>
      <c r="E2405" s="539" t="s">
        <v>157</v>
      </c>
      <c r="F2405" s="488">
        <v>1.23</v>
      </c>
    </row>
    <row r="2406" s="491" customFormat="1">
      <c r="B2406" s="490">
        <v>88395</v>
      </c>
      <c r="C2406" s="536" t="s">
        <v>2800</v>
      </c>
      <c r="D2406" s="541" t="s">
        <v>5640</v>
      </c>
      <c r="E2406" s="539" t="s">
        <v>157</v>
      </c>
      <c r="F2406" s="488">
        <v>0.28000000000000003</v>
      </c>
    </row>
    <row r="2407" s="491" customFormat="1">
      <c r="B2407" s="490">
        <v>88396</v>
      </c>
      <c r="C2407" s="536" t="s">
        <v>2800</v>
      </c>
      <c r="D2407" s="541" t="s">
        <v>5641</v>
      </c>
      <c r="E2407" s="539" t="s">
        <v>157</v>
      </c>
      <c r="F2407" s="488">
        <v>1.3500000000000001</v>
      </c>
    </row>
    <row r="2408" s="491" customFormat="1">
      <c r="B2408" s="490">
        <v>88397</v>
      </c>
      <c r="C2408" s="536" t="s">
        <v>2800</v>
      </c>
      <c r="D2408" s="541" t="s">
        <v>5642</v>
      </c>
      <c r="E2408" s="539" t="s">
        <v>157</v>
      </c>
      <c r="F2408" s="488">
        <v>5.5300000000000002</v>
      </c>
    </row>
    <row r="2409" s="491" customFormat="1">
      <c r="B2409" s="490">
        <v>90633</v>
      </c>
      <c r="C2409" s="536" t="s">
        <v>2800</v>
      </c>
      <c r="D2409" s="541" t="s">
        <v>3218</v>
      </c>
      <c r="E2409" s="539" t="s">
        <v>157</v>
      </c>
      <c r="F2409" s="488">
        <v>4.9199999999999999</v>
      </c>
    </row>
    <row r="2410" s="491" customFormat="1">
      <c r="B2410" s="490">
        <v>90634</v>
      </c>
      <c r="C2410" s="536" t="s">
        <v>2800</v>
      </c>
      <c r="D2410" s="541" t="s">
        <v>3219</v>
      </c>
      <c r="E2410" s="539" t="s">
        <v>157</v>
      </c>
      <c r="F2410" s="488">
        <v>1.1299999999999999</v>
      </c>
    </row>
    <row r="2411" s="491" customFormat="1">
      <c r="B2411" s="490">
        <v>90635</v>
      </c>
      <c r="C2411" s="536" t="s">
        <v>2800</v>
      </c>
      <c r="D2411" s="541" t="s">
        <v>3220</v>
      </c>
      <c r="E2411" s="539" t="s">
        <v>157</v>
      </c>
      <c r="F2411" s="488">
        <v>5.3799999999999999</v>
      </c>
    </row>
    <row r="2412" s="491" customFormat="1">
      <c r="B2412" s="490">
        <v>90636</v>
      </c>
      <c r="C2412" s="536" t="s">
        <v>2800</v>
      </c>
      <c r="D2412" s="541" t="s">
        <v>3221</v>
      </c>
      <c r="E2412" s="539" t="s">
        <v>157</v>
      </c>
      <c r="F2412" s="488">
        <v>7.3799999999999999</v>
      </c>
    </row>
    <row r="2413" s="491" customFormat="1">
      <c r="B2413" s="490">
        <v>103238</v>
      </c>
      <c r="C2413" s="536" t="s">
        <v>2800</v>
      </c>
      <c r="D2413" s="541" t="s">
        <v>5643</v>
      </c>
      <c r="E2413" s="539" t="s">
        <v>157</v>
      </c>
      <c r="F2413" s="488">
        <v>0</v>
      </c>
    </row>
    <row r="2414" s="491" customFormat="1">
      <c r="B2414" s="490">
        <v>103239</v>
      </c>
      <c r="C2414" s="536" t="s">
        <v>2800</v>
      </c>
      <c r="D2414" s="541" t="s">
        <v>5644</v>
      </c>
      <c r="E2414" s="539" t="s">
        <v>157</v>
      </c>
      <c r="F2414" s="488">
        <v>0</v>
      </c>
    </row>
    <row r="2415" s="491" customFormat="1">
      <c r="B2415" s="490">
        <v>103240</v>
      </c>
      <c r="C2415" s="536" t="s">
        <v>2800</v>
      </c>
      <c r="D2415" s="541" t="s">
        <v>5645</v>
      </c>
      <c r="E2415" s="539" t="s">
        <v>157</v>
      </c>
      <c r="F2415" s="488">
        <v>0</v>
      </c>
    </row>
    <row r="2416" s="491" customFormat="1">
      <c r="B2416" s="490">
        <v>103241</v>
      </c>
      <c r="C2416" s="536" t="s">
        <v>2800</v>
      </c>
      <c r="D2416" s="541" t="s">
        <v>5646</v>
      </c>
      <c r="E2416" s="539" t="s">
        <v>157</v>
      </c>
      <c r="F2416" s="488">
        <v>13.84</v>
      </c>
    </row>
    <row r="2417" s="491" customFormat="1">
      <c r="B2417" s="490">
        <v>88853</v>
      </c>
      <c r="C2417" s="536" t="s">
        <v>2800</v>
      </c>
      <c r="D2417" s="541" t="s">
        <v>3129</v>
      </c>
      <c r="E2417" s="539" t="s">
        <v>157</v>
      </c>
      <c r="F2417" s="488">
        <v>0.31</v>
      </c>
    </row>
    <row r="2418" s="491" customFormat="1">
      <c r="B2418" s="490">
        <v>88854</v>
      </c>
      <c r="C2418" s="536" t="s">
        <v>2800</v>
      </c>
      <c r="D2418" s="541" t="s">
        <v>3130</v>
      </c>
      <c r="E2418" s="539" t="s">
        <v>157</v>
      </c>
      <c r="F2418" s="488">
        <v>0.070000000000000007</v>
      </c>
    </row>
    <row r="2419" s="491" customFormat="1">
      <c r="B2419" s="490">
        <v>5692</v>
      </c>
      <c r="C2419" s="536" t="s">
        <v>2800</v>
      </c>
      <c r="D2419" s="541" t="s">
        <v>3025</v>
      </c>
      <c r="E2419" s="539" t="s">
        <v>157</v>
      </c>
      <c r="F2419" s="488">
        <v>0.34000000000000002</v>
      </c>
    </row>
    <row r="2420" s="491" customFormat="1">
      <c r="B2420" s="490">
        <v>5693</v>
      </c>
      <c r="C2420" s="536" t="s">
        <v>2800</v>
      </c>
      <c r="D2420" s="541" t="s">
        <v>3026</v>
      </c>
      <c r="E2420" s="539" t="s">
        <v>157</v>
      </c>
      <c r="F2420" s="488">
        <v>20.940000000000001</v>
      </c>
    </row>
    <row r="2421" s="491" customFormat="1">
      <c r="B2421" s="490">
        <v>7044</v>
      </c>
      <c r="C2421" s="536" t="s">
        <v>2800</v>
      </c>
      <c r="D2421" s="541" t="s">
        <v>3060</v>
      </c>
      <c r="E2421" s="539" t="s">
        <v>157</v>
      </c>
      <c r="F2421" s="488">
        <v>0.38</v>
      </c>
    </row>
    <row r="2422" s="491" customFormat="1">
      <c r="B2422" s="490">
        <v>7045</v>
      </c>
      <c r="C2422" s="536" t="s">
        <v>2800</v>
      </c>
      <c r="D2422" s="541" t="s">
        <v>3061</v>
      </c>
      <c r="E2422" s="539" t="s">
        <v>157</v>
      </c>
      <c r="F2422" s="488">
        <v>0.080000000000000002</v>
      </c>
    </row>
    <row r="2423" s="491" customFormat="1">
      <c r="B2423" s="490">
        <v>7046</v>
      </c>
      <c r="C2423" s="536" t="s">
        <v>2800</v>
      </c>
      <c r="D2423" s="541" t="s">
        <v>3062</v>
      </c>
      <c r="E2423" s="539" t="s">
        <v>157</v>
      </c>
      <c r="F2423" s="488">
        <v>0.41999999999999998</v>
      </c>
    </row>
    <row r="2424" s="491" customFormat="1">
      <c r="B2424" s="490">
        <v>7047</v>
      </c>
      <c r="C2424" s="536" t="s">
        <v>2800</v>
      </c>
      <c r="D2424" s="541" t="s">
        <v>3063</v>
      </c>
      <c r="E2424" s="539" t="s">
        <v>157</v>
      </c>
      <c r="F2424" s="488">
        <v>24.719999999999999</v>
      </c>
    </row>
    <row r="2425" s="491" customFormat="1">
      <c r="B2425" s="490">
        <v>89228</v>
      </c>
      <c r="C2425" s="536" t="s">
        <v>2800</v>
      </c>
      <c r="D2425" s="541" t="s">
        <v>3163</v>
      </c>
      <c r="E2425" s="539" t="s">
        <v>157</v>
      </c>
      <c r="F2425" s="488">
        <v>46.600000000000001</v>
      </c>
    </row>
    <row r="2426" s="491" customFormat="1">
      <c r="B2426" s="490">
        <v>89229</v>
      </c>
      <c r="C2426" s="536" t="s">
        <v>2800</v>
      </c>
      <c r="D2426" s="541" t="s">
        <v>3164</v>
      </c>
      <c r="E2426" s="539" t="s">
        <v>157</v>
      </c>
      <c r="F2426" s="488">
        <v>16.420000000000002</v>
      </c>
    </row>
    <row r="2427" s="491" customFormat="1">
      <c r="B2427" s="490">
        <v>5779</v>
      </c>
      <c r="C2427" s="536" t="s">
        <v>2800</v>
      </c>
      <c r="D2427" s="541" t="s">
        <v>3054</v>
      </c>
      <c r="E2427" s="539" t="s">
        <v>157</v>
      </c>
      <c r="F2427" s="488">
        <v>74.900000000000006</v>
      </c>
    </row>
    <row r="2428" s="491" customFormat="1">
      <c r="B2428" s="490">
        <v>53849</v>
      </c>
      <c r="C2428" s="536" t="s">
        <v>2800</v>
      </c>
      <c r="D2428" s="541" t="s">
        <v>3092</v>
      </c>
      <c r="E2428" s="539" t="s">
        <v>157</v>
      </c>
      <c r="F2428" s="488">
        <v>81.700000000000003</v>
      </c>
    </row>
    <row r="2429" s="491" customFormat="1">
      <c r="B2429" s="490">
        <v>95129</v>
      </c>
      <c r="C2429" s="536" t="s">
        <v>2800</v>
      </c>
      <c r="D2429" s="541" t="s">
        <v>3390</v>
      </c>
      <c r="E2429" s="539" t="s">
        <v>157</v>
      </c>
      <c r="F2429" s="488">
        <v>57.969999999999999</v>
      </c>
    </row>
    <row r="2430" s="491" customFormat="1">
      <c r="B2430" s="490">
        <v>95130</v>
      </c>
      <c r="C2430" s="536" t="s">
        <v>2800</v>
      </c>
      <c r="D2430" s="541" t="s">
        <v>3391</v>
      </c>
      <c r="E2430" s="539" t="s">
        <v>157</v>
      </c>
      <c r="F2430" s="488">
        <v>21.02</v>
      </c>
    </row>
    <row r="2431" s="491" customFormat="1">
      <c r="B2431" s="490">
        <v>95131</v>
      </c>
      <c r="C2431" s="536" t="s">
        <v>2800</v>
      </c>
      <c r="D2431" s="541" t="s">
        <v>3392</v>
      </c>
      <c r="E2431" s="539" t="s">
        <v>157</v>
      </c>
      <c r="F2431" s="488">
        <v>68.239999999999995</v>
      </c>
    </row>
    <row r="2432" s="491" customFormat="1">
      <c r="B2432" s="490">
        <v>95132</v>
      </c>
      <c r="C2432" s="536" t="s">
        <v>2800</v>
      </c>
      <c r="D2432" s="541" t="s">
        <v>3393</v>
      </c>
      <c r="E2432" s="539" t="s">
        <v>157</v>
      </c>
      <c r="F2432" s="488">
        <v>31.469999999999999</v>
      </c>
    </row>
    <row r="2433" s="491" customFormat="1">
      <c r="B2433" s="490">
        <v>102982</v>
      </c>
      <c r="C2433" s="536" t="s">
        <v>2800</v>
      </c>
      <c r="D2433" s="541" t="s">
        <v>5647</v>
      </c>
      <c r="E2433" s="539" t="s">
        <v>157</v>
      </c>
      <c r="F2433" s="488">
        <v>0</v>
      </c>
    </row>
    <row r="2434" s="491" customFormat="1">
      <c r="B2434" s="490">
        <v>102983</v>
      </c>
      <c r="C2434" s="536" t="s">
        <v>2800</v>
      </c>
      <c r="D2434" s="541" t="s">
        <v>5648</v>
      </c>
      <c r="E2434" s="539" t="s">
        <v>157</v>
      </c>
      <c r="F2434" s="488">
        <v>0</v>
      </c>
    </row>
    <row r="2435" s="491" customFormat="1">
      <c r="B2435" s="490">
        <v>102984</v>
      </c>
      <c r="C2435" s="536" t="s">
        <v>2800</v>
      </c>
      <c r="D2435" s="541" t="s">
        <v>5649</v>
      </c>
      <c r="E2435" s="539" t="s">
        <v>157</v>
      </c>
      <c r="F2435" s="488">
        <v>0</v>
      </c>
    </row>
    <row r="2436" s="491" customFormat="1">
      <c r="B2436" s="490">
        <v>102985</v>
      </c>
      <c r="C2436" s="536" t="s">
        <v>2800</v>
      </c>
      <c r="D2436" s="541" t="s">
        <v>5650</v>
      </c>
      <c r="E2436" s="539" t="s">
        <v>157</v>
      </c>
      <c r="F2436" s="488">
        <v>14.6</v>
      </c>
    </row>
    <row r="2437" s="491" customFormat="1">
      <c r="B2437" s="490">
        <v>92956</v>
      </c>
      <c r="C2437" s="536" t="s">
        <v>2800</v>
      </c>
      <c r="D2437" s="541" t="s">
        <v>3344</v>
      </c>
      <c r="E2437" s="539" t="s">
        <v>157</v>
      </c>
      <c r="F2437" s="488">
        <v>4.3700000000000001</v>
      </c>
    </row>
    <row r="2438" s="491" customFormat="1">
      <c r="B2438" s="490">
        <v>92957</v>
      </c>
      <c r="C2438" s="536" t="s">
        <v>2800</v>
      </c>
      <c r="D2438" s="541" t="s">
        <v>3345</v>
      </c>
      <c r="E2438" s="539" t="s">
        <v>157</v>
      </c>
      <c r="F2438" s="488">
        <v>1.01</v>
      </c>
    </row>
    <row r="2439" s="491" customFormat="1">
      <c r="B2439" s="490">
        <v>92958</v>
      </c>
      <c r="C2439" s="536" t="s">
        <v>2800</v>
      </c>
      <c r="D2439" s="541" t="s">
        <v>3346</v>
      </c>
      <c r="E2439" s="539" t="s">
        <v>157</v>
      </c>
      <c r="F2439" s="488">
        <v>4.79</v>
      </c>
    </row>
    <row r="2440" s="491" customFormat="1">
      <c r="B2440" s="490">
        <v>92959</v>
      </c>
      <c r="C2440" s="536" t="s">
        <v>2800</v>
      </c>
      <c r="D2440" s="541" t="s">
        <v>3347</v>
      </c>
      <c r="E2440" s="539" t="s">
        <v>157</v>
      </c>
      <c r="F2440" s="488">
        <v>9.0500000000000007</v>
      </c>
    </row>
    <row r="2441" s="491" customFormat="1">
      <c r="B2441" s="490">
        <v>102858</v>
      </c>
      <c r="C2441" s="536" t="s">
        <v>2800</v>
      </c>
      <c r="D2441" s="541" t="s">
        <v>5651</v>
      </c>
      <c r="E2441" s="539" t="s">
        <v>157</v>
      </c>
      <c r="F2441" s="488">
        <v>0</v>
      </c>
    </row>
    <row r="2442" s="491" customFormat="1">
      <c r="B2442" s="490">
        <v>102859</v>
      </c>
      <c r="C2442" s="536" t="s">
        <v>2800</v>
      </c>
      <c r="D2442" s="541" t="s">
        <v>5652</v>
      </c>
      <c r="E2442" s="539" t="s">
        <v>157</v>
      </c>
      <c r="F2442" s="488">
        <v>0</v>
      </c>
    </row>
    <row r="2443" s="491" customFormat="1">
      <c r="B2443" s="490">
        <v>102860</v>
      </c>
      <c r="C2443" s="536" t="s">
        <v>2800</v>
      </c>
      <c r="D2443" s="541" t="s">
        <v>5653</v>
      </c>
      <c r="E2443" s="539" t="s">
        <v>157</v>
      </c>
      <c r="F2443" s="488">
        <v>0</v>
      </c>
    </row>
    <row r="2444" s="491" customFormat="1">
      <c r="B2444" s="490">
        <v>102861</v>
      </c>
      <c r="C2444" s="536" t="s">
        <v>2800</v>
      </c>
      <c r="D2444" s="541" t="s">
        <v>5654</v>
      </c>
      <c r="E2444" s="539" t="s">
        <v>157</v>
      </c>
      <c r="F2444" s="488">
        <v>1.47</v>
      </c>
    </row>
    <row r="2445" s="491" customFormat="1">
      <c r="B2445" s="490">
        <v>93404</v>
      </c>
      <c r="C2445" s="536" t="s">
        <v>2800</v>
      </c>
      <c r="D2445" s="541" t="s">
        <v>5655</v>
      </c>
      <c r="E2445" s="539" t="s">
        <v>157</v>
      </c>
      <c r="F2445" s="488">
        <v>7.75</v>
      </c>
    </row>
    <row r="2446" s="491" customFormat="1">
      <c r="B2446" s="490">
        <v>93405</v>
      </c>
      <c r="C2446" s="536" t="s">
        <v>2800</v>
      </c>
      <c r="D2446" s="541" t="s">
        <v>5656</v>
      </c>
      <c r="E2446" s="539" t="s">
        <v>157</v>
      </c>
      <c r="F2446" s="488">
        <v>1.98</v>
      </c>
    </row>
    <row r="2447" s="491" customFormat="1">
      <c r="B2447" s="490">
        <v>93406</v>
      </c>
      <c r="C2447" s="536" t="s">
        <v>2800</v>
      </c>
      <c r="D2447" s="541" t="s">
        <v>5657</v>
      </c>
      <c r="E2447" s="539" t="s">
        <v>157</v>
      </c>
      <c r="F2447" s="488">
        <v>9.3000000000000007</v>
      </c>
    </row>
    <row r="2448" s="491" customFormat="1">
      <c r="B2448" s="490">
        <v>93407</v>
      </c>
      <c r="C2448" s="536" t="s">
        <v>2800</v>
      </c>
      <c r="D2448" s="541" t="s">
        <v>5658</v>
      </c>
      <c r="E2448" s="539" t="s">
        <v>157</v>
      </c>
      <c r="F2448" s="488">
        <v>46.009999999999998</v>
      </c>
    </row>
    <row r="2449" s="491" customFormat="1">
      <c r="B2449" s="490">
        <v>102936</v>
      </c>
      <c r="C2449" s="536" t="s">
        <v>2800</v>
      </c>
      <c r="D2449" s="541" t="s">
        <v>5659</v>
      </c>
      <c r="E2449" s="539" t="s">
        <v>157</v>
      </c>
      <c r="F2449" s="488">
        <v>0</v>
      </c>
    </row>
    <row r="2450" s="491" customFormat="1">
      <c r="B2450" s="490">
        <v>102937</v>
      </c>
      <c r="C2450" s="536" t="s">
        <v>2800</v>
      </c>
      <c r="D2450" s="541" t="s">
        <v>5660</v>
      </c>
      <c r="E2450" s="539" t="s">
        <v>157</v>
      </c>
      <c r="F2450" s="488">
        <v>0</v>
      </c>
    </row>
    <row r="2451" s="491" customFormat="1">
      <c r="B2451" s="490">
        <v>102938</v>
      </c>
      <c r="C2451" s="536" t="s">
        <v>2800</v>
      </c>
      <c r="D2451" s="541" t="s">
        <v>5661</v>
      </c>
      <c r="E2451" s="539" t="s">
        <v>157</v>
      </c>
      <c r="F2451" s="488">
        <v>0</v>
      </c>
    </row>
    <row r="2452" s="491" customFormat="1">
      <c r="B2452" s="490">
        <v>102939</v>
      </c>
      <c r="C2452" s="536" t="s">
        <v>2800</v>
      </c>
      <c r="D2452" s="541" t="s">
        <v>5662</v>
      </c>
      <c r="E2452" s="539" t="s">
        <v>157</v>
      </c>
      <c r="F2452" s="488">
        <v>11.029999999999999</v>
      </c>
    </row>
    <row r="2453" s="491" customFormat="1">
      <c r="B2453" s="490">
        <v>103159</v>
      </c>
      <c r="C2453" s="536" t="s">
        <v>2800</v>
      </c>
      <c r="D2453" s="541" t="s">
        <v>5663</v>
      </c>
      <c r="E2453" s="539" t="s">
        <v>157</v>
      </c>
      <c r="F2453" s="488">
        <v>0</v>
      </c>
    </row>
    <row r="2454" s="491" customFormat="1">
      <c r="B2454" s="490">
        <v>103160</v>
      </c>
      <c r="C2454" s="536" t="s">
        <v>2800</v>
      </c>
      <c r="D2454" s="541" t="s">
        <v>5664</v>
      </c>
      <c r="E2454" s="539" t="s">
        <v>157</v>
      </c>
      <c r="F2454" s="488">
        <v>0</v>
      </c>
    </row>
    <row r="2455" s="491" customFormat="1">
      <c r="B2455" s="490">
        <v>103161</v>
      </c>
      <c r="C2455" s="536" t="s">
        <v>2800</v>
      </c>
      <c r="D2455" s="541" t="s">
        <v>5665</v>
      </c>
      <c r="E2455" s="539" t="s">
        <v>157</v>
      </c>
      <c r="F2455" s="488">
        <v>0</v>
      </c>
    </row>
    <row r="2456" s="491" customFormat="1">
      <c r="B2456" s="490">
        <v>103162</v>
      </c>
      <c r="C2456" s="536" t="s">
        <v>2800</v>
      </c>
      <c r="D2456" s="541" t="s">
        <v>5666</v>
      </c>
      <c r="E2456" s="539" t="s">
        <v>157</v>
      </c>
      <c r="F2456" s="488">
        <v>0.79000000000000004</v>
      </c>
    </row>
    <row r="2457" s="491" customFormat="1">
      <c r="B2457" s="490">
        <v>103153</v>
      </c>
      <c r="C2457" s="536" t="s">
        <v>2800</v>
      </c>
      <c r="D2457" s="541" t="s">
        <v>5667</v>
      </c>
      <c r="E2457" s="539" t="s">
        <v>157</v>
      </c>
      <c r="F2457" s="488">
        <v>0</v>
      </c>
    </row>
    <row r="2458" s="491" customFormat="1">
      <c r="B2458" s="490">
        <v>103154</v>
      </c>
      <c r="C2458" s="536" t="s">
        <v>2800</v>
      </c>
      <c r="D2458" s="541" t="s">
        <v>5668</v>
      </c>
      <c r="E2458" s="539" t="s">
        <v>157</v>
      </c>
      <c r="F2458" s="488">
        <v>0</v>
      </c>
    </row>
    <row r="2459" s="491" customFormat="1">
      <c r="B2459" s="490">
        <v>103155</v>
      </c>
      <c r="C2459" s="536" t="s">
        <v>2800</v>
      </c>
      <c r="D2459" s="541" t="s">
        <v>5669</v>
      </c>
      <c r="E2459" s="539" t="s">
        <v>157</v>
      </c>
      <c r="F2459" s="488">
        <v>0</v>
      </c>
    </row>
    <row r="2460" s="491" customFormat="1">
      <c r="B2460" s="490">
        <v>103156</v>
      </c>
      <c r="C2460" s="536" t="s">
        <v>2800</v>
      </c>
      <c r="D2460" s="541" t="s">
        <v>5670</v>
      </c>
      <c r="E2460" s="539" t="s">
        <v>157</v>
      </c>
      <c r="F2460" s="488">
        <v>2.7999999999999998</v>
      </c>
    </row>
    <row r="2461" s="491" customFormat="1">
      <c r="B2461" s="490">
        <v>103171</v>
      </c>
      <c r="C2461" s="536" t="s">
        <v>2800</v>
      </c>
      <c r="D2461" s="541" t="s">
        <v>5671</v>
      </c>
      <c r="E2461" s="539" t="s">
        <v>157</v>
      </c>
      <c r="F2461" s="488">
        <v>0</v>
      </c>
    </row>
    <row r="2462" s="491" customFormat="1">
      <c r="B2462" s="490">
        <v>103172</v>
      </c>
      <c r="C2462" s="536" t="s">
        <v>2800</v>
      </c>
      <c r="D2462" s="541" t="s">
        <v>5672</v>
      </c>
      <c r="E2462" s="539" t="s">
        <v>157</v>
      </c>
      <c r="F2462" s="488">
        <v>0</v>
      </c>
    </row>
    <row r="2463" s="491" customFormat="1">
      <c r="B2463" s="490">
        <v>103173</v>
      </c>
      <c r="C2463" s="536" t="s">
        <v>2800</v>
      </c>
      <c r="D2463" s="541" t="s">
        <v>5673</v>
      </c>
      <c r="E2463" s="539" t="s">
        <v>157</v>
      </c>
      <c r="F2463" s="488">
        <v>0</v>
      </c>
    </row>
    <row r="2464" s="491" customFormat="1">
      <c r="B2464" s="490">
        <v>103174</v>
      </c>
      <c r="C2464" s="536" t="s">
        <v>2800</v>
      </c>
      <c r="D2464" s="541" t="s">
        <v>5674</v>
      </c>
      <c r="E2464" s="539" t="s">
        <v>157</v>
      </c>
      <c r="F2464" s="488">
        <v>2.2400000000000002</v>
      </c>
    </row>
    <row r="2465" s="491" customFormat="1">
      <c r="B2465" s="490">
        <v>103177</v>
      </c>
      <c r="C2465" s="536" t="s">
        <v>2800</v>
      </c>
      <c r="D2465" s="541" t="s">
        <v>5675</v>
      </c>
      <c r="E2465" s="539" t="s">
        <v>157</v>
      </c>
      <c r="F2465" s="488">
        <v>0</v>
      </c>
    </row>
    <row r="2466" s="491" customFormat="1">
      <c r="B2466" s="490">
        <v>103178</v>
      </c>
      <c r="C2466" s="536" t="s">
        <v>2800</v>
      </c>
      <c r="D2466" s="541" t="s">
        <v>5676</v>
      </c>
      <c r="E2466" s="539" t="s">
        <v>157</v>
      </c>
      <c r="F2466" s="488">
        <v>0</v>
      </c>
    </row>
    <row r="2467" s="491" customFormat="1">
      <c r="B2467" s="490">
        <v>103179</v>
      </c>
      <c r="C2467" s="536" t="s">
        <v>2800</v>
      </c>
      <c r="D2467" s="541" t="s">
        <v>5677</v>
      </c>
      <c r="E2467" s="539" t="s">
        <v>157</v>
      </c>
      <c r="F2467" s="488">
        <v>0</v>
      </c>
    </row>
    <row r="2468" s="491" customFormat="1">
      <c r="B2468" s="490">
        <v>103180</v>
      </c>
      <c r="C2468" s="536" t="s">
        <v>2800</v>
      </c>
      <c r="D2468" s="541" t="s">
        <v>5678</v>
      </c>
      <c r="E2468" s="539" t="s">
        <v>157</v>
      </c>
      <c r="F2468" s="488">
        <v>5.1500000000000004</v>
      </c>
    </row>
    <row r="2469" s="491" customFormat="1">
      <c r="B2469" s="490">
        <v>103165</v>
      </c>
      <c r="C2469" s="536" t="s">
        <v>2800</v>
      </c>
      <c r="D2469" s="541" t="s">
        <v>5679</v>
      </c>
      <c r="E2469" s="539" t="s">
        <v>157</v>
      </c>
      <c r="F2469" s="488">
        <v>0</v>
      </c>
    </row>
    <row r="2470" s="491" customFormat="1">
      <c r="B2470" s="490">
        <v>103166</v>
      </c>
      <c r="C2470" s="536" t="s">
        <v>2800</v>
      </c>
      <c r="D2470" s="541" t="s">
        <v>5680</v>
      </c>
      <c r="E2470" s="539" t="s">
        <v>157</v>
      </c>
      <c r="F2470" s="488">
        <v>0</v>
      </c>
    </row>
    <row r="2471" s="491" customFormat="1">
      <c r="B2471" s="490">
        <v>103167</v>
      </c>
      <c r="C2471" s="536" t="s">
        <v>2800</v>
      </c>
      <c r="D2471" s="541" t="s">
        <v>5681</v>
      </c>
      <c r="E2471" s="539" t="s">
        <v>157</v>
      </c>
      <c r="F2471" s="488">
        <v>0</v>
      </c>
    </row>
    <row r="2472" s="491" customFormat="1">
      <c r="B2472" s="490">
        <v>103168</v>
      </c>
      <c r="C2472" s="536" t="s">
        <v>2800</v>
      </c>
      <c r="D2472" s="541" t="s">
        <v>5682</v>
      </c>
      <c r="E2472" s="539" t="s">
        <v>157</v>
      </c>
      <c r="F2472" s="488">
        <v>0.89000000000000001</v>
      </c>
    </row>
    <row r="2473" s="491" customFormat="1">
      <c r="B2473" s="490">
        <v>102864</v>
      </c>
      <c r="C2473" s="536" t="s">
        <v>2800</v>
      </c>
      <c r="D2473" s="541" t="s">
        <v>5683</v>
      </c>
      <c r="E2473" s="539" t="s">
        <v>157</v>
      </c>
      <c r="F2473" s="488">
        <v>0</v>
      </c>
    </row>
    <row r="2474" s="491" customFormat="1">
      <c r="B2474" s="490">
        <v>102865</v>
      </c>
      <c r="C2474" s="536" t="s">
        <v>2800</v>
      </c>
      <c r="D2474" s="541" t="s">
        <v>5684</v>
      </c>
      <c r="E2474" s="539" t="s">
        <v>157</v>
      </c>
      <c r="F2474" s="488">
        <v>0</v>
      </c>
    </row>
    <row r="2475" s="491" customFormat="1">
      <c r="B2475" s="490">
        <v>102866</v>
      </c>
      <c r="C2475" s="536" t="s">
        <v>2800</v>
      </c>
      <c r="D2475" s="541" t="s">
        <v>5685</v>
      </c>
      <c r="E2475" s="539" t="s">
        <v>157</v>
      </c>
      <c r="F2475" s="488">
        <v>0</v>
      </c>
    </row>
    <row r="2476" s="491" customFormat="1">
      <c r="B2476" s="490">
        <v>102867</v>
      </c>
      <c r="C2476" s="536" t="s">
        <v>2800</v>
      </c>
      <c r="D2476" s="541" t="s">
        <v>5686</v>
      </c>
      <c r="E2476" s="539" t="s">
        <v>157</v>
      </c>
      <c r="F2476" s="488">
        <v>0.80000000000000004</v>
      </c>
    </row>
    <row r="2477" s="491" customFormat="1">
      <c r="B2477" s="490">
        <v>92108</v>
      </c>
      <c r="C2477" s="536" t="s">
        <v>2800</v>
      </c>
      <c r="D2477" s="541" t="s">
        <v>5687</v>
      </c>
      <c r="E2477" s="539" t="s">
        <v>157</v>
      </c>
      <c r="F2477" s="488">
        <v>1.1499999999999999</v>
      </c>
    </row>
    <row r="2478" s="491" customFormat="1">
      <c r="B2478" s="490">
        <v>92109</v>
      </c>
      <c r="C2478" s="536" t="s">
        <v>2800</v>
      </c>
      <c r="D2478" s="541" t="s">
        <v>5688</v>
      </c>
      <c r="E2478" s="539" t="s">
        <v>157</v>
      </c>
      <c r="F2478" s="488">
        <v>0.26000000000000001</v>
      </c>
    </row>
    <row r="2479" s="491" customFormat="1">
      <c r="B2479" s="490">
        <v>92110</v>
      </c>
      <c r="C2479" s="536" t="s">
        <v>2800</v>
      </c>
      <c r="D2479" s="541" t="s">
        <v>5689</v>
      </c>
      <c r="E2479" s="539" t="s">
        <v>157</v>
      </c>
      <c r="F2479" s="488">
        <v>1.4399999999999999</v>
      </c>
    </row>
    <row r="2480" s="491" customFormat="1">
      <c r="B2480" s="490">
        <v>92111</v>
      </c>
      <c r="C2480" s="536" t="s">
        <v>2800</v>
      </c>
      <c r="D2480" s="541" t="s">
        <v>5690</v>
      </c>
      <c r="E2480" s="539" t="s">
        <v>157</v>
      </c>
      <c r="F2480" s="488">
        <v>1.47</v>
      </c>
    </row>
    <row r="2481" s="491" customFormat="1">
      <c r="B2481" s="490">
        <v>90670</v>
      </c>
      <c r="C2481" s="536" t="s">
        <v>2800</v>
      </c>
      <c r="D2481" s="541" t="s">
        <v>3238</v>
      </c>
      <c r="E2481" s="539" t="s">
        <v>157</v>
      </c>
      <c r="F2481" s="488">
        <v>242.72999999999999</v>
      </c>
    </row>
    <row r="2482" s="491" customFormat="1">
      <c r="B2482" s="490">
        <v>90671</v>
      </c>
      <c r="C2482" s="536" t="s">
        <v>2800</v>
      </c>
      <c r="D2482" s="541" t="s">
        <v>3239</v>
      </c>
      <c r="E2482" s="539" t="s">
        <v>157</v>
      </c>
      <c r="F2482" s="488">
        <v>65.120000000000005</v>
      </c>
    </row>
    <row r="2483" s="491" customFormat="1">
      <c r="B2483" s="490">
        <v>90672</v>
      </c>
      <c r="C2483" s="536" t="s">
        <v>2800</v>
      </c>
      <c r="D2483" s="541" t="s">
        <v>3240</v>
      </c>
      <c r="E2483" s="539" t="s">
        <v>157</v>
      </c>
      <c r="F2483" s="488">
        <v>303.75</v>
      </c>
    </row>
    <row r="2484" s="491" customFormat="1">
      <c r="B2484" s="490">
        <v>90673</v>
      </c>
      <c r="C2484" s="536" t="s">
        <v>2800</v>
      </c>
      <c r="D2484" s="541" t="s">
        <v>3241</v>
      </c>
      <c r="E2484" s="539" t="s">
        <v>157</v>
      </c>
      <c r="F2484" s="488">
        <v>116.73999999999999</v>
      </c>
    </row>
    <row r="2485" s="491" customFormat="1">
      <c r="B2485" s="490">
        <v>93220</v>
      </c>
      <c r="C2485" s="536" t="s">
        <v>2800</v>
      </c>
      <c r="D2485" s="541" t="s">
        <v>3348</v>
      </c>
      <c r="E2485" s="539" t="s">
        <v>157</v>
      </c>
      <c r="F2485" s="488">
        <v>372.18000000000001</v>
      </c>
    </row>
    <row r="2486" s="491" customFormat="1">
      <c r="B2486" s="490">
        <v>93221</v>
      </c>
      <c r="C2486" s="536" t="s">
        <v>2800</v>
      </c>
      <c r="D2486" s="541" t="s">
        <v>3349</v>
      </c>
      <c r="E2486" s="539" t="s">
        <v>157</v>
      </c>
      <c r="F2486" s="488">
        <v>99.849999999999994</v>
      </c>
    </row>
    <row r="2487" s="491" customFormat="1">
      <c r="B2487" s="490">
        <v>93222</v>
      </c>
      <c r="C2487" s="536" t="s">
        <v>2800</v>
      </c>
      <c r="D2487" s="541" t="s">
        <v>3350</v>
      </c>
      <c r="E2487" s="539" t="s">
        <v>157</v>
      </c>
      <c r="F2487" s="488">
        <v>465.75</v>
      </c>
    </row>
    <row r="2488" s="491" customFormat="1">
      <c r="B2488" s="490">
        <v>93223</v>
      </c>
      <c r="C2488" s="536" t="s">
        <v>2800</v>
      </c>
      <c r="D2488" s="541" t="s">
        <v>5691</v>
      </c>
      <c r="E2488" s="539" t="s">
        <v>157</v>
      </c>
      <c r="F2488" s="488">
        <v>152.47999999999999</v>
      </c>
    </row>
    <row r="2489" s="491" customFormat="1">
      <c r="B2489" s="490">
        <v>104691</v>
      </c>
      <c r="C2489" s="536" t="s">
        <v>2800</v>
      </c>
      <c r="D2489" s="541" t="s">
        <v>5692</v>
      </c>
      <c r="E2489" s="539" t="s">
        <v>157</v>
      </c>
      <c r="F2489" s="488">
        <v>0.95999999999999996</v>
      </c>
    </row>
    <row r="2490" s="491" customFormat="1">
      <c r="B2490" s="490">
        <v>104692</v>
      </c>
      <c r="C2490" s="536" t="s">
        <v>2800</v>
      </c>
      <c r="D2490" s="541" t="s">
        <v>5693</v>
      </c>
      <c r="E2490" s="539" t="s">
        <v>157</v>
      </c>
      <c r="F2490" s="488">
        <v>0.22</v>
      </c>
    </row>
    <row r="2491" s="491" customFormat="1">
      <c r="B2491" s="490">
        <v>104693</v>
      </c>
      <c r="C2491" s="536" t="s">
        <v>2800</v>
      </c>
      <c r="D2491" s="541" t="s">
        <v>5694</v>
      </c>
      <c r="E2491" s="539" t="s">
        <v>157</v>
      </c>
      <c r="F2491" s="488">
        <v>1.2</v>
      </c>
    </row>
    <row r="2492" s="491" customFormat="1">
      <c r="B2492" s="490">
        <v>104694</v>
      </c>
      <c r="C2492" s="536" t="s">
        <v>2800</v>
      </c>
      <c r="D2492" s="541" t="s">
        <v>5695</v>
      </c>
      <c r="E2492" s="539" t="s">
        <v>157</v>
      </c>
      <c r="F2492" s="488">
        <v>2.5099999999999998</v>
      </c>
    </row>
    <row r="2493" s="491" customFormat="1">
      <c r="B2493" s="490">
        <v>90676</v>
      </c>
      <c r="C2493" s="536" t="s">
        <v>2800</v>
      </c>
      <c r="D2493" s="541" t="s">
        <v>3242</v>
      </c>
      <c r="E2493" s="539" t="s">
        <v>157</v>
      </c>
      <c r="F2493" s="488">
        <v>98.670000000000002</v>
      </c>
    </row>
    <row r="2494" s="491" customFormat="1">
      <c r="B2494" s="490">
        <v>91021</v>
      </c>
      <c r="C2494" s="536" t="s">
        <v>2800</v>
      </c>
      <c r="D2494" s="541" t="s">
        <v>3268</v>
      </c>
      <c r="E2494" s="539" t="s">
        <v>157</v>
      </c>
      <c r="F2494" s="488">
        <v>12.050000000000001</v>
      </c>
    </row>
    <row r="2495" s="491" customFormat="1">
      <c r="B2495" s="490">
        <v>90677</v>
      </c>
      <c r="C2495" s="536" t="s">
        <v>2800</v>
      </c>
      <c r="D2495" s="541" t="s">
        <v>3243</v>
      </c>
      <c r="E2495" s="539" t="s">
        <v>157</v>
      </c>
      <c r="F2495" s="488">
        <v>29.77</v>
      </c>
    </row>
    <row r="2496" s="491" customFormat="1">
      <c r="B2496" s="490">
        <v>90678</v>
      </c>
      <c r="C2496" s="536" t="s">
        <v>2800</v>
      </c>
      <c r="D2496" s="541" t="s">
        <v>3244</v>
      </c>
      <c r="E2496" s="539" t="s">
        <v>157</v>
      </c>
      <c r="F2496" s="488">
        <v>137.81</v>
      </c>
    </row>
    <row r="2497" s="491" customFormat="1">
      <c r="B2497" s="490">
        <v>90679</v>
      </c>
      <c r="C2497" s="536" t="s">
        <v>2800</v>
      </c>
      <c r="D2497" s="541" t="s">
        <v>3245</v>
      </c>
      <c r="E2497" s="539" t="s">
        <v>157</v>
      </c>
      <c r="F2497" s="488">
        <v>89.519999999999996</v>
      </c>
    </row>
    <row r="2498" s="491" customFormat="1">
      <c r="B2498" s="490">
        <v>102870</v>
      </c>
      <c r="C2498" s="536" t="s">
        <v>2800</v>
      </c>
      <c r="D2498" s="541" t="s">
        <v>5696</v>
      </c>
      <c r="E2498" s="539" t="s">
        <v>157</v>
      </c>
      <c r="F2498" s="488">
        <v>353.99000000000001</v>
      </c>
    </row>
    <row r="2499" s="491" customFormat="1">
      <c r="B2499" s="490">
        <v>102871</v>
      </c>
      <c r="C2499" s="536" t="s">
        <v>2800</v>
      </c>
      <c r="D2499" s="541" t="s">
        <v>5697</v>
      </c>
      <c r="E2499" s="539" t="s">
        <v>157</v>
      </c>
      <c r="F2499" s="488">
        <v>95.629999999999995</v>
      </c>
    </row>
    <row r="2500" s="491" customFormat="1">
      <c r="B2500" s="490">
        <v>102872</v>
      </c>
      <c r="C2500" s="536" t="s">
        <v>2800</v>
      </c>
      <c r="D2500" s="541" t="s">
        <v>5698</v>
      </c>
      <c r="E2500" s="539" t="s">
        <v>157</v>
      </c>
      <c r="F2500" s="488">
        <v>442.99000000000001</v>
      </c>
    </row>
    <row r="2501" s="491" customFormat="1">
      <c r="B2501" s="490">
        <v>102873</v>
      </c>
      <c r="C2501" s="536" t="s">
        <v>2800</v>
      </c>
      <c r="D2501" s="541" t="s">
        <v>5699</v>
      </c>
      <c r="E2501" s="539" t="s">
        <v>157</v>
      </c>
      <c r="F2501" s="488">
        <v>116.73999999999999</v>
      </c>
    </row>
    <row r="2502" s="491" customFormat="1">
      <c r="B2502" s="490">
        <v>102960</v>
      </c>
      <c r="C2502" s="536" t="s">
        <v>2800</v>
      </c>
      <c r="D2502" s="541" t="s">
        <v>5700</v>
      </c>
      <c r="E2502" s="539" t="s">
        <v>157</v>
      </c>
      <c r="F2502" s="488">
        <v>171.78999999999999</v>
      </c>
    </row>
    <row r="2503" s="491" customFormat="1">
      <c r="B2503" s="490">
        <v>102961</v>
      </c>
      <c r="C2503" s="536" t="s">
        <v>2800</v>
      </c>
      <c r="D2503" s="541" t="s">
        <v>5701</v>
      </c>
      <c r="E2503" s="539" t="s">
        <v>157</v>
      </c>
      <c r="F2503" s="488">
        <v>46.409999999999997</v>
      </c>
    </row>
    <row r="2504" s="491" customFormat="1">
      <c r="B2504" s="490">
        <v>102962</v>
      </c>
      <c r="C2504" s="536" t="s">
        <v>2800</v>
      </c>
      <c r="D2504" s="541" t="s">
        <v>5702</v>
      </c>
      <c r="E2504" s="539" t="s">
        <v>157</v>
      </c>
      <c r="F2504" s="488">
        <v>161.16</v>
      </c>
    </row>
    <row r="2505" s="491" customFormat="1">
      <c r="B2505" s="490">
        <v>102963</v>
      </c>
      <c r="C2505" s="536" t="s">
        <v>2800</v>
      </c>
      <c r="D2505" s="541" t="s">
        <v>5703</v>
      </c>
      <c r="E2505" s="539" t="s">
        <v>157</v>
      </c>
      <c r="F2505" s="488">
        <v>82.75</v>
      </c>
    </row>
    <row r="2506" s="491" customFormat="1">
      <c r="B2506" s="490">
        <v>90621</v>
      </c>
      <c r="C2506" s="536" t="s">
        <v>2800</v>
      </c>
      <c r="D2506" s="541" t="s">
        <v>3210</v>
      </c>
      <c r="E2506" s="539" t="s">
        <v>157</v>
      </c>
      <c r="F2506" s="488">
        <v>2.8500000000000001</v>
      </c>
    </row>
    <row r="2507" s="491" customFormat="1">
      <c r="B2507" s="490">
        <v>90622</v>
      </c>
      <c r="C2507" s="536" t="s">
        <v>2800</v>
      </c>
      <c r="D2507" s="541" t="s">
        <v>3211</v>
      </c>
      <c r="E2507" s="539" t="s">
        <v>157</v>
      </c>
      <c r="F2507" s="488">
        <v>0.66000000000000003</v>
      </c>
    </row>
    <row r="2508" s="491" customFormat="1">
      <c r="B2508" s="490">
        <v>90623</v>
      </c>
      <c r="C2508" s="536" t="s">
        <v>2800</v>
      </c>
      <c r="D2508" s="541" t="s">
        <v>3212</v>
      </c>
      <c r="E2508" s="539" t="s">
        <v>157</v>
      </c>
      <c r="F2508" s="488">
        <v>3.5699999999999998</v>
      </c>
    </row>
    <row r="2509" s="491" customFormat="1">
      <c r="B2509" s="490">
        <v>90624</v>
      </c>
      <c r="C2509" s="536" t="s">
        <v>2800</v>
      </c>
      <c r="D2509" s="541" t="s">
        <v>3213</v>
      </c>
      <c r="E2509" s="539" t="s">
        <v>157</v>
      </c>
      <c r="F2509" s="488">
        <v>3.6899999999999999</v>
      </c>
    </row>
    <row r="2510" s="491" customFormat="1">
      <c r="B2510" s="490">
        <v>102876</v>
      </c>
      <c r="C2510" s="536" t="s">
        <v>2800</v>
      </c>
      <c r="D2510" s="541" t="s">
        <v>5704</v>
      </c>
      <c r="E2510" s="539" t="s">
        <v>157</v>
      </c>
      <c r="F2510" s="488">
        <v>491.93000000000001</v>
      </c>
    </row>
    <row r="2511" s="491" customFormat="1">
      <c r="B2511" s="490">
        <v>102877</v>
      </c>
      <c r="C2511" s="536" t="s">
        <v>2800</v>
      </c>
      <c r="D2511" s="541" t="s">
        <v>5705</v>
      </c>
      <c r="E2511" s="539" t="s">
        <v>157</v>
      </c>
      <c r="F2511" s="488">
        <v>132.90000000000001</v>
      </c>
    </row>
    <row r="2512" s="491" customFormat="1">
      <c r="B2512" s="490">
        <v>102878</v>
      </c>
      <c r="C2512" s="536" t="s">
        <v>2800</v>
      </c>
      <c r="D2512" s="541" t="s">
        <v>5706</v>
      </c>
      <c r="E2512" s="539" t="s">
        <v>157</v>
      </c>
      <c r="F2512" s="488">
        <v>615.61000000000001</v>
      </c>
    </row>
    <row r="2513" s="491" customFormat="1">
      <c r="B2513" s="490">
        <v>102879</v>
      </c>
      <c r="C2513" s="536" t="s">
        <v>2800</v>
      </c>
      <c r="D2513" s="541" t="s">
        <v>5707</v>
      </c>
      <c r="E2513" s="539" t="s">
        <v>157</v>
      </c>
      <c r="F2513" s="488">
        <v>175.19999999999999</v>
      </c>
    </row>
    <row r="2514" s="491" customFormat="1">
      <c r="B2514" s="490">
        <v>103220</v>
      </c>
      <c r="C2514" s="536" t="s">
        <v>2800</v>
      </c>
      <c r="D2514" s="541" t="s">
        <v>5708</v>
      </c>
      <c r="E2514" s="539" t="s">
        <v>157</v>
      </c>
      <c r="F2514" s="488">
        <v>150.44</v>
      </c>
    </row>
    <row r="2515" s="491" customFormat="1">
      <c r="B2515" s="490">
        <v>103221</v>
      </c>
      <c r="C2515" s="536" t="s">
        <v>2800</v>
      </c>
      <c r="D2515" s="541" t="s">
        <v>5709</v>
      </c>
      <c r="E2515" s="539" t="s">
        <v>157</v>
      </c>
      <c r="F2515" s="488">
        <v>40.640000000000001</v>
      </c>
    </row>
    <row r="2516" s="491" customFormat="1">
      <c r="B2516" s="490">
        <v>103222</v>
      </c>
      <c r="C2516" s="536" t="s">
        <v>2800</v>
      </c>
      <c r="D2516" s="541" t="s">
        <v>5710</v>
      </c>
      <c r="E2516" s="539" t="s">
        <v>157</v>
      </c>
      <c r="F2516" s="488">
        <v>188.25999999999999</v>
      </c>
    </row>
    <row r="2517" s="491" customFormat="1">
      <c r="B2517" s="490">
        <v>103223</v>
      </c>
      <c r="C2517" s="536" t="s">
        <v>2800</v>
      </c>
      <c r="D2517" s="541" t="s">
        <v>5711</v>
      </c>
      <c r="E2517" s="539" t="s">
        <v>157</v>
      </c>
      <c r="F2517" s="488">
        <v>34.219999999999999</v>
      </c>
    </row>
    <row r="2518" s="491" customFormat="1">
      <c r="B2518" s="490">
        <v>103232</v>
      </c>
      <c r="C2518" s="536" t="s">
        <v>2800</v>
      </c>
      <c r="D2518" s="541" t="s">
        <v>5712</v>
      </c>
      <c r="E2518" s="539" t="s">
        <v>157</v>
      </c>
      <c r="F2518" s="488">
        <v>471.99000000000001</v>
      </c>
    </row>
    <row r="2519" s="491" customFormat="1">
      <c r="B2519" s="490">
        <v>103233</v>
      </c>
      <c r="C2519" s="536" t="s">
        <v>2800</v>
      </c>
      <c r="D2519" s="541" t="s">
        <v>5713</v>
      </c>
      <c r="E2519" s="539" t="s">
        <v>157</v>
      </c>
      <c r="F2519" s="488">
        <v>127.51000000000001</v>
      </c>
    </row>
    <row r="2520" s="491" customFormat="1">
      <c r="B2520" s="490">
        <v>103234</v>
      </c>
      <c r="C2520" s="536" t="s">
        <v>2800</v>
      </c>
      <c r="D2520" s="541" t="s">
        <v>5714</v>
      </c>
      <c r="E2520" s="539" t="s">
        <v>157</v>
      </c>
      <c r="F2520" s="488">
        <v>619.88</v>
      </c>
    </row>
    <row r="2521" s="491" customFormat="1">
      <c r="B2521" s="490">
        <v>103235</v>
      </c>
      <c r="C2521" s="536" t="s">
        <v>2800</v>
      </c>
      <c r="D2521" s="541" t="s">
        <v>5715</v>
      </c>
      <c r="E2521" s="539" t="s">
        <v>157</v>
      </c>
      <c r="F2521" s="488">
        <v>100.2</v>
      </c>
    </row>
    <row r="2522" s="491" customFormat="1">
      <c r="B2522" s="490">
        <v>103228</v>
      </c>
      <c r="C2522" s="536" t="s">
        <v>2800</v>
      </c>
      <c r="D2522" s="541" t="s">
        <v>5716</v>
      </c>
      <c r="E2522" s="539" t="s">
        <v>157</v>
      </c>
      <c r="F2522" s="488">
        <v>431.92000000000002</v>
      </c>
    </row>
    <row r="2523" s="491" customFormat="1">
      <c r="B2523" s="490">
        <v>103226</v>
      </c>
      <c r="C2523" s="536" t="s">
        <v>2800</v>
      </c>
      <c r="D2523" s="541" t="s">
        <v>5717</v>
      </c>
      <c r="E2523" s="539" t="s">
        <v>157</v>
      </c>
      <c r="F2523" s="488">
        <v>345.13999999999999</v>
      </c>
    </row>
    <row r="2524" s="491" customFormat="1">
      <c r="B2524" s="490">
        <v>103227</v>
      </c>
      <c r="C2524" s="536" t="s">
        <v>2800</v>
      </c>
      <c r="D2524" s="541" t="s">
        <v>5718</v>
      </c>
      <c r="E2524" s="539" t="s">
        <v>157</v>
      </c>
      <c r="F2524" s="488">
        <v>93.239999999999995</v>
      </c>
    </row>
    <row r="2525" s="491" customFormat="1">
      <c r="B2525" s="490">
        <v>103229</v>
      </c>
      <c r="C2525" s="536" t="s">
        <v>2800</v>
      </c>
      <c r="D2525" s="541" t="s">
        <v>5719</v>
      </c>
      <c r="E2525" s="539" t="s">
        <v>157</v>
      </c>
      <c r="F2525" s="488">
        <v>84.969999999999999</v>
      </c>
    </row>
    <row r="2526" s="491" customFormat="1">
      <c r="B2526" s="490">
        <v>102972</v>
      </c>
      <c r="C2526" s="536" t="s">
        <v>2800</v>
      </c>
      <c r="D2526" s="541" t="s">
        <v>3444</v>
      </c>
      <c r="E2526" s="539" t="s">
        <v>157</v>
      </c>
      <c r="F2526" s="488">
        <v>91.689999999999998</v>
      </c>
    </row>
    <row r="2527" s="491" customFormat="1">
      <c r="B2527" s="490">
        <v>102973</v>
      </c>
      <c r="C2527" s="536" t="s">
        <v>2800</v>
      </c>
      <c r="D2527" s="541" t="s">
        <v>3445</v>
      </c>
      <c r="E2527" s="539" t="s">
        <v>157</v>
      </c>
      <c r="F2527" s="488">
        <v>25.460000000000001</v>
      </c>
    </row>
    <row r="2528" s="491" customFormat="1">
      <c r="B2528" s="490">
        <v>102974</v>
      </c>
      <c r="C2528" s="536" t="s">
        <v>2800</v>
      </c>
      <c r="D2528" s="541" t="s">
        <v>3446</v>
      </c>
      <c r="E2528" s="539" t="s">
        <v>157</v>
      </c>
      <c r="F2528" s="488">
        <v>86.019999999999996</v>
      </c>
    </row>
    <row r="2529" s="491" customFormat="1">
      <c r="B2529" s="490">
        <v>96301</v>
      </c>
      <c r="C2529" s="536" t="s">
        <v>2800</v>
      </c>
      <c r="D2529" s="541" t="s">
        <v>3447</v>
      </c>
      <c r="E2529" s="539" t="s">
        <v>157</v>
      </c>
      <c r="F2529" s="488">
        <v>47.939999999999998</v>
      </c>
    </row>
    <row r="2530" s="491" customFormat="1">
      <c r="B2530" s="490">
        <v>90627</v>
      </c>
      <c r="C2530" s="536" t="s">
        <v>2800</v>
      </c>
      <c r="D2530" s="541" t="s">
        <v>3214</v>
      </c>
      <c r="E2530" s="539" t="s">
        <v>157</v>
      </c>
      <c r="F2530" s="488">
        <v>53.799999999999997</v>
      </c>
    </row>
    <row r="2531" s="491" customFormat="1">
      <c r="B2531" s="490">
        <v>90628</v>
      </c>
      <c r="C2531" s="536" t="s">
        <v>2800</v>
      </c>
      <c r="D2531" s="541" t="s">
        <v>3215</v>
      </c>
      <c r="E2531" s="539" t="s">
        <v>157</v>
      </c>
      <c r="F2531" s="488">
        <v>14.43</v>
      </c>
    </row>
    <row r="2532" s="491" customFormat="1">
      <c r="B2532" s="490">
        <v>90629</v>
      </c>
      <c r="C2532" s="536" t="s">
        <v>2800</v>
      </c>
      <c r="D2532" s="541" t="s">
        <v>3216</v>
      </c>
      <c r="E2532" s="539" t="s">
        <v>157</v>
      </c>
      <c r="F2532" s="488">
        <v>67.329999999999998</v>
      </c>
    </row>
    <row r="2533" s="491" customFormat="1">
      <c r="B2533" s="490">
        <v>90630</v>
      </c>
      <c r="C2533" s="536" t="s">
        <v>2800</v>
      </c>
      <c r="D2533" s="541" t="s">
        <v>3217</v>
      </c>
      <c r="E2533" s="539" t="s">
        <v>157</v>
      </c>
      <c r="F2533" s="488">
        <v>1.75</v>
      </c>
    </row>
    <row r="2534" s="491" customFormat="1">
      <c r="B2534" s="490">
        <v>95704</v>
      </c>
      <c r="C2534" s="536" t="s">
        <v>2800</v>
      </c>
      <c r="D2534" s="541" t="s">
        <v>5720</v>
      </c>
      <c r="E2534" s="539" t="s">
        <v>157</v>
      </c>
      <c r="F2534" s="488">
        <v>54.329999999999998</v>
      </c>
    </row>
    <row r="2535" s="491" customFormat="1">
      <c r="B2535" s="490">
        <v>95705</v>
      </c>
      <c r="C2535" s="536" t="s">
        <v>2800</v>
      </c>
      <c r="D2535" s="541" t="s">
        <v>5721</v>
      </c>
      <c r="E2535" s="539" t="s">
        <v>157</v>
      </c>
      <c r="F2535" s="488">
        <v>14.57</v>
      </c>
    </row>
    <row r="2536" s="491" customFormat="1">
      <c r="B2536" s="490">
        <v>95706</v>
      </c>
      <c r="C2536" s="536" t="s">
        <v>2800</v>
      </c>
      <c r="D2536" s="541" t="s">
        <v>5722</v>
      </c>
      <c r="E2536" s="539" t="s">
        <v>157</v>
      </c>
      <c r="F2536" s="488">
        <v>67.989999999999995</v>
      </c>
    </row>
    <row r="2537" s="491" customFormat="1">
      <c r="B2537" s="490">
        <v>95707</v>
      </c>
      <c r="C2537" s="536" t="s">
        <v>2800</v>
      </c>
      <c r="D2537" s="541" t="s">
        <v>5723</v>
      </c>
      <c r="E2537" s="539" t="s">
        <v>157</v>
      </c>
      <c r="F2537" s="488">
        <v>4.8300000000000001</v>
      </c>
    </row>
    <row r="2538" s="491" customFormat="1">
      <c r="B2538" s="490">
        <v>91273</v>
      </c>
      <c r="C2538" s="536" t="s">
        <v>2800</v>
      </c>
      <c r="D2538" s="541" t="s">
        <v>3274</v>
      </c>
      <c r="E2538" s="539" t="s">
        <v>157</v>
      </c>
      <c r="F2538" s="488">
        <v>0.44</v>
      </c>
    </row>
    <row r="2539" s="491" customFormat="1">
      <c r="B2539" s="490">
        <v>91274</v>
      </c>
      <c r="C2539" s="536" t="s">
        <v>2800</v>
      </c>
      <c r="D2539" s="541" t="s">
        <v>3275</v>
      </c>
      <c r="E2539" s="539" t="s">
        <v>157</v>
      </c>
      <c r="F2539" s="488">
        <v>0.11</v>
      </c>
    </row>
    <row r="2540" s="491" customFormat="1">
      <c r="B2540" s="490">
        <v>91275</v>
      </c>
      <c r="C2540" s="536" t="s">
        <v>2800</v>
      </c>
      <c r="D2540" s="541" t="s">
        <v>3276</v>
      </c>
      <c r="E2540" s="539" t="s">
        <v>157</v>
      </c>
      <c r="F2540" s="488">
        <v>0.55000000000000004</v>
      </c>
    </row>
    <row r="2541" s="491" customFormat="1">
      <c r="B2541" s="490">
        <v>91276</v>
      </c>
      <c r="C2541" s="536" t="s">
        <v>2800</v>
      </c>
      <c r="D2541" s="541" t="s">
        <v>3277</v>
      </c>
      <c r="E2541" s="539" t="s">
        <v>157</v>
      </c>
      <c r="F2541" s="488">
        <v>8.7599999999999998</v>
      </c>
    </row>
    <row r="2542" s="491" customFormat="1">
      <c r="B2542" s="490">
        <v>102882</v>
      </c>
      <c r="C2542" s="536" t="s">
        <v>2800</v>
      </c>
      <c r="D2542" s="541" t="s">
        <v>5724</v>
      </c>
      <c r="E2542" s="539" t="s">
        <v>157</v>
      </c>
      <c r="F2542" s="488">
        <v>0</v>
      </c>
    </row>
    <row r="2543" s="491" customFormat="1">
      <c r="B2543" s="490">
        <v>102883</v>
      </c>
      <c r="C2543" s="536" t="s">
        <v>2800</v>
      </c>
      <c r="D2543" s="541" t="s">
        <v>5725</v>
      </c>
      <c r="E2543" s="539" t="s">
        <v>157</v>
      </c>
      <c r="F2543" s="488">
        <v>0</v>
      </c>
    </row>
    <row r="2544" s="491" customFormat="1">
      <c r="B2544" s="490">
        <v>102884</v>
      </c>
      <c r="C2544" s="536" t="s">
        <v>2800</v>
      </c>
      <c r="D2544" s="541" t="s">
        <v>5726</v>
      </c>
      <c r="E2544" s="539" t="s">
        <v>157</v>
      </c>
      <c r="F2544" s="488">
        <v>0</v>
      </c>
    </row>
    <row r="2545" s="491" customFormat="1">
      <c r="B2545" s="490">
        <v>102885</v>
      </c>
      <c r="C2545" s="536" t="s">
        <v>2800</v>
      </c>
      <c r="D2545" s="541" t="s">
        <v>5727</v>
      </c>
      <c r="E2545" s="539" t="s">
        <v>157</v>
      </c>
      <c r="F2545" s="488">
        <v>1.51</v>
      </c>
    </row>
    <row r="2546" s="491" customFormat="1">
      <c r="B2546" s="490">
        <v>95272</v>
      </c>
      <c r="C2546" s="536" t="s">
        <v>2800</v>
      </c>
      <c r="D2546" s="541" t="s">
        <v>5728</v>
      </c>
      <c r="E2546" s="539" t="s">
        <v>157</v>
      </c>
      <c r="F2546" s="488">
        <v>0.60999999999999999</v>
      </c>
    </row>
    <row r="2547" s="491" customFormat="1">
      <c r="B2547" s="490">
        <v>95273</v>
      </c>
      <c r="C2547" s="536" t="s">
        <v>2800</v>
      </c>
      <c r="D2547" s="541" t="s">
        <v>5729</v>
      </c>
      <c r="E2547" s="539" t="s">
        <v>157</v>
      </c>
      <c r="F2547" s="488">
        <v>0.14000000000000001</v>
      </c>
    </row>
    <row r="2548" s="491" customFormat="1">
      <c r="B2548" s="490">
        <v>95274</v>
      </c>
      <c r="C2548" s="536" t="s">
        <v>2800</v>
      </c>
      <c r="D2548" s="541" t="s">
        <v>5730</v>
      </c>
      <c r="E2548" s="539" t="s">
        <v>157</v>
      </c>
      <c r="F2548" s="488">
        <v>0.46999999999999997</v>
      </c>
    </row>
    <row r="2549" s="491" customFormat="1">
      <c r="B2549" s="490">
        <v>95275</v>
      </c>
      <c r="C2549" s="536" t="s">
        <v>2800</v>
      </c>
      <c r="D2549" s="541" t="s">
        <v>5731</v>
      </c>
      <c r="E2549" s="539" t="s">
        <v>157</v>
      </c>
      <c r="F2549" s="488">
        <v>2.9900000000000002</v>
      </c>
    </row>
    <row r="2550" s="491" customFormat="1">
      <c r="B2550" s="490">
        <v>88419</v>
      </c>
      <c r="C2550" s="536" t="s">
        <v>2800</v>
      </c>
      <c r="D2550" s="541" t="s">
        <v>3113</v>
      </c>
      <c r="E2550" s="539" t="s">
        <v>157</v>
      </c>
      <c r="F2550" s="488">
        <v>6.4000000000000004</v>
      </c>
    </row>
    <row r="2551" s="491" customFormat="1">
      <c r="B2551" s="490">
        <v>88422</v>
      </c>
      <c r="C2551" s="536" t="s">
        <v>2800</v>
      </c>
      <c r="D2551" s="541" t="s">
        <v>3114</v>
      </c>
      <c r="E2551" s="539" t="s">
        <v>157</v>
      </c>
      <c r="F2551" s="488">
        <v>1.48</v>
      </c>
    </row>
    <row r="2552" s="491" customFormat="1">
      <c r="B2552" s="490">
        <v>88425</v>
      </c>
      <c r="C2552" s="536" t="s">
        <v>2800</v>
      </c>
      <c r="D2552" s="541" t="s">
        <v>3115</v>
      </c>
      <c r="E2552" s="539" t="s">
        <v>157</v>
      </c>
      <c r="F2552" s="488">
        <v>8</v>
      </c>
    </row>
    <row r="2553" s="491" customFormat="1">
      <c r="B2553" s="490">
        <v>88427</v>
      </c>
      <c r="C2553" s="536" t="s">
        <v>2800</v>
      </c>
      <c r="D2553" s="541" t="s">
        <v>3116</v>
      </c>
      <c r="E2553" s="539" t="s">
        <v>157</v>
      </c>
      <c r="F2553" s="488">
        <v>1.25</v>
      </c>
    </row>
    <row r="2554" s="491" customFormat="1">
      <c r="B2554" s="490">
        <v>88434</v>
      </c>
      <c r="C2554" s="536" t="s">
        <v>2800</v>
      </c>
      <c r="D2554" s="541" t="s">
        <v>3117</v>
      </c>
      <c r="E2554" s="539" t="s">
        <v>157</v>
      </c>
      <c r="F2554" s="488">
        <v>8.4800000000000004</v>
      </c>
    </row>
    <row r="2555" s="491" customFormat="1">
      <c r="B2555" s="490">
        <v>88435</v>
      </c>
      <c r="C2555" s="536" t="s">
        <v>2800</v>
      </c>
      <c r="D2555" s="541" t="s">
        <v>3118</v>
      </c>
      <c r="E2555" s="539" t="s">
        <v>157</v>
      </c>
      <c r="F2555" s="488">
        <v>1.96</v>
      </c>
    </row>
    <row r="2556" s="491" customFormat="1">
      <c r="B2556" s="490">
        <v>88436</v>
      </c>
      <c r="C2556" s="536" t="s">
        <v>2800</v>
      </c>
      <c r="D2556" s="541" t="s">
        <v>3119</v>
      </c>
      <c r="E2556" s="539" t="s">
        <v>157</v>
      </c>
      <c r="F2556" s="488">
        <v>10.6</v>
      </c>
    </row>
    <row r="2557" s="491" customFormat="1">
      <c r="B2557" s="490">
        <v>88437</v>
      </c>
      <c r="C2557" s="536" t="s">
        <v>2800</v>
      </c>
      <c r="D2557" s="541" t="s">
        <v>3120</v>
      </c>
      <c r="E2557" s="539" t="s">
        <v>157</v>
      </c>
      <c r="F2557" s="488">
        <v>1.25</v>
      </c>
    </row>
    <row r="2558" s="491" customFormat="1">
      <c r="B2558" s="490">
        <v>90664</v>
      </c>
      <c r="C2558" s="536" t="s">
        <v>2800</v>
      </c>
      <c r="D2558" s="541" t="s">
        <v>5732</v>
      </c>
      <c r="E2558" s="539" t="s">
        <v>157</v>
      </c>
      <c r="F2558" s="488">
        <v>7.0700000000000003</v>
      </c>
    </row>
    <row r="2559" s="491" customFormat="1">
      <c r="B2559" s="490">
        <v>90665</v>
      </c>
      <c r="C2559" s="536" t="s">
        <v>2800</v>
      </c>
      <c r="D2559" s="541" t="s">
        <v>5733</v>
      </c>
      <c r="E2559" s="539" t="s">
        <v>157</v>
      </c>
      <c r="F2559" s="488">
        <v>1.8799999999999999</v>
      </c>
    </row>
    <row r="2560" s="491" customFormat="1">
      <c r="B2560" s="490">
        <v>90666</v>
      </c>
      <c r="C2560" s="536" t="s">
        <v>2800</v>
      </c>
      <c r="D2560" s="541" t="s">
        <v>5734</v>
      </c>
      <c r="E2560" s="539" t="s">
        <v>157</v>
      </c>
      <c r="F2560" s="488">
        <v>8.8499999999999996</v>
      </c>
    </row>
    <row r="2561" s="491" customFormat="1">
      <c r="B2561" s="490">
        <v>90667</v>
      </c>
      <c r="C2561" s="536" t="s">
        <v>2800</v>
      </c>
      <c r="D2561" s="541" t="s">
        <v>5735</v>
      </c>
      <c r="E2561" s="539" t="s">
        <v>157</v>
      </c>
      <c r="F2561" s="488">
        <v>14.6</v>
      </c>
    </row>
    <row r="2562" s="491" customFormat="1">
      <c r="B2562" s="490">
        <v>102977</v>
      </c>
      <c r="C2562" s="536" t="s">
        <v>2800</v>
      </c>
      <c r="D2562" s="541" t="s">
        <v>5736</v>
      </c>
      <c r="E2562" s="539" t="s">
        <v>157</v>
      </c>
      <c r="F2562" s="488">
        <v>0</v>
      </c>
    </row>
    <row r="2563" s="491" customFormat="1">
      <c r="B2563" s="490">
        <v>102978</v>
      </c>
      <c r="C2563" s="536" t="s">
        <v>2800</v>
      </c>
      <c r="D2563" s="541" t="s">
        <v>5737</v>
      </c>
      <c r="E2563" s="539" t="s">
        <v>157</v>
      </c>
      <c r="F2563" s="488">
        <v>0</v>
      </c>
    </row>
    <row r="2564" s="491" customFormat="1">
      <c r="B2564" s="490">
        <v>102979</v>
      </c>
      <c r="C2564" s="536" t="s">
        <v>2800</v>
      </c>
      <c r="D2564" s="541" t="s">
        <v>5738</v>
      </c>
      <c r="E2564" s="539" t="s">
        <v>157</v>
      </c>
      <c r="F2564" s="488">
        <v>0</v>
      </c>
    </row>
    <row r="2565" s="491" customFormat="1">
      <c r="B2565" s="490">
        <v>95217</v>
      </c>
      <c r="C2565" s="536" t="s">
        <v>2800</v>
      </c>
      <c r="D2565" s="541" t="s">
        <v>5739</v>
      </c>
      <c r="E2565" s="539" t="s">
        <v>157</v>
      </c>
      <c r="F2565" s="488">
        <v>0.73999999999999999</v>
      </c>
    </row>
    <row r="2566" s="491" customFormat="1">
      <c r="B2566" s="490">
        <v>89130</v>
      </c>
      <c r="C2566" s="536" t="s">
        <v>2800</v>
      </c>
      <c r="D2566" s="541" t="s">
        <v>3155</v>
      </c>
      <c r="E2566" s="539" t="s">
        <v>157</v>
      </c>
      <c r="F2566" s="488">
        <v>53.359999999999999</v>
      </c>
    </row>
    <row r="2567" s="491" customFormat="1">
      <c r="B2567" s="490">
        <v>89131</v>
      </c>
      <c r="C2567" s="536" t="s">
        <v>2800</v>
      </c>
      <c r="D2567" s="541" t="s">
        <v>3156</v>
      </c>
      <c r="E2567" s="539" t="s">
        <v>157</v>
      </c>
      <c r="F2567" s="488">
        <v>14.1</v>
      </c>
    </row>
    <row r="2568" s="491" customFormat="1">
      <c r="B2568" s="490">
        <v>53861</v>
      </c>
      <c r="C2568" s="536" t="s">
        <v>2800</v>
      </c>
      <c r="D2568" s="541" t="s">
        <v>3095</v>
      </c>
      <c r="E2568" s="539" t="s">
        <v>157</v>
      </c>
      <c r="F2568" s="488">
        <v>66.700000000000003</v>
      </c>
    </row>
    <row r="2569" s="491" customFormat="1">
      <c r="B2569" s="490">
        <v>5787</v>
      </c>
      <c r="C2569" s="536" t="s">
        <v>2800</v>
      </c>
      <c r="D2569" s="541" t="s">
        <v>3055</v>
      </c>
      <c r="E2569" s="539" t="s">
        <v>157</v>
      </c>
      <c r="F2569" s="488">
        <v>68.670000000000002</v>
      </c>
    </row>
    <row r="2570" s="491" customFormat="1">
      <c r="B2570" s="490">
        <v>89128</v>
      </c>
      <c r="C2570" s="536" t="s">
        <v>2800</v>
      </c>
      <c r="D2570" s="541" t="s">
        <v>3153</v>
      </c>
      <c r="E2570" s="539" t="s">
        <v>157</v>
      </c>
      <c r="F2570" s="488">
        <v>38.479999999999997</v>
      </c>
    </row>
    <row r="2571" s="491" customFormat="1">
      <c r="B2571" s="490">
        <v>89129</v>
      </c>
      <c r="C2571" s="536" t="s">
        <v>2800</v>
      </c>
      <c r="D2571" s="541" t="s">
        <v>3154</v>
      </c>
      <c r="E2571" s="539" t="s">
        <v>157</v>
      </c>
      <c r="F2571" s="488">
        <v>10.17</v>
      </c>
    </row>
    <row r="2572" s="491" customFormat="1">
      <c r="B2572" s="490">
        <v>53857</v>
      </c>
      <c r="C2572" s="536" t="s">
        <v>2800</v>
      </c>
      <c r="D2572" s="541" t="s">
        <v>3093</v>
      </c>
      <c r="E2572" s="539" t="s">
        <v>157</v>
      </c>
      <c r="F2572" s="488">
        <v>48.100000000000001</v>
      </c>
    </row>
    <row r="2573" s="491" customFormat="1">
      <c r="B2573" s="490">
        <v>53858</v>
      </c>
      <c r="C2573" s="536" t="s">
        <v>2800</v>
      </c>
      <c r="D2573" s="541" t="s">
        <v>3094</v>
      </c>
      <c r="E2573" s="539" t="s">
        <v>157</v>
      </c>
      <c r="F2573" s="488">
        <v>44.609999999999999</v>
      </c>
    </row>
    <row r="2574" s="491" customFormat="1">
      <c r="B2574" s="490">
        <v>102888</v>
      </c>
      <c r="C2574" s="536" t="s">
        <v>2800</v>
      </c>
      <c r="D2574" s="541" t="s">
        <v>5740</v>
      </c>
      <c r="E2574" s="539" t="s">
        <v>157</v>
      </c>
      <c r="F2574" s="488">
        <v>0</v>
      </c>
    </row>
    <row r="2575" s="491" customFormat="1">
      <c r="B2575" s="490">
        <v>102889</v>
      </c>
      <c r="C2575" s="536" t="s">
        <v>2800</v>
      </c>
      <c r="D2575" s="541" t="s">
        <v>5741</v>
      </c>
      <c r="E2575" s="539" t="s">
        <v>157</v>
      </c>
      <c r="F2575" s="488">
        <v>0</v>
      </c>
    </row>
    <row r="2576" s="491" customFormat="1">
      <c r="B2576" s="490">
        <v>102890</v>
      </c>
      <c r="C2576" s="536" t="s">
        <v>2800</v>
      </c>
      <c r="D2576" s="541" t="s">
        <v>5742</v>
      </c>
      <c r="E2576" s="539" t="s">
        <v>157</v>
      </c>
      <c r="F2576" s="488">
        <v>0</v>
      </c>
    </row>
    <row r="2577" s="491" customFormat="1">
      <c r="B2577" s="490">
        <v>102891</v>
      </c>
      <c r="C2577" s="536" t="s">
        <v>2800</v>
      </c>
      <c r="D2577" s="541" t="s">
        <v>5743</v>
      </c>
      <c r="E2577" s="539" t="s">
        <v>157</v>
      </c>
      <c r="F2577" s="488">
        <v>1.51</v>
      </c>
    </row>
    <row r="2578" s="491" customFormat="1">
      <c r="B2578" s="490">
        <v>89246</v>
      </c>
      <c r="C2578" s="536" t="s">
        <v>2800</v>
      </c>
      <c r="D2578" s="541" t="s">
        <v>3175</v>
      </c>
      <c r="E2578" s="539" t="s">
        <v>157</v>
      </c>
      <c r="F2578" s="488">
        <v>223.19999999999999</v>
      </c>
    </row>
    <row r="2579" s="491" customFormat="1">
      <c r="B2579" s="490">
        <v>89247</v>
      </c>
      <c r="C2579" s="536" t="s">
        <v>2800</v>
      </c>
      <c r="D2579" s="541" t="s">
        <v>3176</v>
      </c>
      <c r="E2579" s="539" t="s">
        <v>157</v>
      </c>
      <c r="F2579" s="488">
        <v>68.340000000000003</v>
      </c>
    </row>
    <row r="2580" s="491" customFormat="1">
      <c r="B2580" s="490">
        <v>89248</v>
      </c>
      <c r="C2580" s="536" t="s">
        <v>2800</v>
      </c>
      <c r="D2580" s="541" t="s">
        <v>3177</v>
      </c>
      <c r="E2580" s="539" t="s">
        <v>157</v>
      </c>
      <c r="F2580" s="488">
        <v>398.13999999999999</v>
      </c>
    </row>
    <row r="2581" s="491" customFormat="1">
      <c r="B2581" s="490">
        <v>89249</v>
      </c>
      <c r="C2581" s="536" t="s">
        <v>2800</v>
      </c>
      <c r="D2581" s="541" t="s">
        <v>3178</v>
      </c>
      <c r="E2581" s="539" t="s">
        <v>157</v>
      </c>
      <c r="F2581" s="488">
        <v>367.68000000000001</v>
      </c>
    </row>
    <row r="2582" s="491" customFormat="1">
      <c r="B2582" s="490">
        <v>102954</v>
      </c>
      <c r="C2582" s="536" t="s">
        <v>2800</v>
      </c>
      <c r="D2582" s="541" t="s">
        <v>5744</v>
      </c>
      <c r="E2582" s="539" t="s">
        <v>157</v>
      </c>
      <c r="F2582" s="488">
        <v>0</v>
      </c>
    </row>
    <row r="2583" s="491" customFormat="1">
      <c r="B2583" s="490">
        <v>104727</v>
      </c>
      <c r="C2583" s="536" t="s">
        <v>2800</v>
      </c>
      <c r="D2583" s="541" t="s">
        <v>5745</v>
      </c>
      <c r="E2583" s="539" t="s">
        <v>157</v>
      </c>
      <c r="F2583" s="488">
        <v>0</v>
      </c>
    </row>
    <row r="2584" s="491" customFormat="1">
      <c r="B2584" s="490">
        <v>102956</v>
      </c>
      <c r="C2584" s="536" t="s">
        <v>2800</v>
      </c>
      <c r="D2584" s="541" t="s">
        <v>5746</v>
      </c>
      <c r="E2584" s="539" t="s">
        <v>157</v>
      </c>
      <c r="F2584" s="488">
        <v>0</v>
      </c>
    </row>
    <row r="2585" s="491" customFormat="1">
      <c r="B2585" s="490">
        <v>102957</v>
      </c>
      <c r="C2585" s="536" t="s">
        <v>2800</v>
      </c>
      <c r="D2585" s="541" t="s">
        <v>5747</v>
      </c>
      <c r="E2585" s="539" t="s">
        <v>157</v>
      </c>
      <c r="F2585" s="488">
        <v>38.359999999999999</v>
      </c>
    </row>
    <row r="2586" s="491" customFormat="1">
      <c r="B2586" s="490">
        <v>88859</v>
      </c>
      <c r="C2586" s="536" t="s">
        <v>2800</v>
      </c>
      <c r="D2586" s="541" t="s">
        <v>3133</v>
      </c>
      <c r="E2586" s="539" t="s">
        <v>157</v>
      </c>
      <c r="F2586" s="488">
        <v>23.800000000000001</v>
      </c>
    </row>
    <row r="2587" s="491" customFormat="1">
      <c r="B2587" s="490">
        <v>88860</v>
      </c>
      <c r="C2587" s="536" t="s">
        <v>2800</v>
      </c>
      <c r="D2587" s="541" t="s">
        <v>3134</v>
      </c>
      <c r="E2587" s="539" t="s">
        <v>157</v>
      </c>
      <c r="F2587" s="488">
        <v>6.29</v>
      </c>
    </row>
    <row r="2588" s="491" customFormat="1">
      <c r="B2588" s="490">
        <v>5667</v>
      </c>
      <c r="C2588" s="536" t="s">
        <v>2800</v>
      </c>
      <c r="D2588" s="541" t="s">
        <v>3022</v>
      </c>
      <c r="E2588" s="539" t="s">
        <v>157</v>
      </c>
      <c r="F2588" s="488">
        <v>29.75</v>
      </c>
    </row>
    <row r="2589" s="491" customFormat="1">
      <c r="B2589" s="490">
        <v>5668</v>
      </c>
      <c r="C2589" s="536" t="s">
        <v>2800</v>
      </c>
      <c r="D2589" s="541" t="s">
        <v>3023</v>
      </c>
      <c r="E2589" s="539" t="s">
        <v>157</v>
      </c>
      <c r="F2589" s="488">
        <v>44.729999999999997</v>
      </c>
    </row>
    <row r="2590" s="491" customFormat="1">
      <c r="B2590" s="490">
        <v>89011</v>
      </c>
      <c r="C2590" s="536" t="s">
        <v>2800</v>
      </c>
      <c r="D2590" s="541" t="s">
        <v>3141</v>
      </c>
      <c r="E2590" s="539" t="s">
        <v>157</v>
      </c>
      <c r="F2590" s="488">
        <v>25.809999999999999</v>
      </c>
    </row>
    <row r="2591" s="491" customFormat="1">
      <c r="B2591" s="490">
        <v>89012</v>
      </c>
      <c r="C2591" s="536" t="s">
        <v>2800</v>
      </c>
      <c r="D2591" s="541" t="s">
        <v>3142</v>
      </c>
      <c r="E2591" s="539" t="s">
        <v>157</v>
      </c>
      <c r="F2591" s="488">
        <v>6.8200000000000003</v>
      </c>
    </row>
    <row r="2592" s="491" customFormat="1">
      <c r="B2592" s="490">
        <v>5735</v>
      </c>
      <c r="C2592" s="536" t="s">
        <v>2800</v>
      </c>
      <c r="D2592" s="541" t="s">
        <v>3042</v>
      </c>
      <c r="E2592" s="539" t="s">
        <v>157</v>
      </c>
      <c r="F2592" s="488">
        <v>32.270000000000003</v>
      </c>
    </row>
    <row r="2593" s="491" customFormat="1">
      <c r="B2593" s="490">
        <v>5736</v>
      </c>
      <c r="C2593" s="536" t="s">
        <v>2800</v>
      </c>
      <c r="D2593" s="541" t="s">
        <v>3043</v>
      </c>
      <c r="E2593" s="539" t="s">
        <v>157</v>
      </c>
      <c r="F2593" s="488">
        <v>40.759999999999998</v>
      </c>
    </row>
    <row r="2594" s="491" customFormat="1">
      <c r="B2594" s="490">
        <v>88857</v>
      </c>
      <c r="C2594" s="536" t="s">
        <v>2800</v>
      </c>
      <c r="D2594" s="541" t="s">
        <v>3131</v>
      </c>
      <c r="E2594" s="539" t="s">
        <v>157</v>
      </c>
      <c r="F2594" s="488">
        <v>26.760000000000002</v>
      </c>
    </row>
    <row r="2595" s="491" customFormat="1">
      <c r="B2595" s="490">
        <v>88858</v>
      </c>
      <c r="C2595" s="536" t="s">
        <v>2800</v>
      </c>
      <c r="D2595" s="541" t="s">
        <v>3132</v>
      </c>
      <c r="E2595" s="539" t="s">
        <v>157</v>
      </c>
      <c r="F2595" s="488">
        <v>7.0700000000000003</v>
      </c>
    </row>
    <row r="2596" s="491" customFormat="1">
      <c r="B2596" s="490">
        <v>5664</v>
      </c>
      <c r="C2596" s="536" t="s">
        <v>2800</v>
      </c>
      <c r="D2596" s="541" t="s">
        <v>3021</v>
      </c>
      <c r="E2596" s="539" t="s">
        <v>157</v>
      </c>
      <c r="F2596" s="488">
        <v>33.450000000000003</v>
      </c>
    </row>
    <row r="2597" s="491" customFormat="1">
      <c r="B2597" s="490">
        <v>53786</v>
      </c>
      <c r="C2597" s="536" t="s">
        <v>2800</v>
      </c>
      <c r="D2597" s="541" t="s">
        <v>3076</v>
      </c>
      <c r="E2597" s="539" t="s">
        <v>157</v>
      </c>
      <c r="F2597" s="488">
        <v>49.810000000000002</v>
      </c>
    </row>
    <row r="2598" s="491" customFormat="1">
      <c r="B2598" s="490">
        <v>7038</v>
      </c>
      <c r="C2598" s="536" t="s">
        <v>2800</v>
      </c>
      <c r="D2598" s="541" t="s">
        <v>3057</v>
      </c>
      <c r="E2598" s="539" t="s">
        <v>157</v>
      </c>
      <c r="F2598" s="488">
        <v>50.100000000000001</v>
      </c>
    </row>
    <row r="2599" s="491" customFormat="1">
      <c r="B2599" s="490">
        <v>7039</v>
      </c>
      <c r="C2599" s="536" t="s">
        <v>2800</v>
      </c>
      <c r="D2599" s="541" t="s">
        <v>3058</v>
      </c>
      <c r="E2599" s="539" t="s">
        <v>157</v>
      </c>
      <c r="F2599" s="488">
        <v>13.44</v>
      </c>
    </row>
    <row r="2600" s="491" customFormat="1">
      <c r="B2600" s="490">
        <v>7040</v>
      </c>
      <c r="C2600" s="536" t="s">
        <v>2800</v>
      </c>
      <c r="D2600" s="541" t="s">
        <v>3059</v>
      </c>
      <c r="E2600" s="539" t="s">
        <v>157</v>
      </c>
      <c r="F2600" s="488">
        <v>62.689999999999998</v>
      </c>
    </row>
    <row r="2601" s="491" customFormat="1">
      <c r="B2601" s="490">
        <v>55263</v>
      </c>
      <c r="C2601" s="536" t="s">
        <v>2800</v>
      </c>
      <c r="D2601" s="541" t="s">
        <v>3099</v>
      </c>
      <c r="E2601" s="539" t="s">
        <v>157</v>
      </c>
      <c r="F2601" s="488">
        <v>62.890000000000001</v>
      </c>
    </row>
    <row r="2602" s="491" customFormat="1">
      <c r="B2602" s="490">
        <v>96460</v>
      </c>
      <c r="C2602" s="536" t="s">
        <v>2800</v>
      </c>
      <c r="D2602" s="541" t="s">
        <v>5748</v>
      </c>
      <c r="E2602" s="539" t="s">
        <v>157</v>
      </c>
      <c r="F2602" s="488">
        <v>53.18</v>
      </c>
    </row>
    <row r="2603" s="491" customFormat="1">
      <c r="B2603" s="490">
        <v>96459</v>
      </c>
      <c r="C2603" s="536" t="s">
        <v>2800</v>
      </c>
      <c r="D2603" s="541" t="s">
        <v>5749</v>
      </c>
      <c r="E2603" s="539" t="s">
        <v>157</v>
      </c>
      <c r="F2603" s="488">
        <v>14.26</v>
      </c>
    </row>
    <row r="2604" s="491" customFormat="1">
      <c r="B2604" s="490">
        <v>96458</v>
      </c>
      <c r="C2604" s="536" t="s">
        <v>2800</v>
      </c>
      <c r="D2604" s="541" t="s">
        <v>5750</v>
      </c>
      <c r="E2604" s="539" t="s">
        <v>157</v>
      </c>
      <c r="F2604" s="488">
        <v>66.549999999999997</v>
      </c>
    </row>
    <row r="2605" s="491" customFormat="1">
      <c r="B2605" s="490">
        <v>96457</v>
      </c>
      <c r="C2605" s="536" t="s">
        <v>2800</v>
      </c>
      <c r="D2605" s="541" t="s">
        <v>5751</v>
      </c>
      <c r="E2605" s="539" t="s">
        <v>157</v>
      </c>
      <c r="F2605" s="488">
        <v>62.310000000000002</v>
      </c>
    </row>
    <row r="2606" s="491" customFormat="1">
      <c r="B2606" s="490">
        <v>7051</v>
      </c>
      <c r="C2606" s="536" t="s">
        <v>2800</v>
      </c>
      <c r="D2606" s="541" t="s">
        <v>3064</v>
      </c>
      <c r="E2606" s="539" t="s">
        <v>157</v>
      </c>
      <c r="F2606" s="488">
        <v>44.43</v>
      </c>
    </row>
    <row r="2607" s="491" customFormat="1">
      <c r="B2607" s="490">
        <v>7052</v>
      </c>
      <c r="C2607" s="536" t="s">
        <v>2800</v>
      </c>
      <c r="D2607" s="541" t="s">
        <v>3065</v>
      </c>
      <c r="E2607" s="539" t="s">
        <v>157</v>
      </c>
      <c r="F2607" s="488">
        <v>12</v>
      </c>
    </row>
    <row r="2608" s="491" customFormat="1">
      <c r="B2608" s="490">
        <v>7053</v>
      </c>
      <c r="C2608" s="536" t="s">
        <v>2800</v>
      </c>
      <c r="D2608" s="541" t="s">
        <v>3066</v>
      </c>
      <c r="E2608" s="539" t="s">
        <v>157</v>
      </c>
      <c r="F2608" s="488">
        <v>55.609999999999999</v>
      </c>
    </row>
    <row r="2609" s="491" customFormat="1">
      <c r="B2609" s="490">
        <v>7054</v>
      </c>
      <c r="C2609" s="536" t="s">
        <v>2800</v>
      </c>
      <c r="D2609" s="541" t="s">
        <v>3067</v>
      </c>
      <c r="E2609" s="539" t="s">
        <v>157</v>
      </c>
      <c r="F2609" s="488">
        <v>87.129999999999995</v>
      </c>
    </row>
    <row r="2610" s="491" customFormat="1">
      <c r="B2610" s="490">
        <v>95627</v>
      </c>
      <c r="C2610" s="536" t="s">
        <v>2800</v>
      </c>
      <c r="D2610" s="541" t="s">
        <v>3407</v>
      </c>
      <c r="E2610" s="539" t="s">
        <v>157</v>
      </c>
      <c r="F2610" s="488">
        <v>47.950000000000003</v>
      </c>
    </row>
    <row r="2611" s="491" customFormat="1">
      <c r="B2611" s="490">
        <v>95628</v>
      </c>
      <c r="C2611" s="536" t="s">
        <v>2800</v>
      </c>
      <c r="D2611" s="541" t="s">
        <v>3408</v>
      </c>
      <c r="E2611" s="539" t="s">
        <v>157</v>
      </c>
      <c r="F2611" s="488">
        <v>12.859999999999999</v>
      </c>
    </row>
    <row r="2612" s="491" customFormat="1">
      <c r="B2612" s="490">
        <v>95629</v>
      </c>
      <c r="C2612" s="536" t="s">
        <v>2800</v>
      </c>
      <c r="D2612" s="541" t="s">
        <v>3409</v>
      </c>
      <c r="E2612" s="539" t="s">
        <v>157</v>
      </c>
      <c r="F2612" s="488">
        <v>60.009999999999998</v>
      </c>
    </row>
    <row r="2613" s="491" customFormat="1">
      <c r="B2613" s="490">
        <v>95630</v>
      </c>
      <c r="C2613" s="536" t="s">
        <v>2800</v>
      </c>
      <c r="D2613" s="541" t="s">
        <v>3410</v>
      </c>
      <c r="E2613" s="539" t="s">
        <v>157</v>
      </c>
      <c r="F2613" s="488">
        <v>87.129999999999995</v>
      </c>
    </row>
    <row r="2614" s="491" customFormat="1">
      <c r="B2614" s="490">
        <v>89210</v>
      </c>
      <c r="C2614" s="536" t="s">
        <v>2800</v>
      </c>
      <c r="D2614" s="541" t="s">
        <v>3157</v>
      </c>
      <c r="E2614" s="539" t="s">
        <v>157</v>
      </c>
      <c r="F2614" s="488">
        <v>32.049999999999997</v>
      </c>
    </row>
    <row r="2615" s="491" customFormat="1">
      <c r="B2615" s="490">
        <v>89211</v>
      </c>
      <c r="C2615" s="536" t="s">
        <v>2800</v>
      </c>
      <c r="D2615" s="541" t="s">
        <v>3158</v>
      </c>
      <c r="E2615" s="539" t="s">
        <v>157</v>
      </c>
      <c r="F2615" s="488">
        <v>8.5999999999999996</v>
      </c>
    </row>
    <row r="2616" s="491" customFormat="1">
      <c r="B2616" s="490">
        <v>5674</v>
      </c>
      <c r="C2616" s="536" t="s">
        <v>2800</v>
      </c>
      <c r="D2616" s="541" t="s">
        <v>3024</v>
      </c>
      <c r="E2616" s="539" t="s">
        <v>157</v>
      </c>
      <c r="F2616" s="488">
        <v>40.109999999999999</v>
      </c>
    </row>
    <row r="2617" s="491" customFormat="1">
      <c r="B2617" s="490">
        <v>53788</v>
      </c>
      <c r="C2617" s="536" t="s">
        <v>2800</v>
      </c>
      <c r="D2617" s="541" t="s">
        <v>3077</v>
      </c>
      <c r="E2617" s="539" t="s">
        <v>157</v>
      </c>
      <c r="F2617" s="488">
        <v>55.770000000000003</v>
      </c>
    </row>
    <row r="2618" s="491" customFormat="1">
      <c r="B2618" s="490">
        <v>73309</v>
      </c>
      <c r="C2618" s="536" t="s">
        <v>2800</v>
      </c>
      <c r="D2618" s="541" t="s">
        <v>3102</v>
      </c>
      <c r="E2618" s="539" t="s">
        <v>157</v>
      </c>
      <c r="F2618" s="488">
        <v>33.329999999999998</v>
      </c>
    </row>
    <row r="2619" s="491" customFormat="1">
      <c r="B2619" s="490">
        <v>73313</v>
      </c>
      <c r="C2619" s="536" t="s">
        <v>2800</v>
      </c>
      <c r="D2619" s="541" t="s">
        <v>3104</v>
      </c>
      <c r="E2619" s="539" t="s">
        <v>157</v>
      </c>
      <c r="F2619" s="488">
        <v>9</v>
      </c>
    </row>
    <row r="2620" s="491" customFormat="1">
      <c r="B2620" s="490">
        <v>5089</v>
      </c>
      <c r="C2620" s="536" t="s">
        <v>2800</v>
      </c>
      <c r="D2620" s="541" t="s">
        <v>3016</v>
      </c>
      <c r="E2620" s="539" t="s">
        <v>157</v>
      </c>
      <c r="F2620" s="488">
        <v>41.710000000000001</v>
      </c>
    </row>
    <row r="2621" s="491" customFormat="1">
      <c r="B2621" s="490">
        <v>73315</v>
      </c>
      <c r="C2621" s="536" t="s">
        <v>2800</v>
      </c>
      <c r="D2621" s="541" t="s">
        <v>3105</v>
      </c>
      <c r="E2621" s="539" t="s">
        <v>157</v>
      </c>
      <c r="F2621" s="488">
        <v>55.770000000000003</v>
      </c>
    </row>
    <row r="2622" s="491" customFormat="1">
      <c r="B2622" s="490">
        <v>5738</v>
      </c>
      <c r="C2622" s="536" t="s">
        <v>2800</v>
      </c>
      <c r="D2622" s="541" t="s">
        <v>3044</v>
      </c>
      <c r="E2622" s="539" t="s">
        <v>157</v>
      </c>
      <c r="F2622" s="488">
        <v>43.799999999999997</v>
      </c>
    </row>
    <row r="2623" s="491" customFormat="1">
      <c r="B2623" s="490">
        <v>93239</v>
      </c>
      <c r="C2623" s="536" t="s">
        <v>2800</v>
      </c>
      <c r="D2623" s="541" t="s">
        <v>3353</v>
      </c>
      <c r="E2623" s="539" t="s">
        <v>157</v>
      </c>
      <c r="F2623" s="488">
        <v>11.75</v>
      </c>
    </row>
    <row r="2624" s="491" customFormat="1">
      <c r="B2624" s="490">
        <v>5739</v>
      </c>
      <c r="C2624" s="536" t="s">
        <v>2800</v>
      </c>
      <c r="D2624" s="541" t="s">
        <v>3045</v>
      </c>
      <c r="E2624" s="539" t="s">
        <v>157</v>
      </c>
      <c r="F2624" s="488">
        <v>54.810000000000002</v>
      </c>
    </row>
    <row r="2625" s="491" customFormat="1">
      <c r="B2625" s="490">
        <v>93240</v>
      </c>
      <c r="C2625" s="536" t="s">
        <v>2800</v>
      </c>
      <c r="D2625" s="541" t="s">
        <v>3354</v>
      </c>
      <c r="E2625" s="539" t="s">
        <v>157</v>
      </c>
      <c r="F2625" s="488">
        <v>11.68</v>
      </c>
    </row>
    <row r="2626" s="491" customFormat="1">
      <c r="B2626" s="490">
        <v>53818</v>
      </c>
      <c r="C2626" s="536" t="s">
        <v>2800</v>
      </c>
      <c r="D2626" s="541" t="s">
        <v>3086</v>
      </c>
      <c r="E2626" s="539" t="s">
        <v>157</v>
      </c>
      <c r="F2626" s="488">
        <v>9.6699999999999999</v>
      </c>
    </row>
    <row r="2627" s="491" customFormat="1">
      <c r="B2627" s="490">
        <v>93238</v>
      </c>
      <c r="C2627" s="536" t="s">
        <v>2800</v>
      </c>
      <c r="D2627" s="541" t="s">
        <v>3352</v>
      </c>
      <c r="E2627" s="539" t="s">
        <v>157</v>
      </c>
      <c r="F2627" s="488">
        <v>2.5899999999999999</v>
      </c>
    </row>
    <row r="2628" s="491" customFormat="1">
      <c r="B2628" s="490">
        <v>5727</v>
      </c>
      <c r="C2628" s="536" t="s">
        <v>2800</v>
      </c>
      <c r="D2628" s="541" t="s">
        <v>3039</v>
      </c>
      <c r="E2628" s="539" t="s">
        <v>157</v>
      </c>
      <c r="F2628" s="488">
        <v>12.1</v>
      </c>
    </row>
    <row r="2629" s="491" customFormat="1">
      <c r="B2629" s="490">
        <v>89280</v>
      </c>
      <c r="C2629" s="536" t="s">
        <v>2800</v>
      </c>
      <c r="D2629" s="541" t="s">
        <v>3194</v>
      </c>
      <c r="E2629" s="539" t="s">
        <v>157</v>
      </c>
      <c r="F2629" s="488">
        <v>39.359999999999999</v>
      </c>
    </row>
    <row r="2630" s="491" customFormat="1">
      <c r="B2630" s="490">
        <v>89281</v>
      </c>
      <c r="C2630" s="536" t="s">
        <v>2800</v>
      </c>
      <c r="D2630" s="541" t="s">
        <v>3195</v>
      </c>
      <c r="E2630" s="539" t="s">
        <v>157</v>
      </c>
      <c r="F2630" s="488">
        <v>10.56</v>
      </c>
    </row>
    <row r="2631" s="491" customFormat="1">
      <c r="B2631" s="490">
        <v>5729</v>
      </c>
      <c r="C2631" s="536" t="s">
        <v>2800</v>
      </c>
      <c r="D2631" s="541" t="s">
        <v>3040</v>
      </c>
      <c r="E2631" s="539" t="s">
        <v>157</v>
      </c>
      <c r="F2631" s="488">
        <v>49.259999999999998</v>
      </c>
    </row>
    <row r="2632" s="491" customFormat="1">
      <c r="B2632" s="490">
        <v>5730</v>
      </c>
      <c r="C2632" s="536" t="s">
        <v>2800</v>
      </c>
      <c r="D2632" s="541" t="s">
        <v>3041</v>
      </c>
      <c r="E2632" s="539" t="s">
        <v>157</v>
      </c>
      <c r="F2632" s="488">
        <v>39.880000000000003</v>
      </c>
    </row>
    <row r="2633" s="491" customFormat="1">
      <c r="B2633" s="490">
        <v>95266</v>
      </c>
      <c r="C2633" s="536" t="s">
        <v>2800</v>
      </c>
      <c r="D2633" s="541" t="s">
        <v>3404</v>
      </c>
      <c r="E2633" s="539" t="s">
        <v>157</v>
      </c>
      <c r="F2633" s="488">
        <v>0.62</v>
      </c>
    </row>
    <row r="2634" s="491" customFormat="1">
      <c r="B2634" s="490">
        <v>95267</v>
      </c>
      <c r="C2634" s="536" t="s">
        <v>2800</v>
      </c>
      <c r="D2634" s="541" t="s">
        <v>3405</v>
      </c>
      <c r="E2634" s="539" t="s">
        <v>157</v>
      </c>
      <c r="F2634" s="488">
        <v>0.12</v>
      </c>
    </row>
    <row r="2635" s="491" customFormat="1">
      <c r="B2635" s="490">
        <v>95268</v>
      </c>
      <c r="C2635" s="536" t="s">
        <v>2800</v>
      </c>
      <c r="D2635" s="541" t="s">
        <v>3406</v>
      </c>
      <c r="E2635" s="539" t="s">
        <v>157</v>
      </c>
      <c r="F2635" s="488">
        <v>0.60999999999999999</v>
      </c>
    </row>
    <row r="2636" s="491" customFormat="1">
      <c r="B2636" s="490">
        <v>95269</v>
      </c>
      <c r="C2636" s="536" t="s">
        <v>2800</v>
      </c>
      <c r="D2636" s="541" t="s">
        <v>5752</v>
      </c>
      <c r="E2636" s="539" t="s">
        <v>157</v>
      </c>
      <c r="F2636" s="488">
        <v>8.7599999999999998</v>
      </c>
    </row>
    <row r="2637" s="491" customFormat="1">
      <c r="B2637" s="490">
        <v>91688</v>
      </c>
      <c r="C2637" s="536" t="s">
        <v>2800</v>
      </c>
      <c r="D2637" s="541" t="s">
        <v>3322</v>
      </c>
      <c r="E2637" s="539" t="s">
        <v>157</v>
      </c>
      <c r="F2637" s="488">
        <v>0.10000000000000001</v>
      </c>
    </row>
    <row r="2638" s="491" customFormat="1">
      <c r="B2638" s="490">
        <v>91689</v>
      </c>
      <c r="C2638" s="536" t="s">
        <v>2800</v>
      </c>
      <c r="D2638" s="541" t="s">
        <v>3323</v>
      </c>
      <c r="E2638" s="539" t="s">
        <v>157</v>
      </c>
      <c r="F2638" s="488">
        <v>0.02</v>
      </c>
    </row>
    <row r="2639" s="491" customFormat="1">
      <c r="B2639" s="490">
        <v>91690</v>
      </c>
      <c r="C2639" s="536" t="s">
        <v>2800</v>
      </c>
      <c r="D2639" s="541" t="s">
        <v>3324</v>
      </c>
      <c r="E2639" s="539" t="s">
        <v>157</v>
      </c>
      <c r="F2639" s="488">
        <v>0.070000000000000007</v>
      </c>
    </row>
    <row r="2640" s="491" customFormat="1">
      <c r="B2640" s="490">
        <v>91691</v>
      </c>
      <c r="C2640" s="536" t="s">
        <v>2800</v>
      </c>
      <c r="D2640" s="541" t="s">
        <v>3325</v>
      </c>
      <c r="E2640" s="539" t="s">
        <v>157</v>
      </c>
      <c r="F2640" s="488">
        <v>1.6000000000000001</v>
      </c>
    </row>
    <row r="2641" s="491" customFormat="1">
      <c r="B2641" s="490">
        <v>102924</v>
      </c>
      <c r="C2641" s="536" t="s">
        <v>2800</v>
      </c>
      <c r="D2641" s="541" t="s">
        <v>5753</v>
      </c>
      <c r="E2641" s="539" t="s">
        <v>157</v>
      </c>
      <c r="F2641" s="488">
        <v>0</v>
      </c>
    </row>
    <row r="2642" s="491" customFormat="1">
      <c r="B2642" s="490">
        <v>102925</v>
      </c>
      <c r="C2642" s="536" t="s">
        <v>2800</v>
      </c>
      <c r="D2642" s="541" t="s">
        <v>5754</v>
      </c>
      <c r="E2642" s="539" t="s">
        <v>157</v>
      </c>
      <c r="F2642" s="488">
        <v>0</v>
      </c>
    </row>
    <row r="2643" s="491" customFormat="1">
      <c r="B2643" s="490">
        <v>102926</v>
      </c>
      <c r="C2643" s="536" t="s">
        <v>2800</v>
      </c>
      <c r="D2643" s="541" t="s">
        <v>5755</v>
      </c>
      <c r="E2643" s="539" t="s">
        <v>157</v>
      </c>
      <c r="F2643" s="488">
        <v>0</v>
      </c>
    </row>
    <row r="2644" s="491" customFormat="1">
      <c r="B2644" s="490">
        <v>102927</v>
      </c>
      <c r="C2644" s="536" t="s">
        <v>2800</v>
      </c>
      <c r="D2644" s="541" t="s">
        <v>5756</v>
      </c>
      <c r="E2644" s="539" t="s">
        <v>157</v>
      </c>
      <c r="F2644" s="488">
        <v>1.1000000000000001</v>
      </c>
    </row>
    <row r="2645" s="491" customFormat="1">
      <c r="B2645" s="490">
        <v>95136</v>
      </c>
      <c r="C2645" s="536" t="s">
        <v>2800</v>
      </c>
      <c r="D2645" s="541" t="s">
        <v>3394</v>
      </c>
      <c r="E2645" s="539" t="s">
        <v>157</v>
      </c>
      <c r="F2645" s="488">
        <v>0.02</v>
      </c>
    </row>
    <row r="2646" s="491" customFormat="1">
      <c r="B2646" s="490">
        <v>95137</v>
      </c>
      <c r="C2646" s="536" t="s">
        <v>2800</v>
      </c>
      <c r="D2646" s="541" t="s">
        <v>3395</v>
      </c>
      <c r="E2646" s="539" t="s">
        <v>157</v>
      </c>
      <c r="F2646" s="488">
        <v>0.01</v>
      </c>
    </row>
    <row r="2647" s="491" customFormat="1">
      <c r="B2647" s="490">
        <v>95138</v>
      </c>
      <c r="C2647" s="536" t="s">
        <v>2800</v>
      </c>
      <c r="D2647" s="541" t="s">
        <v>3396</v>
      </c>
      <c r="E2647" s="539" t="s">
        <v>157</v>
      </c>
      <c r="F2647" s="488">
        <v>0.02</v>
      </c>
    </row>
    <row r="2648" s="491" customFormat="1">
      <c r="B2648" s="490">
        <v>89023</v>
      </c>
      <c r="C2648" s="536" t="s">
        <v>2800</v>
      </c>
      <c r="D2648" s="541" t="s">
        <v>5757</v>
      </c>
      <c r="E2648" s="539" t="s">
        <v>157</v>
      </c>
      <c r="F2648" s="488">
        <v>3.8199999999999998</v>
      </c>
    </row>
    <row r="2649" s="491" customFormat="1">
      <c r="B2649" s="490">
        <v>89024</v>
      </c>
      <c r="C2649" s="536" t="s">
        <v>2800</v>
      </c>
      <c r="D2649" s="541" t="s">
        <v>5758</v>
      </c>
      <c r="E2649" s="539" t="s">
        <v>157</v>
      </c>
      <c r="F2649" s="488">
        <v>1.3200000000000001</v>
      </c>
    </row>
    <row r="2650" s="491" customFormat="1">
      <c r="B2650" s="490">
        <v>89025</v>
      </c>
      <c r="C2650" s="536" t="s">
        <v>2800</v>
      </c>
      <c r="D2650" s="541" t="s">
        <v>5759</v>
      </c>
      <c r="E2650" s="539" t="s">
        <v>157</v>
      </c>
      <c r="F2650" s="488">
        <v>4.7800000000000002</v>
      </c>
    </row>
    <row r="2651" s="491" customFormat="1">
      <c r="B2651" s="490">
        <v>89026</v>
      </c>
      <c r="C2651" s="536" t="s">
        <v>2800</v>
      </c>
      <c r="D2651" s="541" t="s">
        <v>5760</v>
      </c>
      <c r="E2651" s="539" t="s">
        <v>157</v>
      </c>
      <c r="F2651" s="488">
        <v>166.87</v>
      </c>
    </row>
    <row r="2652" s="491" customFormat="1">
      <c r="B2652" s="490">
        <v>7032</v>
      </c>
      <c r="C2652" s="536" t="s">
        <v>2800</v>
      </c>
      <c r="D2652" s="541" t="s">
        <v>5761</v>
      </c>
      <c r="E2652" s="539" t="s">
        <v>157</v>
      </c>
      <c r="F2652" s="488">
        <v>4.7000000000000002</v>
      </c>
    </row>
    <row r="2653" s="491" customFormat="1">
      <c r="B2653" s="490">
        <v>7033</v>
      </c>
      <c r="C2653" s="536" t="s">
        <v>2800</v>
      </c>
      <c r="D2653" s="541" t="s">
        <v>5762</v>
      </c>
      <c r="E2653" s="539" t="s">
        <v>157</v>
      </c>
      <c r="F2653" s="488">
        <v>1.6299999999999999</v>
      </c>
    </row>
    <row r="2654" s="491" customFormat="1">
      <c r="B2654" s="490">
        <v>7034</v>
      </c>
      <c r="C2654" s="536" t="s">
        <v>2800</v>
      </c>
      <c r="D2654" s="541" t="s">
        <v>5763</v>
      </c>
      <c r="E2654" s="539" t="s">
        <v>157</v>
      </c>
      <c r="F2654" s="488">
        <v>5.8799999999999999</v>
      </c>
    </row>
    <row r="2655" s="491" customFormat="1">
      <c r="B2655" s="490">
        <v>7035</v>
      </c>
      <c r="C2655" s="536" t="s">
        <v>2800</v>
      </c>
      <c r="D2655" s="541" t="s">
        <v>5764</v>
      </c>
      <c r="E2655" s="539" t="s">
        <v>157</v>
      </c>
      <c r="F2655" s="488">
        <v>250.31</v>
      </c>
    </row>
    <row r="2656" s="491" customFormat="1">
      <c r="B2656" s="490">
        <v>102942</v>
      </c>
      <c r="C2656" s="536" t="s">
        <v>2800</v>
      </c>
      <c r="D2656" s="541" t="s">
        <v>5765</v>
      </c>
      <c r="E2656" s="539" t="s">
        <v>157</v>
      </c>
      <c r="F2656" s="488">
        <v>0</v>
      </c>
    </row>
    <row r="2657" s="491" customFormat="1">
      <c r="B2657" s="490">
        <v>102943</v>
      </c>
      <c r="C2657" s="536" t="s">
        <v>2800</v>
      </c>
      <c r="D2657" s="541" t="s">
        <v>5766</v>
      </c>
      <c r="E2657" s="539" t="s">
        <v>157</v>
      </c>
      <c r="F2657" s="488">
        <v>0</v>
      </c>
    </row>
    <row r="2658" s="491" customFormat="1">
      <c r="B2658" s="490">
        <v>102944</v>
      </c>
      <c r="C2658" s="536" t="s">
        <v>2800</v>
      </c>
      <c r="D2658" s="541" t="s">
        <v>5767</v>
      </c>
      <c r="E2658" s="539" t="s">
        <v>157</v>
      </c>
      <c r="F2658" s="488">
        <v>0</v>
      </c>
    </row>
    <row r="2659" s="491" customFormat="1">
      <c r="B2659" s="490">
        <v>102945</v>
      </c>
      <c r="C2659" s="536" t="s">
        <v>2800</v>
      </c>
      <c r="D2659" s="541" t="s">
        <v>5768</v>
      </c>
      <c r="E2659" s="539" t="s">
        <v>157</v>
      </c>
      <c r="F2659" s="488">
        <v>0.02</v>
      </c>
    </row>
    <row r="2660" s="491" customFormat="1">
      <c r="B2660" s="490">
        <v>104087</v>
      </c>
      <c r="C2660" s="536" t="s">
        <v>2800</v>
      </c>
      <c r="D2660" s="541" t="s">
        <v>5769</v>
      </c>
      <c r="E2660" s="539" t="s">
        <v>157</v>
      </c>
      <c r="F2660" s="488">
        <v>0.029999999999999999</v>
      </c>
    </row>
    <row r="2661" s="491" customFormat="1">
      <c r="B2661" s="490">
        <v>104088</v>
      </c>
      <c r="C2661" s="536" t="s">
        <v>2800</v>
      </c>
      <c r="D2661" s="541" t="s">
        <v>5770</v>
      </c>
      <c r="E2661" s="539" t="s">
        <v>157</v>
      </c>
      <c r="F2661" s="488">
        <v>0</v>
      </c>
    </row>
    <row r="2662" s="491" customFormat="1">
      <c r="B2662" s="490">
        <v>104089</v>
      </c>
      <c r="C2662" s="536" t="s">
        <v>2800</v>
      </c>
      <c r="D2662" s="541" t="s">
        <v>5771</v>
      </c>
      <c r="E2662" s="539" t="s">
        <v>157</v>
      </c>
      <c r="F2662" s="488">
        <v>0.040000000000000001</v>
      </c>
    </row>
    <row r="2663" s="491" customFormat="1">
      <c r="B2663" s="490">
        <v>104090</v>
      </c>
      <c r="C2663" s="536" t="s">
        <v>2800</v>
      </c>
      <c r="D2663" s="541" t="s">
        <v>5772</v>
      </c>
      <c r="E2663" s="539" t="s">
        <v>157</v>
      </c>
      <c r="F2663" s="488">
        <v>0.80000000000000004</v>
      </c>
    </row>
    <row r="2664" s="491" customFormat="1">
      <c r="B2664" s="490">
        <v>104093</v>
      </c>
      <c r="C2664" s="536" t="s">
        <v>2800</v>
      </c>
      <c r="D2664" s="541" t="s">
        <v>5773</v>
      </c>
      <c r="E2664" s="539" t="s">
        <v>157</v>
      </c>
      <c r="F2664" s="488">
        <v>0.050000000000000003</v>
      </c>
    </row>
    <row r="2665" s="491" customFormat="1">
      <c r="B2665" s="490">
        <v>104094</v>
      </c>
      <c r="C2665" s="536" t="s">
        <v>2800</v>
      </c>
      <c r="D2665" s="541" t="s">
        <v>5774</v>
      </c>
      <c r="E2665" s="539" t="s">
        <v>157</v>
      </c>
      <c r="F2665" s="488">
        <v>0.01</v>
      </c>
    </row>
    <row r="2666" s="491" customFormat="1">
      <c r="B2666" s="490">
        <v>104095</v>
      </c>
      <c r="C2666" s="536" t="s">
        <v>2800</v>
      </c>
      <c r="D2666" s="541" t="s">
        <v>5775</v>
      </c>
      <c r="E2666" s="539" t="s">
        <v>157</v>
      </c>
      <c r="F2666" s="488">
        <v>0.059999999999999998</v>
      </c>
    </row>
    <row r="2667" s="491" customFormat="1">
      <c r="B2667" s="490">
        <v>104096</v>
      </c>
      <c r="C2667" s="536" t="s">
        <v>2800</v>
      </c>
      <c r="D2667" s="541" t="s">
        <v>5776</v>
      </c>
      <c r="E2667" s="539" t="s">
        <v>157</v>
      </c>
      <c r="F2667" s="488">
        <v>1.1000000000000001</v>
      </c>
    </row>
    <row r="2668" s="491" customFormat="1">
      <c r="B2668" s="490">
        <v>102900</v>
      </c>
      <c r="C2668" s="536" t="s">
        <v>2800</v>
      </c>
      <c r="D2668" s="541" t="s">
        <v>5777</v>
      </c>
      <c r="E2668" s="539" t="s">
        <v>157</v>
      </c>
      <c r="F2668" s="488">
        <v>0</v>
      </c>
    </row>
    <row r="2669" s="491" customFormat="1">
      <c r="B2669" s="490">
        <v>102901</v>
      </c>
      <c r="C2669" s="536" t="s">
        <v>2800</v>
      </c>
      <c r="D2669" s="541" t="s">
        <v>5778</v>
      </c>
      <c r="E2669" s="539" t="s">
        <v>157</v>
      </c>
      <c r="F2669" s="488">
        <v>0</v>
      </c>
    </row>
    <row r="2670" s="491" customFormat="1">
      <c r="B2670" s="490">
        <v>102902</v>
      </c>
      <c r="C2670" s="536" t="s">
        <v>2800</v>
      </c>
      <c r="D2670" s="541" t="s">
        <v>5779</v>
      </c>
      <c r="E2670" s="539" t="s">
        <v>157</v>
      </c>
      <c r="F2670" s="488">
        <v>0</v>
      </c>
    </row>
    <row r="2671" s="491" customFormat="1">
      <c r="B2671" s="490">
        <v>102903</v>
      </c>
      <c r="C2671" s="536" t="s">
        <v>2800</v>
      </c>
      <c r="D2671" s="541" t="s">
        <v>5780</v>
      </c>
      <c r="E2671" s="539" t="s">
        <v>157</v>
      </c>
      <c r="F2671" s="488">
        <v>11.380000000000001</v>
      </c>
    </row>
    <row r="2672" s="491" customFormat="1">
      <c r="B2672" s="490">
        <v>89029</v>
      </c>
      <c r="C2672" s="536" t="s">
        <v>2800</v>
      </c>
      <c r="D2672" s="541" t="s">
        <v>3149</v>
      </c>
      <c r="E2672" s="539" t="s">
        <v>157</v>
      </c>
      <c r="F2672" s="488">
        <v>34.659999999999997</v>
      </c>
    </row>
    <row r="2673" s="491" customFormat="1">
      <c r="B2673" s="490">
        <v>89030</v>
      </c>
      <c r="C2673" s="536" t="s">
        <v>2800</v>
      </c>
      <c r="D2673" s="541" t="s">
        <v>3150</v>
      </c>
      <c r="E2673" s="539" t="s">
        <v>157</v>
      </c>
      <c r="F2673" s="488">
        <v>15.27</v>
      </c>
    </row>
    <row r="2674" s="491" customFormat="1">
      <c r="B2674" s="490">
        <v>5724</v>
      </c>
      <c r="C2674" s="536" t="s">
        <v>2800</v>
      </c>
      <c r="D2674" s="541" t="s">
        <v>3038</v>
      </c>
      <c r="E2674" s="539" t="s">
        <v>157</v>
      </c>
      <c r="F2674" s="488">
        <v>61.969999999999999</v>
      </c>
    </row>
    <row r="2675" s="491" customFormat="1">
      <c r="B2675" s="490">
        <v>53817</v>
      </c>
      <c r="C2675" s="536" t="s">
        <v>2800</v>
      </c>
      <c r="D2675" s="541" t="s">
        <v>3085</v>
      </c>
      <c r="E2675" s="539" t="s">
        <v>157</v>
      </c>
      <c r="F2675" s="488">
        <v>60.960000000000001</v>
      </c>
    </row>
    <row r="2676" s="491" customFormat="1">
      <c r="B2676" s="490">
        <v>88839</v>
      </c>
      <c r="C2676" s="536" t="s">
        <v>2800</v>
      </c>
      <c r="D2676" s="541" t="s">
        <v>3123</v>
      </c>
      <c r="E2676" s="539" t="s">
        <v>157</v>
      </c>
      <c r="F2676" s="488">
        <v>36.280000000000001</v>
      </c>
    </row>
    <row r="2677" s="491" customFormat="1">
      <c r="B2677" s="490">
        <v>88840</v>
      </c>
      <c r="C2677" s="536" t="s">
        <v>2800</v>
      </c>
      <c r="D2677" s="541" t="s">
        <v>3124</v>
      </c>
      <c r="E2677" s="539" t="s">
        <v>157</v>
      </c>
      <c r="F2677" s="488">
        <v>15.98</v>
      </c>
    </row>
    <row r="2678" s="491" customFormat="1">
      <c r="B2678" s="490">
        <v>88841</v>
      </c>
      <c r="C2678" s="536" t="s">
        <v>2800</v>
      </c>
      <c r="D2678" s="541" t="s">
        <v>3125</v>
      </c>
      <c r="E2678" s="539" t="s">
        <v>157</v>
      </c>
      <c r="F2678" s="488">
        <v>64.859999999999999</v>
      </c>
    </row>
    <row r="2679" s="491" customFormat="1">
      <c r="B2679" s="490">
        <v>88842</v>
      </c>
      <c r="C2679" s="536" t="s">
        <v>2800</v>
      </c>
      <c r="D2679" s="541" t="s">
        <v>3126</v>
      </c>
      <c r="E2679" s="539" t="s">
        <v>157</v>
      </c>
      <c r="F2679" s="488">
        <v>76.269999999999996</v>
      </c>
    </row>
    <row r="2680" s="491" customFormat="1">
      <c r="B2680" s="490">
        <v>89009</v>
      </c>
      <c r="C2680" s="536" t="s">
        <v>2800</v>
      </c>
      <c r="D2680" s="541" t="s">
        <v>3139</v>
      </c>
      <c r="E2680" s="539" t="s">
        <v>157</v>
      </c>
      <c r="F2680" s="488">
        <v>44.93</v>
      </c>
    </row>
    <row r="2681" s="491" customFormat="1">
      <c r="B2681" s="490">
        <v>89010</v>
      </c>
      <c r="C2681" s="536" t="s">
        <v>2800</v>
      </c>
      <c r="D2681" s="541" t="s">
        <v>3140</v>
      </c>
      <c r="E2681" s="539" t="s">
        <v>157</v>
      </c>
      <c r="F2681" s="488">
        <v>19.789999999999999</v>
      </c>
    </row>
    <row r="2682" s="491" customFormat="1">
      <c r="B2682" s="490">
        <v>53810</v>
      </c>
      <c r="C2682" s="536" t="s">
        <v>2800</v>
      </c>
      <c r="D2682" s="541" t="s">
        <v>3083</v>
      </c>
      <c r="E2682" s="539" t="s">
        <v>157</v>
      </c>
      <c r="F2682" s="488">
        <v>80.340000000000003</v>
      </c>
    </row>
    <row r="2683" s="491" customFormat="1">
      <c r="B2683" s="490">
        <v>5721</v>
      </c>
      <c r="C2683" s="536" t="s">
        <v>2800</v>
      </c>
      <c r="D2683" s="541" t="s">
        <v>3036</v>
      </c>
      <c r="E2683" s="539" t="s">
        <v>157</v>
      </c>
      <c r="F2683" s="488">
        <v>91.510000000000005</v>
      </c>
    </row>
    <row r="2684" s="491" customFormat="1">
      <c r="B2684" s="490">
        <v>89017</v>
      </c>
      <c r="C2684" s="536" t="s">
        <v>2800</v>
      </c>
      <c r="D2684" s="541" t="s">
        <v>3147</v>
      </c>
      <c r="E2684" s="539" t="s">
        <v>157</v>
      </c>
      <c r="F2684" s="488">
        <v>44.659999999999997</v>
      </c>
    </row>
    <row r="2685" s="491" customFormat="1">
      <c r="B2685" s="490">
        <v>89018</v>
      </c>
      <c r="C2685" s="536" t="s">
        <v>2800</v>
      </c>
      <c r="D2685" s="541" t="s">
        <v>3148</v>
      </c>
      <c r="E2685" s="539" t="s">
        <v>157</v>
      </c>
      <c r="F2685" s="488">
        <v>19.670000000000002</v>
      </c>
    </row>
    <row r="2686" s="491" customFormat="1">
      <c r="B2686" s="490">
        <v>53806</v>
      </c>
      <c r="C2686" s="536" t="s">
        <v>2800</v>
      </c>
      <c r="D2686" s="541" t="s">
        <v>3082</v>
      </c>
      <c r="E2686" s="539" t="s">
        <v>157</v>
      </c>
      <c r="F2686" s="488">
        <v>79.849999999999994</v>
      </c>
    </row>
    <row r="2687" s="491" customFormat="1">
      <c r="B2687" s="490">
        <v>5718</v>
      </c>
      <c r="C2687" s="536" t="s">
        <v>2800</v>
      </c>
      <c r="D2687" s="541" t="s">
        <v>3035</v>
      </c>
      <c r="E2687" s="539" t="s">
        <v>157</v>
      </c>
      <c r="F2687" s="488">
        <v>103.70999999999999</v>
      </c>
    </row>
    <row r="2688" s="491" customFormat="1">
      <c r="B2688" s="490">
        <v>89013</v>
      </c>
      <c r="C2688" s="536" t="s">
        <v>2800</v>
      </c>
      <c r="D2688" s="541" t="s">
        <v>3143</v>
      </c>
      <c r="E2688" s="539" t="s">
        <v>157</v>
      </c>
      <c r="F2688" s="488">
        <v>147.19999999999999</v>
      </c>
    </row>
    <row r="2689" s="491" customFormat="1">
      <c r="B2689" s="490">
        <v>89014</v>
      </c>
      <c r="C2689" s="536" t="s">
        <v>2800</v>
      </c>
      <c r="D2689" s="541" t="s">
        <v>3144</v>
      </c>
      <c r="E2689" s="539" t="s">
        <v>157</v>
      </c>
      <c r="F2689" s="488">
        <v>64.840000000000003</v>
      </c>
    </row>
    <row r="2690" s="491" customFormat="1">
      <c r="B2690" s="490">
        <v>53814</v>
      </c>
      <c r="C2690" s="536" t="s">
        <v>2800</v>
      </c>
      <c r="D2690" s="541" t="s">
        <v>3084</v>
      </c>
      <c r="E2690" s="539" t="s">
        <v>157</v>
      </c>
      <c r="F2690" s="488">
        <v>263.16000000000003</v>
      </c>
    </row>
    <row r="2691" s="491" customFormat="1">
      <c r="B2691" s="490">
        <v>5722</v>
      </c>
      <c r="C2691" s="536" t="s">
        <v>2800</v>
      </c>
      <c r="D2691" s="541" t="s">
        <v>3037</v>
      </c>
      <c r="E2691" s="539" t="s">
        <v>157</v>
      </c>
      <c r="F2691" s="488">
        <v>211.63999999999999</v>
      </c>
    </row>
    <row r="2692" s="491" customFormat="1">
      <c r="B2692" s="490">
        <v>96015</v>
      </c>
      <c r="C2692" s="536" t="s">
        <v>2800</v>
      </c>
      <c r="D2692" s="541" t="s">
        <v>3423</v>
      </c>
      <c r="E2692" s="539" t="s">
        <v>157</v>
      </c>
      <c r="F2692" s="488">
        <v>25.140000000000001</v>
      </c>
    </row>
    <row r="2693" s="491" customFormat="1">
      <c r="B2693" s="490">
        <v>96016</v>
      </c>
      <c r="C2693" s="536" t="s">
        <v>2800</v>
      </c>
      <c r="D2693" s="541" t="s">
        <v>3424</v>
      </c>
      <c r="E2693" s="539" t="s">
        <v>157</v>
      </c>
      <c r="F2693" s="488">
        <v>6.7400000000000002</v>
      </c>
    </row>
    <row r="2694" s="491" customFormat="1">
      <c r="B2694" s="490">
        <v>96018</v>
      </c>
      <c r="C2694" s="536" t="s">
        <v>2800</v>
      </c>
      <c r="D2694" s="541" t="s">
        <v>3425</v>
      </c>
      <c r="E2694" s="539" t="s">
        <v>157</v>
      </c>
      <c r="F2694" s="488">
        <v>27.510000000000002</v>
      </c>
    </row>
    <row r="2695" s="491" customFormat="1">
      <c r="B2695" s="490">
        <v>96019</v>
      </c>
      <c r="C2695" s="536" t="s">
        <v>2800</v>
      </c>
      <c r="D2695" s="541" t="s">
        <v>3426</v>
      </c>
      <c r="E2695" s="539" t="s">
        <v>157</v>
      </c>
      <c r="F2695" s="488">
        <v>94.370000000000005</v>
      </c>
    </row>
    <row r="2696" s="491" customFormat="1">
      <c r="B2696" s="490">
        <v>96008</v>
      </c>
      <c r="C2696" s="536" t="s">
        <v>2800</v>
      </c>
      <c r="D2696" s="541" t="s">
        <v>3419</v>
      </c>
      <c r="E2696" s="539" t="s">
        <v>157</v>
      </c>
      <c r="F2696" s="488">
        <v>25.34</v>
      </c>
    </row>
    <row r="2697" s="491" customFormat="1">
      <c r="B2697" s="490">
        <v>96009</v>
      </c>
      <c r="C2697" s="536" t="s">
        <v>2800</v>
      </c>
      <c r="D2697" s="541" t="s">
        <v>3420</v>
      </c>
      <c r="E2697" s="539" t="s">
        <v>157</v>
      </c>
      <c r="F2697" s="488">
        <v>6.79</v>
      </c>
    </row>
    <row r="2698" s="491" customFormat="1">
      <c r="B2698" s="490">
        <v>96011</v>
      </c>
      <c r="C2698" s="536" t="s">
        <v>2800</v>
      </c>
      <c r="D2698" s="541" t="s">
        <v>3421</v>
      </c>
      <c r="E2698" s="539" t="s">
        <v>157</v>
      </c>
      <c r="F2698" s="488">
        <v>27.73</v>
      </c>
    </row>
    <row r="2699" s="491" customFormat="1">
      <c r="B2699" s="490">
        <v>96012</v>
      </c>
      <c r="C2699" s="536" t="s">
        <v>2800</v>
      </c>
      <c r="D2699" s="541" t="s">
        <v>3422</v>
      </c>
      <c r="E2699" s="539" t="s">
        <v>157</v>
      </c>
      <c r="F2699" s="488">
        <v>94.370000000000005</v>
      </c>
    </row>
    <row r="2700" s="491" customFormat="1">
      <c r="B2700" s="490">
        <v>96023</v>
      </c>
      <c r="C2700" s="536" t="s">
        <v>2800</v>
      </c>
      <c r="D2700" s="541" t="s">
        <v>3427</v>
      </c>
      <c r="E2700" s="539" t="s">
        <v>157</v>
      </c>
      <c r="F2700" s="488">
        <v>19.32</v>
      </c>
    </row>
    <row r="2701" s="491" customFormat="1">
      <c r="B2701" s="490">
        <v>96024</v>
      </c>
      <c r="C2701" s="536" t="s">
        <v>2800</v>
      </c>
      <c r="D2701" s="541" t="s">
        <v>3428</v>
      </c>
      <c r="E2701" s="539" t="s">
        <v>157</v>
      </c>
      <c r="F2701" s="488">
        <v>5.1799999999999997</v>
      </c>
    </row>
    <row r="2702" s="491" customFormat="1">
      <c r="B2702" s="490">
        <v>96026</v>
      </c>
      <c r="C2702" s="536" t="s">
        <v>2800</v>
      </c>
      <c r="D2702" s="541" t="s">
        <v>3429</v>
      </c>
      <c r="E2702" s="539" t="s">
        <v>157</v>
      </c>
      <c r="F2702" s="488">
        <v>21.140000000000001</v>
      </c>
    </row>
    <row r="2703" s="491" customFormat="1">
      <c r="B2703" s="490">
        <v>96027</v>
      </c>
      <c r="C2703" s="536" t="s">
        <v>2800</v>
      </c>
      <c r="D2703" s="541" t="s">
        <v>3430</v>
      </c>
      <c r="E2703" s="539" t="s">
        <v>157</v>
      </c>
      <c r="F2703" s="488">
        <v>65.75</v>
      </c>
    </row>
    <row r="2704" s="491" customFormat="1">
      <c r="B2704" s="490">
        <v>96053</v>
      </c>
      <c r="C2704" s="536" t="s">
        <v>2800</v>
      </c>
      <c r="D2704" s="541" t="s">
        <v>3436</v>
      </c>
      <c r="E2704" s="539" t="s">
        <v>157</v>
      </c>
      <c r="F2704" s="488">
        <v>19.52</v>
      </c>
    </row>
    <row r="2705" s="491" customFormat="1">
      <c r="B2705" s="490">
        <v>96055</v>
      </c>
      <c r="C2705" s="536" t="s">
        <v>2800</v>
      </c>
      <c r="D2705" s="541" t="s">
        <v>3438</v>
      </c>
      <c r="E2705" s="539" t="s">
        <v>157</v>
      </c>
      <c r="F2705" s="488">
        <v>5.2300000000000004</v>
      </c>
    </row>
    <row r="2706" s="491" customFormat="1">
      <c r="B2706" s="490">
        <v>96056</v>
      </c>
      <c r="C2706" s="536" t="s">
        <v>2800</v>
      </c>
      <c r="D2706" s="541" t="s">
        <v>3439</v>
      </c>
      <c r="E2706" s="539" t="s">
        <v>157</v>
      </c>
      <c r="F2706" s="488">
        <v>21.359999999999999</v>
      </c>
    </row>
    <row r="2707" s="491" customFormat="1">
      <c r="B2707" s="490">
        <v>96057</v>
      </c>
      <c r="C2707" s="536" t="s">
        <v>2800</v>
      </c>
      <c r="D2707" s="541" t="s">
        <v>3440</v>
      </c>
      <c r="E2707" s="539" t="s">
        <v>157</v>
      </c>
      <c r="F2707" s="488">
        <v>65.75</v>
      </c>
    </row>
    <row r="2708" s="491" customFormat="1">
      <c r="B2708" s="490">
        <v>7063</v>
      </c>
      <c r="C2708" s="536" t="s">
        <v>2800</v>
      </c>
      <c r="D2708" s="541" t="s">
        <v>3072</v>
      </c>
      <c r="E2708" s="539" t="s">
        <v>157</v>
      </c>
      <c r="F2708" s="488">
        <v>21.809999999999999</v>
      </c>
    </row>
    <row r="2709" s="491" customFormat="1">
      <c r="B2709" s="490">
        <v>7064</v>
      </c>
      <c r="C2709" s="536" t="s">
        <v>2800</v>
      </c>
      <c r="D2709" s="541" t="s">
        <v>3073</v>
      </c>
      <c r="E2709" s="539" t="s">
        <v>157</v>
      </c>
      <c r="F2709" s="488">
        <v>5.8899999999999997</v>
      </c>
    </row>
    <row r="2710" s="491" customFormat="1">
      <c r="B2710" s="490">
        <v>7065</v>
      </c>
      <c r="C2710" s="536" t="s">
        <v>2800</v>
      </c>
      <c r="D2710" s="541" t="s">
        <v>3074</v>
      </c>
      <c r="E2710" s="539" t="s">
        <v>157</v>
      </c>
      <c r="F2710" s="488">
        <v>23.859999999999999</v>
      </c>
    </row>
    <row r="2711" s="491" customFormat="1">
      <c r="B2711" s="490">
        <v>7066</v>
      </c>
      <c r="C2711" s="536" t="s">
        <v>2800</v>
      </c>
      <c r="D2711" s="541" t="s">
        <v>3075</v>
      </c>
      <c r="E2711" s="539" t="s">
        <v>157</v>
      </c>
      <c r="F2711" s="488">
        <v>94.370000000000005</v>
      </c>
    </row>
    <row r="2712" s="491" customFormat="1">
      <c r="B2712" s="490">
        <v>89033</v>
      </c>
      <c r="C2712" s="536" t="s">
        <v>2800</v>
      </c>
      <c r="D2712" s="541" t="s">
        <v>3151</v>
      </c>
      <c r="E2712" s="539" t="s">
        <v>157</v>
      </c>
      <c r="F2712" s="488">
        <v>15.99</v>
      </c>
    </row>
    <row r="2713" s="491" customFormat="1">
      <c r="B2713" s="490">
        <v>89034</v>
      </c>
      <c r="C2713" s="536" t="s">
        <v>2800</v>
      </c>
      <c r="D2713" s="541" t="s">
        <v>3152</v>
      </c>
      <c r="E2713" s="539" t="s">
        <v>157</v>
      </c>
      <c r="F2713" s="488">
        <v>4.29</v>
      </c>
    </row>
    <row r="2714" s="491" customFormat="1">
      <c r="B2714" s="490">
        <v>5714</v>
      </c>
      <c r="C2714" s="536" t="s">
        <v>2800</v>
      </c>
      <c r="D2714" s="541" t="s">
        <v>3033</v>
      </c>
      <c r="E2714" s="539" t="s">
        <v>157</v>
      </c>
      <c r="F2714" s="488">
        <v>17.489999999999998</v>
      </c>
    </row>
    <row r="2715" s="491" customFormat="1">
      <c r="B2715" s="490">
        <v>5715</v>
      </c>
      <c r="C2715" s="536" t="s">
        <v>2800</v>
      </c>
      <c r="D2715" s="541" t="s">
        <v>3034</v>
      </c>
      <c r="E2715" s="539" t="s">
        <v>157</v>
      </c>
      <c r="F2715" s="488">
        <v>65.75</v>
      </c>
    </row>
    <row r="2716" s="491" customFormat="1">
      <c r="B2716" s="490">
        <v>102906</v>
      </c>
      <c r="C2716" s="536" t="s">
        <v>2800</v>
      </c>
      <c r="D2716" s="541" t="s">
        <v>5781</v>
      </c>
      <c r="E2716" s="539" t="s">
        <v>157</v>
      </c>
      <c r="F2716" s="488">
        <v>0</v>
      </c>
    </row>
    <row r="2717" s="491" customFormat="1">
      <c r="B2717" s="490">
        <v>102907</v>
      </c>
      <c r="C2717" s="536" t="s">
        <v>2800</v>
      </c>
      <c r="D2717" s="541" t="s">
        <v>5782</v>
      </c>
      <c r="E2717" s="539" t="s">
        <v>157</v>
      </c>
      <c r="F2717" s="488">
        <v>0</v>
      </c>
    </row>
    <row r="2718" s="491" customFormat="1">
      <c r="B2718" s="490">
        <v>102908</v>
      </c>
      <c r="C2718" s="536" t="s">
        <v>2800</v>
      </c>
      <c r="D2718" s="541" t="s">
        <v>5783</v>
      </c>
      <c r="E2718" s="539" t="s">
        <v>157</v>
      </c>
      <c r="F2718" s="488">
        <v>0</v>
      </c>
    </row>
    <row r="2719" s="491" customFormat="1">
      <c r="B2719" s="490">
        <v>102909</v>
      </c>
      <c r="C2719" s="536" t="s">
        <v>2800</v>
      </c>
      <c r="D2719" s="541" t="s">
        <v>5784</v>
      </c>
      <c r="E2719" s="539" t="s">
        <v>157</v>
      </c>
      <c r="F2719" s="488">
        <v>4.8099999999999996</v>
      </c>
    </row>
    <row r="2720" s="491" customFormat="1">
      <c r="B2720" s="490">
        <v>93435</v>
      </c>
      <c r="C2720" s="536" t="s">
        <v>2800</v>
      </c>
      <c r="D2720" s="541" t="s">
        <v>5785</v>
      </c>
      <c r="E2720" s="539" t="s">
        <v>157</v>
      </c>
      <c r="F2720" s="488">
        <v>9.1999999999999993</v>
      </c>
    </row>
    <row r="2721" s="491" customFormat="1">
      <c r="B2721" s="490">
        <v>93436</v>
      </c>
      <c r="C2721" s="536" t="s">
        <v>2800</v>
      </c>
      <c r="D2721" s="541" t="s">
        <v>5786</v>
      </c>
      <c r="E2721" s="539" t="s">
        <v>157</v>
      </c>
      <c r="F2721" s="488">
        <v>2.8300000000000001</v>
      </c>
    </row>
    <row r="2722" s="491" customFormat="1">
      <c r="B2722" s="490">
        <v>93437</v>
      </c>
      <c r="C2722" s="536" t="s">
        <v>2800</v>
      </c>
      <c r="D2722" s="541" t="s">
        <v>5787</v>
      </c>
      <c r="E2722" s="539" t="s">
        <v>157</v>
      </c>
      <c r="F2722" s="488">
        <v>10.06</v>
      </c>
    </row>
    <row r="2723" s="491" customFormat="1">
      <c r="B2723" s="490">
        <v>93438</v>
      </c>
      <c r="C2723" s="536" t="s">
        <v>2800</v>
      </c>
      <c r="D2723" s="541" t="s">
        <v>5788</v>
      </c>
      <c r="E2723" s="539" t="s">
        <v>157</v>
      </c>
      <c r="F2723" s="488">
        <v>109.61</v>
      </c>
    </row>
    <row r="2724" s="491" customFormat="1">
      <c r="B2724" s="490">
        <v>100643</v>
      </c>
      <c r="C2724" s="536" t="s">
        <v>2800</v>
      </c>
      <c r="D2724" s="541" t="s">
        <v>5789</v>
      </c>
      <c r="E2724" s="539" t="s">
        <v>157</v>
      </c>
      <c r="F2724" s="488">
        <v>412.54000000000002</v>
      </c>
    </row>
    <row r="2725" s="491" customFormat="1">
      <c r="B2725" s="490">
        <v>100644</v>
      </c>
      <c r="C2725" s="536" t="s">
        <v>2800</v>
      </c>
      <c r="D2725" s="541" t="s">
        <v>5790</v>
      </c>
      <c r="E2725" s="539" t="s">
        <v>157</v>
      </c>
      <c r="F2725" s="488">
        <v>145.41999999999999</v>
      </c>
    </row>
    <row r="2726" s="491" customFormat="1">
      <c r="B2726" s="490">
        <v>100645</v>
      </c>
      <c r="C2726" s="536" t="s">
        <v>2800</v>
      </c>
      <c r="D2726" s="541" t="s">
        <v>5791</v>
      </c>
      <c r="E2726" s="539" t="s">
        <v>157</v>
      </c>
      <c r="F2726" s="488">
        <v>663.16999999999996</v>
      </c>
    </row>
    <row r="2727" s="491" customFormat="1">
      <c r="B2727" s="490">
        <v>100646</v>
      </c>
      <c r="C2727" s="536" t="s">
        <v>2800</v>
      </c>
      <c r="D2727" s="541" t="s">
        <v>5792</v>
      </c>
      <c r="E2727" s="539" t="s">
        <v>157</v>
      </c>
      <c r="F2727" s="488">
        <v>5256</v>
      </c>
    </row>
    <row r="2728" s="491" customFormat="1">
      <c r="B2728" s="490">
        <v>95116</v>
      </c>
      <c r="C2728" s="536" t="s">
        <v>2800</v>
      </c>
      <c r="D2728" s="541" t="s">
        <v>3382</v>
      </c>
      <c r="E2728" s="539" t="s">
        <v>157</v>
      </c>
      <c r="F2728" s="488">
        <v>32.549999999999997</v>
      </c>
    </row>
    <row r="2729" s="491" customFormat="1">
      <c r="B2729" s="490">
        <v>95117</v>
      </c>
      <c r="C2729" s="536" t="s">
        <v>2800</v>
      </c>
      <c r="D2729" s="541" t="s">
        <v>3383</v>
      </c>
      <c r="E2729" s="539" t="s">
        <v>157</v>
      </c>
      <c r="F2729" s="488">
        <v>10.039999999999999</v>
      </c>
    </row>
    <row r="2730" s="491" customFormat="1">
      <c r="B2730" s="490">
        <v>53794</v>
      </c>
      <c r="C2730" s="536" t="s">
        <v>2800</v>
      </c>
      <c r="D2730" s="541" t="s">
        <v>3079</v>
      </c>
      <c r="E2730" s="539" t="s">
        <v>157</v>
      </c>
      <c r="F2730" s="488">
        <v>35.619999999999997</v>
      </c>
    </row>
    <row r="2731" s="491" customFormat="1">
      <c r="B2731" s="490">
        <v>5703</v>
      </c>
      <c r="C2731" s="536" t="s">
        <v>2800</v>
      </c>
      <c r="D2731" s="541" t="s">
        <v>3028</v>
      </c>
      <c r="E2731" s="539" t="s">
        <v>157</v>
      </c>
      <c r="F2731" s="488">
        <v>28.079999999999998</v>
      </c>
    </row>
    <row r="2732" s="491" customFormat="1">
      <c r="B2732" s="490">
        <v>88847</v>
      </c>
      <c r="C2732" s="536" t="s">
        <v>2800</v>
      </c>
      <c r="D2732" s="541" t="s">
        <v>3127</v>
      </c>
      <c r="E2732" s="539" t="s">
        <v>157</v>
      </c>
      <c r="F2732" s="488">
        <v>27.620000000000001</v>
      </c>
    </row>
    <row r="2733" s="491" customFormat="1">
      <c r="B2733" s="490">
        <v>88848</v>
      </c>
      <c r="C2733" s="536" t="s">
        <v>2800</v>
      </c>
      <c r="D2733" s="541" t="s">
        <v>3128</v>
      </c>
      <c r="E2733" s="539" t="s">
        <v>157</v>
      </c>
      <c r="F2733" s="488">
        <v>11.35</v>
      </c>
    </row>
    <row r="2734" s="491" customFormat="1">
      <c r="B2734" s="490">
        <v>5741</v>
      </c>
      <c r="C2734" s="536" t="s">
        <v>2800</v>
      </c>
      <c r="D2734" s="541" t="s">
        <v>3046</v>
      </c>
      <c r="E2734" s="539" t="s">
        <v>157</v>
      </c>
      <c r="F2734" s="488">
        <v>51.770000000000003</v>
      </c>
    </row>
    <row r="2735" s="491" customFormat="1">
      <c r="B2735" s="490">
        <v>5742</v>
      </c>
      <c r="C2735" s="536" t="s">
        <v>2800</v>
      </c>
      <c r="D2735" s="541" t="s">
        <v>3047</v>
      </c>
      <c r="E2735" s="539" t="s">
        <v>157</v>
      </c>
      <c r="F2735" s="488">
        <v>26.920000000000002</v>
      </c>
    </row>
    <row r="2736" s="491" customFormat="1">
      <c r="B2736" s="490">
        <v>106089</v>
      </c>
      <c r="C2736" s="536" t="s">
        <v>2800</v>
      </c>
      <c r="D2736" s="541" t="s">
        <v>5793</v>
      </c>
      <c r="E2736" s="539" t="s">
        <v>157</v>
      </c>
      <c r="F2736" s="488">
        <v>51.700000000000003</v>
      </c>
    </row>
    <row r="2737" s="491" customFormat="1">
      <c r="B2737" s="490">
        <v>106092</v>
      </c>
      <c r="C2737" s="536" t="s">
        <v>2800</v>
      </c>
      <c r="D2737" s="541" t="s">
        <v>5794</v>
      </c>
      <c r="E2737" s="539" t="s">
        <v>157</v>
      </c>
      <c r="F2737" s="488">
        <v>8.5899999999999999</v>
      </c>
    </row>
    <row r="2738" s="491" customFormat="1">
      <c r="B2738" s="490">
        <v>106090</v>
      </c>
      <c r="C2738" s="536" t="s">
        <v>2800</v>
      </c>
      <c r="D2738" s="541" t="s">
        <v>5795</v>
      </c>
      <c r="E2738" s="539" t="s">
        <v>157</v>
      </c>
      <c r="F2738" s="488">
        <v>21.25</v>
      </c>
    </row>
    <row r="2739" s="491" customFormat="1">
      <c r="B2739" s="490">
        <v>106091</v>
      </c>
      <c r="C2739" s="536" t="s">
        <v>2800</v>
      </c>
      <c r="D2739" s="541" t="s">
        <v>5796</v>
      </c>
      <c r="E2739" s="539" t="s">
        <v>157</v>
      </c>
      <c r="F2739" s="488">
        <v>96.920000000000002</v>
      </c>
    </row>
    <row r="2740" s="491" customFormat="1">
      <c r="B2740" s="490">
        <v>106093</v>
      </c>
      <c r="C2740" s="536" t="s">
        <v>2800</v>
      </c>
      <c r="D2740" s="541" t="s">
        <v>5797</v>
      </c>
      <c r="E2740" s="539" t="s">
        <v>157</v>
      </c>
      <c r="F2740" s="488">
        <v>122.93000000000001</v>
      </c>
    </row>
    <row r="2741" s="491" customFormat="1">
      <c r="B2741" s="490">
        <v>100637</v>
      </c>
      <c r="C2741" s="536" t="s">
        <v>2800</v>
      </c>
      <c r="D2741" s="541" t="s">
        <v>5798</v>
      </c>
      <c r="E2741" s="539" t="s">
        <v>157</v>
      </c>
      <c r="F2741" s="488">
        <v>201.34</v>
      </c>
    </row>
    <row r="2742" s="491" customFormat="1">
      <c r="B2742" s="490">
        <v>100638</v>
      </c>
      <c r="C2742" s="536" t="s">
        <v>2800</v>
      </c>
      <c r="D2742" s="541" t="s">
        <v>5799</v>
      </c>
      <c r="E2742" s="539" t="s">
        <v>157</v>
      </c>
      <c r="F2742" s="488">
        <v>61.890000000000001</v>
      </c>
    </row>
    <row r="2743" s="491" customFormat="1">
      <c r="B2743" s="490">
        <v>100639</v>
      </c>
      <c r="C2743" s="536" t="s">
        <v>2800</v>
      </c>
      <c r="D2743" s="541" t="s">
        <v>5800</v>
      </c>
      <c r="E2743" s="539" t="s">
        <v>157</v>
      </c>
      <c r="F2743" s="488">
        <v>251.87</v>
      </c>
    </row>
    <row r="2744" s="491" customFormat="1">
      <c r="B2744" s="490">
        <v>100640</v>
      </c>
      <c r="C2744" s="536" t="s">
        <v>2800</v>
      </c>
      <c r="D2744" s="541" t="s">
        <v>5801</v>
      </c>
      <c r="E2744" s="539" t="s">
        <v>157</v>
      </c>
      <c r="F2744" s="488">
        <v>4204.8000000000002</v>
      </c>
    </row>
    <row r="2745" s="491" customFormat="1">
      <c r="B2745" s="490">
        <v>93429</v>
      </c>
      <c r="C2745" s="536" t="s">
        <v>2800</v>
      </c>
      <c r="D2745" s="541" t="s">
        <v>5802</v>
      </c>
      <c r="E2745" s="539" t="s">
        <v>157</v>
      </c>
      <c r="F2745" s="488">
        <v>163.91</v>
      </c>
    </row>
    <row r="2746" s="491" customFormat="1">
      <c r="B2746" s="490">
        <v>93430</v>
      </c>
      <c r="C2746" s="536" t="s">
        <v>2800</v>
      </c>
      <c r="D2746" s="541" t="s">
        <v>5803</v>
      </c>
      <c r="E2746" s="539" t="s">
        <v>157</v>
      </c>
      <c r="F2746" s="488">
        <v>50.380000000000003</v>
      </c>
    </row>
    <row r="2747" s="491" customFormat="1">
      <c r="B2747" s="490">
        <v>93431</v>
      </c>
      <c r="C2747" s="536" t="s">
        <v>2800</v>
      </c>
      <c r="D2747" s="541" t="s">
        <v>5804</v>
      </c>
      <c r="E2747" s="539" t="s">
        <v>157</v>
      </c>
      <c r="F2747" s="488">
        <v>205.05000000000001</v>
      </c>
    </row>
    <row r="2748" s="491" customFormat="1">
      <c r="B2748" s="490">
        <v>93432</v>
      </c>
      <c r="C2748" s="536" t="s">
        <v>2800</v>
      </c>
      <c r="D2748" s="541" t="s">
        <v>5805</v>
      </c>
      <c r="E2748" s="539" t="s">
        <v>157</v>
      </c>
      <c r="F2748" s="488">
        <v>2102.4000000000001</v>
      </c>
    </row>
    <row r="2749" s="491" customFormat="1">
      <c r="B2749" s="490">
        <v>95118</v>
      </c>
      <c r="C2749" s="536" t="s">
        <v>2800</v>
      </c>
      <c r="D2749" s="541" t="s">
        <v>3384</v>
      </c>
      <c r="E2749" s="539" t="s">
        <v>157</v>
      </c>
      <c r="F2749" s="488">
        <v>75.170000000000002</v>
      </c>
    </row>
    <row r="2750" s="491" customFormat="1">
      <c r="B2750" s="490">
        <v>95119</v>
      </c>
      <c r="C2750" s="536" t="s">
        <v>2800</v>
      </c>
      <c r="D2750" s="541" t="s">
        <v>3385</v>
      </c>
      <c r="E2750" s="539" t="s">
        <v>157</v>
      </c>
      <c r="F2750" s="488">
        <v>23.190000000000001</v>
      </c>
    </row>
    <row r="2751" s="491" customFormat="1">
      <c r="B2751" s="490">
        <v>5707</v>
      </c>
      <c r="C2751" s="536" t="s">
        <v>2800</v>
      </c>
      <c r="D2751" s="541" t="s">
        <v>3030</v>
      </c>
      <c r="E2751" s="539" t="s">
        <v>157</v>
      </c>
      <c r="F2751" s="488">
        <v>82.25</v>
      </c>
    </row>
    <row r="2752" s="491" customFormat="1">
      <c r="B2752" s="490">
        <v>95120</v>
      </c>
      <c r="C2752" s="536" t="s">
        <v>2800</v>
      </c>
      <c r="D2752" s="541" t="s">
        <v>3386</v>
      </c>
      <c r="E2752" s="539" t="s">
        <v>157</v>
      </c>
      <c r="F2752" s="488">
        <v>75.219999999999999</v>
      </c>
    </row>
    <row r="2753" s="491" customFormat="1">
      <c r="B2753" s="490">
        <v>103657</v>
      </c>
      <c r="C2753" s="536" t="s">
        <v>2800</v>
      </c>
      <c r="D2753" s="541" t="s">
        <v>5806</v>
      </c>
      <c r="E2753" s="539" t="s">
        <v>157</v>
      </c>
      <c r="F2753" s="488">
        <v>0</v>
      </c>
    </row>
    <row r="2754" s="491" customFormat="1">
      <c r="B2754" s="490">
        <v>103658</v>
      </c>
      <c r="C2754" s="536" t="s">
        <v>2800</v>
      </c>
      <c r="D2754" s="541" t="s">
        <v>5807</v>
      </c>
      <c r="E2754" s="539" t="s">
        <v>157</v>
      </c>
      <c r="F2754" s="488">
        <v>0</v>
      </c>
    </row>
    <row r="2755" s="491" customFormat="1">
      <c r="B2755" s="490">
        <v>103659</v>
      </c>
      <c r="C2755" s="536" t="s">
        <v>2800</v>
      </c>
      <c r="D2755" s="541" t="s">
        <v>5808</v>
      </c>
      <c r="E2755" s="539" t="s">
        <v>157</v>
      </c>
      <c r="F2755" s="488">
        <v>0</v>
      </c>
    </row>
    <row r="2756" s="491" customFormat="1">
      <c r="B2756" s="490">
        <v>103660</v>
      </c>
      <c r="C2756" s="536" t="s">
        <v>2800</v>
      </c>
      <c r="D2756" s="541" t="s">
        <v>5809</v>
      </c>
      <c r="E2756" s="539" t="s">
        <v>157</v>
      </c>
      <c r="F2756" s="488">
        <v>11.81</v>
      </c>
    </row>
    <row r="2757" s="491" customFormat="1">
      <c r="B2757" s="490">
        <v>89015</v>
      </c>
      <c r="C2757" s="536" t="s">
        <v>2800</v>
      </c>
      <c r="D2757" s="541" t="s">
        <v>3145</v>
      </c>
      <c r="E2757" s="539" t="s">
        <v>157</v>
      </c>
      <c r="F2757" s="488">
        <v>3.71</v>
      </c>
    </row>
    <row r="2758" s="491" customFormat="1">
      <c r="B2758" s="490">
        <v>89016</v>
      </c>
      <c r="C2758" s="536" t="s">
        <v>2800</v>
      </c>
      <c r="D2758" s="541" t="s">
        <v>3146</v>
      </c>
      <c r="E2758" s="539" t="s">
        <v>157</v>
      </c>
      <c r="F2758" s="488">
        <v>0.97999999999999998</v>
      </c>
    </row>
    <row r="2759" s="491" customFormat="1">
      <c r="B2759" s="490">
        <v>53804</v>
      </c>
      <c r="C2759" s="536" t="s">
        <v>2800</v>
      </c>
      <c r="D2759" s="541" t="s">
        <v>3081</v>
      </c>
      <c r="E2759" s="539" t="s">
        <v>157</v>
      </c>
      <c r="F2759" s="488">
        <v>4.6399999999999997</v>
      </c>
    </row>
    <row r="2760" s="491" customFormat="1">
      <c r="B2760" s="490">
        <v>90582</v>
      </c>
      <c r="C2760" s="536" t="s">
        <v>2800</v>
      </c>
      <c r="D2760" s="541" t="s">
        <v>3206</v>
      </c>
      <c r="E2760" s="539" t="s">
        <v>157</v>
      </c>
      <c r="F2760" s="488">
        <v>0.46000000000000002</v>
      </c>
    </row>
    <row r="2761" s="491" customFormat="1">
      <c r="B2761" s="490">
        <v>90583</v>
      </c>
      <c r="C2761" s="536" t="s">
        <v>2800</v>
      </c>
      <c r="D2761" s="541" t="s">
        <v>3207</v>
      </c>
      <c r="E2761" s="539" t="s">
        <v>157</v>
      </c>
      <c r="F2761" s="488">
        <v>0.10000000000000001</v>
      </c>
    </row>
    <row r="2762" s="491" customFormat="1">
      <c r="B2762" s="490">
        <v>90584</v>
      </c>
      <c r="C2762" s="536" t="s">
        <v>2800</v>
      </c>
      <c r="D2762" s="541" t="s">
        <v>3208</v>
      </c>
      <c r="E2762" s="539" t="s">
        <v>157</v>
      </c>
      <c r="F2762" s="488">
        <v>0.35999999999999999</v>
      </c>
    </row>
    <row r="2763" s="491" customFormat="1">
      <c r="B2763" s="490">
        <v>90585</v>
      </c>
      <c r="C2763" s="536" t="s">
        <v>2800</v>
      </c>
      <c r="D2763" s="541" t="s">
        <v>3209</v>
      </c>
      <c r="E2763" s="539" t="s">
        <v>157</v>
      </c>
      <c r="F2763" s="488">
        <v>0.60999999999999999</v>
      </c>
    </row>
    <row r="2764" s="491" customFormat="1">
      <c r="B2764" s="490">
        <v>89240</v>
      </c>
      <c r="C2764" s="536" t="s">
        <v>2800</v>
      </c>
      <c r="D2764" s="541" t="s">
        <v>3173</v>
      </c>
      <c r="E2764" s="539" t="s">
        <v>157</v>
      </c>
      <c r="F2764" s="488">
        <v>78.829999999999998</v>
      </c>
    </row>
    <row r="2765" s="491" customFormat="1">
      <c r="B2765" s="490">
        <v>89241</v>
      </c>
      <c r="C2765" s="536" t="s">
        <v>2800</v>
      </c>
      <c r="D2765" s="541" t="s">
        <v>3174</v>
      </c>
      <c r="E2765" s="539" t="s">
        <v>157</v>
      </c>
      <c r="F2765" s="488">
        <v>27.780000000000001</v>
      </c>
    </row>
    <row r="2766" s="491" customFormat="1">
      <c r="B2766" s="490">
        <v>5710</v>
      </c>
      <c r="C2766" s="536" t="s">
        <v>2800</v>
      </c>
      <c r="D2766" s="541" t="s">
        <v>3031</v>
      </c>
      <c r="E2766" s="539" t="s">
        <v>157</v>
      </c>
      <c r="F2766" s="488">
        <v>126.72</v>
      </c>
    </row>
    <row r="2767" s="491" customFormat="1">
      <c r="B2767" s="490">
        <v>5711</v>
      </c>
      <c r="C2767" s="536" t="s">
        <v>2800</v>
      </c>
      <c r="D2767" s="541" t="s">
        <v>3032</v>
      </c>
      <c r="E2767" s="539" t="s">
        <v>157</v>
      </c>
      <c r="F2767" s="488">
        <v>86.890000000000001</v>
      </c>
    </row>
    <row r="2768" s="491" customFormat="1">
      <c r="B2768" s="490">
        <v>89253</v>
      </c>
      <c r="C2768" s="536" t="s">
        <v>2800</v>
      </c>
      <c r="D2768" s="541" t="s">
        <v>3179</v>
      </c>
      <c r="E2768" s="539" t="s">
        <v>157</v>
      </c>
      <c r="F2768" s="488">
        <v>64.599999999999994</v>
      </c>
    </row>
    <row r="2769" s="491" customFormat="1">
      <c r="B2769" s="490">
        <v>89254</v>
      </c>
      <c r="C2769" s="536" t="s">
        <v>2800</v>
      </c>
      <c r="D2769" s="541" t="s">
        <v>3180</v>
      </c>
      <c r="E2769" s="539" t="s">
        <v>157</v>
      </c>
      <c r="F2769" s="488">
        <v>22.77</v>
      </c>
    </row>
    <row r="2770" s="491" customFormat="1">
      <c r="B2770" s="490">
        <v>89255</v>
      </c>
      <c r="C2770" s="536" t="s">
        <v>2800</v>
      </c>
      <c r="D2770" s="541" t="s">
        <v>3181</v>
      </c>
      <c r="E2770" s="539" t="s">
        <v>157</v>
      </c>
      <c r="F2770" s="488">
        <v>103.84</v>
      </c>
    </row>
    <row r="2771" s="491" customFormat="1">
      <c r="B2771" s="490">
        <v>89256</v>
      </c>
      <c r="C2771" s="536" t="s">
        <v>2800</v>
      </c>
      <c r="D2771" s="541" t="s">
        <v>3182</v>
      </c>
      <c r="E2771" s="539" t="s">
        <v>157</v>
      </c>
      <c r="F2771" s="488">
        <v>82.75</v>
      </c>
    </row>
    <row r="2772" s="491" customFormat="1">
      <c r="B2772" s="490">
        <v>103797</v>
      </c>
      <c r="C2772" s="536" t="s">
        <v>2800</v>
      </c>
      <c r="D2772" s="541" t="s">
        <v>5810</v>
      </c>
      <c r="E2772" s="539" t="s">
        <v>186</v>
      </c>
      <c r="F2772" s="488">
        <v>16.600000000000001</v>
      </c>
    </row>
    <row r="2773" s="491" customFormat="1">
      <c r="B2773" s="490">
        <v>103930</v>
      </c>
      <c r="C2773" s="536" t="s">
        <v>2800</v>
      </c>
      <c r="D2773" s="541" t="s">
        <v>5811</v>
      </c>
      <c r="E2773" s="539" t="s">
        <v>12626</v>
      </c>
      <c r="F2773" s="488">
        <v>838.78999999999996</v>
      </c>
    </row>
    <row r="2774" s="491" customFormat="1">
      <c r="B2774" s="490">
        <v>103931</v>
      </c>
      <c r="C2774" s="536" t="s">
        <v>2800</v>
      </c>
      <c r="D2774" s="541" t="s">
        <v>5812</v>
      </c>
      <c r="E2774" s="539" t="s">
        <v>12626</v>
      </c>
      <c r="F2774" s="488">
        <v>636.74000000000001</v>
      </c>
    </row>
    <row r="2775" s="491" customFormat="1">
      <c r="B2775" s="490">
        <v>103932</v>
      </c>
      <c r="C2775" s="536" t="s">
        <v>2800</v>
      </c>
      <c r="D2775" s="541" t="s">
        <v>5813</v>
      </c>
      <c r="E2775" s="539" t="s">
        <v>12626</v>
      </c>
      <c r="F2775" s="488">
        <v>607.13999999999999</v>
      </c>
    </row>
    <row r="2776" s="491" customFormat="1">
      <c r="B2776" s="490">
        <v>103929</v>
      </c>
      <c r="C2776" s="536" t="s">
        <v>2800</v>
      </c>
      <c r="D2776" s="541" t="s">
        <v>5814</v>
      </c>
      <c r="E2776" s="539" t="s">
        <v>12626</v>
      </c>
      <c r="F2776" s="488">
        <v>1315.45</v>
      </c>
    </row>
    <row r="2777" s="491" customFormat="1">
      <c r="B2777" s="490">
        <v>103928</v>
      </c>
      <c r="C2777" s="536" t="s">
        <v>2800</v>
      </c>
      <c r="D2777" s="541" t="s">
        <v>5815</v>
      </c>
      <c r="E2777" s="539" t="s">
        <v>12626</v>
      </c>
      <c r="F2777" s="488">
        <v>573.20000000000005</v>
      </c>
    </row>
    <row r="2778" s="491" customFormat="1">
      <c r="B2778" s="490">
        <v>103798</v>
      </c>
      <c r="C2778" s="536" t="s">
        <v>2800</v>
      </c>
      <c r="D2778" s="541" t="s">
        <v>5816</v>
      </c>
      <c r="E2778" s="539" t="s">
        <v>12626</v>
      </c>
      <c r="F2778" s="488">
        <v>687.75</v>
      </c>
    </row>
    <row r="2779" s="491" customFormat="1">
      <c r="B2779" s="490">
        <v>103801</v>
      </c>
      <c r="C2779" s="536" t="s">
        <v>2800</v>
      </c>
      <c r="D2779" s="541" t="s">
        <v>5817</v>
      </c>
      <c r="E2779" s="539" t="s">
        <v>12626</v>
      </c>
      <c r="F2779" s="488">
        <v>731.88999999999999</v>
      </c>
    </row>
    <row r="2780" s="491" customFormat="1">
      <c r="B2780" s="490">
        <v>103933</v>
      </c>
      <c r="C2780" s="536" t="s">
        <v>2800</v>
      </c>
      <c r="D2780" s="541" t="s">
        <v>5818</v>
      </c>
      <c r="E2780" s="539" t="s">
        <v>12626</v>
      </c>
      <c r="F2780" s="488">
        <v>1574.99</v>
      </c>
    </row>
    <row r="2781" s="491" customFormat="1">
      <c r="B2781" s="490">
        <v>103925</v>
      </c>
      <c r="C2781" s="536" t="s">
        <v>2800</v>
      </c>
      <c r="D2781" s="541" t="s">
        <v>5819</v>
      </c>
      <c r="E2781" s="539" t="s">
        <v>12626</v>
      </c>
      <c r="F2781" s="488">
        <v>1764.1500000000001</v>
      </c>
    </row>
    <row r="2782" s="491" customFormat="1">
      <c r="B2782" s="490">
        <v>103926</v>
      </c>
      <c r="C2782" s="536" t="s">
        <v>2800</v>
      </c>
      <c r="D2782" s="541" t="s">
        <v>5820</v>
      </c>
      <c r="E2782" s="539" t="s">
        <v>12626</v>
      </c>
      <c r="F2782" s="488">
        <v>1429.26</v>
      </c>
    </row>
    <row r="2783" s="491" customFormat="1">
      <c r="B2783" s="490">
        <v>103796</v>
      </c>
      <c r="C2783" s="536" t="s">
        <v>2800</v>
      </c>
      <c r="D2783" s="541" t="s">
        <v>5821</v>
      </c>
      <c r="E2783" s="539" t="s">
        <v>12625</v>
      </c>
      <c r="F2783" s="488">
        <v>58.350000000000001</v>
      </c>
    </row>
    <row r="2784" s="491" customFormat="1">
      <c r="B2784" s="490">
        <v>103795</v>
      </c>
      <c r="C2784" s="536" t="s">
        <v>2800</v>
      </c>
      <c r="D2784" s="541" t="s">
        <v>5822</v>
      </c>
      <c r="E2784" s="539" t="s">
        <v>12625</v>
      </c>
      <c r="F2784" s="488">
        <v>88.469999999999999</v>
      </c>
    </row>
    <row r="2785" s="491" customFormat="1">
      <c r="B2785" s="490">
        <v>103800</v>
      </c>
      <c r="C2785" s="536" t="s">
        <v>2800</v>
      </c>
      <c r="D2785" s="541" t="s">
        <v>5823</v>
      </c>
      <c r="E2785" s="539" t="s">
        <v>12626</v>
      </c>
      <c r="F2785" s="488">
        <v>573.20000000000005</v>
      </c>
    </row>
    <row r="2786" s="491" customFormat="1">
      <c r="B2786" s="490">
        <v>103799</v>
      </c>
      <c r="C2786" s="536" t="s">
        <v>2800</v>
      </c>
      <c r="D2786" s="541" t="s">
        <v>5824</v>
      </c>
      <c r="E2786" s="539" t="s">
        <v>12626</v>
      </c>
      <c r="F2786" s="488">
        <v>483.72000000000003</v>
      </c>
    </row>
    <row r="2787" s="491" customFormat="1">
      <c r="B2787" s="490">
        <v>104950</v>
      </c>
      <c r="C2787" s="536" t="s">
        <v>2800</v>
      </c>
      <c r="D2787" s="541" t="s">
        <v>5825</v>
      </c>
      <c r="E2787" s="539" t="s">
        <v>12626</v>
      </c>
      <c r="F2787" s="488">
        <v>0</v>
      </c>
    </row>
    <row r="2788" s="491" customFormat="1">
      <c r="B2788" s="490">
        <v>104948</v>
      </c>
      <c r="C2788" s="536" t="s">
        <v>2800</v>
      </c>
      <c r="D2788" s="541" t="s">
        <v>5826</v>
      </c>
      <c r="E2788" s="539" t="s">
        <v>12626</v>
      </c>
      <c r="F2788" s="488">
        <v>5.5099999999999998</v>
      </c>
    </row>
    <row r="2789" s="491" customFormat="1">
      <c r="B2789" s="490">
        <v>104949</v>
      </c>
      <c r="C2789" s="536" t="s">
        <v>2800</v>
      </c>
      <c r="D2789" s="541" t="s">
        <v>5827</v>
      </c>
      <c r="E2789" s="539" t="s">
        <v>12626</v>
      </c>
      <c r="F2789" s="488">
        <v>10.220000000000001</v>
      </c>
    </row>
    <row r="2790" s="491" customFormat="1">
      <c r="B2790" s="490">
        <v>104947</v>
      </c>
      <c r="C2790" s="536" t="s">
        <v>2800</v>
      </c>
      <c r="D2790" s="541" t="s">
        <v>5828</v>
      </c>
      <c r="E2790" s="539" t="s">
        <v>12626</v>
      </c>
      <c r="F2790" s="488">
        <v>12.92</v>
      </c>
    </row>
    <row r="2791" s="491" customFormat="1">
      <c r="B2791" s="490">
        <v>104325</v>
      </c>
      <c r="C2791" s="536" t="s">
        <v>2800</v>
      </c>
      <c r="D2791" s="541" t="s">
        <v>5829</v>
      </c>
      <c r="E2791" s="539" t="s">
        <v>188</v>
      </c>
      <c r="F2791" s="488">
        <v>0</v>
      </c>
    </row>
    <row r="2792" s="491" customFormat="1">
      <c r="B2792" s="490">
        <v>104318</v>
      </c>
      <c r="C2792" s="536" t="s">
        <v>2800</v>
      </c>
      <c r="D2792" s="541" t="s">
        <v>5830</v>
      </c>
      <c r="E2792" s="539" t="s">
        <v>188</v>
      </c>
      <c r="F2792" s="488">
        <v>7.8700000000000001</v>
      </c>
    </row>
    <row r="2793" s="491" customFormat="1">
      <c r="B2793" s="490">
        <v>89867</v>
      </c>
      <c r="C2793" s="536" t="s">
        <v>2800</v>
      </c>
      <c r="D2793" s="541" t="s">
        <v>5831</v>
      </c>
      <c r="E2793" s="539" t="s">
        <v>188</v>
      </c>
      <c r="F2793" s="488">
        <v>8.8000000000000007</v>
      </c>
    </row>
    <row r="2794" s="491" customFormat="1">
      <c r="B2794" s="490">
        <v>104320</v>
      </c>
      <c r="C2794" s="536" t="s">
        <v>2800</v>
      </c>
      <c r="D2794" s="541" t="s">
        <v>5832</v>
      </c>
      <c r="E2794" s="539" t="s">
        <v>188</v>
      </c>
      <c r="F2794" s="488">
        <v>12.34</v>
      </c>
    </row>
    <row r="2795" s="491" customFormat="1">
      <c r="B2795" s="490">
        <v>104317</v>
      </c>
      <c r="C2795" s="536" t="s">
        <v>2800</v>
      </c>
      <c r="D2795" s="541" t="s">
        <v>5833</v>
      </c>
      <c r="E2795" s="539" t="s">
        <v>188</v>
      </c>
      <c r="F2795" s="488">
        <v>7.3200000000000003</v>
      </c>
    </row>
    <row r="2796" s="491" customFormat="1">
      <c r="B2796" s="490">
        <v>89866</v>
      </c>
      <c r="C2796" s="536" t="s">
        <v>2800</v>
      </c>
      <c r="D2796" s="541" t="s">
        <v>5834</v>
      </c>
      <c r="E2796" s="539" t="s">
        <v>188</v>
      </c>
      <c r="F2796" s="488">
        <v>8</v>
      </c>
    </row>
    <row r="2797" s="491" customFormat="1">
      <c r="B2797" s="490">
        <v>104319</v>
      </c>
      <c r="C2797" s="536" t="s">
        <v>2800</v>
      </c>
      <c r="D2797" s="541" t="s">
        <v>5835</v>
      </c>
      <c r="E2797" s="539" t="s">
        <v>188</v>
      </c>
      <c r="F2797" s="488">
        <v>10.58</v>
      </c>
    </row>
    <row r="2798" s="491" customFormat="1">
      <c r="B2798" s="490">
        <v>104321</v>
      </c>
      <c r="C2798" s="536" t="s">
        <v>2800</v>
      </c>
      <c r="D2798" s="541" t="s">
        <v>5836</v>
      </c>
      <c r="E2798" s="539" t="s">
        <v>188</v>
      </c>
      <c r="F2798" s="488">
        <v>5.5700000000000003</v>
      </c>
    </row>
    <row r="2799" s="491" customFormat="1">
      <c r="B2799" s="490">
        <v>89868</v>
      </c>
      <c r="C2799" s="536" t="s">
        <v>2800</v>
      </c>
      <c r="D2799" s="541" t="s">
        <v>5837</v>
      </c>
      <c r="E2799" s="539" t="s">
        <v>188</v>
      </c>
      <c r="F2799" s="488">
        <v>6.0700000000000003</v>
      </c>
    </row>
    <row r="2800" s="491" customFormat="1">
      <c r="B2800" s="490">
        <v>104322</v>
      </c>
      <c r="C2800" s="536" t="s">
        <v>2800</v>
      </c>
      <c r="D2800" s="541" t="s">
        <v>5838</v>
      </c>
      <c r="E2800" s="539" t="s">
        <v>188</v>
      </c>
      <c r="F2800" s="488">
        <v>7.9699999999999998</v>
      </c>
    </row>
    <row r="2801" s="491" customFormat="1">
      <c r="B2801" s="490">
        <v>104323</v>
      </c>
      <c r="C2801" s="536" t="s">
        <v>2800</v>
      </c>
      <c r="D2801" s="541" t="s">
        <v>5839</v>
      </c>
      <c r="E2801" s="539" t="s">
        <v>188</v>
      </c>
      <c r="F2801" s="488">
        <v>10.18</v>
      </c>
    </row>
    <row r="2802" s="491" customFormat="1">
      <c r="B2802" s="490">
        <v>89869</v>
      </c>
      <c r="C2802" s="536" t="s">
        <v>2800</v>
      </c>
      <c r="D2802" s="541" t="s">
        <v>5840</v>
      </c>
      <c r="E2802" s="539" t="s">
        <v>188</v>
      </c>
      <c r="F2802" s="488">
        <v>11.119999999999999</v>
      </c>
    </row>
    <row r="2803" s="491" customFormat="1">
      <c r="B2803" s="490">
        <v>104324</v>
      </c>
      <c r="C2803" s="536" t="s">
        <v>2800</v>
      </c>
      <c r="D2803" s="541" t="s">
        <v>5841</v>
      </c>
      <c r="E2803" s="539" t="s">
        <v>188</v>
      </c>
      <c r="F2803" s="488">
        <v>14.93</v>
      </c>
    </row>
    <row r="2804" s="491" customFormat="1">
      <c r="B2804" s="490">
        <v>104315</v>
      </c>
      <c r="C2804" s="536" t="s">
        <v>2800</v>
      </c>
      <c r="D2804" s="541" t="s">
        <v>5842</v>
      </c>
      <c r="E2804" s="539" t="s">
        <v>143</v>
      </c>
      <c r="F2804" s="488">
        <v>17.32</v>
      </c>
    </row>
    <row r="2805" s="491" customFormat="1">
      <c r="B2805" s="490">
        <v>89865</v>
      </c>
      <c r="C2805" s="536" t="s">
        <v>2800</v>
      </c>
      <c r="D2805" s="541" t="s">
        <v>5843</v>
      </c>
      <c r="E2805" s="539" t="s">
        <v>143</v>
      </c>
      <c r="F2805" s="488">
        <v>18.52</v>
      </c>
    </row>
    <row r="2806" s="491" customFormat="1">
      <c r="B2806" s="490">
        <v>104316</v>
      </c>
      <c r="C2806" s="536" t="s">
        <v>2800</v>
      </c>
      <c r="D2806" s="541" t="s">
        <v>5844</v>
      </c>
      <c r="E2806" s="539" t="s">
        <v>143</v>
      </c>
      <c r="F2806" s="488">
        <v>24.68</v>
      </c>
    </row>
    <row r="2807" s="491" customFormat="1">
      <c r="B2807" s="490">
        <v>102724</v>
      </c>
      <c r="C2807" s="536" t="s">
        <v>2800</v>
      </c>
      <c r="D2807" s="541" t="s">
        <v>5845</v>
      </c>
      <c r="E2807" s="539" t="s">
        <v>188</v>
      </c>
      <c r="F2807" s="488">
        <v>30.510000000000002</v>
      </c>
    </row>
    <row r="2808" s="491" customFormat="1">
      <c r="B2808" s="490">
        <v>102726</v>
      </c>
      <c r="C2808" s="536" t="s">
        <v>2800</v>
      </c>
      <c r="D2808" s="541" t="s">
        <v>5846</v>
      </c>
      <c r="E2808" s="539" t="s">
        <v>188</v>
      </c>
      <c r="F2808" s="488">
        <v>27.940000000000001</v>
      </c>
    </row>
    <row r="2809" s="491" customFormat="1">
      <c r="B2809" s="490">
        <v>102725</v>
      </c>
      <c r="C2809" s="536" t="s">
        <v>2800</v>
      </c>
      <c r="D2809" s="541" t="s">
        <v>5847</v>
      </c>
      <c r="E2809" s="539" t="s">
        <v>188</v>
      </c>
      <c r="F2809" s="488">
        <v>29.920000000000002</v>
      </c>
    </row>
    <row r="2810" s="491" customFormat="1">
      <c r="B2810" s="490">
        <v>102722</v>
      </c>
      <c r="C2810" s="536" t="s">
        <v>2800</v>
      </c>
      <c r="D2810" s="541" t="s">
        <v>5848</v>
      </c>
      <c r="E2810" s="539" t="s">
        <v>143</v>
      </c>
      <c r="F2810" s="488">
        <v>54.329999999999998</v>
      </c>
    </row>
    <row r="2811" s="491" customFormat="1">
      <c r="B2811" s="490">
        <v>102721</v>
      </c>
      <c r="C2811" s="536" t="s">
        <v>2800</v>
      </c>
      <c r="D2811" s="541" t="s">
        <v>5849</v>
      </c>
      <c r="E2811" s="539" t="s">
        <v>143</v>
      </c>
      <c r="F2811" s="488">
        <v>0</v>
      </c>
    </row>
    <row r="2812" s="491" customFormat="1">
      <c r="B2812" s="490">
        <v>102723</v>
      </c>
      <c r="C2812" s="536" t="s">
        <v>2800</v>
      </c>
      <c r="D2812" s="541" t="s">
        <v>5850</v>
      </c>
      <c r="E2812" s="539" t="s">
        <v>143</v>
      </c>
      <c r="F2812" s="488">
        <v>107.70999999999999</v>
      </c>
    </row>
    <row r="2813" s="491" customFormat="1">
      <c r="B2813" s="490">
        <v>102690</v>
      </c>
      <c r="C2813" s="536" t="s">
        <v>2800</v>
      </c>
      <c r="D2813" s="541" t="s">
        <v>5851</v>
      </c>
      <c r="E2813" s="539" t="s">
        <v>143</v>
      </c>
      <c r="F2813" s="488">
        <v>67.890000000000001</v>
      </c>
    </row>
    <row r="2814" s="491" customFormat="1">
      <c r="B2814" s="490">
        <v>102688</v>
      </c>
      <c r="C2814" s="536" t="s">
        <v>2800</v>
      </c>
      <c r="D2814" s="541" t="s">
        <v>5852</v>
      </c>
      <c r="E2814" s="539" t="s">
        <v>143</v>
      </c>
      <c r="F2814" s="488">
        <v>53.18</v>
      </c>
    </row>
    <row r="2815" s="491" customFormat="1">
      <c r="B2815" s="490">
        <v>102689</v>
      </c>
      <c r="C2815" s="536" t="s">
        <v>2800</v>
      </c>
      <c r="D2815" s="541" t="s">
        <v>5853</v>
      </c>
      <c r="E2815" s="539" t="s">
        <v>143</v>
      </c>
      <c r="F2815" s="488">
        <v>107.78</v>
      </c>
    </row>
    <row r="2816" s="491" customFormat="1">
      <c r="B2816" s="490">
        <v>102693</v>
      </c>
      <c r="C2816" s="536" t="s">
        <v>2800</v>
      </c>
      <c r="D2816" s="541" t="s">
        <v>5854</v>
      </c>
      <c r="E2816" s="539" t="s">
        <v>143</v>
      </c>
      <c r="F2816" s="488">
        <v>122.5</v>
      </c>
    </row>
    <row r="2817" s="491" customFormat="1">
      <c r="B2817" s="490">
        <v>102694</v>
      </c>
      <c r="C2817" s="536" t="s">
        <v>2800</v>
      </c>
      <c r="D2817" s="541" t="s">
        <v>5855</v>
      </c>
      <c r="E2817" s="539" t="s">
        <v>143</v>
      </c>
      <c r="F2817" s="488">
        <v>108.76000000000001</v>
      </c>
    </row>
    <row r="2818" s="491" customFormat="1">
      <c r="B2818" s="490">
        <v>102697</v>
      </c>
      <c r="C2818" s="536" t="s">
        <v>2800</v>
      </c>
      <c r="D2818" s="541" t="s">
        <v>5856</v>
      </c>
      <c r="E2818" s="539" t="s">
        <v>143</v>
      </c>
      <c r="F2818" s="488">
        <v>121.11</v>
      </c>
    </row>
    <row r="2819" s="491" customFormat="1">
      <c r="B2819" s="490">
        <v>102696</v>
      </c>
      <c r="C2819" s="536" t="s">
        <v>2800</v>
      </c>
      <c r="D2819" s="541" t="s">
        <v>5857</v>
      </c>
      <c r="E2819" s="539" t="s">
        <v>143</v>
      </c>
      <c r="F2819" s="488">
        <v>163.47999999999999</v>
      </c>
    </row>
    <row r="2820" s="491" customFormat="1">
      <c r="B2820" s="490">
        <v>102703</v>
      </c>
      <c r="C2820" s="536" t="s">
        <v>2800</v>
      </c>
      <c r="D2820" s="541" t="s">
        <v>5858</v>
      </c>
      <c r="E2820" s="539" t="s">
        <v>143</v>
      </c>
      <c r="F2820" s="488">
        <v>175.84</v>
      </c>
    </row>
    <row r="2821" s="491" customFormat="1">
      <c r="B2821" s="490">
        <v>102678</v>
      </c>
      <c r="C2821" s="536" t="s">
        <v>2800</v>
      </c>
      <c r="D2821" s="541" t="s">
        <v>5859</v>
      </c>
      <c r="E2821" s="539" t="s">
        <v>143</v>
      </c>
      <c r="F2821" s="488">
        <v>153.72999999999999</v>
      </c>
    </row>
    <row r="2822" s="491" customFormat="1">
      <c r="B2822" s="490">
        <v>102679</v>
      </c>
      <c r="C2822" s="536" t="s">
        <v>2800</v>
      </c>
      <c r="D2822" s="541" t="s">
        <v>5860</v>
      </c>
      <c r="E2822" s="539" t="s">
        <v>143</v>
      </c>
      <c r="F2822" s="488">
        <v>170.31999999999999</v>
      </c>
    </row>
    <row r="2823" s="491" customFormat="1">
      <c r="B2823" s="490">
        <v>102673</v>
      </c>
      <c r="C2823" s="536" t="s">
        <v>2800</v>
      </c>
      <c r="D2823" s="541" t="s">
        <v>5861</v>
      </c>
      <c r="E2823" s="539" t="s">
        <v>143</v>
      </c>
      <c r="F2823" s="488">
        <v>232.21000000000001</v>
      </c>
    </row>
    <row r="2824" s="491" customFormat="1">
      <c r="B2824" s="490">
        <v>102677</v>
      </c>
      <c r="C2824" s="536" t="s">
        <v>2800</v>
      </c>
      <c r="D2824" s="541" t="s">
        <v>5862</v>
      </c>
      <c r="E2824" s="539" t="s">
        <v>143</v>
      </c>
      <c r="F2824" s="488">
        <v>226.78999999999999</v>
      </c>
    </row>
    <row r="2825" s="491" customFormat="1">
      <c r="B2825" s="490">
        <v>102683</v>
      </c>
      <c r="C2825" s="536" t="s">
        <v>2800</v>
      </c>
      <c r="D2825" s="541" t="s">
        <v>5863</v>
      </c>
      <c r="E2825" s="539" t="s">
        <v>143</v>
      </c>
      <c r="F2825" s="488">
        <v>227.21000000000001</v>
      </c>
    </row>
    <row r="2826" s="491" customFormat="1">
      <c r="B2826" s="490">
        <v>102687</v>
      </c>
      <c r="C2826" s="536" t="s">
        <v>2800</v>
      </c>
      <c r="D2826" s="541" t="s">
        <v>5864</v>
      </c>
      <c r="E2826" s="539" t="s">
        <v>143</v>
      </c>
      <c r="F2826" s="488">
        <v>238.46000000000001</v>
      </c>
    </row>
    <row r="2827" s="491" customFormat="1">
      <c r="B2827" s="490">
        <v>102670</v>
      </c>
      <c r="C2827" s="536" t="s">
        <v>2800</v>
      </c>
      <c r="D2827" s="541" t="s">
        <v>5865</v>
      </c>
      <c r="E2827" s="539" t="s">
        <v>143</v>
      </c>
      <c r="F2827" s="488">
        <v>153.91</v>
      </c>
    </row>
    <row r="2828" s="491" customFormat="1">
      <c r="B2828" s="490">
        <v>102674</v>
      </c>
      <c r="C2828" s="536" t="s">
        <v>2800</v>
      </c>
      <c r="D2828" s="541" t="s">
        <v>5866</v>
      </c>
      <c r="E2828" s="539" t="s">
        <v>143</v>
      </c>
      <c r="F2828" s="488">
        <v>171.53999999999999</v>
      </c>
    </row>
    <row r="2829" s="491" customFormat="1">
      <c r="B2829" s="490">
        <v>102680</v>
      </c>
      <c r="C2829" s="536" t="s">
        <v>2800</v>
      </c>
      <c r="D2829" s="541" t="s">
        <v>5867</v>
      </c>
      <c r="E2829" s="539" t="s">
        <v>143</v>
      </c>
      <c r="F2829" s="488">
        <v>165.61000000000001</v>
      </c>
    </row>
    <row r="2830" s="491" customFormat="1">
      <c r="B2830" s="490">
        <v>102684</v>
      </c>
      <c r="C2830" s="536" t="s">
        <v>2800</v>
      </c>
      <c r="D2830" s="541" t="s">
        <v>5868</v>
      </c>
      <c r="E2830" s="539" t="s">
        <v>143</v>
      </c>
      <c r="F2830" s="488">
        <v>182.18000000000001</v>
      </c>
    </row>
    <row r="2831" s="491" customFormat="1">
      <c r="B2831" s="490">
        <v>102672</v>
      </c>
      <c r="C2831" s="536" t="s">
        <v>2800</v>
      </c>
      <c r="D2831" s="541" t="s">
        <v>5869</v>
      </c>
      <c r="E2831" s="539" t="s">
        <v>143</v>
      </c>
      <c r="F2831" s="488">
        <v>225.75999999999999</v>
      </c>
    </row>
    <row r="2832" s="491" customFormat="1">
      <c r="B2832" s="490">
        <v>102676</v>
      </c>
      <c r="C2832" s="536" t="s">
        <v>2800</v>
      </c>
      <c r="D2832" s="541" t="s">
        <v>5870</v>
      </c>
      <c r="E2832" s="539" t="s">
        <v>143</v>
      </c>
      <c r="F2832" s="488">
        <v>233</v>
      </c>
    </row>
    <row r="2833" s="491" customFormat="1">
      <c r="B2833" s="490">
        <v>102681</v>
      </c>
      <c r="C2833" s="536" t="s">
        <v>2800</v>
      </c>
      <c r="D2833" s="541" t="s">
        <v>5871</v>
      </c>
      <c r="E2833" s="539" t="s">
        <v>143</v>
      </c>
      <c r="F2833" s="488">
        <v>227.08000000000001</v>
      </c>
    </row>
    <row r="2834" s="491" customFormat="1">
      <c r="B2834" s="490">
        <v>102685</v>
      </c>
      <c r="C2834" s="536" t="s">
        <v>2800</v>
      </c>
      <c r="D2834" s="541" t="s">
        <v>5872</v>
      </c>
      <c r="E2834" s="539" t="s">
        <v>143</v>
      </c>
      <c r="F2834" s="488">
        <v>243.66</v>
      </c>
    </row>
    <row r="2835" s="491" customFormat="1">
      <c r="B2835" s="490">
        <v>102664</v>
      </c>
      <c r="C2835" s="536" t="s">
        <v>2800</v>
      </c>
      <c r="D2835" s="541" t="s">
        <v>5873</v>
      </c>
      <c r="E2835" s="539" t="s">
        <v>143</v>
      </c>
      <c r="F2835" s="488">
        <v>51.079999999999998</v>
      </c>
    </row>
    <row r="2836" s="491" customFormat="1">
      <c r="B2836" s="490">
        <v>102665</v>
      </c>
      <c r="C2836" s="536" t="s">
        <v>2800</v>
      </c>
      <c r="D2836" s="541" t="s">
        <v>5874</v>
      </c>
      <c r="E2836" s="539" t="s">
        <v>143</v>
      </c>
      <c r="F2836" s="488">
        <v>29.739999999999998</v>
      </c>
    </row>
    <row r="2837" s="491" customFormat="1">
      <c r="B2837" s="490">
        <v>102663</v>
      </c>
      <c r="C2837" s="536" t="s">
        <v>2800</v>
      </c>
      <c r="D2837" s="541" t="s">
        <v>5875</v>
      </c>
      <c r="E2837" s="539" t="s">
        <v>143</v>
      </c>
      <c r="F2837" s="488">
        <v>94.930000000000007</v>
      </c>
    </row>
    <row r="2838" s="491" customFormat="1">
      <c r="B2838" s="490">
        <v>102669</v>
      </c>
      <c r="C2838" s="536" t="s">
        <v>2800</v>
      </c>
      <c r="D2838" s="541" t="s">
        <v>5876</v>
      </c>
      <c r="E2838" s="539" t="s">
        <v>143</v>
      </c>
      <c r="F2838" s="488">
        <v>110.69</v>
      </c>
    </row>
    <row r="2839" s="491" customFormat="1">
      <c r="B2839" s="490">
        <v>102661</v>
      </c>
      <c r="C2839" s="536" t="s">
        <v>2800</v>
      </c>
      <c r="D2839" s="541" t="s">
        <v>5877</v>
      </c>
      <c r="E2839" s="539" t="s">
        <v>143</v>
      </c>
      <c r="F2839" s="488">
        <v>46.799999999999997</v>
      </c>
    </row>
    <row r="2840" s="491" customFormat="1">
      <c r="B2840" s="490">
        <v>102666</v>
      </c>
      <c r="C2840" s="536" t="s">
        <v>2800</v>
      </c>
      <c r="D2840" s="541" t="s">
        <v>5878</v>
      </c>
      <c r="E2840" s="539" t="s">
        <v>143</v>
      </c>
      <c r="F2840" s="488">
        <v>61.520000000000003</v>
      </c>
    </row>
    <row r="2841" s="491" customFormat="1">
      <c r="B2841" s="490">
        <v>102662</v>
      </c>
      <c r="C2841" s="536" t="s">
        <v>2800</v>
      </c>
      <c r="D2841" s="541" t="s">
        <v>5879</v>
      </c>
      <c r="E2841" s="539" t="s">
        <v>143</v>
      </c>
      <c r="F2841" s="488">
        <v>104.09999999999999</v>
      </c>
    </row>
    <row r="2842" s="491" customFormat="1">
      <c r="B2842" s="490">
        <v>102668</v>
      </c>
      <c r="C2842" s="536" t="s">
        <v>2800</v>
      </c>
      <c r="D2842" s="541" t="s">
        <v>5880</v>
      </c>
      <c r="E2842" s="539" t="s">
        <v>143</v>
      </c>
      <c r="F2842" s="488">
        <v>118.81</v>
      </c>
    </row>
    <row r="2843" s="491" customFormat="1">
      <c r="B2843" s="490">
        <v>102718</v>
      </c>
      <c r="C2843" s="536" t="s">
        <v>2800</v>
      </c>
      <c r="D2843" s="541" t="s">
        <v>5881</v>
      </c>
      <c r="E2843" s="539" t="s">
        <v>12626</v>
      </c>
      <c r="F2843" s="488">
        <v>220.63999999999999</v>
      </c>
    </row>
    <row r="2844" s="491" customFormat="1">
      <c r="B2844" s="490">
        <v>102716</v>
      </c>
      <c r="C2844" s="536" t="s">
        <v>2800</v>
      </c>
      <c r="D2844" s="541" t="s">
        <v>5882</v>
      </c>
      <c r="E2844" s="539" t="s">
        <v>12626</v>
      </c>
      <c r="F2844" s="488">
        <v>211.68000000000001</v>
      </c>
    </row>
    <row r="2845" s="491" customFormat="1">
      <c r="B2845" s="490">
        <v>102719</v>
      </c>
      <c r="C2845" s="536" t="s">
        <v>2800</v>
      </c>
      <c r="D2845" s="541" t="s">
        <v>5883</v>
      </c>
      <c r="E2845" s="539" t="s">
        <v>12626</v>
      </c>
      <c r="F2845" s="488">
        <v>177.12</v>
      </c>
    </row>
    <row r="2846" s="491" customFormat="1">
      <c r="B2846" s="490">
        <v>102717</v>
      </c>
      <c r="C2846" s="536" t="s">
        <v>2800</v>
      </c>
      <c r="D2846" s="541" t="s">
        <v>5884</v>
      </c>
      <c r="E2846" s="539" t="s">
        <v>12626</v>
      </c>
      <c r="F2846" s="488">
        <v>168.16</v>
      </c>
    </row>
    <row r="2847" s="491" customFormat="1">
      <c r="B2847" s="490">
        <v>102720</v>
      </c>
      <c r="C2847" s="536" t="s">
        <v>2800</v>
      </c>
      <c r="D2847" s="541" t="s">
        <v>5885</v>
      </c>
      <c r="E2847" s="539" t="s">
        <v>12625</v>
      </c>
      <c r="F2847" s="488">
        <v>0</v>
      </c>
    </row>
    <row r="2848" s="491" customFormat="1">
      <c r="B2848" s="490">
        <v>102713</v>
      </c>
      <c r="C2848" s="536" t="s">
        <v>2800</v>
      </c>
      <c r="D2848" s="541" t="s">
        <v>5886</v>
      </c>
      <c r="E2848" s="539" t="s">
        <v>12625</v>
      </c>
      <c r="F2848" s="488">
        <v>11.449999999999999</v>
      </c>
    </row>
    <row r="2849" s="491" customFormat="1">
      <c r="B2849" s="490">
        <v>102715</v>
      </c>
      <c r="C2849" s="536" t="s">
        <v>2800</v>
      </c>
      <c r="D2849" s="541" t="s">
        <v>5887</v>
      </c>
      <c r="E2849" s="539" t="s">
        <v>12625</v>
      </c>
      <c r="F2849" s="488">
        <v>22.59</v>
      </c>
    </row>
    <row r="2850" s="491" customFormat="1">
      <c r="B2850" s="490">
        <v>103653</v>
      </c>
      <c r="C2850" s="536" t="s">
        <v>2800</v>
      </c>
      <c r="D2850" s="541" t="s">
        <v>5888</v>
      </c>
      <c r="E2850" s="539" t="s">
        <v>12625</v>
      </c>
      <c r="F2850" s="488">
        <v>26.969999999999999</v>
      </c>
    </row>
    <row r="2851" s="491" customFormat="1">
      <c r="B2851" s="490">
        <v>102712</v>
      </c>
      <c r="C2851" s="536" t="s">
        <v>2800</v>
      </c>
      <c r="D2851" s="541" t="s">
        <v>5889</v>
      </c>
      <c r="E2851" s="539" t="s">
        <v>12625</v>
      </c>
      <c r="F2851" s="488">
        <v>8.3599999999999994</v>
      </c>
    </row>
    <row r="2852" s="491" customFormat="1">
      <c r="B2852" s="490">
        <v>102711</v>
      </c>
      <c r="C2852" s="536" t="s">
        <v>2800</v>
      </c>
      <c r="D2852" s="541" t="s">
        <v>5890</v>
      </c>
      <c r="E2852" s="539" t="s">
        <v>188</v>
      </c>
      <c r="F2852" s="488">
        <v>81.849999999999994</v>
      </c>
    </row>
    <row r="2853" s="491" customFormat="1">
      <c r="B2853" s="490">
        <v>102710</v>
      </c>
      <c r="C2853" s="536" t="s">
        <v>2800</v>
      </c>
      <c r="D2853" s="541" t="s">
        <v>5891</v>
      </c>
      <c r="E2853" s="539" t="s">
        <v>188</v>
      </c>
      <c r="F2853" s="488">
        <v>63.090000000000003</v>
      </c>
    </row>
    <row r="2854" s="491" customFormat="1">
      <c r="B2854" s="490">
        <v>102709</v>
      </c>
      <c r="C2854" s="536" t="s">
        <v>2800</v>
      </c>
      <c r="D2854" s="541" t="s">
        <v>5892</v>
      </c>
      <c r="E2854" s="539" t="s">
        <v>188</v>
      </c>
      <c r="F2854" s="488">
        <v>0</v>
      </c>
    </row>
    <row r="2855" s="491" customFormat="1">
      <c r="B2855" s="490">
        <v>102708</v>
      </c>
      <c r="C2855" s="536" t="s">
        <v>2800</v>
      </c>
      <c r="D2855" s="541" t="s">
        <v>5893</v>
      </c>
      <c r="E2855" s="539" t="s">
        <v>188</v>
      </c>
      <c r="F2855" s="488">
        <v>25.809999999999999</v>
      </c>
    </row>
    <row r="2856" s="491" customFormat="1">
      <c r="B2856" s="490">
        <v>102707</v>
      </c>
      <c r="C2856" s="536" t="s">
        <v>2800</v>
      </c>
      <c r="D2856" s="541" t="s">
        <v>5894</v>
      </c>
      <c r="E2856" s="539" t="s">
        <v>143</v>
      </c>
      <c r="F2856" s="488">
        <v>65.159999999999997</v>
      </c>
    </row>
    <row r="2857" s="491" customFormat="1">
      <c r="B2857" s="490">
        <v>102704</v>
      </c>
      <c r="C2857" s="536" t="s">
        <v>2800</v>
      </c>
      <c r="D2857" s="541" t="s">
        <v>5895</v>
      </c>
      <c r="E2857" s="539" t="s">
        <v>143</v>
      </c>
      <c r="F2857" s="488">
        <v>11.43</v>
      </c>
    </row>
    <row r="2858" s="491" customFormat="1">
      <c r="B2858" s="490">
        <v>102705</v>
      </c>
      <c r="C2858" s="536" t="s">
        <v>2800</v>
      </c>
      <c r="D2858" s="541" t="s">
        <v>5896</v>
      </c>
      <c r="E2858" s="539" t="s">
        <v>143</v>
      </c>
      <c r="F2858" s="488">
        <v>64.810000000000002</v>
      </c>
    </row>
    <row r="2859" s="491" customFormat="1">
      <c r="B2859" s="490">
        <v>98333</v>
      </c>
      <c r="C2859" s="536" t="s">
        <v>2800</v>
      </c>
      <c r="D2859" s="541" t="s">
        <v>5897</v>
      </c>
      <c r="E2859" s="539" t="s">
        <v>12625</v>
      </c>
      <c r="F2859" s="488">
        <v>0</v>
      </c>
    </row>
    <row r="2860" s="491" customFormat="1">
      <c r="B2860" s="490">
        <v>98332</v>
      </c>
      <c r="C2860" s="536" t="s">
        <v>2800</v>
      </c>
      <c r="D2860" s="541" t="s">
        <v>5898</v>
      </c>
      <c r="E2860" s="539" t="s">
        <v>12625</v>
      </c>
      <c r="F2860" s="488">
        <v>0</v>
      </c>
    </row>
    <row r="2861" s="491" customFormat="1">
      <c r="B2861" s="490">
        <v>98331</v>
      </c>
      <c r="C2861" s="536" t="s">
        <v>2800</v>
      </c>
      <c r="D2861" s="541" t="s">
        <v>5899</v>
      </c>
      <c r="E2861" s="539" t="s">
        <v>12625</v>
      </c>
      <c r="F2861" s="488">
        <v>0</v>
      </c>
    </row>
    <row r="2862" s="491" customFormat="1">
      <c r="B2862" s="490">
        <v>98327</v>
      </c>
      <c r="C2862" s="536" t="s">
        <v>2800</v>
      </c>
      <c r="D2862" s="541" t="s">
        <v>5900</v>
      </c>
      <c r="E2862" s="539" t="s">
        <v>12625</v>
      </c>
      <c r="F2862" s="488">
        <v>0</v>
      </c>
    </row>
    <row r="2863" s="491" customFormat="1">
      <c r="B2863" s="490">
        <v>98326</v>
      </c>
      <c r="C2863" s="536" t="s">
        <v>2800</v>
      </c>
      <c r="D2863" s="541" t="s">
        <v>5901</v>
      </c>
      <c r="E2863" s="539" t="s">
        <v>12625</v>
      </c>
      <c r="F2863" s="488">
        <v>0</v>
      </c>
    </row>
    <row r="2864" s="491" customFormat="1">
      <c r="B2864" s="490">
        <v>98325</v>
      </c>
      <c r="C2864" s="536" t="s">
        <v>2800</v>
      </c>
      <c r="D2864" s="541" t="s">
        <v>5902</v>
      </c>
      <c r="E2864" s="539" t="s">
        <v>12625</v>
      </c>
      <c r="F2864" s="488">
        <v>0</v>
      </c>
    </row>
    <row r="2865" s="491" customFormat="1">
      <c r="B2865" s="490">
        <v>98370</v>
      </c>
      <c r="C2865" s="536" t="s">
        <v>2800</v>
      </c>
      <c r="D2865" s="541" t="s">
        <v>5903</v>
      </c>
      <c r="E2865" s="539" t="s">
        <v>12625</v>
      </c>
      <c r="F2865" s="488">
        <v>0</v>
      </c>
    </row>
    <row r="2866" s="491" customFormat="1">
      <c r="B2866" s="490">
        <v>98389</v>
      </c>
      <c r="C2866" s="536" t="s">
        <v>2800</v>
      </c>
      <c r="D2866" s="541" t="s">
        <v>5904</v>
      </c>
      <c r="E2866" s="539" t="s">
        <v>188</v>
      </c>
      <c r="F2866" s="488">
        <v>0</v>
      </c>
    </row>
    <row r="2867" s="491" customFormat="1">
      <c r="B2867" s="490">
        <v>98390</v>
      </c>
      <c r="C2867" s="536" t="s">
        <v>2800</v>
      </c>
      <c r="D2867" s="541" t="s">
        <v>5905</v>
      </c>
      <c r="E2867" s="539" t="s">
        <v>188</v>
      </c>
      <c r="F2867" s="488">
        <v>0</v>
      </c>
    </row>
    <row r="2868" s="491" customFormat="1">
      <c r="B2868" s="490">
        <v>98391</v>
      </c>
      <c r="C2868" s="536" t="s">
        <v>2800</v>
      </c>
      <c r="D2868" s="541" t="s">
        <v>5906</v>
      </c>
      <c r="E2868" s="539" t="s">
        <v>188</v>
      </c>
      <c r="F2868" s="488">
        <v>0</v>
      </c>
    </row>
    <row r="2869" s="491" customFormat="1">
      <c r="B2869" s="490">
        <v>98392</v>
      </c>
      <c r="C2869" s="536" t="s">
        <v>2800</v>
      </c>
      <c r="D2869" s="541" t="s">
        <v>5907</v>
      </c>
      <c r="E2869" s="539" t="s">
        <v>188</v>
      </c>
      <c r="F2869" s="488">
        <v>0</v>
      </c>
    </row>
    <row r="2870" s="491" customFormat="1">
      <c r="B2870" s="490">
        <v>98393</v>
      </c>
      <c r="C2870" s="536" t="s">
        <v>2800</v>
      </c>
      <c r="D2870" s="541" t="s">
        <v>5908</v>
      </c>
      <c r="E2870" s="539" t="s">
        <v>188</v>
      </c>
      <c r="F2870" s="488">
        <v>0</v>
      </c>
    </row>
    <row r="2871" s="491" customFormat="1">
      <c r="B2871" s="490">
        <v>98394</v>
      </c>
      <c r="C2871" s="536" t="s">
        <v>2800</v>
      </c>
      <c r="D2871" s="541" t="s">
        <v>5909</v>
      </c>
      <c r="E2871" s="539" t="s">
        <v>188</v>
      </c>
      <c r="F2871" s="488">
        <v>0</v>
      </c>
    </row>
    <row r="2872" s="491" customFormat="1">
      <c r="B2872" s="490">
        <v>98395</v>
      </c>
      <c r="C2872" s="536" t="s">
        <v>2800</v>
      </c>
      <c r="D2872" s="541" t="s">
        <v>5910</v>
      </c>
      <c r="E2872" s="539" t="s">
        <v>188</v>
      </c>
      <c r="F2872" s="488">
        <v>0</v>
      </c>
    </row>
    <row r="2873" s="491" customFormat="1">
      <c r="B2873" s="490">
        <v>98396</v>
      </c>
      <c r="C2873" s="536" t="s">
        <v>2800</v>
      </c>
      <c r="D2873" s="541" t="s">
        <v>5911</v>
      </c>
      <c r="E2873" s="539" t="s">
        <v>188</v>
      </c>
      <c r="F2873" s="488">
        <v>0</v>
      </c>
    </row>
    <row r="2874" s="491" customFormat="1">
      <c r="B2874" s="490">
        <v>98369</v>
      </c>
      <c r="C2874" s="536" t="s">
        <v>2800</v>
      </c>
      <c r="D2874" s="541" t="s">
        <v>5912</v>
      </c>
      <c r="E2874" s="539" t="s">
        <v>12625</v>
      </c>
      <c r="F2874" s="488">
        <v>0</v>
      </c>
    </row>
    <row r="2875" s="491" customFormat="1">
      <c r="B2875" s="490">
        <v>98360</v>
      </c>
      <c r="C2875" s="536" t="s">
        <v>2800</v>
      </c>
      <c r="D2875" s="541" t="s">
        <v>5913</v>
      </c>
      <c r="E2875" s="539" t="s">
        <v>12625</v>
      </c>
      <c r="F2875" s="488">
        <v>0</v>
      </c>
    </row>
    <row r="2876" s="491" customFormat="1">
      <c r="B2876" s="490">
        <v>98368</v>
      </c>
      <c r="C2876" s="536" t="s">
        <v>2800</v>
      </c>
      <c r="D2876" s="541" t="s">
        <v>5914</v>
      </c>
      <c r="E2876" s="539" t="s">
        <v>12625</v>
      </c>
      <c r="F2876" s="488">
        <v>0</v>
      </c>
    </row>
    <row r="2877" s="491" customFormat="1">
      <c r="B2877" s="490">
        <v>98359</v>
      </c>
      <c r="C2877" s="536" t="s">
        <v>2800</v>
      </c>
      <c r="D2877" s="541" t="s">
        <v>5915</v>
      </c>
      <c r="E2877" s="539" t="s">
        <v>12625</v>
      </c>
      <c r="F2877" s="488">
        <v>0</v>
      </c>
    </row>
    <row r="2878" s="491" customFormat="1">
      <c r="B2878" s="490">
        <v>98367</v>
      </c>
      <c r="C2878" s="536" t="s">
        <v>2800</v>
      </c>
      <c r="D2878" s="541" t="s">
        <v>5916</v>
      </c>
      <c r="E2878" s="539" t="s">
        <v>12625</v>
      </c>
      <c r="F2878" s="488">
        <v>0</v>
      </c>
    </row>
    <row r="2879" s="491" customFormat="1">
      <c r="B2879" s="490">
        <v>98358</v>
      </c>
      <c r="C2879" s="536" t="s">
        <v>2800</v>
      </c>
      <c r="D2879" s="541" t="s">
        <v>5917</v>
      </c>
      <c r="E2879" s="539" t="s">
        <v>12625</v>
      </c>
      <c r="F2879" s="488">
        <v>0</v>
      </c>
    </row>
    <row r="2880" s="491" customFormat="1">
      <c r="B2880" s="490">
        <v>98352</v>
      </c>
      <c r="C2880" s="536" t="s">
        <v>2800</v>
      </c>
      <c r="D2880" s="541" t="s">
        <v>5918</v>
      </c>
      <c r="E2880" s="539" t="s">
        <v>12625</v>
      </c>
      <c r="F2880" s="488">
        <v>0</v>
      </c>
    </row>
    <row r="2881" s="491" customFormat="1">
      <c r="B2881" s="490">
        <v>98343</v>
      </c>
      <c r="C2881" s="536" t="s">
        <v>2800</v>
      </c>
      <c r="D2881" s="541" t="s">
        <v>5919</v>
      </c>
      <c r="E2881" s="539" t="s">
        <v>12625</v>
      </c>
      <c r="F2881" s="488">
        <v>0</v>
      </c>
    </row>
    <row r="2882" s="491" customFormat="1">
      <c r="B2882" s="490">
        <v>98351</v>
      </c>
      <c r="C2882" s="536" t="s">
        <v>2800</v>
      </c>
      <c r="D2882" s="541" t="s">
        <v>5920</v>
      </c>
      <c r="E2882" s="539" t="s">
        <v>12625</v>
      </c>
      <c r="F2882" s="488">
        <v>0</v>
      </c>
    </row>
    <row r="2883" s="491" customFormat="1">
      <c r="B2883" s="490">
        <v>98342</v>
      </c>
      <c r="C2883" s="536" t="s">
        <v>2800</v>
      </c>
      <c r="D2883" s="541" t="s">
        <v>5921</v>
      </c>
      <c r="E2883" s="539" t="s">
        <v>12625</v>
      </c>
      <c r="F2883" s="488">
        <v>0</v>
      </c>
    </row>
    <row r="2884" s="491" customFormat="1">
      <c r="B2884" s="490">
        <v>98350</v>
      </c>
      <c r="C2884" s="536" t="s">
        <v>2800</v>
      </c>
      <c r="D2884" s="541" t="s">
        <v>5922</v>
      </c>
      <c r="E2884" s="539" t="s">
        <v>12625</v>
      </c>
      <c r="F2884" s="488">
        <v>0</v>
      </c>
    </row>
    <row r="2885" s="491" customFormat="1">
      <c r="B2885" s="490">
        <v>98341</v>
      </c>
      <c r="C2885" s="536" t="s">
        <v>2800</v>
      </c>
      <c r="D2885" s="541" t="s">
        <v>5923</v>
      </c>
      <c r="E2885" s="539" t="s">
        <v>12625</v>
      </c>
      <c r="F2885" s="488">
        <v>0</v>
      </c>
    </row>
    <row r="2886" s="491" customFormat="1">
      <c r="B2886" s="490">
        <v>98381</v>
      </c>
      <c r="C2886" s="536" t="s">
        <v>2800</v>
      </c>
      <c r="D2886" s="541" t="s">
        <v>5924</v>
      </c>
      <c r="E2886" s="539" t="s">
        <v>143</v>
      </c>
      <c r="F2886" s="488">
        <v>0</v>
      </c>
    </row>
    <row r="2887" s="491" customFormat="1">
      <c r="B2887" s="490">
        <v>98382</v>
      </c>
      <c r="C2887" s="536" t="s">
        <v>2800</v>
      </c>
      <c r="D2887" s="541" t="s">
        <v>5925</v>
      </c>
      <c r="E2887" s="539" t="s">
        <v>143</v>
      </c>
      <c r="F2887" s="488">
        <v>0</v>
      </c>
    </row>
    <row r="2888" s="491" customFormat="1">
      <c r="B2888" s="490">
        <v>98383</v>
      </c>
      <c r="C2888" s="536" t="s">
        <v>2800</v>
      </c>
      <c r="D2888" s="541" t="s">
        <v>5926</v>
      </c>
      <c r="E2888" s="539" t="s">
        <v>143</v>
      </c>
      <c r="F2888" s="488">
        <v>0</v>
      </c>
    </row>
    <row r="2889" s="491" customFormat="1">
      <c r="B2889" s="490">
        <v>98384</v>
      </c>
      <c r="C2889" s="536" t="s">
        <v>2800</v>
      </c>
      <c r="D2889" s="541" t="s">
        <v>5927</v>
      </c>
      <c r="E2889" s="539" t="s">
        <v>143</v>
      </c>
      <c r="F2889" s="488">
        <v>0</v>
      </c>
    </row>
    <row r="2890" s="491" customFormat="1">
      <c r="B2890" s="490">
        <v>98385</v>
      </c>
      <c r="C2890" s="536" t="s">
        <v>2800</v>
      </c>
      <c r="D2890" s="541" t="s">
        <v>5928</v>
      </c>
      <c r="E2890" s="539" t="s">
        <v>143</v>
      </c>
      <c r="F2890" s="488">
        <v>0</v>
      </c>
    </row>
    <row r="2891" s="491" customFormat="1">
      <c r="B2891" s="490">
        <v>98386</v>
      </c>
      <c r="C2891" s="536" t="s">
        <v>2800</v>
      </c>
      <c r="D2891" s="541" t="s">
        <v>5929</v>
      </c>
      <c r="E2891" s="539" t="s">
        <v>143</v>
      </c>
      <c r="F2891" s="488">
        <v>0</v>
      </c>
    </row>
    <row r="2892" s="491" customFormat="1">
      <c r="B2892" s="490">
        <v>98387</v>
      </c>
      <c r="C2892" s="536" t="s">
        <v>2800</v>
      </c>
      <c r="D2892" s="541" t="s">
        <v>5930</v>
      </c>
      <c r="E2892" s="539" t="s">
        <v>143</v>
      </c>
      <c r="F2892" s="488">
        <v>0</v>
      </c>
    </row>
    <row r="2893" s="491" customFormat="1">
      <c r="B2893" s="490">
        <v>98388</v>
      </c>
      <c r="C2893" s="536" t="s">
        <v>2800</v>
      </c>
      <c r="D2893" s="541" t="s">
        <v>5931</v>
      </c>
      <c r="E2893" s="539" t="s">
        <v>143</v>
      </c>
      <c r="F2893" s="488">
        <v>0</v>
      </c>
    </row>
    <row r="2894" s="491" customFormat="1">
      <c r="B2894" s="490">
        <v>98346</v>
      </c>
      <c r="C2894" s="536" t="s">
        <v>2800</v>
      </c>
      <c r="D2894" s="541" t="s">
        <v>5932</v>
      </c>
      <c r="E2894" s="539" t="s">
        <v>12625</v>
      </c>
      <c r="F2894" s="488">
        <v>0</v>
      </c>
    </row>
    <row r="2895" s="491" customFormat="1">
      <c r="B2895" s="490">
        <v>98363</v>
      </c>
      <c r="C2895" s="536" t="s">
        <v>2800</v>
      </c>
      <c r="D2895" s="541" t="s">
        <v>5933</v>
      </c>
      <c r="E2895" s="539" t="s">
        <v>12625</v>
      </c>
      <c r="F2895" s="488">
        <v>0</v>
      </c>
    </row>
    <row r="2896" s="491" customFormat="1">
      <c r="B2896" s="490">
        <v>98354</v>
      </c>
      <c r="C2896" s="536" t="s">
        <v>2800</v>
      </c>
      <c r="D2896" s="541" t="s">
        <v>5934</v>
      </c>
      <c r="E2896" s="539" t="s">
        <v>12625</v>
      </c>
      <c r="F2896" s="488">
        <v>0</v>
      </c>
    </row>
    <row r="2897" s="491" customFormat="1">
      <c r="B2897" s="490">
        <v>98337</v>
      </c>
      <c r="C2897" s="536" t="s">
        <v>2800</v>
      </c>
      <c r="D2897" s="541" t="s">
        <v>5935</v>
      </c>
      <c r="E2897" s="539" t="s">
        <v>12625</v>
      </c>
      <c r="F2897" s="488">
        <v>0</v>
      </c>
    </row>
    <row r="2898" s="491" customFormat="1">
      <c r="B2898" s="490">
        <v>98345</v>
      </c>
      <c r="C2898" s="536" t="s">
        <v>2800</v>
      </c>
      <c r="D2898" s="541" t="s">
        <v>5936</v>
      </c>
      <c r="E2898" s="539" t="s">
        <v>12625</v>
      </c>
      <c r="F2898" s="488">
        <v>0</v>
      </c>
    </row>
    <row r="2899" s="491" customFormat="1">
      <c r="B2899" s="490">
        <v>98362</v>
      </c>
      <c r="C2899" s="536" t="s">
        <v>2800</v>
      </c>
      <c r="D2899" s="541" t="s">
        <v>5937</v>
      </c>
      <c r="E2899" s="539" t="s">
        <v>12625</v>
      </c>
      <c r="F2899" s="488">
        <v>0</v>
      </c>
    </row>
    <row r="2900" s="491" customFormat="1">
      <c r="B2900" s="490">
        <v>98403</v>
      </c>
      <c r="C2900" s="536" t="s">
        <v>2800</v>
      </c>
      <c r="D2900" s="541" t="s">
        <v>5938</v>
      </c>
      <c r="E2900" s="539" t="s">
        <v>12625</v>
      </c>
      <c r="F2900" s="488">
        <v>0</v>
      </c>
    </row>
    <row r="2901" s="491" customFormat="1">
      <c r="B2901" s="490">
        <v>98335</v>
      </c>
      <c r="C2901" s="536" t="s">
        <v>2800</v>
      </c>
      <c r="D2901" s="541" t="s">
        <v>5939</v>
      </c>
      <c r="E2901" s="539" t="s">
        <v>12625</v>
      </c>
      <c r="F2901" s="488">
        <v>0</v>
      </c>
    </row>
    <row r="2902" s="491" customFormat="1">
      <c r="B2902" s="490">
        <v>98344</v>
      </c>
      <c r="C2902" s="536" t="s">
        <v>2800</v>
      </c>
      <c r="D2902" s="541" t="s">
        <v>5940</v>
      </c>
      <c r="E2902" s="539" t="s">
        <v>12625</v>
      </c>
      <c r="F2902" s="488">
        <v>0</v>
      </c>
    </row>
    <row r="2903" s="491" customFormat="1">
      <c r="B2903" s="490">
        <v>98361</v>
      </c>
      <c r="C2903" s="536" t="s">
        <v>2800</v>
      </c>
      <c r="D2903" s="541" t="s">
        <v>5941</v>
      </c>
      <c r="E2903" s="539" t="s">
        <v>12625</v>
      </c>
      <c r="F2903" s="488">
        <v>0</v>
      </c>
    </row>
    <row r="2904" s="491" customFormat="1">
      <c r="B2904" s="490">
        <v>98353</v>
      </c>
      <c r="C2904" s="536" t="s">
        <v>2800</v>
      </c>
      <c r="D2904" s="541" t="s">
        <v>5942</v>
      </c>
      <c r="E2904" s="539" t="s">
        <v>12625</v>
      </c>
      <c r="F2904" s="488">
        <v>0</v>
      </c>
    </row>
    <row r="2905" s="491" customFormat="1">
      <c r="B2905" s="490">
        <v>98334</v>
      </c>
      <c r="C2905" s="536" t="s">
        <v>2800</v>
      </c>
      <c r="D2905" s="541" t="s">
        <v>5943</v>
      </c>
      <c r="E2905" s="539" t="s">
        <v>12625</v>
      </c>
      <c r="F2905" s="488">
        <v>0</v>
      </c>
    </row>
    <row r="2906" s="491" customFormat="1">
      <c r="B2906" s="490">
        <v>98371</v>
      </c>
      <c r="C2906" s="536" t="s">
        <v>2800</v>
      </c>
      <c r="D2906" s="541" t="s">
        <v>5944</v>
      </c>
      <c r="E2906" s="539" t="s">
        <v>12625</v>
      </c>
      <c r="F2906" s="488">
        <v>0</v>
      </c>
    </row>
    <row r="2907" s="491" customFormat="1">
      <c r="B2907" s="490">
        <v>98397</v>
      </c>
      <c r="C2907" s="536" t="s">
        <v>2800</v>
      </c>
      <c r="D2907" s="541" t="s">
        <v>5945</v>
      </c>
      <c r="E2907" s="539" t="s">
        <v>12625</v>
      </c>
      <c r="F2907" s="488">
        <v>14.32</v>
      </c>
    </row>
    <row r="2908" s="491" customFormat="1">
      <c r="B2908" s="490">
        <v>97280</v>
      </c>
      <c r="C2908" s="536" t="s">
        <v>2800</v>
      </c>
      <c r="D2908" s="541" t="s">
        <v>5946</v>
      </c>
      <c r="E2908" s="539" t="s">
        <v>188</v>
      </c>
      <c r="F2908" s="488">
        <v>0</v>
      </c>
    </row>
    <row r="2909" s="491" customFormat="1">
      <c r="B2909" s="490">
        <v>97275</v>
      </c>
      <c r="C2909" s="536" t="s">
        <v>2800</v>
      </c>
      <c r="D2909" s="541" t="s">
        <v>5947</v>
      </c>
      <c r="E2909" s="539" t="s">
        <v>188</v>
      </c>
      <c r="F2909" s="488">
        <v>0</v>
      </c>
    </row>
    <row r="2910" s="491" customFormat="1">
      <c r="B2910" s="490">
        <v>97279</v>
      </c>
      <c r="C2910" s="536" t="s">
        <v>2800</v>
      </c>
      <c r="D2910" s="541" t="s">
        <v>5948</v>
      </c>
      <c r="E2910" s="539" t="s">
        <v>188</v>
      </c>
      <c r="F2910" s="488">
        <v>0</v>
      </c>
    </row>
    <row r="2911" s="491" customFormat="1">
      <c r="B2911" s="490">
        <v>97285</v>
      </c>
      <c r="C2911" s="536" t="s">
        <v>2800</v>
      </c>
      <c r="D2911" s="541" t="s">
        <v>5949</v>
      </c>
      <c r="E2911" s="539" t="s">
        <v>188</v>
      </c>
      <c r="F2911" s="488">
        <v>0</v>
      </c>
    </row>
    <row r="2912" s="491" customFormat="1">
      <c r="B2912" s="490">
        <v>97286</v>
      </c>
      <c r="C2912" s="536" t="s">
        <v>2800</v>
      </c>
      <c r="D2912" s="541" t="s">
        <v>5950</v>
      </c>
      <c r="E2912" s="539" t="s">
        <v>188</v>
      </c>
      <c r="F2912" s="488">
        <v>0</v>
      </c>
    </row>
    <row r="2913" s="491" customFormat="1">
      <c r="B2913" s="490">
        <v>97291</v>
      </c>
      <c r="C2913" s="536" t="s">
        <v>2800</v>
      </c>
      <c r="D2913" s="541" t="s">
        <v>5951</v>
      </c>
      <c r="E2913" s="539" t="s">
        <v>188</v>
      </c>
      <c r="F2913" s="488">
        <v>0</v>
      </c>
    </row>
    <row r="2914" s="491" customFormat="1">
      <c r="B2914" s="490">
        <v>97292</v>
      </c>
      <c r="C2914" s="536" t="s">
        <v>2800</v>
      </c>
      <c r="D2914" s="541" t="s">
        <v>5952</v>
      </c>
      <c r="E2914" s="539" t="s">
        <v>188</v>
      </c>
      <c r="F2914" s="488">
        <v>0</v>
      </c>
    </row>
    <row r="2915" s="491" customFormat="1">
      <c r="B2915" s="490">
        <v>97297</v>
      </c>
      <c r="C2915" s="536" t="s">
        <v>2800</v>
      </c>
      <c r="D2915" s="541" t="s">
        <v>5953</v>
      </c>
      <c r="E2915" s="539" t="s">
        <v>188</v>
      </c>
      <c r="F2915" s="488">
        <v>0</v>
      </c>
    </row>
    <row r="2916" s="491" customFormat="1">
      <c r="B2916" s="490">
        <v>97298</v>
      </c>
      <c r="C2916" s="536" t="s">
        <v>2800</v>
      </c>
      <c r="D2916" s="541" t="s">
        <v>5954</v>
      </c>
      <c r="E2916" s="539" t="s">
        <v>188</v>
      </c>
      <c r="F2916" s="488">
        <v>0</v>
      </c>
    </row>
    <row r="2917" s="491" customFormat="1">
      <c r="B2917" s="490">
        <v>97303</v>
      </c>
      <c r="C2917" s="536" t="s">
        <v>2800</v>
      </c>
      <c r="D2917" s="541" t="s">
        <v>5955</v>
      </c>
      <c r="E2917" s="539" t="s">
        <v>188</v>
      </c>
      <c r="F2917" s="488">
        <v>0</v>
      </c>
    </row>
    <row r="2918" s="491" customFormat="1">
      <c r="B2918" s="490">
        <v>97304</v>
      </c>
      <c r="C2918" s="536" t="s">
        <v>2800</v>
      </c>
      <c r="D2918" s="541" t="s">
        <v>5956</v>
      </c>
      <c r="E2918" s="539" t="s">
        <v>188</v>
      </c>
      <c r="F2918" s="488">
        <v>0</v>
      </c>
    </row>
    <row r="2919" s="491" customFormat="1">
      <c r="B2919" s="490">
        <v>97309</v>
      </c>
      <c r="C2919" s="536" t="s">
        <v>2800</v>
      </c>
      <c r="D2919" s="541" t="s">
        <v>5957</v>
      </c>
      <c r="E2919" s="539" t="s">
        <v>188</v>
      </c>
      <c r="F2919" s="488">
        <v>0</v>
      </c>
    </row>
    <row r="2920" s="491" customFormat="1">
      <c r="B2920" s="490">
        <v>97310</v>
      </c>
      <c r="C2920" s="536" t="s">
        <v>2800</v>
      </c>
      <c r="D2920" s="541" t="s">
        <v>5958</v>
      </c>
      <c r="E2920" s="539" t="s">
        <v>188</v>
      </c>
      <c r="F2920" s="488">
        <v>0</v>
      </c>
    </row>
    <row r="2921" s="491" customFormat="1">
      <c r="B2921" s="490">
        <v>97282</v>
      </c>
      <c r="C2921" s="536" t="s">
        <v>2800</v>
      </c>
      <c r="D2921" s="541" t="s">
        <v>5959</v>
      </c>
      <c r="E2921" s="539" t="s">
        <v>188</v>
      </c>
      <c r="F2921" s="488">
        <v>0</v>
      </c>
    </row>
    <row r="2922" s="491" customFormat="1">
      <c r="B2922" s="490">
        <v>97276</v>
      </c>
      <c r="C2922" s="536" t="s">
        <v>2800</v>
      </c>
      <c r="D2922" s="541" t="s">
        <v>5960</v>
      </c>
      <c r="E2922" s="539" t="s">
        <v>188</v>
      </c>
      <c r="F2922" s="488">
        <v>0</v>
      </c>
    </row>
    <row r="2923" s="491" customFormat="1">
      <c r="B2923" s="490">
        <v>97281</v>
      </c>
      <c r="C2923" s="536" t="s">
        <v>2800</v>
      </c>
      <c r="D2923" s="541" t="s">
        <v>5961</v>
      </c>
      <c r="E2923" s="539" t="s">
        <v>188</v>
      </c>
      <c r="F2923" s="488">
        <v>0</v>
      </c>
    </row>
    <row r="2924" s="491" customFormat="1">
      <c r="B2924" s="490">
        <v>97287</v>
      </c>
      <c r="C2924" s="536" t="s">
        <v>2800</v>
      </c>
      <c r="D2924" s="541" t="s">
        <v>5962</v>
      </c>
      <c r="E2924" s="539" t="s">
        <v>188</v>
      </c>
      <c r="F2924" s="488">
        <v>0</v>
      </c>
    </row>
    <row r="2925" s="491" customFormat="1">
      <c r="B2925" s="490">
        <v>97288</v>
      </c>
      <c r="C2925" s="536" t="s">
        <v>2800</v>
      </c>
      <c r="D2925" s="541" t="s">
        <v>5963</v>
      </c>
      <c r="E2925" s="539" t="s">
        <v>188</v>
      </c>
      <c r="F2925" s="488">
        <v>0</v>
      </c>
    </row>
    <row r="2926" s="491" customFormat="1">
      <c r="B2926" s="490">
        <v>97293</v>
      </c>
      <c r="C2926" s="536" t="s">
        <v>2800</v>
      </c>
      <c r="D2926" s="541" t="s">
        <v>5964</v>
      </c>
      <c r="E2926" s="539" t="s">
        <v>188</v>
      </c>
      <c r="F2926" s="488">
        <v>0</v>
      </c>
    </row>
    <row r="2927" s="491" customFormat="1">
      <c r="B2927" s="490">
        <v>97294</v>
      </c>
      <c r="C2927" s="536" t="s">
        <v>2800</v>
      </c>
      <c r="D2927" s="541" t="s">
        <v>5965</v>
      </c>
      <c r="E2927" s="539" t="s">
        <v>188</v>
      </c>
      <c r="F2927" s="488">
        <v>0</v>
      </c>
    </row>
    <row r="2928" s="491" customFormat="1">
      <c r="B2928" s="490">
        <v>97299</v>
      </c>
      <c r="C2928" s="536" t="s">
        <v>2800</v>
      </c>
      <c r="D2928" s="541" t="s">
        <v>5966</v>
      </c>
      <c r="E2928" s="539" t="s">
        <v>188</v>
      </c>
      <c r="F2928" s="488">
        <v>0</v>
      </c>
    </row>
    <row r="2929" s="491" customFormat="1">
      <c r="B2929" s="490">
        <v>97300</v>
      </c>
      <c r="C2929" s="536" t="s">
        <v>2800</v>
      </c>
      <c r="D2929" s="541" t="s">
        <v>5967</v>
      </c>
      <c r="E2929" s="539" t="s">
        <v>188</v>
      </c>
      <c r="F2929" s="488">
        <v>0</v>
      </c>
    </row>
    <row r="2930" s="491" customFormat="1">
      <c r="B2930" s="490">
        <v>97305</v>
      </c>
      <c r="C2930" s="536" t="s">
        <v>2800</v>
      </c>
      <c r="D2930" s="541" t="s">
        <v>5968</v>
      </c>
      <c r="E2930" s="539" t="s">
        <v>188</v>
      </c>
      <c r="F2930" s="488">
        <v>0</v>
      </c>
    </row>
    <row r="2931" s="491" customFormat="1">
      <c r="B2931" s="490">
        <v>97306</v>
      </c>
      <c r="C2931" s="536" t="s">
        <v>2800</v>
      </c>
      <c r="D2931" s="541" t="s">
        <v>5969</v>
      </c>
      <c r="E2931" s="539" t="s">
        <v>188</v>
      </c>
      <c r="F2931" s="488">
        <v>0</v>
      </c>
    </row>
    <row r="2932" s="491" customFormat="1">
      <c r="B2932" s="490">
        <v>97311</v>
      </c>
      <c r="C2932" s="536" t="s">
        <v>2800</v>
      </c>
      <c r="D2932" s="541" t="s">
        <v>5970</v>
      </c>
      <c r="E2932" s="539" t="s">
        <v>188</v>
      </c>
      <c r="F2932" s="488">
        <v>0</v>
      </c>
    </row>
    <row r="2933" s="491" customFormat="1">
      <c r="B2933" s="490">
        <v>97312</v>
      </c>
      <c r="C2933" s="536" t="s">
        <v>2800</v>
      </c>
      <c r="D2933" s="541" t="s">
        <v>5971</v>
      </c>
      <c r="E2933" s="539" t="s">
        <v>188</v>
      </c>
      <c r="F2933" s="488">
        <v>0</v>
      </c>
    </row>
    <row r="2934" s="491" customFormat="1">
      <c r="B2934" s="490">
        <v>97278</v>
      </c>
      <c r="C2934" s="536" t="s">
        <v>2800</v>
      </c>
      <c r="D2934" s="541" t="s">
        <v>5972</v>
      </c>
      <c r="E2934" s="539" t="s">
        <v>188</v>
      </c>
      <c r="F2934" s="488">
        <v>0</v>
      </c>
    </row>
    <row r="2935" s="491" customFormat="1">
      <c r="B2935" s="490">
        <v>97274</v>
      </c>
      <c r="C2935" s="536" t="s">
        <v>2800</v>
      </c>
      <c r="D2935" s="541" t="s">
        <v>5973</v>
      </c>
      <c r="E2935" s="539" t="s">
        <v>188</v>
      </c>
      <c r="F2935" s="488">
        <v>0</v>
      </c>
    </row>
    <row r="2936" s="491" customFormat="1">
      <c r="B2936" s="490">
        <v>97283</v>
      </c>
      <c r="C2936" s="536" t="s">
        <v>2800</v>
      </c>
      <c r="D2936" s="541" t="s">
        <v>5974</v>
      </c>
      <c r="E2936" s="539" t="s">
        <v>188</v>
      </c>
      <c r="F2936" s="488">
        <v>0</v>
      </c>
    </row>
    <row r="2937" s="491" customFormat="1">
      <c r="B2937" s="490">
        <v>97284</v>
      </c>
      <c r="C2937" s="536" t="s">
        <v>2800</v>
      </c>
      <c r="D2937" s="541" t="s">
        <v>5975</v>
      </c>
      <c r="E2937" s="539" t="s">
        <v>188</v>
      </c>
      <c r="F2937" s="488">
        <v>0</v>
      </c>
    </row>
    <row r="2938" s="491" customFormat="1">
      <c r="B2938" s="490">
        <v>97289</v>
      </c>
      <c r="C2938" s="536" t="s">
        <v>2800</v>
      </c>
      <c r="D2938" s="541" t="s">
        <v>5976</v>
      </c>
      <c r="E2938" s="539" t="s">
        <v>188</v>
      </c>
      <c r="F2938" s="488">
        <v>0</v>
      </c>
    </row>
    <row r="2939" s="491" customFormat="1">
      <c r="B2939" s="490">
        <v>97290</v>
      </c>
      <c r="C2939" s="536" t="s">
        <v>2800</v>
      </c>
      <c r="D2939" s="541" t="s">
        <v>5977</v>
      </c>
      <c r="E2939" s="539" t="s">
        <v>188</v>
      </c>
      <c r="F2939" s="488">
        <v>0</v>
      </c>
    </row>
    <row r="2940" s="491" customFormat="1">
      <c r="B2940" s="490">
        <v>97295</v>
      </c>
      <c r="C2940" s="536" t="s">
        <v>2800</v>
      </c>
      <c r="D2940" s="541" t="s">
        <v>5978</v>
      </c>
      <c r="E2940" s="539" t="s">
        <v>188</v>
      </c>
      <c r="F2940" s="488">
        <v>0</v>
      </c>
    </row>
    <row r="2941" s="491" customFormat="1">
      <c r="B2941" s="490">
        <v>97296</v>
      </c>
      <c r="C2941" s="536" t="s">
        <v>2800</v>
      </c>
      <c r="D2941" s="541" t="s">
        <v>5979</v>
      </c>
      <c r="E2941" s="539" t="s">
        <v>188</v>
      </c>
      <c r="F2941" s="488">
        <v>0</v>
      </c>
    </row>
    <row r="2942" s="491" customFormat="1">
      <c r="B2942" s="490">
        <v>97301</v>
      </c>
      <c r="C2942" s="536" t="s">
        <v>2800</v>
      </c>
      <c r="D2942" s="541" t="s">
        <v>5980</v>
      </c>
      <c r="E2942" s="539" t="s">
        <v>188</v>
      </c>
      <c r="F2942" s="488">
        <v>0</v>
      </c>
    </row>
    <row r="2943" s="491" customFormat="1">
      <c r="B2943" s="490">
        <v>97302</v>
      </c>
      <c r="C2943" s="536" t="s">
        <v>2800</v>
      </c>
      <c r="D2943" s="541" t="s">
        <v>5981</v>
      </c>
      <c r="E2943" s="539" t="s">
        <v>188</v>
      </c>
      <c r="F2943" s="488">
        <v>0</v>
      </c>
    </row>
    <row r="2944" s="491" customFormat="1">
      <c r="B2944" s="490">
        <v>97307</v>
      </c>
      <c r="C2944" s="536" t="s">
        <v>2800</v>
      </c>
      <c r="D2944" s="541" t="s">
        <v>5982</v>
      </c>
      <c r="E2944" s="539" t="s">
        <v>188</v>
      </c>
      <c r="F2944" s="488">
        <v>0</v>
      </c>
    </row>
    <row r="2945" s="491" customFormat="1">
      <c r="B2945" s="490">
        <v>97277</v>
      </c>
      <c r="C2945" s="536" t="s">
        <v>2800</v>
      </c>
      <c r="D2945" s="541" t="s">
        <v>5983</v>
      </c>
      <c r="E2945" s="539" t="s">
        <v>188</v>
      </c>
      <c r="F2945" s="488">
        <v>0</v>
      </c>
    </row>
    <row r="2946" s="491" customFormat="1">
      <c r="B2946" s="490">
        <v>97308</v>
      </c>
      <c r="C2946" s="536" t="s">
        <v>2800</v>
      </c>
      <c r="D2946" s="541" t="s">
        <v>5984</v>
      </c>
      <c r="E2946" s="539" t="s">
        <v>188</v>
      </c>
      <c r="F2946" s="488">
        <v>0</v>
      </c>
    </row>
    <row r="2947" s="491" customFormat="1">
      <c r="B2947" s="490">
        <v>97238</v>
      </c>
      <c r="C2947" s="536" t="s">
        <v>2800</v>
      </c>
      <c r="D2947" s="541" t="s">
        <v>5985</v>
      </c>
      <c r="E2947" s="539" t="s">
        <v>143</v>
      </c>
      <c r="F2947" s="488">
        <v>0</v>
      </c>
    </row>
    <row r="2948" s="491" customFormat="1">
      <c r="B2948" s="490">
        <v>97239</v>
      </c>
      <c r="C2948" s="536" t="s">
        <v>2800</v>
      </c>
      <c r="D2948" s="541" t="s">
        <v>5986</v>
      </c>
      <c r="E2948" s="539" t="s">
        <v>143</v>
      </c>
      <c r="F2948" s="488">
        <v>0</v>
      </c>
    </row>
    <row r="2949" s="491" customFormat="1">
      <c r="B2949" s="490">
        <v>97240</v>
      </c>
      <c r="C2949" s="536" t="s">
        <v>2800</v>
      </c>
      <c r="D2949" s="541" t="s">
        <v>5987</v>
      </c>
      <c r="E2949" s="539" t="s">
        <v>143</v>
      </c>
      <c r="F2949" s="488">
        <v>0</v>
      </c>
    </row>
    <row r="2950" s="491" customFormat="1">
      <c r="B2950" s="490">
        <v>97241</v>
      </c>
      <c r="C2950" s="536" t="s">
        <v>2800</v>
      </c>
      <c r="D2950" s="541" t="s">
        <v>5988</v>
      </c>
      <c r="E2950" s="539" t="s">
        <v>143</v>
      </c>
      <c r="F2950" s="488">
        <v>0</v>
      </c>
    </row>
    <row r="2951" s="491" customFormat="1">
      <c r="B2951" s="490">
        <v>97242</v>
      </c>
      <c r="C2951" s="536" t="s">
        <v>2800</v>
      </c>
      <c r="D2951" s="541" t="s">
        <v>5989</v>
      </c>
      <c r="E2951" s="539" t="s">
        <v>143</v>
      </c>
      <c r="F2951" s="488">
        <v>0</v>
      </c>
    </row>
    <row r="2952" s="491" customFormat="1">
      <c r="B2952" s="490">
        <v>97243</v>
      </c>
      <c r="C2952" s="536" t="s">
        <v>2800</v>
      </c>
      <c r="D2952" s="541" t="s">
        <v>5990</v>
      </c>
      <c r="E2952" s="539" t="s">
        <v>143</v>
      </c>
      <c r="F2952" s="488">
        <v>0</v>
      </c>
    </row>
    <row r="2953" s="491" customFormat="1">
      <c r="B2953" s="490">
        <v>97244</v>
      </c>
      <c r="C2953" s="536" t="s">
        <v>2800</v>
      </c>
      <c r="D2953" s="541" t="s">
        <v>5991</v>
      </c>
      <c r="E2953" s="539" t="s">
        <v>143</v>
      </c>
      <c r="F2953" s="488">
        <v>0</v>
      </c>
    </row>
    <row r="2954" s="491" customFormat="1">
      <c r="B2954" s="490">
        <v>97245</v>
      </c>
      <c r="C2954" s="536" t="s">
        <v>2800</v>
      </c>
      <c r="D2954" s="541" t="s">
        <v>5992</v>
      </c>
      <c r="E2954" s="539" t="s">
        <v>143</v>
      </c>
      <c r="F2954" s="488">
        <v>0</v>
      </c>
    </row>
    <row r="2955" s="491" customFormat="1">
      <c r="B2955" s="490">
        <v>97236</v>
      </c>
      <c r="C2955" s="536" t="s">
        <v>2800</v>
      </c>
      <c r="D2955" s="541" t="s">
        <v>5993</v>
      </c>
      <c r="E2955" s="539" t="s">
        <v>143</v>
      </c>
      <c r="F2955" s="488">
        <v>0</v>
      </c>
    </row>
    <row r="2956" s="491" customFormat="1">
      <c r="B2956" s="490">
        <v>97246</v>
      </c>
      <c r="C2956" s="536" t="s">
        <v>2800</v>
      </c>
      <c r="D2956" s="541" t="s">
        <v>5994</v>
      </c>
      <c r="E2956" s="539" t="s">
        <v>143</v>
      </c>
      <c r="F2956" s="488">
        <v>0</v>
      </c>
    </row>
    <row r="2957" s="491" customFormat="1">
      <c r="B2957" s="490">
        <v>97247</v>
      </c>
      <c r="C2957" s="536" t="s">
        <v>2800</v>
      </c>
      <c r="D2957" s="541" t="s">
        <v>5995</v>
      </c>
      <c r="E2957" s="539" t="s">
        <v>143</v>
      </c>
      <c r="F2957" s="488">
        <v>0</v>
      </c>
    </row>
    <row r="2958" s="491" customFormat="1">
      <c r="B2958" s="490">
        <v>97237</v>
      </c>
      <c r="C2958" s="536" t="s">
        <v>2800</v>
      </c>
      <c r="D2958" s="541" t="s">
        <v>5996</v>
      </c>
      <c r="E2958" s="539" t="s">
        <v>143</v>
      </c>
      <c r="F2958" s="488">
        <v>0</v>
      </c>
    </row>
    <row r="2959" s="491" customFormat="1">
      <c r="B2959" s="490">
        <v>97248</v>
      </c>
      <c r="C2959" s="536" t="s">
        <v>2800</v>
      </c>
      <c r="D2959" s="541" t="s">
        <v>5997</v>
      </c>
      <c r="E2959" s="539" t="s">
        <v>143</v>
      </c>
      <c r="F2959" s="488">
        <v>0</v>
      </c>
    </row>
    <row r="2960" s="491" customFormat="1">
      <c r="B2960" s="490">
        <v>97251</v>
      </c>
      <c r="C2960" s="536" t="s">
        <v>2800</v>
      </c>
      <c r="D2960" s="541" t="s">
        <v>5998</v>
      </c>
      <c r="E2960" s="539" t="s">
        <v>188</v>
      </c>
      <c r="F2960" s="488">
        <v>0</v>
      </c>
    </row>
    <row r="2961" s="491" customFormat="1">
      <c r="B2961" s="490">
        <v>97254</v>
      </c>
      <c r="C2961" s="536" t="s">
        <v>2800</v>
      </c>
      <c r="D2961" s="541" t="s">
        <v>5999</v>
      </c>
      <c r="E2961" s="539" t="s">
        <v>188</v>
      </c>
      <c r="F2961" s="488">
        <v>0</v>
      </c>
    </row>
    <row r="2962" s="491" customFormat="1">
      <c r="B2962" s="490">
        <v>97255</v>
      </c>
      <c r="C2962" s="536" t="s">
        <v>2800</v>
      </c>
      <c r="D2962" s="541" t="s">
        <v>6000</v>
      </c>
      <c r="E2962" s="539" t="s">
        <v>188</v>
      </c>
      <c r="F2962" s="488">
        <v>0</v>
      </c>
    </row>
    <row r="2963" s="491" customFormat="1">
      <c r="B2963" s="490">
        <v>97249</v>
      </c>
      <c r="C2963" s="536" t="s">
        <v>2800</v>
      </c>
      <c r="D2963" s="541" t="s">
        <v>6001</v>
      </c>
      <c r="E2963" s="539" t="s">
        <v>188</v>
      </c>
      <c r="F2963" s="488">
        <v>0</v>
      </c>
    </row>
    <row r="2964" s="491" customFormat="1">
      <c r="B2964" s="490">
        <v>97250</v>
      </c>
      <c r="C2964" s="536" t="s">
        <v>2800</v>
      </c>
      <c r="D2964" s="541" t="s">
        <v>6002</v>
      </c>
      <c r="E2964" s="539" t="s">
        <v>188</v>
      </c>
      <c r="F2964" s="488">
        <v>0</v>
      </c>
    </row>
    <row r="2965" s="491" customFormat="1">
      <c r="B2965" s="490">
        <v>97258</v>
      </c>
      <c r="C2965" s="536" t="s">
        <v>2800</v>
      </c>
      <c r="D2965" s="541" t="s">
        <v>6003</v>
      </c>
      <c r="E2965" s="539" t="s">
        <v>188</v>
      </c>
      <c r="F2965" s="488">
        <v>0</v>
      </c>
    </row>
    <row r="2966" s="491" customFormat="1">
      <c r="B2966" s="490">
        <v>97259</v>
      </c>
      <c r="C2966" s="536" t="s">
        <v>2800</v>
      </c>
      <c r="D2966" s="541" t="s">
        <v>6004</v>
      </c>
      <c r="E2966" s="539" t="s">
        <v>188</v>
      </c>
      <c r="F2966" s="488">
        <v>0</v>
      </c>
    </row>
    <row r="2967" s="491" customFormat="1">
      <c r="B2967" s="490">
        <v>97262</v>
      </c>
      <c r="C2967" s="536" t="s">
        <v>2800</v>
      </c>
      <c r="D2967" s="541" t="s">
        <v>6005</v>
      </c>
      <c r="E2967" s="539" t="s">
        <v>188</v>
      </c>
      <c r="F2967" s="488">
        <v>0</v>
      </c>
    </row>
    <row r="2968" s="491" customFormat="1">
      <c r="B2968" s="490">
        <v>97263</v>
      </c>
      <c r="C2968" s="536" t="s">
        <v>2800</v>
      </c>
      <c r="D2968" s="541" t="s">
        <v>6006</v>
      </c>
      <c r="E2968" s="539" t="s">
        <v>188</v>
      </c>
      <c r="F2968" s="488">
        <v>0</v>
      </c>
    </row>
    <row r="2969" s="491" customFormat="1">
      <c r="B2969" s="490">
        <v>97266</v>
      </c>
      <c r="C2969" s="536" t="s">
        <v>2800</v>
      </c>
      <c r="D2969" s="541" t="s">
        <v>6007</v>
      </c>
      <c r="E2969" s="539" t="s">
        <v>188</v>
      </c>
      <c r="F2969" s="488">
        <v>0</v>
      </c>
    </row>
    <row r="2970" s="491" customFormat="1">
      <c r="B2970" s="490">
        <v>97267</v>
      </c>
      <c r="C2970" s="536" t="s">
        <v>2800</v>
      </c>
      <c r="D2970" s="541" t="s">
        <v>6008</v>
      </c>
      <c r="E2970" s="539" t="s">
        <v>188</v>
      </c>
      <c r="F2970" s="488">
        <v>0</v>
      </c>
    </row>
    <row r="2971" s="491" customFormat="1">
      <c r="B2971" s="490">
        <v>97270</v>
      </c>
      <c r="C2971" s="536" t="s">
        <v>2800</v>
      </c>
      <c r="D2971" s="541" t="s">
        <v>6009</v>
      </c>
      <c r="E2971" s="539" t="s">
        <v>188</v>
      </c>
      <c r="F2971" s="488">
        <v>0</v>
      </c>
    </row>
    <row r="2972" s="491" customFormat="1">
      <c r="B2972" s="490">
        <v>97271</v>
      </c>
      <c r="C2972" s="536" t="s">
        <v>2800</v>
      </c>
      <c r="D2972" s="541" t="s">
        <v>6010</v>
      </c>
      <c r="E2972" s="539" t="s">
        <v>188</v>
      </c>
      <c r="F2972" s="488">
        <v>0</v>
      </c>
    </row>
    <row r="2973" s="491" customFormat="1">
      <c r="B2973" s="490">
        <v>97252</v>
      </c>
      <c r="C2973" s="536" t="s">
        <v>2800</v>
      </c>
      <c r="D2973" s="541" t="s">
        <v>6011</v>
      </c>
      <c r="E2973" s="539" t="s">
        <v>188</v>
      </c>
      <c r="F2973" s="488">
        <v>0</v>
      </c>
    </row>
    <row r="2974" s="491" customFormat="1">
      <c r="B2974" s="490">
        <v>97257</v>
      </c>
      <c r="C2974" s="536" t="s">
        <v>2800</v>
      </c>
      <c r="D2974" s="541" t="s">
        <v>6012</v>
      </c>
      <c r="E2974" s="539" t="s">
        <v>188</v>
      </c>
      <c r="F2974" s="488">
        <v>0</v>
      </c>
    </row>
    <row r="2975" s="491" customFormat="1">
      <c r="B2975" s="490">
        <v>97256</v>
      </c>
      <c r="C2975" s="536" t="s">
        <v>2800</v>
      </c>
      <c r="D2975" s="541" t="s">
        <v>6013</v>
      </c>
      <c r="E2975" s="539" t="s">
        <v>188</v>
      </c>
      <c r="F2975" s="488">
        <v>0</v>
      </c>
    </row>
    <row r="2976" s="491" customFormat="1">
      <c r="B2976" s="490">
        <v>97253</v>
      </c>
      <c r="C2976" s="536" t="s">
        <v>2800</v>
      </c>
      <c r="D2976" s="541" t="s">
        <v>6014</v>
      </c>
      <c r="E2976" s="539" t="s">
        <v>188</v>
      </c>
      <c r="F2976" s="488">
        <v>0</v>
      </c>
    </row>
    <row r="2977" s="491" customFormat="1">
      <c r="B2977" s="490">
        <v>97261</v>
      </c>
      <c r="C2977" s="536" t="s">
        <v>2800</v>
      </c>
      <c r="D2977" s="541" t="s">
        <v>6015</v>
      </c>
      <c r="E2977" s="539" t="s">
        <v>188</v>
      </c>
      <c r="F2977" s="488">
        <v>0</v>
      </c>
    </row>
    <row r="2978" s="491" customFormat="1">
      <c r="B2978" s="490">
        <v>97260</v>
      </c>
      <c r="C2978" s="536" t="s">
        <v>2800</v>
      </c>
      <c r="D2978" s="541" t="s">
        <v>6016</v>
      </c>
      <c r="E2978" s="539" t="s">
        <v>188</v>
      </c>
      <c r="F2978" s="488">
        <v>0</v>
      </c>
    </row>
    <row r="2979" s="491" customFormat="1">
      <c r="B2979" s="490">
        <v>97265</v>
      </c>
      <c r="C2979" s="536" t="s">
        <v>2800</v>
      </c>
      <c r="D2979" s="541" t="s">
        <v>6017</v>
      </c>
      <c r="E2979" s="539" t="s">
        <v>188</v>
      </c>
      <c r="F2979" s="488">
        <v>0</v>
      </c>
    </row>
    <row r="2980" s="491" customFormat="1">
      <c r="B2980" s="490">
        <v>97264</v>
      </c>
      <c r="C2980" s="536" t="s">
        <v>2800</v>
      </c>
      <c r="D2980" s="541" t="s">
        <v>6018</v>
      </c>
      <c r="E2980" s="539" t="s">
        <v>188</v>
      </c>
      <c r="F2980" s="488">
        <v>0</v>
      </c>
    </row>
    <row r="2981" s="491" customFormat="1">
      <c r="B2981" s="490">
        <v>97269</v>
      </c>
      <c r="C2981" s="536" t="s">
        <v>2800</v>
      </c>
      <c r="D2981" s="541" t="s">
        <v>6019</v>
      </c>
      <c r="E2981" s="539" t="s">
        <v>188</v>
      </c>
      <c r="F2981" s="488">
        <v>0</v>
      </c>
    </row>
    <row r="2982" s="491" customFormat="1">
      <c r="B2982" s="490">
        <v>97268</v>
      </c>
      <c r="C2982" s="536" t="s">
        <v>2800</v>
      </c>
      <c r="D2982" s="541" t="s">
        <v>6020</v>
      </c>
      <c r="E2982" s="539" t="s">
        <v>188</v>
      </c>
      <c r="F2982" s="488">
        <v>0</v>
      </c>
    </row>
    <row r="2983" s="491" customFormat="1">
      <c r="B2983" s="490">
        <v>97273</v>
      </c>
      <c r="C2983" s="536" t="s">
        <v>2800</v>
      </c>
      <c r="D2983" s="541" t="s">
        <v>6021</v>
      </c>
      <c r="E2983" s="539" t="s">
        <v>188</v>
      </c>
      <c r="F2983" s="488">
        <v>0</v>
      </c>
    </row>
    <row r="2984" s="491" customFormat="1">
      <c r="B2984" s="490">
        <v>97272</v>
      </c>
      <c r="C2984" s="536" t="s">
        <v>2800</v>
      </c>
      <c r="D2984" s="541" t="s">
        <v>6022</v>
      </c>
      <c r="E2984" s="539" t="s">
        <v>188</v>
      </c>
      <c r="F2984" s="488">
        <v>0</v>
      </c>
    </row>
    <row r="2985" s="491" customFormat="1">
      <c r="B2985" s="490">
        <v>97315</v>
      </c>
      <c r="C2985" s="536" t="s">
        <v>2800</v>
      </c>
      <c r="D2985" s="541" t="s">
        <v>6023</v>
      </c>
      <c r="E2985" s="539" t="s">
        <v>188</v>
      </c>
      <c r="F2985" s="488">
        <v>0</v>
      </c>
    </row>
    <row r="2986" s="491" customFormat="1">
      <c r="B2986" s="490">
        <v>97316</v>
      </c>
      <c r="C2986" s="536" t="s">
        <v>2800</v>
      </c>
      <c r="D2986" s="541" t="s">
        <v>6024</v>
      </c>
      <c r="E2986" s="539" t="s">
        <v>188</v>
      </c>
      <c r="F2986" s="488">
        <v>0</v>
      </c>
    </row>
    <row r="2987" s="491" customFormat="1">
      <c r="B2987" s="490">
        <v>97317</v>
      </c>
      <c r="C2987" s="536" t="s">
        <v>2800</v>
      </c>
      <c r="D2987" s="541" t="s">
        <v>6025</v>
      </c>
      <c r="E2987" s="539" t="s">
        <v>188</v>
      </c>
      <c r="F2987" s="488">
        <v>0</v>
      </c>
    </row>
    <row r="2988" s="491" customFormat="1">
      <c r="B2988" s="490">
        <v>97318</v>
      </c>
      <c r="C2988" s="536" t="s">
        <v>2800</v>
      </c>
      <c r="D2988" s="541" t="s">
        <v>6026</v>
      </c>
      <c r="E2988" s="539" t="s">
        <v>188</v>
      </c>
      <c r="F2988" s="488">
        <v>0</v>
      </c>
    </row>
    <row r="2989" s="491" customFormat="1">
      <c r="B2989" s="490">
        <v>97319</v>
      </c>
      <c r="C2989" s="536" t="s">
        <v>2800</v>
      </c>
      <c r="D2989" s="541" t="s">
        <v>6027</v>
      </c>
      <c r="E2989" s="539" t="s">
        <v>188</v>
      </c>
      <c r="F2989" s="488">
        <v>0</v>
      </c>
    </row>
    <row r="2990" s="491" customFormat="1">
      <c r="B2990" s="490">
        <v>97320</v>
      </c>
      <c r="C2990" s="536" t="s">
        <v>2800</v>
      </c>
      <c r="D2990" s="541" t="s">
        <v>6028</v>
      </c>
      <c r="E2990" s="539" t="s">
        <v>188</v>
      </c>
      <c r="F2990" s="488">
        <v>0</v>
      </c>
    </row>
    <row r="2991" s="491" customFormat="1">
      <c r="B2991" s="490">
        <v>97321</v>
      </c>
      <c r="C2991" s="536" t="s">
        <v>2800</v>
      </c>
      <c r="D2991" s="541" t="s">
        <v>6029</v>
      </c>
      <c r="E2991" s="539" t="s">
        <v>188</v>
      </c>
      <c r="F2991" s="488">
        <v>0</v>
      </c>
    </row>
    <row r="2992" s="491" customFormat="1">
      <c r="B2992" s="490">
        <v>97322</v>
      </c>
      <c r="C2992" s="536" t="s">
        <v>2800</v>
      </c>
      <c r="D2992" s="541" t="s">
        <v>6030</v>
      </c>
      <c r="E2992" s="539" t="s">
        <v>188</v>
      </c>
      <c r="F2992" s="488">
        <v>0</v>
      </c>
    </row>
    <row r="2993" s="491" customFormat="1">
      <c r="B2993" s="490">
        <v>97313</v>
      </c>
      <c r="C2993" s="536" t="s">
        <v>2800</v>
      </c>
      <c r="D2993" s="541" t="s">
        <v>6031</v>
      </c>
      <c r="E2993" s="539" t="s">
        <v>188</v>
      </c>
      <c r="F2993" s="488">
        <v>0</v>
      </c>
    </row>
    <row r="2994" s="491" customFormat="1">
      <c r="B2994" s="490">
        <v>97323</v>
      </c>
      <c r="C2994" s="536" t="s">
        <v>2800</v>
      </c>
      <c r="D2994" s="541" t="s">
        <v>6032</v>
      </c>
      <c r="E2994" s="539" t="s">
        <v>188</v>
      </c>
      <c r="F2994" s="488">
        <v>0</v>
      </c>
    </row>
    <row r="2995" s="491" customFormat="1">
      <c r="B2995" s="490">
        <v>97324</v>
      </c>
      <c r="C2995" s="536" t="s">
        <v>2800</v>
      </c>
      <c r="D2995" s="541" t="s">
        <v>6033</v>
      </c>
      <c r="E2995" s="539" t="s">
        <v>188</v>
      </c>
      <c r="F2995" s="488">
        <v>0</v>
      </c>
    </row>
    <row r="2996" s="491" customFormat="1">
      <c r="B2996" s="490">
        <v>97314</v>
      </c>
      <c r="C2996" s="536" t="s">
        <v>2800</v>
      </c>
      <c r="D2996" s="541" t="s">
        <v>6034</v>
      </c>
      <c r="E2996" s="539" t="s">
        <v>188</v>
      </c>
      <c r="F2996" s="488">
        <v>0</v>
      </c>
    </row>
    <row r="2997" s="491" customFormat="1">
      <c r="B2997" s="490">
        <v>97325</v>
      </c>
      <c r="C2997" s="536" t="s">
        <v>2800</v>
      </c>
      <c r="D2997" s="541" t="s">
        <v>6035</v>
      </c>
      <c r="E2997" s="539" t="s">
        <v>188</v>
      </c>
      <c r="F2997" s="488">
        <v>0</v>
      </c>
    </row>
    <row r="2998" s="491" customFormat="1">
      <c r="B2998" s="490">
        <v>103517</v>
      </c>
      <c r="C2998" s="536" t="s">
        <v>2800</v>
      </c>
      <c r="D2998" s="541" t="s">
        <v>6036</v>
      </c>
      <c r="E2998" s="539" t="s">
        <v>188</v>
      </c>
      <c r="F2998" s="488">
        <v>3081.5700000000002</v>
      </c>
    </row>
    <row r="2999" s="491" customFormat="1">
      <c r="B2999" s="490">
        <v>103518</v>
      </c>
      <c r="C2999" s="536" t="s">
        <v>2800</v>
      </c>
      <c r="D2999" s="541" t="s">
        <v>6037</v>
      </c>
      <c r="E2999" s="539" t="s">
        <v>188</v>
      </c>
      <c r="F2999" s="488">
        <v>0</v>
      </c>
    </row>
    <row r="3000" s="491" customFormat="1">
      <c r="B3000" s="490">
        <v>103519</v>
      </c>
      <c r="C3000" s="536" t="s">
        <v>2800</v>
      </c>
      <c r="D3000" s="541" t="s">
        <v>6038</v>
      </c>
      <c r="E3000" s="539" t="s">
        <v>188</v>
      </c>
      <c r="F3000" s="488">
        <v>11.34</v>
      </c>
    </row>
    <row r="3001" s="491" customFormat="1">
      <c r="B3001" s="490">
        <v>103515</v>
      </c>
      <c r="C3001" s="536" t="s">
        <v>2800</v>
      </c>
      <c r="D3001" s="541" t="s">
        <v>6039</v>
      </c>
      <c r="E3001" s="539" t="s">
        <v>188</v>
      </c>
      <c r="F3001" s="488">
        <v>0</v>
      </c>
    </row>
    <row r="3002" s="491" customFormat="1">
      <c r="B3002" s="490">
        <v>103502</v>
      </c>
      <c r="C3002" s="536" t="s">
        <v>2800</v>
      </c>
      <c r="D3002" s="541" t="s">
        <v>6040</v>
      </c>
      <c r="E3002" s="539" t="s">
        <v>143</v>
      </c>
      <c r="F3002" s="488">
        <v>0</v>
      </c>
    </row>
    <row r="3003" s="491" customFormat="1">
      <c r="B3003" s="490">
        <v>103504</v>
      </c>
      <c r="C3003" s="536" t="s">
        <v>2800</v>
      </c>
      <c r="D3003" s="541" t="s">
        <v>6041</v>
      </c>
      <c r="E3003" s="539" t="s">
        <v>143</v>
      </c>
      <c r="F3003" s="488">
        <v>0</v>
      </c>
    </row>
    <row r="3004" s="491" customFormat="1">
      <c r="B3004" s="490">
        <v>103503</v>
      </c>
      <c r="C3004" s="536" t="s">
        <v>2800</v>
      </c>
      <c r="D3004" s="541" t="s">
        <v>6042</v>
      </c>
      <c r="E3004" s="539" t="s">
        <v>143</v>
      </c>
      <c r="F3004" s="488">
        <v>0</v>
      </c>
    </row>
    <row r="3005" s="491" customFormat="1">
      <c r="B3005" s="490">
        <v>103505</v>
      </c>
      <c r="C3005" s="536" t="s">
        <v>2800</v>
      </c>
      <c r="D3005" s="541" t="s">
        <v>6043</v>
      </c>
      <c r="E3005" s="539" t="s">
        <v>143</v>
      </c>
      <c r="F3005" s="488">
        <v>0</v>
      </c>
    </row>
    <row r="3006" s="491" customFormat="1">
      <c r="B3006" s="490">
        <v>103499</v>
      </c>
      <c r="C3006" s="536" t="s">
        <v>2800</v>
      </c>
      <c r="D3006" s="541" t="s">
        <v>6044</v>
      </c>
      <c r="E3006" s="539" t="s">
        <v>188</v>
      </c>
      <c r="F3006" s="488">
        <v>0</v>
      </c>
    </row>
    <row r="3007" s="491" customFormat="1">
      <c r="B3007" s="490">
        <v>103501</v>
      </c>
      <c r="C3007" s="536" t="s">
        <v>2800</v>
      </c>
      <c r="D3007" s="541" t="s">
        <v>6045</v>
      </c>
      <c r="E3007" s="539" t="s">
        <v>188</v>
      </c>
      <c r="F3007" s="488">
        <v>0</v>
      </c>
    </row>
    <row r="3008" s="491" customFormat="1">
      <c r="B3008" s="490">
        <v>103500</v>
      </c>
      <c r="C3008" s="536" t="s">
        <v>2800</v>
      </c>
      <c r="D3008" s="541" t="s">
        <v>6046</v>
      </c>
      <c r="E3008" s="539" t="s">
        <v>188</v>
      </c>
      <c r="F3008" s="488">
        <v>0</v>
      </c>
    </row>
    <row r="3009" s="491" customFormat="1">
      <c r="B3009" s="490">
        <v>103496</v>
      </c>
      <c r="C3009" s="536" t="s">
        <v>2800</v>
      </c>
      <c r="D3009" s="541" t="s">
        <v>6047</v>
      </c>
      <c r="E3009" s="539" t="s">
        <v>188</v>
      </c>
      <c r="F3009" s="488">
        <v>0</v>
      </c>
    </row>
    <row r="3010" s="491" customFormat="1">
      <c r="B3010" s="490">
        <v>103498</v>
      </c>
      <c r="C3010" s="536" t="s">
        <v>2800</v>
      </c>
      <c r="D3010" s="541" t="s">
        <v>6048</v>
      </c>
      <c r="E3010" s="539" t="s">
        <v>188</v>
      </c>
      <c r="F3010" s="488">
        <v>0</v>
      </c>
    </row>
    <row r="3011" s="491" customFormat="1">
      <c r="B3011" s="490">
        <v>103497</v>
      </c>
      <c r="C3011" s="536" t="s">
        <v>2800</v>
      </c>
      <c r="D3011" s="541" t="s">
        <v>6049</v>
      </c>
      <c r="E3011" s="539" t="s">
        <v>188</v>
      </c>
      <c r="F3011" s="488">
        <v>0</v>
      </c>
    </row>
    <row r="3012" s="491" customFormat="1">
      <c r="B3012" s="490">
        <v>103516</v>
      </c>
      <c r="C3012" s="536" t="s">
        <v>2800</v>
      </c>
      <c r="D3012" s="541" t="s">
        <v>6050</v>
      </c>
      <c r="E3012" s="539" t="s">
        <v>188</v>
      </c>
      <c r="F3012" s="488">
        <v>0</v>
      </c>
    </row>
    <row r="3013" s="491" customFormat="1">
      <c r="B3013" s="490">
        <v>103506</v>
      </c>
      <c r="C3013" s="536" t="s">
        <v>2800</v>
      </c>
      <c r="D3013" s="541" t="s">
        <v>6051</v>
      </c>
      <c r="E3013" s="539" t="s">
        <v>188</v>
      </c>
      <c r="F3013" s="488">
        <v>0</v>
      </c>
    </row>
    <row r="3014" s="491" customFormat="1">
      <c r="B3014" s="490">
        <v>103507</v>
      </c>
      <c r="C3014" s="536" t="s">
        <v>2800</v>
      </c>
      <c r="D3014" s="541" t="s">
        <v>6052</v>
      </c>
      <c r="E3014" s="539" t="s">
        <v>188</v>
      </c>
      <c r="F3014" s="488">
        <v>0</v>
      </c>
    </row>
    <row r="3015" s="491" customFormat="1">
      <c r="B3015" s="490">
        <v>103493</v>
      </c>
      <c r="C3015" s="536" t="s">
        <v>2800</v>
      </c>
      <c r="D3015" s="541" t="s">
        <v>6053</v>
      </c>
      <c r="E3015" s="539" t="s">
        <v>188</v>
      </c>
      <c r="F3015" s="488">
        <v>0</v>
      </c>
    </row>
    <row r="3016" s="491" customFormat="1">
      <c r="B3016" s="490">
        <v>103495</v>
      </c>
      <c r="C3016" s="536" t="s">
        <v>2800</v>
      </c>
      <c r="D3016" s="541" t="s">
        <v>6054</v>
      </c>
      <c r="E3016" s="539" t="s">
        <v>188</v>
      </c>
      <c r="F3016" s="488">
        <v>0</v>
      </c>
    </row>
    <row r="3017" s="491" customFormat="1">
      <c r="B3017" s="490">
        <v>103494</v>
      </c>
      <c r="C3017" s="536" t="s">
        <v>2800</v>
      </c>
      <c r="D3017" s="541" t="s">
        <v>6055</v>
      </c>
      <c r="E3017" s="539" t="s">
        <v>188</v>
      </c>
      <c r="F3017" s="488">
        <v>0</v>
      </c>
    </row>
    <row r="3018" s="491" customFormat="1">
      <c r="B3018" s="490">
        <v>103513</v>
      </c>
      <c r="C3018" s="536" t="s">
        <v>2800</v>
      </c>
      <c r="D3018" s="541" t="s">
        <v>6056</v>
      </c>
      <c r="E3018" s="539" t="s">
        <v>188</v>
      </c>
      <c r="F3018" s="488">
        <v>0</v>
      </c>
    </row>
    <row r="3019" s="491" customFormat="1">
      <c r="B3019" s="490">
        <v>103523</v>
      </c>
      <c r="C3019" s="536" t="s">
        <v>2800</v>
      </c>
      <c r="D3019" s="541" t="s">
        <v>6057</v>
      </c>
      <c r="E3019" s="539" t="s">
        <v>188</v>
      </c>
      <c r="F3019" s="488">
        <v>10297.34</v>
      </c>
    </row>
    <row r="3020" s="491" customFormat="1">
      <c r="B3020" s="490">
        <v>103509</v>
      </c>
      <c r="C3020" s="536" t="s">
        <v>2800</v>
      </c>
      <c r="D3020" s="541" t="s">
        <v>6058</v>
      </c>
      <c r="E3020" s="539" t="s">
        <v>188</v>
      </c>
      <c r="F3020" s="488">
        <v>0</v>
      </c>
    </row>
    <row r="3021" s="491" customFormat="1">
      <c r="B3021" s="490">
        <v>103514</v>
      </c>
      <c r="C3021" s="536" t="s">
        <v>2800</v>
      </c>
      <c r="D3021" s="541" t="s">
        <v>6059</v>
      </c>
      <c r="E3021" s="539" t="s">
        <v>188</v>
      </c>
      <c r="F3021" s="488">
        <v>0</v>
      </c>
    </row>
    <row r="3022" s="491" customFormat="1">
      <c r="B3022" s="490">
        <v>103510</v>
      </c>
      <c r="C3022" s="536" t="s">
        <v>2800</v>
      </c>
      <c r="D3022" s="541" t="s">
        <v>6060</v>
      </c>
      <c r="E3022" s="539" t="s">
        <v>188</v>
      </c>
      <c r="F3022" s="488">
        <v>0</v>
      </c>
    </row>
    <row r="3023" s="491" customFormat="1">
      <c r="B3023" s="490">
        <v>103520</v>
      </c>
      <c r="C3023" s="536" t="s">
        <v>2800</v>
      </c>
      <c r="D3023" s="541" t="s">
        <v>6061</v>
      </c>
      <c r="E3023" s="539" t="s">
        <v>188</v>
      </c>
      <c r="F3023" s="488">
        <v>5047.46</v>
      </c>
    </row>
    <row r="3024" s="491" customFormat="1">
      <c r="B3024" s="490">
        <v>103511</v>
      </c>
      <c r="C3024" s="536" t="s">
        <v>2800</v>
      </c>
      <c r="D3024" s="541" t="s">
        <v>6062</v>
      </c>
      <c r="E3024" s="539" t="s">
        <v>188</v>
      </c>
      <c r="F3024" s="488">
        <v>0</v>
      </c>
    </row>
    <row r="3025" s="491" customFormat="1">
      <c r="B3025" s="490">
        <v>103521</v>
      </c>
      <c r="C3025" s="536" t="s">
        <v>2800</v>
      </c>
      <c r="D3025" s="541" t="s">
        <v>6063</v>
      </c>
      <c r="E3025" s="539" t="s">
        <v>188</v>
      </c>
      <c r="F3025" s="488">
        <v>6702.7399999999998</v>
      </c>
    </row>
    <row r="3026" s="491" customFormat="1">
      <c r="B3026" s="490">
        <v>103512</v>
      </c>
      <c r="C3026" s="536" t="s">
        <v>2800</v>
      </c>
      <c r="D3026" s="541" t="s">
        <v>6064</v>
      </c>
      <c r="E3026" s="539" t="s">
        <v>188</v>
      </c>
      <c r="F3026" s="488">
        <v>0</v>
      </c>
    </row>
    <row r="3027" s="491" customFormat="1">
      <c r="B3027" s="490">
        <v>103522</v>
      </c>
      <c r="C3027" s="536" t="s">
        <v>2800</v>
      </c>
      <c r="D3027" s="541" t="s">
        <v>6065</v>
      </c>
      <c r="E3027" s="539" t="s">
        <v>188</v>
      </c>
      <c r="F3027" s="488">
        <v>6889.4899999999998</v>
      </c>
    </row>
    <row r="3028" s="491" customFormat="1">
      <c r="B3028" s="490">
        <v>103508</v>
      </c>
      <c r="C3028" s="536" t="s">
        <v>2800</v>
      </c>
      <c r="D3028" s="541" t="s">
        <v>6066</v>
      </c>
      <c r="E3028" s="539" t="s">
        <v>188</v>
      </c>
      <c r="F3028" s="488">
        <v>0</v>
      </c>
    </row>
    <row r="3029" s="491" customFormat="1">
      <c r="B3029" s="490">
        <v>103524</v>
      </c>
      <c r="C3029" s="536" t="s">
        <v>2800</v>
      </c>
      <c r="D3029" s="541" t="s">
        <v>6067</v>
      </c>
      <c r="E3029" s="539" t="s">
        <v>188</v>
      </c>
      <c r="F3029" s="488">
        <v>0</v>
      </c>
    </row>
    <row r="3030" s="491" customFormat="1">
      <c r="B3030" s="490">
        <v>103526</v>
      </c>
      <c r="C3030" s="536" t="s">
        <v>2800</v>
      </c>
      <c r="D3030" s="541" t="s">
        <v>6068</v>
      </c>
      <c r="E3030" s="539" t="s">
        <v>188</v>
      </c>
      <c r="F3030" s="488">
        <v>0</v>
      </c>
    </row>
    <row r="3031" s="491" customFormat="1">
      <c r="B3031" s="490">
        <v>103525</v>
      </c>
      <c r="C3031" s="536" t="s">
        <v>2800</v>
      </c>
      <c r="D3031" s="541" t="s">
        <v>6069</v>
      </c>
      <c r="E3031" s="539" t="s">
        <v>188</v>
      </c>
      <c r="F3031" s="488">
        <v>0</v>
      </c>
    </row>
    <row r="3032" s="491" customFormat="1">
      <c r="B3032" s="490">
        <v>97062</v>
      </c>
      <c r="C3032" s="536" t="s">
        <v>2800</v>
      </c>
      <c r="D3032" s="541" t="s">
        <v>6070</v>
      </c>
      <c r="E3032" s="539" t="s">
        <v>12625</v>
      </c>
      <c r="F3032" s="488">
        <v>6.1299999999999999</v>
      </c>
    </row>
    <row r="3033" s="491" customFormat="1">
      <c r="B3033" s="490">
        <v>97061</v>
      </c>
      <c r="C3033" s="536" t="s">
        <v>2800</v>
      </c>
      <c r="D3033" s="541" t="s">
        <v>6071</v>
      </c>
      <c r="E3033" s="539" t="s">
        <v>12625</v>
      </c>
      <c r="F3033" s="488">
        <v>0</v>
      </c>
    </row>
    <row r="3034" s="491" customFormat="1">
      <c r="B3034" s="490">
        <v>104988</v>
      </c>
      <c r="C3034" s="536" t="s">
        <v>2800</v>
      </c>
      <c r="D3034" s="541" t="s">
        <v>6072</v>
      </c>
      <c r="E3034" s="539" t="s">
        <v>12625</v>
      </c>
      <c r="F3034" s="488">
        <v>0</v>
      </c>
    </row>
    <row r="3035" s="491" customFormat="1">
      <c r="B3035" s="490">
        <v>104979</v>
      </c>
      <c r="C3035" s="536" t="s">
        <v>2800</v>
      </c>
      <c r="D3035" s="541" t="s">
        <v>6073</v>
      </c>
      <c r="E3035" s="539" t="s">
        <v>12625</v>
      </c>
      <c r="F3035" s="488">
        <v>0</v>
      </c>
    </row>
    <row r="3036" s="491" customFormat="1">
      <c r="B3036" s="490">
        <v>97040</v>
      </c>
      <c r="C3036" s="536" t="s">
        <v>2800</v>
      </c>
      <c r="D3036" s="541" t="s">
        <v>6074</v>
      </c>
      <c r="E3036" s="539" t="s">
        <v>12625</v>
      </c>
      <c r="F3036" s="488">
        <v>19.739999999999998</v>
      </c>
    </row>
    <row r="3037" s="491" customFormat="1">
      <c r="B3037" s="490">
        <v>97041</v>
      </c>
      <c r="C3037" s="536" t="s">
        <v>2800</v>
      </c>
      <c r="D3037" s="541" t="s">
        <v>6075</v>
      </c>
      <c r="E3037" s="539" t="s">
        <v>12625</v>
      </c>
      <c r="F3037" s="488">
        <v>144.59999999999999</v>
      </c>
    </row>
    <row r="3038" s="491" customFormat="1">
      <c r="B3038" s="490">
        <v>97039</v>
      </c>
      <c r="C3038" s="536" t="s">
        <v>2800</v>
      </c>
      <c r="D3038" s="541" t="s">
        <v>6076</v>
      </c>
      <c r="E3038" s="539" t="s">
        <v>12625</v>
      </c>
      <c r="F3038" s="488">
        <v>84.280000000000001</v>
      </c>
    </row>
    <row r="3039" s="491" customFormat="1">
      <c r="B3039" s="490">
        <v>102655</v>
      </c>
      <c r="C3039" s="536" t="s">
        <v>2800</v>
      </c>
      <c r="D3039" s="541" t="s">
        <v>6077</v>
      </c>
      <c r="E3039" s="539" t="s">
        <v>143</v>
      </c>
      <c r="F3039" s="488">
        <v>0</v>
      </c>
    </row>
    <row r="3040" s="491" customFormat="1">
      <c r="B3040" s="490">
        <v>104987</v>
      </c>
      <c r="C3040" s="536" t="s">
        <v>2800</v>
      </c>
      <c r="D3040" s="541" t="s">
        <v>6078</v>
      </c>
      <c r="E3040" s="539" t="s">
        <v>143</v>
      </c>
      <c r="F3040" s="488">
        <v>0</v>
      </c>
    </row>
    <row r="3041" s="491" customFormat="1">
      <c r="B3041" s="490">
        <v>104986</v>
      </c>
      <c r="C3041" s="536" t="s">
        <v>2800</v>
      </c>
      <c r="D3041" s="541" t="s">
        <v>6079</v>
      </c>
      <c r="E3041" s="539" t="s">
        <v>143</v>
      </c>
      <c r="F3041" s="488">
        <v>0</v>
      </c>
    </row>
    <row r="3042" s="491" customFormat="1">
      <c r="B3042" s="490">
        <v>104984</v>
      </c>
      <c r="C3042" s="536" t="s">
        <v>2800</v>
      </c>
      <c r="D3042" s="541" t="s">
        <v>6080</v>
      </c>
      <c r="E3042" s="539" t="s">
        <v>143</v>
      </c>
      <c r="F3042" s="488">
        <v>0</v>
      </c>
    </row>
    <row r="3043" s="491" customFormat="1">
      <c r="B3043" s="490">
        <v>104985</v>
      </c>
      <c r="C3043" s="536" t="s">
        <v>2800</v>
      </c>
      <c r="D3043" s="541" t="s">
        <v>6081</v>
      </c>
      <c r="E3043" s="539" t="s">
        <v>143</v>
      </c>
      <c r="F3043" s="488">
        <v>0</v>
      </c>
    </row>
    <row r="3044" s="491" customFormat="1">
      <c r="B3044" s="490">
        <v>97026</v>
      </c>
      <c r="C3044" s="536" t="s">
        <v>2800</v>
      </c>
      <c r="D3044" s="541" t="s">
        <v>6082</v>
      </c>
      <c r="E3044" s="539" t="s">
        <v>143</v>
      </c>
      <c r="F3044" s="488">
        <v>0</v>
      </c>
    </row>
    <row r="3045" s="491" customFormat="1">
      <c r="B3045" s="490">
        <v>97025</v>
      </c>
      <c r="C3045" s="536" t="s">
        <v>2800</v>
      </c>
      <c r="D3045" s="541" t="s">
        <v>6083</v>
      </c>
      <c r="E3045" s="539" t="s">
        <v>143</v>
      </c>
      <c r="F3045" s="488">
        <v>0</v>
      </c>
    </row>
    <row r="3046" s="491" customFormat="1">
      <c r="B3046" s="490">
        <v>97032</v>
      </c>
      <c r="C3046" s="536" t="s">
        <v>2800</v>
      </c>
      <c r="D3046" s="541" t="s">
        <v>6084</v>
      </c>
      <c r="E3046" s="539" t="s">
        <v>143</v>
      </c>
      <c r="F3046" s="488">
        <v>67.790000000000006</v>
      </c>
    </row>
    <row r="3047" s="491" customFormat="1">
      <c r="B3047" s="490">
        <v>97031</v>
      </c>
      <c r="C3047" s="536" t="s">
        <v>2800</v>
      </c>
      <c r="D3047" s="541" t="s">
        <v>6085</v>
      </c>
      <c r="E3047" s="539" t="s">
        <v>143</v>
      </c>
      <c r="F3047" s="488">
        <v>112.56</v>
      </c>
    </row>
    <row r="3048" s="491" customFormat="1">
      <c r="B3048" s="490">
        <v>97036</v>
      </c>
      <c r="C3048" s="536" t="s">
        <v>2800</v>
      </c>
      <c r="D3048" s="541" t="s">
        <v>6086</v>
      </c>
      <c r="E3048" s="539" t="s">
        <v>143</v>
      </c>
      <c r="F3048" s="488">
        <v>0</v>
      </c>
    </row>
    <row r="3049" s="491" customFormat="1">
      <c r="B3049" s="490">
        <v>97035</v>
      </c>
      <c r="C3049" s="536" t="s">
        <v>2800</v>
      </c>
      <c r="D3049" s="541" t="s">
        <v>6087</v>
      </c>
      <c r="E3049" s="539" t="s">
        <v>143</v>
      </c>
      <c r="F3049" s="488">
        <v>0</v>
      </c>
    </row>
    <row r="3050" s="491" customFormat="1">
      <c r="B3050" s="490">
        <v>97034</v>
      </c>
      <c r="C3050" s="536" t="s">
        <v>2800</v>
      </c>
      <c r="D3050" s="541" t="s">
        <v>6088</v>
      </c>
      <c r="E3050" s="539" t="s">
        <v>143</v>
      </c>
      <c r="F3050" s="488">
        <v>67.569999999999993</v>
      </c>
    </row>
    <row r="3051" s="491" customFormat="1">
      <c r="B3051" s="490">
        <v>97033</v>
      </c>
      <c r="C3051" s="536" t="s">
        <v>2800</v>
      </c>
      <c r="D3051" s="541" t="s">
        <v>6089</v>
      </c>
      <c r="E3051" s="539" t="s">
        <v>143</v>
      </c>
      <c r="F3051" s="488">
        <v>106.19</v>
      </c>
    </row>
    <row r="3052" s="491" customFormat="1">
      <c r="B3052" s="490">
        <v>97030</v>
      </c>
      <c r="C3052" s="536" t="s">
        <v>2800</v>
      </c>
      <c r="D3052" s="541" t="s">
        <v>6090</v>
      </c>
      <c r="E3052" s="539" t="s">
        <v>143</v>
      </c>
      <c r="F3052" s="488">
        <v>0</v>
      </c>
    </row>
    <row r="3053" s="491" customFormat="1">
      <c r="B3053" s="490">
        <v>97029</v>
      </c>
      <c r="C3053" s="536" t="s">
        <v>2800</v>
      </c>
      <c r="D3053" s="541" t="s">
        <v>6091</v>
      </c>
      <c r="E3053" s="539" t="s">
        <v>143</v>
      </c>
      <c r="F3053" s="488">
        <v>0</v>
      </c>
    </row>
    <row r="3054" s="491" customFormat="1">
      <c r="B3054" s="490">
        <v>97028</v>
      </c>
      <c r="C3054" s="536" t="s">
        <v>2800</v>
      </c>
      <c r="D3054" s="541" t="s">
        <v>6092</v>
      </c>
      <c r="E3054" s="539" t="s">
        <v>143</v>
      </c>
      <c r="F3054" s="488">
        <v>0</v>
      </c>
    </row>
    <row r="3055" s="491" customFormat="1">
      <c r="B3055" s="490">
        <v>97027</v>
      </c>
      <c r="C3055" s="536" t="s">
        <v>2800</v>
      </c>
      <c r="D3055" s="541" t="s">
        <v>6093</v>
      </c>
      <c r="E3055" s="539" t="s">
        <v>143</v>
      </c>
      <c r="F3055" s="488">
        <v>0</v>
      </c>
    </row>
    <row r="3056" s="491" customFormat="1">
      <c r="B3056" s="490">
        <v>97038</v>
      </c>
      <c r="C3056" s="536" t="s">
        <v>2800</v>
      </c>
      <c r="D3056" s="541" t="s">
        <v>6094</v>
      </c>
      <c r="E3056" s="539" t="s">
        <v>143</v>
      </c>
      <c r="F3056" s="488">
        <v>0</v>
      </c>
    </row>
    <row r="3057" s="491" customFormat="1">
      <c r="B3057" s="490">
        <v>97037</v>
      </c>
      <c r="C3057" s="536" t="s">
        <v>2800</v>
      </c>
      <c r="D3057" s="541" t="s">
        <v>6095</v>
      </c>
      <c r="E3057" s="539" t="s">
        <v>143</v>
      </c>
      <c r="F3057" s="488">
        <v>0</v>
      </c>
    </row>
    <row r="3058" s="491" customFormat="1">
      <c r="B3058" s="490">
        <v>97014</v>
      </c>
      <c r="C3058" s="536" t="s">
        <v>2800</v>
      </c>
      <c r="D3058" s="541" t="s">
        <v>6096</v>
      </c>
      <c r="E3058" s="539" t="s">
        <v>143</v>
      </c>
      <c r="F3058" s="488">
        <v>74.290000000000006</v>
      </c>
    </row>
    <row r="3059" s="491" customFormat="1">
      <c r="B3059" s="490">
        <v>97015</v>
      </c>
      <c r="C3059" s="536" t="s">
        <v>2800</v>
      </c>
      <c r="D3059" s="541" t="s">
        <v>6097</v>
      </c>
      <c r="E3059" s="539" t="s">
        <v>143</v>
      </c>
      <c r="F3059" s="488">
        <v>61.130000000000003</v>
      </c>
    </row>
    <row r="3060" s="491" customFormat="1">
      <c r="B3060" s="490">
        <v>97013</v>
      </c>
      <c r="C3060" s="536" t="s">
        <v>2800</v>
      </c>
      <c r="D3060" s="541" t="s">
        <v>6098</v>
      </c>
      <c r="E3060" s="539" t="s">
        <v>143</v>
      </c>
      <c r="F3060" s="488">
        <v>100.68000000000001</v>
      </c>
    </row>
    <row r="3061" s="491" customFormat="1">
      <c r="B3061" s="490">
        <v>97017</v>
      </c>
      <c r="C3061" s="536" t="s">
        <v>2800</v>
      </c>
      <c r="D3061" s="541" t="s">
        <v>6099</v>
      </c>
      <c r="E3061" s="539" t="s">
        <v>143</v>
      </c>
      <c r="F3061" s="488">
        <v>58.049999999999997</v>
      </c>
    </row>
    <row r="3062" s="491" customFormat="1">
      <c r="B3062" s="490">
        <v>97018</v>
      </c>
      <c r="C3062" s="536" t="s">
        <v>2800</v>
      </c>
      <c r="D3062" s="541" t="s">
        <v>6100</v>
      </c>
      <c r="E3062" s="539" t="s">
        <v>143</v>
      </c>
      <c r="F3062" s="488">
        <v>47.810000000000002</v>
      </c>
    </row>
    <row r="3063" s="491" customFormat="1">
      <c r="B3063" s="490">
        <v>97016</v>
      </c>
      <c r="C3063" s="536" t="s">
        <v>2800</v>
      </c>
      <c r="D3063" s="541" t="s">
        <v>6101</v>
      </c>
      <c r="E3063" s="539" t="s">
        <v>143</v>
      </c>
      <c r="F3063" s="488">
        <v>78.730000000000004</v>
      </c>
    </row>
    <row r="3064" s="491" customFormat="1">
      <c r="B3064" s="490">
        <v>97024</v>
      </c>
      <c r="C3064" s="536" t="s">
        <v>2800</v>
      </c>
      <c r="D3064" s="541" t="s">
        <v>6102</v>
      </c>
      <c r="E3064" s="539" t="s">
        <v>143</v>
      </c>
      <c r="F3064" s="488">
        <v>0</v>
      </c>
    </row>
    <row r="3065" s="491" customFormat="1">
      <c r="B3065" s="490">
        <v>97023</v>
      </c>
      <c r="C3065" s="536" t="s">
        <v>2800</v>
      </c>
      <c r="D3065" s="541" t="s">
        <v>6103</v>
      </c>
      <c r="E3065" s="539" t="s">
        <v>143</v>
      </c>
      <c r="F3065" s="488">
        <v>0</v>
      </c>
    </row>
    <row r="3066" s="491" customFormat="1">
      <c r="B3066" s="490">
        <v>105804</v>
      </c>
      <c r="C3066" s="536" t="s">
        <v>2800</v>
      </c>
      <c r="D3066" s="541" t="s">
        <v>6104</v>
      </c>
      <c r="E3066" s="539" t="s">
        <v>143</v>
      </c>
      <c r="F3066" s="488">
        <v>0</v>
      </c>
    </row>
    <row r="3067" s="491" customFormat="1">
      <c r="B3067" s="490">
        <v>104990</v>
      </c>
      <c r="C3067" s="536" t="s">
        <v>2800</v>
      </c>
      <c r="D3067" s="541" t="s">
        <v>6105</v>
      </c>
      <c r="E3067" s="539" t="s">
        <v>143</v>
      </c>
      <c r="F3067" s="488">
        <v>12.9</v>
      </c>
    </row>
    <row r="3068" s="491" customFormat="1">
      <c r="B3068" s="490">
        <v>97052</v>
      </c>
      <c r="C3068" s="536" t="s">
        <v>2800</v>
      </c>
      <c r="D3068" s="541" t="s">
        <v>6106</v>
      </c>
      <c r="E3068" s="539" t="s">
        <v>188</v>
      </c>
      <c r="F3068" s="488">
        <v>0</v>
      </c>
    </row>
    <row r="3069" s="491" customFormat="1">
      <c r="B3069" s="490">
        <v>97054</v>
      </c>
      <c r="C3069" s="536" t="s">
        <v>2800</v>
      </c>
      <c r="D3069" s="541" t="s">
        <v>6107</v>
      </c>
      <c r="E3069" s="539" t="s">
        <v>188</v>
      </c>
      <c r="F3069" s="488">
        <v>26.949999999999999</v>
      </c>
    </row>
    <row r="3070" s="491" customFormat="1">
      <c r="B3070" s="490">
        <v>104981</v>
      </c>
      <c r="C3070" s="536" t="s">
        <v>2800</v>
      </c>
      <c r="D3070" s="541" t="s">
        <v>6108</v>
      </c>
      <c r="E3070" s="539" t="s">
        <v>143</v>
      </c>
      <c r="F3070" s="488">
        <v>0</v>
      </c>
    </row>
    <row r="3071" s="491" customFormat="1">
      <c r="B3071" s="490">
        <v>104980</v>
      </c>
      <c r="C3071" s="536" t="s">
        <v>2800</v>
      </c>
      <c r="D3071" s="541" t="s">
        <v>6109</v>
      </c>
      <c r="E3071" s="539" t="s">
        <v>143</v>
      </c>
      <c r="F3071" s="488">
        <v>0</v>
      </c>
    </row>
    <row r="3072" s="491" customFormat="1">
      <c r="B3072" s="490">
        <v>97042</v>
      </c>
      <c r="C3072" s="536" t="s">
        <v>2800</v>
      </c>
      <c r="D3072" s="541" t="s">
        <v>6110</v>
      </c>
      <c r="E3072" s="539" t="s">
        <v>143</v>
      </c>
      <c r="F3072" s="488">
        <v>0</v>
      </c>
    </row>
    <row r="3073" s="491" customFormat="1">
      <c r="B3073" s="490">
        <v>97045</v>
      </c>
      <c r="C3073" s="536" t="s">
        <v>2800</v>
      </c>
      <c r="D3073" s="541" t="s">
        <v>6111</v>
      </c>
      <c r="E3073" s="539" t="s">
        <v>143</v>
      </c>
      <c r="F3073" s="488">
        <v>0</v>
      </c>
    </row>
    <row r="3074" s="491" customFormat="1">
      <c r="B3074" s="490">
        <v>97044</v>
      </c>
      <c r="C3074" s="536" t="s">
        <v>2800</v>
      </c>
      <c r="D3074" s="541" t="s">
        <v>6112</v>
      </c>
      <c r="E3074" s="539" t="s">
        <v>143</v>
      </c>
      <c r="F3074" s="488">
        <v>0</v>
      </c>
    </row>
    <row r="3075" s="491" customFormat="1">
      <c r="B3075" s="490">
        <v>97043</v>
      </c>
      <c r="C3075" s="536" t="s">
        <v>2800</v>
      </c>
      <c r="D3075" s="541" t="s">
        <v>6113</v>
      </c>
      <c r="E3075" s="539" t="s">
        <v>143</v>
      </c>
      <c r="F3075" s="488">
        <v>0</v>
      </c>
    </row>
    <row r="3076" s="491" customFormat="1">
      <c r="B3076" s="490">
        <v>97063</v>
      </c>
      <c r="C3076" s="536" t="s">
        <v>2800</v>
      </c>
      <c r="D3076" s="541" t="s">
        <v>6114</v>
      </c>
      <c r="E3076" s="539" t="s">
        <v>12625</v>
      </c>
      <c r="F3076" s="488">
        <v>19.649999999999999</v>
      </c>
    </row>
    <row r="3077" s="491" customFormat="1">
      <c r="B3077" s="490">
        <v>97065</v>
      </c>
      <c r="C3077" s="536" t="s">
        <v>2800</v>
      </c>
      <c r="D3077" s="541" t="s">
        <v>6115</v>
      </c>
      <c r="E3077" s="539" t="s">
        <v>12626</v>
      </c>
      <c r="F3077" s="488">
        <v>13.109999999999999</v>
      </c>
    </row>
    <row r="3078" s="491" customFormat="1">
      <c r="B3078" s="490">
        <v>97064</v>
      </c>
      <c r="C3078" s="536" t="s">
        <v>2800</v>
      </c>
      <c r="D3078" s="541" t="s">
        <v>6116</v>
      </c>
      <c r="E3078" s="539" t="s">
        <v>143</v>
      </c>
      <c r="F3078" s="488">
        <v>27.370000000000001</v>
      </c>
    </row>
    <row r="3079" s="491" customFormat="1">
      <c r="B3079" s="490">
        <v>97049</v>
      </c>
      <c r="C3079" s="536" t="s">
        <v>2800</v>
      </c>
      <c r="D3079" s="541" t="s">
        <v>6117</v>
      </c>
      <c r="E3079" s="539" t="s">
        <v>12625</v>
      </c>
      <c r="F3079" s="488">
        <v>0</v>
      </c>
    </row>
    <row r="3080" s="491" customFormat="1">
      <c r="B3080" s="490">
        <v>96997</v>
      </c>
      <c r="C3080" s="536" t="s">
        <v>2800</v>
      </c>
      <c r="D3080" s="541" t="s">
        <v>6118</v>
      </c>
      <c r="E3080" s="539" t="s">
        <v>143</v>
      </c>
      <c r="F3080" s="488">
        <v>0</v>
      </c>
    </row>
    <row r="3081" s="491" customFormat="1">
      <c r="B3081" s="490">
        <v>96999</v>
      </c>
      <c r="C3081" s="536" t="s">
        <v>2800</v>
      </c>
      <c r="D3081" s="541" t="s">
        <v>6119</v>
      </c>
      <c r="E3081" s="539" t="s">
        <v>143</v>
      </c>
      <c r="F3081" s="488">
        <v>0</v>
      </c>
    </row>
    <row r="3082" s="491" customFormat="1">
      <c r="B3082" s="490">
        <v>96996</v>
      </c>
      <c r="C3082" s="536" t="s">
        <v>2800</v>
      </c>
      <c r="D3082" s="541" t="s">
        <v>6120</v>
      </c>
      <c r="E3082" s="539" t="s">
        <v>143</v>
      </c>
      <c r="F3082" s="488">
        <v>0</v>
      </c>
    </row>
    <row r="3083" s="491" customFormat="1">
      <c r="B3083" s="490">
        <v>96998</v>
      </c>
      <c r="C3083" s="536" t="s">
        <v>2800</v>
      </c>
      <c r="D3083" s="541" t="s">
        <v>6121</v>
      </c>
      <c r="E3083" s="539" t="s">
        <v>143</v>
      </c>
      <c r="F3083" s="488">
        <v>0</v>
      </c>
    </row>
    <row r="3084" s="491" customFormat="1">
      <c r="B3084" s="490">
        <v>97067</v>
      </c>
      <c r="C3084" s="536" t="s">
        <v>2800</v>
      </c>
      <c r="D3084" s="541" t="s">
        <v>6122</v>
      </c>
      <c r="E3084" s="539" t="s">
        <v>143</v>
      </c>
      <c r="F3084" s="488">
        <v>806.39999999999998</v>
      </c>
    </row>
    <row r="3085" s="491" customFormat="1">
      <c r="B3085" s="490">
        <v>97001</v>
      </c>
      <c r="C3085" s="536" t="s">
        <v>2800</v>
      </c>
      <c r="D3085" s="541" t="s">
        <v>6123</v>
      </c>
      <c r="E3085" s="539" t="s">
        <v>143</v>
      </c>
      <c r="F3085" s="488">
        <v>0</v>
      </c>
    </row>
    <row r="3086" s="491" customFormat="1">
      <c r="B3086" s="490">
        <v>97003</v>
      </c>
      <c r="C3086" s="536" t="s">
        <v>2800</v>
      </c>
      <c r="D3086" s="541" t="s">
        <v>6124</v>
      </c>
      <c r="E3086" s="539" t="s">
        <v>143</v>
      </c>
      <c r="F3086" s="488">
        <v>0</v>
      </c>
    </row>
    <row r="3087" s="491" customFormat="1">
      <c r="B3087" s="490">
        <v>97005</v>
      </c>
      <c r="C3087" s="536" t="s">
        <v>2800</v>
      </c>
      <c r="D3087" s="541" t="s">
        <v>6125</v>
      </c>
      <c r="E3087" s="539" t="s">
        <v>143</v>
      </c>
      <c r="F3087" s="488">
        <v>0</v>
      </c>
    </row>
    <row r="3088" s="491" customFormat="1">
      <c r="B3088" s="490">
        <v>97000</v>
      </c>
      <c r="C3088" s="536" t="s">
        <v>2800</v>
      </c>
      <c r="D3088" s="541" t="s">
        <v>6126</v>
      </c>
      <c r="E3088" s="539" t="s">
        <v>143</v>
      </c>
      <c r="F3088" s="488">
        <v>0</v>
      </c>
    </row>
    <row r="3089" s="491" customFormat="1">
      <c r="B3089" s="490">
        <v>97002</v>
      </c>
      <c r="C3089" s="536" t="s">
        <v>2800</v>
      </c>
      <c r="D3089" s="541" t="s">
        <v>6127</v>
      </c>
      <c r="E3089" s="539" t="s">
        <v>143</v>
      </c>
      <c r="F3089" s="488">
        <v>0</v>
      </c>
    </row>
    <row r="3090" s="491" customFormat="1">
      <c r="B3090" s="490">
        <v>97004</v>
      </c>
      <c r="C3090" s="536" t="s">
        <v>2800</v>
      </c>
      <c r="D3090" s="541" t="s">
        <v>6128</v>
      </c>
      <c r="E3090" s="539" t="s">
        <v>143</v>
      </c>
      <c r="F3090" s="488">
        <v>0</v>
      </c>
    </row>
    <row r="3091" s="491" customFormat="1">
      <c r="B3091" s="490">
        <v>97007</v>
      </c>
      <c r="C3091" s="536" t="s">
        <v>2800</v>
      </c>
      <c r="D3091" s="541" t="s">
        <v>6129</v>
      </c>
      <c r="E3091" s="539" t="s">
        <v>143</v>
      </c>
      <c r="F3091" s="488">
        <v>0</v>
      </c>
    </row>
    <row r="3092" s="491" customFormat="1">
      <c r="B3092" s="490">
        <v>97009</v>
      </c>
      <c r="C3092" s="536" t="s">
        <v>2800</v>
      </c>
      <c r="D3092" s="541" t="s">
        <v>6130</v>
      </c>
      <c r="E3092" s="539" t="s">
        <v>143</v>
      </c>
      <c r="F3092" s="488">
        <v>0</v>
      </c>
    </row>
    <row r="3093" s="491" customFormat="1">
      <c r="B3093" s="490">
        <v>97006</v>
      </c>
      <c r="C3093" s="536" t="s">
        <v>2800</v>
      </c>
      <c r="D3093" s="541" t="s">
        <v>6131</v>
      </c>
      <c r="E3093" s="539" t="s">
        <v>143</v>
      </c>
      <c r="F3093" s="488">
        <v>0</v>
      </c>
    </row>
    <row r="3094" s="491" customFormat="1">
      <c r="B3094" s="490">
        <v>97008</v>
      </c>
      <c r="C3094" s="536" t="s">
        <v>2800</v>
      </c>
      <c r="D3094" s="541" t="s">
        <v>6132</v>
      </c>
      <c r="E3094" s="539" t="s">
        <v>143</v>
      </c>
      <c r="F3094" s="488">
        <v>0</v>
      </c>
    </row>
    <row r="3095" s="491" customFormat="1">
      <c r="B3095" s="490">
        <v>97048</v>
      </c>
      <c r="C3095" s="536" t="s">
        <v>2800</v>
      </c>
      <c r="D3095" s="541" t="s">
        <v>6133</v>
      </c>
      <c r="E3095" s="539" t="s">
        <v>12625</v>
      </c>
      <c r="F3095" s="488">
        <v>0.089999999999999997</v>
      </c>
    </row>
    <row r="3096" s="491" customFormat="1">
      <c r="B3096" s="490">
        <v>97047</v>
      </c>
      <c r="C3096" s="536" t="s">
        <v>2800</v>
      </c>
      <c r="D3096" s="541" t="s">
        <v>6134</v>
      </c>
      <c r="E3096" s="539" t="s">
        <v>12625</v>
      </c>
      <c r="F3096" s="488">
        <v>0.12</v>
      </c>
    </row>
    <row r="3097" s="491" customFormat="1">
      <c r="B3097" s="490">
        <v>97046</v>
      </c>
      <c r="C3097" s="536" t="s">
        <v>2800</v>
      </c>
      <c r="D3097" s="541" t="s">
        <v>6135</v>
      </c>
      <c r="E3097" s="539" t="s">
        <v>12625</v>
      </c>
      <c r="F3097" s="488">
        <v>0.33000000000000002</v>
      </c>
    </row>
    <row r="3098" s="491" customFormat="1">
      <c r="B3098" s="490">
        <v>104989</v>
      </c>
      <c r="C3098" s="536" t="s">
        <v>2800</v>
      </c>
      <c r="D3098" s="541" t="s">
        <v>6136</v>
      </c>
      <c r="E3098" s="539" t="s">
        <v>188</v>
      </c>
      <c r="F3098" s="488">
        <v>44.659999999999997</v>
      </c>
    </row>
    <row r="3099" s="491" customFormat="1">
      <c r="B3099" s="490">
        <v>97066</v>
      </c>
      <c r="C3099" s="536" t="s">
        <v>2800</v>
      </c>
      <c r="D3099" s="541" t="s">
        <v>6137</v>
      </c>
      <c r="E3099" s="539" t="s">
        <v>12625</v>
      </c>
      <c r="F3099" s="488">
        <v>397.25999999999999</v>
      </c>
    </row>
    <row r="3100" s="491" customFormat="1">
      <c r="B3100" s="490">
        <v>104982</v>
      </c>
      <c r="C3100" s="536" t="s">
        <v>2800</v>
      </c>
      <c r="D3100" s="541" t="s">
        <v>6138</v>
      </c>
      <c r="E3100" s="539" t="s">
        <v>143</v>
      </c>
      <c r="F3100" s="488">
        <v>0</v>
      </c>
    </row>
    <row r="3101" s="491" customFormat="1">
      <c r="B3101" s="490">
        <v>97060</v>
      </c>
      <c r="C3101" s="536" t="s">
        <v>2800</v>
      </c>
      <c r="D3101" s="541" t="s">
        <v>6139</v>
      </c>
      <c r="E3101" s="539" t="s">
        <v>143</v>
      </c>
      <c r="F3101" s="488">
        <v>0</v>
      </c>
    </row>
    <row r="3102" s="491" customFormat="1">
      <c r="B3102" s="490">
        <v>97059</v>
      </c>
      <c r="C3102" s="536" t="s">
        <v>2800</v>
      </c>
      <c r="D3102" s="541" t="s">
        <v>6140</v>
      </c>
      <c r="E3102" s="539" t="s">
        <v>143</v>
      </c>
      <c r="F3102" s="488">
        <v>0</v>
      </c>
    </row>
    <row r="3103" s="491" customFormat="1">
      <c r="B3103" s="490">
        <v>97058</v>
      </c>
      <c r="C3103" s="536" t="s">
        <v>2800</v>
      </c>
      <c r="D3103" s="541" t="s">
        <v>6141</v>
      </c>
      <c r="E3103" s="539" t="s">
        <v>143</v>
      </c>
      <c r="F3103" s="488">
        <v>0</v>
      </c>
    </row>
    <row r="3104" s="491" customFormat="1">
      <c r="B3104" s="490">
        <v>97056</v>
      </c>
      <c r="C3104" s="536" t="s">
        <v>2800</v>
      </c>
      <c r="D3104" s="541" t="s">
        <v>6142</v>
      </c>
      <c r="E3104" s="539" t="s">
        <v>143</v>
      </c>
      <c r="F3104" s="488">
        <v>0</v>
      </c>
    </row>
    <row r="3105" s="491" customFormat="1">
      <c r="B3105" s="490">
        <v>97057</v>
      </c>
      <c r="C3105" s="536" t="s">
        <v>2800</v>
      </c>
      <c r="D3105" s="541" t="s">
        <v>6143</v>
      </c>
      <c r="E3105" s="539" t="s">
        <v>143</v>
      </c>
      <c r="F3105" s="488">
        <v>0</v>
      </c>
    </row>
    <row r="3106" s="491" customFormat="1">
      <c r="B3106" s="490">
        <v>97055</v>
      </c>
      <c r="C3106" s="536" t="s">
        <v>2800</v>
      </c>
      <c r="D3106" s="541" t="s">
        <v>6144</v>
      </c>
      <c r="E3106" s="539" t="s">
        <v>143</v>
      </c>
      <c r="F3106" s="488">
        <v>0</v>
      </c>
    </row>
    <row r="3107" s="491" customFormat="1">
      <c r="B3107" s="490">
        <v>102656</v>
      </c>
      <c r="C3107" s="536" t="s">
        <v>2800</v>
      </c>
      <c r="D3107" s="541" t="s">
        <v>6145</v>
      </c>
      <c r="E3107" s="539" t="s">
        <v>143</v>
      </c>
      <c r="F3107" s="488">
        <v>0</v>
      </c>
    </row>
    <row r="3108" s="491" customFormat="1">
      <c r="B3108" s="490">
        <v>104983</v>
      </c>
      <c r="C3108" s="536" t="s">
        <v>2800</v>
      </c>
      <c r="D3108" s="541" t="s">
        <v>6146</v>
      </c>
      <c r="E3108" s="539" t="s">
        <v>188</v>
      </c>
      <c r="F3108" s="488">
        <v>0</v>
      </c>
    </row>
    <row r="3109" s="491" customFormat="1">
      <c r="B3109" s="490">
        <v>97050</v>
      </c>
      <c r="C3109" s="536" t="s">
        <v>2800</v>
      </c>
      <c r="D3109" s="541" t="s">
        <v>6147</v>
      </c>
      <c r="E3109" s="539" t="s">
        <v>12625</v>
      </c>
      <c r="F3109" s="488">
        <v>0</v>
      </c>
    </row>
    <row r="3110" s="491" customFormat="1">
      <c r="B3110" s="490">
        <v>95946</v>
      </c>
      <c r="C3110" s="536" t="s">
        <v>2800</v>
      </c>
      <c r="D3110" s="541" t="s">
        <v>6148</v>
      </c>
      <c r="E3110" s="539" t="s">
        <v>186</v>
      </c>
      <c r="F3110" s="488">
        <v>12.66</v>
      </c>
    </row>
    <row r="3111" s="491" customFormat="1">
      <c r="B3111" s="490">
        <v>95947</v>
      </c>
      <c r="C3111" s="536" t="s">
        <v>2800</v>
      </c>
      <c r="D3111" s="541" t="s">
        <v>6149</v>
      </c>
      <c r="E3111" s="539" t="s">
        <v>186</v>
      </c>
      <c r="F3111" s="488">
        <v>9.5299999999999994</v>
      </c>
    </row>
    <row r="3112" s="491" customFormat="1">
      <c r="B3112" s="490">
        <v>95948</v>
      </c>
      <c r="C3112" s="536" t="s">
        <v>2800</v>
      </c>
      <c r="D3112" s="541" t="s">
        <v>6150</v>
      </c>
      <c r="E3112" s="539" t="s">
        <v>186</v>
      </c>
      <c r="F3112" s="488">
        <v>8.1799999999999997</v>
      </c>
    </row>
    <row r="3113" s="491" customFormat="1">
      <c r="B3113" s="490">
        <v>95944</v>
      </c>
      <c r="C3113" s="536" t="s">
        <v>2800</v>
      </c>
      <c r="D3113" s="541" t="s">
        <v>6151</v>
      </c>
      <c r="E3113" s="539" t="s">
        <v>186</v>
      </c>
      <c r="F3113" s="488">
        <v>20.739999999999998</v>
      </c>
    </row>
    <row r="3114" s="491" customFormat="1">
      <c r="B3114" s="490">
        <v>95945</v>
      </c>
      <c r="C3114" s="536" t="s">
        <v>2800</v>
      </c>
      <c r="D3114" s="541" t="s">
        <v>6152</v>
      </c>
      <c r="E3114" s="539" t="s">
        <v>186</v>
      </c>
      <c r="F3114" s="488">
        <v>16.300000000000001</v>
      </c>
    </row>
    <row r="3115" s="491" customFormat="1">
      <c r="B3115" s="490">
        <v>95943</v>
      </c>
      <c r="C3115" s="536" t="s">
        <v>2800</v>
      </c>
      <c r="D3115" s="541" t="s">
        <v>6153</v>
      </c>
      <c r="E3115" s="539" t="s">
        <v>186</v>
      </c>
      <c r="F3115" s="488">
        <v>23.25</v>
      </c>
    </row>
    <row r="3116" s="491" customFormat="1">
      <c r="B3116" s="490">
        <v>102077</v>
      </c>
      <c r="C3116" s="536" t="s">
        <v>2800</v>
      </c>
      <c r="D3116" s="541" t="s">
        <v>6154</v>
      </c>
      <c r="E3116" s="539" t="s">
        <v>12626</v>
      </c>
      <c r="F3116" s="488">
        <v>5283.1700000000001</v>
      </c>
    </row>
    <row r="3117" s="491" customFormat="1">
      <c r="B3117" s="490">
        <v>102073</v>
      </c>
      <c r="C3117" s="536" t="s">
        <v>2800</v>
      </c>
      <c r="D3117" s="541" t="s">
        <v>6155</v>
      </c>
      <c r="E3117" s="539" t="s">
        <v>12626</v>
      </c>
      <c r="F3117" s="488">
        <v>3801.4899999999998</v>
      </c>
    </row>
    <row r="3118" s="491" customFormat="1">
      <c r="B3118" s="490">
        <v>102079</v>
      </c>
      <c r="C3118" s="536" t="s">
        <v>2800</v>
      </c>
      <c r="D3118" s="541" t="s">
        <v>6156</v>
      </c>
      <c r="E3118" s="539" t="s">
        <v>12626</v>
      </c>
      <c r="F3118" s="488">
        <v>5165.4499999999998</v>
      </c>
    </row>
    <row r="3119" s="491" customFormat="1">
      <c r="B3119" s="490">
        <v>102075</v>
      </c>
      <c r="C3119" s="536" t="s">
        <v>2800</v>
      </c>
      <c r="D3119" s="541" t="s">
        <v>6157</v>
      </c>
      <c r="E3119" s="539" t="s">
        <v>12626</v>
      </c>
      <c r="F3119" s="488">
        <v>4667.9899999999998</v>
      </c>
    </row>
    <row r="3120" s="491" customFormat="1">
      <c r="B3120" s="490">
        <v>102078</v>
      </c>
      <c r="C3120" s="536" t="s">
        <v>2800</v>
      </c>
      <c r="D3120" s="541" t="s">
        <v>6158</v>
      </c>
      <c r="E3120" s="539" t="s">
        <v>12626</v>
      </c>
      <c r="F3120" s="488">
        <v>5394.9300000000003</v>
      </c>
    </row>
    <row r="3121" s="491" customFormat="1">
      <c r="B3121" s="490">
        <v>102074</v>
      </c>
      <c r="C3121" s="536" t="s">
        <v>2800</v>
      </c>
      <c r="D3121" s="541" t="s">
        <v>6159</v>
      </c>
      <c r="E3121" s="539" t="s">
        <v>12626</v>
      </c>
      <c r="F3121" s="488">
        <v>4497.75</v>
      </c>
    </row>
    <row r="3122" s="491" customFormat="1">
      <c r="B3122" s="490">
        <v>102080</v>
      </c>
      <c r="C3122" s="536" t="s">
        <v>2800</v>
      </c>
      <c r="D3122" s="541" t="s">
        <v>6160</v>
      </c>
      <c r="E3122" s="539" t="s">
        <v>12626</v>
      </c>
      <c r="F3122" s="488">
        <v>4502.4300000000003</v>
      </c>
    </row>
    <row r="3123" s="491" customFormat="1">
      <c r="B3123" s="490">
        <v>102076</v>
      </c>
      <c r="C3123" s="536" t="s">
        <v>2800</v>
      </c>
      <c r="D3123" s="541" t="s">
        <v>6161</v>
      </c>
      <c r="E3123" s="539" t="s">
        <v>12626</v>
      </c>
      <c r="F3123" s="488">
        <v>4781.9700000000003</v>
      </c>
    </row>
    <row r="3124" s="491" customFormat="1">
      <c r="B3124" s="490">
        <v>102084</v>
      </c>
      <c r="C3124" s="536" t="s">
        <v>2800</v>
      </c>
      <c r="D3124" s="541" t="s">
        <v>6162</v>
      </c>
      <c r="E3124" s="539" t="s">
        <v>143</v>
      </c>
      <c r="F3124" s="488">
        <v>0</v>
      </c>
    </row>
    <row r="3125" s="491" customFormat="1">
      <c r="B3125" s="490">
        <v>102082</v>
      </c>
      <c r="C3125" s="536" t="s">
        <v>2800</v>
      </c>
      <c r="D3125" s="541" t="s">
        <v>6163</v>
      </c>
      <c r="E3125" s="539" t="s">
        <v>143</v>
      </c>
      <c r="F3125" s="488">
        <v>0</v>
      </c>
    </row>
    <row r="3126" s="491" customFormat="1">
      <c r="B3126" s="490">
        <v>102081</v>
      </c>
      <c r="C3126" s="536" t="s">
        <v>2800</v>
      </c>
      <c r="D3126" s="541" t="s">
        <v>6164</v>
      </c>
      <c r="E3126" s="539" t="s">
        <v>143</v>
      </c>
      <c r="F3126" s="488">
        <v>0</v>
      </c>
    </row>
    <row r="3127" s="491" customFormat="1">
      <c r="B3127" s="490">
        <v>102092</v>
      </c>
      <c r="C3127" s="536" t="s">
        <v>2800</v>
      </c>
      <c r="D3127" s="541" t="s">
        <v>6165</v>
      </c>
      <c r="E3127" s="539" t="s">
        <v>143</v>
      </c>
      <c r="F3127" s="488">
        <v>0</v>
      </c>
    </row>
    <row r="3128" s="491" customFormat="1">
      <c r="B3128" s="490">
        <v>102089</v>
      </c>
      <c r="C3128" s="536" t="s">
        <v>2800</v>
      </c>
      <c r="D3128" s="541" t="s">
        <v>6166</v>
      </c>
      <c r="E3128" s="539" t="s">
        <v>12625</v>
      </c>
      <c r="F3128" s="488">
        <v>198.16999999999999</v>
      </c>
    </row>
    <row r="3129" s="491" customFormat="1">
      <c r="B3129" s="490">
        <v>102090</v>
      </c>
      <c r="C3129" s="536" t="s">
        <v>2800</v>
      </c>
      <c r="D3129" s="541" t="s">
        <v>6167</v>
      </c>
      <c r="E3129" s="539" t="s">
        <v>12625</v>
      </c>
      <c r="F3129" s="488">
        <v>147.22</v>
      </c>
    </row>
    <row r="3130" s="491" customFormat="1">
      <c r="B3130" s="490">
        <v>102086</v>
      </c>
      <c r="C3130" s="536" t="s">
        <v>2800</v>
      </c>
      <c r="D3130" s="541" t="s">
        <v>6168</v>
      </c>
      <c r="E3130" s="539" t="s">
        <v>12625</v>
      </c>
      <c r="F3130" s="488">
        <v>208.25999999999999</v>
      </c>
    </row>
    <row r="3131" s="491" customFormat="1">
      <c r="B3131" s="490">
        <v>102087</v>
      </c>
      <c r="C3131" s="536" t="s">
        <v>2800</v>
      </c>
      <c r="D3131" s="541" t="s">
        <v>6169</v>
      </c>
      <c r="E3131" s="539" t="s">
        <v>12625</v>
      </c>
      <c r="F3131" s="488">
        <v>163.34999999999999</v>
      </c>
    </row>
    <row r="3132" s="491" customFormat="1">
      <c r="B3132" s="490">
        <v>102091</v>
      </c>
      <c r="C3132" s="536" t="s">
        <v>2800</v>
      </c>
      <c r="D3132" s="541" t="s">
        <v>6170</v>
      </c>
      <c r="E3132" s="539" t="s">
        <v>12625</v>
      </c>
      <c r="F3132" s="488">
        <v>337.08999999999997</v>
      </c>
    </row>
    <row r="3133" s="491" customFormat="1">
      <c r="B3133" s="490">
        <v>102088</v>
      </c>
      <c r="C3133" s="536" t="s">
        <v>2800</v>
      </c>
      <c r="D3133" s="541" t="s">
        <v>6171</v>
      </c>
      <c r="E3133" s="539" t="s">
        <v>12625</v>
      </c>
      <c r="F3133" s="488">
        <v>286.25</v>
      </c>
    </row>
    <row r="3134" s="491" customFormat="1">
      <c r="B3134" s="490">
        <v>101997</v>
      </c>
      <c r="C3134" s="536" t="s">
        <v>2800</v>
      </c>
      <c r="D3134" s="541" t="s">
        <v>6172</v>
      </c>
      <c r="E3134" s="539" t="s">
        <v>12625</v>
      </c>
      <c r="F3134" s="488">
        <v>209.06999999999999</v>
      </c>
    </row>
    <row r="3135" s="491" customFormat="1">
      <c r="B3135" s="490">
        <v>101998</v>
      </c>
      <c r="C3135" s="536" t="s">
        <v>2800</v>
      </c>
      <c r="D3135" s="541" t="s">
        <v>6173</v>
      </c>
      <c r="E3135" s="539" t="s">
        <v>12625</v>
      </c>
      <c r="F3135" s="488">
        <v>155.22999999999999</v>
      </c>
    </row>
    <row r="3136" s="491" customFormat="1">
      <c r="B3136" s="490">
        <v>101999</v>
      </c>
      <c r="C3136" s="536" t="s">
        <v>2800</v>
      </c>
      <c r="D3136" s="541" t="s">
        <v>6174</v>
      </c>
      <c r="E3136" s="539" t="s">
        <v>12625</v>
      </c>
      <c r="F3136" s="488">
        <v>400.07999999999998</v>
      </c>
    </row>
    <row r="3137" s="491" customFormat="1">
      <c r="B3137" s="490">
        <v>101994</v>
      </c>
      <c r="C3137" s="536" t="s">
        <v>2800</v>
      </c>
      <c r="D3137" s="541" t="s">
        <v>6175</v>
      </c>
      <c r="E3137" s="539" t="s">
        <v>12625</v>
      </c>
      <c r="F3137" s="488">
        <v>217.09</v>
      </c>
    </row>
    <row r="3138" s="491" customFormat="1">
      <c r="B3138" s="490">
        <v>101995</v>
      </c>
      <c r="C3138" s="536" t="s">
        <v>2800</v>
      </c>
      <c r="D3138" s="541" t="s">
        <v>6176</v>
      </c>
      <c r="E3138" s="539" t="s">
        <v>12625</v>
      </c>
      <c r="F3138" s="488">
        <v>169.06999999999999</v>
      </c>
    </row>
    <row r="3139" s="491" customFormat="1">
      <c r="B3139" s="490">
        <v>101996</v>
      </c>
      <c r="C3139" s="536" t="s">
        <v>2800</v>
      </c>
      <c r="D3139" s="541" t="s">
        <v>6177</v>
      </c>
      <c r="E3139" s="539" t="s">
        <v>12625</v>
      </c>
      <c r="F3139" s="488">
        <v>308.19999999999999</v>
      </c>
    </row>
    <row r="3140" s="491" customFormat="1">
      <c r="B3140" s="490">
        <v>101991</v>
      </c>
      <c r="C3140" s="536" t="s">
        <v>2800</v>
      </c>
      <c r="D3140" s="541" t="s">
        <v>6178</v>
      </c>
      <c r="E3140" s="539" t="s">
        <v>12625</v>
      </c>
      <c r="F3140" s="488">
        <v>209.22</v>
      </c>
    </row>
    <row r="3141" s="491" customFormat="1">
      <c r="B3141" s="490">
        <v>101992</v>
      </c>
      <c r="C3141" s="536" t="s">
        <v>2800</v>
      </c>
      <c r="D3141" s="541" t="s">
        <v>6179</v>
      </c>
      <c r="E3141" s="539" t="s">
        <v>12625</v>
      </c>
      <c r="F3141" s="488">
        <v>156.56999999999999</v>
      </c>
    </row>
    <row r="3142" s="491" customFormat="1">
      <c r="B3142" s="490">
        <v>101993</v>
      </c>
      <c r="C3142" s="536" t="s">
        <v>2800</v>
      </c>
      <c r="D3142" s="541" t="s">
        <v>6180</v>
      </c>
      <c r="E3142" s="539" t="s">
        <v>12625</v>
      </c>
      <c r="F3142" s="488">
        <v>372.81</v>
      </c>
    </row>
    <row r="3143" s="491" customFormat="1">
      <c r="B3143" s="490">
        <v>101988</v>
      </c>
      <c r="C3143" s="536" t="s">
        <v>2800</v>
      </c>
      <c r="D3143" s="541" t="s">
        <v>6181</v>
      </c>
      <c r="E3143" s="539" t="s">
        <v>12625</v>
      </c>
      <c r="F3143" s="488">
        <v>205.06</v>
      </c>
    </row>
    <row r="3144" s="491" customFormat="1">
      <c r="B3144" s="490">
        <v>101989</v>
      </c>
      <c r="C3144" s="536" t="s">
        <v>2800</v>
      </c>
      <c r="D3144" s="541" t="s">
        <v>6182</v>
      </c>
      <c r="E3144" s="539" t="s">
        <v>12625</v>
      </c>
      <c r="F3144" s="488">
        <v>162.28999999999999</v>
      </c>
    </row>
    <row r="3145" s="491" customFormat="1">
      <c r="B3145" s="490">
        <v>101990</v>
      </c>
      <c r="C3145" s="536" t="s">
        <v>2800</v>
      </c>
      <c r="D3145" s="541" t="s">
        <v>6183</v>
      </c>
      <c r="E3145" s="539" t="s">
        <v>12625</v>
      </c>
      <c r="F3145" s="488">
        <v>286.07999999999998</v>
      </c>
    </row>
    <row r="3146" s="491" customFormat="1">
      <c r="B3146" s="490">
        <v>101985</v>
      </c>
      <c r="C3146" s="536" t="s">
        <v>2800</v>
      </c>
      <c r="D3146" s="541" t="s">
        <v>6184</v>
      </c>
      <c r="E3146" s="539" t="s">
        <v>12625</v>
      </c>
      <c r="F3146" s="488">
        <v>208.31</v>
      </c>
    </row>
    <row r="3147" s="491" customFormat="1">
      <c r="B3147" s="490">
        <v>101986</v>
      </c>
      <c r="C3147" s="536" t="s">
        <v>2800</v>
      </c>
      <c r="D3147" s="541" t="s">
        <v>6185</v>
      </c>
      <c r="E3147" s="539" t="s">
        <v>12625</v>
      </c>
      <c r="F3147" s="488">
        <v>153.22999999999999</v>
      </c>
    </row>
    <row r="3148" s="491" customFormat="1">
      <c r="B3148" s="490">
        <v>101987</v>
      </c>
      <c r="C3148" s="536" t="s">
        <v>2800</v>
      </c>
      <c r="D3148" s="541" t="s">
        <v>6186</v>
      </c>
      <c r="E3148" s="539" t="s">
        <v>12625</v>
      </c>
      <c r="F3148" s="488">
        <v>316.50999999999999</v>
      </c>
    </row>
    <row r="3149" s="491" customFormat="1">
      <c r="B3149" s="490">
        <v>101969</v>
      </c>
      <c r="C3149" s="536" t="s">
        <v>2800</v>
      </c>
      <c r="D3149" s="541" t="s">
        <v>6187</v>
      </c>
      <c r="E3149" s="539" t="s">
        <v>12625</v>
      </c>
      <c r="F3149" s="488">
        <v>196.81999999999999</v>
      </c>
    </row>
    <row r="3150" s="491" customFormat="1">
      <c r="B3150" s="490">
        <v>101971</v>
      </c>
      <c r="C3150" s="536" t="s">
        <v>2800</v>
      </c>
      <c r="D3150" s="541" t="s">
        <v>6188</v>
      </c>
      <c r="E3150" s="539" t="s">
        <v>12625</v>
      </c>
      <c r="F3150" s="488">
        <v>153.5</v>
      </c>
    </row>
    <row r="3151" s="491" customFormat="1">
      <c r="B3151" s="490">
        <v>101973</v>
      </c>
      <c r="C3151" s="536" t="s">
        <v>2800</v>
      </c>
      <c r="D3151" s="541" t="s">
        <v>6189</v>
      </c>
      <c r="E3151" s="539" t="s">
        <v>12625</v>
      </c>
      <c r="F3151" s="488">
        <v>265.69999999999999</v>
      </c>
    </row>
    <row r="3152" s="491" customFormat="1">
      <c r="B3152" s="490">
        <v>102072</v>
      </c>
      <c r="C3152" s="536" t="s">
        <v>2800</v>
      </c>
      <c r="D3152" s="541" t="s">
        <v>6190</v>
      </c>
      <c r="E3152" s="539" t="s">
        <v>12625</v>
      </c>
      <c r="F3152" s="488">
        <v>186.34</v>
      </c>
    </row>
    <row r="3153" s="491" customFormat="1">
      <c r="B3153" s="490">
        <v>102070</v>
      </c>
      <c r="C3153" s="536" t="s">
        <v>2800</v>
      </c>
      <c r="D3153" s="541" t="s">
        <v>6191</v>
      </c>
      <c r="E3153" s="539" t="s">
        <v>12625</v>
      </c>
      <c r="F3153" s="488">
        <v>224.59</v>
      </c>
    </row>
    <row r="3154" s="491" customFormat="1">
      <c r="B3154" s="490">
        <v>102071</v>
      </c>
      <c r="C3154" s="536" t="s">
        <v>2800</v>
      </c>
      <c r="D3154" s="541" t="s">
        <v>6192</v>
      </c>
      <c r="E3154" s="539" t="s">
        <v>12625</v>
      </c>
      <c r="F3154" s="488">
        <v>197.65000000000001</v>
      </c>
    </row>
    <row r="3155" s="491" customFormat="1">
      <c r="B3155" s="490">
        <v>102068</v>
      </c>
      <c r="C3155" s="536" t="s">
        <v>2800</v>
      </c>
      <c r="D3155" s="541" t="s">
        <v>6193</v>
      </c>
      <c r="E3155" s="539" t="s">
        <v>12625</v>
      </c>
      <c r="F3155" s="488">
        <v>282.70999999999998</v>
      </c>
    </row>
    <row r="3156" s="491" customFormat="1">
      <c r="B3156" s="490">
        <v>102069</v>
      </c>
      <c r="C3156" s="536" t="s">
        <v>2800</v>
      </c>
      <c r="D3156" s="541" t="s">
        <v>6194</v>
      </c>
      <c r="E3156" s="539" t="s">
        <v>12625</v>
      </c>
      <c r="F3156" s="488">
        <v>257.88999999999999</v>
      </c>
    </row>
    <row r="3157" s="491" customFormat="1">
      <c r="B3157" s="490">
        <v>102066</v>
      </c>
      <c r="C3157" s="536" t="s">
        <v>2800</v>
      </c>
      <c r="D3157" s="541" t="s">
        <v>6195</v>
      </c>
      <c r="E3157" s="539" t="s">
        <v>12625</v>
      </c>
      <c r="F3157" s="488">
        <v>588.39999999999998</v>
      </c>
    </row>
    <row r="3158" s="491" customFormat="1">
      <c r="B3158" s="490">
        <v>102067</v>
      </c>
      <c r="C3158" s="536" t="s">
        <v>2800</v>
      </c>
      <c r="D3158" s="541" t="s">
        <v>6196</v>
      </c>
      <c r="E3158" s="539" t="s">
        <v>12625</v>
      </c>
      <c r="F3158" s="488">
        <v>505.45999999999998</v>
      </c>
    </row>
    <row r="3159" s="491" customFormat="1">
      <c r="B3159" s="490">
        <v>102065</v>
      </c>
      <c r="C3159" s="536" t="s">
        <v>2800</v>
      </c>
      <c r="D3159" s="541" t="s">
        <v>6197</v>
      </c>
      <c r="E3159" s="539" t="s">
        <v>12625</v>
      </c>
      <c r="F3159" s="488">
        <v>191.91999999999999</v>
      </c>
    </row>
    <row r="3160" s="491" customFormat="1">
      <c r="B3160" s="490">
        <v>102063</v>
      </c>
      <c r="C3160" s="536" t="s">
        <v>2800</v>
      </c>
      <c r="D3160" s="541" t="s">
        <v>6198</v>
      </c>
      <c r="E3160" s="539" t="s">
        <v>12625</v>
      </c>
      <c r="F3160" s="488">
        <v>235.56</v>
      </c>
    </row>
    <row r="3161" s="491" customFormat="1">
      <c r="B3161" s="490">
        <v>102064</v>
      </c>
      <c r="C3161" s="536" t="s">
        <v>2800</v>
      </c>
      <c r="D3161" s="541" t="s">
        <v>6199</v>
      </c>
      <c r="E3161" s="539" t="s">
        <v>12625</v>
      </c>
      <c r="F3161" s="488">
        <v>207.50999999999999</v>
      </c>
    </row>
    <row r="3162" s="491" customFormat="1">
      <c r="B3162" s="490">
        <v>102061</v>
      </c>
      <c r="C3162" s="536" t="s">
        <v>2800</v>
      </c>
      <c r="D3162" s="541" t="s">
        <v>6200</v>
      </c>
      <c r="E3162" s="539" t="s">
        <v>12625</v>
      </c>
      <c r="F3162" s="488">
        <v>300.69</v>
      </c>
    </row>
    <row r="3163" s="491" customFormat="1">
      <c r="B3163" s="490">
        <v>102062</v>
      </c>
      <c r="C3163" s="536" t="s">
        <v>2800</v>
      </c>
      <c r="D3163" s="541" t="s">
        <v>6201</v>
      </c>
      <c r="E3163" s="539" t="s">
        <v>12625</v>
      </c>
      <c r="F3163" s="488">
        <v>275.50999999999999</v>
      </c>
    </row>
    <row r="3164" s="491" customFormat="1">
      <c r="B3164" s="490">
        <v>102059</v>
      </c>
      <c r="C3164" s="536" t="s">
        <v>2800</v>
      </c>
      <c r="D3164" s="541" t="s">
        <v>6202</v>
      </c>
      <c r="E3164" s="539" t="s">
        <v>12625</v>
      </c>
      <c r="F3164" s="488">
        <v>551.48000000000002</v>
      </c>
    </row>
    <row r="3165" s="491" customFormat="1">
      <c r="B3165" s="490">
        <v>102060</v>
      </c>
      <c r="C3165" s="536" t="s">
        <v>2800</v>
      </c>
      <c r="D3165" s="541" t="s">
        <v>6203</v>
      </c>
      <c r="E3165" s="539" t="s">
        <v>12625</v>
      </c>
      <c r="F3165" s="488">
        <v>463.64999999999998</v>
      </c>
    </row>
    <row r="3166" s="491" customFormat="1">
      <c r="B3166" s="490">
        <v>102052</v>
      </c>
      <c r="C3166" s="536" t="s">
        <v>2800</v>
      </c>
      <c r="D3166" s="541" t="s">
        <v>6204</v>
      </c>
      <c r="E3166" s="539" t="s">
        <v>12625</v>
      </c>
      <c r="F3166" s="488">
        <v>194.84999999999999</v>
      </c>
    </row>
    <row r="3167" s="491" customFormat="1">
      <c r="B3167" s="490">
        <v>102050</v>
      </c>
      <c r="C3167" s="536" t="s">
        <v>2800</v>
      </c>
      <c r="D3167" s="541" t="s">
        <v>6205</v>
      </c>
      <c r="E3167" s="539" t="s">
        <v>12625</v>
      </c>
      <c r="F3167" s="488">
        <v>240.19999999999999</v>
      </c>
    </row>
    <row r="3168" s="491" customFormat="1">
      <c r="B3168" s="490">
        <v>102051</v>
      </c>
      <c r="C3168" s="536" t="s">
        <v>2800</v>
      </c>
      <c r="D3168" s="541" t="s">
        <v>6206</v>
      </c>
      <c r="E3168" s="539" t="s">
        <v>12625</v>
      </c>
      <c r="F3168" s="488">
        <v>211.09</v>
      </c>
    </row>
    <row r="3169" s="491" customFormat="1">
      <c r="B3169" s="490">
        <v>102048</v>
      </c>
      <c r="C3169" s="536" t="s">
        <v>2800</v>
      </c>
      <c r="D3169" s="541" t="s">
        <v>6207</v>
      </c>
      <c r="E3169" s="539" t="s">
        <v>12625</v>
      </c>
      <c r="F3169" s="488">
        <v>309.94999999999999</v>
      </c>
    </row>
    <row r="3170" s="491" customFormat="1">
      <c r="B3170" s="490">
        <v>102049</v>
      </c>
      <c r="C3170" s="536" t="s">
        <v>2800</v>
      </c>
      <c r="D3170" s="541" t="s">
        <v>6208</v>
      </c>
      <c r="E3170" s="539" t="s">
        <v>12625</v>
      </c>
      <c r="F3170" s="488">
        <v>275.67000000000002</v>
      </c>
    </row>
    <row r="3171" s="491" customFormat="1">
      <c r="B3171" s="490">
        <v>102046</v>
      </c>
      <c r="C3171" s="536" t="s">
        <v>2800</v>
      </c>
      <c r="D3171" s="541" t="s">
        <v>6209</v>
      </c>
      <c r="E3171" s="539" t="s">
        <v>12625</v>
      </c>
      <c r="F3171" s="488">
        <v>667.11000000000001</v>
      </c>
    </row>
    <row r="3172" s="491" customFormat="1">
      <c r="B3172" s="490">
        <v>102047</v>
      </c>
      <c r="C3172" s="536" t="s">
        <v>2800</v>
      </c>
      <c r="D3172" s="541" t="s">
        <v>6210</v>
      </c>
      <c r="E3172" s="539" t="s">
        <v>12625</v>
      </c>
      <c r="F3172" s="488">
        <v>570.13999999999999</v>
      </c>
    </row>
    <row r="3173" s="491" customFormat="1">
      <c r="B3173" s="490">
        <v>102045</v>
      </c>
      <c r="C3173" s="536" t="s">
        <v>2800</v>
      </c>
      <c r="D3173" s="541" t="s">
        <v>6211</v>
      </c>
      <c r="E3173" s="539" t="s">
        <v>12625</v>
      </c>
      <c r="F3173" s="488">
        <v>206.08000000000001</v>
      </c>
    </row>
    <row r="3174" s="491" customFormat="1">
      <c r="B3174" s="490">
        <v>102043</v>
      </c>
      <c r="C3174" s="536" t="s">
        <v>2800</v>
      </c>
      <c r="D3174" s="541" t="s">
        <v>6212</v>
      </c>
      <c r="E3174" s="539" t="s">
        <v>12625</v>
      </c>
      <c r="F3174" s="488">
        <v>250.62</v>
      </c>
    </row>
    <row r="3175" s="491" customFormat="1">
      <c r="B3175" s="490">
        <v>102044</v>
      </c>
      <c r="C3175" s="536" t="s">
        <v>2800</v>
      </c>
      <c r="D3175" s="541" t="s">
        <v>6213</v>
      </c>
      <c r="E3175" s="539" t="s">
        <v>12625</v>
      </c>
      <c r="F3175" s="488">
        <v>222.78999999999999</v>
      </c>
    </row>
    <row r="3176" s="491" customFormat="1">
      <c r="B3176" s="490">
        <v>102041</v>
      </c>
      <c r="C3176" s="536" t="s">
        <v>2800</v>
      </c>
      <c r="D3176" s="541" t="s">
        <v>6214</v>
      </c>
      <c r="E3176" s="539" t="s">
        <v>12625</v>
      </c>
      <c r="F3176" s="488">
        <v>326.02999999999997</v>
      </c>
    </row>
    <row r="3177" s="491" customFormat="1">
      <c r="B3177" s="490">
        <v>102042</v>
      </c>
      <c r="C3177" s="536" t="s">
        <v>2800</v>
      </c>
      <c r="D3177" s="541" t="s">
        <v>6215</v>
      </c>
      <c r="E3177" s="539" t="s">
        <v>12625</v>
      </c>
      <c r="F3177" s="488">
        <v>292.05000000000001</v>
      </c>
    </row>
    <row r="3178" s="491" customFormat="1">
      <c r="B3178" s="490">
        <v>102039</v>
      </c>
      <c r="C3178" s="536" t="s">
        <v>2800</v>
      </c>
      <c r="D3178" s="541" t="s">
        <v>6216</v>
      </c>
      <c r="E3178" s="539" t="s">
        <v>12625</v>
      </c>
      <c r="F3178" s="488">
        <v>594.44000000000005</v>
      </c>
    </row>
    <row r="3179" s="491" customFormat="1">
      <c r="B3179" s="490">
        <v>102040</v>
      </c>
      <c r="C3179" s="536" t="s">
        <v>2800</v>
      </c>
      <c r="D3179" s="541" t="s">
        <v>6217</v>
      </c>
      <c r="E3179" s="539" t="s">
        <v>12625</v>
      </c>
      <c r="F3179" s="488">
        <v>495.41000000000003</v>
      </c>
    </row>
    <row r="3180" s="491" customFormat="1">
      <c r="B3180" s="490">
        <v>102038</v>
      </c>
      <c r="C3180" s="536" t="s">
        <v>2800</v>
      </c>
      <c r="D3180" s="541" t="s">
        <v>6218</v>
      </c>
      <c r="E3180" s="539" t="s">
        <v>12625</v>
      </c>
      <c r="F3180" s="488">
        <v>203.12</v>
      </c>
    </row>
    <row r="3181" s="491" customFormat="1">
      <c r="B3181" s="490">
        <v>102036</v>
      </c>
      <c r="C3181" s="536" t="s">
        <v>2800</v>
      </c>
      <c r="D3181" s="541" t="s">
        <v>6219</v>
      </c>
      <c r="E3181" s="539" t="s">
        <v>12625</v>
      </c>
      <c r="F3181" s="488">
        <v>248.5</v>
      </c>
    </row>
    <row r="3182" s="491" customFormat="1">
      <c r="B3182" s="490">
        <v>102037</v>
      </c>
      <c r="C3182" s="536" t="s">
        <v>2800</v>
      </c>
      <c r="D3182" s="541" t="s">
        <v>6220</v>
      </c>
      <c r="E3182" s="539" t="s">
        <v>12625</v>
      </c>
      <c r="F3182" s="488">
        <v>219.36000000000001</v>
      </c>
    </row>
    <row r="3183" s="491" customFormat="1">
      <c r="B3183" s="490">
        <v>102016</v>
      </c>
      <c r="C3183" s="536" t="s">
        <v>2800</v>
      </c>
      <c r="D3183" s="541" t="s">
        <v>6221</v>
      </c>
      <c r="E3183" s="539" t="s">
        <v>12625</v>
      </c>
      <c r="F3183" s="488">
        <v>316.92000000000002</v>
      </c>
    </row>
    <row r="3184" s="491" customFormat="1">
      <c r="B3184" s="490">
        <v>102017</v>
      </c>
      <c r="C3184" s="536" t="s">
        <v>2800</v>
      </c>
      <c r="D3184" s="541" t="s">
        <v>6222</v>
      </c>
      <c r="E3184" s="539" t="s">
        <v>12625</v>
      </c>
      <c r="F3184" s="488">
        <v>286.11000000000001</v>
      </c>
    </row>
    <row r="3185" s="491" customFormat="1">
      <c r="B3185" s="490">
        <v>102014</v>
      </c>
      <c r="C3185" s="536" t="s">
        <v>2800</v>
      </c>
      <c r="D3185" s="541" t="s">
        <v>6223</v>
      </c>
      <c r="E3185" s="539" t="s">
        <v>12625</v>
      </c>
      <c r="F3185" s="488">
        <v>650.64999999999998</v>
      </c>
    </row>
    <row r="3186" s="491" customFormat="1">
      <c r="B3186" s="490">
        <v>102015</v>
      </c>
      <c r="C3186" s="536" t="s">
        <v>2800</v>
      </c>
      <c r="D3186" s="541" t="s">
        <v>6224</v>
      </c>
      <c r="E3186" s="539" t="s">
        <v>12625</v>
      </c>
      <c r="F3186" s="488">
        <v>545.84000000000003</v>
      </c>
    </row>
    <row r="3187" s="491" customFormat="1">
      <c r="B3187" s="490">
        <v>102013</v>
      </c>
      <c r="C3187" s="536" t="s">
        <v>2800</v>
      </c>
      <c r="D3187" s="541" t="s">
        <v>6225</v>
      </c>
      <c r="E3187" s="539" t="s">
        <v>12625</v>
      </c>
      <c r="F3187" s="488">
        <v>206.87</v>
      </c>
    </row>
    <row r="3188" s="491" customFormat="1">
      <c r="B3188" s="490">
        <v>102011</v>
      </c>
      <c r="C3188" s="536" t="s">
        <v>2800</v>
      </c>
      <c r="D3188" s="541" t="s">
        <v>6226</v>
      </c>
      <c r="E3188" s="539" t="s">
        <v>12625</v>
      </c>
      <c r="F3188" s="488">
        <v>251.53999999999999</v>
      </c>
    </row>
    <row r="3189" s="491" customFormat="1">
      <c r="B3189" s="490">
        <v>102012</v>
      </c>
      <c r="C3189" s="536" t="s">
        <v>2800</v>
      </c>
      <c r="D3189" s="541" t="s">
        <v>6227</v>
      </c>
      <c r="E3189" s="539" t="s">
        <v>12625</v>
      </c>
      <c r="F3189" s="488">
        <v>222.86000000000001</v>
      </c>
    </row>
    <row r="3190" s="491" customFormat="1">
      <c r="B3190" s="490">
        <v>102009</v>
      </c>
      <c r="C3190" s="536" t="s">
        <v>2800</v>
      </c>
      <c r="D3190" s="541" t="s">
        <v>6228</v>
      </c>
      <c r="E3190" s="539" t="s">
        <v>12625</v>
      </c>
      <c r="F3190" s="488">
        <v>325.44</v>
      </c>
    </row>
    <row r="3191" s="491" customFormat="1">
      <c r="B3191" s="490">
        <v>102010</v>
      </c>
      <c r="C3191" s="536" t="s">
        <v>2800</v>
      </c>
      <c r="D3191" s="541" t="s">
        <v>6229</v>
      </c>
      <c r="E3191" s="539" t="s">
        <v>12625</v>
      </c>
      <c r="F3191" s="488">
        <v>294.30000000000001</v>
      </c>
    </row>
    <row r="3192" s="491" customFormat="1">
      <c r="B3192" s="490">
        <v>102007</v>
      </c>
      <c r="C3192" s="536" t="s">
        <v>2800</v>
      </c>
      <c r="D3192" s="541" t="s">
        <v>6230</v>
      </c>
      <c r="E3192" s="539" t="s">
        <v>12625</v>
      </c>
      <c r="F3192" s="488">
        <v>564.94000000000005</v>
      </c>
    </row>
    <row r="3193" s="491" customFormat="1">
      <c r="B3193" s="490">
        <v>102008</v>
      </c>
      <c r="C3193" s="536" t="s">
        <v>2800</v>
      </c>
      <c r="D3193" s="541" t="s">
        <v>6231</v>
      </c>
      <c r="E3193" s="539" t="s">
        <v>12625</v>
      </c>
      <c r="F3193" s="488">
        <v>472.31</v>
      </c>
    </row>
    <row r="3194" s="491" customFormat="1">
      <c r="B3194" s="490">
        <v>102006</v>
      </c>
      <c r="C3194" s="536" t="s">
        <v>2800</v>
      </c>
      <c r="D3194" s="541" t="s">
        <v>6232</v>
      </c>
      <c r="E3194" s="539" t="s">
        <v>12625</v>
      </c>
      <c r="F3194" s="488">
        <v>206.56999999999999</v>
      </c>
    </row>
    <row r="3195" s="491" customFormat="1">
      <c r="B3195" s="490">
        <v>102004</v>
      </c>
      <c r="C3195" s="536" t="s">
        <v>2800</v>
      </c>
      <c r="D3195" s="541" t="s">
        <v>6233</v>
      </c>
      <c r="E3195" s="539" t="s">
        <v>12625</v>
      </c>
      <c r="F3195" s="488">
        <v>253.87</v>
      </c>
    </row>
    <row r="3196" s="491" customFormat="1">
      <c r="B3196" s="490">
        <v>102005</v>
      </c>
      <c r="C3196" s="536" t="s">
        <v>2800</v>
      </c>
      <c r="D3196" s="541" t="s">
        <v>6234</v>
      </c>
      <c r="E3196" s="539" t="s">
        <v>12625</v>
      </c>
      <c r="F3196" s="488">
        <v>224.84</v>
      </c>
    </row>
    <row r="3197" s="491" customFormat="1">
      <c r="B3197" s="490">
        <v>102002</v>
      </c>
      <c r="C3197" s="536" t="s">
        <v>2800</v>
      </c>
      <c r="D3197" s="541" t="s">
        <v>6235</v>
      </c>
      <c r="E3197" s="539" t="s">
        <v>12625</v>
      </c>
      <c r="F3197" s="488">
        <v>318.10000000000002</v>
      </c>
    </row>
    <row r="3198" s="491" customFormat="1">
      <c r="B3198" s="490">
        <v>102003</v>
      </c>
      <c r="C3198" s="536" t="s">
        <v>2800</v>
      </c>
      <c r="D3198" s="541" t="s">
        <v>6236</v>
      </c>
      <c r="E3198" s="539" t="s">
        <v>12625</v>
      </c>
      <c r="F3198" s="488">
        <v>289.38999999999999</v>
      </c>
    </row>
    <row r="3199" s="491" customFormat="1">
      <c r="B3199" s="490">
        <v>102000</v>
      </c>
      <c r="C3199" s="536" t="s">
        <v>2800</v>
      </c>
      <c r="D3199" s="541" t="s">
        <v>6237</v>
      </c>
      <c r="E3199" s="539" t="s">
        <v>12625</v>
      </c>
      <c r="F3199" s="488">
        <v>594.05999999999995</v>
      </c>
    </row>
    <row r="3200" s="491" customFormat="1">
      <c r="B3200" s="490">
        <v>102001</v>
      </c>
      <c r="C3200" s="536" t="s">
        <v>2800</v>
      </c>
      <c r="D3200" s="541" t="s">
        <v>6238</v>
      </c>
      <c r="E3200" s="539" t="s">
        <v>12625</v>
      </c>
      <c r="F3200" s="488">
        <v>513.46000000000004</v>
      </c>
    </row>
    <row r="3201" s="491" customFormat="1">
      <c r="B3201" s="490">
        <v>101983</v>
      </c>
      <c r="C3201" s="536" t="s">
        <v>2800</v>
      </c>
      <c r="D3201" s="541" t="s">
        <v>6239</v>
      </c>
      <c r="E3201" s="539" t="s">
        <v>12625</v>
      </c>
      <c r="F3201" s="488">
        <v>209.00999999999999</v>
      </c>
    </row>
    <row r="3202" s="491" customFormat="1">
      <c r="B3202" s="490">
        <v>101981</v>
      </c>
      <c r="C3202" s="536" t="s">
        <v>2800</v>
      </c>
      <c r="D3202" s="541" t="s">
        <v>6240</v>
      </c>
      <c r="E3202" s="539" t="s">
        <v>12625</v>
      </c>
      <c r="F3202" s="488">
        <v>254.24000000000001</v>
      </c>
    </row>
    <row r="3203" s="491" customFormat="1">
      <c r="B3203" s="490">
        <v>101982</v>
      </c>
      <c r="C3203" s="536" t="s">
        <v>2800</v>
      </c>
      <c r="D3203" s="541" t="s">
        <v>6241</v>
      </c>
      <c r="E3203" s="539" t="s">
        <v>12625</v>
      </c>
      <c r="F3203" s="488">
        <v>226.47</v>
      </c>
    </row>
    <row r="3204" s="491" customFormat="1">
      <c r="B3204" s="490">
        <v>101977</v>
      </c>
      <c r="C3204" s="536" t="s">
        <v>2800</v>
      </c>
      <c r="D3204" s="541" t="s">
        <v>6242</v>
      </c>
      <c r="E3204" s="539" t="s">
        <v>12625</v>
      </c>
      <c r="F3204" s="488">
        <v>322.88</v>
      </c>
    </row>
    <row r="3205" s="491" customFormat="1">
      <c r="B3205" s="490">
        <v>101980</v>
      </c>
      <c r="C3205" s="536" t="s">
        <v>2800</v>
      </c>
      <c r="D3205" s="541" t="s">
        <v>6243</v>
      </c>
      <c r="E3205" s="539" t="s">
        <v>12625</v>
      </c>
      <c r="F3205" s="488">
        <v>294.48000000000002</v>
      </c>
    </row>
    <row r="3206" s="491" customFormat="1">
      <c r="B3206" s="490">
        <v>101974</v>
      </c>
      <c r="C3206" s="536" t="s">
        <v>2800</v>
      </c>
      <c r="D3206" s="541" t="s">
        <v>6244</v>
      </c>
      <c r="E3206" s="539" t="s">
        <v>12625</v>
      </c>
      <c r="F3206" s="488">
        <v>568.85000000000002</v>
      </c>
    </row>
    <row r="3207" s="491" customFormat="1">
      <c r="B3207" s="490">
        <v>101975</v>
      </c>
      <c r="C3207" s="536" t="s">
        <v>2800</v>
      </c>
      <c r="D3207" s="541" t="s">
        <v>6245</v>
      </c>
      <c r="E3207" s="539" t="s">
        <v>12625</v>
      </c>
      <c r="F3207" s="488">
        <v>484.56999999999999</v>
      </c>
    </row>
    <row r="3208" s="491" customFormat="1">
      <c r="B3208" s="490">
        <v>101114</v>
      </c>
      <c r="C3208" s="536" t="s">
        <v>2800</v>
      </c>
      <c r="D3208" s="541" t="s">
        <v>6246</v>
      </c>
      <c r="E3208" s="539" t="s">
        <v>12626</v>
      </c>
      <c r="F3208" s="488">
        <v>4.8099999999999996</v>
      </c>
    </row>
    <row r="3209" s="491" customFormat="1">
      <c r="B3209" s="490">
        <v>101118</v>
      </c>
      <c r="C3209" s="536" t="s">
        <v>2800</v>
      </c>
      <c r="D3209" s="541" t="s">
        <v>6247</v>
      </c>
      <c r="E3209" s="539" t="s">
        <v>12626</v>
      </c>
      <c r="F3209" s="488">
        <v>4.1100000000000003</v>
      </c>
    </row>
    <row r="3210" s="491" customFormat="1">
      <c r="B3210" s="490">
        <v>101115</v>
      </c>
      <c r="C3210" s="536" t="s">
        <v>2800</v>
      </c>
      <c r="D3210" s="541" t="s">
        <v>6248</v>
      </c>
      <c r="E3210" s="539" t="s">
        <v>12626</v>
      </c>
      <c r="F3210" s="488">
        <v>4.0099999999999998</v>
      </c>
    </row>
    <row r="3211" s="491" customFormat="1">
      <c r="B3211" s="490">
        <v>101116</v>
      </c>
      <c r="C3211" s="536" t="s">
        <v>2800</v>
      </c>
      <c r="D3211" s="541" t="s">
        <v>6249</v>
      </c>
      <c r="E3211" s="539" t="s">
        <v>12626</v>
      </c>
      <c r="F3211" s="488">
        <v>2.4900000000000002</v>
      </c>
    </row>
    <row r="3212" s="491" customFormat="1">
      <c r="B3212" s="490">
        <v>101117</v>
      </c>
      <c r="C3212" s="536" t="s">
        <v>2800</v>
      </c>
      <c r="D3212" s="541" t="s">
        <v>6250</v>
      </c>
      <c r="E3212" s="539" t="s">
        <v>12626</v>
      </c>
      <c r="F3212" s="488">
        <v>3.4900000000000002</v>
      </c>
    </row>
    <row r="3213" s="491" customFormat="1">
      <c r="B3213" s="490">
        <v>101124</v>
      </c>
      <c r="C3213" s="536" t="s">
        <v>2800</v>
      </c>
      <c r="D3213" s="541" t="s">
        <v>6251</v>
      </c>
      <c r="E3213" s="539" t="s">
        <v>12626</v>
      </c>
      <c r="F3213" s="488">
        <v>15.69</v>
      </c>
    </row>
    <row r="3214" s="491" customFormat="1">
      <c r="B3214" s="490">
        <v>101128</v>
      </c>
      <c r="C3214" s="536" t="s">
        <v>2800</v>
      </c>
      <c r="D3214" s="541" t="s">
        <v>6252</v>
      </c>
      <c r="E3214" s="539" t="s">
        <v>12626</v>
      </c>
      <c r="F3214" s="488">
        <v>14.99</v>
      </c>
    </row>
    <row r="3215" s="491" customFormat="1">
      <c r="B3215" s="490">
        <v>101125</v>
      </c>
      <c r="C3215" s="536" t="s">
        <v>2800</v>
      </c>
      <c r="D3215" s="541" t="s">
        <v>6253</v>
      </c>
      <c r="E3215" s="539" t="s">
        <v>12626</v>
      </c>
      <c r="F3215" s="488">
        <v>14.890000000000001</v>
      </c>
    </row>
    <row r="3216" s="491" customFormat="1">
      <c r="B3216" s="490">
        <v>101126</v>
      </c>
      <c r="C3216" s="536" t="s">
        <v>2800</v>
      </c>
      <c r="D3216" s="541" t="s">
        <v>6254</v>
      </c>
      <c r="E3216" s="539" t="s">
        <v>12626</v>
      </c>
      <c r="F3216" s="488">
        <v>13.369999999999999</v>
      </c>
    </row>
    <row r="3217" s="491" customFormat="1">
      <c r="B3217" s="490">
        <v>101127</v>
      </c>
      <c r="C3217" s="536" t="s">
        <v>2800</v>
      </c>
      <c r="D3217" s="541" t="s">
        <v>6255</v>
      </c>
      <c r="E3217" s="539" t="s">
        <v>12626</v>
      </c>
      <c r="F3217" s="488">
        <v>14.369999999999999</v>
      </c>
    </row>
    <row r="3218" s="491" customFormat="1">
      <c r="B3218" s="490">
        <v>101134</v>
      </c>
      <c r="C3218" s="536" t="s">
        <v>2800</v>
      </c>
      <c r="D3218" s="541" t="s">
        <v>6256</v>
      </c>
      <c r="E3218" s="539" t="s">
        <v>12626</v>
      </c>
      <c r="F3218" s="488">
        <v>16.370000000000001</v>
      </c>
    </row>
    <row r="3219" s="491" customFormat="1">
      <c r="B3219" s="490">
        <v>101144</v>
      </c>
      <c r="C3219" s="536" t="s">
        <v>2800</v>
      </c>
      <c r="D3219" s="541" t="s">
        <v>6257</v>
      </c>
      <c r="E3219" s="539" t="s">
        <v>12626</v>
      </c>
      <c r="F3219" s="488">
        <v>16.280000000000001</v>
      </c>
    </row>
    <row r="3220" s="491" customFormat="1">
      <c r="B3220" s="490">
        <v>101138</v>
      </c>
      <c r="C3220" s="536" t="s">
        <v>2800</v>
      </c>
      <c r="D3220" s="541" t="s">
        <v>6258</v>
      </c>
      <c r="E3220" s="539" t="s">
        <v>12626</v>
      </c>
      <c r="F3220" s="488">
        <v>15.67</v>
      </c>
    </row>
    <row r="3221" s="491" customFormat="1">
      <c r="B3221" s="490">
        <v>101148</v>
      </c>
      <c r="C3221" s="536" t="s">
        <v>2800</v>
      </c>
      <c r="D3221" s="541" t="s">
        <v>6259</v>
      </c>
      <c r="E3221" s="539" t="s">
        <v>12626</v>
      </c>
      <c r="F3221" s="488">
        <v>15.58</v>
      </c>
    </row>
    <row r="3222" s="491" customFormat="1">
      <c r="B3222" s="490">
        <v>101135</v>
      </c>
      <c r="C3222" s="536" t="s">
        <v>2800</v>
      </c>
      <c r="D3222" s="541" t="s">
        <v>6260</v>
      </c>
      <c r="E3222" s="539" t="s">
        <v>12626</v>
      </c>
      <c r="F3222" s="488">
        <v>15.57</v>
      </c>
    </row>
    <row r="3223" s="491" customFormat="1">
      <c r="B3223" s="490">
        <v>101145</v>
      </c>
      <c r="C3223" s="536" t="s">
        <v>2800</v>
      </c>
      <c r="D3223" s="541" t="s">
        <v>6261</v>
      </c>
      <c r="E3223" s="539" t="s">
        <v>12626</v>
      </c>
      <c r="F3223" s="488">
        <v>15.48</v>
      </c>
    </row>
    <row r="3224" s="491" customFormat="1">
      <c r="B3224" s="490">
        <v>101136</v>
      </c>
      <c r="C3224" s="536" t="s">
        <v>2800</v>
      </c>
      <c r="D3224" s="541" t="s">
        <v>6262</v>
      </c>
      <c r="E3224" s="539" t="s">
        <v>12626</v>
      </c>
      <c r="F3224" s="488">
        <v>14.050000000000001</v>
      </c>
    </row>
    <row r="3225" s="491" customFormat="1">
      <c r="B3225" s="490">
        <v>101146</v>
      </c>
      <c r="C3225" s="536" t="s">
        <v>2800</v>
      </c>
      <c r="D3225" s="541" t="s">
        <v>6263</v>
      </c>
      <c r="E3225" s="539" t="s">
        <v>12626</v>
      </c>
      <c r="F3225" s="488">
        <v>13.960000000000001</v>
      </c>
    </row>
    <row r="3226" s="491" customFormat="1">
      <c r="B3226" s="490">
        <v>101137</v>
      </c>
      <c r="C3226" s="536" t="s">
        <v>2800</v>
      </c>
      <c r="D3226" s="541" t="s">
        <v>6264</v>
      </c>
      <c r="E3226" s="539" t="s">
        <v>12626</v>
      </c>
      <c r="F3226" s="488">
        <v>15.050000000000001</v>
      </c>
    </row>
    <row r="3227" s="491" customFormat="1">
      <c r="B3227" s="490">
        <v>101147</v>
      </c>
      <c r="C3227" s="536" t="s">
        <v>2800</v>
      </c>
      <c r="D3227" s="541" t="s">
        <v>6265</v>
      </c>
      <c r="E3227" s="539" t="s">
        <v>12626</v>
      </c>
      <c r="F3227" s="488">
        <v>14.960000000000001</v>
      </c>
    </row>
    <row r="3228" s="491" customFormat="1">
      <c r="B3228" s="490">
        <v>101119</v>
      </c>
      <c r="C3228" s="536" t="s">
        <v>2800</v>
      </c>
      <c r="D3228" s="541" t="s">
        <v>6266</v>
      </c>
      <c r="E3228" s="539" t="s">
        <v>12626</v>
      </c>
      <c r="F3228" s="488">
        <v>9.1799999999999997</v>
      </c>
    </row>
    <row r="3229" s="491" customFormat="1">
      <c r="B3229" s="490">
        <v>101123</v>
      </c>
      <c r="C3229" s="536" t="s">
        <v>2800</v>
      </c>
      <c r="D3229" s="541" t="s">
        <v>6267</v>
      </c>
      <c r="E3229" s="539" t="s">
        <v>12626</v>
      </c>
      <c r="F3229" s="488">
        <v>7.8700000000000001</v>
      </c>
    </row>
    <row r="3230" s="491" customFormat="1">
      <c r="B3230" s="490">
        <v>101120</v>
      </c>
      <c r="C3230" s="536" t="s">
        <v>2800</v>
      </c>
      <c r="D3230" s="541" t="s">
        <v>6268</v>
      </c>
      <c r="E3230" s="539" t="s">
        <v>12626</v>
      </c>
      <c r="F3230" s="488">
        <v>7.6600000000000001</v>
      </c>
    </row>
    <row r="3231" s="491" customFormat="1">
      <c r="B3231" s="490">
        <v>101121</v>
      </c>
      <c r="C3231" s="536" t="s">
        <v>2800</v>
      </c>
      <c r="D3231" s="541" t="s">
        <v>6269</v>
      </c>
      <c r="E3231" s="539" t="s">
        <v>12626</v>
      </c>
      <c r="F3231" s="488">
        <v>4.7699999999999996</v>
      </c>
    </row>
    <row r="3232" s="491" customFormat="1">
      <c r="B3232" s="490">
        <v>101122</v>
      </c>
      <c r="C3232" s="536" t="s">
        <v>2800</v>
      </c>
      <c r="D3232" s="541" t="s">
        <v>6270</v>
      </c>
      <c r="E3232" s="539" t="s">
        <v>12626</v>
      </c>
      <c r="F3232" s="488">
        <v>6.6500000000000004</v>
      </c>
    </row>
    <row r="3233" s="491" customFormat="1">
      <c r="B3233" s="490">
        <v>101129</v>
      </c>
      <c r="C3233" s="536" t="s">
        <v>2800</v>
      </c>
      <c r="D3233" s="541" t="s">
        <v>6271</v>
      </c>
      <c r="E3233" s="539" t="s">
        <v>12626</v>
      </c>
      <c r="F3233" s="488">
        <v>20.5</v>
      </c>
    </row>
    <row r="3234" s="491" customFormat="1">
      <c r="B3234" s="490">
        <v>101133</v>
      </c>
      <c r="C3234" s="536" t="s">
        <v>2800</v>
      </c>
      <c r="D3234" s="541" t="s">
        <v>6272</v>
      </c>
      <c r="E3234" s="539" t="s">
        <v>12626</v>
      </c>
      <c r="F3234" s="488">
        <v>19.190000000000001</v>
      </c>
    </row>
    <row r="3235" s="491" customFormat="1">
      <c r="B3235" s="490">
        <v>101130</v>
      </c>
      <c r="C3235" s="536" t="s">
        <v>2800</v>
      </c>
      <c r="D3235" s="541" t="s">
        <v>6273</v>
      </c>
      <c r="E3235" s="539" t="s">
        <v>12626</v>
      </c>
      <c r="F3235" s="488">
        <v>18.98</v>
      </c>
    </row>
    <row r="3236" s="491" customFormat="1">
      <c r="B3236" s="490">
        <v>101131</v>
      </c>
      <c r="C3236" s="536" t="s">
        <v>2800</v>
      </c>
      <c r="D3236" s="541" t="s">
        <v>6274</v>
      </c>
      <c r="E3236" s="539" t="s">
        <v>12626</v>
      </c>
      <c r="F3236" s="488">
        <v>16.09</v>
      </c>
    </row>
    <row r="3237" s="491" customFormat="1">
      <c r="B3237" s="490">
        <v>101132</v>
      </c>
      <c r="C3237" s="536" t="s">
        <v>2800</v>
      </c>
      <c r="D3237" s="541" t="s">
        <v>6275</v>
      </c>
      <c r="E3237" s="539" t="s">
        <v>12626</v>
      </c>
      <c r="F3237" s="488">
        <v>17.969999999999999</v>
      </c>
    </row>
    <row r="3238" s="491" customFormat="1">
      <c r="B3238" s="490">
        <v>101139</v>
      </c>
      <c r="C3238" s="536" t="s">
        <v>2800</v>
      </c>
      <c r="D3238" s="541" t="s">
        <v>6276</v>
      </c>
      <c r="E3238" s="539" t="s">
        <v>12626</v>
      </c>
      <c r="F3238" s="488">
        <v>21.199999999999999</v>
      </c>
    </row>
    <row r="3239" s="491" customFormat="1">
      <c r="B3239" s="490">
        <v>101149</v>
      </c>
      <c r="C3239" s="536" t="s">
        <v>2800</v>
      </c>
      <c r="D3239" s="541" t="s">
        <v>6277</v>
      </c>
      <c r="E3239" s="539" t="s">
        <v>12626</v>
      </c>
      <c r="F3239" s="488">
        <v>21.120000000000001</v>
      </c>
    </row>
    <row r="3240" s="491" customFormat="1">
      <c r="B3240" s="490">
        <v>101143</v>
      </c>
      <c r="C3240" s="536" t="s">
        <v>2800</v>
      </c>
      <c r="D3240" s="541" t="s">
        <v>6278</v>
      </c>
      <c r="E3240" s="539" t="s">
        <v>12626</v>
      </c>
      <c r="F3240" s="488">
        <v>19.890000000000001</v>
      </c>
    </row>
    <row r="3241" s="491" customFormat="1">
      <c r="B3241" s="490">
        <v>101153</v>
      </c>
      <c r="C3241" s="536" t="s">
        <v>2800</v>
      </c>
      <c r="D3241" s="541" t="s">
        <v>6279</v>
      </c>
      <c r="E3241" s="539" t="s">
        <v>12626</v>
      </c>
      <c r="F3241" s="488">
        <v>19.809999999999999</v>
      </c>
    </row>
    <row r="3242" s="491" customFormat="1">
      <c r="B3242" s="490">
        <v>101140</v>
      </c>
      <c r="C3242" s="536" t="s">
        <v>2800</v>
      </c>
      <c r="D3242" s="541" t="s">
        <v>6280</v>
      </c>
      <c r="E3242" s="539" t="s">
        <v>12626</v>
      </c>
      <c r="F3242" s="488">
        <v>19.68</v>
      </c>
    </row>
    <row r="3243" s="491" customFormat="1">
      <c r="B3243" s="490">
        <v>101150</v>
      </c>
      <c r="C3243" s="536" t="s">
        <v>2800</v>
      </c>
      <c r="D3243" s="541" t="s">
        <v>6281</v>
      </c>
      <c r="E3243" s="539" t="s">
        <v>12626</v>
      </c>
      <c r="F3243" s="488">
        <v>19.600000000000001</v>
      </c>
    </row>
    <row r="3244" s="491" customFormat="1">
      <c r="B3244" s="490">
        <v>101141</v>
      </c>
      <c r="C3244" s="536" t="s">
        <v>2800</v>
      </c>
      <c r="D3244" s="541" t="s">
        <v>6282</v>
      </c>
      <c r="E3244" s="539" t="s">
        <v>12626</v>
      </c>
      <c r="F3244" s="488">
        <v>16.789999999999999</v>
      </c>
    </row>
    <row r="3245" s="491" customFormat="1">
      <c r="B3245" s="490">
        <v>101151</v>
      </c>
      <c r="C3245" s="536" t="s">
        <v>2800</v>
      </c>
      <c r="D3245" s="541" t="s">
        <v>6283</v>
      </c>
      <c r="E3245" s="539" t="s">
        <v>12626</v>
      </c>
      <c r="F3245" s="488">
        <v>16.710000000000001</v>
      </c>
    </row>
    <row r="3246" s="491" customFormat="1">
      <c r="B3246" s="490">
        <v>101142</v>
      </c>
      <c r="C3246" s="536" t="s">
        <v>2800</v>
      </c>
      <c r="D3246" s="541" t="s">
        <v>6284</v>
      </c>
      <c r="E3246" s="539" t="s">
        <v>12626</v>
      </c>
      <c r="F3246" s="488">
        <v>18.670000000000002</v>
      </c>
    </row>
    <row r="3247" s="491" customFormat="1">
      <c r="B3247" s="490">
        <v>101152</v>
      </c>
      <c r="C3247" s="536" t="s">
        <v>2800</v>
      </c>
      <c r="D3247" s="541" t="s">
        <v>6285</v>
      </c>
      <c r="E3247" s="539" t="s">
        <v>12626</v>
      </c>
      <c r="F3247" s="488">
        <v>18.59</v>
      </c>
    </row>
    <row r="3248" s="491" customFormat="1">
      <c r="B3248" s="490">
        <v>101207</v>
      </c>
      <c r="C3248" s="536" t="s">
        <v>2800</v>
      </c>
      <c r="D3248" s="541" t="s">
        <v>6286</v>
      </c>
      <c r="E3248" s="539" t="s">
        <v>12626</v>
      </c>
      <c r="F3248" s="488">
        <v>11.109999999999999</v>
      </c>
    </row>
    <row r="3249" s="491" customFormat="1">
      <c r="B3249" s="490">
        <v>101206</v>
      </c>
      <c r="C3249" s="536" t="s">
        <v>2800</v>
      </c>
      <c r="D3249" s="541" t="s">
        <v>6287</v>
      </c>
      <c r="E3249" s="539" t="s">
        <v>12626</v>
      </c>
      <c r="F3249" s="488">
        <v>12.92</v>
      </c>
    </row>
    <row r="3250" s="491" customFormat="1">
      <c r="B3250" s="490">
        <v>101210</v>
      </c>
      <c r="C3250" s="536" t="s">
        <v>2800</v>
      </c>
      <c r="D3250" s="541" t="s">
        <v>6288</v>
      </c>
      <c r="E3250" s="539" t="s">
        <v>12626</v>
      </c>
      <c r="F3250" s="488">
        <v>17.91</v>
      </c>
    </row>
    <row r="3251" s="491" customFormat="1">
      <c r="B3251" s="490">
        <v>101211</v>
      </c>
      <c r="C3251" s="536" t="s">
        <v>2800</v>
      </c>
      <c r="D3251" s="541" t="s">
        <v>6289</v>
      </c>
      <c r="E3251" s="539" t="s">
        <v>12626</v>
      </c>
      <c r="F3251" s="488">
        <v>19.210000000000001</v>
      </c>
    </row>
    <row r="3252" s="491" customFormat="1">
      <c r="B3252" s="490">
        <v>101215</v>
      </c>
      <c r="C3252" s="536" t="s">
        <v>2800</v>
      </c>
      <c r="D3252" s="541" t="s">
        <v>6290</v>
      </c>
      <c r="E3252" s="539" t="s">
        <v>12626</v>
      </c>
      <c r="F3252" s="488">
        <v>17.25</v>
      </c>
    </row>
    <row r="3253" s="491" customFormat="1">
      <c r="B3253" s="490">
        <v>101216</v>
      </c>
      <c r="C3253" s="536" t="s">
        <v>2800</v>
      </c>
      <c r="D3253" s="541" t="s">
        <v>6291</v>
      </c>
      <c r="E3253" s="539" t="s">
        <v>12626</v>
      </c>
      <c r="F3253" s="488">
        <v>18.059999999999999</v>
      </c>
    </row>
    <row r="3254" s="491" customFormat="1">
      <c r="B3254" s="490">
        <v>101212</v>
      </c>
      <c r="C3254" s="536" t="s">
        <v>2800</v>
      </c>
      <c r="D3254" s="541" t="s">
        <v>6292</v>
      </c>
      <c r="E3254" s="539" t="s">
        <v>12626</v>
      </c>
      <c r="F3254" s="488">
        <v>22.420000000000002</v>
      </c>
    </row>
    <row r="3255" s="491" customFormat="1">
      <c r="B3255" s="490">
        <v>101217</v>
      </c>
      <c r="C3255" s="536" t="s">
        <v>2800</v>
      </c>
      <c r="D3255" s="541" t="s">
        <v>6293</v>
      </c>
      <c r="E3255" s="539" t="s">
        <v>12626</v>
      </c>
      <c r="F3255" s="488">
        <v>21.039999999999999</v>
      </c>
    </row>
    <row r="3256" s="491" customFormat="1">
      <c r="B3256" s="490">
        <v>101218</v>
      </c>
      <c r="C3256" s="536" t="s">
        <v>2800</v>
      </c>
      <c r="D3256" s="541" t="s">
        <v>6294</v>
      </c>
      <c r="E3256" s="539" t="s">
        <v>12626</v>
      </c>
      <c r="F3256" s="488">
        <v>22.219999999999999</v>
      </c>
    </row>
    <row r="3257" s="491" customFormat="1">
      <c r="B3257" s="490">
        <v>101213</v>
      </c>
      <c r="C3257" s="536" t="s">
        <v>2800</v>
      </c>
      <c r="D3257" s="541" t="s">
        <v>6295</v>
      </c>
      <c r="E3257" s="539" t="s">
        <v>12626</v>
      </c>
      <c r="F3257" s="488">
        <v>25.09</v>
      </c>
    </row>
    <row r="3258" s="491" customFormat="1">
      <c r="B3258" s="490">
        <v>101219</v>
      </c>
      <c r="C3258" s="536" t="s">
        <v>2800</v>
      </c>
      <c r="D3258" s="541" t="s">
        <v>6296</v>
      </c>
      <c r="E3258" s="539" t="s">
        <v>12626</v>
      </c>
      <c r="F3258" s="488">
        <v>26.890000000000001</v>
      </c>
    </row>
    <row r="3259" s="491" customFormat="1">
      <c r="B3259" s="490">
        <v>101214</v>
      </c>
      <c r="C3259" s="536" t="s">
        <v>2800</v>
      </c>
      <c r="D3259" s="541" t="s">
        <v>6297</v>
      </c>
      <c r="E3259" s="539" t="s">
        <v>12626</v>
      </c>
      <c r="F3259" s="488">
        <v>30.260000000000002</v>
      </c>
    </row>
    <row r="3260" s="491" customFormat="1">
      <c r="B3260" s="490">
        <v>101254</v>
      </c>
      <c r="C3260" s="536" t="s">
        <v>2800</v>
      </c>
      <c r="D3260" s="541" t="s">
        <v>6298</v>
      </c>
      <c r="E3260" s="539" t="s">
        <v>12626</v>
      </c>
      <c r="F3260" s="488">
        <v>13.17</v>
      </c>
    </row>
    <row r="3261" s="491" customFormat="1">
      <c r="B3261" s="490">
        <v>101256</v>
      </c>
      <c r="C3261" s="536" t="s">
        <v>2800</v>
      </c>
      <c r="D3261" s="541" t="s">
        <v>6299</v>
      </c>
      <c r="E3261" s="539" t="s">
        <v>12626</v>
      </c>
      <c r="F3261" s="488">
        <v>20.239999999999998</v>
      </c>
    </row>
    <row r="3262" s="491" customFormat="1">
      <c r="B3262" s="490">
        <v>101257</v>
      </c>
      <c r="C3262" s="536" t="s">
        <v>2800</v>
      </c>
      <c r="D3262" s="541" t="s">
        <v>6300</v>
      </c>
      <c r="E3262" s="539" t="s">
        <v>12626</v>
      </c>
      <c r="F3262" s="488">
        <v>21.289999999999999</v>
      </c>
    </row>
    <row r="3263" s="491" customFormat="1">
      <c r="B3263" s="490">
        <v>101258</v>
      </c>
      <c r="C3263" s="536" t="s">
        <v>2800</v>
      </c>
      <c r="D3263" s="541" t="s">
        <v>6301</v>
      </c>
      <c r="E3263" s="539" t="s">
        <v>12626</v>
      </c>
      <c r="F3263" s="488">
        <v>24.68</v>
      </c>
    </row>
    <row r="3264" s="491" customFormat="1">
      <c r="B3264" s="490">
        <v>101259</v>
      </c>
      <c r="C3264" s="536" t="s">
        <v>2800</v>
      </c>
      <c r="D3264" s="541" t="s">
        <v>6302</v>
      </c>
      <c r="E3264" s="539" t="s">
        <v>12626</v>
      </c>
      <c r="F3264" s="488">
        <v>27.440000000000001</v>
      </c>
    </row>
    <row r="3265" s="491" customFormat="1">
      <c r="B3265" s="490">
        <v>101260</v>
      </c>
      <c r="C3265" s="536" t="s">
        <v>2800</v>
      </c>
      <c r="D3265" s="541" t="s">
        <v>6303</v>
      </c>
      <c r="E3265" s="539" t="s">
        <v>12626</v>
      </c>
      <c r="F3265" s="488">
        <v>34.270000000000003</v>
      </c>
    </row>
    <row r="3266" s="491" customFormat="1">
      <c r="B3266" s="490">
        <v>101208</v>
      </c>
      <c r="C3266" s="536" t="s">
        <v>2800</v>
      </c>
      <c r="D3266" s="541" t="s">
        <v>6304</v>
      </c>
      <c r="E3266" s="539" t="s">
        <v>12626</v>
      </c>
      <c r="F3266" s="488">
        <v>10.869999999999999</v>
      </c>
    </row>
    <row r="3267" s="491" customFormat="1">
      <c r="B3267" s="490">
        <v>101209</v>
      </c>
      <c r="C3267" s="536" t="s">
        <v>2800</v>
      </c>
      <c r="D3267" s="541" t="s">
        <v>6305</v>
      </c>
      <c r="E3267" s="539" t="s">
        <v>12626</v>
      </c>
      <c r="F3267" s="488">
        <v>10.09</v>
      </c>
    </row>
    <row r="3268" s="491" customFormat="1">
      <c r="B3268" s="490">
        <v>101220</v>
      </c>
      <c r="C3268" s="536" t="s">
        <v>2800</v>
      </c>
      <c r="D3268" s="541" t="s">
        <v>6306</v>
      </c>
      <c r="E3268" s="539" t="s">
        <v>12626</v>
      </c>
      <c r="F3268" s="488">
        <v>16.890000000000001</v>
      </c>
    </row>
    <row r="3269" s="491" customFormat="1">
      <c r="B3269" s="490">
        <v>101221</v>
      </c>
      <c r="C3269" s="536" t="s">
        <v>2800</v>
      </c>
      <c r="D3269" s="541" t="s">
        <v>6307</v>
      </c>
      <c r="E3269" s="539" t="s">
        <v>12626</v>
      </c>
      <c r="F3269" s="488">
        <v>17.82</v>
      </c>
    </row>
    <row r="3270" s="491" customFormat="1">
      <c r="B3270" s="490">
        <v>101225</v>
      </c>
      <c r="C3270" s="536" t="s">
        <v>2800</v>
      </c>
      <c r="D3270" s="541" t="s">
        <v>6308</v>
      </c>
      <c r="E3270" s="539" t="s">
        <v>12626</v>
      </c>
      <c r="F3270" s="488">
        <v>15.52</v>
      </c>
    </row>
    <row r="3271" s="491" customFormat="1">
      <c r="B3271" s="490">
        <v>101226</v>
      </c>
      <c r="C3271" s="536" t="s">
        <v>2800</v>
      </c>
      <c r="D3271" s="541" t="s">
        <v>6309</v>
      </c>
      <c r="E3271" s="539" t="s">
        <v>12626</v>
      </c>
      <c r="F3271" s="488">
        <v>16.329999999999998</v>
      </c>
    </row>
    <row r="3272" s="491" customFormat="1">
      <c r="B3272" s="490">
        <v>101222</v>
      </c>
      <c r="C3272" s="536" t="s">
        <v>2800</v>
      </c>
      <c r="D3272" s="541" t="s">
        <v>6310</v>
      </c>
      <c r="E3272" s="539" t="s">
        <v>12626</v>
      </c>
      <c r="F3272" s="488">
        <v>20.699999999999999</v>
      </c>
    </row>
    <row r="3273" s="491" customFormat="1">
      <c r="B3273" s="490">
        <v>101227</v>
      </c>
      <c r="C3273" s="536" t="s">
        <v>2800</v>
      </c>
      <c r="D3273" s="541" t="s">
        <v>6311</v>
      </c>
      <c r="E3273" s="539" t="s">
        <v>12626</v>
      </c>
      <c r="F3273" s="488">
        <v>18.920000000000002</v>
      </c>
    </row>
    <row r="3274" s="491" customFormat="1">
      <c r="B3274" s="490">
        <v>101228</v>
      </c>
      <c r="C3274" s="536" t="s">
        <v>2800</v>
      </c>
      <c r="D3274" s="541" t="s">
        <v>6312</v>
      </c>
      <c r="E3274" s="539" t="s">
        <v>12626</v>
      </c>
      <c r="F3274" s="488">
        <v>20.140000000000001</v>
      </c>
    </row>
    <row r="3275" s="491" customFormat="1">
      <c r="B3275" s="490">
        <v>101223</v>
      </c>
      <c r="C3275" s="536" t="s">
        <v>2800</v>
      </c>
      <c r="D3275" s="541" t="s">
        <v>6313</v>
      </c>
      <c r="E3275" s="539" t="s">
        <v>12626</v>
      </c>
      <c r="F3275" s="488">
        <v>23.059999999999999</v>
      </c>
    </row>
    <row r="3276" s="491" customFormat="1">
      <c r="B3276" s="490">
        <v>101229</v>
      </c>
      <c r="C3276" s="536" t="s">
        <v>2800</v>
      </c>
      <c r="D3276" s="541" t="s">
        <v>6314</v>
      </c>
      <c r="E3276" s="539" t="s">
        <v>12626</v>
      </c>
      <c r="F3276" s="488">
        <v>25.399999999999999</v>
      </c>
    </row>
    <row r="3277" s="491" customFormat="1">
      <c r="B3277" s="490">
        <v>101224</v>
      </c>
      <c r="C3277" s="536" t="s">
        <v>2800</v>
      </c>
      <c r="D3277" s="541" t="s">
        <v>6315</v>
      </c>
      <c r="E3277" s="539" t="s">
        <v>12626</v>
      </c>
      <c r="F3277" s="488">
        <v>28.890000000000001</v>
      </c>
    </row>
    <row r="3278" s="491" customFormat="1">
      <c r="B3278" s="490">
        <v>101265</v>
      </c>
      <c r="C3278" s="536" t="s">
        <v>2800</v>
      </c>
      <c r="D3278" s="541" t="s">
        <v>6316</v>
      </c>
      <c r="E3278" s="539" t="s">
        <v>12626</v>
      </c>
      <c r="F3278" s="488">
        <v>32.149999999999999</v>
      </c>
    </row>
    <row r="3279" s="491" customFormat="1">
      <c r="B3279" s="490">
        <v>101255</v>
      </c>
      <c r="C3279" s="536" t="s">
        <v>2800</v>
      </c>
      <c r="D3279" s="541" t="s">
        <v>6317</v>
      </c>
      <c r="E3279" s="539" t="s">
        <v>12626</v>
      </c>
      <c r="F3279" s="488">
        <v>11.609999999999999</v>
      </c>
    </row>
    <row r="3280" s="491" customFormat="1">
      <c r="B3280" s="490">
        <v>101261</v>
      </c>
      <c r="C3280" s="536" t="s">
        <v>2800</v>
      </c>
      <c r="D3280" s="541" t="s">
        <v>6318</v>
      </c>
      <c r="E3280" s="539" t="s">
        <v>12626</v>
      </c>
      <c r="F3280" s="488">
        <v>19.16</v>
      </c>
    </row>
    <row r="3281" s="491" customFormat="1">
      <c r="B3281" s="490">
        <v>101262</v>
      </c>
      <c r="C3281" s="536" t="s">
        <v>2800</v>
      </c>
      <c r="D3281" s="541" t="s">
        <v>6319</v>
      </c>
      <c r="E3281" s="539" t="s">
        <v>12626</v>
      </c>
      <c r="F3281" s="488">
        <v>20.170000000000002</v>
      </c>
    </row>
    <row r="3282" s="491" customFormat="1">
      <c r="B3282" s="490">
        <v>101263</v>
      </c>
      <c r="C3282" s="536" t="s">
        <v>2800</v>
      </c>
      <c r="D3282" s="541" t="s">
        <v>6320</v>
      </c>
      <c r="E3282" s="539" t="s">
        <v>12626</v>
      </c>
      <c r="F3282" s="488">
        <v>23.309999999999999</v>
      </c>
    </row>
    <row r="3283" s="491" customFormat="1">
      <c r="B3283" s="490">
        <v>101264</v>
      </c>
      <c r="C3283" s="536" t="s">
        <v>2800</v>
      </c>
      <c r="D3283" s="541" t="s">
        <v>6321</v>
      </c>
      <c r="E3283" s="539" t="s">
        <v>12626</v>
      </c>
      <c r="F3283" s="488">
        <v>25.829999999999998</v>
      </c>
    </row>
    <row r="3284" s="491" customFormat="1">
      <c r="B3284" s="490">
        <v>101230</v>
      </c>
      <c r="C3284" s="536" t="s">
        <v>2800</v>
      </c>
      <c r="D3284" s="541" t="s">
        <v>6322</v>
      </c>
      <c r="E3284" s="539" t="s">
        <v>12626</v>
      </c>
      <c r="F3284" s="488">
        <v>11.369999999999999</v>
      </c>
    </row>
    <row r="3285" s="491" customFormat="1">
      <c r="B3285" s="490">
        <v>101231</v>
      </c>
      <c r="C3285" s="536" t="s">
        <v>2800</v>
      </c>
      <c r="D3285" s="541" t="s">
        <v>6323</v>
      </c>
      <c r="E3285" s="539" t="s">
        <v>12626</v>
      </c>
      <c r="F3285" s="488">
        <v>10.81</v>
      </c>
    </row>
    <row r="3286" s="491" customFormat="1">
      <c r="B3286" s="490">
        <v>101272</v>
      </c>
      <c r="C3286" s="536" t="s">
        <v>2800</v>
      </c>
      <c r="D3286" s="541" t="s">
        <v>6324</v>
      </c>
      <c r="E3286" s="539" t="s">
        <v>12626</v>
      </c>
      <c r="F3286" s="488">
        <v>32.700000000000003</v>
      </c>
    </row>
    <row r="3287" s="491" customFormat="1">
      <c r="B3287" s="490">
        <v>101266</v>
      </c>
      <c r="C3287" s="536" t="s">
        <v>2800</v>
      </c>
      <c r="D3287" s="541" t="s">
        <v>6325</v>
      </c>
      <c r="E3287" s="539" t="s">
        <v>12626</v>
      </c>
      <c r="F3287" s="488">
        <v>11.69</v>
      </c>
    </row>
    <row r="3288" s="491" customFormat="1">
      <c r="B3288" s="490">
        <v>101239</v>
      </c>
      <c r="C3288" s="536" t="s">
        <v>2800</v>
      </c>
      <c r="D3288" s="541" t="s">
        <v>6326</v>
      </c>
      <c r="E3288" s="539" t="s">
        <v>12626</v>
      </c>
      <c r="F3288" s="488">
        <v>15.42</v>
      </c>
    </row>
    <row r="3289" s="491" customFormat="1">
      <c r="B3289" s="490">
        <v>101240</v>
      </c>
      <c r="C3289" s="536" t="s">
        <v>2800</v>
      </c>
      <c r="D3289" s="541" t="s">
        <v>6327</v>
      </c>
      <c r="E3289" s="539" t="s">
        <v>12626</v>
      </c>
      <c r="F3289" s="488">
        <v>16.25</v>
      </c>
    </row>
    <row r="3290" s="491" customFormat="1">
      <c r="B3290" s="490">
        <v>101268</v>
      </c>
      <c r="C3290" s="536" t="s">
        <v>2800</v>
      </c>
      <c r="D3290" s="541" t="s">
        <v>6328</v>
      </c>
      <c r="E3290" s="539" t="s">
        <v>12626</v>
      </c>
      <c r="F3290" s="488">
        <v>18.350000000000001</v>
      </c>
    </row>
    <row r="3291" s="491" customFormat="1">
      <c r="B3291" s="490">
        <v>101234</v>
      </c>
      <c r="C3291" s="536" t="s">
        <v>2800</v>
      </c>
      <c r="D3291" s="541" t="s">
        <v>6329</v>
      </c>
      <c r="E3291" s="539" t="s">
        <v>12626</v>
      </c>
      <c r="F3291" s="488">
        <v>17.609999999999999</v>
      </c>
    </row>
    <row r="3292" s="491" customFormat="1">
      <c r="B3292" s="490">
        <v>101235</v>
      </c>
      <c r="C3292" s="536" t="s">
        <v>2800</v>
      </c>
      <c r="D3292" s="541" t="s">
        <v>6330</v>
      </c>
      <c r="E3292" s="539" t="s">
        <v>12626</v>
      </c>
      <c r="F3292" s="488">
        <v>18.5</v>
      </c>
    </row>
    <row r="3293" s="491" customFormat="1">
      <c r="B3293" s="490">
        <v>101241</v>
      </c>
      <c r="C3293" s="536" t="s">
        <v>2800</v>
      </c>
      <c r="D3293" s="541" t="s">
        <v>6331</v>
      </c>
      <c r="E3293" s="539" t="s">
        <v>12626</v>
      </c>
      <c r="F3293" s="488">
        <v>19</v>
      </c>
    </row>
    <row r="3294" s="491" customFormat="1">
      <c r="B3294" s="490">
        <v>101269</v>
      </c>
      <c r="C3294" s="536" t="s">
        <v>2800</v>
      </c>
      <c r="D3294" s="541" t="s">
        <v>6332</v>
      </c>
      <c r="E3294" s="539" t="s">
        <v>12626</v>
      </c>
      <c r="F3294" s="488">
        <v>20.440000000000001</v>
      </c>
    </row>
    <row r="3295" s="491" customFormat="1">
      <c r="B3295" s="490">
        <v>101236</v>
      </c>
      <c r="C3295" s="536" t="s">
        <v>2800</v>
      </c>
      <c r="D3295" s="541" t="s">
        <v>6333</v>
      </c>
      <c r="E3295" s="539" t="s">
        <v>12626</v>
      </c>
      <c r="F3295" s="488">
        <v>21.539999999999999</v>
      </c>
    </row>
    <row r="3296" s="491" customFormat="1">
      <c r="B3296" s="490">
        <v>101237</v>
      </c>
      <c r="C3296" s="536" t="s">
        <v>2800</v>
      </c>
      <c r="D3296" s="541" t="s">
        <v>6334</v>
      </c>
      <c r="E3296" s="539" t="s">
        <v>12626</v>
      </c>
      <c r="F3296" s="488">
        <v>22.91</v>
      </c>
    </row>
    <row r="3297" s="491" customFormat="1">
      <c r="B3297" s="490">
        <v>101242</v>
      </c>
      <c r="C3297" s="536" t="s">
        <v>2800</v>
      </c>
      <c r="D3297" s="541" t="s">
        <v>6335</v>
      </c>
      <c r="E3297" s="539" t="s">
        <v>12626</v>
      </c>
      <c r="F3297" s="488">
        <v>21.25</v>
      </c>
    </row>
    <row r="3298" s="491" customFormat="1">
      <c r="B3298" s="490">
        <v>101270</v>
      </c>
      <c r="C3298" s="536" t="s">
        <v>2800</v>
      </c>
      <c r="D3298" s="541" t="s">
        <v>6336</v>
      </c>
      <c r="E3298" s="539" t="s">
        <v>12626</v>
      </c>
      <c r="F3298" s="488">
        <v>23.649999999999999</v>
      </c>
    </row>
    <row r="3299" s="491" customFormat="1">
      <c r="B3299" s="490">
        <v>101243</v>
      </c>
      <c r="C3299" s="536" t="s">
        <v>2800</v>
      </c>
      <c r="D3299" s="541" t="s">
        <v>6337</v>
      </c>
      <c r="E3299" s="539" t="s">
        <v>12626</v>
      </c>
      <c r="F3299" s="488">
        <v>25.699999999999999</v>
      </c>
    </row>
    <row r="3300" s="491" customFormat="1">
      <c r="B3300" s="490">
        <v>101271</v>
      </c>
      <c r="C3300" s="536" t="s">
        <v>2800</v>
      </c>
      <c r="D3300" s="541" t="s">
        <v>6338</v>
      </c>
      <c r="E3300" s="539" t="s">
        <v>12626</v>
      </c>
      <c r="F3300" s="488">
        <v>26.239999999999998</v>
      </c>
    </row>
    <row r="3301" s="491" customFormat="1">
      <c r="B3301" s="490">
        <v>101238</v>
      </c>
      <c r="C3301" s="536" t="s">
        <v>2800</v>
      </c>
      <c r="D3301" s="541" t="s">
        <v>6339</v>
      </c>
      <c r="E3301" s="539" t="s">
        <v>12626</v>
      </c>
      <c r="F3301" s="488">
        <v>28.960000000000001</v>
      </c>
    </row>
    <row r="3302" s="491" customFormat="1">
      <c r="B3302" s="490">
        <v>101232</v>
      </c>
      <c r="C3302" s="536" t="s">
        <v>2800</v>
      </c>
      <c r="D3302" s="541" t="s">
        <v>6340</v>
      </c>
      <c r="E3302" s="539" t="s">
        <v>12626</v>
      </c>
      <c r="F3302" s="488">
        <v>9.6899999999999995</v>
      </c>
    </row>
    <row r="3303" s="491" customFormat="1">
      <c r="B3303" s="490">
        <v>101233</v>
      </c>
      <c r="C3303" s="536" t="s">
        <v>2800</v>
      </c>
      <c r="D3303" s="541" t="s">
        <v>6341</v>
      </c>
      <c r="E3303" s="539" t="s">
        <v>12626</v>
      </c>
      <c r="F3303" s="488">
        <v>8.9399999999999995</v>
      </c>
    </row>
    <row r="3304" s="491" customFormat="1">
      <c r="B3304" s="490">
        <v>101248</v>
      </c>
      <c r="C3304" s="536" t="s">
        <v>2800</v>
      </c>
      <c r="D3304" s="541" t="s">
        <v>6342</v>
      </c>
      <c r="E3304" s="539" t="s">
        <v>12626</v>
      </c>
      <c r="F3304" s="488">
        <v>27.629999999999999</v>
      </c>
    </row>
    <row r="3305" s="491" customFormat="1">
      <c r="B3305" s="490">
        <v>101277</v>
      </c>
      <c r="C3305" s="536" t="s">
        <v>2800</v>
      </c>
      <c r="D3305" s="541" t="s">
        <v>6343</v>
      </c>
      <c r="E3305" s="539" t="s">
        <v>12626</v>
      </c>
      <c r="F3305" s="488">
        <v>31.640000000000001</v>
      </c>
    </row>
    <row r="3306" s="491" customFormat="1">
      <c r="B3306" s="490">
        <v>101267</v>
      </c>
      <c r="C3306" s="536" t="s">
        <v>2800</v>
      </c>
      <c r="D3306" s="541" t="s">
        <v>6344</v>
      </c>
      <c r="E3306" s="539" t="s">
        <v>12626</v>
      </c>
      <c r="F3306" s="488">
        <v>11.25</v>
      </c>
    </row>
    <row r="3307" s="491" customFormat="1">
      <c r="B3307" s="490">
        <v>101249</v>
      </c>
      <c r="C3307" s="536" t="s">
        <v>2800</v>
      </c>
      <c r="D3307" s="541" t="s">
        <v>6345</v>
      </c>
      <c r="E3307" s="539" t="s">
        <v>12626</v>
      </c>
      <c r="F3307" s="488">
        <v>14.1</v>
      </c>
    </row>
    <row r="3308" s="491" customFormat="1">
      <c r="B3308" s="490">
        <v>101273</v>
      </c>
      <c r="C3308" s="536" t="s">
        <v>2800</v>
      </c>
      <c r="D3308" s="541" t="s">
        <v>6346</v>
      </c>
      <c r="E3308" s="539" t="s">
        <v>12626</v>
      </c>
      <c r="F3308" s="488">
        <v>17.52</v>
      </c>
    </row>
    <row r="3309" s="491" customFormat="1">
      <c r="B3309" s="490">
        <v>101245</v>
      </c>
      <c r="C3309" s="536" t="s">
        <v>2800</v>
      </c>
      <c r="D3309" s="541" t="s">
        <v>6347</v>
      </c>
      <c r="E3309" s="539" t="s">
        <v>12626</v>
      </c>
      <c r="F3309" s="488">
        <v>17.16</v>
      </c>
    </row>
    <row r="3310" s="491" customFormat="1">
      <c r="B3310" s="490">
        <v>101250</v>
      </c>
      <c r="C3310" s="536" t="s">
        <v>2800</v>
      </c>
      <c r="D3310" s="541" t="s">
        <v>6348</v>
      </c>
      <c r="E3310" s="539" t="s">
        <v>12626</v>
      </c>
      <c r="F3310" s="488">
        <v>15.67</v>
      </c>
    </row>
    <row r="3311" s="491" customFormat="1">
      <c r="B3311" s="490">
        <v>101251</v>
      </c>
      <c r="C3311" s="536" t="s">
        <v>2800</v>
      </c>
      <c r="D3311" s="541" t="s">
        <v>6349</v>
      </c>
      <c r="E3311" s="539" t="s">
        <v>12626</v>
      </c>
      <c r="F3311" s="488">
        <v>17.809999999999999</v>
      </c>
    </row>
    <row r="3312" s="491" customFormat="1">
      <c r="B3312" s="490">
        <v>101274</v>
      </c>
      <c r="C3312" s="536" t="s">
        <v>2800</v>
      </c>
      <c r="D3312" s="541" t="s">
        <v>6350</v>
      </c>
      <c r="E3312" s="539" t="s">
        <v>12626</v>
      </c>
      <c r="F3312" s="488">
        <v>19.379999999999999</v>
      </c>
    </row>
    <row r="3313" s="491" customFormat="1">
      <c r="B3313" s="490">
        <v>101246</v>
      </c>
      <c r="C3313" s="536" t="s">
        <v>2800</v>
      </c>
      <c r="D3313" s="541" t="s">
        <v>6351</v>
      </c>
      <c r="E3313" s="539" t="s">
        <v>12626</v>
      </c>
      <c r="F3313" s="488">
        <v>19.920000000000002</v>
      </c>
    </row>
    <row r="3314" s="491" customFormat="1">
      <c r="B3314" s="490">
        <v>101252</v>
      </c>
      <c r="C3314" s="536" t="s">
        <v>2800</v>
      </c>
      <c r="D3314" s="541" t="s">
        <v>6352</v>
      </c>
      <c r="E3314" s="539" t="s">
        <v>12626</v>
      </c>
      <c r="F3314" s="488">
        <v>19.32</v>
      </c>
    </row>
    <row r="3315" s="491" customFormat="1">
      <c r="B3315" s="490">
        <v>101275</v>
      </c>
      <c r="C3315" s="536" t="s">
        <v>2800</v>
      </c>
      <c r="D3315" s="541" t="s">
        <v>6353</v>
      </c>
      <c r="E3315" s="539" t="s">
        <v>12626</v>
      </c>
      <c r="F3315" s="488">
        <v>22.41</v>
      </c>
    </row>
    <row r="3316" s="491" customFormat="1">
      <c r="B3316" s="490">
        <v>101247</v>
      </c>
      <c r="C3316" s="536" t="s">
        <v>2800</v>
      </c>
      <c r="D3316" s="541" t="s">
        <v>6354</v>
      </c>
      <c r="E3316" s="539" t="s">
        <v>12626</v>
      </c>
      <c r="F3316" s="488">
        <v>22.109999999999999</v>
      </c>
    </row>
    <row r="3317" s="491" customFormat="1">
      <c r="B3317" s="490">
        <v>101276</v>
      </c>
      <c r="C3317" s="536" t="s">
        <v>2800</v>
      </c>
      <c r="D3317" s="541" t="s">
        <v>6355</v>
      </c>
      <c r="E3317" s="539" t="s">
        <v>12626</v>
      </c>
      <c r="F3317" s="488">
        <v>24.760000000000002</v>
      </c>
    </row>
    <row r="3318" s="491" customFormat="1">
      <c r="B3318" s="490">
        <v>101253</v>
      </c>
      <c r="C3318" s="536" t="s">
        <v>2800</v>
      </c>
      <c r="D3318" s="541" t="s">
        <v>6356</v>
      </c>
      <c r="E3318" s="539" t="s">
        <v>12626</v>
      </c>
      <c r="F3318" s="488">
        <v>24.309999999999999</v>
      </c>
    </row>
    <row r="3319" s="491" customFormat="1">
      <c r="B3319" s="490">
        <v>101244</v>
      </c>
      <c r="C3319" s="536" t="s">
        <v>2800</v>
      </c>
      <c r="D3319" s="541" t="s">
        <v>6357</v>
      </c>
      <c r="E3319" s="539" t="s">
        <v>12626</v>
      </c>
      <c r="F3319" s="488">
        <v>16.239999999999998</v>
      </c>
    </row>
    <row r="3320" s="491" customFormat="1">
      <c r="B3320" s="490">
        <v>93358</v>
      </c>
      <c r="C3320" s="536" t="s">
        <v>2800</v>
      </c>
      <c r="D3320" s="541" t="s">
        <v>6358</v>
      </c>
      <c r="E3320" s="539" t="s">
        <v>12626</v>
      </c>
      <c r="F3320" s="488">
        <v>89.549999999999997</v>
      </c>
    </row>
    <row r="3321" s="491" customFormat="1">
      <c r="B3321" s="490">
        <v>90082</v>
      </c>
      <c r="C3321" s="536" t="s">
        <v>2800</v>
      </c>
      <c r="D3321" s="541" t="s">
        <v>6359</v>
      </c>
      <c r="E3321" s="539" t="s">
        <v>12626</v>
      </c>
      <c r="F3321" s="488">
        <v>10.06</v>
      </c>
    </row>
    <row r="3322" s="491" customFormat="1">
      <c r="B3322" s="490">
        <v>90091</v>
      </c>
      <c r="C3322" s="536" t="s">
        <v>2800</v>
      </c>
      <c r="D3322" s="541" t="s">
        <v>6360</v>
      </c>
      <c r="E3322" s="539" t="s">
        <v>12626</v>
      </c>
      <c r="F3322" s="488">
        <v>6.3399999999999999</v>
      </c>
    </row>
    <row r="3323" s="491" customFormat="1">
      <c r="B3323" s="490">
        <v>102307</v>
      </c>
      <c r="C3323" s="536" t="s">
        <v>2800</v>
      </c>
      <c r="D3323" s="541" t="s">
        <v>6361</v>
      </c>
      <c r="E3323" s="539" t="s">
        <v>12626</v>
      </c>
      <c r="F3323" s="488">
        <v>12.59</v>
      </c>
    </row>
    <row r="3324" s="491" customFormat="1">
      <c r="B3324" s="490">
        <v>102315</v>
      </c>
      <c r="C3324" s="536" t="s">
        <v>2800</v>
      </c>
      <c r="D3324" s="541" t="s">
        <v>6362</v>
      </c>
      <c r="E3324" s="539" t="s">
        <v>12626</v>
      </c>
      <c r="F3324" s="488">
        <v>7.9299999999999997</v>
      </c>
    </row>
    <row r="3325" s="491" customFormat="1">
      <c r="B3325" s="490">
        <v>102283</v>
      </c>
      <c r="C3325" s="536" t="s">
        <v>2800</v>
      </c>
      <c r="D3325" s="541" t="s">
        <v>6363</v>
      </c>
      <c r="E3325" s="539" t="s">
        <v>12626</v>
      </c>
      <c r="F3325" s="488">
        <v>13.17</v>
      </c>
    </row>
    <row r="3326" s="491" customFormat="1">
      <c r="B3326" s="490">
        <v>102291</v>
      </c>
      <c r="C3326" s="536" t="s">
        <v>2800</v>
      </c>
      <c r="D3326" s="541" t="s">
        <v>6364</v>
      </c>
      <c r="E3326" s="539" t="s">
        <v>12626</v>
      </c>
      <c r="F3326" s="488">
        <v>8.3000000000000007</v>
      </c>
    </row>
    <row r="3327" s="491" customFormat="1">
      <c r="B3327" s="490">
        <v>102276</v>
      </c>
      <c r="C3327" s="536" t="s">
        <v>2800</v>
      </c>
      <c r="D3327" s="541" t="s">
        <v>6365</v>
      </c>
      <c r="E3327" s="539" t="s">
        <v>12626</v>
      </c>
      <c r="F3327" s="488">
        <v>11.33</v>
      </c>
    </row>
    <row r="3328" s="491" customFormat="1">
      <c r="B3328" s="490">
        <v>102306</v>
      </c>
      <c r="C3328" s="536" t="s">
        <v>2800</v>
      </c>
      <c r="D3328" s="541" t="s">
        <v>6366</v>
      </c>
      <c r="E3328" s="539" t="s">
        <v>12626</v>
      </c>
      <c r="F3328" s="488">
        <v>14.17</v>
      </c>
    </row>
    <row r="3329" s="491" customFormat="1">
      <c r="B3329" s="490">
        <v>102279</v>
      </c>
      <c r="C3329" s="536" t="s">
        <v>2800</v>
      </c>
      <c r="D3329" s="541" t="s">
        <v>6367</v>
      </c>
      <c r="E3329" s="539" t="s">
        <v>12626</v>
      </c>
      <c r="F3329" s="488">
        <v>7.1399999999999997</v>
      </c>
    </row>
    <row r="3330" s="491" customFormat="1">
      <c r="B3330" s="490">
        <v>102282</v>
      </c>
      <c r="C3330" s="536" t="s">
        <v>2800</v>
      </c>
      <c r="D3330" s="541" t="s">
        <v>6368</v>
      </c>
      <c r="E3330" s="539" t="s">
        <v>12626</v>
      </c>
      <c r="F3330" s="488">
        <v>14.83</v>
      </c>
    </row>
    <row r="3331" s="491" customFormat="1">
      <c r="B3331" s="490">
        <v>102290</v>
      </c>
      <c r="C3331" s="536" t="s">
        <v>2800</v>
      </c>
      <c r="D3331" s="541" t="s">
        <v>6369</v>
      </c>
      <c r="E3331" s="539" t="s">
        <v>12626</v>
      </c>
      <c r="F3331" s="488">
        <v>9.3399999999999999</v>
      </c>
    </row>
    <row r="3332" s="491" customFormat="1">
      <c r="B3332" s="490">
        <v>90100</v>
      </c>
      <c r="C3332" s="536" t="s">
        <v>2800</v>
      </c>
      <c r="D3332" s="541" t="s">
        <v>6370</v>
      </c>
      <c r="E3332" s="539" t="s">
        <v>12626</v>
      </c>
      <c r="F3332" s="488">
        <v>14.09</v>
      </c>
    </row>
    <row r="3333" s="491" customFormat="1">
      <c r="B3333" s="490">
        <v>102323</v>
      </c>
      <c r="C3333" s="536" t="s">
        <v>2800</v>
      </c>
      <c r="D3333" s="541" t="s">
        <v>6371</v>
      </c>
      <c r="E3333" s="539" t="s">
        <v>12626</v>
      </c>
      <c r="F3333" s="488">
        <v>17.620000000000001</v>
      </c>
    </row>
    <row r="3334" s="491" customFormat="1">
      <c r="B3334" s="490">
        <v>102327</v>
      </c>
      <c r="C3334" s="536" t="s">
        <v>2800</v>
      </c>
      <c r="D3334" s="541" t="s">
        <v>6372</v>
      </c>
      <c r="E3334" s="539" t="s">
        <v>12626</v>
      </c>
      <c r="F3334" s="488">
        <v>11.09</v>
      </c>
    </row>
    <row r="3335" s="491" customFormat="1">
      <c r="B3335" s="490">
        <v>102299</v>
      </c>
      <c r="C3335" s="536" t="s">
        <v>2800</v>
      </c>
      <c r="D3335" s="541" t="s">
        <v>6373</v>
      </c>
      <c r="E3335" s="539" t="s">
        <v>12626</v>
      </c>
      <c r="F3335" s="488">
        <v>18.43</v>
      </c>
    </row>
    <row r="3336" s="491" customFormat="1">
      <c r="B3336" s="490">
        <v>102303</v>
      </c>
      <c r="C3336" s="536" t="s">
        <v>2800</v>
      </c>
      <c r="D3336" s="541" t="s">
        <v>6374</v>
      </c>
      <c r="E3336" s="539" t="s">
        <v>12626</v>
      </c>
      <c r="F3336" s="488">
        <v>11.609999999999999</v>
      </c>
    </row>
    <row r="3337" s="491" customFormat="1">
      <c r="B3337" s="490">
        <v>90099</v>
      </c>
      <c r="C3337" s="536" t="s">
        <v>2800</v>
      </c>
      <c r="D3337" s="541" t="s">
        <v>6375</v>
      </c>
      <c r="E3337" s="539" t="s">
        <v>12626</v>
      </c>
      <c r="F3337" s="488">
        <v>16.440000000000001</v>
      </c>
    </row>
    <row r="3338" s="491" customFormat="1">
      <c r="B3338" s="490">
        <v>102322</v>
      </c>
      <c r="C3338" s="536" t="s">
        <v>2800</v>
      </c>
      <c r="D3338" s="541" t="s">
        <v>6376</v>
      </c>
      <c r="E3338" s="539" t="s">
        <v>12626</v>
      </c>
      <c r="F3338" s="488">
        <v>20.559999999999999</v>
      </c>
    </row>
    <row r="3339" s="491" customFormat="1">
      <c r="B3339" s="490">
        <v>102298</v>
      </c>
      <c r="C3339" s="536" t="s">
        <v>2800</v>
      </c>
      <c r="D3339" s="541" t="s">
        <v>6377</v>
      </c>
      <c r="E3339" s="539" t="s">
        <v>12626</v>
      </c>
      <c r="F3339" s="488">
        <v>21.52</v>
      </c>
    </row>
    <row r="3340" s="491" customFormat="1">
      <c r="B3340" s="490">
        <v>102302</v>
      </c>
      <c r="C3340" s="536" t="s">
        <v>2800</v>
      </c>
      <c r="D3340" s="541" t="s">
        <v>6378</v>
      </c>
      <c r="E3340" s="539" t="s">
        <v>12626</v>
      </c>
      <c r="F3340" s="488">
        <v>13.550000000000001</v>
      </c>
    </row>
    <row r="3341" s="491" customFormat="1">
      <c r="B3341" s="490">
        <v>102326</v>
      </c>
      <c r="C3341" s="536" t="s">
        <v>2800</v>
      </c>
      <c r="D3341" s="541" t="s">
        <v>6379</v>
      </c>
      <c r="E3341" s="539" t="s">
        <v>12626</v>
      </c>
      <c r="F3341" s="488">
        <v>12.949999999999999</v>
      </c>
    </row>
    <row r="3342" s="491" customFormat="1">
      <c r="B3342" s="490">
        <v>102314</v>
      </c>
      <c r="C3342" s="536" t="s">
        <v>2800</v>
      </c>
      <c r="D3342" s="541" t="s">
        <v>6380</v>
      </c>
      <c r="E3342" s="539" t="s">
        <v>12626</v>
      </c>
      <c r="F3342" s="488">
        <v>8.9199999999999999</v>
      </c>
    </row>
    <row r="3343" s="491" customFormat="1">
      <c r="B3343" s="490">
        <v>102312</v>
      </c>
      <c r="C3343" s="536" t="s">
        <v>2800</v>
      </c>
      <c r="D3343" s="541" t="s">
        <v>6381</v>
      </c>
      <c r="E3343" s="539" t="s">
        <v>12626</v>
      </c>
      <c r="F3343" s="488">
        <v>11.27</v>
      </c>
    </row>
    <row r="3344" s="491" customFormat="1">
      <c r="B3344" s="490">
        <v>102288</v>
      </c>
      <c r="C3344" s="536" t="s">
        <v>2800</v>
      </c>
      <c r="D3344" s="541" t="s">
        <v>6382</v>
      </c>
      <c r="E3344" s="539" t="s">
        <v>12626</v>
      </c>
      <c r="F3344" s="488">
        <v>11.789999999999999</v>
      </c>
    </row>
    <row r="3345" s="491" customFormat="1">
      <c r="B3345" s="490">
        <v>90087</v>
      </c>
      <c r="C3345" s="536" t="s">
        <v>2800</v>
      </c>
      <c r="D3345" s="541" t="s">
        <v>6383</v>
      </c>
      <c r="E3345" s="539" t="s">
        <v>12626</v>
      </c>
      <c r="F3345" s="488">
        <v>9.0099999999999998</v>
      </c>
    </row>
    <row r="3346" s="491" customFormat="1">
      <c r="B3346" s="490">
        <v>102308</v>
      </c>
      <c r="C3346" s="536" t="s">
        <v>2800</v>
      </c>
      <c r="D3346" s="541" t="s">
        <v>6384</v>
      </c>
      <c r="E3346" s="539" t="s">
        <v>12626</v>
      </c>
      <c r="F3346" s="488">
        <v>12.18</v>
      </c>
    </row>
    <row r="3347" s="491" customFormat="1">
      <c r="B3347" s="490">
        <v>90084</v>
      </c>
      <c r="C3347" s="536" t="s">
        <v>2800</v>
      </c>
      <c r="D3347" s="541" t="s">
        <v>6385</v>
      </c>
      <c r="E3347" s="539" t="s">
        <v>12626</v>
      </c>
      <c r="F3347" s="488">
        <v>9.7400000000000002</v>
      </c>
    </row>
    <row r="3348" s="491" customFormat="1">
      <c r="B3348" s="490">
        <v>102284</v>
      </c>
      <c r="C3348" s="536" t="s">
        <v>2800</v>
      </c>
      <c r="D3348" s="541" t="s">
        <v>6386</v>
      </c>
      <c r="E3348" s="539" t="s">
        <v>12626</v>
      </c>
      <c r="F3348" s="488">
        <v>12.76</v>
      </c>
    </row>
    <row r="3349" s="491" customFormat="1">
      <c r="B3349" s="490">
        <v>102325</v>
      </c>
      <c r="C3349" s="536" t="s">
        <v>2800</v>
      </c>
      <c r="D3349" s="541" t="s">
        <v>6387</v>
      </c>
      <c r="E3349" s="539" t="s">
        <v>12626</v>
      </c>
      <c r="F3349" s="488">
        <v>15.93</v>
      </c>
    </row>
    <row r="3350" s="491" customFormat="1">
      <c r="B3350" s="490">
        <v>102329</v>
      </c>
      <c r="C3350" s="536" t="s">
        <v>2800</v>
      </c>
      <c r="D3350" s="541" t="s">
        <v>6388</v>
      </c>
      <c r="E3350" s="539" t="s">
        <v>12626</v>
      </c>
      <c r="F3350" s="488">
        <v>10.029999999999999</v>
      </c>
    </row>
    <row r="3351" s="491" customFormat="1">
      <c r="B3351" s="490">
        <v>102301</v>
      </c>
      <c r="C3351" s="536" t="s">
        <v>2800</v>
      </c>
      <c r="D3351" s="541" t="s">
        <v>6389</v>
      </c>
      <c r="E3351" s="539" t="s">
        <v>12626</v>
      </c>
      <c r="F3351" s="488">
        <v>16.68</v>
      </c>
    </row>
    <row r="3352" s="491" customFormat="1">
      <c r="B3352" s="490">
        <v>102305</v>
      </c>
      <c r="C3352" s="536" t="s">
        <v>2800</v>
      </c>
      <c r="D3352" s="541" t="s">
        <v>6390</v>
      </c>
      <c r="E3352" s="539" t="s">
        <v>12626</v>
      </c>
      <c r="F3352" s="488">
        <v>10.5</v>
      </c>
    </row>
    <row r="3353" s="491" customFormat="1">
      <c r="B3353" s="490">
        <v>90101</v>
      </c>
      <c r="C3353" s="536" t="s">
        <v>2800</v>
      </c>
      <c r="D3353" s="541" t="s">
        <v>6391</v>
      </c>
      <c r="E3353" s="539" t="s">
        <v>12626</v>
      </c>
      <c r="F3353" s="488">
        <v>13.92</v>
      </c>
    </row>
    <row r="3354" s="491" customFormat="1">
      <c r="B3354" s="490">
        <v>102324</v>
      </c>
      <c r="C3354" s="536" t="s">
        <v>2800</v>
      </c>
      <c r="D3354" s="541" t="s">
        <v>6392</v>
      </c>
      <c r="E3354" s="539" t="s">
        <v>12626</v>
      </c>
      <c r="F3354" s="488">
        <v>17.399999999999999</v>
      </c>
    </row>
    <row r="3355" s="491" customFormat="1">
      <c r="B3355" s="490">
        <v>102300</v>
      </c>
      <c r="C3355" s="536" t="s">
        <v>2800</v>
      </c>
      <c r="D3355" s="541" t="s">
        <v>6393</v>
      </c>
      <c r="E3355" s="539" t="s">
        <v>12626</v>
      </c>
      <c r="F3355" s="488">
        <v>18.210000000000001</v>
      </c>
    </row>
    <row r="3356" s="491" customFormat="1">
      <c r="B3356" s="490">
        <v>90102</v>
      </c>
      <c r="C3356" s="536" t="s">
        <v>2800</v>
      </c>
      <c r="D3356" s="541" t="s">
        <v>6394</v>
      </c>
      <c r="E3356" s="539" t="s">
        <v>12626</v>
      </c>
      <c r="F3356" s="488">
        <v>12.75</v>
      </c>
    </row>
    <row r="3357" s="491" customFormat="1">
      <c r="B3357" s="490">
        <v>102328</v>
      </c>
      <c r="C3357" s="536" t="s">
        <v>2800</v>
      </c>
      <c r="D3357" s="541" t="s">
        <v>6395</v>
      </c>
      <c r="E3357" s="539" t="s">
        <v>12626</v>
      </c>
      <c r="F3357" s="488">
        <v>10.960000000000001</v>
      </c>
    </row>
    <row r="3358" s="491" customFormat="1">
      <c r="B3358" s="490">
        <v>102304</v>
      </c>
      <c r="C3358" s="536" t="s">
        <v>2800</v>
      </c>
      <c r="D3358" s="541" t="s">
        <v>6396</v>
      </c>
      <c r="E3358" s="539" t="s">
        <v>12626</v>
      </c>
      <c r="F3358" s="488">
        <v>11.48</v>
      </c>
    </row>
    <row r="3359" s="491" customFormat="1">
      <c r="B3359" s="490">
        <v>102295</v>
      </c>
      <c r="C3359" s="536" t="s">
        <v>2800</v>
      </c>
      <c r="D3359" s="541" t="s">
        <v>6397</v>
      </c>
      <c r="E3359" s="539" t="s">
        <v>12626</v>
      </c>
      <c r="F3359" s="488">
        <v>7.7199999999999998</v>
      </c>
    </row>
    <row r="3360" s="491" customFormat="1">
      <c r="B3360" s="490">
        <v>102281</v>
      </c>
      <c r="C3360" s="536" t="s">
        <v>2800</v>
      </c>
      <c r="D3360" s="541" t="s">
        <v>6398</v>
      </c>
      <c r="E3360" s="539" t="s">
        <v>12626</v>
      </c>
      <c r="F3360" s="488">
        <v>5.9000000000000004</v>
      </c>
    </row>
    <row r="3361" s="491" customFormat="1">
      <c r="B3361" s="490">
        <v>102311</v>
      </c>
      <c r="C3361" s="536" t="s">
        <v>2800</v>
      </c>
      <c r="D3361" s="541" t="s">
        <v>6399</v>
      </c>
      <c r="E3361" s="539" t="s">
        <v>12626</v>
      </c>
      <c r="F3361" s="488">
        <v>11.720000000000001</v>
      </c>
    </row>
    <row r="3362" s="491" customFormat="1">
      <c r="B3362" s="490">
        <v>102319</v>
      </c>
      <c r="C3362" s="536" t="s">
        <v>2800</v>
      </c>
      <c r="D3362" s="541" t="s">
        <v>6400</v>
      </c>
      <c r="E3362" s="539" t="s">
        <v>12626</v>
      </c>
      <c r="F3362" s="488">
        <v>7.3899999999999997</v>
      </c>
    </row>
    <row r="3363" s="491" customFormat="1">
      <c r="B3363" s="490">
        <v>102287</v>
      </c>
      <c r="C3363" s="536" t="s">
        <v>2800</v>
      </c>
      <c r="D3363" s="541" t="s">
        <v>6401</v>
      </c>
      <c r="E3363" s="539" t="s">
        <v>12626</v>
      </c>
      <c r="F3363" s="488">
        <v>12.27</v>
      </c>
    </row>
    <row r="3364" s="491" customFormat="1">
      <c r="B3364" s="490">
        <v>102316</v>
      </c>
      <c r="C3364" s="536" t="s">
        <v>2800</v>
      </c>
      <c r="D3364" s="541" t="s">
        <v>6402</v>
      </c>
      <c r="E3364" s="539" t="s">
        <v>12626</v>
      </c>
      <c r="F3364" s="488">
        <v>7.6799999999999997</v>
      </c>
    </row>
    <row r="3365" s="491" customFormat="1">
      <c r="B3365" s="490">
        <v>102292</v>
      </c>
      <c r="C3365" s="536" t="s">
        <v>2800</v>
      </c>
      <c r="D3365" s="541" t="s">
        <v>6403</v>
      </c>
      <c r="E3365" s="539" t="s">
        <v>12626</v>
      </c>
      <c r="F3365" s="488">
        <v>8.0299999999999994</v>
      </c>
    </row>
    <row r="3366" s="491" customFormat="1">
      <c r="B3366" s="490">
        <v>90092</v>
      </c>
      <c r="C3366" s="536" t="s">
        <v>2800</v>
      </c>
      <c r="D3366" s="541" t="s">
        <v>6404</v>
      </c>
      <c r="E3366" s="539" t="s">
        <v>12626</v>
      </c>
      <c r="F3366" s="488">
        <v>6.1399999999999997</v>
      </c>
    </row>
    <row r="3367" s="491" customFormat="1">
      <c r="B3367" s="490">
        <v>102278</v>
      </c>
      <c r="C3367" s="536" t="s">
        <v>2800</v>
      </c>
      <c r="D3367" s="541" t="s">
        <v>6405</v>
      </c>
      <c r="E3367" s="539" t="s">
        <v>12626</v>
      </c>
      <c r="F3367" s="488">
        <v>9.3699999999999992</v>
      </c>
    </row>
    <row r="3368" s="491" customFormat="1">
      <c r="B3368" s="490">
        <v>90094</v>
      </c>
      <c r="C3368" s="536" t="s">
        <v>2800</v>
      </c>
      <c r="D3368" s="541" t="s">
        <v>6406</v>
      </c>
      <c r="E3368" s="539" t="s">
        <v>12626</v>
      </c>
      <c r="F3368" s="488">
        <v>5.8099999999999996</v>
      </c>
    </row>
    <row r="3369" s="491" customFormat="1">
      <c r="B3369" s="490">
        <v>102309</v>
      </c>
      <c r="C3369" s="536" t="s">
        <v>2800</v>
      </c>
      <c r="D3369" s="541" t="s">
        <v>6407</v>
      </c>
      <c r="E3369" s="539" t="s">
        <v>12626</v>
      </c>
      <c r="F3369" s="488">
        <v>11.52</v>
      </c>
    </row>
    <row r="3370" s="491" customFormat="1">
      <c r="B3370" s="490">
        <v>102285</v>
      </c>
      <c r="C3370" s="536" t="s">
        <v>2800</v>
      </c>
      <c r="D3370" s="541" t="s">
        <v>6408</v>
      </c>
      <c r="E3370" s="539" t="s">
        <v>12626</v>
      </c>
      <c r="F3370" s="488">
        <v>12.07</v>
      </c>
    </row>
    <row r="3371" s="491" customFormat="1">
      <c r="B3371" s="490">
        <v>90095</v>
      </c>
      <c r="C3371" s="536" t="s">
        <v>2800</v>
      </c>
      <c r="D3371" s="541" t="s">
        <v>6409</v>
      </c>
      <c r="E3371" s="539" t="s">
        <v>12626</v>
      </c>
      <c r="F3371" s="488">
        <v>5.6699999999999999</v>
      </c>
    </row>
    <row r="3372" s="491" customFormat="1">
      <c r="B3372" s="490">
        <v>102320</v>
      </c>
      <c r="C3372" s="536" t="s">
        <v>2800</v>
      </c>
      <c r="D3372" s="541" t="s">
        <v>6410</v>
      </c>
      <c r="E3372" s="539" t="s">
        <v>12626</v>
      </c>
      <c r="F3372" s="488">
        <v>7.0999999999999996</v>
      </c>
    </row>
    <row r="3373" s="491" customFormat="1">
      <c r="B3373" s="490">
        <v>102296</v>
      </c>
      <c r="C3373" s="536" t="s">
        <v>2800</v>
      </c>
      <c r="D3373" s="541" t="s">
        <v>6411</v>
      </c>
      <c r="E3373" s="539" t="s">
        <v>12626</v>
      </c>
      <c r="F3373" s="488">
        <v>7.4299999999999997</v>
      </c>
    </row>
    <row r="3374" s="491" customFormat="1">
      <c r="B3374" s="490">
        <v>90086</v>
      </c>
      <c r="C3374" s="536" t="s">
        <v>2800</v>
      </c>
      <c r="D3374" s="541" t="s">
        <v>6412</v>
      </c>
      <c r="E3374" s="539" t="s">
        <v>12626</v>
      </c>
      <c r="F3374" s="488">
        <v>9.2200000000000006</v>
      </c>
    </row>
    <row r="3375" s="491" customFormat="1">
      <c r="B3375" s="490">
        <v>102277</v>
      </c>
      <c r="C3375" s="536" t="s">
        <v>2800</v>
      </c>
      <c r="D3375" s="541" t="s">
        <v>6413</v>
      </c>
      <c r="E3375" s="539" t="s">
        <v>12626</v>
      </c>
      <c r="F3375" s="488">
        <v>8.9600000000000009</v>
      </c>
    </row>
    <row r="3376" s="491" customFormat="1">
      <c r="B3376" s="490">
        <v>102286</v>
      </c>
      <c r="C3376" s="536" t="s">
        <v>2800</v>
      </c>
      <c r="D3376" s="541" t="s">
        <v>6414</v>
      </c>
      <c r="E3376" s="539" t="s">
        <v>12626</v>
      </c>
      <c r="F3376" s="488">
        <v>11.73</v>
      </c>
    </row>
    <row r="3377" s="491" customFormat="1">
      <c r="B3377" s="490">
        <v>90098</v>
      </c>
      <c r="C3377" s="536" t="s">
        <v>2800</v>
      </c>
      <c r="D3377" s="541" t="s">
        <v>6415</v>
      </c>
      <c r="E3377" s="539" t="s">
        <v>12626</v>
      </c>
      <c r="F3377" s="488">
        <v>5.5700000000000003</v>
      </c>
    </row>
    <row r="3378" s="491" customFormat="1">
      <c r="B3378" s="490">
        <v>102313</v>
      </c>
      <c r="C3378" s="536" t="s">
        <v>2800</v>
      </c>
      <c r="D3378" s="541" t="s">
        <v>6416</v>
      </c>
      <c r="E3378" s="539" t="s">
        <v>12626</v>
      </c>
      <c r="F3378" s="488">
        <v>11.050000000000001</v>
      </c>
    </row>
    <row r="3379" s="491" customFormat="1">
      <c r="B3379" s="490">
        <v>102321</v>
      </c>
      <c r="C3379" s="536" t="s">
        <v>2800</v>
      </c>
      <c r="D3379" s="541" t="s">
        <v>6417</v>
      </c>
      <c r="E3379" s="539" t="s">
        <v>12626</v>
      </c>
      <c r="F3379" s="488">
        <v>6.9500000000000002</v>
      </c>
    </row>
    <row r="3380" s="491" customFormat="1">
      <c r="B3380" s="490">
        <v>102289</v>
      </c>
      <c r="C3380" s="536" t="s">
        <v>2800</v>
      </c>
      <c r="D3380" s="541" t="s">
        <v>6418</v>
      </c>
      <c r="E3380" s="539" t="s">
        <v>12626</v>
      </c>
      <c r="F3380" s="488">
        <v>11.56</v>
      </c>
    </row>
    <row r="3381" s="491" customFormat="1">
      <c r="B3381" s="490">
        <v>102297</v>
      </c>
      <c r="C3381" s="536" t="s">
        <v>2800</v>
      </c>
      <c r="D3381" s="541" t="s">
        <v>6419</v>
      </c>
      <c r="E3381" s="539" t="s">
        <v>12626</v>
      </c>
      <c r="F3381" s="488">
        <v>7.2800000000000002</v>
      </c>
    </row>
    <row r="3382" s="491" customFormat="1">
      <c r="B3382" s="490">
        <v>102280</v>
      </c>
      <c r="C3382" s="536" t="s">
        <v>2800</v>
      </c>
      <c r="D3382" s="541" t="s">
        <v>6420</v>
      </c>
      <c r="E3382" s="539" t="s">
        <v>12626</v>
      </c>
      <c r="F3382" s="488">
        <v>5.6399999999999997</v>
      </c>
    </row>
    <row r="3383" s="491" customFormat="1">
      <c r="B3383" s="490">
        <v>102294</v>
      </c>
      <c r="C3383" s="536" t="s">
        <v>2800</v>
      </c>
      <c r="D3383" s="541" t="s">
        <v>6421</v>
      </c>
      <c r="E3383" s="539" t="s">
        <v>12626</v>
      </c>
      <c r="F3383" s="488">
        <v>7.3700000000000001</v>
      </c>
    </row>
    <row r="3384" s="491" customFormat="1">
      <c r="B3384" s="490">
        <v>90090</v>
      </c>
      <c r="C3384" s="536" t="s">
        <v>2800</v>
      </c>
      <c r="D3384" s="541" t="s">
        <v>6422</v>
      </c>
      <c r="E3384" s="539" t="s">
        <v>12626</v>
      </c>
      <c r="F3384" s="488">
        <v>8.8300000000000001</v>
      </c>
    </row>
    <row r="3385" s="491" customFormat="1">
      <c r="B3385" s="490">
        <v>102317</v>
      </c>
      <c r="C3385" s="536" t="s">
        <v>2800</v>
      </c>
      <c r="D3385" s="541" t="s">
        <v>6423</v>
      </c>
      <c r="E3385" s="539" t="s">
        <v>12626</v>
      </c>
      <c r="F3385" s="488">
        <v>7.2699999999999996</v>
      </c>
    </row>
    <row r="3386" s="491" customFormat="1">
      <c r="B3386" s="490">
        <v>102293</v>
      </c>
      <c r="C3386" s="536" t="s">
        <v>2800</v>
      </c>
      <c r="D3386" s="541" t="s">
        <v>6424</v>
      </c>
      <c r="E3386" s="539" t="s">
        <v>12626</v>
      </c>
      <c r="F3386" s="488">
        <v>7.5999999999999996</v>
      </c>
    </row>
    <row r="3387" s="491" customFormat="1">
      <c r="B3387" s="490">
        <v>102310</v>
      </c>
      <c r="C3387" s="536" t="s">
        <v>2800</v>
      </c>
      <c r="D3387" s="541" t="s">
        <v>6425</v>
      </c>
      <c r="E3387" s="539" t="s">
        <v>12626</v>
      </c>
      <c r="F3387" s="488">
        <v>11.199999999999999</v>
      </c>
    </row>
    <row r="3388" s="491" customFormat="1">
      <c r="B3388" s="490">
        <v>102318</v>
      </c>
      <c r="C3388" s="536" t="s">
        <v>2800</v>
      </c>
      <c r="D3388" s="541" t="s">
        <v>6426</v>
      </c>
      <c r="E3388" s="539" t="s">
        <v>12626</v>
      </c>
      <c r="F3388" s="488">
        <v>7.0499999999999998</v>
      </c>
    </row>
    <row r="3389" s="491" customFormat="1">
      <c r="B3389" s="490">
        <v>90106</v>
      </c>
      <c r="C3389" s="536" t="s">
        <v>2800</v>
      </c>
      <c r="D3389" s="541" t="s">
        <v>6427</v>
      </c>
      <c r="E3389" s="539" t="s">
        <v>12626</v>
      </c>
      <c r="F3389" s="488">
        <v>8.8699999999999992</v>
      </c>
    </row>
    <row r="3390" s="491" customFormat="1">
      <c r="B3390" s="490">
        <v>90105</v>
      </c>
      <c r="C3390" s="536" t="s">
        <v>2800</v>
      </c>
      <c r="D3390" s="541" t="s">
        <v>6428</v>
      </c>
      <c r="E3390" s="539" t="s">
        <v>12626</v>
      </c>
      <c r="F3390" s="488">
        <v>9.7400000000000002</v>
      </c>
    </row>
    <row r="3391" s="491" customFormat="1">
      <c r="B3391" s="490">
        <v>90108</v>
      </c>
      <c r="C3391" s="536" t="s">
        <v>2800</v>
      </c>
      <c r="D3391" s="541" t="s">
        <v>6429</v>
      </c>
      <c r="E3391" s="539" t="s">
        <v>12626</v>
      </c>
      <c r="F3391" s="488">
        <v>8.0199999999999996</v>
      </c>
    </row>
    <row r="3392" s="491" customFormat="1">
      <c r="B3392" s="490">
        <v>90107</v>
      </c>
      <c r="C3392" s="536" t="s">
        <v>2800</v>
      </c>
      <c r="D3392" s="541" t="s">
        <v>6430</v>
      </c>
      <c r="E3392" s="539" t="s">
        <v>12626</v>
      </c>
      <c r="F3392" s="488">
        <v>8.7699999999999996</v>
      </c>
    </row>
    <row r="3393" s="491" customFormat="1">
      <c r="B3393" s="490">
        <v>102354</v>
      </c>
      <c r="C3393" s="536" t="s">
        <v>2800</v>
      </c>
      <c r="D3393" s="541" t="s">
        <v>6431</v>
      </c>
      <c r="E3393" s="539" t="s">
        <v>12626</v>
      </c>
      <c r="F3393" s="488">
        <v>158.61000000000001</v>
      </c>
    </row>
    <row r="3394" s="491" customFormat="1">
      <c r="B3394" s="490">
        <v>102355</v>
      </c>
      <c r="C3394" s="536" t="s">
        <v>2800</v>
      </c>
      <c r="D3394" s="541" t="s">
        <v>6432</v>
      </c>
      <c r="E3394" s="539" t="s">
        <v>12626</v>
      </c>
      <c r="F3394" s="488">
        <v>187.84</v>
      </c>
    </row>
    <row r="3395" s="491" customFormat="1">
      <c r="B3395" s="490">
        <v>102356</v>
      </c>
      <c r="C3395" s="536" t="s">
        <v>2800</v>
      </c>
      <c r="D3395" s="541" t="s">
        <v>6433</v>
      </c>
      <c r="E3395" s="539" t="s">
        <v>12626</v>
      </c>
      <c r="F3395" s="488">
        <v>0</v>
      </c>
    </row>
    <row r="3396" s="491" customFormat="1">
      <c r="B3396" s="490">
        <v>102357</v>
      </c>
      <c r="C3396" s="536" t="s">
        <v>2800</v>
      </c>
      <c r="D3396" s="541" t="s">
        <v>6434</v>
      </c>
      <c r="E3396" s="539" t="s">
        <v>12626</v>
      </c>
      <c r="F3396" s="488">
        <v>0</v>
      </c>
    </row>
    <row r="3397" s="491" customFormat="1">
      <c r="B3397" s="490">
        <v>102358</v>
      </c>
      <c r="C3397" s="536" t="s">
        <v>2800</v>
      </c>
      <c r="D3397" s="541" t="s">
        <v>6435</v>
      </c>
      <c r="E3397" s="539" t="s">
        <v>12626</v>
      </c>
      <c r="F3397" s="488">
        <v>0</v>
      </c>
    </row>
    <row r="3398" s="491" customFormat="1">
      <c r="B3398" s="490">
        <v>102359</v>
      </c>
      <c r="C3398" s="536" t="s">
        <v>2800</v>
      </c>
      <c r="D3398" s="541" t="s">
        <v>6436</v>
      </c>
      <c r="E3398" s="539" t="s">
        <v>12626</v>
      </c>
      <c r="F3398" s="488">
        <v>0</v>
      </c>
    </row>
    <row r="3399" s="491" customFormat="1">
      <c r="B3399" s="490">
        <v>102348</v>
      </c>
      <c r="C3399" s="536" t="s">
        <v>2800</v>
      </c>
      <c r="D3399" s="541" t="s">
        <v>6437</v>
      </c>
      <c r="E3399" s="539" t="s">
        <v>12626</v>
      </c>
      <c r="F3399" s="488">
        <v>0</v>
      </c>
    </row>
    <row r="3400" s="491" customFormat="1">
      <c r="B3400" s="490">
        <v>102346</v>
      </c>
      <c r="C3400" s="536" t="s">
        <v>2800</v>
      </c>
      <c r="D3400" s="541" t="s">
        <v>6438</v>
      </c>
      <c r="E3400" s="539" t="s">
        <v>12626</v>
      </c>
      <c r="F3400" s="488">
        <v>0</v>
      </c>
    </row>
    <row r="3401" s="491" customFormat="1">
      <c r="B3401" s="490">
        <v>102347</v>
      </c>
      <c r="C3401" s="536" t="s">
        <v>2800</v>
      </c>
      <c r="D3401" s="541" t="s">
        <v>6439</v>
      </c>
      <c r="E3401" s="539" t="s">
        <v>12626</v>
      </c>
      <c r="F3401" s="488">
        <v>0</v>
      </c>
    </row>
    <row r="3402" s="491" customFormat="1">
      <c r="B3402" s="490">
        <v>102350</v>
      </c>
      <c r="C3402" s="536" t="s">
        <v>2800</v>
      </c>
      <c r="D3402" s="541" t="s">
        <v>6440</v>
      </c>
      <c r="E3402" s="539" t="s">
        <v>12626</v>
      </c>
      <c r="F3402" s="488">
        <v>0</v>
      </c>
    </row>
    <row r="3403" s="491" customFormat="1">
      <c r="B3403" s="490">
        <v>102351</v>
      </c>
      <c r="C3403" s="536" t="s">
        <v>2800</v>
      </c>
      <c r="D3403" s="541" t="s">
        <v>6441</v>
      </c>
      <c r="E3403" s="539" t="s">
        <v>12626</v>
      </c>
      <c r="F3403" s="488">
        <v>0</v>
      </c>
    </row>
    <row r="3404" s="491" customFormat="1">
      <c r="B3404" s="490">
        <v>102352</v>
      </c>
      <c r="C3404" s="536" t="s">
        <v>2800</v>
      </c>
      <c r="D3404" s="541" t="s">
        <v>6442</v>
      </c>
      <c r="E3404" s="539" t="s">
        <v>12626</v>
      </c>
      <c r="F3404" s="488">
        <v>0</v>
      </c>
    </row>
    <row r="3405" s="491" customFormat="1">
      <c r="B3405" s="490">
        <v>102353</v>
      </c>
      <c r="C3405" s="536" t="s">
        <v>2800</v>
      </c>
      <c r="D3405" s="541" t="s">
        <v>6443</v>
      </c>
      <c r="E3405" s="539" t="s">
        <v>12626</v>
      </c>
      <c r="F3405" s="488">
        <v>0</v>
      </c>
    </row>
    <row r="3406" s="491" customFormat="1">
      <c r="B3406" s="490">
        <v>102349</v>
      </c>
      <c r="C3406" s="536" t="s">
        <v>2800</v>
      </c>
      <c r="D3406" s="541" t="s">
        <v>6444</v>
      </c>
      <c r="E3406" s="539" t="s">
        <v>12626</v>
      </c>
      <c r="F3406" s="488">
        <v>0</v>
      </c>
    </row>
    <row r="3407" s="491" customFormat="1">
      <c r="B3407" s="490">
        <v>102360</v>
      </c>
      <c r="C3407" s="536" t="s">
        <v>2800</v>
      </c>
      <c r="D3407" s="541" t="s">
        <v>6445</v>
      </c>
      <c r="E3407" s="539" t="s">
        <v>12626</v>
      </c>
      <c r="F3407" s="488">
        <v>27.02</v>
      </c>
    </row>
    <row r="3408" s="491" customFormat="1">
      <c r="B3408" s="490">
        <v>102361</v>
      </c>
      <c r="C3408" s="536" t="s">
        <v>2800</v>
      </c>
      <c r="D3408" s="541" t="s">
        <v>6446</v>
      </c>
      <c r="E3408" s="539" t="s">
        <v>12626</v>
      </c>
      <c r="F3408" s="488">
        <v>42.369999999999997</v>
      </c>
    </row>
    <row r="3409" s="491" customFormat="1">
      <c r="B3409" s="490">
        <v>101595</v>
      </c>
      <c r="C3409" s="536" t="s">
        <v>2800</v>
      </c>
      <c r="D3409" s="541" t="s">
        <v>6447</v>
      </c>
      <c r="E3409" s="539" t="s">
        <v>12625</v>
      </c>
      <c r="F3409" s="488">
        <v>0</v>
      </c>
    </row>
    <row r="3410" s="491" customFormat="1">
      <c r="B3410" s="490">
        <v>101601</v>
      </c>
      <c r="C3410" s="536" t="s">
        <v>2800</v>
      </c>
      <c r="D3410" s="541" t="s">
        <v>6448</v>
      </c>
      <c r="E3410" s="539" t="s">
        <v>12625</v>
      </c>
      <c r="F3410" s="488">
        <v>27.449999999999999</v>
      </c>
    </row>
    <row r="3411" s="491" customFormat="1">
      <c r="B3411" s="490">
        <v>101594</v>
      </c>
      <c r="C3411" s="536" t="s">
        <v>2800</v>
      </c>
      <c r="D3411" s="541" t="s">
        <v>6449</v>
      </c>
      <c r="E3411" s="539" t="s">
        <v>12625</v>
      </c>
      <c r="F3411" s="488">
        <v>0</v>
      </c>
    </row>
    <row r="3412" s="491" customFormat="1">
      <c r="B3412" s="490">
        <v>101600</v>
      </c>
      <c r="C3412" s="536" t="s">
        <v>2800</v>
      </c>
      <c r="D3412" s="541" t="s">
        <v>6450</v>
      </c>
      <c r="E3412" s="539" t="s">
        <v>12625</v>
      </c>
      <c r="F3412" s="488">
        <v>18.550000000000001</v>
      </c>
    </row>
    <row r="3413" s="491" customFormat="1">
      <c r="B3413" s="490">
        <v>101597</v>
      </c>
      <c r="C3413" s="536" t="s">
        <v>2800</v>
      </c>
      <c r="D3413" s="541" t="s">
        <v>6451</v>
      </c>
      <c r="E3413" s="539" t="s">
        <v>12625</v>
      </c>
      <c r="F3413" s="488">
        <v>0</v>
      </c>
    </row>
    <row r="3414" s="491" customFormat="1">
      <c r="B3414" s="490">
        <v>101603</v>
      </c>
      <c r="C3414" s="536" t="s">
        <v>2800</v>
      </c>
      <c r="D3414" s="541" t="s">
        <v>6452</v>
      </c>
      <c r="E3414" s="539" t="s">
        <v>12625</v>
      </c>
      <c r="F3414" s="488">
        <v>22.66</v>
      </c>
    </row>
    <row r="3415" s="491" customFormat="1">
      <c r="B3415" s="490">
        <v>101596</v>
      </c>
      <c r="C3415" s="536" t="s">
        <v>2800</v>
      </c>
      <c r="D3415" s="541" t="s">
        <v>6453</v>
      </c>
      <c r="E3415" s="539" t="s">
        <v>12625</v>
      </c>
      <c r="F3415" s="488">
        <v>0</v>
      </c>
    </row>
    <row r="3416" s="491" customFormat="1">
      <c r="B3416" s="490">
        <v>101602</v>
      </c>
      <c r="C3416" s="536" t="s">
        <v>2800</v>
      </c>
      <c r="D3416" s="541" t="s">
        <v>6454</v>
      </c>
      <c r="E3416" s="539" t="s">
        <v>12625</v>
      </c>
      <c r="F3416" s="488">
        <v>13.76</v>
      </c>
    </row>
    <row r="3417" s="491" customFormat="1">
      <c r="B3417" s="490">
        <v>101599</v>
      </c>
      <c r="C3417" s="536" t="s">
        <v>2800</v>
      </c>
      <c r="D3417" s="541" t="s">
        <v>6455</v>
      </c>
      <c r="E3417" s="539" t="s">
        <v>12625</v>
      </c>
      <c r="F3417" s="488">
        <v>0</v>
      </c>
    </row>
    <row r="3418" s="491" customFormat="1">
      <c r="B3418" s="490">
        <v>101605</v>
      </c>
      <c r="C3418" s="536" t="s">
        <v>2800</v>
      </c>
      <c r="D3418" s="541" t="s">
        <v>6456</v>
      </c>
      <c r="E3418" s="539" t="s">
        <v>12625</v>
      </c>
      <c r="F3418" s="488">
        <v>17.899999999999999</v>
      </c>
    </row>
    <row r="3419" s="491" customFormat="1">
      <c r="B3419" s="490">
        <v>101598</v>
      </c>
      <c r="C3419" s="536" t="s">
        <v>2800</v>
      </c>
      <c r="D3419" s="541" t="s">
        <v>6457</v>
      </c>
      <c r="E3419" s="539" t="s">
        <v>12625</v>
      </c>
      <c r="F3419" s="488">
        <v>0</v>
      </c>
    </row>
    <row r="3420" s="491" customFormat="1">
      <c r="B3420" s="490">
        <v>101604</v>
      </c>
      <c r="C3420" s="536" t="s">
        <v>2800</v>
      </c>
      <c r="D3420" s="541" t="s">
        <v>6458</v>
      </c>
      <c r="E3420" s="539" t="s">
        <v>12625</v>
      </c>
      <c r="F3420" s="488">
        <v>9</v>
      </c>
    </row>
    <row r="3421" s="491" customFormat="1">
      <c r="B3421" s="490">
        <v>101588</v>
      </c>
      <c r="C3421" s="536" t="s">
        <v>2800</v>
      </c>
      <c r="D3421" s="541" t="s">
        <v>6459</v>
      </c>
      <c r="E3421" s="539" t="s">
        <v>12625</v>
      </c>
      <c r="F3421" s="488">
        <v>99.819999999999993</v>
      </c>
    </row>
    <row r="3422" s="491" customFormat="1">
      <c r="B3422" s="490">
        <v>101591</v>
      </c>
      <c r="C3422" s="536" t="s">
        <v>2800</v>
      </c>
      <c r="D3422" s="541" t="s">
        <v>6460</v>
      </c>
      <c r="E3422" s="539" t="s">
        <v>12625</v>
      </c>
      <c r="F3422" s="488">
        <v>120.98</v>
      </c>
    </row>
    <row r="3423" s="491" customFormat="1">
      <c r="B3423" s="490">
        <v>101590</v>
      </c>
      <c r="C3423" s="536" t="s">
        <v>2800</v>
      </c>
      <c r="D3423" s="541" t="s">
        <v>6461</v>
      </c>
      <c r="E3423" s="539" t="s">
        <v>12625</v>
      </c>
      <c r="F3423" s="488">
        <v>75.769999999999996</v>
      </c>
    </row>
    <row r="3424" s="491" customFormat="1">
      <c r="B3424" s="490">
        <v>101593</v>
      </c>
      <c r="C3424" s="536" t="s">
        <v>2800</v>
      </c>
      <c r="D3424" s="541" t="s">
        <v>6462</v>
      </c>
      <c r="E3424" s="539" t="s">
        <v>12625</v>
      </c>
      <c r="F3424" s="488">
        <v>99.180000000000007</v>
      </c>
    </row>
    <row r="3425" s="491" customFormat="1">
      <c r="B3425" s="490">
        <v>101592</v>
      </c>
      <c r="C3425" s="536" t="s">
        <v>2800</v>
      </c>
      <c r="D3425" s="541" t="s">
        <v>6463</v>
      </c>
      <c r="E3425" s="539" t="s">
        <v>12625</v>
      </c>
      <c r="F3425" s="488">
        <v>53.850000000000001</v>
      </c>
    </row>
    <row r="3426" s="491" customFormat="1">
      <c r="B3426" s="490">
        <v>101583</v>
      </c>
      <c r="C3426" s="536" t="s">
        <v>2800</v>
      </c>
      <c r="D3426" s="541" t="s">
        <v>6464</v>
      </c>
      <c r="E3426" s="539" t="s">
        <v>12625</v>
      </c>
      <c r="F3426" s="488">
        <v>101.34</v>
      </c>
    </row>
    <row r="3427" s="491" customFormat="1">
      <c r="B3427" s="490">
        <v>101582</v>
      </c>
      <c r="C3427" s="536" t="s">
        <v>2800</v>
      </c>
      <c r="D3427" s="541" t="s">
        <v>6465</v>
      </c>
      <c r="E3427" s="539" t="s">
        <v>12625</v>
      </c>
      <c r="F3427" s="488">
        <v>82.569999999999993</v>
      </c>
    </row>
    <row r="3428" s="491" customFormat="1">
      <c r="B3428" s="490">
        <v>101585</v>
      </c>
      <c r="C3428" s="536" t="s">
        <v>2800</v>
      </c>
      <c r="D3428" s="541" t="s">
        <v>6466</v>
      </c>
      <c r="E3428" s="539" t="s">
        <v>12625</v>
      </c>
      <c r="F3428" s="488">
        <v>86.989999999999995</v>
      </c>
    </row>
    <row r="3429" s="491" customFormat="1">
      <c r="B3429" s="490">
        <v>101584</v>
      </c>
      <c r="C3429" s="536" t="s">
        <v>2800</v>
      </c>
      <c r="D3429" s="541" t="s">
        <v>6467</v>
      </c>
      <c r="E3429" s="539" t="s">
        <v>12625</v>
      </c>
      <c r="F3429" s="488">
        <v>68.219999999999999</v>
      </c>
    </row>
    <row r="3430" s="491" customFormat="1">
      <c r="B3430" s="490">
        <v>101587</v>
      </c>
      <c r="C3430" s="536" t="s">
        <v>2800</v>
      </c>
      <c r="D3430" s="541" t="s">
        <v>6468</v>
      </c>
      <c r="E3430" s="539" t="s">
        <v>12625</v>
      </c>
      <c r="F3430" s="488">
        <v>78.549999999999997</v>
      </c>
    </row>
    <row r="3431" s="491" customFormat="1">
      <c r="B3431" s="490">
        <v>101586</v>
      </c>
      <c r="C3431" s="536" t="s">
        <v>2800</v>
      </c>
      <c r="D3431" s="541" t="s">
        <v>6469</v>
      </c>
      <c r="E3431" s="539" t="s">
        <v>12625</v>
      </c>
      <c r="F3431" s="488">
        <v>59.619999999999997</v>
      </c>
    </row>
    <row r="3432" s="491" customFormat="1">
      <c r="B3432" s="490">
        <v>101577</v>
      </c>
      <c r="C3432" s="536" t="s">
        <v>2800</v>
      </c>
      <c r="D3432" s="541" t="s">
        <v>6470</v>
      </c>
      <c r="E3432" s="539" t="s">
        <v>12625</v>
      </c>
      <c r="F3432" s="488">
        <v>62.130000000000003</v>
      </c>
    </row>
    <row r="3433" s="491" customFormat="1">
      <c r="B3433" s="490">
        <v>101576</v>
      </c>
      <c r="C3433" s="536" t="s">
        <v>2800</v>
      </c>
      <c r="D3433" s="541" t="s">
        <v>6471</v>
      </c>
      <c r="E3433" s="539" t="s">
        <v>12625</v>
      </c>
      <c r="F3433" s="488">
        <v>50.090000000000003</v>
      </c>
    </row>
    <row r="3434" s="491" customFormat="1">
      <c r="B3434" s="490">
        <v>101579</v>
      </c>
      <c r="C3434" s="536" t="s">
        <v>2800</v>
      </c>
      <c r="D3434" s="541" t="s">
        <v>6472</v>
      </c>
      <c r="E3434" s="539" t="s">
        <v>12625</v>
      </c>
      <c r="F3434" s="488">
        <v>53.649999999999999</v>
      </c>
    </row>
    <row r="3435" s="491" customFormat="1">
      <c r="B3435" s="490">
        <v>101578</v>
      </c>
      <c r="C3435" s="536" t="s">
        <v>2800</v>
      </c>
      <c r="D3435" s="541" t="s">
        <v>6473</v>
      </c>
      <c r="E3435" s="539" t="s">
        <v>12625</v>
      </c>
      <c r="F3435" s="488">
        <v>41.630000000000003</v>
      </c>
    </row>
    <row r="3436" s="491" customFormat="1">
      <c r="B3436" s="490">
        <v>101581</v>
      </c>
      <c r="C3436" s="536" t="s">
        <v>2800</v>
      </c>
      <c r="D3436" s="541" t="s">
        <v>6474</v>
      </c>
      <c r="E3436" s="539" t="s">
        <v>12625</v>
      </c>
      <c r="F3436" s="488">
        <v>49.490000000000002</v>
      </c>
    </row>
    <row r="3437" s="491" customFormat="1">
      <c r="B3437" s="490">
        <v>101580</v>
      </c>
      <c r="C3437" s="536" t="s">
        <v>2800</v>
      </c>
      <c r="D3437" s="541" t="s">
        <v>6475</v>
      </c>
      <c r="E3437" s="539" t="s">
        <v>12625</v>
      </c>
      <c r="F3437" s="488">
        <v>37.310000000000002</v>
      </c>
    </row>
    <row r="3438" s="491" customFormat="1">
      <c r="B3438" s="490">
        <v>101606</v>
      </c>
      <c r="C3438" s="536" t="s">
        <v>2800</v>
      </c>
      <c r="D3438" s="541" t="s">
        <v>6476</v>
      </c>
      <c r="E3438" s="539" t="s">
        <v>12625</v>
      </c>
      <c r="F3438" s="488">
        <v>0</v>
      </c>
    </row>
    <row r="3439" s="491" customFormat="1">
      <c r="B3439" s="490">
        <v>101607</v>
      </c>
      <c r="C3439" s="536" t="s">
        <v>2800</v>
      </c>
      <c r="D3439" s="541" t="s">
        <v>6477</v>
      </c>
      <c r="E3439" s="539" t="s">
        <v>12625</v>
      </c>
      <c r="F3439" s="488">
        <v>0</v>
      </c>
    </row>
    <row r="3440" s="491" customFormat="1">
      <c r="B3440" s="490">
        <v>101608</v>
      </c>
      <c r="C3440" s="536" t="s">
        <v>2800</v>
      </c>
      <c r="D3440" s="541" t="s">
        <v>6478</v>
      </c>
      <c r="E3440" s="539" t="s">
        <v>12625</v>
      </c>
      <c r="F3440" s="488">
        <v>0</v>
      </c>
    </row>
    <row r="3441" s="491" customFormat="1">
      <c r="B3441" s="490">
        <v>101571</v>
      </c>
      <c r="C3441" s="536" t="s">
        <v>2800</v>
      </c>
      <c r="D3441" s="541" t="s">
        <v>6479</v>
      </c>
      <c r="E3441" s="539" t="s">
        <v>12625</v>
      </c>
      <c r="F3441" s="488">
        <v>36.630000000000003</v>
      </c>
    </row>
    <row r="3442" s="491" customFormat="1">
      <c r="B3442" s="490">
        <v>101570</v>
      </c>
      <c r="C3442" s="536" t="s">
        <v>2800</v>
      </c>
      <c r="D3442" s="541" t="s">
        <v>6480</v>
      </c>
      <c r="E3442" s="539" t="s">
        <v>12625</v>
      </c>
      <c r="F3442" s="488">
        <v>27.239999999999998</v>
      </c>
    </row>
    <row r="3443" s="491" customFormat="1">
      <c r="B3443" s="490">
        <v>101573</v>
      </c>
      <c r="C3443" s="536" t="s">
        <v>2800</v>
      </c>
      <c r="D3443" s="541" t="s">
        <v>6481</v>
      </c>
      <c r="E3443" s="539" t="s">
        <v>12625</v>
      </c>
      <c r="F3443" s="488">
        <v>30.829999999999998</v>
      </c>
    </row>
    <row r="3444" s="491" customFormat="1">
      <c r="B3444" s="490">
        <v>101572</v>
      </c>
      <c r="C3444" s="536" t="s">
        <v>2800</v>
      </c>
      <c r="D3444" s="541" t="s">
        <v>6482</v>
      </c>
      <c r="E3444" s="539" t="s">
        <v>12625</v>
      </c>
      <c r="F3444" s="488">
        <v>21.449999999999999</v>
      </c>
    </row>
    <row r="3445" s="491" customFormat="1">
      <c r="B3445" s="490">
        <v>101575</v>
      </c>
      <c r="C3445" s="536" t="s">
        <v>2800</v>
      </c>
      <c r="D3445" s="541" t="s">
        <v>6483</v>
      </c>
      <c r="E3445" s="539" t="s">
        <v>12625</v>
      </c>
      <c r="F3445" s="488">
        <v>26.09</v>
      </c>
    </row>
    <row r="3446" s="491" customFormat="1">
      <c r="B3446" s="490">
        <v>101574</v>
      </c>
      <c r="C3446" s="536" t="s">
        <v>2800</v>
      </c>
      <c r="D3446" s="541" t="s">
        <v>6484</v>
      </c>
      <c r="E3446" s="539" t="s">
        <v>12625</v>
      </c>
      <c r="F3446" s="488">
        <v>16.57</v>
      </c>
    </row>
    <row r="3447" s="491" customFormat="1">
      <c r="B3447" s="490">
        <v>101589</v>
      </c>
      <c r="C3447" s="536" t="s">
        <v>2800</v>
      </c>
      <c r="D3447" s="541" t="s">
        <v>6485</v>
      </c>
      <c r="E3447" s="539" t="s">
        <v>12625</v>
      </c>
      <c r="F3447" s="488">
        <v>145.02000000000001</v>
      </c>
    </row>
    <row r="3448" s="491" customFormat="1">
      <c r="B3448" s="490">
        <v>101610</v>
      </c>
      <c r="C3448" s="536" t="s">
        <v>2800</v>
      </c>
      <c r="D3448" s="541" t="s">
        <v>6486</v>
      </c>
      <c r="E3448" s="539" t="s">
        <v>188</v>
      </c>
      <c r="F3448" s="488">
        <v>0</v>
      </c>
    </row>
    <row r="3449" s="491" customFormat="1">
      <c r="B3449" s="490">
        <v>101613</v>
      </c>
      <c r="C3449" s="536" t="s">
        <v>2800</v>
      </c>
      <c r="D3449" s="541" t="s">
        <v>6487</v>
      </c>
      <c r="E3449" s="539" t="s">
        <v>188</v>
      </c>
      <c r="F3449" s="488">
        <v>0</v>
      </c>
    </row>
    <row r="3450" s="491" customFormat="1">
      <c r="B3450" s="490">
        <v>101611</v>
      </c>
      <c r="C3450" s="536" t="s">
        <v>2800</v>
      </c>
      <c r="D3450" s="541" t="s">
        <v>6488</v>
      </c>
      <c r="E3450" s="539" t="s">
        <v>188</v>
      </c>
      <c r="F3450" s="488">
        <v>0</v>
      </c>
    </row>
    <row r="3451" s="491" customFormat="1">
      <c r="B3451" s="490">
        <v>101614</v>
      </c>
      <c r="C3451" s="536" t="s">
        <v>2800</v>
      </c>
      <c r="D3451" s="541" t="s">
        <v>6489</v>
      </c>
      <c r="E3451" s="539" t="s">
        <v>188</v>
      </c>
      <c r="F3451" s="488">
        <v>0</v>
      </c>
    </row>
    <row r="3452" s="491" customFormat="1">
      <c r="B3452" s="490">
        <v>101612</v>
      </c>
      <c r="C3452" s="536" t="s">
        <v>2800</v>
      </c>
      <c r="D3452" s="541" t="s">
        <v>6490</v>
      </c>
      <c r="E3452" s="539" t="s">
        <v>188</v>
      </c>
      <c r="F3452" s="488">
        <v>0</v>
      </c>
    </row>
    <row r="3453" s="491" customFormat="1">
      <c r="B3453" s="490">
        <v>101615</v>
      </c>
      <c r="C3453" s="536" t="s">
        <v>2800</v>
      </c>
      <c r="D3453" s="541" t="s">
        <v>6491</v>
      </c>
      <c r="E3453" s="539" t="s">
        <v>188</v>
      </c>
      <c r="F3453" s="488">
        <v>0</v>
      </c>
    </row>
    <row r="3454" s="491" customFormat="1">
      <c r="B3454" s="490">
        <v>101617</v>
      </c>
      <c r="C3454" s="536" t="s">
        <v>2800</v>
      </c>
      <c r="D3454" s="541" t="s">
        <v>6492</v>
      </c>
      <c r="E3454" s="539" t="s">
        <v>12625</v>
      </c>
      <c r="F3454" s="488">
        <v>3.4300000000000002</v>
      </c>
    </row>
    <row r="3455" s="491" customFormat="1">
      <c r="B3455" s="490">
        <v>101620</v>
      </c>
      <c r="C3455" s="536" t="s">
        <v>2800</v>
      </c>
      <c r="D3455" s="541" t="s">
        <v>6493</v>
      </c>
      <c r="E3455" s="539" t="s">
        <v>12626</v>
      </c>
      <c r="F3455" s="488">
        <v>290.81999999999999</v>
      </c>
    </row>
    <row r="3456" s="491" customFormat="1">
      <c r="B3456" s="490">
        <v>101625</v>
      </c>
      <c r="C3456" s="536" t="s">
        <v>2800</v>
      </c>
      <c r="D3456" s="541" t="s">
        <v>6494</v>
      </c>
      <c r="E3456" s="539" t="s">
        <v>12626</v>
      </c>
      <c r="F3456" s="488">
        <v>245.66999999999999</v>
      </c>
    </row>
    <row r="3457" s="491" customFormat="1">
      <c r="B3457" s="490">
        <v>101621</v>
      </c>
      <c r="C3457" s="536" t="s">
        <v>2800</v>
      </c>
      <c r="D3457" s="541" t="s">
        <v>6495</v>
      </c>
      <c r="E3457" s="539" t="s">
        <v>12626</v>
      </c>
      <c r="F3457" s="488">
        <v>301.24000000000001</v>
      </c>
    </row>
    <row r="3458" s="491" customFormat="1">
      <c r="B3458" s="490">
        <v>101624</v>
      </c>
      <c r="C3458" s="536" t="s">
        <v>2800</v>
      </c>
      <c r="D3458" s="541" t="s">
        <v>6496</v>
      </c>
      <c r="E3458" s="539" t="s">
        <v>12626</v>
      </c>
      <c r="F3458" s="488">
        <v>243.09</v>
      </c>
    </row>
    <row r="3459" s="491" customFormat="1">
      <c r="B3459" s="490">
        <v>101616</v>
      </c>
      <c r="C3459" s="536" t="s">
        <v>2800</v>
      </c>
      <c r="D3459" s="541" t="s">
        <v>6497</v>
      </c>
      <c r="E3459" s="539" t="s">
        <v>12625</v>
      </c>
      <c r="F3459" s="488">
        <v>6.9299999999999997</v>
      </c>
    </row>
    <row r="3460" s="491" customFormat="1">
      <c r="B3460" s="490">
        <v>101618</v>
      </c>
      <c r="C3460" s="536" t="s">
        <v>2800</v>
      </c>
      <c r="D3460" s="541" t="s">
        <v>6498</v>
      </c>
      <c r="E3460" s="539" t="s">
        <v>12626</v>
      </c>
      <c r="F3460" s="488">
        <v>319.06999999999999</v>
      </c>
    </row>
    <row r="3461" s="491" customFormat="1">
      <c r="B3461" s="490">
        <v>101622</v>
      </c>
      <c r="C3461" s="536" t="s">
        <v>2800</v>
      </c>
      <c r="D3461" s="541" t="s">
        <v>6499</v>
      </c>
      <c r="E3461" s="539" t="s">
        <v>12626</v>
      </c>
      <c r="F3461" s="488">
        <v>290.86000000000001</v>
      </c>
    </row>
    <row r="3462" s="491" customFormat="1">
      <c r="B3462" s="490">
        <v>101619</v>
      </c>
      <c r="C3462" s="536" t="s">
        <v>2800</v>
      </c>
      <c r="D3462" s="541" t="s">
        <v>6500</v>
      </c>
      <c r="E3462" s="539" t="s">
        <v>12626</v>
      </c>
      <c r="F3462" s="488">
        <v>329.5</v>
      </c>
    </row>
    <row r="3463" s="491" customFormat="1">
      <c r="B3463" s="490">
        <v>101623</v>
      </c>
      <c r="C3463" s="536" t="s">
        <v>2800</v>
      </c>
      <c r="D3463" s="541" t="s">
        <v>6501</v>
      </c>
      <c r="E3463" s="539" t="s">
        <v>12626</v>
      </c>
      <c r="F3463" s="488">
        <v>294.73000000000002</v>
      </c>
    </row>
    <row r="3464" s="491" customFormat="1">
      <c r="B3464" s="490">
        <v>104482</v>
      </c>
      <c r="C3464" s="536" t="s">
        <v>2800</v>
      </c>
      <c r="D3464" s="541" t="s">
        <v>6502</v>
      </c>
      <c r="E3464" s="539" t="s">
        <v>157</v>
      </c>
      <c r="F3464" s="488">
        <v>32.93</v>
      </c>
    </row>
    <row r="3465" s="491" customFormat="1">
      <c r="B3465" s="490">
        <v>104189</v>
      </c>
      <c r="C3465" s="536" t="s">
        <v>2800</v>
      </c>
      <c r="D3465" s="541" t="s">
        <v>6503</v>
      </c>
      <c r="E3465" s="539" t="s">
        <v>12626</v>
      </c>
      <c r="F3465" s="488">
        <v>225.30000000000001</v>
      </c>
    </row>
    <row r="3466" s="491" customFormat="1">
      <c r="B3466" s="490">
        <v>104465</v>
      </c>
      <c r="C3466" s="536" t="s">
        <v>2800</v>
      </c>
      <c r="D3466" s="541" t="s">
        <v>6504</v>
      </c>
      <c r="E3466" s="539" t="s">
        <v>143</v>
      </c>
      <c r="F3466" s="488">
        <v>0</v>
      </c>
    </row>
    <row r="3467" s="491" customFormat="1">
      <c r="B3467" s="490">
        <v>104188</v>
      </c>
      <c r="C3467" s="536" t="s">
        <v>2800</v>
      </c>
      <c r="D3467" s="541" t="s">
        <v>6505</v>
      </c>
      <c r="E3467" s="539" t="s">
        <v>143</v>
      </c>
      <c r="F3467" s="488">
        <v>0</v>
      </c>
    </row>
    <row r="3468" s="491" customFormat="1">
      <c r="B3468" s="490">
        <v>104185</v>
      </c>
      <c r="C3468" s="536" t="s">
        <v>2800</v>
      </c>
      <c r="D3468" s="541" t="s">
        <v>6506</v>
      </c>
      <c r="E3468" s="539" t="s">
        <v>188</v>
      </c>
      <c r="F3468" s="488">
        <v>27.550000000000001</v>
      </c>
    </row>
    <row r="3469" s="491" customFormat="1">
      <c r="B3469" s="490">
        <v>104182</v>
      </c>
      <c r="C3469" s="536" t="s">
        <v>2800</v>
      </c>
      <c r="D3469" s="541" t="s">
        <v>6507</v>
      </c>
      <c r="E3469" s="539" t="s">
        <v>143</v>
      </c>
      <c r="F3469" s="488">
        <v>0</v>
      </c>
    </row>
    <row r="3470" s="491" customFormat="1">
      <c r="B3470" s="490">
        <v>104184</v>
      </c>
      <c r="C3470" s="536" t="s">
        <v>2800</v>
      </c>
      <c r="D3470" s="541" t="s">
        <v>6508</v>
      </c>
      <c r="E3470" s="539" t="s">
        <v>188</v>
      </c>
      <c r="F3470" s="488">
        <v>31.649999999999999</v>
      </c>
    </row>
    <row r="3471" s="491" customFormat="1">
      <c r="B3471" s="490">
        <v>104190</v>
      </c>
      <c r="C3471" s="536" t="s">
        <v>2800</v>
      </c>
      <c r="D3471" s="541" t="s">
        <v>6509</v>
      </c>
      <c r="E3471" s="539" t="s">
        <v>188</v>
      </c>
      <c r="F3471" s="488">
        <v>733.73000000000002</v>
      </c>
    </row>
    <row r="3472" s="491" customFormat="1">
      <c r="B3472" s="490">
        <v>104463</v>
      </c>
      <c r="C3472" s="536" t="s">
        <v>2800</v>
      </c>
      <c r="D3472" s="541" t="s">
        <v>6510</v>
      </c>
      <c r="E3472" s="539" t="s">
        <v>188</v>
      </c>
      <c r="F3472" s="488">
        <v>0</v>
      </c>
    </row>
    <row r="3473" s="491" customFormat="1">
      <c r="B3473" s="490">
        <v>104464</v>
      </c>
      <c r="C3473" s="536" t="s">
        <v>2800</v>
      </c>
      <c r="D3473" s="541" t="s">
        <v>6511</v>
      </c>
      <c r="E3473" s="539" t="s">
        <v>188</v>
      </c>
      <c r="F3473" s="488">
        <v>0</v>
      </c>
    </row>
    <row r="3474" s="491" customFormat="1">
      <c r="B3474" s="490">
        <v>104183</v>
      </c>
      <c r="C3474" s="536" t="s">
        <v>2800</v>
      </c>
      <c r="D3474" s="541" t="s">
        <v>6512</v>
      </c>
      <c r="E3474" s="539" t="s">
        <v>143</v>
      </c>
      <c r="F3474" s="488">
        <v>234.90000000000001</v>
      </c>
    </row>
    <row r="3475" s="491" customFormat="1">
      <c r="B3475" s="490">
        <v>104187</v>
      </c>
      <c r="C3475" s="536" t="s">
        <v>2800</v>
      </c>
      <c r="D3475" s="541" t="s">
        <v>6513</v>
      </c>
      <c r="E3475" s="539" t="s">
        <v>143</v>
      </c>
      <c r="F3475" s="488">
        <v>1598.23</v>
      </c>
    </row>
    <row r="3476" s="491" customFormat="1">
      <c r="B3476" s="490">
        <v>104186</v>
      </c>
      <c r="C3476" s="536" t="s">
        <v>2800</v>
      </c>
      <c r="D3476" s="541" t="s">
        <v>6514</v>
      </c>
      <c r="E3476" s="539" t="s">
        <v>143</v>
      </c>
      <c r="F3476" s="488">
        <v>287.95999999999998</v>
      </c>
    </row>
    <row r="3477" s="491" customFormat="1">
      <c r="B3477" s="490">
        <v>104180</v>
      </c>
      <c r="C3477" s="536" t="s">
        <v>2800</v>
      </c>
      <c r="D3477" s="541" t="s">
        <v>6515</v>
      </c>
      <c r="E3477" s="539" t="s">
        <v>143</v>
      </c>
      <c r="F3477" s="488">
        <v>0</v>
      </c>
    </row>
    <row r="3478" s="491" customFormat="1">
      <c r="B3478" s="490">
        <v>104181</v>
      </c>
      <c r="C3478" s="536" t="s">
        <v>2800</v>
      </c>
      <c r="D3478" s="541" t="s">
        <v>6516</v>
      </c>
      <c r="E3478" s="539" t="s">
        <v>143</v>
      </c>
      <c r="F3478" s="488">
        <v>0</v>
      </c>
    </row>
    <row r="3479" s="491" customFormat="1">
      <c r="B3479" s="490">
        <v>100674</v>
      </c>
      <c r="C3479" s="536" t="s">
        <v>2800</v>
      </c>
      <c r="D3479" s="541" t="s">
        <v>6517</v>
      </c>
      <c r="E3479" s="539" t="s">
        <v>12625</v>
      </c>
      <c r="F3479" s="488">
        <v>661.38999999999999</v>
      </c>
    </row>
    <row r="3480" s="491" customFormat="1">
      <c r="B3480" s="490">
        <v>100664</v>
      </c>
      <c r="C3480" s="536" t="s">
        <v>2800</v>
      </c>
      <c r="D3480" s="541" t="s">
        <v>6518</v>
      </c>
      <c r="E3480" s="539" t="s">
        <v>12625</v>
      </c>
      <c r="F3480" s="488">
        <v>0</v>
      </c>
    </row>
    <row r="3481" s="491" customFormat="1">
      <c r="B3481" s="490">
        <v>94589</v>
      </c>
      <c r="C3481" s="536" t="s">
        <v>2800</v>
      </c>
      <c r="D3481" s="541" t="s">
        <v>6519</v>
      </c>
      <c r="E3481" s="539" t="s">
        <v>143</v>
      </c>
      <c r="F3481" s="488">
        <v>20.530000000000001</v>
      </c>
    </row>
    <row r="3482" s="491" customFormat="1">
      <c r="B3482" s="490">
        <v>94590</v>
      </c>
      <c r="C3482" s="536" t="s">
        <v>2800</v>
      </c>
      <c r="D3482" s="541" t="s">
        <v>6520</v>
      </c>
      <c r="E3482" s="539" t="s">
        <v>143</v>
      </c>
      <c r="F3482" s="488">
        <v>27.48</v>
      </c>
    </row>
    <row r="3483" s="491" customFormat="1">
      <c r="B3483" s="490">
        <v>94587</v>
      </c>
      <c r="C3483" s="536" t="s">
        <v>2800</v>
      </c>
      <c r="D3483" s="541" t="s">
        <v>6521</v>
      </c>
      <c r="E3483" s="539" t="s">
        <v>143</v>
      </c>
      <c r="F3483" s="488">
        <v>67.430000000000007</v>
      </c>
    </row>
    <row r="3484" s="491" customFormat="1">
      <c r="B3484" s="490">
        <v>94588</v>
      </c>
      <c r="C3484" s="536" t="s">
        <v>2800</v>
      </c>
      <c r="D3484" s="541" t="s">
        <v>6522</v>
      </c>
      <c r="E3484" s="539" t="s">
        <v>143</v>
      </c>
      <c r="F3484" s="488">
        <v>79.049999999999997</v>
      </c>
    </row>
    <row r="3485" s="491" customFormat="1">
      <c r="B3485" s="490">
        <v>105812</v>
      </c>
      <c r="C3485" s="536" t="s">
        <v>2800</v>
      </c>
      <c r="D3485" s="541" t="s">
        <v>6523</v>
      </c>
      <c r="E3485" s="539" t="s">
        <v>143</v>
      </c>
      <c r="F3485" s="488">
        <v>26.920000000000002</v>
      </c>
    </row>
    <row r="3486" s="491" customFormat="1">
      <c r="B3486" s="490">
        <v>94571</v>
      </c>
      <c r="C3486" s="536" t="s">
        <v>2800</v>
      </c>
      <c r="D3486" s="541" t="s">
        <v>6524</v>
      </c>
      <c r="E3486" s="539" t="s">
        <v>12625</v>
      </c>
      <c r="F3486" s="488">
        <v>0</v>
      </c>
    </row>
    <row r="3487" s="491" customFormat="1">
      <c r="B3487" s="490">
        <v>94570</v>
      </c>
      <c r="C3487" s="536" t="s">
        <v>2800</v>
      </c>
      <c r="D3487" s="541" t="s">
        <v>6525</v>
      </c>
      <c r="E3487" s="539" t="s">
        <v>12625</v>
      </c>
      <c r="F3487" s="488">
        <v>304.10000000000002</v>
      </c>
    </row>
    <row r="3488" s="491" customFormat="1">
      <c r="B3488" s="490">
        <v>105811</v>
      </c>
      <c r="C3488" s="536" t="s">
        <v>2800</v>
      </c>
      <c r="D3488" s="541" t="s">
        <v>6526</v>
      </c>
      <c r="E3488" s="539" t="s">
        <v>12625</v>
      </c>
      <c r="F3488" s="488">
        <v>0</v>
      </c>
    </row>
    <row r="3489" s="491" customFormat="1">
      <c r="B3489" s="490">
        <v>94572</v>
      </c>
      <c r="C3489" s="536" t="s">
        <v>2800</v>
      </c>
      <c r="D3489" s="541" t="s">
        <v>6527</v>
      </c>
      <c r="E3489" s="539" t="s">
        <v>12625</v>
      </c>
      <c r="F3489" s="488">
        <v>434.64999999999998</v>
      </c>
    </row>
    <row r="3490" s="491" customFormat="1">
      <c r="B3490" s="490">
        <v>94573</v>
      </c>
      <c r="C3490" s="536" t="s">
        <v>2800</v>
      </c>
      <c r="D3490" s="541" t="s">
        <v>6528</v>
      </c>
      <c r="E3490" s="539" t="s">
        <v>12625</v>
      </c>
      <c r="F3490" s="488">
        <v>338.08999999999997</v>
      </c>
    </row>
    <row r="3491" s="491" customFormat="1">
      <c r="B3491" s="490">
        <v>105809</v>
      </c>
      <c r="C3491" s="536" t="s">
        <v>2800</v>
      </c>
      <c r="D3491" s="541" t="s">
        <v>6529</v>
      </c>
      <c r="E3491" s="539" t="s">
        <v>12625</v>
      </c>
      <c r="F3491" s="488">
        <v>0</v>
      </c>
    </row>
    <row r="3492" s="491" customFormat="1">
      <c r="B3492" s="490">
        <v>94569</v>
      </c>
      <c r="C3492" s="536" t="s">
        <v>2800</v>
      </c>
      <c r="D3492" s="541" t="s">
        <v>6530</v>
      </c>
      <c r="E3492" s="539" t="s">
        <v>12625</v>
      </c>
      <c r="F3492" s="488">
        <v>578.89999999999998</v>
      </c>
    </row>
    <row r="3493" s="491" customFormat="1">
      <c r="B3493" s="490">
        <v>105810</v>
      </c>
      <c r="C3493" s="536" t="s">
        <v>2800</v>
      </c>
      <c r="D3493" s="541" t="s">
        <v>6531</v>
      </c>
      <c r="E3493" s="539" t="s">
        <v>12625</v>
      </c>
      <c r="F3493" s="488">
        <v>0</v>
      </c>
    </row>
    <row r="3494" s="491" customFormat="1">
      <c r="B3494" s="490">
        <v>94561</v>
      </c>
      <c r="C3494" s="536" t="s">
        <v>2800</v>
      </c>
      <c r="D3494" s="541" t="s">
        <v>6532</v>
      </c>
      <c r="E3494" s="539" t="s">
        <v>12625</v>
      </c>
      <c r="F3494" s="488">
        <v>0</v>
      </c>
    </row>
    <row r="3495" s="491" customFormat="1">
      <c r="B3495" s="490">
        <v>94562</v>
      </c>
      <c r="C3495" s="536" t="s">
        <v>2800</v>
      </c>
      <c r="D3495" s="541" t="s">
        <v>6533</v>
      </c>
      <c r="E3495" s="539" t="s">
        <v>12625</v>
      </c>
      <c r="F3495" s="488">
        <v>631.25</v>
      </c>
    </row>
    <row r="3496" s="491" customFormat="1">
      <c r="B3496" s="490">
        <v>105813</v>
      </c>
      <c r="C3496" s="536" t="s">
        <v>2800</v>
      </c>
      <c r="D3496" s="541" t="s">
        <v>6534</v>
      </c>
      <c r="E3496" s="539" t="s">
        <v>12625</v>
      </c>
      <c r="F3496" s="488">
        <v>1068.22</v>
      </c>
    </row>
    <row r="3497" s="491" customFormat="1">
      <c r="B3497" s="490">
        <v>94559</v>
      </c>
      <c r="C3497" s="536" t="s">
        <v>2800</v>
      </c>
      <c r="D3497" s="541" t="s">
        <v>6535</v>
      </c>
      <c r="E3497" s="539" t="s">
        <v>12625</v>
      </c>
      <c r="F3497" s="488">
        <v>745.34000000000003</v>
      </c>
    </row>
    <row r="3498" s="491" customFormat="1">
      <c r="B3498" s="490">
        <v>100668</v>
      </c>
      <c r="C3498" s="536" t="s">
        <v>2800</v>
      </c>
      <c r="D3498" s="541" t="s">
        <v>6536</v>
      </c>
      <c r="E3498" s="539" t="s">
        <v>12625</v>
      </c>
      <c r="F3498" s="488">
        <v>1534.6099999999999</v>
      </c>
    </row>
    <row r="3499" s="491" customFormat="1">
      <c r="B3499" s="490">
        <v>100670</v>
      </c>
      <c r="C3499" s="536" t="s">
        <v>2800</v>
      </c>
      <c r="D3499" s="541" t="s">
        <v>6537</v>
      </c>
      <c r="E3499" s="539" t="s">
        <v>12625</v>
      </c>
      <c r="F3499" s="488">
        <v>1168.3699999999999</v>
      </c>
    </row>
    <row r="3500" s="491" customFormat="1">
      <c r="B3500" s="490">
        <v>100665</v>
      </c>
      <c r="C3500" s="536" t="s">
        <v>2800</v>
      </c>
      <c r="D3500" s="541" t="s">
        <v>6538</v>
      </c>
      <c r="E3500" s="539" t="s">
        <v>12625</v>
      </c>
      <c r="F3500" s="488">
        <v>971.84000000000003</v>
      </c>
    </row>
    <row r="3501" s="491" customFormat="1">
      <c r="B3501" s="490">
        <v>100924</v>
      </c>
      <c r="C3501" s="536" t="s">
        <v>2800</v>
      </c>
      <c r="D3501" s="541" t="s">
        <v>6539</v>
      </c>
      <c r="E3501" s="539" t="s">
        <v>12625</v>
      </c>
      <c r="F3501" s="488">
        <v>0</v>
      </c>
    </row>
    <row r="3502" s="491" customFormat="1">
      <c r="B3502" s="490">
        <v>100671</v>
      </c>
      <c r="C3502" s="536" t="s">
        <v>2800</v>
      </c>
      <c r="D3502" s="541" t="s">
        <v>6540</v>
      </c>
      <c r="E3502" s="539" t="s">
        <v>12625</v>
      </c>
      <c r="F3502" s="488">
        <v>1442.8900000000001</v>
      </c>
    </row>
    <row r="3503" s="491" customFormat="1">
      <c r="B3503" s="490">
        <v>100667</v>
      </c>
      <c r="C3503" s="536" t="s">
        <v>2800</v>
      </c>
      <c r="D3503" s="541" t="s">
        <v>6541</v>
      </c>
      <c r="E3503" s="539" t="s">
        <v>12625</v>
      </c>
      <c r="F3503" s="488">
        <v>1242.0799999999999</v>
      </c>
    </row>
    <row r="3504" s="491" customFormat="1">
      <c r="B3504" s="490">
        <v>100669</v>
      </c>
      <c r="C3504" s="536" t="s">
        <v>2800</v>
      </c>
      <c r="D3504" s="541" t="s">
        <v>6542</v>
      </c>
      <c r="E3504" s="539" t="s">
        <v>12625</v>
      </c>
      <c r="F3504" s="488">
        <v>1123.4100000000001</v>
      </c>
    </row>
    <row r="3505" s="491" customFormat="1">
      <c r="B3505" s="490">
        <v>100672</v>
      </c>
      <c r="C3505" s="536" t="s">
        <v>2800</v>
      </c>
      <c r="D3505" s="541" t="s">
        <v>6543</v>
      </c>
      <c r="E3505" s="539" t="s">
        <v>12625</v>
      </c>
      <c r="F3505" s="488">
        <v>941.70000000000005</v>
      </c>
    </row>
    <row r="3506" s="491" customFormat="1">
      <c r="B3506" s="490">
        <v>100666</v>
      </c>
      <c r="C3506" s="536" t="s">
        <v>2800</v>
      </c>
      <c r="D3506" s="541" t="s">
        <v>6544</v>
      </c>
      <c r="E3506" s="539" t="s">
        <v>12625</v>
      </c>
      <c r="F3506" s="488">
        <v>780.67999999999995</v>
      </c>
    </row>
    <row r="3507" s="491" customFormat="1">
      <c r="B3507" s="490">
        <v>100663</v>
      </c>
      <c r="C3507" s="536" t="s">
        <v>2800</v>
      </c>
      <c r="D3507" s="541" t="s">
        <v>6545</v>
      </c>
      <c r="E3507" s="539" t="s">
        <v>12625</v>
      </c>
      <c r="F3507" s="488">
        <v>0</v>
      </c>
    </row>
    <row r="3508" s="491" customFormat="1">
      <c r="B3508" s="490">
        <v>100662</v>
      </c>
      <c r="C3508" s="536" t="s">
        <v>2800</v>
      </c>
      <c r="D3508" s="541" t="s">
        <v>6546</v>
      </c>
      <c r="E3508" s="539" t="s">
        <v>12625</v>
      </c>
      <c r="F3508" s="488">
        <v>0</v>
      </c>
    </row>
    <row r="3509" s="491" customFormat="1">
      <c r="B3509" s="490">
        <v>100661</v>
      </c>
      <c r="C3509" s="536" t="s">
        <v>2800</v>
      </c>
      <c r="D3509" s="541" t="s">
        <v>6547</v>
      </c>
      <c r="E3509" s="539" t="s">
        <v>12625</v>
      </c>
      <c r="F3509" s="488">
        <v>0</v>
      </c>
    </row>
    <row r="3510" s="491" customFormat="1">
      <c r="B3510" s="490">
        <v>100659</v>
      </c>
      <c r="C3510" s="536" t="s">
        <v>2800</v>
      </c>
      <c r="D3510" s="541" t="s">
        <v>6548</v>
      </c>
      <c r="E3510" s="539" t="s">
        <v>143</v>
      </c>
      <c r="F3510" s="488">
        <v>12.35</v>
      </c>
    </row>
    <row r="3511" s="491" customFormat="1">
      <c r="B3511" s="490">
        <v>100660</v>
      </c>
      <c r="C3511" s="536" t="s">
        <v>2800</v>
      </c>
      <c r="D3511" s="541" t="s">
        <v>6549</v>
      </c>
      <c r="E3511" s="539" t="s">
        <v>143</v>
      </c>
      <c r="F3511" s="488">
        <v>8.6699999999999999</v>
      </c>
    </row>
    <row r="3512" s="491" customFormat="1">
      <c r="B3512" s="490">
        <v>100711</v>
      </c>
      <c r="C3512" s="536" t="s">
        <v>2800</v>
      </c>
      <c r="D3512" s="541" t="s">
        <v>6550</v>
      </c>
      <c r="E3512" s="539" t="s">
        <v>143</v>
      </c>
      <c r="F3512" s="488">
        <v>0</v>
      </c>
    </row>
    <row r="3513" s="491" customFormat="1">
      <c r="B3513" s="490">
        <v>100676</v>
      </c>
      <c r="C3513" s="536" t="s">
        <v>2800</v>
      </c>
      <c r="D3513" s="541" t="s">
        <v>6551</v>
      </c>
      <c r="E3513" s="539" t="s">
        <v>188</v>
      </c>
      <c r="F3513" s="488">
        <v>218.00999999999999</v>
      </c>
    </row>
    <row r="3514" s="491" customFormat="1">
      <c r="B3514" s="490">
        <v>90806</v>
      </c>
      <c r="C3514" s="536" t="s">
        <v>2800</v>
      </c>
      <c r="D3514" s="541" t="s">
        <v>6552</v>
      </c>
      <c r="E3514" s="539" t="s">
        <v>188</v>
      </c>
      <c r="F3514" s="488">
        <v>447.57999999999998</v>
      </c>
    </row>
    <row r="3515" s="491" customFormat="1">
      <c r="B3515" s="490">
        <v>91292</v>
      </c>
      <c r="C3515" s="536" t="s">
        <v>2800</v>
      </c>
      <c r="D3515" s="541" t="s">
        <v>6553</v>
      </c>
      <c r="E3515" s="539" t="s">
        <v>188</v>
      </c>
      <c r="F3515" s="488">
        <v>365.77999999999997</v>
      </c>
    </row>
    <row r="3516" s="491" customFormat="1">
      <c r="B3516" s="490">
        <v>90801</v>
      </c>
      <c r="C3516" s="536" t="s">
        <v>2800</v>
      </c>
      <c r="D3516" s="541" t="s">
        <v>6554</v>
      </c>
      <c r="E3516" s="539" t="s">
        <v>188</v>
      </c>
      <c r="F3516" s="488">
        <v>342.52999999999997</v>
      </c>
    </row>
    <row r="3517" s="491" customFormat="1">
      <c r="B3517" s="490">
        <v>91287</v>
      </c>
      <c r="C3517" s="536" t="s">
        <v>2800</v>
      </c>
      <c r="D3517" s="541" t="s">
        <v>6555</v>
      </c>
      <c r="E3517" s="539" t="s">
        <v>188</v>
      </c>
      <c r="F3517" s="488">
        <v>260.73000000000002</v>
      </c>
    </row>
    <row r="3518" s="491" customFormat="1">
      <c r="B3518" s="490">
        <v>100706</v>
      </c>
      <c r="C3518" s="536" t="s">
        <v>2800</v>
      </c>
      <c r="D3518" s="541" t="s">
        <v>6556</v>
      </c>
      <c r="E3518" s="539" t="s">
        <v>188</v>
      </c>
      <c r="F3518" s="488">
        <v>85.390000000000001</v>
      </c>
    </row>
    <row r="3519" s="491" customFormat="1">
      <c r="B3519" s="490">
        <v>100709</v>
      </c>
      <c r="C3519" s="536" t="s">
        <v>2800</v>
      </c>
      <c r="D3519" s="541" t="s">
        <v>6557</v>
      </c>
      <c r="E3519" s="539" t="s">
        <v>188</v>
      </c>
      <c r="F3519" s="488">
        <v>55.289999999999999</v>
      </c>
    </row>
    <row r="3520" s="491" customFormat="1">
      <c r="B3520" s="490">
        <v>100710</v>
      </c>
      <c r="C3520" s="536" t="s">
        <v>2800</v>
      </c>
      <c r="D3520" s="541" t="s">
        <v>6558</v>
      </c>
      <c r="E3520" s="539" t="s">
        <v>188</v>
      </c>
      <c r="F3520" s="488">
        <v>125.77</v>
      </c>
    </row>
    <row r="3521" s="491" customFormat="1">
      <c r="B3521" s="490">
        <v>90830</v>
      </c>
      <c r="C3521" s="536" t="s">
        <v>2800</v>
      </c>
      <c r="D3521" s="541" t="s">
        <v>6559</v>
      </c>
      <c r="E3521" s="539" t="s">
        <v>188</v>
      </c>
      <c r="F3521" s="488">
        <v>184.62</v>
      </c>
    </row>
    <row r="3522" s="491" customFormat="1">
      <c r="B3522" s="490">
        <v>91304</v>
      </c>
      <c r="C3522" s="536" t="s">
        <v>2800</v>
      </c>
      <c r="D3522" s="541" t="s">
        <v>6560</v>
      </c>
      <c r="E3522" s="539" t="s">
        <v>188</v>
      </c>
      <c r="F3522" s="488">
        <v>116.13</v>
      </c>
    </row>
    <row r="3523" s="491" customFormat="1">
      <c r="B3523" s="490">
        <v>90831</v>
      </c>
      <c r="C3523" s="536" t="s">
        <v>2800</v>
      </c>
      <c r="D3523" s="541" t="s">
        <v>6561</v>
      </c>
      <c r="E3523" s="539" t="s">
        <v>188</v>
      </c>
      <c r="F3523" s="488">
        <v>160.81</v>
      </c>
    </row>
    <row r="3524" s="491" customFormat="1">
      <c r="B3524" s="490">
        <v>91305</v>
      </c>
      <c r="C3524" s="536" t="s">
        <v>2800</v>
      </c>
      <c r="D3524" s="541" t="s">
        <v>6562</v>
      </c>
      <c r="E3524" s="539" t="s">
        <v>188</v>
      </c>
      <c r="F3524" s="488">
        <v>113.69</v>
      </c>
    </row>
    <row r="3525" s="491" customFormat="1">
      <c r="B3525" s="490">
        <v>91306</v>
      </c>
      <c r="C3525" s="536" t="s">
        <v>2800</v>
      </c>
      <c r="D3525" s="541" t="s">
        <v>6563</v>
      </c>
      <c r="E3525" s="539" t="s">
        <v>188</v>
      </c>
      <c r="F3525" s="488">
        <v>160.81</v>
      </c>
    </row>
    <row r="3526" s="491" customFormat="1">
      <c r="B3526" s="490">
        <v>91307</v>
      </c>
      <c r="C3526" s="536" t="s">
        <v>2800</v>
      </c>
      <c r="D3526" s="541" t="s">
        <v>6564</v>
      </c>
      <c r="E3526" s="539" t="s">
        <v>188</v>
      </c>
      <c r="F3526" s="488">
        <v>97.799999999999997</v>
      </c>
    </row>
    <row r="3527" s="491" customFormat="1">
      <c r="B3527" s="490">
        <v>100707</v>
      </c>
      <c r="C3527" s="536" t="s">
        <v>2800</v>
      </c>
      <c r="D3527" s="541" t="s">
        <v>6565</v>
      </c>
      <c r="E3527" s="539" t="s">
        <v>188</v>
      </c>
      <c r="F3527" s="488">
        <v>168.34</v>
      </c>
    </row>
    <row r="3528" s="491" customFormat="1">
      <c r="B3528" s="490">
        <v>100708</v>
      </c>
      <c r="C3528" s="536" t="s">
        <v>2800</v>
      </c>
      <c r="D3528" s="541" t="s">
        <v>6566</v>
      </c>
      <c r="E3528" s="539" t="s">
        <v>188</v>
      </c>
      <c r="F3528" s="488">
        <v>209.86000000000001</v>
      </c>
    </row>
    <row r="3529" s="491" customFormat="1">
      <c r="B3529" s="490">
        <v>91328</v>
      </c>
      <c r="C3529" s="536" t="s">
        <v>2800</v>
      </c>
      <c r="D3529" s="541" t="s">
        <v>6567</v>
      </c>
      <c r="E3529" s="539" t="s">
        <v>188</v>
      </c>
      <c r="F3529" s="488">
        <v>916.38</v>
      </c>
    </row>
    <row r="3530" s="491" customFormat="1">
      <c r="B3530" s="490">
        <v>100687</v>
      </c>
      <c r="C3530" s="536" t="s">
        <v>2800</v>
      </c>
      <c r="D3530" s="541" t="s">
        <v>6568</v>
      </c>
      <c r="E3530" s="539" t="s">
        <v>188</v>
      </c>
      <c r="F3530" s="488">
        <v>1077.1900000000001</v>
      </c>
    </row>
    <row r="3531" s="491" customFormat="1">
      <c r="B3531" s="490">
        <v>100681</v>
      </c>
      <c r="C3531" s="536" t="s">
        <v>2800</v>
      </c>
      <c r="D3531" s="541" t="s">
        <v>6569</v>
      </c>
      <c r="E3531" s="539" t="s">
        <v>188</v>
      </c>
      <c r="F3531" s="488">
        <v>1105.05</v>
      </c>
    </row>
    <row r="3532" s="491" customFormat="1">
      <c r="B3532" s="490">
        <v>91330</v>
      </c>
      <c r="C3532" s="536" t="s">
        <v>2800</v>
      </c>
      <c r="D3532" s="541" t="s">
        <v>6570</v>
      </c>
      <c r="E3532" s="539" t="s">
        <v>188</v>
      </c>
      <c r="F3532" s="488">
        <v>944.24000000000001</v>
      </c>
    </row>
    <row r="3533" s="491" customFormat="1">
      <c r="B3533" s="490">
        <v>100689</v>
      </c>
      <c r="C3533" s="536" t="s">
        <v>2800</v>
      </c>
      <c r="D3533" s="541" t="s">
        <v>6571</v>
      </c>
      <c r="E3533" s="539" t="s">
        <v>188</v>
      </c>
      <c r="F3533" s="488">
        <v>1168.6700000000001</v>
      </c>
    </row>
    <row r="3534" s="491" customFormat="1">
      <c r="B3534" s="490">
        <v>91332</v>
      </c>
      <c r="C3534" s="536" t="s">
        <v>2800</v>
      </c>
      <c r="D3534" s="541" t="s">
        <v>6572</v>
      </c>
      <c r="E3534" s="539" t="s">
        <v>188</v>
      </c>
      <c r="F3534" s="488">
        <v>984.04999999999995</v>
      </c>
    </row>
    <row r="3535" s="491" customFormat="1">
      <c r="B3535" s="490">
        <v>100688</v>
      </c>
      <c r="C3535" s="536" t="s">
        <v>2800</v>
      </c>
      <c r="D3535" s="541" t="s">
        <v>6573</v>
      </c>
      <c r="E3535" s="539" t="s">
        <v>188</v>
      </c>
      <c r="F3535" s="488">
        <v>912.94000000000005</v>
      </c>
    </row>
    <row r="3536" s="491" customFormat="1">
      <c r="B3536" s="490">
        <v>91329</v>
      </c>
      <c r="C3536" s="536" t="s">
        <v>2800</v>
      </c>
      <c r="D3536" s="541" t="s">
        <v>6574</v>
      </c>
      <c r="E3536" s="539" t="s">
        <v>188</v>
      </c>
      <c r="F3536" s="488">
        <v>799.25</v>
      </c>
    </row>
    <row r="3537" s="491" customFormat="1">
      <c r="B3537" s="490">
        <v>100682</v>
      </c>
      <c r="C3537" s="536" t="s">
        <v>2800</v>
      </c>
      <c r="D3537" s="541" t="s">
        <v>6575</v>
      </c>
      <c r="E3537" s="539" t="s">
        <v>188</v>
      </c>
      <c r="F3537" s="488">
        <v>924.16999999999996</v>
      </c>
    </row>
    <row r="3538" s="491" customFormat="1">
      <c r="B3538" s="490">
        <v>91331</v>
      </c>
      <c r="C3538" s="536" t="s">
        <v>2800</v>
      </c>
      <c r="D3538" s="541" t="s">
        <v>6576</v>
      </c>
      <c r="E3538" s="539" t="s">
        <v>188</v>
      </c>
      <c r="F3538" s="488">
        <v>826.37</v>
      </c>
    </row>
    <row r="3539" s="491" customFormat="1">
      <c r="B3539" s="490">
        <v>100690</v>
      </c>
      <c r="C3539" s="536" t="s">
        <v>2800</v>
      </c>
      <c r="D3539" s="541" t="s">
        <v>6577</v>
      </c>
      <c r="E3539" s="539" t="s">
        <v>188</v>
      </c>
      <c r="F3539" s="488">
        <v>981.58000000000004</v>
      </c>
    </row>
    <row r="3540" s="491" customFormat="1">
      <c r="B3540" s="490">
        <v>91333</v>
      </c>
      <c r="C3540" s="536" t="s">
        <v>2800</v>
      </c>
      <c r="D3540" s="541" t="s">
        <v>6578</v>
      </c>
      <c r="E3540" s="539" t="s">
        <v>188</v>
      </c>
      <c r="F3540" s="488">
        <v>865.45000000000005</v>
      </c>
    </row>
    <row r="3541" s="491" customFormat="1">
      <c r="B3541" s="490">
        <v>90841</v>
      </c>
      <c r="C3541" s="536" t="s">
        <v>2800</v>
      </c>
      <c r="D3541" s="541" t="s">
        <v>6579</v>
      </c>
      <c r="E3541" s="539" t="s">
        <v>188</v>
      </c>
      <c r="F3541" s="488">
        <v>1056.75</v>
      </c>
    </row>
    <row r="3542" s="491" customFormat="1">
      <c r="B3542" s="490">
        <v>90847</v>
      </c>
      <c r="C3542" s="536" t="s">
        <v>2800</v>
      </c>
      <c r="D3542" s="541" t="s">
        <v>6580</v>
      </c>
      <c r="E3542" s="539" t="s">
        <v>188</v>
      </c>
      <c r="F3542" s="488">
        <v>895.94000000000005</v>
      </c>
    </row>
    <row r="3543" s="491" customFormat="1">
      <c r="B3543" s="490">
        <v>90842</v>
      </c>
      <c r="C3543" s="536" t="s">
        <v>2800</v>
      </c>
      <c r="D3543" s="541" t="s">
        <v>6581</v>
      </c>
      <c r="E3543" s="539" t="s">
        <v>188</v>
      </c>
      <c r="F3543" s="488">
        <v>1067.0699999999999</v>
      </c>
    </row>
    <row r="3544" s="491" customFormat="1">
      <c r="B3544" s="490">
        <v>90848</v>
      </c>
      <c r="C3544" s="536" t="s">
        <v>2800</v>
      </c>
      <c r="D3544" s="541" t="s">
        <v>6582</v>
      </c>
      <c r="E3544" s="539" t="s">
        <v>188</v>
      </c>
      <c r="F3544" s="488">
        <v>906.25999999999999</v>
      </c>
    </row>
    <row r="3545" s="491" customFormat="1">
      <c r="B3545" s="490">
        <v>90843</v>
      </c>
      <c r="C3545" s="536" t="s">
        <v>2800</v>
      </c>
      <c r="D3545" s="541" t="s">
        <v>6583</v>
      </c>
      <c r="E3545" s="539" t="s">
        <v>188</v>
      </c>
      <c r="F3545" s="488">
        <v>1117.8699999999999</v>
      </c>
    </row>
    <row r="3546" s="491" customFormat="1">
      <c r="B3546" s="490">
        <v>90849</v>
      </c>
      <c r="C3546" s="536" t="s">
        <v>2800</v>
      </c>
      <c r="D3546" s="541" t="s">
        <v>6584</v>
      </c>
      <c r="E3546" s="539" t="s">
        <v>188</v>
      </c>
      <c r="F3546" s="488">
        <v>933.25</v>
      </c>
    </row>
    <row r="3547" s="491" customFormat="1">
      <c r="B3547" s="490">
        <v>90844</v>
      </c>
      <c r="C3547" s="536" t="s">
        <v>2800</v>
      </c>
      <c r="D3547" s="541" t="s">
        <v>6585</v>
      </c>
      <c r="E3547" s="539" t="s">
        <v>188</v>
      </c>
      <c r="F3547" s="488">
        <v>1199.5699999999999</v>
      </c>
    </row>
    <row r="3548" s="491" customFormat="1">
      <c r="B3548" s="490">
        <v>90850</v>
      </c>
      <c r="C3548" s="536" t="s">
        <v>2800</v>
      </c>
      <c r="D3548" s="541" t="s">
        <v>6586</v>
      </c>
      <c r="E3548" s="539" t="s">
        <v>188</v>
      </c>
      <c r="F3548" s="488">
        <v>1014.95</v>
      </c>
    </row>
    <row r="3549" s="491" customFormat="1">
      <c r="B3549" s="490">
        <v>91312</v>
      </c>
      <c r="C3549" s="536" t="s">
        <v>2800</v>
      </c>
      <c r="D3549" s="541" t="s">
        <v>6587</v>
      </c>
      <c r="E3549" s="539" t="s">
        <v>188</v>
      </c>
      <c r="F3549" s="488">
        <v>892.5</v>
      </c>
    </row>
    <row r="3550" s="491" customFormat="1">
      <c r="B3550" s="490">
        <v>91318</v>
      </c>
      <c r="C3550" s="536" t="s">
        <v>2800</v>
      </c>
      <c r="D3550" s="541" t="s">
        <v>6588</v>
      </c>
      <c r="E3550" s="539" t="s">
        <v>188</v>
      </c>
      <c r="F3550" s="488">
        <v>778.80999999999995</v>
      </c>
    </row>
    <row r="3551" s="491" customFormat="1">
      <c r="B3551" s="490">
        <v>91313</v>
      </c>
      <c r="C3551" s="536" t="s">
        <v>2800</v>
      </c>
      <c r="D3551" s="541" t="s">
        <v>6589</v>
      </c>
      <c r="E3551" s="539" t="s">
        <v>188</v>
      </c>
      <c r="F3551" s="488">
        <v>886.19000000000005</v>
      </c>
    </row>
    <row r="3552" s="491" customFormat="1">
      <c r="B3552" s="490">
        <v>91319</v>
      </c>
      <c r="C3552" s="536" t="s">
        <v>2800</v>
      </c>
      <c r="D3552" s="541" t="s">
        <v>6590</v>
      </c>
      <c r="E3552" s="539" t="s">
        <v>188</v>
      </c>
      <c r="F3552" s="488">
        <v>788.38999999999999</v>
      </c>
    </row>
    <row r="3553" s="491" customFormat="1">
      <c r="B3553" s="490">
        <v>91314</v>
      </c>
      <c r="C3553" s="536" t="s">
        <v>2800</v>
      </c>
      <c r="D3553" s="541" t="s">
        <v>6591</v>
      </c>
      <c r="E3553" s="539" t="s">
        <v>188</v>
      </c>
      <c r="F3553" s="488">
        <v>930.77999999999997</v>
      </c>
    </row>
    <row r="3554" s="491" customFormat="1">
      <c r="B3554" s="490">
        <v>91320</v>
      </c>
      <c r="C3554" s="536" t="s">
        <v>2800</v>
      </c>
      <c r="D3554" s="541" t="s">
        <v>6592</v>
      </c>
      <c r="E3554" s="539" t="s">
        <v>188</v>
      </c>
      <c r="F3554" s="488">
        <v>814.64999999999998</v>
      </c>
    </row>
    <row r="3555" s="491" customFormat="1">
      <c r="B3555" s="490">
        <v>91315</v>
      </c>
      <c r="C3555" s="536" t="s">
        <v>2800</v>
      </c>
      <c r="D3555" s="541" t="s">
        <v>6593</v>
      </c>
      <c r="E3555" s="539" t="s">
        <v>188</v>
      </c>
      <c r="F3555" s="488">
        <v>1011.74</v>
      </c>
    </row>
    <row r="3556" s="491" customFormat="1">
      <c r="B3556" s="490">
        <v>91321</v>
      </c>
      <c r="C3556" s="536" t="s">
        <v>2800</v>
      </c>
      <c r="D3556" s="541" t="s">
        <v>6594</v>
      </c>
      <c r="E3556" s="539" t="s">
        <v>188</v>
      </c>
      <c r="F3556" s="488">
        <v>895.61000000000001</v>
      </c>
    </row>
    <row r="3557" s="491" customFormat="1">
      <c r="B3557" s="490">
        <v>90845</v>
      </c>
      <c r="C3557" s="536" t="s">
        <v>2800</v>
      </c>
      <c r="D3557" s="541" t="s">
        <v>6595</v>
      </c>
      <c r="E3557" s="539" t="s">
        <v>188</v>
      </c>
      <c r="F3557" s="488">
        <v>1381.76</v>
      </c>
    </row>
    <row r="3558" s="491" customFormat="1">
      <c r="B3558" s="490">
        <v>90851</v>
      </c>
      <c r="C3558" s="536" t="s">
        <v>2800</v>
      </c>
      <c r="D3558" s="541" t="s">
        <v>6596</v>
      </c>
      <c r="E3558" s="539" t="s">
        <v>188</v>
      </c>
      <c r="F3558" s="488">
        <v>1197.1400000000001</v>
      </c>
    </row>
    <row r="3559" s="491" customFormat="1">
      <c r="B3559" s="490">
        <v>90846</v>
      </c>
      <c r="C3559" s="536" t="s">
        <v>2800</v>
      </c>
      <c r="D3559" s="541" t="s">
        <v>6597</v>
      </c>
      <c r="E3559" s="539" t="s">
        <v>188</v>
      </c>
      <c r="F3559" s="488">
        <v>1454.1300000000001</v>
      </c>
    </row>
    <row r="3560" s="491" customFormat="1">
      <c r="B3560" s="490">
        <v>90852</v>
      </c>
      <c r="C3560" s="536" t="s">
        <v>2800</v>
      </c>
      <c r="D3560" s="541" t="s">
        <v>6598</v>
      </c>
      <c r="E3560" s="539" t="s">
        <v>188</v>
      </c>
      <c r="F3560" s="488">
        <v>1269.51</v>
      </c>
    </row>
    <row r="3561" s="491" customFormat="1">
      <c r="B3561" s="490">
        <v>91316</v>
      </c>
      <c r="C3561" s="536" t="s">
        <v>2800</v>
      </c>
      <c r="D3561" s="541" t="s">
        <v>6599</v>
      </c>
      <c r="E3561" s="539" t="s">
        <v>188</v>
      </c>
      <c r="F3561" s="488">
        <v>1194.6700000000001</v>
      </c>
    </row>
    <row r="3562" s="491" customFormat="1">
      <c r="B3562" s="490">
        <v>91322</v>
      </c>
      <c r="C3562" s="536" t="s">
        <v>2800</v>
      </c>
      <c r="D3562" s="541" t="s">
        <v>6600</v>
      </c>
      <c r="E3562" s="539" t="s">
        <v>188</v>
      </c>
      <c r="F3562" s="488">
        <v>1078.54</v>
      </c>
    </row>
    <row r="3563" s="491" customFormat="1">
      <c r="B3563" s="490">
        <v>91317</v>
      </c>
      <c r="C3563" s="536" t="s">
        <v>2800</v>
      </c>
      <c r="D3563" s="541" t="s">
        <v>6601</v>
      </c>
      <c r="E3563" s="539" t="s">
        <v>188</v>
      </c>
      <c r="F3563" s="488">
        <v>1266.3</v>
      </c>
    </row>
    <row r="3564" s="491" customFormat="1">
      <c r="B3564" s="490">
        <v>91323</v>
      </c>
      <c r="C3564" s="536" t="s">
        <v>2800</v>
      </c>
      <c r="D3564" s="541" t="s">
        <v>6602</v>
      </c>
      <c r="E3564" s="539" t="s">
        <v>188</v>
      </c>
      <c r="F3564" s="488">
        <v>1150.1700000000001</v>
      </c>
    </row>
    <row r="3565" s="491" customFormat="1">
      <c r="B3565" s="490">
        <v>100678</v>
      </c>
      <c r="C3565" s="536" t="s">
        <v>2800</v>
      </c>
      <c r="D3565" s="541" t="s">
        <v>6603</v>
      </c>
      <c r="E3565" s="539" t="s">
        <v>188</v>
      </c>
      <c r="F3565" s="488">
        <v>1067.7</v>
      </c>
    </row>
    <row r="3566" s="491" customFormat="1">
      <c r="B3566" s="490">
        <v>91013</v>
      </c>
      <c r="C3566" s="536" t="s">
        <v>2800</v>
      </c>
      <c r="D3566" s="541" t="s">
        <v>6604</v>
      </c>
      <c r="E3566" s="539" t="s">
        <v>188</v>
      </c>
      <c r="F3566" s="488">
        <v>906.88999999999999</v>
      </c>
    </row>
    <row r="3567" s="491" customFormat="1">
      <c r="B3567" s="490">
        <v>100680</v>
      </c>
      <c r="C3567" s="536" t="s">
        <v>2800</v>
      </c>
      <c r="D3567" s="541" t="s">
        <v>6605</v>
      </c>
      <c r="E3567" s="539" t="s">
        <v>188</v>
      </c>
      <c r="F3567" s="488">
        <v>1078.55</v>
      </c>
    </row>
    <row r="3568" s="491" customFormat="1">
      <c r="B3568" s="490">
        <v>91014</v>
      </c>
      <c r="C3568" s="536" t="s">
        <v>2800</v>
      </c>
      <c r="D3568" s="541" t="s">
        <v>6606</v>
      </c>
      <c r="E3568" s="539" t="s">
        <v>188</v>
      </c>
      <c r="F3568" s="488">
        <v>917.74000000000001</v>
      </c>
    </row>
    <row r="3569" s="491" customFormat="1">
      <c r="B3569" s="490">
        <v>100683</v>
      </c>
      <c r="C3569" s="536" t="s">
        <v>2800</v>
      </c>
      <c r="D3569" s="541" t="s">
        <v>6607</v>
      </c>
      <c r="E3569" s="539" t="s">
        <v>188</v>
      </c>
      <c r="F3569" s="488">
        <v>1162.3499999999999</v>
      </c>
    </row>
    <row r="3570" s="491" customFormat="1">
      <c r="B3570" s="490">
        <v>91015</v>
      </c>
      <c r="C3570" s="536" t="s">
        <v>2800</v>
      </c>
      <c r="D3570" s="541" t="s">
        <v>6608</v>
      </c>
      <c r="E3570" s="539" t="s">
        <v>188</v>
      </c>
      <c r="F3570" s="488">
        <v>977.73000000000002</v>
      </c>
    </row>
    <row r="3571" s="491" customFormat="1">
      <c r="B3571" s="490">
        <v>100685</v>
      </c>
      <c r="C3571" s="536" t="s">
        <v>2800</v>
      </c>
      <c r="D3571" s="541" t="s">
        <v>6609</v>
      </c>
      <c r="E3571" s="539" t="s">
        <v>188</v>
      </c>
      <c r="F3571" s="488">
        <v>1209.28</v>
      </c>
    </row>
    <row r="3572" s="491" customFormat="1">
      <c r="B3572" s="490">
        <v>91016</v>
      </c>
      <c r="C3572" s="536" t="s">
        <v>2800</v>
      </c>
      <c r="D3572" s="541" t="s">
        <v>6610</v>
      </c>
      <c r="E3572" s="539" t="s">
        <v>188</v>
      </c>
      <c r="F3572" s="488">
        <v>1024.6600000000001</v>
      </c>
    </row>
    <row r="3573" s="491" customFormat="1">
      <c r="B3573" s="490">
        <v>100679</v>
      </c>
      <c r="C3573" s="536" t="s">
        <v>2800</v>
      </c>
      <c r="D3573" s="541" t="s">
        <v>6611</v>
      </c>
      <c r="E3573" s="539" t="s">
        <v>188</v>
      </c>
      <c r="F3573" s="488">
        <v>903.45000000000005</v>
      </c>
    </row>
    <row r="3574" s="491" customFormat="1">
      <c r="B3574" s="490">
        <v>91324</v>
      </c>
      <c r="C3574" s="536" t="s">
        <v>2800</v>
      </c>
      <c r="D3574" s="541" t="s">
        <v>6612</v>
      </c>
      <c r="E3574" s="539" t="s">
        <v>188</v>
      </c>
      <c r="F3574" s="488">
        <v>789.75999999999999</v>
      </c>
    </row>
    <row r="3575" s="491" customFormat="1">
      <c r="B3575" s="490">
        <v>100712</v>
      </c>
      <c r="C3575" s="536" t="s">
        <v>2800</v>
      </c>
      <c r="D3575" s="541" t="s">
        <v>6613</v>
      </c>
      <c r="E3575" s="539" t="s">
        <v>188</v>
      </c>
      <c r="F3575" s="488">
        <v>897.66999999999996</v>
      </c>
    </row>
    <row r="3576" s="491" customFormat="1">
      <c r="B3576" s="490">
        <v>91325</v>
      </c>
      <c r="C3576" s="536" t="s">
        <v>2800</v>
      </c>
      <c r="D3576" s="541" t="s">
        <v>6614</v>
      </c>
      <c r="E3576" s="539" t="s">
        <v>188</v>
      </c>
      <c r="F3576" s="488">
        <v>799.87</v>
      </c>
    </row>
    <row r="3577" s="491" customFormat="1">
      <c r="B3577" s="490">
        <v>100684</v>
      </c>
      <c r="C3577" s="536" t="s">
        <v>2800</v>
      </c>
      <c r="D3577" s="541" t="s">
        <v>6615</v>
      </c>
      <c r="E3577" s="539" t="s">
        <v>188</v>
      </c>
      <c r="F3577" s="488">
        <v>975.25999999999999</v>
      </c>
    </row>
    <row r="3578" s="491" customFormat="1">
      <c r="B3578" s="490">
        <v>91326</v>
      </c>
      <c r="C3578" s="536" t="s">
        <v>2800</v>
      </c>
      <c r="D3578" s="541" t="s">
        <v>6616</v>
      </c>
      <c r="E3578" s="539" t="s">
        <v>188</v>
      </c>
      <c r="F3578" s="488">
        <v>859.13</v>
      </c>
    </row>
    <row r="3579" s="491" customFormat="1">
      <c r="B3579" s="490">
        <v>91327</v>
      </c>
      <c r="C3579" s="536" t="s">
        <v>2800</v>
      </c>
      <c r="D3579" s="541" t="s">
        <v>6617</v>
      </c>
      <c r="E3579" s="539" t="s">
        <v>188</v>
      </c>
      <c r="F3579" s="488">
        <v>905.32000000000005</v>
      </c>
    </row>
    <row r="3580" s="491" customFormat="1">
      <c r="B3580" s="490">
        <v>100686</v>
      </c>
      <c r="C3580" s="536" t="s">
        <v>2800</v>
      </c>
      <c r="D3580" s="541" t="s">
        <v>6618</v>
      </c>
      <c r="E3580" s="539" t="s">
        <v>188</v>
      </c>
      <c r="F3580" s="488">
        <v>1021.45</v>
      </c>
    </row>
    <row r="3581" s="491" customFormat="1">
      <c r="B3581" s="490">
        <v>100693</v>
      </c>
      <c r="C3581" s="536" t="s">
        <v>2800</v>
      </c>
      <c r="D3581" s="541" t="s">
        <v>6619</v>
      </c>
      <c r="E3581" s="539" t="s">
        <v>188</v>
      </c>
      <c r="F3581" s="488">
        <v>2628.0999999999999</v>
      </c>
    </row>
    <row r="3582" s="491" customFormat="1">
      <c r="B3582" s="490">
        <v>91336</v>
      </c>
      <c r="C3582" s="536" t="s">
        <v>2800</v>
      </c>
      <c r="D3582" s="541" t="s">
        <v>6620</v>
      </c>
      <c r="E3582" s="539" t="s">
        <v>188</v>
      </c>
      <c r="F3582" s="488">
        <v>2443.48</v>
      </c>
    </row>
    <row r="3583" s="491" customFormat="1">
      <c r="B3583" s="490">
        <v>100694</v>
      </c>
      <c r="C3583" s="536" t="s">
        <v>2800</v>
      </c>
      <c r="D3583" s="541" t="s">
        <v>6621</v>
      </c>
      <c r="E3583" s="539" t="s">
        <v>188</v>
      </c>
      <c r="F3583" s="488">
        <v>2441.0100000000002</v>
      </c>
    </row>
    <row r="3584" s="491" customFormat="1">
      <c r="B3584" s="490">
        <v>91337</v>
      </c>
      <c r="C3584" s="536" t="s">
        <v>2800</v>
      </c>
      <c r="D3584" s="541" t="s">
        <v>6622</v>
      </c>
      <c r="E3584" s="539" t="s">
        <v>188</v>
      </c>
      <c r="F3584" s="488">
        <v>2324.8800000000001</v>
      </c>
    </row>
    <row r="3585" s="491" customFormat="1">
      <c r="B3585" s="490">
        <v>100691</v>
      </c>
      <c r="C3585" s="536" t="s">
        <v>2800</v>
      </c>
      <c r="D3585" s="541" t="s">
        <v>6623</v>
      </c>
      <c r="E3585" s="539" t="s">
        <v>188</v>
      </c>
      <c r="F3585" s="488">
        <v>2082.25</v>
      </c>
    </row>
    <row r="3586" s="491" customFormat="1">
      <c r="B3586" s="490">
        <v>100692</v>
      </c>
      <c r="C3586" s="536" t="s">
        <v>2800</v>
      </c>
      <c r="D3586" s="541" t="s">
        <v>6624</v>
      </c>
      <c r="E3586" s="539" t="s">
        <v>188</v>
      </c>
      <c r="F3586" s="488">
        <v>1895.1600000000001</v>
      </c>
    </row>
    <row r="3587" s="491" customFormat="1">
      <c r="B3587" s="490">
        <v>91334</v>
      </c>
      <c r="C3587" s="536" t="s">
        <v>2800</v>
      </c>
      <c r="D3587" s="541" t="s">
        <v>6625</v>
      </c>
      <c r="E3587" s="539" t="s">
        <v>188</v>
      </c>
      <c r="F3587" s="488">
        <v>1897.6300000000001</v>
      </c>
    </row>
    <row r="3588" s="491" customFormat="1">
      <c r="B3588" s="490">
        <v>91335</v>
      </c>
      <c r="C3588" s="536" t="s">
        <v>2800</v>
      </c>
      <c r="D3588" s="541" t="s">
        <v>6626</v>
      </c>
      <c r="E3588" s="539" t="s">
        <v>188</v>
      </c>
      <c r="F3588" s="488">
        <v>1779.03</v>
      </c>
    </row>
    <row r="3589" s="491" customFormat="1">
      <c r="B3589" s="490">
        <v>90788</v>
      </c>
      <c r="C3589" s="536" t="s">
        <v>2800</v>
      </c>
      <c r="D3589" s="541" t="s">
        <v>6627</v>
      </c>
      <c r="E3589" s="539" t="s">
        <v>188</v>
      </c>
      <c r="F3589" s="488">
        <v>808.88</v>
      </c>
    </row>
    <row r="3590" s="491" customFormat="1">
      <c r="B3590" s="490">
        <v>90789</v>
      </c>
      <c r="C3590" s="536" t="s">
        <v>2800</v>
      </c>
      <c r="D3590" s="541" t="s">
        <v>6628</v>
      </c>
      <c r="E3590" s="539" t="s">
        <v>188</v>
      </c>
      <c r="F3590" s="488">
        <v>811.10000000000002</v>
      </c>
    </row>
    <row r="3591" s="491" customFormat="1">
      <c r="B3591" s="490">
        <v>90790</v>
      </c>
      <c r="C3591" s="536" t="s">
        <v>2800</v>
      </c>
      <c r="D3591" s="541" t="s">
        <v>6629</v>
      </c>
      <c r="E3591" s="539" t="s">
        <v>188</v>
      </c>
      <c r="F3591" s="488">
        <v>836.95000000000005</v>
      </c>
    </row>
    <row r="3592" s="491" customFormat="1">
      <c r="B3592" s="490">
        <v>100675</v>
      </c>
      <c r="C3592" s="536" t="s">
        <v>2800</v>
      </c>
      <c r="D3592" s="541" t="s">
        <v>6630</v>
      </c>
      <c r="E3592" s="539" t="s">
        <v>188</v>
      </c>
      <c r="F3592" s="488">
        <v>923.36000000000001</v>
      </c>
    </row>
    <row r="3593" s="491" customFormat="1">
      <c r="B3593" s="490">
        <v>90794</v>
      </c>
      <c r="C3593" s="536" t="s">
        <v>2800</v>
      </c>
      <c r="D3593" s="541" t="s">
        <v>6631</v>
      </c>
      <c r="E3593" s="539" t="s">
        <v>188</v>
      </c>
      <c r="F3593" s="488">
        <v>710.19000000000005</v>
      </c>
    </row>
    <row r="3594" s="491" customFormat="1">
      <c r="B3594" s="490">
        <v>90795</v>
      </c>
      <c r="C3594" s="536" t="s">
        <v>2800</v>
      </c>
      <c r="D3594" s="541" t="s">
        <v>6632</v>
      </c>
      <c r="E3594" s="539" t="s">
        <v>188</v>
      </c>
      <c r="F3594" s="488">
        <v>718.71000000000004</v>
      </c>
    </row>
    <row r="3595" s="491" customFormat="1">
      <c r="B3595" s="490">
        <v>90796</v>
      </c>
      <c r="C3595" s="536" t="s">
        <v>2800</v>
      </c>
      <c r="D3595" s="541" t="s">
        <v>6633</v>
      </c>
      <c r="E3595" s="539" t="s">
        <v>188</v>
      </c>
      <c r="F3595" s="488">
        <v>727.25</v>
      </c>
    </row>
    <row r="3596" s="491" customFormat="1">
      <c r="B3596" s="490">
        <v>90797</v>
      </c>
      <c r="C3596" s="536" t="s">
        <v>2800</v>
      </c>
      <c r="D3596" s="541" t="s">
        <v>6634</v>
      </c>
      <c r="E3596" s="539" t="s">
        <v>188</v>
      </c>
      <c r="F3596" s="488">
        <v>735.77999999999997</v>
      </c>
    </row>
    <row r="3597" s="491" customFormat="1">
      <c r="B3597" s="490">
        <v>90791</v>
      </c>
      <c r="C3597" s="536" t="s">
        <v>2800</v>
      </c>
      <c r="D3597" s="541" t="s">
        <v>6635</v>
      </c>
      <c r="E3597" s="539" t="s">
        <v>188</v>
      </c>
      <c r="F3597" s="488">
        <v>982.23000000000002</v>
      </c>
    </row>
    <row r="3598" s="491" customFormat="1">
      <c r="B3598" s="490">
        <v>90793</v>
      </c>
      <c r="C3598" s="536" t="s">
        <v>2800</v>
      </c>
      <c r="D3598" s="541" t="s">
        <v>6636</v>
      </c>
      <c r="E3598" s="539" t="s">
        <v>188</v>
      </c>
      <c r="F3598" s="488">
        <v>1038.26</v>
      </c>
    </row>
    <row r="3599" s="491" customFormat="1">
      <c r="B3599" s="490">
        <v>90798</v>
      </c>
      <c r="C3599" s="536" t="s">
        <v>2800</v>
      </c>
      <c r="D3599" s="541" t="s">
        <v>6637</v>
      </c>
      <c r="E3599" s="539" t="s">
        <v>188</v>
      </c>
      <c r="F3599" s="488">
        <v>1058.7</v>
      </c>
    </row>
    <row r="3600" s="491" customFormat="1">
      <c r="B3600" s="490">
        <v>90799</v>
      </c>
      <c r="C3600" s="536" t="s">
        <v>2800</v>
      </c>
      <c r="D3600" s="541" t="s">
        <v>6638</v>
      </c>
      <c r="E3600" s="539" t="s">
        <v>188</v>
      </c>
      <c r="F3600" s="488">
        <v>1093.7</v>
      </c>
    </row>
    <row r="3601" s="491" customFormat="1">
      <c r="B3601" s="490">
        <v>100704</v>
      </c>
      <c r="C3601" s="536" t="s">
        <v>2800</v>
      </c>
      <c r="D3601" s="541" t="s">
        <v>6639</v>
      </c>
      <c r="E3601" s="539" t="s">
        <v>188</v>
      </c>
      <c r="F3601" s="488">
        <v>79.569999999999993</v>
      </c>
    </row>
    <row r="3602" s="491" customFormat="1">
      <c r="B3602" s="490">
        <v>90838</v>
      </c>
      <c r="C3602" s="536" t="s">
        <v>2800</v>
      </c>
      <c r="D3602" s="541" t="s">
        <v>6640</v>
      </c>
      <c r="E3602" s="539" t="s">
        <v>188</v>
      </c>
      <c r="F3602" s="488">
        <v>1365.8599999999999</v>
      </c>
    </row>
    <row r="3603" s="491" customFormat="1">
      <c r="B3603" s="490">
        <v>91338</v>
      </c>
      <c r="C3603" s="536" t="s">
        <v>2800</v>
      </c>
      <c r="D3603" s="541" t="s">
        <v>6641</v>
      </c>
      <c r="E3603" s="539" t="s">
        <v>12625</v>
      </c>
      <c r="F3603" s="488">
        <v>860.17999999999995</v>
      </c>
    </row>
    <row r="3604" s="491" customFormat="1">
      <c r="B3604" s="490">
        <v>94805</v>
      </c>
      <c r="C3604" s="536" t="s">
        <v>2800</v>
      </c>
      <c r="D3604" s="541" t="s">
        <v>6642</v>
      </c>
      <c r="E3604" s="539" t="s">
        <v>188</v>
      </c>
      <c r="F3604" s="488">
        <v>884.13</v>
      </c>
    </row>
    <row r="3605" s="491" customFormat="1">
      <c r="B3605" s="490">
        <v>100702</v>
      </c>
      <c r="C3605" s="536" t="s">
        <v>2800</v>
      </c>
      <c r="D3605" s="541" t="s">
        <v>6643</v>
      </c>
      <c r="E3605" s="539" t="s">
        <v>12625</v>
      </c>
      <c r="F3605" s="488">
        <v>486.32999999999998</v>
      </c>
    </row>
    <row r="3606" s="491" customFormat="1">
      <c r="B3606" s="490">
        <v>100701</v>
      </c>
      <c r="C3606" s="536" t="s">
        <v>2800</v>
      </c>
      <c r="D3606" s="541" t="s">
        <v>6644</v>
      </c>
      <c r="E3606" s="539" t="s">
        <v>12625</v>
      </c>
      <c r="F3606" s="488">
        <v>531.20000000000005</v>
      </c>
    </row>
    <row r="3607" s="491" customFormat="1">
      <c r="B3607" s="490">
        <v>100700</v>
      </c>
      <c r="C3607" s="536" t="s">
        <v>2800</v>
      </c>
      <c r="D3607" s="541" t="s">
        <v>6645</v>
      </c>
      <c r="E3607" s="539" t="s">
        <v>188</v>
      </c>
      <c r="F3607" s="488">
        <v>876.5</v>
      </c>
    </row>
    <row r="3608" s="491" customFormat="1">
      <c r="B3608" s="490">
        <v>91295</v>
      </c>
      <c r="C3608" s="536" t="s">
        <v>2800</v>
      </c>
      <c r="D3608" s="541" t="s">
        <v>6646</v>
      </c>
      <c r="E3608" s="539" t="s">
        <v>188</v>
      </c>
      <c r="F3608" s="488">
        <v>350.24000000000001</v>
      </c>
    </row>
    <row r="3609" s="491" customFormat="1">
      <c r="B3609" s="490">
        <v>91296</v>
      </c>
      <c r="C3609" s="536" t="s">
        <v>2800</v>
      </c>
      <c r="D3609" s="541" t="s">
        <v>6647</v>
      </c>
      <c r="E3609" s="539" t="s">
        <v>188</v>
      </c>
      <c r="F3609" s="488">
        <v>375.63</v>
      </c>
    </row>
    <row r="3610" s="491" customFormat="1">
      <c r="B3610" s="490">
        <v>91297</v>
      </c>
      <c r="C3610" s="536" t="s">
        <v>2800</v>
      </c>
      <c r="D3610" s="541" t="s">
        <v>6648</v>
      </c>
      <c r="E3610" s="539" t="s">
        <v>188</v>
      </c>
      <c r="F3610" s="488">
        <v>412.97000000000003</v>
      </c>
    </row>
    <row r="3611" s="491" customFormat="1">
      <c r="B3611" s="490">
        <v>90820</v>
      </c>
      <c r="C3611" s="536" t="s">
        <v>2800</v>
      </c>
      <c r="D3611" s="541" t="s">
        <v>6649</v>
      </c>
      <c r="E3611" s="539" t="s">
        <v>188</v>
      </c>
      <c r="F3611" s="488">
        <v>329.80000000000001</v>
      </c>
    </row>
    <row r="3612" s="491" customFormat="1">
      <c r="B3612" s="490">
        <v>90821</v>
      </c>
      <c r="C3612" s="536" t="s">
        <v>2800</v>
      </c>
      <c r="D3612" s="541" t="s">
        <v>6650</v>
      </c>
      <c r="E3612" s="539" t="s">
        <v>188</v>
      </c>
      <c r="F3612" s="488">
        <v>337.64999999999998</v>
      </c>
    </row>
    <row r="3613" s="491" customFormat="1">
      <c r="B3613" s="490">
        <v>90822</v>
      </c>
      <c r="C3613" s="536" t="s">
        <v>2800</v>
      </c>
      <c r="D3613" s="541" t="s">
        <v>6651</v>
      </c>
      <c r="E3613" s="539" t="s">
        <v>188</v>
      </c>
      <c r="F3613" s="488">
        <v>362.17000000000002</v>
      </c>
    </row>
    <row r="3614" s="491" customFormat="1">
      <c r="B3614" s="490">
        <v>90823</v>
      </c>
      <c r="C3614" s="536" t="s">
        <v>2800</v>
      </c>
      <c r="D3614" s="541" t="s">
        <v>6652</v>
      </c>
      <c r="E3614" s="539" t="s">
        <v>188</v>
      </c>
      <c r="F3614" s="488">
        <v>441.39999999999998</v>
      </c>
    </row>
    <row r="3615" s="491" customFormat="1">
      <c r="B3615" s="490">
        <v>90824</v>
      </c>
      <c r="C3615" s="536" t="s">
        <v>2800</v>
      </c>
      <c r="D3615" s="541" t="s">
        <v>6653</v>
      </c>
      <c r="E3615" s="539" t="s">
        <v>188</v>
      </c>
      <c r="F3615" s="488">
        <v>626.05999999999995</v>
      </c>
    </row>
    <row r="3616" s="491" customFormat="1">
      <c r="B3616" s="490">
        <v>91009</v>
      </c>
      <c r="C3616" s="536" t="s">
        <v>2800</v>
      </c>
      <c r="D3616" s="541" t="s">
        <v>6654</v>
      </c>
      <c r="E3616" s="539" t="s">
        <v>188</v>
      </c>
      <c r="F3616" s="488">
        <v>340.75</v>
      </c>
    </row>
    <row r="3617" s="491" customFormat="1">
      <c r="B3617" s="490">
        <v>91010</v>
      </c>
      <c r="C3617" s="536" t="s">
        <v>2800</v>
      </c>
      <c r="D3617" s="541" t="s">
        <v>6655</v>
      </c>
      <c r="E3617" s="539" t="s">
        <v>188</v>
      </c>
      <c r="F3617" s="488">
        <v>349.13</v>
      </c>
    </row>
    <row r="3618" s="491" customFormat="1">
      <c r="B3618" s="490">
        <v>91011</v>
      </c>
      <c r="C3618" s="536" t="s">
        <v>2800</v>
      </c>
      <c r="D3618" s="541" t="s">
        <v>6656</v>
      </c>
      <c r="E3618" s="539" t="s">
        <v>188</v>
      </c>
      <c r="F3618" s="488">
        <v>406.64999999999998</v>
      </c>
    </row>
    <row r="3619" s="491" customFormat="1">
      <c r="B3619" s="490">
        <v>91012</v>
      </c>
      <c r="C3619" s="536" t="s">
        <v>2800</v>
      </c>
      <c r="D3619" s="541" t="s">
        <v>6657</v>
      </c>
      <c r="E3619" s="539" t="s">
        <v>188</v>
      </c>
      <c r="F3619" s="488">
        <v>451.11000000000001</v>
      </c>
    </row>
    <row r="3620" s="491" customFormat="1">
      <c r="B3620" s="490">
        <v>91298</v>
      </c>
      <c r="C3620" s="536" t="s">
        <v>2800</v>
      </c>
      <c r="D3620" s="541" t="s">
        <v>6658</v>
      </c>
      <c r="E3620" s="539" t="s">
        <v>188</v>
      </c>
      <c r="F3620" s="488">
        <v>1326.55</v>
      </c>
    </row>
    <row r="3621" s="491" customFormat="1">
      <c r="B3621" s="490">
        <v>90825</v>
      </c>
      <c r="C3621" s="536" t="s">
        <v>2800</v>
      </c>
      <c r="D3621" s="541" t="s">
        <v>6659</v>
      </c>
      <c r="E3621" s="539" t="s">
        <v>188</v>
      </c>
      <c r="F3621" s="488">
        <v>695.96000000000004</v>
      </c>
    </row>
    <row r="3622" s="491" customFormat="1">
      <c r="B3622" s="490">
        <v>91299</v>
      </c>
      <c r="C3622" s="536" t="s">
        <v>2800</v>
      </c>
      <c r="D3622" s="541" t="s">
        <v>6660</v>
      </c>
      <c r="E3622" s="539" t="s">
        <v>188</v>
      </c>
      <c r="F3622" s="488">
        <v>1872.4000000000001</v>
      </c>
    </row>
    <row r="3623" s="491" customFormat="1">
      <c r="B3623" s="490">
        <v>91341</v>
      </c>
      <c r="C3623" s="536" t="s">
        <v>2800</v>
      </c>
      <c r="D3623" s="541" t="s">
        <v>6661</v>
      </c>
      <c r="E3623" s="539" t="s">
        <v>12625</v>
      </c>
      <c r="F3623" s="488">
        <v>661.82000000000005</v>
      </c>
    </row>
    <row r="3624" s="491" customFormat="1">
      <c r="B3624" s="490">
        <v>94806</v>
      </c>
      <c r="C3624" s="536" t="s">
        <v>2800</v>
      </c>
      <c r="D3624" s="541" t="s">
        <v>6662</v>
      </c>
      <c r="E3624" s="539" t="s">
        <v>188</v>
      </c>
      <c r="F3624" s="488">
        <v>631.21000000000004</v>
      </c>
    </row>
    <row r="3625" s="491" customFormat="1">
      <c r="B3625" s="490">
        <v>94807</v>
      </c>
      <c r="C3625" s="536" t="s">
        <v>2800</v>
      </c>
      <c r="D3625" s="541" t="s">
        <v>6663</v>
      </c>
      <c r="E3625" s="539" t="s">
        <v>188</v>
      </c>
      <c r="F3625" s="488">
        <v>577.51999999999998</v>
      </c>
    </row>
    <row r="3626" s="491" customFormat="1">
      <c r="B3626" s="490">
        <v>100703</v>
      </c>
      <c r="C3626" s="536" t="s">
        <v>2800</v>
      </c>
      <c r="D3626" s="541" t="s">
        <v>6664</v>
      </c>
      <c r="E3626" s="539" t="s">
        <v>188</v>
      </c>
      <c r="F3626" s="488">
        <v>38</v>
      </c>
    </row>
    <row r="3627" s="491" customFormat="1">
      <c r="B3627" s="490">
        <v>100695</v>
      </c>
      <c r="C3627" s="536" t="s">
        <v>2800</v>
      </c>
      <c r="D3627" s="541" t="s">
        <v>6665</v>
      </c>
      <c r="E3627" s="539" t="s">
        <v>188</v>
      </c>
      <c r="F3627" s="488">
        <v>72.950000000000003</v>
      </c>
    </row>
    <row r="3628" s="491" customFormat="1">
      <c r="B3628" s="490">
        <v>100696</v>
      </c>
      <c r="C3628" s="536" t="s">
        <v>2800</v>
      </c>
      <c r="D3628" s="541" t="s">
        <v>6666</v>
      </c>
      <c r="E3628" s="539" t="s">
        <v>188</v>
      </c>
      <c r="F3628" s="488">
        <v>81.079999999999998</v>
      </c>
    </row>
    <row r="3629" s="491" customFormat="1">
      <c r="B3629" s="490">
        <v>100697</v>
      </c>
      <c r="C3629" s="536" t="s">
        <v>2800</v>
      </c>
      <c r="D3629" s="541" t="s">
        <v>6667</v>
      </c>
      <c r="E3629" s="539" t="s">
        <v>188</v>
      </c>
      <c r="F3629" s="488">
        <v>89.280000000000001</v>
      </c>
    </row>
    <row r="3630" s="491" customFormat="1">
      <c r="B3630" s="490">
        <v>100698</v>
      </c>
      <c r="C3630" s="536" t="s">
        <v>2800</v>
      </c>
      <c r="D3630" s="541" t="s">
        <v>6668</v>
      </c>
      <c r="E3630" s="539" t="s">
        <v>188</v>
      </c>
      <c r="F3630" s="488">
        <v>97.459999999999994</v>
      </c>
    </row>
    <row r="3631" s="491" customFormat="1">
      <c r="B3631" s="490">
        <v>100699</v>
      </c>
      <c r="C3631" s="536" t="s">
        <v>2800</v>
      </c>
      <c r="D3631" s="541" t="s">
        <v>6669</v>
      </c>
      <c r="E3631" s="539" t="s">
        <v>188</v>
      </c>
      <c r="F3631" s="488">
        <v>116.84999999999999</v>
      </c>
    </row>
    <row r="3632" s="491" customFormat="1">
      <c r="B3632" s="490">
        <v>100705</v>
      </c>
      <c r="C3632" s="536" t="s">
        <v>2800</v>
      </c>
      <c r="D3632" s="541" t="s">
        <v>6670</v>
      </c>
      <c r="E3632" s="539" t="s">
        <v>188</v>
      </c>
      <c r="F3632" s="488">
        <v>93.370000000000005</v>
      </c>
    </row>
    <row r="3633" s="491" customFormat="1">
      <c r="B3633" s="490">
        <v>101173</v>
      </c>
      <c r="C3633" s="536" t="s">
        <v>2800</v>
      </c>
      <c r="D3633" s="541" t="s">
        <v>6671</v>
      </c>
      <c r="E3633" s="539" t="s">
        <v>143</v>
      </c>
      <c r="F3633" s="488">
        <v>65.140000000000001</v>
      </c>
    </row>
    <row r="3634" s="491" customFormat="1">
      <c r="B3634" s="490">
        <v>101174</v>
      </c>
      <c r="C3634" s="536" t="s">
        <v>2800</v>
      </c>
      <c r="D3634" s="541" t="s">
        <v>6672</v>
      </c>
      <c r="E3634" s="539" t="s">
        <v>143</v>
      </c>
      <c r="F3634" s="488">
        <v>92.489999999999995</v>
      </c>
    </row>
    <row r="3635" s="491" customFormat="1">
      <c r="B3635" s="490">
        <v>101175</v>
      </c>
      <c r="C3635" s="536" t="s">
        <v>2800</v>
      </c>
      <c r="D3635" s="541" t="s">
        <v>6673</v>
      </c>
      <c r="E3635" s="539" t="s">
        <v>143</v>
      </c>
      <c r="F3635" s="488">
        <v>126.44</v>
      </c>
    </row>
    <row r="3636" s="491" customFormat="1">
      <c r="B3636" s="490">
        <v>101176</v>
      </c>
      <c r="C3636" s="536" t="s">
        <v>2800</v>
      </c>
      <c r="D3636" s="541" t="s">
        <v>6674</v>
      </c>
      <c r="E3636" s="539" t="s">
        <v>143</v>
      </c>
      <c r="F3636" s="488">
        <v>153.86000000000001</v>
      </c>
    </row>
    <row r="3637" s="491" customFormat="1">
      <c r="B3637" s="490">
        <v>101183</v>
      </c>
      <c r="C3637" s="536" t="s">
        <v>2800</v>
      </c>
      <c r="D3637" s="541" t="s">
        <v>6675</v>
      </c>
      <c r="E3637" s="539" t="s">
        <v>143</v>
      </c>
      <c r="F3637" s="488">
        <v>0</v>
      </c>
    </row>
    <row r="3638" s="491" customFormat="1">
      <c r="B3638" s="490">
        <v>101184</v>
      </c>
      <c r="C3638" s="536" t="s">
        <v>2800</v>
      </c>
      <c r="D3638" s="541" t="s">
        <v>6676</v>
      </c>
      <c r="E3638" s="539" t="s">
        <v>143</v>
      </c>
      <c r="F3638" s="488">
        <v>0</v>
      </c>
    </row>
    <row r="3639" s="491" customFormat="1">
      <c r="B3639" s="490">
        <v>101182</v>
      </c>
      <c r="C3639" s="536" t="s">
        <v>2800</v>
      </c>
      <c r="D3639" s="541" t="s">
        <v>6677</v>
      </c>
      <c r="E3639" s="539" t="s">
        <v>143</v>
      </c>
      <c r="F3639" s="488">
        <v>0</v>
      </c>
    </row>
    <row r="3640" s="491" customFormat="1">
      <c r="B3640" s="490">
        <v>101185</v>
      </c>
      <c r="C3640" s="536" t="s">
        <v>2800</v>
      </c>
      <c r="D3640" s="541" t="s">
        <v>6678</v>
      </c>
      <c r="E3640" s="539" t="s">
        <v>143</v>
      </c>
      <c r="F3640" s="488">
        <v>0</v>
      </c>
    </row>
    <row r="3641" s="491" customFormat="1">
      <c r="B3641" s="490">
        <v>101186</v>
      </c>
      <c r="C3641" s="536" t="s">
        <v>2800</v>
      </c>
      <c r="D3641" s="541" t="s">
        <v>6679</v>
      </c>
      <c r="E3641" s="539" t="s">
        <v>143</v>
      </c>
      <c r="F3641" s="488">
        <v>0</v>
      </c>
    </row>
    <row r="3642" s="491" customFormat="1">
      <c r="B3642" s="490">
        <v>101187</v>
      </c>
      <c r="C3642" s="536" t="s">
        <v>2800</v>
      </c>
      <c r="D3642" s="541" t="s">
        <v>6680</v>
      </c>
      <c r="E3642" s="539" t="s">
        <v>143</v>
      </c>
      <c r="F3642" s="488">
        <v>0</v>
      </c>
    </row>
    <row r="3643" s="491" customFormat="1">
      <c r="B3643" s="490">
        <v>101177</v>
      </c>
      <c r="C3643" s="536" t="s">
        <v>2800</v>
      </c>
      <c r="D3643" s="541" t="s">
        <v>6681</v>
      </c>
      <c r="E3643" s="539" t="s">
        <v>143</v>
      </c>
      <c r="F3643" s="488">
        <v>0</v>
      </c>
    </row>
    <row r="3644" s="491" customFormat="1">
      <c r="B3644" s="490">
        <v>101178</v>
      </c>
      <c r="C3644" s="536" t="s">
        <v>2800</v>
      </c>
      <c r="D3644" s="541" t="s">
        <v>6682</v>
      </c>
      <c r="E3644" s="539" t="s">
        <v>143</v>
      </c>
      <c r="F3644" s="488">
        <v>0</v>
      </c>
    </row>
    <row r="3645" s="491" customFormat="1">
      <c r="B3645" s="490">
        <v>101180</v>
      </c>
      <c r="C3645" s="536" t="s">
        <v>2800</v>
      </c>
      <c r="D3645" s="541" t="s">
        <v>6683</v>
      </c>
      <c r="E3645" s="539" t="s">
        <v>143</v>
      </c>
      <c r="F3645" s="488">
        <v>0</v>
      </c>
    </row>
    <row r="3646" s="491" customFormat="1">
      <c r="B3646" s="490">
        <v>101179</v>
      </c>
      <c r="C3646" s="536" t="s">
        <v>2800</v>
      </c>
      <c r="D3646" s="541" t="s">
        <v>6684</v>
      </c>
      <c r="E3646" s="539" t="s">
        <v>143</v>
      </c>
      <c r="F3646" s="488">
        <v>0</v>
      </c>
    </row>
    <row r="3647" s="491" customFormat="1">
      <c r="B3647" s="490">
        <v>101181</v>
      </c>
      <c r="C3647" s="536" t="s">
        <v>2800</v>
      </c>
      <c r="D3647" s="541" t="s">
        <v>6685</v>
      </c>
      <c r="E3647" s="539" t="s">
        <v>143</v>
      </c>
      <c r="F3647" s="488">
        <v>0</v>
      </c>
    </row>
    <row r="3648" s="491" customFormat="1">
      <c r="B3648" s="490">
        <v>100899</v>
      </c>
      <c r="C3648" s="536" t="s">
        <v>2800</v>
      </c>
      <c r="D3648" s="541" t="s">
        <v>6686</v>
      </c>
      <c r="E3648" s="539" t="s">
        <v>143</v>
      </c>
      <c r="F3648" s="488">
        <v>88.969999999999999</v>
      </c>
    </row>
    <row r="3649" s="491" customFormat="1">
      <c r="B3649" s="490">
        <v>100896</v>
      </c>
      <c r="C3649" s="536" t="s">
        <v>2800</v>
      </c>
      <c r="D3649" s="541" t="s">
        <v>6687</v>
      </c>
      <c r="E3649" s="539" t="s">
        <v>143</v>
      </c>
      <c r="F3649" s="488">
        <v>63.350000000000001</v>
      </c>
    </row>
    <row r="3650" s="491" customFormat="1">
      <c r="B3650" s="490">
        <v>100897</v>
      </c>
      <c r="C3650" s="536" t="s">
        <v>2800</v>
      </c>
      <c r="D3650" s="541" t="s">
        <v>6688</v>
      </c>
      <c r="E3650" s="539" t="s">
        <v>143</v>
      </c>
      <c r="F3650" s="488">
        <v>124.15000000000001</v>
      </c>
    </row>
    <row r="3651" s="491" customFormat="1">
      <c r="B3651" s="490">
        <v>100900</v>
      </c>
      <c r="C3651" s="536" t="s">
        <v>2800</v>
      </c>
      <c r="D3651" s="541" t="s">
        <v>6689</v>
      </c>
      <c r="E3651" s="539" t="s">
        <v>143</v>
      </c>
      <c r="F3651" s="488">
        <v>276.69</v>
      </c>
    </row>
    <row r="3652" s="491" customFormat="1">
      <c r="B3652" s="490">
        <v>100898</v>
      </c>
      <c r="C3652" s="536" t="s">
        <v>2800</v>
      </c>
      <c r="D3652" s="541" t="s">
        <v>6690</v>
      </c>
      <c r="E3652" s="539" t="s">
        <v>143</v>
      </c>
      <c r="F3652" s="488">
        <v>240.22999999999999</v>
      </c>
    </row>
    <row r="3653" s="491" customFormat="1">
      <c r="B3653" s="490">
        <v>100892</v>
      </c>
      <c r="C3653" s="536" t="s">
        <v>2800</v>
      </c>
      <c r="D3653" s="541" t="s">
        <v>6691</v>
      </c>
      <c r="E3653" s="539" t="s">
        <v>186</v>
      </c>
      <c r="F3653" s="488">
        <v>12.609999999999999</v>
      </c>
    </row>
    <row r="3654" s="491" customFormat="1">
      <c r="B3654" s="490">
        <v>100893</v>
      </c>
      <c r="C3654" s="536" t="s">
        <v>2800</v>
      </c>
      <c r="D3654" s="541" t="s">
        <v>6692</v>
      </c>
      <c r="E3654" s="539" t="s">
        <v>186</v>
      </c>
      <c r="F3654" s="488">
        <v>12.41</v>
      </c>
    </row>
    <row r="3655" s="491" customFormat="1">
      <c r="B3655" s="490">
        <v>100894</v>
      </c>
      <c r="C3655" s="536" t="s">
        <v>2800</v>
      </c>
      <c r="D3655" s="541" t="s">
        <v>6693</v>
      </c>
      <c r="E3655" s="539" t="s">
        <v>186</v>
      </c>
      <c r="F3655" s="488">
        <v>12.279999999999999</v>
      </c>
    </row>
    <row r="3656" s="491" customFormat="1">
      <c r="B3656" s="490">
        <v>100889</v>
      </c>
      <c r="C3656" s="536" t="s">
        <v>2800</v>
      </c>
      <c r="D3656" s="541" t="s">
        <v>6694</v>
      </c>
      <c r="E3656" s="539" t="s">
        <v>186</v>
      </c>
      <c r="F3656" s="488">
        <v>12.08</v>
      </c>
    </row>
    <row r="3657" s="491" customFormat="1">
      <c r="B3657" s="490">
        <v>100891</v>
      </c>
      <c r="C3657" s="536" t="s">
        <v>2800</v>
      </c>
      <c r="D3657" s="541" t="s">
        <v>6695</v>
      </c>
      <c r="E3657" s="539" t="s">
        <v>186</v>
      </c>
      <c r="F3657" s="488">
        <v>0</v>
      </c>
    </row>
    <row r="3658" s="491" customFormat="1">
      <c r="B3658" s="490">
        <v>100890</v>
      </c>
      <c r="C3658" s="536" t="s">
        <v>2800</v>
      </c>
      <c r="D3658" s="541" t="s">
        <v>6696</v>
      </c>
      <c r="E3658" s="539" t="s">
        <v>186</v>
      </c>
      <c r="F3658" s="488">
        <v>11.890000000000001</v>
      </c>
    </row>
    <row r="3659" s="491" customFormat="1">
      <c r="B3659" s="490">
        <v>100658</v>
      </c>
      <c r="C3659" s="536" t="s">
        <v>2800</v>
      </c>
      <c r="D3659" s="541" t="s">
        <v>6697</v>
      </c>
      <c r="E3659" s="539" t="s">
        <v>143</v>
      </c>
      <c r="F3659" s="488">
        <v>372.95999999999998</v>
      </c>
    </row>
    <row r="3660" s="491" customFormat="1">
      <c r="B3660" s="490">
        <v>100657</v>
      </c>
      <c r="C3660" s="536" t="s">
        <v>2800</v>
      </c>
      <c r="D3660" s="541" t="s">
        <v>6698</v>
      </c>
      <c r="E3660" s="539" t="s">
        <v>143</v>
      </c>
      <c r="F3660" s="488">
        <v>162.31</v>
      </c>
    </row>
    <row r="3661" s="491" customFormat="1">
      <c r="B3661" s="490">
        <v>100656</v>
      </c>
      <c r="C3661" s="536" t="s">
        <v>2800</v>
      </c>
      <c r="D3661" s="541" t="s">
        <v>6699</v>
      </c>
      <c r="E3661" s="539" t="s">
        <v>143</v>
      </c>
      <c r="F3661" s="488">
        <v>125.67</v>
      </c>
    </row>
    <row r="3662" s="491" customFormat="1">
      <c r="B3662" s="490">
        <v>102649</v>
      </c>
      <c r="C3662" s="536" t="s">
        <v>2800</v>
      </c>
      <c r="D3662" s="541" t="s">
        <v>6700</v>
      </c>
      <c r="E3662" s="539" t="s">
        <v>143</v>
      </c>
      <c r="F3662" s="488">
        <v>0</v>
      </c>
    </row>
    <row r="3663" s="491" customFormat="1">
      <c r="B3663" s="490">
        <v>102645</v>
      </c>
      <c r="C3663" s="536" t="s">
        <v>2800</v>
      </c>
      <c r="D3663" s="541" t="s">
        <v>6701</v>
      </c>
      <c r="E3663" s="539" t="s">
        <v>143</v>
      </c>
      <c r="F3663" s="488">
        <v>0</v>
      </c>
    </row>
    <row r="3664" s="491" customFormat="1">
      <c r="B3664" s="490">
        <v>102650</v>
      </c>
      <c r="C3664" s="536" t="s">
        <v>2800</v>
      </c>
      <c r="D3664" s="541" t="s">
        <v>6702</v>
      </c>
      <c r="E3664" s="539" t="s">
        <v>143</v>
      </c>
      <c r="F3664" s="488">
        <v>0</v>
      </c>
    </row>
    <row r="3665" s="491" customFormat="1">
      <c r="B3665" s="490">
        <v>102646</v>
      </c>
      <c r="C3665" s="536" t="s">
        <v>2800</v>
      </c>
      <c r="D3665" s="541" t="s">
        <v>6703</v>
      </c>
      <c r="E3665" s="539" t="s">
        <v>143</v>
      </c>
      <c r="F3665" s="488">
        <v>0</v>
      </c>
    </row>
    <row r="3666" s="491" customFormat="1">
      <c r="B3666" s="490">
        <v>102651</v>
      </c>
      <c r="C3666" s="536" t="s">
        <v>2800</v>
      </c>
      <c r="D3666" s="541" t="s">
        <v>6704</v>
      </c>
      <c r="E3666" s="539" t="s">
        <v>143</v>
      </c>
      <c r="F3666" s="488">
        <v>0</v>
      </c>
    </row>
    <row r="3667" s="491" customFormat="1">
      <c r="B3667" s="490">
        <v>102647</v>
      </c>
      <c r="C3667" s="536" t="s">
        <v>2800</v>
      </c>
      <c r="D3667" s="541" t="s">
        <v>6705</v>
      </c>
      <c r="E3667" s="539" t="s">
        <v>143</v>
      </c>
      <c r="F3667" s="488">
        <v>0</v>
      </c>
    </row>
    <row r="3668" s="491" customFormat="1">
      <c r="B3668" s="490">
        <v>102652</v>
      </c>
      <c r="C3668" s="536" t="s">
        <v>2800</v>
      </c>
      <c r="D3668" s="541" t="s">
        <v>6706</v>
      </c>
      <c r="E3668" s="539" t="s">
        <v>143</v>
      </c>
      <c r="F3668" s="488">
        <v>0</v>
      </c>
    </row>
    <row r="3669" s="491" customFormat="1">
      <c r="B3669" s="490">
        <v>102648</v>
      </c>
      <c r="C3669" s="536" t="s">
        <v>2800</v>
      </c>
      <c r="D3669" s="541" t="s">
        <v>6707</v>
      </c>
      <c r="E3669" s="539" t="s">
        <v>143</v>
      </c>
      <c r="F3669" s="488">
        <v>0</v>
      </c>
    </row>
    <row r="3670" s="491" customFormat="1">
      <c r="B3670" s="490">
        <v>100651</v>
      </c>
      <c r="C3670" s="536" t="s">
        <v>2800</v>
      </c>
      <c r="D3670" s="541" t="s">
        <v>6708</v>
      </c>
      <c r="E3670" s="539" t="s">
        <v>143</v>
      </c>
      <c r="F3670" s="488">
        <v>148.09999999999999</v>
      </c>
    </row>
    <row r="3671" s="491" customFormat="1">
      <c r="B3671" s="490">
        <v>100652</v>
      </c>
      <c r="C3671" s="536" t="s">
        <v>2800</v>
      </c>
      <c r="D3671" s="541" t="s">
        <v>6709</v>
      </c>
      <c r="E3671" s="539" t="s">
        <v>143</v>
      </c>
      <c r="F3671" s="488">
        <v>280.52999999999997</v>
      </c>
    </row>
    <row r="3672" s="491" customFormat="1">
      <c r="B3672" s="490">
        <v>100653</v>
      </c>
      <c r="C3672" s="536" t="s">
        <v>2800</v>
      </c>
      <c r="D3672" s="541" t="s">
        <v>6710</v>
      </c>
      <c r="E3672" s="539" t="s">
        <v>143</v>
      </c>
      <c r="F3672" s="488">
        <v>463.44</v>
      </c>
    </row>
    <row r="3673" s="491" customFormat="1">
      <c r="B3673" s="490">
        <v>100654</v>
      </c>
      <c r="C3673" s="536" t="s">
        <v>2800</v>
      </c>
      <c r="D3673" s="541" t="s">
        <v>6711</v>
      </c>
      <c r="E3673" s="539" t="s">
        <v>143</v>
      </c>
      <c r="F3673" s="488">
        <v>614.49000000000001</v>
      </c>
    </row>
    <row r="3674" s="491" customFormat="1">
      <c r="B3674" s="490">
        <v>100655</v>
      </c>
      <c r="C3674" s="536" t="s">
        <v>2800</v>
      </c>
      <c r="D3674" s="541" t="s">
        <v>6712</v>
      </c>
      <c r="E3674" s="539" t="s">
        <v>143</v>
      </c>
      <c r="F3674" s="488">
        <v>713.15999999999997</v>
      </c>
    </row>
    <row r="3675" s="491" customFormat="1">
      <c r="B3675" s="490">
        <v>100364</v>
      </c>
      <c r="C3675" s="536" t="s">
        <v>2800</v>
      </c>
      <c r="D3675" s="541" t="s">
        <v>6713</v>
      </c>
      <c r="E3675" s="539" t="s">
        <v>188</v>
      </c>
      <c r="F3675" s="488">
        <v>3771.1900000000001</v>
      </c>
    </row>
    <row r="3676" s="491" customFormat="1">
      <c r="B3676" s="490">
        <v>100374</v>
      </c>
      <c r="C3676" s="536" t="s">
        <v>2800</v>
      </c>
      <c r="D3676" s="541" t="s">
        <v>6714</v>
      </c>
      <c r="E3676" s="539" t="s">
        <v>188</v>
      </c>
      <c r="F3676" s="488">
        <v>3490.5500000000002</v>
      </c>
    </row>
    <row r="3677" s="491" customFormat="1">
      <c r="B3677" s="490">
        <v>100365</v>
      </c>
      <c r="C3677" s="536" t="s">
        <v>2800</v>
      </c>
      <c r="D3677" s="541" t="s">
        <v>6715</v>
      </c>
      <c r="E3677" s="539" t="s">
        <v>188</v>
      </c>
      <c r="F3677" s="488">
        <v>4341.7399999999998</v>
      </c>
    </row>
    <row r="3678" s="491" customFormat="1">
      <c r="B3678" s="490">
        <v>100375</v>
      </c>
      <c r="C3678" s="536" t="s">
        <v>2800</v>
      </c>
      <c r="D3678" s="541" t="s">
        <v>6716</v>
      </c>
      <c r="E3678" s="539" t="s">
        <v>188</v>
      </c>
      <c r="F3678" s="488">
        <v>3922.1999999999998</v>
      </c>
    </row>
    <row r="3679" s="491" customFormat="1">
      <c r="B3679" s="490">
        <v>100366</v>
      </c>
      <c r="C3679" s="536" t="s">
        <v>2800</v>
      </c>
      <c r="D3679" s="541" t="s">
        <v>6717</v>
      </c>
      <c r="E3679" s="539" t="s">
        <v>188</v>
      </c>
      <c r="F3679" s="488">
        <v>4663.9300000000003</v>
      </c>
    </row>
    <row r="3680" s="491" customFormat="1">
      <c r="B3680" s="490">
        <v>100376</v>
      </c>
      <c r="C3680" s="536" t="s">
        <v>2800</v>
      </c>
      <c r="D3680" s="541" t="s">
        <v>6718</v>
      </c>
      <c r="E3680" s="539" t="s">
        <v>188</v>
      </c>
      <c r="F3680" s="488">
        <v>3828.0500000000002</v>
      </c>
    </row>
    <row r="3681" s="491" customFormat="1">
      <c r="B3681" s="490">
        <v>100357</v>
      </c>
      <c r="C3681" s="536" t="s">
        <v>2800</v>
      </c>
      <c r="D3681" s="541" t="s">
        <v>6719</v>
      </c>
      <c r="E3681" s="539" t="s">
        <v>188</v>
      </c>
      <c r="F3681" s="488">
        <v>1314.0599999999999</v>
      </c>
    </row>
    <row r="3682" s="491" customFormat="1">
      <c r="B3682" s="490">
        <v>100367</v>
      </c>
      <c r="C3682" s="536" t="s">
        <v>2800</v>
      </c>
      <c r="D3682" s="541" t="s">
        <v>6720</v>
      </c>
      <c r="E3682" s="539" t="s">
        <v>188</v>
      </c>
      <c r="F3682" s="488">
        <v>1275.99</v>
      </c>
    </row>
    <row r="3683" s="491" customFormat="1">
      <c r="B3683" s="490">
        <v>100358</v>
      </c>
      <c r="C3683" s="536" t="s">
        <v>2800</v>
      </c>
      <c r="D3683" s="541" t="s">
        <v>6721</v>
      </c>
      <c r="E3683" s="539" t="s">
        <v>188</v>
      </c>
      <c r="F3683" s="488">
        <v>1771.1199999999999</v>
      </c>
    </row>
    <row r="3684" s="491" customFormat="1">
      <c r="B3684" s="490">
        <v>100368</v>
      </c>
      <c r="C3684" s="536" t="s">
        <v>2800</v>
      </c>
      <c r="D3684" s="541" t="s">
        <v>6722</v>
      </c>
      <c r="E3684" s="539" t="s">
        <v>188</v>
      </c>
      <c r="F3684" s="488">
        <v>1724.1500000000001</v>
      </c>
    </row>
    <row r="3685" s="491" customFormat="1">
      <c r="B3685" s="490">
        <v>100359</v>
      </c>
      <c r="C3685" s="536" t="s">
        <v>2800</v>
      </c>
      <c r="D3685" s="541" t="s">
        <v>6723</v>
      </c>
      <c r="E3685" s="539" t="s">
        <v>188</v>
      </c>
      <c r="F3685" s="488">
        <v>1868.9300000000001</v>
      </c>
    </row>
    <row r="3686" s="491" customFormat="1">
      <c r="B3686" s="490">
        <v>100369</v>
      </c>
      <c r="C3686" s="536" t="s">
        <v>2800</v>
      </c>
      <c r="D3686" s="541" t="s">
        <v>6724</v>
      </c>
      <c r="E3686" s="539" t="s">
        <v>188</v>
      </c>
      <c r="F3686" s="488">
        <v>1821.97</v>
      </c>
    </row>
    <row r="3687" s="491" customFormat="1">
      <c r="B3687" s="490">
        <v>100360</v>
      </c>
      <c r="C3687" s="536" t="s">
        <v>2800</v>
      </c>
      <c r="D3687" s="541" t="s">
        <v>6725</v>
      </c>
      <c r="E3687" s="539" t="s">
        <v>188</v>
      </c>
      <c r="F3687" s="488">
        <v>2076.4299999999998</v>
      </c>
    </row>
    <row r="3688" s="491" customFormat="1">
      <c r="B3688" s="490">
        <v>100370</v>
      </c>
      <c r="C3688" s="536" t="s">
        <v>2800</v>
      </c>
      <c r="D3688" s="541" t="s">
        <v>6726</v>
      </c>
      <c r="E3688" s="539" t="s">
        <v>188</v>
      </c>
      <c r="F3688" s="488">
        <v>2174.96</v>
      </c>
    </row>
    <row r="3689" s="491" customFormat="1">
      <c r="B3689" s="490">
        <v>100361</v>
      </c>
      <c r="C3689" s="536" t="s">
        <v>2800</v>
      </c>
      <c r="D3689" s="541" t="s">
        <v>6727</v>
      </c>
      <c r="E3689" s="539" t="s">
        <v>188</v>
      </c>
      <c r="F3689" s="488">
        <v>2575.7199999999998</v>
      </c>
    </row>
    <row r="3690" s="491" customFormat="1">
      <c r="B3690" s="490">
        <v>100371</v>
      </c>
      <c r="C3690" s="536" t="s">
        <v>2800</v>
      </c>
      <c r="D3690" s="541" t="s">
        <v>6728</v>
      </c>
      <c r="E3690" s="539" t="s">
        <v>188</v>
      </c>
      <c r="F3690" s="488">
        <v>2450.48</v>
      </c>
    </row>
    <row r="3691" s="491" customFormat="1">
      <c r="B3691" s="490">
        <v>100362</v>
      </c>
      <c r="C3691" s="536" t="s">
        <v>2800</v>
      </c>
      <c r="D3691" s="541" t="s">
        <v>6729</v>
      </c>
      <c r="E3691" s="539" t="s">
        <v>188</v>
      </c>
      <c r="F3691" s="488">
        <v>3347.1900000000001</v>
      </c>
    </row>
    <row r="3692" s="491" customFormat="1">
      <c r="B3692" s="490">
        <v>100372</v>
      </c>
      <c r="C3692" s="536" t="s">
        <v>2800</v>
      </c>
      <c r="D3692" s="541" t="s">
        <v>6730</v>
      </c>
      <c r="E3692" s="539" t="s">
        <v>188</v>
      </c>
      <c r="F3692" s="488">
        <v>3132.5900000000001</v>
      </c>
    </row>
    <row r="3693" s="491" customFormat="1">
      <c r="B3693" s="490">
        <v>100363</v>
      </c>
      <c r="C3693" s="536" t="s">
        <v>2800</v>
      </c>
      <c r="D3693" s="541" t="s">
        <v>6731</v>
      </c>
      <c r="E3693" s="539" t="s">
        <v>188</v>
      </c>
      <c r="F3693" s="488">
        <v>3465.23</v>
      </c>
    </row>
    <row r="3694" s="491" customFormat="1">
      <c r="B3694" s="490">
        <v>100373</v>
      </c>
      <c r="C3694" s="536" t="s">
        <v>2800</v>
      </c>
      <c r="D3694" s="541" t="s">
        <v>6732</v>
      </c>
      <c r="E3694" s="539" t="s">
        <v>188</v>
      </c>
      <c r="F3694" s="488">
        <v>3251.25</v>
      </c>
    </row>
    <row r="3695" s="491" customFormat="1">
      <c r="B3695" s="490">
        <v>100381</v>
      </c>
      <c r="C3695" s="536" t="s">
        <v>2800</v>
      </c>
      <c r="D3695" s="541" t="s">
        <v>6733</v>
      </c>
      <c r="E3695" s="539" t="s">
        <v>12625</v>
      </c>
      <c r="F3695" s="488">
        <v>68.930000000000007</v>
      </c>
    </row>
    <row r="3696" s="491" customFormat="1">
      <c r="B3696" s="490">
        <v>100380</v>
      </c>
      <c r="C3696" s="536" t="s">
        <v>2800</v>
      </c>
      <c r="D3696" s="541" t="s">
        <v>6734</v>
      </c>
      <c r="E3696" s="539" t="s">
        <v>12625</v>
      </c>
      <c r="F3696" s="488">
        <v>61.640000000000001</v>
      </c>
    </row>
    <row r="3697" s="491" customFormat="1">
      <c r="B3697" s="490">
        <v>100379</v>
      </c>
      <c r="C3697" s="536" t="s">
        <v>2800</v>
      </c>
      <c r="D3697" s="541" t="s">
        <v>6735</v>
      </c>
      <c r="E3697" s="539" t="s">
        <v>12625</v>
      </c>
      <c r="F3697" s="488">
        <v>46.82</v>
      </c>
    </row>
    <row r="3698" s="491" customFormat="1">
      <c r="B3698" s="490">
        <v>100384</v>
      </c>
      <c r="C3698" s="536" t="s">
        <v>2800</v>
      </c>
      <c r="D3698" s="541" t="s">
        <v>6736</v>
      </c>
      <c r="E3698" s="539" t="s">
        <v>12625</v>
      </c>
      <c r="F3698" s="488">
        <v>33.850000000000001</v>
      </c>
    </row>
    <row r="3699" s="491" customFormat="1">
      <c r="B3699" s="490">
        <v>100383</v>
      </c>
      <c r="C3699" s="536" t="s">
        <v>2800</v>
      </c>
      <c r="D3699" s="541" t="s">
        <v>6737</v>
      </c>
      <c r="E3699" s="539" t="s">
        <v>12625</v>
      </c>
      <c r="F3699" s="488">
        <v>32.280000000000001</v>
      </c>
    </row>
    <row r="3700" s="491" customFormat="1">
      <c r="B3700" s="490">
        <v>100382</v>
      </c>
      <c r="C3700" s="536" t="s">
        <v>2800</v>
      </c>
      <c r="D3700" s="541" t="s">
        <v>6738</v>
      </c>
      <c r="E3700" s="539" t="s">
        <v>12625</v>
      </c>
      <c r="F3700" s="488">
        <v>29.859999999999999</v>
      </c>
    </row>
    <row r="3701" s="491" customFormat="1">
      <c r="B3701" s="490">
        <v>100387</v>
      </c>
      <c r="C3701" s="536" t="s">
        <v>2800</v>
      </c>
      <c r="D3701" s="541" t="s">
        <v>6739</v>
      </c>
      <c r="E3701" s="539" t="s">
        <v>12625</v>
      </c>
      <c r="F3701" s="488">
        <v>66.629999999999995</v>
      </c>
    </row>
    <row r="3702" s="491" customFormat="1">
      <c r="B3702" s="490">
        <v>100386</v>
      </c>
      <c r="C3702" s="536" t="s">
        <v>2800</v>
      </c>
      <c r="D3702" s="541" t="s">
        <v>6740</v>
      </c>
      <c r="E3702" s="539" t="s">
        <v>12625</v>
      </c>
      <c r="F3702" s="488">
        <v>54.100000000000001</v>
      </c>
    </row>
    <row r="3703" s="491" customFormat="1">
      <c r="B3703" s="490">
        <v>100385</v>
      </c>
      <c r="C3703" s="536" t="s">
        <v>2800</v>
      </c>
      <c r="D3703" s="541" t="s">
        <v>6741</v>
      </c>
      <c r="E3703" s="539" t="s">
        <v>12625</v>
      </c>
      <c r="F3703" s="488">
        <v>42.229999999999997</v>
      </c>
    </row>
    <row r="3704" s="489" customFormat="1">
      <c r="A3704" s="491"/>
      <c r="B3704" s="490">
        <v>100377</v>
      </c>
      <c r="C3704" s="536" t="s">
        <v>2800</v>
      </c>
      <c r="D3704" s="541" t="s">
        <v>6742</v>
      </c>
      <c r="E3704" s="539" t="s">
        <v>186</v>
      </c>
      <c r="F3704" s="488">
        <v>11.81</v>
      </c>
    </row>
    <row r="3705" s="489" customFormat="1">
      <c r="B3705" s="490">
        <v>100378</v>
      </c>
      <c r="C3705" s="536" t="s">
        <v>2800</v>
      </c>
      <c r="D3705" s="541" t="s">
        <v>6743</v>
      </c>
      <c r="E3705" s="539" t="s">
        <v>186</v>
      </c>
      <c r="F3705" s="488">
        <v>10.890000000000001</v>
      </c>
    </row>
    <row r="3706" s="489" customFormat="1">
      <c r="B3706" s="490">
        <v>92596</v>
      </c>
      <c r="C3706" s="536" t="s">
        <v>2800</v>
      </c>
      <c r="D3706" s="541" t="s">
        <v>6744</v>
      </c>
      <c r="E3706" s="539" t="s">
        <v>188</v>
      </c>
      <c r="F3706" s="488">
        <v>1920.72</v>
      </c>
    </row>
    <row r="3707" s="489" customFormat="1">
      <c r="B3707" s="490">
        <v>92616</v>
      </c>
      <c r="C3707" s="536" t="s">
        <v>2800</v>
      </c>
      <c r="D3707" s="541" t="s">
        <v>6745</v>
      </c>
      <c r="E3707" s="539" t="s">
        <v>188</v>
      </c>
      <c r="F3707" s="488">
        <v>1832.6600000000001</v>
      </c>
    </row>
    <row r="3708" s="489" customFormat="1">
      <c r="B3708" s="490">
        <v>92598</v>
      </c>
      <c r="C3708" s="536" t="s">
        <v>2800</v>
      </c>
      <c r="D3708" s="541" t="s">
        <v>6746</v>
      </c>
      <c r="E3708" s="539" t="s">
        <v>188</v>
      </c>
      <c r="F3708" s="488">
        <v>2036.77</v>
      </c>
    </row>
    <row r="3709" s="489" customFormat="1">
      <c r="B3709" s="490">
        <v>92618</v>
      </c>
      <c r="C3709" s="536" t="s">
        <v>2800</v>
      </c>
      <c r="D3709" s="541" t="s">
        <v>6747</v>
      </c>
      <c r="E3709" s="539" t="s">
        <v>188</v>
      </c>
      <c r="F3709" s="488">
        <v>1948.71</v>
      </c>
    </row>
    <row r="3710" s="489" customFormat="1">
      <c r="B3710" s="490">
        <v>92600</v>
      </c>
      <c r="C3710" s="536" t="s">
        <v>2800</v>
      </c>
      <c r="D3710" s="541" t="s">
        <v>6748</v>
      </c>
      <c r="E3710" s="539" t="s">
        <v>188</v>
      </c>
      <c r="F3710" s="488">
        <v>2182.1799999999998</v>
      </c>
    </row>
    <row r="3711" s="489" customFormat="1">
      <c r="B3711" s="490">
        <v>92620</v>
      </c>
      <c r="C3711" s="536" t="s">
        <v>2800</v>
      </c>
      <c r="D3711" s="541" t="s">
        <v>6749</v>
      </c>
      <c r="E3711" s="539" t="s">
        <v>188</v>
      </c>
      <c r="F3711" s="488">
        <v>2064.7600000000002</v>
      </c>
    </row>
    <row r="3712" s="489" customFormat="1">
      <c r="B3712" s="490">
        <v>92582</v>
      </c>
      <c r="C3712" s="536" t="s">
        <v>2800</v>
      </c>
      <c r="D3712" s="541" t="s">
        <v>6750</v>
      </c>
      <c r="E3712" s="539" t="s">
        <v>188</v>
      </c>
      <c r="F3712" s="488">
        <v>720.28999999999996</v>
      </c>
    </row>
    <row r="3713" s="489" customFormat="1">
      <c r="B3713" s="490">
        <v>92602</v>
      </c>
      <c r="C3713" s="536" t="s">
        <v>2800</v>
      </c>
      <c r="D3713" s="541" t="s">
        <v>6751</v>
      </c>
      <c r="E3713" s="539" t="s">
        <v>188</v>
      </c>
      <c r="F3713" s="488">
        <v>720.28999999999996</v>
      </c>
    </row>
    <row r="3714" s="489" customFormat="1">
      <c r="B3714" s="490">
        <v>92584</v>
      </c>
      <c r="C3714" s="536" t="s">
        <v>2800</v>
      </c>
      <c r="D3714" s="541" t="s">
        <v>6752</v>
      </c>
      <c r="E3714" s="539" t="s">
        <v>188</v>
      </c>
      <c r="F3714" s="488">
        <v>836.35000000000002</v>
      </c>
    </row>
    <row r="3715" s="489" customFormat="1">
      <c r="B3715" s="490">
        <v>92604</v>
      </c>
      <c r="C3715" s="536" t="s">
        <v>2800</v>
      </c>
      <c r="D3715" s="541" t="s">
        <v>6753</v>
      </c>
      <c r="E3715" s="539" t="s">
        <v>188</v>
      </c>
      <c r="F3715" s="488">
        <v>806.99000000000001</v>
      </c>
    </row>
    <row r="3716" s="489" customFormat="1">
      <c r="B3716" s="490">
        <v>92586</v>
      </c>
      <c r="C3716" s="536" t="s">
        <v>2800</v>
      </c>
      <c r="D3716" s="541" t="s">
        <v>6754</v>
      </c>
      <c r="E3716" s="539" t="s">
        <v>188</v>
      </c>
      <c r="F3716" s="488">
        <v>952.39999999999998</v>
      </c>
    </row>
    <row r="3717" s="489" customFormat="1">
      <c r="B3717" s="490">
        <v>92606</v>
      </c>
      <c r="C3717" s="536" t="s">
        <v>2800</v>
      </c>
      <c r="D3717" s="541" t="s">
        <v>6755</v>
      </c>
      <c r="E3717" s="539" t="s">
        <v>188</v>
      </c>
      <c r="F3717" s="488">
        <v>923.04999999999995</v>
      </c>
    </row>
    <row r="3718" s="489" customFormat="1">
      <c r="B3718" s="490">
        <v>92588</v>
      </c>
      <c r="C3718" s="536" t="s">
        <v>2800</v>
      </c>
      <c r="D3718" s="541" t="s">
        <v>6756</v>
      </c>
      <c r="E3718" s="539" t="s">
        <v>188</v>
      </c>
      <c r="F3718" s="488">
        <v>1207.28</v>
      </c>
    </row>
    <row r="3719" s="489" customFormat="1">
      <c r="B3719" s="490">
        <v>92608</v>
      </c>
      <c r="C3719" s="536" t="s">
        <v>2800</v>
      </c>
      <c r="D3719" s="541" t="s">
        <v>6757</v>
      </c>
      <c r="E3719" s="539" t="s">
        <v>188</v>
      </c>
      <c r="F3719" s="488">
        <v>1148.5699999999999</v>
      </c>
    </row>
    <row r="3720" s="489" customFormat="1">
      <c r="B3720" s="490">
        <v>92590</v>
      </c>
      <c r="C3720" s="536" t="s">
        <v>2800</v>
      </c>
      <c r="D3720" s="541" t="s">
        <v>6758</v>
      </c>
      <c r="E3720" s="539" t="s">
        <v>188</v>
      </c>
      <c r="F3720" s="488">
        <v>1323.3299999999999</v>
      </c>
    </row>
    <row r="3721" s="489" customFormat="1">
      <c r="B3721" s="490">
        <v>92610</v>
      </c>
      <c r="C3721" s="536" t="s">
        <v>2800</v>
      </c>
      <c r="D3721" s="541" t="s">
        <v>6759</v>
      </c>
      <c r="E3721" s="539" t="s">
        <v>188</v>
      </c>
      <c r="F3721" s="488">
        <v>1264.6300000000001</v>
      </c>
    </row>
    <row r="3722" s="489" customFormat="1">
      <c r="B3722" s="490">
        <v>92592</v>
      </c>
      <c r="C3722" s="536" t="s">
        <v>2800</v>
      </c>
      <c r="D3722" s="541" t="s">
        <v>6760</v>
      </c>
      <c r="E3722" s="539" t="s">
        <v>188</v>
      </c>
      <c r="F3722" s="488">
        <v>1487.04</v>
      </c>
    </row>
    <row r="3723" s="489" customFormat="1">
      <c r="B3723" s="490">
        <v>92612</v>
      </c>
      <c r="C3723" s="536" t="s">
        <v>2800</v>
      </c>
      <c r="D3723" s="541" t="s">
        <v>6761</v>
      </c>
      <c r="E3723" s="539" t="s">
        <v>188</v>
      </c>
      <c r="F3723" s="488">
        <v>1428.3299999999999</v>
      </c>
    </row>
    <row r="3724" s="489" customFormat="1">
      <c r="B3724" s="490">
        <v>92594</v>
      </c>
      <c r="C3724" s="536" t="s">
        <v>2800</v>
      </c>
      <c r="D3724" s="541" t="s">
        <v>6762</v>
      </c>
      <c r="E3724" s="539" t="s">
        <v>188</v>
      </c>
      <c r="F3724" s="488">
        <v>1723.0799999999999</v>
      </c>
    </row>
    <row r="3725" s="489" customFormat="1">
      <c r="B3725" s="490">
        <v>92614</v>
      </c>
      <c r="C3725" s="536" t="s">
        <v>2800</v>
      </c>
      <c r="D3725" s="541" t="s">
        <v>6763</v>
      </c>
      <c r="E3725" s="539" t="s">
        <v>188</v>
      </c>
      <c r="F3725" s="488">
        <v>1605.6700000000001</v>
      </c>
    </row>
    <row r="3726" s="489" customFormat="1">
      <c r="B3726" s="490">
        <v>92552</v>
      </c>
      <c r="C3726" s="536" t="s">
        <v>2800</v>
      </c>
      <c r="D3726" s="541" t="s">
        <v>6764</v>
      </c>
      <c r="E3726" s="539" t="s">
        <v>188</v>
      </c>
      <c r="F3726" s="488">
        <v>3145.3600000000001</v>
      </c>
    </row>
    <row r="3727" s="489" customFormat="1">
      <c r="B3727" s="490">
        <v>92562</v>
      </c>
      <c r="C3727" s="536" t="s">
        <v>2800</v>
      </c>
      <c r="D3727" s="541" t="s">
        <v>6765</v>
      </c>
      <c r="E3727" s="539" t="s">
        <v>188</v>
      </c>
      <c r="F3727" s="488">
        <v>3065.04</v>
      </c>
    </row>
    <row r="3728" s="489" customFormat="1">
      <c r="B3728" s="490">
        <v>92553</v>
      </c>
      <c r="C3728" s="536" t="s">
        <v>2800</v>
      </c>
      <c r="D3728" s="541" t="s">
        <v>6766</v>
      </c>
      <c r="E3728" s="539" t="s">
        <v>188</v>
      </c>
      <c r="F3728" s="488">
        <v>3605.8099999999999</v>
      </c>
    </row>
    <row r="3729" s="489" customFormat="1">
      <c r="B3729" s="490">
        <v>92563</v>
      </c>
      <c r="C3729" s="536" t="s">
        <v>2800</v>
      </c>
      <c r="D3729" s="541" t="s">
        <v>6767</v>
      </c>
      <c r="E3729" s="539" t="s">
        <v>188</v>
      </c>
      <c r="F3729" s="488">
        <v>3511.8899999999999</v>
      </c>
    </row>
    <row r="3730" s="489" customFormat="1">
      <c r="B3730" s="490">
        <v>92554</v>
      </c>
      <c r="C3730" s="536" t="s">
        <v>2800</v>
      </c>
      <c r="D3730" s="541" t="s">
        <v>6768</v>
      </c>
      <c r="E3730" s="539" t="s">
        <v>188</v>
      </c>
      <c r="F3730" s="488">
        <v>3746.9099999999999</v>
      </c>
    </row>
    <row r="3731" s="489" customFormat="1">
      <c r="B3731" s="490">
        <v>92564</v>
      </c>
      <c r="C3731" s="536" t="s">
        <v>2800</v>
      </c>
      <c r="D3731" s="541" t="s">
        <v>6769</v>
      </c>
      <c r="E3731" s="539" t="s">
        <v>188</v>
      </c>
      <c r="F3731" s="488">
        <v>3631.8699999999999</v>
      </c>
    </row>
    <row r="3732" s="489" customFormat="1">
      <c r="B3732" s="490">
        <v>92545</v>
      </c>
      <c r="C3732" s="536" t="s">
        <v>2800</v>
      </c>
      <c r="D3732" s="541" t="s">
        <v>6770</v>
      </c>
      <c r="E3732" s="539" t="s">
        <v>188</v>
      </c>
      <c r="F3732" s="488">
        <v>1259.3900000000001</v>
      </c>
    </row>
    <row r="3733" s="489" customFormat="1">
      <c r="B3733" s="490">
        <v>92555</v>
      </c>
      <c r="C3733" s="536" t="s">
        <v>2800</v>
      </c>
      <c r="D3733" s="541" t="s">
        <v>6771</v>
      </c>
      <c r="E3733" s="539" t="s">
        <v>188</v>
      </c>
      <c r="F3733" s="488">
        <v>1240.3599999999999</v>
      </c>
    </row>
    <row r="3734" s="489" customFormat="1">
      <c r="B3734" s="490">
        <v>92546</v>
      </c>
      <c r="C3734" s="536" t="s">
        <v>2800</v>
      </c>
      <c r="D3734" s="541" t="s">
        <v>6772</v>
      </c>
      <c r="E3734" s="539" t="s">
        <v>188</v>
      </c>
      <c r="F3734" s="488">
        <v>1548.7</v>
      </c>
    </row>
    <row r="3735" s="489" customFormat="1">
      <c r="B3735" s="490">
        <v>92556</v>
      </c>
      <c r="C3735" s="536" t="s">
        <v>2800</v>
      </c>
      <c r="D3735" s="541" t="s">
        <v>6773</v>
      </c>
      <c r="E3735" s="539" t="s">
        <v>188</v>
      </c>
      <c r="F3735" s="488">
        <v>1515.3499999999999</v>
      </c>
    </row>
    <row r="3736" s="489" customFormat="1">
      <c r="B3736" s="490">
        <v>92547</v>
      </c>
      <c r="C3736" s="536" t="s">
        <v>2800</v>
      </c>
      <c r="D3736" s="541" t="s">
        <v>6774</v>
      </c>
      <c r="E3736" s="539" t="s">
        <v>188</v>
      </c>
      <c r="F3736" s="488">
        <v>1644</v>
      </c>
    </row>
    <row r="3737" s="489" customFormat="1">
      <c r="B3737" s="490">
        <v>92557</v>
      </c>
      <c r="C3737" s="536" t="s">
        <v>2800</v>
      </c>
      <c r="D3737" s="541" t="s">
        <v>6775</v>
      </c>
      <c r="E3737" s="539" t="s">
        <v>188</v>
      </c>
      <c r="F3737" s="488">
        <v>1610.6400000000001</v>
      </c>
    </row>
    <row r="3738" s="489" customFormat="1">
      <c r="B3738" s="490">
        <v>92548</v>
      </c>
      <c r="C3738" s="536" t="s">
        <v>2800</v>
      </c>
      <c r="D3738" s="541" t="s">
        <v>6776</v>
      </c>
      <c r="E3738" s="539" t="s">
        <v>188</v>
      </c>
      <c r="F3738" s="488">
        <v>1831.25</v>
      </c>
    </row>
    <row r="3739" s="489" customFormat="1">
      <c r="B3739" s="490">
        <v>92558</v>
      </c>
      <c r="C3739" s="536" t="s">
        <v>2800</v>
      </c>
      <c r="D3739" s="541" t="s">
        <v>6777</v>
      </c>
      <c r="E3739" s="539" t="s">
        <v>188</v>
      </c>
      <c r="F3739" s="488">
        <v>1812.21</v>
      </c>
    </row>
    <row r="3740" s="489" customFormat="1">
      <c r="B3740" s="490">
        <v>92549</v>
      </c>
      <c r="C3740" s="536" t="s">
        <v>2800</v>
      </c>
      <c r="D3740" s="541" t="s">
        <v>6778</v>
      </c>
      <c r="E3740" s="539" t="s">
        <v>188</v>
      </c>
      <c r="F3740" s="488">
        <v>2281.0500000000002</v>
      </c>
    </row>
    <row r="3741" s="489" customFormat="1">
      <c r="B3741" s="490">
        <v>92559</v>
      </c>
      <c r="C3741" s="536" t="s">
        <v>2800</v>
      </c>
      <c r="D3741" s="541" t="s">
        <v>6779</v>
      </c>
      <c r="E3741" s="539" t="s">
        <v>188</v>
      </c>
      <c r="F3741" s="488">
        <v>2245.5999999999999</v>
      </c>
    </row>
    <row r="3742" s="489" customFormat="1">
      <c r="B3742" s="490">
        <v>92550</v>
      </c>
      <c r="C3742" s="536" t="s">
        <v>2800</v>
      </c>
      <c r="D3742" s="541" t="s">
        <v>6780</v>
      </c>
      <c r="E3742" s="539" t="s">
        <v>188</v>
      </c>
      <c r="F3742" s="488">
        <v>2766.6100000000001</v>
      </c>
    </row>
    <row r="3743" s="489" customFormat="1">
      <c r="B3743" s="490">
        <v>92560</v>
      </c>
      <c r="C3743" s="536" t="s">
        <v>2800</v>
      </c>
      <c r="D3743" s="541" t="s">
        <v>6781</v>
      </c>
      <c r="E3743" s="539" t="s">
        <v>188</v>
      </c>
      <c r="F3743" s="488">
        <v>2718.3400000000001</v>
      </c>
    </row>
    <row r="3744" s="489" customFormat="1">
      <c r="B3744" s="490">
        <v>92551</v>
      </c>
      <c r="C3744" s="536" t="s">
        <v>2800</v>
      </c>
      <c r="D3744" s="541" t="s">
        <v>6782</v>
      </c>
      <c r="E3744" s="539" t="s">
        <v>188</v>
      </c>
      <c r="F3744" s="488">
        <v>2889.5500000000002</v>
      </c>
    </row>
    <row r="3745" s="489" customFormat="1">
      <c r="B3745" s="490">
        <v>92561</v>
      </c>
      <c r="C3745" s="536" t="s">
        <v>2800</v>
      </c>
      <c r="D3745" s="541" t="s">
        <v>6783</v>
      </c>
      <c r="E3745" s="539" t="s">
        <v>188</v>
      </c>
      <c r="F3745" s="488">
        <v>2842.5799999999999</v>
      </c>
    </row>
    <row r="3746" s="489" customFormat="1">
      <c r="B3746" s="490">
        <v>92262</v>
      </c>
      <c r="C3746" s="536" t="s">
        <v>2800</v>
      </c>
      <c r="D3746" s="541" t="s">
        <v>6784</v>
      </c>
      <c r="E3746" s="539" t="s">
        <v>188</v>
      </c>
      <c r="F3746" s="488">
        <v>835.13</v>
      </c>
    </row>
    <row r="3747" s="489" customFormat="1">
      <c r="B3747" s="490">
        <v>92259</v>
      </c>
      <c r="C3747" s="536" t="s">
        <v>2800</v>
      </c>
      <c r="D3747" s="541" t="s">
        <v>6785</v>
      </c>
      <c r="E3747" s="539" t="s">
        <v>188</v>
      </c>
      <c r="F3747" s="488">
        <v>577.65999999999997</v>
      </c>
    </row>
    <row r="3748" s="489" customFormat="1">
      <c r="B3748" s="490">
        <v>92260</v>
      </c>
      <c r="C3748" s="536" t="s">
        <v>2800</v>
      </c>
      <c r="D3748" s="541" t="s">
        <v>6786</v>
      </c>
      <c r="E3748" s="539" t="s">
        <v>188</v>
      </c>
      <c r="F3748" s="488">
        <v>650.59000000000003</v>
      </c>
    </row>
    <row r="3749" s="489" customFormat="1">
      <c r="B3749" s="490">
        <v>92261</v>
      </c>
      <c r="C3749" s="536" t="s">
        <v>2800</v>
      </c>
      <c r="D3749" s="541" t="s">
        <v>6787</v>
      </c>
      <c r="E3749" s="539" t="s">
        <v>188</v>
      </c>
      <c r="F3749" s="488">
        <v>721.29999999999995</v>
      </c>
    </row>
    <row r="3750" s="489" customFormat="1">
      <c r="B3750" s="490">
        <v>92258</v>
      </c>
      <c r="C3750" s="536" t="s">
        <v>2800</v>
      </c>
      <c r="D3750" s="541" t="s">
        <v>6788</v>
      </c>
      <c r="E3750" s="539" t="s">
        <v>188</v>
      </c>
      <c r="F3750" s="488">
        <v>381.44999999999999</v>
      </c>
    </row>
    <row r="3751" s="489" customFormat="1">
      <c r="B3751" s="490">
        <v>92255</v>
      </c>
      <c r="C3751" s="536" t="s">
        <v>2800</v>
      </c>
      <c r="D3751" s="541" t="s">
        <v>6789</v>
      </c>
      <c r="E3751" s="539" t="s">
        <v>188</v>
      </c>
      <c r="F3751" s="488">
        <v>208.97999999999999</v>
      </c>
    </row>
    <row r="3752" s="489" customFormat="1">
      <c r="B3752" s="490">
        <v>92256</v>
      </c>
      <c r="C3752" s="536" t="s">
        <v>2800</v>
      </c>
      <c r="D3752" s="541" t="s">
        <v>6790</v>
      </c>
      <c r="E3752" s="539" t="s">
        <v>188</v>
      </c>
      <c r="F3752" s="488">
        <v>257.18000000000001</v>
      </c>
    </row>
    <row r="3753" s="489" customFormat="1">
      <c r="B3753" s="490">
        <v>92257</v>
      </c>
      <c r="C3753" s="536" t="s">
        <v>2800</v>
      </c>
      <c r="D3753" s="541" t="s">
        <v>6791</v>
      </c>
      <c r="E3753" s="539" t="s">
        <v>188</v>
      </c>
      <c r="F3753" s="488">
        <v>304.82999999999998</v>
      </c>
    </row>
    <row r="3754" s="489" customFormat="1">
      <c r="B3754" s="490">
        <v>100393</v>
      </c>
      <c r="C3754" s="536" t="s">
        <v>2800</v>
      </c>
      <c r="D3754" s="541" t="s">
        <v>6792</v>
      </c>
      <c r="E3754" s="539" t="s">
        <v>12625</v>
      </c>
      <c r="F3754" s="488">
        <v>23.719999999999999</v>
      </c>
    </row>
    <row r="3755" s="489" customFormat="1">
      <c r="B3755" s="490">
        <v>100389</v>
      </c>
      <c r="C3755" s="536" t="s">
        <v>2800</v>
      </c>
      <c r="D3755" s="541" t="s">
        <v>6793</v>
      </c>
      <c r="E3755" s="539" t="s">
        <v>12625</v>
      </c>
      <c r="F3755" s="488">
        <v>20.640000000000001</v>
      </c>
    </row>
    <row r="3756" s="489" customFormat="1">
      <c r="B3756" s="490">
        <v>100395</v>
      </c>
      <c r="C3756" s="536" t="s">
        <v>2800</v>
      </c>
      <c r="D3756" s="541" t="s">
        <v>6794</v>
      </c>
      <c r="E3756" s="539" t="s">
        <v>12625</v>
      </c>
      <c r="F3756" s="488">
        <v>28.059999999999999</v>
      </c>
    </row>
    <row r="3757" s="489" customFormat="1">
      <c r="B3757" s="490">
        <v>100391</v>
      </c>
      <c r="C3757" s="536" t="s">
        <v>2800</v>
      </c>
      <c r="D3757" s="541" t="s">
        <v>6795</v>
      </c>
      <c r="E3757" s="539" t="s">
        <v>12625</v>
      </c>
      <c r="F3757" s="488">
        <v>23.510000000000002</v>
      </c>
    </row>
    <row r="3758" s="489" customFormat="1">
      <c r="B3758" s="490">
        <v>100392</v>
      </c>
      <c r="C3758" s="536" t="s">
        <v>2800</v>
      </c>
      <c r="D3758" s="541" t="s">
        <v>6796</v>
      </c>
      <c r="E3758" s="539" t="s">
        <v>12625</v>
      </c>
      <c r="F3758" s="488">
        <v>18.640000000000001</v>
      </c>
    </row>
    <row r="3759" s="489" customFormat="1">
      <c r="B3759" s="490">
        <v>100388</v>
      </c>
      <c r="C3759" s="536" t="s">
        <v>2800</v>
      </c>
      <c r="D3759" s="541" t="s">
        <v>6797</v>
      </c>
      <c r="E3759" s="539" t="s">
        <v>12625</v>
      </c>
      <c r="F3759" s="488">
        <v>23.710000000000001</v>
      </c>
    </row>
    <row r="3760" s="489" customFormat="1">
      <c r="B3760" s="490">
        <v>100394</v>
      </c>
      <c r="C3760" s="536" t="s">
        <v>2800</v>
      </c>
      <c r="D3760" s="541" t="s">
        <v>6798</v>
      </c>
      <c r="E3760" s="539" t="s">
        <v>12625</v>
      </c>
      <c r="F3760" s="488">
        <v>22.030000000000001</v>
      </c>
    </row>
    <row r="3761" s="489" customFormat="1">
      <c r="B3761" s="490">
        <v>100390</v>
      </c>
      <c r="C3761" s="536" t="s">
        <v>2800</v>
      </c>
      <c r="D3761" s="541" t="s">
        <v>6799</v>
      </c>
      <c r="E3761" s="539" t="s">
        <v>12625</v>
      </c>
      <c r="F3761" s="488">
        <v>28.039999999999999</v>
      </c>
    </row>
    <row r="3762" s="489" customFormat="1">
      <c r="B3762" s="490">
        <v>92575</v>
      </c>
      <c r="C3762" s="536" t="s">
        <v>2800</v>
      </c>
      <c r="D3762" s="541" t="s">
        <v>6800</v>
      </c>
      <c r="E3762" s="539" t="s">
        <v>12625</v>
      </c>
      <c r="F3762" s="488">
        <v>63.969999999999999</v>
      </c>
    </row>
    <row r="3763" s="489" customFormat="1">
      <c r="B3763" s="490">
        <v>92569</v>
      </c>
      <c r="C3763" s="536" t="s">
        <v>2800</v>
      </c>
      <c r="D3763" s="541" t="s">
        <v>6801</v>
      </c>
      <c r="E3763" s="539" t="s">
        <v>12625</v>
      </c>
      <c r="F3763" s="488">
        <v>69.769999999999996</v>
      </c>
    </row>
    <row r="3764" s="489" customFormat="1">
      <c r="B3764" s="490">
        <v>92578</v>
      </c>
      <c r="C3764" s="536" t="s">
        <v>2800</v>
      </c>
      <c r="D3764" s="541" t="s">
        <v>6802</v>
      </c>
      <c r="E3764" s="539" t="s">
        <v>12625</v>
      </c>
      <c r="F3764" s="488">
        <v>69.340000000000003</v>
      </c>
    </row>
    <row r="3765" s="489" customFormat="1">
      <c r="B3765" s="490">
        <v>92572</v>
      </c>
      <c r="C3765" s="536" t="s">
        <v>2800</v>
      </c>
      <c r="D3765" s="541" t="s">
        <v>6803</v>
      </c>
      <c r="E3765" s="539" t="s">
        <v>12625</v>
      </c>
      <c r="F3765" s="488">
        <v>80.569999999999993</v>
      </c>
    </row>
    <row r="3766" s="489" customFormat="1">
      <c r="B3766" s="490">
        <v>92576</v>
      </c>
      <c r="C3766" s="536" t="s">
        <v>2800</v>
      </c>
      <c r="D3766" s="541" t="s">
        <v>6804</v>
      </c>
      <c r="E3766" s="539" t="s">
        <v>12625</v>
      </c>
      <c r="F3766" s="488">
        <v>35.030000000000001</v>
      </c>
    </row>
    <row r="3767" s="489" customFormat="1">
      <c r="B3767" s="490">
        <v>92570</v>
      </c>
      <c r="C3767" s="536" t="s">
        <v>2800</v>
      </c>
      <c r="D3767" s="541" t="s">
        <v>6805</v>
      </c>
      <c r="E3767" s="539" t="s">
        <v>12625</v>
      </c>
      <c r="F3767" s="488">
        <v>44.219999999999999</v>
      </c>
    </row>
    <row r="3768" s="489" customFormat="1">
      <c r="B3768" s="490">
        <v>92579</v>
      </c>
      <c r="C3768" s="536" t="s">
        <v>2800</v>
      </c>
      <c r="D3768" s="541" t="s">
        <v>6806</v>
      </c>
      <c r="E3768" s="539" t="s">
        <v>12625</v>
      </c>
      <c r="F3768" s="488">
        <v>38.18</v>
      </c>
    </row>
    <row r="3769" s="489" customFormat="1">
      <c r="B3769" s="490">
        <v>92573</v>
      </c>
      <c r="C3769" s="536" t="s">
        <v>2800</v>
      </c>
      <c r="D3769" s="541" t="s">
        <v>6807</v>
      </c>
      <c r="E3769" s="539" t="s">
        <v>12625</v>
      </c>
      <c r="F3769" s="488">
        <v>48.159999999999997</v>
      </c>
    </row>
    <row r="3770" s="489" customFormat="1">
      <c r="B3770" s="490">
        <v>92574</v>
      </c>
      <c r="C3770" s="536" t="s">
        <v>2800</v>
      </c>
      <c r="D3770" s="541" t="s">
        <v>6808</v>
      </c>
      <c r="E3770" s="539" t="s">
        <v>12625</v>
      </c>
      <c r="F3770" s="488">
        <v>127.66</v>
      </c>
    </row>
    <row r="3771" s="489" customFormat="1">
      <c r="B3771" s="490">
        <v>92568</v>
      </c>
      <c r="C3771" s="536" t="s">
        <v>2800</v>
      </c>
      <c r="D3771" s="541" t="s">
        <v>6809</v>
      </c>
      <c r="E3771" s="539" t="s">
        <v>12625</v>
      </c>
      <c r="F3771" s="488">
        <v>125.43000000000001</v>
      </c>
    </row>
    <row r="3772" s="489" customFormat="1">
      <c r="B3772" s="490">
        <v>92577</v>
      </c>
      <c r="C3772" s="536" t="s">
        <v>2800</v>
      </c>
      <c r="D3772" s="541" t="s">
        <v>6810</v>
      </c>
      <c r="E3772" s="539" t="s">
        <v>12625</v>
      </c>
      <c r="F3772" s="488">
        <v>137.24000000000001</v>
      </c>
    </row>
    <row r="3773" s="489" customFormat="1">
      <c r="B3773" s="490">
        <v>92571</v>
      </c>
      <c r="C3773" s="536" t="s">
        <v>2800</v>
      </c>
      <c r="D3773" s="541" t="s">
        <v>6811</v>
      </c>
      <c r="E3773" s="539" t="s">
        <v>12625</v>
      </c>
      <c r="F3773" s="488">
        <v>134.63</v>
      </c>
    </row>
    <row r="3774" s="489" customFormat="1">
      <c r="B3774" s="490">
        <v>92581</v>
      </c>
      <c r="C3774" s="536" t="s">
        <v>2800</v>
      </c>
      <c r="D3774" s="541" t="s">
        <v>6812</v>
      </c>
      <c r="E3774" s="539" t="s">
        <v>12625</v>
      </c>
      <c r="F3774" s="488">
        <v>49.619999999999997</v>
      </c>
    </row>
    <row r="3775" s="489" customFormat="1">
      <c r="B3775" s="490">
        <v>104314</v>
      </c>
      <c r="C3775" s="536" t="s">
        <v>2800</v>
      </c>
      <c r="D3775" s="541" t="s">
        <v>6813</v>
      </c>
      <c r="E3775" s="539" t="s">
        <v>186</v>
      </c>
      <c r="F3775" s="488">
        <v>11.01</v>
      </c>
    </row>
    <row r="3776" s="489" customFormat="1">
      <c r="B3776" s="490">
        <v>92580</v>
      </c>
      <c r="C3776" s="536" t="s">
        <v>2800</v>
      </c>
      <c r="D3776" s="541" t="s">
        <v>6814</v>
      </c>
      <c r="E3776" s="539" t="s">
        <v>12625</v>
      </c>
      <c r="F3776" s="488">
        <v>47.770000000000003</v>
      </c>
    </row>
    <row r="3777" s="489" customFormat="1">
      <c r="B3777" s="490">
        <v>92541</v>
      </c>
      <c r="C3777" s="536" t="s">
        <v>2800</v>
      </c>
      <c r="D3777" s="541" t="s">
        <v>6815</v>
      </c>
      <c r="E3777" s="539" t="s">
        <v>12625</v>
      </c>
      <c r="F3777" s="488">
        <v>106.70999999999999</v>
      </c>
    </row>
    <row r="3778" s="489" customFormat="1">
      <c r="B3778" s="490">
        <v>92539</v>
      </c>
      <c r="C3778" s="536" t="s">
        <v>2800</v>
      </c>
      <c r="D3778" s="541" t="s">
        <v>6816</v>
      </c>
      <c r="E3778" s="539" t="s">
        <v>12625</v>
      </c>
      <c r="F3778" s="488">
        <v>98.650000000000006</v>
      </c>
    </row>
    <row r="3779" s="489" customFormat="1">
      <c r="B3779" s="490">
        <v>92542</v>
      </c>
      <c r="C3779" s="536" t="s">
        <v>2800</v>
      </c>
      <c r="D3779" s="541" t="s">
        <v>6817</v>
      </c>
      <c r="E3779" s="539" t="s">
        <v>12625</v>
      </c>
      <c r="F3779" s="488">
        <v>128.87</v>
      </c>
    </row>
    <row r="3780" s="489" customFormat="1">
      <c r="B3780" s="490">
        <v>92540</v>
      </c>
      <c r="C3780" s="536" t="s">
        <v>2800</v>
      </c>
      <c r="D3780" s="541" t="s">
        <v>6818</v>
      </c>
      <c r="E3780" s="539" t="s">
        <v>12625</v>
      </c>
      <c r="F3780" s="488">
        <v>109.63</v>
      </c>
    </row>
    <row r="3781" s="489" customFormat="1">
      <c r="B3781" s="490">
        <v>92544</v>
      </c>
      <c r="C3781" s="536" t="s">
        <v>2800</v>
      </c>
      <c r="D3781" s="541" t="s">
        <v>6819</v>
      </c>
      <c r="E3781" s="539" t="s">
        <v>12625</v>
      </c>
      <c r="F3781" s="488">
        <v>24.07</v>
      </c>
    </row>
    <row r="3782" s="489" customFormat="1">
      <c r="B3782" s="490">
        <v>92543</v>
      </c>
      <c r="C3782" s="536" t="s">
        <v>2800</v>
      </c>
      <c r="D3782" s="541" t="s">
        <v>6820</v>
      </c>
      <c r="E3782" s="539" t="s">
        <v>12625</v>
      </c>
      <c r="F3782" s="488">
        <v>30.199999999999999</v>
      </c>
    </row>
    <row r="3783" s="489" customFormat="1">
      <c r="B3783" s="490">
        <v>97725</v>
      </c>
      <c r="C3783" s="536" t="s">
        <v>2800</v>
      </c>
      <c r="D3783" s="541" t="s">
        <v>6821</v>
      </c>
      <c r="E3783" s="539" t="s">
        <v>12626</v>
      </c>
      <c r="F3783" s="488">
        <v>0</v>
      </c>
    </row>
    <row r="3784" s="489" customFormat="1">
      <c r="B3784" s="490">
        <v>97721</v>
      </c>
      <c r="C3784" s="536" t="s">
        <v>2800</v>
      </c>
      <c r="D3784" s="541" t="s">
        <v>6822</v>
      </c>
      <c r="E3784" s="539" t="s">
        <v>12626</v>
      </c>
      <c r="F3784" s="488">
        <v>0</v>
      </c>
    </row>
    <row r="3785" s="489" customFormat="1">
      <c r="B3785" s="490">
        <v>97722</v>
      </c>
      <c r="C3785" s="536" t="s">
        <v>2800</v>
      </c>
      <c r="D3785" s="541" t="s">
        <v>6823</v>
      </c>
      <c r="E3785" s="539" t="s">
        <v>12626</v>
      </c>
      <c r="F3785" s="488">
        <v>0</v>
      </c>
    </row>
    <row r="3786" s="489" customFormat="1">
      <c r="B3786" s="490">
        <v>97724</v>
      </c>
      <c r="C3786" s="536" t="s">
        <v>2800</v>
      </c>
      <c r="D3786" s="541" t="s">
        <v>6824</v>
      </c>
      <c r="E3786" s="539" t="s">
        <v>12626</v>
      </c>
      <c r="F3786" s="488">
        <v>0</v>
      </c>
    </row>
    <row r="3787" s="489" customFormat="1">
      <c r="B3787" s="490">
        <v>97719</v>
      </c>
      <c r="C3787" s="536" t="s">
        <v>2800</v>
      </c>
      <c r="D3787" s="541" t="s">
        <v>6825</v>
      </c>
      <c r="E3787" s="539" t="s">
        <v>12626</v>
      </c>
      <c r="F3787" s="488">
        <v>0</v>
      </c>
    </row>
    <row r="3788" s="489" customFormat="1">
      <c r="B3788" s="490">
        <v>97723</v>
      </c>
      <c r="C3788" s="536" t="s">
        <v>2800</v>
      </c>
      <c r="D3788" s="541" t="s">
        <v>6826</v>
      </c>
      <c r="E3788" s="539" t="s">
        <v>12626</v>
      </c>
      <c r="F3788" s="488">
        <v>0</v>
      </c>
    </row>
    <row r="3789" s="489" customFormat="1">
      <c r="B3789" s="490">
        <v>104946</v>
      </c>
      <c r="C3789" s="536" t="s">
        <v>2800</v>
      </c>
      <c r="D3789" s="541" t="s">
        <v>6827</v>
      </c>
      <c r="E3789" s="539" t="s">
        <v>12626</v>
      </c>
      <c r="F3789" s="488">
        <v>0</v>
      </c>
    </row>
    <row r="3790" s="489" customFormat="1">
      <c r="B3790" s="490">
        <v>104944</v>
      </c>
      <c r="C3790" s="536" t="s">
        <v>2800</v>
      </c>
      <c r="D3790" s="541" t="s">
        <v>6828</v>
      </c>
      <c r="E3790" s="539" t="s">
        <v>12626</v>
      </c>
      <c r="F3790" s="488">
        <v>0</v>
      </c>
    </row>
    <row r="3791" s="489" customFormat="1">
      <c r="B3791" s="490">
        <v>104945</v>
      </c>
      <c r="C3791" s="536" t="s">
        <v>2800</v>
      </c>
      <c r="D3791" s="541" t="s">
        <v>6829</v>
      </c>
      <c r="E3791" s="539" t="s">
        <v>12626</v>
      </c>
      <c r="F3791" s="488">
        <v>0</v>
      </c>
    </row>
    <row r="3792" s="489" customFormat="1">
      <c r="B3792" s="490">
        <v>97720</v>
      </c>
      <c r="C3792" s="536" t="s">
        <v>2800</v>
      </c>
      <c r="D3792" s="541" t="s">
        <v>6830</v>
      </c>
      <c r="E3792" s="539" t="s">
        <v>12626</v>
      </c>
      <c r="F3792" s="488">
        <v>0</v>
      </c>
    </row>
    <row r="3793" s="489" customFormat="1">
      <c r="B3793" s="490">
        <v>97740</v>
      </c>
      <c r="C3793" s="536" t="s">
        <v>2800</v>
      </c>
      <c r="D3793" s="541" t="s">
        <v>6831</v>
      </c>
      <c r="E3793" s="539" t="s">
        <v>12626</v>
      </c>
      <c r="F3793" s="488">
        <v>2147.5999999999999</v>
      </c>
    </row>
    <row r="3794" s="489" customFormat="1">
      <c r="B3794" s="490">
        <v>97738</v>
      </c>
      <c r="C3794" s="536" t="s">
        <v>2800</v>
      </c>
      <c r="D3794" s="541" t="s">
        <v>6832</v>
      </c>
      <c r="E3794" s="539" t="s">
        <v>12626</v>
      </c>
      <c r="F3794" s="488">
        <v>4365.9799999999996</v>
      </c>
    </row>
    <row r="3795" s="489" customFormat="1">
      <c r="B3795" s="490">
        <v>97739</v>
      </c>
      <c r="C3795" s="536" t="s">
        <v>2800</v>
      </c>
      <c r="D3795" s="541" t="s">
        <v>6833</v>
      </c>
      <c r="E3795" s="539" t="s">
        <v>12626</v>
      </c>
      <c r="F3795" s="488">
        <v>3117.8099999999999</v>
      </c>
    </row>
    <row r="3796" s="489" customFormat="1">
      <c r="B3796" s="490">
        <v>97736</v>
      </c>
      <c r="C3796" s="536" t="s">
        <v>2800</v>
      </c>
      <c r="D3796" s="541" t="s">
        <v>6834</v>
      </c>
      <c r="E3796" s="539" t="s">
        <v>12626</v>
      </c>
      <c r="F3796" s="488">
        <v>1552.1099999999999</v>
      </c>
    </row>
    <row r="3797" s="489" customFormat="1">
      <c r="B3797" s="490">
        <v>97734</v>
      </c>
      <c r="C3797" s="536" t="s">
        <v>2800</v>
      </c>
      <c r="D3797" s="541" t="s">
        <v>6835</v>
      </c>
      <c r="E3797" s="539" t="s">
        <v>12626</v>
      </c>
      <c r="F3797" s="488">
        <v>3226.6300000000001</v>
      </c>
    </row>
    <row r="3798" s="489" customFormat="1">
      <c r="B3798" s="490">
        <v>97735</v>
      </c>
      <c r="C3798" s="536" t="s">
        <v>2800</v>
      </c>
      <c r="D3798" s="541" t="s">
        <v>6836</v>
      </c>
      <c r="E3798" s="539" t="s">
        <v>12626</v>
      </c>
      <c r="F3798" s="488">
        <v>2632.0599999999999</v>
      </c>
    </row>
    <row r="3799" s="489" customFormat="1">
      <c r="B3799" s="490">
        <v>97737</v>
      </c>
      <c r="C3799" s="536" t="s">
        <v>2800</v>
      </c>
      <c r="D3799" s="541" t="s">
        <v>6837</v>
      </c>
      <c r="E3799" s="539" t="s">
        <v>12626</v>
      </c>
      <c r="F3799" s="488">
        <v>3406.5900000000001</v>
      </c>
    </row>
    <row r="3800" s="489" customFormat="1">
      <c r="B3800" s="490">
        <v>97733</v>
      </c>
      <c r="C3800" s="536" t="s">
        <v>2800</v>
      </c>
      <c r="D3800" s="541" t="s">
        <v>6838</v>
      </c>
      <c r="E3800" s="539" t="s">
        <v>12626</v>
      </c>
      <c r="F3800" s="488">
        <v>3684.21</v>
      </c>
    </row>
    <row r="3801" s="489" customFormat="1">
      <c r="B3801" s="490">
        <v>98616</v>
      </c>
      <c r="C3801" s="536" t="s">
        <v>2800</v>
      </c>
      <c r="D3801" s="541" t="s">
        <v>6839</v>
      </c>
      <c r="E3801" s="539" t="s">
        <v>12625</v>
      </c>
      <c r="F3801" s="488">
        <v>265.85000000000002</v>
      </c>
    </row>
    <row r="3802" s="489" customFormat="1">
      <c r="B3802" s="490">
        <v>98619</v>
      </c>
      <c r="C3802" s="536" t="s">
        <v>2800</v>
      </c>
      <c r="D3802" s="541" t="s">
        <v>6840</v>
      </c>
      <c r="E3802" s="539" t="s">
        <v>12625</v>
      </c>
      <c r="F3802" s="488">
        <v>289.44</v>
      </c>
    </row>
    <row r="3803" s="489" customFormat="1">
      <c r="B3803" s="490">
        <v>98622</v>
      </c>
      <c r="C3803" s="536" t="s">
        <v>2800</v>
      </c>
      <c r="D3803" s="541" t="s">
        <v>6841</v>
      </c>
      <c r="E3803" s="539" t="s">
        <v>12625</v>
      </c>
      <c r="F3803" s="488">
        <v>446.02999999999997</v>
      </c>
    </row>
    <row r="3804" s="489" customFormat="1">
      <c r="B3804" s="490">
        <v>98625</v>
      </c>
      <c r="C3804" s="536" t="s">
        <v>2800</v>
      </c>
      <c r="D3804" s="541" t="s">
        <v>6842</v>
      </c>
      <c r="E3804" s="539" t="s">
        <v>12625</v>
      </c>
      <c r="F3804" s="488">
        <v>467.94999999999999</v>
      </c>
    </row>
    <row r="3805" s="489" customFormat="1">
      <c r="B3805" s="490">
        <v>105918</v>
      </c>
      <c r="C3805" s="536" t="s">
        <v>2800</v>
      </c>
      <c r="D3805" s="541" t="s">
        <v>6843</v>
      </c>
      <c r="E3805" s="539" t="s">
        <v>12625</v>
      </c>
      <c r="F3805" s="488">
        <v>0</v>
      </c>
    </row>
    <row r="3806" s="489" customFormat="1">
      <c r="B3806" s="490">
        <v>98631</v>
      </c>
      <c r="C3806" s="536" t="s">
        <v>2800</v>
      </c>
      <c r="D3806" s="541" t="s">
        <v>6844</v>
      </c>
      <c r="E3806" s="539" t="s">
        <v>12625</v>
      </c>
      <c r="F3806" s="488">
        <v>0</v>
      </c>
    </row>
    <row r="3807" s="489" customFormat="1">
      <c r="B3807" s="490">
        <v>98637</v>
      </c>
      <c r="C3807" s="536" t="s">
        <v>2800</v>
      </c>
      <c r="D3807" s="541" t="s">
        <v>6845</v>
      </c>
      <c r="E3807" s="539" t="s">
        <v>12626</v>
      </c>
      <c r="F3807" s="488">
        <v>0</v>
      </c>
    </row>
    <row r="3808" s="489" customFormat="1">
      <c r="B3808" s="490">
        <v>98641</v>
      </c>
      <c r="C3808" s="536" t="s">
        <v>2800</v>
      </c>
      <c r="D3808" s="541" t="s">
        <v>6846</v>
      </c>
      <c r="E3808" s="539" t="s">
        <v>12626</v>
      </c>
      <c r="F3808" s="488">
        <v>0</v>
      </c>
    </row>
    <row r="3809" s="489" customFormat="1">
      <c r="B3809" s="490">
        <v>98645</v>
      </c>
      <c r="C3809" s="536" t="s">
        <v>2800</v>
      </c>
      <c r="D3809" s="541" t="s">
        <v>6847</v>
      </c>
      <c r="E3809" s="539" t="s">
        <v>12626</v>
      </c>
      <c r="F3809" s="488">
        <v>0</v>
      </c>
    </row>
    <row r="3810" s="489" customFormat="1">
      <c r="B3810" s="490">
        <v>98649</v>
      </c>
      <c r="C3810" s="536" t="s">
        <v>2800</v>
      </c>
      <c r="D3810" s="541" t="s">
        <v>6848</v>
      </c>
      <c r="E3810" s="539" t="s">
        <v>12626</v>
      </c>
      <c r="F3810" s="488">
        <v>0</v>
      </c>
    </row>
    <row r="3811" s="489" customFormat="1">
      <c r="B3811" s="490">
        <v>98653</v>
      </c>
      <c r="C3811" s="536" t="s">
        <v>2800</v>
      </c>
      <c r="D3811" s="541" t="s">
        <v>6849</v>
      </c>
      <c r="E3811" s="539" t="s">
        <v>12626</v>
      </c>
      <c r="F3811" s="488">
        <v>0</v>
      </c>
    </row>
    <row r="3812" s="489" customFormat="1">
      <c r="B3812" s="490">
        <v>98657</v>
      </c>
      <c r="C3812" s="536" t="s">
        <v>2800</v>
      </c>
      <c r="D3812" s="541" t="s">
        <v>6850</v>
      </c>
      <c r="E3812" s="539" t="s">
        <v>143</v>
      </c>
      <c r="F3812" s="488">
        <v>738.07000000000005</v>
      </c>
    </row>
    <row r="3813" s="489" customFormat="1">
      <c r="B3813" s="490">
        <v>100344</v>
      </c>
      <c r="C3813" s="536" t="s">
        <v>2800</v>
      </c>
      <c r="D3813" s="541" t="s">
        <v>6851</v>
      </c>
      <c r="E3813" s="539" t="s">
        <v>186</v>
      </c>
      <c r="F3813" s="488">
        <v>12.27</v>
      </c>
    </row>
    <row r="3814" s="489" customFormat="1">
      <c r="B3814" s="490">
        <v>100345</v>
      </c>
      <c r="C3814" s="536" t="s">
        <v>2800</v>
      </c>
      <c r="D3814" s="541" t="s">
        <v>6852</v>
      </c>
      <c r="E3814" s="539" t="s">
        <v>186</v>
      </c>
      <c r="F3814" s="488">
        <v>9.4499999999999993</v>
      </c>
    </row>
    <row r="3815" s="489" customFormat="1">
      <c r="B3815" s="490">
        <v>100346</v>
      </c>
      <c r="C3815" s="536" t="s">
        <v>2800</v>
      </c>
      <c r="D3815" s="541" t="s">
        <v>6853</v>
      </c>
      <c r="E3815" s="539" t="s">
        <v>186</v>
      </c>
      <c r="F3815" s="488">
        <v>9</v>
      </c>
    </row>
    <row r="3816" s="489" customFormat="1">
      <c r="B3816" s="490">
        <v>100347</v>
      </c>
      <c r="C3816" s="536" t="s">
        <v>2800</v>
      </c>
      <c r="D3816" s="541" t="s">
        <v>6854</v>
      </c>
      <c r="E3816" s="539" t="s">
        <v>186</v>
      </c>
      <c r="F3816" s="488">
        <v>10.07</v>
      </c>
    </row>
    <row r="3817" s="489" customFormat="1">
      <c r="B3817" s="490">
        <v>100348</v>
      </c>
      <c r="C3817" s="536" t="s">
        <v>2800</v>
      </c>
      <c r="D3817" s="541" t="s">
        <v>6855</v>
      </c>
      <c r="E3817" s="539" t="s">
        <v>186</v>
      </c>
      <c r="F3817" s="488">
        <v>9.8800000000000008</v>
      </c>
    </row>
    <row r="3818" s="489" customFormat="1">
      <c r="B3818" s="490">
        <v>100342</v>
      </c>
      <c r="C3818" s="536" t="s">
        <v>2800</v>
      </c>
      <c r="D3818" s="541" t="s">
        <v>6856</v>
      </c>
      <c r="E3818" s="539" t="s">
        <v>186</v>
      </c>
      <c r="F3818" s="488">
        <v>17.289999999999999</v>
      </c>
    </row>
    <row r="3819" s="489" customFormat="1">
      <c r="B3819" s="490">
        <v>100343</v>
      </c>
      <c r="C3819" s="536" t="s">
        <v>2800</v>
      </c>
      <c r="D3819" s="541" t="s">
        <v>6857</v>
      </c>
      <c r="E3819" s="539" t="s">
        <v>186</v>
      </c>
      <c r="F3819" s="488">
        <v>15.1</v>
      </c>
    </row>
    <row r="3820" s="489" customFormat="1">
      <c r="B3820" s="490">
        <v>100349</v>
      </c>
      <c r="C3820" s="536" t="s">
        <v>2800</v>
      </c>
      <c r="D3820" s="541" t="s">
        <v>6858</v>
      </c>
      <c r="E3820" s="539" t="s">
        <v>12626</v>
      </c>
      <c r="F3820" s="488">
        <v>691.92999999999995</v>
      </c>
    </row>
    <row r="3821" s="489" customFormat="1">
      <c r="B3821" s="490">
        <v>100336</v>
      </c>
      <c r="C3821" s="536" t="s">
        <v>2800</v>
      </c>
      <c r="D3821" s="541" t="s">
        <v>6859</v>
      </c>
      <c r="E3821" s="539" t="s">
        <v>12625</v>
      </c>
      <c r="F3821" s="488">
        <v>0</v>
      </c>
    </row>
    <row r="3822" s="489" customFormat="1">
      <c r="B3822" s="490">
        <v>100337</v>
      </c>
      <c r="C3822" s="536" t="s">
        <v>2800</v>
      </c>
      <c r="D3822" s="541" t="s">
        <v>6860</v>
      </c>
      <c r="E3822" s="539" t="s">
        <v>12625</v>
      </c>
      <c r="F3822" s="488">
        <v>0</v>
      </c>
    </row>
    <row r="3823" s="489" customFormat="1">
      <c r="B3823" s="490">
        <v>100339</v>
      </c>
      <c r="C3823" s="536" t="s">
        <v>2800</v>
      </c>
      <c r="D3823" s="541" t="s">
        <v>6861</v>
      </c>
      <c r="E3823" s="539" t="s">
        <v>12625</v>
      </c>
      <c r="F3823" s="488">
        <v>0</v>
      </c>
    </row>
    <row r="3824" s="489" customFormat="1">
      <c r="B3824" s="490">
        <v>100340</v>
      </c>
      <c r="C3824" s="536" t="s">
        <v>2800</v>
      </c>
      <c r="D3824" s="541" t="s">
        <v>6862</v>
      </c>
      <c r="E3824" s="539" t="s">
        <v>12625</v>
      </c>
      <c r="F3824" s="488">
        <v>0</v>
      </c>
    </row>
    <row r="3825" s="489" customFormat="1">
      <c r="B3825" s="490">
        <v>105805</v>
      </c>
      <c r="C3825" s="536" t="s">
        <v>2800</v>
      </c>
      <c r="D3825" s="541" t="s">
        <v>6863</v>
      </c>
      <c r="E3825" s="539" t="s">
        <v>12625</v>
      </c>
      <c r="F3825" s="488">
        <v>854.77999999999997</v>
      </c>
    </row>
    <row r="3826" s="489" customFormat="1">
      <c r="B3826" s="490">
        <v>105806</v>
      </c>
      <c r="C3826" s="536" t="s">
        <v>2800</v>
      </c>
      <c r="D3826" s="541" t="s">
        <v>6864</v>
      </c>
      <c r="E3826" s="539" t="s">
        <v>12625</v>
      </c>
      <c r="F3826" s="488">
        <v>534.07000000000005</v>
      </c>
    </row>
    <row r="3827" s="489" customFormat="1">
      <c r="B3827" s="490">
        <v>105807</v>
      </c>
      <c r="C3827" s="536" t="s">
        <v>2800</v>
      </c>
      <c r="D3827" s="541" t="s">
        <v>6865</v>
      </c>
      <c r="E3827" s="539" t="s">
        <v>12625</v>
      </c>
      <c r="F3827" s="488">
        <v>679.13</v>
      </c>
    </row>
    <row r="3828" s="489" customFormat="1">
      <c r="B3828" s="490">
        <v>105808</v>
      </c>
      <c r="C3828" s="536" t="s">
        <v>2800</v>
      </c>
      <c r="D3828" s="541" t="s">
        <v>6866</v>
      </c>
      <c r="E3828" s="539" t="s">
        <v>12625</v>
      </c>
      <c r="F3828" s="488">
        <v>438.58999999999997</v>
      </c>
    </row>
    <row r="3829" s="489" customFormat="1">
      <c r="B3829" s="490">
        <v>100341</v>
      </c>
      <c r="C3829" s="536" t="s">
        <v>2800</v>
      </c>
      <c r="D3829" s="541" t="s">
        <v>6867</v>
      </c>
      <c r="E3829" s="539" t="s">
        <v>12625</v>
      </c>
      <c r="F3829" s="488">
        <v>41.240000000000002</v>
      </c>
    </row>
    <row r="3830" s="489" customFormat="1">
      <c r="B3830" s="490">
        <v>100351</v>
      </c>
      <c r="C3830" s="536" t="s">
        <v>2800</v>
      </c>
      <c r="D3830" s="541" t="s">
        <v>6868</v>
      </c>
      <c r="E3830" s="539" t="s">
        <v>12625</v>
      </c>
      <c r="F3830" s="488">
        <v>0</v>
      </c>
    </row>
    <row r="3831" s="489" customFormat="1">
      <c r="B3831" s="490">
        <v>100353</v>
      </c>
      <c r="C3831" s="536" t="s">
        <v>2800</v>
      </c>
      <c r="D3831" s="541" t="s">
        <v>6869</v>
      </c>
      <c r="E3831" s="539" t="s">
        <v>12625</v>
      </c>
      <c r="F3831" s="488">
        <v>0</v>
      </c>
    </row>
    <row r="3832" s="489" customFormat="1">
      <c r="B3832" s="490">
        <v>100350</v>
      </c>
      <c r="C3832" s="536" t="s">
        <v>2800</v>
      </c>
      <c r="D3832" s="541" t="s">
        <v>6870</v>
      </c>
      <c r="E3832" s="539" t="s">
        <v>12625</v>
      </c>
      <c r="F3832" s="488">
        <v>0</v>
      </c>
    </row>
    <row r="3833" s="489" customFormat="1">
      <c r="B3833" s="490">
        <v>105043</v>
      </c>
      <c r="C3833" s="536" t="s">
        <v>2800</v>
      </c>
      <c r="D3833" s="541" t="s">
        <v>6871</v>
      </c>
      <c r="E3833" s="539" t="s">
        <v>143</v>
      </c>
      <c r="F3833" s="488">
        <v>0</v>
      </c>
    </row>
    <row r="3834" s="489" customFormat="1">
      <c r="B3834" s="490">
        <v>105047</v>
      </c>
      <c r="C3834" s="536" t="s">
        <v>2800</v>
      </c>
      <c r="D3834" s="541" t="s">
        <v>6872</v>
      </c>
      <c r="E3834" s="539" t="s">
        <v>143</v>
      </c>
      <c r="F3834" s="488">
        <v>0</v>
      </c>
    </row>
    <row r="3835" s="489" customFormat="1">
      <c r="B3835" s="490">
        <v>105044</v>
      </c>
      <c r="C3835" s="536" t="s">
        <v>2800</v>
      </c>
      <c r="D3835" s="541" t="s">
        <v>6873</v>
      </c>
      <c r="E3835" s="539" t="s">
        <v>143</v>
      </c>
      <c r="F3835" s="488">
        <v>0</v>
      </c>
    </row>
    <row r="3836" s="489" customFormat="1">
      <c r="B3836" s="490">
        <v>105094</v>
      </c>
      <c r="C3836" s="536" t="s">
        <v>2800</v>
      </c>
      <c r="D3836" s="541" t="s">
        <v>6874</v>
      </c>
      <c r="E3836" s="539" t="s">
        <v>143</v>
      </c>
      <c r="F3836" s="488">
        <v>0</v>
      </c>
    </row>
    <row r="3837" s="489" customFormat="1">
      <c r="B3837" s="490">
        <v>105096</v>
      </c>
      <c r="C3837" s="536" t="s">
        <v>2800</v>
      </c>
      <c r="D3837" s="541" t="s">
        <v>6875</v>
      </c>
      <c r="E3837" s="539" t="s">
        <v>143</v>
      </c>
      <c r="F3837" s="488">
        <v>0</v>
      </c>
    </row>
    <row r="3838" s="489" customFormat="1">
      <c r="B3838" s="490">
        <v>105048</v>
      </c>
      <c r="C3838" s="536" t="s">
        <v>2800</v>
      </c>
      <c r="D3838" s="541" t="s">
        <v>6876</v>
      </c>
      <c r="E3838" s="539" t="s">
        <v>143</v>
      </c>
      <c r="F3838" s="488">
        <v>0</v>
      </c>
    </row>
    <row r="3839" s="489" customFormat="1">
      <c r="B3839" s="490">
        <v>105097</v>
      </c>
      <c r="C3839" s="536" t="s">
        <v>2800</v>
      </c>
      <c r="D3839" s="541" t="s">
        <v>6877</v>
      </c>
      <c r="E3839" s="539" t="s">
        <v>143</v>
      </c>
      <c r="F3839" s="488">
        <v>0</v>
      </c>
    </row>
    <row r="3840" s="489" customFormat="1">
      <c r="B3840" s="490">
        <v>105049</v>
      </c>
      <c r="C3840" s="536" t="s">
        <v>2800</v>
      </c>
      <c r="D3840" s="541" t="s">
        <v>6878</v>
      </c>
      <c r="E3840" s="539" t="s">
        <v>143</v>
      </c>
      <c r="F3840" s="488">
        <v>0</v>
      </c>
    </row>
    <row r="3841" s="489" customFormat="1">
      <c r="B3841" s="490">
        <v>105051</v>
      </c>
      <c r="C3841" s="536" t="s">
        <v>2800</v>
      </c>
      <c r="D3841" s="541" t="s">
        <v>6879</v>
      </c>
      <c r="E3841" s="539" t="s">
        <v>143</v>
      </c>
      <c r="F3841" s="488">
        <v>0</v>
      </c>
    </row>
    <row r="3842" s="489" customFormat="1">
      <c r="B3842" s="490">
        <v>105054</v>
      </c>
      <c r="C3842" s="536" t="s">
        <v>2800</v>
      </c>
      <c r="D3842" s="541" t="s">
        <v>6880</v>
      </c>
      <c r="E3842" s="539" t="s">
        <v>143</v>
      </c>
      <c r="F3842" s="488">
        <v>0</v>
      </c>
    </row>
    <row r="3843" s="489" customFormat="1">
      <c r="B3843" s="490">
        <v>105052</v>
      </c>
      <c r="C3843" s="536" t="s">
        <v>2800</v>
      </c>
      <c r="D3843" s="541" t="s">
        <v>6881</v>
      </c>
      <c r="E3843" s="539" t="s">
        <v>143</v>
      </c>
      <c r="F3843" s="488">
        <v>0</v>
      </c>
    </row>
    <row r="3844" s="489" customFormat="1">
      <c r="B3844" s="490">
        <v>105055</v>
      </c>
      <c r="C3844" s="536" t="s">
        <v>2800</v>
      </c>
      <c r="D3844" s="541" t="s">
        <v>6882</v>
      </c>
      <c r="E3844" s="539" t="s">
        <v>143</v>
      </c>
      <c r="F3844" s="488">
        <v>0</v>
      </c>
    </row>
    <row r="3845" s="489" customFormat="1">
      <c r="B3845" s="490">
        <v>105065</v>
      </c>
      <c r="C3845" s="536" t="s">
        <v>2800</v>
      </c>
      <c r="D3845" s="541" t="s">
        <v>6883</v>
      </c>
      <c r="E3845" s="539" t="s">
        <v>143</v>
      </c>
      <c r="F3845" s="488">
        <v>0</v>
      </c>
    </row>
    <row r="3846" s="489" customFormat="1">
      <c r="B3846" s="490">
        <v>105059</v>
      </c>
      <c r="C3846" s="536" t="s">
        <v>2800</v>
      </c>
      <c r="D3846" s="541" t="s">
        <v>6884</v>
      </c>
      <c r="E3846" s="539" t="s">
        <v>143</v>
      </c>
      <c r="F3846" s="488">
        <v>0</v>
      </c>
    </row>
    <row r="3847" s="489" customFormat="1">
      <c r="B3847" s="490">
        <v>105057</v>
      </c>
      <c r="C3847" s="536" t="s">
        <v>2800</v>
      </c>
      <c r="D3847" s="541" t="s">
        <v>6885</v>
      </c>
      <c r="E3847" s="539" t="s">
        <v>143</v>
      </c>
      <c r="F3847" s="488">
        <v>0</v>
      </c>
    </row>
    <row r="3848" s="489" customFormat="1">
      <c r="B3848" s="490">
        <v>105060</v>
      </c>
      <c r="C3848" s="536" t="s">
        <v>2800</v>
      </c>
      <c r="D3848" s="541" t="s">
        <v>6886</v>
      </c>
      <c r="E3848" s="539" t="s">
        <v>143</v>
      </c>
      <c r="F3848" s="488">
        <v>0</v>
      </c>
    </row>
    <row r="3849" s="489" customFormat="1">
      <c r="B3849" s="490">
        <v>105042</v>
      </c>
      <c r="C3849" s="536" t="s">
        <v>2800</v>
      </c>
      <c r="D3849" s="541" t="s">
        <v>6887</v>
      </c>
      <c r="E3849" s="539" t="s">
        <v>143</v>
      </c>
      <c r="F3849" s="488">
        <v>60.119999999999997</v>
      </c>
    </row>
    <row r="3850" s="489" customFormat="1">
      <c r="B3850" s="490">
        <v>105046</v>
      </c>
      <c r="C3850" s="536" t="s">
        <v>2800</v>
      </c>
      <c r="D3850" s="541" t="s">
        <v>6888</v>
      </c>
      <c r="E3850" s="539" t="s">
        <v>143</v>
      </c>
      <c r="F3850" s="488">
        <v>49.090000000000003</v>
      </c>
    </row>
    <row r="3851" s="489" customFormat="1">
      <c r="B3851" s="490">
        <v>105095</v>
      </c>
      <c r="C3851" s="536" t="s">
        <v>2800</v>
      </c>
      <c r="D3851" s="541" t="s">
        <v>6889</v>
      </c>
      <c r="E3851" s="539" t="s">
        <v>143</v>
      </c>
      <c r="F3851" s="488">
        <v>86.769999999999996</v>
      </c>
    </row>
    <row r="3852" s="489" customFormat="1">
      <c r="B3852" s="490">
        <v>105098</v>
      </c>
      <c r="C3852" s="536" t="s">
        <v>2800</v>
      </c>
      <c r="D3852" s="541" t="s">
        <v>6890</v>
      </c>
      <c r="E3852" s="539" t="s">
        <v>143</v>
      </c>
      <c r="F3852" s="488">
        <v>75.769999999999996</v>
      </c>
    </row>
    <row r="3853" s="489" customFormat="1">
      <c r="B3853" s="490">
        <v>105050</v>
      </c>
      <c r="C3853" s="536" t="s">
        <v>2800</v>
      </c>
      <c r="D3853" s="541" t="s">
        <v>6891</v>
      </c>
      <c r="E3853" s="539" t="s">
        <v>143</v>
      </c>
      <c r="F3853" s="488">
        <v>173.94999999999999</v>
      </c>
    </row>
    <row r="3854" s="489" customFormat="1">
      <c r="B3854" s="490">
        <v>105053</v>
      </c>
      <c r="C3854" s="536" t="s">
        <v>2800</v>
      </c>
      <c r="D3854" s="541" t="s">
        <v>6892</v>
      </c>
      <c r="E3854" s="539" t="s">
        <v>143</v>
      </c>
      <c r="F3854" s="488">
        <v>163.08000000000001</v>
      </c>
    </row>
    <row r="3855" s="489" customFormat="1">
      <c r="B3855" s="490">
        <v>105056</v>
      </c>
      <c r="C3855" s="536" t="s">
        <v>2800</v>
      </c>
      <c r="D3855" s="541" t="s">
        <v>6893</v>
      </c>
      <c r="E3855" s="539" t="s">
        <v>143</v>
      </c>
      <c r="F3855" s="488">
        <v>238.13999999999999</v>
      </c>
    </row>
    <row r="3856" s="489" customFormat="1">
      <c r="B3856" s="490">
        <v>105058</v>
      </c>
      <c r="C3856" s="536" t="s">
        <v>2800</v>
      </c>
      <c r="D3856" s="541" t="s">
        <v>6894</v>
      </c>
      <c r="E3856" s="539" t="s">
        <v>143</v>
      </c>
      <c r="F3856" s="488">
        <v>228.03999999999999</v>
      </c>
    </row>
    <row r="3857" s="489" customFormat="1">
      <c r="B3857" s="490">
        <v>105062</v>
      </c>
      <c r="C3857" s="536" t="s">
        <v>2800</v>
      </c>
      <c r="D3857" s="541" t="s">
        <v>6895</v>
      </c>
      <c r="E3857" s="539" t="s">
        <v>143</v>
      </c>
      <c r="F3857" s="488">
        <v>0</v>
      </c>
    </row>
    <row r="3858" s="489" customFormat="1">
      <c r="B3858" s="490">
        <v>105066</v>
      </c>
      <c r="C3858" s="536" t="s">
        <v>2800</v>
      </c>
      <c r="D3858" s="541" t="s">
        <v>6896</v>
      </c>
      <c r="E3858" s="539" t="s">
        <v>143</v>
      </c>
      <c r="F3858" s="488">
        <v>0</v>
      </c>
    </row>
    <row r="3859" s="489" customFormat="1">
      <c r="B3859" s="490">
        <v>105063</v>
      </c>
      <c r="C3859" s="536" t="s">
        <v>2800</v>
      </c>
      <c r="D3859" s="541" t="s">
        <v>6897</v>
      </c>
      <c r="E3859" s="539" t="s">
        <v>143</v>
      </c>
      <c r="F3859" s="488">
        <v>0</v>
      </c>
    </row>
    <row r="3860" s="489" customFormat="1">
      <c r="B3860" s="490">
        <v>105067</v>
      </c>
      <c r="C3860" s="536" t="s">
        <v>2800</v>
      </c>
      <c r="D3860" s="541" t="s">
        <v>6898</v>
      </c>
      <c r="E3860" s="539" t="s">
        <v>143</v>
      </c>
      <c r="F3860" s="488">
        <v>0</v>
      </c>
    </row>
    <row r="3861" s="489" customFormat="1">
      <c r="B3861" s="490">
        <v>105069</v>
      </c>
      <c r="C3861" s="536" t="s">
        <v>2800</v>
      </c>
      <c r="D3861" s="541" t="s">
        <v>6899</v>
      </c>
      <c r="E3861" s="539" t="s">
        <v>143</v>
      </c>
      <c r="F3861" s="488">
        <v>0</v>
      </c>
    </row>
    <row r="3862" s="489" customFormat="1">
      <c r="B3862" s="490">
        <v>105072</v>
      </c>
      <c r="C3862" s="536" t="s">
        <v>2800</v>
      </c>
      <c r="D3862" s="541" t="s">
        <v>6900</v>
      </c>
      <c r="E3862" s="539" t="s">
        <v>143</v>
      </c>
      <c r="F3862" s="488">
        <v>0</v>
      </c>
    </row>
    <row r="3863" s="489" customFormat="1">
      <c r="B3863" s="490">
        <v>105070</v>
      </c>
      <c r="C3863" s="536" t="s">
        <v>2800</v>
      </c>
      <c r="D3863" s="541" t="s">
        <v>6901</v>
      </c>
      <c r="E3863" s="539" t="s">
        <v>143</v>
      </c>
      <c r="F3863" s="488">
        <v>0</v>
      </c>
    </row>
    <row r="3864" s="489" customFormat="1">
      <c r="B3864" s="490">
        <v>105073</v>
      </c>
      <c r="C3864" s="536" t="s">
        <v>2800</v>
      </c>
      <c r="D3864" s="541" t="s">
        <v>6902</v>
      </c>
      <c r="E3864" s="539" t="s">
        <v>143</v>
      </c>
      <c r="F3864" s="488">
        <v>0</v>
      </c>
    </row>
    <row r="3865" s="489" customFormat="1">
      <c r="B3865" s="490">
        <v>105075</v>
      </c>
      <c r="C3865" s="536" t="s">
        <v>2800</v>
      </c>
      <c r="D3865" s="541" t="s">
        <v>6903</v>
      </c>
      <c r="E3865" s="539" t="s">
        <v>143</v>
      </c>
      <c r="F3865" s="488">
        <v>0</v>
      </c>
    </row>
    <row r="3866" s="489" customFormat="1">
      <c r="B3866" s="490">
        <v>105078</v>
      </c>
      <c r="C3866" s="536" t="s">
        <v>2800</v>
      </c>
      <c r="D3866" s="541" t="s">
        <v>6904</v>
      </c>
      <c r="E3866" s="539" t="s">
        <v>143</v>
      </c>
      <c r="F3866" s="488">
        <v>0</v>
      </c>
    </row>
    <row r="3867" s="489" customFormat="1">
      <c r="B3867" s="490">
        <v>105076</v>
      </c>
      <c r="C3867" s="536" t="s">
        <v>2800</v>
      </c>
      <c r="D3867" s="541" t="s">
        <v>6905</v>
      </c>
      <c r="E3867" s="539" t="s">
        <v>143</v>
      </c>
      <c r="F3867" s="488">
        <v>0</v>
      </c>
    </row>
    <row r="3868" s="489" customFormat="1">
      <c r="B3868" s="490">
        <v>105079</v>
      </c>
      <c r="C3868" s="536" t="s">
        <v>2800</v>
      </c>
      <c r="D3868" s="541" t="s">
        <v>6906</v>
      </c>
      <c r="E3868" s="539" t="s">
        <v>143</v>
      </c>
      <c r="F3868" s="488">
        <v>0</v>
      </c>
    </row>
    <row r="3869" s="489" customFormat="1">
      <c r="B3869" s="490">
        <v>105061</v>
      </c>
      <c r="C3869" s="536" t="s">
        <v>2800</v>
      </c>
      <c r="D3869" s="541" t="s">
        <v>6907</v>
      </c>
      <c r="E3869" s="539" t="s">
        <v>143</v>
      </c>
      <c r="F3869" s="488">
        <v>115.02</v>
      </c>
    </row>
    <row r="3870" s="489" customFormat="1">
      <c r="B3870" s="490">
        <v>105064</v>
      </c>
      <c r="C3870" s="536" t="s">
        <v>2800</v>
      </c>
      <c r="D3870" s="541" t="s">
        <v>6908</v>
      </c>
      <c r="E3870" s="539" t="s">
        <v>143</v>
      </c>
      <c r="F3870" s="488">
        <v>100.89</v>
      </c>
    </row>
    <row r="3871" s="489" customFormat="1">
      <c r="B3871" s="490">
        <v>105068</v>
      </c>
      <c r="C3871" s="536" t="s">
        <v>2800</v>
      </c>
      <c r="D3871" s="541" t="s">
        <v>6909</v>
      </c>
      <c r="E3871" s="539" t="s">
        <v>143</v>
      </c>
      <c r="F3871" s="488">
        <v>199.06999999999999</v>
      </c>
    </row>
    <row r="3872" s="489" customFormat="1">
      <c r="B3872" s="490">
        <v>105071</v>
      </c>
      <c r="C3872" s="536" t="s">
        <v>2800</v>
      </c>
      <c r="D3872" s="541" t="s">
        <v>6910</v>
      </c>
      <c r="E3872" s="539" t="s">
        <v>143</v>
      </c>
      <c r="F3872" s="488">
        <v>184.97</v>
      </c>
    </row>
    <row r="3873" s="489" customFormat="1">
      <c r="B3873" s="490">
        <v>105074</v>
      </c>
      <c r="C3873" s="536" t="s">
        <v>2800</v>
      </c>
      <c r="D3873" s="541" t="s">
        <v>6911</v>
      </c>
      <c r="E3873" s="539" t="s">
        <v>143</v>
      </c>
      <c r="F3873" s="488">
        <v>316.72000000000003</v>
      </c>
    </row>
    <row r="3874" s="489" customFormat="1">
      <c r="B3874" s="490">
        <v>105077</v>
      </c>
      <c r="C3874" s="536" t="s">
        <v>2800</v>
      </c>
      <c r="D3874" s="541" t="s">
        <v>6912</v>
      </c>
      <c r="E3874" s="539" t="s">
        <v>143</v>
      </c>
      <c r="F3874" s="488">
        <v>302.68000000000001</v>
      </c>
    </row>
    <row r="3875" s="489" customFormat="1">
      <c r="B3875" s="490">
        <v>105090</v>
      </c>
      <c r="C3875" s="536" t="s">
        <v>2800</v>
      </c>
      <c r="D3875" s="541" t="s">
        <v>6913</v>
      </c>
      <c r="E3875" s="539" t="s">
        <v>12625</v>
      </c>
      <c r="F3875" s="488">
        <v>571.53999999999996</v>
      </c>
    </row>
    <row r="3876" s="489" customFormat="1">
      <c r="B3876" s="490">
        <v>105099</v>
      </c>
      <c r="C3876" s="536" t="s">
        <v>2800</v>
      </c>
      <c r="D3876" s="541" t="s">
        <v>6914</v>
      </c>
      <c r="E3876" s="539" t="s">
        <v>143</v>
      </c>
      <c r="F3876" s="488">
        <v>80.549999999999997</v>
      </c>
    </row>
    <row r="3877" s="489" customFormat="1">
      <c r="B3877" s="490">
        <v>105100</v>
      </c>
      <c r="C3877" s="536" t="s">
        <v>2800</v>
      </c>
      <c r="D3877" s="541" t="s">
        <v>6915</v>
      </c>
      <c r="E3877" s="539" t="s">
        <v>143</v>
      </c>
      <c r="F3877" s="488">
        <v>110.19</v>
      </c>
    </row>
    <row r="3878" s="489" customFormat="1">
      <c r="B3878" s="490">
        <v>105101</v>
      </c>
      <c r="C3878" s="536" t="s">
        <v>2800</v>
      </c>
      <c r="D3878" s="541" t="s">
        <v>6916</v>
      </c>
      <c r="E3878" s="539" t="s">
        <v>143</v>
      </c>
      <c r="F3878" s="488">
        <v>203.63999999999999</v>
      </c>
    </row>
    <row r="3879" s="489" customFormat="1">
      <c r="B3879" s="490">
        <v>105102</v>
      </c>
      <c r="C3879" s="536" t="s">
        <v>2800</v>
      </c>
      <c r="D3879" s="541" t="s">
        <v>6917</v>
      </c>
      <c r="E3879" s="539" t="s">
        <v>143</v>
      </c>
      <c r="F3879" s="488">
        <v>275.98000000000002</v>
      </c>
    </row>
    <row r="3880" s="489" customFormat="1">
      <c r="B3880" s="490">
        <v>105080</v>
      </c>
      <c r="C3880" s="536" t="s">
        <v>2800</v>
      </c>
      <c r="D3880" s="541" t="s">
        <v>6918</v>
      </c>
      <c r="E3880" s="539" t="s">
        <v>143</v>
      </c>
      <c r="F3880" s="488">
        <v>78.049999999999997</v>
      </c>
    </row>
    <row r="3881" s="489" customFormat="1">
      <c r="B3881" s="490">
        <v>105081</v>
      </c>
      <c r="C3881" s="536" t="s">
        <v>2800</v>
      </c>
      <c r="D3881" s="541" t="s">
        <v>6919</v>
      </c>
      <c r="E3881" s="539" t="s">
        <v>143</v>
      </c>
      <c r="F3881" s="488">
        <v>91.150000000000006</v>
      </c>
    </row>
    <row r="3882" s="489" customFormat="1">
      <c r="B3882" s="490">
        <v>105091</v>
      </c>
      <c r="C3882" s="536" t="s">
        <v>2800</v>
      </c>
      <c r="D3882" s="541" t="s">
        <v>6920</v>
      </c>
      <c r="E3882" s="539" t="s">
        <v>143</v>
      </c>
      <c r="F3882" s="488">
        <v>163.44999999999999</v>
      </c>
    </row>
    <row r="3883" s="489" customFormat="1">
      <c r="B3883" s="490">
        <v>105089</v>
      </c>
      <c r="C3883" s="536" t="s">
        <v>2800</v>
      </c>
      <c r="D3883" s="541" t="s">
        <v>6921</v>
      </c>
      <c r="E3883" s="539" t="s">
        <v>143</v>
      </c>
      <c r="F3883" s="488">
        <v>207.68000000000001</v>
      </c>
    </row>
    <row r="3884" s="489" customFormat="1">
      <c r="B3884" s="490">
        <v>105082</v>
      </c>
      <c r="C3884" s="536" t="s">
        <v>2800</v>
      </c>
      <c r="D3884" s="541" t="s">
        <v>6922</v>
      </c>
      <c r="E3884" s="539" t="s">
        <v>143</v>
      </c>
      <c r="F3884" s="488">
        <v>81.640000000000001</v>
      </c>
    </row>
    <row r="3885" s="489" customFormat="1">
      <c r="B3885" s="490">
        <v>105083</v>
      </c>
      <c r="C3885" s="536" t="s">
        <v>2800</v>
      </c>
      <c r="D3885" s="541" t="s">
        <v>6923</v>
      </c>
      <c r="E3885" s="539" t="s">
        <v>143</v>
      </c>
      <c r="F3885" s="488">
        <v>92.790000000000006</v>
      </c>
    </row>
    <row r="3886" s="489" customFormat="1">
      <c r="B3886" s="490">
        <v>105084</v>
      </c>
      <c r="C3886" s="536" t="s">
        <v>2800</v>
      </c>
      <c r="D3886" s="541" t="s">
        <v>6924</v>
      </c>
      <c r="E3886" s="539" t="s">
        <v>143</v>
      </c>
      <c r="F3886" s="488">
        <v>116.72</v>
      </c>
    </row>
    <row r="3887" s="489" customFormat="1">
      <c r="B3887" s="490">
        <v>105086</v>
      </c>
      <c r="C3887" s="536" t="s">
        <v>2800</v>
      </c>
      <c r="D3887" s="541" t="s">
        <v>6925</v>
      </c>
      <c r="E3887" s="539" t="s">
        <v>143</v>
      </c>
      <c r="F3887" s="488">
        <v>107.73999999999999</v>
      </c>
    </row>
    <row r="3888" s="489" customFormat="1">
      <c r="B3888" s="490">
        <v>105087</v>
      </c>
      <c r="C3888" s="536" t="s">
        <v>2800</v>
      </c>
      <c r="D3888" s="541" t="s">
        <v>6926</v>
      </c>
      <c r="E3888" s="539" t="s">
        <v>143</v>
      </c>
      <c r="F3888" s="488">
        <v>121.66</v>
      </c>
    </row>
    <row r="3889" s="489" customFormat="1">
      <c r="B3889" s="490">
        <v>105088</v>
      </c>
      <c r="C3889" s="536" t="s">
        <v>2800</v>
      </c>
      <c r="D3889" s="541" t="s">
        <v>6927</v>
      </c>
      <c r="E3889" s="539" t="s">
        <v>143</v>
      </c>
      <c r="F3889" s="488">
        <v>225.69</v>
      </c>
    </row>
    <row r="3890" s="489" customFormat="1">
      <c r="B3890" s="490">
        <v>105092</v>
      </c>
      <c r="C3890" s="536" t="s">
        <v>2800</v>
      </c>
      <c r="D3890" s="541" t="s">
        <v>6928</v>
      </c>
      <c r="E3890" s="539" t="s">
        <v>143</v>
      </c>
      <c r="F3890" s="488">
        <v>178.46000000000001</v>
      </c>
    </row>
    <row r="3891" s="489" customFormat="1">
      <c r="B3891" s="490">
        <v>105085</v>
      </c>
      <c r="C3891" s="536" t="s">
        <v>2800</v>
      </c>
      <c r="D3891" s="541" t="s">
        <v>6929</v>
      </c>
      <c r="E3891" s="539" t="s">
        <v>143</v>
      </c>
      <c r="F3891" s="488">
        <v>122.26000000000001</v>
      </c>
    </row>
    <row r="3892" s="489" customFormat="1">
      <c r="B3892" s="490">
        <v>105093</v>
      </c>
      <c r="C3892" s="536" t="s">
        <v>2800</v>
      </c>
      <c r="D3892" s="541" t="s">
        <v>6930</v>
      </c>
      <c r="E3892" s="539" t="s">
        <v>143</v>
      </c>
      <c r="F3892" s="488">
        <v>180.65000000000001</v>
      </c>
    </row>
    <row r="3893" s="489" customFormat="1">
      <c r="B3893" s="490">
        <v>105041</v>
      </c>
      <c r="C3893" s="536" t="s">
        <v>2800</v>
      </c>
      <c r="D3893" s="541" t="s">
        <v>6931</v>
      </c>
      <c r="E3893" s="539" t="s">
        <v>143</v>
      </c>
      <c r="F3893" s="488">
        <v>56.759999999999998</v>
      </c>
    </row>
    <row r="3894" s="489" customFormat="1">
      <c r="B3894" s="490">
        <v>105045</v>
      </c>
      <c r="C3894" s="536" t="s">
        <v>2800</v>
      </c>
      <c r="D3894" s="541" t="s">
        <v>6932</v>
      </c>
      <c r="E3894" s="539" t="s">
        <v>143</v>
      </c>
      <c r="F3894" s="488">
        <v>64.209999999999994</v>
      </c>
    </row>
    <row r="3895" s="489" customFormat="1">
      <c r="B3895" s="490">
        <v>93961</v>
      </c>
      <c r="C3895" s="536" t="s">
        <v>2800</v>
      </c>
      <c r="D3895" s="541" t="s">
        <v>6933</v>
      </c>
      <c r="E3895" s="539" t="s">
        <v>143</v>
      </c>
      <c r="F3895" s="488">
        <v>289.54000000000002</v>
      </c>
    </row>
    <row r="3896" s="489" customFormat="1">
      <c r="B3896" s="490">
        <v>93971</v>
      </c>
      <c r="C3896" s="536" t="s">
        <v>2800</v>
      </c>
      <c r="D3896" s="541" t="s">
        <v>6934</v>
      </c>
      <c r="E3896" s="539" t="s">
        <v>143</v>
      </c>
      <c r="F3896" s="488">
        <v>240.72</v>
      </c>
    </row>
    <row r="3897" s="489" customFormat="1">
      <c r="B3897" s="490">
        <v>93959</v>
      </c>
      <c r="C3897" s="536" t="s">
        <v>2800</v>
      </c>
      <c r="D3897" s="541" t="s">
        <v>6935</v>
      </c>
      <c r="E3897" s="539" t="s">
        <v>143</v>
      </c>
      <c r="F3897" s="488">
        <v>321.67000000000002</v>
      </c>
    </row>
    <row r="3898" s="489" customFormat="1">
      <c r="B3898" s="490">
        <v>93969</v>
      </c>
      <c r="C3898" s="536" t="s">
        <v>2800</v>
      </c>
      <c r="D3898" s="541" t="s">
        <v>6936</v>
      </c>
      <c r="E3898" s="539" t="s">
        <v>143</v>
      </c>
      <c r="F3898" s="488">
        <v>266.62</v>
      </c>
    </row>
    <row r="3899" s="489" customFormat="1">
      <c r="B3899" s="490">
        <v>93957</v>
      </c>
      <c r="C3899" s="536" t="s">
        <v>2800</v>
      </c>
      <c r="D3899" s="541" t="s">
        <v>6937</v>
      </c>
      <c r="E3899" s="539" t="s">
        <v>143</v>
      </c>
      <c r="F3899" s="488">
        <v>398.10000000000002</v>
      </c>
    </row>
    <row r="3900" s="489" customFormat="1">
      <c r="B3900" s="490">
        <v>93967</v>
      </c>
      <c r="C3900" s="536" t="s">
        <v>2800</v>
      </c>
      <c r="D3900" s="541" t="s">
        <v>6938</v>
      </c>
      <c r="E3900" s="539" t="s">
        <v>143</v>
      </c>
      <c r="F3900" s="488">
        <v>330.30000000000001</v>
      </c>
    </row>
    <row r="3901" s="489" customFormat="1">
      <c r="B3901" s="490">
        <v>104878</v>
      </c>
      <c r="C3901" s="536" t="s">
        <v>2800</v>
      </c>
      <c r="D3901" s="541" t="s">
        <v>6939</v>
      </c>
      <c r="E3901" s="539" t="s">
        <v>188</v>
      </c>
      <c r="F3901" s="488">
        <v>2356.29</v>
      </c>
    </row>
    <row r="3902" s="489" customFormat="1">
      <c r="B3902" s="490">
        <v>104877</v>
      </c>
      <c r="C3902" s="536" t="s">
        <v>2800</v>
      </c>
      <c r="D3902" s="541" t="s">
        <v>6940</v>
      </c>
      <c r="E3902" s="539" t="s">
        <v>188</v>
      </c>
      <c r="F3902" s="488">
        <v>653.88999999999999</v>
      </c>
    </row>
    <row r="3903" s="489" customFormat="1">
      <c r="B3903" s="490">
        <v>104841</v>
      </c>
      <c r="C3903" s="536" t="s">
        <v>2800</v>
      </c>
      <c r="D3903" s="541" t="s">
        <v>6941</v>
      </c>
      <c r="E3903" s="539" t="s">
        <v>143</v>
      </c>
      <c r="F3903" s="488">
        <v>96.159999999999997</v>
      </c>
    </row>
    <row r="3904" s="489" customFormat="1">
      <c r="B3904" s="490">
        <v>104849</v>
      </c>
      <c r="C3904" s="536" t="s">
        <v>2800</v>
      </c>
      <c r="D3904" s="541" t="s">
        <v>6942</v>
      </c>
      <c r="E3904" s="539" t="s">
        <v>143</v>
      </c>
      <c r="F3904" s="488">
        <v>67.219999999999999</v>
      </c>
    </row>
    <row r="3905" s="489" customFormat="1">
      <c r="B3905" s="490">
        <v>104887</v>
      </c>
      <c r="C3905" s="536" t="s">
        <v>2800</v>
      </c>
      <c r="D3905" s="541" t="s">
        <v>6943</v>
      </c>
      <c r="E3905" s="539" t="s">
        <v>143</v>
      </c>
      <c r="F3905" s="488">
        <v>52.439999999999998</v>
      </c>
    </row>
    <row r="3906" s="489" customFormat="1">
      <c r="B3906" s="490">
        <v>104844</v>
      </c>
      <c r="C3906" s="536" t="s">
        <v>2800</v>
      </c>
      <c r="D3906" s="541" t="s">
        <v>6944</v>
      </c>
      <c r="E3906" s="539" t="s">
        <v>143</v>
      </c>
      <c r="F3906" s="488">
        <v>105.81999999999999</v>
      </c>
    </row>
    <row r="3907" s="489" customFormat="1">
      <c r="B3907" s="490">
        <v>104852</v>
      </c>
      <c r="C3907" s="536" t="s">
        <v>2800</v>
      </c>
      <c r="D3907" s="541" t="s">
        <v>6945</v>
      </c>
      <c r="E3907" s="539" t="s">
        <v>143</v>
      </c>
      <c r="F3907" s="488">
        <v>73.739999999999995</v>
      </c>
    </row>
    <row r="3908" s="489" customFormat="1">
      <c r="B3908" s="490">
        <v>104846</v>
      </c>
      <c r="C3908" s="536" t="s">
        <v>2800</v>
      </c>
      <c r="D3908" s="541" t="s">
        <v>6946</v>
      </c>
      <c r="E3908" s="539" t="s">
        <v>143</v>
      </c>
      <c r="F3908" s="488">
        <v>120.19</v>
      </c>
    </row>
    <row r="3909" s="489" customFormat="1">
      <c r="B3909" s="490">
        <v>104854</v>
      </c>
      <c r="C3909" s="536" t="s">
        <v>2800</v>
      </c>
      <c r="D3909" s="541" t="s">
        <v>6947</v>
      </c>
      <c r="E3909" s="539" t="s">
        <v>143</v>
      </c>
      <c r="F3909" s="488">
        <v>83.439999999999998</v>
      </c>
    </row>
    <row r="3910" s="489" customFormat="1">
      <c r="B3910" s="490">
        <v>104890</v>
      </c>
      <c r="C3910" s="536" t="s">
        <v>2800</v>
      </c>
      <c r="D3910" s="541" t="s">
        <v>6948</v>
      </c>
      <c r="E3910" s="539" t="s">
        <v>143</v>
      </c>
      <c r="F3910" s="488">
        <v>59.729999999999997</v>
      </c>
    </row>
    <row r="3911" s="489" customFormat="1">
      <c r="B3911" s="490">
        <v>104842</v>
      </c>
      <c r="C3911" s="536" t="s">
        <v>2800</v>
      </c>
      <c r="D3911" s="541" t="s">
        <v>6949</v>
      </c>
      <c r="E3911" s="539" t="s">
        <v>143</v>
      </c>
      <c r="F3911" s="488">
        <v>82.569999999999993</v>
      </c>
    </row>
    <row r="3912" s="489" customFormat="1">
      <c r="B3912" s="490">
        <v>104850</v>
      </c>
      <c r="C3912" s="536" t="s">
        <v>2800</v>
      </c>
      <c r="D3912" s="541" t="s">
        <v>6950</v>
      </c>
      <c r="E3912" s="539" t="s">
        <v>143</v>
      </c>
      <c r="F3912" s="488">
        <v>60.159999999999997</v>
      </c>
    </row>
    <row r="3913" s="489" customFormat="1">
      <c r="B3913" s="490">
        <v>104888</v>
      </c>
      <c r="C3913" s="536" t="s">
        <v>2800</v>
      </c>
      <c r="D3913" s="541" t="s">
        <v>6951</v>
      </c>
      <c r="E3913" s="539" t="s">
        <v>143</v>
      </c>
      <c r="F3913" s="488">
        <v>47.880000000000003</v>
      </c>
    </row>
    <row r="3914" s="489" customFormat="1">
      <c r="B3914" s="490">
        <v>104879</v>
      </c>
      <c r="C3914" s="536" t="s">
        <v>2800</v>
      </c>
      <c r="D3914" s="541" t="s">
        <v>6952</v>
      </c>
      <c r="E3914" s="539" t="s">
        <v>143</v>
      </c>
      <c r="F3914" s="488">
        <v>90.650000000000006</v>
      </c>
    </row>
    <row r="3915" s="489" customFormat="1">
      <c r="B3915" s="490">
        <v>104853</v>
      </c>
      <c r="C3915" s="536" t="s">
        <v>2800</v>
      </c>
      <c r="D3915" s="541" t="s">
        <v>6953</v>
      </c>
      <c r="E3915" s="539" t="s">
        <v>143</v>
      </c>
      <c r="F3915" s="488">
        <v>65.620000000000005</v>
      </c>
    </row>
    <row r="3916" s="489" customFormat="1">
      <c r="B3916" s="490">
        <v>104847</v>
      </c>
      <c r="C3916" s="536" t="s">
        <v>2800</v>
      </c>
      <c r="D3916" s="541" t="s">
        <v>6954</v>
      </c>
      <c r="E3916" s="539" t="s">
        <v>143</v>
      </c>
      <c r="F3916" s="488">
        <v>102.63</v>
      </c>
    </row>
    <row r="3917" s="489" customFormat="1">
      <c r="B3917" s="490">
        <v>104855</v>
      </c>
      <c r="C3917" s="536" t="s">
        <v>2800</v>
      </c>
      <c r="D3917" s="541" t="s">
        <v>6955</v>
      </c>
      <c r="E3917" s="539" t="s">
        <v>143</v>
      </c>
      <c r="F3917" s="488">
        <v>73.680000000000007</v>
      </c>
    </row>
    <row r="3918" s="489" customFormat="1">
      <c r="B3918" s="490">
        <v>104891</v>
      </c>
      <c r="C3918" s="536" t="s">
        <v>2800</v>
      </c>
      <c r="D3918" s="541" t="s">
        <v>6956</v>
      </c>
      <c r="E3918" s="539" t="s">
        <v>143</v>
      </c>
      <c r="F3918" s="488">
        <v>53.990000000000002</v>
      </c>
    </row>
    <row r="3919" s="489" customFormat="1">
      <c r="B3919" s="490">
        <v>104892</v>
      </c>
      <c r="C3919" s="536" t="s">
        <v>2800</v>
      </c>
      <c r="D3919" s="541" t="s">
        <v>6957</v>
      </c>
      <c r="E3919" s="539" t="s">
        <v>143</v>
      </c>
      <c r="F3919" s="488">
        <v>118.81</v>
      </c>
    </row>
    <row r="3920" s="489" customFormat="1">
      <c r="B3920" s="490">
        <v>104848</v>
      </c>
      <c r="C3920" s="536" t="s">
        <v>2800</v>
      </c>
      <c r="D3920" s="541" t="s">
        <v>6958</v>
      </c>
      <c r="E3920" s="539" t="s">
        <v>143</v>
      </c>
      <c r="F3920" s="488">
        <v>77.75</v>
      </c>
    </row>
    <row r="3921" s="489" customFormat="1">
      <c r="B3921" s="490">
        <v>104886</v>
      </c>
      <c r="C3921" s="536" t="s">
        <v>2800</v>
      </c>
      <c r="D3921" s="541" t="s">
        <v>6959</v>
      </c>
      <c r="E3921" s="539" t="s">
        <v>143</v>
      </c>
      <c r="F3921" s="488">
        <v>59.210000000000001</v>
      </c>
    </row>
    <row r="3922" s="489" customFormat="1">
      <c r="B3922" s="490">
        <v>104843</v>
      </c>
      <c r="C3922" s="536" t="s">
        <v>2800</v>
      </c>
      <c r="D3922" s="541" t="s">
        <v>6960</v>
      </c>
      <c r="E3922" s="539" t="s">
        <v>143</v>
      </c>
      <c r="F3922" s="488">
        <v>130.88999999999999</v>
      </c>
    </row>
    <row r="3923" s="489" customFormat="1">
      <c r="B3923" s="490">
        <v>104851</v>
      </c>
      <c r="C3923" s="536" t="s">
        <v>2800</v>
      </c>
      <c r="D3923" s="541" t="s">
        <v>6961</v>
      </c>
      <c r="E3923" s="539" t="s">
        <v>143</v>
      </c>
      <c r="F3923" s="488">
        <v>85.900000000000006</v>
      </c>
    </row>
    <row r="3924" s="489" customFormat="1">
      <c r="B3924" s="490">
        <v>104845</v>
      </c>
      <c r="C3924" s="536" t="s">
        <v>2800</v>
      </c>
      <c r="D3924" s="541" t="s">
        <v>6962</v>
      </c>
      <c r="E3924" s="539" t="s">
        <v>143</v>
      </c>
      <c r="F3924" s="488">
        <v>148.78999999999999</v>
      </c>
    </row>
    <row r="3925" s="489" customFormat="1">
      <c r="B3925" s="490">
        <v>104880</v>
      </c>
      <c r="C3925" s="536" t="s">
        <v>2800</v>
      </c>
      <c r="D3925" s="541" t="s">
        <v>6963</v>
      </c>
      <c r="E3925" s="539" t="s">
        <v>143</v>
      </c>
      <c r="F3925" s="488">
        <v>97.930000000000007</v>
      </c>
    </row>
    <row r="3926" s="489" customFormat="1">
      <c r="B3926" s="490">
        <v>104889</v>
      </c>
      <c r="C3926" s="536" t="s">
        <v>2800</v>
      </c>
      <c r="D3926" s="541" t="s">
        <v>6964</v>
      </c>
      <c r="E3926" s="539" t="s">
        <v>143</v>
      </c>
      <c r="F3926" s="488">
        <v>68.25</v>
      </c>
    </row>
    <row r="3927" s="489" customFormat="1">
      <c r="B3927" s="490">
        <v>95108</v>
      </c>
      <c r="C3927" s="536" t="s">
        <v>2800</v>
      </c>
      <c r="D3927" s="541" t="s">
        <v>6965</v>
      </c>
      <c r="E3927" s="539" t="s">
        <v>188</v>
      </c>
      <c r="F3927" s="488">
        <v>40.979999999999997</v>
      </c>
    </row>
    <row r="3928" s="489" customFormat="1">
      <c r="B3928" s="490">
        <v>104857</v>
      </c>
      <c r="C3928" s="536" t="s">
        <v>2800</v>
      </c>
      <c r="D3928" s="541" t="s">
        <v>6966</v>
      </c>
      <c r="E3928" s="539" t="s">
        <v>143</v>
      </c>
      <c r="F3928" s="488">
        <v>0</v>
      </c>
    </row>
    <row r="3929" s="489" customFormat="1">
      <c r="B3929" s="490">
        <v>104859</v>
      </c>
      <c r="C3929" s="536" t="s">
        <v>2800</v>
      </c>
      <c r="D3929" s="541" t="s">
        <v>6967</v>
      </c>
      <c r="E3929" s="539" t="s">
        <v>143</v>
      </c>
      <c r="F3929" s="488">
        <v>0</v>
      </c>
    </row>
    <row r="3930" s="489" customFormat="1">
      <c r="B3930" s="490">
        <v>104861</v>
      </c>
      <c r="C3930" s="536" t="s">
        <v>2800</v>
      </c>
      <c r="D3930" s="541" t="s">
        <v>6968</v>
      </c>
      <c r="E3930" s="539" t="s">
        <v>143</v>
      </c>
      <c r="F3930" s="488">
        <v>0</v>
      </c>
    </row>
    <row r="3931" s="489" customFormat="1">
      <c r="B3931" s="490">
        <v>104856</v>
      </c>
      <c r="C3931" s="536" t="s">
        <v>2800</v>
      </c>
      <c r="D3931" s="541" t="s">
        <v>6969</v>
      </c>
      <c r="E3931" s="539" t="s">
        <v>143</v>
      </c>
      <c r="F3931" s="488">
        <v>0</v>
      </c>
    </row>
    <row r="3932" s="489" customFormat="1">
      <c r="B3932" s="490">
        <v>104858</v>
      </c>
      <c r="C3932" s="536" t="s">
        <v>2800</v>
      </c>
      <c r="D3932" s="541" t="s">
        <v>6970</v>
      </c>
      <c r="E3932" s="539" t="s">
        <v>143</v>
      </c>
      <c r="F3932" s="488">
        <v>0</v>
      </c>
    </row>
    <row r="3933" s="489" customFormat="1">
      <c r="B3933" s="490">
        <v>104860</v>
      </c>
      <c r="C3933" s="536" t="s">
        <v>2800</v>
      </c>
      <c r="D3933" s="541" t="s">
        <v>6971</v>
      </c>
      <c r="E3933" s="539" t="s">
        <v>143</v>
      </c>
      <c r="F3933" s="488">
        <v>0</v>
      </c>
    </row>
    <row r="3934" s="489" customFormat="1">
      <c r="B3934" s="490">
        <v>104871</v>
      </c>
      <c r="C3934" s="536" t="s">
        <v>2800</v>
      </c>
      <c r="D3934" s="541" t="s">
        <v>6972</v>
      </c>
      <c r="E3934" s="539" t="s">
        <v>143</v>
      </c>
      <c r="F3934" s="488">
        <v>0</v>
      </c>
    </row>
    <row r="3935" s="489" customFormat="1">
      <c r="B3935" s="490">
        <v>104883</v>
      </c>
      <c r="C3935" s="536" t="s">
        <v>2800</v>
      </c>
      <c r="D3935" s="541" t="s">
        <v>6973</v>
      </c>
      <c r="E3935" s="539" t="s">
        <v>143</v>
      </c>
      <c r="F3935" s="488">
        <v>0</v>
      </c>
    </row>
    <row r="3936" s="489" customFormat="1">
      <c r="B3936" s="490">
        <v>104865</v>
      </c>
      <c r="C3936" s="536" t="s">
        <v>2800</v>
      </c>
      <c r="D3936" s="541" t="s">
        <v>6974</v>
      </c>
      <c r="E3936" s="539" t="s">
        <v>143</v>
      </c>
      <c r="F3936" s="488">
        <v>0</v>
      </c>
    </row>
    <row r="3937" s="489" customFormat="1">
      <c r="B3937" s="490">
        <v>104872</v>
      </c>
      <c r="C3937" s="536" t="s">
        <v>2800</v>
      </c>
      <c r="D3937" s="541" t="s">
        <v>6975</v>
      </c>
      <c r="E3937" s="539" t="s">
        <v>143</v>
      </c>
      <c r="F3937" s="488">
        <v>0</v>
      </c>
    </row>
    <row r="3938" s="489" customFormat="1">
      <c r="B3938" s="490">
        <v>104884</v>
      </c>
      <c r="C3938" s="536" t="s">
        <v>2800</v>
      </c>
      <c r="D3938" s="541" t="s">
        <v>6976</v>
      </c>
      <c r="E3938" s="539" t="s">
        <v>143</v>
      </c>
      <c r="F3938" s="488">
        <v>0</v>
      </c>
    </row>
    <row r="3939" s="489" customFormat="1">
      <c r="B3939" s="490">
        <v>104866</v>
      </c>
      <c r="C3939" s="536" t="s">
        <v>2800</v>
      </c>
      <c r="D3939" s="541" t="s">
        <v>6977</v>
      </c>
      <c r="E3939" s="539" t="s">
        <v>143</v>
      </c>
      <c r="F3939" s="488">
        <v>0</v>
      </c>
    </row>
    <row r="3940" s="489" customFormat="1">
      <c r="B3940" s="490">
        <v>104873</v>
      </c>
      <c r="C3940" s="536" t="s">
        <v>2800</v>
      </c>
      <c r="D3940" s="541" t="s">
        <v>6978</v>
      </c>
      <c r="E3940" s="539" t="s">
        <v>143</v>
      </c>
      <c r="F3940" s="488">
        <v>0</v>
      </c>
    </row>
    <row r="3941" s="489" customFormat="1">
      <c r="B3941" s="490">
        <v>104885</v>
      </c>
      <c r="C3941" s="536" t="s">
        <v>2800</v>
      </c>
      <c r="D3941" s="541" t="s">
        <v>6979</v>
      </c>
      <c r="E3941" s="539" t="s">
        <v>143</v>
      </c>
      <c r="F3941" s="488">
        <v>0</v>
      </c>
    </row>
    <row r="3942" s="489" customFormat="1">
      <c r="B3942" s="490">
        <v>104867</v>
      </c>
      <c r="C3942" s="536" t="s">
        <v>2800</v>
      </c>
      <c r="D3942" s="541" t="s">
        <v>6980</v>
      </c>
      <c r="E3942" s="539" t="s">
        <v>143</v>
      </c>
      <c r="F3942" s="488">
        <v>0</v>
      </c>
    </row>
    <row r="3943" s="489" customFormat="1">
      <c r="B3943" s="490">
        <v>104868</v>
      </c>
      <c r="C3943" s="536" t="s">
        <v>2800</v>
      </c>
      <c r="D3943" s="541" t="s">
        <v>6981</v>
      </c>
      <c r="E3943" s="539" t="s">
        <v>143</v>
      </c>
      <c r="F3943" s="488">
        <v>0</v>
      </c>
    </row>
    <row r="3944" s="489" customFormat="1">
      <c r="B3944" s="490">
        <v>104874</v>
      </c>
      <c r="C3944" s="536" t="s">
        <v>2800</v>
      </c>
      <c r="D3944" s="541" t="s">
        <v>6982</v>
      </c>
      <c r="E3944" s="539" t="s">
        <v>143</v>
      </c>
      <c r="F3944" s="488">
        <v>0</v>
      </c>
    </row>
    <row r="3945" s="489" customFormat="1">
      <c r="B3945" s="490">
        <v>104862</v>
      </c>
      <c r="C3945" s="536" t="s">
        <v>2800</v>
      </c>
      <c r="D3945" s="541" t="s">
        <v>6983</v>
      </c>
      <c r="E3945" s="539" t="s">
        <v>143</v>
      </c>
      <c r="F3945" s="488">
        <v>0</v>
      </c>
    </row>
    <row r="3946" s="489" customFormat="1">
      <c r="B3946" s="490">
        <v>104869</v>
      </c>
      <c r="C3946" s="536" t="s">
        <v>2800</v>
      </c>
      <c r="D3946" s="541" t="s">
        <v>6984</v>
      </c>
      <c r="E3946" s="539" t="s">
        <v>143</v>
      </c>
      <c r="F3946" s="488">
        <v>0</v>
      </c>
    </row>
    <row r="3947" s="489" customFormat="1">
      <c r="B3947" s="490">
        <v>104881</v>
      </c>
      <c r="C3947" s="536" t="s">
        <v>2800</v>
      </c>
      <c r="D3947" s="541" t="s">
        <v>6985</v>
      </c>
      <c r="E3947" s="539" t="s">
        <v>143</v>
      </c>
      <c r="F3947" s="488">
        <v>0</v>
      </c>
    </row>
    <row r="3948" s="489" customFormat="1">
      <c r="B3948" s="490">
        <v>104863</v>
      </c>
      <c r="C3948" s="536" t="s">
        <v>2800</v>
      </c>
      <c r="D3948" s="541" t="s">
        <v>6986</v>
      </c>
      <c r="E3948" s="539" t="s">
        <v>143</v>
      </c>
      <c r="F3948" s="488">
        <v>0</v>
      </c>
    </row>
    <row r="3949" s="489" customFormat="1">
      <c r="B3949" s="490">
        <v>104870</v>
      </c>
      <c r="C3949" s="536" t="s">
        <v>2800</v>
      </c>
      <c r="D3949" s="541" t="s">
        <v>6987</v>
      </c>
      <c r="E3949" s="539" t="s">
        <v>143</v>
      </c>
      <c r="F3949" s="488">
        <v>0</v>
      </c>
    </row>
    <row r="3950" s="489" customFormat="1">
      <c r="B3950" s="490">
        <v>104882</v>
      </c>
      <c r="C3950" s="536" t="s">
        <v>2800</v>
      </c>
      <c r="D3950" s="541" t="s">
        <v>6988</v>
      </c>
      <c r="E3950" s="539" t="s">
        <v>143</v>
      </c>
      <c r="F3950" s="488">
        <v>0</v>
      </c>
    </row>
    <row r="3951" s="489" customFormat="1">
      <c r="B3951" s="490">
        <v>104864</v>
      </c>
      <c r="C3951" s="536" t="s">
        <v>2800</v>
      </c>
      <c r="D3951" s="541" t="s">
        <v>6989</v>
      </c>
      <c r="E3951" s="539" t="s">
        <v>143</v>
      </c>
      <c r="F3951" s="488">
        <v>0</v>
      </c>
    </row>
    <row r="3952" s="489" customFormat="1">
      <c r="B3952" s="490">
        <v>104876</v>
      </c>
      <c r="C3952" s="536" t="s">
        <v>2800</v>
      </c>
      <c r="D3952" s="541" t="s">
        <v>6990</v>
      </c>
      <c r="E3952" s="539" t="s">
        <v>188</v>
      </c>
      <c r="F3952" s="488">
        <v>26.030000000000001</v>
      </c>
    </row>
    <row r="3953" s="489" customFormat="1">
      <c r="B3953" s="490">
        <v>104875</v>
      </c>
      <c r="C3953" s="536" t="s">
        <v>2800</v>
      </c>
      <c r="D3953" s="541" t="s">
        <v>6991</v>
      </c>
      <c r="E3953" s="539" t="s">
        <v>143</v>
      </c>
      <c r="F3953" s="488">
        <v>147.90000000000001</v>
      </c>
    </row>
    <row r="3954" s="489" customFormat="1">
      <c r="B3954" s="490">
        <v>105942</v>
      </c>
      <c r="C3954" s="536" t="s">
        <v>2800</v>
      </c>
      <c r="D3954" s="541" t="s">
        <v>6992</v>
      </c>
      <c r="E3954" s="539" t="s">
        <v>143</v>
      </c>
      <c r="F3954" s="488">
        <v>0</v>
      </c>
    </row>
    <row r="3955" s="489" customFormat="1">
      <c r="B3955" s="490">
        <v>105943</v>
      </c>
      <c r="C3955" s="536" t="s">
        <v>2800</v>
      </c>
      <c r="D3955" s="541" t="s">
        <v>6993</v>
      </c>
      <c r="E3955" s="539" t="s">
        <v>143</v>
      </c>
      <c r="F3955" s="488">
        <v>0</v>
      </c>
    </row>
    <row r="3956" s="489" customFormat="1">
      <c r="B3956" s="490">
        <v>105941</v>
      </c>
      <c r="C3956" s="536" t="s">
        <v>2800</v>
      </c>
      <c r="D3956" s="541" t="s">
        <v>6994</v>
      </c>
      <c r="E3956" s="539" t="s">
        <v>12625</v>
      </c>
      <c r="F3956" s="488">
        <v>0</v>
      </c>
    </row>
    <row r="3957" s="489" customFormat="1">
      <c r="B3957" s="490">
        <v>105940</v>
      </c>
      <c r="C3957" s="536" t="s">
        <v>2800</v>
      </c>
      <c r="D3957" s="541" t="s">
        <v>6995</v>
      </c>
      <c r="E3957" s="539" t="s">
        <v>12625</v>
      </c>
      <c r="F3957" s="488">
        <v>0</v>
      </c>
    </row>
    <row r="3958" s="489" customFormat="1">
      <c r="B3958" s="490">
        <v>105938</v>
      </c>
      <c r="C3958" s="536" t="s">
        <v>2800</v>
      </c>
      <c r="D3958" s="541" t="s">
        <v>6996</v>
      </c>
      <c r="E3958" s="539" t="s">
        <v>12625</v>
      </c>
      <c r="F3958" s="488">
        <v>0</v>
      </c>
    </row>
    <row r="3959" s="489" customFormat="1">
      <c r="B3959" s="490">
        <v>105939</v>
      </c>
      <c r="C3959" s="536" t="s">
        <v>2800</v>
      </c>
      <c r="D3959" s="541" t="s">
        <v>6997</v>
      </c>
      <c r="E3959" s="539" t="s">
        <v>12625</v>
      </c>
      <c r="F3959" s="488">
        <v>0</v>
      </c>
    </row>
    <row r="3960" s="489" customFormat="1">
      <c r="B3960" s="490">
        <v>96120</v>
      </c>
      <c r="C3960" s="536" t="s">
        <v>2800</v>
      </c>
      <c r="D3960" s="541" t="s">
        <v>6998</v>
      </c>
      <c r="E3960" s="539" t="s">
        <v>143</v>
      </c>
      <c r="F3960" s="488">
        <v>3.2400000000000002</v>
      </c>
    </row>
    <row r="3961" s="489" customFormat="1">
      <c r="B3961" s="490">
        <v>96123</v>
      </c>
      <c r="C3961" s="536" t="s">
        <v>2800</v>
      </c>
      <c r="D3961" s="541" t="s">
        <v>6999</v>
      </c>
      <c r="E3961" s="539" t="s">
        <v>143</v>
      </c>
      <c r="F3961" s="488">
        <v>28.539999999999999</v>
      </c>
    </row>
    <row r="3962" s="489" customFormat="1">
      <c r="B3962" s="490">
        <v>96122</v>
      </c>
      <c r="C3962" s="536" t="s">
        <v>2800</v>
      </c>
      <c r="D3962" s="541" t="s">
        <v>7000</v>
      </c>
      <c r="E3962" s="539" t="s">
        <v>143</v>
      </c>
      <c r="F3962" s="488">
        <v>56.920000000000002</v>
      </c>
    </row>
    <row r="3963" s="489" customFormat="1">
      <c r="B3963" s="490">
        <v>96121</v>
      </c>
      <c r="C3963" s="536" t="s">
        <v>2800</v>
      </c>
      <c r="D3963" s="541" t="s">
        <v>7001</v>
      </c>
      <c r="E3963" s="539" t="s">
        <v>143</v>
      </c>
      <c r="F3963" s="488">
        <v>12.33</v>
      </c>
    </row>
    <row r="3964" s="489" customFormat="1">
      <c r="B3964" s="490">
        <v>99054</v>
      </c>
      <c r="C3964" s="536" t="s">
        <v>2800</v>
      </c>
      <c r="D3964" s="541" t="s">
        <v>7002</v>
      </c>
      <c r="E3964" s="539" t="s">
        <v>12625</v>
      </c>
      <c r="F3964" s="488">
        <v>64.450000000000003</v>
      </c>
    </row>
    <row r="3965" s="489" customFormat="1">
      <c r="B3965" s="490">
        <v>96110</v>
      </c>
      <c r="C3965" s="536" t="s">
        <v>2800</v>
      </c>
      <c r="D3965" s="541" t="s">
        <v>7003</v>
      </c>
      <c r="E3965" s="539" t="s">
        <v>12625</v>
      </c>
      <c r="F3965" s="488">
        <v>74.420000000000002</v>
      </c>
    </row>
    <row r="3966" s="489" customFormat="1">
      <c r="B3966" s="490">
        <v>96114</v>
      </c>
      <c r="C3966" s="536" t="s">
        <v>2800</v>
      </c>
      <c r="D3966" s="541" t="s">
        <v>7004</v>
      </c>
      <c r="E3966" s="539" t="s">
        <v>12625</v>
      </c>
      <c r="F3966" s="488">
        <v>74.709999999999994</v>
      </c>
    </row>
    <row r="3967" s="489" customFormat="1">
      <c r="B3967" s="490">
        <v>104757</v>
      </c>
      <c r="C3967" s="536" t="s">
        <v>2800</v>
      </c>
      <c r="D3967" s="541" t="s">
        <v>7005</v>
      </c>
      <c r="E3967" s="539" t="s">
        <v>12625</v>
      </c>
      <c r="F3967" s="488">
        <v>0</v>
      </c>
    </row>
    <row r="3968" s="489" customFormat="1">
      <c r="B3968" s="490">
        <v>104756</v>
      </c>
      <c r="C3968" s="536" t="s">
        <v>2800</v>
      </c>
      <c r="D3968" s="541" t="s">
        <v>7006</v>
      </c>
      <c r="E3968" s="539" t="s">
        <v>12625</v>
      </c>
      <c r="F3968" s="488">
        <v>239.40000000000001</v>
      </c>
    </row>
    <row r="3969" s="489" customFormat="1">
      <c r="B3969" s="490">
        <v>96112</v>
      </c>
      <c r="C3969" s="536" t="s">
        <v>2800</v>
      </c>
      <c r="D3969" s="541" t="s">
        <v>7007</v>
      </c>
      <c r="E3969" s="539" t="s">
        <v>12625</v>
      </c>
      <c r="F3969" s="488">
        <v>174.19</v>
      </c>
    </row>
    <row r="3970" s="489" customFormat="1">
      <c r="B3970" s="490">
        <v>96113</v>
      </c>
      <c r="C3970" s="536" t="s">
        <v>2800</v>
      </c>
      <c r="D3970" s="541" t="s">
        <v>7008</v>
      </c>
      <c r="E3970" s="539" t="s">
        <v>12625</v>
      </c>
      <c r="F3970" s="488">
        <v>50.560000000000002</v>
      </c>
    </row>
    <row r="3971" s="489" customFormat="1">
      <c r="B3971" s="490">
        <v>96109</v>
      </c>
      <c r="C3971" s="536" t="s">
        <v>2800</v>
      </c>
      <c r="D3971" s="541" t="s">
        <v>7009</v>
      </c>
      <c r="E3971" s="539" t="s">
        <v>12625</v>
      </c>
      <c r="F3971" s="488">
        <v>56.18</v>
      </c>
    </row>
    <row r="3972" s="489" customFormat="1">
      <c r="B3972" s="490">
        <v>96116</v>
      </c>
      <c r="C3972" s="536" t="s">
        <v>2800</v>
      </c>
      <c r="D3972" s="541" t="s">
        <v>7010</v>
      </c>
      <c r="E3972" s="539" t="s">
        <v>12625</v>
      </c>
      <c r="F3972" s="488">
        <v>63.07</v>
      </c>
    </row>
    <row r="3973" s="489" customFormat="1">
      <c r="B3973" s="490">
        <v>96111</v>
      </c>
      <c r="C3973" s="536" t="s">
        <v>2800</v>
      </c>
      <c r="D3973" s="541" t="s">
        <v>7011</v>
      </c>
      <c r="E3973" s="539" t="s">
        <v>12625</v>
      </c>
      <c r="F3973" s="488">
        <v>61.140000000000001</v>
      </c>
    </row>
    <row r="3974" s="489" customFormat="1">
      <c r="B3974" s="490">
        <v>96486</v>
      </c>
      <c r="C3974" s="536" t="s">
        <v>2800</v>
      </c>
      <c r="D3974" s="541" t="s">
        <v>7012</v>
      </c>
      <c r="E3974" s="539" t="s">
        <v>12625</v>
      </c>
      <c r="F3974" s="488">
        <v>72.620000000000005</v>
      </c>
    </row>
    <row r="3975" s="489" customFormat="1">
      <c r="B3975" s="490">
        <v>96485</v>
      </c>
      <c r="C3975" s="536" t="s">
        <v>2800</v>
      </c>
      <c r="D3975" s="541" t="s">
        <v>7013</v>
      </c>
      <c r="E3975" s="539" t="s">
        <v>12625</v>
      </c>
      <c r="F3975" s="488">
        <v>70.689999999999998</v>
      </c>
    </row>
    <row r="3976" s="489" customFormat="1">
      <c r="B3976" s="490">
        <v>97557</v>
      </c>
      <c r="C3976" s="536" t="s">
        <v>2800</v>
      </c>
      <c r="D3976" s="541" t="s">
        <v>7014</v>
      </c>
      <c r="E3976" s="539" t="s">
        <v>12625</v>
      </c>
      <c r="F3976" s="488">
        <v>0</v>
      </c>
    </row>
    <row r="3977" s="489" customFormat="1">
      <c r="B3977" s="490">
        <v>101807</v>
      </c>
      <c r="C3977" s="536" t="s">
        <v>2800</v>
      </c>
      <c r="D3977" s="541" t="s">
        <v>7015</v>
      </c>
      <c r="E3977" s="539" t="s">
        <v>188</v>
      </c>
      <c r="F3977" s="488">
        <v>551.21000000000004</v>
      </c>
    </row>
    <row r="3978" s="489" customFormat="1">
      <c r="B3978" s="490">
        <v>101806</v>
      </c>
      <c r="C3978" s="536" t="s">
        <v>2800</v>
      </c>
      <c r="D3978" s="541" t="s">
        <v>7016</v>
      </c>
      <c r="E3978" s="539" t="s">
        <v>188</v>
      </c>
      <c r="F3978" s="488">
        <v>587.5</v>
      </c>
    </row>
    <row r="3979" s="489" customFormat="1">
      <c r="B3979" s="490">
        <v>101808</v>
      </c>
      <c r="C3979" s="536" t="s">
        <v>2800</v>
      </c>
      <c r="D3979" s="541" t="s">
        <v>7017</v>
      </c>
      <c r="E3979" s="539" t="s">
        <v>188</v>
      </c>
      <c r="F3979" s="488">
        <v>560.04999999999995</v>
      </c>
    </row>
    <row r="3980" s="489" customFormat="1">
      <c r="B3980" s="490">
        <v>98058</v>
      </c>
      <c r="C3980" s="536" t="s">
        <v>2800</v>
      </c>
      <c r="D3980" s="541" t="s">
        <v>7018</v>
      </c>
      <c r="E3980" s="539" t="s">
        <v>188</v>
      </c>
      <c r="F3980" s="488">
        <v>1837.6400000000001</v>
      </c>
    </row>
    <row r="3981" s="489" customFormat="1">
      <c r="B3981" s="490">
        <v>98059</v>
      </c>
      <c r="C3981" s="536" t="s">
        <v>2800</v>
      </c>
      <c r="D3981" s="541" t="s">
        <v>7019</v>
      </c>
      <c r="E3981" s="539" t="s">
        <v>188</v>
      </c>
      <c r="F3981" s="488">
        <v>3937.8600000000001</v>
      </c>
    </row>
    <row r="3982" s="489" customFormat="1">
      <c r="B3982" s="490">
        <v>98060</v>
      </c>
      <c r="C3982" s="536" t="s">
        <v>2800</v>
      </c>
      <c r="D3982" s="541" t="s">
        <v>7020</v>
      </c>
      <c r="E3982" s="539" t="s">
        <v>188</v>
      </c>
      <c r="F3982" s="488">
        <v>5514.0900000000001</v>
      </c>
    </row>
    <row r="3983" s="489" customFormat="1">
      <c r="B3983" s="490">
        <v>98061</v>
      </c>
      <c r="C3983" s="536" t="s">
        <v>2800</v>
      </c>
      <c r="D3983" s="541" t="s">
        <v>7021</v>
      </c>
      <c r="E3983" s="539" t="s">
        <v>188</v>
      </c>
      <c r="F3983" s="488">
        <v>7696.75</v>
      </c>
    </row>
    <row r="3984" s="489" customFormat="1">
      <c r="B3984" s="490">
        <v>98088</v>
      </c>
      <c r="C3984" s="536" t="s">
        <v>2800</v>
      </c>
      <c r="D3984" s="541" t="s">
        <v>7022</v>
      </c>
      <c r="E3984" s="539" t="s">
        <v>188</v>
      </c>
      <c r="F3984" s="488">
        <v>3467.5700000000002</v>
      </c>
    </row>
    <row r="3985" s="489" customFormat="1">
      <c r="B3985" s="490">
        <v>98089</v>
      </c>
      <c r="C3985" s="536" t="s">
        <v>2800</v>
      </c>
      <c r="D3985" s="541" t="s">
        <v>7023</v>
      </c>
      <c r="E3985" s="539" t="s">
        <v>188</v>
      </c>
      <c r="F3985" s="488">
        <v>5496.96</v>
      </c>
    </row>
    <row r="3986" s="489" customFormat="1">
      <c r="B3986" s="490">
        <v>98090</v>
      </c>
      <c r="C3986" s="536" t="s">
        <v>2800</v>
      </c>
      <c r="D3986" s="541" t="s">
        <v>7024</v>
      </c>
      <c r="E3986" s="539" t="s">
        <v>188</v>
      </c>
      <c r="F3986" s="488">
        <v>8657.2199999999993</v>
      </c>
    </row>
    <row r="3987" s="489" customFormat="1">
      <c r="B3987" s="490">
        <v>98091</v>
      </c>
      <c r="C3987" s="536" t="s">
        <v>2800</v>
      </c>
      <c r="D3987" s="541" t="s">
        <v>7025</v>
      </c>
      <c r="E3987" s="539" t="s">
        <v>188</v>
      </c>
      <c r="F3987" s="488">
        <v>11321.23</v>
      </c>
    </row>
    <row r="3988" s="489" customFormat="1">
      <c r="B3988" s="490">
        <v>98092</v>
      </c>
      <c r="C3988" s="536" t="s">
        <v>2800</v>
      </c>
      <c r="D3988" s="541" t="s">
        <v>7026</v>
      </c>
      <c r="E3988" s="539" t="s">
        <v>188</v>
      </c>
      <c r="F3988" s="488">
        <v>13160.799999999999</v>
      </c>
    </row>
    <row r="3989" s="489" customFormat="1">
      <c r="B3989" s="490">
        <v>98093</v>
      </c>
      <c r="C3989" s="536" t="s">
        <v>2800</v>
      </c>
      <c r="D3989" s="541" t="s">
        <v>7027</v>
      </c>
      <c r="E3989" s="539" t="s">
        <v>188</v>
      </c>
      <c r="F3989" s="488">
        <v>15543.77</v>
      </c>
    </row>
    <row r="3990" s="489" customFormat="1">
      <c r="B3990" s="490">
        <v>98072</v>
      </c>
      <c r="C3990" s="536" t="s">
        <v>2800</v>
      </c>
      <c r="D3990" s="541" t="s">
        <v>7028</v>
      </c>
      <c r="E3990" s="539" t="s">
        <v>188</v>
      </c>
      <c r="F3990" s="488">
        <v>4112.54</v>
      </c>
    </row>
    <row r="3991" s="489" customFormat="1">
      <c r="B3991" s="490">
        <v>98073</v>
      </c>
      <c r="C3991" s="536" t="s">
        <v>2800</v>
      </c>
      <c r="D3991" s="541" t="s">
        <v>7029</v>
      </c>
      <c r="E3991" s="539" t="s">
        <v>188</v>
      </c>
      <c r="F3991" s="488">
        <v>6489.1899999999996</v>
      </c>
    </row>
    <row r="3992" s="489" customFormat="1">
      <c r="B3992" s="490">
        <v>98074</v>
      </c>
      <c r="C3992" s="536" t="s">
        <v>2800</v>
      </c>
      <c r="D3992" s="541" t="s">
        <v>7030</v>
      </c>
      <c r="E3992" s="539" t="s">
        <v>188</v>
      </c>
      <c r="F3992" s="488">
        <v>10153.870000000001</v>
      </c>
    </row>
    <row r="3993" s="489" customFormat="1">
      <c r="B3993" s="490">
        <v>98075</v>
      </c>
      <c r="C3993" s="536" t="s">
        <v>2800</v>
      </c>
      <c r="D3993" s="541" t="s">
        <v>7031</v>
      </c>
      <c r="E3993" s="539" t="s">
        <v>188</v>
      </c>
      <c r="F3993" s="488">
        <v>13243.99</v>
      </c>
    </row>
    <row r="3994" s="489" customFormat="1">
      <c r="B3994" s="490">
        <v>98076</v>
      </c>
      <c r="C3994" s="536" t="s">
        <v>2800</v>
      </c>
      <c r="D3994" s="541" t="s">
        <v>7032</v>
      </c>
      <c r="E3994" s="539" t="s">
        <v>188</v>
      </c>
      <c r="F3994" s="488">
        <v>15311</v>
      </c>
    </row>
    <row r="3995" s="489" customFormat="1">
      <c r="B3995" s="490">
        <v>98077</v>
      </c>
      <c r="C3995" s="536" t="s">
        <v>2800</v>
      </c>
      <c r="D3995" s="541" t="s">
        <v>7033</v>
      </c>
      <c r="E3995" s="539" t="s">
        <v>188</v>
      </c>
      <c r="F3995" s="488">
        <v>18053.900000000001</v>
      </c>
    </row>
    <row r="3996" s="489" customFormat="1">
      <c r="B3996" s="490">
        <v>98062</v>
      </c>
      <c r="C3996" s="536" t="s">
        <v>2800</v>
      </c>
      <c r="D3996" s="541" t="s">
        <v>7034</v>
      </c>
      <c r="E3996" s="539" t="s">
        <v>188</v>
      </c>
      <c r="F3996" s="488">
        <v>3105.6100000000001</v>
      </c>
    </row>
    <row r="3997" s="489" customFormat="1">
      <c r="B3997" s="490">
        <v>98063</v>
      </c>
      <c r="C3997" s="536" t="s">
        <v>2800</v>
      </c>
      <c r="D3997" s="541" t="s">
        <v>7035</v>
      </c>
      <c r="E3997" s="539" t="s">
        <v>188</v>
      </c>
      <c r="F3997" s="488">
        <v>4743.3199999999997</v>
      </c>
    </row>
    <row r="3998" s="489" customFormat="1">
      <c r="B3998" s="490">
        <v>98064</v>
      </c>
      <c r="C3998" s="536" t="s">
        <v>2800</v>
      </c>
      <c r="D3998" s="541" t="s">
        <v>7036</v>
      </c>
      <c r="E3998" s="539" t="s">
        <v>188</v>
      </c>
      <c r="F3998" s="488">
        <v>5485.4300000000003</v>
      </c>
    </row>
    <row r="3999" s="489" customFormat="1">
      <c r="B3999" s="490">
        <v>98065</v>
      </c>
      <c r="C3999" s="536" t="s">
        <v>2800</v>
      </c>
      <c r="D3999" s="541" t="s">
        <v>7037</v>
      </c>
      <c r="E3999" s="539" t="s">
        <v>188</v>
      </c>
      <c r="F3999" s="488">
        <v>7618.7700000000004</v>
      </c>
    </row>
    <row r="4000" s="489" customFormat="1">
      <c r="B4000" s="490">
        <v>98094</v>
      </c>
      <c r="C4000" s="536" t="s">
        <v>2800</v>
      </c>
      <c r="D4000" s="541" t="s">
        <v>7038</v>
      </c>
      <c r="E4000" s="539" t="s">
        <v>188</v>
      </c>
      <c r="F4000" s="488">
        <v>2893.6799999999998</v>
      </c>
    </row>
    <row r="4001" s="489" customFormat="1">
      <c r="B4001" s="490">
        <v>98099</v>
      </c>
      <c r="C4001" s="536" t="s">
        <v>2800</v>
      </c>
      <c r="D4001" s="541" t="s">
        <v>7039</v>
      </c>
      <c r="E4001" s="539" t="s">
        <v>188</v>
      </c>
      <c r="F4001" s="488">
        <v>4956.6400000000003</v>
      </c>
    </row>
    <row r="4002" s="489" customFormat="1">
      <c r="B4002" s="490">
        <v>98100</v>
      </c>
      <c r="C4002" s="536" t="s">
        <v>2800</v>
      </c>
      <c r="D4002" s="541" t="s">
        <v>7040</v>
      </c>
      <c r="E4002" s="539" t="s">
        <v>188</v>
      </c>
      <c r="F4002" s="488">
        <v>6508.5</v>
      </c>
    </row>
    <row r="4003" s="489" customFormat="1">
      <c r="B4003" s="490">
        <v>98101</v>
      </c>
      <c r="C4003" s="536" t="s">
        <v>2800</v>
      </c>
      <c r="D4003" s="541" t="s">
        <v>7041</v>
      </c>
      <c r="E4003" s="539" t="s">
        <v>188</v>
      </c>
      <c r="F4003" s="488">
        <v>9634.3700000000008</v>
      </c>
    </row>
    <row r="4004" s="489" customFormat="1">
      <c r="B4004" s="490">
        <v>98078</v>
      </c>
      <c r="C4004" s="536" t="s">
        <v>2800</v>
      </c>
      <c r="D4004" s="541" t="s">
        <v>7042</v>
      </c>
      <c r="E4004" s="539" t="s">
        <v>188</v>
      </c>
      <c r="F4004" s="488">
        <v>4367.9300000000003</v>
      </c>
    </row>
    <row r="4005" s="489" customFormat="1">
      <c r="B4005" s="490">
        <v>98079</v>
      </c>
      <c r="C4005" s="536" t="s">
        <v>2800</v>
      </c>
      <c r="D4005" s="541" t="s">
        <v>7043</v>
      </c>
      <c r="E4005" s="539" t="s">
        <v>188</v>
      </c>
      <c r="F4005" s="488">
        <v>7683.8599999999997</v>
      </c>
    </row>
    <row r="4006" s="489" customFormat="1">
      <c r="B4006" s="490">
        <v>98080</v>
      </c>
      <c r="C4006" s="536" t="s">
        <v>2800</v>
      </c>
      <c r="D4006" s="541" t="s">
        <v>7044</v>
      </c>
      <c r="E4006" s="539" t="s">
        <v>188</v>
      </c>
      <c r="F4006" s="488">
        <v>9931.8999999999996</v>
      </c>
    </row>
    <row r="4007" s="489" customFormat="1">
      <c r="B4007" s="490">
        <v>98081</v>
      </c>
      <c r="C4007" s="536" t="s">
        <v>2800</v>
      </c>
      <c r="D4007" s="541" t="s">
        <v>7045</v>
      </c>
      <c r="E4007" s="539" t="s">
        <v>188</v>
      </c>
      <c r="F4007" s="488">
        <v>14753.6</v>
      </c>
    </row>
    <row r="4008" s="489" customFormat="1">
      <c r="B4008" s="490">
        <v>98052</v>
      </c>
      <c r="C4008" s="536" t="s">
        <v>2800</v>
      </c>
      <c r="D4008" s="541" t="s">
        <v>7046</v>
      </c>
      <c r="E4008" s="539" t="s">
        <v>188</v>
      </c>
      <c r="F4008" s="488">
        <v>2108.21</v>
      </c>
    </row>
    <row r="4009" s="489" customFormat="1">
      <c r="B4009" s="490">
        <v>98053</v>
      </c>
      <c r="C4009" s="536" t="s">
        <v>2800</v>
      </c>
      <c r="D4009" s="541" t="s">
        <v>7047</v>
      </c>
      <c r="E4009" s="539" t="s">
        <v>188</v>
      </c>
      <c r="F4009" s="488">
        <v>2900.3499999999999</v>
      </c>
    </row>
    <row r="4010" s="489" customFormat="1">
      <c r="B4010" s="490">
        <v>98054</v>
      </c>
      <c r="C4010" s="536" t="s">
        <v>2800</v>
      </c>
      <c r="D4010" s="541" t="s">
        <v>7048</v>
      </c>
      <c r="E4010" s="539" t="s">
        <v>188</v>
      </c>
      <c r="F4010" s="488">
        <v>4681.3699999999999</v>
      </c>
    </row>
    <row r="4011" s="489" customFormat="1">
      <c r="B4011" s="490">
        <v>98055</v>
      </c>
      <c r="C4011" s="536" t="s">
        <v>2800</v>
      </c>
      <c r="D4011" s="541" t="s">
        <v>7049</v>
      </c>
      <c r="E4011" s="539" t="s">
        <v>188</v>
      </c>
      <c r="F4011" s="488">
        <v>6363.8100000000004</v>
      </c>
    </row>
    <row r="4012" s="489" customFormat="1">
      <c r="B4012" s="490">
        <v>98056</v>
      </c>
      <c r="C4012" s="536" t="s">
        <v>2800</v>
      </c>
      <c r="D4012" s="541" t="s">
        <v>7050</v>
      </c>
      <c r="E4012" s="539" t="s">
        <v>188</v>
      </c>
      <c r="F4012" s="488">
        <v>7428.96</v>
      </c>
    </row>
    <row r="4013" s="489" customFormat="1">
      <c r="B4013" s="490">
        <v>98057</v>
      </c>
      <c r="C4013" s="536" t="s">
        <v>2800</v>
      </c>
      <c r="D4013" s="541" t="s">
        <v>7051</v>
      </c>
      <c r="E4013" s="539" t="s">
        <v>188</v>
      </c>
      <c r="F4013" s="488">
        <v>8839.7999999999993</v>
      </c>
    </row>
    <row r="4014" s="489" customFormat="1">
      <c r="B4014" s="490">
        <v>98082</v>
      </c>
      <c r="C4014" s="536" t="s">
        <v>2800</v>
      </c>
      <c r="D4014" s="541" t="s">
        <v>7052</v>
      </c>
      <c r="E4014" s="539" t="s">
        <v>188</v>
      </c>
      <c r="F4014" s="488">
        <v>4002.9000000000001</v>
      </c>
    </row>
    <row r="4015" s="489" customFormat="1">
      <c r="B4015" s="490">
        <v>98083</v>
      </c>
      <c r="C4015" s="536" t="s">
        <v>2800</v>
      </c>
      <c r="D4015" s="541" t="s">
        <v>7053</v>
      </c>
      <c r="E4015" s="539" t="s">
        <v>188</v>
      </c>
      <c r="F4015" s="488">
        <v>5278.3299999999999</v>
      </c>
    </row>
    <row r="4016" s="489" customFormat="1">
      <c r="B4016" s="490">
        <v>98084</v>
      </c>
      <c r="C4016" s="536" t="s">
        <v>2800</v>
      </c>
      <c r="D4016" s="541" t="s">
        <v>7054</v>
      </c>
      <c r="E4016" s="539" t="s">
        <v>188</v>
      </c>
      <c r="F4016" s="488">
        <v>7399.9200000000001</v>
      </c>
    </row>
    <row r="4017" s="489" customFormat="1">
      <c r="B4017" s="490">
        <v>98085</v>
      </c>
      <c r="C4017" s="536" t="s">
        <v>2800</v>
      </c>
      <c r="D4017" s="541" t="s">
        <v>7055</v>
      </c>
      <c r="E4017" s="539" t="s">
        <v>188</v>
      </c>
      <c r="F4017" s="488">
        <v>10032.58</v>
      </c>
    </row>
    <row r="4018" s="489" customFormat="1">
      <c r="B4018" s="490">
        <v>98087</v>
      </c>
      <c r="C4018" s="536" t="s">
        <v>2800</v>
      </c>
      <c r="D4018" s="541" t="s">
        <v>7056</v>
      </c>
      <c r="E4018" s="539" t="s">
        <v>188</v>
      </c>
      <c r="F4018" s="488">
        <v>12085.700000000001</v>
      </c>
    </row>
    <row r="4019" s="489" customFormat="1">
      <c r="B4019" s="490">
        <v>98086</v>
      </c>
      <c r="C4019" s="536" t="s">
        <v>2800</v>
      </c>
      <c r="D4019" s="541" t="s">
        <v>7057</v>
      </c>
      <c r="E4019" s="539" t="s">
        <v>188</v>
      </c>
      <c r="F4019" s="488">
        <v>11324.18</v>
      </c>
    </row>
    <row r="4020" s="489" customFormat="1">
      <c r="B4020" s="490">
        <v>98066</v>
      </c>
      <c r="C4020" s="536" t="s">
        <v>2800</v>
      </c>
      <c r="D4020" s="541" t="s">
        <v>7058</v>
      </c>
      <c r="E4020" s="539" t="s">
        <v>188</v>
      </c>
      <c r="F4020" s="488">
        <v>4868.0299999999997</v>
      </c>
    </row>
    <row r="4021" s="489" customFormat="1">
      <c r="B4021" s="490">
        <v>98067</v>
      </c>
      <c r="C4021" s="536" t="s">
        <v>2800</v>
      </c>
      <c r="D4021" s="541" t="s">
        <v>7059</v>
      </c>
      <c r="E4021" s="539" t="s">
        <v>188</v>
      </c>
      <c r="F4021" s="488">
        <v>6485.4799999999996</v>
      </c>
    </row>
    <row r="4022" s="489" customFormat="1">
      <c r="B4022" s="490">
        <v>98068</v>
      </c>
      <c r="C4022" s="536" t="s">
        <v>2800</v>
      </c>
      <c r="D4022" s="541" t="s">
        <v>7060</v>
      </c>
      <c r="E4022" s="539" t="s">
        <v>188</v>
      </c>
      <c r="F4022" s="488">
        <v>9161.7099999999991</v>
      </c>
    </row>
    <row r="4023" s="489" customFormat="1">
      <c r="B4023" s="490">
        <v>98069</v>
      </c>
      <c r="C4023" s="536" t="s">
        <v>2800</v>
      </c>
      <c r="D4023" s="541" t="s">
        <v>7061</v>
      </c>
      <c r="E4023" s="539" t="s">
        <v>188</v>
      </c>
      <c r="F4023" s="488">
        <v>12344.4</v>
      </c>
    </row>
    <row r="4024" s="489" customFormat="1">
      <c r="B4024" s="490">
        <v>98071</v>
      </c>
      <c r="C4024" s="536" t="s">
        <v>2800</v>
      </c>
      <c r="D4024" s="541" t="s">
        <v>7062</v>
      </c>
      <c r="E4024" s="539" t="s">
        <v>188</v>
      </c>
      <c r="F4024" s="488">
        <v>15319.450000000001</v>
      </c>
    </row>
    <row r="4025" s="489" customFormat="1">
      <c r="B4025" s="490">
        <v>98070</v>
      </c>
      <c r="C4025" s="536" t="s">
        <v>2800</v>
      </c>
      <c r="D4025" s="541" t="s">
        <v>7063</v>
      </c>
      <c r="E4025" s="539" t="s">
        <v>188</v>
      </c>
      <c r="F4025" s="488">
        <v>14083.41</v>
      </c>
    </row>
    <row r="4026" s="489" customFormat="1">
      <c r="B4026" s="490">
        <v>104915</v>
      </c>
      <c r="C4026" s="536" t="s">
        <v>2800</v>
      </c>
      <c r="D4026" s="541" t="s">
        <v>7064</v>
      </c>
      <c r="E4026" s="539" t="s">
        <v>186</v>
      </c>
      <c r="F4026" s="488">
        <v>9.7300000000000004</v>
      </c>
    </row>
    <row r="4027" s="489" customFormat="1">
      <c r="B4027" s="490">
        <v>96546</v>
      </c>
      <c r="C4027" s="536" t="s">
        <v>2800</v>
      </c>
      <c r="D4027" s="541" t="s">
        <v>7065</v>
      </c>
      <c r="E4027" s="539" t="s">
        <v>186</v>
      </c>
      <c r="F4027" s="488">
        <v>14.08</v>
      </c>
    </row>
    <row r="4028" s="489" customFormat="1">
      <c r="B4028" s="490">
        <v>96544</v>
      </c>
      <c r="C4028" s="536" t="s">
        <v>2800</v>
      </c>
      <c r="D4028" s="541" t="s">
        <v>7066</v>
      </c>
      <c r="E4028" s="539" t="s">
        <v>186</v>
      </c>
      <c r="F4028" s="488">
        <v>18.32</v>
      </c>
    </row>
    <row r="4029" s="489" customFormat="1">
      <c r="B4029" s="490">
        <v>96545</v>
      </c>
      <c r="C4029" s="536" t="s">
        <v>2800</v>
      </c>
      <c r="D4029" s="541" t="s">
        <v>7067</v>
      </c>
      <c r="E4029" s="539" t="s">
        <v>186</v>
      </c>
      <c r="F4029" s="488">
        <v>16.260000000000002</v>
      </c>
    </row>
    <row r="4030" s="489" customFormat="1">
      <c r="B4030" s="490">
        <v>96543</v>
      </c>
      <c r="C4030" s="536" t="s">
        <v>2800</v>
      </c>
      <c r="D4030" s="541" t="s">
        <v>7068</v>
      </c>
      <c r="E4030" s="539" t="s">
        <v>186</v>
      </c>
      <c r="F4030" s="488">
        <v>20.719999999999999</v>
      </c>
    </row>
    <row r="4031" s="489" customFormat="1">
      <c r="B4031" s="490">
        <v>104922</v>
      </c>
      <c r="C4031" s="536" t="s">
        <v>2800</v>
      </c>
      <c r="D4031" s="541" t="s">
        <v>7069</v>
      </c>
      <c r="E4031" s="539" t="s">
        <v>186</v>
      </c>
      <c r="F4031" s="488">
        <v>10.85</v>
      </c>
    </row>
    <row r="4032" s="489" customFormat="1">
      <c r="B4032" s="490">
        <v>104920</v>
      </c>
      <c r="C4032" s="536" t="s">
        <v>2800</v>
      </c>
      <c r="D4032" s="541" t="s">
        <v>7070</v>
      </c>
      <c r="E4032" s="539" t="s">
        <v>186</v>
      </c>
      <c r="F4032" s="488">
        <v>10.67</v>
      </c>
    </row>
    <row r="4033" s="489" customFormat="1">
      <c r="B4033" s="490">
        <v>104921</v>
      </c>
      <c r="C4033" s="536" t="s">
        <v>2800</v>
      </c>
      <c r="D4033" s="541" t="s">
        <v>7071</v>
      </c>
      <c r="E4033" s="539" t="s">
        <v>186</v>
      </c>
      <c r="F4033" s="488">
        <v>9.9499999999999993</v>
      </c>
    </row>
    <row r="4034" s="489" customFormat="1">
      <c r="B4034" s="490">
        <v>104919</v>
      </c>
      <c r="C4034" s="536" t="s">
        <v>2800</v>
      </c>
      <c r="D4034" s="541" t="s">
        <v>7072</v>
      </c>
      <c r="E4034" s="539" t="s">
        <v>186</v>
      </c>
      <c r="F4034" s="488">
        <v>12.640000000000001</v>
      </c>
    </row>
    <row r="4035" s="489" customFormat="1">
      <c r="B4035" s="490">
        <v>104917</v>
      </c>
      <c r="C4035" s="536" t="s">
        <v>2800</v>
      </c>
      <c r="D4035" s="541" t="s">
        <v>7073</v>
      </c>
      <c r="E4035" s="539" t="s">
        <v>186</v>
      </c>
      <c r="F4035" s="488">
        <v>15.640000000000001</v>
      </c>
    </row>
    <row r="4036" s="489" customFormat="1">
      <c r="B4036" s="490">
        <v>104918</v>
      </c>
      <c r="C4036" s="536" t="s">
        <v>2800</v>
      </c>
      <c r="D4036" s="541" t="s">
        <v>7074</v>
      </c>
      <c r="E4036" s="539" t="s">
        <v>186</v>
      </c>
      <c r="F4036" s="488">
        <v>14.289999999999999</v>
      </c>
    </row>
    <row r="4037" s="489" customFormat="1">
      <c r="B4037" s="490">
        <v>104916</v>
      </c>
      <c r="C4037" s="536" t="s">
        <v>2800</v>
      </c>
      <c r="D4037" s="541" t="s">
        <v>7075</v>
      </c>
      <c r="E4037" s="539" t="s">
        <v>186</v>
      </c>
      <c r="F4037" s="488">
        <v>17.170000000000002</v>
      </c>
    </row>
    <row r="4038" s="489" customFormat="1">
      <c r="B4038" s="490">
        <v>96557</v>
      </c>
      <c r="C4038" s="536" t="s">
        <v>2800</v>
      </c>
      <c r="D4038" s="541" t="s">
        <v>7076</v>
      </c>
      <c r="E4038" s="539" t="s">
        <v>12626</v>
      </c>
      <c r="F4038" s="488">
        <v>756.27999999999997</v>
      </c>
    </row>
    <row r="4039" s="489" customFormat="1">
      <c r="B4039" s="490">
        <v>96555</v>
      </c>
      <c r="C4039" s="536" t="s">
        <v>2800</v>
      </c>
      <c r="D4039" s="541" t="s">
        <v>7077</v>
      </c>
      <c r="E4039" s="539" t="s">
        <v>12626</v>
      </c>
      <c r="F4039" s="488">
        <v>808.39999999999998</v>
      </c>
    </row>
    <row r="4040" s="489" customFormat="1">
      <c r="B4040" s="490">
        <v>104924</v>
      </c>
      <c r="C4040" s="536" t="s">
        <v>2800</v>
      </c>
      <c r="D4040" s="541" t="s">
        <v>7078</v>
      </c>
      <c r="E4040" s="539" t="s">
        <v>12626</v>
      </c>
      <c r="F4040" s="488">
        <v>781.14999999999998</v>
      </c>
    </row>
    <row r="4041" s="489" customFormat="1">
      <c r="B4041" s="490">
        <v>104923</v>
      </c>
      <c r="C4041" s="536" t="s">
        <v>2800</v>
      </c>
      <c r="D4041" s="541" t="s">
        <v>7079</v>
      </c>
      <c r="E4041" s="539" t="s">
        <v>12626</v>
      </c>
      <c r="F4041" s="488">
        <v>868.67999999999995</v>
      </c>
    </row>
    <row r="4042" s="489" customFormat="1">
      <c r="B4042" s="490">
        <v>96558</v>
      </c>
      <c r="C4042" s="536" t="s">
        <v>2800</v>
      </c>
      <c r="D4042" s="541" t="s">
        <v>7080</v>
      </c>
      <c r="E4042" s="539" t="s">
        <v>12626</v>
      </c>
      <c r="F4042" s="488">
        <v>790.82000000000005</v>
      </c>
    </row>
    <row r="4043" s="489" customFormat="1">
      <c r="B4043" s="490">
        <v>96556</v>
      </c>
      <c r="C4043" s="536" t="s">
        <v>2800</v>
      </c>
      <c r="D4043" s="541" t="s">
        <v>7081</v>
      </c>
      <c r="E4043" s="539" t="s">
        <v>12626</v>
      </c>
      <c r="F4043" s="488">
        <v>975.08000000000004</v>
      </c>
    </row>
    <row r="4044" s="489" customFormat="1">
      <c r="B4044" s="490">
        <v>96523</v>
      </c>
      <c r="C4044" s="536" t="s">
        <v>2800</v>
      </c>
      <c r="D4044" s="541" t="s">
        <v>7082</v>
      </c>
      <c r="E4044" s="539" t="s">
        <v>12626</v>
      </c>
      <c r="F4044" s="488">
        <v>100.91</v>
      </c>
    </row>
    <row r="4045" s="489" customFormat="1">
      <c r="B4045" s="490">
        <v>96522</v>
      </c>
      <c r="C4045" s="536" t="s">
        <v>2800</v>
      </c>
      <c r="D4045" s="541" t="s">
        <v>7083</v>
      </c>
      <c r="E4045" s="539" t="s">
        <v>12626</v>
      </c>
      <c r="F4045" s="488">
        <v>153.06</v>
      </c>
    </row>
    <row r="4046" s="489" customFormat="1">
      <c r="B4046" s="490">
        <v>96527</v>
      </c>
      <c r="C4046" s="536" t="s">
        <v>2800</v>
      </c>
      <c r="D4046" s="541" t="s">
        <v>7084</v>
      </c>
      <c r="E4046" s="539" t="s">
        <v>12626</v>
      </c>
      <c r="F4046" s="488">
        <v>110.90000000000001</v>
      </c>
    </row>
    <row r="4047" s="489" customFormat="1">
      <c r="B4047" s="490">
        <v>96526</v>
      </c>
      <c r="C4047" s="536" t="s">
        <v>2800</v>
      </c>
      <c r="D4047" s="541" t="s">
        <v>7085</v>
      </c>
      <c r="E4047" s="539" t="s">
        <v>12626</v>
      </c>
      <c r="F4047" s="488">
        <v>219.61000000000001</v>
      </c>
    </row>
    <row r="4048" s="489" customFormat="1">
      <c r="B4048" s="490">
        <v>96521</v>
      </c>
      <c r="C4048" s="536" t="s">
        <v>2800</v>
      </c>
      <c r="D4048" s="541" t="s">
        <v>7086</v>
      </c>
      <c r="E4048" s="539" t="s">
        <v>12626</v>
      </c>
      <c r="F4048" s="488">
        <v>44.399999999999999</v>
      </c>
    </row>
    <row r="4049" s="489" customFormat="1">
      <c r="B4049" s="490">
        <v>96520</v>
      </c>
      <c r="C4049" s="536" t="s">
        <v>2800</v>
      </c>
      <c r="D4049" s="541" t="s">
        <v>7087</v>
      </c>
      <c r="E4049" s="539" t="s">
        <v>12626</v>
      </c>
      <c r="F4049" s="488">
        <v>98.280000000000001</v>
      </c>
    </row>
    <row r="4050" s="489" customFormat="1">
      <c r="B4050" s="490">
        <v>96525</v>
      </c>
      <c r="C4050" s="536" t="s">
        <v>2800</v>
      </c>
      <c r="D4050" s="541" t="s">
        <v>7088</v>
      </c>
      <c r="E4050" s="539" t="s">
        <v>12626</v>
      </c>
      <c r="F4050" s="488">
        <v>57.539999999999999</v>
      </c>
    </row>
    <row r="4051" s="489" customFormat="1">
      <c r="B4051" s="490">
        <v>96524</v>
      </c>
      <c r="C4051" s="536" t="s">
        <v>2800</v>
      </c>
      <c r="D4051" s="541" t="s">
        <v>7089</v>
      </c>
      <c r="E4051" s="539" t="s">
        <v>12626</v>
      </c>
      <c r="F4051" s="488">
        <v>161.68000000000001</v>
      </c>
    </row>
    <row r="4052" s="489" customFormat="1">
      <c r="B4052" s="490">
        <v>96537</v>
      </c>
      <c r="C4052" s="536" t="s">
        <v>2800</v>
      </c>
      <c r="D4052" s="541" t="s">
        <v>7090</v>
      </c>
      <c r="E4052" s="539" t="s">
        <v>12625</v>
      </c>
      <c r="F4052" s="488">
        <v>191.28999999999999</v>
      </c>
    </row>
    <row r="4053" s="489" customFormat="1">
      <c r="B4053" s="490">
        <v>96540</v>
      </c>
      <c r="C4053" s="536" t="s">
        <v>2800</v>
      </c>
      <c r="D4053" s="541" t="s">
        <v>7091</v>
      </c>
      <c r="E4053" s="539" t="s">
        <v>12625</v>
      </c>
      <c r="F4053" s="488">
        <v>136.41</v>
      </c>
    </row>
    <row r="4054" s="489" customFormat="1">
      <c r="B4054" s="490">
        <v>96528</v>
      </c>
      <c r="C4054" s="536" t="s">
        <v>2800</v>
      </c>
      <c r="D4054" s="541" t="s">
        <v>7092</v>
      </c>
      <c r="E4054" s="539" t="s">
        <v>12625</v>
      </c>
      <c r="F4054" s="488">
        <v>159.78999999999999</v>
      </c>
    </row>
    <row r="4055" s="489" customFormat="1">
      <c r="B4055" s="490">
        <v>96531</v>
      </c>
      <c r="C4055" s="536" t="s">
        <v>2800</v>
      </c>
      <c r="D4055" s="541" t="s">
        <v>7093</v>
      </c>
      <c r="E4055" s="539" t="s">
        <v>12625</v>
      </c>
      <c r="F4055" s="488">
        <v>108.36</v>
      </c>
    </row>
    <row r="4056" s="489" customFormat="1">
      <c r="B4056" s="490">
        <v>96534</v>
      </c>
      <c r="C4056" s="536" t="s">
        <v>2800</v>
      </c>
      <c r="D4056" s="541" t="s">
        <v>7094</v>
      </c>
      <c r="E4056" s="539" t="s">
        <v>12625</v>
      </c>
      <c r="F4056" s="488">
        <v>81.579999999999998</v>
      </c>
    </row>
    <row r="4057" s="489" customFormat="1">
      <c r="B4057" s="490">
        <v>104928</v>
      </c>
      <c r="C4057" s="536" t="s">
        <v>2800</v>
      </c>
      <c r="D4057" s="541" t="s">
        <v>7095</v>
      </c>
      <c r="E4057" s="539" t="s">
        <v>12625</v>
      </c>
      <c r="F4057" s="488">
        <v>156.55000000000001</v>
      </c>
    </row>
    <row r="4058" s="489" customFormat="1">
      <c r="B4058" s="490">
        <v>104929</v>
      </c>
      <c r="C4058" s="536" t="s">
        <v>2800</v>
      </c>
      <c r="D4058" s="541" t="s">
        <v>7096</v>
      </c>
      <c r="E4058" s="539" t="s">
        <v>12625</v>
      </c>
      <c r="F4058" s="488">
        <v>96.420000000000002</v>
      </c>
    </row>
    <row r="4059" s="489" customFormat="1">
      <c r="B4059" s="490">
        <v>104925</v>
      </c>
      <c r="C4059" s="536" t="s">
        <v>2800</v>
      </c>
      <c r="D4059" s="541" t="s">
        <v>7097</v>
      </c>
      <c r="E4059" s="539" t="s">
        <v>12625</v>
      </c>
      <c r="F4059" s="488">
        <v>164.06999999999999</v>
      </c>
    </row>
    <row r="4060" s="489" customFormat="1">
      <c r="B4060" s="490">
        <v>104926</v>
      </c>
      <c r="C4060" s="536" t="s">
        <v>2800</v>
      </c>
      <c r="D4060" s="541" t="s">
        <v>7098</v>
      </c>
      <c r="E4060" s="539" t="s">
        <v>12625</v>
      </c>
      <c r="F4060" s="488">
        <v>106.09999999999999</v>
      </c>
    </row>
    <row r="4061" s="489" customFormat="1">
      <c r="B4061" s="490">
        <v>104927</v>
      </c>
      <c r="C4061" s="536" t="s">
        <v>2800</v>
      </c>
      <c r="D4061" s="541" t="s">
        <v>7099</v>
      </c>
      <c r="E4061" s="539" t="s">
        <v>12625</v>
      </c>
      <c r="F4061" s="488">
        <v>75.989999999999995</v>
      </c>
    </row>
    <row r="4062" s="489" customFormat="1">
      <c r="B4062" s="490">
        <v>96538</v>
      </c>
      <c r="C4062" s="536" t="s">
        <v>2800</v>
      </c>
      <c r="D4062" s="541" t="s">
        <v>7100</v>
      </c>
      <c r="E4062" s="539" t="s">
        <v>12625</v>
      </c>
      <c r="F4062" s="488">
        <v>260.60000000000002</v>
      </c>
    </row>
    <row r="4063" s="489" customFormat="1">
      <c r="B4063" s="490">
        <v>96541</v>
      </c>
      <c r="C4063" s="536" t="s">
        <v>2800</v>
      </c>
      <c r="D4063" s="541" t="s">
        <v>7101</v>
      </c>
      <c r="E4063" s="539" t="s">
        <v>12625</v>
      </c>
      <c r="F4063" s="488">
        <v>192.43000000000001</v>
      </c>
    </row>
    <row r="4064" s="489" customFormat="1">
      <c r="B4064" s="490">
        <v>96529</v>
      </c>
      <c r="C4064" s="536" t="s">
        <v>2800</v>
      </c>
      <c r="D4064" s="541" t="s">
        <v>7102</v>
      </c>
      <c r="E4064" s="539" t="s">
        <v>12625</v>
      </c>
      <c r="F4064" s="488">
        <v>275.31</v>
      </c>
    </row>
    <row r="4065" s="489" customFormat="1">
      <c r="B4065" s="490">
        <v>96532</v>
      </c>
      <c r="C4065" s="536" t="s">
        <v>2800</v>
      </c>
      <c r="D4065" s="541" t="s">
        <v>7103</v>
      </c>
      <c r="E4065" s="539" t="s">
        <v>12625</v>
      </c>
      <c r="F4065" s="488">
        <v>187.34999999999999</v>
      </c>
    </row>
    <row r="4066" s="489" customFormat="1">
      <c r="B4066" s="490">
        <v>96535</v>
      </c>
      <c r="C4066" s="536" t="s">
        <v>2800</v>
      </c>
      <c r="D4066" s="541" t="s">
        <v>7104</v>
      </c>
      <c r="E4066" s="539" t="s">
        <v>12625</v>
      </c>
      <c r="F4066" s="488">
        <v>141.59999999999999</v>
      </c>
    </row>
    <row r="4067" s="489" customFormat="1">
      <c r="B4067" s="490">
        <v>96539</v>
      </c>
      <c r="C4067" s="536" t="s">
        <v>2800</v>
      </c>
      <c r="D4067" s="541" t="s">
        <v>7105</v>
      </c>
      <c r="E4067" s="539" t="s">
        <v>12625</v>
      </c>
      <c r="F4067" s="488">
        <v>136.58000000000001</v>
      </c>
    </row>
    <row r="4068" s="489" customFormat="1">
      <c r="B4068" s="490">
        <v>96542</v>
      </c>
      <c r="C4068" s="536" t="s">
        <v>2800</v>
      </c>
      <c r="D4068" s="541" t="s">
        <v>7106</v>
      </c>
      <c r="E4068" s="539" t="s">
        <v>12625</v>
      </c>
      <c r="F4068" s="488">
        <v>102.3</v>
      </c>
    </row>
    <row r="4069" s="489" customFormat="1">
      <c r="B4069" s="490">
        <v>96530</v>
      </c>
      <c r="C4069" s="536" t="s">
        <v>2800</v>
      </c>
      <c r="D4069" s="541" t="s">
        <v>7107</v>
      </c>
      <c r="E4069" s="539" t="s">
        <v>12625</v>
      </c>
      <c r="F4069" s="488">
        <v>145.91999999999999</v>
      </c>
    </row>
    <row r="4070" s="489" customFormat="1">
      <c r="B4070" s="490">
        <v>96533</v>
      </c>
      <c r="C4070" s="536" t="s">
        <v>2800</v>
      </c>
      <c r="D4070" s="541" t="s">
        <v>7108</v>
      </c>
      <c r="E4070" s="539" t="s">
        <v>12625</v>
      </c>
      <c r="F4070" s="488">
        <v>96.379999999999995</v>
      </c>
    </row>
    <row r="4071" s="489" customFormat="1">
      <c r="B4071" s="490">
        <v>96536</v>
      </c>
      <c r="C4071" s="536" t="s">
        <v>2800</v>
      </c>
      <c r="D4071" s="541" t="s">
        <v>7109</v>
      </c>
      <c r="E4071" s="539" t="s">
        <v>12625</v>
      </c>
      <c r="F4071" s="488">
        <v>70.579999999999998</v>
      </c>
    </row>
    <row r="4072" s="489" customFormat="1">
      <c r="B4072" s="490">
        <v>105518</v>
      </c>
      <c r="C4072" s="536" t="s">
        <v>2800</v>
      </c>
      <c r="D4072" s="541" t="s">
        <v>7110</v>
      </c>
      <c r="E4072" s="539" t="s">
        <v>12625</v>
      </c>
      <c r="F4072" s="488">
        <v>0</v>
      </c>
    </row>
    <row r="4073" s="489" customFormat="1">
      <c r="B4073" s="490">
        <v>105517</v>
      </c>
      <c r="C4073" s="536" t="s">
        <v>2800</v>
      </c>
      <c r="D4073" s="541" t="s">
        <v>7111</v>
      </c>
      <c r="E4073" s="539" t="s">
        <v>12625</v>
      </c>
      <c r="F4073" s="488">
        <v>0</v>
      </c>
    </row>
    <row r="4074" s="489" customFormat="1">
      <c r="B4074" s="490">
        <v>105520</v>
      </c>
      <c r="C4074" s="536" t="s">
        <v>2800</v>
      </c>
      <c r="D4074" s="541" t="s">
        <v>7112</v>
      </c>
      <c r="E4074" s="539" t="s">
        <v>12625</v>
      </c>
      <c r="F4074" s="488">
        <v>0</v>
      </c>
    </row>
    <row r="4075" s="489" customFormat="1">
      <c r="B4075" s="490">
        <v>105519</v>
      </c>
      <c r="C4075" s="536" t="s">
        <v>2800</v>
      </c>
      <c r="D4075" s="541" t="s">
        <v>7113</v>
      </c>
      <c r="E4075" s="539" t="s">
        <v>12625</v>
      </c>
      <c r="F4075" s="488">
        <v>0</v>
      </c>
    </row>
    <row r="4076" s="489" customFormat="1">
      <c r="B4076" s="490">
        <v>101793</v>
      </c>
      <c r="C4076" s="536" t="s">
        <v>2800</v>
      </c>
      <c r="D4076" s="541" t="s">
        <v>7114</v>
      </c>
      <c r="E4076" s="539" t="s">
        <v>12626</v>
      </c>
      <c r="F4076" s="488">
        <v>27</v>
      </c>
    </row>
    <row r="4077" s="489" customFormat="1">
      <c r="B4077" s="490">
        <v>101792</v>
      </c>
      <c r="C4077" s="536" t="s">
        <v>2800</v>
      </c>
      <c r="D4077" s="541" t="s">
        <v>7115</v>
      </c>
      <c r="E4077" s="539" t="s">
        <v>12626</v>
      </c>
      <c r="F4077" s="488">
        <v>18.390000000000001</v>
      </c>
    </row>
    <row r="4078" s="489" customFormat="1">
      <c r="B4078" s="490">
        <v>92272</v>
      </c>
      <c r="C4078" s="536" t="s">
        <v>2800</v>
      </c>
      <c r="D4078" s="541" t="s">
        <v>7116</v>
      </c>
      <c r="E4078" s="539" t="s">
        <v>143</v>
      </c>
      <c r="F4078" s="488">
        <v>38.170000000000002</v>
      </c>
    </row>
    <row r="4079" s="489" customFormat="1">
      <c r="B4079" s="490">
        <v>101791</v>
      </c>
      <c r="C4079" s="536" t="s">
        <v>2800</v>
      </c>
      <c r="D4079" s="541" t="s">
        <v>7117</v>
      </c>
      <c r="E4079" s="539" t="s">
        <v>143</v>
      </c>
      <c r="F4079" s="488">
        <v>25.390000000000001</v>
      </c>
    </row>
    <row r="4080" s="489" customFormat="1">
      <c r="B4080" s="490">
        <v>92273</v>
      </c>
      <c r="C4080" s="536" t="s">
        <v>2800</v>
      </c>
      <c r="D4080" s="541" t="s">
        <v>7118</v>
      </c>
      <c r="E4080" s="539" t="s">
        <v>143</v>
      </c>
      <c r="F4080" s="488">
        <v>15.42</v>
      </c>
    </row>
    <row r="4081" s="489" customFormat="1">
      <c r="B4081" s="490">
        <v>92268</v>
      </c>
      <c r="C4081" s="536" t="s">
        <v>2800</v>
      </c>
      <c r="D4081" s="541" t="s">
        <v>7119</v>
      </c>
      <c r="E4081" s="539" t="s">
        <v>12625</v>
      </c>
      <c r="F4081" s="488">
        <v>93.989999999999995</v>
      </c>
    </row>
    <row r="4082" s="489" customFormat="1">
      <c r="B4082" s="490">
        <v>92267</v>
      </c>
      <c r="C4082" s="536" t="s">
        <v>2800</v>
      </c>
      <c r="D4082" s="541" t="s">
        <v>7120</v>
      </c>
      <c r="E4082" s="539" t="s">
        <v>12625</v>
      </c>
      <c r="F4082" s="488">
        <v>56.020000000000003</v>
      </c>
    </row>
    <row r="4083" s="489" customFormat="1">
      <c r="B4083" s="490">
        <v>92271</v>
      </c>
      <c r="C4083" s="536" t="s">
        <v>2800</v>
      </c>
      <c r="D4083" s="541" t="s">
        <v>7121</v>
      </c>
      <c r="E4083" s="539" t="s">
        <v>12625</v>
      </c>
      <c r="F4083" s="488">
        <v>143.75</v>
      </c>
    </row>
    <row r="4084" s="489" customFormat="1">
      <c r="B4084" s="490">
        <v>92264</v>
      </c>
      <c r="C4084" s="536" t="s">
        <v>2800</v>
      </c>
      <c r="D4084" s="541" t="s">
        <v>7122</v>
      </c>
      <c r="E4084" s="539" t="s">
        <v>12625</v>
      </c>
      <c r="F4084" s="488">
        <v>219.75</v>
      </c>
    </row>
    <row r="4085" s="489" customFormat="1">
      <c r="B4085" s="490">
        <v>92263</v>
      </c>
      <c r="C4085" s="536" t="s">
        <v>2800</v>
      </c>
      <c r="D4085" s="541" t="s">
        <v>7123</v>
      </c>
      <c r="E4085" s="539" t="s">
        <v>12625</v>
      </c>
      <c r="F4085" s="488">
        <v>171.44</v>
      </c>
    </row>
    <row r="4086" s="489" customFormat="1">
      <c r="B4086" s="490">
        <v>92269</v>
      </c>
      <c r="C4086" s="536" t="s">
        <v>2800</v>
      </c>
      <c r="D4086" s="541" t="s">
        <v>7124</v>
      </c>
      <c r="E4086" s="539" t="s">
        <v>12625</v>
      </c>
      <c r="F4086" s="488">
        <v>130.75999999999999</v>
      </c>
    </row>
    <row r="4087" s="489" customFormat="1">
      <c r="B4087" s="490">
        <v>92270</v>
      </c>
      <c r="C4087" s="536" t="s">
        <v>2800</v>
      </c>
      <c r="D4087" s="541" t="s">
        <v>7125</v>
      </c>
      <c r="E4087" s="539" t="s">
        <v>12625</v>
      </c>
      <c r="F4087" s="488">
        <v>218.38</v>
      </c>
    </row>
    <row r="4088" s="489" customFormat="1">
      <c r="B4088" s="490">
        <v>92266</v>
      </c>
      <c r="C4088" s="536" t="s">
        <v>2800</v>
      </c>
      <c r="D4088" s="541" t="s">
        <v>7126</v>
      </c>
      <c r="E4088" s="539" t="s">
        <v>12625</v>
      </c>
      <c r="F4088" s="488">
        <v>168.28999999999999</v>
      </c>
    </row>
    <row r="4089" s="489" customFormat="1">
      <c r="B4089" s="490">
        <v>92265</v>
      </c>
      <c r="C4089" s="536" t="s">
        <v>2800</v>
      </c>
      <c r="D4089" s="541" t="s">
        <v>7127</v>
      </c>
      <c r="E4089" s="539" t="s">
        <v>12625</v>
      </c>
      <c r="F4089" s="488">
        <v>126.84999999999999</v>
      </c>
    </row>
    <row r="4090" s="489" customFormat="1">
      <c r="B4090" s="490">
        <v>92524</v>
      </c>
      <c r="C4090" s="536" t="s">
        <v>2800</v>
      </c>
      <c r="D4090" s="541" t="s">
        <v>7128</v>
      </c>
      <c r="E4090" s="539" t="s">
        <v>12625</v>
      </c>
      <c r="F4090" s="488">
        <v>73.489999999999995</v>
      </c>
    </row>
    <row r="4091" s="489" customFormat="1">
      <c r="B4091" s="490">
        <v>92528</v>
      </c>
      <c r="C4091" s="536" t="s">
        <v>2800</v>
      </c>
      <c r="D4091" s="541" t="s">
        <v>7129</v>
      </c>
      <c r="E4091" s="539" t="s">
        <v>12625</v>
      </c>
      <c r="F4091" s="488">
        <v>69.840000000000003</v>
      </c>
    </row>
    <row r="4092" s="489" customFormat="1">
      <c r="B4092" s="490">
        <v>92532</v>
      </c>
      <c r="C4092" s="536" t="s">
        <v>2800</v>
      </c>
      <c r="D4092" s="541" t="s">
        <v>7130</v>
      </c>
      <c r="E4092" s="539" t="s">
        <v>12625</v>
      </c>
      <c r="F4092" s="488">
        <v>66.680000000000007</v>
      </c>
    </row>
    <row r="4093" s="489" customFormat="1">
      <c r="B4093" s="490">
        <v>92536</v>
      </c>
      <c r="C4093" s="536" t="s">
        <v>2800</v>
      </c>
      <c r="D4093" s="541" t="s">
        <v>7131</v>
      </c>
      <c r="E4093" s="539" t="s">
        <v>12625</v>
      </c>
      <c r="F4093" s="488">
        <v>60.609999999999999</v>
      </c>
    </row>
    <row r="4094" s="489" customFormat="1">
      <c r="B4094" s="490">
        <v>92508</v>
      </c>
      <c r="C4094" s="536" t="s">
        <v>2800</v>
      </c>
      <c r="D4094" s="541" t="s">
        <v>7132</v>
      </c>
      <c r="E4094" s="539" t="s">
        <v>12625</v>
      </c>
      <c r="F4094" s="488">
        <v>104.37</v>
      </c>
    </row>
    <row r="4095" s="489" customFormat="1">
      <c r="B4095" s="490">
        <v>92512</v>
      </c>
      <c r="C4095" s="536" t="s">
        <v>2800</v>
      </c>
      <c r="D4095" s="541" t="s">
        <v>7133</v>
      </c>
      <c r="E4095" s="539" t="s">
        <v>12625</v>
      </c>
      <c r="F4095" s="488">
        <v>87.989999999999995</v>
      </c>
    </row>
    <row r="4096" s="489" customFormat="1">
      <c r="B4096" s="490">
        <v>92515</v>
      </c>
      <c r="C4096" s="536" t="s">
        <v>2800</v>
      </c>
      <c r="D4096" s="541" t="s">
        <v>7134</v>
      </c>
      <c r="E4096" s="539" t="s">
        <v>12625</v>
      </c>
      <c r="F4096" s="488">
        <v>79.689999999999998</v>
      </c>
    </row>
    <row r="4097" s="489" customFormat="1">
      <c r="B4097" s="490">
        <v>92520</v>
      </c>
      <c r="C4097" s="536" t="s">
        <v>2800</v>
      </c>
      <c r="D4097" s="541" t="s">
        <v>7135</v>
      </c>
      <c r="E4097" s="539" t="s">
        <v>12625</v>
      </c>
      <c r="F4097" s="488">
        <v>74.170000000000002</v>
      </c>
    </row>
    <row r="4098" s="489" customFormat="1">
      <c r="B4098" s="490">
        <v>92526</v>
      </c>
      <c r="C4098" s="536" t="s">
        <v>2800</v>
      </c>
      <c r="D4098" s="541" t="s">
        <v>7136</v>
      </c>
      <c r="E4098" s="539" t="s">
        <v>12625</v>
      </c>
      <c r="F4098" s="488">
        <v>42.600000000000001</v>
      </c>
    </row>
    <row r="4099" s="489" customFormat="1">
      <c r="B4099" s="490">
        <v>92530</v>
      </c>
      <c r="C4099" s="536" t="s">
        <v>2800</v>
      </c>
      <c r="D4099" s="541" t="s">
        <v>7137</v>
      </c>
      <c r="E4099" s="539" t="s">
        <v>12625</v>
      </c>
      <c r="F4099" s="488">
        <v>39.939999999999998</v>
      </c>
    </row>
    <row r="4100" s="489" customFormat="1">
      <c r="B4100" s="490">
        <v>92534</v>
      </c>
      <c r="C4100" s="536" t="s">
        <v>2800</v>
      </c>
      <c r="D4100" s="541" t="s">
        <v>7138</v>
      </c>
      <c r="E4100" s="539" t="s">
        <v>12625</v>
      </c>
      <c r="F4100" s="488">
        <v>37.689999999999998</v>
      </c>
    </row>
    <row r="4101" s="489" customFormat="1">
      <c r="B4101" s="490">
        <v>92538</v>
      </c>
      <c r="C4101" s="536" t="s">
        <v>2800</v>
      </c>
      <c r="D4101" s="541" t="s">
        <v>7139</v>
      </c>
      <c r="E4101" s="539" t="s">
        <v>12625</v>
      </c>
      <c r="F4101" s="488">
        <v>33.189999999999998</v>
      </c>
    </row>
    <row r="4102" s="489" customFormat="1">
      <c r="B4102" s="490">
        <v>103760</v>
      </c>
      <c r="C4102" s="536" t="s">
        <v>2800</v>
      </c>
      <c r="D4102" s="541" t="s">
        <v>7140</v>
      </c>
      <c r="E4102" s="539" t="s">
        <v>12625</v>
      </c>
      <c r="F4102" s="488">
        <v>134.96000000000001</v>
      </c>
    </row>
    <row r="4103" s="489" customFormat="1">
      <c r="B4103" s="490">
        <v>103761</v>
      </c>
      <c r="C4103" s="536" t="s">
        <v>2800</v>
      </c>
      <c r="D4103" s="541" t="s">
        <v>7141</v>
      </c>
      <c r="E4103" s="539" t="s">
        <v>12625</v>
      </c>
      <c r="F4103" s="488">
        <v>89.379999999999995</v>
      </c>
    </row>
    <row r="4104" s="489" customFormat="1">
      <c r="B4104" s="490">
        <v>103762</v>
      </c>
      <c r="C4104" s="536" t="s">
        <v>2800</v>
      </c>
      <c r="D4104" s="541" t="s">
        <v>7142</v>
      </c>
      <c r="E4104" s="539" t="s">
        <v>12625</v>
      </c>
      <c r="F4104" s="488">
        <v>76.280000000000001</v>
      </c>
    </row>
    <row r="4105" s="489" customFormat="1">
      <c r="B4105" s="490">
        <v>103763</v>
      </c>
      <c r="C4105" s="536" t="s">
        <v>2800</v>
      </c>
      <c r="D4105" s="541" t="s">
        <v>7143</v>
      </c>
      <c r="E4105" s="539" t="s">
        <v>12625</v>
      </c>
      <c r="F4105" s="488">
        <v>66.930000000000007</v>
      </c>
    </row>
    <row r="4106" s="489" customFormat="1">
      <c r="B4106" s="490">
        <v>92510</v>
      </c>
      <c r="C4106" s="536" t="s">
        <v>2800</v>
      </c>
      <c r="D4106" s="541" t="s">
        <v>7144</v>
      </c>
      <c r="E4106" s="539" t="s">
        <v>12625</v>
      </c>
      <c r="F4106" s="488">
        <v>68.719999999999999</v>
      </c>
    </row>
    <row r="4107" s="489" customFormat="1">
      <c r="B4107" s="490">
        <v>92514</v>
      </c>
      <c r="C4107" s="536" t="s">
        <v>2800</v>
      </c>
      <c r="D4107" s="541" t="s">
        <v>7145</v>
      </c>
      <c r="E4107" s="539" t="s">
        <v>12625</v>
      </c>
      <c r="F4107" s="488">
        <v>53.649999999999999</v>
      </c>
    </row>
    <row r="4108" s="489" customFormat="1">
      <c r="B4108" s="490">
        <v>92518</v>
      </c>
      <c r="C4108" s="536" t="s">
        <v>2800</v>
      </c>
      <c r="D4108" s="541" t="s">
        <v>7146</v>
      </c>
      <c r="E4108" s="539" t="s">
        <v>12625</v>
      </c>
      <c r="F4108" s="488">
        <v>46.600000000000001</v>
      </c>
    </row>
    <row r="4109" s="489" customFormat="1">
      <c r="B4109" s="490">
        <v>92522</v>
      </c>
      <c r="C4109" s="536" t="s">
        <v>2800</v>
      </c>
      <c r="D4109" s="541" t="s">
        <v>7147</v>
      </c>
      <c r="E4109" s="539" t="s">
        <v>12625</v>
      </c>
      <c r="F4109" s="488">
        <v>42.219999999999999</v>
      </c>
    </row>
    <row r="4110" s="489" customFormat="1">
      <c r="B4110" s="490">
        <v>92482</v>
      </c>
      <c r="C4110" s="536" t="s">
        <v>2800</v>
      </c>
      <c r="D4110" s="541" t="s">
        <v>7148</v>
      </c>
      <c r="E4110" s="539" t="s">
        <v>12625</v>
      </c>
      <c r="F4110" s="488">
        <v>407.02999999999997</v>
      </c>
    </row>
    <row r="4111" s="489" customFormat="1">
      <c r="B4111" s="490">
        <v>92484</v>
      </c>
      <c r="C4111" s="536" t="s">
        <v>2800</v>
      </c>
      <c r="D4111" s="541" t="s">
        <v>7149</v>
      </c>
      <c r="E4111" s="539" t="s">
        <v>12625</v>
      </c>
      <c r="F4111" s="488">
        <v>275.88</v>
      </c>
    </row>
    <row r="4112" s="489" customFormat="1">
      <c r="B4112" s="490">
        <v>92486</v>
      </c>
      <c r="C4112" s="536" t="s">
        <v>2800</v>
      </c>
      <c r="D4112" s="541" t="s">
        <v>7150</v>
      </c>
      <c r="E4112" s="539" t="s">
        <v>12625</v>
      </c>
      <c r="F4112" s="488">
        <v>193.33000000000001</v>
      </c>
    </row>
    <row r="4113" s="489" customFormat="1">
      <c r="B4113" s="490">
        <v>92492</v>
      </c>
      <c r="C4113" s="536" t="s">
        <v>2800</v>
      </c>
      <c r="D4113" s="541" t="s">
        <v>7151</v>
      </c>
      <c r="E4113" s="539" t="s">
        <v>12625</v>
      </c>
      <c r="F4113" s="488">
        <v>98.489999999999995</v>
      </c>
    </row>
    <row r="4114" s="489" customFormat="1">
      <c r="B4114" s="490">
        <v>92496</v>
      </c>
      <c r="C4114" s="536" t="s">
        <v>2800</v>
      </c>
      <c r="D4114" s="541" t="s">
        <v>7152</v>
      </c>
      <c r="E4114" s="539" t="s">
        <v>12625</v>
      </c>
      <c r="F4114" s="488">
        <v>93.329999999999998</v>
      </c>
    </row>
    <row r="4115" s="489" customFormat="1">
      <c r="B4115" s="490">
        <v>92500</v>
      </c>
      <c r="C4115" s="536" t="s">
        <v>2800</v>
      </c>
      <c r="D4115" s="541" t="s">
        <v>7153</v>
      </c>
      <c r="E4115" s="539" t="s">
        <v>12625</v>
      </c>
      <c r="F4115" s="488">
        <v>89.170000000000002</v>
      </c>
    </row>
    <row r="4116" s="489" customFormat="1">
      <c r="B4116" s="490">
        <v>92504</v>
      </c>
      <c r="C4116" s="536" t="s">
        <v>2800</v>
      </c>
      <c r="D4116" s="541" t="s">
        <v>7154</v>
      </c>
      <c r="E4116" s="539" t="s">
        <v>12625</v>
      </c>
      <c r="F4116" s="488">
        <v>81.590000000000003</v>
      </c>
    </row>
    <row r="4117" s="489" customFormat="1">
      <c r="B4117" s="490">
        <v>92488</v>
      </c>
      <c r="C4117" s="536" t="s">
        <v>2800</v>
      </c>
      <c r="D4117" s="541" t="s">
        <v>7155</v>
      </c>
      <c r="E4117" s="539" t="s">
        <v>12625</v>
      </c>
      <c r="F4117" s="488">
        <v>104.66</v>
      </c>
    </row>
    <row r="4118" s="489" customFormat="1">
      <c r="B4118" s="490">
        <v>92494</v>
      </c>
      <c r="C4118" s="536" t="s">
        <v>2800</v>
      </c>
      <c r="D4118" s="541" t="s">
        <v>7156</v>
      </c>
      <c r="E4118" s="539" t="s">
        <v>12625</v>
      </c>
      <c r="F4118" s="488">
        <v>66.180000000000007</v>
      </c>
    </row>
    <row r="4119" s="489" customFormat="1">
      <c r="B4119" s="490">
        <v>92498</v>
      </c>
      <c r="C4119" s="536" t="s">
        <v>2800</v>
      </c>
      <c r="D4119" s="541" t="s">
        <v>7157</v>
      </c>
      <c r="E4119" s="539" t="s">
        <v>12625</v>
      </c>
      <c r="F4119" s="488">
        <v>62.060000000000002</v>
      </c>
    </row>
    <row r="4120" s="489" customFormat="1">
      <c r="B4120" s="490">
        <v>92502</v>
      </c>
      <c r="C4120" s="536" t="s">
        <v>2800</v>
      </c>
      <c r="D4120" s="541" t="s">
        <v>7158</v>
      </c>
      <c r="E4120" s="539" t="s">
        <v>12625</v>
      </c>
      <c r="F4120" s="488">
        <v>58.920000000000002</v>
      </c>
    </row>
    <row r="4121" s="489" customFormat="1">
      <c r="B4121" s="490">
        <v>92506</v>
      </c>
      <c r="C4121" s="536" t="s">
        <v>2800</v>
      </c>
      <c r="D4121" s="541" t="s">
        <v>7159</v>
      </c>
      <c r="E4121" s="539" t="s">
        <v>12625</v>
      </c>
      <c r="F4121" s="488">
        <v>53.090000000000003</v>
      </c>
    </row>
    <row r="4122" s="489" customFormat="1">
      <c r="B4122" s="490">
        <v>92490</v>
      </c>
      <c r="C4122" s="536" t="s">
        <v>2800</v>
      </c>
      <c r="D4122" s="541" t="s">
        <v>7160</v>
      </c>
      <c r="E4122" s="539" t="s">
        <v>12625</v>
      </c>
      <c r="F4122" s="488">
        <v>71.120000000000005</v>
      </c>
    </row>
    <row r="4123" s="489" customFormat="1">
      <c r="B4123" s="490">
        <v>92433</v>
      </c>
      <c r="C4123" s="536" t="s">
        <v>2800</v>
      </c>
      <c r="D4123" s="541" t="s">
        <v>7161</v>
      </c>
      <c r="E4123" s="539" t="s">
        <v>12625</v>
      </c>
      <c r="F4123" s="488">
        <v>75.790000000000006</v>
      </c>
    </row>
    <row r="4124" s="489" customFormat="1">
      <c r="B4124" s="490">
        <v>92437</v>
      </c>
      <c r="C4124" s="536" t="s">
        <v>2800</v>
      </c>
      <c r="D4124" s="541" t="s">
        <v>7162</v>
      </c>
      <c r="E4124" s="539" t="s">
        <v>12625</v>
      </c>
      <c r="F4124" s="488">
        <v>72.049999999999997</v>
      </c>
    </row>
    <row r="4125" s="489" customFormat="1">
      <c r="B4125" s="490">
        <v>92441</v>
      </c>
      <c r="C4125" s="536" t="s">
        <v>2800</v>
      </c>
      <c r="D4125" s="541" t="s">
        <v>7163</v>
      </c>
      <c r="E4125" s="539" t="s">
        <v>12625</v>
      </c>
      <c r="F4125" s="488">
        <v>69.370000000000005</v>
      </c>
    </row>
    <row r="4126" s="489" customFormat="1">
      <c r="B4126" s="490">
        <v>92445</v>
      </c>
      <c r="C4126" s="536" t="s">
        <v>2800</v>
      </c>
      <c r="D4126" s="541" t="s">
        <v>7164</v>
      </c>
      <c r="E4126" s="539" t="s">
        <v>12625</v>
      </c>
      <c r="F4126" s="488">
        <v>63.920000000000002</v>
      </c>
    </row>
    <row r="4127" s="489" customFormat="1">
      <c r="B4127" s="490">
        <v>92417</v>
      </c>
      <c r="C4127" s="536" t="s">
        <v>2800</v>
      </c>
      <c r="D4127" s="541" t="s">
        <v>7165</v>
      </c>
      <c r="E4127" s="539" t="s">
        <v>12625</v>
      </c>
      <c r="F4127" s="488">
        <v>169.75</v>
      </c>
    </row>
    <row r="4128" s="489" customFormat="1">
      <c r="B4128" s="490">
        <v>92421</v>
      </c>
      <c r="C4128" s="536" t="s">
        <v>2800</v>
      </c>
      <c r="D4128" s="541" t="s">
        <v>7166</v>
      </c>
      <c r="E4128" s="539" t="s">
        <v>12625</v>
      </c>
      <c r="F4128" s="488">
        <v>109.70999999999999</v>
      </c>
    </row>
    <row r="4129" s="489" customFormat="1">
      <c r="B4129" s="490">
        <v>92425</v>
      </c>
      <c r="C4129" s="536" t="s">
        <v>2800</v>
      </c>
      <c r="D4129" s="541" t="s">
        <v>7167</v>
      </c>
      <c r="E4129" s="539" t="s">
        <v>12625</v>
      </c>
      <c r="F4129" s="488">
        <v>90.269999999999996</v>
      </c>
    </row>
    <row r="4130" s="489" customFormat="1">
      <c r="B4130" s="490">
        <v>92429</v>
      </c>
      <c r="C4130" s="536" t="s">
        <v>2800</v>
      </c>
      <c r="D4130" s="541" t="s">
        <v>7168</v>
      </c>
      <c r="E4130" s="539" t="s">
        <v>12625</v>
      </c>
      <c r="F4130" s="488">
        <v>80.459999999999994</v>
      </c>
    </row>
    <row r="4131" s="489" customFormat="1">
      <c r="B4131" s="490">
        <v>92431</v>
      </c>
      <c r="C4131" s="536" t="s">
        <v>2800</v>
      </c>
      <c r="D4131" s="541" t="s">
        <v>7169</v>
      </c>
      <c r="E4131" s="539" t="s">
        <v>12625</v>
      </c>
      <c r="F4131" s="488">
        <v>60.719999999999999</v>
      </c>
    </row>
    <row r="4132" s="489" customFormat="1">
      <c r="B4132" s="490">
        <v>92435</v>
      </c>
      <c r="C4132" s="536" t="s">
        <v>2800</v>
      </c>
      <c r="D4132" s="541" t="s">
        <v>7170</v>
      </c>
      <c r="E4132" s="539" t="s">
        <v>12625</v>
      </c>
      <c r="F4132" s="488">
        <v>57.490000000000002</v>
      </c>
    </row>
    <row r="4133" s="489" customFormat="1">
      <c r="B4133" s="490">
        <v>92439</v>
      </c>
      <c r="C4133" s="536" t="s">
        <v>2800</v>
      </c>
      <c r="D4133" s="541" t="s">
        <v>7171</v>
      </c>
      <c r="E4133" s="539" t="s">
        <v>12625</v>
      </c>
      <c r="F4133" s="488">
        <v>55.170000000000002</v>
      </c>
    </row>
    <row r="4134" s="489" customFormat="1">
      <c r="B4134" s="490">
        <v>92443</v>
      </c>
      <c r="C4134" s="536" t="s">
        <v>2800</v>
      </c>
      <c r="D4134" s="541" t="s">
        <v>7172</v>
      </c>
      <c r="E4134" s="539" t="s">
        <v>12625</v>
      </c>
      <c r="F4134" s="488">
        <v>50.229999999999997</v>
      </c>
    </row>
    <row r="4135" s="489" customFormat="1">
      <c r="B4135" s="490">
        <v>92415</v>
      </c>
      <c r="C4135" s="536" t="s">
        <v>2800</v>
      </c>
      <c r="D4135" s="541" t="s">
        <v>7173</v>
      </c>
      <c r="E4135" s="539" t="s">
        <v>12625</v>
      </c>
      <c r="F4135" s="488">
        <v>144.06999999999999</v>
      </c>
    </row>
    <row r="4136" s="489" customFormat="1">
      <c r="B4136" s="490">
        <v>92419</v>
      </c>
      <c r="C4136" s="536" t="s">
        <v>2800</v>
      </c>
      <c r="D4136" s="541" t="s">
        <v>7174</v>
      </c>
      <c r="E4136" s="539" t="s">
        <v>12625</v>
      </c>
      <c r="F4136" s="488">
        <v>90.019999999999996</v>
      </c>
    </row>
    <row r="4137" s="489" customFormat="1">
      <c r="B4137" s="490">
        <v>92423</v>
      </c>
      <c r="C4137" s="536" t="s">
        <v>2800</v>
      </c>
      <c r="D4137" s="541" t="s">
        <v>7175</v>
      </c>
      <c r="E4137" s="539" t="s">
        <v>12625</v>
      </c>
      <c r="F4137" s="488">
        <v>73.140000000000001</v>
      </c>
    </row>
    <row r="4138" s="489" customFormat="1">
      <c r="B4138" s="490">
        <v>92427</v>
      </c>
      <c r="C4138" s="536" t="s">
        <v>2800</v>
      </c>
      <c r="D4138" s="541" t="s">
        <v>7176</v>
      </c>
      <c r="E4138" s="539" t="s">
        <v>12625</v>
      </c>
      <c r="F4138" s="488">
        <v>64.599999999999994</v>
      </c>
    </row>
    <row r="4139" s="489" customFormat="1">
      <c r="B4139" s="490">
        <v>92409</v>
      </c>
      <c r="C4139" s="536" t="s">
        <v>2800</v>
      </c>
      <c r="D4139" s="541" t="s">
        <v>7177</v>
      </c>
      <c r="E4139" s="539" t="s">
        <v>12625</v>
      </c>
      <c r="F4139" s="488">
        <v>240.75999999999999</v>
      </c>
    </row>
    <row r="4140" s="489" customFormat="1">
      <c r="B4140" s="490">
        <v>92411</v>
      </c>
      <c r="C4140" s="536" t="s">
        <v>2800</v>
      </c>
      <c r="D4140" s="541" t="s">
        <v>7178</v>
      </c>
      <c r="E4140" s="539" t="s">
        <v>12625</v>
      </c>
      <c r="F4140" s="488">
        <v>164.16999999999999</v>
      </c>
    </row>
    <row r="4141" s="489" customFormat="1">
      <c r="B4141" s="490">
        <v>92413</v>
      </c>
      <c r="C4141" s="536" t="s">
        <v>2800</v>
      </c>
      <c r="D4141" s="541" t="s">
        <v>7179</v>
      </c>
      <c r="E4141" s="539" t="s">
        <v>12625</v>
      </c>
      <c r="F4141" s="488">
        <v>109.06</v>
      </c>
    </row>
    <row r="4142" s="489" customFormat="1">
      <c r="B4142" s="490">
        <v>92465</v>
      </c>
      <c r="C4142" s="536" t="s">
        <v>2800</v>
      </c>
      <c r="D4142" s="541" t="s">
        <v>7180</v>
      </c>
      <c r="E4142" s="539" t="s">
        <v>12625</v>
      </c>
      <c r="F4142" s="488">
        <v>163.05000000000001</v>
      </c>
    </row>
    <row r="4143" s="489" customFormat="1">
      <c r="B4143" s="490">
        <v>92469</v>
      </c>
      <c r="C4143" s="536" t="s">
        <v>2800</v>
      </c>
      <c r="D4143" s="541" t="s">
        <v>7181</v>
      </c>
      <c r="E4143" s="539" t="s">
        <v>12625</v>
      </c>
      <c r="F4143" s="488">
        <v>148.77000000000001</v>
      </c>
    </row>
    <row r="4144" s="489" customFormat="1">
      <c r="B4144" s="490">
        <v>92473</v>
      </c>
      <c r="C4144" s="536" t="s">
        <v>2800</v>
      </c>
      <c r="D4144" s="541" t="s">
        <v>7182</v>
      </c>
      <c r="E4144" s="539" t="s">
        <v>12625</v>
      </c>
      <c r="F4144" s="488">
        <v>137.19</v>
      </c>
    </row>
    <row r="4145" s="489" customFormat="1">
      <c r="B4145" s="490">
        <v>92477</v>
      </c>
      <c r="C4145" s="536" t="s">
        <v>2800</v>
      </c>
      <c r="D4145" s="541" t="s">
        <v>7183</v>
      </c>
      <c r="E4145" s="539" t="s">
        <v>12625</v>
      </c>
      <c r="F4145" s="488">
        <v>112.52</v>
      </c>
    </row>
    <row r="4146" s="489" customFormat="1">
      <c r="B4146" s="490">
        <v>92449</v>
      </c>
      <c r="C4146" s="536" t="s">
        <v>2800</v>
      </c>
      <c r="D4146" s="541" t="s">
        <v>7184</v>
      </c>
      <c r="E4146" s="539" t="s">
        <v>12625</v>
      </c>
      <c r="F4146" s="488">
        <v>295.39999999999998</v>
      </c>
    </row>
    <row r="4147" s="489" customFormat="1">
      <c r="B4147" s="490">
        <v>92453</v>
      </c>
      <c r="C4147" s="536" t="s">
        <v>2800</v>
      </c>
      <c r="D4147" s="541" t="s">
        <v>7185</v>
      </c>
      <c r="E4147" s="539" t="s">
        <v>12625</v>
      </c>
      <c r="F4147" s="488">
        <v>252</v>
      </c>
    </row>
    <row r="4148" s="489" customFormat="1">
      <c r="B4148" s="490">
        <v>92457</v>
      </c>
      <c r="C4148" s="536" t="s">
        <v>2800</v>
      </c>
      <c r="D4148" s="541" t="s">
        <v>7186</v>
      </c>
      <c r="E4148" s="539" t="s">
        <v>12625</v>
      </c>
      <c r="F4148" s="488">
        <v>219.46000000000001</v>
      </c>
    </row>
    <row r="4149" s="489" customFormat="1">
      <c r="B4149" s="490">
        <v>92461</v>
      </c>
      <c r="C4149" s="536" t="s">
        <v>2800</v>
      </c>
      <c r="D4149" s="541" t="s">
        <v>7187</v>
      </c>
      <c r="E4149" s="539" t="s">
        <v>12625</v>
      </c>
      <c r="F4149" s="488">
        <v>202.69</v>
      </c>
    </row>
    <row r="4150" s="489" customFormat="1">
      <c r="B4150" s="490">
        <v>92467</v>
      </c>
      <c r="C4150" s="536" t="s">
        <v>2800</v>
      </c>
      <c r="D4150" s="541" t="s">
        <v>7188</v>
      </c>
      <c r="E4150" s="539" t="s">
        <v>12625</v>
      </c>
      <c r="F4150" s="488">
        <v>105.64</v>
      </c>
    </row>
    <row r="4151" s="489" customFormat="1">
      <c r="B4151" s="490">
        <v>92471</v>
      </c>
      <c r="C4151" s="536" t="s">
        <v>2800</v>
      </c>
      <c r="D4151" s="541" t="s">
        <v>7189</v>
      </c>
      <c r="E4151" s="539" t="s">
        <v>12625</v>
      </c>
      <c r="F4151" s="488">
        <v>96.510000000000005</v>
      </c>
    </row>
    <row r="4152" s="489" customFormat="1">
      <c r="B4152" s="490">
        <v>92475</v>
      </c>
      <c r="C4152" s="536" t="s">
        <v>2800</v>
      </c>
      <c r="D4152" s="541" t="s">
        <v>7190</v>
      </c>
      <c r="E4152" s="539" t="s">
        <v>12625</v>
      </c>
      <c r="F4152" s="488">
        <v>89.090000000000003</v>
      </c>
    </row>
    <row r="4153" s="489" customFormat="1">
      <c r="B4153" s="490">
        <v>92479</v>
      </c>
      <c r="C4153" s="536" t="s">
        <v>2800</v>
      </c>
      <c r="D4153" s="541" t="s">
        <v>7191</v>
      </c>
      <c r="E4153" s="539" t="s">
        <v>12625</v>
      </c>
      <c r="F4153" s="488">
        <v>73.260000000000005</v>
      </c>
    </row>
    <row r="4154" s="489" customFormat="1">
      <c r="B4154" s="490">
        <v>92451</v>
      </c>
      <c r="C4154" s="536" t="s">
        <v>2800</v>
      </c>
      <c r="D4154" s="541" t="s">
        <v>7192</v>
      </c>
      <c r="E4154" s="539" t="s">
        <v>12625</v>
      </c>
      <c r="F4154" s="488">
        <v>201.41</v>
      </c>
    </row>
    <row r="4155" s="489" customFormat="1">
      <c r="B4155" s="490">
        <v>92455</v>
      </c>
      <c r="C4155" s="536" t="s">
        <v>2800</v>
      </c>
      <c r="D4155" s="541" t="s">
        <v>7193</v>
      </c>
      <c r="E4155" s="539" t="s">
        <v>12625</v>
      </c>
      <c r="F4155" s="488">
        <v>164.5</v>
      </c>
    </row>
    <row r="4156" s="489" customFormat="1">
      <c r="B4156" s="490">
        <v>92459</v>
      </c>
      <c r="C4156" s="536" t="s">
        <v>2800</v>
      </c>
      <c r="D4156" s="541" t="s">
        <v>7194</v>
      </c>
      <c r="E4156" s="539" t="s">
        <v>12625</v>
      </c>
      <c r="F4156" s="488">
        <v>140.09</v>
      </c>
    </row>
    <row r="4157" s="489" customFormat="1">
      <c r="B4157" s="490">
        <v>92463</v>
      </c>
      <c r="C4157" s="536" t="s">
        <v>2800</v>
      </c>
      <c r="D4157" s="541" t="s">
        <v>7195</v>
      </c>
      <c r="E4157" s="539" t="s">
        <v>12625</v>
      </c>
      <c r="F4157" s="488">
        <v>127.15000000000001</v>
      </c>
    </row>
    <row r="4158" s="489" customFormat="1">
      <c r="B4158" s="490">
        <v>92446</v>
      </c>
      <c r="C4158" s="536" t="s">
        <v>2800</v>
      </c>
      <c r="D4158" s="541" t="s">
        <v>7196</v>
      </c>
      <c r="E4158" s="539" t="s">
        <v>12625</v>
      </c>
      <c r="F4158" s="488">
        <v>361</v>
      </c>
    </row>
    <row r="4159" s="489" customFormat="1">
      <c r="B4159" s="490">
        <v>92447</v>
      </c>
      <c r="C4159" s="536" t="s">
        <v>2800</v>
      </c>
      <c r="D4159" s="541" t="s">
        <v>7197</v>
      </c>
      <c r="E4159" s="539" t="s">
        <v>12625</v>
      </c>
      <c r="F4159" s="488">
        <v>247.37</v>
      </c>
    </row>
    <row r="4160" s="489" customFormat="1">
      <c r="B4160" s="490">
        <v>92448</v>
      </c>
      <c r="C4160" s="536" t="s">
        <v>2800</v>
      </c>
      <c r="D4160" s="541" t="s">
        <v>7198</v>
      </c>
      <c r="E4160" s="539" t="s">
        <v>12625</v>
      </c>
      <c r="F4160" s="488">
        <v>189.84999999999999</v>
      </c>
    </row>
    <row r="4161" s="489" customFormat="1">
      <c r="B4161" s="490">
        <v>92466</v>
      </c>
      <c r="C4161" s="536" t="s">
        <v>2800</v>
      </c>
      <c r="D4161" s="541" t="s">
        <v>7199</v>
      </c>
      <c r="E4161" s="539" t="s">
        <v>12625</v>
      </c>
      <c r="F4161" s="488">
        <v>218.84</v>
      </c>
    </row>
    <row r="4162" s="489" customFormat="1">
      <c r="B4162" s="490">
        <v>92470</v>
      </c>
      <c r="C4162" s="536" t="s">
        <v>2800</v>
      </c>
      <c r="D4162" s="541" t="s">
        <v>7200</v>
      </c>
      <c r="E4162" s="539" t="s">
        <v>12625</v>
      </c>
      <c r="F4162" s="488">
        <v>211.38</v>
      </c>
    </row>
    <row r="4163" s="489" customFormat="1">
      <c r="B4163" s="490">
        <v>92474</v>
      </c>
      <c r="C4163" s="536" t="s">
        <v>2800</v>
      </c>
      <c r="D4163" s="541" t="s">
        <v>7201</v>
      </c>
      <c r="E4163" s="539" t="s">
        <v>12625</v>
      </c>
      <c r="F4163" s="488">
        <v>204.94999999999999</v>
      </c>
    </row>
    <row r="4164" s="489" customFormat="1">
      <c r="B4164" s="490">
        <v>92478</v>
      </c>
      <c r="C4164" s="536" t="s">
        <v>2800</v>
      </c>
      <c r="D4164" s="541" t="s">
        <v>7202</v>
      </c>
      <c r="E4164" s="539" t="s">
        <v>12625</v>
      </c>
      <c r="F4164" s="488">
        <v>192.31</v>
      </c>
    </row>
    <row r="4165" s="489" customFormat="1">
      <c r="B4165" s="490">
        <v>92450</v>
      </c>
      <c r="C4165" s="536" t="s">
        <v>2800</v>
      </c>
      <c r="D4165" s="541" t="s">
        <v>7203</v>
      </c>
      <c r="E4165" s="539" t="s">
        <v>12625</v>
      </c>
      <c r="F4165" s="488">
        <v>292.98000000000002</v>
      </c>
    </row>
    <row r="4166" s="489" customFormat="1">
      <c r="B4166" s="490">
        <v>92454</v>
      </c>
      <c r="C4166" s="536" t="s">
        <v>2800</v>
      </c>
      <c r="D4166" s="541" t="s">
        <v>7204</v>
      </c>
      <c r="E4166" s="539" t="s">
        <v>12625</v>
      </c>
      <c r="F4166" s="488">
        <v>259.82999999999998</v>
      </c>
    </row>
    <row r="4167" s="489" customFormat="1">
      <c r="B4167" s="490">
        <v>92458</v>
      </c>
      <c r="C4167" s="536" t="s">
        <v>2800</v>
      </c>
      <c r="D4167" s="541" t="s">
        <v>7205</v>
      </c>
      <c r="E4167" s="539" t="s">
        <v>12625</v>
      </c>
      <c r="F4167" s="488">
        <v>239.13999999999999</v>
      </c>
    </row>
    <row r="4168" s="489" customFormat="1">
      <c r="B4168" s="490">
        <v>92462</v>
      </c>
      <c r="C4168" s="536" t="s">
        <v>2800</v>
      </c>
      <c r="D4168" s="541" t="s">
        <v>7206</v>
      </c>
      <c r="E4168" s="539" t="s">
        <v>12625</v>
      </c>
      <c r="F4168" s="488">
        <v>226</v>
      </c>
    </row>
    <row r="4169" s="489" customFormat="1">
      <c r="B4169" s="490">
        <v>92468</v>
      </c>
      <c r="C4169" s="536" t="s">
        <v>2800</v>
      </c>
      <c r="D4169" s="541" t="s">
        <v>7207</v>
      </c>
      <c r="E4169" s="539" t="s">
        <v>12625</v>
      </c>
      <c r="F4169" s="488">
        <v>111.58</v>
      </c>
    </row>
    <row r="4170" s="489" customFormat="1">
      <c r="B4170" s="490">
        <v>92472</v>
      </c>
      <c r="C4170" s="536" t="s">
        <v>2800</v>
      </c>
      <c r="D4170" s="541" t="s">
        <v>7208</v>
      </c>
      <c r="E4170" s="539" t="s">
        <v>12625</v>
      </c>
      <c r="F4170" s="488">
        <v>105.09999999999999</v>
      </c>
    </row>
    <row r="4171" s="489" customFormat="1">
      <c r="B4171" s="490">
        <v>92476</v>
      </c>
      <c r="C4171" s="536" t="s">
        <v>2800</v>
      </c>
      <c r="D4171" s="541" t="s">
        <v>7209</v>
      </c>
      <c r="E4171" s="539" t="s">
        <v>12625</v>
      </c>
      <c r="F4171" s="488">
        <v>99.579999999999998</v>
      </c>
    </row>
    <row r="4172" s="489" customFormat="1">
      <c r="B4172" s="490">
        <v>92480</v>
      </c>
      <c r="C4172" s="536" t="s">
        <v>2800</v>
      </c>
      <c r="D4172" s="541" t="s">
        <v>7210</v>
      </c>
      <c r="E4172" s="539" t="s">
        <v>12625</v>
      </c>
      <c r="F4172" s="488">
        <v>88.579999999999998</v>
      </c>
    </row>
    <row r="4173" s="489" customFormat="1">
      <c r="B4173" s="490">
        <v>92452</v>
      </c>
      <c r="C4173" s="536" t="s">
        <v>2800</v>
      </c>
      <c r="D4173" s="541" t="s">
        <v>7211</v>
      </c>
      <c r="E4173" s="539" t="s">
        <v>12625</v>
      </c>
      <c r="F4173" s="488">
        <v>184.22</v>
      </c>
    </row>
    <row r="4174" s="489" customFormat="1">
      <c r="B4174" s="490">
        <v>92456</v>
      </c>
      <c r="C4174" s="536" t="s">
        <v>2800</v>
      </c>
      <c r="D4174" s="541" t="s">
        <v>7212</v>
      </c>
      <c r="E4174" s="539" t="s">
        <v>12625</v>
      </c>
      <c r="F4174" s="488">
        <v>150.97</v>
      </c>
    </row>
    <row r="4175" s="489" customFormat="1">
      <c r="B4175" s="490">
        <v>92460</v>
      </c>
      <c r="C4175" s="536" t="s">
        <v>2800</v>
      </c>
      <c r="D4175" s="541" t="s">
        <v>7213</v>
      </c>
      <c r="E4175" s="539" t="s">
        <v>12625</v>
      </c>
      <c r="F4175" s="488">
        <v>126.34999999999999</v>
      </c>
    </row>
    <row r="4176" s="489" customFormat="1">
      <c r="B4176" s="490">
        <v>92464</v>
      </c>
      <c r="C4176" s="536" t="s">
        <v>2800</v>
      </c>
      <c r="D4176" s="541" t="s">
        <v>7214</v>
      </c>
      <c r="E4176" s="539" t="s">
        <v>12625</v>
      </c>
      <c r="F4176" s="488">
        <v>118.23</v>
      </c>
    </row>
    <row r="4177" s="489" customFormat="1">
      <c r="B4177" s="490">
        <v>105403</v>
      </c>
      <c r="C4177" s="536" t="s">
        <v>2800</v>
      </c>
      <c r="D4177" s="541" t="s">
        <v>7215</v>
      </c>
      <c r="E4177" s="539" t="s">
        <v>12625</v>
      </c>
      <c r="F4177" s="488">
        <v>191.41</v>
      </c>
    </row>
    <row r="4178" s="489" customFormat="1">
      <c r="B4178" s="490">
        <v>96252</v>
      </c>
      <c r="C4178" s="536" t="s">
        <v>2800</v>
      </c>
      <c r="D4178" s="541" t="s">
        <v>7216</v>
      </c>
      <c r="E4178" s="539" t="s">
        <v>12625</v>
      </c>
      <c r="F4178" s="488">
        <v>157.63</v>
      </c>
    </row>
    <row r="4179" s="489" customFormat="1">
      <c r="B4179" s="490">
        <v>96254</v>
      </c>
      <c r="C4179" s="536" t="s">
        <v>2800</v>
      </c>
      <c r="D4179" s="541" t="s">
        <v>7217</v>
      </c>
      <c r="E4179" s="539" t="s">
        <v>143</v>
      </c>
      <c r="F4179" s="488">
        <v>0</v>
      </c>
    </row>
    <row r="4180" s="489" customFormat="1">
      <c r="B4180" s="490">
        <v>96253</v>
      </c>
      <c r="C4180" s="536" t="s">
        <v>2800</v>
      </c>
      <c r="D4180" s="541" t="s">
        <v>7218</v>
      </c>
      <c r="E4180" s="539" t="s">
        <v>143</v>
      </c>
      <c r="F4180" s="488">
        <v>0</v>
      </c>
    </row>
    <row r="4181" s="489" customFormat="1">
      <c r="B4181" s="490">
        <v>105406</v>
      </c>
      <c r="C4181" s="536" t="s">
        <v>2800</v>
      </c>
      <c r="D4181" s="541" t="s">
        <v>7219</v>
      </c>
      <c r="E4181" s="539" t="s">
        <v>12625</v>
      </c>
      <c r="F4181" s="488">
        <v>202.84999999999999</v>
      </c>
    </row>
    <row r="4182" s="489" customFormat="1">
      <c r="B4182" s="490">
        <v>96264</v>
      </c>
      <c r="C4182" s="536" t="s">
        <v>2800</v>
      </c>
      <c r="D4182" s="541" t="s">
        <v>7220</v>
      </c>
      <c r="E4182" s="539" t="s">
        <v>12625</v>
      </c>
      <c r="F4182" s="488">
        <v>0</v>
      </c>
    </row>
    <row r="4183" s="489" customFormat="1">
      <c r="B4183" s="490">
        <v>105405</v>
      </c>
      <c r="C4183" s="536" t="s">
        <v>2800</v>
      </c>
      <c r="D4183" s="541" t="s">
        <v>7221</v>
      </c>
      <c r="E4183" s="539" t="s">
        <v>12625</v>
      </c>
      <c r="F4183" s="488">
        <v>0</v>
      </c>
    </row>
    <row r="4184" s="489" customFormat="1">
      <c r="B4184" s="490">
        <v>96258</v>
      </c>
      <c r="C4184" s="536" t="s">
        <v>2800</v>
      </c>
      <c r="D4184" s="541" t="s">
        <v>7222</v>
      </c>
      <c r="E4184" s="539" t="s">
        <v>12625</v>
      </c>
      <c r="F4184" s="488">
        <v>148.91999999999999</v>
      </c>
    </row>
    <row r="4185" s="489" customFormat="1">
      <c r="B4185" s="490">
        <v>96262</v>
      </c>
      <c r="C4185" s="536" t="s">
        <v>2800</v>
      </c>
      <c r="D4185" s="541" t="s">
        <v>7223</v>
      </c>
      <c r="E4185" s="539" t="s">
        <v>12625</v>
      </c>
      <c r="F4185" s="488">
        <v>0</v>
      </c>
    </row>
    <row r="4186" s="489" customFormat="1">
      <c r="B4186" s="490">
        <v>105404</v>
      </c>
      <c r="C4186" s="536" t="s">
        <v>2800</v>
      </c>
      <c r="D4186" s="541" t="s">
        <v>7224</v>
      </c>
      <c r="E4186" s="539" t="s">
        <v>12625</v>
      </c>
      <c r="F4186" s="488">
        <v>0</v>
      </c>
    </row>
    <row r="4187" s="489" customFormat="1">
      <c r="B4187" s="490">
        <v>92751</v>
      </c>
      <c r="C4187" s="536" t="s">
        <v>2800</v>
      </c>
      <c r="D4187" s="541" t="s">
        <v>7225</v>
      </c>
      <c r="E4187" s="539" t="s">
        <v>12626</v>
      </c>
      <c r="F4187" s="488">
        <v>1917.5899999999999</v>
      </c>
    </row>
    <row r="4188" s="489" customFormat="1">
      <c r="B4188" s="490">
        <v>92752</v>
      </c>
      <c r="C4188" s="536" t="s">
        <v>2800</v>
      </c>
      <c r="D4188" s="541" t="s">
        <v>7226</v>
      </c>
      <c r="E4188" s="539" t="s">
        <v>12626</v>
      </c>
      <c r="F4188" s="488">
        <v>2266.4000000000001</v>
      </c>
    </row>
    <row r="4189" s="489" customFormat="1">
      <c r="B4189" s="490">
        <v>92750</v>
      </c>
      <c r="C4189" s="536" t="s">
        <v>2800</v>
      </c>
      <c r="D4189" s="541" t="s">
        <v>7227</v>
      </c>
      <c r="E4189" s="539" t="s">
        <v>12626</v>
      </c>
      <c r="F4189" s="488">
        <v>1566.1300000000001</v>
      </c>
    </row>
    <row r="4190" s="489" customFormat="1">
      <c r="B4190" s="490">
        <v>92749</v>
      </c>
      <c r="C4190" s="536" t="s">
        <v>2800</v>
      </c>
      <c r="D4190" s="541" t="s">
        <v>7228</v>
      </c>
      <c r="E4190" s="539" t="s">
        <v>12626</v>
      </c>
      <c r="F4190" s="488">
        <v>964.60000000000002</v>
      </c>
    </row>
    <row r="4191" s="489" customFormat="1">
      <c r="B4191" s="490">
        <v>92745</v>
      </c>
      <c r="C4191" s="536" t="s">
        <v>2800</v>
      </c>
      <c r="D4191" s="541" t="s">
        <v>7229</v>
      </c>
      <c r="E4191" s="539" t="s">
        <v>12626</v>
      </c>
      <c r="F4191" s="488">
        <v>831.44000000000005</v>
      </c>
    </row>
    <row r="4192" s="489" customFormat="1">
      <c r="B4192" s="490">
        <v>92747</v>
      </c>
      <c r="C4192" s="536" t="s">
        <v>2800</v>
      </c>
      <c r="D4192" s="541" t="s">
        <v>7230</v>
      </c>
      <c r="E4192" s="539" t="s">
        <v>12626</v>
      </c>
      <c r="F4192" s="488">
        <v>917.21000000000004</v>
      </c>
    </row>
    <row r="4193" s="489" customFormat="1">
      <c r="B4193" s="490">
        <v>92743</v>
      </c>
      <c r="C4193" s="536" t="s">
        <v>2800</v>
      </c>
      <c r="D4193" s="541" t="s">
        <v>7231</v>
      </c>
      <c r="E4193" s="539" t="s">
        <v>12626</v>
      </c>
      <c r="F4193" s="488">
        <v>694.51999999999998</v>
      </c>
    </row>
    <row r="4194" s="489" customFormat="1">
      <c r="B4194" s="490">
        <v>92746</v>
      </c>
      <c r="C4194" s="536" t="s">
        <v>2800</v>
      </c>
      <c r="D4194" s="541" t="s">
        <v>7232</v>
      </c>
      <c r="E4194" s="539" t="s">
        <v>12626</v>
      </c>
      <c r="F4194" s="488">
        <v>749.75</v>
      </c>
    </row>
    <row r="4195" s="489" customFormat="1">
      <c r="B4195" s="490">
        <v>92748</v>
      </c>
      <c r="C4195" s="536" t="s">
        <v>2800</v>
      </c>
      <c r="D4195" s="541" t="s">
        <v>7233</v>
      </c>
      <c r="E4195" s="539" t="s">
        <v>12626</v>
      </c>
      <c r="F4195" s="488">
        <v>817.91999999999996</v>
      </c>
    </row>
    <row r="4196" s="489" customFormat="1">
      <c r="B4196" s="490">
        <v>92744</v>
      </c>
      <c r="C4196" s="536" t="s">
        <v>2800</v>
      </c>
      <c r="D4196" s="541" t="s">
        <v>7234</v>
      </c>
      <c r="E4196" s="539" t="s">
        <v>12626</v>
      </c>
      <c r="F4196" s="488">
        <v>637.03999999999996</v>
      </c>
    </row>
    <row r="4197" s="489" customFormat="1">
      <c r="B4197" s="490">
        <v>92754</v>
      </c>
      <c r="C4197" s="536" t="s">
        <v>2800</v>
      </c>
      <c r="D4197" s="541" t="s">
        <v>7235</v>
      </c>
      <c r="E4197" s="539" t="s">
        <v>12626</v>
      </c>
      <c r="F4197" s="488">
        <v>612.52999999999997</v>
      </c>
    </row>
    <row r="4198" s="489" customFormat="1">
      <c r="B4198" s="490">
        <v>92753</v>
      </c>
      <c r="C4198" s="536" t="s">
        <v>2800</v>
      </c>
      <c r="D4198" s="541" t="s">
        <v>7236</v>
      </c>
      <c r="E4198" s="539" t="s">
        <v>12626</v>
      </c>
      <c r="F4198" s="488">
        <v>624.49000000000001</v>
      </c>
    </row>
    <row r="4199" s="489" customFormat="1">
      <c r="B4199" s="490">
        <v>92755</v>
      </c>
      <c r="C4199" s="536" t="s">
        <v>2800</v>
      </c>
      <c r="D4199" s="541" t="s">
        <v>7237</v>
      </c>
      <c r="E4199" s="539" t="s">
        <v>12625</v>
      </c>
      <c r="F4199" s="488">
        <v>245.18000000000001</v>
      </c>
    </row>
    <row r="4200" s="489" customFormat="1">
      <c r="B4200" s="490">
        <v>92756</v>
      </c>
      <c r="C4200" s="536" t="s">
        <v>2800</v>
      </c>
      <c r="D4200" s="541" t="s">
        <v>7238</v>
      </c>
      <c r="E4200" s="539" t="s">
        <v>12625</v>
      </c>
      <c r="F4200" s="488">
        <v>283.42000000000002</v>
      </c>
    </row>
    <row r="4201" s="489" customFormat="1">
      <c r="B4201" s="490">
        <v>92757</v>
      </c>
      <c r="C4201" s="536" t="s">
        <v>2800</v>
      </c>
      <c r="D4201" s="541" t="s">
        <v>7239</v>
      </c>
      <c r="E4201" s="539" t="s">
        <v>12625</v>
      </c>
      <c r="F4201" s="488">
        <v>329.08999999999997</v>
      </c>
    </row>
    <row r="4202" s="489" customFormat="1">
      <c r="B4202" s="490">
        <v>92758</v>
      </c>
      <c r="C4202" s="536" t="s">
        <v>2800</v>
      </c>
      <c r="D4202" s="541" t="s">
        <v>7240</v>
      </c>
      <c r="E4202" s="539" t="s">
        <v>12626</v>
      </c>
      <c r="F4202" s="488">
        <v>690.44000000000005</v>
      </c>
    </row>
    <row r="4203" s="489" customFormat="1">
      <c r="B4203" s="490">
        <v>104500</v>
      </c>
      <c r="C4203" s="536" t="s">
        <v>2800</v>
      </c>
      <c r="D4203" s="541" t="s">
        <v>7241</v>
      </c>
      <c r="E4203" s="539" t="s">
        <v>143</v>
      </c>
      <c r="F4203" s="488">
        <v>0</v>
      </c>
    </row>
    <row r="4204" s="489" customFormat="1">
      <c r="B4204" s="490">
        <v>104503</v>
      </c>
      <c r="C4204" s="536" t="s">
        <v>2800</v>
      </c>
      <c r="D4204" s="541" t="s">
        <v>7242</v>
      </c>
      <c r="E4204" s="539" t="s">
        <v>143</v>
      </c>
      <c r="F4204" s="488">
        <v>0</v>
      </c>
    </row>
    <row r="4205" s="489" customFormat="1">
      <c r="B4205" s="490">
        <v>104504</v>
      </c>
      <c r="C4205" s="536" t="s">
        <v>2800</v>
      </c>
      <c r="D4205" s="541" t="s">
        <v>7243</v>
      </c>
      <c r="E4205" s="539" t="s">
        <v>143</v>
      </c>
      <c r="F4205" s="488">
        <v>0</v>
      </c>
    </row>
    <row r="4206" s="489" customFormat="1">
      <c r="B4206" s="490">
        <v>104507</v>
      </c>
      <c r="C4206" s="536" t="s">
        <v>2800</v>
      </c>
      <c r="D4206" s="541" t="s">
        <v>7244</v>
      </c>
      <c r="E4206" s="539" t="s">
        <v>143</v>
      </c>
      <c r="F4206" s="488">
        <v>0</v>
      </c>
    </row>
    <row r="4207" s="489" customFormat="1">
      <c r="B4207" s="490">
        <v>104508</v>
      </c>
      <c r="C4207" s="536" t="s">
        <v>2800</v>
      </c>
      <c r="D4207" s="541" t="s">
        <v>7245</v>
      </c>
      <c r="E4207" s="539" t="s">
        <v>143</v>
      </c>
      <c r="F4207" s="488">
        <v>0</v>
      </c>
    </row>
    <row r="4208" s="489" customFormat="1">
      <c r="B4208" s="490">
        <v>104509</v>
      </c>
      <c r="C4208" s="536" t="s">
        <v>2800</v>
      </c>
      <c r="D4208" s="541" t="s">
        <v>7246</v>
      </c>
      <c r="E4208" s="539" t="s">
        <v>143</v>
      </c>
      <c r="F4208" s="488">
        <v>0</v>
      </c>
    </row>
    <row r="4209" s="489" customFormat="1">
      <c r="B4209" s="490">
        <v>104512</v>
      </c>
      <c r="C4209" s="536" t="s">
        <v>2800</v>
      </c>
      <c r="D4209" s="541" t="s">
        <v>7247</v>
      </c>
      <c r="E4209" s="539" t="s">
        <v>143</v>
      </c>
      <c r="F4209" s="488">
        <v>0</v>
      </c>
    </row>
    <row r="4210" s="489" customFormat="1">
      <c r="B4210" s="490">
        <v>104513</v>
      </c>
      <c r="C4210" s="536" t="s">
        <v>2800</v>
      </c>
      <c r="D4210" s="541" t="s">
        <v>7248</v>
      </c>
      <c r="E4210" s="539" t="s">
        <v>143</v>
      </c>
      <c r="F4210" s="488">
        <v>0</v>
      </c>
    </row>
    <row r="4211" s="489" customFormat="1">
      <c r="B4211" s="490">
        <v>104514</v>
      </c>
      <c r="C4211" s="536" t="s">
        <v>2800</v>
      </c>
      <c r="D4211" s="541" t="s">
        <v>7249</v>
      </c>
      <c r="E4211" s="539" t="s">
        <v>143</v>
      </c>
      <c r="F4211" s="488">
        <v>0</v>
      </c>
    </row>
    <row r="4212" s="489" customFormat="1">
      <c r="B4212" s="490">
        <v>104501</v>
      </c>
      <c r="C4212" s="536" t="s">
        <v>2800</v>
      </c>
      <c r="D4212" s="541" t="s">
        <v>7250</v>
      </c>
      <c r="E4212" s="539" t="s">
        <v>143</v>
      </c>
      <c r="F4212" s="488">
        <v>0</v>
      </c>
    </row>
    <row r="4213" s="489" customFormat="1">
      <c r="B4213" s="490">
        <v>104502</v>
      </c>
      <c r="C4213" s="536" t="s">
        <v>2800</v>
      </c>
      <c r="D4213" s="541" t="s">
        <v>7251</v>
      </c>
      <c r="E4213" s="539" t="s">
        <v>143</v>
      </c>
      <c r="F4213" s="488">
        <v>0</v>
      </c>
    </row>
    <row r="4214" s="489" customFormat="1">
      <c r="B4214" s="490">
        <v>104505</v>
      </c>
      <c r="C4214" s="536" t="s">
        <v>2800</v>
      </c>
      <c r="D4214" s="541" t="s">
        <v>7252</v>
      </c>
      <c r="E4214" s="539" t="s">
        <v>143</v>
      </c>
      <c r="F4214" s="488">
        <v>0</v>
      </c>
    </row>
    <row r="4215" s="489" customFormat="1">
      <c r="B4215" s="490">
        <v>104506</v>
      </c>
      <c r="C4215" s="536" t="s">
        <v>2800</v>
      </c>
      <c r="D4215" s="541" t="s">
        <v>7253</v>
      </c>
      <c r="E4215" s="539" t="s">
        <v>143</v>
      </c>
      <c r="F4215" s="488">
        <v>0</v>
      </c>
    </row>
    <row r="4216" s="489" customFormat="1">
      <c r="B4216" s="490">
        <v>104510</v>
      </c>
      <c r="C4216" s="536" t="s">
        <v>2800</v>
      </c>
      <c r="D4216" s="541" t="s">
        <v>7254</v>
      </c>
      <c r="E4216" s="539" t="s">
        <v>143</v>
      </c>
      <c r="F4216" s="488">
        <v>0</v>
      </c>
    </row>
    <row r="4217" s="489" customFormat="1">
      <c r="B4217" s="490">
        <v>104511</v>
      </c>
      <c r="C4217" s="536" t="s">
        <v>2800</v>
      </c>
      <c r="D4217" s="541" t="s">
        <v>7255</v>
      </c>
      <c r="E4217" s="539" t="s">
        <v>143</v>
      </c>
      <c r="F4217" s="488">
        <v>0</v>
      </c>
    </row>
    <row r="4218" s="489" customFormat="1">
      <c r="B4218" s="490">
        <v>104491</v>
      </c>
      <c r="C4218" s="536" t="s">
        <v>2800</v>
      </c>
      <c r="D4218" s="541" t="s">
        <v>7256</v>
      </c>
      <c r="E4218" s="539" t="s">
        <v>143</v>
      </c>
      <c r="F4218" s="488">
        <v>4041.6599999999999</v>
      </c>
    </row>
    <row r="4219" s="489" customFormat="1">
      <c r="B4219" s="490">
        <v>104492</v>
      </c>
      <c r="C4219" s="536" t="s">
        <v>2800</v>
      </c>
      <c r="D4219" s="541" t="s">
        <v>7257</v>
      </c>
      <c r="E4219" s="539" t="s">
        <v>143</v>
      </c>
      <c r="F4219" s="488">
        <v>5053.3299999999999</v>
      </c>
    </row>
    <row r="4220" s="489" customFormat="1">
      <c r="B4220" s="490">
        <v>104493</v>
      </c>
      <c r="C4220" s="536" t="s">
        <v>2800</v>
      </c>
      <c r="D4220" s="541" t="s">
        <v>7258</v>
      </c>
      <c r="E4220" s="539" t="s">
        <v>143</v>
      </c>
      <c r="F4220" s="488">
        <v>0</v>
      </c>
    </row>
    <row r="4221" s="489" customFormat="1">
      <c r="B4221" s="490">
        <v>104494</v>
      </c>
      <c r="C4221" s="536" t="s">
        <v>2800</v>
      </c>
      <c r="D4221" s="541" t="s">
        <v>7259</v>
      </c>
      <c r="E4221" s="539" t="s">
        <v>143</v>
      </c>
      <c r="F4221" s="488">
        <v>6824.5299999999997</v>
      </c>
    </row>
    <row r="4222" s="489" customFormat="1">
      <c r="B4222" s="490">
        <v>104495</v>
      </c>
      <c r="C4222" s="536" t="s">
        <v>2800</v>
      </c>
      <c r="D4222" s="541" t="s">
        <v>7260</v>
      </c>
      <c r="E4222" s="539" t="s">
        <v>143</v>
      </c>
      <c r="F4222" s="488">
        <v>0</v>
      </c>
    </row>
    <row r="4223" s="489" customFormat="1">
      <c r="B4223" s="490">
        <v>104496</v>
      </c>
      <c r="C4223" s="536" t="s">
        <v>2800</v>
      </c>
      <c r="D4223" s="541" t="s">
        <v>7261</v>
      </c>
      <c r="E4223" s="539" t="s">
        <v>143</v>
      </c>
      <c r="F4223" s="488">
        <v>0</v>
      </c>
    </row>
    <row r="4224" s="489" customFormat="1">
      <c r="B4224" s="490">
        <v>104497</v>
      </c>
      <c r="C4224" s="536" t="s">
        <v>2800</v>
      </c>
      <c r="D4224" s="541" t="s">
        <v>7262</v>
      </c>
      <c r="E4224" s="539" t="s">
        <v>143</v>
      </c>
      <c r="F4224" s="488">
        <v>8184.8199999999997</v>
      </c>
    </row>
    <row r="4225" s="489" customFormat="1">
      <c r="B4225" s="490">
        <v>104498</v>
      </c>
      <c r="C4225" s="536" t="s">
        <v>2800</v>
      </c>
      <c r="D4225" s="541" t="s">
        <v>7263</v>
      </c>
      <c r="E4225" s="539" t="s">
        <v>143</v>
      </c>
      <c r="F4225" s="488">
        <v>0</v>
      </c>
    </row>
    <row r="4226" s="489" customFormat="1">
      <c r="B4226" s="490">
        <v>104499</v>
      </c>
      <c r="C4226" s="536" t="s">
        <v>2800</v>
      </c>
      <c r="D4226" s="541" t="s">
        <v>7264</v>
      </c>
      <c r="E4226" s="539" t="s">
        <v>143</v>
      </c>
      <c r="F4226" s="488">
        <v>0</v>
      </c>
    </row>
    <row r="4227" s="489" customFormat="1">
      <c r="B4227" s="490">
        <v>104515</v>
      </c>
      <c r="C4227" s="536" t="s">
        <v>2800</v>
      </c>
      <c r="D4227" s="541" t="s">
        <v>7265</v>
      </c>
      <c r="E4227" s="539" t="s">
        <v>12625</v>
      </c>
      <c r="F4227" s="488">
        <v>23.32</v>
      </c>
    </row>
    <row r="4228" s="489" customFormat="1">
      <c r="B4228" s="490">
        <v>87430</v>
      </c>
      <c r="C4228" s="536" t="s">
        <v>2800</v>
      </c>
      <c r="D4228" s="541" t="s">
        <v>7266</v>
      </c>
      <c r="E4228" s="539" t="s">
        <v>12625</v>
      </c>
      <c r="F4228" s="488">
        <v>20.899999999999999</v>
      </c>
    </row>
    <row r="4229" s="489" customFormat="1">
      <c r="B4229" s="490">
        <v>87433</v>
      </c>
      <c r="C4229" s="536" t="s">
        <v>2800</v>
      </c>
      <c r="D4229" s="541" t="s">
        <v>7267</v>
      </c>
      <c r="E4229" s="539" t="s">
        <v>12625</v>
      </c>
      <c r="F4229" s="488">
        <v>30.109999999999999</v>
      </c>
    </row>
    <row r="4230" s="489" customFormat="1">
      <c r="B4230" s="490">
        <v>87436</v>
      </c>
      <c r="C4230" s="536" t="s">
        <v>2800</v>
      </c>
      <c r="D4230" s="541" t="s">
        <v>7268</v>
      </c>
      <c r="E4230" s="539" t="s">
        <v>12625</v>
      </c>
      <c r="F4230" s="488">
        <v>34.329999999999998</v>
      </c>
    </row>
    <row r="4231" s="489" customFormat="1">
      <c r="B4231" s="490">
        <v>87439</v>
      </c>
      <c r="C4231" s="536" t="s">
        <v>2800</v>
      </c>
      <c r="D4231" s="541" t="s">
        <v>7269</v>
      </c>
      <c r="E4231" s="539" t="s">
        <v>12625</v>
      </c>
      <c r="F4231" s="488">
        <v>42</v>
      </c>
    </row>
    <row r="4232" s="489" customFormat="1">
      <c r="B4232" s="490">
        <v>104633</v>
      </c>
      <c r="C4232" s="536" t="s">
        <v>2800</v>
      </c>
      <c r="D4232" s="541" t="s">
        <v>7270</v>
      </c>
      <c r="E4232" s="539" t="s">
        <v>12625</v>
      </c>
      <c r="F4232" s="488">
        <v>28.93</v>
      </c>
    </row>
    <row r="4233" s="489" customFormat="1">
      <c r="B4233" s="490">
        <v>104634</v>
      </c>
      <c r="C4233" s="536" t="s">
        <v>2800</v>
      </c>
      <c r="D4233" s="541" t="s">
        <v>7271</v>
      </c>
      <c r="E4233" s="539" t="s">
        <v>12625</v>
      </c>
      <c r="F4233" s="488">
        <v>42.479999999999997</v>
      </c>
    </row>
    <row r="4234" s="489" customFormat="1">
      <c r="B4234" s="490">
        <v>87418</v>
      </c>
      <c r="C4234" s="536" t="s">
        <v>2800</v>
      </c>
      <c r="D4234" s="541" t="s">
        <v>7272</v>
      </c>
      <c r="E4234" s="539" t="s">
        <v>12625</v>
      </c>
      <c r="F4234" s="488">
        <v>20.829999999999998</v>
      </c>
    </row>
    <row r="4235" s="489" customFormat="1">
      <c r="B4235" s="490">
        <v>87421</v>
      </c>
      <c r="C4235" s="536" t="s">
        <v>2800</v>
      </c>
      <c r="D4235" s="541" t="s">
        <v>7273</v>
      </c>
      <c r="E4235" s="539" t="s">
        <v>12625</v>
      </c>
      <c r="F4235" s="488">
        <v>31.690000000000001</v>
      </c>
    </row>
    <row r="4236" s="489" customFormat="1">
      <c r="B4236" s="490">
        <v>104628</v>
      </c>
      <c r="C4236" s="536" t="s">
        <v>2800</v>
      </c>
      <c r="D4236" s="541" t="s">
        <v>7274</v>
      </c>
      <c r="E4236" s="539" t="s">
        <v>12625</v>
      </c>
      <c r="F4236" s="488">
        <v>32.899999999999999</v>
      </c>
    </row>
    <row r="4237" s="489" customFormat="1">
      <c r="B4237" s="490">
        <v>104631</v>
      </c>
      <c r="C4237" s="536" t="s">
        <v>2800</v>
      </c>
      <c r="D4237" s="541" t="s">
        <v>7275</v>
      </c>
      <c r="E4237" s="539" t="s">
        <v>12625</v>
      </c>
      <c r="F4237" s="488">
        <v>44.609999999999999</v>
      </c>
    </row>
    <row r="4238" s="489" customFormat="1">
      <c r="B4238" s="490">
        <v>104627</v>
      </c>
      <c r="C4238" s="536" t="s">
        <v>2800</v>
      </c>
      <c r="D4238" s="541" t="s">
        <v>7276</v>
      </c>
      <c r="E4238" s="539" t="s">
        <v>12625</v>
      </c>
      <c r="F4238" s="488">
        <v>20.82</v>
      </c>
    </row>
    <row r="4239" s="489" customFormat="1">
      <c r="B4239" s="490">
        <v>104630</v>
      </c>
      <c r="C4239" s="536" t="s">
        <v>2800</v>
      </c>
      <c r="D4239" s="541" t="s">
        <v>7277</v>
      </c>
      <c r="E4239" s="539" t="s">
        <v>12625</v>
      </c>
      <c r="F4239" s="488">
        <v>32.520000000000003</v>
      </c>
    </row>
    <row r="4240" s="489" customFormat="1">
      <c r="B4240" s="490">
        <v>104629</v>
      </c>
      <c r="C4240" s="536" t="s">
        <v>2800</v>
      </c>
      <c r="D4240" s="541" t="s">
        <v>7278</v>
      </c>
      <c r="E4240" s="539" t="s">
        <v>12625</v>
      </c>
      <c r="F4240" s="488">
        <v>39.850000000000001</v>
      </c>
    </row>
    <row r="4241" s="489" customFormat="1">
      <c r="B4241" s="490">
        <v>104632</v>
      </c>
      <c r="C4241" s="536" t="s">
        <v>2800</v>
      </c>
      <c r="D4241" s="541" t="s">
        <v>7279</v>
      </c>
      <c r="E4241" s="539" t="s">
        <v>12625</v>
      </c>
      <c r="F4241" s="488">
        <v>51.549999999999997</v>
      </c>
    </row>
    <row r="4242" s="489" customFormat="1">
      <c r="B4242" s="490">
        <v>87412</v>
      </c>
      <c r="C4242" s="536" t="s">
        <v>2800</v>
      </c>
      <c r="D4242" s="541" t="s">
        <v>7280</v>
      </c>
      <c r="E4242" s="539" t="s">
        <v>12625</v>
      </c>
      <c r="F4242" s="488">
        <v>27.190000000000001</v>
      </c>
    </row>
    <row r="4243" s="489" customFormat="1">
      <c r="B4243" s="490">
        <v>87415</v>
      </c>
      <c r="C4243" s="536" t="s">
        <v>2800</v>
      </c>
      <c r="D4243" s="541" t="s">
        <v>7281</v>
      </c>
      <c r="E4243" s="539" t="s">
        <v>12625</v>
      </c>
      <c r="F4243" s="488">
        <v>37.619999999999997</v>
      </c>
    </row>
    <row r="4244" s="489" customFormat="1">
      <c r="B4244" s="490">
        <v>87411</v>
      </c>
      <c r="C4244" s="536" t="s">
        <v>2800</v>
      </c>
      <c r="D4244" s="541" t="s">
        <v>7282</v>
      </c>
      <c r="E4244" s="539" t="s">
        <v>12625</v>
      </c>
      <c r="F4244" s="488">
        <v>17.879999999999999</v>
      </c>
    </row>
    <row r="4245" s="489" customFormat="1">
      <c r="B4245" s="490">
        <v>87414</v>
      </c>
      <c r="C4245" s="536" t="s">
        <v>2800</v>
      </c>
      <c r="D4245" s="541" t="s">
        <v>7283</v>
      </c>
      <c r="E4245" s="539" t="s">
        <v>12625</v>
      </c>
      <c r="F4245" s="488">
        <v>28.32</v>
      </c>
    </row>
    <row r="4246" s="489" customFormat="1">
      <c r="B4246" s="490">
        <v>87413</v>
      </c>
      <c r="C4246" s="536" t="s">
        <v>2800</v>
      </c>
      <c r="D4246" s="541" t="s">
        <v>7284</v>
      </c>
      <c r="E4246" s="539" t="s">
        <v>12625</v>
      </c>
      <c r="F4246" s="488">
        <v>32.539999999999999</v>
      </c>
    </row>
    <row r="4247" s="489" customFormat="1">
      <c r="B4247" s="490">
        <v>87416</v>
      </c>
      <c r="C4247" s="536" t="s">
        <v>2800</v>
      </c>
      <c r="D4247" s="541" t="s">
        <v>7285</v>
      </c>
      <c r="E4247" s="539" t="s">
        <v>12625</v>
      </c>
      <c r="F4247" s="488">
        <v>42.979999999999997</v>
      </c>
    </row>
    <row r="4248" s="489" customFormat="1">
      <c r="B4248" s="490">
        <v>104635</v>
      </c>
      <c r="C4248" s="536" t="s">
        <v>2800</v>
      </c>
      <c r="D4248" s="541" t="s">
        <v>7286</v>
      </c>
      <c r="E4248" s="539" t="s">
        <v>12625</v>
      </c>
      <c r="F4248" s="488">
        <v>59.299999999999997</v>
      </c>
    </row>
    <row r="4249" s="489" customFormat="1">
      <c r="B4249" s="490">
        <v>104636</v>
      </c>
      <c r="C4249" s="536" t="s">
        <v>2800</v>
      </c>
      <c r="D4249" s="541" t="s">
        <v>7287</v>
      </c>
      <c r="E4249" s="539" t="s">
        <v>12625</v>
      </c>
      <c r="F4249" s="488">
        <v>68.730000000000004</v>
      </c>
    </row>
    <row r="4250" s="489" customFormat="1">
      <c r="B4250" s="490">
        <v>87424</v>
      </c>
      <c r="C4250" s="536" t="s">
        <v>2800</v>
      </c>
      <c r="D4250" s="541" t="s">
        <v>7288</v>
      </c>
      <c r="E4250" s="539" t="s">
        <v>12625</v>
      </c>
      <c r="F4250" s="488">
        <v>42.100000000000001</v>
      </c>
    </row>
    <row r="4251" s="489" customFormat="1">
      <c r="B4251" s="490">
        <v>87427</v>
      </c>
      <c r="C4251" s="536" t="s">
        <v>2800</v>
      </c>
      <c r="D4251" s="541" t="s">
        <v>7289</v>
      </c>
      <c r="E4251" s="539" t="s">
        <v>12625</v>
      </c>
      <c r="F4251" s="488">
        <v>49.649999999999999</v>
      </c>
    </row>
    <row r="4252" s="489" customFormat="1">
      <c r="B4252" s="490">
        <v>89998</v>
      </c>
      <c r="C4252" s="536" t="s">
        <v>2800</v>
      </c>
      <c r="D4252" s="541" t="s">
        <v>7290</v>
      </c>
      <c r="E4252" s="539" t="s">
        <v>186</v>
      </c>
      <c r="F4252" s="488">
        <v>9.9600000000000009</v>
      </c>
    </row>
    <row r="4253" s="489" customFormat="1">
      <c r="B4253" s="490">
        <v>102920</v>
      </c>
      <c r="C4253" s="536" t="s">
        <v>2800</v>
      </c>
      <c r="D4253" s="541" t="s">
        <v>7291</v>
      </c>
      <c r="E4253" s="539" t="s">
        <v>186</v>
      </c>
      <c r="F4253" s="488">
        <v>8.0999999999999996</v>
      </c>
    </row>
    <row r="4254" s="489" customFormat="1">
      <c r="B4254" s="490">
        <v>102923</v>
      </c>
      <c r="C4254" s="536" t="s">
        <v>2800</v>
      </c>
      <c r="D4254" s="541" t="s">
        <v>7292</v>
      </c>
      <c r="E4254" s="539" t="s">
        <v>186</v>
      </c>
      <c r="F4254" s="488">
        <v>7.5199999999999996</v>
      </c>
    </row>
    <row r="4255" s="489" customFormat="1">
      <c r="B4255" s="490">
        <v>90000</v>
      </c>
      <c r="C4255" s="536" t="s">
        <v>2800</v>
      </c>
      <c r="D4255" s="541" t="s">
        <v>7293</v>
      </c>
      <c r="E4255" s="539" t="s">
        <v>186</v>
      </c>
      <c r="F4255" s="488">
        <v>13.1</v>
      </c>
    </row>
    <row r="4256" s="489" customFormat="1">
      <c r="B4256" s="490">
        <v>103088</v>
      </c>
      <c r="C4256" s="536" t="s">
        <v>2800</v>
      </c>
      <c r="D4256" s="541" t="s">
        <v>7294</v>
      </c>
      <c r="E4256" s="539" t="s">
        <v>186</v>
      </c>
      <c r="F4256" s="488">
        <v>10.109999999999999</v>
      </c>
    </row>
    <row r="4257" s="489" customFormat="1">
      <c r="B4257" s="490">
        <v>102922</v>
      </c>
      <c r="C4257" s="536" t="s">
        <v>2800</v>
      </c>
      <c r="D4257" s="541" t="s">
        <v>7295</v>
      </c>
      <c r="E4257" s="539" t="s">
        <v>186</v>
      </c>
      <c r="F4257" s="488">
        <v>8.75</v>
      </c>
    </row>
    <row r="4258" s="489" customFormat="1">
      <c r="B4258" s="490">
        <v>89999</v>
      </c>
      <c r="C4258" s="536" t="s">
        <v>2800</v>
      </c>
      <c r="D4258" s="541" t="s">
        <v>7296</v>
      </c>
      <c r="E4258" s="539" t="s">
        <v>186</v>
      </c>
      <c r="F4258" s="488">
        <v>16.629999999999999</v>
      </c>
    </row>
    <row r="4259" s="489" customFormat="1">
      <c r="B4259" s="490">
        <v>89996</v>
      </c>
      <c r="C4259" s="536" t="s">
        <v>2800</v>
      </c>
      <c r="D4259" s="541" t="s">
        <v>7297</v>
      </c>
      <c r="E4259" s="539" t="s">
        <v>186</v>
      </c>
      <c r="F4259" s="488">
        <v>10.56</v>
      </c>
    </row>
    <row r="4260" s="489" customFormat="1">
      <c r="B4260" s="490">
        <v>89997</v>
      </c>
      <c r="C4260" s="536" t="s">
        <v>2800</v>
      </c>
      <c r="D4260" s="541" t="s">
        <v>7298</v>
      </c>
      <c r="E4260" s="539" t="s">
        <v>186</v>
      </c>
      <c r="F4260" s="488">
        <v>8.4900000000000002</v>
      </c>
    </row>
    <row r="4261" s="489" customFormat="1">
      <c r="B4261" s="490">
        <v>102921</v>
      </c>
      <c r="C4261" s="536" t="s">
        <v>2800</v>
      </c>
      <c r="D4261" s="541" t="s">
        <v>7299</v>
      </c>
      <c r="E4261" s="539" t="s">
        <v>186</v>
      </c>
      <c r="F4261" s="488">
        <v>7.7599999999999998</v>
      </c>
    </row>
    <row r="4262" s="489" customFormat="1">
      <c r="B4262" s="490">
        <v>90278</v>
      </c>
      <c r="C4262" s="536" t="s">
        <v>2800</v>
      </c>
      <c r="D4262" s="541" t="s">
        <v>7300</v>
      </c>
      <c r="E4262" s="539" t="s">
        <v>12626</v>
      </c>
      <c r="F4262" s="488">
        <v>582.42999999999995</v>
      </c>
    </row>
    <row r="4263" s="489" customFormat="1">
      <c r="B4263" s="490">
        <v>90282</v>
      </c>
      <c r="C4263" s="536" t="s">
        <v>2800</v>
      </c>
      <c r="D4263" s="541" t="s">
        <v>7301</v>
      </c>
      <c r="E4263" s="539" t="s">
        <v>12626</v>
      </c>
      <c r="F4263" s="488">
        <v>569.28999999999996</v>
      </c>
    </row>
    <row r="4264" s="489" customFormat="1">
      <c r="B4264" s="490">
        <v>90279</v>
      </c>
      <c r="C4264" s="536" t="s">
        <v>2800</v>
      </c>
      <c r="D4264" s="541" t="s">
        <v>7302</v>
      </c>
      <c r="E4264" s="539" t="s">
        <v>12626</v>
      </c>
      <c r="F4264" s="488">
        <v>634.58000000000004</v>
      </c>
    </row>
    <row r="4265" s="489" customFormat="1">
      <c r="B4265" s="490">
        <v>90283</v>
      </c>
      <c r="C4265" s="536" t="s">
        <v>2800</v>
      </c>
      <c r="D4265" s="541" t="s">
        <v>7303</v>
      </c>
      <c r="E4265" s="539" t="s">
        <v>12626</v>
      </c>
      <c r="F4265" s="488">
        <v>620.92999999999995</v>
      </c>
    </row>
    <row r="4266" s="489" customFormat="1">
      <c r="B4266" s="490">
        <v>90280</v>
      </c>
      <c r="C4266" s="536" t="s">
        <v>2800</v>
      </c>
      <c r="D4266" s="541" t="s">
        <v>7304</v>
      </c>
      <c r="E4266" s="539" t="s">
        <v>12626</v>
      </c>
      <c r="F4266" s="488">
        <v>692.14999999999998</v>
      </c>
    </row>
    <row r="4267" s="489" customFormat="1">
      <c r="B4267" s="490">
        <v>90284</v>
      </c>
      <c r="C4267" s="536" t="s">
        <v>2800</v>
      </c>
      <c r="D4267" s="541" t="s">
        <v>7305</v>
      </c>
      <c r="E4267" s="539" t="s">
        <v>12626</v>
      </c>
      <c r="F4267" s="488">
        <v>682.82000000000005</v>
      </c>
    </row>
    <row r="4268" s="489" customFormat="1">
      <c r="B4268" s="490">
        <v>90281</v>
      </c>
      <c r="C4268" s="536" t="s">
        <v>2800</v>
      </c>
      <c r="D4268" s="541" t="s">
        <v>7306</v>
      </c>
      <c r="E4268" s="539" t="s">
        <v>12626</v>
      </c>
      <c r="F4268" s="488">
        <v>788.73000000000002</v>
      </c>
    </row>
    <row r="4269" s="489" customFormat="1">
      <c r="B4269" s="490">
        <v>90285</v>
      </c>
      <c r="C4269" s="536" t="s">
        <v>2800</v>
      </c>
      <c r="D4269" s="541" t="s">
        <v>7307</v>
      </c>
      <c r="E4269" s="539" t="s">
        <v>12626</v>
      </c>
      <c r="F4269" s="488">
        <v>784.21000000000004</v>
      </c>
    </row>
    <row r="4270" s="489" customFormat="1">
      <c r="B4270" s="490">
        <v>89994</v>
      </c>
      <c r="C4270" s="536" t="s">
        <v>2800</v>
      </c>
      <c r="D4270" s="541" t="s">
        <v>7308</v>
      </c>
      <c r="E4270" s="539" t="s">
        <v>12626</v>
      </c>
      <c r="F4270" s="488">
        <v>987.80999999999995</v>
      </c>
    </row>
    <row r="4271" s="489" customFormat="1">
      <c r="B4271" s="490">
        <v>89995</v>
      </c>
      <c r="C4271" s="536" t="s">
        <v>2800</v>
      </c>
      <c r="D4271" s="541" t="s">
        <v>7309</v>
      </c>
      <c r="E4271" s="539" t="s">
        <v>12626</v>
      </c>
      <c r="F4271" s="488">
        <v>1106.71</v>
      </c>
    </row>
    <row r="4272" s="489" customFormat="1">
      <c r="B4272" s="490">
        <v>89993</v>
      </c>
      <c r="C4272" s="536" t="s">
        <v>2800</v>
      </c>
      <c r="D4272" s="541" t="s">
        <v>7310</v>
      </c>
      <c r="E4272" s="539" t="s">
        <v>12626</v>
      </c>
      <c r="F4272" s="488">
        <v>1147.5699999999999</v>
      </c>
    </row>
    <row r="4273" s="489" customFormat="1">
      <c r="B4273" s="490">
        <v>99860</v>
      </c>
      <c r="C4273" s="536" t="s">
        <v>2800</v>
      </c>
      <c r="D4273" s="541" t="s">
        <v>7311</v>
      </c>
      <c r="E4273" s="539" t="s">
        <v>143</v>
      </c>
      <c r="F4273" s="488">
        <v>0</v>
      </c>
    </row>
    <row r="4274" s="489" customFormat="1">
      <c r="B4274" s="490">
        <v>99858</v>
      </c>
      <c r="C4274" s="536" t="s">
        <v>2800</v>
      </c>
      <c r="D4274" s="541" t="s">
        <v>7312</v>
      </c>
      <c r="E4274" s="539" t="s">
        <v>143</v>
      </c>
      <c r="F4274" s="488">
        <v>0</v>
      </c>
    </row>
    <row r="4275" s="489" customFormat="1">
      <c r="B4275" s="490">
        <v>99859</v>
      </c>
      <c r="C4275" s="536" t="s">
        <v>2800</v>
      </c>
      <c r="D4275" s="541" t="s">
        <v>7313</v>
      </c>
      <c r="E4275" s="539" t="s">
        <v>143</v>
      </c>
      <c r="F4275" s="488">
        <v>0</v>
      </c>
    </row>
    <row r="4276" s="489" customFormat="1">
      <c r="B4276" s="490">
        <v>99857</v>
      </c>
      <c r="C4276" s="536" t="s">
        <v>2800</v>
      </c>
      <c r="D4276" s="541" t="s">
        <v>7314</v>
      </c>
      <c r="E4276" s="539" t="s">
        <v>143</v>
      </c>
      <c r="F4276" s="488">
        <v>110.39</v>
      </c>
    </row>
    <row r="4277" s="489" customFormat="1">
      <c r="B4277" s="490">
        <v>99855</v>
      </c>
      <c r="C4277" s="536" t="s">
        <v>2800</v>
      </c>
      <c r="D4277" s="541" t="s">
        <v>7315</v>
      </c>
      <c r="E4277" s="539" t="s">
        <v>143</v>
      </c>
      <c r="F4277" s="488">
        <v>134.94</v>
      </c>
    </row>
    <row r="4278" s="489" customFormat="1">
      <c r="B4278" s="490">
        <v>99856</v>
      </c>
      <c r="C4278" s="536" t="s">
        <v>2800</v>
      </c>
      <c r="D4278" s="541" t="s">
        <v>7316</v>
      </c>
      <c r="E4278" s="539" t="s">
        <v>143</v>
      </c>
      <c r="F4278" s="488">
        <v>0</v>
      </c>
    </row>
    <row r="4279" s="489" customFormat="1">
      <c r="B4279" s="490">
        <v>99862</v>
      </c>
      <c r="C4279" s="536" t="s">
        <v>2800</v>
      </c>
      <c r="D4279" s="541" t="s">
        <v>7317</v>
      </c>
      <c r="E4279" s="539" t="s">
        <v>12625</v>
      </c>
      <c r="F4279" s="488">
        <v>757.32000000000005</v>
      </c>
    </row>
    <row r="4280" s="489" customFormat="1">
      <c r="B4280" s="490">
        <v>99861</v>
      </c>
      <c r="C4280" s="536" t="s">
        <v>2800</v>
      </c>
      <c r="D4280" s="541" t="s">
        <v>7318</v>
      </c>
      <c r="E4280" s="539" t="s">
        <v>12625</v>
      </c>
      <c r="F4280" s="488">
        <v>644.97000000000003</v>
      </c>
    </row>
    <row r="4281" s="489" customFormat="1">
      <c r="B4281" s="490">
        <v>99839</v>
      </c>
      <c r="C4281" s="536" t="s">
        <v>2800</v>
      </c>
      <c r="D4281" s="541" t="s">
        <v>7319</v>
      </c>
      <c r="E4281" s="539" t="s">
        <v>143</v>
      </c>
      <c r="F4281" s="488">
        <v>562.89999999999998</v>
      </c>
    </row>
    <row r="4282" s="489" customFormat="1">
      <c r="B4282" s="490">
        <v>99849</v>
      </c>
      <c r="C4282" s="536" t="s">
        <v>2800</v>
      </c>
      <c r="D4282" s="541" t="s">
        <v>7320</v>
      </c>
      <c r="E4282" s="539" t="s">
        <v>143</v>
      </c>
      <c r="F4282" s="488">
        <v>0</v>
      </c>
    </row>
    <row r="4283" s="489" customFormat="1">
      <c r="B4283" s="490">
        <v>99853</v>
      </c>
      <c r="C4283" s="536" t="s">
        <v>2800</v>
      </c>
      <c r="D4283" s="541" t="s">
        <v>7321</v>
      </c>
      <c r="E4283" s="539" t="s">
        <v>143</v>
      </c>
      <c r="F4283" s="488">
        <v>0</v>
      </c>
    </row>
    <row r="4284" s="489" customFormat="1">
      <c r="B4284" s="490">
        <v>99847</v>
      </c>
      <c r="C4284" s="536" t="s">
        <v>2800</v>
      </c>
      <c r="D4284" s="541" t="s">
        <v>7322</v>
      </c>
      <c r="E4284" s="539" t="s">
        <v>143</v>
      </c>
      <c r="F4284" s="488">
        <v>0</v>
      </c>
    </row>
    <row r="4285" s="489" customFormat="1">
      <c r="B4285" s="490">
        <v>99851</v>
      </c>
      <c r="C4285" s="536" t="s">
        <v>2800</v>
      </c>
      <c r="D4285" s="541" t="s">
        <v>7323</v>
      </c>
      <c r="E4285" s="539" t="s">
        <v>143</v>
      </c>
      <c r="F4285" s="488">
        <v>0</v>
      </c>
    </row>
    <row r="4286" s="489" customFormat="1">
      <c r="B4286" s="490">
        <v>99850</v>
      </c>
      <c r="C4286" s="536" t="s">
        <v>2800</v>
      </c>
      <c r="D4286" s="541" t="s">
        <v>7324</v>
      </c>
      <c r="E4286" s="539" t="s">
        <v>143</v>
      </c>
      <c r="F4286" s="488">
        <v>0</v>
      </c>
    </row>
    <row r="4287" s="489" customFormat="1">
      <c r="B4287" s="490">
        <v>99854</v>
      </c>
      <c r="C4287" s="536" t="s">
        <v>2800</v>
      </c>
      <c r="D4287" s="541" t="s">
        <v>7325</v>
      </c>
      <c r="E4287" s="539" t="s">
        <v>143</v>
      </c>
      <c r="F4287" s="488">
        <v>0</v>
      </c>
    </row>
    <row r="4288" s="489" customFormat="1">
      <c r="B4288" s="490">
        <v>99848</v>
      </c>
      <c r="C4288" s="536" t="s">
        <v>2800</v>
      </c>
      <c r="D4288" s="541" t="s">
        <v>7326</v>
      </c>
      <c r="E4288" s="539" t="s">
        <v>143</v>
      </c>
      <c r="F4288" s="488">
        <v>0</v>
      </c>
    </row>
    <row r="4289" s="489" customFormat="1">
      <c r="B4289" s="490">
        <v>99852</v>
      </c>
      <c r="C4289" s="536" t="s">
        <v>2800</v>
      </c>
      <c r="D4289" s="541" t="s">
        <v>7327</v>
      </c>
      <c r="E4289" s="539" t="s">
        <v>143</v>
      </c>
      <c r="F4289" s="488">
        <v>0</v>
      </c>
    </row>
    <row r="4290" s="489" customFormat="1">
      <c r="B4290" s="490">
        <v>99844</v>
      </c>
      <c r="C4290" s="536" t="s">
        <v>2800</v>
      </c>
      <c r="D4290" s="541" t="s">
        <v>7328</v>
      </c>
      <c r="E4290" s="539" t="s">
        <v>143</v>
      </c>
      <c r="F4290" s="488">
        <v>0</v>
      </c>
    </row>
    <row r="4291" s="489" customFormat="1">
      <c r="B4291" s="490">
        <v>99842</v>
      </c>
      <c r="C4291" s="536" t="s">
        <v>2800</v>
      </c>
      <c r="D4291" s="541" t="s">
        <v>7329</v>
      </c>
      <c r="E4291" s="539" t="s">
        <v>143</v>
      </c>
      <c r="F4291" s="488">
        <v>0</v>
      </c>
    </row>
    <row r="4292" s="489" customFormat="1">
      <c r="B4292" s="490">
        <v>99837</v>
      </c>
      <c r="C4292" s="536" t="s">
        <v>2800</v>
      </c>
      <c r="D4292" s="541" t="s">
        <v>7330</v>
      </c>
      <c r="E4292" s="539" t="s">
        <v>143</v>
      </c>
      <c r="F4292" s="488">
        <v>746.20000000000005</v>
      </c>
    </row>
    <row r="4293" s="489" customFormat="1">
      <c r="B4293" s="490">
        <v>99840</v>
      </c>
      <c r="C4293" s="536" t="s">
        <v>2800</v>
      </c>
      <c r="D4293" s="541" t="s">
        <v>7331</v>
      </c>
      <c r="E4293" s="539" t="s">
        <v>143</v>
      </c>
      <c r="F4293" s="488">
        <v>0</v>
      </c>
    </row>
    <row r="4294" s="489" customFormat="1">
      <c r="B4294" s="490">
        <v>99845</v>
      </c>
      <c r="C4294" s="536" t="s">
        <v>2800</v>
      </c>
      <c r="D4294" s="541" t="s">
        <v>7332</v>
      </c>
      <c r="E4294" s="539" t="s">
        <v>143</v>
      </c>
      <c r="F4294" s="488">
        <v>0</v>
      </c>
    </row>
    <row r="4295" s="489" customFormat="1">
      <c r="B4295" s="490">
        <v>99843</v>
      </c>
      <c r="C4295" s="536" t="s">
        <v>2800</v>
      </c>
      <c r="D4295" s="541" t="s">
        <v>7333</v>
      </c>
      <c r="E4295" s="539" t="s">
        <v>143</v>
      </c>
      <c r="F4295" s="488">
        <v>0</v>
      </c>
    </row>
    <row r="4296" s="489" customFormat="1">
      <c r="B4296" s="490">
        <v>99838</v>
      </c>
      <c r="C4296" s="536" t="s">
        <v>2800</v>
      </c>
      <c r="D4296" s="541" t="s">
        <v>7334</v>
      </c>
      <c r="E4296" s="539" t="s">
        <v>143</v>
      </c>
      <c r="F4296" s="488">
        <v>0</v>
      </c>
    </row>
    <row r="4297" s="489" customFormat="1">
      <c r="B4297" s="490">
        <v>99846</v>
      </c>
      <c r="C4297" s="536" t="s">
        <v>2800</v>
      </c>
      <c r="D4297" s="541" t="s">
        <v>7335</v>
      </c>
      <c r="E4297" s="539" t="s">
        <v>143</v>
      </c>
      <c r="F4297" s="488">
        <v>0</v>
      </c>
    </row>
    <row r="4298" s="489" customFormat="1">
      <c r="B4298" s="490">
        <v>99841</v>
      </c>
      <c r="C4298" s="536" t="s">
        <v>2800</v>
      </c>
      <c r="D4298" s="541" t="s">
        <v>7336</v>
      </c>
      <c r="E4298" s="539" t="s">
        <v>143</v>
      </c>
      <c r="F4298" s="488">
        <v>1013.08</v>
      </c>
    </row>
    <row r="4299" s="489" customFormat="1">
      <c r="B4299" s="490">
        <v>94276</v>
      </c>
      <c r="C4299" s="536" t="s">
        <v>2800</v>
      </c>
      <c r="D4299" s="541" t="s">
        <v>7337</v>
      </c>
      <c r="E4299" s="539" t="s">
        <v>143</v>
      </c>
      <c r="F4299" s="488">
        <v>61.539999999999999</v>
      </c>
    </row>
    <row r="4300" s="489" customFormat="1">
      <c r="B4300" s="490">
        <v>94274</v>
      </c>
      <c r="C4300" s="536" t="s">
        <v>2800</v>
      </c>
      <c r="D4300" s="541" t="s">
        <v>7338</v>
      </c>
      <c r="E4300" s="539" t="s">
        <v>143</v>
      </c>
      <c r="F4300" s="488">
        <v>67.450000000000003</v>
      </c>
    </row>
    <row r="4301" s="489" customFormat="1">
      <c r="B4301" s="490">
        <v>94280</v>
      </c>
      <c r="C4301" s="536" t="s">
        <v>2800</v>
      </c>
      <c r="D4301" s="541" t="s">
        <v>7339</v>
      </c>
      <c r="E4301" s="539" t="s">
        <v>143</v>
      </c>
      <c r="F4301" s="488">
        <v>65.890000000000001</v>
      </c>
    </row>
    <row r="4302" s="489" customFormat="1">
      <c r="B4302" s="490">
        <v>94278</v>
      </c>
      <c r="C4302" s="536" t="s">
        <v>2800</v>
      </c>
      <c r="D4302" s="541" t="s">
        <v>7340</v>
      </c>
      <c r="E4302" s="539" t="s">
        <v>143</v>
      </c>
      <c r="F4302" s="488">
        <v>54.310000000000002</v>
      </c>
    </row>
    <row r="4303" s="489" customFormat="1">
      <c r="B4303" s="490">
        <v>94275</v>
      </c>
      <c r="C4303" s="536" t="s">
        <v>2800</v>
      </c>
      <c r="D4303" s="541" t="s">
        <v>7341</v>
      </c>
      <c r="E4303" s="539" t="s">
        <v>143</v>
      </c>
      <c r="F4303" s="488">
        <v>58.5</v>
      </c>
    </row>
    <row r="4304" s="489" customFormat="1">
      <c r="B4304" s="490">
        <v>94273</v>
      </c>
      <c r="C4304" s="536" t="s">
        <v>2800</v>
      </c>
      <c r="D4304" s="541" t="s">
        <v>7342</v>
      </c>
      <c r="E4304" s="539" t="s">
        <v>143</v>
      </c>
      <c r="F4304" s="488">
        <v>64.409999999999997</v>
      </c>
    </row>
    <row r="4305" s="489" customFormat="1">
      <c r="B4305" s="490">
        <v>94279</v>
      </c>
      <c r="C4305" s="536" t="s">
        <v>2800</v>
      </c>
      <c r="D4305" s="541" t="s">
        <v>7343</v>
      </c>
      <c r="E4305" s="539" t="s">
        <v>143</v>
      </c>
      <c r="F4305" s="488">
        <v>62.859999999999999</v>
      </c>
    </row>
    <row r="4306" s="489" customFormat="1">
      <c r="B4306" s="490">
        <v>94277</v>
      </c>
      <c r="C4306" s="536" t="s">
        <v>2800</v>
      </c>
      <c r="D4306" s="541" t="s">
        <v>7344</v>
      </c>
      <c r="E4306" s="539" t="s">
        <v>143</v>
      </c>
      <c r="F4306" s="488">
        <v>51.270000000000003</v>
      </c>
    </row>
    <row r="4307" s="489" customFormat="1">
      <c r="B4307" s="490">
        <v>104930</v>
      </c>
      <c r="C4307" s="536" t="s">
        <v>2800</v>
      </c>
      <c r="D4307" s="541" t="s">
        <v>7345</v>
      </c>
      <c r="E4307" s="539" t="s">
        <v>143</v>
      </c>
      <c r="F4307" s="488">
        <v>0</v>
      </c>
    </row>
    <row r="4308" s="489" customFormat="1">
      <c r="B4308" s="490">
        <v>104931</v>
      </c>
      <c r="C4308" s="536" t="s">
        <v>2800</v>
      </c>
      <c r="D4308" s="541" t="s">
        <v>7346</v>
      </c>
      <c r="E4308" s="539" t="s">
        <v>143</v>
      </c>
      <c r="F4308" s="488">
        <v>0</v>
      </c>
    </row>
    <row r="4309" s="489" customFormat="1">
      <c r="B4309" s="490">
        <v>94294</v>
      </c>
      <c r="C4309" s="536" t="s">
        <v>2800</v>
      </c>
      <c r="D4309" s="541" t="s">
        <v>7347</v>
      </c>
      <c r="E4309" s="539" t="s">
        <v>143</v>
      </c>
      <c r="F4309" s="488">
        <v>9.1999999999999993</v>
      </c>
    </row>
    <row r="4310" s="489" customFormat="1">
      <c r="B4310" s="490">
        <v>94288</v>
      </c>
      <c r="C4310" s="536" t="s">
        <v>2800</v>
      </c>
      <c r="D4310" s="541" t="s">
        <v>7348</v>
      </c>
      <c r="E4310" s="539" t="s">
        <v>143</v>
      </c>
      <c r="F4310" s="488">
        <v>42.460000000000001</v>
      </c>
    </row>
    <row r="4311" s="489" customFormat="1">
      <c r="B4311" s="490">
        <v>94282</v>
      </c>
      <c r="C4311" s="536" t="s">
        <v>2800</v>
      </c>
      <c r="D4311" s="541" t="s">
        <v>7349</v>
      </c>
      <c r="E4311" s="539" t="s">
        <v>143</v>
      </c>
      <c r="F4311" s="488">
        <v>54.560000000000002</v>
      </c>
    </row>
    <row r="4312" s="489" customFormat="1">
      <c r="B4312" s="490">
        <v>94290</v>
      </c>
      <c r="C4312" s="536" t="s">
        <v>2800</v>
      </c>
      <c r="D4312" s="541" t="s">
        <v>7350</v>
      </c>
      <c r="E4312" s="539" t="s">
        <v>143</v>
      </c>
      <c r="F4312" s="488">
        <v>53.289999999999999</v>
      </c>
    </row>
    <row r="4313" s="489" customFormat="1">
      <c r="B4313" s="490">
        <v>94284</v>
      </c>
      <c r="C4313" s="536" t="s">
        <v>2800</v>
      </c>
      <c r="D4313" s="541" t="s">
        <v>7351</v>
      </c>
      <c r="E4313" s="539" t="s">
        <v>143</v>
      </c>
      <c r="F4313" s="488">
        <v>71.530000000000001</v>
      </c>
    </row>
    <row r="4314" s="489" customFormat="1">
      <c r="B4314" s="490">
        <v>94292</v>
      </c>
      <c r="C4314" s="536" t="s">
        <v>2800</v>
      </c>
      <c r="D4314" s="541" t="s">
        <v>7352</v>
      </c>
      <c r="E4314" s="539" t="s">
        <v>143</v>
      </c>
      <c r="F4314" s="488">
        <v>64.659999999999997</v>
      </c>
    </row>
    <row r="4315" s="489" customFormat="1">
      <c r="B4315" s="490">
        <v>94286</v>
      </c>
      <c r="C4315" s="536" t="s">
        <v>2800</v>
      </c>
      <c r="D4315" s="541" t="s">
        <v>7353</v>
      </c>
      <c r="E4315" s="539" t="s">
        <v>143</v>
      </c>
      <c r="F4315" s="488">
        <v>90.989999999999995</v>
      </c>
    </row>
    <row r="4316" s="489" customFormat="1">
      <c r="B4316" s="490">
        <v>94287</v>
      </c>
      <c r="C4316" s="536" t="s">
        <v>2800</v>
      </c>
      <c r="D4316" s="541" t="s">
        <v>7354</v>
      </c>
      <c r="E4316" s="539" t="s">
        <v>143</v>
      </c>
      <c r="F4316" s="488">
        <v>35.32</v>
      </c>
    </row>
    <row r="4317" s="489" customFormat="1">
      <c r="B4317" s="490">
        <v>94281</v>
      </c>
      <c r="C4317" s="536" t="s">
        <v>2800</v>
      </c>
      <c r="D4317" s="541" t="s">
        <v>7355</v>
      </c>
      <c r="E4317" s="539" t="s">
        <v>143</v>
      </c>
      <c r="F4317" s="488">
        <v>46.539999999999999</v>
      </c>
    </row>
    <row r="4318" s="489" customFormat="1">
      <c r="B4318" s="490">
        <v>94289</v>
      </c>
      <c r="C4318" s="536" t="s">
        <v>2800</v>
      </c>
      <c r="D4318" s="541" t="s">
        <v>7356</v>
      </c>
      <c r="E4318" s="539" t="s">
        <v>143</v>
      </c>
      <c r="F4318" s="488">
        <v>46.149999999999999</v>
      </c>
    </row>
    <row r="4319" s="489" customFormat="1">
      <c r="B4319" s="490">
        <v>94283</v>
      </c>
      <c r="C4319" s="536" t="s">
        <v>2800</v>
      </c>
      <c r="D4319" s="541" t="s">
        <v>7357</v>
      </c>
      <c r="E4319" s="539" t="s">
        <v>143</v>
      </c>
      <c r="F4319" s="488">
        <v>63.509999999999998</v>
      </c>
    </row>
    <row r="4320" s="489" customFormat="1">
      <c r="B4320" s="490">
        <v>94291</v>
      </c>
      <c r="C4320" s="536" t="s">
        <v>2800</v>
      </c>
      <c r="D4320" s="541" t="s">
        <v>7358</v>
      </c>
      <c r="E4320" s="539" t="s">
        <v>143</v>
      </c>
      <c r="F4320" s="488">
        <v>57.530000000000001</v>
      </c>
    </row>
    <row r="4321" s="489" customFormat="1">
      <c r="B4321" s="490">
        <v>94285</v>
      </c>
      <c r="C4321" s="536" t="s">
        <v>2800</v>
      </c>
      <c r="D4321" s="541" t="s">
        <v>7359</v>
      </c>
      <c r="E4321" s="539" t="s">
        <v>143</v>
      </c>
      <c r="F4321" s="488">
        <v>82.959999999999994</v>
      </c>
    </row>
    <row r="4322" s="489" customFormat="1">
      <c r="B4322" s="490">
        <v>94293</v>
      </c>
      <c r="C4322" s="536" t="s">
        <v>2800</v>
      </c>
      <c r="D4322" s="541" t="s">
        <v>7360</v>
      </c>
      <c r="E4322" s="539" t="s">
        <v>143</v>
      </c>
      <c r="F4322" s="488">
        <v>184.94</v>
      </c>
    </row>
    <row r="4323" s="489" customFormat="1">
      <c r="B4323" s="490">
        <v>94264</v>
      </c>
      <c r="C4323" s="536" t="s">
        <v>2800</v>
      </c>
      <c r="D4323" s="541" t="s">
        <v>7361</v>
      </c>
      <c r="E4323" s="539" t="s">
        <v>143</v>
      </c>
      <c r="F4323" s="488">
        <v>41.979999999999997</v>
      </c>
    </row>
    <row r="4324" s="489" customFormat="1">
      <c r="B4324" s="490">
        <v>94266</v>
      </c>
      <c r="C4324" s="536" t="s">
        <v>2800</v>
      </c>
      <c r="D4324" s="541" t="s">
        <v>7362</v>
      </c>
      <c r="E4324" s="539" t="s">
        <v>143</v>
      </c>
      <c r="F4324" s="488">
        <v>55.890000000000001</v>
      </c>
    </row>
    <row r="4325" s="489" customFormat="1">
      <c r="B4325" s="490">
        <v>94263</v>
      </c>
      <c r="C4325" s="536" t="s">
        <v>2800</v>
      </c>
      <c r="D4325" s="541" t="s">
        <v>7363</v>
      </c>
      <c r="E4325" s="539" t="s">
        <v>143</v>
      </c>
      <c r="F4325" s="488">
        <v>37</v>
      </c>
    </row>
    <row r="4326" s="489" customFormat="1">
      <c r="B4326" s="490">
        <v>94265</v>
      </c>
      <c r="C4326" s="536" t="s">
        <v>2800</v>
      </c>
      <c r="D4326" s="541" t="s">
        <v>7364</v>
      </c>
      <c r="E4326" s="539" t="s">
        <v>143</v>
      </c>
      <c r="F4326" s="488">
        <v>50.18</v>
      </c>
    </row>
    <row r="4327" s="489" customFormat="1">
      <c r="B4327" s="490">
        <v>94268</v>
      </c>
      <c r="C4327" s="536" t="s">
        <v>2800</v>
      </c>
      <c r="D4327" s="541" t="s">
        <v>7365</v>
      </c>
      <c r="E4327" s="539" t="s">
        <v>143</v>
      </c>
      <c r="F4327" s="488">
        <v>66.969999999999999</v>
      </c>
    </row>
    <row r="4328" s="489" customFormat="1">
      <c r="B4328" s="490">
        <v>94270</v>
      </c>
      <c r="C4328" s="536" t="s">
        <v>2800</v>
      </c>
      <c r="D4328" s="541" t="s">
        <v>7366</v>
      </c>
      <c r="E4328" s="539" t="s">
        <v>143</v>
      </c>
      <c r="F4328" s="488">
        <v>95.760000000000005</v>
      </c>
    </row>
    <row r="4329" s="489" customFormat="1">
      <c r="B4329" s="490">
        <v>94272</v>
      </c>
      <c r="C4329" s="536" t="s">
        <v>2800</v>
      </c>
      <c r="D4329" s="541" t="s">
        <v>7367</v>
      </c>
      <c r="E4329" s="539" t="s">
        <v>143</v>
      </c>
      <c r="F4329" s="488">
        <v>117.84999999999999</v>
      </c>
    </row>
    <row r="4330" s="489" customFormat="1">
      <c r="B4330" s="490">
        <v>94267</v>
      </c>
      <c r="C4330" s="536" t="s">
        <v>2800</v>
      </c>
      <c r="D4330" s="541" t="s">
        <v>7368</v>
      </c>
      <c r="E4330" s="539" t="s">
        <v>143</v>
      </c>
      <c r="F4330" s="488">
        <v>60.689999999999998</v>
      </c>
    </row>
    <row r="4331" s="489" customFormat="1">
      <c r="B4331" s="490">
        <v>94269</v>
      </c>
      <c r="C4331" s="536" t="s">
        <v>2800</v>
      </c>
      <c r="D4331" s="541" t="s">
        <v>7369</v>
      </c>
      <c r="E4331" s="539" t="s">
        <v>143</v>
      </c>
      <c r="F4331" s="488">
        <v>87.049999999999997</v>
      </c>
    </row>
    <row r="4332" s="489" customFormat="1">
      <c r="B4332" s="490">
        <v>94271</v>
      </c>
      <c r="C4332" s="536" t="s">
        <v>2800</v>
      </c>
      <c r="D4332" s="541" t="s">
        <v>7370</v>
      </c>
      <c r="E4332" s="539" t="s">
        <v>143</v>
      </c>
      <c r="F4332" s="488">
        <v>106.19</v>
      </c>
    </row>
    <row r="4333" s="489" customFormat="1">
      <c r="B4333" s="490">
        <v>105555</v>
      </c>
      <c r="C4333" s="536" t="s">
        <v>2800</v>
      </c>
      <c r="D4333" s="541" t="s">
        <v>7371</v>
      </c>
      <c r="E4333" s="539" t="s">
        <v>188</v>
      </c>
      <c r="F4333" s="488">
        <v>0</v>
      </c>
    </row>
    <row r="4334" s="489" customFormat="1">
      <c r="B4334" s="490">
        <v>97603</v>
      </c>
      <c r="C4334" s="536" t="s">
        <v>2800</v>
      </c>
      <c r="D4334" s="541" t="s">
        <v>7372</v>
      </c>
      <c r="E4334" s="539" t="s">
        <v>188</v>
      </c>
      <c r="F4334" s="488">
        <v>0</v>
      </c>
    </row>
    <row r="4335" s="489" customFormat="1">
      <c r="B4335" s="490">
        <v>97602</v>
      </c>
      <c r="C4335" s="536" t="s">
        <v>2800</v>
      </c>
      <c r="D4335" s="541" t="s">
        <v>7373</v>
      </c>
      <c r="E4335" s="539" t="s">
        <v>188</v>
      </c>
      <c r="F4335" s="488">
        <v>0</v>
      </c>
    </row>
    <row r="4336" s="489" customFormat="1">
      <c r="B4336" s="490">
        <v>97604</v>
      </c>
      <c r="C4336" s="536" t="s">
        <v>2800</v>
      </c>
      <c r="D4336" s="541" t="s">
        <v>7374</v>
      </c>
      <c r="E4336" s="539" t="s">
        <v>188</v>
      </c>
      <c r="F4336" s="488">
        <v>0</v>
      </c>
    </row>
    <row r="4337" s="489" customFormat="1">
      <c r="B4337" s="490">
        <v>105553</v>
      </c>
      <c r="C4337" s="536" t="s">
        <v>2800</v>
      </c>
      <c r="D4337" s="541" t="s">
        <v>7375</v>
      </c>
      <c r="E4337" s="539" t="s">
        <v>188</v>
      </c>
      <c r="F4337" s="488">
        <v>0</v>
      </c>
    </row>
    <row r="4338" s="489" customFormat="1">
      <c r="B4338" s="490">
        <v>105552</v>
      </c>
      <c r="C4338" s="536" t="s">
        <v>2800</v>
      </c>
      <c r="D4338" s="541" t="s">
        <v>7376</v>
      </c>
      <c r="E4338" s="539" t="s">
        <v>188</v>
      </c>
      <c r="F4338" s="488">
        <v>0</v>
      </c>
    </row>
    <row r="4339" s="489" customFormat="1">
      <c r="B4339" s="490">
        <v>105550</v>
      </c>
      <c r="C4339" s="536" t="s">
        <v>2800</v>
      </c>
      <c r="D4339" s="541" t="s">
        <v>7377</v>
      </c>
      <c r="E4339" s="539" t="s">
        <v>188</v>
      </c>
      <c r="F4339" s="488">
        <v>0</v>
      </c>
    </row>
    <row r="4340" s="489" customFormat="1">
      <c r="B4340" s="490">
        <v>105551</v>
      </c>
      <c r="C4340" s="536" t="s">
        <v>2800</v>
      </c>
      <c r="D4340" s="541" t="s">
        <v>7378</v>
      </c>
      <c r="E4340" s="539" t="s">
        <v>188</v>
      </c>
      <c r="F4340" s="488">
        <v>0</v>
      </c>
    </row>
    <row r="4341" s="489" customFormat="1">
      <c r="B4341" s="490">
        <v>105549</v>
      </c>
      <c r="C4341" s="536" t="s">
        <v>2800</v>
      </c>
      <c r="D4341" s="541" t="s">
        <v>7379</v>
      </c>
      <c r="E4341" s="539" t="s">
        <v>188</v>
      </c>
      <c r="F4341" s="488">
        <v>0</v>
      </c>
    </row>
    <row r="4342" s="489" customFormat="1">
      <c r="B4342" s="490">
        <v>105547</v>
      </c>
      <c r="C4342" s="536" t="s">
        <v>2800</v>
      </c>
      <c r="D4342" s="541" t="s">
        <v>7380</v>
      </c>
      <c r="E4342" s="539" t="s">
        <v>143</v>
      </c>
      <c r="F4342" s="488">
        <v>0</v>
      </c>
    </row>
    <row r="4343" s="489" customFormat="1">
      <c r="B4343" s="490">
        <v>97605</v>
      </c>
      <c r="C4343" s="536" t="s">
        <v>2800</v>
      </c>
      <c r="D4343" s="541" t="s">
        <v>7381</v>
      </c>
      <c r="E4343" s="539" t="s">
        <v>188</v>
      </c>
      <c r="F4343" s="488">
        <v>84.780000000000001</v>
      </c>
    </row>
    <row r="4344" s="489" customFormat="1">
      <c r="B4344" s="490">
        <v>97607</v>
      </c>
      <c r="C4344" s="536" t="s">
        <v>2800</v>
      </c>
      <c r="D4344" s="541" t="s">
        <v>7382</v>
      </c>
      <c r="E4344" s="539" t="s">
        <v>188</v>
      </c>
      <c r="F4344" s="488">
        <v>107.95</v>
      </c>
    </row>
    <row r="4345" s="489" customFormat="1">
      <c r="B4345" s="490">
        <v>97599</v>
      </c>
      <c r="C4345" s="536" t="s">
        <v>2800</v>
      </c>
      <c r="D4345" s="541" t="s">
        <v>7383</v>
      </c>
      <c r="E4345" s="539" t="s">
        <v>188</v>
      </c>
      <c r="F4345" s="488">
        <v>19.539999999999999</v>
      </c>
    </row>
    <row r="4346" s="489" customFormat="1">
      <c r="B4346" s="490">
        <v>105542</v>
      </c>
      <c r="C4346" s="536" t="s">
        <v>2800</v>
      </c>
      <c r="D4346" s="541" t="s">
        <v>7384</v>
      </c>
      <c r="E4346" s="539" t="s">
        <v>188</v>
      </c>
      <c r="F4346" s="488">
        <v>47.829999999999998</v>
      </c>
    </row>
    <row r="4347" s="489" customFormat="1">
      <c r="B4347" s="490">
        <v>105543</v>
      </c>
      <c r="C4347" s="536" t="s">
        <v>2800</v>
      </c>
      <c r="D4347" s="541" t="s">
        <v>7385</v>
      </c>
      <c r="E4347" s="539" t="s">
        <v>188</v>
      </c>
      <c r="F4347" s="488">
        <v>0</v>
      </c>
    </row>
    <row r="4348" s="489" customFormat="1">
      <c r="B4348" s="490">
        <v>105544</v>
      </c>
      <c r="C4348" s="536" t="s">
        <v>2800</v>
      </c>
      <c r="D4348" s="541" t="s">
        <v>7386</v>
      </c>
      <c r="E4348" s="539" t="s">
        <v>188</v>
      </c>
      <c r="F4348" s="488">
        <v>0</v>
      </c>
    </row>
    <row r="4349" s="489" customFormat="1">
      <c r="B4349" s="490">
        <v>100913</v>
      </c>
      <c r="C4349" s="536" t="s">
        <v>2800</v>
      </c>
      <c r="D4349" s="541" t="s">
        <v>7387</v>
      </c>
      <c r="E4349" s="539" t="s">
        <v>188</v>
      </c>
      <c r="F4349" s="488">
        <v>27.960000000000001</v>
      </c>
    </row>
    <row r="4350" s="489" customFormat="1">
      <c r="B4350" s="490">
        <v>100916</v>
      </c>
      <c r="C4350" s="536" t="s">
        <v>2800</v>
      </c>
      <c r="D4350" s="541" t="s">
        <v>7388</v>
      </c>
      <c r="E4350" s="539" t="s">
        <v>188</v>
      </c>
      <c r="F4350" s="488">
        <v>0</v>
      </c>
    </row>
    <row r="4351" s="489" customFormat="1">
      <c r="B4351" s="490">
        <v>100918</v>
      </c>
      <c r="C4351" s="536" t="s">
        <v>2800</v>
      </c>
      <c r="D4351" s="541" t="s">
        <v>7389</v>
      </c>
      <c r="E4351" s="539" t="s">
        <v>188</v>
      </c>
      <c r="F4351" s="488">
        <v>0</v>
      </c>
    </row>
    <row r="4352" s="489" customFormat="1">
      <c r="B4352" s="490">
        <v>100914</v>
      </c>
      <c r="C4352" s="536" t="s">
        <v>2800</v>
      </c>
      <c r="D4352" s="541" t="s">
        <v>7390</v>
      </c>
      <c r="E4352" s="539" t="s">
        <v>188</v>
      </c>
      <c r="F4352" s="488">
        <v>0</v>
      </c>
    </row>
    <row r="4353" s="489" customFormat="1">
      <c r="B4353" s="490">
        <v>100917</v>
      </c>
      <c r="C4353" s="536" t="s">
        <v>2800</v>
      </c>
      <c r="D4353" s="541" t="s">
        <v>7391</v>
      </c>
      <c r="E4353" s="539" t="s">
        <v>188</v>
      </c>
      <c r="F4353" s="488">
        <v>0</v>
      </c>
    </row>
    <row r="4354" s="489" customFormat="1">
      <c r="B4354" s="490">
        <v>100907</v>
      </c>
      <c r="C4354" s="536" t="s">
        <v>2800</v>
      </c>
      <c r="D4354" s="541" t="s">
        <v>7392</v>
      </c>
      <c r="E4354" s="539" t="s">
        <v>188</v>
      </c>
      <c r="F4354" s="488">
        <v>24.73</v>
      </c>
    </row>
    <row r="4355" s="489" customFormat="1">
      <c r="B4355" s="490">
        <v>102467</v>
      </c>
      <c r="C4355" s="536" t="s">
        <v>2800</v>
      </c>
      <c r="D4355" s="541" t="s">
        <v>7393</v>
      </c>
      <c r="E4355" s="539" t="s">
        <v>188</v>
      </c>
      <c r="F4355" s="488">
        <v>0</v>
      </c>
    </row>
    <row r="4356" s="489" customFormat="1">
      <c r="B4356" s="490">
        <v>100910</v>
      </c>
      <c r="C4356" s="536" t="s">
        <v>2800</v>
      </c>
      <c r="D4356" s="541" t="s">
        <v>7394</v>
      </c>
      <c r="E4356" s="539" t="s">
        <v>188</v>
      </c>
      <c r="F4356" s="488">
        <v>0</v>
      </c>
    </row>
    <row r="4357" s="489" customFormat="1">
      <c r="B4357" s="490">
        <v>105541</v>
      </c>
      <c r="C4357" s="536" t="s">
        <v>2800</v>
      </c>
      <c r="D4357" s="541" t="s">
        <v>7395</v>
      </c>
      <c r="E4357" s="539" t="s">
        <v>188</v>
      </c>
      <c r="F4357" s="488">
        <v>0</v>
      </c>
    </row>
    <row r="4358" s="489" customFormat="1">
      <c r="B4358" s="490">
        <v>100908</v>
      </c>
      <c r="C4358" s="536" t="s">
        <v>2800</v>
      </c>
      <c r="D4358" s="541" t="s">
        <v>7396</v>
      </c>
      <c r="E4358" s="539" t="s">
        <v>188</v>
      </c>
      <c r="F4358" s="488">
        <v>0</v>
      </c>
    </row>
    <row r="4359" s="489" customFormat="1">
      <c r="B4359" s="490">
        <v>100911</v>
      </c>
      <c r="C4359" s="536" t="s">
        <v>2800</v>
      </c>
      <c r="D4359" s="541" t="s">
        <v>7397</v>
      </c>
      <c r="E4359" s="539" t="s">
        <v>188</v>
      </c>
      <c r="F4359" s="488">
        <v>0</v>
      </c>
    </row>
    <row r="4360" s="489" customFormat="1">
      <c r="B4360" s="490">
        <v>103782</v>
      </c>
      <c r="C4360" s="536" t="s">
        <v>2800</v>
      </c>
      <c r="D4360" s="541" t="s">
        <v>7398</v>
      </c>
      <c r="E4360" s="539" t="s">
        <v>188</v>
      </c>
      <c r="F4360" s="488">
        <v>30.600000000000001</v>
      </c>
    </row>
    <row r="4361" s="489" customFormat="1">
      <c r="B4361" s="490">
        <v>103786</v>
      </c>
      <c r="C4361" s="536" t="s">
        <v>2800</v>
      </c>
      <c r="D4361" s="541" t="s">
        <v>7399</v>
      </c>
      <c r="E4361" s="539" t="s">
        <v>188</v>
      </c>
      <c r="F4361" s="488">
        <v>0</v>
      </c>
    </row>
    <row r="4362" s="489" customFormat="1">
      <c r="B4362" s="490">
        <v>103787</v>
      </c>
      <c r="C4362" s="536" t="s">
        <v>2800</v>
      </c>
      <c r="D4362" s="541" t="s">
        <v>7400</v>
      </c>
      <c r="E4362" s="539" t="s">
        <v>188</v>
      </c>
      <c r="F4362" s="488">
        <v>0</v>
      </c>
    </row>
    <row r="4363" s="489" customFormat="1">
      <c r="B4363" s="490">
        <v>103788</v>
      </c>
      <c r="C4363" s="536" t="s">
        <v>2800</v>
      </c>
      <c r="D4363" s="541" t="s">
        <v>7401</v>
      </c>
      <c r="E4363" s="539" t="s">
        <v>188</v>
      </c>
      <c r="F4363" s="488">
        <v>0</v>
      </c>
    </row>
    <row r="4364" s="489" customFormat="1">
      <c r="B4364" s="490">
        <v>103783</v>
      </c>
      <c r="C4364" s="536" t="s">
        <v>2800</v>
      </c>
      <c r="D4364" s="541" t="s">
        <v>7402</v>
      </c>
      <c r="E4364" s="539" t="s">
        <v>188</v>
      </c>
      <c r="F4364" s="488">
        <v>0</v>
      </c>
    </row>
    <row r="4365" s="489" customFormat="1">
      <c r="B4365" s="490">
        <v>103784</v>
      </c>
      <c r="C4365" s="536" t="s">
        <v>2800</v>
      </c>
      <c r="D4365" s="541" t="s">
        <v>7403</v>
      </c>
      <c r="E4365" s="539" t="s">
        <v>188</v>
      </c>
      <c r="F4365" s="488">
        <v>0</v>
      </c>
    </row>
    <row r="4366" s="489" customFormat="1">
      <c r="B4366" s="490">
        <v>103785</v>
      </c>
      <c r="C4366" s="536" t="s">
        <v>2800</v>
      </c>
      <c r="D4366" s="541" t="s">
        <v>7404</v>
      </c>
      <c r="E4366" s="539" t="s">
        <v>188</v>
      </c>
      <c r="F4366" s="488">
        <v>0</v>
      </c>
    </row>
    <row r="4367" s="489" customFormat="1">
      <c r="B4367" s="490">
        <v>105546</v>
      </c>
      <c r="C4367" s="536" t="s">
        <v>2800</v>
      </c>
      <c r="D4367" s="541" t="s">
        <v>7405</v>
      </c>
      <c r="E4367" s="539" t="s">
        <v>188</v>
      </c>
      <c r="F4367" s="488">
        <v>0</v>
      </c>
    </row>
    <row r="4368" s="489" customFormat="1">
      <c r="B4368" s="490">
        <v>105545</v>
      </c>
      <c r="C4368" s="536" t="s">
        <v>2800</v>
      </c>
      <c r="D4368" s="541" t="s">
        <v>7406</v>
      </c>
      <c r="E4368" s="539" t="s">
        <v>188</v>
      </c>
      <c r="F4368" s="488">
        <v>0</v>
      </c>
    </row>
    <row r="4369" s="489" customFormat="1">
      <c r="B4369" s="490">
        <v>97610</v>
      </c>
      <c r="C4369" s="536" t="s">
        <v>2800</v>
      </c>
      <c r="D4369" s="541" t="s">
        <v>7407</v>
      </c>
      <c r="E4369" s="539" t="s">
        <v>188</v>
      </c>
      <c r="F4369" s="488">
        <v>14.35</v>
      </c>
    </row>
    <row r="4370" s="489" customFormat="1">
      <c r="B4370" s="490">
        <v>97609</v>
      </c>
      <c r="C4370" s="536" t="s">
        <v>2800</v>
      </c>
      <c r="D4370" s="541" t="s">
        <v>7408</v>
      </c>
      <c r="E4370" s="539" t="s">
        <v>188</v>
      </c>
      <c r="F4370" s="488">
        <v>13.69</v>
      </c>
    </row>
    <row r="4371" s="489" customFormat="1">
      <c r="B4371" s="490">
        <v>105554</v>
      </c>
      <c r="C4371" s="536" t="s">
        <v>2800</v>
      </c>
      <c r="D4371" s="541" t="s">
        <v>7409</v>
      </c>
      <c r="E4371" s="539" t="s">
        <v>188</v>
      </c>
      <c r="F4371" s="488">
        <v>16.140000000000001</v>
      </c>
    </row>
    <row r="4372" s="489" customFormat="1">
      <c r="B4372" s="490">
        <v>100903</v>
      </c>
      <c r="C4372" s="536" t="s">
        <v>2800</v>
      </c>
      <c r="D4372" s="541" t="s">
        <v>7410</v>
      </c>
      <c r="E4372" s="539" t="s">
        <v>188</v>
      </c>
      <c r="F4372" s="488">
        <v>31.260000000000002</v>
      </c>
    </row>
    <row r="4373" s="489" customFormat="1">
      <c r="B4373" s="490">
        <v>100902</v>
      </c>
      <c r="C4373" s="536" t="s">
        <v>2800</v>
      </c>
      <c r="D4373" s="541" t="s">
        <v>7411</v>
      </c>
      <c r="E4373" s="539" t="s">
        <v>188</v>
      </c>
      <c r="F4373" s="488">
        <v>28.359999999999999</v>
      </c>
    </row>
    <row r="4374" s="489" customFormat="1">
      <c r="B4374" s="490">
        <v>105548</v>
      </c>
      <c r="C4374" s="536" t="s">
        <v>2800</v>
      </c>
      <c r="D4374" s="541" t="s">
        <v>7412</v>
      </c>
      <c r="E4374" s="539" t="s">
        <v>143</v>
      </c>
      <c r="F4374" s="488">
        <v>0</v>
      </c>
    </row>
    <row r="4375" s="489" customFormat="1">
      <c r="B4375" s="490">
        <v>97595</v>
      </c>
      <c r="C4375" s="536" t="s">
        <v>2800</v>
      </c>
      <c r="D4375" s="541" t="s">
        <v>7413</v>
      </c>
      <c r="E4375" s="539" t="s">
        <v>188</v>
      </c>
      <c r="F4375" s="488">
        <v>103.19</v>
      </c>
    </row>
    <row r="4376" s="489" customFormat="1">
      <c r="B4376" s="490">
        <v>97597</v>
      </c>
      <c r="C4376" s="536" t="s">
        <v>2800</v>
      </c>
      <c r="D4376" s="541" t="s">
        <v>7414</v>
      </c>
      <c r="E4376" s="539" t="s">
        <v>188</v>
      </c>
      <c r="F4376" s="488">
        <v>72.769999999999996</v>
      </c>
    </row>
    <row r="4377" s="489" customFormat="1">
      <c r="B4377" s="490">
        <v>97596</v>
      </c>
      <c r="C4377" s="536" t="s">
        <v>2800</v>
      </c>
      <c r="D4377" s="541" t="s">
        <v>7415</v>
      </c>
      <c r="E4377" s="539" t="s">
        <v>188</v>
      </c>
      <c r="F4377" s="488">
        <v>73.299999999999997</v>
      </c>
    </row>
    <row r="4378" s="489" customFormat="1">
      <c r="B4378" s="490">
        <v>97598</v>
      </c>
      <c r="C4378" s="536" t="s">
        <v>2800</v>
      </c>
      <c r="D4378" s="541" t="s">
        <v>7416</v>
      </c>
      <c r="E4378" s="539" t="s">
        <v>188</v>
      </c>
      <c r="F4378" s="488">
        <v>68.950000000000003</v>
      </c>
    </row>
    <row r="4379" s="489" customFormat="1">
      <c r="B4379" s="490">
        <v>98549</v>
      </c>
      <c r="C4379" s="536" t="s">
        <v>2800</v>
      </c>
      <c r="D4379" s="541" t="s">
        <v>7417</v>
      </c>
      <c r="E4379" s="539" t="s">
        <v>12625</v>
      </c>
      <c r="F4379" s="488">
        <v>0</v>
      </c>
    </row>
    <row r="4380" s="489" customFormat="1">
      <c r="B4380" s="490">
        <v>98562</v>
      </c>
      <c r="C4380" s="536" t="s">
        <v>2800</v>
      </c>
      <c r="D4380" s="541" t="s">
        <v>7418</v>
      </c>
      <c r="E4380" s="539" t="s">
        <v>12625</v>
      </c>
      <c r="F4380" s="488">
        <v>54.219999999999999</v>
      </c>
    </row>
    <row r="4381" s="489" customFormat="1">
      <c r="B4381" s="490">
        <v>98555</v>
      </c>
      <c r="C4381" s="536" t="s">
        <v>2800</v>
      </c>
      <c r="D4381" s="541" t="s">
        <v>7419</v>
      </c>
      <c r="E4381" s="539" t="s">
        <v>12625</v>
      </c>
      <c r="F4381" s="488">
        <v>32.649999999999999</v>
      </c>
    </row>
    <row r="4382" s="489" customFormat="1">
      <c r="B4382" s="490">
        <v>98556</v>
      </c>
      <c r="C4382" s="536" t="s">
        <v>2800</v>
      </c>
      <c r="D4382" s="541" t="s">
        <v>7420</v>
      </c>
      <c r="E4382" s="539" t="s">
        <v>12625</v>
      </c>
      <c r="F4382" s="488">
        <v>59.450000000000003</v>
      </c>
    </row>
    <row r="4383" s="489" customFormat="1">
      <c r="B4383" s="490">
        <v>98557</v>
      </c>
      <c r="C4383" s="536" t="s">
        <v>2800</v>
      </c>
      <c r="D4383" s="541" t="s">
        <v>7421</v>
      </c>
      <c r="E4383" s="539" t="s">
        <v>12625</v>
      </c>
      <c r="F4383" s="488">
        <v>40.960000000000001</v>
      </c>
    </row>
    <row r="4384" s="489" customFormat="1">
      <c r="B4384" s="490">
        <v>98548</v>
      </c>
      <c r="C4384" s="536" t="s">
        <v>2800</v>
      </c>
      <c r="D4384" s="541" t="s">
        <v>7422</v>
      </c>
      <c r="E4384" s="539" t="s">
        <v>12625</v>
      </c>
      <c r="F4384" s="488">
        <v>0</v>
      </c>
    </row>
    <row r="4385" s="489" customFormat="1">
      <c r="B4385" s="490">
        <v>98547</v>
      </c>
      <c r="C4385" s="536" t="s">
        <v>2800</v>
      </c>
      <c r="D4385" s="541" t="s">
        <v>7423</v>
      </c>
      <c r="E4385" s="539" t="s">
        <v>12625</v>
      </c>
      <c r="F4385" s="488">
        <v>200.13999999999999</v>
      </c>
    </row>
    <row r="4386" s="489" customFormat="1">
      <c r="B4386" s="490">
        <v>98546</v>
      </c>
      <c r="C4386" s="536" t="s">
        <v>2800</v>
      </c>
      <c r="D4386" s="541" t="s">
        <v>7424</v>
      </c>
      <c r="E4386" s="539" t="s">
        <v>12625</v>
      </c>
      <c r="F4386" s="488">
        <v>119.2</v>
      </c>
    </row>
    <row r="4387" s="489" customFormat="1">
      <c r="B4387" s="490">
        <v>98552</v>
      </c>
      <c r="C4387" s="536" t="s">
        <v>2800</v>
      </c>
      <c r="D4387" s="541" t="s">
        <v>7425</v>
      </c>
      <c r="E4387" s="539" t="s">
        <v>12625</v>
      </c>
      <c r="F4387" s="488">
        <v>0</v>
      </c>
    </row>
    <row r="4388" s="489" customFormat="1">
      <c r="B4388" s="490">
        <v>98553</v>
      </c>
      <c r="C4388" s="536" t="s">
        <v>2800</v>
      </c>
      <c r="D4388" s="541" t="s">
        <v>7426</v>
      </c>
      <c r="E4388" s="539" t="s">
        <v>12625</v>
      </c>
      <c r="F4388" s="488">
        <v>170.83000000000001</v>
      </c>
    </row>
    <row r="4389" s="489" customFormat="1">
      <c r="B4389" s="490">
        <v>98554</v>
      </c>
      <c r="C4389" s="536" t="s">
        <v>2800</v>
      </c>
      <c r="D4389" s="541" t="s">
        <v>7427</v>
      </c>
      <c r="E4389" s="539" t="s">
        <v>12625</v>
      </c>
      <c r="F4389" s="488">
        <v>46.07</v>
      </c>
    </row>
    <row r="4390" s="489" customFormat="1">
      <c r="B4390" s="490">
        <v>98565</v>
      </c>
      <c r="C4390" s="536" t="s">
        <v>2800</v>
      </c>
      <c r="D4390" s="541" t="s">
        <v>7428</v>
      </c>
      <c r="E4390" s="539" t="s">
        <v>12625</v>
      </c>
      <c r="F4390" s="488">
        <v>58.590000000000003</v>
      </c>
    </row>
    <row r="4391" s="489" customFormat="1">
      <c r="B4391" s="490">
        <v>98567</v>
      </c>
      <c r="C4391" s="536" t="s">
        <v>2800</v>
      </c>
      <c r="D4391" s="541" t="s">
        <v>7429</v>
      </c>
      <c r="E4391" s="539" t="s">
        <v>12625</v>
      </c>
      <c r="F4391" s="488">
        <v>75.269999999999996</v>
      </c>
    </row>
    <row r="4392" s="489" customFormat="1">
      <c r="B4392" s="490">
        <v>98569</v>
      </c>
      <c r="C4392" s="536" t="s">
        <v>2800</v>
      </c>
      <c r="D4392" s="541" t="s">
        <v>7430</v>
      </c>
      <c r="E4392" s="539" t="s">
        <v>12625</v>
      </c>
      <c r="F4392" s="488">
        <v>92.859999999999999</v>
      </c>
    </row>
    <row r="4393" s="489" customFormat="1">
      <c r="B4393" s="490">
        <v>98571</v>
      </c>
      <c r="C4393" s="536" t="s">
        <v>2800</v>
      </c>
      <c r="D4393" s="541" t="s">
        <v>7431</v>
      </c>
      <c r="E4393" s="539" t="s">
        <v>12625</v>
      </c>
      <c r="F4393" s="488">
        <v>48.189999999999998</v>
      </c>
    </row>
    <row r="4394" s="489" customFormat="1">
      <c r="B4394" s="490">
        <v>98572</v>
      </c>
      <c r="C4394" s="536" t="s">
        <v>2800</v>
      </c>
      <c r="D4394" s="541" t="s">
        <v>7432</v>
      </c>
      <c r="E4394" s="539" t="s">
        <v>12625</v>
      </c>
      <c r="F4394" s="488">
        <v>59.210000000000001</v>
      </c>
    </row>
    <row r="4395" s="489" customFormat="1">
      <c r="B4395" s="490">
        <v>98563</v>
      </c>
      <c r="C4395" s="536" t="s">
        <v>2800</v>
      </c>
      <c r="D4395" s="541" t="s">
        <v>7433</v>
      </c>
      <c r="E4395" s="539" t="s">
        <v>12625</v>
      </c>
      <c r="F4395" s="488">
        <v>40.990000000000002</v>
      </c>
    </row>
    <row r="4396" s="489" customFormat="1">
      <c r="B4396" s="490">
        <v>98564</v>
      </c>
      <c r="C4396" s="536" t="s">
        <v>2800</v>
      </c>
      <c r="D4396" s="541" t="s">
        <v>7434</v>
      </c>
      <c r="E4396" s="539" t="s">
        <v>12625</v>
      </c>
      <c r="F4396" s="488">
        <v>52.979999999999997</v>
      </c>
    </row>
    <row r="4397" s="489" customFormat="1">
      <c r="B4397" s="490">
        <v>98566</v>
      </c>
      <c r="C4397" s="536" t="s">
        <v>2800</v>
      </c>
      <c r="D4397" s="541" t="s">
        <v>7435</v>
      </c>
      <c r="E4397" s="539" t="s">
        <v>12625</v>
      </c>
      <c r="F4397" s="488">
        <v>70.579999999999998</v>
      </c>
    </row>
    <row r="4398" s="489" customFormat="1">
      <c r="B4398" s="490">
        <v>98568</v>
      </c>
      <c r="C4398" s="536" t="s">
        <v>2800</v>
      </c>
      <c r="D4398" s="541" t="s">
        <v>7436</v>
      </c>
      <c r="E4398" s="539" t="s">
        <v>12625</v>
      </c>
      <c r="F4398" s="488">
        <v>87.269999999999996</v>
      </c>
    </row>
    <row r="4399" s="489" customFormat="1">
      <c r="B4399" s="490">
        <v>98570</v>
      </c>
      <c r="C4399" s="536" t="s">
        <v>2800</v>
      </c>
      <c r="D4399" s="541" t="s">
        <v>7437</v>
      </c>
      <c r="E4399" s="539" t="s">
        <v>12625</v>
      </c>
      <c r="F4399" s="488">
        <v>104.86</v>
      </c>
    </row>
    <row r="4400" s="489" customFormat="1">
      <c r="B4400" s="490">
        <v>98573</v>
      </c>
      <c r="C4400" s="536" t="s">
        <v>2800</v>
      </c>
      <c r="D4400" s="541" t="s">
        <v>7438</v>
      </c>
      <c r="E4400" s="539" t="s">
        <v>12625</v>
      </c>
      <c r="F4400" s="488">
        <v>70.569999999999993</v>
      </c>
    </row>
    <row r="4401" s="489" customFormat="1">
      <c r="B4401" s="490">
        <v>98576</v>
      </c>
      <c r="C4401" s="536" t="s">
        <v>2800</v>
      </c>
      <c r="D4401" s="541" t="s">
        <v>7439</v>
      </c>
      <c r="E4401" s="539" t="s">
        <v>143</v>
      </c>
      <c r="F4401" s="488">
        <v>21.829999999999998</v>
      </c>
    </row>
    <row r="4402" s="489" customFormat="1">
      <c r="B4402" s="490">
        <v>98575</v>
      </c>
      <c r="C4402" s="536" t="s">
        <v>2800</v>
      </c>
      <c r="D4402" s="541" t="s">
        <v>7440</v>
      </c>
      <c r="E4402" s="539" t="s">
        <v>143</v>
      </c>
      <c r="F4402" s="488">
        <v>71.400000000000006</v>
      </c>
    </row>
    <row r="4403" s="489" customFormat="1">
      <c r="B4403" s="490">
        <v>98577</v>
      </c>
      <c r="C4403" s="536" t="s">
        <v>2800</v>
      </c>
      <c r="D4403" s="541" t="s">
        <v>7441</v>
      </c>
      <c r="E4403" s="539" t="s">
        <v>143</v>
      </c>
      <c r="F4403" s="488">
        <v>50.25</v>
      </c>
    </row>
    <row r="4404" s="489" customFormat="1">
      <c r="B4404" s="490">
        <v>98558</v>
      </c>
      <c r="C4404" s="536" t="s">
        <v>2800</v>
      </c>
      <c r="D4404" s="541" t="s">
        <v>7442</v>
      </c>
      <c r="E4404" s="539" t="s">
        <v>188</v>
      </c>
      <c r="F4404" s="488">
        <v>9.6300000000000008</v>
      </c>
    </row>
    <row r="4405" s="489" customFormat="1">
      <c r="B4405" s="490">
        <v>98550</v>
      </c>
      <c r="C4405" s="536" t="s">
        <v>2800</v>
      </c>
      <c r="D4405" s="541" t="s">
        <v>7443</v>
      </c>
      <c r="E4405" s="539" t="s">
        <v>12625</v>
      </c>
      <c r="F4405" s="488">
        <v>0</v>
      </c>
    </row>
    <row r="4406" s="489" customFormat="1">
      <c r="B4406" s="490">
        <v>98551</v>
      </c>
      <c r="C4406" s="536" t="s">
        <v>2800</v>
      </c>
      <c r="D4406" s="541" t="s">
        <v>7444</v>
      </c>
      <c r="E4406" s="539" t="s">
        <v>143</v>
      </c>
      <c r="F4406" s="488">
        <v>0</v>
      </c>
    </row>
    <row r="4407" s="489" customFormat="1">
      <c r="B4407" s="490">
        <v>98559</v>
      </c>
      <c r="C4407" s="536" t="s">
        <v>2800</v>
      </c>
      <c r="D4407" s="541" t="s">
        <v>7445</v>
      </c>
      <c r="E4407" s="539" t="s">
        <v>143</v>
      </c>
      <c r="F4407" s="488">
        <v>4.96</v>
      </c>
    </row>
    <row r="4408" s="489" customFormat="1">
      <c r="B4408" s="490">
        <v>91925</v>
      </c>
      <c r="C4408" s="536" t="s">
        <v>2800</v>
      </c>
      <c r="D4408" s="541" t="s">
        <v>7446</v>
      </c>
      <c r="E4408" s="539" t="s">
        <v>143</v>
      </c>
      <c r="F4408" s="488">
        <v>3.8500000000000001</v>
      </c>
    </row>
    <row r="4409" s="489" customFormat="1">
      <c r="B4409" s="490">
        <v>91924</v>
      </c>
      <c r="C4409" s="536" t="s">
        <v>2800</v>
      </c>
      <c r="D4409" s="541" t="s">
        <v>7447</v>
      </c>
      <c r="E4409" s="539" t="s">
        <v>143</v>
      </c>
      <c r="F4409" s="488">
        <v>3.2000000000000002</v>
      </c>
    </row>
    <row r="4410" s="489" customFormat="1">
      <c r="B4410" s="490">
        <v>91933</v>
      </c>
      <c r="C4410" s="536" t="s">
        <v>2800</v>
      </c>
      <c r="D4410" s="541" t="s">
        <v>7448</v>
      </c>
      <c r="E4410" s="539" t="s">
        <v>143</v>
      </c>
      <c r="F4410" s="488">
        <v>17.25</v>
      </c>
    </row>
    <row r="4411" s="489" customFormat="1">
      <c r="B4411" s="490">
        <v>91932</v>
      </c>
      <c r="C4411" s="536" t="s">
        <v>2800</v>
      </c>
      <c r="D4411" s="541" t="s">
        <v>7449</v>
      </c>
      <c r="E4411" s="539" t="s">
        <v>143</v>
      </c>
      <c r="F4411" s="488">
        <v>17.879999999999999</v>
      </c>
    </row>
    <row r="4412" s="489" customFormat="1">
      <c r="B4412" s="490">
        <v>91935</v>
      </c>
      <c r="C4412" s="536" t="s">
        <v>2800</v>
      </c>
      <c r="D4412" s="541" t="s">
        <v>7450</v>
      </c>
      <c r="E4412" s="539" t="s">
        <v>143</v>
      </c>
      <c r="F4412" s="488">
        <v>27.07</v>
      </c>
    </row>
    <row r="4413" s="489" customFormat="1">
      <c r="B4413" s="490">
        <v>91934</v>
      </c>
      <c r="C4413" s="536" t="s">
        <v>2800</v>
      </c>
      <c r="D4413" s="541" t="s">
        <v>7451</v>
      </c>
      <c r="E4413" s="539" t="s">
        <v>143</v>
      </c>
      <c r="F4413" s="488">
        <v>25.850000000000001</v>
      </c>
    </row>
    <row r="4414" s="489" customFormat="1">
      <c r="B4414" s="490">
        <v>91927</v>
      </c>
      <c r="C4414" s="536" t="s">
        <v>2800</v>
      </c>
      <c r="D4414" s="541" t="s">
        <v>7452</v>
      </c>
      <c r="E4414" s="539" t="s">
        <v>143</v>
      </c>
      <c r="F4414" s="488">
        <v>5.1900000000000004</v>
      </c>
    </row>
    <row r="4415" s="489" customFormat="1">
      <c r="B4415" s="490">
        <v>91926</v>
      </c>
      <c r="C4415" s="536" t="s">
        <v>2800</v>
      </c>
      <c r="D4415" s="541" t="s">
        <v>7453</v>
      </c>
      <c r="E4415" s="539" t="s">
        <v>143</v>
      </c>
      <c r="F4415" s="488">
        <v>4.6500000000000004</v>
      </c>
    </row>
    <row r="4416" s="489" customFormat="1">
      <c r="B4416" s="490">
        <v>91929</v>
      </c>
      <c r="C4416" s="536" t="s">
        <v>2800</v>
      </c>
      <c r="D4416" s="541" t="s">
        <v>7454</v>
      </c>
      <c r="E4416" s="539" t="s">
        <v>143</v>
      </c>
      <c r="F4416" s="488">
        <v>7.6500000000000004</v>
      </c>
    </row>
    <row r="4417" s="489" customFormat="1">
      <c r="B4417" s="490">
        <v>91928</v>
      </c>
      <c r="C4417" s="536" t="s">
        <v>2800</v>
      </c>
      <c r="D4417" s="541" t="s">
        <v>7455</v>
      </c>
      <c r="E4417" s="539" t="s">
        <v>143</v>
      </c>
      <c r="F4417" s="488">
        <v>7.1699999999999999</v>
      </c>
    </row>
    <row r="4418" s="489" customFormat="1">
      <c r="B4418" s="490">
        <v>91931</v>
      </c>
      <c r="C4418" s="536" t="s">
        <v>2800</v>
      </c>
      <c r="D4418" s="541" t="s">
        <v>7456</v>
      </c>
      <c r="E4418" s="539" t="s">
        <v>143</v>
      </c>
      <c r="F4418" s="488">
        <v>10.81</v>
      </c>
    </row>
    <row r="4419" s="489" customFormat="1">
      <c r="B4419" s="490">
        <v>91930</v>
      </c>
      <c r="C4419" s="536" t="s">
        <v>2800</v>
      </c>
      <c r="D4419" s="541" t="s">
        <v>7457</v>
      </c>
      <c r="E4419" s="539" t="s">
        <v>143</v>
      </c>
      <c r="F4419" s="488">
        <v>10.01</v>
      </c>
    </row>
    <row r="4420" s="489" customFormat="1">
      <c r="B4420" s="490">
        <v>104620</v>
      </c>
      <c r="C4420" s="536" t="s">
        <v>2800</v>
      </c>
      <c r="D4420" s="541" t="s">
        <v>7458</v>
      </c>
      <c r="E4420" s="539" t="s">
        <v>188</v>
      </c>
      <c r="F4420" s="488">
        <v>0</v>
      </c>
    </row>
    <row r="4421" s="489" customFormat="1">
      <c r="B4421" s="490">
        <v>104624</v>
      </c>
      <c r="C4421" s="536" t="s">
        <v>2800</v>
      </c>
      <c r="D4421" s="541" t="s">
        <v>7459</v>
      </c>
      <c r="E4421" s="539" t="s">
        <v>188</v>
      </c>
      <c r="F4421" s="488">
        <v>0</v>
      </c>
    </row>
    <row r="4422" s="489" customFormat="1">
      <c r="B4422" s="490">
        <v>104622</v>
      </c>
      <c r="C4422" s="536" t="s">
        <v>2800</v>
      </c>
      <c r="D4422" s="541" t="s">
        <v>7460</v>
      </c>
      <c r="E4422" s="539" t="s">
        <v>188</v>
      </c>
      <c r="F4422" s="488">
        <v>0</v>
      </c>
    </row>
    <row r="4423" s="489" customFormat="1">
      <c r="B4423" s="490">
        <v>104621</v>
      </c>
      <c r="C4423" s="536" t="s">
        <v>2800</v>
      </c>
      <c r="D4423" s="541" t="s">
        <v>7461</v>
      </c>
      <c r="E4423" s="539" t="s">
        <v>188</v>
      </c>
      <c r="F4423" s="488">
        <v>0</v>
      </c>
    </row>
    <row r="4424" s="489" customFormat="1">
      <c r="B4424" s="490">
        <v>104625</v>
      </c>
      <c r="C4424" s="536" t="s">
        <v>2800</v>
      </c>
      <c r="D4424" s="541" t="s">
        <v>7462</v>
      </c>
      <c r="E4424" s="539" t="s">
        <v>188</v>
      </c>
      <c r="F4424" s="488">
        <v>0</v>
      </c>
    </row>
    <row r="4425" s="489" customFormat="1">
      <c r="B4425" s="490">
        <v>104623</v>
      </c>
      <c r="C4425" s="536" t="s">
        <v>2800</v>
      </c>
      <c r="D4425" s="541" t="s">
        <v>7463</v>
      </c>
      <c r="E4425" s="539" t="s">
        <v>188</v>
      </c>
      <c r="F4425" s="488">
        <v>0</v>
      </c>
    </row>
    <row r="4426" s="489" customFormat="1">
      <c r="B4426" s="490">
        <v>91937</v>
      </c>
      <c r="C4426" s="536" t="s">
        <v>2800</v>
      </c>
      <c r="D4426" s="541" t="s">
        <v>7464</v>
      </c>
      <c r="E4426" s="539" t="s">
        <v>188</v>
      </c>
      <c r="F4426" s="488">
        <v>17.859999999999999</v>
      </c>
    </row>
    <row r="4427" s="489" customFormat="1">
      <c r="B4427" s="490">
        <v>92865</v>
      </c>
      <c r="C4427" s="536" t="s">
        <v>2800</v>
      </c>
      <c r="D4427" s="541" t="s">
        <v>7465</v>
      </c>
      <c r="E4427" s="539" t="s">
        <v>188</v>
      </c>
      <c r="F4427" s="488">
        <v>15.82</v>
      </c>
    </row>
    <row r="4428" s="489" customFormat="1">
      <c r="B4428" s="490">
        <v>91936</v>
      </c>
      <c r="C4428" s="536" t="s">
        <v>2800</v>
      </c>
      <c r="D4428" s="541" t="s">
        <v>7466</v>
      </c>
      <c r="E4428" s="539" t="s">
        <v>188</v>
      </c>
      <c r="F4428" s="488">
        <v>20.16</v>
      </c>
    </row>
    <row r="4429" s="489" customFormat="1">
      <c r="B4429" s="490">
        <v>92867</v>
      </c>
      <c r="C4429" s="536" t="s">
        <v>2800</v>
      </c>
      <c r="D4429" s="541" t="s">
        <v>7467</v>
      </c>
      <c r="E4429" s="539" t="s">
        <v>188</v>
      </c>
      <c r="F4429" s="488">
        <v>33.560000000000002</v>
      </c>
    </row>
    <row r="4430" s="489" customFormat="1">
      <c r="B4430" s="490">
        <v>91939</v>
      </c>
      <c r="C4430" s="536" t="s">
        <v>2800</v>
      </c>
      <c r="D4430" s="541" t="s">
        <v>7468</v>
      </c>
      <c r="E4430" s="539" t="s">
        <v>188</v>
      </c>
      <c r="F4430" s="488">
        <v>34.969999999999999</v>
      </c>
    </row>
    <row r="4431" s="489" customFormat="1">
      <c r="B4431" s="490">
        <v>92869</v>
      </c>
      <c r="C4431" s="536" t="s">
        <v>2800</v>
      </c>
      <c r="D4431" s="541" t="s">
        <v>7469</v>
      </c>
      <c r="E4431" s="539" t="s">
        <v>188</v>
      </c>
      <c r="F4431" s="488">
        <v>11.5</v>
      </c>
    </row>
    <row r="4432" s="489" customFormat="1">
      <c r="B4432" s="490">
        <v>91941</v>
      </c>
      <c r="C4432" s="536" t="s">
        <v>2800</v>
      </c>
      <c r="D4432" s="541" t="s">
        <v>7470</v>
      </c>
      <c r="E4432" s="539" t="s">
        <v>188</v>
      </c>
      <c r="F4432" s="488">
        <v>12.91</v>
      </c>
    </row>
    <row r="4433" s="489" customFormat="1">
      <c r="B4433" s="490">
        <v>92868</v>
      </c>
      <c r="C4433" s="536" t="s">
        <v>2800</v>
      </c>
      <c r="D4433" s="541" t="s">
        <v>7471</v>
      </c>
      <c r="E4433" s="539" t="s">
        <v>188</v>
      </c>
      <c r="F4433" s="488">
        <v>18.760000000000002</v>
      </c>
    </row>
    <row r="4434" s="489" customFormat="1">
      <c r="B4434" s="490">
        <v>91940</v>
      </c>
      <c r="C4434" s="536" t="s">
        <v>2800</v>
      </c>
      <c r="D4434" s="541" t="s">
        <v>7472</v>
      </c>
      <c r="E4434" s="539" t="s">
        <v>188</v>
      </c>
      <c r="F4434" s="488">
        <v>20.170000000000002</v>
      </c>
    </row>
    <row r="4435" s="489" customFormat="1">
      <c r="B4435" s="490">
        <v>92870</v>
      </c>
      <c r="C4435" s="536" t="s">
        <v>2800</v>
      </c>
      <c r="D4435" s="541" t="s">
        <v>7473</v>
      </c>
      <c r="E4435" s="539" t="s">
        <v>188</v>
      </c>
      <c r="F4435" s="488">
        <v>36.530000000000001</v>
      </c>
    </row>
    <row r="4436" s="489" customFormat="1">
      <c r="B4436" s="490">
        <v>91942</v>
      </c>
      <c r="C4436" s="536" t="s">
        <v>2800</v>
      </c>
      <c r="D4436" s="541" t="s">
        <v>7474</v>
      </c>
      <c r="E4436" s="539" t="s">
        <v>188</v>
      </c>
      <c r="F4436" s="488">
        <v>39.140000000000001</v>
      </c>
    </row>
    <row r="4437" s="489" customFormat="1">
      <c r="B4437" s="490">
        <v>92872</v>
      </c>
      <c r="C4437" s="536" t="s">
        <v>2800</v>
      </c>
      <c r="D4437" s="541" t="s">
        <v>7475</v>
      </c>
      <c r="E4437" s="539" t="s">
        <v>188</v>
      </c>
      <c r="F4437" s="488">
        <v>13.67</v>
      </c>
    </row>
    <row r="4438" s="489" customFormat="1">
      <c r="B4438" s="490">
        <v>91944</v>
      </c>
      <c r="C4438" s="536" t="s">
        <v>2800</v>
      </c>
      <c r="D4438" s="541" t="s">
        <v>7476</v>
      </c>
      <c r="E4438" s="539" t="s">
        <v>188</v>
      </c>
      <c r="F4438" s="488">
        <v>16.280000000000001</v>
      </c>
    </row>
    <row r="4439" s="489" customFormat="1">
      <c r="B4439" s="490">
        <v>92871</v>
      </c>
      <c r="C4439" s="536" t="s">
        <v>2800</v>
      </c>
      <c r="D4439" s="541" t="s">
        <v>7477</v>
      </c>
      <c r="E4439" s="539" t="s">
        <v>188</v>
      </c>
      <c r="F4439" s="488">
        <v>21.219999999999999</v>
      </c>
    </row>
    <row r="4440" s="489" customFormat="1">
      <c r="B4440" s="490">
        <v>91943</v>
      </c>
      <c r="C4440" s="536" t="s">
        <v>2800</v>
      </c>
      <c r="D4440" s="541" t="s">
        <v>7478</v>
      </c>
      <c r="E4440" s="539" t="s">
        <v>188</v>
      </c>
      <c r="F4440" s="488">
        <v>23.829999999999998</v>
      </c>
    </row>
    <row r="4441" s="489" customFormat="1">
      <c r="B4441" s="490">
        <v>92866</v>
      </c>
      <c r="C4441" s="536" t="s">
        <v>2800</v>
      </c>
      <c r="D4441" s="541" t="s">
        <v>7479</v>
      </c>
      <c r="E4441" s="539" t="s">
        <v>188</v>
      </c>
      <c r="F4441" s="488">
        <v>14.109999999999999</v>
      </c>
    </row>
    <row r="4442" s="489" customFormat="1">
      <c r="B4442" s="490">
        <v>91987</v>
      </c>
      <c r="C4442" s="536" t="s">
        <v>2800</v>
      </c>
      <c r="D4442" s="541" t="s">
        <v>7480</v>
      </c>
      <c r="E4442" s="539" t="s">
        <v>188</v>
      </c>
      <c r="F4442" s="488">
        <v>49.039999999999999</v>
      </c>
    </row>
    <row r="4443" s="489" customFormat="1">
      <c r="B4443" s="490">
        <v>91986</v>
      </c>
      <c r="C4443" s="536" t="s">
        <v>2800</v>
      </c>
      <c r="D4443" s="541" t="s">
        <v>7481</v>
      </c>
      <c r="E4443" s="539" t="s">
        <v>188</v>
      </c>
      <c r="F4443" s="488">
        <v>37.649999999999999</v>
      </c>
    </row>
    <row r="4444" s="489" customFormat="1">
      <c r="B4444" s="490">
        <v>97559</v>
      </c>
      <c r="C4444" s="536" t="s">
        <v>2800</v>
      </c>
      <c r="D4444" s="541" t="s">
        <v>7482</v>
      </c>
      <c r="E4444" s="539" t="s">
        <v>188</v>
      </c>
      <c r="F4444" s="488">
        <v>14.84</v>
      </c>
    </row>
    <row r="4445" s="489" customFormat="1">
      <c r="B4445" s="490">
        <v>97562</v>
      </c>
      <c r="C4445" s="536" t="s">
        <v>2800</v>
      </c>
      <c r="D4445" s="541" t="s">
        <v>7483</v>
      </c>
      <c r="E4445" s="539" t="s">
        <v>188</v>
      </c>
      <c r="F4445" s="488">
        <v>12.33</v>
      </c>
    </row>
    <row r="4446" s="489" customFormat="1">
      <c r="B4446" s="490">
        <v>97564</v>
      </c>
      <c r="C4446" s="536" t="s">
        <v>2800</v>
      </c>
      <c r="D4446" s="541" t="s">
        <v>7484</v>
      </c>
      <c r="E4446" s="539" t="s">
        <v>188</v>
      </c>
      <c r="F4446" s="488">
        <v>19.93</v>
      </c>
    </row>
    <row r="4447" s="489" customFormat="1">
      <c r="B4447" s="490">
        <v>91889</v>
      </c>
      <c r="C4447" s="536" t="s">
        <v>2800</v>
      </c>
      <c r="D4447" s="541" t="s">
        <v>7485</v>
      </c>
      <c r="E4447" s="539" t="s">
        <v>188</v>
      </c>
      <c r="F4447" s="488">
        <v>13.34</v>
      </c>
    </row>
    <row r="4448" s="489" customFormat="1">
      <c r="B4448" s="490">
        <v>91901</v>
      </c>
      <c r="C4448" s="536" t="s">
        <v>2800</v>
      </c>
      <c r="D4448" s="541" t="s">
        <v>7486</v>
      </c>
      <c r="E4448" s="539" t="s">
        <v>188</v>
      </c>
      <c r="F4448" s="488">
        <v>10.83</v>
      </c>
    </row>
    <row r="4449" s="489" customFormat="1">
      <c r="B4449" s="490">
        <v>91913</v>
      </c>
      <c r="C4449" s="536" t="s">
        <v>2800</v>
      </c>
      <c r="D4449" s="541" t="s">
        <v>7487</v>
      </c>
      <c r="E4449" s="539" t="s">
        <v>188</v>
      </c>
      <c r="F4449" s="488">
        <v>18.489999999999998</v>
      </c>
    </row>
    <row r="4450" s="489" customFormat="1">
      <c r="B4450" s="490">
        <v>91892</v>
      </c>
      <c r="C4450" s="536" t="s">
        <v>2800</v>
      </c>
      <c r="D4450" s="541" t="s">
        <v>7488</v>
      </c>
      <c r="E4450" s="539" t="s">
        <v>188</v>
      </c>
      <c r="F4450" s="488">
        <v>17.510000000000002</v>
      </c>
    </row>
    <row r="4451" s="489" customFormat="1">
      <c r="B4451" s="490">
        <v>91904</v>
      </c>
      <c r="C4451" s="536" t="s">
        <v>2800</v>
      </c>
      <c r="D4451" s="541" t="s">
        <v>7489</v>
      </c>
      <c r="E4451" s="539" t="s">
        <v>188</v>
      </c>
      <c r="F4451" s="488">
        <v>15</v>
      </c>
    </row>
    <row r="4452" s="489" customFormat="1">
      <c r="B4452" s="490">
        <v>91916</v>
      </c>
      <c r="C4452" s="536" t="s">
        <v>2800</v>
      </c>
      <c r="D4452" s="541" t="s">
        <v>7490</v>
      </c>
      <c r="E4452" s="539" t="s">
        <v>188</v>
      </c>
      <c r="F4452" s="488">
        <v>22.600000000000001</v>
      </c>
    </row>
    <row r="4453" s="489" customFormat="1">
      <c r="B4453" s="490">
        <v>91895</v>
      </c>
      <c r="C4453" s="536" t="s">
        <v>2800</v>
      </c>
      <c r="D4453" s="541" t="s">
        <v>7491</v>
      </c>
      <c r="E4453" s="539" t="s">
        <v>188</v>
      </c>
      <c r="F4453" s="488">
        <v>21.23</v>
      </c>
    </row>
    <row r="4454" s="489" customFormat="1">
      <c r="B4454" s="490">
        <v>91907</v>
      </c>
      <c r="C4454" s="536" t="s">
        <v>2800</v>
      </c>
      <c r="D4454" s="541" t="s">
        <v>7492</v>
      </c>
      <c r="E4454" s="539" t="s">
        <v>188</v>
      </c>
      <c r="F4454" s="488">
        <v>18.710000000000001</v>
      </c>
    </row>
    <row r="4455" s="489" customFormat="1">
      <c r="B4455" s="490">
        <v>91919</v>
      </c>
      <c r="C4455" s="536" t="s">
        <v>2800</v>
      </c>
      <c r="D4455" s="541" t="s">
        <v>7493</v>
      </c>
      <c r="E4455" s="539" t="s">
        <v>188</v>
      </c>
      <c r="F4455" s="488">
        <v>26.260000000000002</v>
      </c>
    </row>
    <row r="4456" s="489" customFormat="1">
      <c r="B4456" s="490">
        <v>91898</v>
      </c>
      <c r="C4456" s="536" t="s">
        <v>2800</v>
      </c>
      <c r="D4456" s="541" t="s">
        <v>7494</v>
      </c>
      <c r="E4456" s="539" t="s">
        <v>188</v>
      </c>
      <c r="F4456" s="488">
        <v>24.219999999999999</v>
      </c>
    </row>
    <row r="4457" s="489" customFormat="1">
      <c r="B4457" s="490">
        <v>91910</v>
      </c>
      <c r="C4457" s="536" t="s">
        <v>2800</v>
      </c>
      <c r="D4457" s="541" t="s">
        <v>7495</v>
      </c>
      <c r="E4457" s="539" t="s">
        <v>188</v>
      </c>
      <c r="F4457" s="488">
        <v>21.760000000000002</v>
      </c>
    </row>
    <row r="4458" s="489" customFormat="1">
      <c r="B4458" s="490">
        <v>91922</v>
      </c>
      <c r="C4458" s="536" t="s">
        <v>2800</v>
      </c>
      <c r="D4458" s="541" t="s">
        <v>7496</v>
      </c>
      <c r="E4458" s="539" t="s">
        <v>188</v>
      </c>
      <c r="F4458" s="488">
        <v>29.190000000000001</v>
      </c>
    </row>
    <row r="4459" s="489" customFormat="1">
      <c r="B4459" s="490">
        <v>91887</v>
      </c>
      <c r="C4459" s="536" t="s">
        <v>2800</v>
      </c>
      <c r="D4459" s="541" t="s">
        <v>7497</v>
      </c>
      <c r="E4459" s="539" t="s">
        <v>188</v>
      </c>
      <c r="F4459" s="488">
        <v>13.699999999999999</v>
      </c>
    </row>
    <row r="4460" s="489" customFormat="1">
      <c r="B4460" s="490">
        <v>91899</v>
      </c>
      <c r="C4460" s="536" t="s">
        <v>2800</v>
      </c>
      <c r="D4460" s="541" t="s">
        <v>7498</v>
      </c>
      <c r="E4460" s="539" t="s">
        <v>188</v>
      </c>
      <c r="F4460" s="488">
        <v>11.19</v>
      </c>
    </row>
    <row r="4461" s="489" customFormat="1">
      <c r="B4461" s="490">
        <v>91911</v>
      </c>
      <c r="C4461" s="536" t="s">
        <v>2800</v>
      </c>
      <c r="D4461" s="541" t="s">
        <v>7499</v>
      </c>
      <c r="E4461" s="539" t="s">
        <v>188</v>
      </c>
      <c r="F4461" s="488">
        <v>18.850000000000001</v>
      </c>
    </row>
    <row r="4462" s="489" customFormat="1">
      <c r="B4462" s="490">
        <v>91890</v>
      </c>
      <c r="C4462" s="536" t="s">
        <v>2800</v>
      </c>
      <c r="D4462" s="541" t="s">
        <v>7500</v>
      </c>
      <c r="E4462" s="539" t="s">
        <v>188</v>
      </c>
      <c r="F4462" s="488">
        <v>15.109999999999999</v>
      </c>
    </row>
    <row r="4463" s="489" customFormat="1">
      <c r="B4463" s="490">
        <v>91902</v>
      </c>
      <c r="C4463" s="536" t="s">
        <v>2800</v>
      </c>
      <c r="D4463" s="541" t="s">
        <v>7501</v>
      </c>
      <c r="E4463" s="539" t="s">
        <v>188</v>
      </c>
      <c r="F4463" s="488">
        <v>12.6</v>
      </c>
    </row>
    <row r="4464" s="489" customFormat="1">
      <c r="B4464" s="490">
        <v>91914</v>
      </c>
      <c r="C4464" s="536" t="s">
        <v>2800</v>
      </c>
      <c r="D4464" s="541" t="s">
        <v>7502</v>
      </c>
      <c r="E4464" s="539" t="s">
        <v>188</v>
      </c>
      <c r="F4464" s="488">
        <v>20.199999999999999</v>
      </c>
    </row>
    <row r="4465" s="489" customFormat="1">
      <c r="B4465" s="490">
        <v>91893</v>
      </c>
      <c r="C4465" s="536" t="s">
        <v>2800</v>
      </c>
      <c r="D4465" s="541" t="s">
        <v>7503</v>
      </c>
      <c r="E4465" s="539" t="s">
        <v>188</v>
      </c>
      <c r="F4465" s="488">
        <v>18.789999999999999</v>
      </c>
    </row>
    <row r="4466" s="489" customFormat="1">
      <c r="B4466" s="490">
        <v>91905</v>
      </c>
      <c r="C4466" s="536" t="s">
        <v>2800</v>
      </c>
      <c r="D4466" s="541" t="s">
        <v>7504</v>
      </c>
      <c r="E4466" s="539" t="s">
        <v>188</v>
      </c>
      <c r="F4466" s="488">
        <v>16.27</v>
      </c>
    </row>
    <row r="4467" s="489" customFormat="1">
      <c r="B4467" s="490">
        <v>91917</v>
      </c>
      <c r="C4467" s="536" t="s">
        <v>2800</v>
      </c>
      <c r="D4467" s="541" t="s">
        <v>7505</v>
      </c>
      <c r="E4467" s="539" t="s">
        <v>188</v>
      </c>
      <c r="F4467" s="488">
        <v>23.82</v>
      </c>
    </row>
    <row r="4468" s="489" customFormat="1">
      <c r="B4468" s="490">
        <v>91896</v>
      </c>
      <c r="C4468" s="536" t="s">
        <v>2800</v>
      </c>
      <c r="D4468" s="541" t="s">
        <v>7506</v>
      </c>
      <c r="E4468" s="539" t="s">
        <v>188</v>
      </c>
      <c r="F4468" s="488">
        <v>21.609999999999999</v>
      </c>
    </row>
    <row r="4469" s="489" customFormat="1">
      <c r="B4469" s="490">
        <v>91908</v>
      </c>
      <c r="C4469" s="536" t="s">
        <v>2800</v>
      </c>
      <c r="D4469" s="541" t="s">
        <v>7507</v>
      </c>
      <c r="E4469" s="539" t="s">
        <v>188</v>
      </c>
      <c r="F4469" s="488">
        <v>19.149999999999999</v>
      </c>
    </row>
    <row r="4470" s="489" customFormat="1">
      <c r="B4470" s="490">
        <v>91920</v>
      </c>
      <c r="C4470" s="536" t="s">
        <v>2800</v>
      </c>
      <c r="D4470" s="541" t="s">
        <v>7508</v>
      </c>
      <c r="E4470" s="539" t="s">
        <v>188</v>
      </c>
      <c r="F4470" s="488">
        <v>26.579999999999998</v>
      </c>
    </row>
    <row r="4471" s="489" customFormat="1">
      <c r="B4471" s="490">
        <v>91983</v>
      </c>
      <c r="C4471" s="536" t="s">
        <v>2800</v>
      </c>
      <c r="D4471" s="541" t="s">
        <v>7509</v>
      </c>
      <c r="E4471" s="539" t="s">
        <v>188</v>
      </c>
      <c r="F4471" s="488">
        <v>95.390000000000001</v>
      </c>
    </row>
    <row r="4472" s="489" customFormat="1">
      <c r="B4472" s="490">
        <v>91982</v>
      </c>
      <c r="C4472" s="536" t="s">
        <v>2800</v>
      </c>
      <c r="D4472" s="541" t="s">
        <v>7510</v>
      </c>
      <c r="E4472" s="539" t="s">
        <v>188</v>
      </c>
      <c r="F4472" s="488">
        <v>84</v>
      </c>
    </row>
    <row r="4473" s="489" customFormat="1">
      <c r="B4473" s="490">
        <v>91833</v>
      </c>
      <c r="C4473" s="536" t="s">
        <v>2800</v>
      </c>
      <c r="D4473" s="541" t="s">
        <v>7511</v>
      </c>
      <c r="E4473" s="539" t="s">
        <v>143</v>
      </c>
      <c r="F4473" s="488">
        <v>18.52</v>
      </c>
    </row>
    <row r="4474" s="489" customFormat="1">
      <c r="B4474" s="490">
        <v>91843</v>
      </c>
      <c r="C4474" s="536" t="s">
        <v>2800</v>
      </c>
      <c r="D4474" s="541" t="s">
        <v>7512</v>
      </c>
      <c r="E4474" s="539" t="s">
        <v>143</v>
      </c>
      <c r="F4474" s="488">
        <v>7.04</v>
      </c>
    </row>
    <row r="4475" s="489" customFormat="1">
      <c r="B4475" s="490">
        <v>91853</v>
      </c>
      <c r="C4475" s="536" t="s">
        <v>2800</v>
      </c>
      <c r="D4475" s="541" t="s">
        <v>7513</v>
      </c>
      <c r="E4475" s="539" t="s">
        <v>143</v>
      </c>
      <c r="F4475" s="488">
        <v>10.35</v>
      </c>
    </row>
    <row r="4476" s="489" customFormat="1">
      <c r="B4476" s="490">
        <v>91835</v>
      </c>
      <c r="C4476" s="536" t="s">
        <v>2800</v>
      </c>
      <c r="D4476" s="541" t="s">
        <v>7514</v>
      </c>
      <c r="E4476" s="539" t="s">
        <v>143</v>
      </c>
      <c r="F4476" s="488">
        <v>20.390000000000001</v>
      </c>
    </row>
    <row r="4477" s="489" customFormat="1">
      <c r="B4477" s="490">
        <v>91845</v>
      </c>
      <c r="C4477" s="536" t="s">
        <v>2800</v>
      </c>
      <c r="D4477" s="541" t="s">
        <v>7515</v>
      </c>
      <c r="E4477" s="539" t="s">
        <v>143</v>
      </c>
      <c r="F4477" s="488">
        <v>8.8699999999999992</v>
      </c>
    </row>
    <row r="4478" s="489" customFormat="1">
      <c r="B4478" s="490">
        <v>91855</v>
      </c>
      <c r="C4478" s="536" t="s">
        <v>2800</v>
      </c>
      <c r="D4478" s="541" t="s">
        <v>7516</v>
      </c>
      <c r="E4478" s="539" t="s">
        <v>143</v>
      </c>
      <c r="F4478" s="488">
        <v>12.07</v>
      </c>
    </row>
    <row r="4479" s="489" customFormat="1">
      <c r="B4479" s="490">
        <v>91837</v>
      </c>
      <c r="C4479" s="536" t="s">
        <v>2800</v>
      </c>
      <c r="D4479" s="541" t="s">
        <v>7517</v>
      </c>
      <c r="E4479" s="539" t="s">
        <v>143</v>
      </c>
      <c r="F4479" s="488">
        <v>25.620000000000001</v>
      </c>
    </row>
    <row r="4480" s="489" customFormat="1">
      <c r="B4480" s="490">
        <v>91847</v>
      </c>
      <c r="C4480" s="536" t="s">
        <v>2800</v>
      </c>
      <c r="D4480" s="541" t="s">
        <v>7518</v>
      </c>
      <c r="E4480" s="539" t="s">
        <v>143</v>
      </c>
      <c r="F4480" s="488">
        <v>14.17</v>
      </c>
    </row>
    <row r="4481" s="489" customFormat="1">
      <c r="B4481" s="490">
        <v>91857</v>
      </c>
      <c r="C4481" s="536" t="s">
        <v>2800</v>
      </c>
      <c r="D4481" s="541" t="s">
        <v>7519</v>
      </c>
      <c r="E4481" s="539" t="s">
        <v>143</v>
      </c>
      <c r="F4481" s="488">
        <v>17.039999999999999</v>
      </c>
    </row>
    <row r="4482" s="489" customFormat="1">
      <c r="B4482" s="490">
        <v>91838</v>
      </c>
      <c r="C4482" s="536" t="s">
        <v>2800</v>
      </c>
      <c r="D4482" s="541" t="s">
        <v>7520</v>
      </c>
      <c r="E4482" s="539" t="s">
        <v>143</v>
      </c>
      <c r="F4482" s="488">
        <v>0</v>
      </c>
    </row>
    <row r="4483" s="489" customFormat="1">
      <c r="B4483" s="490">
        <v>91848</v>
      </c>
      <c r="C4483" s="536" t="s">
        <v>2800</v>
      </c>
      <c r="D4483" s="541" t="s">
        <v>7521</v>
      </c>
      <c r="E4483" s="539" t="s">
        <v>143</v>
      </c>
      <c r="F4483" s="488">
        <v>0</v>
      </c>
    </row>
    <row r="4484" s="489" customFormat="1">
      <c r="B4484" s="490">
        <v>91858</v>
      </c>
      <c r="C4484" s="536" t="s">
        <v>2800</v>
      </c>
      <c r="D4484" s="541" t="s">
        <v>7522</v>
      </c>
      <c r="E4484" s="539" t="s">
        <v>143</v>
      </c>
      <c r="F4484" s="488">
        <v>0</v>
      </c>
    </row>
    <row r="4485" s="489" customFormat="1">
      <c r="B4485" s="490">
        <v>91840</v>
      </c>
      <c r="C4485" s="536" t="s">
        <v>2800</v>
      </c>
      <c r="D4485" s="541" t="s">
        <v>7523</v>
      </c>
      <c r="E4485" s="539" t="s">
        <v>143</v>
      </c>
      <c r="F4485" s="488">
        <v>20.809999999999999</v>
      </c>
    </row>
    <row r="4486" s="489" customFormat="1">
      <c r="B4486" s="490">
        <v>91850</v>
      </c>
      <c r="C4486" s="536" t="s">
        <v>2800</v>
      </c>
      <c r="D4486" s="541" t="s">
        <v>7524</v>
      </c>
      <c r="E4486" s="539" t="s">
        <v>143</v>
      </c>
      <c r="F4486" s="488">
        <v>9.2899999999999991</v>
      </c>
    </row>
    <row r="4487" s="489" customFormat="1">
      <c r="B4487" s="490">
        <v>91860</v>
      </c>
      <c r="C4487" s="536" t="s">
        <v>2800</v>
      </c>
      <c r="D4487" s="541" t="s">
        <v>7525</v>
      </c>
      <c r="E4487" s="539" t="s">
        <v>143</v>
      </c>
      <c r="F4487" s="488">
        <v>12.609999999999999</v>
      </c>
    </row>
    <row r="4488" s="489" customFormat="1">
      <c r="B4488" s="490">
        <v>91831</v>
      </c>
      <c r="C4488" s="536" t="s">
        <v>2800</v>
      </c>
      <c r="D4488" s="541" t="s">
        <v>7526</v>
      </c>
      <c r="E4488" s="539" t="s">
        <v>143</v>
      </c>
      <c r="F4488" s="488">
        <v>17.879999999999999</v>
      </c>
    </row>
    <row r="4489" s="489" customFormat="1">
      <c r="B4489" s="490">
        <v>91852</v>
      </c>
      <c r="C4489" s="536" t="s">
        <v>2800</v>
      </c>
      <c r="D4489" s="541" t="s">
        <v>7527</v>
      </c>
      <c r="E4489" s="539" t="s">
        <v>143</v>
      </c>
      <c r="F4489" s="488">
        <v>9.7599999999999998</v>
      </c>
    </row>
    <row r="4490" s="489" customFormat="1">
      <c r="B4490" s="490">
        <v>91834</v>
      </c>
      <c r="C4490" s="536" t="s">
        <v>2800</v>
      </c>
      <c r="D4490" s="541" t="s">
        <v>7528</v>
      </c>
      <c r="E4490" s="539" t="s">
        <v>143</v>
      </c>
      <c r="F4490" s="488">
        <v>18.739999999999998</v>
      </c>
    </row>
    <row r="4491" s="489" customFormat="1">
      <c r="B4491" s="490">
        <v>91854</v>
      </c>
      <c r="C4491" s="536" t="s">
        <v>2800</v>
      </c>
      <c r="D4491" s="541" t="s">
        <v>7529</v>
      </c>
      <c r="E4491" s="539" t="s">
        <v>143</v>
      </c>
      <c r="F4491" s="488">
        <v>10.539999999999999</v>
      </c>
    </row>
    <row r="4492" s="489" customFormat="1">
      <c r="B4492" s="490">
        <v>91836</v>
      </c>
      <c r="C4492" s="536" t="s">
        <v>2800</v>
      </c>
      <c r="D4492" s="541" t="s">
        <v>7530</v>
      </c>
      <c r="E4492" s="539" t="s">
        <v>143</v>
      </c>
      <c r="F4492" s="488">
        <v>21.77</v>
      </c>
    </row>
    <row r="4493" s="489" customFormat="1">
      <c r="B4493" s="490">
        <v>91856</v>
      </c>
      <c r="C4493" s="536" t="s">
        <v>2800</v>
      </c>
      <c r="D4493" s="541" t="s">
        <v>7531</v>
      </c>
      <c r="E4493" s="539" t="s">
        <v>143</v>
      </c>
      <c r="F4493" s="488">
        <v>13.48</v>
      </c>
    </row>
    <row r="4494" s="489" customFormat="1">
      <c r="B4494" s="490">
        <v>91839</v>
      </c>
      <c r="C4494" s="536" t="s">
        <v>2800</v>
      </c>
      <c r="D4494" s="541" t="s">
        <v>7532</v>
      </c>
      <c r="E4494" s="539" t="s">
        <v>143</v>
      </c>
      <c r="F4494" s="488">
        <v>18.629999999999999</v>
      </c>
    </row>
    <row r="4495" s="489" customFormat="1">
      <c r="B4495" s="490">
        <v>91849</v>
      </c>
      <c r="C4495" s="536" t="s">
        <v>2800</v>
      </c>
      <c r="D4495" s="541" t="s">
        <v>7533</v>
      </c>
      <c r="E4495" s="539" t="s">
        <v>143</v>
      </c>
      <c r="F4495" s="488">
        <v>7.1799999999999997</v>
      </c>
    </row>
    <row r="4496" s="489" customFormat="1">
      <c r="B4496" s="490">
        <v>91859</v>
      </c>
      <c r="C4496" s="536" t="s">
        <v>2800</v>
      </c>
      <c r="D4496" s="541" t="s">
        <v>7534</v>
      </c>
      <c r="E4496" s="539" t="s">
        <v>143</v>
      </c>
      <c r="F4496" s="488">
        <v>10.57</v>
      </c>
    </row>
    <row r="4497" s="489" customFormat="1">
      <c r="B4497" s="490">
        <v>91841</v>
      </c>
      <c r="C4497" s="536" t="s">
        <v>2800</v>
      </c>
      <c r="D4497" s="541" t="s">
        <v>7535</v>
      </c>
      <c r="E4497" s="539" t="s">
        <v>143</v>
      </c>
      <c r="F4497" s="488">
        <v>20.300000000000001</v>
      </c>
    </row>
    <row r="4498" s="489" customFormat="1">
      <c r="B4498" s="490">
        <v>91851</v>
      </c>
      <c r="C4498" s="536" t="s">
        <v>2800</v>
      </c>
      <c r="D4498" s="541" t="s">
        <v>7536</v>
      </c>
      <c r="E4498" s="539" t="s">
        <v>143</v>
      </c>
      <c r="F4498" s="488">
        <v>8.7799999999999994</v>
      </c>
    </row>
    <row r="4499" s="489" customFormat="1">
      <c r="B4499" s="490">
        <v>91861</v>
      </c>
      <c r="C4499" s="536" t="s">
        <v>2800</v>
      </c>
      <c r="D4499" s="541" t="s">
        <v>7537</v>
      </c>
      <c r="E4499" s="539" t="s">
        <v>143</v>
      </c>
      <c r="F4499" s="488">
        <v>12.130000000000001</v>
      </c>
    </row>
    <row r="4500" s="489" customFormat="1">
      <c r="B4500" s="490">
        <v>91862</v>
      </c>
      <c r="C4500" s="536" t="s">
        <v>2800</v>
      </c>
      <c r="D4500" s="541" t="s">
        <v>7538</v>
      </c>
      <c r="E4500" s="539" t="s">
        <v>143</v>
      </c>
      <c r="F4500" s="488">
        <v>10.43</v>
      </c>
    </row>
    <row r="4501" s="489" customFormat="1">
      <c r="B4501" s="490">
        <v>91866</v>
      </c>
      <c r="C4501" s="536" t="s">
        <v>2800</v>
      </c>
      <c r="D4501" s="541" t="s">
        <v>7539</v>
      </c>
      <c r="E4501" s="539" t="s">
        <v>143</v>
      </c>
      <c r="F4501" s="488">
        <v>9.0399999999999991</v>
      </c>
    </row>
    <row r="4502" s="489" customFormat="1">
      <c r="B4502" s="490">
        <v>91870</v>
      </c>
      <c r="C4502" s="536" t="s">
        <v>2800</v>
      </c>
      <c r="D4502" s="541" t="s">
        <v>7540</v>
      </c>
      <c r="E4502" s="539" t="s">
        <v>143</v>
      </c>
      <c r="F4502" s="488">
        <v>13.74</v>
      </c>
    </row>
    <row r="4503" s="489" customFormat="1">
      <c r="B4503" s="490">
        <v>91863</v>
      </c>
      <c r="C4503" s="536" t="s">
        <v>2800</v>
      </c>
      <c r="D4503" s="541" t="s">
        <v>7541</v>
      </c>
      <c r="E4503" s="539" t="s">
        <v>143</v>
      </c>
      <c r="F4503" s="488">
        <v>12.32</v>
      </c>
    </row>
    <row r="4504" s="489" customFormat="1">
      <c r="B4504" s="490">
        <v>91867</v>
      </c>
      <c r="C4504" s="536" t="s">
        <v>2800</v>
      </c>
      <c r="D4504" s="541" t="s">
        <v>7542</v>
      </c>
      <c r="E4504" s="539" t="s">
        <v>143</v>
      </c>
      <c r="F4504" s="488">
        <v>10.92</v>
      </c>
    </row>
    <row r="4505" s="489" customFormat="1">
      <c r="B4505" s="490">
        <v>91871</v>
      </c>
      <c r="C4505" s="536" t="s">
        <v>2800</v>
      </c>
      <c r="D4505" s="541" t="s">
        <v>7543</v>
      </c>
      <c r="E4505" s="539" t="s">
        <v>143</v>
      </c>
      <c r="F4505" s="488">
        <v>15.630000000000001</v>
      </c>
    </row>
    <row r="4506" s="489" customFormat="1">
      <c r="B4506" s="490">
        <v>91864</v>
      </c>
      <c r="C4506" s="536" t="s">
        <v>2800</v>
      </c>
      <c r="D4506" s="541" t="s">
        <v>7544</v>
      </c>
      <c r="E4506" s="539" t="s">
        <v>143</v>
      </c>
      <c r="F4506" s="488">
        <v>16.57</v>
      </c>
    </row>
    <row r="4507" s="489" customFormat="1">
      <c r="B4507" s="490">
        <v>91868</v>
      </c>
      <c r="C4507" s="536" t="s">
        <v>2800</v>
      </c>
      <c r="D4507" s="541" t="s">
        <v>7545</v>
      </c>
      <c r="E4507" s="539" t="s">
        <v>143</v>
      </c>
      <c r="F4507" s="488">
        <v>15.18</v>
      </c>
    </row>
    <row r="4508" s="489" customFormat="1">
      <c r="B4508" s="490">
        <v>91872</v>
      </c>
      <c r="C4508" s="536" t="s">
        <v>2800</v>
      </c>
      <c r="D4508" s="541" t="s">
        <v>7546</v>
      </c>
      <c r="E4508" s="539" t="s">
        <v>143</v>
      </c>
      <c r="F4508" s="488">
        <v>19.890000000000001</v>
      </c>
    </row>
    <row r="4509" s="489" customFormat="1">
      <c r="B4509" s="490">
        <v>91865</v>
      </c>
      <c r="C4509" s="536" t="s">
        <v>2800</v>
      </c>
      <c r="D4509" s="541" t="s">
        <v>7547</v>
      </c>
      <c r="E4509" s="539" t="s">
        <v>143</v>
      </c>
      <c r="F4509" s="488">
        <v>20.760000000000002</v>
      </c>
    </row>
    <row r="4510" s="489" customFormat="1">
      <c r="B4510" s="490">
        <v>91869</v>
      </c>
      <c r="C4510" s="536" t="s">
        <v>2800</v>
      </c>
      <c r="D4510" s="541" t="s">
        <v>7548</v>
      </c>
      <c r="E4510" s="539" t="s">
        <v>143</v>
      </c>
      <c r="F4510" s="488">
        <v>19.32</v>
      </c>
    </row>
    <row r="4511" s="489" customFormat="1">
      <c r="B4511" s="490">
        <v>91873</v>
      </c>
      <c r="C4511" s="536" t="s">
        <v>2800</v>
      </c>
      <c r="D4511" s="541" t="s">
        <v>7549</v>
      </c>
      <c r="E4511" s="539" t="s">
        <v>143</v>
      </c>
      <c r="F4511" s="488">
        <v>24.010000000000002</v>
      </c>
    </row>
    <row r="4512" s="489" customFormat="1">
      <c r="B4512" s="490">
        <v>91981</v>
      </c>
      <c r="C4512" s="536" t="s">
        <v>2800</v>
      </c>
      <c r="D4512" s="541" t="s">
        <v>7550</v>
      </c>
      <c r="E4512" s="539" t="s">
        <v>188</v>
      </c>
      <c r="F4512" s="488">
        <v>50.82</v>
      </c>
    </row>
    <row r="4513" s="489" customFormat="1">
      <c r="B4513" s="490">
        <v>91980</v>
      </c>
      <c r="C4513" s="536" t="s">
        <v>2800</v>
      </c>
      <c r="D4513" s="541" t="s">
        <v>7551</v>
      </c>
      <c r="E4513" s="539" t="s">
        <v>188</v>
      </c>
      <c r="F4513" s="488">
        <v>39.43</v>
      </c>
    </row>
    <row r="4514" s="489" customFormat="1">
      <c r="B4514" s="490">
        <v>91979</v>
      </c>
      <c r="C4514" s="536" t="s">
        <v>2800</v>
      </c>
      <c r="D4514" s="541" t="s">
        <v>7552</v>
      </c>
      <c r="E4514" s="539" t="s">
        <v>188</v>
      </c>
      <c r="F4514" s="488">
        <v>51.93</v>
      </c>
    </row>
    <row r="4515" s="489" customFormat="1">
      <c r="B4515" s="490">
        <v>91978</v>
      </c>
      <c r="C4515" s="536" t="s">
        <v>2800</v>
      </c>
      <c r="D4515" s="541" t="s">
        <v>7553</v>
      </c>
      <c r="E4515" s="539" t="s">
        <v>188</v>
      </c>
      <c r="F4515" s="488">
        <v>40.539999999999999</v>
      </c>
    </row>
    <row r="4516" s="489" customFormat="1">
      <c r="B4516" s="490">
        <v>92029</v>
      </c>
      <c r="C4516" s="536" t="s">
        <v>2800</v>
      </c>
      <c r="D4516" s="541" t="s">
        <v>7554</v>
      </c>
      <c r="E4516" s="539" t="s">
        <v>188</v>
      </c>
      <c r="F4516" s="488">
        <v>59.579999999999998</v>
      </c>
    </row>
    <row r="4517" s="489" customFormat="1">
      <c r="B4517" s="490">
        <v>92028</v>
      </c>
      <c r="C4517" s="536" t="s">
        <v>2800</v>
      </c>
      <c r="D4517" s="541" t="s">
        <v>7555</v>
      </c>
      <c r="E4517" s="539" t="s">
        <v>188</v>
      </c>
      <c r="F4517" s="488">
        <v>48.189999999999998</v>
      </c>
    </row>
    <row r="4518" s="489" customFormat="1">
      <c r="B4518" s="490">
        <v>92031</v>
      </c>
      <c r="C4518" s="536" t="s">
        <v>2800</v>
      </c>
      <c r="D4518" s="541" t="s">
        <v>7556</v>
      </c>
      <c r="E4518" s="539" t="s">
        <v>188</v>
      </c>
      <c r="F4518" s="488">
        <v>81.319999999999993</v>
      </c>
    </row>
    <row r="4519" s="489" customFormat="1">
      <c r="B4519" s="490">
        <v>92030</v>
      </c>
      <c r="C4519" s="536" t="s">
        <v>2800</v>
      </c>
      <c r="D4519" s="541" t="s">
        <v>7557</v>
      </c>
      <c r="E4519" s="539" t="s">
        <v>188</v>
      </c>
      <c r="F4519" s="488">
        <v>69.930000000000007</v>
      </c>
    </row>
    <row r="4520" s="489" customFormat="1">
      <c r="B4520" s="490">
        <v>91955</v>
      </c>
      <c r="C4520" s="536" t="s">
        <v>2800</v>
      </c>
      <c r="D4520" s="541" t="s">
        <v>7558</v>
      </c>
      <c r="E4520" s="539" t="s">
        <v>188</v>
      </c>
      <c r="F4520" s="488">
        <v>37.770000000000003</v>
      </c>
    </row>
    <row r="4521" s="489" customFormat="1">
      <c r="B4521" s="490">
        <v>91954</v>
      </c>
      <c r="C4521" s="536" t="s">
        <v>2800</v>
      </c>
      <c r="D4521" s="541" t="s">
        <v>7559</v>
      </c>
      <c r="E4521" s="539" t="s">
        <v>188</v>
      </c>
      <c r="F4521" s="488">
        <v>26.379999999999999</v>
      </c>
    </row>
    <row r="4522" s="489" customFormat="1">
      <c r="B4522" s="490">
        <v>92033</v>
      </c>
      <c r="C4522" s="536" t="s">
        <v>2800</v>
      </c>
      <c r="D4522" s="541" t="s">
        <v>7560</v>
      </c>
      <c r="E4522" s="539" t="s">
        <v>188</v>
      </c>
      <c r="F4522" s="488">
        <v>82.370000000000005</v>
      </c>
    </row>
    <row r="4523" s="489" customFormat="1">
      <c r="B4523" s="490">
        <v>92032</v>
      </c>
      <c r="C4523" s="536" t="s">
        <v>2800</v>
      </c>
      <c r="D4523" s="541" t="s">
        <v>7561</v>
      </c>
      <c r="E4523" s="539" t="s">
        <v>188</v>
      </c>
      <c r="F4523" s="488">
        <v>70.980000000000004</v>
      </c>
    </row>
    <row r="4524" s="489" customFormat="1">
      <c r="B4524" s="490">
        <v>91961</v>
      </c>
      <c r="C4524" s="536" t="s">
        <v>2800</v>
      </c>
      <c r="D4524" s="541" t="s">
        <v>7562</v>
      </c>
      <c r="E4524" s="539" t="s">
        <v>188</v>
      </c>
      <c r="F4524" s="488">
        <v>60.630000000000003</v>
      </c>
    </row>
    <row r="4525" s="489" customFormat="1">
      <c r="B4525" s="490">
        <v>91960</v>
      </c>
      <c r="C4525" s="536" t="s">
        <v>2800</v>
      </c>
      <c r="D4525" s="541" t="s">
        <v>7563</v>
      </c>
      <c r="E4525" s="539" t="s">
        <v>188</v>
      </c>
      <c r="F4525" s="488">
        <v>49.240000000000002</v>
      </c>
    </row>
    <row r="4526" s="489" customFormat="1">
      <c r="B4526" s="490">
        <v>91969</v>
      </c>
      <c r="C4526" s="536" t="s">
        <v>2800</v>
      </c>
      <c r="D4526" s="541" t="s">
        <v>7564</v>
      </c>
      <c r="E4526" s="539" t="s">
        <v>188</v>
      </c>
      <c r="F4526" s="488">
        <v>83.420000000000002</v>
      </c>
    </row>
    <row r="4527" s="489" customFormat="1">
      <c r="B4527" s="490">
        <v>91968</v>
      </c>
      <c r="C4527" s="536" t="s">
        <v>2800</v>
      </c>
      <c r="D4527" s="541" t="s">
        <v>7565</v>
      </c>
      <c r="E4527" s="539" t="s">
        <v>188</v>
      </c>
      <c r="F4527" s="488">
        <v>72.030000000000001</v>
      </c>
    </row>
    <row r="4528" s="489" customFormat="1">
      <c r="B4528" s="490">
        <v>91985</v>
      </c>
      <c r="C4528" s="536" t="s">
        <v>2800</v>
      </c>
      <c r="D4528" s="541" t="s">
        <v>7566</v>
      </c>
      <c r="E4528" s="539" t="s">
        <v>188</v>
      </c>
      <c r="F4528" s="488">
        <v>29.960000000000001</v>
      </c>
    </row>
    <row r="4529" s="489" customFormat="1">
      <c r="B4529" s="490">
        <v>91984</v>
      </c>
      <c r="C4529" s="536" t="s">
        <v>2800</v>
      </c>
      <c r="D4529" s="541" t="s">
        <v>7567</v>
      </c>
      <c r="E4529" s="539" t="s">
        <v>188</v>
      </c>
      <c r="F4529" s="488">
        <v>18.57</v>
      </c>
    </row>
    <row r="4530" s="489" customFormat="1">
      <c r="B4530" s="490">
        <v>91989</v>
      </c>
      <c r="C4530" s="536" t="s">
        <v>2800</v>
      </c>
      <c r="D4530" s="541" t="s">
        <v>7568</v>
      </c>
      <c r="E4530" s="539" t="s">
        <v>188</v>
      </c>
      <c r="F4530" s="488">
        <v>33.710000000000001</v>
      </c>
    </row>
    <row r="4531" s="489" customFormat="1">
      <c r="B4531" s="490">
        <v>91988</v>
      </c>
      <c r="C4531" s="536" t="s">
        <v>2800</v>
      </c>
      <c r="D4531" s="541" t="s">
        <v>7569</v>
      </c>
      <c r="E4531" s="539" t="s">
        <v>188</v>
      </c>
      <c r="F4531" s="488">
        <v>22.32</v>
      </c>
    </row>
    <row r="4532" s="489" customFormat="1">
      <c r="B4532" s="490">
        <v>92023</v>
      </c>
      <c r="C4532" s="536" t="s">
        <v>2800</v>
      </c>
      <c r="D4532" s="541" t="s">
        <v>7570</v>
      </c>
      <c r="E4532" s="539" t="s">
        <v>188</v>
      </c>
      <c r="F4532" s="488">
        <v>52.740000000000002</v>
      </c>
    </row>
    <row r="4533" s="489" customFormat="1">
      <c r="B4533" s="490">
        <v>92022</v>
      </c>
      <c r="C4533" s="536" t="s">
        <v>2800</v>
      </c>
      <c r="D4533" s="541" t="s">
        <v>7571</v>
      </c>
      <c r="E4533" s="539" t="s">
        <v>188</v>
      </c>
      <c r="F4533" s="488">
        <v>41.350000000000001</v>
      </c>
    </row>
    <row r="4534" s="489" customFormat="1">
      <c r="B4534" s="490">
        <v>92025</v>
      </c>
      <c r="C4534" s="536" t="s">
        <v>2800</v>
      </c>
      <c r="D4534" s="541" t="s">
        <v>7572</v>
      </c>
      <c r="E4534" s="539" t="s">
        <v>188</v>
      </c>
      <c r="F4534" s="488">
        <v>74.540000000000006</v>
      </c>
    </row>
    <row r="4535" s="489" customFormat="1">
      <c r="B4535" s="490">
        <v>92024</v>
      </c>
      <c r="C4535" s="536" t="s">
        <v>2800</v>
      </c>
      <c r="D4535" s="541" t="s">
        <v>7573</v>
      </c>
      <c r="E4535" s="539" t="s">
        <v>188</v>
      </c>
      <c r="F4535" s="488">
        <v>63.149999999999999</v>
      </c>
    </row>
    <row r="4536" s="489" customFormat="1">
      <c r="B4536" s="490">
        <v>91957</v>
      </c>
      <c r="C4536" s="536" t="s">
        <v>2800</v>
      </c>
      <c r="D4536" s="541" t="s">
        <v>7574</v>
      </c>
      <c r="E4536" s="539" t="s">
        <v>188</v>
      </c>
      <c r="F4536" s="488">
        <v>53.789999999999999</v>
      </c>
    </row>
    <row r="4537" s="489" customFormat="1">
      <c r="B4537" s="490">
        <v>91956</v>
      </c>
      <c r="C4537" s="536" t="s">
        <v>2800</v>
      </c>
      <c r="D4537" s="541" t="s">
        <v>7575</v>
      </c>
      <c r="E4537" s="539" t="s">
        <v>188</v>
      </c>
      <c r="F4537" s="488">
        <v>42.399999999999999</v>
      </c>
    </row>
    <row r="4538" s="489" customFormat="1">
      <c r="B4538" s="490">
        <v>91963</v>
      </c>
      <c r="C4538" s="536" t="s">
        <v>2800</v>
      </c>
      <c r="D4538" s="541" t="s">
        <v>7576</v>
      </c>
      <c r="E4538" s="539" t="s">
        <v>188</v>
      </c>
      <c r="F4538" s="488">
        <v>76.640000000000001</v>
      </c>
    </row>
    <row r="4539" s="489" customFormat="1">
      <c r="B4539" s="490">
        <v>91962</v>
      </c>
      <c r="C4539" s="536" t="s">
        <v>2800</v>
      </c>
      <c r="D4539" s="541" t="s">
        <v>7577</v>
      </c>
      <c r="E4539" s="539" t="s">
        <v>188</v>
      </c>
      <c r="F4539" s="488">
        <v>65.25</v>
      </c>
    </row>
    <row r="4540" s="489" customFormat="1">
      <c r="B4540" s="490">
        <v>91953</v>
      </c>
      <c r="C4540" s="536" t="s">
        <v>2800</v>
      </c>
      <c r="D4540" s="541" t="s">
        <v>7578</v>
      </c>
      <c r="E4540" s="539" t="s">
        <v>188</v>
      </c>
      <c r="F4540" s="488">
        <v>30.989999999999998</v>
      </c>
    </row>
    <row r="4541" s="489" customFormat="1">
      <c r="B4541" s="490">
        <v>91952</v>
      </c>
      <c r="C4541" s="536" t="s">
        <v>2800</v>
      </c>
      <c r="D4541" s="541" t="s">
        <v>7579</v>
      </c>
      <c r="E4541" s="539" t="s">
        <v>188</v>
      </c>
      <c r="F4541" s="488">
        <v>19.600000000000001</v>
      </c>
    </row>
    <row r="4542" s="489" customFormat="1">
      <c r="B4542" s="490">
        <v>92035</v>
      </c>
      <c r="C4542" s="536" t="s">
        <v>2800</v>
      </c>
      <c r="D4542" s="541" t="s">
        <v>7580</v>
      </c>
      <c r="E4542" s="539" t="s">
        <v>188</v>
      </c>
      <c r="F4542" s="488">
        <v>75.590000000000003</v>
      </c>
    </row>
    <row r="4543" s="489" customFormat="1">
      <c r="B4543" s="490">
        <v>92034</v>
      </c>
      <c r="C4543" s="536" t="s">
        <v>2800</v>
      </c>
      <c r="D4543" s="541" t="s">
        <v>7581</v>
      </c>
      <c r="E4543" s="539" t="s">
        <v>188</v>
      </c>
      <c r="F4543" s="488">
        <v>64.200000000000003</v>
      </c>
    </row>
    <row r="4544" s="489" customFormat="1">
      <c r="B4544" s="490">
        <v>92027</v>
      </c>
      <c r="C4544" s="536" t="s">
        <v>2800</v>
      </c>
      <c r="D4544" s="541" t="s">
        <v>7582</v>
      </c>
      <c r="E4544" s="539" t="s">
        <v>188</v>
      </c>
      <c r="F4544" s="488">
        <v>68.799999999999997</v>
      </c>
    </row>
    <row r="4545" s="489" customFormat="1">
      <c r="B4545" s="490">
        <v>92026</v>
      </c>
      <c r="C4545" s="536" t="s">
        <v>2800</v>
      </c>
      <c r="D4545" s="541" t="s">
        <v>7583</v>
      </c>
      <c r="E4545" s="539" t="s">
        <v>188</v>
      </c>
      <c r="F4545" s="488">
        <v>57.409999999999997</v>
      </c>
    </row>
    <row r="4546" s="489" customFormat="1">
      <c r="B4546" s="490">
        <v>91965</v>
      </c>
      <c r="C4546" s="536" t="s">
        <v>2800</v>
      </c>
      <c r="D4546" s="541" t="s">
        <v>7584</v>
      </c>
      <c r="E4546" s="539" t="s">
        <v>188</v>
      </c>
      <c r="F4546" s="488">
        <v>69.849999999999994</v>
      </c>
    </row>
    <row r="4547" s="489" customFormat="1">
      <c r="B4547" s="490">
        <v>91964</v>
      </c>
      <c r="C4547" s="536" t="s">
        <v>2800</v>
      </c>
      <c r="D4547" s="541" t="s">
        <v>7585</v>
      </c>
      <c r="E4547" s="539" t="s">
        <v>188</v>
      </c>
      <c r="F4547" s="488">
        <v>58.460000000000001</v>
      </c>
    </row>
    <row r="4548" s="489" customFormat="1">
      <c r="B4548" s="490">
        <v>91973</v>
      </c>
      <c r="C4548" s="536" t="s">
        <v>2800</v>
      </c>
      <c r="D4548" s="541" t="s">
        <v>7586</v>
      </c>
      <c r="E4548" s="539" t="s">
        <v>188</v>
      </c>
      <c r="F4548" s="488">
        <v>98.090000000000003</v>
      </c>
    </row>
    <row r="4549" s="489" customFormat="1">
      <c r="B4549" s="490">
        <v>91972</v>
      </c>
      <c r="C4549" s="536" t="s">
        <v>2800</v>
      </c>
      <c r="D4549" s="541" t="s">
        <v>7587</v>
      </c>
      <c r="E4549" s="539" t="s">
        <v>188</v>
      </c>
      <c r="F4549" s="488">
        <v>81.769999999999996</v>
      </c>
    </row>
    <row r="4550" s="489" customFormat="1">
      <c r="B4550" s="490">
        <v>91959</v>
      </c>
      <c r="C4550" s="536" t="s">
        <v>2800</v>
      </c>
      <c r="D4550" s="541" t="s">
        <v>7588</v>
      </c>
      <c r="E4550" s="539" t="s">
        <v>188</v>
      </c>
      <c r="F4550" s="488">
        <v>47.049999999999997</v>
      </c>
    </row>
    <row r="4551" s="489" customFormat="1">
      <c r="B4551" s="490">
        <v>91958</v>
      </c>
      <c r="C4551" s="536" t="s">
        <v>2800</v>
      </c>
      <c r="D4551" s="541" t="s">
        <v>7589</v>
      </c>
      <c r="E4551" s="539" t="s">
        <v>188</v>
      </c>
      <c r="F4551" s="488">
        <v>35.659999999999997</v>
      </c>
    </row>
    <row r="4552" s="489" customFormat="1">
      <c r="B4552" s="490">
        <v>91971</v>
      </c>
      <c r="C4552" s="536" t="s">
        <v>2800</v>
      </c>
      <c r="D4552" s="541" t="s">
        <v>7590</v>
      </c>
      <c r="E4552" s="539" t="s">
        <v>188</v>
      </c>
      <c r="F4552" s="488">
        <v>91.239999999999995</v>
      </c>
    </row>
    <row r="4553" s="489" customFormat="1">
      <c r="B4553" s="490">
        <v>91970</v>
      </c>
      <c r="C4553" s="536" t="s">
        <v>2800</v>
      </c>
      <c r="D4553" s="541" t="s">
        <v>7591</v>
      </c>
      <c r="E4553" s="539" t="s">
        <v>188</v>
      </c>
      <c r="F4553" s="488">
        <v>74.920000000000002</v>
      </c>
    </row>
    <row r="4554" s="489" customFormat="1">
      <c r="B4554" s="490">
        <v>91967</v>
      </c>
      <c r="C4554" s="536" t="s">
        <v>2800</v>
      </c>
      <c r="D4554" s="541" t="s">
        <v>7592</v>
      </c>
      <c r="E4554" s="539" t="s">
        <v>188</v>
      </c>
      <c r="F4554" s="488">
        <v>63.119999999999997</v>
      </c>
    </row>
    <row r="4555" s="489" customFormat="1">
      <c r="B4555" s="490">
        <v>91966</v>
      </c>
      <c r="C4555" s="536" t="s">
        <v>2800</v>
      </c>
      <c r="D4555" s="541" t="s">
        <v>7593</v>
      </c>
      <c r="E4555" s="539" t="s">
        <v>188</v>
      </c>
      <c r="F4555" s="488">
        <v>51.729999999999997</v>
      </c>
    </row>
    <row r="4556" s="489" customFormat="1">
      <c r="B4556" s="490">
        <v>91975</v>
      </c>
      <c r="C4556" s="536" t="s">
        <v>2800</v>
      </c>
      <c r="D4556" s="541" t="s">
        <v>7594</v>
      </c>
      <c r="E4556" s="539" t="s">
        <v>188</v>
      </c>
      <c r="F4556" s="488">
        <v>84.450000000000003</v>
      </c>
    </row>
    <row r="4557" s="489" customFormat="1">
      <c r="B4557" s="490">
        <v>91974</v>
      </c>
      <c r="C4557" s="536" t="s">
        <v>2800</v>
      </c>
      <c r="D4557" s="541" t="s">
        <v>7595</v>
      </c>
      <c r="E4557" s="539" t="s">
        <v>188</v>
      </c>
      <c r="F4557" s="488">
        <v>68.129999999999995</v>
      </c>
    </row>
    <row r="4558" s="489" customFormat="1">
      <c r="B4558" s="490">
        <v>91977</v>
      </c>
      <c r="C4558" s="536" t="s">
        <v>2800</v>
      </c>
      <c r="D4558" s="541" t="s">
        <v>7596</v>
      </c>
      <c r="E4558" s="539" t="s">
        <v>188</v>
      </c>
      <c r="F4558" s="488">
        <v>116.65000000000001</v>
      </c>
    </row>
    <row r="4559" s="489" customFormat="1">
      <c r="B4559" s="490">
        <v>91976</v>
      </c>
      <c r="C4559" s="536" t="s">
        <v>2800</v>
      </c>
      <c r="D4559" s="541" t="s">
        <v>7597</v>
      </c>
      <c r="E4559" s="539" t="s">
        <v>188</v>
      </c>
      <c r="F4559" s="488">
        <v>100.33</v>
      </c>
    </row>
    <row r="4560" s="489" customFormat="1">
      <c r="B4560" s="490">
        <v>91874</v>
      </c>
      <c r="C4560" s="536" t="s">
        <v>2800</v>
      </c>
      <c r="D4560" s="541" t="s">
        <v>7598</v>
      </c>
      <c r="E4560" s="539" t="s">
        <v>188</v>
      </c>
      <c r="F4560" s="488">
        <v>7.8799999999999999</v>
      </c>
    </row>
    <row r="4561" s="489" customFormat="1">
      <c r="B4561" s="490">
        <v>91878</v>
      </c>
      <c r="C4561" s="536" t="s">
        <v>2800</v>
      </c>
      <c r="D4561" s="541" t="s">
        <v>7599</v>
      </c>
      <c r="E4561" s="539" t="s">
        <v>188</v>
      </c>
      <c r="F4561" s="488">
        <v>6.2199999999999998</v>
      </c>
    </row>
    <row r="4562" s="489" customFormat="1">
      <c r="B4562" s="490">
        <v>91882</v>
      </c>
      <c r="C4562" s="536" t="s">
        <v>2800</v>
      </c>
      <c r="D4562" s="541" t="s">
        <v>7600</v>
      </c>
      <c r="E4562" s="539" t="s">
        <v>188</v>
      </c>
      <c r="F4562" s="488">
        <v>11.31</v>
      </c>
    </row>
    <row r="4563" s="489" customFormat="1">
      <c r="B4563" s="490">
        <v>91875</v>
      </c>
      <c r="C4563" s="536" t="s">
        <v>2800</v>
      </c>
      <c r="D4563" s="541" t="s">
        <v>7601</v>
      </c>
      <c r="E4563" s="539" t="s">
        <v>188</v>
      </c>
      <c r="F4563" s="488">
        <v>9.2699999999999996</v>
      </c>
    </row>
    <row r="4564" s="489" customFormat="1">
      <c r="B4564" s="490">
        <v>91879</v>
      </c>
      <c r="C4564" s="536" t="s">
        <v>2800</v>
      </c>
      <c r="D4564" s="541" t="s">
        <v>7602</v>
      </c>
      <c r="E4564" s="539" t="s">
        <v>188</v>
      </c>
      <c r="F4564" s="488">
        <v>7.6100000000000003</v>
      </c>
    </row>
    <row r="4565" s="489" customFormat="1">
      <c r="B4565" s="490">
        <v>91884</v>
      </c>
      <c r="C4565" s="536" t="s">
        <v>2800</v>
      </c>
      <c r="D4565" s="541" t="s">
        <v>7603</v>
      </c>
      <c r="E4565" s="539" t="s">
        <v>188</v>
      </c>
      <c r="F4565" s="488">
        <v>12.699999999999999</v>
      </c>
    </row>
    <row r="4566" s="489" customFormat="1">
      <c r="B4566" s="490">
        <v>91876</v>
      </c>
      <c r="C4566" s="536" t="s">
        <v>2800</v>
      </c>
      <c r="D4566" s="541" t="s">
        <v>7604</v>
      </c>
      <c r="E4566" s="539" t="s">
        <v>188</v>
      </c>
      <c r="F4566" s="488">
        <v>11.17</v>
      </c>
    </row>
    <row r="4567" s="489" customFormat="1">
      <c r="B4567" s="490">
        <v>91880</v>
      </c>
      <c r="C4567" s="536" t="s">
        <v>2800</v>
      </c>
      <c r="D4567" s="541" t="s">
        <v>7605</v>
      </c>
      <c r="E4567" s="539" t="s">
        <v>188</v>
      </c>
      <c r="F4567" s="488">
        <v>9.5099999999999998</v>
      </c>
    </row>
    <row r="4568" s="489" customFormat="1">
      <c r="B4568" s="490">
        <v>91885</v>
      </c>
      <c r="C4568" s="536" t="s">
        <v>2800</v>
      </c>
      <c r="D4568" s="541" t="s">
        <v>7606</v>
      </c>
      <c r="E4568" s="539" t="s">
        <v>188</v>
      </c>
      <c r="F4568" s="488">
        <v>14.529999999999999</v>
      </c>
    </row>
    <row r="4569" s="489" customFormat="1">
      <c r="B4569" s="490">
        <v>91877</v>
      </c>
      <c r="C4569" s="536" t="s">
        <v>2800</v>
      </c>
      <c r="D4569" s="541" t="s">
        <v>7607</v>
      </c>
      <c r="E4569" s="539" t="s">
        <v>188</v>
      </c>
      <c r="F4569" s="488">
        <v>13.77</v>
      </c>
    </row>
    <row r="4570" s="489" customFormat="1">
      <c r="B4570" s="490">
        <v>91881</v>
      </c>
      <c r="C4570" s="536" t="s">
        <v>2800</v>
      </c>
      <c r="D4570" s="541" t="s">
        <v>7608</v>
      </c>
      <c r="E4570" s="539" t="s">
        <v>188</v>
      </c>
      <c r="F4570" s="488">
        <v>12.109999999999999</v>
      </c>
    </row>
    <row r="4571" s="489" customFormat="1">
      <c r="B4571" s="490">
        <v>91886</v>
      </c>
      <c r="C4571" s="536" t="s">
        <v>2800</v>
      </c>
      <c r="D4571" s="541" t="s">
        <v>7609</v>
      </c>
      <c r="E4571" s="539" t="s">
        <v>188</v>
      </c>
      <c r="F4571" s="488">
        <v>17.079999999999998</v>
      </c>
    </row>
    <row r="4572" s="489" customFormat="1">
      <c r="B4572" s="490">
        <v>91945</v>
      </c>
      <c r="C4572" s="536" t="s">
        <v>2800</v>
      </c>
      <c r="D4572" s="541" t="s">
        <v>7610</v>
      </c>
      <c r="E4572" s="539" t="s">
        <v>188</v>
      </c>
      <c r="F4572" s="488">
        <v>14.77</v>
      </c>
    </row>
    <row r="4573" s="489" customFormat="1">
      <c r="B4573" s="490">
        <v>91947</v>
      </c>
      <c r="C4573" s="536" t="s">
        <v>2800</v>
      </c>
      <c r="D4573" s="541" t="s">
        <v>7611</v>
      </c>
      <c r="E4573" s="539" t="s">
        <v>188</v>
      </c>
      <c r="F4573" s="488">
        <v>9.2799999999999994</v>
      </c>
    </row>
    <row r="4574" s="489" customFormat="1">
      <c r="B4574" s="490">
        <v>91946</v>
      </c>
      <c r="C4574" s="536" t="s">
        <v>2800</v>
      </c>
      <c r="D4574" s="541" t="s">
        <v>7612</v>
      </c>
      <c r="E4574" s="539" t="s">
        <v>188</v>
      </c>
      <c r="F4574" s="488">
        <v>11.390000000000001</v>
      </c>
    </row>
    <row r="4575" s="489" customFormat="1">
      <c r="B4575" s="490">
        <v>91949</v>
      </c>
      <c r="C4575" s="536" t="s">
        <v>2800</v>
      </c>
      <c r="D4575" s="541" t="s">
        <v>7613</v>
      </c>
      <c r="E4575" s="539" t="s">
        <v>188</v>
      </c>
      <c r="F4575" s="488">
        <v>20.440000000000001</v>
      </c>
    </row>
    <row r="4576" s="489" customFormat="1">
      <c r="B4576" s="490">
        <v>91951</v>
      </c>
      <c r="C4576" s="536" t="s">
        <v>2800</v>
      </c>
      <c r="D4576" s="541" t="s">
        <v>7614</v>
      </c>
      <c r="E4576" s="539" t="s">
        <v>188</v>
      </c>
      <c r="F4576" s="488">
        <v>13.869999999999999</v>
      </c>
    </row>
    <row r="4577" s="489" customFormat="1">
      <c r="B4577" s="490">
        <v>91950</v>
      </c>
      <c r="C4577" s="536" t="s">
        <v>2800</v>
      </c>
      <c r="D4577" s="541" t="s">
        <v>7615</v>
      </c>
      <c r="E4577" s="539" t="s">
        <v>188</v>
      </c>
      <c r="F4577" s="488">
        <v>16.32</v>
      </c>
    </row>
    <row r="4578" s="489" customFormat="1">
      <c r="B4578" s="490">
        <v>91992</v>
      </c>
      <c r="C4578" s="536" t="s">
        <v>2800</v>
      </c>
      <c r="D4578" s="541" t="s">
        <v>7616</v>
      </c>
      <c r="E4578" s="539" t="s">
        <v>188</v>
      </c>
      <c r="F4578" s="488">
        <v>47.82</v>
      </c>
    </row>
    <row r="4579" s="489" customFormat="1">
      <c r="B4579" s="490">
        <v>91990</v>
      </c>
      <c r="C4579" s="536" t="s">
        <v>2800</v>
      </c>
      <c r="D4579" s="541" t="s">
        <v>7617</v>
      </c>
      <c r="E4579" s="539" t="s">
        <v>188</v>
      </c>
      <c r="F4579" s="488">
        <v>36.43</v>
      </c>
    </row>
    <row r="4580" s="489" customFormat="1">
      <c r="B4580" s="490">
        <v>91993</v>
      </c>
      <c r="C4580" s="536" t="s">
        <v>2800</v>
      </c>
      <c r="D4580" s="541" t="s">
        <v>7618</v>
      </c>
      <c r="E4580" s="539" t="s">
        <v>188</v>
      </c>
      <c r="F4580" s="488">
        <v>49.840000000000003</v>
      </c>
    </row>
    <row r="4581" s="489" customFormat="1">
      <c r="B4581" s="490">
        <v>91991</v>
      </c>
      <c r="C4581" s="536" t="s">
        <v>2800</v>
      </c>
      <c r="D4581" s="541" t="s">
        <v>7619</v>
      </c>
      <c r="E4581" s="539" t="s">
        <v>188</v>
      </c>
      <c r="F4581" s="488">
        <v>38.450000000000003</v>
      </c>
    </row>
    <row r="4582" s="489" customFormat="1">
      <c r="B4582" s="490">
        <v>92000</v>
      </c>
      <c r="C4582" s="536" t="s">
        <v>2800</v>
      </c>
      <c r="D4582" s="541" t="s">
        <v>7620</v>
      </c>
      <c r="E4582" s="539" t="s">
        <v>188</v>
      </c>
      <c r="F4582" s="488">
        <v>32.439999999999998</v>
      </c>
    </row>
    <row r="4583" s="489" customFormat="1">
      <c r="B4583" s="490">
        <v>91998</v>
      </c>
      <c r="C4583" s="536" t="s">
        <v>2800</v>
      </c>
      <c r="D4583" s="541" t="s">
        <v>7621</v>
      </c>
      <c r="E4583" s="539" t="s">
        <v>188</v>
      </c>
      <c r="F4583" s="488">
        <v>21.050000000000001</v>
      </c>
    </row>
    <row r="4584" s="489" customFormat="1">
      <c r="B4584" s="490">
        <v>92001</v>
      </c>
      <c r="C4584" s="536" t="s">
        <v>2800</v>
      </c>
      <c r="D4584" s="541" t="s">
        <v>7622</v>
      </c>
      <c r="E4584" s="539" t="s">
        <v>188</v>
      </c>
      <c r="F4584" s="488">
        <v>34.460000000000001</v>
      </c>
    </row>
    <row r="4585" s="489" customFormat="1">
      <c r="B4585" s="490">
        <v>91999</v>
      </c>
      <c r="C4585" s="536" t="s">
        <v>2800</v>
      </c>
      <c r="D4585" s="541" t="s">
        <v>7623</v>
      </c>
      <c r="E4585" s="539" t="s">
        <v>188</v>
      </c>
      <c r="F4585" s="488">
        <v>23.07</v>
      </c>
    </row>
    <row r="4586" s="489" customFormat="1">
      <c r="B4586" s="490">
        <v>92008</v>
      </c>
      <c r="C4586" s="536" t="s">
        <v>2800</v>
      </c>
      <c r="D4586" s="541" t="s">
        <v>7624</v>
      </c>
      <c r="E4586" s="539" t="s">
        <v>188</v>
      </c>
      <c r="F4586" s="488">
        <v>49.899999999999999</v>
      </c>
    </row>
    <row r="4587" s="489" customFormat="1">
      <c r="B4587" s="490">
        <v>92006</v>
      </c>
      <c r="C4587" s="536" t="s">
        <v>2800</v>
      </c>
      <c r="D4587" s="541" t="s">
        <v>7625</v>
      </c>
      <c r="E4587" s="539" t="s">
        <v>188</v>
      </c>
      <c r="F4587" s="488">
        <v>38.509999999999998</v>
      </c>
    </row>
    <row r="4588" s="489" customFormat="1">
      <c r="B4588" s="490">
        <v>92009</v>
      </c>
      <c r="C4588" s="536" t="s">
        <v>2800</v>
      </c>
      <c r="D4588" s="541" t="s">
        <v>7626</v>
      </c>
      <c r="E4588" s="539" t="s">
        <v>188</v>
      </c>
      <c r="F4588" s="488">
        <v>53.939999999999998</v>
      </c>
    </row>
    <row r="4589" s="489" customFormat="1">
      <c r="B4589" s="490">
        <v>92007</v>
      </c>
      <c r="C4589" s="536" t="s">
        <v>2800</v>
      </c>
      <c r="D4589" s="541" t="s">
        <v>7627</v>
      </c>
      <c r="E4589" s="539" t="s">
        <v>188</v>
      </c>
      <c r="F4589" s="488">
        <v>42.549999999999997</v>
      </c>
    </row>
    <row r="4590" s="489" customFormat="1">
      <c r="B4590" s="490">
        <v>92016</v>
      </c>
      <c r="C4590" s="536" t="s">
        <v>2800</v>
      </c>
      <c r="D4590" s="541" t="s">
        <v>7628</v>
      </c>
      <c r="E4590" s="539" t="s">
        <v>188</v>
      </c>
      <c r="F4590" s="488">
        <v>67.359999999999999</v>
      </c>
    </row>
    <row r="4591" s="489" customFormat="1">
      <c r="B4591" s="490">
        <v>92014</v>
      </c>
      <c r="C4591" s="536" t="s">
        <v>2800</v>
      </c>
      <c r="D4591" s="541" t="s">
        <v>7629</v>
      </c>
      <c r="E4591" s="539" t="s">
        <v>188</v>
      </c>
      <c r="F4591" s="488">
        <v>55.969999999999999</v>
      </c>
    </row>
    <row r="4592" s="489" customFormat="1">
      <c r="B4592" s="490">
        <v>92017</v>
      </c>
      <c r="C4592" s="536" t="s">
        <v>2800</v>
      </c>
      <c r="D4592" s="541" t="s">
        <v>7630</v>
      </c>
      <c r="E4592" s="539" t="s">
        <v>188</v>
      </c>
      <c r="F4592" s="488">
        <v>73.420000000000002</v>
      </c>
    </row>
    <row r="4593" s="489" customFormat="1">
      <c r="B4593" s="490">
        <v>92015</v>
      </c>
      <c r="C4593" s="536" t="s">
        <v>2800</v>
      </c>
      <c r="D4593" s="541" t="s">
        <v>7631</v>
      </c>
      <c r="E4593" s="539" t="s">
        <v>188</v>
      </c>
      <c r="F4593" s="488">
        <v>62.030000000000001</v>
      </c>
    </row>
    <row r="4594" s="489" customFormat="1">
      <c r="B4594" s="490">
        <v>92019</v>
      </c>
      <c r="C4594" s="536" t="s">
        <v>2800</v>
      </c>
      <c r="D4594" s="541" t="s">
        <v>7632</v>
      </c>
      <c r="E4594" s="539" t="s">
        <v>188</v>
      </c>
      <c r="F4594" s="488">
        <v>90.379999999999995</v>
      </c>
    </row>
    <row r="4595" s="489" customFormat="1">
      <c r="B4595" s="490">
        <v>92018</v>
      </c>
      <c r="C4595" s="536" t="s">
        <v>2800</v>
      </c>
      <c r="D4595" s="541" t="s">
        <v>7633</v>
      </c>
      <c r="E4595" s="539" t="s">
        <v>188</v>
      </c>
      <c r="F4595" s="488">
        <v>74.060000000000002</v>
      </c>
    </row>
    <row r="4596" s="489" customFormat="1">
      <c r="B4596" s="490">
        <v>92021</v>
      </c>
      <c r="C4596" s="536" t="s">
        <v>2800</v>
      </c>
      <c r="D4596" s="541" t="s">
        <v>7634</v>
      </c>
      <c r="E4596" s="539" t="s">
        <v>188</v>
      </c>
      <c r="F4596" s="488">
        <v>125.58</v>
      </c>
    </row>
    <row r="4597" s="489" customFormat="1">
      <c r="B4597" s="490">
        <v>92020</v>
      </c>
      <c r="C4597" s="536" t="s">
        <v>2800</v>
      </c>
      <c r="D4597" s="541" t="s">
        <v>7635</v>
      </c>
      <c r="E4597" s="539" t="s">
        <v>188</v>
      </c>
      <c r="F4597" s="488">
        <v>109.26000000000001</v>
      </c>
    </row>
    <row r="4598" s="489" customFormat="1">
      <c r="B4598" s="490">
        <v>91996</v>
      </c>
      <c r="C4598" s="536" t="s">
        <v>2800</v>
      </c>
      <c r="D4598" s="541" t="s">
        <v>7636</v>
      </c>
      <c r="E4598" s="539" t="s">
        <v>188</v>
      </c>
      <c r="F4598" s="488">
        <v>36.719999999999999</v>
      </c>
    </row>
    <row r="4599" s="489" customFormat="1">
      <c r="B4599" s="490">
        <v>91994</v>
      </c>
      <c r="C4599" s="536" t="s">
        <v>2800</v>
      </c>
      <c r="D4599" s="541" t="s">
        <v>7637</v>
      </c>
      <c r="E4599" s="539" t="s">
        <v>188</v>
      </c>
      <c r="F4599" s="488">
        <v>25.329999999999998</v>
      </c>
    </row>
    <row r="4600" s="489" customFormat="1">
      <c r="B4600" s="490">
        <v>91997</v>
      </c>
      <c r="C4600" s="536" t="s">
        <v>2800</v>
      </c>
      <c r="D4600" s="541" t="s">
        <v>7638</v>
      </c>
      <c r="E4600" s="539" t="s">
        <v>188</v>
      </c>
      <c r="F4600" s="488">
        <v>38.740000000000002</v>
      </c>
    </row>
    <row r="4601" s="489" customFormat="1">
      <c r="B4601" s="490">
        <v>91995</v>
      </c>
      <c r="C4601" s="536" t="s">
        <v>2800</v>
      </c>
      <c r="D4601" s="541" t="s">
        <v>7639</v>
      </c>
      <c r="E4601" s="539" t="s">
        <v>188</v>
      </c>
      <c r="F4601" s="488">
        <v>27.350000000000001</v>
      </c>
    </row>
    <row r="4602" s="489" customFormat="1">
      <c r="B4602" s="490">
        <v>92004</v>
      </c>
      <c r="C4602" s="536" t="s">
        <v>2800</v>
      </c>
      <c r="D4602" s="541" t="s">
        <v>7640</v>
      </c>
      <c r="E4602" s="539" t="s">
        <v>188</v>
      </c>
      <c r="F4602" s="488">
        <v>58.530000000000001</v>
      </c>
    </row>
    <row r="4603" s="489" customFormat="1">
      <c r="B4603" s="490">
        <v>92002</v>
      </c>
      <c r="C4603" s="536" t="s">
        <v>2800</v>
      </c>
      <c r="D4603" s="541" t="s">
        <v>7641</v>
      </c>
      <c r="E4603" s="539" t="s">
        <v>188</v>
      </c>
      <c r="F4603" s="488">
        <v>47.140000000000001</v>
      </c>
    </row>
    <row r="4604" s="489" customFormat="1">
      <c r="B4604" s="490">
        <v>92005</v>
      </c>
      <c r="C4604" s="536" t="s">
        <v>2800</v>
      </c>
      <c r="D4604" s="541" t="s">
        <v>7642</v>
      </c>
      <c r="E4604" s="539" t="s">
        <v>188</v>
      </c>
      <c r="F4604" s="488">
        <v>62.57</v>
      </c>
    </row>
    <row r="4605" s="489" customFormat="1">
      <c r="B4605" s="490">
        <v>92003</v>
      </c>
      <c r="C4605" s="536" t="s">
        <v>2800</v>
      </c>
      <c r="D4605" s="541" t="s">
        <v>7643</v>
      </c>
      <c r="E4605" s="539" t="s">
        <v>188</v>
      </c>
      <c r="F4605" s="488">
        <v>51.18</v>
      </c>
    </row>
    <row r="4606" s="489" customFormat="1">
      <c r="B4606" s="490">
        <v>92012</v>
      </c>
      <c r="C4606" s="536" t="s">
        <v>2800</v>
      </c>
      <c r="D4606" s="541" t="s">
        <v>7644</v>
      </c>
      <c r="E4606" s="539" t="s">
        <v>188</v>
      </c>
      <c r="F4606" s="488">
        <v>80.269999999999996</v>
      </c>
    </row>
    <row r="4607" s="489" customFormat="1">
      <c r="B4607" s="490">
        <v>92010</v>
      </c>
      <c r="C4607" s="536" t="s">
        <v>2800</v>
      </c>
      <c r="D4607" s="541" t="s">
        <v>7645</v>
      </c>
      <c r="E4607" s="539" t="s">
        <v>188</v>
      </c>
      <c r="F4607" s="488">
        <v>68.879999999999995</v>
      </c>
    </row>
    <row r="4608" s="489" customFormat="1">
      <c r="B4608" s="490">
        <v>92013</v>
      </c>
      <c r="C4608" s="536" t="s">
        <v>2800</v>
      </c>
      <c r="D4608" s="541" t="s">
        <v>7646</v>
      </c>
      <c r="E4608" s="539" t="s">
        <v>188</v>
      </c>
      <c r="F4608" s="488">
        <v>86.329999999999998</v>
      </c>
    </row>
    <row r="4609" s="489" customFormat="1">
      <c r="B4609" s="490">
        <v>92011</v>
      </c>
      <c r="C4609" s="536" t="s">
        <v>2800</v>
      </c>
      <c r="D4609" s="541" t="s">
        <v>7647</v>
      </c>
      <c r="E4609" s="539" t="s">
        <v>188</v>
      </c>
      <c r="F4609" s="488">
        <v>74.939999999999998</v>
      </c>
    </row>
    <row r="4610" s="489" customFormat="1">
      <c r="B4610" s="490">
        <v>95777</v>
      </c>
      <c r="C4610" s="536" t="s">
        <v>2800</v>
      </c>
      <c r="D4610" s="541" t="s">
        <v>7648</v>
      </c>
      <c r="E4610" s="539" t="s">
        <v>188</v>
      </c>
      <c r="F4610" s="488">
        <v>31.530000000000001</v>
      </c>
    </row>
    <row r="4611" s="489" customFormat="1">
      <c r="B4611" s="490">
        <v>95780</v>
      </c>
      <c r="C4611" s="536" t="s">
        <v>2800</v>
      </c>
      <c r="D4611" s="541" t="s">
        <v>7649</v>
      </c>
      <c r="E4611" s="539" t="s">
        <v>188</v>
      </c>
      <c r="F4611" s="488">
        <v>37.960000000000001</v>
      </c>
    </row>
    <row r="4612" s="489" customFormat="1">
      <c r="B4612" s="490">
        <v>95783</v>
      </c>
      <c r="C4612" s="536" t="s">
        <v>2800</v>
      </c>
      <c r="D4612" s="541" t="s">
        <v>7650</v>
      </c>
      <c r="E4612" s="539" t="s">
        <v>188</v>
      </c>
      <c r="F4612" s="488">
        <v>0</v>
      </c>
    </row>
    <row r="4613" s="489" customFormat="1">
      <c r="B4613" s="490">
        <v>95778</v>
      </c>
      <c r="C4613" s="536" t="s">
        <v>2800</v>
      </c>
      <c r="D4613" s="541" t="s">
        <v>7651</v>
      </c>
      <c r="E4613" s="539" t="s">
        <v>188</v>
      </c>
      <c r="F4613" s="488">
        <v>35.030000000000001</v>
      </c>
    </row>
    <row r="4614" s="489" customFormat="1">
      <c r="B4614" s="490">
        <v>95781</v>
      </c>
      <c r="C4614" s="536" t="s">
        <v>2800</v>
      </c>
      <c r="D4614" s="541" t="s">
        <v>7652</v>
      </c>
      <c r="E4614" s="539" t="s">
        <v>188</v>
      </c>
      <c r="F4614" s="488">
        <v>42.619999999999997</v>
      </c>
    </row>
    <row r="4615" s="489" customFormat="1">
      <c r="B4615" s="490">
        <v>95784</v>
      </c>
      <c r="C4615" s="536" t="s">
        <v>2800</v>
      </c>
      <c r="D4615" s="541" t="s">
        <v>7653</v>
      </c>
      <c r="E4615" s="539" t="s">
        <v>188</v>
      </c>
      <c r="F4615" s="488">
        <v>0</v>
      </c>
    </row>
    <row r="4616" s="489" customFormat="1">
      <c r="B4616" s="490">
        <v>95782</v>
      </c>
      <c r="C4616" s="536" t="s">
        <v>2800</v>
      </c>
      <c r="D4616" s="541" t="s">
        <v>7654</v>
      </c>
      <c r="E4616" s="539" t="s">
        <v>188</v>
      </c>
      <c r="F4616" s="488">
        <v>40.840000000000003</v>
      </c>
    </row>
    <row r="4617" s="489" customFormat="1">
      <c r="B4617" s="490">
        <v>95779</v>
      </c>
      <c r="C4617" s="536" t="s">
        <v>2800</v>
      </c>
      <c r="D4617" s="541" t="s">
        <v>7655</v>
      </c>
      <c r="E4617" s="539" t="s">
        <v>188</v>
      </c>
      <c r="F4617" s="488">
        <v>29.010000000000002</v>
      </c>
    </row>
    <row r="4618" s="489" customFormat="1">
      <c r="B4618" s="490">
        <v>95785</v>
      </c>
      <c r="C4618" s="536" t="s">
        <v>2800</v>
      </c>
      <c r="D4618" s="541" t="s">
        <v>7656</v>
      </c>
      <c r="E4618" s="539" t="s">
        <v>188</v>
      </c>
      <c r="F4618" s="488">
        <v>48.640000000000001</v>
      </c>
    </row>
    <row r="4619" s="489" customFormat="1">
      <c r="B4619" s="490">
        <v>95792</v>
      </c>
      <c r="C4619" s="536" t="s">
        <v>2800</v>
      </c>
      <c r="D4619" s="541" t="s">
        <v>7657</v>
      </c>
      <c r="E4619" s="539" t="s">
        <v>188</v>
      </c>
      <c r="F4619" s="488">
        <v>0</v>
      </c>
    </row>
    <row r="4620" s="489" customFormat="1">
      <c r="B4620" s="490">
        <v>95793</v>
      </c>
      <c r="C4620" s="536" t="s">
        <v>2800</v>
      </c>
      <c r="D4620" s="541" t="s">
        <v>7658</v>
      </c>
      <c r="E4620" s="539" t="s">
        <v>188</v>
      </c>
      <c r="F4620" s="488">
        <v>0</v>
      </c>
    </row>
    <row r="4621" s="489" customFormat="1">
      <c r="B4621" s="490">
        <v>95794</v>
      </c>
      <c r="C4621" s="536" t="s">
        <v>2800</v>
      </c>
      <c r="D4621" s="541" t="s">
        <v>7659</v>
      </c>
      <c r="E4621" s="539" t="s">
        <v>188</v>
      </c>
      <c r="F4621" s="488">
        <v>0</v>
      </c>
    </row>
    <row r="4622" s="489" customFormat="1">
      <c r="B4622" s="490">
        <v>95786</v>
      </c>
      <c r="C4622" s="536" t="s">
        <v>2800</v>
      </c>
      <c r="D4622" s="541" t="s">
        <v>7660</v>
      </c>
      <c r="E4622" s="539" t="s">
        <v>188</v>
      </c>
      <c r="F4622" s="488">
        <v>0</v>
      </c>
    </row>
    <row r="4623" s="489" customFormat="1">
      <c r="B4623" s="490">
        <v>95788</v>
      </c>
      <c r="C4623" s="536" t="s">
        <v>2800</v>
      </c>
      <c r="D4623" s="541" t="s">
        <v>7661</v>
      </c>
      <c r="E4623" s="539" t="s">
        <v>188</v>
      </c>
      <c r="F4623" s="488">
        <v>0</v>
      </c>
    </row>
    <row r="4624" s="489" customFormat="1">
      <c r="B4624" s="490">
        <v>95790</v>
      </c>
      <c r="C4624" s="536" t="s">
        <v>2800</v>
      </c>
      <c r="D4624" s="541" t="s">
        <v>7662</v>
      </c>
      <c r="E4624" s="539" t="s">
        <v>188</v>
      </c>
      <c r="F4624" s="488">
        <v>0</v>
      </c>
    </row>
    <row r="4625" s="489" customFormat="1">
      <c r="B4625" s="490">
        <v>95787</v>
      </c>
      <c r="C4625" s="536" t="s">
        <v>2800</v>
      </c>
      <c r="D4625" s="541" t="s">
        <v>7663</v>
      </c>
      <c r="E4625" s="539" t="s">
        <v>188</v>
      </c>
      <c r="F4625" s="488">
        <v>34.390000000000001</v>
      </c>
    </row>
    <row r="4626" s="489" customFormat="1">
      <c r="B4626" s="490">
        <v>95789</v>
      </c>
      <c r="C4626" s="536" t="s">
        <v>2800</v>
      </c>
      <c r="D4626" s="541" t="s">
        <v>7664</v>
      </c>
      <c r="E4626" s="539" t="s">
        <v>188</v>
      </c>
      <c r="F4626" s="488">
        <v>47.719999999999999</v>
      </c>
    </row>
    <row r="4627" s="489" customFormat="1">
      <c r="B4627" s="490">
        <v>95791</v>
      </c>
      <c r="C4627" s="536" t="s">
        <v>2800</v>
      </c>
      <c r="D4627" s="541" t="s">
        <v>7665</v>
      </c>
      <c r="E4627" s="539" t="s">
        <v>188</v>
      </c>
      <c r="F4627" s="488">
        <v>67.329999999999998</v>
      </c>
    </row>
    <row r="4628" s="489" customFormat="1">
      <c r="B4628" s="490">
        <v>95795</v>
      </c>
      <c r="C4628" s="536" t="s">
        <v>2800</v>
      </c>
      <c r="D4628" s="541" t="s">
        <v>7666</v>
      </c>
      <c r="E4628" s="539" t="s">
        <v>188</v>
      </c>
      <c r="F4628" s="488">
        <v>39.25</v>
      </c>
    </row>
    <row r="4629" s="489" customFormat="1">
      <c r="B4629" s="490">
        <v>95796</v>
      </c>
      <c r="C4629" s="536" t="s">
        <v>2800</v>
      </c>
      <c r="D4629" s="541" t="s">
        <v>7667</v>
      </c>
      <c r="E4629" s="539" t="s">
        <v>188</v>
      </c>
      <c r="F4629" s="488">
        <v>56.100000000000001</v>
      </c>
    </row>
    <row r="4630" s="489" customFormat="1">
      <c r="B4630" s="490">
        <v>95797</v>
      </c>
      <c r="C4630" s="536" t="s">
        <v>2800</v>
      </c>
      <c r="D4630" s="541" t="s">
        <v>7668</v>
      </c>
      <c r="E4630" s="539" t="s">
        <v>188</v>
      </c>
      <c r="F4630" s="488">
        <v>78.340000000000003</v>
      </c>
    </row>
    <row r="4631" s="489" customFormat="1">
      <c r="B4631" s="490">
        <v>95798</v>
      </c>
      <c r="C4631" s="536" t="s">
        <v>2800</v>
      </c>
      <c r="D4631" s="541" t="s">
        <v>7669</v>
      </c>
      <c r="E4631" s="539" t="s">
        <v>188</v>
      </c>
      <c r="F4631" s="488">
        <v>0</v>
      </c>
    </row>
    <row r="4632" s="489" customFormat="1">
      <c r="B4632" s="490">
        <v>95799</v>
      </c>
      <c r="C4632" s="536" t="s">
        <v>2800</v>
      </c>
      <c r="D4632" s="541" t="s">
        <v>7670</v>
      </c>
      <c r="E4632" s="539" t="s">
        <v>188</v>
      </c>
      <c r="F4632" s="488">
        <v>0</v>
      </c>
    </row>
    <row r="4633" s="489" customFormat="1">
      <c r="B4633" s="490">
        <v>95800</v>
      </c>
      <c r="C4633" s="536" t="s">
        <v>2800</v>
      </c>
      <c r="D4633" s="541" t="s">
        <v>7671</v>
      </c>
      <c r="E4633" s="539" t="s">
        <v>188</v>
      </c>
      <c r="F4633" s="488">
        <v>0</v>
      </c>
    </row>
    <row r="4634" s="489" customFormat="1">
      <c r="B4634" s="490">
        <v>95801</v>
      </c>
      <c r="C4634" s="536" t="s">
        <v>2800</v>
      </c>
      <c r="D4634" s="541" t="s">
        <v>7672</v>
      </c>
      <c r="E4634" s="539" t="s">
        <v>188</v>
      </c>
      <c r="F4634" s="488">
        <v>47.530000000000001</v>
      </c>
    </row>
    <row r="4635" s="489" customFormat="1">
      <c r="B4635" s="490">
        <v>95802</v>
      </c>
      <c r="C4635" s="536" t="s">
        <v>2800</v>
      </c>
      <c r="D4635" s="541" t="s">
        <v>7673</v>
      </c>
      <c r="E4635" s="539" t="s">
        <v>188</v>
      </c>
      <c r="F4635" s="488">
        <v>58.689999999999998</v>
      </c>
    </row>
    <row r="4636" s="489" customFormat="1">
      <c r="B4636" s="490">
        <v>95803</v>
      </c>
      <c r="C4636" s="536" t="s">
        <v>2800</v>
      </c>
      <c r="D4636" s="541" t="s">
        <v>7674</v>
      </c>
      <c r="E4636" s="539" t="s">
        <v>188</v>
      </c>
      <c r="F4636" s="488">
        <v>86.700000000000003</v>
      </c>
    </row>
    <row r="4637" s="489" customFormat="1">
      <c r="B4637" s="490">
        <v>95804</v>
      </c>
      <c r="C4637" s="536" t="s">
        <v>2800</v>
      </c>
      <c r="D4637" s="541" t="s">
        <v>7675</v>
      </c>
      <c r="E4637" s="539" t="s">
        <v>188</v>
      </c>
      <c r="F4637" s="488">
        <v>24.989999999999998</v>
      </c>
    </row>
    <row r="4638" s="489" customFormat="1">
      <c r="B4638" s="490">
        <v>95805</v>
      </c>
      <c r="C4638" s="536" t="s">
        <v>2800</v>
      </c>
      <c r="D4638" s="541" t="s">
        <v>7676</v>
      </c>
      <c r="E4638" s="539" t="s">
        <v>188</v>
      </c>
      <c r="F4638" s="488">
        <v>26.41</v>
      </c>
    </row>
    <row r="4639" s="489" customFormat="1">
      <c r="B4639" s="490">
        <v>95806</v>
      </c>
      <c r="C4639" s="536" t="s">
        <v>2800</v>
      </c>
      <c r="D4639" s="541" t="s">
        <v>7677</v>
      </c>
      <c r="E4639" s="539" t="s">
        <v>188</v>
      </c>
      <c r="F4639" s="488">
        <v>28.960000000000001</v>
      </c>
    </row>
    <row r="4640" s="489" customFormat="1">
      <c r="B4640" s="490">
        <v>104401</v>
      </c>
      <c r="C4640" s="536" t="s">
        <v>2800</v>
      </c>
      <c r="D4640" s="541" t="s">
        <v>7678</v>
      </c>
      <c r="E4640" s="539" t="s">
        <v>188</v>
      </c>
      <c r="F4640" s="488">
        <v>27.780000000000001</v>
      </c>
    </row>
    <row r="4641" s="489" customFormat="1">
      <c r="B4641" s="490">
        <v>104402</v>
      </c>
      <c r="C4641" s="536" t="s">
        <v>2800</v>
      </c>
      <c r="D4641" s="541" t="s">
        <v>7679</v>
      </c>
      <c r="E4641" s="539" t="s">
        <v>188</v>
      </c>
      <c r="F4641" s="488">
        <v>29.140000000000001</v>
      </c>
    </row>
    <row r="4642" s="489" customFormat="1">
      <c r="B4642" s="490">
        <v>104403</v>
      </c>
      <c r="C4642" s="536" t="s">
        <v>2800</v>
      </c>
      <c r="D4642" s="541" t="s">
        <v>7680</v>
      </c>
      <c r="E4642" s="539" t="s">
        <v>188</v>
      </c>
      <c r="F4642" s="488">
        <v>36.18</v>
      </c>
    </row>
    <row r="4643" s="489" customFormat="1">
      <c r="B4643" s="490">
        <v>104395</v>
      </c>
      <c r="C4643" s="536" t="s">
        <v>2800</v>
      </c>
      <c r="D4643" s="541" t="s">
        <v>7681</v>
      </c>
      <c r="E4643" s="539" t="s">
        <v>188</v>
      </c>
      <c r="F4643" s="488">
        <v>24.43</v>
      </c>
    </row>
    <row r="4644" s="489" customFormat="1">
      <c r="B4644" s="490">
        <v>104396</v>
      </c>
      <c r="C4644" s="536" t="s">
        <v>2800</v>
      </c>
      <c r="D4644" s="541" t="s">
        <v>7682</v>
      </c>
      <c r="E4644" s="539" t="s">
        <v>188</v>
      </c>
      <c r="F4644" s="488">
        <v>24.920000000000002</v>
      </c>
    </row>
    <row r="4645" s="489" customFormat="1">
      <c r="B4645" s="490">
        <v>104397</v>
      </c>
      <c r="C4645" s="536" t="s">
        <v>2800</v>
      </c>
      <c r="D4645" s="541" t="s">
        <v>7683</v>
      </c>
      <c r="E4645" s="539" t="s">
        <v>188</v>
      </c>
      <c r="F4645" s="488">
        <v>29.670000000000002</v>
      </c>
    </row>
    <row r="4646" s="489" customFormat="1">
      <c r="B4646" s="490">
        <v>95810</v>
      </c>
      <c r="C4646" s="536" t="s">
        <v>2800</v>
      </c>
      <c r="D4646" s="541" t="s">
        <v>7684</v>
      </c>
      <c r="E4646" s="539" t="s">
        <v>188</v>
      </c>
      <c r="F4646" s="488">
        <v>18.079999999999998</v>
      </c>
    </row>
    <row r="4647" s="489" customFormat="1">
      <c r="B4647" s="490">
        <v>95811</v>
      </c>
      <c r="C4647" s="536" t="s">
        <v>2800</v>
      </c>
      <c r="D4647" s="541" t="s">
        <v>7685</v>
      </c>
      <c r="E4647" s="539" t="s">
        <v>188</v>
      </c>
      <c r="F4647" s="488">
        <v>22.359999999999999</v>
      </c>
    </row>
    <row r="4648" s="489" customFormat="1">
      <c r="B4648" s="490">
        <v>95812</v>
      </c>
      <c r="C4648" s="536" t="s">
        <v>2800</v>
      </c>
      <c r="D4648" s="541" t="s">
        <v>7686</v>
      </c>
      <c r="E4648" s="539" t="s">
        <v>188</v>
      </c>
      <c r="F4648" s="488">
        <v>30.539999999999999</v>
      </c>
    </row>
    <row r="4649" s="489" customFormat="1">
      <c r="B4649" s="490">
        <v>95807</v>
      </c>
      <c r="C4649" s="536" t="s">
        <v>2800</v>
      </c>
      <c r="D4649" s="541" t="s">
        <v>7687</v>
      </c>
      <c r="E4649" s="539" t="s">
        <v>188</v>
      </c>
      <c r="F4649" s="488">
        <v>29.359999999999999</v>
      </c>
    </row>
    <row r="4650" s="489" customFormat="1">
      <c r="B4650" s="490">
        <v>95808</v>
      </c>
      <c r="C4650" s="536" t="s">
        <v>2800</v>
      </c>
      <c r="D4650" s="541" t="s">
        <v>7688</v>
      </c>
      <c r="E4650" s="539" t="s">
        <v>188</v>
      </c>
      <c r="F4650" s="488">
        <v>33.630000000000003</v>
      </c>
    </row>
    <row r="4651" s="489" customFormat="1">
      <c r="B4651" s="490">
        <v>95809</v>
      </c>
      <c r="C4651" s="536" t="s">
        <v>2800</v>
      </c>
      <c r="D4651" s="541" t="s">
        <v>7689</v>
      </c>
      <c r="E4651" s="539" t="s">
        <v>188</v>
      </c>
      <c r="F4651" s="488">
        <v>41.810000000000002</v>
      </c>
    </row>
    <row r="4652" s="489" customFormat="1">
      <c r="B4652" s="490">
        <v>104398</v>
      </c>
      <c r="C4652" s="536" t="s">
        <v>2800</v>
      </c>
      <c r="D4652" s="541" t="s">
        <v>7690</v>
      </c>
      <c r="E4652" s="539" t="s">
        <v>188</v>
      </c>
      <c r="F4652" s="488">
        <v>29.34</v>
      </c>
    </row>
    <row r="4653" s="489" customFormat="1">
      <c r="B4653" s="490">
        <v>104399</v>
      </c>
      <c r="C4653" s="536" t="s">
        <v>2800</v>
      </c>
      <c r="D4653" s="541" t="s">
        <v>7691</v>
      </c>
      <c r="E4653" s="539" t="s">
        <v>188</v>
      </c>
      <c r="F4653" s="488">
        <v>32.130000000000003</v>
      </c>
    </row>
    <row r="4654" s="489" customFormat="1">
      <c r="B4654" s="490">
        <v>104400</v>
      </c>
      <c r="C4654" s="536" t="s">
        <v>2800</v>
      </c>
      <c r="D4654" s="541" t="s">
        <v>7692</v>
      </c>
      <c r="E4654" s="539" t="s">
        <v>188</v>
      </c>
      <c r="F4654" s="488">
        <v>41.159999999999997</v>
      </c>
    </row>
    <row r="4655" s="489" customFormat="1">
      <c r="B4655" s="490">
        <v>104404</v>
      </c>
      <c r="C4655" s="536" t="s">
        <v>2800</v>
      </c>
      <c r="D4655" s="541" t="s">
        <v>7693</v>
      </c>
      <c r="E4655" s="539" t="s">
        <v>188</v>
      </c>
      <c r="F4655" s="488">
        <v>37.530000000000001</v>
      </c>
    </row>
    <row r="4656" s="489" customFormat="1">
      <c r="B4656" s="490">
        <v>104405</v>
      </c>
      <c r="C4656" s="536" t="s">
        <v>2800</v>
      </c>
      <c r="D4656" s="541" t="s">
        <v>7694</v>
      </c>
      <c r="E4656" s="539" t="s">
        <v>188</v>
      </c>
      <c r="F4656" s="488">
        <v>50.689999999999998</v>
      </c>
    </row>
    <row r="4657" s="489" customFormat="1">
      <c r="B4657" s="490">
        <v>95813</v>
      </c>
      <c r="C4657" s="536" t="s">
        <v>2800</v>
      </c>
      <c r="D4657" s="541" t="s">
        <v>7695</v>
      </c>
      <c r="E4657" s="539" t="s">
        <v>188</v>
      </c>
      <c r="F4657" s="488">
        <v>21.030000000000001</v>
      </c>
    </row>
    <row r="4658" s="489" customFormat="1">
      <c r="B4658" s="490">
        <v>95814</v>
      </c>
      <c r="C4658" s="536" t="s">
        <v>2800</v>
      </c>
      <c r="D4658" s="541" t="s">
        <v>7696</v>
      </c>
      <c r="E4658" s="539" t="s">
        <v>188</v>
      </c>
      <c r="F4658" s="488">
        <v>26.739999999999998</v>
      </c>
    </row>
    <row r="4659" s="489" customFormat="1">
      <c r="B4659" s="490">
        <v>95815</v>
      </c>
      <c r="C4659" s="536" t="s">
        <v>2800</v>
      </c>
      <c r="D4659" s="541" t="s">
        <v>7697</v>
      </c>
      <c r="E4659" s="539" t="s">
        <v>188</v>
      </c>
      <c r="F4659" s="488">
        <v>39.420000000000002</v>
      </c>
    </row>
    <row r="4660" s="489" customFormat="1">
      <c r="B4660" s="490">
        <v>95816</v>
      </c>
      <c r="C4660" s="536" t="s">
        <v>2800</v>
      </c>
      <c r="D4660" s="541" t="s">
        <v>7698</v>
      </c>
      <c r="E4660" s="539" t="s">
        <v>188</v>
      </c>
      <c r="F4660" s="488">
        <v>35.549999999999997</v>
      </c>
    </row>
    <row r="4661" s="489" customFormat="1">
      <c r="B4661" s="490">
        <v>95817</v>
      </c>
      <c r="C4661" s="536" t="s">
        <v>2800</v>
      </c>
      <c r="D4661" s="541" t="s">
        <v>7699</v>
      </c>
      <c r="E4661" s="539" t="s">
        <v>188</v>
      </c>
      <c r="F4661" s="488">
        <v>42.119999999999997</v>
      </c>
    </row>
    <row r="4662" s="489" customFormat="1">
      <c r="B4662" s="490">
        <v>95818</v>
      </c>
      <c r="C4662" s="536" t="s">
        <v>2800</v>
      </c>
      <c r="D4662" s="541" t="s">
        <v>7700</v>
      </c>
      <c r="E4662" s="539" t="s">
        <v>188</v>
      </c>
      <c r="F4662" s="488">
        <v>58.439999999999998</v>
      </c>
    </row>
    <row r="4663" s="489" customFormat="1">
      <c r="B4663" s="490">
        <v>104391</v>
      </c>
      <c r="C4663" s="536" t="s">
        <v>2800</v>
      </c>
      <c r="D4663" s="541" t="s">
        <v>7701</v>
      </c>
      <c r="E4663" s="539" t="s">
        <v>188</v>
      </c>
      <c r="F4663" s="488">
        <v>0</v>
      </c>
    </row>
    <row r="4664" s="489" customFormat="1">
      <c r="B4664" s="490">
        <v>104392</v>
      </c>
      <c r="C4664" s="536" t="s">
        <v>2800</v>
      </c>
      <c r="D4664" s="541" t="s">
        <v>7702</v>
      </c>
      <c r="E4664" s="539" t="s">
        <v>188</v>
      </c>
      <c r="F4664" s="488">
        <v>0</v>
      </c>
    </row>
    <row r="4665" s="489" customFormat="1">
      <c r="B4665" s="490">
        <v>104393</v>
      </c>
      <c r="C4665" s="536" t="s">
        <v>2800</v>
      </c>
      <c r="D4665" s="541" t="s">
        <v>7703</v>
      </c>
      <c r="E4665" s="539" t="s">
        <v>188</v>
      </c>
      <c r="F4665" s="488">
        <v>0</v>
      </c>
    </row>
    <row r="4666" s="489" customFormat="1">
      <c r="B4666" s="490">
        <v>104394</v>
      </c>
      <c r="C4666" s="536" t="s">
        <v>2800</v>
      </c>
      <c r="D4666" s="541" t="s">
        <v>7704</v>
      </c>
      <c r="E4666" s="539" t="s">
        <v>188</v>
      </c>
      <c r="F4666" s="488">
        <v>0</v>
      </c>
    </row>
    <row r="4667" s="489" customFormat="1">
      <c r="B4667" s="490">
        <v>95761</v>
      </c>
      <c r="C4667" s="536" t="s">
        <v>2800</v>
      </c>
      <c r="D4667" s="541" t="s">
        <v>7705</v>
      </c>
      <c r="E4667" s="539" t="s">
        <v>188</v>
      </c>
      <c r="F4667" s="488">
        <v>0</v>
      </c>
    </row>
    <row r="4668" s="489" customFormat="1">
      <c r="B4668" s="490">
        <v>95763</v>
      </c>
      <c r="C4668" s="536" t="s">
        <v>2800</v>
      </c>
      <c r="D4668" s="541" t="s">
        <v>7706</v>
      </c>
      <c r="E4668" s="539" t="s">
        <v>188</v>
      </c>
      <c r="F4668" s="488">
        <v>0</v>
      </c>
    </row>
    <row r="4669" s="489" customFormat="1">
      <c r="B4669" s="490">
        <v>95765</v>
      </c>
      <c r="C4669" s="536" t="s">
        <v>2800</v>
      </c>
      <c r="D4669" s="541" t="s">
        <v>7707</v>
      </c>
      <c r="E4669" s="539" t="s">
        <v>188</v>
      </c>
      <c r="F4669" s="488">
        <v>0</v>
      </c>
    </row>
    <row r="4670" s="489" customFormat="1">
      <c r="B4670" s="490">
        <v>95767</v>
      </c>
      <c r="C4670" s="536" t="s">
        <v>2800</v>
      </c>
      <c r="D4670" s="541" t="s">
        <v>7708</v>
      </c>
      <c r="E4670" s="539" t="s">
        <v>188</v>
      </c>
      <c r="F4670" s="488">
        <v>0</v>
      </c>
    </row>
    <row r="4671" s="489" customFormat="1">
      <c r="B4671" s="490">
        <v>95762</v>
      </c>
      <c r="C4671" s="536" t="s">
        <v>2800</v>
      </c>
      <c r="D4671" s="541" t="s">
        <v>7709</v>
      </c>
      <c r="E4671" s="539" t="s">
        <v>188</v>
      </c>
      <c r="F4671" s="488">
        <v>0</v>
      </c>
    </row>
    <row r="4672" s="489" customFormat="1">
      <c r="B4672" s="490">
        <v>95764</v>
      </c>
      <c r="C4672" s="536" t="s">
        <v>2800</v>
      </c>
      <c r="D4672" s="541" t="s">
        <v>7710</v>
      </c>
      <c r="E4672" s="539" t="s">
        <v>188</v>
      </c>
      <c r="F4672" s="488">
        <v>0</v>
      </c>
    </row>
    <row r="4673" s="489" customFormat="1">
      <c r="B4673" s="490">
        <v>95766</v>
      </c>
      <c r="C4673" s="536" t="s">
        <v>2800</v>
      </c>
      <c r="D4673" s="541" t="s">
        <v>7711</v>
      </c>
      <c r="E4673" s="539" t="s">
        <v>188</v>
      </c>
      <c r="F4673" s="488">
        <v>0</v>
      </c>
    </row>
    <row r="4674" s="489" customFormat="1">
      <c r="B4674" s="490">
        <v>95768</v>
      </c>
      <c r="C4674" s="536" t="s">
        <v>2800</v>
      </c>
      <c r="D4674" s="541" t="s">
        <v>7712</v>
      </c>
      <c r="E4674" s="539" t="s">
        <v>188</v>
      </c>
      <c r="F4674" s="488">
        <v>0</v>
      </c>
    </row>
    <row r="4675" s="489" customFormat="1">
      <c r="B4675" s="490">
        <v>95739</v>
      </c>
      <c r="C4675" s="536" t="s">
        <v>2800</v>
      </c>
      <c r="D4675" s="541" t="s">
        <v>7713</v>
      </c>
      <c r="E4675" s="539" t="s">
        <v>188</v>
      </c>
      <c r="F4675" s="488">
        <v>0</v>
      </c>
    </row>
    <row r="4676" s="489" customFormat="1">
      <c r="B4676" s="490">
        <v>95740</v>
      </c>
      <c r="C4676" s="536" t="s">
        <v>2800</v>
      </c>
      <c r="D4676" s="541" t="s">
        <v>7714</v>
      </c>
      <c r="E4676" s="539" t="s">
        <v>188</v>
      </c>
      <c r="F4676" s="488">
        <v>0</v>
      </c>
    </row>
    <row r="4677" s="489" customFormat="1">
      <c r="B4677" s="490">
        <v>95741</v>
      </c>
      <c r="C4677" s="536" t="s">
        <v>2800</v>
      </c>
      <c r="D4677" s="541" t="s">
        <v>7715</v>
      </c>
      <c r="E4677" s="539" t="s">
        <v>188</v>
      </c>
      <c r="F4677" s="488">
        <v>0</v>
      </c>
    </row>
    <row r="4678" s="489" customFormat="1">
      <c r="B4678" s="490">
        <v>104409</v>
      </c>
      <c r="C4678" s="536" t="s">
        <v>2800</v>
      </c>
      <c r="D4678" s="541" t="s">
        <v>7716</v>
      </c>
      <c r="E4678" s="539" t="s">
        <v>143</v>
      </c>
      <c r="F4678" s="488">
        <v>0</v>
      </c>
    </row>
    <row r="4679" s="489" customFormat="1">
      <c r="B4679" s="490">
        <v>104408</v>
      </c>
      <c r="C4679" s="536" t="s">
        <v>2800</v>
      </c>
      <c r="D4679" s="541" t="s">
        <v>7717</v>
      </c>
      <c r="E4679" s="539" t="s">
        <v>143</v>
      </c>
      <c r="F4679" s="488">
        <v>0</v>
      </c>
    </row>
    <row r="4680" s="489" customFormat="1">
      <c r="B4680" s="490">
        <v>104407</v>
      </c>
      <c r="C4680" s="536" t="s">
        <v>2800</v>
      </c>
      <c r="D4680" s="541" t="s">
        <v>7718</v>
      </c>
      <c r="E4680" s="539" t="s">
        <v>143</v>
      </c>
      <c r="F4680" s="488">
        <v>0</v>
      </c>
    </row>
    <row r="4681" s="489" customFormat="1">
      <c r="B4681" s="490">
        <v>104406</v>
      </c>
      <c r="C4681" s="536" t="s">
        <v>2800</v>
      </c>
      <c r="D4681" s="541" t="s">
        <v>7719</v>
      </c>
      <c r="E4681" s="539" t="s">
        <v>143</v>
      </c>
      <c r="F4681" s="488">
        <v>0</v>
      </c>
    </row>
    <row r="4682" s="489" customFormat="1">
      <c r="B4682" s="490">
        <v>95726</v>
      </c>
      <c r="C4682" s="536" t="s">
        <v>2800</v>
      </c>
      <c r="D4682" s="541" t="s">
        <v>7720</v>
      </c>
      <c r="E4682" s="539" t="s">
        <v>143</v>
      </c>
      <c r="F4682" s="488">
        <v>16.73</v>
      </c>
    </row>
    <row r="4683" s="489" customFormat="1">
      <c r="B4683" s="490">
        <v>95727</v>
      </c>
      <c r="C4683" s="536" t="s">
        <v>2800</v>
      </c>
      <c r="D4683" s="541" t="s">
        <v>7721</v>
      </c>
      <c r="E4683" s="539" t="s">
        <v>143</v>
      </c>
      <c r="F4683" s="488">
        <v>20.719999999999999</v>
      </c>
    </row>
    <row r="4684" s="489" customFormat="1">
      <c r="B4684" s="490">
        <v>95728</v>
      </c>
      <c r="C4684" s="536" t="s">
        <v>2800</v>
      </c>
      <c r="D4684" s="541" t="s">
        <v>7722</v>
      </c>
      <c r="E4684" s="539" t="s">
        <v>143</v>
      </c>
      <c r="F4684" s="488">
        <v>27.18</v>
      </c>
    </row>
    <row r="4685" s="489" customFormat="1">
      <c r="B4685" s="490">
        <v>104452</v>
      </c>
      <c r="C4685" s="536" t="s">
        <v>2800</v>
      </c>
      <c r="D4685" s="541" t="s">
        <v>7723</v>
      </c>
      <c r="E4685" s="539" t="s">
        <v>188</v>
      </c>
      <c r="F4685" s="488">
        <v>0</v>
      </c>
    </row>
    <row r="4686" s="489" customFormat="1">
      <c r="B4686" s="490">
        <v>104448</v>
      </c>
      <c r="C4686" s="536" t="s">
        <v>2800</v>
      </c>
      <c r="D4686" s="541" t="s">
        <v>7724</v>
      </c>
      <c r="E4686" s="539" t="s">
        <v>188</v>
      </c>
      <c r="F4686" s="488">
        <v>0</v>
      </c>
    </row>
    <row r="4687" s="489" customFormat="1">
      <c r="B4687" s="490">
        <v>104449</v>
      </c>
      <c r="C4687" s="536" t="s">
        <v>2800</v>
      </c>
      <c r="D4687" s="541" t="s">
        <v>7725</v>
      </c>
      <c r="E4687" s="539" t="s">
        <v>188</v>
      </c>
      <c r="F4687" s="488">
        <v>0</v>
      </c>
    </row>
    <row r="4688" s="489" customFormat="1">
      <c r="B4688" s="490">
        <v>104450</v>
      </c>
      <c r="C4688" s="536" t="s">
        <v>2800</v>
      </c>
      <c r="D4688" s="541" t="s">
        <v>7726</v>
      </c>
      <c r="E4688" s="539" t="s">
        <v>188</v>
      </c>
      <c r="F4688" s="488">
        <v>0</v>
      </c>
    </row>
    <row r="4689" s="489" customFormat="1">
      <c r="B4689" s="490">
        <v>104445</v>
      </c>
      <c r="C4689" s="536" t="s">
        <v>2800</v>
      </c>
      <c r="D4689" s="541" t="s">
        <v>7727</v>
      </c>
      <c r="E4689" s="539" t="s">
        <v>188</v>
      </c>
      <c r="F4689" s="488">
        <v>0</v>
      </c>
    </row>
    <row r="4690" s="489" customFormat="1">
      <c r="B4690" s="490">
        <v>104446</v>
      </c>
      <c r="C4690" s="536" t="s">
        <v>2800</v>
      </c>
      <c r="D4690" s="541" t="s">
        <v>7728</v>
      </c>
      <c r="E4690" s="539" t="s">
        <v>188</v>
      </c>
      <c r="F4690" s="488">
        <v>0</v>
      </c>
    </row>
    <row r="4691" s="489" customFormat="1">
      <c r="B4691" s="490">
        <v>104447</v>
      </c>
      <c r="C4691" s="536" t="s">
        <v>2800</v>
      </c>
      <c r="D4691" s="541" t="s">
        <v>7729</v>
      </c>
      <c r="E4691" s="539" t="s">
        <v>188</v>
      </c>
      <c r="F4691" s="488">
        <v>0</v>
      </c>
    </row>
    <row r="4692" s="489" customFormat="1">
      <c r="B4692" s="490">
        <v>101884</v>
      </c>
      <c r="C4692" s="536" t="s">
        <v>2800</v>
      </c>
      <c r="D4692" s="541" t="s">
        <v>7730</v>
      </c>
      <c r="E4692" s="539" t="s">
        <v>143</v>
      </c>
      <c r="F4692" s="488">
        <v>11.4</v>
      </c>
    </row>
    <row r="4693" s="489" customFormat="1">
      <c r="B4693" s="490">
        <v>101886</v>
      </c>
      <c r="C4693" s="536" t="s">
        <v>2800</v>
      </c>
      <c r="D4693" s="541" t="s">
        <v>7731</v>
      </c>
      <c r="E4693" s="539" t="s">
        <v>143</v>
      </c>
      <c r="F4693" s="488">
        <v>16.359999999999999</v>
      </c>
    </row>
    <row r="4694" s="489" customFormat="1">
      <c r="B4694" s="490">
        <v>101888</v>
      </c>
      <c r="C4694" s="536" t="s">
        <v>2800</v>
      </c>
      <c r="D4694" s="541" t="s">
        <v>7732</v>
      </c>
      <c r="E4694" s="539" t="s">
        <v>143</v>
      </c>
      <c r="F4694" s="488">
        <v>26.16</v>
      </c>
    </row>
    <row r="4695" s="489" customFormat="1">
      <c r="B4695" s="490">
        <v>101938</v>
      </c>
      <c r="C4695" s="536" t="s">
        <v>2800</v>
      </c>
      <c r="D4695" s="541" t="s">
        <v>7733</v>
      </c>
      <c r="E4695" s="539" t="s">
        <v>188</v>
      </c>
      <c r="F4695" s="488">
        <v>160.66999999999999</v>
      </c>
    </row>
    <row r="4696" s="489" customFormat="1">
      <c r="B4696" s="490">
        <v>101904</v>
      </c>
      <c r="C4696" s="536" t="s">
        <v>2800</v>
      </c>
      <c r="D4696" s="541" t="s">
        <v>7734</v>
      </c>
      <c r="E4696" s="539" t="s">
        <v>188</v>
      </c>
      <c r="F4696" s="488">
        <v>1909.9300000000001</v>
      </c>
    </row>
    <row r="4697" s="489" customFormat="1">
      <c r="B4697" s="490">
        <v>101901</v>
      </c>
      <c r="C4697" s="536" t="s">
        <v>2800</v>
      </c>
      <c r="D4697" s="541" t="s">
        <v>7735</v>
      </c>
      <c r="E4697" s="539" t="s">
        <v>188</v>
      </c>
      <c r="F4697" s="488">
        <v>199.22999999999999</v>
      </c>
    </row>
    <row r="4698" s="489" customFormat="1">
      <c r="B4698" s="490">
        <v>101902</v>
      </c>
      <c r="C4698" s="536" t="s">
        <v>2800</v>
      </c>
      <c r="D4698" s="541" t="s">
        <v>7736</v>
      </c>
      <c r="E4698" s="539" t="s">
        <v>188</v>
      </c>
      <c r="F4698" s="488">
        <v>245.19</v>
      </c>
    </row>
    <row r="4699" s="489" customFormat="1">
      <c r="B4699" s="490">
        <v>101903</v>
      </c>
      <c r="C4699" s="536" t="s">
        <v>2800</v>
      </c>
      <c r="D4699" s="541" t="s">
        <v>7737</v>
      </c>
      <c r="E4699" s="539" t="s">
        <v>188</v>
      </c>
      <c r="F4699" s="488">
        <v>510.20999999999998</v>
      </c>
    </row>
    <row r="4700" s="489" customFormat="1">
      <c r="B4700" s="490">
        <v>97414</v>
      </c>
      <c r="C4700" s="536" t="s">
        <v>2800</v>
      </c>
      <c r="D4700" s="541" t="s">
        <v>7738</v>
      </c>
      <c r="E4700" s="539" t="s">
        <v>188</v>
      </c>
      <c r="F4700" s="488">
        <v>0</v>
      </c>
    </row>
    <row r="4701" s="489" customFormat="1">
      <c r="B4701" s="490">
        <v>97415</v>
      </c>
      <c r="C4701" s="536" t="s">
        <v>2800</v>
      </c>
      <c r="D4701" s="541" t="s">
        <v>7739</v>
      </c>
      <c r="E4701" s="539" t="s">
        <v>188</v>
      </c>
      <c r="F4701" s="488">
        <v>0</v>
      </c>
    </row>
    <row r="4702" s="489" customFormat="1">
      <c r="B4702" s="490">
        <v>97416</v>
      </c>
      <c r="C4702" s="536" t="s">
        <v>2800</v>
      </c>
      <c r="D4702" s="541" t="s">
        <v>7740</v>
      </c>
      <c r="E4702" s="539" t="s">
        <v>188</v>
      </c>
      <c r="F4702" s="488">
        <v>0</v>
      </c>
    </row>
    <row r="4703" s="489" customFormat="1">
      <c r="B4703" s="490">
        <v>97417</v>
      </c>
      <c r="C4703" s="536" t="s">
        <v>2800</v>
      </c>
      <c r="D4703" s="541" t="s">
        <v>7741</v>
      </c>
      <c r="E4703" s="539" t="s">
        <v>188</v>
      </c>
      <c r="F4703" s="488">
        <v>0</v>
      </c>
    </row>
    <row r="4704" s="489" customFormat="1">
      <c r="B4704" s="490">
        <v>97418</v>
      </c>
      <c r="C4704" s="536" t="s">
        <v>2800</v>
      </c>
      <c r="D4704" s="541" t="s">
        <v>7742</v>
      </c>
      <c r="E4704" s="539" t="s">
        <v>188</v>
      </c>
      <c r="F4704" s="488">
        <v>0</v>
      </c>
    </row>
    <row r="4705" s="489" customFormat="1">
      <c r="B4705" s="490">
        <v>97409</v>
      </c>
      <c r="C4705" s="536" t="s">
        <v>2800</v>
      </c>
      <c r="D4705" s="541" t="s">
        <v>7743</v>
      </c>
      <c r="E4705" s="539" t="s">
        <v>188</v>
      </c>
      <c r="F4705" s="488">
        <v>0</v>
      </c>
    </row>
    <row r="4706" s="489" customFormat="1">
      <c r="B4706" s="490">
        <v>97410</v>
      </c>
      <c r="C4706" s="536" t="s">
        <v>2800</v>
      </c>
      <c r="D4706" s="541" t="s">
        <v>7744</v>
      </c>
      <c r="E4706" s="539" t="s">
        <v>188</v>
      </c>
      <c r="F4706" s="488">
        <v>0</v>
      </c>
    </row>
    <row r="4707" s="489" customFormat="1">
      <c r="B4707" s="490">
        <v>97411</v>
      </c>
      <c r="C4707" s="536" t="s">
        <v>2800</v>
      </c>
      <c r="D4707" s="541" t="s">
        <v>7745</v>
      </c>
      <c r="E4707" s="539" t="s">
        <v>188</v>
      </c>
      <c r="F4707" s="488">
        <v>0</v>
      </c>
    </row>
    <row r="4708" s="489" customFormat="1">
      <c r="B4708" s="490">
        <v>97412</v>
      </c>
      <c r="C4708" s="536" t="s">
        <v>2800</v>
      </c>
      <c r="D4708" s="541" t="s">
        <v>7746</v>
      </c>
      <c r="E4708" s="539" t="s">
        <v>188</v>
      </c>
      <c r="F4708" s="488">
        <v>0</v>
      </c>
    </row>
    <row r="4709" s="489" customFormat="1">
      <c r="B4709" s="490">
        <v>97413</v>
      </c>
      <c r="C4709" s="536" t="s">
        <v>2800</v>
      </c>
      <c r="D4709" s="541" t="s">
        <v>7747</v>
      </c>
      <c r="E4709" s="539" t="s">
        <v>188</v>
      </c>
      <c r="F4709" s="488">
        <v>0</v>
      </c>
    </row>
    <row r="4710" s="489" customFormat="1">
      <c r="B4710" s="490">
        <v>101900</v>
      </c>
      <c r="C4710" s="536" t="s">
        <v>2800</v>
      </c>
      <c r="D4710" s="541" t="s">
        <v>7748</v>
      </c>
      <c r="E4710" s="539" t="s">
        <v>188</v>
      </c>
      <c r="F4710" s="488">
        <v>5648.8000000000002</v>
      </c>
    </row>
    <row r="4711" s="489" customFormat="1">
      <c r="B4711" s="490">
        <v>106030</v>
      </c>
      <c r="C4711" s="536" t="s">
        <v>2800</v>
      </c>
      <c r="D4711" s="541" t="s">
        <v>7749</v>
      </c>
      <c r="E4711" s="539" t="s">
        <v>188</v>
      </c>
      <c r="F4711" s="488">
        <v>213.34999999999999</v>
      </c>
    </row>
    <row r="4712" s="489" customFormat="1">
      <c r="B4712" s="490">
        <v>93660</v>
      </c>
      <c r="C4712" s="536" t="s">
        <v>2800</v>
      </c>
      <c r="D4712" s="541" t="s">
        <v>7750</v>
      </c>
      <c r="E4712" s="539" t="s">
        <v>188</v>
      </c>
      <c r="F4712" s="488">
        <v>70.989999999999995</v>
      </c>
    </row>
    <row r="4713" s="489" customFormat="1">
      <c r="B4713" s="490">
        <v>93661</v>
      </c>
      <c r="C4713" s="536" t="s">
        <v>2800</v>
      </c>
      <c r="D4713" s="541" t="s">
        <v>7751</v>
      </c>
      <c r="E4713" s="539" t="s">
        <v>188</v>
      </c>
      <c r="F4713" s="488">
        <v>70.989999999999995</v>
      </c>
    </row>
    <row r="4714" s="489" customFormat="1">
      <c r="B4714" s="490">
        <v>93662</v>
      </c>
      <c r="C4714" s="536" t="s">
        <v>2800</v>
      </c>
      <c r="D4714" s="541" t="s">
        <v>7752</v>
      </c>
      <c r="E4714" s="539" t="s">
        <v>188</v>
      </c>
      <c r="F4714" s="488">
        <v>73.140000000000001</v>
      </c>
    </row>
    <row r="4715" s="489" customFormat="1">
      <c r="B4715" s="490">
        <v>93663</v>
      </c>
      <c r="C4715" s="536" t="s">
        <v>2800</v>
      </c>
      <c r="D4715" s="541" t="s">
        <v>7753</v>
      </c>
      <c r="E4715" s="539" t="s">
        <v>188</v>
      </c>
      <c r="F4715" s="488">
        <v>75.090000000000003</v>
      </c>
    </row>
    <row r="4716" s="489" customFormat="1">
      <c r="B4716" s="490">
        <v>93664</v>
      </c>
      <c r="C4716" s="536" t="s">
        <v>2800</v>
      </c>
      <c r="D4716" s="541" t="s">
        <v>7754</v>
      </c>
      <c r="E4716" s="539" t="s">
        <v>188</v>
      </c>
      <c r="F4716" s="488">
        <v>78.400000000000006</v>
      </c>
    </row>
    <row r="4717" s="489" customFormat="1">
      <c r="B4717" s="490">
        <v>93665</v>
      </c>
      <c r="C4717" s="536" t="s">
        <v>2800</v>
      </c>
      <c r="D4717" s="541" t="s">
        <v>7755</v>
      </c>
      <c r="E4717" s="539" t="s">
        <v>188</v>
      </c>
      <c r="F4717" s="488">
        <v>82.370000000000005</v>
      </c>
    </row>
    <row r="4718" s="489" customFormat="1">
      <c r="B4718" s="490">
        <v>93666</v>
      </c>
      <c r="C4718" s="536" t="s">
        <v>2800</v>
      </c>
      <c r="D4718" s="541" t="s">
        <v>7756</v>
      </c>
      <c r="E4718" s="539" t="s">
        <v>188</v>
      </c>
      <c r="F4718" s="488">
        <v>88.909999999999997</v>
      </c>
    </row>
    <row r="4719" s="489" customFormat="1">
      <c r="B4719" s="490">
        <v>93674</v>
      </c>
      <c r="C4719" s="536" t="s">
        <v>2800</v>
      </c>
      <c r="D4719" s="541" t="s">
        <v>7757</v>
      </c>
      <c r="E4719" s="539" t="s">
        <v>188</v>
      </c>
      <c r="F4719" s="488">
        <v>183.30000000000001</v>
      </c>
    </row>
    <row r="4720" s="489" customFormat="1">
      <c r="B4720" s="490">
        <v>93675</v>
      </c>
      <c r="C4720" s="536" t="s">
        <v>2800</v>
      </c>
      <c r="D4720" s="541" t="s">
        <v>7758</v>
      </c>
      <c r="E4720" s="539" t="s">
        <v>188</v>
      </c>
      <c r="F4720" s="488">
        <v>194.63</v>
      </c>
    </row>
    <row r="4721" s="489" customFormat="1">
      <c r="B4721" s="490">
        <v>101892</v>
      </c>
      <c r="C4721" s="536" t="s">
        <v>2800</v>
      </c>
      <c r="D4721" s="541" t="s">
        <v>7759</v>
      </c>
      <c r="E4721" s="539" t="s">
        <v>188</v>
      </c>
      <c r="F4721" s="488">
        <v>88.959999999999994</v>
      </c>
    </row>
    <row r="4722" s="489" customFormat="1">
      <c r="B4722" s="490">
        <v>93653</v>
      </c>
      <c r="C4722" s="536" t="s">
        <v>2800</v>
      </c>
      <c r="D4722" s="541" t="s">
        <v>7760</v>
      </c>
      <c r="E4722" s="539" t="s">
        <v>188</v>
      </c>
      <c r="F4722" s="488">
        <v>14.6</v>
      </c>
    </row>
    <row r="4723" s="489" customFormat="1">
      <c r="B4723" s="490">
        <v>93654</v>
      </c>
      <c r="C4723" s="536" t="s">
        <v>2800</v>
      </c>
      <c r="D4723" s="541" t="s">
        <v>7761</v>
      </c>
      <c r="E4723" s="539" t="s">
        <v>188</v>
      </c>
      <c r="F4723" s="488">
        <v>14.6</v>
      </c>
    </row>
    <row r="4724" s="489" customFormat="1">
      <c r="B4724" s="490">
        <v>93655</v>
      </c>
      <c r="C4724" s="536" t="s">
        <v>2800</v>
      </c>
      <c r="D4724" s="541" t="s">
        <v>7762</v>
      </c>
      <c r="E4724" s="539" t="s">
        <v>188</v>
      </c>
      <c r="F4724" s="488">
        <v>15.67</v>
      </c>
    </row>
    <row r="4725" s="489" customFormat="1">
      <c r="B4725" s="490">
        <v>93656</v>
      </c>
      <c r="C4725" s="536" t="s">
        <v>2800</v>
      </c>
      <c r="D4725" s="541" t="s">
        <v>7763</v>
      </c>
      <c r="E4725" s="539" t="s">
        <v>188</v>
      </c>
      <c r="F4725" s="488">
        <v>16.649999999999999</v>
      </c>
    </row>
    <row r="4726" s="489" customFormat="1">
      <c r="B4726" s="490">
        <v>93657</v>
      </c>
      <c r="C4726" s="536" t="s">
        <v>2800</v>
      </c>
      <c r="D4726" s="541" t="s">
        <v>7764</v>
      </c>
      <c r="E4726" s="539" t="s">
        <v>188</v>
      </c>
      <c r="F4726" s="488">
        <v>18.359999999999999</v>
      </c>
    </row>
    <row r="4727" s="489" customFormat="1">
      <c r="B4727" s="490">
        <v>93658</v>
      </c>
      <c r="C4727" s="536" t="s">
        <v>2800</v>
      </c>
      <c r="D4727" s="541" t="s">
        <v>7765</v>
      </c>
      <c r="E4727" s="539" t="s">
        <v>188</v>
      </c>
      <c r="F4727" s="488">
        <v>26.190000000000001</v>
      </c>
    </row>
    <row r="4728" s="489" customFormat="1">
      <c r="B4728" s="490">
        <v>93659</v>
      </c>
      <c r="C4728" s="536" t="s">
        <v>2800</v>
      </c>
      <c r="D4728" s="541" t="s">
        <v>7766</v>
      </c>
      <c r="E4728" s="539" t="s">
        <v>188</v>
      </c>
      <c r="F4728" s="488">
        <v>29.449999999999999</v>
      </c>
    </row>
    <row r="4729" s="489" customFormat="1">
      <c r="B4729" s="490">
        <v>101890</v>
      </c>
      <c r="C4729" s="536" t="s">
        <v>2800</v>
      </c>
      <c r="D4729" s="541" t="s">
        <v>7767</v>
      </c>
      <c r="E4729" s="539" t="s">
        <v>188</v>
      </c>
      <c r="F4729" s="488">
        <v>18.98</v>
      </c>
    </row>
    <row r="4730" s="489" customFormat="1">
      <c r="B4730" s="490">
        <v>101891</v>
      </c>
      <c r="C4730" s="536" t="s">
        <v>2800</v>
      </c>
      <c r="D4730" s="541" t="s">
        <v>7768</v>
      </c>
      <c r="E4730" s="539" t="s">
        <v>188</v>
      </c>
      <c r="F4730" s="488">
        <v>33.909999999999997</v>
      </c>
    </row>
    <row r="4731" s="489" customFormat="1">
      <c r="B4731" s="490">
        <v>101895</v>
      </c>
      <c r="C4731" s="536" t="s">
        <v>2800</v>
      </c>
      <c r="D4731" s="541" t="s">
        <v>7769</v>
      </c>
      <c r="E4731" s="539" t="s">
        <v>188</v>
      </c>
      <c r="F4731" s="488">
        <v>521.22000000000003</v>
      </c>
    </row>
    <row r="4732" s="489" customFormat="1">
      <c r="B4732" s="490">
        <v>101896</v>
      </c>
      <c r="C4732" s="536" t="s">
        <v>2800</v>
      </c>
      <c r="D4732" s="541" t="s">
        <v>7770</v>
      </c>
      <c r="E4732" s="539" t="s">
        <v>188</v>
      </c>
      <c r="F4732" s="488">
        <v>787.20000000000005</v>
      </c>
    </row>
    <row r="4733" s="489" customFormat="1">
      <c r="B4733" s="490">
        <v>101897</v>
      </c>
      <c r="C4733" s="536" t="s">
        <v>2800</v>
      </c>
      <c r="D4733" s="541" t="s">
        <v>7771</v>
      </c>
      <c r="E4733" s="539" t="s">
        <v>188</v>
      </c>
      <c r="F4733" s="488">
        <v>1261.8599999999999</v>
      </c>
    </row>
    <row r="4734" s="489" customFormat="1">
      <c r="B4734" s="490">
        <v>101898</v>
      </c>
      <c r="C4734" s="536" t="s">
        <v>2800</v>
      </c>
      <c r="D4734" s="541" t="s">
        <v>7772</v>
      </c>
      <c r="E4734" s="539" t="s">
        <v>188</v>
      </c>
      <c r="F4734" s="488">
        <v>1689.0999999999999</v>
      </c>
    </row>
    <row r="4735" s="489" customFormat="1">
      <c r="B4735" s="490">
        <v>101899</v>
      </c>
      <c r="C4735" s="536" t="s">
        <v>2800</v>
      </c>
      <c r="D4735" s="541" t="s">
        <v>7773</v>
      </c>
      <c r="E4735" s="539" t="s">
        <v>188</v>
      </c>
      <c r="F4735" s="488">
        <v>2705.3299999999999</v>
      </c>
    </row>
    <row r="4736" s="489" customFormat="1">
      <c r="B4736" s="490">
        <v>93676</v>
      </c>
      <c r="C4736" s="536" t="s">
        <v>2800</v>
      </c>
      <c r="D4736" s="541" t="s">
        <v>7774</v>
      </c>
      <c r="E4736" s="539" t="s">
        <v>188</v>
      </c>
      <c r="F4736" s="488">
        <v>218.25999999999999</v>
      </c>
    </row>
    <row r="4737" s="489" customFormat="1">
      <c r="B4737" s="490">
        <v>97711</v>
      </c>
      <c r="C4737" s="536" t="s">
        <v>2800</v>
      </c>
      <c r="D4737" s="541" t="s">
        <v>7775</v>
      </c>
      <c r="E4737" s="539" t="s">
        <v>188</v>
      </c>
      <c r="F4737" s="488">
        <v>234.91999999999999</v>
      </c>
    </row>
    <row r="4738" s="489" customFormat="1">
      <c r="B4738" s="490">
        <v>106020</v>
      </c>
      <c r="C4738" s="536" t="s">
        <v>2800</v>
      </c>
      <c r="D4738" s="541" t="s">
        <v>7776</v>
      </c>
      <c r="E4738" s="539" t="s">
        <v>188</v>
      </c>
      <c r="F4738" s="488">
        <v>132.47999999999999</v>
      </c>
    </row>
    <row r="4739" s="489" customFormat="1">
      <c r="B4739" s="490">
        <v>106031</v>
      </c>
      <c r="C4739" s="536" t="s">
        <v>2800</v>
      </c>
      <c r="D4739" s="541" t="s">
        <v>7777</v>
      </c>
      <c r="E4739" s="539" t="s">
        <v>188</v>
      </c>
      <c r="F4739" s="488">
        <v>0</v>
      </c>
    </row>
    <row r="4740" s="489" customFormat="1">
      <c r="B4740" s="490">
        <v>93667</v>
      </c>
      <c r="C4740" s="536" t="s">
        <v>2800</v>
      </c>
      <c r="D4740" s="541" t="s">
        <v>7778</v>
      </c>
      <c r="E4740" s="539" t="s">
        <v>188</v>
      </c>
      <c r="F4740" s="488">
        <v>88.870000000000005</v>
      </c>
    </row>
    <row r="4741" s="489" customFormat="1">
      <c r="B4741" s="490">
        <v>93668</v>
      </c>
      <c r="C4741" s="536" t="s">
        <v>2800</v>
      </c>
      <c r="D4741" s="541" t="s">
        <v>7779</v>
      </c>
      <c r="E4741" s="539" t="s">
        <v>188</v>
      </c>
      <c r="F4741" s="488">
        <v>88.870000000000005</v>
      </c>
    </row>
    <row r="4742" s="489" customFormat="1">
      <c r="B4742" s="490">
        <v>93669</v>
      </c>
      <c r="C4742" s="536" t="s">
        <v>2800</v>
      </c>
      <c r="D4742" s="541" t="s">
        <v>7780</v>
      </c>
      <c r="E4742" s="539" t="s">
        <v>188</v>
      </c>
      <c r="F4742" s="488">
        <v>92.079999999999998</v>
      </c>
    </row>
    <row r="4743" s="489" customFormat="1">
      <c r="B4743" s="490">
        <v>93670</v>
      </c>
      <c r="C4743" s="536" t="s">
        <v>2800</v>
      </c>
      <c r="D4743" s="541" t="s">
        <v>7781</v>
      </c>
      <c r="E4743" s="539" t="s">
        <v>188</v>
      </c>
      <c r="F4743" s="488">
        <v>95.010000000000005</v>
      </c>
    </row>
    <row r="4744" s="489" customFormat="1">
      <c r="B4744" s="490">
        <v>93671</v>
      </c>
      <c r="C4744" s="536" t="s">
        <v>2800</v>
      </c>
      <c r="D4744" s="541" t="s">
        <v>7782</v>
      </c>
      <c r="E4744" s="539" t="s">
        <v>188</v>
      </c>
      <c r="F4744" s="488">
        <v>99.980000000000004</v>
      </c>
    </row>
    <row r="4745" s="489" customFormat="1">
      <c r="B4745" s="490">
        <v>93672</v>
      </c>
      <c r="C4745" s="536" t="s">
        <v>2800</v>
      </c>
      <c r="D4745" s="541" t="s">
        <v>7783</v>
      </c>
      <c r="E4745" s="539" t="s">
        <v>188</v>
      </c>
      <c r="F4745" s="488">
        <v>107.41</v>
      </c>
    </row>
    <row r="4746" s="489" customFormat="1">
      <c r="B4746" s="490">
        <v>93673</v>
      </c>
      <c r="C4746" s="536" t="s">
        <v>2800</v>
      </c>
      <c r="D4746" s="541" t="s">
        <v>7784</v>
      </c>
      <c r="E4746" s="539" t="s">
        <v>188</v>
      </c>
      <c r="F4746" s="488">
        <v>117.2</v>
      </c>
    </row>
    <row r="4747" s="489" customFormat="1">
      <c r="B4747" s="490">
        <v>101893</v>
      </c>
      <c r="C4747" s="536" t="s">
        <v>2800</v>
      </c>
      <c r="D4747" s="541" t="s">
        <v>7785</v>
      </c>
      <c r="E4747" s="539" t="s">
        <v>188</v>
      </c>
      <c r="F4747" s="488">
        <v>113.70999999999999</v>
      </c>
    </row>
    <row r="4748" s="489" customFormat="1">
      <c r="B4748" s="490">
        <v>101894</v>
      </c>
      <c r="C4748" s="536" t="s">
        <v>2800</v>
      </c>
      <c r="D4748" s="541" t="s">
        <v>7786</v>
      </c>
      <c r="E4748" s="539" t="s">
        <v>188</v>
      </c>
      <c r="F4748" s="488">
        <v>190.16999999999999</v>
      </c>
    </row>
    <row r="4749" s="489" customFormat="1">
      <c r="B4749" s="490">
        <v>106027</v>
      </c>
      <c r="C4749" s="536" t="s">
        <v>2800</v>
      </c>
      <c r="D4749" s="541" t="s">
        <v>7787</v>
      </c>
      <c r="E4749" s="539" t="s">
        <v>188</v>
      </c>
      <c r="F4749" s="488">
        <v>93.489999999999995</v>
      </c>
    </row>
    <row r="4750" s="489" customFormat="1">
      <c r="B4750" s="490">
        <v>106028</v>
      </c>
      <c r="C4750" s="536" t="s">
        <v>2800</v>
      </c>
      <c r="D4750" s="541" t="s">
        <v>7788</v>
      </c>
      <c r="E4750" s="539" t="s">
        <v>188</v>
      </c>
      <c r="F4750" s="488">
        <v>0</v>
      </c>
    </row>
    <row r="4751" s="489" customFormat="1">
      <c r="B4751" s="490">
        <v>106029</v>
      </c>
      <c r="C4751" s="536" t="s">
        <v>2800</v>
      </c>
      <c r="D4751" s="541" t="s">
        <v>7789</v>
      </c>
      <c r="E4751" s="539" t="s">
        <v>188</v>
      </c>
      <c r="F4751" s="488">
        <v>0</v>
      </c>
    </row>
    <row r="4752" s="489" customFormat="1">
      <c r="B4752" s="490">
        <v>97421</v>
      </c>
      <c r="C4752" s="536" t="s">
        <v>2800</v>
      </c>
      <c r="D4752" s="541" t="s">
        <v>7790</v>
      </c>
      <c r="E4752" s="539" t="s">
        <v>188</v>
      </c>
      <c r="F4752" s="488">
        <v>0</v>
      </c>
    </row>
    <row r="4753" s="489" customFormat="1">
      <c r="B4753" s="490">
        <v>97373</v>
      </c>
      <c r="C4753" s="536" t="s">
        <v>2800</v>
      </c>
      <c r="D4753" s="541" t="s">
        <v>7791</v>
      </c>
      <c r="E4753" s="539" t="s">
        <v>143</v>
      </c>
      <c r="F4753" s="488">
        <v>0</v>
      </c>
    </row>
    <row r="4754" s="489" customFormat="1">
      <c r="B4754" s="490">
        <v>97374</v>
      </c>
      <c r="C4754" s="536" t="s">
        <v>2800</v>
      </c>
      <c r="D4754" s="541" t="s">
        <v>7792</v>
      </c>
      <c r="E4754" s="539" t="s">
        <v>143</v>
      </c>
      <c r="F4754" s="488">
        <v>0</v>
      </c>
    </row>
    <row r="4755" s="489" customFormat="1">
      <c r="B4755" s="490">
        <v>97375</v>
      </c>
      <c r="C4755" s="536" t="s">
        <v>2800</v>
      </c>
      <c r="D4755" s="541" t="s">
        <v>7793</v>
      </c>
      <c r="E4755" s="539" t="s">
        <v>143</v>
      </c>
      <c r="F4755" s="488">
        <v>0</v>
      </c>
    </row>
    <row r="4756" s="489" customFormat="1">
      <c r="B4756" s="490">
        <v>97376</v>
      </c>
      <c r="C4756" s="536" t="s">
        <v>2800</v>
      </c>
      <c r="D4756" s="541" t="s">
        <v>7794</v>
      </c>
      <c r="E4756" s="539" t="s">
        <v>143</v>
      </c>
      <c r="F4756" s="488">
        <v>0</v>
      </c>
    </row>
    <row r="4757" s="489" customFormat="1">
      <c r="B4757" s="490">
        <v>97377</v>
      </c>
      <c r="C4757" s="536" t="s">
        <v>2800</v>
      </c>
      <c r="D4757" s="541" t="s">
        <v>7795</v>
      </c>
      <c r="E4757" s="539" t="s">
        <v>143</v>
      </c>
      <c r="F4757" s="488">
        <v>0</v>
      </c>
    </row>
    <row r="4758" s="489" customFormat="1">
      <c r="B4758" s="490">
        <v>97368</v>
      </c>
      <c r="C4758" s="536" t="s">
        <v>2800</v>
      </c>
      <c r="D4758" s="541" t="s">
        <v>7796</v>
      </c>
      <c r="E4758" s="539" t="s">
        <v>143</v>
      </c>
      <c r="F4758" s="488">
        <v>0</v>
      </c>
    </row>
    <row r="4759" s="489" customFormat="1">
      <c r="B4759" s="490">
        <v>97369</v>
      </c>
      <c r="C4759" s="536" t="s">
        <v>2800</v>
      </c>
      <c r="D4759" s="541" t="s">
        <v>7797</v>
      </c>
      <c r="E4759" s="539" t="s">
        <v>143</v>
      </c>
      <c r="F4759" s="488">
        <v>0</v>
      </c>
    </row>
    <row r="4760" s="489" customFormat="1">
      <c r="B4760" s="490">
        <v>97370</v>
      </c>
      <c r="C4760" s="536" t="s">
        <v>2800</v>
      </c>
      <c r="D4760" s="541" t="s">
        <v>7798</v>
      </c>
      <c r="E4760" s="539" t="s">
        <v>143</v>
      </c>
      <c r="F4760" s="488">
        <v>0</v>
      </c>
    </row>
    <row r="4761" s="489" customFormat="1">
      <c r="B4761" s="490">
        <v>97371</v>
      </c>
      <c r="C4761" s="536" t="s">
        <v>2800</v>
      </c>
      <c r="D4761" s="541" t="s">
        <v>7799</v>
      </c>
      <c r="E4761" s="539" t="s">
        <v>143</v>
      </c>
      <c r="F4761" s="488">
        <v>0</v>
      </c>
    </row>
    <row r="4762" s="489" customFormat="1">
      <c r="B4762" s="490">
        <v>97372</v>
      </c>
      <c r="C4762" s="536" t="s">
        <v>2800</v>
      </c>
      <c r="D4762" s="541" t="s">
        <v>7800</v>
      </c>
      <c r="E4762" s="539" t="s">
        <v>143</v>
      </c>
      <c r="F4762" s="488">
        <v>0</v>
      </c>
    </row>
    <row r="4763" s="489" customFormat="1">
      <c r="B4763" s="490">
        <v>101875</v>
      </c>
      <c r="C4763" s="536" t="s">
        <v>2800</v>
      </c>
      <c r="D4763" s="541" t="s">
        <v>7801</v>
      </c>
      <c r="E4763" s="539" t="s">
        <v>188</v>
      </c>
      <c r="F4763" s="488">
        <v>428.25999999999999</v>
      </c>
    </row>
    <row r="4764" s="489" customFormat="1">
      <c r="B4764" s="490">
        <v>101883</v>
      </c>
      <c r="C4764" s="536" t="s">
        <v>2800</v>
      </c>
      <c r="D4764" s="541" t="s">
        <v>7802</v>
      </c>
      <c r="E4764" s="539" t="s">
        <v>188</v>
      </c>
      <c r="F4764" s="488">
        <v>576.03999999999996</v>
      </c>
    </row>
    <row r="4765" s="489" customFormat="1">
      <c r="B4765" s="490">
        <v>101879</v>
      </c>
      <c r="C4765" s="536" t="s">
        <v>2800</v>
      </c>
      <c r="D4765" s="541" t="s">
        <v>7803</v>
      </c>
      <c r="E4765" s="539" t="s">
        <v>188</v>
      </c>
      <c r="F4765" s="488">
        <v>601.02999999999997</v>
      </c>
    </row>
    <row r="4766" s="489" customFormat="1">
      <c r="B4766" s="490">
        <v>106021</v>
      </c>
      <c r="C4766" s="536" t="s">
        <v>2800</v>
      </c>
      <c r="D4766" s="541" t="s">
        <v>7804</v>
      </c>
      <c r="E4766" s="539" t="s">
        <v>188</v>
      </c>
      <c r="F4766" s="488">
        <v>0</v>
      </c>
    </row>
    <row r="4767" s="489" customFormat="1">
      <c r="B4767" s="490">
        <v>101880</v>
      </c>
      <c r="C4767" s="536" t="s">
        <v>2800</v>
      </c>
      <c r="D4767" s="541" t="s">
        <v>7805</v>
      </c>
      <c r="E4767" s="539" t="s">
        <v>188</v>
      </c>
      <c r="F4767" s="488">
        <v>699.24000000000001</v>
      </c>
    </row>
    <row r="4768" s="489" customFormat="1">
      <c r="B4768" s="490">
        <v>101882</v>
      </c>
      <c r="C4768" s="536" t="s">
        <v>2800</v>
      </c>
      <c r="D4768" s="541" t="s">
        <v>7806</v>
      </c>
      <c r="E4768" s="539" t="s">
        <v>188</v>
      </c>
      <c r="F4768" s="488">
        <v>1330.4200000000001</v>
      </c>
    </row>
    <row r="4769" s="489" customFormat="1">
      <c r="B4769" s="490">
        <v>106022</v>
      </c>
      <c r="C4769" s="536" t="s">
        <v>2800</v>
      </c>
      <c r="D4769" s="541" t="s">
        <v>7807</v>
      </c>
      <c r="E4769" s="539" t="s">
        <v>188</v>
      </c>
      <c r="F4769" s="488">
        <v>680.53999999999996</v>
      </c>
    </row>
    <row r="4770" s="489" customFormat="1">
      <c r="B4770" s="490">
        <v>101881</v>
      </c>
      <c r="C4770" s="536" t="s">
        <v>2800</v>
      </c>
      <c r="D4770" s="541" t="s">
        <v>7808</v>
      </c>
      <c r="E4770" s="539" t="s">
        <v>188</v>
      </c>
      <c r="F4770" s="488">
        <v>965.36000000000001</v>
      </c>
    </row>
    <row r="4771" s="489" customFormat="1">
      <c r="B4771" s="490">
        <v>106023</v>
      </c>
      <c r="C4771" s="536" t="s">
        <v>2800</v>
      </c>
      <c r="D4771" s="541" t="s">
        <v>7809</v>
      </c>
      <c r="E4771" s="539" t="s">
        <v>188</v>
      </c>
      <c r="F4771" s="488">
        <v>1096.6700000000001</v>
      </c>
    </row>
    <row r="4772" s="489" customFormat="1">
      <c r="B4772" s="490">
        <v>101878</v>
      </c>
      <c r="C4772" s="536" t="s">
        <v>2800</v>
      </c>
      <c r="D4772" s="541" t="s">
        <v>7810</v>
      </c>
      <c r="E4772" s="539" t="s">
        <v>188</v>
      </c>
      <c r="F4772" s="488">
        <v>454.10000000000002</v>
      </c>
    </row>
    <row r="4773" s="489" customFormat="1">
      <c r="B4773" s="490">
        <v>106024</v>
      </c>
      <c r="C4773" s="536" t="s">
        <v>2800</v>
      </c>
      <c r="D4773" s="541" t="s">
        <v>7811</v>
      </c>
      <c r="E4773" s="539" t="s">
        <v>188</v>
      </c>
      <c r="F4773" s="488">
        <v>0</v>
      </c>
    </row>
    <row r="4774" s="489" customFormat="1">
      <c r="B4774" s="490">
        <v>106025</v>
      </c>
      <c r="C4774" s="536" t="s">
        <v>2800</v>
      </c>
      <c r="D4774" s="541" t="s">
        <v>7812</v>
      </c>
      <c r="E4774" s="539" t="s">
        <v>188</v>
      </c>
      <c r="F4774" s="488">
        <v>0</v>
      </c>
    </row>
    <row r="4775" s="489" customFormat="1">
      <c r="B4775" s="490">
        <v>106026</v>
      </c>
      <c r="C4775" s="536" t="s">
        <v>2800</v>
      </c>
      <c r="D4775" s="541" t="s">
        <v>7813</v>
      </c>
      <c r="E4775" s="539" t="s">
        <v>188</v>
      </c>
      <c r="F4775" s="488">
        <v>0</v>
      </c>
    </row>
    <row r="4776" s="489" customFormat="1">
      <c r="B4776" s="490">
        <v>101877</v>
      </c>
      <c r="C4776" s="536" t="s">
        <v>2800</v>
      </c>
      <c r="D4776" s="541" t="s">
        <v>7814</v>
      </c>
      <c r="E4776" s="539" t="s">
        <v>188</v>
      </c>
      <c r="F4776" s="488">
        <v>86.219999999999999</v>
      </c>
    </row>
    <row r="4777" s="489" customFormat="1">
      <c r="B4777" s="490">
        <v>101876</v>
      </c>
      <c r="C4777" s="536" t="s">
        <v>2800</v>
      </c>
      <c r="D4777" s="541" t="s">
        <v>7815</v>
      </c>
      <c r="E4777" s="539" t="s">
        <v>188</v>
      </c>
      <c r="F4777" s="488">
        <v>119.06</v>
      </c>
    </row>
    <row r="4778" s="489" customFormat="1">
      <c r="B4778" s="490">
        <v>101873</v>
      </c>
      <c r="C4778" s="536" t="s">
        <v>2800</v>
      </c>
      <c r="D4778" s="541" t="s">
        <v>7816</v>
      </c>
      <c r="E4778" s="539" t="s">
        <v>188</v>
      </c>
      <c r="F4778" s="488">
        <v>0</v>
      </c>
    </row>
    <row r="4779" s="489" customFormat="1">
      <c r="B4779" s="490">
        <v>101874</v>
      </c>
      <c r="C4779" s="536" t="s">
        <v>2800</v>
      </c>
      <c r="D4779" s="541" t="s">
        <v>7817</v>
      </c>
      <c r="E4779" s="539" t="s">
        <v>188</v>
      </c>
      <c r="F4779" s="488">
        <v>0</v>
      </c>
    </row>
    <row r="4780" s="489" customFormat="1">
      <c r="B4780" s="490">
        <v>101871</v>
      </c>
      <c r="C4780" s="536" t="s">
        <v>2800</v>
      </c>
      <c r="D4780" s="541" t="s">
        <v>7818</v>
      </c>
      <c r="E4780" s="539" t="s">
        <v>188</v>
      </c>
      <c r="F4780" s="488">
        <v>0</v>
      </c>
    </row>
    <row r="4781" s="489" customFormat="1">
      <c r="B4781" s="490">
        <v>101872</v>
      </c>
      <c r="C4781" s="536" t="s">
        <v>2800</v>
      </c>
      <c r="D4781" s="541" t="s">
        <v>7819</v>
      </c>
      <c r="E4781" s="539" t="s">
        <v>188</v>
      </c>
      <c r="F4781" s="488">
        <v>0</v>
      </c>
    </row>
    <row r="4782" s="489" customFormat="1">
      <c r="B4782" s="490">
        <v>97360</v>
      </c>
      <c r="C4782" s="536" t="s">
        <v>2800</v>
      </c>
      <c r="D4782" s="541" t="s">
        <v>7820</v>
      </c>
      <c r="E4782" s="539" t="s">
        <v>188</v>
      </c>
      <c r="F4782" s="488">
        <v>7493.8299999999999</v>
      </c>
    </row>
    <row r="4783" s="489" customFormat="1">
      <c r="B4783" s="490">
        <v>97361</v>
      </c>
      <c r="C4783" s="536" t="s">
        <v>2800</v>
      </c>
      <c r="D4783" s="541" t="s">
        <v>7821</v>
      </c>
      <c r="E4783" s="539" t="s">
        <v>188</v>
      </c>
      <c r="F4783" s="488">
        <v>9991.7800000000007</v>
      </c>
    </row>
    <row r="4784" s="489" customFormat="1">
      <c r="B4784" s="490">
        <v>97359</v>
      </c>
      <c r="C4784" s="536" t="s">
        <v>2800</v>
      </c>
      <c r="D4784" s="541" t="s">
        <v>7822</v>
      </c>
      <c r="E4784" s="539" t="s">
        <v>188</v>
      </c>
      <c r="F4784" s="488">
        <v>3888.9000000000001</v>
      </c>
    </row>
    <row r="4785" s="489" customFormat="1">
      <c r="B4785" s="490">
        <v>101946</v>
      </c>
      <c r="C4785" s="536" t="s">
        <v>2800</v>
      </c>
      <c r="D4785" s="541" t="s">
        <v>7823</v>
      </c>
      <c r="E4785" s="539" t="s">
        <v>188</v>
      </c>
      <c r="F4785" s="488">
        <v>120.87</v>
      </c>
    </row>
    <row r="4786" s="489" customFormat="1">
      <c r="B4786" s="490">
        <v>97362</v>
      </c>
      <c r="C4786" s="536" t="s">
        <v>2800</v>
      </c>
      <c r="D4786" s="541" t="s">
        <v>7824</v>
      </c>
      <c r="E4786" s="539" t="s">
        <v>188</v>
      </c>
      <c r="F4786" s="488">
        <v>1705.2</v>
      </c>
    </row>
    <row r="4787" s="489" customFormat="1">
      <c r="B4787" s="490">
        <v>101553</v>
      </c>
      <c r="C4787" s="536" t="s">
        <v>2800</v>
      </c>
      <c r="D4787" s="541" t="s">
        <v>7825</v>
      </c>
      <c r="E4787" s="539" t="s">
        <v>188</v>
      </c>
      <c r="F4787" s="488">
        <v>14.98</v>
      </c>
    </row>
    <row r="4788" s="489" customFormat="1">
      <c r="B4788" s="490">
        <v>101554</v>
      </c>
      <c r="C4788" s="536" t="s">
        <v>2800</v>
      </c>
      <c r="D4788" s="541" t="s">
        <v>7826</v>
      </c>
      <c r="E4788" s="539" t="s">
        <v>188</v>
      </c>
      <c r="F4788" s="488">
        <v>11.18</v>
      </c>
    </row>
    <row r="4789" s="489" customFormat="1">
      <c r="B4789" s="490">
        <v>101555</v>
      </c>
      <c r="C4789" s="536" t="s">
        <v>2800</v>
      </c>
      <c r="D4789" s="541" t="s">
        <v>7827</v>
      </c>
      <c r="E4789" s="539" t="s">
        <v>188</v>
      </c>
      <c r="F4789" s="488">
        <v>7.7199999999999998</v>
      </c>
    </row>
    <row r="4790" s="489" customFormat="1">
      <c r="B4790" s="490">
        <v>101556</v>
      </c>
      <c r="C4790" s="536" t="s">
        <v>2800</v>
      </c>
      <c r="D4790" s="541" t="s">
        <v>7828</v>
      </c>
      <c r="E4790" s="539" t="s">
        <v>188</v>
      </c>
      <c r="F4790" s="488">
        <v>7.1699999999999999</v>
      </c>
    </row>
    <row r="4791" s="489" customFormat="1">
      <c r="B4791" s="490">
        <v>101537</v>
      </c>
      <c r="C4791" s="536" t="s">
        <v>2800</v>
      </c>
      <c r="D4791" s="541" t="s">
        <v>7829</v>
      </c>
      <c r="E4791" s="539" t="s">
        <v>188</v>
      </c>
      <c r="F4791" s="488">
        <v>101.17</v>
      </c>
    </row>
    <row r="4792" s="489" customFormat="1">
      <c r="B4792" s="490">
        <v>101538</v>
      </c>
      <c r="C4792" s="536" t="s">
        <v>2800</v>
      </c>
      <c r="D4792" s="541" t="s">
        <v>7830</v>
      </c>
      <c r="E4792" s="539" t="s">
        <v>188</v>
      </c>
      <c r="F4792" s="488">
        <v>43.18</v>
      </c>
    </row>
    <row r="4793" s="489" customFormat="1">
      <c r="B4793" s="490">
        <v>101542</v>
      </c>
      <c r="C4793" s="536" t="s">
        <v>2800</v>
      </c>
      <c r="D4793" s="541" t="s">
        <v>7831</v>
      </c>
      <c r="E4793" s="539" t="s">
        <v>188</v>
      </c>
      <c r="F4793" s="488">
        <v>33.210000000000001</v>
      </c>
    </row>
    <row r="4794" s="489" customFormat="1">
      <c r="B4794" s="490">
        <v>101539</v>
      </c>
      <c r="C4794" s="536" t="s">
        <v>2800</v>
      </c>
      <c r="D4794" s="541" t="s">
        <v>7832</v>
      </c>
      <c r="E4794" s="539" t="s">
        <v>188</v>
      </c>
      <c r="F4794" s="488">
        <v>72.989999999999995</v>
      </c>
    </row>
    <row r="4795" s="489" customFormat="1">
      <c r="B4795" s="490">
        <v>101543</v>
      </c>
      <c r="C4795" s="536" t="s">
        <v>2800</v>
      </c>
      <c r="D4795" s="541" t="s">
        <v>7833</v>
      </c>
      <c r="E4795" s="539" t="s">
        <v>188</v>
      </c>
      <c r="F4795" s="488">
        <v>59.950000000000003</v>
      </c>
    </row>
    <row r="4796" s="489" customFormat="1">
      <c r="B4796" s="490">
        <v>101540</v>
      </c>
      <c r="C4796" s="536" t="s">
        <v>2800</v>
      </c>
      <c r="D4796" s="541" t="s">
        <v>7834</v>
      </c>
      <c r="E4796" s="539" t="s">
        <v>188</v>
      </c>
      <c r="F4796" s="488">
        <v>121.40000000000001</v>
      </c>
    </row>
    <row r="4797" s="489" customFormat="1">
      <c r="B4797" s="490">
        <v>101544</v>
      </c>
      <c r="C4797" s="536" t="s">
        <v>2800</v>
      </c>
      <c r="D4797" s="541" t="s">
        <v>7835</v>
      </c>
      <c r="E4797" s="539" t="s">
        <v>188</v>
      </c>
      <c r="F4797" s="488">
        <v>95.090000000000003</v>
      </c>
    </row>
    <row r="4798" s="489" customFormat="1">
      <c r="B4798" s="490">
        <v>101541</v>
      </c>
      <c r="C4798" s="536" t="s">
        <v>2800</v>
      </c>
      <c r="D4798" s="541" t="s">
        <v>7836</v>
      </c>
      <c r="E4798" s="539" t="s">
        <v>188</v>
      </c>
      <c r="F4798" s="488">
        <v>158.72</v>
      </c>
    </row>
    <row r="4799" s="489" customFormat="1">
      <c r="B4799" s="490">
        <v>101545</v>
      </c>
      <c r="C4799" s="536" t="s">
        <v>2800</v>
      </c>
      <c r="D4799" s="541" t="s">
        <v>7837</v>
      </c>
      <c r="E4799" s="539" t="s">
        <v>188</v>
      </c>
      <c r="F4799" s="488">
        <v>136.55000000000001</v>
      </c>
    </row>
    <row r="4800" s="489" customFormat="1">
      <c r="B4800" s="490">
        <v>101560</v>
      </c>
      <c r="C4800" s="536" t="s">
        <v>2800</v>
      </c>
      <c r="D4800" s="541" t="s">
        <v>7838</v>
      </c>
      <c r="E4800" s="539" t="s">
        <v>143</v>
      </c>
      <c r="F4800" s="488">
        <v>10.869999999999999</v>
      </c>
    </row>
    <row r="4801" s="489" customFormat="1">
      <c r="B4801" s="490">
        <v>101568</v>
      </c>
      <c r="C4801" s="536" t="s">
        <v>2800</v>
      </c>
      <c r="D4801" s="541" t="s">
        <v>7839</v>
      </c>
      <c r="E4801" s="539" t="s">
        <v>143</v>
      </c>
      <c r="F4801" s="488">
        <v>132.31999999999999</v>
      </c>
    </row>
    <row r="4802" s="489" customFormat="1">
      <c r="B4802" s="490">
        <v>101561</v>
      </c>
      <c r="C4802" s="536" t="s">
        <v>2800</v>
      </c>
      <c r="D4802" s="541" t="s">
        <v>7840</v>
      </c>
      <c r="E4802" s="539" t="s">
        <v>143</v>
      </c>
      <c r="F4802" s="488">
        <v>17.27</v>
      </c>
    </row>
    <row r="4803" s="489" customFormat="1">
      <c r="B4803" s="490">
        <v>101562</v>
      </c>
      <c r="C4803" s="536" t="s">
        <v>2800</v>
      </c>
      <c r="D4803" s="541" t="s">
        <v>7841</v>
      </c>
      <c r="E4803" s="539" t="s">
        <v>143</v>
      </c>
      <c r="F4803" s="488">
        <v>26.719999999999999</v>
      </c>
    </row>
    <row r="4804" s="489" customFormat="1">
      <c r="B4804" s="490">
        <v>101563</v>
      </c>
      <c r="C4804" s="536" t="s">
        <v>2800</v>
      </c>
      <c r="D4804" s="541" t="s">
        <v>7842</v>
      </c>
      <c r="E4804" s="539" t="s">
        <v>143</v>
      </c>
      <c r="F4804" s="488">
        <v>37.729999999999997</v>
      </c>
    </row>
    <row r="4805" s="489" customFormat="1">
      <c r="B4805" s="490">
        <v>101564</v>
      </c>
      <c r="C4805" s="536" t="s">
        <v>2800</v>
      </c>
      <c r="D4805" s="541" t="s">
        <v>7843</v>
      </c>
      <c r="E4805" s="539" t="s">
        <v>143</v>
      </c>
      <c r="F4805" s="488">
        <v>55.75</v>
      </c>
    </row>
    <row r="4806" s="489" customFormat="1">
      <c r="B4806" s="490">
        <v>101565</v>
      </c>
      <c r="C4806" s="536" t="s">
        <v>2800</v>
      </c>
      <c r="D4806" s="541" t="s">
        <v>7844</v>
      </c>
      <c r="E4806" s="539" t="s">
        <v>143</v>
      </c>
      <c r="F4806" s="488">
        <v>77.959999999999994</v>
      </c>
    </row>
    <row r="4807" s="489" customFormat="1">
      <c r="B4807" s="490">
        <v>101567</v>
      </c>
      <c r="C4807" s="536" t="s">
        <v>2800</v>
      </c>
      <c r="D4807" s="541" t="s">
        <v>7845</v>
      </c>
      <c r="E4807" s="539" t="s">
        <v>143</v>
      </c>
      <c r="F4807" s="488">
        <v>101.2</v>
      </c>
    </row>
    <row r="4808" s="489" customFormat="1">
      <c r="B4808" s="490">
        <v>101551</v>
      </c>
      <c r="C4808" s="536" t="s">
        <v>2800</v>
      </c>
      <c r="D4808" s="541" t="s">
        <v>7846</v>
      </c>
      <c r="E4808" s="539" t="s">
        <v>188</v>
      </c>
      <c r="F4808" s="488">
        <v>0</v>
      </c>
    </row>
    <row r="4809" s="489" customFormat="1">
      <c r="B4809" s="490">
        <v>101552</v>
      </c>
      <c r="C4809" s="536" t="s">
        <v>2800</v>
      </c>
      <c r="D4809" s="541" t="s">
        <v>7847</v>
      </c>
      <c r="E4809" s="539" t="s">
        <v>188</v>
      </c>
      <c r="F4809" s="488">
        <v>0</v>
      </c>
    </row>
    <row r="4810" s="489" customFormat="1">
      <c r="B4810" s="490">
        <v>101550</v>
      </c>
      <c r="C4810" s="536" t="s">
        <v>2800</v>
      </c>
      <c r="D4810" s="541" t="s">
        <v>7848</v>
      </c>
      <c r="E4810" s="539" t="s">
        <v>188</v>
      </c>
      <c r="F4810" s="488">
        <v>0</v>
      </c>
    </row>
    <row r="4811" s="489" customFormat="1">
      <c r="B4811" s="490">
        <v>101501</v>
      </c>
      <c r="C4811" s="536" t="s">
        <v>2800</v>
      </c>
      <c r="D4811" s="541" t="s">
        <v>7849</v>
      </c>
      <c r="E4811" s="539" t="s">
        <v>188</v>
      </c>
      <c r="F4811" s="488">
        <v>1918.1700000000001</v>
      </c>
    </row>
    <row r="4812" s="489" customFormat="1">
      <c r="B4812" s="490">
        <v>101502</v>
      </c>
      <c r="C4812" s="536" t="s">
        <v>2800</v>
      </c>
      <c r="D4812" s="541" t="s">
        <v>7850</v>
      </c>
      <c r="E4812" s="539" t="s">
        <v>188</v>
      </c>
      <c r="F4812" s="488">
        <v>2081.6700000000001</v>
      </c>
    </row>
    <row r="4813" s="489" customFormat="1">
      <c r="B4813" s="490">
        <v>101503</v>
      </c>
      <c r="C4813" s="536" t="s">
        <v>2800</v>
      </c>
      <c r="D4813" s="541" t="s">
        <v>7851</v>
      </c>
      <c r="E4813" s="539" t="s">
        <v>188</v>
      </c>
      <c r="F4813" s="488">
        <v>2121.96</v>
      </c>
    </row>
    <row r="4814" s="489" customFormat="1">
      <c r="B4814" s="490">
        <v>101504</v>
      </c>
      <c r="C4814" s="536" t="s">
        <v>2800</v>
      </c>
      <c r="D4814" s="541" t="s">
        <v>7852</v>
      </c>
      <c r="E4814" s="539" t="s">
        <v>188</v>
      </c>
      <c r="F4814" s="488">
        <v>2342.2800000000002</v>
      </c>
    </row>
    <row r="4815" s="489" customFormat="1">
      <c r="B4815" s="490">
        <v>101497</v>
      </c>
      <c r="C4815" s="536" t="s">
        <v>2800</v>
      </c>
      <c r="D4815" s="541" t="s">
        <v>7853</v>
      </c>
      <c r="E4815" s="539" t="s">
        <v>188</v>
      </c>
      <c r="F4815" s="488">
        <v>1926.8599999999999</v>
      </c>
    </row>
    <row r="4816" s="489" customFormat="1">
      <c r="B4816" s="490">
        <v>101498</v>
      </c>
      <c r="C4816" s="536" t="s">
        <v>2800</v>
      </c>
      <c r="D4816" s="541" t="s">
        <v>7854</v>
      </c>
      <c r="E4816" s="539" t="s">
        <v>188</v>
      </c>
      <c r="F4816" s="488">
        <v>2090.3600000000001</v>
      </c>
    </row>
    <row r="4817" s="489" customFormat="1">
      <c r="B4817" s="490">
        <v>101499</v>
      </c>
      <c r="C4817" s="536" t="s">
        <v>2800</v>
      </c>
      <c r="D4817" s="541" t="s">
        <v>7855</v>
      </c>
      <c r="E4817" s="539" t="s">
        <v>188</v>
      </c>
      <c r="F4817" s="488">
        <v>2130.6500000000001</v>
      </c>
    </row>
    <row r="4818" s="489" customFormat="1">
      <c r="B4818" s="490">
        <v>101500</v>
      </c>
      <c r="C4818" s="536" t="s">
        <v>2800</v>
      </c>
      <c r="D4818" s="541" t="s">
        <v>7856</v>
      </c>
      <c r="E4818" s="539" t="s">
        <v>188</v>
      </c>
      <c r="F4818" s="488">
        <v>2350.9699999999998</v>
      </c>
    </row>
    <row r="4819" s="489" customFormat="1">
      <c r="B4819" s="490">
        <v>101493</v>
      </c>
      <c r="C4819" s="536" t="s">
        <v>2800</v>
      </c>
      <c r="D4819" s="541" t="s">
        <v>7857</v>
      </c>
      <c r="E4819" s="539" t="s">
        <v>188</v>
      </c>
      <c r="F4819" s="488">
        <v>1628.9100000000001</v>
      </c>
    </row>
    <row r="4820" s="489" customFormat="1">
      <c r="B4820" s="490">
        <v>101494</v>
      </c>
      <c r="C4820" s="536" t="s">
        <v>2800</v>
      </c>
      <c r="D4820" s="541" t="s">
        <v>7858</v>
      </c>
      <c r="E4820" s="539" t="s">
        <v>188</v>
      </c>
      <c r="F4820" s="488">
        <v>1736.9300000000001</v>
      </c>
    </row>
    <row r="4821" s="489" customFormat="1">
      <c r="B4821" s="490">
        <v>101495</v>
      </c>
      <c r="C4821" s="536" t="s">
        <v>2800</v>
      </c>
      <c r="D4821" s="541" t="s">
        <v>7859</v>
      </c>
      <c r="E4821" s="539" t="s">
        <v>188</v>
      </c>
      <c r="F4821" s="488">
        <v>1763.55</v>
      </c>
    </row>
    <row r="4822" s="489" customFormat="1">
      <c r="B4822" s="490">
        <v>101496</v>
      </c>
      <c r="C4822" s="536" t="s">
        <v>2800</v>
      </c>
      <c r="D4822" s="541" t="s">
        <v>7860</v>
      </c>
      <c r="E4822" s="539" t="s">
        <v>188</v>
      </c>
      <c r="F4822" s="488">
        <v>1920.3599999999999</v>
      </c>
    </row>
    <row r="4823" s="489" customFormat="1">
      <c r="B4823" s="490">
        <v>101489</v>
      </c>
      <c r="C4823" s="536" t="s">
        <v>2800</v>
      </c>
      <c r="D4823" s="541" t="s">
        <v>7861</v>
      </c>
      <c r="E4823" s="539" t="s">
        <v>188</v>
      </c>
      <c r="F4823" s="488">
        <v>1646.5599999999999</v>
      </c>
    </row>
    <row r="4824" s="489" customFormat="1">
      <c r="B4824" s="490">
        <v>101490</v>
      </c>
      <c r="C4824" s="536" t="s">
        <v>2800</v>
      </c>
      <c r="D4824" s="541" t="s">
        <v>7862</v>
      </c>
      <c r="E4824" s="539" t="s">
        <v>188</v>
      </c>
      <c r="F4824" s="488">
        <v>1754.5799999999999</v>
      </c>
    </row>
    <row r="4825" s="489" customFormat="1">
      <c r="B4825" s="490">
        <v>101491</v>
      </c>
      <c r="C4825" s="536" t="s">
        <v>2800</v>
      </c>
      <c r="D4825" s="541" t="s">
        <v>7863</v>
      </c>
      <c r="E4825" s="539" t="s">
        <v>188</v>
      </c>
      <c r="F4825" s="488">
        <v>1781.2</v>
      </c>
    </row>
    <row r="4826" s="489" customFormat="1">
      <c r="B4826" s="490">
        <v>101492</v>
      </c>
      <c r="C4826" s="536" t="s">
        <v>2800</v>
      </c>
      <c r="D4826" s="541" t="s">
        <v>7864</v>
      </c>
      <c r="E4826" s="539" t="s">
        <v>188</v>
      </c>
      <c r="F4826" s="488">
        <v>1938.01</v>
      </c>
    </row>
    <row r="4827" s="489" customFormat="1">
      <c r="B4827" s="490">
        <v>101509</v>
      </c>
      <c r="C4827" s="536" t="s">
        <v>2800</v>
      </c>
      <c r="D4827" s="541" t="s">
        <v>7865</v>
      </c>
      <c r="E4827" s="539" t="s">
        <v>188</v>
      </c>
      <c r="F4827" s="488">
        <v>2082.6100000000001</v>
      </c>
    </row>
    <row r="4828" s="489" customFormat="1">
      <c r="B4828" s="490">
        <v>101510</v>
      </c>
      <c r="C4828" s="536" t="s">
        <v>2800</v>
      </c>
      <c r="D4828" s="541" t="s">
        <v>7866</v>
      </c>
      <c r="E4828" s="539" t="s">
        <v>188</v>
      </c>
      <c r="F4828" s="488">
        <v>2300.6100000000001</v>
      </c>
    </row>
    <row r="4829" s="489" customFormat="1">
      <c r="B4829" s="490">
        <v>101511</v>
      </c>
      <c r="C4829" s="536" t="s">
        <v>2800</v>
      </c>
      <c r="D4829" s="541" t="s">
        <v>7867</v>
      </c>
      <c r="E4829" s="539" t="s">
        <v>188</v>
      </c>
      <c r="F4829" s="488">
        <v>2354.3299999999999</v>
      </c>
    </row>
    <row r="4830" s="489" customFormat="1">
      <c r="B4830" s="490">
        <v>101512</v>
      </c>
      <c r="C4830" s="536" t="s">
        <v>2800</v>
      </c>
      <c r="D4830" s="541" t="s">
        <v>7868</v>
      </c>
      <c r="E4830" s="539" t="s">
        <v>188</v>
      </c>
      <c r="F4830" s="488">
        <v>2637.0300000000002</v>
      </c>
    </row>
    <row r="4831" s="489" customFormat="1">
      <c r="B4831" s="490">
        <v>101505</v>
      </c>
      <c r="C4831" s="536" t="s">
        <v>2800</v>
      </c>
      <c r="D4831" s="541" t="s">
        <v>7869</v>
      </c>
      <c r="E4831" s="539" t="s">
        <v>188</v>
      </c>
      <c r="F4831" s="488">
        <v>2050.8899999999999</v>
      </c>
    </row>
    <row r="4832" s="489" customFormat="1">
      <c r="B4832" s="490">
        <v>101506</v>
      </c>
      <c r="C4832" s="536" t="s">
        <v>2800</v>
      </c>
      <c r="D4832" s="541" t="s">
        <v>7870</v>
      </c>
      <c r="E4832" s="539" t="s">
        <v>188</v>
      </c>
      <c r="F4832" s="488">
        <v>2268.8899999999999</v>
      </c>
    </row>
    <row r="4833" s="489" customFormat="1">
      <c r="B4833" s="490">
        <v>101507</v>
      </c>
      <c r="C4833" s="536" t="s">
        <v>2800</v>
      </c>
      <c r="D4833" s="541" t="s">
        <v>7871</v>
      </c>
      <c r="E4833" s="539" t="s">
        <v>188</v>
      </c>
      <c r="F4833" s="488">
        <v>2322.6100000000001</v>
      </c>
    </row>
    <row r="4834" s="489" customFormat="1">
      <c r="B4834" s="490">
        <v>101508</v>
      </c>
      <c r="C4834" s="536" t="s">
        <v>2800</v>
      </c>
      <c r="D4834" s="541" t="s">
        <v>7872</v>
      </c>
      <c r="E4834" s="539" t="s">
        <v>188</v>
      </c>
      <c r="F4834" s="488">
        <v>2605.3099999999999</v>
      </c>
    </row>
    <row r="4835" s="489" customFormat="1">
      <c r="B4835" s="490">
        <v>101525</v>
      </c>
      <c r="C4835" s="536" t="s">
        <v>2800</v>
      </c>
      <c r="D4835" s="541" t="s">
        <v>7873</v>
      </c>
      <c r="E4835" s="539" t="s">
        <v>188</v>
      </c>
      <c r="F4835" s="488">
        <v>1147.3900000000001</v>
      </c>
    </row>
    <row r="4836" s="489" customFormat="1">
      <c r="B4836" s="490">
        <v>101526</v>
      </c>
      <c r="C4836" s="536" t="s">
        <v>2800</v>
      </c>
      <c r="D4836" s="541" t="s">
        <v>7874</v>
      </c>
      <c r="E4836" s="539" t="s">
        <v>188</v>
      </c>
      <c r="F4836" s="488">
        <v>1341.8199999999999</v>
      </c>
    </row>
    <row r="4837" s="489" customFormat="1">
      <c r="B4837" s="490">
        <v>101527</v>
      </c>
      <c r="C4837" s="536" t="s">
        <v>2800</v>
      </c>
      <c r="D4837" s="541" t="s">
        <v>7875</v>
      </c>
      <c r="E4837" s="539" t="s">
        <v>188</v>
      </c>
      <c r="F4837" s="488">
        <v>1389.74</v>
      </c>
    </row>
    <row r="4838" s="489" customFormat="1">
      <c r="B4838" s="490">
        <v>101528</v>
      </c>
      <c r="C4838" s="536" t="s">
        <v>2800</v>
      </c>
      <c r="D4838" s="541" t="s">
        <v>7876</v>
      </c>
      <c r="E4838" s="539" t="s">
        <v>188</v>
      </c>
      <c r="F4838" s="488">
        <v>1612.29</v>
      </c>
    </row>
    <row r="4839" s="489" customFormat="1">
      <c r="B4839" s="490">
        <v>101521</v>
      </c>
      <c r="C4839" s="536" t="s">
        <v>2800</v>
      </c>
      <c r="D4839" s="541" t="s">
        <v>7877</v>
      </c>
      <c r="E4839" s="539" t="s">
        <v>188</v>
      </c>
      <c r="F4839" s="488">
        <v>1156.0699999999999</v>
      </c>
    </row>
    <row r="4840" s="489" customFormat="1">
      <c r="B4840" s="490">
        <v>101522</v>
      </c>
      <c r="C4840" s="536" t="s">
        <v>2800</v>
      </c>
      <c r="D4840" s="541" t="s">
        <v>7878</v>
      </c>
      <c r="E4840" s="539" t="s">
        <v>188</v>
      </c>
      <c r="F4840" s="488">
        <v>1350.5</v>
      </c>
    </row>
    <row r="4841" s="489" customFormat="1">
      <c r="B4841" s="490">
        <v>101523</v>
      </c>
      <c r="C4841" s="536" t="s">
        <v>2800</v>
      </c>
      <c r="D4841" s="541" t="s">
        <v>7879</v>
      </c>
      <c r="E4841" s="539" t="s">
        <v>188</v>
      </c>
      <c r="F4841" s="488">
        <v>1398.4200000000001</v>
      </c>
    </row>
    <row r="4842" s="489" customFormat="1">
      <c r="B4842" s="490">
        <v>101524</v>
      </c>
      <c r="C4842" s="536" t="s">
        <v>2800</v>
      </c>
      <c r="D4842" s="541" t="s">
        <v>7880</v>
      </c>
      <c r="E4842" s="539" t="s">
        <v>188</v>
      </c>
      <c r="F4842" s="488">
        <v>1620.97</v>
      </c>
    </row>
    <row r="4843" s="489" customFormat="1">
      <c r="B4843" s="490">
        <v>101517</v>
      </c>
      <c r="C4843" s="536" t="s">
        <v>2800</v>
      </c>
      <c r="D4843" s="541" t="s">
        <v>7881</v>
      </c>
      <c r="E4843" s="539" t="s">
        <v>188</v>
      </c>
      <c r="F4843" s="488">
        <v>841.75</v>
      </c>
    </row>
    <row r="4844" s="489" customFormat="1">
      <c r="B4844" s="490">
        <v>101518</v>
      </c>
      <c r="C4844" s="536" t="s">
        <v>2800</v>
      </c>
      <c r="D4844" s="541" t="s">
        <v>7882</v>
      </c>
      <c r="E4844" s="539" t="s">
        <v>188</v>
      </c>
      <c r="F4844" s="488">
        <v>971.37</v>
      </c>
    </row>
    <row r="4845" s="489" customFormat="1">
      <c r="B4845" s="490">
        <v>101519</v>
      </c>
      <c r="C4845" s="536" t="s">
        <v>2800</v>
      </c>
      <c r="D4845" s="541" t="s">
        <v>7883</v>
      </c>
      <c r="E4845" s="539" t="s">
        <v>188</v>
      </c>
      <c r="F4845" s="488">
        <v>1003.3099999999999</v>
      </c>
    </row>
    <row r="4846" s="489" customFormat="1">
      <c r="B4846" s="490">
        <v>101520</v>
      </c>
      <c r="C4846" s="536" t="s">
        <v>2800</v>
      </c>
      <c r="D4846" s="541" t="s">
        <v>7884</v>
      </c>
      <c r="E4846" s="539" t="s">
        <v>188</v>
      </c>
      <c r="F4846" s="488">
        <v>1151.6800000000001</v>
      </c>
    </row>
    <row r="4847" s="489" customFormat="1">
      <c r="B4847" s="490">
        <v>101513</v>
      </c>
      <c r="C4847" s="536" t="s">
        <v>2800</v>
      </c>
      <c r="D4847" s="541" t="s">
        <v>7885</v>
      </c>
      <c r="E4847" s="539" t="s">
        <v>188</v>
      </c>
      <c r="F4847" s="488">
        <v>859.38</v>
      </c>
    </row>
    <row r="4848" s="489" customFormat="1">
      <c r="B4848" s="490">
        <v>101514</v>
      </c>
      <c r="C4848" s="536" t="s">
        <v>2800</v>
      </c>
      <c r="D4848" s="541" t="s">
        <v>7886</v>
      </c>
      <c r="E4848" s="539" t="s">
        <v>188</v>
      </c>
      <c r="F4848" s="488">
        <v>989</v>
      </c>
    </row>
    <row r="4849" s="489" customFormat="1">
      <c r="B4849" s="490">
        <v>101515</v>
      </c>
      <c r="C4849" s="536" t="s">
        <v>2800</v>
      </c>
      <c r="D4849" s="541" t="s">
        <v>7887</v>
      </c>
      <c r="E4849" s="539" t="s">
        <v>188</v>
      </c>
      <c r="F4849" s="488">
        <v>1020.9400000000001</v>
      </c>
    </row>
    <row r="4850" s="489" customFormat="1">
      <c r="B4850" s="490">
        <v>101516</v>
      </c>
      <c r="C4850" s="536" t="s">
        <v>2800</v>
      </c>
      <c r="D4850" s="541" t="s">
        <v>7888</v>
      </c>
      <c r="E4850" s="539" t="s">
        <v>188</v>
      </c>
      <c r="F4850" s="488">
        <v>1169.3099999999999</v>
      </c>
    </row>
    <row r="4851" s="489" customFormat="1">
      <c r="B4851" s="490">
        <v>101533</v>
      </c>
      <c r="C4851" s="536" t="s">
        <v>2800</v>
      </c>
      <c r="D4851" s="541" t="s">
        <v>7889</v>
      </c>
      <c r="E4851" s="539" t="s">
        <v>188</v>
      </c>
      <c r="F4851" s="488">
        <v>1329.9400000000001</v>
      </c>
    </row>
    <row r="4852" s="489" customFormat="1">
      <c r="B4852" s="490">
        <v>101534</v>
      </c>
      <c r="C4852" s="536" t="s">
        <v>2800</v>
      </c>
      <c r="D4852" s="541" t="s">
        <v>7890</v>
      </c>
      <c r="E4852" s="539" t="s">
        <v>188</v>
      </c>
      <c r="F4852" s="488">
        <v>1589.1800000000001</v>
      </c>
    </row>
    <row r="4853" s="489" customFormat="1">
      <c r="B4853" s="490">
        <v>101535</v>
      </c>
      <c r="C4853" s="536" t="s">
        <v>2800</v>
      </c>
      <c r="D4853" s="541" t="s">
        <v>7891</v>
      </c>
      <c r="E4853" s="539" t="s">
        <v>188</v>
      </c>
      <c r="F4853" s="488">
        <v>1653.0699999999999</v>
      </c>
    </row>
    <row r="4854" s="489" customFormat="1">
      <c r="B4854" s="490">
        <v>101536</v>
      </c>
      <c r="C4854" s="536" t="s">
        <v>2800</v>
      </c>
      <c r="D4854" s="541" t="s">
        <v>7892</v>
      </c>
      <c r="E4854" s="539" t="s">
        <v>188</v>
      </c>
      <c r="F4854" s="488">
        <v>1949.8099999999999</v>
      </c>
    </row>
    <row r="4855" s="489" customFormat="1">
      <c r="B4855" s="490">
        <v>101529</v>
      </c>
      <c r="C4855" s="536" t="s">
        <v>2800</v>
      </c>
      <c r="D4855" s="541" t="s">
        <v>7893</v>
      </c>
      <c r="E4855" s="539" t="s">
        <v>188</v>
      </c>
      <c r="F4855" s="488">
        <v>1298.21</v>
      </c>
    </row>
    <row r="4856" s="489" customFormat="1">
      <c r="B4856" s="490">
        <v>101530</v>
      </c>
      <c r="C4856" s="536" t="s">
        <v>2800</v>
      </c>
      <c r="D4856" s="541" t="s">
        <v>7894</v>
      </c>
      <c r="E4856" s="539" t="s">
        <v>188</v>
      </c>
      <c r="F4856" s="488">
        <v>1557.45</v>
      </c>
    </row>
    <row r="4857" s="489" customFormat="1">
      <c r="B4857" s="490">
        <v>101531</v>
      </c>
      <c r="C4857" s="536" t="s">
        <v>2800</v>
      </c>
      <c r="D4857" s="541" t="s">
        <v>7895</v>
      </c>
      <c r="E4857" s="539" t="s">
        <v>188</v>
      </c>
      <c r="F4857" s="488">
        <v>1621.3399999999999</v>
      </c>
    </row>
    <row r="4858" s="489" customFormat="1">
      <c r="B4858" s="490">
        <v>101532</v>
      </c>
      <c r="C4858" s="536" t="s">
        <v>2800</v>
      </c>
      <c r="D4858" s="541" t="s">
        <v>7896</v>
      </c>
      <c r="E4858" s="539" t="s">
        <v>188</v>
      </c>
      <c r="F4858" s="488">
        <v>1918.0799999999999</v>
      </c>
    </row>
    <row r="4859" s="489" customFormat="1">
      <c r="B4859" s="490">
        <v>101549</v>
      </c>
      <c r="C4859" s="536" t="s">
        <v>2800</v>
      </c>
      <c r="D4859" s="541" t="s">
        <v>7897</v>
      </c>
      <c r="E4859" s="539" t="s">
        <v>188</v>
      </c>
      <c r="F4859" s="488">
        <v>25.5</v>
      </c>
    </row>
    <row r="4860" s="489" customFormat="1">
      <c r="B4860" s="490">
        <v>101547</v>
      </c>
      <c r="C4860" s="536" t="s">
        <v>2800</v>
      </c>
      <c r="D4860" s="541" t="s">
        <v>7898</v>
      </c>
      <c r="E4860" s="539" t="s">
        <v>188</v>
      </c>
      <c r="F4860" s="488">
        <v>98.659999999999997</v>
      </c>
    </row>
    <row r="4861" s="489" customFormat="1">
      <c r="B4861" s="490">
        <v>101546</v>
      </c>
      <c r="C4861" s="536" t="s">
        <v>2800</v>
      </c>
      <c r="D4861" s="541" t="s">
        <v>7899</v>
      </c>
      <c r="E4861" s="539" t="s">
        <v>188</v>
      </c>
      <c r="F4861" s="488">
        <v>31.670000000000002</v>
      </c>
    </row>
    <row r="4862" s="489" customFormat="1">
      <c r="B4862" s="490">
        <v>101548</v>
      </c>
      <c r="C4862" s="536" t="s">
        <v>2800</v>
      </c>
      <c r="D4862" s="541" t="s">
        <v>7900</v>
      </c>
      <c r="E4862" s="539" t="s">
        <v>188</v>
      </c>
      <c r="F4862" s="488">
        <v>8.0399999999999991</v>
      </c>
    </row>
    <row r="4863" s="489" customFormat="1">
      <c r="B4863" s="490">
        <v>94764</v>
      </c>
      <c r="C4863" s="536" t="s">
        <v>2800</v>
      </c>
      <c r="D4863" s="541" t="s">
        <v>7901</v>
      </c>
      <c r="E4863" s="539" t="s">
        <v>188</v>
      </c>
      <c r="F4863" s="488">
        <v>39.509999999999998</v>
      </c>
    </row>
    <row r="4864" s="489" customFormat="1">
      <c r="B4864" s="490">
        <v>94765</v>
      </c>
      <c r="C4864" s="536" t="s">
        <v>2800</v>
      </c>
      <c r="D4864" s="541" t="s">
        <v>7902</v>
      </c>
      <c r="E4864" s="539" t="s">
        <v>188</v>
      </c>
      <c r="F4864" s="488">
        <v>43.57</v>
      </c>
    </row>
    <row r="4865" s="489" customFormat="1">
      <c r="B4865" s="490">
        <v>94766</v>
      </c>
      <c r="C4865" s="536" t="s">
        <v>2800</v>
      </c>
      <c r="D4865" s="541" t="s">
        <v>7903</v>
      </c>
      <c r="E4865" s="539" t="s">
        <v>188</v>
      </c>
      <c r="F4865" s="488">
        <v>48.740000000000002</v>
      </c>
    </row>
    <row r="4866" s="489" customFormat="1">
      <c r="B4866" s="490">
        <v>94767</v>
      </c>
      <c r="C4866" s="536" t="s">
        <v>2800</v>
      </c>
      <c r="D4866" s="541" t="s">
        <v>7904</v>
      </c>
      <c r="E4866" s="539" t="s">
        <v>188</v>
      </c>
      <c r="F4866" s="488">
        <v>72.390000000000001</v>
      </c>
    </row>
    <row r="4867" s="489" customFormat="1">
      <c r="B4867" s="490">
        <v>94768</v>
      </c>
      <c r="C4867" s="536" t="s">
        <v>2800</v>
      </c>
      <c r="D4867" s="541" t="s">
        <v>7905</v>
      </c>
      <c r="E4867" s="539" t="s">
        <v>188</v>
      </c>
      <c r="F4867" s="488">
        <v>82.030000000000001</v>
      </c>
    </row>
    <row r="4868" s="489" customFormat="1">
      <c r="B4868" s="490">
        <v>94769</v>
      </c>
      <c r="C4868" s="536" t="s">
        <v>2800</v>
      </c>
      <c r="D4868" s="541" t="s">
        <v>7906</v>
      </c>
      <c r="E4868" s="539" t="s">
        <v>188</v>
      </c>
      <c r="F4868" s="488">
        <v>109.62</v>
      </c>
    </row>
    <row r="4869" s="489" customFormat="1">
      <c r="B4869" s="490">
        <v>94783</v>
      </c>
      <c r="C4869" s="536" t="s">
        <v>2800</v>
      </c>
      <c r="D4869" s="541" t="s">
        <v>7907</v>
      </c>
      <c r="E4869" s="539" t="s">
        <v>188</v>
      </c>
      <c r="F4869" s="488">
        <v>19.199999999999999</v>
      </c>
    </row>
    <row r="4870" s="489" customFormat="1">
      <c r="B4870" s="490">
        <v>94703</v>
      </c>
      <c r="C4870" s="536" t="s">
        <v>2800</v>
      </c>
      <c r="D4870" s="541" t="s">
        <v>7908</v>
      </c>
      <c r="E4870" s="539" t="s">
        <v>188</v>
      </c>
      <c r="F4870" s="488">
        <v>20.530000000000001</v>
      </c>
    </row>
    <row r="4871" s="489" customFormat="1">
      <c r="B4871" s="490">
        <v>94704</v>
      </c>
      <c r="C4871" s="536" t="s">
        <v>2800</v>
      </c>
      <c r="D4871" s="541" t="s">
        <v>7909</v>
      </c>
      <c r="E4871" s="539" t="s">
        <v>188</v>
      </c>
      <c r="F4871" s="488">
        <v>27.309999999999999</v>
      </c>
    </row>
    <row r="4872" s="489" customFormat="1">
      <c r="B4872" s="490">
        <v>94705</v>
      </c>
      <c r="C4872" s="536" t="s">
        <v>2800</v>
      </c>
      <c r="D4872" s="541" t="s">
        <v>7910</v>
      </c>
      <c r="E4872" s="539" t="s">
        <v>188</v>
      </c>
      <c r="F4872" s="488">
        <v>37.200000000000003</v>
      </c>
    </row>
    <row r="4873" s="489" customFormat="1">
      <c r="B4873" s="490">
        <v>94706</v>
      </c>
      <c r="C4873" s="536" t="s">
        <v>2800</v>
      </c>
      <c r="D4873" s="541" t="s">
        <v>7911</v>
      </c>
      <c r="E4873" s="539" t="s">
        <v>188</v>
      </c>
      <c r="F4873" s="488">
        <v>36.439999999999998</v>
      </c>
    </row>
    <row r="4874" s="489" customFormat="1">
      <c r="B4874" s="490">
        <v>94707</v>
      </c>
      <c r="C4874" s="536" t="s">
        <v>2800</v>
      </c>
      <c r="D4874" s="541" t="s">
        <v>7912</v>
      </c>
      <c r="E4874" s="539" t="s">
        <v>188</v>
      </c>
      <c r="F4874" s="488">
        <v>57.310000000000002</v>
      </c>
    </row>
    <row r="4875" s="489" customFormat="1">
      <c r="B4875" s="490">
        <v>94715</v>
      </c>
      <c r="C4875" s="536" t="s">
        <v>2800</v>
      </c>
      <c r="D4875" s="541" t="s">
        <v>7913</v>
      </c>
      <c r="E4875" s="539" t="s">
        <v>188</v>
      </c>
      <c r="F4875" s="488">
        <v>295.22000000000003</v>
      </c>
    </row>
    <row r="4876" s="489" customFormat="1">
      <c r="B4876" s="490">
        <v>94713</v>
      </c>
      <c r="C4876" s="536" t="s">
        <v>2800</v>
      </c>
      <c r="D4876" s="541" t="s">
        <v>7914</v>
      </c>
      <c r="E4876" s="539" t="s">
        <v>188</v>
      </c>
      <c r="F4876" s="488">
        <v>236.56999999999999</v>
      </c>
    </row>
    <row r="4877" s="489" customFormat="1">
      <c r="B4877" s="490">
        <v>94714</v>
      </c>
      <c r="C4877" s="536" t="s">
        <v>2800</v>
      </c>
      <c r="D4877" s="541" t="s">
        <v>7915</v>
      </c>
      <c r="E4877" s="539" t="s">
        <v>188</v>
      </c>
      <c r="F4877" s="488">
        <v>331.75999999999999</v>
      </c>
    </row>
    <row r="4878" s="489" customFormat="1">
      <c r="B4878" s="490">
        <v>94670</v>
      </c>
      <c r="C4878" s="536" t="s">
        <v>2800</v>
      </c>
      <c r="D4878" s="541" t="s">
        <v>7916</v>
      </c>
      <c r="E4878" s="539" t="s">
        <v>188</v>
      </c>
      <c r="F4878" s="488">
        <v>70.340000000000003</v>
      </c>
    </row>
    <row r="4879" s="489" customFormat="1">
      <c r="B4879" s="490">
        <v>94656</v>
      </c>
      <c r="C4879" s="536" t="s">
        <v>2800</v>
      </c>
      <c r="D4879" s="541" t="s">
        <v>7917</v>
      </c>
      <c r="E4879" s="539" t="s">
        <v>188</v>
      </c>
      <c r="F4879" s="488">
        <v>3.6699999999999999</v>
      </c>
    </row>
    <row r="4880" s="489" customFormat="1">
      <c r="B4880" s="490">
        <v>94658</v>
      </c>
      <c r="C4880" s="536" t="s">
        <v>2800</v>
      </c>
      <c r="D4880" s="541" t="s">
        <v>7918</v>
      </c>
      <c r="E4880" s="539" t="s">
        <v>188</v>
      </c>
      <c r="F4880" s="488">
        <v>5.46</v>
      </c>
    </row>
    <row r="4881" s="489" customFormat="1">
      <c r="B4881" s="490">
        <v>94660</v>
      </c>
      <c r="C4881" s="536" t="s">
        <v>2800</v>
      </c>
      <c r="D4881" s="541" t="s">
        <v>7919</v>
      </c>
      <c r="E4881" s="539" t="s">
        <v>188</v>
      </c>
      <c r="F4881" s="488">
        <v>8.6099999999999994</v>
      </c>
    </row>
    <row r="4882" s="489" customFormat="1">
      <c r="B4882" s="490">
        <v>94662</v>
      </c>
      <c r="C4882" s="536" t="s">
        <v>2800</v>
      </c>
      <c r="D4882" s="541" t="s">
        <v>7920</v>
      </c>
      <c r="E4882" s="539" t="s">
        <v>188</v>
      </c>
      <c r="F4882" s="488">
        <v>11.34</v>
      </c>
    </row>
    <row r="4883" s="489" customFormat="1">
      <c r="B4883" s="490">
        <v>94664</v>
      </c>
      <c r="C4883" s="536" t="s">
        <v>2800</v>
      </c>
      <c r="D4883" s="541" t="s">
        <v>7921</v>
      </c>
      <c r="E4883" s="539" t="s">
        <v>188</v>
      </c>
      <c r="F4883" s="488">
        <v>20.539999999999999</v>
      </c>
    </row>
    <row r="4884" s="489" customFormat="1">
      <c r="B4884" s="490">
        <v>94666</v>
      </c>
      <c r="C4884" s="536" t="s">
        <v>2800</v>
      </c>
      <c r="D4884" s="541" t="s">
        <v>7922</v>
      </c>
      <c r="E4884" s="539" t="s">
        <v>188</v>
      </c>
      <c r="F4884" s="488">
        <v>33.32</v>
      </c>
    </row>
    <row r="4885" s="489" customFormat="1">
      <c r="B4885" s="490">
        <v>94668</v>
      </c>
      <c r="C4885" s="536" t="s">
        <v>2800</v>
      </c>
      <c r="D4885" s="541" t="s">
        <v>7923</v>
      </c>
      <c r="E4885" s="539" t="s">
        <v>188</v>
      </c>
      <c r="F4885" s="488">
        <v>44.259999999999998</v>
      </c>
    </row>
    <row r="4886" s="489" customFormat="1">
      <c r="B4886" s="490">
        <v>105215</v>
      </c>
      <c r="C4886" s="536" t="s">
        <v>2800</v>
      </c>
      <c r="D4886" s="541" t="s">
        <v>7924</v>
      </c>
      <c r="E4886" s="539" t="s">
        <v>188</v>
      </c>
      <c r="F4886" s="488">
        <v>10.119999999999999</v>
      </c>
    </row>
    <row r="4887" s="489" customFormat="1">
      <c r="B4887" s="490">
        <v>105216</v>
      </c>
      <c r="C4887" s="536" t="s">
        <v>2800</v>
      </c>
      <c r="D4887" s="541" t="s">
        <v>7925</v>
      </c>
      <c r="E4887" s="539" t="s">
        <v>188</v>
      </c>
      <c r="F4887" s="488">
        <v>37.880000000000003</v>
      </c>
    </row>
    <row r="4888" s="489" customFormat="1">
      <c r="B4888" s="490">
        <v>105217</v>
      </c>
      <c r="C4888" s="536" t="s">
        <v>2800</v>
      </c>
      <c r="D4888" s="541" t="s">
        <v>7926</v>
      </c>
      <c r="E4888" s="539" t="s">
        <v>188</v>
      </c>
      <c r="F4888" s="488">
        <v>42.659999999999997</v>
      </c>
    </row>
    <row r="4889" s="489" customFormat="1">
      <c r="B4889" s="490">
        <v>105214</v>
      </c>
      <c r="C4889" s="536" t="s">
        <v>2800</v>
      </c>
      <c r="D4889" s="541" t="s">
        <v>7927</v>
      </c>
      <c r="E4889" s="539" t="s">
        <v>188</v>
      </c>
      <c r="F4889" s="488">
        <v>44.609999999999999</v>
      </c>
    </row>
    <row r="4890" s="489" customFormat="1">
      <c r="B4890" s="490">
        <v>105218</v>
      </c>
      <c r="C4890" s="536" t="s">
        <v>2800</v>
      </c>
      <c r="D4890" s="541" t="s">
        <v>7928</v>
      </c>
      <c r="E4890" s="539" t="s">
        <v>188</v>
      </c>
      <c r="F4890" s="488">
        <v>73.980000000000004</v>
      </c>
    </row>
    <row r="4891" s="489" customFormat="1">
      <c r="B4891" s="490">
        <v>105213</v>
      </c>
      <c r="C4891" s="536" t="s">
        <v>2800</v>
      </c>
      <c r="D4891" s="541" t="s">
        <v>7929</v>
      </c>
      <c r="E4891" s="539" t="s">
        <v>188</v>
      </c>
      <c r="F4891" s="488">
        <v>194.11000000000001</v>
      </c>
    </row>
    <row r="4892" s="489" customFormat="1">
      <c r="B4892" s="490">
        <v>105233</v>
      </c>
      <c r="C4892" s="536" t="s">
        <v>2800</v>
      </c>
      <c r="D4892" s="541" t="s">
        <v>7930</v>
      </c>
      <c r="E4892" s="539" t="s">
        <v>188</v>
      </c>
      <c r="F4892" s="488">
        <v>8.25</v>
      </c>
    </row>
    <row r="4893" s="489" customFormat="1">
      <c r="B4893" s="490">
        <v>105234</v>
      </c>
      <c r="C4893" s="536" t="s">
        <v>2800</v>
      </c>
      <c r="D4893" s="541" t="s">
        <v>7931</v>
      </c>
      <c r="E4893" s="539" t="s">
        <v>188</v>
      </c>
      <c r="F4893" s="488">
        <v>10.08</v>
      </c>
    </row>
    <row r="4894" s="489" customFormat="1">
      <c r="B4894" s="490">
        <v>105228</v>
      </c>
      <c r="C4894" s="536" t="s">
        <v>2800</v>
      </c>
      <c r="D4894" s="541" t="s">
        <v>7932</v>
      </c>
      <c r="E4894" s="539" t="s">
        <v>188</v>
      </c>
      <c r="F4894" s="488">
        <v>12.119999999999999</v>
      </c>
    </row>
    <row r="4895" s="489" customFormat="1">
      <c r="B4895" s="490">
        <v>105138</v>
      </c>
      <c r="C4895" s="536" t="s">
        <v>2800</v>
      </c>
      <c r="D4895" s="541" t="s">
        <v>7933</v>
      </c>
      <c r="E4895" s="539" t="s">
        <v>188</v>
      </c>
      <c r="F4895" s="488">
        <v>17.550000000000001</v>
      </c>
    </row>
    <row r="4896" s="489" customFormat="1">
      <c r="B4896" s="490">
        <v>105139</v>
      </c>
      <c r="C4896" s="536" t="s">
        <v>2800</v>
      </c>
      <c r="D4896" s="541" t="s">
        <v>7934</v>
      </c>
      <c r="E4896" s="539" t="s">
        <v>188</v>
      </c>
      <c r="F4896" s="488">
        <v>20.609999999999999</v>
      </c>
    </row>
    <row r="4897" s="489" customFormat="1">
      <c r="B4897" s="490">
        <v>105140</v>
      </c>
      <c r="C4897" s="536" t="s">
        <v>2800</v>
      </c>
      <c r="D4897" s="541" t="s">
        <v>7935</v>
      </c>
      <c r="E4897" s="539" t="s">
        <v>188</v>
      </c>
      <c r="F4897" s="488">
        <v>26.5</v>
      </c>
    </row>
    <row r="4898" s="489" customFormat="1">
      <c r="B4898" s="490">
        <v>105141</v>
      </c>
      <c r="C4898" s="536" t="s">
        <v>2800</v>
      </c>
      <c r="D4898" s="541" t="s">
        <v>7936</v>
      </c>
      <c r="E4898" s="539" t="s">
        <v>188</v>
      </c>
      <c r="F4898" s="488">
        <v>31.559999999999999</v>
      </c>
    </row>
    <row r="4899" s="489" customFormat="1">
      <c r="B4899" s="490">
        <v>105172</v>
      </c>
      <c r="C4899" s="536" t="s">
        <v>2800</v>
      </c>
      <c r="D4899" s="541" t="s">
        <v>7937</v>
      </c>
      <c r="E4899" s="539" t="s">
        <v>188</v>
      </c>
      <c r="F4899" s="488">
        <v>87.109999999999999</v>
      </c>
    </row>
    <row r="4900" s="489" customFormat="1">
      <c r="B4900" s="490">
        <v>105169</v>
      </c>
      <c r="C4900" s="536" t="s">
        <v>2800</v>
      </c>
      <c r="D4900" s="541" t="s">
        <v>7938</v>
      </c>
      <c r="E4900" s="539" t="s">
        <v>188</v>
      </c>
      <c r="F4900" s="488">
        <v>87.120000000000005</v>
      </c>
    </row>
    <row r="4901" s="489" customFormat="1">
      <c r="B4901" s="490">
        <v>105230</v>
      </c>
      <c r="C4901" s="536" t="s">
        <v>2800</v>
      </c>
      <c r="D4901" s="541" t="s">
        <v>7939</v>
      </c>
      <c r="E4901" s="539" t="s">
        <v>188</v>
      </c>
      <c r="F4901" s="488">
        <v>8.1799999999999997</v>
      </c>
    </row>
    <row r="4902" s="489" customFormat="1">
      <c r="B4902" s="490">
        <v>105231</v>
      </c>
      <c r="C4902" s="536" t="s">
        <v>2800</v>
      </c>
      <c r="D4902" s="541" t="s">
        <v>7940</v>
      </c>
      <c r="E4902" s="539" t="s">
        <v>188</v>
      </c>
      <c r="F4902" s="488">
        <v>9.5999999999999996</v>
      </c>
    </row>
    <row r="4903" s="489" customFormat="1">
      <c r="B4903" s="490">
        <v>105232</v>
      </c>
      <c r="C4903" s="536" t="s">
        <v>2800</v>
      </c>
      <c r="D4903" s="541" t="s">
        <v>7941</v>
      </c>
      <c r="E4903" s="539" t="s">
        <v>188</v>
      </c>
      <c r="F4903" s="488">
        <v>18.390000000000001</v>
      </c>
    </row>
    <row r="4904" s="489" customFormat="1">
      <c r="B4904" s="490">
        <v>105229</v>
      </c>
      <c r="C4904" s="536" t="s">
        <v>2800</v>
      </c>
      <c r="D4904" s="541" t="s">
        <v>7942</v>
      </c>
      <c r="E4904" s="539" t="s">
        <v>188</v>
      </c>
      <c r="F4904" s="488">
        <v>29.18</v>
      </c>
    </row>
    <row r="4905" s="489" customFormat="1">
      <c r="B4905" s="490">
        <v>105146</v>
      </c>
      <c r="C4905" s="536" t="s">
        <v>2800</v>
      </c>
      <c r="D4905" s="541" t="s">
        <v>7943</v>
      </c>
      <c r="E4905" s="539" t="s">
        <v>188</v>
      </c>
      <c r="F4905" s="488">
        <v>23.550000000000001</v>
      </c>
    </row>
    <row r="4906" s="489" customFormat="1">
      <c r="B4906" s="490">
        <v>94613</v>
      </c>
      <c r="C4906" s="536" t="s">
        <v>2800</v>
      </c>
      <c r="D4906" s="541" t="s">
        <v>7944</v>
      </c>
      <c r="E4906" s="539" t="s">
        <v>188</v>
      </c>
      <c r="F4906" s="488">
        <v>0</v>
      </c>
    </row>
    <row r="4907" s="489" customFormat="1">
      <c r="B4907" s="490">
        <v>94607</v>
      </c>
      <c r="C4907" s="536" t="s">
        <v>2800</v>
      </c>
      <c r="D4907" s="541" t="s">
        <v>7945</v>
      </c>
      <c r="E4907" s="539" t="s">
        <v>188</v>
      </c>
      <c r="F4907" s="488">
        <v>0</v>
      </c>
    </row>
    <row r="4908" s="489" customFormat="1">
      <c r="B4908" s="490">
        <v>94609</v>
      </c>
      <c r="C4908" s="536" t="s">
        <v>2800</v>
      </c>
      <c r="D4908" s="541" t="s">
        <v>7946</v>
      </c>
      <c r="E4908" s="539" t="s">
        <v>188</v>
      </c>
      <c r="F4908" s="488">
        <v>0</v>
      </c>
    </row>
    <row r="4909" s="489" customFormat="1">
      <c r="B4909" s="490">
        <v>94611</v>
      </c>
      <c r="C4909" s="536" t="s">
        <v>2800</v>
      </c>
      <c r="D4909" s="541" t="s">
        <v>7947</v>
      </c>
      <c r="E4909" s="539" t="s">
        <v>188</v>
      </c>
      <c r="F4909" s="488">
        <v>0</v>
      </c>
    </row>
    <row r="4910" s="489" customFormat="1">
      <c r="B4910" s="490">
        <v>96738</v>
      </c>
      <c r="C4910" s="536" t="s">
        <v>2800</v>
      </c>
      <c r="D4910" s="541" t="s">
        <v>7948</v>
      </c>
      <c r="E4910" s="539" t="s">
        <v>188</v>
      </c>
      <c r="F4910" s="488">
        <v>24.43</v>
      </c>
    </row>
    <row r="4911" s="489" customFormat="1">
      <c r="B4911" s="490">
        <v>96740</v>
      </c>
      <c r="C4911" s="536" t="s">
        <v>2800</v>
      </c>
      <c r="D4911" s="541" t="s">
        <v>7949</v>
      </c>
      <c r="E4911" s="539" t="s">
        <v>188</v>
      </c>
      <c r="F4911" s="488">
        <v>33.829999999999998</v>
      </c>
    </row>
    <row r="4912" s="489" customFormat="1">
      <c r="B4912" s="490">
        <v>94738</v>
      </c>
      <c r="C4912" s="536" t="s">
        <v>2800</v>
      </c>
      <c r="D4912" s="541" t="s">
        <v>7950</v>
      </c>
      <c r="E4912" s="539" t="s">
        <v>188</v>
      </c>
      <c r="F4912" s="488">
        <v>1763.0599999999999</v>
      </c>
    </row>
    <row r="4913" s="489" customFormat="1">
      <c r="B4913" s="490">
        <v>94724</v>
      </c>
      <c r="C4913" s="536" t="s">
        <v>2800</v>
      </c>
      <c r="D4913" s="541" t="s">
        <v>7951</v>
      </c>
      <c r="E4913" s="539" t="s">
        <v>188</v>
      </c>
      <c r="F4913" s="488">
        <v>27.899999999999999</v>
      </c>
    </row>
    <row r="4914" s="489" customFormat="1">
      <c r="B4914" s="490">
        <v>94726</v>
      </c>
      <c r="C4914" s="536" t="s">
        <v>2800</v>
      </c>
      <c r="D4914" s="541" t="s">
        <v>7952</v>
      </c>
      <c r="E4914" s="539" t="s">
        <v>188</v>
      </c>
      <c r="F4914" s="488">
        <v>35.960000000000001</v>
      </c>
    </row>
    <row r="4915" s="489" customFormat="1">
      <c r="B4915" s="490">
        <v>94728</v>
      </c>
      <c r="C4915" s="536" t="s">
        <v>2800</v>
      </c>
      <c r="D4915" s="541" t="s">
        <v>7953</v>
      </c>
      <c r="E4915" s="539" t="s">
        <v>188</v>
      </c>
      <c r="F4915" s="488">
        <v>56.119999999999997</v>
      </c>
    </row>
    <row r="4916" s="489" customFormat="1">
      <c r="B4916" s="490">
        <v>94730</v>
      </c>
      <c r="C4916" s="536" t="s">
        <v>2800</v>
      </c>
      <c r="D4916" s="541" t="s">
        <v>7954</v>
      </c>
      <c r="E4916" s="539" t="s">
        <v>188</v>
      </c>
      <c r="F4916" s="488">
        <v>68.799999999999997</v>
      </c>
    </row>
    <row r="4917" s="489" customFormat="1">
      <c r="B4917" s="490">
        <v>94732</v>
      </c>
      <c r="C4917" s="536" t="s">
        <v>2800</v>
      </c>
      <c r="D4917" s="541" t="s">
        <v>7955</v>
      </c>
      <c r="E4917" s="539" t="s">
        <v>188</v>
      </c>
      <c r="F4917" s="488">
        <v>110.33</v>
      </c>
    </row>
    <row r="4918" s="489" customFormat="1">
      <c r="B4918" s="490">
        <v>94734</v>
      </c>
      <c r="C4918" s="536" t="s">
        <v>2800</v>
      </c>
      <c r="D4918" s="541" t="s">
        <v>7956</v>
      </c>
      <c r="E4918" s="539" t="s">
        <v>188</v>
      </c>
      <c r="F4918" s="488">
        <v>402.54000000000002</v>
      </c>
    </row>
    <row r="4919" s="489" customFormat="1">
      <c r="B4919" s="490">
        <v>94736</v>
      </c>
      <c r="C4919" s="536" t="s">
        <v>2800</v>
      </c>
      <c r="D4919" s="541" t="s">
        <v>7957</v>
      </c>
      <c r="E4919" s="539" t="s">
        <v>188</v>
      </c>
      <c r="F4919" s="488">
        <v>585.29999999999995</v>
      </c>
    </row>
    <row r="4920" s="489" customFormat="1">
      <c r="B4920" s="490">
        <v>94483</v>
      </c>
      <c r="C4920" s="536" t="s">
        <v>2800</v>
      </c>
      <c r="D4920" s="541" t="s">
        <v>7958</v>
      </c>
      <c r="E4920" s="539" t="s">
        <v>188</v>
      </c>
      <c r="F4920" s="488">
        <v>1405.74</v>
      </c>
    </row>
    <row r="4921" s="489" customFormat="1">
      <c r="B4921" s="490">
        <v>94482</v>
      </c>
      <c r="C4921" s="536" t="s">
        <v>2800</v>
      </c>
      <c r="D4921" s="541" t="s">
        <v>7959</v>
      </c>
      <c r="E4921" s="539" t="s">
        <v>188</v>
      </c>
      <c r="F4921" s="488">
        <v>1686.5899999999999</v>
      </c>
    </row>
    <row r="4922" s="489" customFormat="1">
      <c r="B4922" s="490">
        <v>94481</v>
      </c>
      <c r="C4922" s="536" t="s">
        <v>2800</v>
      </c>
      <c r="D4922" s="541" t="s">
        <v>7960</v>
      </c>
      <c r="E4922" s="539" t="s">
        <v>188</v>
      </c>
      <c r="F4922" s="488">
        <v>2155.77</v>
      </c>
    </row>
    <row r="4923" s="489" customFormat="1">
      <c r="B4923" s="490">
        <v>94480</v>
      </c>
      <c r="C4923" s="536" t="s">
        <v>2800</v>
      </c>
      <c r="D4923" s="541" t="s">
        <v>7961</v>
      </c>
      <c r="E4923" s="539" t="s">
        <v>188</v>
      </c>
      <c r="F4923" s="488">
        <v>3106.4699999999998</v>
      </c>
    </row>
    <row r="4924" s="489" customFormat="1">
      <c r="B4924" s="490">
        <v>94472</v>
      </c>
      <c r="C4924" s="536" t="s">
        <v>2800</v>
      </c>
      <c r="D4924" s="541" t="s">
        <v>7962</v>
      </c>
      <c r="E4924" s="539" t="s">
        <v>188</v>
      </c>
      <c r="F4924" s="488">
        <v>78.599999999999994</v>
      </c>
    </row>
    <row r="4925" s="489" customFormat="1">
      <c r="B4925" s="490">
        <v>94474</v>
      </c>
      <c r="C4925" s="536" t="s">
        <v>2800</v>
      </c>
      <c r="D4925" s="541" t="s">
        <v>7963</v>
      </c>
      <c r="E4925" s="539" t="s">
        <v>188</v>
      </c>
      <c r="F4925" s="488">
        <v>131.77000000000001</v>
      </c>
    </row>
    <row r="4926" s="489" customFormat="1">
      <c r="B4926" s="490">
        <v>94476</v>
      </c>
      <c r="C4926" s="536" t="s">
        <v>2800</v>
      </c>
      <c r="D4926" s="541" t="s">
        <v>7964</v>
      </c>
      <c r="E4926" s="539" t="s">
        <v>188</v>
      </c>
      <c r="F4926" s="488">
        <v>183.91999999999999</v>
      </c>
    </row>
    <row r="4927" s="489" customFormat="1">
      <c r="B4927" s="490">
        <v>94471</v>
      </c>
      <c r="C4927" s="536" t="s">
        <v>2800</v>
      </c>
      <c r="D4927" s="541" t="s">
        <v>7965</v>
      </c>
      <c r="E4927" s="539" t="s">
        <v>188</v>
      </c>
      <c r="F4927" s="488">
        <v>76.319999999999993</v>
      </c>
    </row>
    <row r="4928" s="489" customFormat="1">
      <c r="B4928" s="490">
        <v>94473</v>
      </c>
      <c r="C4928" s="536" t="s">
        <v>2800</v>
      </c>
      <c r="D4928" s="541" t="s">
        <v>7966</v>
      </c>
      <c r="E4928" s="539" t="s">
        <v>188</v>
      </c>
      <c r="F4928" s="488">
        <v>121.72</v>
      </c>
    </row>
    <row r="4929" s="489" customFormat="1">
      <c r="B4929" s="490">
        <v>94475</v>
      </c>
      <c r="C4929" s="536" t="s">
        <v>2800</v>
      </c>
      <c r="D4929" s="541" t="s">
        <v>7967</v>
      </c>
      <c r="E4929" s="539" t="s">
        <v>188</v>
      </c>
      <c r="F4929" s="488">
        <v>164.55000000000001</v>
      </c>
    </row>
    <row r="4930" s="489" customFormat="1">
      <c r="B4930" s="490">
        <v>105194</v>
      </c>
      <c r="C4930" s="536" t="s">
        <v>2800</v>
      </c>
      <c r="D4930" s="541" t="s">
        <v>7968</v>
      </c>
      <c r="E4930" s="539" t="s">
        <v>188</v>
      </c>
      <c r="F4930" s="488">
        <v>84.870000000000005</v>
      </c>
    </row>
    <row r="4931" s="489" customFormat="1">
      <c r="B4931" s="490">
        <v>105195</v>
      </c>
      <c r="C4931" s="536" t="s">
        <v>2800</v>
      </c>
      <c r="D4931" s="541" t="s">
        <v>7969</v>
      </c>
      <c r="E4931" s="539" t="s">
        <v>188</v>
      </c>
      <c r="F4931" s="488">
        <v>216.55000000000001</v>
      </c>
    </row>
    <row r="4932" s="489" customFormat="1">
      <c r="B4932" s="490">
        <v>105178</v>
      </c>
      <c r="C4932" s="536" t="s">
        <v>2800</v>
      </c>
      <c r="D4932" s="541" t="s">
        <v>7970</v>
      </c>
      <c r="E4932" s="539" t="s">
        <v>188</v>
      </c>
      <c r="F4932" s="488">
        <v>136.41999999999999</v>
      </c>
    </row>
    <row r="4933" s="489" customFormat="1">
      <c r="B4933" s="490">
        <v>94620</v>
      </c>
      <c r="C4933" s="536" t="s">
        <v>2800</v>
      </c>
      <c r="D4933" s="541" t="s">
        <v>7971</v>
      </c>
      <c r="E4933" s="539" t="s">
        <v>188</v>
      </c>
      <c r="F4933" s="488">
        <v>894.11000000000001</v>
      </c>
    </row>
    <row r="4934" s="489" customFormat="1">
      <c r="B4934" s="490">
        <v>94614</v>
      </c>
      <c r="C4934" s="536" t="s">
        <v>2800</v>
      </c>
      <c r="D4934" s="541" t="s">
        <v>7972</v>
      </c>
      <c r="E4934" s="539" t="s">
        <v>188</v>
      </c>
      <c r="F4934" s="488">
        <v>143.34</v>
      </c>
    </row>
    <row r="4935" s="489" customFormat="1">
      <c r="B4935" s="490">
        <v>94616</v>
      </c>
      <c r="C4935" s="536" t="s">
        <v>2800</v>
      </c>
      <c r="D4935" s="541" t="s">
        <v>7973</v>
      </c>
      <c r="E4935" s="539" t="s">
        <v>188</v>
      </c>
      <c r="F4935" s="488">
        <v>399.33999999999997</v>
      </c>
    </row>
    <row r="4936" s="489" customFormat="1">
      <c r="B4936" s="490">
        <v>94618</v>
      </c>
      <c r="C4936" s="536" t="s">
        <v>2800</v>
      </c>
      <c r="D4936" s="541" t="s">
        <v>7974</v>
      </c>
      <c r="E4936" s="539" t="s">
        <v>188</v>
      </c>
      <c r="F4936" s="488">
        <v>388.25</v>
      </c>
    </row>
    <row r="4937" s="489" customFormat="1">
      <c r="B4937" s="490">
        <v>105193</v>
      </c>
      <c r="C4937" s="536" t="s">
        <v>2800</v>
      </c>
      <c r="D4937" s="541" t="s">
        <v>7975</v>
      </c>
      <c r="E4937" s="539" t="s">
        <v>188</v>
      </c>
      <c r="F4937" s="488">
        <v>149.31999999999999</v>
      </c>
    </row>
    <row r="4938" s="489" customFormat="1">
      <c r="B4938" s="490">
        <v>105197</v>
      </c>
      <c r="C4938" s="536" t="s">
        <v>2800</v>
      </c>
      <c r="D4938" s="541" t="s">
        <v>7976</v>
      </c>
      <c r="E4938" s="539" t="s">
        <v>188</v>
      </c>
      <c r="F4938" s="488">
        <v>159.22999999999999</v>
      </c>
    </row>
    <row r="4939" s="489" customFormat="1">
      <c r="B4939" s="490">
        <v>105196</v>
      </c>
      <c r="C4939" s="536" t="s">
        <v>2800</v>
      </c>
      <c r="D4939" s="541" t="s">
        <v>7977</v>
      </c>
      <c r="E4939" s="539" t="s">
        <v>188</v>
      </c>
      <c r="F4939" s="488">
        <v>231</v>
      </c>
    </row>
    <row r="4940" s="489" customFormat="1">
      <c r="B4940" s="490">
        <v>105198</v>
      </c>
      <c r="C4940" s="536" t="s">
        <v>2800</v>
      </c>
      <c r="D4940" s="541" t="s">
        <v>7978</v>
      </c>
      <c r="E4940" s="539" t="s">
        <v>188</v>
      </c>
      <c r="F4940" s="488">
        <v>327.45999999999998</v>
      </c>
    </row>
    <row r="4941" s="489" customFormat="1">
      <c r="B4941" s="490">
        <v>105200</v>
      </c>
      <c r="C4941" s="536" t="s">
        <v>2800</v>
      </c>
      <c r="D4941" s="541" t="s">
        <v>7979</v>
      </c>
      <c r="E4941" s="539" t="s">
        <v>188</v>
      </c>
      <c r="F4941" s="488">
        <v>125.76000000000001</v>
      </c>
    </row>
    <row r="4942" s="489" customFormat="1">
      <c r="B4942" s="490">
        <v>105199</v>
      </c>
      <c r="C4942" s="536" t="s">
        <v>2800</v>
      </c>
      <c r="D4942" s="541" t="s">
        <v>7980</v>
      </c>
      <c r="E4942" s="539" t="s">
        <v>188</v>
      </c>
      <c r="F4942" s="488">
        <v>210.03</v>
      </c>
    </row>
    <row r="4943" s="489" customFormat="1">
      <c r="B4943" s="490">
        <v>105201</v>
      </c>
      <c r="C4943" s="536" t="s">
        <v>2800</v>
      </c>
      <c r="D4943" s="541" t="s">
        <v>7981</v>
      </c>
      <c r="E4943" s="539" t="s">
        <v>188</v>
      </c>
      <c r="F4943" s="488">
        <v>287.25</v>
      </c>
    </row>
    <row r="4944" s="489" customFormat="1">
      <c r="B4944" s="490">
        <v>94755</v>
      </c>
      <c r="C4944" s="536" t="s">
        <v>2800</v>
      </c>
      <c r="D4944" s="541" t="s">
        <v>7982</v>
      </c>
      <c r="E4944" s="539" t="s">
        <v>188</v>
      </c>
      <c r="F4944" s="488">
        <v>0</v>
      </c>
    </row>
    <row r="4945" s="489" customFormat="1">
      <c r="B4945" s="490">
        <v>94741</v>
      </c>
      <c r="C4945" s="536" t="s">
        <v>2800</v>
      </c>
      <c r="D4945" s="541" t="s">
        <v>7983</v>
      </c>
      <c r="E4945" s="539" t="s">
        <v>188</v>
      </c>
      <c r="F4945" s="488">
        <v>13.75</v>
      </c>
    </row>
    <row r="4946" s="489" customFormat="1">
      <c r="B4946" s="490">
        <v>94743</v>
      </c>
      <c r="C4946" s="536" t="s">
        <v>2800</v>
      </c>
      <c r="D4946" s="541" t="s">
        <v>7984</v>
      </c>
      <c r="E4946" s="539" t="s">
        <v>188</v>
      </c>
      <c r="F4946" s="488">
        <v>22.449999999999999</v>
      </c>
    </row>
    <row r="4947" s="489" customFormat="1">
      <c r="B4947" s="490">
        <v>94745</v>
      </c>
      <c r="C4947" s="536" t="s">
        <v>2800</v>
      </c>
      <c r="D4947" s="541" t="s">
        <v>7985</v>
      </c>
      <c r="E4947" s="539" t="s">
        <v>188</v>
      </c>
      <c r="F4947" s="488">
        <v>0</v>
      </c>
    </row>
    <row r="4948" s="489" customFormat="1">
      <c r="B4948" s="490">
        <v>94747</v>
      </c>
      <c r="C4948" s="536" t="s">
        <v>2800</v>
      </c>
      <c r="D4948" s="541" t="s">
        <v>7986</v>
      </c>
      <c r="E4948" s="539" t="s">
        <v>188</v>
      </c>
      <c r="F4948" s="488">
        <v>0</v>
      </c>
    </row>
    <row r="4949" s="489" customFormat="1">
      <c r="B4949" s="490">
        <v>94749</v>
      </c>
      <c r="C4949" s="536" t="s">
        <v>2800</v>
      </c>
      <c r="D4949" s="541" t="s">
        <v>7987</v>
      </c>
      <c r="E4949" s="539" t="s">
        <v>188</v>
      </c>
      <c r="F4949" s="488">
        <v>0</v>
      </c>
    </row>
    <row r="4950" s="489" customFormat="1">
      <c r="B4950" s="490">
        <v>94751</v>
      </c>
      <c r="C4950" s="536" t="s">
        <v>2800</v>
      </c>
      <c r="D4950" s="541" t="s">
        <v>7988</v>
      </c>
      <c r="E4950" s="539" t="s">
        <v>188</v>
      </c>
      <c r="F4950" s="488">
        <v>0</v>
      </c>
    </row>
    <row r="4951" s="489" customFormat="1">
      <c r="B4951" s="490">
        <v>94753</v>
      </c>
      <c r="C4951" s="536" t="s">
        <v>2800</v>
      </c>
      <c r="D4951" s="541" t="s">
        <v>7989</v>
      </c>
      <c r="E4951" s="539" t="s">
        <v>188</v>
      </c>
      <c r="F4951" s="488">
        <v>0</v>
      </c>
    </row>
    <row r="4952" s="489" customFormat="1">
      <c r="B4952" s="490">
        <v>105209</v>
      </c>
      <c r="C4952" s="536" t="s">
        <v>2800</v>
      </c>
      <c r="D4952" s="541" t="s">
        <v>7990</v>
      </c>
      <c r="E4952" s="539" t="s">
        <v>188</v>
      </c>
      <c r="F4952" s="488">
        <v>154.22</v>
      </c>
    </row>
    <row r="4953" s="489" customFormat="1">
      <c r="B4953" s="490">
        <v>105208</v>
      </c>
      <c r="C4953" s="536" t="s">
        <v>2800</v>
      </c>
      <c r="D4953" s="541" t="s">
        <v>7991</v>
      </c>
      <c r="E4953" s="539" t="s">
        <v>188</v>
      </c>
      <c r="F4953" s="488">
        <v>316.51999999999998</v>
      </c>
    </row>
    <row r="4954" s="489" customFormat="1">
      <c r="B4954" s="490">
        <v>105210</v>
      </c>
      <c r="C4954" s="536" t="s">
        <v>2800</v>
      </c>
      <c r="D4954" s="541" t="s">
        <v>7992</v>
      </c>
      <c r="E4954" s="539" t="s">
        <v>188</v>
      </c>
      <c r="F4954" s="488">
        <v>408.44999999999999</v>
      </c>
    </row>
    <row r="4955" s="489" customFormat="1">
      <c r="B4955" s="490">
        <v>105203</v>
      </c>
      <c r="C4955" s="536" t="s">
        <v>2800</v>
      </c>
      <c r="D4955" s="541" t="s">
        <v>7993</v>
      </c>
      <c r="E4955" s="539" t="s">
        <v>188</v>
      </c>
      <c r="F4955" s="488">
        <v>158.53999999999999</v>
      </c>
    </row>
    <row r="4956" s="489" customFormat="1">
      <c r="B4956" s="490">
        <v>105202</v>
      </c>
      <c r="C4956" s="536" t="s">
        <v>2800</v>
      </c>
      <c r="D4956" s="541" t="s">
        <v>7994</v>
      </c>
      <c r="E4956" s="539" t="s">
        <v>188</v>
      </c>
      <c r="F4956" s="488">
        <v>260.19</v>
      </c>
    </row>
    <row r="4957" s="489" customFormat="1">
      <c r="B4957" s="490">
        <v>105204</v>
      </c>
      <c r="C4957" s="536" t="s">
        <v>2800</v>
      </c>
      <c r="D4957" s="541" t="s">
        <v>7995</v>
      </c>
      <c r="E4957" s="539" t="s">
        <v>188</v>
      </c>
      <c r="F4957" s="488">
        <v>345.95999999999998</v>
      </c>
    </row>
    <row r="4958" s="489" customFormat="1">
      <c r="B4958" s="490">
        <v>105206</v>
      </c>
      <c r="C4958" s="536" t="s">
        <v>2800</v>
      </c>
      <c r="D4958" s="541" t="s">
        <v>7996</v>
      </c>
      <c r="E4958" s="539" t="s">
        <v>188</v>
      </c>
      <c r="F4958" s="488">
        <v>151.09999999999999</v>
      </c>
    </row>
    <row r="4959" s="489" customFormat="1">
      <c r="B4959" s="490">
        <v>105205</v>
      </c>
      <c r="C4959" s="536" t="s">
        <v>2800</v>
      </c>
      <c r="D4959" s="541" t="s">
        <v>7997</v>
      </c>
      <c r="E4959" s="539" t="s">
        <v>188</v>
      </c>
      <c r="F4959" s="488">
        <v>240.40000000000001</v>
      </c>
    </row>
    <row r="4960" s="489" customFormat="1">
      <c r="B4960" s="490">
        <v>105207</v>
      </c>
      <c r="C4960" s="536" t="s">
        <v>2800</v>
      </c>
      <c r="D4960" s="541" t="s">
        <v>7998</v>
      </c>
      <c r="E4960" s="539" t="s">
        <v>188</v>
      </c>
      <c r="F4960" s="488">
        <v>336.06</v>
      </c>
    </row>
    <row r="4961" s="489" customFormat="1">
      <c r="B4961" s="490">
        <v>94687</v>
      </c>
      <c r="C4961" s="536" t="s">
        <v>2800</v>
      </c>
      <c r="D4961" s="541" t="s">
        <v>7999</v>
      </c>
      <c r="E4961" s="539" t="s">
        <v>188</v>
      </c>
      <c r="F4961" s="488">
        <v>229.08000000000001</v>
      </c>
    </row>
    <row r="4962" s="489" customFormat="1">
      <c r="B4962" s="490">
        <v>94673</v>
      </c>
      <c r="C4962" s="536" t="s">
        <v>2800</v>
      </c>
      <c r="D4962" s="541" t="s">
        <v>8000</v>
      </c>
      <c r="E4962" s="539" t="s">
        <v>188</v>
      </c>
      <c r="F4962" s="488">
        <v>7.4000000000000004</v>
      </c>
    </row>
    <row r="4963" s="489" customFormat="1">
      <c r="B4963" s="490">
        <v>94675</v>
      </c>
      <c r="C4963" s="536" t="s">
        <v>2800</v>
      </c>
      <c r="D4963" s="541" t="s">
        <v>8001</v>
      </c>
      <c r="E4963" s="539" t="s">
        <v>188</v>
      </c>
      <c r="F4963" s="488">
        <v>12.34</v>
      </c>
    </row>
    <row r="4964" s="489" customFormat="1">
      <c r="B4964" s="490">
        <v>94677</v>
      </c>
      <c r="C4964" s="536" t="s">
        <v>2800</v>
      </c>
      <c r="D4964" s="541" t="s">
        <v>8002</v>
      </c>
      <c r="E4964" s="539" t="s">
        <v>188</v>
      </c>
      <c r="F4964" s="488">
        <v>19.859999999999999</v>
      </c>
    </row>
    <row r="4965" s="489" customFormat="1">
      <c r="B4965" s="490">
        <v>94679</v>
      </c>
      <c r="C4965" s="536" t="s">
        <v>2800</v>
      </c>
      <c r="D4965" s="541" t="s">
        <v>8003</v>
      </c>
      <c r="E4965" s="539" t="s">
        <v>188</v>
      </c>
      <c r="F4965" s="488">
        <v>24.109999999999999</v>
      </c>
    </row>
    <row r="4966" s="489" customFormat="1">
      <c r="B4966" s="490">
        <v>94681</v>
      </c>
      <c r="C4966" s="536" t="s">
        <v>2800</v>
      </c>
      <c r="D4966" s="541" t="s">
        <v>8004</v>
      </c>
      <c r="E4966" s="539" t="s">
        <v>188</v>
      </c>
      <c r="F4966" s="488">
        <v>49.350000000000001</v>
      </c>
    </row>
    <row r="4967" s="489" customFormat="1">
      <c r="B4967" s="490">
        <v>94683</v>
      </c>
      <c r="C4967" s="536" t="s">
        <v>2800</v>
      </c>
      <c r="D4967" s="541" t="s">
        <v>8005</v>
      </c>
      <c r="E4967" s="539" t="s">
        <v>188</v>
      </c>
      <c r="F4967" s="488">
        <v>74.959999999999994</v>
      </c>
    </row>
    <row r="4968" s="489" customFormat="1">
      <c r="B4968" s="490">
        <v>94685</v>
      </c>
      <c r="C4968" s="536" t="s">
        <v>2800</v>
      </c>
      <c r="D4968" s="541" t="s">
        <v>8006</v>
      </c>
      <c r="E4968" s="539" t="s">
        <v>188</v>
      </c>
      <c r="F4968" s="488">
        <v>95.439999999999998</v>
      </c>
    </row>
    <row r="4969" s="489" customFormat="1">
      <c r="B4969" s="490">
        <v>94621</v>
      </c>
      <c r="C4969" s="536" t="s">
        <v>2800</v>
      </c>
      <c r="D4969" s="541" t="s">
        <v>8007</v>
      </c>
      <c r="E4969" s="539" t="s">
        <v>188</v>
      </c>
      <c r="F4969" s="488">
        <v>0</v>
      </c>
    </row>
    <row r="4970" s="489" customFormat="1">
      <c r="B4970" s="490">
        <v>94615</v>
      </c>
      <c r="C4970" s="536" t="s">
        <v>2800</v>
      </c>
      <c r="D4970" s="541" t="s">
        <v>8008</v>
      </c>
      <c r="E4970" s="539" t="s">
        <v>188</v>
      </c>
      <c r="F4970" s="488">
        <v>162.56</v>
      </c>
    </row>
    <row r="4971" s="489" customFormat="1">
      <c r="B4971" s="490">
        <v>94617</v>
      </c>
      <c r="C4971" s="536" t="s">
        <v>2800</v>
      </c>
      <c r="D4971" s="541" t="s">
        <v>8009</v>
      </c>
      <c r="E4971" s="539" t="s">
        <v>188</v>
      </c>
      <c r="F4971" s="488">
        <v>332.50999999999999</v>
      </c>
    </row>
    <row r="4972" s="489" customFormat="1">
      <c r="B4972" s="490">
        <v>94619</v>
      </c>
      <c r="C4972" s="536" t="s">
        <v>2800</v>
      </c>
      <c r="D4972" s="541" t="s">
        <v>8010</v>
      </c>
      <c r="E4972" s="539" t="s">
        <v>188</v>
      </c>
      <c r="F4972" s="488">
        <v>0</v>
      </c>
    </row>
    <row r="4973" s="489" customFormat="1">
      <c r="B4973" s="490">
        <v>105147</v>
      </c>
      <c r="C4973" s="536" t="s">
        <v>2800</v>
      </c>
      <c r="D4973" s="541" t="s">
        <v>8011</v>
      </c>
      <c r="E4973" s="539" t="s">
        <v>188</v>
      </c>
      <c r="F4973" s="488">
        <v>16.379999999999999</v>
      </c>
    </row>
    <row r="4974" s="489" customFormat="1">
      <c r="B4974" s="490">
        <v>105148</v>
      </c>
      <c r="C4974" s="536" t="s">
        <v>2800</v>
      </c>
      <c r="D4974" s="541" t="s">
        <v>8012</v>
      </c>
      <c r="E4974" s="539" t="s">
        <v>188</v>
      </c>
      <c r="F4974" s="488">
        <v>23.489999999999998</v>
      </c>
    </row>
    <row r="4975" s="489" customFormat="1">
      <c r="B4975" s="490">
        <v>105154</v>
      </c>
      <c r="C4975" s="536" t="s">
        <v>2800</v>
      </c>
      <c r="D4975" s="541" t="s">
        <v>8013</v>
      </c>
      <c r="E4975" s="539" t="s">
        <v>188</v>
      </c>
      <c r="F4975" s="488">
        <v>6.8600000000000003</v>
      </c>
    </row>
    <row r="4976" s="489" customFormat="1">
      <c r="B4976" s="490">
        <v>105155</v>
      </c>
      <c r="C4976" s="536" t="s">
        <v>2800</v>
      </c>
      <c r="D4976" s="541" t="s">
        <v>8014</v>
      </c>
      <c r="E4976" s="539" t="s">
        <v>188</v>
      </c>
      <c r="F4976" s="488">
        <v>10.300000000000001</v>
      </c>
    </row>
    <row r="4977" s="489" customFormat="1">
      <c r="B4977" s="490">
        <v>105156</v>
      </c>
      <c r="C4977" s="536" t="s">
        <v>2800</v>
      </c>
      <c r="D4977" s="541" t="s">
        <v>8015</v>
      </c>
      <c r="E4977" s="539" t="s">
        <v>188</v>
      </c>
      <c r="F4977" s="488">
        <v>13.109999999999999</v>
      </c>
    </row>
    <row r="4978" s="489" customFormat="1">
      <c r="B4978" s="490">
        <v>105157</v>
      </c>
      <c r="C4978" s="536" t="s">
        <v>2800</v>
      </c>
      <c r="D4978" s="541" t="s">
        <v>8016</v>
      </c>
      <c r="E4978" s="539" t="s">
        <v>188</v>
      </c>
      <c r="F4978" s="488">
        <v>20.25</v>
      </c>
    </row>
    <row r="4979" s="489" customFormat="1">
      <c r="B4979" s="490">
        <v>105158</v>
      </c>
      <c r="C4979" s="536" t="s">
        <v>2800</v>
      </c>
      <c r="D4979" s="541" t="s">
        <v>8017</v>
      </c>
      <c r="E4979" s="539" t="s">
        <v>188</v>
      </c>
      <c r="F4979" s="488">
        <v>29.780000000000001</v>
      </c>
    </row>
    <row r="4980" s="489" customFormat="1">
      <c r="B4980" s="490">
        <v>105159</v>
      </c>
      <c r="C4980" s="536" t="s">
        <v>2800</v>
      </c>
      <c r="D4980" s="541" t="s">
        <v>8018</v>
      </c>
      <c r="E4980" s="539" t="s">
        <v>188</v>
      </c>
      <c r="F4980" s="488">
        <v>53.07</v>
      </c>
    </row>
    <row r="4981" s="489" customFormat="1">
      <c r="B4981" s="490">
        <v>105160</v>
      </c>
      <c r="C4981" s="536" t="s">
        <v>2800</v>
      </c>
      <c r="D4981" s="541" t="s">
        <v>8019</v>
      </c>
      <c r="E4981" s="539" t="s">
        <v>188</v>
      </c>
      <c r="F4981" s="488">
        <v>65.480000000000004</v>
      </c>
    </row>
    <row r="4982" s="489" customFormat="1">
      <c r="B4982" s="490">
        <v>94634</v>
      </c>
      <c r="C4982" s="536" t="s">
        <v>2800</v>
      </c>
      <c r="D4982" s="541" t="s">
        <v>8020</v>
      </c>
      <c r="E4982" s="539" t="s">
        <v>188</v>
      </c>
      <c r="F4982" s="488">
        <v>0</v>
      </c>
    </row>
    <row r="4983" s="489" customFormat="1">
      <c r="B4983" s="490">
        <v>94631</v>
      </c>
      <c r="C4983" s="536" t="s">
        <v>2800</v>
      </c>
      <c r="D4983" s="541" t="s">
        <v>8021</v>
      </c>
      <c r="E4983" s="539" t="s">
        <v>188</v>
      </c>
      <c r="F4983" s="488">
        <v>0</v>
      </c>
    </row>
    <row r="4984" s="489" customFormat="1">
      <c r="B4984" s="490">
        <v>94632</v>
      </c>
      <c r="C4984" s="536" t="s">
        <v>2800</v>
      </c>
      <c r="D4984" s="541" t="s">
        <v>8022</v>
      </c>
      <c r="E4984" s="539" t="s">
        <v>188</v>
      </c>
      <c r="F4984" s="488">
        <v>0</v>
      </c>
    </row>
    <row r="4985" s="489" customFormat="1">
      <c r="B4985" s="490">
        <v>94633</v>
      </c>
      <c r="C4985" s="536" t="s">
        <v>2800</v>
      </c>
      <c r="D4985" s="541" t="s">
        <v>8023</v>
      </c>
      <c r="E4985" s="539" t="s">
        <v>188</v>
      </c>
      <c r="F4985" s="488">
        <v>0</v>
      </c>
    </row>
    <row r="4986" s="489" customFormat="1">
      <c r="B4986" s="490">
        <v>94672</v>
      </c>
      <c r="C4986" s="536" t="s">
        <v>2800</v>
      </c>
      <c r="D4986" s="541" t="s">
        <v>8024</v>
      </c>
      <c r="E4986" s="539" t="s">
        <v>188</v>
      </c>
      <c r="F4986" s="488">
        <v>6.29</v>
      </c>
    </row>
    <row r="4987" s="489" customFormat="1">
      <c r="B4987" s="490">
        <v>94754</v>
      </c>
      <c r="C4987" s="536" t="s">
        <v>2800</v>
      </c>
      <c r="D4987" s="541" t="s">
        <v>8025</v>
      </c>
      <c r="E4987" s="539" t="s">
        <v>188</v>
      </c>
      <c r="F4987" s="488">
        <v>307.04000000000002</v>
      </c>
    </row>
    <row r="4988" s="489" customFormat="1">
      <c r="B4988" s="490">
        <v>94740</v>
      </c>
      <c r="C4988" s="536" t="s">
        <v>2800</v>
      </c>
      <c r="D4988" s="541" t="s">
        <v>8026</v>
      </c>
      <c r="E4988" s="539" t="s">
        <v>188</v>
      </c>
      <c r="F4988" s="488">
        <v>10.59</v>
      </c>
    </row>
    <row r="4989" s="489" customFormat="1">
      <c r="B4989" s="490">
        <v>94742</v>
      </c>
      <c r="C4989" s="536" t="s">
        <v>2800</v>
      </c>
      <c r="D4989" s="541" t="s">
        <v>8027</v>
      </c>
      <c r="E4989" s="539" t="s">
        <v>188</v>
      </c>
      <c r="F4989" s="488">
        <v>17.699999999999999</v>
      </c>
    </row>
    <row r="4990" s="489" customFormat="1">
      <c r="B4990" s="490">
        <v>94744</v>
      </c>
      <c r="C4990" s="536" t="s">
        <v>2800</v>
      </c>
      <c r="D4990" s="541" t="s">
        <v>8028</v>
      </c>
      <c r="E4990" s="539" t="s">
        <v>188</v>
      </c>
      <c r="F4990" s="488">
        <v>27.949999999999999</v>
      </c>
    </row>
    <row r="4991" s="489" customFormat="1">
      <c r="B4991" s="490">
        <v>94746</v>
      </c>
      <c r="C4991" s="536" t="s">
        <v>2800</v>
      </c>
      <c r="D4991" s="541" t="s">
        <v>8029</v>
      </c>
      <c r="E4991" s="539" t="s">
        <v>188</v>
      </c>
      <c r="F4991" s="488">
        <v>40.140000000000001</v>
      </c>
    </row>
    <row r="4992" s="489" customFormat="1">
      <c r="B4992" s="490">
        <v>94748</v>
      </c>
      <c r="C4992" s="536" t="s">
        <v>2800</v>
      </c>
      <c r="D4992" s="541" t="s">
        <v>8030</v>
      </c>
      <c r="E4992" s="539" t="s">
        <v>188</v>
      </c>
      <c r="F4992" s="488">
        <v>88.280000000000001</v>
      </c>
    </row>
    <row r="4993" s="489" customFormat="1">
      <c r="B4993" s="490">
        <v>94750</v>
      </c>
      <c r="C4993" s="536" t="s">
        <v>2800</v>
      </c>
      <c r="D4993" s="541" t="s">
        <v>8031</v>
      </c>
      <c r="E4993" s="539" t="s">
        <v>188</v>
      </c>
      <c r="F4993" s="488">
        <v>178.40000000000001</v>
      </c>
    </row>
    <row r="4994" s="489" customFormat="1">
      <c r="B4994" s="490">
        <v>94752</v>
      </c>
      <c r="C4994" s="536" t="s">
        <v>2800</v>
      </c>
      <c r="D4994" s="541" t="s">
        <v>8032</v>
      </c>
      <c r="E4994" s="539" t="s">
        <v>188</v>
      </c>
      <c r="F4994" s="488">
        <v>214.37</v>
      </c>
    </row>
    <row r="4995" s="489" customFormat="1">
      <c r="B4995" s="490">
        <v>96755</v>
      </c>
      <c r="C4995" s="536" t="s">
        <v>2800</v>
      </c>
      <c r="D4995" s="541" t="s">
        <v>8033</v>
      </c>
      <c r="E4995" s="539" t="s">
        <v>188</v>
      </c>
      <c r="F4995" s="488">
        <v>352.25</v>
      </c>
    </row>
    <row r="4996" s="489" customFormat="1">
      <c r="B4996" s="490">
        <v>96747</v>
      </c>
      <c r="C4996" s="536" t="s">
        <v>2800</v>
      </c>
      <c r="D4996" s="541" t="s">
        <v>8034</v>
      </c>
      <c r="E4996" s="539" t="s">
        <v>188</v>
      </c>
      <c r="F4996" s="488">
        <v>7.5800000000000001</v>
      </c>
    </row>
    <row r="4997" s="489" customFormat="1">
      <c r="B4997" s="490">
        <v>96748</v>
      </c>
      <c r="C4997" s="536" t="s">
        <v>2800</v>
      </c>
      <c r="D4997" s="541" t="s">
        <v>8035</v>
      </c>
      <c r="E4997" s="539" t="s">
        <v>188</v>
      </c>
      <c r="F4997" s="488">
        <v>8.8000000000000007</v>
      </c>
    </row>
    <row r="4998" s="489" customFormat="1">
      <c r="B4998" s="490">
        <v>96749</v>
      </c>
      <c r="C4998" s="536" t="s">
        <v>2800</v>
      </c>
      <c r="D4998" s="541" t="s">
        <v>8036</v>
      </c>
      <c r="E4998" s="539" t="s">
        <v>188</v>
      </c>
      <c r="F4998" s="488">
        <v>11.18</v>
      </c>
    </row>
    <row r="4999" s="489" customFormat="1">
      <c r="B4999" s="490">
        <v>96750</v>
      </c>
      <c r="C4999" s="536" t="s">
        <v>2800</v>
      </c>
      <c r="D4999" s="541" t="s">
        <v>8037</v>
      </c>
      <c r="E4999" s="539" t="s">
        <v>188</v>
      </c>
      <c r="F4999" s="488">
        <v>17.670000000000002</v>
      </c>
    </row>
    <row r="5000" s="489" customFormat="1">
      <c r="B5000" s="490">
        <v>96751</v>
      </c>
      <c r="C5000" s="536" t="s">
        <v>2800</v>
      </c>
      <c r="D5000" s="541" t="s">
        <v>8038</v>
      </c>
      <c r="E5000" s="539" t="s">
        <v>188</v>
      </c>
      <c r="F5000" s="488">
        <v>25.890000000000001</v>
      </c>
    </row>
    <row r="5001" s="489" customFormat="1">
      <c r="B5001" s="490">
        <v>96752</v>
      </c>
      <c r="C5001" s="536" t="s">
        <v>2800</v>
      </c>
      <c r="D5001" s="541" t="s">
        <v>8039</v>
      </c>
      <c r="E5001" s="539" t="s">
        <v>188</v>
      </c>
      <c r="F5001" s="488">
        <v>38.909999999999997</v>
      </c>
    </row>
    <row r="5002" s="489" customFormat="1">
      <c r="B5002" s="490">
        <v>96753</v>
      </c>
      <c r="C5002" s="536" t="s">
        <v>2800</v>
      </c>
      <c r="D5002" s="541" t="s">
        <v>8040</v>
      </c>
      <c r="E5002" s="539" t="s">
        <v>188</v>
      </c>
      <c r="F5002" s="488">
        <v>89.760000000000005</v>
      </c>
    </row>
    <row r="5003" s="489" customFormat="1">
      <c r="B5003" s="490">
        <v>96754</v>
      </c>
      <c r="C5003" s="536" t="s">
        <v>2800</v>
      </c>
      <c r="D5003" s="541" t="s">
        <v>8041</v>
      </c>
      <c r="E5003" s="539" t="s">
        <v>188</v>
      </c>
      <c r="F5003" s="488">
        <v>115.14</v>
      </c>
    </row>
    <row r="5004" s="489" customFormat="1">
      <c r="B5004" s="490">
        <v>94686</v>
      </c>
      <c r="C5004" s="536" t="s">
        <v>2800</v>
      </c>
      <c r="D5004" s="541" t="s">
        <v>8042</v>
      </c>
      <c r="E5004" s="539" t="s">
        <v>188</v>
      </c>
      <c r="F5004" s="488">
        <v>252.86000000000001</v>
      </c>
    </row>
    <row r="5005" s="489" customFormat="1">
      <c r="B5005" s="490">
        <v>94674</v>
      </c>
      <c r="C5005" s="536" t="s">
        <v>2800</v>
      </c>
      <c r="D5005" s="541" t="s">
        <v>8043</v>
      </c>
      <c r="E5005" s="539" t="s">
        <v>188</v>
      </c>
      <c r="F5005" s="488">
        <v>8.2100000000000009</v>
      </c>
    </row>
    <row r="5006" s="489" customFormat="1">
      <c r="B5006" s="490">
        <v>94676</v>
      </c>
      <c r="C5006" s="536" t="s">
        <v>2800</v>
      </c>
      <c r="D5006" s="541" t="s">
        <v>8044</v>
      </c>
      <c r="E5006" s="539" t="s">
        <v>188</v>
      </c>
      <c r="F5006" s="488">
        <v>13.6</v>
      </c>
    </row>
    <row r="5007" s="489" customFormat="1">
      <c r="B5007" s="490">
        <v>94678</v>
      </c>
      <c r="C5007" s="536" t="s">
        <v>2800</v>
      </c>
      <c r="D5007" s="541" t="s">
        <v>8045</v>
      </c>
      <c r="E5007" s="539" t="s">
        <v>188</v>
      </c>
      <c r="F5007" s="488">
        <v>15.869999999999999</v>
      </c>
    </row>
    <row r="5008" s="489" customFormat="1">
      <c r="B5008" s="490">
        <v>94680</v>
      </c>
      <c r="C5008" s="536" t="s">
        <v>2800</v>
      </c>
      <c r="D5008" s="541" t="s">
        <v>8046</v>
      </c>
      <c r="E5008" s="539" t="s">
        <v>188</v>
      </c>
      <c r="F5008" s="488">
        <v>44.079999999999998</v>
      </c>
    </row>
    <row r="5009" s="489" customFormat="1">
      <c r="B5009" s="490">
        <v>94682</v>
      </c>
      <c r="C5009" s="536" t="s">
        <v>2800</v>
      </c>
      <c r="D5009" s="541" t="s">
        <v>8047</v>
      </c>
      <c r="E5009" s="539" t="s">
        <v>188</v>
      </c>
      <c r="F5009" s="488">
        <v>108.75</v>
      </c>
    </row>
    <row r="5010" s="489" customFormat="1">
      <c r="B5010" s="490">
        <v>94684</v>
      </c>
      <c r="C5010" s="536" t="s">
        <v>2800</v>
      </c>
      <c r="D5010" s="541" t="s">
        <v>8048</v>
      </c>
      <c r="E5010" s="539" t="s">
        <v>188</v>
      </c>
      <c r="F5010" s="488">
        <v>131.25999999999999</v>
      </c>
    </row>
    <row r="5011" s="489" customFormat="1">
      <c r="B5011" s="490">
        <v>105219</v>
      </c>
      <c r="C5011" s="536" t="s">
        <v>2800</v>
      </c>
      <c r="D5011" s="541" t="s">
        <v>8049</v>
      </c>
      <c r="E5011" s="539" t="s">
        <v>188</v>
      </c>
      <c r="F5011" s="488">
        <v>12.35</v>
      </c>
    </row>
    <row r="5012" s="489" customFormat="1">
      <c r="B5012" s="490">
        <v>105220</v>
      </c>
      <c r="C5012" s="536" t="s">
        <v>2800</v>
      </c>
      <c r="D5012" s="541" t="s">
        <v>8050</v>
      </c>
      <c r="E5012" s="539" t="s">
        <v>188</v>
      </c>
      <c r="F5012" s="488">
        <v>16.969999999999999</v>
      </c>
    </row>
    <row r="5013" s="489" customFormat="1">
      <c r="B5013" s="490">
        <v>105221</v>
      </c>
      <c r="C5013" s="536" t="s">
        <v>2800</v>
      </c>
      <c r="D5013" s="541" t="s">
        <v>8051</v>
      </c>
      <c r="E5013" s="539" t="s">
        <v>188</v>
      </c>
      <c r="F5013" s="488">
        <v>26.149999999999999</v>
      </c>
    </row>
    <row r="5014" s="489" customFormat="1">
      <c r="B5014" s="490">
        <v>105166</v>
      </c>
      <c r="C5014" s="536" t="s">
        <v>2800</v>
      </c>
      <c r="D5014" s="541" t="s">
        <v>8052</v>
      </c>
      <c r="E5014" s="539" t="s">
        <v>188</v>
      </c>
      <c r="F5014" s="488">
        <v>39.700000000000003</v>
      </c>
    </row>
    <row r="5015" s="489" customFormat="1">
      <c r="B5015" s="490">
        <v>105222</v>
      </c>
      <c r="C5015" s="536" t="s">
        <v>2800</v>
      </c>
      <c r="D5015" s="541" t="s">
        <v>8053</v>
      </c>
      <c r="E5015" s="539" t="s">
        <v>188</v>
      </c>
      <c r="F5015" s="488">
        <v>75.159999999999997</v>
      </c>
    </row>
    <row r="5016" s="489" customFormat="1">
      <c r="B5016" s="490">
        <v>105223</v>
      </c>
      <c r="C5016" s="536" t="s">
        <v>2800</v>
      </c>
      <c r="D5016" s="541" t="s">
        <v>8054</v>
      </c>
      <c r="E5016" s="539" t="s">
        <v>188</v>
      </c>
      <c r="F5016" s="488">
        <v>172.46000000000001</v>
      </c>
    </row>
    <row r="5017" s="489" customFormat="1">
      <c r="B5017" s="490">
        <v>105224</v>
      </c>
      <c r="C5017" s="536" t="s">
        <v>2800</v>
      </c>
      <c r="D5017" s="541" t="s">
        <v>8055</v>
      </c>
      <c r="E5017" s="539" t="s">
        <v>188</v>
      </c>
      <c r="F5017" s="488">
        <v>251.28</v>
      </c>
    </row>
    <row r="5018" s="489" customFormat="1">
      <c r="B5018" s="490">
        <v>105149</v>
      </c>
      <c r="C5018" s="536" t="s">
        <v>2800</v>
      </c>
      <c r="D5018" s="541" t="s">
        <v>8056</v>
      </c>
      <c r="E5018" s="539" t="s">
        <v>188</v>
      </c>
      <c r="F5018" s="488">
        <v>7.8300000000000001</v>
      </c>
    </row>
    <row r="5019" s="489" customFormat="1">
      <c r="B5019" s="490">
        <v>105150</v>
      </c>
      <c r="C5019" s="536" t="s">
        <v>2800</v>
      </c>
      <c r="D5019" s="541" t="s">
        <v>8057</v>
      </c>
      <c r="E5019" s="539" t="s">
        <v>188</v>
      </c>
      <c r="F5019" s="488">
        <v>9.2200000000000006</v>
      </c>
    </row>
    <row r="5020" s="489" customFormat="1">
      <c r="B5020" s="490">
        <v>105151</v>
      </c>
      <c r="C5020" s="536" t="s">
        <v>2800</v>
      </c>
      <c r="D5020" s="541" t="s">
        <v>8058</v>
      </c>
      <c r="E5020" s="539" t="s">
        <v>188</v>
      </c>
      <c r="F5020" s="488">
        <v>23.329999999999998</v>
      </c>
    </row>
    <row r="5021" s="489" customFormat="1">
      <c r="B5021" s="490">
        <v>105152</v>
      </c>
      <c r="C5021" s="536" t="s">
        <v>2800</v>
      </c>
      <c r="D5021" s="541" t="s">
        <v>8059</v>
      </c>
      <c r="E5021" s="539" t="s">
        <v>188</v>
      </c>
      <c r="F5021" s="488">
        <v>34.840000000000003</v>
      </c>
    </row>
    <row r="5022" s="489" customFormat="1">
      <c r="B5022" s="490">
        <v>105153</v>
      </c>
      <c r="C5022" s="536" t="s">
        <v>2800</v>
      </c>
      <c r="D5022" s="541" t="s">
        <v>8060</v>
      </c>
      <c r="E5022" s="539" t="s">
        <v>188</v>
      </c>
      <c r="F5022" s="488">
        <v>54.890000000000001</v>
      </c>
    </row>
    <row r="5023" s="489" customFormat="1">
      <c r="B5023" s="490">
        <v>105161</v>
      </c>
      <c r="C5023" s="536" t="s">
        <v>2800</v>
      </c>
      <c r="D5023" s="541" t="s">
        <v>8061</v>
      </c>
      <c r="E5023" s="539" t="s">
        <v>188</v>
      </c>
      <c r="F5023" s="488">
        <v>99.5</v>
      </c>
    </row>
    <row r="5024" s="489" customFormat="1">
      <c r="B5024" s="490">
        <v>105162</v>
      </c>
      <c r="C5024" s="536" t="s">
        <v>2800</v>
      </c>
      <c r="D5024" s="541" t="s">
        <v>8062</v>
      </c>
      <c r="E5024" s="539" t="s">
        <v>188</v>
      </c>
      <c r="F5024" s="488">
        <v>170.38999999999999</v>
      </c>
    </row>
    <row r="5025" s="489" customFormat="1">
      <c r="B5025" s="490">
        <v>105163</v>
      </c>
      <c r="C5025" s="536" t="s">
        <v>2800</v>
      </c>
      <c r="D5025" s="541" t="s">
        <v>8063</v>
      </c>
      <c r="E5025" s="539" t="s">
        <v>188</v>
      </c>
      <c r="F5025" s="488">
        <v>14.66</v>
      </c>
    </row>
    <row r="5026" s="489" customFormat="1">
      <c r="B5026" s="490">
        <v>105170</v>
      </c>
      <c r="C5026" s="536" t="s">
        <v>2800</v>
      </c>
      <c r="D5026" s="541" t="s">
        <v>8064</v>
      </c>
      <c r="E5026" s="539" t="s">
        <v>188</v>
      </c>
      <c r="F5026" s="488">
        <v>5.8899999999999997</v>
      </c>
    </row>
    <row r="5027" s="489" customFormat="1">
      <c r="B5027" s="490">
        <v>105179</v>
      </c>
      <c r="C5027" s="536" t="s">
        <v>2800</v>
      </c>
      <c r="D5027" s="541" t="s">
        <v>8065</v>
      </c>
      <c r="E5027" s="539" t="s">
        <v>188</v>
      </c>
      <c r="F5027" s="488">
        <v>9.9700000000000006</v>
      </c>
    </row>
    <row r="5028" s="489" customFormat="1">
      <c r="B5028" s="490">
        <v>105180</v>
      </c>
      <c r="C5028" s="536" t="s">
        <v>2800</v>
      </c>
      <c r="D5028" s="541" t="s">
        <v>8066</v>
      </c>
      <c r="E5028" s="539" t="s">
        <v>188</v>
      </c>
      <c r="F5028" s="488">
        <v>13.66</v>
      </c>
    </row>
    <row r="5029" s="489" customFormat="1">
      <c r="B5029" s="490">
        <v>105181</v>
      </c>
      <c r="C5029" s="536" t="s">
        <v>2800</v>
      </c>
      <c r="D5029" s="541" t="s">
        <v>8067</v>
      </c>
      <c r="E5029" s="539" t="s">
        <v>188</v>
      </c>
      <c r="F5029" s="488">
        <v>18.420000000000002</v>
      </c>
    </row>
    <row r="5030" s="489" customFormat="1">
      <c r="B5030" s="490">
        <v>105182</v>
      </c>
      <c r="C5030" s="536" t="s">
        <v>2800</v>
      </c>
      <c r="D5030" s="541" t="s">
        <v>8068</v>
      </c>
      <c r="E5030" s="539" t="s">
        <v>188</v>
      </c>
      <c r="F5030" s="488">
        <v>42.289999999999999</v>
      </c>
    </row>
    <row r="5031" s="489" customFormat="1">
      <c r="B5031" s="490">
        <v>105183</v>
      </c>
      <c r="C5031" s="536" t="s">
        <v>2800</v>
      </c>
      <c r="D5031" s="541" t="s">
        <v>8069</v>
      </c>
      <c r="E5031" s="539" t="s">
        <v>188</v>
      </c>
      <c r="F5031" s="488">
        <v>88.129999999999995</v>
      </c>
    </row>
    <row r="5032" s="489" customFormat="1">
      <c r="B5032" s="490">
        <v>105184</v>
      </c>
      <c r="C5032" s="536" t="s">
        <v>2800</v>
      </c>
      <c r="D5032" s="541" t="s">
        <v>8070</v>
      </c>
      <c r="E5032" s="539" t="s">
        <v>188</v>
      </c>
      <c r="F5032" s="488">
        <v>109.18000000000001</v>
      </c>
    </row>
    <row r="5033" s="489" customFormat="1">
      <c r="B5033" s="490">
        <v>94612</v>
      </c>
      <c r="C5033" s="536" t="s">
        <v>2800</v>
      </c>
      <c r="D5033" s="541" t="s">
        <v>8071</v>
      </c>
      <c r="E5033" s="539" t="s">
        <v>188</v>
      </c>
      <c r="F5033" s="488">
        <v>434.51999999999998</v>
      </c>
    </row>
    <row r="5034" s="489" customFormat="1">
      <c r="B5034" s="490">
        <v>105142</v>
      </c>
      <c r="C5034" s="536" t="s">
        <v>2800</v>
      </c>
      <c r="D5034" s="541" t="s">
        <v>8072</v>
      </c>
      <c r="E5034" s="539" t="s">
        <v>188</v>
      </c>
      <c r="F5034" s="488">
        <v>7.0199999999999996</v>
      </c>
    </row>
    <row r="5035" s="489" customFormat="1">
      <c r="B5035" s="490">
        <v>105143</v>
      </c>
      <c r="C5035" s="536" t="s">
        <v>2800</v>
      </c>
      <c r="D5035" s="541" t="s">
        <v>8073</v>
      </c>
      <c r="E5035" s="539" t="s">
        <v>188</v>
      </c>
      <c r="F5035" s="488">
        <v>10.470000000000001</v>
      </c>
    </row>
    <row r="5036" s="489" customFormat="1">
      <c r="B5036" s="490">
        <v>105144</v>
      </c>
      <c r="C5036" s="536" t="s">
        <v>2800</v>
      </c>
      <c r="D5036" s="541" t="s">
        <v>8074</v>
      </c>
      <c r="E5036" s="539" t="s">
        <v>188</v>
      </c>
      <c r="F5036" s="488">
        <v>22.120000000000001</v>
      </c>
    </row>
    <row r="5037" s="489" customFormat="1">
      <c r="B5037" s="490">
        <v>105173</v>
      </c>
      <c r="C5037" s="536" t="s">
        <v>2800</v>
      </c>
      <c r="D5037" s="541" t="s">
        <v>8075</v>
      </c>
      <c r="E5037" s="539" t="s">
        <v>188</v>
      </c>
      <c r="F5037" s="488">
        <v>87.760000000000005</v>
      </c>
    </row>
    <row r="5038" s="489" customFormat="1">
      <c r="B5038" s="490">
        <v>105175</v>
      </c>
      <c r="C5038" s="536" t="s">
        <v>2800</v>
      </c>
      <c r="D5038" s="541" t="s">
        <v>8076</v>
      </c>
      <c r="E5038" s="539" t="s">
        <v>188</v>
      </c>
      <c r="F5038" s="488">
        <v>125.44</v>
      </c>
    </row>
    <row r="5039" s="489" customFormat="1">
      <c r="B5039" s="490">
        <v>105174</v>
      </c>
      <c r="C5039" s="536" t="s">
        <v>2800</v>
      </c>
      <c r="D5039" s="541" t="s">
        <v>8077</v>
      </c>
      <c r="E5039" s="539" t="s">
        <v>188</v>
      </c>
      <c r="F5039" s="488">
        <v>126.97</v>
      </c>
    </row>
    <row r="5040" s="489" customFormat="1">
      <c r="B5040" s="490">
        <v>105145</v>
      </c>
      <c r="C5040" s="536" t="s">
        <v>2800</v>
      </c>
      <c r="D5040" s="541" t="s">
        <v>8078</v>
      </c>
      <c r="E5040" s="539" t="s">
        <v>188</v>
      </c>
      <c r="F5040" s="488">
        <v>12.109999999999999</v>
      </c>
    </row>
    <row r="5041" s="489" customFormat="1">
      <c r="B5041" s="490">
        <v>94606</v>
      </c>
      <c r="C5041" s="536" t="s">
        <v>2800</v>
      </c>
      <c r="D5041" s="541" t="s">
        <v>8079</v>
      </c>
      <c r="E5041" s="539" t="s">
        <v>188</v>
      </c>
      <c r="F5041" s="488">
        <v>84.129999999999995</v>
      </c>
    </row>
    <row r="5042" s="489" customFormat="1">
      <c r="B5042" s="490">
        <v>94608</v>
      </c>
      <c r="C5042" s="536" t="s">
        <v>2800</v>
      </c>
      <c r="D5042" s="541" t="s">
        <v>8080</v>
      </c>
      <c r="E5042" s="539" t="s">
        <v>188</v>
      </c>
      <c r="F5042" s="488">
        <v>209.46000000000001</v>
      </c>
    </row>
    <row r="5043" s="489" customFormat="1">
      <c r="B5043" s="490">
        <v>94610</v>
      </c>
      <c r="C5043" s="536" t="s">
        <v>2800</v>
      </c>
      <c r="D5043" s="541" t="s">
        <v>8081</v>
      </c>
      <c r="E5043" s="539" t="s">
        <v>188</v>
      </c>
      <c r="F5043" s="488">
        <v>305.98000000000002</v>
      </c>
    </row>
    <row r="5044" s="489" customFormat="1">
      <c r="B5044" s="490">
        <v>94657</v>
      </c>
      <c r="C5044" s="536" t="s">
        <v>2800</v>
      </c>
      <c r="D5044" s="541" t="s">
        <v>8082</v>
      </c>
      <c r="E5044" s="539" t="s">
        <v>188</v>
      </c>
      <c r="F5044" s="488">
        <v>4.1399999999999997</v>
      </c>
    </row>
    <row r="5045" s="489" customFormat="1">
      <c r="B5045" s="490">
        <v>94659</v>
      </c>
      <c r="C5045" s="536" t="s">
        <v>2800</v>
      </c>
      <c r="D5045" s="541" t="s">
        <v>8083</v>
      </c>
      <c r="E5045" s="539" t="s">
        <v>188</v>
      </c>
      <c r="F5045" s="488">
        <v>6.4000000000000004</v>
      </c>
    </row>
    <row r="5046" s="489" customFormat="1">
      <c r="B5046" s="490">
        <v>94739</v>
      </c>
      <c r="C5046" s="536" t="s">
        <v>2800</v>
      </c>
      <c r="D5046" s="541" t="s">
        <v>8084</v>
      </c>
      <c r="E5046" s="539" t="s">
        <v>188</v>
      </c>
      <c r="F5046" s="488">
        <v>250.84</v>
      </c>
    </row>
    <row r="5047" s="489" customFormat="1">
      <c r="B5047" s="490">
        <v>94725</v>
      </c>
      <c r="C5047" s="536" t="s">
        <v>2800</v>
      </c>
      <c r="D5047" s="541" t="s">
        <v>8085</v>
      </c>
      <c r="E5047" s="539" t="s">
        <v>188</v>
      </c>
      <c r="F5047" s="488">
        <v>7.5300000000000002</v>
      </c>
    </row>
    <row r="5048" s="489" customFormat="1">
      <c r="B5048" s="490">
        <v>94727</v>
      </c>
      <c r="C5048" s="536" t="s">
        <v>2800</v>
      </c>
      <c r="D5048" s="541" t="s">
        <v>8086</v>
      </c>
      <c r="E5048" s="539" t="s">
        <v>188</v>
      </c>
      <c r="F5048" s="488">
        <v>12.27</v>
      </c>
    </row>
    <row r="5049" s="489" customFormat="1">
      <c r="B5049" s="490">
        <v>94729</v>
      </c>
      <c r="C5049" s="536" t="s">
        <v>2800</v>
      </c>
      <c r="D5049" s="541" t="s">
        <v>8087</v>
      </c>
      <c r="E5049" s="539" t="s">
        <v>188</v>
      </c>
      <c r="F5049" s="488">
        <v>21.190000000000001</v>
      </c>
    </row>
    <row r="5050" s="489" customFormat="1">
      <c r="B5050" s="490">
        <v>94731</v>
      </c>
      <c r="C5050" s="536" t="s">
        <v>2800</v>
      </c>
      <c r="D5050" s="541" t="s">
        <v>8088</v>
      </c>
      <c r="E5050" s="539" t="s">
        <v>188</v>
      </c>
      <c r="F5050" s="488">
        <v>28.079999999999998</v>
      </c>
    </row>
    <row r="5051" s="489" customFormat="1">
      <c r="B5051" s="490">
        <v>94733</v>
      </c>
      <c r="C5051" s="536" t="s">
        <v>2800</v>
      </c>
      <c r="D5051" s="541" t="s">
        <v>8089</v>
      </c>
      <c r="E5051" s="539" t="s">
        <v>188</v>
      </c>
      <c r="F5051" s="488">
        <v>49.259999999999998</v>
      </c>
    </row>
    <row r="5052" s="489" customFormat="1">
      <c r="B5052" s="490">
        <v>94863</v>
      </c>
      <c r="C5052" s="536" t="s">
        <v>2800</v>
      </c>
      <c r="D5052" s="541" t="s">
        <v>8090</v>
      </c>
      <c r="E5052" s="539" t="s">
        <v>188</v>
      </c>
      <c r="F5052" s="488">
        <v>171.16999999999999</v>
      </c>
    </row>
    <row r="5053" s="489" customFormat="1">
      <c r="B5053" s="490">
        <v>94737</v>
      </c>
      <c r="C5053" s="536" t="s">
        <v>2800</v>
      </c>
      <c r="D5053" s="541" t="s">
        <v>8091</v>
      </c>
      <c r="E5053" s="539" t="s">
        <v>188</v>
      </c>
      <c r="F5053" s="488">
        <v>204.06999999999999</v>
      </c>
    </row>
    <row r="5054" s="489" customFormat="1">
      <c r="B5054" s="490">
        <v>94465</v>
      </c>
      <c r="C5054" s="536" t="s">
        <v>2800</v>
      </c>
      <c r="D5054" s="541" t="s">
        <v>8092</v>
      </c>
      <c r="E5054" s="539" t="s">
        <v>188</v>
      </c>
      <c r="F5054" s="488">
        <v>52.939999999999998</v>
      </c>
    </row>
    <row r="5055" s="489" customFormat="1">
      <c r="B5055" s="490">
        <v>94467</v>
      </c>
      <c r="C5055" s="536" t="s">
        <v>2800</v>
      </c>
      <c r="D5055" s="541" t="s">
        <v>8093</v>
      </c>
      <c r="E5055" s="539" t="s">
        <v>188</v>
      </c>
      <c r="F5055" s="488">
        <v>84.950000000000003</v>
      </c>
    </row>
    <row r="5056" s="489" customFormat="1">
      <c r="B5056" s="490">
        <v>94469</v>
      </c>
      <c r="C5056" s="536" t="s">
        <v>2800</v>
      </c>
      <c r="D5056" s="541" t="s">
        <v>8094</v>
      </c>
      <c r="E5056" s="539" t="s">
        <v>188</v>
      </c>
      <c r="F5056" s="488">
        <v>121.29000000000001</v>
      </c>
    </row>
    <row r="5057" s="489" customFormat="1">
      <c r="B5057" s="490">
        <v>96746</v>
      </c>
      <c r="C5057" s="536" t="s">
        <v>2800</v>
      </c>
      <c r="D5057" s="541" t="s">
        <v>8095</v>
      </c>
      <c r="E5057" s="539" t="s">
        <v>188</v>
      </c>
      <c r="F5057" s="488">
        <v>115.95</v>
      </c>
    </row>
    <row r="5058" s="489" customFormat="1">
      <c r="B5058" s="490">
        <v>96736</v>
      </c>
      <c r="C5058" s="536" t="s">
        <v>2800</v>
      </c>
      <c r="D5058" s="541" t="s">
        <v>8096</v>
      </c>
      <c r="E5058" s="539" t="s">
        <v>188</v>
      </c>
      <c r="F5058" s="488">
        <v>6.2199999999999998</v>
      </c>
    </row>
    <row r="5059" s="489" customFormat="1">
      <c r="B5059" s="490">
        <v>96737</v>
      </c>
      <c r="C5059" s="536" t="s">
        <v>2800</v>
      </c>
      <c r="D5059" s="541" t="s">
        <v>8097</v>
      </c>
      <c r="E5059" s="539" t="s">
        <v>188</v>
      </c>
      <c r="F5059" s="488">
        <v>6.3600000000000003</v>
      </c>
    </row>
    <row r="5060" s="489" customFormat="1">
      <c r="B5060" s="490">
        <v>96739</v>
      </c>
      <c r="C5060" s="536" t="s">
        <v>2800</v>
      </c>
      <c r="D5060" s="541" t="s">
        <v>8098</v>
      </c>
      <c r="E5060" s="539" t="s">
        <v>188</v>
      </c>
      <c r="F5060" s="488">
        <v>8.8300000000000001</v>
      </c>
    </row>
    <row r="5061" s="489" customFormat="1">
      <c r="B5061" s="490">
        <v>96741</v>
      </c>
      <c r="C5061" s="536" t="s">
        <v>2800</v>
      </c>
      <c r="D5061" s="541" t="s">
        <v>8099</v>
      </c>
      <c r="E5061" s="539" t="s">
        <v>188</v>
      </c>
      <c r="F5061" s="488">
        <v>17.309999999999999</v>
      </c>
    </row>
    <row r="5062" s="489" customFormat="1">
      <c r="B5062" s="490">
        <v>96742</v>
      </c>
      <c r="C5062" s="536" t="s">
        <v>2800</v>
      </c>
      <c r="D5062" s="541" t="s">
        <v>8100</v>
      </c>
      <c r="E5062" s="539" t="s">
        <v>188</v>
      </c>
      <c r="F5062" s="488">
        <v>21.25</v>
      </c>
    </row>
    <row r="5063" s="489" customFormat="1">
      <c r="B5063" s="490">
        <v>96743</v>
      </c>
      <c r="C5063" s="536" t="s">
        <v>2800</v>
      </c>
      <c r="D5063" s="541" t="s">
        <v>8101</v>
      </c>
      <c r="E5063" s="539" t="s">
        <v>188</v>
      </c>
      <c r="F5063" s="488">
        <v>33.219999999999999</v>
      </c>
    </row>
    <row r="5064" s="489" customFormat="1">
      <c r="B5064" s="490">
        <v>96744</v>
      </c>
      <c r="C5064" s="536" t="s">
        <v>2800</v>
      </c>
      <c r="D5064" s="541" t="s">
        <v>8102</v>
      </c>
      <c r="E5064" s="539" t="s">
        <v>188</v>
      </c>
      <c r="F5064" s="488">
        <v>56.219999999999999</v>
      </c>
    </row>
    <row r="5065" s="489" customFormat="1">
      <c r="B5065" s="490">
        <v>96745</v>
      </c>
      <c r="C5065" s="536" t="s">
        <v>2800</v>
      </c>
      <c r="D5065" s="541" t="s">
        <v>8103</v>
      </c>
      <c r="E5065" s="539" t="s">
        <v>188</v>
      </c>
      <c r="F5065" s="488">
        <v>88.239999999999995</v>
      </c>
    </row>
    <row r="5066" s="489" customFormat="1">
      <c r="B5066" s="490">
        <v>94671</v>
      </c>
      <c r="C5066" s="536" t="s">
        <v>2800</v>
      </c>
      <c r="D5066" s="541" t="s">
        <v>8104</v>
      </c>
      <c r="E5066" s="539" t="s">
        <v>188</v>
      </c>
      <c r="F5066" s="488">
        <v>107.11</v>
      </c>
    </row>
    <row r="5067" s="489" customFormat="1">
      <c r="B5067" s="490">
        <v>94661</v>
      </c>
      <c r="C5067" s="536" t="s">
        <v>2800</v>
      </c>
      <c r="D5067" s="541" t="s">
        <v>8105</v>
      </c>
      <c r="E5067" s="539" t="s">
        <v>188</v>
      </c>
      <c r="F5067" s="488">
        <v>10.07</v>
      </c>
    </row>
    <row r="5068" s="489" customFormat="1">
      <c r="B5068" s="490">
        <v>94663</v>
      </c>
      <c r="C5068" s="536" t="s">
        <v>2800</v>
      </c>
      <c r="D5068" s="541" t="s">
        <v>8106</v>
      </c>
      <c r="E5068" s="539" t="s">
        <v>188</v>
      </c>
      <c r="F5068" s="488">
        <v>12.65</v>
      </c>
    </row>
    <row r="5069" s="489" customFormat="1">
      <c r="B5069" s="490">
        <v>94665</v>
      </c>
      <c r="C5069" s="536" t="s">
        <v>2800</v>
      </c>
      <c r="D5069" s="541" t="s">
        <v>8107</v>
      </c>
      <c r="E5069" s="539" t="s">
        <v>188</v>
      </c>
      <c r="F5069" s="488">
        <v>24.670000000000002</v>
      </c>
    </row>
    <row r="5070" s="489" customFormat="1">
      <c r="B5070" s="490">
        <v>94667</v>
      </c>
      <c r="C5070" s="536" t="s">
        <v>2800</v>
      </c>
      <c r="D5070" s="541" t="s">
        <v>8108</v>
      </c>
      <c r="E5070" s="539" t="s">
        <v>188</v>
      </c>
      <c r="F5070" s="488">
        <v>36.280000000000001</v>
      </c>
    </row>
    <row r="5071" s="489" customFormat="1">
      <c r="B5071" s="490">
        <v>94669</v>
      </c>
      <c r="C5071" s="536" t="s">
        <v>2800</v>
      </c>
      <c r="D5071" s="541" t="s">
        <v>8109</v>
      </c>
      <c r="E5071" s="539" t="s">
        <v>188</v>
      </c>
      <c r="F5071" s="488">
        <v>65.319999999999993</v>
      </c>
    </row>
    <row r="5072" s="489" customFormat="1">
      <c r="B5072" s="490">
        <v>105177</v>
      </c>
      <c r="C5072" s="536" t="s">
        <v>2800</v>
      </c>
      <c r="D5072" s="541" t="s">
        <v>8110</v>
      </c>
      <c r="E5072" s="539" t="s">
        <v>188</v>
      </c>
      <c r="F5072" s="488">
        <v>141.38</v>
      </c>
    </row>
    <row r="5073" s="489" customFormat="1">
      <c r="B5073" s="490">
        <v>105176</v>
      </c>
      <c r="C5073" s="536" t="s">
        <v>2800</v>
      </c>
      <c r="D5073" s="541" t="s">
        <v>8111</v>
      </c>
      <c r="E5073" s="539" t="s">
        <v>188</v>
      </c>
      <c r="F5073" s="488">
        <v>158.81</v>
      </c>
    </row>
    <row r="5074" s="489" customFormat="1">
      <c r="B5074" s="490">
        <v>94466</v>
      </c>
      <c r="C5074" s="536" t="s">
        <v>2800</v>
      </c>
      <c r="D5074" s="541" t="s">
        <v>8112</v>
      </c>
      <c r="E5074" s="539" t="s">
        <v>188</v>
      </c>
      <c r="F5074" s="488">
        <v>52.969999999999999</v>
      </c>
    </row>
    <row r="5075" s="489" customFormat="1">
      <c r="B5075" s="490">
        <v>94468</v>
      </c>
      <c r="C5075" s="536" t="s">
        <v>2800</v>
      </c>
      <c r="D5075" s="541" t="s">
        <v>8113</v>
      </c>
      <c r="E5075" s="539" t="s">
        <v>188</v>
      </c>
      <c r="F5075" s="488">
        <v>74.680000000000007</v>
      </c>
    </row>
    <row r="5076" s="489" customFormat="1">
      <c r="B5076" s="490">
        <v>94470</v>
      </c>
      <c r="C5076" s="536" t="s">
        <v>2800</v>
      </c>
      <c r="D5076" s="541" t="s">
        <v>8114</v>
      </c>
      <c r="E5076" s="539" t="s">
        <v>188</v>
      </c>
      <c r="F5076" s="488">
        <v>112.15000000000001</v>
      </c>
    </row>
    <row r="5077" s="489" customFormat="1">
      <c r="B5077" s="490">
        <v>105225</v>
      </c>
      <c r="C5077" s="536" t="s">
        <v>2800</v>
      </c>
      <c r="D5077" s="541" t="s">
        <v>8115</v>
      </c>
      <c r="E5077" s="539" t="s">
        <v>188</v>
      </c>
      <c r="F5077" s="488">
        <v>18.399999999999999</v>
      </c>
    </row>
    <row r="5078" s="489" customFormat="1">
      <c r="B5078" s="490">
        <v>105226</v>
      </c>
      <c r="C5078" s="536" t="s">
        <v>2800</v>
      </c>
      <c r="D5078" s="541" t="s">
        <v>8116</v>
      </c>
      <c r="E5078" s="539" t="s">
        <v>188</v>
      </c>
      <c r="F5078" s="488">
        <v>43.07</v>
      </c>
    </row>
    <row r="5079" s="489" customFormat="1">
      <c r="B5079" s="490">
        <v>105227</v>
      </c>
      <c r="C5079" s="536" t="s">
        <v>2800</v>
      </c>
      <c r="D5079" s="541" t="s">
        <v>8117</v>
      </c>
      <c r="E5079" s="539" t="s">
        <v>188</v>
      </c>
      <c r="F5079" s="488">
        <v>61.670000000000002</v>
      </c>
    </row>
    <row r="5080" s="489" customFormat="1">
      <c r="B5080" s="490">
        <v>105212</v>
      </c>
      <c r="C5080" s="536" t="s">
        <v>2800</v>
      </c>
      <c r="D5080" s="541" t="s">
        <v>8118</v>
      </c>
      <c r="E5080" s="539" t="s">
        <v>188</v>
      </c>
      <c r="F5080" s="488">
        <v>240.09999999999999</v>
      </c>
    </row>
    <row r="5081" s="489" customFormat="1">
      <c r="B5081" s="490">
        <v>105211</v>
      </c>
      <c r="C5081" s="536" t="s">
        <v>2800</v>
      </c>
      <c r="D5081" s="541" t="s">
        <v>8119</v>
      </c>
      <c r="E5081" s="539" t="s">
        <v>188</v>
      </c>
      <c r="F5081" s="488">
        <v>242.12</v>
      </c>
    </row>
    <row r="5082" s="489" customFormat="1">
      <c r="B5082" s="490">
        <v>105189</v>
      </c>
      <c r="C5082" s="536" t="s">
        <v>2800</v>
      </c>
      <c r="D5082" s="541" t="s">
        <v>8120</v>
      </c>
      <c r="E5082" s="539" t="s">
        <v>188</v>
      </c>
      <c r="F5082" s="488">
        <v>22.34</v>
      </c>
    </row>
    <row r="5083" s="489" customFormat="1">
      <c r="B5083" s="490">
        <v>105190</v>
      </c>
      <c r="C5083" s="536" t="s">
        <v>2800</v>
      </c>
      <c r="D5083" s="541" t="s">
        <v>8121</v>
      </c>
      <c r="E5083" s="539" t="s">
        <v>188</v>
      </c>
      <c r="F5083" s="488">
        <v>27.710000000000001</v>
      </c>
    </row>
    <row r="5084" s="489" customFormat="1">
      <c r="B5084" s="490">
        <v>94625</v>
      </c>
      <c r="C5084" s="536" t="s">
        <v>2800</v>
      </c>
      <c r="D5084" s="541" t="s">
        <v>8122</v>
      </c>
      <c r="E5084" s="539" t="s">
        <v>188</v>
      </c>
      <c r="F5084" s="488">
        <v>1556.72</v>
      </c>
    </row>
    <row r="5085" s="489" customFormat="1">
      <c r="B5085" s="490">
        <v>94622</v>
      </c>
      <c r="C5085" s="536" t="s">
        <v>2800</v>
      </c>
      <c r="D5085" s="541" t="s">
        <v>8123</v>
      </c>
      <c r="E5085" s="539" t="s">
        <v>188</v>
      </c>
      <c r="F5085" s="488">
        <v>208.93000000000001</v>
      </c>
    </row>
    <row r="5086" s="489" customFormat="1">
      <c r="B5086" s="490">
        <v>94623</v>
      </c>
      <c r="C5086" s="536" t="s">
        <v>2800</v>
      </c>
      <c r="D5086" s="541" t="s">
        <v>8124</v>
      </c>
      <c r="E5086" s="539" t="s">
        <v>188</v>
      </c>
      <c r="F5086" s="488">
        <v>494.74000000000001</v>
      </c>
    </row>
    <row r="5087" s="489" customFormat="1">
      <c r="B5087" s="490">
        <v>94624</v>
      </c>
      <c r="C5087" s="536" t="s">
        <v>2800</v>
      </c>
      <c r="D5087" s="541" t="s">
        <v>8125</v>
      </c>
      <c r="E5087" s="539" t="s">
        <v>188</v>
      </c>
      <c r="F5087" s="488">
        <v>744.25</v>
      </c>
    </row>
    <row r="5088" s="489" customFormat="1">
      <c r="B5088" s="490">
        <v>94763</v>
      </c>
      <c r="C5088" s="536" t="s">
        <v>2800</v>
      </c>
      <c r="D5088" s="541" t="s">
        <v>8126</v>
      </c>
      <c r="E5088" s="539" t="s">
        <v>188</v>
      </c>
      <c r="F5088" s="488">
        <v>382.64999999999998</v>
      </c>
    </row>
    <row r="5089" s="489" customFormat="1">
      <c r="B5089" s="490">
        <v>94756</v>
      </c>
      <c r="C5089" s="536" t="s">
        <v>2800</v>
      </c>
      <c r="D5089" s="541" t="s">
        <v>8127</v>
      </c>
      <c r="E5089" s="539" t="s">
        <v>188</v>
      </c>
      <c r="F5089" s="488">
        <v>13.65</v>
      </c>
    </row>
    <row r="5090" s="489" customFormat="1">
      <c r="B5090" s="490">
        <v>94757</v>
      </c>
      <c r="C5090" s="536" t="s">
        <v>2800</v>
      </c>
      <c r="D5090" s="541" t="s">
        <v>8128</v>
      </c>
      <c r="E5090" s="539" t="s">
        <v>188</v>
      </c>
      <c r="F5090" s="488">
        <v>21.530000000000001</v>
      </c>
    </row>
    <row r="5091" s="489" customFormat="1">
      <c r="B5091" s="490">
        <v>94758</v>
      </c>
      <c r="C5091" s="536" t="s">
        <v>2800</v>
      </c>
      <c r="D5091" s="541" t="s">
        <v>8129</v>
      </c>
      <c r="E5091" s="539" t="s">
        <v>188</v>
      </c>
      <c r="F5091" s="488">
        <v>54.75</v>
      </c>
    </row>
    <row r="5092" s="489" customFormat="1">
      <c r="B5092" s="490">
        <v>94759</v>
      </c>
      <c r="C5092" s="536" t="s">
        <v>2800</v>
      </c>
      <c r="D5092" s="541" t="s">
        <v>8130</v>
      </c>
      <c r="E5092" s="539" t="s">
        <v>188</v>
      </c>
      <c r="F5092" s="488">
        <v>69.689999999999998</v>
      </c>
    </row>
    <row r="5093" s="489" customFormat="1">
      <c r="B5093" s="490">
        <v>94760</v>
      </c>
      <c r="C5093" s="536" t="s">
        <v>2800</v>
      </c>
      <c r="D5093" s="541" t="s">
        <v>8131</v>
      </c>
      <c r="E5093" s="539" t="s">
        <v>188</v>
      </c>
      <c r="F5093" s="488">
        <v>111.02</v>
      </c>
    </row>
    <row r="5094" s="489" customFormat="1">
      <c r="B5094" s="490">
        <v>94761</v>
      </c>
      <c r="C5094" s="536" t="s">
        <v>2800</v>
      </c>
      <c r="D5094" s="541" t="s">
        <v>8132</v>
      </c>
      <c r="E5094" s="539" t="s">
        <v>188</v>
      </c>
      <c r="F5094" s="488">
        <v>240.03999999999999</v>
      </c>
    </row>
    <row r="5095" s="489" customFormat="1">
      <c r="B5095" s="490">
        <v>94762</v>
      </c>
      <c r="C5095" s="536" t="s">
        <v>2800</v>
      </c>
      <c r="D5095" s="541" t="s">
        <v>8133</v>
      </c>
      <c r="E5095" s="539" t="s">
        <v>188</v>
      </c>
      <c r="F5095" s="488">
        <v>291.19999999999999</v>
      </c>
    </row>
    <row r="5096" s="489" customFormat="1">
      <c r="B5096" s="490">
        <v>94462</v>
      </c>
      <c r="C5096" s="536" t="s">
        <v>2800</v>
      </c>
      <c r="D5096" s="541" t="s">
        <v>8134</v>
      </c>
      <c r="E5096" s="539" t="s">
        <v>143</v>
      </c>
      <c r="F5096" s="488">
        <v>130.56999999999999</v>
      </c>
    </row>
    <row r="5097" s="489" customFormat="1">
      <c r="B5097" s="490">
        <v>94463</v>
      </c>
      <c r="C5097" s="536" t="s">
        <v>2800</v>
      </c>
      <c r="D5097" s="541" t="s">
        <v>8135</v>
      </c>
      <c r="E5097" s="539" t="s">
        <v>143</v>
      </c>
      <c r="F5097" s="488">
        <v>160.52000000000001</v>
      </c>
    </row>
    <row r="5098" s="489" customFormat="1">
      <c r="B5098" s="490">
        <v>94464</v>
      </c>
      <c r="C5098" s="536" t="s">
        <v>2800</v>
      </c>
      <c r="D5098" s="541" t="s">
        <v>8136</v>
      </c>
      <c r="E5098" s="539" t="s">
        <v>143</v>
      </c>
      <c r="F5098" s="488">
        <v>212</v>
      </c>
    </row>
    <row r="5099" s="489" customFormat="1">
      <c r="B5099" s="490">
        <v>94605</v>
      </c>
      <c r="C5099" s="536" t="s">
        <v>2800</v>
      </c>
      <c r="D5099" s="541" t="s">
        <v>8137</v>
      </c>
      <c r="E5099" s="539" t="s">
        <v>143</v>
      </c>
      <c r="F5099" s="488">
        <v>661.40999999999997</v>
      </c>
    </row>
    <row r="5100" s="489" customFormat="1">
      <c r="B5100" s="490">
        <v>94602</v>
      </c>
      <c r="C5100" s="536" t="s">
        <v>2800</v>
      </c>
      <c r="D5100" s="541" t="s">
        <v>8138</v>
      </c>
      <c r="E5100" s="539" t="s">
        <v>143</v>
      </c>
      <c r="F5100" s="488">
        <v>234.44</v>
      </c>
    </row>
    <row r="5101" s="489" customFormat="1">
      <c r="B5101" s="490">
        <v>94603</v>
      </c>
      <c r="C5101" s="536" t="s">
        <v>2800</v>
      </c>
      <c r="D5101" s="541" t="s">
        <v>8139</v>
      </c>
      <c r="E5101" s="539" t="s">
        <v>143</v>
      </c>
      <c r="F5101" s="488">
        <v>320.32999999999998</v>
      </c>
    </row>
    <row r="5102" s="489" customFormat="1">
      <c r="B5102" s="490">
        <v>94604</v>
      </c>
      <c r="C5102" s="536" t="s">
        <v>2800</v>
      </c>
      <c r="D5102" s="541" t="s">
        <v>8140</v>
      </c>
      <c r="E5102" s="539" t="s">
        <v>143</v>
      </c>
      <c r="F5102" s="488">
        <v>456.43000000000001</v>
      </c>
    </row>
    <row r="5103" s="489" customFormat="1">
      <c r="B5103" s="490">
        <v>94723</v>
      </c>
      <c r="C5103" s="536" t="s">
        <v>2800</v>
      </c>
      <c r="D5103" s="541" t="s">
        <v>8141</v>
      </c>
      <c r="E5103" s="539" t="s">
        <v>143</v>
      </c>
      <c r="F5103" s="488">
        <v>491.27999999999997</v>
      </c>
    </row>
    <row r="5104" s="489" customFormat="1">
      <c r="B5104" s="490">
        <v>94716</v>
      </c>
      <c r="C5104" s="536" t="s">
        <v>2800</v>
      </c>
      <c r="D5104" s="541" t="s">
        <v>8142</v>
      </c>
      <c r="E5104" s="539" t="s">
        <v>143</v>
      </c>
      <c r="F5104" s="488">
        <v>24.079999999999998</v>
      </c>
    </row>
    <row r="5105" s="489" customFormat="1">
      <c r="B5105" s="490">
        <v>94717</v>
      </c>
      <c r="C5105" s="536" t="s">
        <v>2800</v>
      </c>
      <c r="D5105" s="541" t="s">
        <v>8143</v>
      </c>
      <c r="E5105" s="539" t="s">
        <v>143</v>
      </c>
      <c r="F5105" s="488">
        <v>40.43</v>
      </c>
    </row>
    <row r="5106" s="489" customFormat="1">
      <c r="B5106" s="490">
        <v>94718</v>
      </c>
      <c r="C5106" s="536" t="s">
        <v>2800</v>
      </c>
      <c r="D5106" s="541" t="s">
        <v>8144</v>
      </c>
      <c r="E5106" s="539" t="s">
        <v>143</v>
      </c>
      <c r="F5106" s="488">
        <v>52.799999999999997</v>
      </c>
    </row>
    <row r="5107" s="489" customFormat="1">
      <c r="B5107" s="490">
        <v>94719</v>
      </c>
      <c r="C5107" s="536" t="s">
        <v>2800</v>
      </c>
      <c r="D5107" s="541" t="s">
        <v>8145</v>
      </c>
      <c r="E5107" s="539" t="s">
        <v>143</v>
      </c>
      <c r="F5107" s="488">
        <v>70.469999999999999</v>
      </c>
    </row>
    <row r="5108" s="489" customFormat="1">
      <c r="B5108" s="490">
        <v>94720</v>
      </c>
      <c r="C5108" s="536" t="s">
        <v>2800</v>
      </c>
      <c r="D5108" s="541" t="s">
        <v>8146</v>
      </c>
      <c r="E5108" s="539" t="s">
        <v>143</v>
      </c>
      <c r="F5108" s="488">
        <v>103.18000000000001</v>
      </c>
    </row>
    <row r="5109" s="489" customFormat="1">
      <c r="B5109" s="490">
        <v>94721</v>
      </c>
      <c r="C5109" s="536" t="s">
        <v>2800</v>
      </c>
      <c r="D5109" s="541" t="s">
        <v>8147</v>
      </c>
      <c r="E5109" s="539" t="s">
        <v>143</v>
      </c>
      <c r="F5109" s="488">
        <v>167.24000000000001</v>
      </c>
    </row>
    <row r="5110" s="489" customFormat="1">
      <c r="B5110" s="490">
        <v>94722</v>
      </c>
      <c r="C5110" s="536" t="s">
        <v>2800</v>
      </c>
      <c r="D5110" s="541" t="s">
        <v>8148</v>
      </c>
      <c r="E5110" s="539" t="s">
        <v>143</v>
      </c>
      <c r="F5110" s="488">
        <v>260.88999999999999</v>
      </c>
    </row>
    <row r="5111" s="489" customFormat="1">
      <c r="B5111" s="490">
        <v>96726</v>
      </c>
      <c r="C5111" s="536" t="s">
        <v>2800</v>
      </c>
      <c r="D5111" s="541" t="s">
        <v>8149</v>
      </c>
      <c r="E5111" s="539" t="s">
        <v>143</v>
      </c>
      <c r="F5111" s="488">
        <v>171.83000000000001</v>
      </c>
    </row>
    <row r="5112" s="489" customFormat="1">
      <c r="B5112" s="490">
        <v>96735</v>
      </c>
      <c r="C5112" s="536" t="s">
        <v>2800</v>
      </c>
      <c r="D5112" s="541" t="s">
        <v>8150</v>
      </c>
      <c r="E5112" s="539" t="s">
        <v>143</v>
      </c>
      <c r="F5112" s="488">
        <v>325.31</v>
      </c>
    </row>
    <row r="5113" s="489" customFormat="1">
      <c r="B5113" s="490">
        <v>96718</v>
      </c>
      <c r="C5113" s="536" t="s">
        <v>2800</v>
      </c>
      <c r="D5113" s="541" t="s">
        <v>8151</v>
      </c>
      <c r="E5113" s="539" t="s">
        <v>143</v>
      </c>
      <c r="F5113" s="488">
        <v>15.35</v>
      </c>
    </row>
    <row r="5114" s="489" customFormat="1">
      <c r="B5114" s="490">
        <v>96727</v>
      </c>
      <c r="C5114" s="536" t="s">
        <v>2800</v>
      </c>
      <c r="D5114" s="541" t="s">
        <v>8152</v>
      </c>
      <c r="E5114" s="539" t="s">
        <v>143</v>
      </c>
      <c r="F5114" s="488">
        <v>17.469999999999999</v>
      </c>
    </row>
    <row r="5115" s="489" customFormat="1">
      <c r="B5115" s="490">
        <v>96719</v>
      </c>
      <c r="C5115" s="536" t="s">
        <v>2800</v>
      </c>
      <c r="D5115" s="541" t="s">
        <v>8153</v>
      </c>
      <c r="E5115" s="539" t="s">
        <v>143</v>
      </c>
      <c r="F5115" s="488">
        <v>19.68</v>
      </c>
    </row>
    <row r="5116" s="489" customFormat="1">
      <c r="B5116" s="490">
        <v>96728</v>
      </c>
      <c r="C5116" s="536" t="s">
        <v>2800</v>
      </c>
      <c r="D5116" s="541" t="s">
        <v>8154</v>
      </c>
      <c r="E5116" s="539" t="s">
        <v>143</v>
      </c>
      <c r="F5116" s="488">
        <v>22.600000000000001</v>
      </c>
    </row>
    <row r="5117" s="489" customFormat="1">
      <c r="B5117" s="490">
        <v>96720</v>
      </c>
      <c r="C5117" s="536" t="s">
        <v>2800</v>
      </c>
      <c r="D5117" s="541" t="s">
        <v>8155</v>
      </c>
      <c r="E5117" s="539" t="s">
        <v>143</v>
      </c>
      <c r="F5117" s="488">
        <v>17.809999999999999</v>
      </c>
    </row>
    <row r="5118" s="489" customFormat="1">
      <c r="B5118" s="490">
        <v>96729</v>
      </c>
      <c r="C5118" s="536" t="s">
        <v>2800</v>
      </c>
      <c r="D5118" s="541" t="s">
        <v>8156</v>
      </c>
      <c r="E5118" s="539" t="s">
        <v>143</v>
      </c>
      <c r="F5118" s="488">
        <v>29.149999999999999</v>
      </c>
    </row>
    <row r="5119" s="489" customFormat="1">
      <c r="B5119" s="490">
        <v>96721</v>
      </c>
      <c r="C5119" s="536" t="s">
        <v>2800</v>
      </c>
      <c r="D5119" s="541" t="s">
        <v>8157</v>
      </c>
      <c r="E5119" s="539" t="s">
        <v>143</v>
      </c>
      <c r="F5119" s="488">
        <v>23.16</v>
      </c>
    </row>
    <row r="5120" s="489" customFormat="1">
      <c r="B5120" s="490">
        <v>96730</v>
      </c>
      <c r="C5120" s="536" t="s">
        <v>2800</v>
      </c>
      <c r="D5120" s="541" t="s">
        <v>8158</v>
      </c>
      <c r="E5120" s="539" t="s">
        <v>143</v>
      </c>
      <c r="F5120" s="488">
        <v>40.340000000000003</v>
      </c>
    </row>
    <row r="5121" s="489" customFormat="1">
      <c r="B5121" s="490">
        <v>96722</v>
      </c>
      <c r="C5121" s="536" t="s">
        <v>2800</v>
      </c>
      <c r="D5121" s="541" t="s">
        <v>8159</v>
      </c>
      <c r="E5121" s="539" t="s">
        <v>143</v>
      </c>
      <c r="F5121" s="488">
        <v>35.590000000000003</v>
      </c>
    </row>
    <row r="5122" s="489" customFormat="1">
      <c r="B5122" s="490">
        <v>96731</v>
      </c>
      <c r="C5122" s="536" t="s">
        <v>2800</v>
      </c>
      <c r="D5122" s="541" t="s">
        <v>8160</v>
      </c>
      <c r="E5122" s="539" t="s">
        <v>143</v>
      </c>
      <c r="F5122" s="488">
        <v>61.020000000000003</v>
      </c>
    </row>
    <row r="5123" s="489" customFormat="1">
      <c r="B5123" s="490">
        <v>96723</v>
      </c>
      <c r="C5123" s="536" t="s">
        <v>2800</v>
      </c>
      <c r="D5123" s="541" t="s">
        <v>8161</v>
      </c>
      <c r="E5123" s="539" t="s">
        <v>143</v>
      </c>
      <c r="F5123" s="488">
        <v>55.289999999999999</v>
      </c>
    </row>
    <row r="5124" s="489" customFormat="1">
      <c r="B5124" s="490">
        <v>96732</v>
      </c>
      <c r="C5124" s="536" t="s">
        <v>2800</v>
      </c>
      <c r="D5124" s="541" t="s">
        <v>8162</v>
      </c>
      <c r="E5124" s="539" t="s">
        <v>143</v>
      </c>
      <c r="F5124" s="488">
        <v>102.86</v>
      </c>
    </row>
    <row r="5125" s="489" customFormat="1">
      <c r="B5125" s="490">
        <v>96724</v>
      </c>
      <c r="C5125" s="536" t="s">
        <v>2800</v>
      </c>
      <c r="D5125" s="541" t="s">
        <v>8163</v>
      </c>
      <c r="E5125" s="539" t="s">
        <v>143</v>
      </c>
      <c r="F5125" s="488">
        <v>70.980000000000004</v>
      </c>
    </row>
    <row r="5126" s="489" customFormat="1">
      <c r="B5126" s="490">
        <v>96733</v>
      </c>
      <c r="C5126" s="536" t="s">
        <v>2800</v>
      </c>
      <c r="D5126" s="541" t="s">
        <v>8164</v>
      </c>
      <c r="E5126" s="539" t="s">
        <v>143</v>
      </c>
      <c r="F5126" s="488">
        <v>140.19</v>
      </c>
    </row>
    <row r="5127" s="489" customFormat="1">
      <c r="B5127" s="490">
        <v>96725</v>
      </c>
      <c r="C5127" s="536" t="s">
        <v>2800</v>
      </c>
      <c r="D5127" s="541" t="s">
        <v>8165</v>
      </c>
      <c r="E5127" s="539" t="s">
        <v>143</v>
      </c>
      <c r="F5127" s="488">
        <v>116.23999999999999</v>
      </c>
    </row>
    <row r="5128" s="489" customFormat="1">
      <c r="B5128" s="490">
        <v>96734</v>
      </c>
      <c r="C5128" s="536" t="s">
        <v>2800</v>
      </c>
      <c r="D5128" s="541" t="s">
        <v>8166</v>
      </c>
      <c r="E5128" s="539" t="s">
        <v>143</v>
      </c>
      <c r="F5128" s="488">
        <v>233.91999999999999</v>
      </c>
    </row>
    <row r="5129" s="489" customFormat="1">
      <c r="B5129" s="490">
        <v>94655</v>
      </c>
      <c r="C5129" s="536" t="s">
        <v>2800</v>
      </c>
      <c r="D5129" s="541" t="s">
        <v>8167</v>
      </c>
      <c r="E5129" s="539" t="s">
        <v>143</v>
      </c>
      <c r="F5129" s="488">
        <v>123.38</v>
      </c>
    </row>
    <row r="5130" s="489" customFormat="1">
      <c r="B5130" s="490">
        <v>94648</v>
      </c>
      <c r="C5130" s="536" t="s">
        <v>2800</v>
      </c>
      <c r="D5130" s="541" t="s">
        <v>8168</v>
      </c>
      <c r="E5130" s="539" t="s">
        <v>143</v>
      </c>
      <c r="F5130" s="488">
        <v>7</v>
      </c>
    </row>
    <row r="5131" s="489" customFormat="1">
      <c r="B5131" s="490">
        <v>94649</v>
      </c>
      <c r="C5131" s="536" t="s">
        <v>2800</v>
      </c>
      <c r="D5131" s="541" t="s">
        <v>8169</v>
      </c>
      <c r="E5131" s="539" t="s">
        <v>143</v>
      </c>
      <c r="F5131" s="488">
        <v>12.949999999999999</v>
      </c>
    </row>
    <row r="5132" s="489" customFormat="1">
      <c r="B5132" s="490">
        <v>94650</v>
      </c>
      <c r="C5132" s="536" t="s">
        <v>2800</v>
      </c>
      <c r="D5132" s="541" t="s">
        <v>8170</v>
      </c>
      <c r="E5132" s="539" t="s">
        <v>143</v>
      </c>
      <c r="F5132" s="488">
        <v>19.559999999999999</v>
      </c>
    </row>
    <row r="5133" s="489" customFormat="1">
      <c r="B5133" s="490">
        <v>94651</v>
      </c>
      <c r="C5133" s="536" t="s">
        <v>2800</v>
      </c>
      <c r="D5133" s="541" t="s">
        <v>8171</v>
      </c>
      <c r="E5133" s="539" t="s">
        <v>143</v>
      </c>
      <c r="F5133" s="488">
        <v>22.789999999999999</v>
      </c>
    </row>
    <row r="5134" s="489" customFormat="1">
      <c r="B5134" s="490">
        <v>94652</v>
      </c>
      <c r="C5134" s="536" t="s">
        <v>2800</v>
      </c>
      <c r="D5134" s="541" t="s">
        <v>8172</v>
      </c>
      <c r="E5134" s="539" t="s">
        <v>143</v>
      </c>
      <c r="F5134" s="488">
        <v>35.640000000000001</v>
      </c>
    </row>
    <row r="5135" s="489" customFormat="1">
      <c r="B5135" s="490">
        <v>94653</v>
      </c>
      <c r="C5135" s="536" t="s">
        <v>2800</v>
      </c>
      <c r="D5135" s="541" t="s">
        <v>8173</v>
      </c>
      <c r="E5135" s="539" t="s">
        <v>143</v>
      </c>
      <c r="F5135" s="488">
        <v>57.530000000000001</v>
      </c>
    </row>
    <row r="5136" s="489" customFormat="1">
      <c r="B5136" s="490">
        <v>94654</v>
      </c>
      <c r="C5136" s="536" t="s">
        <v>2800</v>
      </c>
      <c r="D5136" s="541" t="s">
        <v>8174</v>
      </c>
      <c r="E5136" s="539" t="s">
        <v>143</v>
      </c>
      <c r="F5136" s="488">
        <v>78.310000000000002</v>
      </c>
    </row>
    <row r="5137" s="489" customFormat="1">
      <c r="B5137" s="490">
        <v>94689</v>
      </c>
      <c r="C5137" s="536" t="s">
        <v>2800</v>
      </c>
      <c r="D5137" s="541" t="s">
        <v>8175</v>
      </c>
      <c r="E5137" s="539" t="s">
        <v>188</v>
      </c>
      <c r="F5137" s="488">
        <v>9.7799999999999994</v>
      </c>
    </row>
    <row r="5138" s="489" customFormat="1">
      <c r="B5138" s="490">
        <v>94702</v>
      </c>
      <c r="C5138" s="536" t="s">
        <v>2800</v>
      </c>
      <c r="D5138" s="541" t="s">
        <v>8176</v>
      </c>
      <c r="E5138" s="539" t="s">
        <v>188</v>
      </c>
      <c r="F5138" s="488">
        <v>190.15000000000001</v>
      </c>
    </row>
    <row r="5139" s="489" customFormat="1">
      <c r="B5139" s="490">
        <v>94691</v>
      </c>
      <c r="C5139" s="536" t="s">
        <v>2800</v>
      </c>
      <c r="D5139" s="541" t="s">
        <v>8177</v>
      </c>
      <c r="E5139" s="539" t="s">
        <v>188</v>
      </c>
      <c r="F5139" s="488">
        <v>14.029999999999999</v>
      </c>
    </row>
    <row r="5140" s="489" customFormat="1">
      <c r="B5140" s="490">
        <v>94693</v>
      </c>
      <c r="C5140" s="536" t="s">
        <v>2800</v>
      </c>
      <c r="D5140" s="541" t="s">
        <v>8178</v>
      </c>
      <c r="E5140" s="539" t="s">
        <v>188</v>
      </c>
      <c r="F5140" s="488">
        <v>18.359999999999999</v>
      </c>
    </row>
    <row r="5141" s="489" customFormat="1">
      <c r="B5141" s="490">
        <v>94695</v>
      </c>
      <c r="C5141" s="536" t="s">
        <v>2800</v>
      </c>
      <c r="D5141" s="541" t="s">
        <v>8179</v>
      </c>
      <c r="E5141" s="539" t="s">
        <v>188</v>
      </c>
      <c r="F5141" s="488">
        <v>31.899999999999999</v>
      </c>
    </row>
    <row r="5142" s="489" customFormat="1">
      <c r="B5142" s="490">
        <v>94698</v>
      </c>
      <c r="C5142" s="536" t="s">
        <v>2800</v>
      </c>
      <c r="D5142" s="541" t="s">
        <v>8180</v>
      </c>
      <c r="E5142" s="539" t="s">
        <v>188</v>
      </c>
      <c r="F5142" s="488">
        <v>68.239999999999995</v>
      </c>
    </row>
    <row r="5143" s="489" customFormat="1">
      <c r="B5143" s="490">
        <v>94700</v>
      </c>
      <c r="C5143" s="536" t="s">
        <v>2800</v>
      </c>
      <c r="D5143" s="541" t="s">
        <v>8181</v>
      </c>
      <c r="E5143" s="539" t="s">
        <v>188</v>
      </c>
      <c r="F5143" s="488">
        <v>132.08000000000001</v>
      </c>
    </row>
    <row r="5144" s="489" customFormat="1">
      <c r="B5144" s="490">
        <v>94477</v>
      </c>
      <c r="C5144" s="536" t="s">
        <v>2800</v>
      </c>
      <c r="D5144" s="541" t="s">
        <v>8182</v>
      </c>
      <c r="E5144" s="539" t="s">
        <v>188</v>
      </c>
      <c r="F5144" s="488">
        <v>101.68000000000001</v>
      </c>
    </row>
    <row r="5145" s="489" customFormat="1">
      <c r="B5145" s="490">
        <v>94478</v>
      </c>
      <c r="C5145" s="536" t="s">
        <v>2800</v>
      </c>
      <c r="D5145" s="541" t="s">
        <v>8183</v>
      </c>
      <c r="E5145" s="539" t="s">
        <v>188</v>
      </c>
      <c r="F5145" s="488">
        <v>167.31999999999999</v>
      </c>
    </row>
    <row r="5146" s="489" customFormat="1">
      <c r="B5146" s="490">
        <v>94479</v>
      </c>
      <c r="C5146" s="536" t="s">
        <v>2800</v>
      </c>
      <c r="D5146" s="541" t="s">
        <v>8184</v>
      </c>
      <c r="E5146" s="539" t="s">
        <v>188</v>
      </c>
      <c r="F5146" s="488">
        <v>217.5</v>
      </c>
    </row>
    <row r="5147" s="489" customFormat="1">
      <c r="B5147" s="490">
        <v>96764</v>
      </c>
      <c r="C5147" s="536" t="s">
        <v>2800</v>
      </c>
      <c r="D5147" s="541" t="s">
        <v>8185</v>
      </c>
      <c r="E5147" s="539" t="s">
        <v>188</v>
      </c>
      <c r="F5147" s="488">
        <v>320.58999999999997</v>
      </c>
    </row>
    <row r="5148" s="489" customFormat="1">
      <c r="B5148" s="490">
        <v>105164</v>
      </c>
      <c r="C5148" s="536" t="s">
        <v>2800</v>
      </c>
      <c r="D5148" s="541" t="s">
        <v>8186</v>
      </c>
      <c r="E5148" s="539" t="s">
        <v>188</v>
      </c>
      <c r="F5148" s="488">
        <v>11.25</v>
      </c>
    </row>
    <row r="5149" s="489" customFormat="1">
      <c r="B5149" s="490">
        <v>105165</v>
      </c>
      <c r="C5149" s="536" t="s">
        <v>2800</v>
      </c>
      <c r="D5149" s="541" t="s">
        <v>8187</v>
      </c>
      <c r="E5149" s="539" t="s">
        <v>188</v>
      </c>
      <c r="F5149" s="488">
        <v>11.449999999999999</v>
      </c>
    </row>
    <row r="5150" s="489" customFormat="1">
      <c r="B5150" s="490">
        <v>96758</v>
      </c>
      <c r="C5150" s="536" t="s">
        <v>2800</v>
      </c>
      <c r="D5150" s="541" t="s">
        <v>8188</v>
      </c>
      <c r="E5150" s="539" t="s">
        <v>188</v>
      </c>
      <c r="F5150" s="488">
        <v>17.609999999999999</v>
      </c>
    </row>
    <row r="5151" s="489" customFormat="1">
      <c r="B5151" s="490">
        <v>96759</v>
      </c>
      <c r="C5151" s="536" t="s">
        <v>2800</v>
      </c>
      <c r="D5151" s="541" t="s">
        <v>8189</v>
      </c>
      <c r="E5151" s="539" t="s">
        <v>188</v>
      </c>
      <c r="F5151" s="488">
        <v>26.18</v>
      </c>
    </row>
    <row r="5152" s="489" customFormat="1">
      <c r="B5152" s="490">
        <v>96760</v>
      </c>
      <c r="C5152" s="536" t="s">
        <v>2800</v>
      </c>
      <c r="D5152" s="541" t="s">
        <v>8190</v>
      </c>
      <c r="E5152" s="539" t="s">
        <v>188</v>
      </c>
      <c r="F5152" s="488">
        <v>42.82</v>
      </c>
    </row>
    <row r="5153" s="489" customFormat="1">
      <c r="B5153" s="490">
        <v>96761</v>
      </c>
      <c r="C5153" s="536" t="s">
        <v>2800</v>
      </c>
      <c r="D5153" s="541" t="s">
        <v>8191</v>
      </c>
      <c r="E5153" s="539" t="s">
        <v>188</v>
      </c>
      <c r="F5153" s="488">
        <v>63.93</v>
      </c>
    </row>
    <row r="5154" s="489" customFormat="1">
      <c r="B5154" s="490">
        <v>96762</v>
      </c>
      <c r="C5154" s="536" t="s">
        <v>2800</v>
      </c>
      <c r="D5154" s="541" t="s">
        <v>8192</v>
      </c>
      <c r="E5154" s="539" t="s">
        <v>188</v>
      </c>
      <c r="F5154" s="488">
        <v>120.78</v>
      </c>
    </row>
    <row r="5155" s="489" customFormat="1">
      <c r="B5155" s="490">
        <v>96763</v>
      </c>
      <c r="C5155" s="536" t="s">
        <v>2800</v>
      </c>
      <c r="D5155" s="541" t="s">
        <v>8193</v>
      </c>
      <c r="E5155" s="539" t="s">
        <v>188</v>
      </c>
      <c r="F5155" s="488">
        <v>161.78</v>
      </c>
    </row>
    <row r="5156" s="489" customFormat="1">
      <c r="B5156" s="490">
        <v>94701</v>
      </c>
      <c r="C5156" s="536" t="s">
        <v>2800</v>
      </c>
      <c r="D5156" s="541" t="s">
        <v>8194</v>
      </c>
      <c r="E5156" s="539" t="s">
        <v>188</v>
      </c>
      <c r="F5156" s="488">
        <v>228.25999999999999</v>
      </c>
    </row>
    <row r="5157" s="489" customFormat="1">
      <c r="B5157" s="490">
        <v>94688</v>
      </c>
      <c r="C5157" s="536" t="s">
        <v>2800</v>
      </c>
      <c r="D5157" s="541" t="s">
        <v>8195</v>
      </c>
      <c r="E5157" s="539" t="s">
        <v>188</v>
      </c>
      <c r="F5157" s="488">
        <v>7.2300000000000004</v>
      </c>
    </row>
    <row r="5158" s="489" customFormat="1">
      <c r="B5158" s="490">
        <v>94690</v>
      </c>
      <c r="C5158" s="536" t="s">
        <v>2800</v>
      </c>
      <c r="D5158" s="541" t="s">
        <v>8196</v>
      </c>
      <c r="E5158" s="539" t="s">
        <v>188</v>
      </c>
      <c r="F5158" s="488">
        <v>11.789999999999999</v>
      </c>
    </row>
    <row r="5159" s="489" customFormat="1">
      <c r="B5159" s="490">
        <v>94692</v>
      </c>
      <c r="C5159" s="536" t="s">
        <v>2800</v>
      </c>
      <c r="D5159" s="541" t="s">
        <v>8197</v>
      </c>
      <c r="E5159" s="539" t="s">
        <v>188</v>
      </c>
      <c r="F5159" s="488">
        <v>19.870000000000001</v>
      </c>
    </row>
    <row r="5160" s="489" customFormat="1">
      <c r="B5160" s="490">
        <v>94694</v>
      </c>
      <c r="C5160" s="536" t="s">
        <v>2800</v>
      </c>
      <c r="D5160" s="541" t="s">
        <v>8198</v>
      </c>
      <c r="E5160" s="539" t="s">
        <v>188</v>
      </c>
      <c r="F5160" s="488">
        <v>24.75</v>
      </c>
    </row>
    <row r="5161" s="489" customFormat="1">
      <c r="B5161" s="490">
        <v>94696</v>
      </c>
      <c r="C5161" s="536" t="s">
        <v>2800</v>
      </c>
      <c r="D5161" s="541" t="s">
        <v>8199</v>
      </c>
      <c r="E5161" s="539" t="s">
        <v>188</v>
      </c>
      <c r="F5161" s="488">
        <v>51.649999999999999</v>
      </c>
    </row>
    <row r="5162" s="489" customFormat="1">
      <c r="B5162" s="490">
        <v>94697</v>
      </c>
      <c r="C5162" s="536" t="s">
        <v>2800</v>
      </c>
      <c r="D5162" s="541" t="s">
        <v>8200</v>
      </c>
      <c r="E5162" s="539" t="s">
        <v>188</v>
      </c>
      <c r="F5162" s="488">
        <v>88.329999999999998</v>
      </c>
    </row>
    <row r="5163" s="489" customFormat="1">
      <c r="B5163" s="490">
        <v>94699</v>
      </c>
      <c r="C5163" s="536" t="s">
        <v>2800</v>
      </c>
      <c r="D5163" s="541" t="s">
        <v>8201</v>
      </c>
      <c r="E5163" s="539" t="s">
        <v>188</v>
      </c>
      <c r="F5163" s="488">
        <v>116.94</v>
      </c>
    </row>
    <row r="5164" s="489" customFormat="1">
      <c r="B5164" s="490">
        <v>105167</v>
      </c>
      <c r="C5164" s="536" t="s">
        <v>2800</v>
      </c>
      <c r="D5164" s="541" t="s">
        <v>8202</v>
      </c>
      <c r="E5164" s="539" t="s">
        <v>188</v>
      </c>
      <c r="F5164" s="488">
        <v>225.13</v>
      </c>
    </row>
    <row r="5165" s="489" customFormat="1">
      <c r="B5165" s="490">
        <v>105168</v>
      </c>
      <c r="C5165" s="536" t="s">
        <v>2800</v>
      </c>
      <c r="D5165" s="541" t="s">
        <v>8203</v>
      </c>
      <c r="E5165" s="539" t="s">
        <v>188</v>
      </c>
      <c r="F5165" s="488">
        <v>0</v>
      </c>
    </row>
    <row r="5166" s="489" customFormat="1">
      <c r="B5166" s="490">
        <v>105171</v>
      </c>
      <c r="C5166" s="536" t="s">
        <v>2800</v>
      </c>
      <c r="D5166" s="541" t="s">
        <v>8204</v>
      </c>
      <c r="E5166" s="539" t="s">
        <v>188</v>
      </c>
      <c r="F5166" s="488">
        <v>0</v>
      </c>
    </row>
    <row r="5167" s="489" customFormat="1">
      <c r="B5167" s="490">
        <v>105191</v>
      </c>
      <c r="C5167" s="536" t="s">
        <v>2800</v>
      </c>
      <c r="D5167" s="541" t="s">
        <v>8205</v>
      </c>
      <c r="E5167" s="539" t="s">
        <v>188</v>
      </c>
      <c r="F5167" s="488">
        <v>0</v>
      </c>
    </row>
    <row r="5168" s="489" customFormat="1">
      <c r="B5168" s="490">
        <v>105192</v>
      </c>
      <c r="C5168" s="536" t="s">
        <v>2800</v>
      </c>
      <c r="D5168" s="541" t="s">
        <v>8206</v>
      </c>
      <c r="E5168" s="539" t="s">
        <v>188</v>
      </c>
      <c r="F5168" s="488">
        <v>0</v>
      </c>
    </row>
    <row r="5169" s="489" customFormat="1">
      <c r="B5169" s="490">
        <v>96809</v>
      </c>
      <c r="C5169" s="536" t="s">
        <v>2800</v>
      </c>
      <c r="D5169" s="541" t="s">
        <v>8207</v>
      </c>
      <c r="E5169" s="539" t="s">
        <v>188</v>
      </c>
      <c r="F5169" s="488">
        <v>19.460000000000001</v>
      </c>
    </row>
    <row r="5170" s="489" customFormat="1">
      <c r="B5170" s="490">
        <v>96812</v>
      </c>
      <c r="C5170" s="536" t="s">
        <v>2800</v>
      </c>
      <c r="D5170" s="541" t="s">
        <v>8208</v>
      </c>
      <c r="E5170" s="539" t="s">
        <v>188</v>
      </c>
      <c r="F5170" s="488">
        <v>20.289999999999999</v>
      </c>
    </row>
    <row r="5171" s="489" customFormat="1">
      <c r="B5171" s="490">
        <v>96813</v>
      </c>
      <c r="C5171" s="536" t="s">
        <v>2800</v>
      </c>
      <c r="D5171" s="541" t="s">
        <v>8209</v>
      </c>
      <c r="E5171" s="539" t="s">
        <v>188</v>
      </c>
      <c r="F5171" s="488">
        <v>23.129999999999999</v>
      </c>
    </row>
    <row r="5172" s="489" customFormat="1">
      <c r="B5172" s="490">
        <v>96817</v>
      </c>
      <c r="C5172" s="536" t="s">
        <v>2800</v>
      </c>
      <c r="D5172" s="541" t="s">
        <v>8210</v>
      </c>
      <c r="E5172" s="539" t="s">
        <v>188</v>
      </c>
      <c r="F5172" s="488">
        <v>34.850000000000001</v>
      </c>
    </row>
    <row r="5173" s="489" customFormat="1">
      <c r="B5173" s="490">
        <v>96816</v>
      </c>
      <c r="C5173" s="536" t="s">
        <v>2800</v>
      </c>
      <c r="D5173" s="541" t="s">
        <v>8211</v>
      </c>
      <c r="E5173" s="539" t="s">
        <v>188</v>
      </c>
      <c r="F5173" s="488">
        <v>26.109999999999999</v>
      </c>
    </row>
    <row r="5174" s="489" customFormat="1">
      <c r="B5174" s="490">
        <v>96821</v>
      </c>
      <c r="C5174" s="536" t="s">
        <v>2800</v>
      </c>
      <c r="D5174" s="541" t="s">
        <v>8212</v>
      </c>
      <c r="E5174" s="539" t="s">
        <v>188</v>
      </c>
      <c r="F5174" s="488">
        <v>38.789999999999999</v>
      </c>
    </row>
    <row r="5175" s="489" customFormat="1">
      <c r="B5175" s="490">
        <v>96824</v>
      </c>
      <c r="C5175" s="536" t="s">
        <v>2800</v>
      </c>
      <c r="D5175" s="541" t="s">
        <v>8213</v>
      </c>
      <c r="E5175" s="539" t="s">
        <v>188</v>
      </c>
      <c r="F5175" s="488">
        <v>18.239999999999998</v>
      </c>
    </row>
    <row r="5176" s="489" customFormat="1">
      <c r="B5176" s="490">
        <v>96827</v>
      </c>
      <c r="C5176" s="536" t="s">
        <v>2800</v>
      </c>
      <c r="D5176" s="541" t="s">
        <v>8214</v>
      </c>
      <c r="E5176" s="539" t="s">
        <v>188</v>
      </c>
      <c r="F5176" s="488">
        <v>19.879999999999999</v>
      </c>
    </row>
    <row r="5177" s="489" customFormat="1">
      <c r="B5177" s="490">
        <v>96828</v>
      </c>
      <c r="C5177" s="536" t="s">
        <v>2800</v>
      </c>
      <c r="D5177" s="541" t="s">
        <v>8215</v>
      </c>
      <c r="E5177" s="539" t="s">
        <v>188</v>
      </c>
      <c r="F5177" s="488">
        <v>24.5</v>
      </c>
    </row>
    <row r="5178" s="489" customFormat="1">
      <c r="B5178" s="490">
        <v>96832</v>
      </c>
      <c r="C5178" s="536" t="s">
        <v>2800</v>
      </c>
      <c r="D5178" s="541" t="s">
        <v>8216</v>
      </c>
      <c r="E5178" s="539" t="s">
        <v>188</v>
      </c>
      <c r="F5178" s="488">
        <v>30.800000000000001</v>
      </c>
    </row>
    <row r="5179" s="489" customFormat="1">
      <c r="B5179" s="490">
        <v>104525</v>
      </c>
      <c r="C5179" s="536" t="s">
        <v>2800</v>
      </c>
      <c r="D5179" s="541" t="s">
        <v>8217</v>
      </c>
      <c r="E5179" s="539" t="s">
        <v>188</v>
      </c>
      <c r="F5179" s="488">
        <v>0</v>
      </c>
    </row>
    <row r="5180" s="489" customFormat="1">
      <c r="B5180" s="490">
        <v>104563</v>
      </c>
      <c r="C5180" s="536" t="s">
        <v>2800</v>
      </c>
      <c r="D5180" s="541" t="s">
        <v>8218</v>
      </c>
      <c r="E5180" s="539" t="s">
        <v>188</v>
      </c>
      <c r="F5180" s="488">
        <v>0</v>
      </c>
    </row>
    <row r="5181" s="489" customFormat="1">
      <c r="B5181" s="490">
        <v>104531</v>
      </c>
      <c r="C5181" s="536" t="s">
        <v>2800</v>
      </c>
      <c r="D5181" s="541" t="s">
        <v>8219</v>
      </c>
      <c r="E5181" s="539" t="s">
        <v>188</v>
      </c>
      <c r="F5181" s="488">
        <v>0</v>
      </c>
    </row>
    <row r="5182" s="489" customFormat="1">
      <c r="B5182" s="490">
        <v>104527</v>
      </c>
      <c r="C5182" s="536" t="s">
        <v>2800</v>
      </c>
      <c r="D5182" s="541" t="s">
        <v>8220</v>
      </c>
      <c r="E5182" s="539" t="s">
        <v>188</v>
      </c>
      <c r="F5182" s="488">
        <v>0</v>
      </c>
    </row>
    <row r="5183" s="489" customFormat="1">
      <c r="B5183" s="490">
        <v>104529</v>
      </c>
      <c r="C5183" s="536" t="s">
        <v>2800</v>
      </c>
      <c r="D5183" s="541" t="s">
        <v>8221</v>
      </c>
      <c r="E5183" s="539" t="s">
        <v>188</v>
      </c>
      <c r="F5183" s="488">
        <v>0</v>
      </c>
    </row>
    <row r="5184" s="489" customFormat="1">
      <c r="B5184" s="490">
        <v>104564</v>
      </c>
      <c r="C5184" s="536" t="s">
        <v>2800</v>
      </c>
      <c r="D5184" s="541" t="s">
        <v>8222</v>
      </c>
      <c r="E5184" s="539" t="s">
        <v>188</v>
      </c>
      <c r="F5184" s="488">
        <v>0</v>
      </c>
    </row>
    <row r="5185" s="489" customFormat="1">
      <c r="B5185" s="490">
        <v>104533</v>
      </c>
      <c r="C5185" s="536" t="s">
        <v>2800</v>
      </c>
      <c r="D5185" s="541" t="s">
        <v>8223</v>
      </c>
      <c r="E5185" s="539" t="s">
        <v>188</v>
      </c>
      <c r="F5185" s="488">
        <v>0</v>
      </c>
    </row>
    <row r="5186" s="489" customFormat="1">
      <c r="B5186" s="490">
        <v>104535</v>
      </c>
      <c r="C5186" s="536" t="s">
        <v>2800</v>
      </c>
      <c r="D5186" s="541" t="s">
        <v>8224</v>
      </c>
      <c r="E5186" s="539" t="s">
        <v>188</v>
      </c>
      <c r="F5186" s="488">
        <v>0</v>
      </c>
    </row>
    <row r="5187" s="489" customFormat="1">
      <c r="B5187" s="490">
        <v>96810</v>
      </c>
      <c r="C5187" s="536" t="s">
        <v>2800</v>
      </c>
      <c r="D5187" s="541" t="s">
        <v>8225</v>
      </c>
      <c r="E5187" s="539" t="s">
        <v>188</v>
      </c>
      <c r="F5187" s="488">
        <v>21.129999999999999</v>
      </c>
    </row>
    <row r="5188" s="489" customFormat="1">
      <c r="B5188" s="490">
        <v>104524</v>
      </c>
      <c r="C5188" s="536" t="s">
        <v>2800</v>
      </c>
      <c r="D5188" s="541" t="s">
        <v>8226</v>
      </c>
      <c r="E5188" s="539" t="s">
        <v>188</v>
      </c>
      <c r="F5188" s="488">
        <v>0</v>
      </c>
    </row>
    <row r="5189" s="489" customFormat="1">
      <c r="B5189" s="490">
        <v>104530</v>
      </c>
      <c r="C5189" s="536" t="s">
        <v>2800</v>
      </c>
      <c r="D5189" s="541" t="s">
        <v>8227</v>
      </c>
      <c r="E5189" s="539" t="s">
        <v>188</v>
      </c>
      <c r="F5189" s="488">
        <v>0</v>
      </c>
    </row>
    <row r="5190" s="489" customFormat="1">
      <c r="B5190" s="490">
        <v>104526</v>
      </c>
      <c r="C5190" s="536" t="s">
        <v>2800</v>
      </c>
      <c r="D5190" s="541" t="s">
        <v>8228</v>
      </c>
      <c r="E5190" s="539" t="s">
        <v>188</v>
      </c>
      <c r="F5190" s="488">
        <v>0</v>
      </c>
    </row>
    <row r="5191" s="489" customFormat="1">
      <c r="B5191" s="490">
        <v>104528</v>
      </c>
      <c r="C5191" s="536" t="s">
        <v>2800</v>
      </c>
      <c r="D5191" s="541" t="s">
        <v>8229</v>
      </c>
      <c r="E5191" s="539" t="s">
        <v>188</v>
      </c>
      <c r="F5191" s="488">
        <v>0</v>
      </c>
    </row>
    <row r="5192" s="489" customFormat="1">
      <c r="B5192" s="490">
        <v>104532</v>
      </c>
      <c r="C5192" s="536" t="s">
        <v>2800</v>
      </c>
      <c r="D5192" s="541" t="s">
        <v>8230</v>
      </c>
      <c r="E5192" s="539" t="s">
        <v>188</v>
      </c>
      <c r="F5192" s="488">
        <v>0</v>
      </c>
    </row>
    <row r="5193" s="489" customFormat="1">
      <c r="B5193" s="490">
        <v>104534</v>
      </c>
      <c r="C5193" s="536" t="s">
        <v>2800</v>
      </c>
      <c r="D5193" s="541" t="s">
        <v>8231</v>
      </c>
      <c r="E5193" s="539" t="s">
        <v>188</v>
      </c>
      <c r="F5193" s="488">
        <v>0</v>
      </c>
    </row>
    <row r="5194" s="489" customFormat="1">
      <c r="B5194" s="490">
        <v>96873</v>
      </c>
      <c r="C5194" s="536" t="s">
        <v>2800</v>
      </c>
      <c r="D5194" s="541" t="s">
        <v>8232</v>
      </c>
      <c r="E5194" s="539" t="s">
        <v>188</v>
      </c>
      <c r="F5194" s="488">
        <v>65.730000000000004</v>
      </c>
    </row>
    <row r="5195" s="489" customFormat="1">
      <c r="B5195" s="490">
        <v>96872</v>
      </c>
      <c r="C5195" s="536" t="s">
        <v>2800</v>
      </c>
      <c r="D5195" s="541" t="s">
        <v>8233</v>
      </c>
      <c r="E5195" s="539" t="s">
        <v>188</v>
      </c>
      <c r="F5195" s="488">
        <v>49.350000000000001</v>
      </c>
    </row>
    <row r="5196" s="489" customFormat="1">
      <c r="B5196" s="490">
        <v>96876</v>
      </c>
      <c r="C5196" s="536" t="s">
        <v>2800</v>
      </c>
      <c r="D5196" s="541" t="s">
        <v>8234</v>
      </c>
      <c r="E5196" s="539" t="s">
        <v>188</v>
      </c>
      <c r="F5196" s="488">
        <v>181.63999999999999</v>
      </c>
    </row>
    <row r="5197" s="489" customFormat="1">
      <c r="B5197" s="490">
        <v>96878</v>
      </c>
      <c r="C5197" s="536" t="s">
        <v>2800</v>
      </c>
      <c r="D5197" s="541" t="s">
        <v>8235</v>
      </c>
      <c r="E5197" s="539" t="s">
        <v>188</v>
      </c>
      <c r="F5197" s="488">
        <v>204.05000000000001</v>
      </c>
    </row>
    <row r="5198" s="489" customFormat="1">
      <c r="B5198" s="490">
        <v>96875</v>
      </c>
      <c r="C5198" s="536" t="s">
        <v>2800</v>
      </c>
      <c r="D5198" s="541" t="s">
        <v>8236</v>
      </c>
      <c r="E5198" s="539" t="s">
        <v>188</v>
      </c>
      <c r="F5198" s="488">
        <v>78.739999999999995</v>
      </c>
    </row>
    <row r="5199" s="489" customFormat="1">
      <c r="B5199" s="490">
        <v>96874</v>
      </c>
      <c r="C5199" s="536" t="s">
        <v>2800</v>
      </c>
      <c r="D5199" s="541" t="s">
        <v>8237</v>
      </c>
      <c r="E5199" s="539" t="s">
        <v>188</v>
      </c>
      <c r="F5199" s="488">
        <v>60</v>
      </c>
    </row>
    <row r="5200" s="489" customFormat="1">
      <c r="B5200" s="490">
        <v>96879</v>
      </c>
      <c r="C5200" s="536" t="s">
        <v>2800</v>
      </c>
      <c r="D5200" s="541" t="s">
        <v>8238</v>
      </c>
      <c r="E5200" s="539" t="s">
        <v>188</v>
      </c>
      <c r="F5200" s="488">
        <v>197.69999999999999</v>
      </c>
    </row>
    <row r="5201" s="489" customFormat="1">
      <c r="B5201" s="490">
        <v>96881</v>
      </c>
      <c r="C5201" s="536" t="s">
        <v>2800</v>
      </c>
      <c r="D5201" s="541" t="s">
        <v>8239</v>
      </c>
      <c r="E5201" s="539" t="s">
        <v>188</v>
      </c>
      <c r="F5201" s="488">
        <v>234.66</v>
      </c>
    </row>
    <row r="5202" s="489" customFormat="1">
      <c r="B5202" s="490">
        <v>96837</v>
      </c>
      <c r="C5202" s="536" t="s">
        <v>2800</v>
      </c>
      <c r="D5202" s="541" t="s">
        <v>8240</v>
      </c>
      <c r="E5202" s="539" t="s">
        <v>188</v>
      </c>
      <c r="F5202" s="488">
        <v>21.68</v>
      </c>
    </row>
    <row r="5203" s="489" customFormat="1">
      <c r="B5203" s="490">
        <v>96840</v>
      </c>
      <c r="C5203" s="536" t="s">
        <v>2800</v>
      </c>
      <c r="D5203" s="541" t="s">
        <v>8241</v>
      </c>
      <c r="E5203" s="539" t="s">
        <v>188</v>
      </c>
      <c r="F5203" s="488">
        <v>26.170000000000002</v>
      </c>
    </row>
    <row r="5204" s="489" customFormat="1">
      <c r="B5204" s="490">
        <v>96845</v>
      </c>
      <c r="C5204" s="536" t="s">
        <v>2800</v>
      </c>
      <c r="D5204" s="541" t="s">
        <v>8242</v>
      </c>
      <c r="E5204" s="539" t="s">
        <v>188</v>
      </c>
      <c r="F5204" s="488">
        <v>41.18</v>
      </c>
    </row>
    <row r="5205" s="489" customFormat="1">
      <c r="B5205" s="490">
        <v>96848</v>
      </c>
      <c r="C5205" s="536" t="s">
        <v>2800</v>
      </c>
      <c r="D5205" s="541" t="s">
        <v>8243</v>
      </c>
      <c r="E5205" s="539" t="s">
        <v>188</v>
      </c>
      <c r="F5205" s="488">
        <v>54.649999999999999</v>
      </c>
    </row>
    <row r="5206" s="489" customFormat="1">
      <c r="B5206" s="490">
        <v>96849</v>
      </c>
      <c r="C5206" s="536" t="s">
        <v>2800</v>
      </c>
      <c r="D5206" s="541" t="s">
        <v>8244</v>
      </c>
      <c r="E5206" s="539" t="s">
        <v>188</v>
      </c>
      <c r="F5206" s="488">
        <v>17.280000000000001</v>
      </c>
    </row>
    <row r="5207" s="489" customFormat="1">
      <c r="B5207" s="490">
        <v>96852</v>
      </c>
      <c r="C5207" s="536" t="s">
        <v>2800</v>
      </c>
      <c r="D5207" s="541" t="s">
        <v>8245</v>
      </c>
      <c r="E5207" s="539" t="s">
        <v>188</v>
      </c>
      <c r="F5207" s="488">
        <v>21.989999999999998</v>
      </c>
    </row>
    <row r="5208" s="489" customFormat="1">
      <c r="B5208" s="490">
        <v>96855</v>
      </c>
      <c r="C5208" s="536" t="s">
        <v>2800</v>
      </c>
      <c r="D5208" s="541" t="s">
        <v>8246</v>
      </c>
      <c r="E5208" s="539" t="s">
        <v>188</v>
      </c>
      <c r="F5208" s="488">
        <v>34.490000000000002</v>
      </c>
    </row>
    <row r="5209" s="489" customFormat="1">
      <c r="B5209" s="490">
        <v>96838</v>
      </c>
      <c r="C5209" s="536" t="s">
        <v>2800</v>
      </c>
      <c r="D5209" s="541" t="s">
        <v>8247</v>
      </c>
      <c r="E5209" s="539" t="s">
        <v>188</v>
      </c>
      <c r="F5209" s="488">
        <v>26.100000000000001</v>
      </c>
    </row>
    <row r="5210" s="489" customFormat="1">
      <c r="B5210" s="490">
        <v>96841</v>
      </c>
      <c r="C5210" s="536" t="s">
        <v>2800</v>
      </c>
      <c r="D5210" s="541" t="s">
        <v>8248</v>
      </c>
      <c r="E5210" s="539" t="s">
        <v>188</v>
      </c>
      <c r="F5210" s="488">
        <v>28.989999999999998</v>
      </c>
    </row>
    <row r="5211" s="489" customFormat="1">
      <c r="B5211" s="490">
        <v>96842</v>
      </c>
      <c r="C5211" s="536" t="s">
        <v>2800</v>
      </c>
      <c r="D5211" s="541" t="s">
        <v>8249</v>
      </c>
      <c r="E5211" s="539" t="s">
        <v>188</v>
      </c>
      <c r="F5211" s="488">
        <v>33.200000000000003</v>
      </c>
    </row>
    <row r="5212" s="489" customFormat="1">
      <c r="B5212" s="490">
        <v>96846</v>
      </c>
      <c r="C5212" s="536" t="s">
        <v>2800</v>
      </c>
      <c r="D5212" s="541" t="s">
        <v>8250</v>
      </c>
      <c r="E5212" s="539" t="s">
        <v>188</v>
      </c>
      <c r="F5212" s="488">
        <v>38.689999999999998</v>
      </c>
    </row>
    <row r="5213" s="489" customFormat="1">
      <c r="B5213" s="490">
        <v>96850</v>
      </c>
      <c r="C5213" s="536" t="s">
        <v>2800</v>
      </c>
      <c r="D5213" s="541" t="s">
        <v>8251</v>
      </c>
      <c r="E5213" s="539" t="s">
        <v>188</v>
      </c>
      <c r="F5213" s="488">
        <v>24.34</v>
      </c>
    </row>
    <row r="5214" s="489" customFormat="1">
      <c r="B5214" s="490">
        <v>96853</v>
      </c>
      <c r="C5214" s="536" t="s">
        <v>2800</v>
      </c>
      <c r="D5214" s="541" t="s">
        <v>8252</v>
      </c>
      <c r="E5214" s="539" t="s">
        <v>188</v>
      </c>
      <c r="F5214" s="488">
        <v>26.16</v>
      </c>
    </row>
    <row r="5215" s="489" customFormat="1">
      <c r="B5215" s="490">
        <v>96854</v>
      </c>
      <c r="C5215" s="536" t="s">
        <v>2800</v>
      </c>
      <c r="D5215" s="541" t="s">
        <v>8253</v>
      </c>
      <c r="E5215" s="539" t="s">
        <v>188</v>
      </c>
      <c r="F5215" s="488">
        <v>32.210000000000001</v>
      </c>
    </row>
    <row r="5216" s="489" customFormat="1">
      <c r="B5216" s="490">
        <v>104571</v>
      </c>
      <c r="C5216" s="536" t="s">
        <v>2800</v>
      </c>
      <c r="D5216" s="541" t="s">
        <v>8254</v>
      </c>
      <c r="E5216" s="539" t="s">
        <v>188</v>
      </c>
      <c r="F5216" s="488">
        <v>0</v>
      </c>
    </row>
    <row r="5217" s="489" customFormat="1">
      <c r="B5217" s="490">
        <v>96856</v>
      </c>
      <c r="C5217" s="536" t="s">
        <v>2800</v>
      </c>
      <c r="D5217" s="541" t="s">
        <v>8255</v>
      </c>
      <c r="E5217" s="539" t="s">
        <v>188</v>
      </c>
      <c r="F5217" s="488">
        <v>36.93</v>
      </c>
    </row>
    <row r="5218" s="489" customFormat="1">
      <c r="B5218" s="490">
        <v>104566</v>
      </c>
      <c r="C5218" s="536" t="s">
        <v>2800</v>
      </c>
      <c r="D5218" s="541" t="s">
        <v>8256</v>
      </c>
      <c r="E5218" s="539" t="s">
        <v>188</v>
      </c>
      <c r="F5218" s="488">
        <v>0</v>
      </c>
    </row>
    <row r="5219" s="489" customFormat="1">
      <c r="B5219" s="490">
        <v>104536</v>
      </c>
      <c r="C5219" s="536" t="s">
        <v>2800</v>
      </c>
      <c r="D5219" s="541" t="s">
        <v>8257</v>
      </c>
      <c r="E5219" s="539" t="s">
        <v>188</v>
      </c>
      <c r="F5219" s="488">
        <v>0</v>
      </c>
    </row>
    <row r="5220" s="489" customFormat="1">
      <c r="B5220" s="490">
        <v>104537</v>
      </c>
      <c r="C5220" s="536" t="s">
        <v>2800</v>
      </c>
      <c r="D5220" s="541" t="s">
        <v>8258</v>
      </c>
      <c r="E5220" s="539" t="s">
        <v>188</v>
      </c>
      <c r="F5220" s="488">
        <v>0</v>
      </c>
    </row>
    <row r="5221" s="489" customFormat="1">
      <c r="B5221" s="490">
        <v>104572</v>
      </c>
      <c r="C5221" s="536" t="s">
        <v>2800</v>
      </c>
      <c r="D5221" s="541" t="s">
        <v>8259</v>
      </c>
      <c r="E5221" s="539" t="s">
        <v>188</v>
      </c>
      <c r="F5221" s="488">
        <v>0</v>
      </c>
    </row>
    <row r="5222" s="489" customFormat="1">
      <c r="B5222" s="490">
        <v>104568</v>
      </c>
      <c r="C5222" s="536" t="s">
        <v>2800</v>
      </c>
      <c r="D5222" s="541" t="s">
        <v>8260</v>
      </c>
      <c r="E5222" s="539" t="s">
        <v>188</v>
      </c>
      <c r="F5222" s="488">
        <v>0</v>
      </c>
    </row>
    <row r="5223" s="489" customFormat="1">
      <c r="B5223" s="490">
        <v>104538</v>
      </c>
      <c r="C5223" s="536" t="s">
        <v>2800</v>
      </c>
      <c r="D5223" s="541" t="s">
        <v>8261</v>
      </c>
      <c r="E5223" s="539" t="s">
        <v>188</v>
      </c>
      <c r="F5223" s="488">
        <v>0</v>
      </c>
    </row>
    <row r="5224" s="489" customFormat="1">
      <c r="B5224" s="490">
        <v>104570</v>
      </c>
      <c r="C5224" s="536" t="s">
        <v>2800</v>
      </c>
      <c r="D5224" s="541" t="s">
        <v>8262</v>
      </c>
      <c r="E5224" s="539" t="s">
        <v>188</v>
      </c>
      <c r="F5224" s="488">
        <v>0</v>
      </c>
    </row>
    <row r="5225" s="489" customFormat="1">
      <c r="B5225" s="490">
        <v>104565</v>
      </c>
      <c r="C5225" s="536" t="s">
        <v>2800</v>
      </c>
      <c r="D5225" s="541" t="s">
        <v>8263</v>
      </c>
      <c r="E5225" s="539" t="s">
        <v>188</v>
      </c>
      <c r="F5225" s="488">
        <v>0</v>
      </c>
    </row>
    <row r="5226" s="489" customFormat="1">
      <c r="B5226" s="490">
        <v>104567</v>
      </c>
      <c r="C5226" s="536" t="s">
        <v>2800</v>
      </c>
      <c r="D5226" s="541" t="s">
        <v>8264</v>
      </c>
      <c r="E5226" s="539" t="s">
        <v>188</v>
      </c>
      <c r="F5226" s="488">
        <v>0</v>
      </c>
    </row>
    <row r="5227" s="489" customFormat="1">
      <c r="B5227" s="490">
        <v>104569</v>
      </c>
      <c r="C5227" s="536" t="s">
        <v>2800</v>
      </c>
      <c r="D5227" s="541" t="s">
        <v>8265</v>
      </c>
      <c r="E5227" s="539" t="s">
        <v>188</v>
      </c>
      <c r="F5227" s="488">
        <v>0</v>
      </c>
    </row>
    <row r="5228" s="489" customFormat="1">
      <c r="B5228" s="490">
        <v>96843</v>
      </c>
      <c r="C5228" s="536" t="s">
        <v>2800</v>
      </c>
      <c r="D5228" s="541" t="s">
        <v>8266</v>
      </c>
      <c r="E5228" s="539" t="s">
        <v>188</v>
      </c>
      <c r="F5228" s="488">
        <v>30.190000000000001</v>
      </c>
    </row>
    <row r="5229" s="489" customFormat="1">
      <c r="B5229" s="490">
        <v>96847</v>
      </c>
      <c r="C5229" s="536" t="s">
        <v>2800</v>
      </c>
      <c r="D5229" s="541" t="s">
        <v>8267</v>
      </c>
      <c r="E5229" s="539" t="s">
        <v>188</v>
      </c>
      <c r="F5229" s="488">
        <v>38.159999999999997</v>
      </c>
    </row>
    <row r="5230" s="489" customFormat="1">
      <c r="B5230" s="490">
        <v>96844</v>
      </c>
      <c r="C5230" s="536" t="s">
        <v>2800</v>
      </c>
      <c r="D5230" s="541" t="s">
        <v>8268</v>
      </c>
      <c r="E5230" s="539" t="s">
        <v>188</v>
      </c>
      <c r="F5230" s="488">
        <v>34.75</v>
      </c>
    </row>
    <row r="5231" s="489" customFormat="1">
      <c r="B5231" s="490">
        <v>96839</v>
      </c>
      <c r="C5231" s="536" t="s">
        <v>2800</v>
      </c>
      <c r="D5231" s="541" t="s">
        <v>8269</v>
      </c>
      <c r="E5231" s="539" t="s">
        <v>188</v>
      </c>
      <c r="F5231" s="488">
        <v>26.989999999999998</v>
      </c>
    </row>
    <row r="5232" s="489" customFormat="1">
      <c r="B5232" s="490">
        <v>104574</v>
      </c>
      <c r="C5232" s="536" t="s">
        <v>2800</v>
      </c>
      <c r="D5232" s="541" t="s">
        <v>8270</v>
      </c>
      <c r="E5232" s="539" t="s">
        <v>188</v>
      </c>
      <c r="F5232" s="488">
        <v>0</v>
      </c>
    </row>
    <row r="5233" s="489" customFormat="1">
      <c r="B5233" s="490">
        <v>104575</v>
      </c>
      <c r="C5233" s="536" t="s">
        <v>2800</v>
      </c>
      <c r="D5233" s="541" t="s">
        <v>8271</v>
      </c>
      <c r="E5233" s="539" t="s">
        <v>188</v>
      </c>
      <c r="F5233" s="488">
        <v>0</v>
      </c>
    </row>
    <row r="5234" s="489" customFormat="1">
      <c r="B5234" s="490">
        <v>104573</v>
      </c>
      <c r="C5234" s="536" t="s">
        <v>2800</v>
      </c>
      <c r="D5234" s="541" t="s">
        <v>8272</v>
      </c>
      <c r="E5234" s="539" t="s">
        <v>188</v>
      </c>
      <c r="F5234" s="488">
        <v>0</v>
      </c>
    </row>
    <row r="5235" s="489" customFormat="1">
      <c r="B5235" s="490">
        <v>96805</v>
      </c>
      <c r="C5235" s="536" t="s">
        <v>2800</v>
      </c>
      <c r="D5235" s="541" t="s">
        <v>8273</v>
      </c>
      <c r="E5235" s="539" t="s">
        <v>188</v>
      </c>
      <c r="F5235" s="488">
        <v>223.53</v>
      </c>
    </row>
    <row r="5236" s="489" customFormat="1">
      <c r="B5236" s="490">
        <v>96802</v>
      </c>
      <c r="C5236" s="536" t="s">
        <v>2800</v>
      </c>
      <c r="D5236" s="541" t="s">
        <v>8274</v>
      </c>
      <c r="E5236" s="539" t="s">
        <v>188</v>
      </c>
      <c r="F5236" s="488">
        <v>432.44</v>
      </c>
    </row>
    <row r="5237" s="489" customFormat="1">
      <c r="B5237" s="490">
        <v>96806</v>
      </c>
      <c r="C5237" s="536" t="s">
        <v>2800</v>
      </c>
      <c r="D5237" s="541" t="s">
        <v>8275</v>
      </c>
      <c r="E5237" s="539" t="s">
        <v>188</v>
      </c>
      <c r="F5237" s="488">
        <v>86.049999999999997</v>
      </c>
    </row>
    <row r="5238" s="489" customFormat="1">
      <c r="B5238" s="490">
        <v>96803</v>
      </c>
      <c r="C5238" s="536" t="s">
        <v>2800</v>
      </c>
      <c r="D5238" s="541" t="s">
        <v>8276</v>
      </c>
      <c r="E5238" s="539" t="s">
        <v>188</v>
      </c>
      <c r="F5238" s="488">
        <v>78.780000000000001</v>
      </c>
    </row>
    <row r="5239" s="489" customFormat="1">
      <c r="B5239" s="490">
        <v>96807</v>
      </c>
      <c r="C5239" s="536" t="s">
        <v>2800</v>
      </c>
      <c r="D5239" s="541" t="s">
        <v>8277</v>
      </c>
      <c r="E5239" s="539" t="s">
        <v>188</v>
      </c>
      <c r="F5239" s="488">
        <v>138.19</v>
      </c>
    </row>
    <row r="5240" s="489" customFormat="1">
      <c r="B5240" s="490">
        <v>96804</v>
      </c>
      <c r="C5240" s="536" t="s">
        <v>2800</v>
      </c>
      <c r="D5240" s="541" t="s">
        <v>8278</v>
      </c>
      <c r="E5240" s="539" t="s">
        <v>188</v>
      </c>
      <c r="F5240" s="488">
        <v>126.87</v>
      </c>
    </row>
    <row r="5241" s="489" customFormat="1">
      <c r="B5241" s="490">
        <v>96829</v>
      </c>
      <c r="C5241" s="536" t="s">
        <v>2800</v>
      </c>
      <c r="D5241" s="541" t="s">
        <v>8279</v>
      </c>
      <c r="E5241" s="539" t="s">
        <v>188</v>
      </c>
      <c r="F5241" s="488">
        <v>19.010000000000002</v>
      </c>
    </row>
    <row r="5242" s="489" customFormat="1">
      <c r="B5242" s="490">
        <v>96833</v>
      </c>
      <c r="C5242" s="536" t="s">
        <v>2800</v>
      </c>
      <c r="D5242" s="541" t="s">
        <v>8280</v>
      </c>
      <c r="E5242" s="539" t="s">
        <v>188</v>
      </c>
      <c r="F5242" s="488">
        <v>24.25</v>
      </c>
    </row>
    <row r="5243" s="489" customFormat="1">
      <c r="B5243" s="490">
        <v>96836</v>
      </c>
      <c r="C5243" s="536" t="s">
        <v>2800</v>
      </c>
      <c r="D5243" s="541" t="s">
        <v>8281</v>
      </c>
      <c r="E5243" s="539" t="s">
        <v>188</v>
      </c>
      <c r="F5243" s="488">
        <v>34.689999999999998</v>
      </c>
    </row>
    <row r="5244" s="489" customFormat="1">
      <c r="B5244" s="490">
        <v>104576</v>
      </c>
      <c r="C5244" s="536" t="s">
        <v>2800</v>
      </c>
      <c r="D5244" s="541" t="s">
        <v>8282</v>
      </c>
      <c r="E5244" s="539" t="s">
        <v>188</v>
      </c>
      <c r="F5244" s="488">
        <v>16.629999999999999</v>
      </c>
    </row>
    <row r="5245" s="489" customFormat="1">
      <c r="B5245" s="490">
        <v>104577</v>
      </c>
      <c r="C5245" s="536" t="s">
        <v>2800</v>
      </c>
      <c r="D5245" s="541" t="s">
        <v>8283</v>
      </c>
      <c r="E5245" s="539" t="s">
        <v>188</v>
      </c>
      <c r="F5245" s="488">
        <v>22.370000000000001</v>
      </c>
    </row>
    <row r="5246" s="489" customFormat="1">
      <c r="B5246" s="490">
        <v>104578</v>
      </c>
      <c r="C5246" s="536" t="s">
        <v>2800</v>
      </c>
      <c r="D5246" s="541" t="s">
        <v>8284</v>
      </c>
      <c r="E5246" s="539" t="s">
        <v>188</v>
      </c>
      <c r="F5246" s="488">
        <v>23.98</v>
      </c>
    </row>
    <row r="5247" s="489" customFormat="1">
      <c r="B5247" s="490">
        <v>104580</v>
      </c>
      <c r="C5247" s="536" t="s">
        <v>2800</v>
      </c>
      <c r="D5247" s="541" t="s">
        <v>8285</v>
      </c>
      <c r="E5247" s="539" t="s">
        <v>188</v>
      </c>
      <c r="F5247" s="488">
        <v>20.850000000000001</v>
      </c>
    </row>
    <row r="5248" s="489" customFormat="1">
      <c r="B5248" s="490">
        <v>104579</v>
      </c>
      <c r="C5248" s="536" t="s">
        <v>2800</v>
      </c>
      <c r="D5248" s="541" t="s">
        <v>8286</v>
      </c>
      <c r="E5248" s="539" t="s">
        <v>188</v>
      </c>
      <c r="F5248" s="488">
        <v>31.48</v>
      </c>
    </row>
    <row r="5249" s="489" customFormat="1">
      <c r="B5249" s="490">
        <v>96823</v>
      </c>
      <c r="C5249" s="536" t="s">
        <v>2800</v>
      </c>
      <c r="D5249" s="541" t="s">
        <v>8287</v>
      </c>
      <c r="E5249" s="539" t="s">
        <v>188</v>
      </c>
      <c r="F5249" s="488">
        <v>11.699999999999999</v>
      </c>
    </row>
    <row r="5250" s="489" customFormat="1">
      <c r="B5250" s="490">
        <v>96826</v>
      </c>
      <c r="C5250" s="536" t="s">
        <v>2800</v>
      </c>
      <c r="D5250" s="541" t="s">
        <v>8288</v>
      </c>
      <c r="E5250" s="539" t="s">
        <v>188</v>
      </c>
      <c r="F5250" s="488">
        <v>13.56</v>
      </c>
    </row>
    <row r="5251" s="489" customFormat="1">
      <c r="B5251" s="490">
        <v>96830</v>
      </c>
      <c r="C5251" s="536" t="s">
        <v>2800</v>
      </c>
      <c r="D5251" s="541" t="s">
        <v>8289</v>
      </c>
      <c r="E5251" s="539" t="s">
        <v>188</v>
      </c>
      <c r="F5251" s="488">
        <v>21.370000000000001</v>
      </c>
    </row>
    <row r="5252" s="489" customFormat="1">
      <c r="B5252" s="490">
        <v>96834</v>
      </c>
      <c r="C5252" s="536" t="s">
        <v>2800</v>
      </c>
      <c r="D5252" s="541" t="s">
        <v>8290</v>
      </c>
      <c r="E5252" s="539" t="s">
        <v>188</v>
      </c>
      <c r="F5252" s="488">
        <v>28.949999999999999</v>
      </c>
    </row>
    <row r="5253" s="489" customFormat="1">
      <c r="B5253" s="490">
        <v>104581</v>
      </c>
      <c r="C5253" s="536" t="s">
        <v>2800</v>
      </c>
      <c r="D5253" s="541" t="s">
        <v>8291</v>
      </c>
      <c r="E5253" s="539" t="s">
        <v>188</v>
      </c>
      <c r="F5253" s="488">
        <v>15.19</v>
      </c>
    </row>
    <row r="5254" s="489" customFormat="1">
      <c r="B5254" s="490">
        <v>104582</v>
      </c>
      <c r="C5254" s="536" t="s">
        <v>2800</v>
      </c>
      <c r="D5254" s="541" t="s">
        <v>8292</v>
      </c>
      <c r="E5254" s="539" t="s">
        <v>188</v>
      </c>
      <c r="F5254" s="488">
        <v>19.379999999999999</v>
      </c>
    </row>
    <row r="5255" s="489" customFormat="1">
      <c r="B5255" s="490">
        <v>104583</v>
      </c>
      <c r="C5255" s="536" t="s">
        <v>2800</v>
      </c>
      <c r="D5255" s="541" t="s">
        <v>8293</v>
      </c>
      <c r="E5255" s="539" t="s">
        <v>188</v>
      </c>
      <c r="F5255" s="488">
        <v>31.109999999999999</v>
      </c>
    </row>
    <row r="5256" s="489" customFormat="1">
      <c r="B5256" s="490">
        <v>104584</v>
      </c>
      <c r="C5256" s="536" t="s">
        <v>2800</v>
      </c>
      <c r="D5256" s="541" t="s">
        <v>8294</v>
      </c>
      <c r="E5256" s="539" t="s">
        <v>188</v>
      </c>
      <c r="F5256" s="488">
        <v>37.310000000000002</v>
      </c>
    </row>
    <row r="5257" s="489" customFormat="1">
      <c r="B5257" s="490">
        <v>104585</v>
      </c>
      <c r="C5257" s="536" t="s">
        <v>2800</v>
      </c>
      <c r="D5257" s="541" t="s">
        <v>8295</v>
      </c>
      <c r="E5257" s="539" t="s">
        <v>188</v>
      </c>
      <c r="F5257" s="488">
        <v>0</v>
      </c>
    </row>
    <row r="5258" s="489" customFormat="1">
      <c r="B5258" s="490">
        <v>104587</v>
      </c>
      <c r="C5258" s="536" t="s">
        <v>2800</v>
      </c>
      <c r="D5258" s="541" t="s">
        <v>8296</v>
      </c>
      <c r="E5258" s="539" t="s">
        <v>188</v>
      </c>
      <c r="F5258" s="488">
        <v>0</v>
      </c>
    </row>
    <row r="5259" s="489" customFormat="1">
      <c r="B5259" s="490">
        <v>104586</v>
      </c>
      <c r="C5259" s="536" t="s">
        <v>2800</v>
      </c>
      <c r="D5259" s="541" t="s">
        <v>8297</v>
      </c>
      <c r="E5259" s="539" t="s">
        <v>188</v>
      </c>
      <c r="F5259" s="488">
        <v>0</v>
      </c>
    </row>
    <row r="5260" s="489" customFormat="1">
      <c r="B5260" s="490">
        <v>96798</v>
      </c>
      <c r="C5260" s="536" t="s">
        <v>2800</v>
      </c>
      <c r="D5260" s="541" t="s">
        <v>8298</v>
      </c>
      <c r="E5260" s="539" t="s">
        <v>143</v>
      </c>
      <c r="F5260" s="488">
        <v>8.0199999999999996</v>
      </c>
    </row>
    <row r="5261" s="489" customFormat="1">
      <c r="B5261" s="490">
        <v>96799</v>
      </c>
      <c r="C5261" s="536" t="s">
        <v>2800</v>
      </c>
      <c r="D5261" s="541" t="s">
        <v>8299</v>
      </c>
      <c r="E5261" s="539" t="s">
        <v>143</v>
      </c>
      <c r="F5261" s="488">
        <v>10.27</v>
      </c>
    </row>
    <row r="5262" s="489" customFormat="1">
      <c r="B5262" s="490">
        <v>96800</v>
      </c>
      <c r="C5262" s="536" t="s">
        <v>2800</v>
      </c>
      <c r="D5262" s="541" t="s">
        <v>8300</v>
      </c>
      <c r="E5262" s="539" t="s">
        <v>143</v>
      </c>
      <c r="F5262" s="488">
        <v>13.93</v>
      </c>
    </row>
    <row r="5263" s="489" customFormat="1">
      <c r="B5263" s="490">
        <v>96801</v>
      </c>
      <c r="C5263" s="536" t="s">
        <v>2800</v>
      </c>
      <c r="D5263" s="541" t="s">
        <v>8301</v>
      </c>
      <c r="E5263" s="539" t="s">
        <v>143</v>
      </c>
      <c r="F5263" s="488">
        <v>21</v>
      </c>
    </row>
    <row r="5264" s="489" customFormat="1">
      <c r="B5264" s="490">
        <v>104539</v>
      </c>
      <c r="C5264" s="536" t="s">
        <v>2800</v>
      </c>
      <c r="D5264" s="541" t="s">
        <v>8302</v>
      </c>
      <c r="E5264" s="539" t="s">
        <v>188</v>
      </c>
      <c r="F5264" s="488">
        <v>0</v>
      </c>
    </row>
    <row r="5265" s="489" customFormat="1">
      <c r="B5265" s="490">
        <v>104541</v>
      </c>
      <c r="C5265" s="536" t="s">
        <v>2800</v>
      </c>
      <c r="D5265" s="541" t="s">
        <v>8303</v>
      </c>
      <c r="E5265" s="539" t="s">
        <v>188</v>
      </c>
      <c r="F5265" s="488">
        <v>0</v>
      </c>
    </row>
    <row r="5266" s="489" customFormat="1">
      <c r="B5266" s="490">
        <v>104540</v>
      </c>
      <c r="C5266" s="536" t="s">
        <v>2800</v>
      </c>
      <c r="D5266" s="541" t="s">
        <v>8304</v>
      </c>
      <c r="E5266" s="539" t="s">
        <v>188</v>
      </c>
      <c r="F5266" s="488">
        <v>0</v>
      </c>
    </row>
    <row r="5267" s="489" customFormat="1">
      <c r="B5267" s="490">
        <v>104543</v>
      </c>
      <c r="C5267" s="536" t="s">
        <v>2800</v>
      </c>
      <c r="D5267" s="541" t="s">
        <v>8305</v>
      </c>
      <c r="E5267" s="539" t="s">
        <v>188</v>
      </c>
      <c r="F5267" s="488">
        <v>0</v>
      </c>
    </row>
    <row r="5268" s="489" customFormat="1">
      <c r="B5268" s="490">
        <v>104544</v>
      </c>
      <c r="C5268" s="536" t="s">
        <v>2800</v>
      </c>
      <c r="D5268" s="541" t="s">
        <v>8306</v>
      </c>
      <c r="E5268" s="539" t="s">
        <v>188</v>
      </c>
      <c r="F5268" s="488">
        <v>0</v>
      </c>
    </row>
    <row r="5269" s="489" customFormat="1">
      <c r="B5269" s="490">
        <v>104545</v>
      </c>
      <c r="C5269" s="536" t="s">
        <v>2800</v>
      </c>
      <c r="D5269" s="541" t="s">
        <v>8307</v>
      </c>
      <c r="E5269" s="539" t="s">
        <v>188</v>
      </c>
      <c r="F5269" s="488">
        <v>0</v>
      </c>
    </row>
    <row r="5270" s="489" customFormat="1">
      <c r="B5270" s="490">
        <v>104542</v>
      </c>
      <c r="C5270" s="536" t="s">
        <v>2800</v>
      </c>
      <c r="D5270" s="541" t="s">
        <v>8308</v>
      </c>
      <c r="E5270" s="539" t="s">
        <v>188</v>
      </c>
      <c r="F5270" s="488">
        <v>0</v>
      </c>
    </row>
    <row r="5271" s="489" customFormat="1">
      <c r="B5271" s="490">
        <v>104592</v>
      </c>
      <c r="C5271" s="536" t="s">
        <v>2800</v>
      </c>
      <c r="D5271" s="541" t="s">
        <v>8309</v>
      </c>
      <c r="E5271" s="539" t="s">
        <v>188</v>
      </c>
      <c r="F5271" s="488">
        <v>0</v>
      </c>
    </row>
    <row r="5272" s="489" customFormat="1">
      <c r="B5272" s="490">
        <v>104548</v>
      </c>
      <c r="C5272" s="536" t="s">
        <v>2800</v>
      </c>
      <c r="D5272" s="541" t="s">
        <v>8310</v>
      </c>
      <c r="E5272" s="539" t="s">
        <v>188</v>
      </c>
      <c r="F5272" s="488">
        <v>0</v>
      </c>
    </row>
    <row r="5273" s="489" customFormat="1">
      <c r="B5273" s="490">
        <v>104546</v>
      </c>
      <c r="C5273" s="536" t="s">
        <v>2800</v>
      </c>
      <c r="D5273" s="541" t="s">
        <v>8311</v>
      </c>
      <c r="E5273" s="539" t="s">
        <v>188</v>
      </c>
      <c r="F5273" s="488">
        <v>0</v>
      </c>
    </row>
    <row r="5274" s="489" customFormat="1">
      <c r="B5274" s="490">
        <v>104549</v>
      </c>
      <c r="C5274" s="536" t="s">
        <v>2800</v>
      </c>
      <c r="D5274" s="541" t="s">
        <v>8312</v>
      </c>
      <c r="E5274" s="539" t="s">
        <v>188</v>
      </c>
      <c r="F5274" s="488">
        <v>0</v>
      </c>
    </row>
    <row r="5275" s="489" customFormat="1">
      <c r="B5275" s="490">
        <v>104550</v>
      </c>
      <c r="C5275" s="536" t="s">
        <v>2800</v>
      </c>
      <c r="D5275" s="541" t="s">
        <v>8313</v>
      </c>
      <c r="E5275" s="539" t="s">
        <v>188</v>
      </c>
      <c r="F5275" s="488">
        <v>0</v>
      </c>
    </row>
    <row r="5276" s="489" customFormat="1">
      <c r="B5276" s="490">
        <v>104552</v>
      </c>
      <c r="C5276" s="536" t="s">
        <v>2800</v>
      </c>
      <c r="D5276" s="541" t="s">
        <v>8314</v>
      </c>
      <c r="E5276" s="539" t="s">
        <v>188</v>
      </c>
      <c r="F5276" s="488">
        <v>0</v>
      </c>
    </row>
    <row r="5277" s="489" customFormat="1">
      <c r="B5277" s="490">
        <v>104551</v>
      </c>
      <c r="C5277" s="536" t="s">
        <v>2800</v>
      </c>
      <c r="D5277" s="541" t="s">
        <v>8315</v>
      </c>
      <c r="E5277" s="539" t="s">
        <v>188</v>
      </c>
      <c r="F5277" s="488">
        <v>0</v>
      </c>
    </row>
    <row r="5278" s="489" customFormat="1">
      <c r="B5278" s="490">
        <v>104553</v>
      </c>
      <c r="C5278" s="536" t="s">
        <v>2800</v>
      </c>
      <c r="D5278" s="541" t="s">
        <v>8316</v>
      </c>
      <c r="E5278" s="539" t="s">
        <v>188</v>
      </c>
      <c r="F5278" s="488">
        <v>0</v>
      </c>
    </row>
    <row r="5279" s="489" customFormat="1">
      <c r="B5279" s="490">
        <v>104554</v>
      </c>
      <c r="C5279" s="536" t="s">
        <v>2800</v>
      </c>
      <c r="D5279" s="541" t="s">
        <v>8317</v>
      </c>
      <c r="E5279" s="539" t="s">
        <v>188</v>
      </c>
      <c r="F5279" s="488">
        <v>0</v>
      </c>
    </row>
    <row r="5280" s="489" customFormat="1">
      <c r="B5280" s="490">
        <v>104555</v>
      </c>
      <c r="C5280" s="536" t="s">
        <v>2800</v>
      </c>
      <c r="D5280" s="541" t="s">
        <v>8318</v>
      </c>
      <c r="E5280" s="539" t="s">
        <v>188</v>
      </c>
      <c r="F5280" s="488">
        <v>0</v>
      </c>
    </row>
    <row r="5281" s="489" customFormat="1">
      <c r="B5281" s="490">
        <v>104556</v>
      </c>
      <c r="C5281" s="536" t="s">
        <v>2800</v>
      </c>
      <c r="D5281" s="541" t="s">
        <v>8319</v>
      </c>
      <c r="E5281" s="539" t="s">
        <v>188</v>
      </c>
      <c r="F5281" s="488">
        <v>0</v>
      </c>
    </row>
    <row r="5282" s="489" customFormat="1">
      <c r="B5282" s="490">
        <v>104558</v>
      </c>
      <c r="C5282" s="536" t="s">
        <v>2800</v>
      </c>
      <c r="D5282" s="541" t="s">
        <v>8320</v>
      </c>
      <c r="E5282" s="539" t="s">
        <v>188</v>
      </c>
      <c r="F5282" s="488">
        <v>0</v>
      </c>
    </row>
    <row r="5283" s="489" customFormat="1">
      <c r="B5283" s="490">
        <v>104559</v>
      </c>
      <c r="C5283" s="536" t="s">
        <v>2800</v>
      </c>
      <c r="D5283" s="541" t="s">
        <v>8321</v>
      </c>
      <c r="E5283" s="539" t="s">
        <v>188</v>
      </c>
      <c r="F5283" s="488">
        <v>0</v>
      </c>
    </row>
    <row r="5284" s="489" customFormat="1">
      <c r="B5284" s="490">
        <v>104560</v>
      </c>
      <c r="C5284" s="536" t="s">
        <v>2800</v>
      </c>
      <c r="D5284" s="541" t="s">
        <v>8322</v>
      </c>
      <c r="E5284" s="539" t="s">
        <v>188</v>
      </c>
      <c r="F5284" s="488">
        <v>0</v>
      </c>
    </row>
    <row r="5285" s="489" customFormat="1">
      <c r="B5285" s="490">
        <v>104557</v>
      </c>
      <c r="C5285" s="536" t="s">
        <v>2800</v>
      </c>
      <c r="D5285" s="541" t="s">
        <v>8323</v>
      </c>
      <c r="E5285" s="539" t="s">
        <v>188</v>
      </c>
      <c r="F5285" s="488">
        <v>0</v>
      </c>
    </row>
    <row r="5286" s="489" customFormat="1">
      <c r="B5286" s="490">
        <v>104561</v>
      </c>
      <c r="C5286" s="536" t="s">
        <v>2800</v>
      </c>
      <c r="D5286" s="541" t="s">
        <v>8324</v>
      </c>
      <c r="E5286" s="539" t="s">
        <v>188</v>
      </c>
      <c r="F5286" s="488">
        <v>0</v>
      </c>
    </row>
    <row r="5287" s="489" customFormat="1">
      <c r="B5287" s="490">
        <v>104562</v>
      </c>
      <c r="C5287" s="536" t="s">
        <v>2800</v>
      </c>
      <c r="D5287" s="541" t="s">
        <v>8325</v>
      </c>
      <c r="E5287" s="539" t="s">
        <v>188</v>
      </c>
      <c r="F5287" s="488">
        <v>0</v>
      </c>
    </row>
    <row r="5288" s="489" customFormat="1">
      <c r="B5288" s="490">
        <v>96860</v>
      </c>
      <c r="C5288" s="536" t="s">
        <v>2800</v>
      </c>
      <c r="D5288" s="541" t="s">
        <v>8326</v>
      </c>
      <c r="E5288" s="539" t="s">
        <v>188</v>
      </c>
      <c r="F5288" s="488">
        <v>31</v>
      </c>
    </row>
    <row r="5289" s="489" customFormat="1">
      <c r="B5289" s="490">
        <v>96862</v>
      </c>
      <c r="C5289" s="536" t="s">
        <v>2800</v>
      </c>
      <c r="D5289" s="541" t="s">
        <v>8327</v>
      </c>
      <c r="E5289" s="539" t="s">
        <v>188</v>
      </c>
      <c r="F5289" s="488">
        <v>38.109999999999999</v>
      </c>
    </row>
    <row r="5290" s="489" customFormat="1">
      <c r="B5290" s="490">
        <v>96864</v>
      </c>
      <c r="C5290" s="536" t="s">
        <v>2800</v>
      </c>
      <c r="D5290" s="541" t="s">
        <v>8328</v>
      </c>
      <c r="E5290" s="539" t="s">
        <v>188</v>
      </c>
      <c r="F5290" s="488">
        <v>53.829999999999998</v>
      </c>
    </row>
    <row r="5291" s="489" customFormat="1">
      <c r="B5291" s="490">
        <v>96866</v>
      </c>
      <c r="C5291" s="536" t="s">
        <v>2800</v>
      </c>
      <c r="D5291" s="541" t="s">
        <v>8329</v>
      </c>
      <c r="E5291" s="539" t="s">
        <v>188</v>
      </c>
      <c r="F5291" s="488">
        <v>70.019999999999996</v>
      </c>
    </row>
    <row r="5292" s="489" customFormat="1">
      <c r="B5292" s="490">
        <v>96868</v>
      </c>
      <c r="C5292" s="536" t="s">
        <v>2800</v>
      </c>
      <c r="D5292" s="541" t="s">
        <v>8330</v>
      </c>
      <c r="E5292" s="539" t="s">
        <v>188</v>
      </c>
      <c r="F5292" s="488">
        <v>20.25</v>
      </c>
    </row>
    <row r="5293" s="489" customFormat="1">
      <c r="B5293" s="490">
        <v>96869</v>
      </c>
      <c r="C5293" s="536" t="s">
        <v>2800</v>
      </c>
      <c r="D5293" s="541" t="s">
        <v>8331</v>
      </c>
      <c r="E5293" s="539" t="s">
        <v>188</v>
      </c>
      <c r="F5293" s="488">
        <v>31.02</v>
      </c>
    </row>
    <row r="5294" s="489" customFormat="1">
      <c r="B5294" s="490">
        <v>96870</v>
      </c>
      <c r="C5294" s="536" t="s">
        <v>2800</v>
      </c>
      <c r="D5294" s="541" t="s">
        <v>8332</v>
      </c>
      <c r="E5294" s="539" t="s">
        <v>188</v>
      </c>
      <c r="F5294" s="488">
        <v>46.57</v>
      </c>
    </row>
    <row r="5295" s="489" customFormat="1">
      <c r="B5295" s="490">
        <v>96871</v>
      </c>
      <c r="C5295" s="536" t="s">
        <v>2800</v>
      </c>
      <c r="D5295" s="541" t="s">
        <v>8333</v>
      </c>
      <c r="E5295" s="539" t="s">
        <v>188</v>
      </c>
      <c r="F5295" s="488">
        <v>53.229999999999997</v>
      </c>
    </row>
    <row r="5296" s="489" customFormat="1">
      <c r="B5296" s="490">
        <v>96861</v>
      </c>
      <c r="C5296" s="536" t="s">
        <v>2800</v>
      </c>
      <c r="D5296" s="541" t="s">
        <v>8334</v>
      </c>
      <c r="E5296" s="539" t="s">
        <v>188</v>
      </c>
      <c r="F5296" s="488">
        <v>39.18</v>
      </c>
    </row>
    <row r="5297" s="489" customFormat="1">
      <c r="B5297" s="490">
        <v>96863</v>
      </c>
      <c r="C5297" s="536" t="s">
        <v>2800</v>
      </c>
      <c r="D5297" s="541" t="s">
        <v>8335</v>
      </c>
      <c r="E5297" s="539" t="s">
        <v>188</v>
      </c>
      <c r="F5297" s="488">
        <v>40.159999999999997</v>
      </c>
    </row>
    <row r="5298" s="489" customFormat="1">
      <c r="B5298" s="490">
        <v>96865</v>
      </c>
      <c r="C5298" s="536" t="s">
        <v>2800</v>
      </c>
      <c r="D5298" s="541" t="s">
        <v>8336</v>
      </c>
      <c r="E5298" s="539" t="s">
        <v>188</v>
      </c>
      <c r="F5298" s="488">
        <v>47.390000000000001</v>
      </c>
    </row>
    <row r="5299" s="489" customFormat="1">
      <c r="B5299" s="490">
        <v>96814</v>
      </c>
      <c r="C5299" s="536" t="s">
        <v>2800</v>
      </c>
      <c r="D5299" s="541" t="s">
        <v>8337</v>
      </c>
      <c r="E5299" s="539" t="s">
        <v>188</v>
      </c>
      <c r="F5299" s="488">
        <v>16.629999999999999</v>
      </c>
    </row>
    <row r="5300" s="489" customFormat="1">
      <c r="B5300" s="490">
        <v>96818</v>
      </c>
      <c r="C5300" s="536" t="s">
        <v>2800</v>
      </c>
      <c r="D5300" s="541" t="s">
        <v>8338</v>
      </c>
      <c r="E5300" s="539" t="s">
        <v>188</v>
      </c>
      <c r="F5300" s="488">
        <v>22.370000000000001</v>
      </c>
    </row>
    <row r="5301" s="489" customFormat="1">
      <c r="B5301" s="490">
        <v>96819</v>
      </c>
      <c r="C5301" s="536" t="s">
        <v>2800</v>
      </c>
      <c r="D5301" s="541" t="s">
        <v>8339</v>
      </c>
      <c r="E5301" s="539" t="s">
        <v>188</v>
      </c>
      <c r="F5301" s="488">
        <v>23.98</v>
      </c>
    </row>
    <row r="5302" s="489" customFormat="1">
      <c r="B5302" s="490">
        <v>96822</v>
      </c>
      <c r="C5302" s="536" t="s">
        <v>2800</v>
      </c>
      <c r="D5302" s="541" t="s">
        <v>8340</v>
      </c>
      <c r="E5302" s="539" t="s">
        <v>188</v>
      </c>
      <c r="F5302" s="488">
        <v>31.48</v>
      </c>
    </row>
    <row r="5303" s="489" customFormat="1">
      <c r="B5303" s="490">
        <v>96808</v>
      </c>
      <c r="C5303" s="536" t="s">
        <v>2800</v>
      </c>
      <c r="D5303" s="541" t="s">
        <v>8341</v>
      </c>
      <c r="E5303" s="539" t="s">
        <v>188</v>
      </c>
      <c r="F5303" s="488">
        <v>17.640000000000001</v>
      </c>
    </row>
    <row r="5304" s="489" customFormat="1">
      <c r="B5304" s="490">
        <v>96811</v>
      </c>
      <c r="C5304" s="536" t="s">
        <v>2800</v>
      </c>
      <c r="D5304" s="541" t="s">
        <v>8342</v>
      </c>
      <c r="E5304" s="539" t="s">
        <v>188</v>
      </c>
      <c r="F5304" s="488">
        <v>22.280000000000001</v>
      </c>
    </row>
    <row r="5305" s="489" customFormat="1">
      <c r="B5305" s="490">
        <v>96815</v>
      </c>
      <c r="C5305" s="536" t="s">
        <v>2800</v>
      </c>
      <c r="D5305" s="541" t="s">
        <v>8343</v>
      </c>
      <c r="E5305" s="539" t="s">
        <v>188</v>
      </c>
      <c r="F5305" s="488">
        <v>34.57</v>
      </c>
    </row>
    <row r="5306" s="489" customFormat="1">
      <c r="B5306" s="490">
        <v>96820</v>
      </c>
      <c r="C5306" s="536" t="s">
        <v>2800</v>
      </c>
      <c r="D5306" s="541" t="s">
        <v>8344</v>
      </c>
      <c r="E5306" s="539" t="s">
        <v>188</v>
      </c>
      <c r="F5306" s="488">
        <v>41.57</v>
      </c>
    </row>
    <row r="5307" s="489" customFormat="1">
      <c r="B5307" s="490">
        <v>96702</v>
      </c>
      <c r="C5307" s="536" t="s">
        <v>2800</v>
      </c>
      <c r="D5307" s="541" t="s">
        <v>8345</v>
      </c>
      <c r="E5307" s="539" t="s">
        <v>188</v>
      </c>
      <c r="F5307" s="488">
        <v>12.289999999999999</v>
      </c>
    </row>
    <row r="5308" s="489" customFormat="1">
      <c r="B5308" s="490">
        <v>96662</v>
      </c>
      <c r="C5308" s="536" t="s">
        <v>2800</v>
      </c>
      <c r="D5308" s="541" t="s">
        <v>8346</v>
      </c>
      <c r="E5308" s="539" t="s">
        <v>188</v>
      </c>
      <c r="F5308" s="488">
        <v>9.8900000000000006</v>
      </c>
    </row>
    <row r="5309" s="489" customFormat="1">
      <c r="B5309" s="490">
        <v>96704</v>
      </c>
      <c r="C5309" s="536" t="s">
        <v>2800</v>
      </c>
      <c r="D5309" s="541" t="s">
        <v>8347</v>
      </c>
      <c r="E5309" s="539" t="s">
        <v>188</v>
      </c>
      <c r="F5309" s="488">
        <v>21.420000000000002</v>
      </c>
    </row>
    <row r="5310" s="489" customFormat="1">
      <c r="B5310" s="490">
        <v>96664</v>
      </c>
      <c r="C5310" s="536" t="s">
        <v>2800</v>
      </c>
      <c r="D5310" s="541" t="s">
        <v>8348</v>
      </c>
      <c r="E5310" s="539" t="s">
        <v>188</v>
      </c>
      <c r="F5310" s="488">
        <v>18.350000000000001</v>
      </c>
    </row>
    <row r="5311" s="489" customFormat="1">
      <c r="B5311" s="490">
        <v>104191</v>
      </c>
      <c r="C5311" s="536" t="s">
        <v>2800</v>
      </c>
      <c r="D5311" s="541" t="s">
        <v>8349</v>
      </c>
      <c r="E5311" s="539" t="s">
        <v>188</v>
      </c>
      <c r="F5311" s="488">
        <v>11.109999999999999</v>
      </c>
    </row>
    <row r="5312" s="489" customFormat="1">
      <c r="B5312" s="490">
        <v>96700</v>
      </c>
      <c r="C5312" s="536" t="s">
        <v>2800</v>
      </c>
      <c r="D5312" s="541" t="s">
        <v>8350</v>
      </c>
      <c r="E5312" s="539" t="s">
        <v>188</v>
      </c>
      <c r="F5312" s="488">
        <v>17.760000000000002</v>
      </c>
    </row>
    <row r="5313" s="489" customFormat="1">
      <c r="B5313" s="490">
        <v>96658</v>
      </c>
      <c r="C5313" s="536" t="s">
        <v>2800</v>
      </c>
      <c r="D5313" s="541" t="s">
        <v>8351</v>
      </c>
      <c r="E5313" s="539" t="s">
        <v>188</v>
      </c>
      <c r="F5313" s="488">
        <v>15.94</v>
      </c>
    </row>
    <row r="5314" s="489" customFormat="1">
      <c r="B5314" s="490">
        <v>96641</v>
      </c>
      <c r="C5314" s="536" t="s">
        <v>2800</v>
      </c>
      <c r="D5314" s="541" t="s">
        <v>8352</v>
      </c>
      <c r="E5314" s="539" t="s">
        <v>188</v>
      </c>
      <c r="F5314" s="488">
        <v>18.190000000000001</v>
      </c>
    </row>
    <row r="5315" s="489" customFormat="1">
      <c r="B5315" s="490">
        <v>96661</v>
      </c>
      <c r="C5315" s="536" t="s">
        <v>2800</v>
      </c>
      <c r="D5315" s="541" t="s">
        <v>8353</v>
      </c>
      <c r="E5315" s="539" t="s">
        <v>188</v>
      </c>
      <c r="F5315" s="488">
        <v>33.43</v>
      </c>
    </row>
    <row r="5316" s="489" customFormat="1">
      <c r="B5316" s="490">
        <v>96699</v>
      </c>
      <c r="C5316" s="536" t="s">
        <v>2800</v>
      </c>
      <c r="D5316" s="541" t="s">
        <v>8354</v>
      </c>
      <c r="E5316" s="539" t="s">
        <v>188</v>
      </c>
      <c r="F5316" s="488">
        <v>26.710000000000001</v>
      </c>
    </row>
    <row r="5317" s="489" customFormat="1">
      <c r="B5317" s="490">
        <v>96657</v>
      </c>
      <c r="C5317" s="536" t="s">
        <v>2800</v>
      </c>
      <c r="D5317" s="541" t="s">
        <v>8355</v>
      </c>
      <c r="E5317" s="539" t="s">
        <v>188</v>
      </c>
      <c r="F5317" s="488">
        <v>24.890000000000001</v>
      </c>
    </row>
    <row r="5318" s="489" customFormat="1">
      <c r="B5318" s="490">
        <v>96640</v>
      </c>
      <c r="C5318" s="536" t="s">
        <v>2800</v>
      </c>
      <c r="D5318" s="541" t="s">
        <v>8356</v>
      </c>
      <c r="E5318" s="539" t="s">
        <v>188</v>
      </c>
      <c r="F5318" s="488">
        <v>27.140000000000001</v>
      </c>
    </row>
    <row r="5319" s="489" customFormat="1">
      <c r="B5319" s="490">
        <v>96660</v>
      </c>
      <c r="C5319" s="536" t="s">
        <v>2800</v>
      </c>
      <c r="D5319" s="541" t="s">
        <v>8357</v>
      </c>
      <c r="E5319" s="539" t="s">
        <v>188</v>
      </c>
      <c r="F5319" s="488">
        <v>33.75</v>
      </c>
    </row>
    <row r="5320" s="489" customFormat="1">
      <c r="B5320" s="490">
        <v>104196</v>
      </c>
      <c r="C5320" s="536" t="s">
        <v>2800</v>
      </c>
      <c r="D5320" s="541" t="s">
        <v>8358</v>
      </c>
      <c r="E5320" s="539" t="s">
        <v>188</v>
      </c>
      <c r="F5320" s="488">
        <v>16.84</v>
      </c>
    </row>
    <row r="5321" s="489" customFormat="1">
      <c r="B5321" s="490">
        <v>104197</v>
      </c>
      <c r="C5321" s="536" t="s">
        <v>2800</v>
      </c>
      <c r="D5321" s="541" t="s">
        <v>8359</v>
      </c>
      <c r="E5321" s="539" t="s">
        <v>188</v>
      </c>
      <c r="F5321" s="488">
        <v>31.800000000000001</v>
      </c>
    </row>
    <row r="5322" s="489" customFormat="1">
      <c r="B5322" s="490">
        <v>104198</v>
      </c>
      <c r="C5322" s="536" t="s">
        <v>2800</v>
      </c>
      <c r="D5322" s="541" t="s">
        <v>8360</v>
      </c>
      <c r="E5322" s="539" t="s">
        <v>188</v>
      </c>
      <c r="F5322" s="488">
        <v>8.2899999999999991</v>
      </c>
    </row>
    <row r="5323" s="489" customFormat="1">
      <c r="B5323" s="490">
        <v>96685</v>
      </c>
      <c r="C5323" s="536" t="s">
        <v>2800</v>
      </c>
      <c r="D5323" s="541" t="s">
        <v>8361</v>
      </c>
      <c r="E5323" s="539" t="s">
        <v>188</v>
      </c>
      <c r="F5323" s="488">
        <v>12.68</v>
      </c>
    </row>
    <row r="5324" s="489" customFormat="1">
      <c r="B5324" s="490">
        <v>96651</v>
      </c>
      <c r="C5324" s="536" t="s">
        <v>2800</v>
      </c>
      <c r="D5324" s="541" t="s">
        <v>8362</v>
      </c>
      <c r="E5324" s="539" t="s">
        <v>188</v>
      </c>
      <c r="F5324" s="488">
        <v>9.9600000000000009</v>
      </c>
    </row>
    <row r="5325" s="489" customFormat="1">
      <c r="B5325" s="490">
        <v>96638</v>
      </c>
      <c r="C5325" s="536" t="s">
        <v>2800</v>
      </c>
      <c r="D5325" s="541" t="s">
        <v>8363</v>
      </c>
      <c r="E5325" s="539" t="s">
        <v>188</v>
      </c>
      <c r="F5325" s="488">
        <v>17.530000000000001</v>
      </c>
    </row>
    <row r="5326" s="489" customFormat="1">
      <c r="B5326" s="490">
        <v>96687</v>
      </c>
      <c r="C5326" s="536" t="s">
        <v>2800</v>
      </c>
      <c r="D5326" s="541" t="s">
        <v>8364</v>
      </c>
      <c r="E5326" s="539" t="s">
        <v>188</v>
      </c>
      <c r="F5326" s="488">
        <v>19.260000000000002</v>
      </c>
    </row>
    <row r="5327" s="489" customFormat="1">
      <c r="B5327" s="490">
        <v>96653</v>
      </c>
      <c r="C5327" s="536" t="s">
        <v>2800</v>
      </c>
      <c r="D5327" s="541" t="s">
        <v>8365</v>
      </c>
      <c r="E5327" s="539" t="s">
        <v>188</v>
      </c>
      <c r="F5327" s="488">
        <v>14.77</v>
      </c>
    </row>
    <row r="5328" s="489" customFormat="1">
      <c r="B5328" s="490">
        <v>96689</v>
      </c>
      <c r="C5328" s="536" t="s">
        <v>2800</v>
      </c>
      <c r="D5328" s="541" t="s">
        <v>8366</v>
      </c>
      <c r="E5328" s="539" t="s">
        <v>188</v>
      </c>
      <c r="F5328" s="488">
        <v>28.940000000000001</v>
      </c>
    </row>
    <row r="5329" s="489" customFormat="1">
      <c r="B5329" s="490">
        <v>96655</v>
      </c>
      <c r="C5329" s="536" t="s">
        <v>2800</v>
      </c>
      <c r="D5329" s="541" t="s">
        <v>8367</v>
      </c>
      <c r="E5329" s="539" t="s">
        <v>188</v>
      </c>
      <c r="F5329" s="488">
        <v>22.449999999999999</v>
      </c>
    </row>
    <row r="5330" s="489" customFormat="1">
      <c r="B5330" s="490">
        <v>96691</v>
      </c>
      <c r="C5330" s="536" t="s">
        <v>2800</v>
      </c>
      <c r="D5330" s="541" t="s">
        <v>8368</v>
      </c>
      <c r="E5330" s="539" t="s">
        <v>188</v>
      </c>
      <c r="F5330" s="488">
        <v>41.259999999999998</v>
      </c>
    </row>
    <row r="5331" s="489" customFormat="1">
      <c r="B5331" s="490">
        <v>96693</v>
      </c>
      <c r="C5331" s="536" t="s">
        <v>2800</v>
      </c>
      <c r="D5331" s="541" t="s">
        <v>8369</v>
      </c>
      <c r="E5331" s="539" t="s">
        <v>188</v>
      </c>
      <c r="F5331" s="488">
        <v>61.630000000000003</v>
      </c>
    </row>
    <row r="5332" s="489" customFormat="1">
      <c r="B5332" s="490">
        <v>96695</v>
      </c>
      <c r="C5332" s="536" t="s">
        <v>2800</v>
      </c>
      <c r="D5332" s="541" t="s">
        <v>8370</v>
      </c>
      <c r="E5332" s="539" t="s">
        <v>188</v>
      </c>
      <c r="F5332" s="488">
        <v>105.84999999999999</v>
      </c>
    </row>
    <row r="5333" s="489" customFormat="1">
      <c r="B5333" s="490">
        <v>104193</v>
      </c>
      <c r="C5333" s="536" t="s">
        <v>2800</v>
      </c>
      <c r="D5333" s="541" t="s">
        <v>8371</v>
      </c>
      <c r="E5333" s="539" t="s">
        <v>188</v>
      </c>
      <c r="F5333" s="488">
        <v>175.19</v>
      </c>
    </row>
    <row r="5334" s="489" customFormat="1">
      <c r="B5334" s="490">
        <v>96697</v>
      </c>
      <c r="C5334" s="536" t="s">
        <v>2800</v>
      </c>
      <c r="D5334" s="541" t="s">
        <v>8372</v>
      </c>
      <c r="E5334" s="539" t="s">
        <v>188</v>
      </c>
      <c r="F5334" s="488">
        <v>353.30000000000001</v>
      </c>
    </row>
    <row r="5335" s="489" customFormat="1">
      <c r="B5335" s="490">
        <v>104199</v>
      </c>
      <c r="C5335" s="536" t="s">
        <v>2800</v>
      </c>
      <c r="D5335" s="541" t="s">
        <v>8373</v>
      </c>
      <c r="E5335" s="539" t="s">
        <v>188</v>
      </c>
      <c r="F5335" s="488">
        <v>8.0399999999999991</v>
      </c>
    </row>
    <row r="5336" s="489" customFormat="1">
      <c r="B5336" s="490">
        <v>96684</v>
      </c>
      <c r="C5336" s="536" t="s">
        <v>2800</v>
      </c>
      <c r="D5336" s="541" t="s">
        <v>8374</v>
      </c>
      <c r="E5336" s="539" t="s">
        <v>188</v>
      </c>
      <c r="F5336" s="488">
        <v>12.26</v>
      </c>
    </row>
    <row r="5337" s="489" customFormat="1">
      <c r="B5337" s="490">
        <v>96650</v>
      </c>
      <c r="C5337" s="536" t="s">
        <v>2800</v>
      </c>
      <c r="D5337" s="541" t="s">
        <v>8375</v>
      </c>
      <c r="E5337" s="539" t="s">
        <v>188</v>
      </c>
      <c r="F5337" s="488">
        <v>9.5399999999999991</v>
      </c>
    </row>
    <row r="5338" s="489" customFormat="1">
      <c r="B5338" s="490">
        <v>96637</v>
      </c>
      <c r="C5338" s="536" t="s">
        <v>2800</v>
      </c>
      <c r="D5338" s="541" t="s">
        <v>8376</v>
      </c>
      <c r="E5338" s="539" t="s">
        <v>188</v>
      </c>
      <c r="F5338" s="488">
        <v>17.109999999999999</v>
      </c>
    </row>
    <row r="5339" s="489" customFormat="1">
      <c r="B5339" s="490">
        <v>96686</v>
      </c>
      <c r="C5339" s="536" t="s">
        <v>2800</v>
      </c>
      <c r="D5339" s="541" t="s">
        <v>8377</v>
      </c>
      <c r="E5339" s="539" t="s">
        <v>188</v>
      </c>
      <c r="F5339" s="488">
        <v>15.779999999999999</v>
      </c>
    </row>
    <row r="5340" s="489" customFormat="1">
      <c r="B5340" s="490">
        <v>96652</v>
      </c>
      <c r="C5340" s="536" t="s">
        <v>2800</v>
      </c>
      <c r="D5340" s="541" t="s">
        <v>8378</v>
      </c>
      <c r="E5340" s="539" t="s">
        <v>188</v>
      </c>
      <c r="F5340" s="488">
        <v>11.289999999999999</v>
      </c>
    </row>
    <row r="5341" s="489" customFormat="1">
      <c r="B5341" s="490">
        <v>96688</v>
      </c>
      <c r="C5341" s="536" t="s">
        <v>2800</v>
      </c>
      <c r="D5341" s="541" t="s">
        <v>8379</v>
      </c>
      <c r="E5341" s="539" t="s">
        <v>188</v>
      </c>
      <c r="F5341" s="488">
        <v>23.280000000000001</v>
      </c>
    </row>
    <row r="5342" s="489" customFormat="1">
      <c r="B5342" s="490">
        <v>96654</v>
      </c>
      <c r="C5342" s="536" t="s">
        <v>2800</v>
      </c>
      <c r="D5342" s="541" t="s">
        <v>8380</v>
      </c>
      <c r="E5342" s="539" t="s">
        <v>188</v>
      </c>
      <c r="F5342" s="488">
        <v>16.789999999999999</v>
      </c>
    </row>
    <row r="5343" s="489" customFormat="1">
      <c r="B5343" s="490">
        <v>96690</v>
      </c>
      <c r="C5343" s="536" t="s">
        <v>2800</v>
      </c>
      <c r="D5343" s="541" t="s">
        <v>8381</v>
      </c>
      <c r="E5343" s="539" t="s">
        <v>188</v>
      </c>
      <c r="F5343" s="488">
        <v>32.310000000000002</v>
      </c>
    </row>
    <row r="5344" s="489" customFormat="1">
      <c r="B5344" s="490">
        <v>96692</v>
      </c>
      <c r="C5344" s="536" t="s">
        <v>2800</v>
      </c>
      <c r="D5344" s="541" t="s">
        <v>8382</v>
      </c>
      <c r="E5344" s="539" t="s">
        <v>188</v>
      </c>
      <c r="F5344" s="488">
        <v>45.649999999999999</v>
      </c>
    </row>
    <row r="5345" s="489" customFormat="1">
      <c r="B5345" s="490">
        <v>96694</v>
      </c>
      <c r="C5345" s="536" t="s">
        <v>2800</v>
      </c>
      <c r="D5345" s="541" t="s">
        <v>8383</v>
      </c>
      <c r="E5345" s="539" t="s">
        <v>188</v>
      </c>
      <c r="F5345" s="488">
        <v>96.109999999999999</v>
      </c>
    </row>
    <row r="5346" s="489" customFormat="1">
      <c r="B5346" s="490">
        <v>96696</v>
      </c>
      <c r="C5346" s="536" t="s">
        <v>2800</v>
      </c>
      <c r="D5346" s="541" t="s">
        <v>8384</v>
      </c>
      <c r="E5346" s="539" t="s">
        <v>188</v>
      </c>
      <c r="F5346" s="488">
        <v>119.94</v>
      </c>
    </row>
    <row r="5347" s="489" customFormat="1">
      <c r="B5347" s="490">
        <v>96709</v>
      </c>
      <c r="C5347" s="536" t="s">
        <v>2800</v>
      </c>
      <c r="D5347" s="541" t="s">
        <v>8385</v>
      </c>
      <c r="E5347" s="539" t="s">
        <v>188</v>
      </c>
      <c r="F5347" s="488">
        <v>116.65000000000001</v>
      </c>
    </row>
    <row r="5348" s="489" customFormat="1">
      <c r="B5348" s="490">
        <v>104200</v>
      </c>
      <c r="C5348" s="536" t="s">
        <v>2800</v>
      </c>
      <c r="D5348" s="541" t="s">
        <v>8386</v>
      </c>
      <c r="E5348" s="539" t="s">
        <v>188</v>
      </c>
      <c r="F5348" s="488">
        <v>6.54</v>
      </c>
    </row>
    <row r="5349" s="489" customFormat="1">
      <c r="B5349" s="490">
        <v>96698</v>
      </c>
      <c r="C5349" s="536" t="s">
        <v>2800</v>
      </c>
      <c r="D5349" s="541" t="s">
        <v>8387</v>
      </c>
      <c r="E5349" s="539" t="s">
        <v>188</v>
      </c>
      <c r="F5349" s="488">
        <v>8.6799999999999997</v>
      </c>
    </row>
    <row r="5350" s="489" customFormat="1">
      <c r="B5350" s="490">
        <v>96656</v>
      </c>
      <c r="C5350" s="536" t="s">
        <v>2800</v>
      </c>
      <c r="D5350" s="541" t="s">
        <v>8388</v>
      </c>
      <c r="E5350" s="539" t="s">
        <v>188</v>
      </c>
      <c r="F5350" s="488">
        <v>6.8600000000000003</v>
      </c>
    </row>
    <row r="5351" s="489" customFormat="1">
      <c r="B5351" s="490">
        <v>96639</v>
      </c>
      <c r="C5351" s="536" t="s">
        <v>2800</v>
      </c>
      <c r="D5351" s="541" t="s">
        <v>8389</v>
      </c>
      <c r="E5351" s="539" t="s">
        <v>188</v>
      </c>
      <c r="F5351" s="488">
        <v>11.9</v>
      </c>
    </row>
    <row r="5352" s="489" customFormat="1">
      <c r="B5352" s="490">
        <v>96701</v>
      </c>
      <c r="C5352" s="536" t="s">
        <v>2800</v>
      </c>
      <c r="D5352" s="541" t="s">
        <v>8390</v>
      </c>
      <c r="E5352" s="539" t="s">
        <v>188</v>
      </c>
      <c r="F5352" s="488">
        <v>11.9</v>
      </c>
    </row>
    <row r="5353" s="489" customFormat="1">
      <c r="B5353" s="490">
        <v>96659</v>
      </c>
      <c r="C5353" s="536" t="s">
        <v>2800</v>
      </c>
      <c r="D5353" s="541" t="s">
        <v>8391</v>
      </c>
      <c r="E5353" s="539" t="s">
        <v>188</v>
      </c>
      <c r="F5353" s="488">
        <v>8.9100000000000001</v>
      </c>
    </row>
    <row r="5354" s="489" customFormat="1">
      <c r="B5354" s="490">
        <v>96703</v>
      </c>
      <c r="C5354" s="536" t="s">
        <v>2800</v>
      </c>
      <c r="D5354" s="541" t="s">
        <v>8392</v>
      </c>
      <c r="E5354" s="539" t="s">
        <v>188</v>
      </c>
      <c r="F5354" s="488">
        <v>21.050000000000001</v>
      </c>
    </row>
    <row r="5355" s="489" customFormat="1">
      <c r="B5355" s="490">
        <v>96663</v>
      </c>
      <c r="C5355" s="536" t="s">
        <v>2800</v>
      </c>
      <c r="D5355" s="541" t="s">
        <v>8393</v>
      </c>
      <c r="E5355" s="539" t="s">
        <v>188</v>
      </c>
      <c r="F5355" s="488">
        <v>16.719999999999999</v>
      </c>
    </row>
    <row r="5356" s="489" customFormat="1">
      <c r="B5356" s="490">
        <v>96705</v>
      </c>
      <c r="C5356" s="536" t="s">
        <v>2800</v>
      </c>
      <c r="D5356" s="541" t="s">
        <v>8394</v>
      </c>
      <c r="E5356" s="539" t="s">
        <v>188</v>
      </c>
      <c r="F5356" s="488">
        <v>25.539999999999999</v>
      </c>
    </row>
    <row r="5357" s="489" customFormat="1">
      <c r="B5357" s="490">
        <v>96706</v>
      </c>
      <c r="C5357" s="536" t="s">
        <v>2800</v>
      </c>
      <c r="D5357" s="541" t="s">
        <v>8395</v>
      </c>
      <c r="E5357" s="539" t="s">
        <v>188</v>
      </c>
      <c r="F5357" s="488">
        <v>37.729999999999997</v>
      </c>
    </row>
    <row r="5358" s="489" customFormat="1">
      <c r="B5358" s="490">
        <v>96707</v>
      </c>
      <c r="C5358" s="536" t="s">
        <v>2800</v>
      </c>
      <c r="D5358" s="541" t="s">
        <v>8396</v>
      </c>
      <c r="E5358" s="539" t="s">
        <v>188</v>
      </c>
      <c r="F5358" s="488">
        <v>60.450000000000003</v>
      </c>
    </row>
    <row r="5359" s="489" customFormat="1">
      <c r="B5359" s="490">
        <v>96708</v>
      </c>
      <c r="C5359" s="536" t="s">
        <v>2800</v>
      </c>
      <c r="D5359" s="541" t="s">
        <v>8397</v>
      </c>
      <c r="E5359" s="539" t="s">
        <v>188</v>
      </c>
      <c r="F5359" s="488">
        <v>91.450000000000003</v>
      </c>
    </row>
    <row r="5360" s="489" customFormat="1">
      <c r="B5360" s="490">
        <v>96675</v>
      </c>
      <c r="C5360" s="536" t="s">
        <v>2800</v>
      </c>
      <c r="D5360" s="541" t="s">
        <v>8398</v>
      </c>
      <c r="E5360" s="539" t="s">
        <v>143</v>
      </c>
      <c r="F5360" s="488">
        <v>163.84</v>
      </c>
    </row>
    <row r="5361" s="489" customFormat="1">
      <c r="B5361" s="490">
        <v>96683</v>
      </c>
      <c r="C5361" s="536" t="s">
        <v>2800</v>
      </c>
      <c r="D5361" s="541" t="s">
        <v>8399</v>
      </c>
      <c r="E5361" s="539" t="s">
        <v>143</v>
      </c>
      <c r="F5361" s="488">
        <v>318.14999999999998</v>
      </c>
    </row>
    <row r="5362" s="489" customFormat="1">
      <c r="B5362" s="490">
        <v>104194</v>
      </c>
      <c r="C5362" s="536" t="s">
        <v>2800</v>
      </c>
      <c r="D5362" s="541" t="s">
        <v>8400</v>
      </c>
      <c r="E5362" s="539" t="s">
        <v>143</v>
      </c>
      <c r="F5362" s="488">
        <v>23.399999999999999</v>
      </c>
    </row>
    <row r="5363" s="489" customFormat="1">
      <c r="B5363" s="490">
        <v>104195</v>
      </c>
      <c r="C5363" s="536" t="s">
        <v>2800</v>
      </c>
      <c r="D5363" s="541" t="s">
        <v>8401</v>
      </c>
      <c r="E5363" s="539" t="s">
        <v>143</v>
      </c>
      <c r="F5363" s="488">
        <v>24.84</v>
      </c>
    </row>
    <row r="5364" s="489" customFormat="1">
      <c r="B5364" s="490">
        <v>96668</v>
      </c>
      <c r="C5364" s="536" t="s">
        <v>2800</v>
      </c>
      <c r="D5364" s="541" t="s">
        <v>8402</v>
      </c>
      <c r="E5364" s="539" t="s">
        <v>143</v>
      </c>
      <c r="F5364" s="488">
        <v>18.800000000000001</v>
      </c>
    </row>
    <row r="5365" s="489" customFormat="1">
      <c r="B5365" s="490">
        <v>96644</v>
      </c>
      <c r="C5365" s="536" t="s">
        <v>2800</v>
      </c>
      <c r="D5365" s="541" t="s">
        <v>8403</v>
      </c>
      <c r="E5365" s="539" t="s">
        <v>143</v>
      </c>
      <c r="F5365" s="488">
        <v>24.23</v>
      </c>
    </row>
    <row r="5366" s="489" customFormat="1">
      <c r="B5366" s="490">
        <v>96635</v>
      </c>
      <c r="C5366" s="536" t="s">
        <v>2800</v>
      </c>
      <c r="D5366" s="541" t="s">
        <v>8404</v>
      </c>
      <c r="E5366" s="539" t="s">
        <v>143</v>
      </c>
      <c r="F5366" s="488">
        <v>44.630000000000003</v>
      </c>
    </row>
    <row r="5367" s="489" customFormat="1">
      <c r="B5367" s="490">
        <v>96636</v>
      </c>
      <c r="C5367" s="536" t="s">
        <v>2800</v>
      </c>
      <c r="D5367" s="541" t="s">
        <v>8405</v>
      </c>
      <c r="E5367" s="539" t="s">
        <v>143</v>
      </c>
      <c r="F5367" s="488">
        <v>47.270000000000003</v>
      </c>
    </row>
    <row r="5368" s="489" customFormat="1">
      <c r="B5368" s="490">
        <v>96676</v>
      </c>
      <c r="C5368" s="536" t="s">
        <v>2800</v>
      </c>
      <c r="D5368" s="541" t="s">
        <v>8406</v>
      </c>
      <c r="E5368" s="539" t="s">
        <v>143</v>
      </c>
      <c r="F5368" s="488">
        <v>23.800000000000001</v>
      </c>
    </row>
    <row r="5369" s="489" customFormat="1">
      <c r="B5369" s="490">
        <v>96647</v>
      </c>
      <c r="C5369" s="536" t="s">
        <v>2800</v>
      </c>
      <c r="D5369" s="541" t="s">
        <v>8407</v>
      </c>
      <c r="E5369" s="539" t="s">
        <v>143</v>
      </c>
      <c r="F5369" s="488">
        <v>26.289999999999999</v>
      </c>
    </row>
    <row r="5370" s="489" customFormat="1">
      <c r="B5370" s="490">
        <v>96669</v>
      </c>
      <c r="C5370" s="536" t="s">
        <v>2800</v>
      </c>
      <c r="D5370" s="541" t="s">
        <v>8408</v>
      </c>
      <c r="E5370" s="539" t="s">
        <v>143</v>
      </c>
      <c r="F5370" s="488">
        <v>18.59</v>
      </c>
    </row>
    <row r="5371" s="489" customFormat="1">
      <c r="B5371" s="490">
        <v>96645</v>
      </c>
      <c r="C5371" s="536" t="s">
        <v>2800</v>
      </c>
      <c r="D5371" s="541" t="s">
        <v>8409</v>
      </c>
      <c r="E5371" s="539" t="s">
        <v>143</v>
      </c>
      <c r="F5371" s="488">
        <v>21.489999999999998</v>
      </c>
    </row>
    <row r="5372" s="489" customFormat="1">
      <c r="B5372" s="490">
        <v>96677</v>
      </c>
      <c r="C5372" s="536" t="s">
        <v>2800</v>
      </c>
      <c r="D5372" s="541" t="s">
        <v>8410</v>
      </c>
      <c r="E5372" s="539" t="s">
        <v>143</v>
      </c>
      <c r="F5372" s="488">
        <v>30.98</v>
      </c>
    </row>
    <row r="5373" s="489" customFormat="1">
      <c r="B5373" s="490">
        <v>96648</v>
      </c>
      <c r="C5373" s="536" t="s">
        <v>2800</v>
      </c>
      <c r="D5373" s="541" t="s">
        <v>8411</v>
      </c>
      <c r="E5373" s="539" t="s">
        <v>143</v>
      </c>
      <c r="F5373" s="488">
        <v>32.390000000000001</v>
      </c>
    </row>
    <row r="5374" s="489" customFormat="1">
      <c r="B5374" s="490">
        <v>96670</v>
      </c>
      <c r="C5374" s="536" t="s">
        <v>2800</v>
      </c>
      <c r="D5374" s="541" t="s">
        <v>8412</v>
      </c>
      <c r="E5374" s="539" t="s">
        <v>143</v>
      </c>
      <c r="F5374" s="488">
        <v>24.140000000000001</v>
      </c>
    </row>
    <row r="5375" s="489" customFormat="1">
      <c r="B5375" s="490">
        <v>96646</v>
      </c>
      <c r="C5375" s="536" t="s">
        <v>2800</v>
      </c>
      <c r="D5375" s="541" t="s">
        <v>8413</v>
      </c>
      <c r="E5375" s="539" t="s">
        <v>143</v>
      </c>
      <c r="F5375" s="488">
        <v>26.219999999999999</v>
      </c>
    </row>
    <row r="5376" s="489" customFormat="1">
      <c r="B5376" s="490">
        <v>96678</v>
      </c>
      <c r="C5376" s="536" t="s">
        <v>2800</v>
      </c>
      <c r="D5376" s="541" t="s">
        <v>8414</v>
      </c>
      <c r="E5376" s="539" t="s">
        <v>143</v>
      </c>
      <c r="F5376" s="488">
        <v>42.609999999999999</v>
      </c>
    </row>
    <row r="5377" s="489" customFormat="1">
      <c r="B5377" s="490">
        <v>96649</v>
      </c>
      <c r="C5377" s="536" t="s">
        <v>2800</v>
      </c>
      <c r="D5377" s="541" t="s">
        <v>8415</v>
      </c>
      <c r="E5377" s="539" t="s">
        <v>143</v>
      </c>
      <c r="F5377" s="488">
        <v>42.759999999999998</v>
      </c>
    </row>
    <row r="5378" s="489" customFormat="1">
      <c r="B5378" s="490">
        <v>96671</v>
      </c>
      <c r="C5378" s="536" t="s">
        <v>2800</v>
      </c>
      <c r="D5378" s="541" t="s">
        <v>8416</v>
      </c>
      <c r="E5378" s="539" t="s">
        <v>143</v>
      </c>
      <c r="F5378" s="488">
        <v>36.490000000000002</v>
      </c>
    </row>
    <row r="5379" s="489" customFormat="1">
      <c r="B5379" s="490">
        <v>96679</v>
      </c>
      <c r="C5379" s="536" t="s">
        <v>2800</v>
      </c>
      <c r="D5379" s="541" t="s">
        <v>8417</v>
      </c>
      <c r="E5379" s="539" t="s">
        <v>143</v>
      </c>
      <c r="F5379" s="488">
        <v>63.399999999999999</v>
      </c>
    </row>
    <row r="5380" s="489" customFormat="1">
      <c r="B5380" s="490">
        <v>96672</v>
      </c>
      <c r="C5380" s="536" t="s">
        <v>2800</v>
      </c>
      <c r="D5380" s="541" t="s">
        <v>8418</v>
      </c>
      <c r="E5380" s="539" t="s">
        <v>143</v>
      </c>
      <c r="F5380" s="488">
        <v>55.460000000000001</v>
      </c>
    </row>
    <row r="5381" s="489" customFormat="1">
      <c r="B5381" s="490">
        <v>96680</v>
      </c>
      <c r="C5381" s="536" t="s">
        <v>2800</v>
      </c>
      <c r="D5381" s="541" t="s">
        <v>8419</v>
      </c>
      <c r="E5381" s="539" t="s">
        <v>143</v>
      </c>
      <c r="F5381" s="488">
        <v>104.67</v>
      </c>
    </row>
    <row r="5382" s="489" customFormat="1">
      <c r="B5382" s="490">
        <v>96673</v>
      </c>
      <c r="C5382" s="536" t="s">
        <v>2800</v>
      </c>
      <c r="D5382" s="541" t="s">
        <v>8420</v>
      </c>
      <c r="E5382" s="539" t="s">
        <v>143</v>
      </c>
      <c r="F5382" s="488">
        <v>69.900000000000006</v>
      </c>
    </row>
    <row r="5383" s="489" customFormat="1">
      <c r="B5383" s="490">
        <v>96681</v>
      </c>
      <c r="C5383" s="536" t="s">
        <v>2800</v>
      </c>
      <c r="D5383" s="541" t="s">
        <v>8421</v>
      </c>
      <c r="E5383" s="539" t="s">
        <v>143</v>
      </c>
      <c r="F5383" s="488">
        <v>140.72</v>
      </c>
    </row>
    <row r="5384" s="489" customFormat="1">
      <c r="B5384" s="490">
        <v>96674</v>
      </c>
      <c r="C5384" s="536" t="s">
        <v>2800</v>
      </c>
      <c r="D5384" s="541" t="s">
        <v>8422</v>
      </c>
      <c r="E5384" s="539" t="s">
        <v>143</v>
      </c>
      <c r="F5384" s="488">
        <v>112.8</v>
      </c>
    </row>
    <row r="5385" s="489" customFormat="1">
      <c r="B5385" s="490">
        <v>96682</v>
      </c>
      <c r="C5385" s="536" t="s">
        <v>2800</v>
      </c>
      <c r="D5385" s="541" t="s">
        <v>8423</v>
      </c>
      <c r="E5385" s="539" t="s">
        <v>143</v>
      </c>
      <c r="F5385" s="488">
        <v>231.87</v>
      </c>
    </row>
    <row r="5386" s="489" customFormat="1">
      <c r="B5386" s="490">
        <v>96643</v>
      </c>
      <c r="C5386" s="536" t="s">
        <v>2800</v>
      </c>
      <c r="D5386" s="541" t="s">
        <v>8424</v>
      </c>
      <c r="E5386" s="539" t="s">
        <v>188</v>
      </c>
      <c r="F5386" s="488">
        <v>47.630000000000003</v>
      </c>
    </row>
    <row r="5387" s="489" customFormat="1">
      <c r="B5387" s="490">
        <v>104201</v>
      </c>
      <c r="C5387" s="536" t="s">
        <v>2800</v>
      </c>
      <c r="D5387" s="541" t="s">
        <v>8425</v>
      </c>
      <c r="E5387" s="539" t="s">
        <v>188</v>
      </c>
      <c r="F5387" s="488">
        <v>20.809999999999999</v>
      </c>
    </row>
    <row r="5388" s="489" customFormat="1">
      <c r="B5388" s="490">
        <v>104192</v>
      </c>
      <c r="C5388" s="536" t="s">
        <v>2800</v>
      </c>
      <c r="D5388" s="541" t="s">
        <v>8426</v>
      </c>
      <c r="E5388" s="539" t="s">
        <v>188</v>
      </c>
      <c r="F5388" s="488">
        <v>30.719999999999999</v>
      </c>
    </row>
    <row r="5389" s="489" customFormat="1">
      <c r="B5389" s="490">
        <v>104202</v>
      </c>
      <c r="C5389" s="536" t="s">
        <v>2800</v>
      </c>
      <c r="D5389" s="541" t="s">
        <v>8427</v>
      </c>
      <c r="E5389" s="539" t="s">
        <v>188</v>
      </c>
      <c r="F5389" s="488">
        <v>11.869999999999999</v>
      </c>
    </row>
    <row r="5390" s="489" customFormat="1">
      <c r="B5390" s="490">
        <v>96717</v>
      </c>
      <c r="C5390" s="536" t="s">
        <v>2800</v>
      </c>
      <c r="D5390" s="541" t="s">
        <v>8428</v>
      </c>
      <c r="E5390" s="539" t="s">
        <v>188</v>
      </c>
      <c r="F5390" s="488">
        <v>321.98000000000002</v>
      </c>
    </row>
    <row r="5391" s="489" customFormat="1">
      <c r="B5391" s="490">
        <v>96710</v>
      </c>
      <c r="C5391" s="536" t="s">
        <v>2800</v>
      </c>
      <c r="D5391" s="541" t="s">
        <v>8429</v>
      </c>
      <c r="E5391" s="539" t="s">
        <v>188</v>
      </c>
      <c r="F5391" s="488">
        <v>16.07</v>
      </c>
    </row>
    <row r="5392" s="489" customFormat="1">
      <c r="B5392" s="490">
        <v>96665</v>
      </c>
      <c r="C5392" s="536" t="s">
        <v>2800</v>
      </c>
      <c r="D5392" s="541" t="s">
        <v>8430</v>
      </c>
      <c r="E5392" s="539" t="s">
        <v>188</v>
      </c>
      <c r="F5392" s="488">
        <v>12.43</v>
      </c>
    </row>
    <row r="5393" s="489" customFormat="1">
      <c r="B5393" s="490">
        <v>96642</v>
      </c>
      <c r="C5393" s="536" t="s">
        <v>2800</v>
      </c>
      <c r="D5393" s="541" t="s">
        <v>8431</v>
      </c>
      <c r="E5393" s="539" t="s">
        <v>188</v>
      </c>
      <c r="F5393" s="488">
        <v>22.52</v>
      </c>
    </row>
    <row r="5394" s="489" customFormat="1">
      <c r="B5394" s="490">
        <v>96711</v>
      </c>
      <c r="C5394" s="536" t="s">
        <v>2800</v>
      </c>
      <c r="D5394" s="541" t="s">
        <v>8432</v>
      </c>
      <c r="E5394" s="539" t="s">
        <v>188</v>
      </c>
      <c r="F5394" s="488">
        <v>23.75</v>
      </c>
    </row>
    <row r="5395" s="489" customFormat="1">
      <c r="B5395" s="490">
        <v>96666</v>
      </c>
      <c r="C5395" s="536" t="s">
        <v>2800</v>
      </c>
      <c r="D5395" s="541" t="s">
        <v>8433</v>
      </c>
      <c r="E5395" s="539" t="s">
        <v>188</v>
      </c>
      <c r="F5395" s="488">
        <v>17.77</v>
      </c>
    </row>
    <row r="5396" s="489" customFormat="1">
      <c r="B5396" s="490">
        <v>96712</v>
      </c>
      <c r="C5396" s="536" t="s">
        <v>2800</v>
      </c>
      <c r="D5396" s="541" t="s">
        <v>8434</v>
      </c>
      <c r="E5396" s="539" t="s">
        <v>188</v>
      </c>
      <c r="F5396" s="488">
        <v>33.649999999999999</v>
      </c>
    </row>
    <row r="5397" s="489" customFormat="1">
      <c r="B5397" s="490">
        <v>96667</v>
      </c>
      <c r="C5397" s="536" t="s">
        <v>2800</v>
      </c>
      <c r="D5397" s="541" t="s">
        <v>8435</v>
      </c>
      <c r="E5397" s="539" t="s">
        <v>188</v>
      </c>
      <c r="F5397" s="488">
        <v>25.010000000000002</v>
      </c>
    </row>
    <row r="5398" s="489" customFormat="1">
      <c r="B5398" s="490">
        <v>96713</v>
      </c>
      <c r="C5398" s="536" t="s">
        <v>2800</v>
      </c>
      <c r="D5398" s="541" t="s">
        <v>8436</v>
      </c>
      <c r="E5398" s="539" t="s">
        <v>188</v>
      </c>
      <c r="F5398" s="488">
        <v>51.390000000000001</v>
      </c>
    </row>
    <row r="5399" s="489" customFormat="1">
      <c r="B5399" s="490">
        <v>96714</v>
      </c>
      <c r="C5399" s="536" t="s">
        <v>2800</v>
      </c>
      <c r="D5399" s="541" t="s">
        <v>8437</v>
      </c>
      <c r="E5399" s="539" t="s">
        <v>188</v>
      </c>
      <c r="F5399" s="488">
        <v>72.930000000000007</v>
      </c>
    </row>
    <row r="5400" s="489" customFormat="1">
      <c r="B5400" s="490">
        <v>96715</v>
      </c>
      <c r="C5400" s="536" t="s">
        <v>2800</v>
      </c>
      <c r="D5400" s="541" t="s">
        <v>8438</v>
      </c>
      <c r="E5400" s="539" t="s">
        <v>188</v>
      </c>
      <c r="F5400" s="488">
        <v>129.25</v>
      </c>
    </row>
    <row r="5401" s="489" customFormat="1">
      <c r="B5401" s="490">
        <v>96716</v>
      </c>
      <c r="C5401" s="536" t="s">
        <v>2800</v>
      </c>
      <c r="D5401" s="541" t="s">
        <v>8439</v>
      </c>
      <c r="E5401" s="539" t="s">
        <v>188</v>
      </c>
      <c r="F5401" s="488">
        <v>168.19999999999999</v>
      </c>
    </row>
    <row r="5402" s="489" customFormat="1">
      <c r="B5402" s="490">
        <v>104328</v>
      </c>
      <c r="C5402" s="536" t="s">
        <v>2800</v>
      </c>
      <c r="D5402" s="541" t="s">
        <v>8440</v>
      </c>
      <c r="E5402" s="539" t="s">
        <v>188</v>
      </c>
      <c r="F5402" s="488">
        <v>72.090000000000003</v>
      </c>
    </row>
    <row r="5403" s="489" customFormat="1">
      <c r="B5403" s="490">
        <v>104329</v>
      </c>
      <c r="C5403" s="536" t="s">
        <v>2800</v>
      </c>
      <c r="D5403" s="541" t="s">
        <v>8441</v>
      </c>
      <c r="E5403" s="539" t="s">
        <v>188</v>
      </c>
      <c r="F5403" s="488">
        <v>80.920000000000002</v>
      </c>
    </row>
    <row r="5404" s="489" customFormat="1">
      <c r="B5404" s="490">
        <v>89707</v>
      </c>
      <c r="C5404" s="536" t="s">
        <v>2800</v>
      </c>
      <c r="D5404" s="541" t="s">
        <v>8442</v>
      </c>
      <c r="E5404" s="539" t="s">
        <v>188</v>
      </c>
      <c r="F5404" s="488">
        <v>50.740000000000002</v>
      </c>
    </row>
    <row r="5405" s="489" customFormat="1">
      <c r="B5405" s="490">
        <v>89708</v>
      </c>
      <c r="C5405" s="536" t="s">
        <v>2800</v>
      </c>
      <c r="D5405" s="541" t="s">
        <v>8443</v>
      </c>
      <c r="E5405" s="539" t="s">
        <v>188</v>
      </c>
      <c r="F5405" s="488">
        <v>105.73999999999999</v>
      </c>
    </row>
    <row r="5406" s="489" customFormat="1">
      <c r="B5406" s="490">
        <v>104330</v>
      </c>
      <c r="C5406" s="536" t="s">
        <v>2800</v>
      </c>
      <c r="D5406" s="541" t="s">
        <v>8444</v>
      </c>
      <c r="E5406" s="539" t="s">
        <v>188</v>
      </c>
      <c r="F5406" s="488">
        <v>0</v>
      </c>
    </row>
    <row r="5407" s="489" customFormat="1">
      <c r="B5407" s="490">
        <v>104326</v>
      </c>
      <c r="C5407" s="536" t="s">
        <v>2800</v>
      </c>
      <c r="D5407" s="541" t="s">
        <v>8445</v>
      </c>
      <c r="E5407" s="539" t="s">
        <v>188</v>
      </c>
      <c r="F5407" s="488">
        <v>20.719999999999999</v>
      </c>
    </row>
    <row r="5408" s="489" customFormat="1">
      <c r="B5408" s="490">
        <v>89710</v>
      </c>
      <c r="C5408" s="536" t="s">
        <v>2800</v>
      </c>
      <c r="D5408" s="541" t="s">
        <v>8446</v>
      </c>
      <c r="E5408" s="539" t="s">
        <v>188</v>
      </c>
      <c r="F5408" s="488">
        <v>19.190000000000001</v>
      </c>
    </row>
    <row r="5409" s="489" customFormat="1">
      <c r="B5409" s="490">
        <v>104327</v>
      </c>
      <c r="C5409" s="536" t="s">
        <v>2800</v>
      </c>
      <c r="D5409" s="541" t="s">
        <v>8447</v>
      </c>
      <c r="E5409" s="539" t="s">
        <v>188</v>
      </c>
      <c r="F5409" s="488">
        <v>19.82</v>
      </c>
    </row>
    <row r="5410" s="489" customFormat="1">
      <c r="B5410" s="490">
        <v>89709</v>
      </c>
      <c r="C5410" s="536" t="s">
        <v>2800</v>
      </c>
      <c r="D5410" s="541" t="s">
        <v>8448</v>
      </c>
      <c r="E5410" s="539" t="s">
        <v>188</v>
      </c>
      <c r="F5410" s="488">
        <v>21.670000000000002</v>
      </c>
    </row>
    <row r="5411" s="489" customFormat="1">
      <c r="B5411" s="490">
        <v>104341</v>
      </c>
      <c r="C5411" s="536" t="s">
        <v>2800</v>
      </c>
      <c r="D5411" s="541" t="s">
        <v>8449</v>
      </c>
      <c r="E5411" s="539" t="s">
        <v>188</v>
      </c>
      <c r="F5411" s="488">
        <v>11.52</v>
      </c>
    </row>
    <row r="5412" s="489" customFormat="1">
      <c r="B5412" s="490">
        <v>104357</v>
      </c>
      <c r="C5412" s="536" t="s">
        <v>2800</v>
      </c>
      <c r="D5412" s="541" t="s">
        <v>8450</v>
      </c>
      <c r="E5412" s="539" t="s">
        <v>188</v>
      </c>
      <c r="F5412" s="488">
        <v>19.949999999999999</v>
      </c>
    </row>
    <row r="5413" s="489" customFormat="1">
      <c r="B5413" s="490">
        <v>89811</v>
      </c>
      <c r="C5413" s="536" t="s">
        <v>2800</v>
      </c>
      <c r="D5413" s="541" t="s">
        <v>8451</v>
      </c>
      <c r="E5413" s="539" t="s">
        <v>188</v>
      </c>
      <c r="F5413" s="488">
        <v>45.909999999999997</v>
      </c>
    </row>
    <row r="5414" s="489" customFormat="1">
      <c r="B5414" s="490">
        <v>89748</v>
      </c>
      <c r="C5414" s="536" t="s">
        <v>2800</v>
      </c>
      <c r="D5414" s="541" t="s">
        <v>8452</v>
      </c>
      <c r="E5414" s="539" t="s">
        <v>188</v>
      </c>
      <c r="F5414" s="488">
        <v>44.560000000000002</v>
      </c>
    </row>
    <row r="5415" s="489" customFormat="1">
      <c r="B5415" s="490">
        <v>89852</v>
      </c>
      <c r="C5415" s="536" t="s">
        <v>2800</v>
      </c>
      <c r="D5415" s="541" t="s">
        <v>8453</v>
      </c>
      <c r="E5415" s="539" t="s">
        <v>188</v>
      </c>
      <c r="F5415" s="488">
        <v>49.219999999999999</v>
      </c>
    </row>
    <row r="5416" s="489" customFormat="1">
      <c r="B5416" s="490">
        <v>89728</v>
      </c>
      <c r="C5416" s="536" t="s">
        <v>2800</v>
      </c>
      <c r="D5416" s="541" t="s">
        <v>8454</v>
      </c>
      <c r="E5416" s="539" t="s">
        <v>188</v>
      </c>
      <c r="F5416" s="488">
        <v>14.23</v>
      </c>
    </row>
    <row r="5417" s="489" customFormat="1">
      <c r="B5417" s="490">
        <v>89803</v>
      </c>
      <c r="C5417" s="536" t="s">
        <v>2800</v>
      </c>
      <c r="D5417" s="541" t="s">
        <v>8455</v>
      </c>
      <c r="E5417" s="539" t="s">
        <v>188</v>
      </c>
      <c r="F5417" s="488">
        <v>18.850000000000001</v>
      </c>
    </row>
    <row r="5418" s="489" customFormat="1">
      <c r="B5418" s="490">
        <v>89733</v>
      </c>
      <c r="C5418" s="536" t="s">
        <v>2800</v>
      </c>
      <c r="D5418" s="541" t="s">
        <v>8456</v>
      </c>
      <c r="E5418" s="539" t="s">
        <v>188</v>
      </c>
      <c r="F5418" s="488">
        <v>24.550000000000001</v>
      </c>
    </row>
    <row r="5419" s="489" customFormat="1">
      <c r="B5419" s="490">
        <v>89807</v>
      </c>
      <c r="C5419" s="536" t="s">
        <v>2800</v>
      </c>
      <c r="D5419" s="541" t="s">
        <v>8457</v>
      </c>
      <c r="E5419" s="539" t="s">
        <v>188</v>
      </c>
      <c r="F5419" s="488">
        <v>39.350000000000001</v>
      </c>
    </row>
    <row r="5420" s="489" customFormat="1">
      <c r="B5420" s="490">
        <v>89742</v>
      </c>
      <c r="C5420" s="536" t="s">
        <v>2800</v>
      </c>
      <c r="D5420" s="541" t="s">
        <v>8458</v>
      </c>
      <c r="E5420" s="539" t="s">
        <v>188</v>
      </c>
      <c r="F5420" s="488">
        <v>41.520000000000003</v>
      </c>
    </row>
    <row r="5421" s="489" customFormat="1">
      <c r="B5421" s="490">
        <v>89812</v>
      </c>
      <c r="C5421" s="536" t="s">
        <v>2800</v>
      </c>
      <c r="D5421" s="541" t="s">
        <v>8459</v>
      </c>
      <c r="E5421" s="539" t="s">
        <v>188</v>
      </c>
      <c r="F5421" s="488">
        <v>82.629999999999995</v>
      </c>
    </row>
    <row r="5422" s="489" customFormat="1">
      <c r="B5422" s="490">
        <v>89750</v>
      </c>
      <c r="C5422" s="536" t="s">
        <v>2800</v>
      </c>
      <c r="D5422" s="541" t="s">
        <v>8460</v>
      </c>
      <c r="E5422" s="539" t="s">
        <v>188</v>
      </c>
      <c r="F5422" s="488">
        <v>81.280000000000001</v>
      </c>
    </row>
    <row r="5423" s="489" customFormat="1">
      <c r="B5423" s="490">
        <v>89853</v>
      </c>
      <c r="C5423" s="536" t="s">
        <v>2800</v>
      </c>
      <c r="D5423" s="541" t="s">
        <v>8461</v>
      </c>
      <c r="E5423" s="539" t="s">
        <v>188</v>
      </c>
      <c r="F5423" s="488">
        <v>85.939999999999998</v>
      </c>
    </row>
    <row r="5424" s="489" customFormat="1">
      <c r="B5424" s="490">
        <v>89730</v>
      </c>
      <c r="C5424" s="536" t="s">
        <v>2800</v>
      </c>
      <c r="D5424" s="541" t="s">
        <v>8462</v>
      </c>
      <c r="E5424" s="539" t="s">
        <v>188</v>
      </c>
      <c r="F5424" s="488">
        <v>16.219999999999999</v>
      </c>
    </row>
    <row r="5425" s="489" customFormat="1">
      <c r="B5425" s="490">
        <v>89804</v>
      </c>
      <c r="C5425" s="536" t="s">
        <v>2800</v>
      </c>
      <c r="D5425" s="541" t="s">
        <v>8463</v>
      </c>
      <c r="E5425" s="539" t="s">
        <v>188</v>
      </c>
      <c r="F5425" s="488">
        <v>21.129999999999999</v>
      </c>
    </row>
    <row r="5426" s="489" customFormat="1">
      <c r="B5426" s="490">
        <v>89735</v>
      </c>
      <c r="C5426" s="536" t="s">
        <v>2800</v>
      </c>
      <c r="D5426" s="541" t="s">
        <v>8464</v>
      </c>
      <c r="E5426" s="539" t="s">
        <v>188</v>
      </c>
      <c r="F5426" s="488">
        <v>26.829999999999998</v>
      </c>
    </row>
    <row r="5427" s="489" customFormat="1">
      <c r="B5427" s="490">
        <v>89808</v>
      </c>
      <c r="C5427" s="536" t="s">
        <v>2800</v>
      </c>
      <c r="D5427" s="541" t="s">
        <v>8465</v>
      </c>
      <c r="E5427" s="539" t="s">
        <v>188</v>
      </c>
      <c r="F5427" s="488">
        <v>60.920000000000002</v>
      </c>
    </row>
    <row r="5428" s="489" customFormat="1">
      <c r="B5428" s="490">
        <v>89743</v>
      </c>
      <c r="C5428" s="536" t="s">
        <v>2800</v>
      </c>
      <c r="D5428" s="541" t="s">
        <v>8466</v>
      </c>
      <c r="E5428" s="539" t="s">
        <v>188</v>
      </c>
      <c r="F5428" s="488">
        <v>63.090000000000003</v>
      </c>
    </row>
    <row r="5429" s="489" customFormat="1">
      <c r="B5429" s="490">
        <v>89810</v>
      </c>
      <c r="C5429" s="536" t="s">
        <v>2800</v>
      </c>
      <c r="D5429" s="541" t="s">
        <v>8467</v>
      </c>
      <c r="E5429" s="539" t="s">
        <v>188</v>
      </c>
      <c r="F5429" s="488">
        <v>31.02</v>
      </c>
    </row>
    <row r="5430" s="489" customFormat="1">
      <c r="B5430" s="490">
        <v>89746</v>
      </c>
      <c r="C5430" s="536" t="s">
        <v>2800</v>
      </c>
      <c r="D5430" s="541" t="s">
        <v>8468</v>
      </c>
      <c r="E5430" s="539" t="s">
        <v>188</v>
      </c>
      <c r="F5430" s="488">
        <v>29.670000000000002</v>
      </c>
    </row>
    <row r="5431" s="489" customFormat="1">
      <c r="B5431" s="490">
        <v>89851</v>
      </c>
      <c r="C5431" s="536" t="s">
        <v>2800</v>
      </c>
      <c r="D5431" s="541" t="s">
        <v>8469</v>
      </c>
      <c r="E5431" s="539" t="s">
        <v>188</v>
      </c>
      <c r="F5431" s="488">
        <v>34.329999999999998</v>
      </c>
    </row>
    <row r="5432" s="489" customFormat="1">
      <c r="B5432" s="490">
        <v>89855</v>
      </c>
      <c r="C5432" s="536" t="s">
        <v>2800</v>
      </c>
      <c r="D5432" s="541" t="s">
        <v>8470</v>
      </c>
      <c r="E5432" s="539" t="s">
        <v>188</v>
      </c>
      <c r="F5432" s="488">
        <v>114.81999999999999</v>
      </c>
    </row>
    <row r="5433" s="489" customFormat="1">
      <c r="B5433" s="490">
        <v>89726</v>
      </c>
      <c r="C5433" s="536" t="s">
        <v>2800</v>
      </c>
      <c r="D5433" s="541" t="s">
        <v>8471</v>
      </c>
      <c r="E5433" s="539" t="s">
        <v>188</v>
      </c>
      <c r="F5433" s="488">
        <v>11.41</v>
      </c>
    </row>
    <row r="5434" s="489" customFormat="1">
      <c r="B5434" s="490">
        <v>89802</v>
      </c>
      <c r="C5434" s="536" t="s">
        <v>2800</v>
      </c>
      <c r="D5434" s="541" t="s">
        <v>8472</v>
      </c>
      <c r="E5434" s="539" t="s">
        <v>188</v>
      </c>
      <c r="F5434" s="488">
        <v>10.75</v>
      </c>
    </row>
    <row r="5435" s="489" customFormat="1">
      <c r="B5435" s="490">
        <v>89732</v>
      </c>
      <c r="C5435" s="536" t="s">
        <v>2800</v>
      </c>
      <c r="D5435" s="541" t="s">
        <v>8473</v>
      </c>
      <c r="E5435" s="539" t="s">
        <v>188</v>
      </c>
      <c r="F5435" s="488">
        <v>16.449999999999999</v>
      </c>
    </row>
    <row r="5436" s="489" customFormat="1">
      <c r="B5436" s="490">
        <v>89806</v>
      </c>
      <c r="C5436" s="536" t="s">
        <v>2800</v>
      </c>
      <c r="D5436" s="541" t="s">
        <v>8474</v>
      </c>
      <c r="E5436" s="539" t="s">
        <v>188</v>
      </c>
      <c r="F5436" s="488">
        <v>22.48</v>
      </c>
    </row>
    <row r="5437" s="489" customFormat="1">
      <c r="B5437" s="490">
        <v>89739</v>
      </c>
      <c r="C5437" s="536" t="s">
        <v>2800</v>
      </c>
      <c r="D5437" s="541" t="s">
        <v>8475</v>
      </c>
      <c r="E5437" s="539" t="s">
        <v>188</v>
      </c>
      <c r="F5437" s="488">
        <v>24.649999999999999</v>
      </c>
    </row>
    <row r="5438" s="489" customFormat="1">
      <c r="B5438" s="490">
        <v>89809</v>
      </c>
      <c r="C5438" s="536" t="s">
        <v>2800</v>
      </c>
      <c r="D5438" s="541" t="s">
        <v>8476</v>
      </c>
      <c r="E5438" s="539" t="s">
        <v>188</v>
      </c>
      <c r="F5438" s="488">
        <v>30.140000000000001</v>
      </c>
    </row>
    <row r="5439" s="489" customFormat="1">
      <c r="B5439" s="490">
        <v>89744</v>
      </c>
      <c r="C5439" s="536" t="s">
        <v>2800</v>
      </c>
      <c r="D5439" s="541" t="s">
        <v>8477</v>
      </c>
      <c r="E5439" s="539" t="s">
        <v>188</v>
      </c>
      <c r="F5439" s="488">
        <v>28.789999999999999</v>
      </c>
    </row>
    <row r="5440" s="489" customFormat="1">
      <c r="B5440" s="490">
        <v>89850</v>
      </c>
      <c r="C5440" s="536" t="s">
        <v>2800</v>
      </c>
      <c r="D5440" s="541" t="s">
        <v>8478</v>
      </c>
      <c r="E5440" s="539" t="s">
        <v>188</v>
      </c>
      <c r="F5440" s="488">
        <v>33.450000000000003</v>
      </c>
    </row>
    <row r="5441" s="489" customFormat="1">
      <c r="B5441" s="490">
        <v>89854</v>
      </c>
      <c r="C5441" s="536" t="s">
        <v>2800</v>
      </c>
      <c r="D5441" s="541" t="s">
        <v>8479</v>
      </c>
      <c r="E5441" s="539" t="s">
        <v>188</v>
      </c>
      <c r="F5441" s="488">
        <v>109.36</v>
      </c>
    </row>
    <row r="5442" s="489" customFormat="1">
      <c r="B5442" s="490">
        <v>89724</v>
      </c>
      <c r="C5442" s="536" t="s">
        <v>2800</v>
      </c>
      <c r="D5442" s="541" t="s">
        <v>8480</v>
      </c>
      <c r="E5442" s="539" t="s">
        <v>188</v>
      </c>
      <c r="F5442" s="488">
        <v>11.17</v>
      </c>
    </row>
    <row r="5443" s="489" customFormat="1">
      <c r="B5443" s="490">
        <v>89801</v>
      </c>
      <c r="C5443" s="536" t="s">
        <v>2800</v>
      </c>
      <c r="D5443" s="541" t="s">
        <v>8481</v>
      </c>
      <c r="E5443" s="539" t="s">
        <v>188</v>
      </c>
      <c r="F5443" s="488">
        <v>9.9800000000000004</v>
      </c>
    </row>
    <row r="5444" s="489" customFormat="1">
      <c r="B5444" s="490">
        <v>89731</v>
      </c>
      <c r="C5444" s="536" t="s">
        <v>2800</v>
      </c>
      <c r="D5444" s="541" t="s">
        <v>8482</v>
      </c>
      <c r="E5444" s="539" t="s">
        <v>188</v>
      </c>
      <c r="F5444" s="488">
        <v>15.68</v>
      </c>
    </row>
    <row r="5445" s="489" customFormat="1">
      <c r="B5445" s="490">
        <v>89805</v>
      </c>
      <c r="C5445" s="536" t="s">
        <v>2800</v>
      </c>
      <c r="D5445" s="541" t="s">
        <v>8483</v>
      </c>
      <c r="E5445" s="539" t="s">
        <v>188</v>
      </c>
      <c r="F5445" s="488">
        <v>21.460000000000001</v>
      </c>
    </row>
    <row r="5446" s="489" customFormat="1">
      <c r="B5446" s="490">
        <v>89737</v>
      </c>
      <c r="C5446" s="536" t="s">
        <v>2800</v>
      </c>
      <c r="D5446" s="541" t="s">
        <v>8484</v>
      </c>
      <c r="E5446" s="539" t="s">
        <v>188</v>
      </c>
      <c r="F5446" s="488">
        <v>23.629999999999999</v>
      </c>
    </row>
    <row r="5447" s="489" customFormat="1">
      <c r="B5447" s="490">
        <v>104355</v>
      </c>
      <c r="C5447" s="536" t="s">
        <v>2800</v>
      </c>
      <c r="D5447" s="541" t="s">
        <v>8485</v>
      </c>
      <c r="E5447" s="539" t="s">
        <v>188</v>
      </c>
      <c r="F5447" s="488">
        <v>50.090000000000003</v>
      </c>
    </row>
    <row r="5448" s="489" customFormat="1">
      <c r="B5448" s="490">
        <v>104347</v>
      </c>
      <c r="C5448" s="536" t="s">
        <v>2800</v>
      </c>
      <c r="D5448" s="541" t="s">
        <v>8486</v>
      </c>
      <c r="E5448" s="539" t="s">
        <v>188</v>
      </c>
      <c r="F5448" s="488">
        <v>49.850000000000001</v>
      </c>
    </row>
    <row r="5449" s="489" customFormat="1">
      <c r="B5449" s="490">
        <v>104353</v>
      </c>
      <c r="C5449" s="536" t="s">
        <v>2800</v>
      </c>
      <c r="D5449" s="541" t="s">
        <v>8487</v>
      </c>
      <c r="E5449" s="539" t="s">
        <v>188</v>
      </c>
      <c r="F5449" s="488">
        <v>43.399999999999999</v>
      </c>
    </row>
    <row r="5450" s="489" customFormat="1">
      <c r="B5450" s="490">
        <v>104345</v>
      </c>
      <c r="C5450" s="536" t="s">
        <v>2800</v>
      </c>
      <c r="D5450" s="541" t="s">
        <v>8488</v>
      </c>
      <c r="E5450" s="539" t="s">
        <v>188</v>
      </c>
      <c r="F5450" s="488">
        <v>44.740000000000002</v>
      </c>
    </row>
    <row r="5451" s="489" customFormat="1">
      <c r="B5451" s="490">
        <v>104350</v>
      </c>
      <c r="C5451" s="536" t="s">
        <v>2800</v>
      </c>
      <c r="D5451" s="541" t="s">
        <v>8489</v>
      </c>
      <c r="E5451" s="539" t="s">
        <v>188</v>
      </c>
      <c r="F5451" s="488">
        <v>31</v>
      </c>
    </row>
    <row r="5452" s="489" customFormat="1">
      <c r="B5452" s="490">
        <v>104343</v>
      </c>
      <c r="C5452" s="536" t="s">
        <v>2800</v>
      </c>
      <c r="D5452" s="541" t="s">
        <v>8490</v>
      </c>
      <c r="E5452" s="539" t="s">
        <v>188</v>
      </c>
      <c r="F5452" s="488">
        <v>35.460000000000001</v>
      </c>
    </row>
    <row r="5453" s="489" customFormat="1">
      <c r="B5453" s="490">
        <v>89834</v>
      </c>
      <c r="C5453" s="536" t="s">
        <v>2800</v>
      </c>
      <c r="D5453" s="541" t="s">
        <v>8491</v>
      </c>
      <c r="E5453" s="539" t="s">
        <v>188</v>
      </c>
      <c r="F5453" s="488">
        <v>55.359999999999999</v>
      </c>
    </row>
    <row r="5454" s="489" customFormat="1">
      <c r="B5454" s="490">
        <v>89797</v>
      </c>
      <c r="C5454" s="536" t="s">
        <v>2800</v>
      </c>
      <c r="D5454" s="541" t="s">
        <v>8492</v>
      </c>
      <c r="E5454" s="539" t="s">
        <v>188</v>
      </c>
      <c r="F5454" s="488">
        <v>53.560000000000002</v>
      </c>
    </row>
    <row r="5455" s="489" customFormat="1">
      <c r="B5455" s="490">
        <v>89861</v>
      </c>
      <c r="C5455" s="536" t="s">
        <v>2800</v>
      </c>
      <c r="D5455" s="541" t="s">
        <v>8493</v>
      </c>
      <c r="E5455" s="539" t="s">
        <v>188</v>
      </c>
      <c r="F5455" s="488">
        <v>59.780000000000001</v>
      </c>
    </row>
    <row r="5456" s="489" customFormat="1">
      <c r="B5456" s="490">
        <v>89783</v>
      </c>
      <c r="C5456" s="536" t="s">
        <v>2800</v>
      </c>
      <c r="D5456" s="541" t="s">
        <v>8494</v>
      </c>
      <c r="E5456" s="539" t="s">
        <v>188</v>
      </c>
      <c r="F5456" s="488">
        <v>16.25</v>
      </c>
    </row>
    <row r="5457" s="489" customFormat="1">
      <c r="B5457" s="490">
        <v>89827</v>
      </c>
      <c r="C5457" s="536" t="s">
        <v>2800</v>
      </c>
      <c r="D5457" s="541" t="s">
        <v>8495</v>
      </c>
      <c r="E5457" s="539" t="s">
        <v>188</v>
      </c>
      <c r="F5457" s="488">
        <v>20.199999999999999</v>
      </c>
    </row>
    <row r="5458" s="489" customFormat="1">
      <c r="B5458" s="490">
        <v>89785</v>
      </c>
      <c r="C5458" s="536" t="s">
        <v>2800</v>
      </c>
      <c r="D5458" s="541" t="s">
        <v>8496</v>
      </c>
      <c r="E5458" s="539" t="s">
        <v>188</v>
      </c>
      <c r="F5458" s="488">
        <v>27.800000000000001</v>
      </c>
    </row>
    <row r="5459" s="489" customFormat="1">
      <c r="B5459" s="490">
        <v>89830</v>
      </c>
      <c r="C5459" s="536" t="s">
        <v>2800</v>
      </c>
      <c r="D5459" s="541" t="s">
        <v>8497</v>
      </c>
      <c r="E5459" s="539" t="s">
        <v>188</v>
      </c>
      <c r="F5459" s="488">
        <v>39.700000000000003</v>
      </c>
    </row>
    <row r="5460" s="489" customFormat="1">
      <c r="B5460" s="490">
        <v>89795</v>
      </c>
      <c r="C5460" s="536" t="s">
        <v>2800</v>
      </c>
      <c r="D5460" s="541" t="s">
        <v>8498</v>
      </c>
      <c r="E5460" s="539" t="s">
        <v>188</v>
      </c>
      <c r="F5460" s="488">
        <v>42.600000000000001</v>
      </c>
    </row>
    <row r="5461" s="489" customFormat="1">
      <c r="B5461" s="490">
        <v>89823</v>
      </c>
      <c r="C5461" s="536" t="s">
        <v>2800</v>
      </c>
      <c r="D5461" s="541" t="s">
        <v>8499</v>
      </c>
      <c r="E5461" s="539" t="s">
        <v>188</v>
      </c>
      <c r="F5461" s="488">
        <v>36.810000000000002</v>
      </c>
    </row>
    <row r="5462" s="489" customFormat="1">
      <c r="B5462" s="490">
        <v>89779</v>
      </c>
      <c r="C5462" s="536" t="s">
        <v>2800</v>
      </c>
      <c r="D5462" s="541" t="s">
        <v>8500</v>
      </c>
      <c r="E5462" s="539" t="s">
        <v>188</v>
      </c>
      <c r="F5462" s="488">
        <v>35.909999999999997</v>
      </c>
    </row>
    <row r="5463" s="489" customFormat="1">
      <c r="B5463" s="490">
        <v>89857</v>
      </c>
      <c r="C5463" s="536" t="s">
        <v>2800</v>
      </c>
      <c r="D5463" s="541" t="s">
        <v>8501</v>
      </c>
      <c r="E5463" s="539" t="s">
        <v>188</v>
      </c>
      <c r="F5463" s="488">
        <v>39.009999999999998</v>
      </c>
    </row>
    <row r="5464" s="489" customFormat="1">
      <c r="B5464" s="490">
        <v>89814</v>
      </c>
      <c r="C5464" s="536" t="s">
        <v>2800</v>
      </c>
      <c r="D5464" s="541" t="s">
        <v>8502</v>
      </c>
      <c r="E5464" s="539" t="s">
        <v>188</v>
      </c>
      <c r="F5464" s="488">
        <v>17.949999999999999</v>
      </c>
    </row>
    <row r="5465" s="489" customFormat="1">
      <c r="B5465" s="490">
        <v>89754</v>
      </c>
      <c r="C5465" s="536" t="s">
        <v>2800</v>
      </c>
      <c r="D5465" s="541" t="s">
        <v>8503</v>
      </c>
      <c r="E5465" s="539" t="s">
        <v>188</v>
      </c>
      <c r="F5465" s="488">
        <v>21.75</v>
      </c>
    </row>
    <row r="5466" s="489" customFormat="1">
      <c r="B5466" s="490">
        <v>89819</v>
      </c>
      <c r="C5466" s="536" t="s">
        <v>2800</v>
      </c>
      <c r="D5466" s="541" t="s">
        <v>8504</v>
      </c>
      <c r="E5466" s="539" t="s">
        <v>188</v>
      </c>
      <c r="F5466" s="488">
        <v>24.98</v>
      </c>
    </row>
    <row r="5467" s="489" customFormat="1">
      <c r="B5467" s="490">
        <v>89776</v>
      </c>
      <c r="C5467" s="536" t="s">
        <v>2800</v>
      </c>
      <c r="D5467" s="541" t="s">
        <v>8505</v>
      </c>
      <c r="E5467" s="539" t="s">
        <v>188</v>
      </c>
      <c r="F5467" s="488">
        <v>26.420000000000002</v>
      </c>
    </row>
    <row r="5468" s="489" customFormat="1">
      <c r="B5468" s="490">
        <v>89821</v>
      </c>
      <c r="C5468" s="536" t="s">
        <v>2800</v>
      </c>
      <c r="D5468" s="541" t="s">
        <v>8506</v>
      </c>
      <c r="E5468" s="539" t="s">
        <v>188</v>
      </c>
      <c r="F5468" s="488">
        <v>19.98</v>
      </c>
    </row>
    <row r="5469" s="489" customFormat="1">
      <c r="B5469" s="490">
        <v>89778</v>
      </c>
      <c r="C5469" s="536" t="s">
        <v>2800</v>
      </c>
      <c r="D5469" s="541" t="s">
        <v>8507</v>
      </c>
      <c r="E5469" s="539" t="s">
        <v>188</v>
      </c>
      <c r="F5469" s="488">
        <v>19.079999999999998</v>
      </c>
    </row>
    <row r="5470" s="489" customFormat="1">
      <c r="B5470" s="490">
        <v>89856</v>
      </c>
      <c r="C5470" s="536" t="s">
        <v>2800</v>
      </c>
      <c r="D5470" s="541" t="s">
        <v>8508</v>
      </c>
      <c r="E5470" s="539" t="s">
        <v>188</v>
      </c>
      <c r="F5470" s="488">
        <v>22.18</v>
      </c>
    </row>
    <row r="5471" s="489" customFormat="1">
      <c r="B5471" s="490">
        <v>89752</v>
      </c>
      <c r="C5471" s="536" t="s">
        <v>2800</v>
      </c>
      <c r="D5471" s="541" t="s">
        <v>8509</v>
      </c>
      <c r="E5471" s="539" t="s">
        <v>188</v>
      </c>
      <c r="F5471" s="488">
        <v>8.3000000000000007</v>
      </c>
    </row>
    <row r="5472" s="489" customFormat="1">
      <c r="B5472" s="490">
        <v>89813</v>
      </c>
      <c r="C5472" s="536" t="s">
        <v>2800</v>
      </c>
      <c r="D5472" s="541" t="s">
        <v>8510</v>
      </c>
      <c r="E5472" s="539" t="s">
        <v>188</v>
      </c>
      <c r="F5472" s="488">
        <v>6.1699999999999999</v>
      </c>
    </row>
    <row r="5473" s="489" customFormat="1">
      <c r="B5473" s="490">
        <v>89753</v>
      </c>
      <c r="C5473" s="536" t="s">
        <v>2800</v>
      </c>
      <c r="D5473" s="541" t="s">
        <v>8511</v>
      </c>
      <c r="E5473" s="539" t="s">
        <v>188</v>
      </c>
      <c r="F5473" s="488">
        <v>10.039999999999999</v>
      </c>
    </row>
    <row r="5474" s="489" customFormat="1">
      <c r="B5474" s="490">
        <v>89817</v>
      </c>
      <c r="C5474" s="536" t="s">
        <v>2800</v>
      </c>
      <c r="D5474" s="541" t="s">
        <v>8512</v>
      </c>
      <c r="E5474" s="539" t="s">
        <v>188</v>
      </c>
      <c r="F5474" s="488">
        <v>15.109999999999999</v>
      </c>
    </row>
    <row r="5475" s="489" customFormat="1">
      <c r="B5475" s="490">
        <v>89774</v>
      </c>
      <c r="C5475" s="536" t="s">
        <v>2800</v>
      </c>
      <c r="D5475" s="541" t="s">
        <v>8513</v>
      </c>
      <c r="E5475" s="539" t="s">
        <v>188</v>
      </c>
      <c r="F5475" s="488">
        <v>16.59</v>
      </c>
    </row>
    <row r="5476" s="489" customFormat="1">
      <c r="B5476" s="490">
        <v>95693</v>
      </c>
      <c r="C5476" s="536" t="s">
        <v>2800</v>
      </c>
      <c r="D5476" s="541" t="s">
        <v>8514</v>
      </c>
      <c r="E5476" s="539" t="s">
        <v>188</v>
      </c>
      <c r="F5476" s="488">
        <v>54.079999999999998</v>
      </c>
    </row>
    <row r="5477" s="489" customFormat="1">
      <c r="B5477" s="490">
        <v>89833</v>
      </c>
      <c r="C5477" s="536" t="s">
        <v>2800</v>
      </c>
      <c r="D5477" s="541" t="s">
        <v>8515</v>
      </c>
      <c r="E5477" s="539" t="s">
        <v>188</v>
      </c>
      <c r="F5477" s="488">
        <v>46.939999999999998</v>
      </c>
    </row>
    <row r="5478" s="489" customFormat="1">
      <c r="B5478" s="490">
        <v>89796</v>
      </c>
      <c r="C5478" s="536" t="s">
        <v>2800</v>
      </c>
      <c r="D5478" s="541" t="s">
        <v>8516</v>
      </c>
      <c r="E5478" s="539" t="s">
        <v>188</v>
      </c>
      <c r="F5478" s="488">
        <v>45.140000000000001</v>
      </c>
    </row>
    <row r="5479" s="489" customFormat="1">
      <c r="B5479" s="490">
        <v>89860</v>
      </c>
      <c r="C5479" s="536" t="s">
        <v>2800</v>
      </c>
      <c r="D5479" s="541" t="s">
        <v>8517</v>
      </c>
      <c r="E5479" s="539" t="s">
        <v>188</v>
      </c>
      <c r="F5479" s="488">
        <v>51.359999999999999</v>
      </c>
    </row>
    <row r="5480" s="489" customFormat="1">
      <c r="B5480" s="490">
        <v>89782</v>
      </c>
      <c r="C5480" s="536" t="s">
        <v>2800</v>
      </c>
      <c r="D5480" s="541" t="s">
        <v>8518</v>
      </c>
      <c r="E5480" s="539" t="s">
        <v>188</v>
      </c>
      <c r="F5480" s="488">
        <v>16.140000000000001</v>
      </c>
    </row>
    <row r="5481" s="489" customFormat="1">
      <c r="B5481" s="490">
        <v>89825</v>
      </c>
      <c r="C5481" s="536" t="s">
        <v>2800</v>
      </c>
      <c r="D5481" s="541" t="s">
        <v>8519</v>
      </c>
      <c r="E5481" s="539" t="s">
        <v>188</v>
      </c>
      <c r="F5481" s="488">
        <v>17.739999999999998</v>
      </c>
    </row>
    <row r="5482" s="489" customFormat="1">
      <c r="B5482" s="490">
        <v>89784</v>
      </c>
      <c r="C5482" s="536" t="s">
        <v>2800</v>
      </c>
      <c r="D5482" s="541" t="s">
        <v>8520</v>
      </c>
      <c r="E5482" s="539" t="s">
        <v>188</v>
      </c>
      <c r="F5482" s="488">
        <v>25.34</v>
      </c>
    </row>
    <row r="5483" s="489" customFormat="1">
      <c r="B5483" s="490">
        <v>89829</v>
      </c>
      <c r="C5483" s="536" t="s">
        <v>2800</v>
      </c>
      <c r="D5483" s="541" t="s">
        <v>8521</v>
      </c>
      <c r="E5483" s="539" t="s">
        <v>188</v>
      </c>
      <c r="F5483" s="488">
        <v>37.530000000000001</v>
      </c>
    </row>
    <row r="5484" s="489" customFormat="1">
      <c r="B5484" s="490">
        <v>89786</v>
      </c>
      <c r="C5484" s="536" t="s">
        <v>2800</v>
      </c>
      <c r="D5484" s="541" t="s">
        <v>8522</v>
      </c>
      <c r="E5484" s="539" t="s">
        <v>188</v>
      </c>
      <c r="F5484" s="488">
        <v>40.43</v>
      </c>
    </row>
    <row r="5485" s="489" customFormat="1">
      <c r="B5485" s="490">
        <v>104352</v>
      </c>
      <c r="C5485" s="536" t="s">
        <v>2800</v>
      </c>
      <c r="D5485" s="541" t="s">
        <v>8523</v>
      </c>
      <c r="E5485" s="539" t="s">
        <v>188</v>
      </c>
      <c r="F5485" s="488">
        <v>41.229999999999997</v>
      </c>
    </row>
    <row r="5486" s="489" customFormat="1">
      <c r="B5486" s="490">
        <v>104344</v>
      </c>
      <c r="C5486" s="536" t="s">
        <v>2800</v>
      </c>
      <c r="D5486" s="541" t="s">
        <v>8524</v>
      </c>
      <c r="E5486" s="539" t="s">
        <v>188</v>
      </c>
      <c r="F5486" s="488">
        <v>42.57</v>
      </c>
    </row>
    <row r="5487" s="489" customFormat="1">
      <c r="B5487" s="490">
        <v>104354</v>
      </c>
      <c r="C5487" s="536" t="s">
        <v>2800</v>
      </c>
      <c r="D5487" s="541" t="s">
        <v>8525</v>
      </c>
      <c r="E5487" s="539" t="s">
        <v>188</v>
      </c>
      <c r="F5487" s="488">
        <v>47.289999999999999</v>
      </c>
    </row>
    <row r="5488" s="489" customFormat="1">
      <c r="B5488" s="490">
        <v>104346</v>
      </c>
      <c r="C5488" s="536" t="s">
        <v>2800</v>
      </c>
      <c r="D5488" s="541" t="s">
        <v>8526</v>
      </c>
      <c r="E5488" s="539" t="s">
        <v>188</v>
      </c>
      <c r="F5488" s="488">
        <v>47.049999999999997</v>
      </c>
    </row>
    <row r="5489" s="489" customFormat="1">
      <c r="B5489" s="490">
        <v>104356</v>
      </c>
      <c r="C5489" s="536" t="s">
        <v>2800</v>
      </c>
      <c r="D5489" s="541" t="s">
        <v>8527</v>
      </c>
      <c r="E5489" s="539" t="s">
        <v>188</v>
      </c>
      <c r="F5489" s="488">
        <v>32.149999999999999</v>
      </c>
    </row>
    <row r="5490" s="489" customFormat="1">
      <c r="B5490" s="490">
        <v>104348</v>
      </c>
      <c r="C5490" s="536" t="s">
        <v>2800</v>
      </c>
      <c r="D5490" s="541" t="s">
        <v>8528</v>
      </c>
      <c r="E5490" s="539" t="s">
        <v>188</v>
      </c>
      <c r="F5490" s="488">
        <v>11.65</v>
      </c>
    </row>
    <row r="5491" s="489" customFormat="1">
      <c r="B5491" s="490">
        <v>104351</v>
      </c>
      <c r="C5491" s="536" t="s">
        <v>2800</v>
      </c>
      <c r="D5491" s="541" t="s">
        <v>8529</v>
      </c>
      <c r="E5491" s="539" t="s">
        <v>188</v>
      </c>
      <c r="F5491" s="488">
        <v>24.18</v>
      </c>
    </row>
    <row r="5492" s="489" customFormat="1">
      <c r="B5492" s="490">
        <v>89800</v>
      </c>
      <c r="C5492" s="536" t="s">
        <v>2800</v>
      </c>
      <c r="D5492" s="541" t="s">
        <v>8530</v>
      </c>
      <c r="E5492" s="539" t="s">
        <v>143</v>
      </c>
      <c r="F5492" s="488">
        <v>30.989999999999998</v>
      </c>
    </row>
    <row r="5493" s="489" customFormat="1">
      <c r="B5493" s="490">
        <v>89714</v>
      </c>
      <c r="C5493" s="536" t="s">
        <v>2800</v>
      </c>
      <c r="D5493" s="541" t="s">
        <v>8531</v>
      </c>
      <c r="E5493" s="539" t="s">
        <v>143</v>
      </c>
      <c r="F5493" s="488">
        <v>40.969999999999999</v>
      </c>
    </row>
    <row r="5494" s="489" customFormat="1">
      <c r="B5494" s="490">
        <v>89848</v>
      </c>
      <c r="C5494" s="536" t="s">
        <v>2800</v>
      </c>
      <c r="D5494" s="541" t="s">
        <v>8532</v>
      </c>
      <c r="E5494" s="539" t="s">
        <v>143</v>
      </c>
      <c r="F5494" s="488">
        <v>29.690000000000001</v>
      </c>
    </row>
    <row r="5495" s="489" customFormat="1">
      <c r="B5495" s="490">
        <v>89849</v>
      </c>
      <c r="C5495" s="536" t="s">
        <v>2800</v>
      </c>
      <c r="D5495" s="541" t="s">
        <v>8533</v>
      </c>
      <c r="E5495" s="539" t="s">
        <v>143</v>
      </c>
      <c r="F5495" s="488">
        <v>60.299999999999997</v>
      </c>
    </row>
    <row r="5496" s="489" customFormat="1">
      <c r="B5496" s="490">
        <v>89711</v>
      </c>
      <c r="C5496" s="536" t="s">
        <v>2800</v>
      </c>
      <c r="D5496" s="541" t="s">
        <v>8534</v>
      </c>
      <c r="E5496" s="539" t="s">
        <v>143</v>
      </c>
      <c r="F5496" s="488">
        <v>23.350000000000001</v>
      </c>
    </row>
    <row r="5497" s="489" customFormat="1">
      <c r="B5497" s="490">
        <v>89798</v>
      </c>
      <c r="C5497" s="536" t="s">
        <v>2800</v>
      </c>
      <c r="D5497" s="541" t="s">
        <v>8535</v>
      </c>
      <c r="E5497" s="539" t="s">
        <v>143</v>
      </c>
      <c r="F5497" s="488">
        <v>14.220000000000001</v>
      </c>
    </row>
    <row r="5498" s="489" customFormat="1">
      <c r="B5498" s="490">
        <v>89712</v>
      </c>
      <c r="C5498" s="536" t="s">
        <v>2800</v>
      </c>
      <c r="D5498" s="541" t="s">
        <v>8536</v>
      </c>
      <c r="E5498" s="539" t="s">
        <v>143</v>
      </c>
      <c r="F5498" s="488">
        <v>29.41</v>
      </c>
    </row>
    <row r="5499" s="489" customFormat="1">
      <c r="B5499" s="490">
        <v>89799</v>
      </c>
      <c r="C5499" s="536" t="s">
        <v>2800</v>
      </c>
      <c r="D5499" s="541" t="s">
        <v>8537</v>
      </c>
      <c r="E5499" s="539" t="s">
        <v>143</v>
      </c>
      <c r="F5499" s="488">
        <v>24.02</v>
      </c>
    </row>
    <row r="5500" s="489" customFormat="1">
      <c r="B5500" s="490">
        <v>89713</v>
      </c>
      <c r="C5500" s="536" t="s">
        <v>2800</v>
      </c>
      <c r="D5500" s="541" t="s">
        <v>8538</v>
      </c>
      <c r="E5500" s="539" t="s">
        <v>143</v>
      </c>
      <c r="F5500" s="488">
        <v>36.630000000000003</v>
      </c>
    </row>
    <row r="5501" s="489" customFormat="1">
      <c r="B5501" s="490">
        <v>89376</v>
      </c>
      <c r="C5501" s="536" t="s">
        <v>2800</v>
      </c>
      <c r="D5501" s="541" t="s">
        <v>8539</v>
      </c>
      <c r="E5501" s="539" t="s">
        <v>188</v>
      </c>
      <c r="F5501" s="488">
        <v>6.1600000000000001</v>
      </c>
    </row>
    <row r="5502" s="489" customFormat="1">
      <c r="B5502" s="490">
        <v>89429</v>
      </c>
      <c r="C5502" s="536" t="s">
        <v>2800</v>
      </c>
      <c r="D5502" s="541" t="s">
        <v>8540</v>
      </c>
      <c r="E5502" s="539" t="s">
        <v>188</v>
      </c>
      <c r="F5502" s="488">
        <v>6.6200000000000001</v>
      </c>
    </row>
    <row r="5503" s="489" customFormat="1">
      <c r="B5503" s="490">
        <v>89383</v>
      </c>
      <c r="C5503" s="536" t="s">
        <v>2800</v>
      </c>
      <c r="D5503" s="541" t="s">
        <v>8541</v>
      </c>
      <c r="E5503" s="539" t="s">
        <v>188</v>
      </c>
      <c r="F5503" s="488">
        <v>7.1799999999999997</v>
      </c>
    </row>
    <row r="5504" s="489" customFormat="1">
      <c r="B5504" s="490">
        <v>89553</v>
      </c>
      <c r="C5504" s="536" t="s">
        <v>2800</v>
      </c>
      <c r="D5504" s="541" t="s">
        <v>8542</v>
      </c>
      <c r="E5504" s="539" t="s">
        <v>188</v>
      </c>
      <c r="F5504" s="488">
        <v>6.1200000000000001</v>
      </c>
    </row>
    <row r="5505" s="489" customFormat="1">
      <c r="B5505" s="490">
        <v>89436</v>
      </c>
      <c r="C5505" s="536" t="s">
        <v>2800</v>
      </c>
      <c r="D5505" s="541" t="s">
        <v>8543</v>
      </c>
      <c r="E5505" s="539" t="s">
        <v>188</v>
      </c>
      <c r="F5505" s="488">
        <v>8.75</v>
      </c>
    </row>
    <row r="5506" s="489" customFormat="1">
      <c r="B5506" s="490">
        <v>89391</v>
      </c>
      <c r="C5506" s="536" t="s">
        <v>2800</v>
      </c>
      <c r="D5506" s="541" t="s">
        <v>8544</v>
      </c>
      <c r="E5506" s="539" t="s">
        <v>188</v>
      </c>
      <c r="F5506" s="488">
        <v>9.4000000000000004</v>
      </c>
    </row>
    <row r="5507" s="489" customFormat="1">
      <c r="B5507" s="490">
        <v>103994</v>
      </c>
      <c r="C5507" s="536" t="s">
        <v>2800</v>
      </c>
      <c r="D5507" s="541" t="s">
        <v>8545</v>
      </c>
      <c r="E5507" s="539" t="s">
        <v>188</v>
      </c>
      <c r="F5507" s="488">
        <v>14.83</v>
      </c>
    </row>
    <row r="5508" s="489" customFormat="1">
      <c r="B5508" s="490">
        <v>89570</v>
      </c>
      <c r="C5508" s="536" t="s">
        <v>2800</v>
      </c>
      <c r="D5508" s="541" t="s">
        <v>8546</v>
      </c>
      <c r="E5508" s="539" t="s">
        <v>188</v>
      </c>
      <c r="F5508" s="488">
        <v>11.84</v>
      </c>
    </row>
    <row r="5509" s="489" customFormat="1">
      <c r="B5509" s="490">
        <v>103992</v>
      </c>
      <c r="C5509" s="536" t="s">
        <v>2800</v>
      </c>
      <c r="D5509" s="541" t="s">
        <v>8547</v>
      </c>
      <c r="E5509" s="539" t="s">
        <v>188</v>
      </c>
      <c r="F5509" s="488">
        <v>12.19</v>
      </c>
    </row>
    <row r="5510" s="489" customFormat="1">
      <c r="B5510" s="490">
        <v>89572</v>
      </c>
      <c r="C5510" s="536" t="s">
        <v>2800</v>
      </c>
      <c r="D5510" s="541" t="s">
        <v>8548</v>
      </c>
      <c r="E5510" s="539" t="s">
        <v>188</v>
      </c>
      <c r="F5510" s="488">
        <v>9.1199999999999992</v>
      </c>
    </row>
    <row r="5511" s="489" customFormat="1">
      <c r="B5511" s="490">
        <v>104001</v>
      </c>
      <c r="C5511" s="536" t="s">
        <v>2800</v>
      </c>
      <c r="D5511" s="541" t="s">
        <v>8549</v>
      </c>
      <c r="E5511" s="539" t="s">
        <v>188</v>
      </c>
      <c r="F5511" s="488">
        <v>14.57</v>
      </c>
    </row>
    <row r="5512" s="489" customFormat="1">
      <c r="B5512" s="490">
        <v>89596</v>
      </c>
      <c r="C5512" s="536" t="s">
        <v>2800</v>
      </c>
      <c r="D5512" s="541" t="s">
        <v>8550</v>
      </c>
      <c r="E5512" s="539" t="s">
        <v>188</v>
      </c>
      <c r="F5512" s="488">
        <v>10.949999999999999</v>
      </c>
    </row>
    <row r="5513" s="489" customFormat="1">
      <c r="B5513" s="490">
        <v>104002</v>
      </c>
      <c r="C5513" s="536" t="s">
        <v>2800</v>
      </c>
      <c r="D5513" s="541" t="s">
        <v>8551</v>
      </c>
      <c r="E5513" s="539" t="s">
        <v>188</v>
      </c>
      <c r="F5513" s="488">
        <v>18.210000000000001</v>
      </c>
    </row>
    <row r="5514" s="489" customFormat="1">
      <c r="B5514" s="490">
        <v>89595</v>
      </c>
      <c r="C5514" s="536" t="s">
        <v>2800</v>
      </c>
      <c r="D5514" s="541" t="s">
        <v>8552</v>
      </c>
      <c r="E5514" s="539" t="s">
        <v>188</v>
      </c>
      <c r="F5514" s="488">
        <v>14.880000000000001</v>
      </c>
    </row>
    <row r="5515" s="489" customFormat="1">
      <c r="B5515" s="490">
        <v>89610</v>
      </c>
      <c r="C5515" s="536" t="s">
        <v>2800</v>
      </c>
      <c r="D5515" s="541" t="s">
        <v>8553</v>
      </c>
      <c r="E5515" s="539" t="s">
        <v>188</v>
      </c>
      <c r="F5515" s="488">
        <v>20.100000000000001</v>
      </c>
    </row>
    <row r="5516" s="489" customFormat="1">
      <c r="B5516" s="490">
        <v>89613</v>
      </c>
      <c r="C5516" s="536" t="s">
        <v>2800</v>
      </c>
      <c r="D5516" s="541" t="s">
        <v>8554</v>
      </c>
      <c r="E5516" s="539" t="s">
        <v>188</v>
      </c>
      <c r="F5516" s="488">
        <v>31.120000000000001</v>
      </c>
    </row>
    <row r="5517" s="489" customFormat="1">
      <c r="B5517" s="490">
        <v>89616</v>
      </c>
      <c r="C5517" s="536" t="s">
        <v>2800</v>
      </c>
      <c r="D5517" s="541" t="s">
        <v>8555</v>
      </c>
      <c r="E5517" s="539" t="s">
        <v>188</v>
      </c>
      <c r="F5517" s="488">
        <v>41.479999999999997</v>
      </c>
    </row>
    <row r="5518" s="489" customFormat="1">
      <c r="B5518" s="490">
        <v>103952</v>
      </c>
      <c r="C5518" s="536" t="s">
        <v>2800</v>
      </c>
      <c r="D5518" s="541" t="s">
        <v>8556</v>
      </c>
      <c r="E5518" s="539" t="s">
        <v>188</v>
      </c>
      <c r="F5518" s="488">
        <v>6.3200000000000003</v>
      </c>
    </row>
    <row r="5519" s="489" customFormat="1">
      <c r="B5519" s="490">
        <v>103947</v>
      </c>
      <c r="C5519" s="536" t="s">
        <v>2800</v>
      </c>
      <c r="D5519" s="541" t="s">
        <v>8557</v>
      </c>
      <c r="E5519" s="539" t="s">
        <v>188</v>
      </c>
      <c r="F5519" s="488">
        <v>6.8799999999999999</v>
      </c>
    </row>
    <row r="5520" s="489" customFormat="1">
      <c r="B5520" s="490">
        <v>103957</v>
      </c>
      <c r="C5520" s="536" t="s">
        <v>2800</v>
      </c>
      <c r="D5520" s="541" t="s">
        <v>8558</v>
      </c>
      <c r="E5520" s="539" t="s">
        <v>188</v>
      </c>
      <c r="F5520" s="488">
        <v>5.2699999999999996</v>
      </c>
    </row>
    <row r="5521" s="489" customFormat="1">
      <c r="B5521" s="490">
        <v>103953</v>
      </c>
      <c r="C5521" s="536" t="s">
        <v>2800</v>
      </c>
      <c r="D5521" s="541" t="s">
        <v>8559</v>
      </c>
      <c r="E5521" s="539" t="s">
        <v>188</v>
      </c>
      <c r="F5521" s="488">
        <v>7.9000000000000004</v>
      </c>
    </row>
    <row r="5522" s="489" customFormat="1">
      <c r="B5522" s="490">
        <v>103948</v>
      </c>
      <c r="C5522" s="536" t="s">
        <v>2800</v>
      </c>
      <c r="D5522" s="541" t="s">
        <v>8560</v>
      </c>
      <c r="E5522" s="539" t="s">
        <v>188</v>
      </c>
      <c r="F5522" s="488">
        <v>8.5500000000000007</v>
      </c>
    </row>
    <row r="5523" s="489" customFormat="1">
      <c r="B5523" s="490">
        <v>103958</v>
      </c>
      <c r="C5523" s="536" t="s">
        <v>2800</v>
      </c>
      <c r="D5523" s="541" t="s">
        <v>8561</v>
      </c>
      <c r="E5523" s="539" t="s">
        <v>188</v>
      </c>
      <c r="F5523" s="488">
        <v>10.539999999999999</v>
      </c>
    </row>
    <row r="5524" s="489" customFormat="1">
      <c r="B5524" s="490">
        <v>104009</v>
      </c>
      <c r="C5524" s="536" t="s">
        <v>2800</v>
      </c>
      <c r="D5524" s="541" t="s">
        <v>8562</v>
      </c>
      <c r="E5524" s="539" t="s">
        <v>188</v>
      </c>
      <c r="F5524" s="488">
        <v>14.09</v>
      </c>
    </row>
    <row r="5525" s="489" customFormat="1">
      <c r="B5525" s="490">
        <v>103959</v>
      </c>
      <c r="C5525" s="536" t="s">
        <v>2800</v>
      </c>
      <c r="D5525" s="541" t="s">
        <v>8563</v>
      </c>
      <c r="E5525" s="539" t="s">
        <v>188</v>
      </c>
      <c r="F5525" s="488">
        <v>15.65</v>
      </c>
    </row>
    <row r="5526" s="489" customFormat="1">
      <c r="B5526" s="490">
        <v>103962</v>
      </c>
      <c r="C5526" s="536" t="s">
        <v>2800</v>
      </c>
      <c r="D5526" s="541" t="s">
        <v>8564</v>
      </c>
      <c r="E5526" s="539" t="s">
        <v>188</v>
      </c>
      <c r="F5526" s="488">
        <v>6.7300000000000004</v>
      </c>
    </row>
    <row r="5527" s="489" customFormat="1">
      <c r="B5527" s="490">
        <v>103954</v>
      </c>
      <c r="C5527" s="536" t="s">
        <v>2800</v>
      </c>
      <c r="D5527" s="541" t="s">
        <v>8565</v>
      </c>
      <c r="E5527" s="539" t="s">
        <v>188</v>
      </c>
      <c r="F5527" s="488">
        <v>9.2699999999999996</v>
      </c>
    </row>
    <row r="5528" s="489" customFormat="1">
      <c r="B5528" s="490">
        <v>103949</v>
      </c>
      <c r="C5528" s="536" t="s">
        <v>2800</v>
      </c>
      <c r="D5528" s="541" t="s">
        <v>8566</v>
      </c>
      <c r="E5528" s="539" t="s">
        <v>188</v>
      </c>
      <c r="F5528" s="488">
        <v>9.8900000000000006</v>
      </c>
    </row>
    <row r="5529" s="489" customFormat="1">
      <c r="B5529" s="490">
        <v>103964</v>
      </c>
      <c r="C5529" s="536" t="s">
        <v>2800</v>
      </c>
      <c r="D5529" s="541" t="s">
        <v>8567</v>
      </c>
      <c r="E5529" s="539" t="s">
        <v>188</v>
      </c>
      <c r="F5529" s="488">
        <v>8.5500000000000007</v>
      </c>
    </row>
    <row r="5530" s="489" customFormat="1">
      <c r="B5530" s="490">
        <v>104014</v>
      </c>
      <c r="C5530" s="536" t="s">
        <v>2800</v>
      </c>
      <c r="D5530" s="541" t="s">
        <v>8568</v>
      </c>
      <c r="E5530" s="539" t="s">
        <v>188</v>
      </c>
      <c r="F5530" s="488">
        <v>11.42</v>
      </c>
    </row>
    <row r="5531" s="489" customFormat="1">
      <c r="B5531" s="490">
        <v>103966</v>
      </c>
      <c r="C5531" s="536" t="s">
        <v>2800</v>
      </c>
      <c r="D5531" s="541" t="s">
        <v>8569</v>
      </c>
      <c r="E5531" s="539" t="s">
        <v>188</v>
      </c>
      <c r="F5531" s="488">
        <v>10.09</v>
      </c>
    </row>
    <row r="5532" s="489" customFormat="1">
      <c r="B5532" s="490">
        <v>103999</v>
      </c>
      <c r="C5532" s="536" t="s">
        <v>2800</v>
      </c>
      <c r="D5532" s="541" t="s">
        <v>8570</v>
      </c>
      <c r="E5532" s="539" t="s">
        <v>188</v>
      </c>
      <c r="F5532" s="488">
        <v>13.24</v>
      </c>
    </row>
    <row r="5533" s="489" customFormat="1">
      <c r="B5533" s="490">
        <v>103967</v>
      </c>
      <c r="C5533" s="536" t="s">
        <v>2800</v>
      </c>
      <c r="D5533" s="541" t="s">
        <v>8571</v>
      </c>
      <c r="E5533" s="539" t="s">
        <v>188</v>
      </c>
      <c r="F5533" s="488">
        <v>12.109999999999999</v>
      </c>
    </row>
    <row r="5534" s="489" customFormat="1">
      <c r="B5534" s="490">
        <v>104003</v>
      </c>
      <c r="C5534" s="536" t="s">
        <v>2800</v>
      </c>
      <c r="D5534" s="541" t="s">
        <v>8572</v>
      </c>
      <c r="E5534" s="539" t="s">
        <v>188</v>
      </c>
      <c r="F5534" s="488">
        <v>15.44</v>
      </c>
    </row>
    <row r="5535" s="489" customFormat="1">
      <c r="B5535" s="490">
        <v>103968</v>
      </c>
      <c r="C5535" s="536" t="s">
        <v>2800</v>
      </c>
      <c r="D5535" s="541" t="s">
        <v>8573</v>
      </c>
      <c r="E5535" s="539" t="s">
        <v>188</v>
      </c>
      <c r="F5535" s="488">
        <v>17.09</v>
      </c>
    </row>
    <row r="5536" s="489" customFormat="1">
      <c r="B5536" s="490">
        <v>103969</v>
      </c>
      <c r="C5536" s="536" t="s">
        <v>2800</v>
      </c>
      <c r="D5536" s="541" t="s">
        <v>8574</v>
      </c>
      <c r="E5536" s="539" t="s">
        <v>188</v>
      </c>
      <c r="F5536" s="488">
        <v>20.120000000000001</v>
      </c>
    </row>
    <row r="5537" s="489" customFormat="1">
      <c r="B5537" s="490">
        <v>103971</v>
      </c>
      <c r="C5537" s="536" t="s">
        <v>2800</v>
      </c>
      <c r="D5537" s="541" t="s">
        <v>8575</v>
      </c>
      <c r="E5537" s="539" t="s">
        <v>188</v>
      </c>
      <c r="F5537" s="488">
        <v>25.559999999999999</v>
      </c>
    </row>
    <row r="5538" s="489" customFormat="1">
      <c r="B5538" s="490">
        <v>103972</v>
      </c>
      <c r="C5538" s="536" t="s">
        <v>2800</v>
      </c>
      <c r="D5538" s="541" t="s">
        <v>8576</v>
      </c>
      <c r="E5538" s="539" t="s">
        <v>188</v>
      </c>
      <c r="F5538" s="488">
        <v>29.600000000000001</v>
      </c>
    </row>
    <row r="5539" s="489" customFormat="1">
      <c r="B5539" s="490">
        <v>103993</v>
      </c>
      <c r="C5539" s="536" t="s">
        <v>2800</v>
      </c>
      <c r="D5539" s="541" t="s">
        <v>8577</v>
      </c>
      <c r="E5539" s="539" t="s">
        <v>188</v>
      </c>
      <c r="F5539" s="488">
        <v>10.550000000000001</v>
      </c>
    </row>
    <row r="5540" s="489" customFormat="1">
      <c r="B5540" s="490">
        <v>89407</v>
      </c>
      <c r="C5540" s="536" t="s">
        <v>2800</v>
      </c>
      <c r="D5540" s="541" t="s">
        <v>8578</v>
      </c>
      <c r="E5540" s="539" t="s">
        <v>188</v>
      </c>
      <c r="F5540" s="488">
        <v>9.5700000000000003</v>
      </c>
    </row>
    <row r="5541" s="489" customFormat="1">
      <c r="B5541" s="490">
        <v>89361</v>
      </c>
      <c r="C5541" s="536" t="s">
        <v>2800</v>
      </c>
      <c r="D5541" s="541" t="s">
        <v>8579</v>
      </c>
      <c r="E5541" s="539" t="s">
        <v>188</v>
      </c>
      <c r="F5541" s="488">
        <v>10.34</v>
      </c>
    </row>
    <row r="5542" s="489" customFormat="1">
      <c r="B5542" s="490">
        <v>89490</v>
      </c>
      <c r="C5542" s="536" t="s">
        <v>2800</v>
      </c>
      <c r="D5542" s="541" t="s">
        <v>8580</v>
      </c>
      <c r="E5542" s="539" t="s">
        <v>188</v>
      </c>
      <c r="F5542" s="488">
        <v>7.5800000000000001</v>
      </c>
    </row>
    <row r="5543" s="489" customFormat="1">
      <c r="B5543" s="490">
        <v>89411</v>
      </c>
      <c r="C5543" s="536" t="s">
        <v>2800</v>
      </c>
      <c r="D5543" s="541" t="s">
        <v>8581</v>
      </c>
      <c r="E5543" s="539" t="s">
        <v>188</v>
      </c>
      <c r="F5543" s="488">
        <v>11.220000000000001</v>
      </c>
    </row>
    <row r="5544" s="489" customFormat="1">
      <c r="B5544" s="490">
        <v>89365</v>
      </c>
      <c r="C5544" s="536" t="s">
        <v>2800</v>
      </c>
      <c r="D5544" s="541" t="s">
        <v>8582</v>
      </c>
      <c r="E5544" s="539" t="s">
        <v>188</v>
      </c>
      <c r="F5544" s="488">
        <v>12.119999999999999</v>
      </c>
    </row>
    <row r="5545" s="489" customFormat="1">
      <c r="B5545" s="490">
        <v>89496</v>
      </c>
      <c r="C5545" s="536" t="s">
        <v>2800</v>
      </c>
      <c r="D5545" s="541" t="s">
        <v>8583</v>
      </c>
      <c r="E5545" s="539" t="s">
        <v>188</v>
      </c>
      <c r="F5545" s="488">
        <v>10.91</v>
      </c>
    </row>
    <row r="5546" s="489" customFormat="1">
      <c r="B5546" s="490">
        <v>89416</v>
      </c>
      <c r="C5546" s="536" t="s">
        <v>2800</v>
      </c>
      <c r="D5546" s="541" t="s">
        <v>8584</v>
      </c>
      <c r="E5546" s="539" t="s">
        <v>188</v>
      </c>
      <c r="F5546" s="488">
        <v>15.16</v>
      </c>
    </row>
    <row r="5547" s="489" customFormat="1">
      <c r="B5547" s="490">
        <v>89370</v>
      </c>
      <c r="C5547" s="536" t="s">
        <v>2800</v>
      </c>
      <c r="D5547" s="541" t="s">
        <v>8585</v>
      </c>
      <c r="E5547" s="539" t="s">
        <v>188</v>
      </c>
      <c r="F5547" s="488">
        <v>16.219999999999999</v>
      </c>
    </row>
    <row r="5548" s="489" customFormat="1">
      <c r="B5548" s="490">
        <v>89500</v>
      </c>
      <c r="C5548" s="536" t="s">
        <v>2800</v>
      </c>
      <c r="D5548" s="541" t="s">
        <v>8586</v>
      </c>
      <c r="E5548" s="539" t="s">
        <v>188</v>
      </c>
      <c r="F5548" s="488">
        <v>13.359999999999999</v>
      </c>
    </row>
    <row r="5549" s="489" customFormat="1">
      <c r="B5549" s="490">
        <v>103983</v>
      </c>
      <c r="C5549" s="536" t="s">
        <v>2800</v>
      </c>
      <c r="D5549" s="541" t="s">
        <v>8587</v>
      </c>
      <c r="E5549" s="539" t="s">
        <v>188</v>
      </c>
      <c r="F5549" s="488">
        <v>18.219999999999999</v>
      </c>
    </row>
    <row r="5550" s="489" customFormat="1">
      <c r="B5550" s="490">
        <v>89504</v>
      </c>
      <c r="C5550" s="536" t="s">
        <v>2800</v>
      </c>
      <c r="D5550" s="541" t="s">
        <v>8588</v>
      </c>
      <c r="E5550" s="539" t="s">
        <v>188</v>
      </c>
      <c r="F5550" s="488">
        <v>19.550000000000001</v>
      </c>
    </row>
    <row r="5551" s="489" customFormat="1">
      <c r="B5551" s="490">
        <v>103987</v>
      </c>
      <c r="C5551" s="536" t="s">
        <v>2800</v>
      </c>
      <c r="D5551" s="541" t="s">
        <v>8589</v>
      </c>
      <c r="E5551" s="539" t="s">
        <v>188</v>
      </c>
      <c r="F5551" s="488">
        <v>25.260000000000002</v>
      </c>
    </row>
    <row r="5552" s="489" customFormat="1">
      <c r="B5552" s="490">
        <v>89510</v>
      </c>
      <c r="C5552" s="536" t="s">
        <v>2800</v>
      </c>
      <c r="D5552" s="541" t="s">
        <v>8590</v>
      </c>
      <c r="E5552" s="539" t="s">
        <v>188</v>
      </c>
      <c r="F5552" s="488">
        <v>27.699999999999999</v>
      </c>
    </row>
    <row r="5553" s="489" customFormat="1">
      <c r="B5553" s="490">
        <v>89519</v>
      </c>
      <c r="C5553" s="536" t="s">
        <v>2800</v>
      </c>
      <c r="D5553" s="541" t="s">
        <v>8591</v>
      </c>
      <c r="E5553" s="539" t="s">
        <v>188</v>
      </c>
      <c r="F5553" s="488">
        <v>47.960000000000001</v>
      </c>
    </row>
    <row r="5554" s="489" customFormat="1">
      <c r="B5554" s="490">
        <v>89527</v>
      </c>
      <c r="C5554" s="536" t="s">
        <v>2800</v>
      </c>
      <c r="D5554" s="541" t="s">
        <v>8592</v>
      </c>
      <c r="E5554" s="539" t="s">
        <v>188</v>
      </c>
      <c r="F5554" s="488">
        <v>57.719999999999999</v>
      </c>
    </row>
    <row r="5555" s="489" customFormat="1">
      <c r="B5555" s="490">
        <v>89406</v>
      </c>
      <c r="C5555" s="536" t="s">
        <v>2800</v>
      </c>
      <c r="D5555" s="541" t="s">
        <v>8593</v>
      </c>
      <c r="E5555" s="539" t="s">
        <v>188</v>
      </c>
      <c r="F5555" s="488">
        <v>9.4900000000000002</v>
      </c>
    </row>
    <row r="5556" s="489" customFormat="1">
      <c r="B5556" s="490">
        <v>89360</v>
      </c>
      <c r="C5556" s="536" t="s">
        <v>2800</v>
      </c>
      <c r="D5556" s="541" t="s">
        <v>8594</v>
      </c>
      <c r="E5556" s="539" t="s">
        <v>188</v>
      </c>
      <c r="F5556" s="488">
        <v>10.26</v>
      </c>
    </row>
    <row r="5557" s="489" customFormat="1">
      <c r="B5557" s="490">
        <v>89489</v>
      </c>
      <c r="C5557" s="536" t="s">
        <v>2800</v>
      </c>
      <c r="D5557" s="541" t="s">
        <v>8595</v>
      </c>
      <c r="E5557" s="539" t="s">
        <v>188</v>
      </c>
      <c r="F5557" s="488">
        <v>8.1199999999999992</v>
      </c>
    </row>
    <row r="5558" s="489" customFormat="1">
      <c r="B5558" s="490">
        <v>89410</v>
      </c>
      <c r="C5558" s="536" t="s">
        <v>2800</v>
      </c>
      <c r="D5558" s="541" t="s">
        <v>8596</v>
      </c>
      <c r="E5558" s="539" t="s">
        <v>188</v>
      </c>
      <c r="F5558" s="488">
        <v>11.76</v>
      </c>
    </row>
    <row r="5559" s="489" customFormat="1">
      <c r="B5559" s="490">
        <v>89364</v>
      </c>
      <c r="C5559" s="536" t="s">
        <v>2800</v>
      </c>
      <c r="D5559" s="541" t="s">
        <v>8597</v>
      </c>
      <c r="E5559" s="539" t="s">
        <v>188</v>
      </c>
      <c r="F5559" s="488">
        <v>12.66</v>
      </c>
    </row>
    <row r="5560" s="489" customFormat="1">
      <c r="B5560" s="490">
        <v>89494</v>
      </c>
      <c r="C5560" s="536" t="s">
        <v>2800</v>
      </c>
      <c r="D5560" s="541" t="s">
        <v>8598</v>
      </c>
      <c r="E5560" s="539" t="s">
        <v>188</v>
      </c>
      <c r="F5560" s="488">
        <v>12.949999999999999</v>
      </c>
    </row>
    <row r="5561" s="489" customFormat="1">
      <c r="B5561" s="490">
        <v>89415</v>
      </c>
      <c r="C5561" s="536" t="s">
        <v>2800</v>
      </c>
      <c r="D5561" s="541" t="s">
        <v>8599</v>
      </c>
      <c r="E5561" s="539" t="s">
        <v>188</v>
      </c>
      <c r="F5561" s="488">
        <v>17.199999999999999</v>
      </c>
    </row>
    <row r="5562" s="489" customFormat="1">
      <c r="B5562" s="490">
        <v>89369</v>
      </c>
      <c r="C5562" s="536" t="s">
        <v>2800</v>
      </c>
      <c r="D5562" s="541" t="s">
        <v>8600</v>
      </c>
      <c r="E5562" s="539" t="s">
        <v>188</v>
      </c>
      <c r="F5562" s="488">
        <v>18.260000000000002</v>
      </c>
    </row>
    <row r="5563" s="489" customFormat="1">
      <c r="B5563" s="490">
        <v>89499</v>
      </c>
      <c r="C5563" s="536" t="s">
        <v>2800</v>
      </c>
      <c r="D5563" s="541" t="s">
        <v>8601</v>
      </c>
      <c r="E5563" s="539" t="s">
        <v>188</v>
      </c>
      <c r="F5563" s="488">
        <v>20.109999999999999</v>
      </c>
    </row>
    <row r="5564" s="489" customFormat="1">
      <c r="B5564" s="490">
        <v>103982</v>
      </c>
      <c r="C5564" s="536" t="s">
        <v>2800</v>
      </c>
      <c r="D5564" s="541" t="s">
        <v>8602</v>
      </c>
      <c r="E5564" s="539" t="s">
        <v>188</v>
      </c>
      <c r="F5564" s="488">
        <v>24.969999999999999</v>
      </c>
    </row>
    <row r="5565" s="489" customFormat="1">
      <c r="B5565" s="490">
        <v>89503</v>
      </c>
      <c r="C5565" s="536" t="s">
        <v>2800</v>
      </c>
      <c r="D5565" s="541" t="s">
        <v>8603</v>
      </c>
      <c r="E5565" s="539" t="s">
        <v>188</v>
      </c>
      <c r="F5565" s="488">
        <v>23.41</v>
      </c>
    </row>
    <row r="5566" s="489" customFormat="1">
      <c r="B5566" s="490">
        <v>103986</v>
      </c>
      <c r="C5566" s="536" t="s">
        <v>2800</v>
      </c>
      <c r="D5566" s="541" t="s">
        <v>8604</v>
      </c>
      <c r="E5566" s="539" t="s">
        <v>188</v>
      </c>
      <c r="F5566" s="488">
        <v>29.120000000000001</v>
      </c>
    </row>
    <row r="5567" s="489" customFormat="1">
      <c r="B5567" s="490">
        <v>89507</v>
      </c>
      <c r="C5567" s="536" t="s">
        <v>2800</v>
      </c>
      <c r="D5567" s="541" t="s">
        <v>8605</v>
      </c>
      <c r="E5567" s="539" t="s">
        <v>188</v>
      </c>
      <c r="F5567" s="488">
        <v>47.270000000000003</v>
      </c>
    </row>
    <row r="5568" s="489" customFormat="1">
      <c r="B5568" s="490">
        <v>89517</v>
      </c>
      <c r="C5568" s="536" t="s">
        <v>2800</v>
      </c>
      <c r="D5568" s="541" t="s">
        <v>8606</v>
      </c>
      <c r="E5568" s="539" t="s">
        <v>188</v>
      </c>
      <c r="F5568" s="488">
        <v>69.849999999999994</v>
      </c>
    </row>
    <row r="5569" s="489" customFormat="1">
      <c r="B5569" s="490">
        <v>89525</v>
      </c>
      <c r="C5569" s="536" t="s">
        <v>2800</v>
      </c>
      <c r="D5569" s="541" t="s">
        <v>8607</v>
      </c>
      <c r="E5569" s="539" t="s">
        <v>188</v>
      </c>
      <c r="F5569" s="488">
        <v>87.680000000000007</v>
      </c>
    </row>
    <row r="5570" s="489" customFormat="1">
      <c r="B5570" s="490">
        <v>89423</v>
      </c>
      <c r="C5570" s="536" t="s">
        <v>2800</v>
      </c>
      <c r="D5570" s="541" t="s">
        <v>8608</v>
      </c>
      <c r="E5570" s="539" t="s">
        <v>188</v>
      </c>
      <c r="F5570" s="488">
        <v>10.23</v>
      </c>
    </row>
    <row r="5571" s="489" customFormat="1">
      <c r="B5571" s="490">
        <v>89377</v>
      </c>
      <c r="C5571" s="536" t="s">
        <v>2800</v>
      </c>
      <c r="D5571" s="541" t="s">
        <v>8609</v>
      </c>
      <c r="E5571" s="539" t="s">
        <v>188</v>
      </c>
      <c r="F5571" s="488">
        <v>10.74</v>
      </c>
    </row>
    <row r="5572" s="489" customFormat="1">
      <c r="B5572" s="490">
        <v>89540</v>
      </c>
      <c r="C5572" s="536" t="s">
        <v>2800</v>
      </c>
      <c r="D5572" s="541" t="s">
        <v>8610</v>
      </c>
      <c r="E5572" s="539" t="s">
        <v>188</v>
      </c>
      <c r="F5572" s="488">
        <v>10.619999999999999</v>
      </c>
    </row>
    <row r="5573" s="489" customFormat="1">
      <c r="B5573" s="490">
        <v>89430</v>
      </c>
      <c r="C5573" s="536" t="s">
        <v>2800</v>
      </c>
      <c r="D5573" s="541" t="s">
        <v>8611</v>
      </c>
      <c r="E5573" s="539" t="s">
        <v>188</v>
      </c>
      <c r="F5573" s="488">
        <v>13.06</v>
      </c>
    </row>
    <row r="5574" s="489" customFormat="1">
      <c r="B5574" s="490">
        <v>89384</v>
      </c>
      <c r="C5574" s="536" t="s">
        <v>2800</v>
      </c>
      <c r="D5574" s="541" t="s">
        <v>8612</v>
      </c>
      <c r="E5574" s="539" t="s">
        <v>188</v>
      </c>
      <c r="F5574" s="488">
        <v>13.65</v>
      </c>
    </row>
    <row r="5575" s="489" customFormat="1">
      <c r="B5575" s="490">
        <v>89555</v>
      </c>
      <c r="C5575" s="536" t="s">
        <v>2800</v>
      </c>
      <c r="D5575" s="541" t="s">
        <v>8613</v>
      </c>
      <c r="E5575" s="539" t="s">
        <v>188</v>
      </c>
      <c r="F5575" s="488">
        <v>21.670000000000002</v>
      </c>
    </row>
    <row r="5576" s="489" customFormat="1">
      <c r="B5576" s="490">
        <v>89437</v>
      </c>
      <c r="C5576" s="536" t="s">
        <v>2800</v>
      </c>
      <c r="D5576" s="541" t="s">
        <v>8614</v>
      </c>
      <c r="E5576" s="539" t="s">
        <v>188</v>
      </c>
      <c r="F5576" s="488">
        <v>24.5</v>
      </c>
    </row>
    <row r="5577" s="489" customFormat="1">
      <c r="B5577" s="490">
        <v>89392</v>
      </c>
      <c r="C5577" s="536" t="s">
        <v>2800</v>
      </c>
      <c r="D5577" s="541" t="s">
        <v>8615</v>
      </c>
      <c r="E5577" s="539" t="s">
        <v>188</v>
      </c>
      <c r="F5577" s="488">
        <v>25.210000000000001</v>
      </c>
    </row>
    <row r="5578" s="489" customFormat="1">
      <c r="B5578" s="490">
        <v>89405</v>
      </c>
      <c r="C5578" s="536" t="s">
        <v>2800</v>
      </c>
      <c r="D5578" s="541" t="s">
        <v>8616</v>
      </c>
      <c r="E5578" s="539" t="s">
        <v>188</v>
      </c>
      <c r="F5578" s="488">
        <v>8.4900000000000002</v>
      </c>
    </row>
    <row r="5579" s="489" customFormat="1">
      <c r="B5579" s="490">
        <v>89359</v>
      </c>
      <c r="C5579" s="536" t="s">
        <v>2800</v>
      </c>
      <c r="D5579" s="541" t="s">
        <v>8617</v>
      </c>
      <c r="E5579" s="539" t="s">
        <v>188</v>
      </c>
      <c r="F5579" s="488">
        <v>9.2599999999999998</v>
      </c>
    </row>
    <row r="5580" s="489" customFormat="1">
      <c r="B5580" s="490">
        <v>89485</v>
      </c>
      <c r="C5580" s="536" t="s">
        <v>2800</v>
      </c>
      <c r="D5580" s="541" t="s">
        <v>8618</v>
      </c>
      <c r="E5580" s="539" t="s">
        <v>188</v>
      </c>
      <c r="F5580" s="488">
        <v>6.6100000000000003</v>
      </c>
    </row>
    <row r="5581" s="489" customFormat="1">
      <c r="B5581" s="490">
        <v>89409</v>
      </c>
      <c r="C5581" s="536" t="s">
        <v>2800</v>
      </c>
      <c r="D5581" s="541" t="s">
        <v>8619</v>
      </c>
      <c r="E5581" s="539" t="s">
        <v>188</v>
      </c>
      <c r="F5581" s="488">
        <v>10.25</v>
      </c>
    </row>
    <row r="5582" s="489" customFormat="1">
      <c r="B5582" s="490">
        <v>89363</v>
      </c>
      <c r="C5582" s="536" t="s">
        <v>2800</v>
      </c>
      <c r="D5582" s="541" t="s">
        <v>8620</v>
      </c>
      <c r="E5582" s="539" t="s">
        <v>188</v>
      </c>
      <c r="F5582" s="488">
        <v>11.15</v>
      </c>
    </row>
    <row r="5583" s="489" customFormat="1">
      <c r="B5583" s="490">
        <v>89493</v>
      </c>
      <c r="C5583" s="536" t="s">
        <v>2800</v>
      </c>
      <c r="D5583" s="541" t="s">
        <v>8621</v>
      </c>
      <c r="E5583" s="539" t="s">
        <v>188</v>
      </c>
      <c r="F5583" s="488">
        <v>10.58</v>
      </c>
    </row>
    <row r="5584" s="489" customFormat="1">
      <c r="B5584" s="490">
        <v>89414</v>
      </c>
      <c r="C5584" s="536" t="s">
        <v>2800</v>
      </c>
      <c r="D5584" s="541" t="s">
        <v>8622</v>
      </c>
      <c r="E5584" s="539" t="s">
        <v>188</v>
      </c>
      <c r="F5584" s="488">
        <v>14.83</v>
      </c>
    </row>
    <row r="5585" s="489" customFormat="1">
      <c r="B5585" s="490">
        <v>89368</v>
      </c>
      <c r="C5585" s="536" t="s">
        <v>2800</v>
      </c>
      <c r="D5585" s="541" t="s">
        <v>8623</v>
      </c>
      <c r="E5585" s="539" t="s">
        <v>188</v>
      </c>
      <c r="F5585" s="488">
        <v>15.890000000000001</v>
      </c>
    </row>
    <row r="5586" s="489" customFormat="1">
      <c r="B5586" s="490">
        <v>89498</v>
      </c>
      <c r="C5586" s="536" t="s">
        <v>2800</v>
      </c>
      <c r="D5586" s="541" t="s">
        <v>8624</v>
      </c>
      <c r="E5586" s="539" t="s">
        <v>188</v>
      </c>
      <c r="F5586" s="488">
        <v>13.91</v>
      </c>
    </row>
    <row r="5587" s="489" customFormat="1">
      <c r="B5587" s="490">
        <v>103981</v>
      </c>
      <c r="C5587" s="536" t="s">
        <v>2800</v>
      </c>
      <c r="D5587" s="541" t="s">
        <v>8625</v>
      </c>
      <c r="E5587" s="539" t="s">
        <v>188</v>
      </c>
      <c r="F5587" s="488">
        <v>18.77</v>
      </c>
    </row>
    <row r="5588" s="489" customFormat="1">
      <c r="B5588" s="490">
        <v>89502</v>
      </c>
      <c r="C5588" s="536" t="s">
        <v>2800</v>
      </c>
      <c r="D5588" s="541" t="s">
        <v>8626</v>
      </c>
      <c r="E5588" s="539" t="s">
        <v>188</v>
      </c>
      <c r="F5588" s="488">
        <v>17.719999999999999</v>
      </c>
    </row>
    <row r="5589" s="489" customFormat="1">
      <c r="B5589" s="490">
        <v>103985</v>
      </c>
      <c r="C5589" s="536" t="s">
        <v>2800</v>
      </c>
      <c r="D5589" s="541" t="s">
        <v>8627</v>
      </c>
      <c r="E5589" s="539" t="s">
        <v>188</v>
      </c>
      <c r="F5589" s="488">
        <v>23.43</v>
      </c>
    </row>
    <row r="5590" s="489" customFormat="1">
      <c r="B5590" s="490">
        <v>89506</v>
      </c>
      <c r="C5590" s="536" t="s">
        <v>2800</v>
      </c>
      <c r="D5590" s="541" t="s">
        <v>8628</v>
      </c>
      <c r="E5590" s="539" t="s">
        <v>188</v>
      </c>
      <c r="F5590" s="488">
        <v>40.210000000000001</v>
      </c>
    </row>
    <row r="5591" s="489" customFormat="1">
      <c r="B5591" s="490">
        <v>89515</v>
      </c>
      <c r="C5591" s="536" t="s">
        <v>2800</v>
      </c>
      <c r="D5591" s="541" t="s">
        <v>8629</v>
      </c>
      <c r="E5591" s="539" t="s">
        <v>188</v>
      </c>
      <c r="F5591" s="488">
        <v>83.019999999999996</v>
      </c>
    </row>
    <row r="5592" s="489" customFormat="1">
      <c r="B5592" s="490">
        <v>89523</v>
      </c>
      <c r="C5592" s="536" t="s">
        <v>2800</v>
      </c>
      <c r="D5592" s="541" t="s">
        <v>8630</v>
      </c>
      <c r="E5592" s="539" t="s">
        <v>188</v>
      </c>
      <c r="F5592" s="488">
        <v>101.42</v>
      </c>
    </row>
    <row r="5593" s="489" customFormat="1">
      <c r="B5593" s="490">
        <v>90373</v>
      </c>
      <c r="C5593" s="536" t="s">
        <v>2800</v>
      </c>
      <c r="D5593" s="541" t="s">
        <v>8631</v>
      </c>
      <c r="E5593" s="539" t="s">
        <v>188</v>
      </c>
      <c r="F5593" s="488">
        <v>13.77</v>
      </c>
    </row>
    <row r="5594" s="489" customFormat="1">
      <c r="B5594" s="490">
        <v>89366</v>
      </c>
      <c r="C5594" s="536" t="s">
        <v>2800</v>
      </c>
      <c r="D5594" s="541" t="s">
        <v>8632</v>
      </c>
      <c r="E5594" s="539" t="s">
        <v>188</v>
      </c>
      <c r="F5594" s="488">
        <v>17.109999999999999</v>
      </c>
    </row>
    <row r="5595" s="489" customFormat="1">
      <c r="B5595" s="490">
        <v>89404</v>
      </c>
      <c r="C5595" s="536" t="s">
        <v>2800</v>
      </c>
      <c r="D5595" s="541" t="s">
        <v>8633</v>
      </c>
      <c r="E5595" s="539" t="s">
        <v>188</v>
      </c>
      <c r="F5595" s="488">
        <v>7.9400000000000004</v>
      </c>
    </row>
    <row r="5596" s="489" customFormat="1">
      <c r="B5596" s="490">
        <v>89358</v>
      </c>
      <c r="C5596" s="536" t="s">
        <v>2800</v>
      </c>
      <c r="D5596" s="541" t="s">
        <v>8634</v>
      </c>
      <c r="E5596" s="539" t="s">
        <v>188</v>
      </c>
      <c r="F5596" s="488">
        <v>8.7100000000000009</v>
      </c>
    </row>
    <row r="5597" s="489" customFormat="1">
      <c r="B5597" s="490">
        <v>89481</v>
      </c>
      <c r="C5597" s="536" t="s">
        <v>2800</v>
      </c>
      <c r="D5597" s="541" t="s">
        <v>8635</v>
      </c>
      <c r="E5597" s="539" t="s">
        <v>188</v>
      </c>
      <c r="F5597" s="488">
        <v>5.8099999999999996</v>
      </c>
    </row>
    <row r="5598" s="489" customFormat="1">
      <c r="B5598" s="490">
        <v>89408</v>
      </c>
      <c r="C5598" s="536" t="s">
        <v>2800</v>
      </c>
      <c r="D5598" s="541" t="s">
        <v>8636</v>
      </c>
      <c r="E5598" s="539" t="s">
        <v>188</v>
      </c>
      <c r="F5598" s="488">
        <v>9.4499999999999993</v>
      </c>
    </row>
    <row r="5599" s="489" customFormat="1">
      <c r="B5599" s="490">
        <v>89362</v>
      </c>
      <c r="C5599" s="536" t="s">
        <v>2800</v>
      </c>
      <c r="D5599" s="541" t="s">
        <v>8637</v>
      </c>
      <c r="E5599" s="539" t="s">
        <v>188</v>
      </c>
      <c r="F5599" s="488">
        <v>10.35</v>
      </c>
    </row>
    <row r="5600" s="489" customFormat="1">
      <c r="B5600" s="490">
        <v>89412</v>
      </c>
      <c r="C5600" s="536" t="s">
        <v>2800</v>
      </c>
      <c r="D5600" s="541" t="s">
        <v>8638</v>
      </c>
      <c r="E5600" s="539" t="s">
        <v>188</v>
      </c>
      <c r="F5600" s="488">
        <v>10.5</v>
      </c>
    </row>
    <row r="5601" s="489" customFormat="1">
      <c r="B5601" s="490">
        <v>89492</v>
      </c>
      <c r="C5601" s="536" t="s">
        <v>2800</v>
      </c>
      <c r="D5601" s="541" t="s">
        <v>8639</v>
      </c>
      <c r="E5601" s="539" t="s">
        <v>188</v>
      </c>
      <c r="F5601" s="488">
        <v>8.8200000000000003</v>
      </c>
    </row>
    <row r="5602" s="489" customFormat="1">
      <c r="B5602" s="490">
        <v>89413</v>
      </c>
      <c r="C5602" s="536" t="s">
        <v>2800</v>
      </c>
      <c r="D5602" s="541" t="s">
        <v>8640</v>
      </c>
      <c r="E5602" s="539" t="s">
        <v>188</v>
      </c>
      <c r="F5602" s="488">
        <v>13.07</v>
      </c>
    </row>
    <row r="5603" s="489" customFormat="1">
      <c r="B5603" s="490">
        <v>89367</v>
      </c>
      <c r="C5603" s="536" t="s">
        <v>2800</v>
      </c>
      <c r="D5603" s="541" t="s">
        <v>8641</v>
      </c>
      <c r="E5603" s="539" t="s">
        <v>188</v>
      </c>
      <c r="F5603" s="488">
        <v>14.130000000000001</v>
      </c>
    </row>
    <row r="5604" s="489" customFormat="1">
      <c r="B5604" s="490">
        <v>89497</v>
      </c>
      <c r="C5604" s="536" t="s">
        <v>2800</v>
      </c>
      <c r="D5604" s="541" t="s">
        <v>8642</v>
      </c>
      <c r="E5604" s="539" t="s">
        <v>188</v>
      </c>
      <c r="F5604" s="488">
        <v>13.85</v>
      </c>
    </row>
    <row r="5605" s="489" customFormat="1">
      <c r="B5605" s="490">
        <v>103980</v>
      </c>
      <c r="C5605" s="536" t="s">
        <v>2800</v>
      </c>
      <c r="D5605" s="541" t="s">
        <v>8643</v>
      </c>
      <c r="E5605" s="539" t="s">
        <v>188</v>
      </c>
      <c r="F5605" s="488">
        <v>18.710000000000001</v>
      </c>
    </row>
    <row r="5606" s="489" customFormat="1">
      <c r="B5606" s="490">
        <v>89501</v>
      </c>
      <c r="C5606" s="536" t="s">
        <v>2800</v>
      </c>
      <c r="D5606" s="541" t="s">
        <v>8644</v>
      </c>
      <c r="E5606" s="539" t="s">
        <v>188</v>
      </c>
      <c r="F5606" s="488">
        <v>15.17</v>
      </c>
    </row>
    <row r="5607" s="489" customFormat="1">
      <c r="B5607" s="490">
        <v>103984</v>
      </c>
      <c r="C5607" s="536" t="s">
        <v>2800</v>
      </c>
      <c r="D5607" s="541" t="s">
        <v>8645</v>
      </c>
      <c r="E5607" s="539" t="s">
        <v>188</v>
      </c>
      <c r="F5607" s="488">
        <v>20.879999999999999</v>
      </c>
    </row>
    <row r="5608" s="489" customFormat="1">
      <c r="B5608" s="490">
        <v>89505</v>
      </c>
      <c r="C5608" s="536" t="s">
        <v>2800</v>
      </c>
      <c r="D5608" s="541" t="s">
        <v>8646</v>
      </c>
      <c r="E5608" s="539" t="s">
        <v>188</v>
      </c>
      <c r="F5608" s="488">
        <v>42</v>
      </c>
    </row>
    <row r="5609" s="489" customFormat="1">
      <c r="B5609" s="490">
        <v>89513</v>
      </c>
      <c r="C5609" s="536" t="s">
        <v>2800</v>
      </c>
      <c r="D5609" s="541" t="s">
        <v>8647</v>
      </c>
      <c r="E5609" s="539" t="s">
        <v>188</v>
      </c>
      <c r="F5609" s="488">
        <v>103.64</v>
      </c>
    </row>
    <row r="5610" s="489" customFormat="1">
      <c r="B5610" s="490">
        <v>89521</v>
      </c>
      <c r="C5610" s="536" t="s">
        <v>2800</v>
      </c>
      <c r="D5610" s="541" t="s">
        <v>8648</v>
      </c>
      <c r="E5610" s="539" t="s">
        <v>188</v>
      </c>
      <c r="F5610" s="488">
        <v>123.5</v>
      </c>
    </row>
    <row r="5611" s="489" customFormat="1">
      <c r="B5611" s="490">
        <v>103955</v>
      </c>
      <c r="C5611" s="536" t="s">
        <v>2800</v>
      </c>
      <c r="D5611" s="541" t="s">
        <v>8649</v>
      </c>
      <c r="E5611" s="539" t="s">
        <v>188</v>
      </c>
      <c r="F5611" s="488">
        <v>10.82</v>
      </c>
    </row>
    <row r="5612" s="489" customFormat="1">
      <c r="B5612" s="490">
        <v>103950</v>
      </c>
      <c r="C5612" s="536" t="s">
        <v>2800</v>
      </c>
      <c r="D5612" s="541" t="s">
        <v>8650</v>
      </c>
      <c r="E5612" s="539" t="s">
        <v>188</v>
      </c>
      <c r="F5612" s="488">
        <v>11.66</v>
      </c>
    </row>
    <row r="5613" s="489" customFormat="1">
      <c r="B5613" s="490">
        <v>103974</v>
      </c>
      <c r="C5613" s="536" t="s">
        <v>2800</v>
      </c>
      <c r="D5613" s="541" t="s">
        <v>8651</v>
      </c>
      <c r="E5613" s="539" t="s">
        <v>188</v>
      </c>
      <c r="F5613" s="488">
        <v>11.01</v>
      </c>
    </row>
    <row r="5614" s="489" customFormat="1">
      <c r="B5614" s="490">
        <v>103956</v>
      </c>
      <c r="C5614" s="536" t="s">
        <v>2800</v>
      </c>
      <c r="D5614" s="541" t="s">
        <v>8652</v>
      </c>
      <c r="E5614" s="539" t="s">
        <v>188</v>
      </c>
      <c r="F5614" s="488">
        <v>14.949999999999999</v>
      </c>
    </row>
    <row r="5615" s="489" customFormat="1">
      <c r="B5615" s="490">
        <v>103951</v>
      </c>
      <c r="C5615" s="536" t="s">
        <v>2800</v>
      </c>
      <c r="D5615" s="541" t="s">
        <v>8653</v>
      </c>
      <c r="E5615" s="539" t="s">
        <v>188</v>
      </c>
      <c r="F5615" s="488">
        <v>15.92</v>
      </c>
    </row>
    <row r="5616" s="489" customFormat="1">
      <c r="B5616" s="490">
        <v>89374</v>
      </c>
      <c r="C5616" s="536" t="s">
        <v>2800</v>
      </c>
      <c r="D5616" s="541" t="s">
        <v>8654</v>
      </c>
      <c r="E5616" s="539" t="s">
        <v>188</v>
      </c>
      <c r="F5616" s="488">
        <v>10.609999999999999</v>
      </c>
    </row>
    <row r="5617" s="489" customFormat="1">
      <c r="B5617" s="490">
        <v>89427</v>
      </c>
      <c r="C5617" s="536" t="s">
        <v>2800</v>
      </c>
      <c r="D5617" s="541" t="s">
        <v>8655</v>
      </c>
      <c r="E5617" s="539" t="s">
        <v>188</v>
      </c>
      <c r="F5617" s="488">
        <v>12.43</v>
      </c>
    </row>
    <row r="5618" s="489" customFormat="1">
      <c r="B5618" s="490">
        <v>89381</v>
      </c>
      <c r="C5618" s="536" t="s">
        <v>2800</v>
      </c>
      <c r="D5618" s="541" t="s">
        <v>8656</v>
      </c>
      <c r="E5618" s="539" t="s">
        <v>188</v>
      </c>
      <c r="F5618" s="488">
        <v>12.99</v>
      </c>
    </row>
    <row r="5619" s="489" customFormat="1">
      <c r="B5619" s="490">
        <v>95237</v>
      </c>
      <c r="C5619" s="536" t="s">
        <v>2800</v>
      </c>
      <c r="D5619" s="541" t="s">
        <v>8657</v>
      </c>
      <c r="E5619" s="539" t="s">
        <v>188</v>
      </c>
      <c r="F5619" s="488">
        <v>24.699999999999999</v>
      </c>
    </row>
    <row r="5620" s="489" customFormat="1">
      <c r="B5620" s="490">
        <v>89979</v>
      </c>
      <c r="C5620" s="536" t="s">
        <v>2800</v>
      </c>
      <c r="D5620" s="541" t="s">
        <v>8658</v>
      </c>
      <c r="E5620" s="539" t="s">
        <v>188</v>
      </c>
      <c r="F5620" s="488">
        <v>25.350000000000001</v>
      </c>
    </row>
    <row r="5621" s="489" customFormat="1">
      <c r="B5621" s="490">
        <v>103991</v>
      </c>
      <c r="C5621" s="536" t="s">
        <v>2800</v>
      </c>
      <c r="D5621" s="541" t="s">
        <v>8659</v>
      </c>
      <c r="E5621" s="539" t="s">
        <v>188</v>
      </c>
      <c r="F5621" s="488">
        <v>18.969999999999999</v>
      </c>
    </row>
    <row r="5622" s="489" customFormat="1">
      <c r="B5622" s="490">
        <v>89564</v>
      </c>
      <c r="C5622" s="536" t="s">
        <v>2800</v>
      </c>
      <c r="D5622" s="541" t="s">
        <v>8660</v>
      </c>
      <c r="E5622" s="539" t="s">
        <v>188</v>
      </c>
      <c r="F5622" s="488">
        <v>15.9</v>
      </c>
    </row>
    <row r="5623" s="489" customFormat="1">
      <c r="B5623" s="490">
        <v>104000</v>
      </c>
      <c r="C5623" s="536" t="s">
        <v>2800</v>
      </c>
      <c r="D5623" s="541" t="s">
        <v>8661</v>
      </c>
      <c r="E5623" s="539" t="s">
        <v>188</v>
      </c>
      <c r="F5623" s="488">
        <v>28.710000000000001</v>
      </c>
    </row>
    <row r="5624" s="489" customFormat="1">
      <c r="B5624" s="490">
        <v>89593</v>
      </c>
      <c r="C5624" s="536" t="s">
        <v>2800</v>
      </c>
      <c r="D5624" s="541" t="s">
        <v>8662</v>
      </c>
      <c r="E5624" s="539" t="s">
        <v>188</v>
      </c>
      <c r="F5624" s="488">
        <v>25.09</v>
      </c>
    </row>
    <row r="5625" s="489" customFormat="1">
      <c r="B5625" s="490">
        <v>89418</v>
      </c>
      <c r="C5625" s="536" t="s">
        <v>2800</v>
      </c>
      <c r="D5625" s="541" t="s">
        <v>8663</v>
      </c>
      <c r="E5625" s="539" t="s">
        <v>188</v>
      </c>
      <c r="F5625" s="488">
        <v>16.039999999999999</v>
      </c>
    </row>
    <row r="5626" s="489" customFormat="1">
      <c r="B5626" s="490">
        <v>89372</v>
      </c>
      <c r="C5626" s="536" t="s">
        <v>2800</v>
      </c>
      <c r="D5626" s="541" t="s">
        <v>8664</v>
      </c>
      <c r="E5626" s="539" t="s">
        <v>188</v>
      </c>
      <c r="F5626" s="488">
        <v>16.550000000000001</v>
      </c>
    </row>
    <row r="5627" s="489" customFormat="1">
      <c r="B5627" s="490">
        <v>89530</v>
      </c>
      <c r="C5627" s="536" t="s">
        <v>2800</v>
      </c>
      <c r="D5627" s="541" t="s">
        <v>8665</v>
      </c>
      <c r="E5627" s="539" t="s">
        <v>188</v>
      </c>
      <c r="F5627" s="488">
        <v>16.41</v>
      </c>
    </row>
    <row r="5628" s="489" customFormat="1">
      <c r="B5628" s="490">
        <v>89425</v>
      </c>
      <c r="C5628" s="536" t="s">
        <v>2800</v>
      </c>
      <c r="D5628" s="541" t="s">
        <v>8666</v>
      </c>
      <c r="E5628" s="539" t="s">
        <v>188</v>
      </c>
      <c r="F5628" s="488">
        <v>18.850000000000001</v>
      </c>
    </row>
    <row r="5629" s="489" customFormat="1">
      <c r="B5629" s="490">
        <v>89379</v>
      </c>
      <c r="C5629" s="536" t="s">
        <v>2800</v>
      </c>
      <c r="D5629" s="541" t="s">
        <v>3454</v>
      </c>
      <c r="E5629" s="539" t="s">
        <v>188</v>
      </c>
      <c r="F5629" s="488">
        <v>19.440000000000001</v>
      </c>
    </row>
    <row r="5630" s="489" customFormat="1">
      <c r="B5630" s="490">
        <v>89542</v>
      </c>
      <c r="C5630" s="536" t="s">
        <v>2800</v>
      </c>
      <c r="D5630" s="541" t="s">
        <v>8667</v>
      </c>
      <c r="E5630" s="539" t="s">
        <v>188</v>
      </c>
      <c r="F5630" s="488">
        <v>27.210000000000001</v>
      </c>
    </row>
    <row r="5631" s="489" customFormat="1">
      <c r="B5631" s="490">
        <v>89432</v>
      </c>
      <c r="C5631" s="536" t="s">
        <v>2800</v>
      </c>
      <c r="D5631" s="541" t="s">
        <v>8668</v>
      </c>
      <c r="E5631" s="539" t="s">
        <v>188</v>
      </c>
      <c r="F5631" s="488">
        <v>30.039999999999999</v>
      </c>
    </row>
    <row r="5632" s="489" customFormat="1">
      <c r="B5632" s="490">
        <v>89387</v>
      </c>
      <c r="C5632" s="536" t="s">
        <v>2800</v>
      </c>
      <c r="D5632" s="541" t="s">
        <v>8669</v>
      </c>
      <c r="E5632" s="539" t="s">
        <v>188</v>
      </c>
      <c r="F5632" s="488">
        <v>30.75</v>
      </c>
    </row>
    <row r="5633" s="489" customFormat="1">
      <c r="B5633" s="490">
        <v>89560</v>
      </c>
      <c r="C5633" s="536" t="s">
        <v>2800</v>
      </c>
      <c r="D5633" s="541" t="s">
        <v>8670</v>
      </c>
      <c r="E5633" s="539" t="s">
        <v>188</v>
      </c>
      <c r="F5633" s="488">
        <v>34.840000000000003</v>
      </c>
    </row>
    <row r="5634" s="489" customFormat="1">
      <c r="B5634" s="490">
        <v>104159</v>
      </c>
      <c r="C5634" s="536" t="s">
        <v>2800</v>
      </c>
      <c r="D5634" s="541" t="s">
        <v>8671</v>
      </c>
      <c r="E5634" s="539" t="s">
        <v>188</v>
      </c>
      <c r="F5634" s="488">
        <v>38.130000000000003</v>
      </c>
    </row>
    <row r="5635" s="489" customFormat="1">
      <c r="B5635" s="490">
        <v>89577</v>
      </c>
      <c r="C5635" s="536" t="s">
        <v>2800</v>
      </c>
      <c r="D5635" s="541" t="s">
        <v>8672</v>
      </c>
      <c r="E5635" s="539" t="s">
        <v>188</v>
      </c>
      <c r="F5635" s="488">
        <v>36.960000000000001</v>
      </c>
    </row>
    <row r="5636" s="489" customFormat="1">
      <c r="B5636" s="490">
        <v>103996</v>
      </c>
      <c r="C5636" s="536" t="s">
        <v>2800</v>
      </c>
      <c r="D5636" s="541" t="s">
        <v>8673</v>
      </c>
      <c r="E5636" s="539" t="s">
        <v>188</v>
      </c>
      <c r="F5636" s="488">
        <v>40.799999999999997</v>
      </c>
    </row>
    <row r="5637" s="489" customFormat="1">
      <c r="B5637" s="490">
        <v>89598</v>
      </c>
      <c r="C5637" s="536" t="s">
        <v>2800</v>
      </c>
      <c r="D5637" s="541" t="s">
        <v>8674</v>
      </c>
      <c r="E5637" s="539" t="s">
        <v>188</v>
      </c>
      <c r="F5637" s="488">
        <v>49.759999999999998</v>
      </c>
    </row>
    <row r="5638" s="489" customFormat="1">
      <c r="B5638" s="490">
        <v>89419</v>
      </c>
      <c r="C5638" s="536" t="s">
        <v>2800</v>
      </c>
      <c r="D5638" s="541" t="s">
        <v>8675</v>
      </c>
      <c r="E5638" s="539" t="s">
        <v>188</v>
      </c>
      <c r="F5638" s="488">
        <v>7.1399999999999997</v>
      </c>
    </row>
    <row r="5639" s="489" customFormat="1">
      <c r="B5639" s="490">
        <v>89373</v>
      </c>
      <c r="C5639" s="536" t="s">
        <v>2800</v>
      </c>
      <c r="D5639" s="541" t="s">
        <v>8676</v>
      </c>
      <c r="E5639" s="539" t="s">
        <v>188</v>
      </c>
      <c r="F5639" s="488">
        <v>7.7000000000000002</v>
      </c>
    </row>
    <row r="5640" s="489" customFormat="1">
      <c r="B5640" s="490">
        <v>89532</v>
      </c>
      <c r="C5640" s="536" t="s">
        <v>2800</v>
      </c>
      <c r="D5640" s="541" t="s">
        <v>8677</v>
      </c>
      <c r="E5640" s="539" t="s">
        <v>188</v>
      </c>
      <c r="F5640" s="488">
        <v>7.4699999999999998</v>
      </c>
    </row>
    <row r="5641" s="489" customFormat="1">
      <c r="B5641" s="490">
        <v>89426</v>
      </c>
      <c r="C5641" s="536" t="s">
        <v>2800</v>
      </c>
      <c r="D5641" s="541" t="s">
        <v>8678</v>
      </c>
      <c r="E5641" s="539" t="s">
        <v>188</v>
      </c>
      <c r="F5641" s="488">
        <v>10.1</v>
      </c>
    </row>
    <row r="5642" s="489" customFormat="1">
      <c r="B5642" s="490">
        <v>89380</v>
      </c>
      <c r="C5642" s="536" t="s">
        <v>2800</v>
      </c>
      <c r="D5642" s="541" t="s">
        <v>8679</v>
      </c>
      <c r="E5642" s="539" t="s">
        <v>188</v>
      </c>
      <c r="F5642" s="488">
        <v>10.75</v>
      </c>
    </row>
    <row r="5643" s="489" customFormat="1">
      <c r="B5643" s="490">
        <v>89562</v>
      </c>
      <c r="C5643" s="536" t="s">
        <v>2800</v>
      </c>
      <c r="D5643" s="541" t="s">
        <v>8680</v>
      </c>
      <c r="E5643" s="539" t="s">
        <v>188</v>
      </c>
      <c r="F5643" s="488">
        <v>10.75</v>
      </c>
    </row>
    <row r="5644" s="489" customFormat="1">
      <c r="B5644" s="490">
        <v>89433</v>
      </c>
      <c r="C5644" s="536" t="s">
        <v>2800</v>
      </c>
      <c r="D5644" s="541" t="s">
        <v>8681</v>
      </c>
      <c r="E5644" s="539" t="s">
        <v>188</v>
      </c>
      <c r="F5644" s="488">
        <v>13.82</v>
      </c>
    </row>
    <row r="5645" s="489" customFormat="1">
      <c r="B5645" s="490">
        <v>89579</v>
      </c>
      <c r="C5645" s="536" t="s">
        <v>2800</v>
      </c>
      <c r="D5645" s="541" t="s">
        <v>8682</v>
      </c>
      <c r="E5645" s="539" t="s">
        <v>188</v>
      </c>
      <c r="F5645" s="488">
        <v>12.119999999999999</v>
      </c>
    </row>
    <row r="5646" s="489" customFormat="1">
      <c r="B5646" s="490">
        <v>103998</v>
      </c>
      <c r="C5646" s="536" t="s">
        <v>2800</v>
      </c>
      <c r="D5646" s="541" t="s">
        <v>8683</v>
      </c>
      <c r="E5646" s="539" t="s">
        <v>188</v>
      </c>
      <c r="F5646" s="488">
        <v>15.27</v>
      </c>
    </row>
    <row r="5647" s="489" customFormat="1">
      <c r="B5647" s="490">
        <v>89605</v>
      </c>
      <c r="C5647" s="536" t="s">
        <v>2800</v>
      </c>
      <c r="D5647" s="541" t="s">
        <v>8684</v>
      </c>
      <c r="E5647" s="539" t="s">
        <v>188</v>
      </c>
      <c r="F5647" s="488">
        <v>21.18</v>
      </c>
    </row>
    <row r="5648" s="489" customFormat="1">
      <c r="B5648" s="490">
        <v>89981</v>
      </c>
      <c r="C5648" s="536" t="s">
        <v>2800</v>
      </c>
      <c r="D5648" s="541" t="s">
        <v>8685</v>
      </c>
      <c r="E5648" s="539" t="s">
        <v>188</v>
      </c>
      <c r="F5648" s="488">
        <v>22.07</v>
      </c>
    </row>
    <row r="5649" s="489" customFormat="1">
      <c r="B5649" s="490">
        <v>89385</v>
      </c>
      <c r="C5649" s="536" t="s">
        <v>2800</v>
      </c>
      <c r="D5649" s="541" t="s">
        <v>8686</v>
      </c>
      <c r="E5649" s="539" t="s">
        <v>188</v>
      </c>
      <c r="F5649" s="488">
        <v>7.8200000000000003</v>
      </c>
    </row>
    <row r="5650" s="489" customFormat="1">
      <c r="B5650" s="490">
        <v>89551</v>
      </c>
      <c r="C5650" s="536" t="s">
        <v>2800</v>
      </c>
      <c r="D5650" s="541" t="s">
        <v>8687</v>
      </c>
      <c r="E5650" s="539" t="s">
        <v>188</v>
      </c>
      <c r="F5650" s="488">
        <v>8.9000000000000004</v>
      </c>
    </row>
    <row r="5651" s="489" customFormat="1">
      <c r="B5651" s="490">
        <v>89434</v>
      </c>
      <c r="C5651" s="536" t="s">
        <v>2800</v>
      </c>
      <c r="D5651" s="541" t="s">
        <v>8688</v>
      </c>
      <c r="E5651" s="539" t="s">
        <v>188</v>
      </c>
      <c r="F5651" s="488">
        <v>11.529999999999999</v>
      </c>
    </row>
    <row r="5652" s="489" customFormat="1">
      <c r="B5652" s="490">
        <v>89389</v>
      </c>
      <c r="C5652" s="536" t="s">
        <v>2800</v>
      </c>
      <c r="D5652" s="541" t="s">
        <v>8689</v>
      </c>
      <c r="E5652" s="539" t="s">
        <v>188</v>
      </c>
      <c r="F5652" s="488">
        <v>12.18</v>
      </c>
    </row>
    <row r="5653" s="489" customFormat="1">
      <c r="B5653" s="490">
        <v>89417</v>
      </c>
      <c r="C5653" s="536" t="s">
        <v>2800</v>
      </c>
      <c r="D5653" s="541" t="s">
        <v>8690</v>
      </c>
      <c r="E5653" s="539" t="s">
        <v>188</v>
      </c>
      <c r="F5653" s="488">
        <v>5.9800000000000004</v>
      </c>
    </row>
    <row r="5654" s="489" customFormat="1">
      <c r="B5654" s="490">
        <v>89371</v>
      </c>
      <c r="C5654" s="536" t="s">
        <v>2800</v>
      </c>
      <c r="D5654" s="541" t="s">
        <v>8691</v>
      </c>
      <c r="E5654" s="539" t="s">
        <v>188</v>
      </c>
      <c r="F5654" s="488">
        <v>6.4900000000000002</v>
      </c>
    </row>
    <row r="5655" s="489" customFormat="1">
      <c r="B5655" s="490">
        <v>89528</v>
      </c>
      <c r="C5655" s="536" t="s">
        <v>2800</v>
      </c>
      <c r="D5655" s="541" t="s">
        <v>8692</v>
      </c>
      <c r="E5655" s="539" t="s">
        <v>188</v>
      </c>
      <c r="F5655" s="488">
        <v>4.6200000000000001</v>
      </c>
    </row>
    <row r="5656" s="489" customFormat="1">
      <c r="B5656" s="490">
        <v>89424</v>
      </c>
      <c r="C5656" s="536" t="s">
        <v>2800</v>
      </c>
      <c r="D5656" s="541" t="s">
        <v>8693</v>
      </c>
      <c r="E5656" s="539" t="s">
        <v>188</v>
      </c>
      <c r="F5656" s="488">
        <v>7.0599999999999996</v>
      </c>
    </row>
    <row r="5657" s="489" customFormat="1">
      <c r="B5657" s="490">
        <v>89378</v>
      </c>
      <c r="C5657" s="536" t="s">
        <v>2800</v>
      </c>
      <c r="D5657" s="541" t="s">
        <v>8694</v>
      </c>
      <c r="E5657" s="539" t="s">
        <v>188</v>
      </c>
      <c r="F5657" s="488">
        <v>7.6500000000000004</v>
      </c>
    </row>
    <row r="5658" s="489" customFormat="1">
      <c r="B5658" s="490">
        <v>89541</v>
      </c>
      <c r="C5658" s="536" t="s">
        <v>2800</v>
      </c>
      <c r="D5658" s="541" t="s">
        <v>8695</v>
      </c>
      <c r="E5658" s="539" t="s">
        <v>188</v>
      </c>
      <c r="F5658" s="488">
        <v>6.8300000000000001</v>
      </c>
    </row>
    <row r="5659" s="489" customFormat="1">
      <c r="B5659" s="490">
        <v>89431</v>
      </c>
      <c r="C5659" s="536" t="s">
        <v>2800</v>
      </c>
      <c r="D5659" s="541" t="s">
        <v>8696</v>
      </c>
      <c r="E5659" s="539" t="s">
        <v>188</v>
      </c>
      <c r="F5659" s="488">
        <v>9.6600000000000001</v>
      </c>
    </row>
    <row r="5660" s="489" customFormat="1">
      <c r="B5660" s="490">
        <v>89386</v>
      </c>
      <c r="C5660" s="536" t="s">
        <v>2800</v>
      </c>
      <c r="D5660" s="541" t="s">
        <v>8697</v>
      </c>
      <c r="E5660" s="539" t="s">
        <v>188</v>
      </c>
      <c r="F5660" s="488">
        <v>10.369999999999999</v>
      </c>
    </row>
    <row r="5661" s="489" customFormat="1">
      <c r="B5661" s="490">
        <v>89558</v>
      </c>
      <c r="C5661" s="536" t="s">
        <v>2800</v>
      </c>
      <c r="D5661" s="541" t="s">
        <v>8698</v>
      </c>
      <c r="E5661" s="539" t="s">
        <v>188</v>
      </c>
      <c r="F5661" s="488">
        <v>10.210000000000001</v>
      </c>
    </row>
    <row r="5662" s="489" customFormat="1">
      <c r="B5662" s="490">
        <v>103988</v>
      </c>
      <c r="C5662" s="536" t="s">
        <v>2800</v>
      </c>
      <c r="D5662" s="541" t="s">
        <v>8699</v>
      </c>
      <c r="E5662" s="539" t="s">
        <v>188</v>
      </c>
      <c r="F5662" s="488">
        <v>13.5</v>
      </c>
    </row>
    <row r="5663" s="489" customFormat="1">
      <c r="B5663" s="490">
        <v>89575</v>
      </c>
      <c r="C5663" s="536" t="s">
        <v>2800</v>
      </c>
      <c r="D5663" s="541" t="s">
        <v>8700</v>
      </c>
      <c r="E5663" s="539" t="s">
        <v>188</v>
      </c>
      <c r="F5663" s="488">
        <v>12.19</v>
      </c>
    </row>
    <row r="5664" s="489" customFormat="1">
      <c r="B5664" s="490">
        <v>103995</v>
      </c>
      <c r="C5664" s="536" t="s">
        <v>2800</v>
      </c>
      <c r="D5664" s="541" t="s">
        <v>8701</v>
      </c>
      <c r="E5664" s="539" t="s">
        <v>188</v>
      </c>
      <c r="F5664" s="488">
        <v>16.030000000000001</v>
      </c>
    </row>
    <row r="5665" s="489" customFormat="1">
      <c r="B5665" s="490">
        <v>89597</v>
      </c>
      <c r="C5665" s="536" t="s">
        <v>2800</v>
      </c>
      <c r="D5665" s="541" t="s">
        <v>8702</v>
      </c>
      <c r="E5665" s="539" t="s">
        <v>188</v>
      </c>
      <c r="F5665" s="488">
        <v>23.260000000000002</v>
      </c>
    </row>
    <row r="5666" s="489" customFormat="1">
      <c r="B5666" s="490">
        <v>89611</v>
      </c>
      <c r="C5666" s="536" t="s">
        <v>2800</v>
      </c>
      <c r="D5666" s="541" t="s">
        <v>8703</v>
      </c>
      <c r="E5666" s="539" t="s">
        <v>188</v>
      </c>
      <c r="F5666" s="488">
        <v>32.850000000000001</v>
      </c>
    </row>
    <row r="5667" s="489" customFormat="1">
      <c r="B5667" s="490">
        <v>89614</v>
      </c>
      <c r="C5667" s="536" t="s">
        <v>2800</v>
      </c>
      <c r="D5667" s="541" t="s">
        <v>8704</v>
      </c>
      <c r="E5667" s="539" t="s">
        <v>188</v>
      </c>
      <c r="F5667" s="488">
        <v>60.119999999999997</v>
      </c>
    </row>
    <row r="5668" s="489" customFormat="1">
      <c r="B5668" s="490">
        <v>103975</v>
      </c>
      <c r="C5668" s="536" t="s">
        <v>2800</v>
      </c>
      <c r="D5668" s="541" t="s">
        <v>8705</v>
      </c>
      <c r="E5668" s="539" t="s">
        <v>188</v>
      </c>
      <c r="F5668" s="488">
        <v>18.52</v>
      </c>
    </row>
    <row r="5669" s="489" customFormat="1">
      <c r="B5669" s="490">
        <v>104007</v>
      </c>
      <c r="C5669" s="536" t="s">
        <v>2800</v>
      </c>
      <c r="D5669" s="541" t="s">
        <v>8706</v>
      </c>
      <c r="E5669" s="539" t="s">
        <v>188</v>
      </c>
      <c r="F5669" s="488">
        <v>23.16</v>
      </c>
    </row>
    <row r="5670" s="489" customFormat="1">
      <c r="B5670" s="490">
        <v>103976</v>
      </c>
      <c r="C5670" s="536" t="s">
        <v>2800</v>
      </c>
      <c r="D5670" s="541" t="s">
        <v>8707</v>
      </c>
      <c r="E5670" s="539" t="s">
        <v>188</v>
      </c>
      <c r="F5670" s="488">
        <v>26.510000000000002</v>
      </c>
    </row>
    <row r="5671" s="489" customFormat="1">
      <c r="B5671" s="490">
        <v>104008</v>
      </c>
      <c r="C5671" s="536" t="s">
        <v>2800</v>
      </c>
      <c r="D5671" s="541" t="s">
        <v>8708</v>
      </c>
      <c r="E5671" s="539" t="s">
        <v>188</v>
      </c>
      <c r="F5671" s="488">
        <v>33.130000000000003</v>
      </c>
    </row>
    <row r="5672" s="489" customFormat="1">
      <c r="B5672" s="490">
        <v>89630</v>
      </c>
      <c r="C5672" s="536" t="s">
        <v>2800</v>
      </c>
      <c r="D5672" s="541" t="s">
        <v>8709</v>
      </c>
      <c r="E5672" s="539" t="s">
        <v>188</v>
      </c>
      <c r="F5672" s="488">
        <v>61.920000000000002</v>
      </c>
    </row>
    <row r="5673" s="489" customFormat="1">
      <c r="B5673" s="490">
        <v>89632</v>
      </c>
      <c r="C5673" s="536" t="s">
        <v>2800</v>
      </c>
      <c r="D5673" s="541" t="s">
        <v>8710</v>
      </c>
      <c r="E5673" s="539" t="s">
        <v>188</v>
      </c>
      <c r="F5673" s="488">
        <v>122.66</v>
      </c>
    </row>
    <row r="5674" s="489" customFormat="1">
      <c r="B5674" s="490">
        <v>89438</v>
      </c>
      <c r="C5674" s="536" t="s">
        <v>2800</v>
      </c>
      <c r="D5674" s="541" t="s">
        <v>8711</v>
      </c>
      <c r="E5674" s="539" t="s">
        <v>188</v>
      </c>
      <c r="F5674" s="488">
        <v>11.02</v>
      </c>
    </row>
    <row r="5675" s="489" customFormat="1">
      <c r="B5675" s="490">
        <v>89393</v>
      </c>
      <c r="C5675" s="536" t="s">
        <v>2800</v>
      </c>
      <c r="D5675" s="541" t="s">
        <v>8712</v>
      </c>
      <c r="E5675" s="539" t="s">
        <v>188</v>
      </c>
      <c r="F5675" s="488">
        <v>12.050000000000001</v>
      </c>
    </row>
    <row r="5676" s="489" customFormat="1">
      <c r="B5676" s="490">
        <v>89617</v>
      </c>
      <c r="C5676" s="536" t="s">
        <v>2800</v>
      </c>
      <c r="D5676" s="541" t="s">
        <v>8713</v>
      </c>
      <c r="E5676" s="539" t="s">
        <v>188</v>
      </c>
      <c r="F5676" s="488">
        <v>8.2100000000000009</v>
      </c>
    </row>
    <row r="5677" s="489" customFormat="1">
      <c r="B5677" s="490">
        <v>89440</v>
      </c>
      <c r="C5677" s="536" t="s">
        <v>2800</v>
      </c>
      <c r="D5677" s="541" t="s">
        <v>8714</v>
      </c>
      <c r="E5677" s="539" t="s">
        <v>188</v>
      </c>
      <c r="F5677" s="488">
        <v>13.07</v>
      </c>
    </row>
    <row r="5678" s="489" customFormat="1">
      <c r="B5678" s="490">
        <v>89395</v>
      </c>
      <c r="C5678" s="536" t="s">
        <v>2800</v>
      </c>
      <c r="D5678" s="541" t="s">
        <v>8715</v>
      </c>
      <c r="E5678" s="539" t="s">
        <v>188</v>
      </c>
      <c r="F5678" s="488">
        <v>14.25</v>
      </c>
    </row>
    <row r="5679" s="489" customFormat="1">
      <c r="B5679" s="490">
        <v>89620</v>
      </c>
      <c r="C5679" s="536" t="s">
        <v>2800</v>
      </c>
      <c r="D5679" s="541" t="s">
        <v>8716</v>
      </c>
      <c r="E5679" s="539" t="s">
        <v>188</v>
      </c>
      <c r="F5679" s="488">
        <v>12.640000000000001</v>
      </c>
    </row>
    <row r="5680" s="489" customFormat="1">
      <c r="B5680" s="490">
        <v>89443</v>
      </c>
      <c r="C5680" s="536" t="s">
        <v>2800</v>
      </c>
      <c r="D5680" s="541" t="s">
        <v>8717</v>
      </c>
      <c r="E5680" s="539" t="s">
        <v>188</v>
      </c>
      <c r="F5680" s="488">
        <v>18.260000000000002</v>
      </c>
    </row>
    <row r="5681" s="489" customFormat="1">
      <c r="B5681" s="490">
        <v>89398</v>
      </c>
      <c r="C5681" s="536" t="s">
        <v>2800</v>
      </c>
      <c r="D5681" s="541" t="s">
        <v>8718</v>
      </c>
      <c r="E5681" s="539" t="s">
        <v>188</v>
      </c>
      <c r="F5681" s="488">
        <v>19.68</v>
      </c>
    </row>
    <row r="5682" s="489" customFormat="1">
      <c r="B5682" s="490">
        <v>89623</v>
      </c>
      <c r="C5682" s="536" t="s">
        <v>2800</v>
      </c>
      <c r="D5682" s="541" t="s">
        <v>8719</v>
      </c>
      <c r="E5682" s="539" t="s">
        <v>188</v>
      </c>
      <c r="F5682" s="488">
        <v>20.219999999999999</v>
      </c>
    </row>
    <row r="5683" s="489" customFormat="1">
      <c r="B5683" s="490">
        <v>104011</v>
      </c>
      <c r="C5683" s="536" t="s">
        <v>2800</v>
      </c>
      <c r="D5683" s="541" t="s">
        <v>8720</v>
      </c>
      <c r="E5683" s="539" t="s">
        <v>188</v>
      </c>
      <c r="F5683" s="488">
        <v>26.699999999999999</v>
      </c>
    </row>
    <row r="5684" s="489" customFormat="1">
      <c r="B5684" s="490">
        <v>89625</v>
      </c>
      <c r="C5684" s="536" t="s">
        <v>2800</v>
      </c>
      <c r="D5684" s="541" t="s">
        <v>8721</v>
      </c>
      <c r="E5684" s="539" t="s">
        <v>188</v>
      </c>
      <c r="F5684" s="488">
        <v>23.809999999999999</v>
      </c>
    </row>
    <row r="5685" s="489" customFormat="1">
      <c r="B5685" s="490">
        <v>104004</v>
      </c>
      <c r="C5685" s="536" t="s">
        <v>2800</v>
      </c>
      <c r="D5685" s="541" t="s">
        <v>8722</v>
      </c>
      <c r="E5685" s="539" t="s">
        <v>188</v>
      </c>
      <c r="F5685" s="488">
        <v>31.43</v>
      </c>
    </row>
    <row r="5686" s="489" customFormat="1">
      <c r="B5686" s="490">
        <v>89628</v>
      </c>
      <c r="C5686" s="536" t="s">
        <v>2800</v>
      </c>
      <c r="D5686" s="541" t="s">
        <v>8723</v>
      </c>
      <c r="E5686" s="539" t="s">
        <v>188</v>
      </c>
      <c r="F5686" s="488">
        <v>48.829999999999998</v>
      </c>
    </row>
    <row r="5687" s="489" customFormat="1">
      <c r="B5687" s="490">
        <v>89629</v>
      </c>
      <c r="C5687" s="536" t="s">
        <v>2800</v>
      </c>
      <c r="D5687" s="541" t="s">
        <v>8724</v>
      </c>
      <c r="E5687" s="539" t="s">
        <v>188</v>
      </c>
      <c r="F5687" s="488">
        <v>81.480000000000004</v>
      </c>
    </row>
    <row r="5688" s="489" customFormat="1">
      <c r="B5688" s="490">
        <v>89631</v>
      </c>
      <c r="C5688" s="536" t="s">
        <v>2800</v>
      </c>
      <c r="D5688" s="541" t="s">
        <v>8725</v>
      </c>
      <c r="E5688" s="539" t="s">
        <v>188</v>
      </c>
      <c r="F5688" s="488">
        <v>106.59999999999999</v>
      </c>
    </row>
    <row r="5689" s="489" customFormat="1">
      <c r="B5689" s="490">
        <v>89401</v>
      </c>
      <c r="C5689" s="536" t="s">
        <v>2800</v>
      </c>
      <c r="D5689" s="541" t="s">
        <v>8726</v>
      </c>
      <c r="E5689" s="539" t="s">
        <v>143</v>
      </c>
      <c r="F5689" s="488">
        <v>11.529999999999999</v>
      </c>
    </row>
    <row r="5690" s="489" customFormat="1">
      <c r="B5690" s="490">
        <v>89355</v>
      </c>
      <c r="C5690" s="536" t="s">
        <v>2800</v>
      </c>
      <c r="D5690" s="541" t="s">
        <v>8727</v>
      </c>
      <c r="E5690" s="539" t="s">
        <v>143</v>
      </c>
      <c r="F5690" s="488">
        <v>22.149999999999999</v>
      </c>
    </row>
    <row r="5691" s="489" customFormat="1">
      <c r="B5691" s="490">
        <v>89446</v>
      </c>
      <c r="C5691" s="536" t="s">
        <v>2800</v>
      </c>
      <c r="D5691" s="541" t="s">
        <v>8728</v>
      </c>
      <c r="E5691" s="539" t="s">
        <v>143</v>
      </c>
      <c r="F5691" s="488">
        <v>5.5199999999999996</v>
      </c>
    </row>
    <row r="5692" s="489" customFormat="1">
      <c r="B5692" s="490">
        <v>89402</v>
      </c>
      <c r="C5692" s="536" t="s">
        <v>2800</v>
      </c>
      <c r="D5692" s="541" t="s">
        <v>8729</v>
      </c>
      <c r="E5692" s="539" t="s">
        <v>143</v>
      </c>
      <c r="F5692" s="488">
        <v>13.25</v>
      </c>
    </row>
    <row r="5693" s="489" customFormat="1">
      <c r="B5693" s="490">
        <v>89356</v>
      </c>
      <c r="C5693" s="536" t="s">
        <v>2800</v>
      </c>
      <c r="D5693" s="541" t="s">
        <v>8730</v>
      </c>
      <c r="E5693" s="539" t="s">
        <v>143</v>
      </c>
      <c r="F5693" s="488">
        <v>25.550000000000001</v>
      </c>
    </row>
    <row r="5694" s="489" customFormat="1">
      <c r="B5694" s="490">
        <v>89447</v>
      </c>
      <c r="C5694" s="536" t="s">
        <v>2800</v>
      </c>
      <c r="D5694" s="541" t="s">
        <v>8731</v>
      </c>
      <c r="E5694" s="539" t="s">
        <v>143</v>
      </c>
      <c r="F5694" s="488">
        <v>10.91</v>
      </c>
    </row>
    <row r="5695" s="489" customFormat="1">
      <c r="B5695" s="490">
        <v>89403</v>
      </c>
      <c r="C5695" s="536" t="s">
        <v>2800</v>
      </c>
      <c r="D5695" s="541" t="s">
        <v>8732</v>
      </c>
      <c r="E5695" s="539" t="s">
        <v>143</v>
      </c>
      <c r="F5695" s="488">
        <v>20.109999999999999</v>
      </c>
    </row>
    <row r="5696" s="489" customFormat="1">
      <c r="B5696" s="490">
        <v>89357</v>
      </c>
      <c r="C5696" s="536" t="s">
        <v>2800</v>
      </c>
      <c r="D5696" s="541" t="s">
        <v>8733</v>
      </c>
      <c r="E5696" s="539" t="s">
        <v>143</v>
      </c>
      <c r="F5696" s="488">
        <v>34.759999999999998</v>
      </c>
    </row>
    <row r="5697" s="489" customFormat="1">
      <c r="B5697" s="490">
        <v>89448</v>
      </c>
      <c r="C5697" s="536" t="s">
        <v>2800</v>
      </c>
      <c r="D5697" s="541" t="s">
        <v>8734</v>
      </c>
      <c r="E5697" s="539" t="s">
        <v>143</v>
      </c>
      <c r="F5697" s="488">
        <v>16.649999999999999</v>
      </c>
    </row>
    <row r="5698" s="489" customFormat="1">
      <c r="B5698" s="490">
        <v>103978</v>
      </c>
      <c r="C5698" s="536" t="s">
        <v>2800</v>
      </c>
      <c r="D5698" s="541" t="s">
        <v>8735</v>
      </c>
      <c r="E5698" s="539" t="s">
        <v>143</v>
      </c>
      <c r="F5698" s="488">
        <v>27.460000000000001</v>
      </c>
    </row>
    <row r="5699" s="489" customFormat="1">
      <c r="B5699" s="490">
        <v>89449</v>
      </c>
      <c r="C5699" s="536" t="s">
        <v>2800</v>
      </c>
      <c r="D5699" s="541" t="s">
        <v>8736</v>
      </c>
      <c r="E5699" s="539" t="s">
        <v>143</v>
      </c>
      <c r="F5699" s="488">
        <v>18.449999999999999</v>
      </c>
    </row>
    <row r="5700" s="489" customFormat="1">
      <c r="B5700" s="490">
        <v>103979</v>
      </c>
      <c r="C5700" s="536" t="s">
        <v>2800</v>
      </c>
      <c r="D5700" s="541" t="s">
        <v>8737</v>
      </c>
      <c r="E5700" s="539" t="s">
        <v>143</v>
      </c>
      <c r="F5700" s="488">
        <v>31.34</v>
      </c>
    </row>
    <row r="5701" s="489" customFormat="1">
      <c r="B5701" s="490">
        <v>89450</v>
      </c>
      <c r="C5701" s="536" t="s">
        <v>2800</v>
      </c>
      <c r="D5701" s="541" t="s">
        <v>8738</v>
      </c>
      <c r="E5701" s="539" t="s">
        <v>143</v>
      </c>
      <c r="F5701" s="488">
        <v>29.469999999999999</v>
      </c>
    </row>
    <row r="5702" s="489" customFormat="1">
      <c r="B5702" s="490">
        <v>89451</v>
      </c>
      <c r="C5702" s="536" t="s">
        <v>2800</v>
      </c>
      <c r="D5702" s="541" t="s">
        <v>8739</v>
      </c>
      <c r="E5702" s="539" t="s">
        <v>143</v>
      </c>
      <c r="F5702" s="488">
        <v>47.909999999999997</v>
      </c>
    </row>
    <row r="5703" s="489" customFormat="1">
      <c r="B5703" s="490">
        <v>89452</v>
      </c>
      <c r="C5703" s="536" t="s">
        <v>2800</v>
      </c>
      <c r="D5703" s="541" t="s">
        <v>8740</v>
      </c>
      <c r="E5703" s="539" t="s">
        <v>143</v>
      </c>
      <c r="F5703" s="488">
        <v>65.920000000000002</v>
      </c>
    </row>
    <row r="5704" s="489" customFormat="1">
      <c r="B5704" s="490">
        <v>89394</v>
      </c>
      <c r="C5704" s="536" t="s">
        <v>2800</v>
      </c>
      <c r="D5704" s="541" t="s">
        <v>8741</v>
      </c>
      <c r="E5704" s="539" t="s">
        <v>188</v>
      </c>
      <c r="F5704" s="488">
        <v>19.579999999999998</v>
      </c>
    </row>
    <row r="5705" s="489" customFormat="1">
      <c r="B5705" s="490">
        <v>89396</v>
      </c>
      <c r="C5705" s="536" t="s">
        <v>2800</v>
      </c>
      <c r="D5705" s="541" t="s">
        <v>8742</v>
      </c>
      <c r="E5705" s="539" t="s">
        <v>188</v>
      </c>
      <c r="F5705" s="488">
        <v>21.460000000000001</v>
      </c>
    </row>
    <row r="5706" s="489" customFormat="1">
      <c r="B5706" s="490">
        <v>90374</v>
      </c>
      <c r="C5706" s="536" t="s">
        <v>2800</v>
      </c>
      <c r="D5706" s="541" t="s">
        <v>8743</v>
      </c>
      <c r="E5706" s="539" t="s">
        <v>188</v>
      </c>
      <c r="F5706" s="488">
        <v>23.260000000000002</v>
      </c>
    </row>
    <row r="5707" s="489" customFormat="1">
      <c r="B5707" s="490">
        <v>89444</v>
      </c>
      <c r="C5707" s="536" t="s">
        <v>2800</v>
      </c>
      <c r="D5707" s="541" t="s">
        <v>8744</v>
      </c>
      <c r="E5707" s="539" t="s">
        <v>188</v>
      </c>
      <c r="F5707" s="488">
        <v>25.289999999999999</v>
      </c>
    </row>
    <row r="5708" s="489" customFormat="1">
      <c r="B5708" s="490">
        <v>89399</v>
      </c>
      <c r="C5708" s="536" t="s">
        <v>2800</v>
      </c>
      <c r="D5708" s="541" t="s">
        <v>8745</v>
      </c>
      <c r="E5708" s="539" t="s">
        <v>188</v>
      </c>
      <c r="F5708" s="488">
        <v>25.98</v>
      </c>
    </row>
    <row r="5709" s="489" customFormat="1">
      <c r="B5709" s="490">
        <v>89442</v>
      </c>
      <c r="C5709" s="536" t="s">
        <v>2800</v>
      </c>
      <c r="D5709" s="541" t="s">
        <v>8746</v>
      </c>
      <c r="E5709" s="539" t="s">
        <v>188</v>
      </c>
      <c r="F5709" s="488">
        <v>14.82</v>
      </c>
    </row>
    <row r="5710" s="489" customFormat="1">
      <c r="B5710" s="490">
        <v>89397</v>
      </c>
      <c r="C5710" s="536" t="s">
        <v>2800</v>
      </c>
      <c r="D5710" s="541" t="s">
        <v>8747</v>
      </c>
      <c r="E5710" s="539" t="s">
        <v>188</v>
      </c>
      <c r="F5710" s="488">
        <v>15.92</v>
      </c>
    </row>
    <row r="5711" s="489" customFormat="1">
      <c r="B5711" s="490">
        <v>89622</v>
      </c>
      <c r="C5711" s="536" t="s">
        <v>2800</v>
      </c>
      <c r="D5711" s="541" t="s">
        <v>8748</v>
      </c>
      <c r="E5711" s="539" t="s">
        <v>188</v>
      </c>
      <c r="F5711" s="488">
        <v>14.73</v>
      </c>
    </row>
    <row r="5712" s="489" customFormat="1">
      <c r="B5712" s="490">
        <v>89445</v>
      </c>
      <c r="C5712" s="536" t="s">
        <v>2800</v>
      </c>
      <c r="D5712" s="541" t="s">
        <v>8749</v>
      </c>
      <c r="E5712" s="539" t="s">
        <v>188</v>
      </c>
      <c r="F5712" s="488">
        <v>19.98</v>
      </c>
    </row>
    <row r="5713" s="489" customFormat="1">
      <c r="B5713" s="490">
        <v>89400</v>
      </c>
      <c r="C5713" s="536" t="s">
        <v>2800</v>
      </c>
      <c r="D5713" s="541" t="s">
        <v>8750</v>
      </c>
      <c r="E5713" s="539" t="s">
        <v>188</v>
      </c>
      <c r="F5713" s="488">
        <v>21.27</v>
      </c>
    </row>
    <row r="5714" s="489" customFormat="1">
      <c r="B5714" s="490">
        <v>89624</v>
      </c>
      <c r="C5714" s="536" t="s">
        <v>2800</v>
      </c>
      <c r="D5714" s="541" t="s">
        <v>8751</v>
      </c>
      <c r="E5714" s="539" t="s">
        <v>188</v>
      </c>
      <c r="F5714" s="488">
        <v>18.66</v>
      </c>
    </row>
    <row r="5715" s="489" customFormat="1">
      <c r="B5715" s="490">
        <v>104012</v>
      </c>
      <c r="C5715" s="536" t="s">
        <v>2800</v>
      </c>
      <c r="D5715" s="541" t="s">
        <v>8752</v>
      </c>
      <c r="E5715" s="539" t="s">
        <v>188</v>
      </c>
      <c r="F5715" s="488">
        <v>24.710000000000001</v>
      </c>
    </row>
    <row r="5716" s="489" customFormat="1">
      <c r="B5716" s="490">
        <v>89627</v>
      </c>
      <c r="C5716" s="536" t="s">
        <v>2800</v>
      </c>
      <c r="D5716" s="541" t="s">
        <v>8753</v>
      </c>
      <c r="E5716" s="539" t="s">
        <v>188</v>
      </c>
      <c r="F5716" s="488">
        <v>20.870000000000001</v>
      </c>
    </row>
    <row r="5717" s="489" customFormat="1">
      <c r="B5717" s="490">
        <v>104006</v>
      </c>
      <c r="C5717" s="536" t="s">
        <v>2800</v>
      </c>
      <c r="D5717" s="541" t="s">
        <v>8754</v>
      </c>
      <c r="E5717" s="539" t="s">
        <v>188</v>
      </c>
      <c r="F5717" s="488">
        <v>26.43</v>
      </c>
    </row>
    <row r="5718" s="489" customFormat="1">
      <c r="B5718" s="490">
        <v>89626</v>
      </c>
      <c r="C5718" s="536" t="s">
        <v>2800</v>
      </c>
      <c r="D5718" s="541" t="s">
        <v>8755</v>
      </c>
      <c r="E5718" s="539" t="s">
        <v>188</v>
      </c>
      <c r="F5718" s="488">
        <v>30.870000000000001</v>
      </c>
    </row>
    <row r="5719" s="489" customFormat="1">
      <c r="B5719" s="490">
        <v>104005</v>
      </c>
      <c r="C5719" s="536" t="s">
        <v>2800</v>
      </c>
      <c r="D5719" s="541" t="s">
        <v>8756</v>
      </c>
      <c r="E5719" s="539" t="s">
        <v>188</v>
      </c>
      <c r="F5719" s="488">
        <v>37.93</v>
      </c>
    </row>
    <row r="5720" s="489" customFormat="1">
      <c r="B5720" s="490">
        <v>89439</v>
      </c>
      <c r="C5720" s="536" t="s">
        <v>2800</v>
      </c>
      <c r="D5720" s="541" t="s">
        <v>8757</v>
      </c>
      <c r="E5720" s="539" t="s">
        <v>188</v>
      </c>
      <c r="F5720" s="488">
        <v>12.539999999999999</v>
      </c>
    </row>
    <row r="5721" s="489" customFormat="1">
      <c r="B5721" s="490">
        <v>89421</v>
      </c>
      <c r="C5721" s="536" t="s">
        <v>2800</v>
      </c>
      <c r="D5721" s="541" t="s">
        <v>8758</v>
      </c>
      <c r="E5721" s="539" t="s">
        <v>188</v>
      </c>
      <c r="F5721" s="488">
        <v>11.970000000000001</v>
      </c>
    </row>
    <row r="5722" s="489" customFormat="1">
      <c r="B5722" s="490">
        <v>89375</v>
      </c>
      <c r="C5722" s="536" t="s">
        <v>2800</v>
      </c>
      <c r="D5722" s="541" t="s">
        <v>8759</v>
      </c>
      <c r="E5722" s="539" t="s">
        <v>188</v>
      </c>
      <c r="F5722" s="488">
        <v>12.48</v>
      </c>
    </row>
    <row r="5723" s="489" customFormat="1">
      <c r="B5723" s="490">
        <v>89536</v>
      </c>
      <c r="C5723" s="536" t="s">
        <v>2800</v>
      </c>
      <c r="D5723" s="541" t="s">
        <v>8760</v>
      </c>
      <c r="E5723" s="539" t="s">
        <v>188</v>
      </c>
      <c r="F5723" s="488">
        <v>11.960000000000001</v>
      </c>
    </row>
    <row r="5724" s="489" customFormat="1">
      <c r="B5724" s="490">
        <v>89428</v>
      </c>
      <c r="C5724" s="536" t="s">
        <v>2800</v>
      </c>
      <c r="D5724" s="541" t="s">
        <v>8761</v>
      </c>
      <c r="E5724" s="539" t="s">
        <v>188</v>
      </c>
      <c r="F5724" s="488">
        <v>14.4</v>
      </c>
    </row>
    <row r="5725" s="489" customFormat="1">
      <c r="B5725" s="490">
        <v>89382</v>
      </c>
      <c r="C5725" s="536" t="s">
        <v>2800</v>
      </c>
      <c r="D5725" s="541" t="s">
        <v>8762</v>
      </c>
      <c r="E5725" s="539" t="s">
        <v>188</v>
      </c>
      <c r="F5725" s="488">
        <v>14.99</v>
      </c>
    </row>
    <row r="5726" s="489" customFormat="1">
      <c r="B5726" s="490">
        <v>89552</v>
      </c>
      <c r="C5726" s="536" t="s">
        <v>2800</v>
      </c>
      <c r="D5726" s="541" t="s">
        <v>8763</v>
      </c>
      <c r="E5726" s="539" t="s">
        <v>188</v>
      </c>
      <c r="F5726" s="488">
        <v>18.559999999999999</v>
      </c>
    </row>
    <row r="5727" s="489" customFormat="1">
      <c r="B5727" s="490">
        <v>89435</v>
      </c>
      <c r="C5727" s="536" t="s">
        <v>2800</v>
      </c>
      <c r="D5727" s="541" t="s">
        <v>8764</v>
      </c>
      <c r="E5727" s="539" t="s">
        <v>188</v>
      </c>
      <c r="F5727" s="488">
        <v>21.390000000000001</v>
      </c>
    </row>
    <row r="5728" s="489" customFormat="1">
      <c r="B5728" s="490">
        <v>89390</v>
      </c>
      <c r="C5728" s="536" t="s">
        <v>2800</v>
      </c>
      <c r="D5728" s="541" t="s">
        <v>8765</v>
      </c>
      <c r="E5728" s="539" t="s">
        <v>188</v>
      </c>
      <c r="F5728" s="488">
        <v>22.100000000000001</v>
      </c>
    </row>
    <row r="5729" s="489" customFormat="1">
      <c r="B5729" s="490">
        <v>89568</v>
      </c>
      <c r="C5729" s="536" t="s">
        <v>2800</v>
      </c>
      <c r="D5729" s="541" t="s">
        <v>8766</v>
      </c>
      <c r="E5729" s="539" t="s">
        <v>188</v>
      </c>
      <c r="F5729" s="488">
        <v>32.340000000000003</v>
      </c>
    </row>
    <row r="5730" s="489" customFormat="1">
      <c r="B5730" s="490">
        <v>103990</v>
      </c>
      <c r="C5730" s="536" t="s">
        <v>2800</v>
      </c>
      <c r="D5730" s="541" t="s">
        <v>8767</v>
      </c>
      <c r="E5730" s="539" t="s">
        <v>188</v>
      </c>
      <c r="F5730" s="488">
        <v>35.630000000000003</v>
      </c>
    </row>
    <row r="5731" s="489" customFormat="1">
      <c r="B5731" s="490">
        <v>89594</v>
      </c>
      <c r="C5731" s="536" t="s">
        <v>2800</v>
      </c>
      <c r="D5731" s="541" t="s">
        <v>8768</v>
      </c>
      <c r="E5731" s="539" t="s">
        <v>188</v>
      </c>
      <c r="F5731" s="488">
        <v>36.009999999999998</v>
      </c>
    </row>
    <row r="5732" s="489" customFormat="1">
      <c r="B5732" s="490">
        <v>103997</v>
      </c>
      <c r="C5732" s="536" t="s">
        <v>2800</v>
      </c>
      <c r="D5732" s="541" t="s">
        <v>8769</v>
      </c>
      <c r="E5732" s="539" t="s">
        <v>188</v>
      </c>
      <c r="F5732" s="488">
        <v>39.850000000000001</v>
      </c>
    </row>
    <row r="5733" s="489" customFormat="1">
      <c r="B5733" s="490">
        <v>89609</v>
      </c>
      <c r="C5733" s="536" t="s">
        <v>2800</v>
      </c>
      <c r="D5733" s="541" t="s">
        <v>8770</v>
      </c>
      <c r="E5733" s="539" t="s">
        <v>188</v>
      </c>
      <c r="F5733" s="488">
        <v>83.159999999999997</v>
      </c>
    </row>
    <row r="5734" s="489" customFormat="1">
      <c r="B5734" s="490">
        <v>89612</v>
      </c>
      <c r="C5734" s="536" t="s">
        <v>2800</v>
      </c>
      <c r="D5734" s="541" t="s">
        <v>8771</v>
      </c>
      <c r="E5734" s="539" t="s">
        <v>188</v>
      </c>
      <c r="F5734" s="488">
        <v>162.69999999999999</v>
      </c>
    </row>
    <row r="5735" s="489" customFormat="1">
      <c r="B5735" s="490">
        <v>89615</v>
      </c>
      <c r="C5735" s="536" t="s">
        <v>2800</v>
      </c>
      <c r="D5735" s="541" t="s">
        <v>8772</v>
      </c>
      <c r="E5735" s="539" t="s">
        <v>188</v>
      </c>
      <c r="F5735" s="488">
        <v>192.16</v>
      </c>
    </row>
    <row r="5736" s="489" customFormat="1">
      <c r="B5736" s="490">
        <v>89747</v>
      </c>
      <c r="C5736" s="536" t="s">
        <v>2800</v>
      </c>
      <c r="D5736" s="541" t="s">
        <v>8773</v>
      </c>
      <c r="E5736" s="539" t="s">
        <v>188</v>
      </c>
      <c r="F5736" s="488">
        <v>32.670000000000002</v>
      </c>
    </row>
    <row r="5737" s="489" customFormat="1">
      <c r="B5737" s="490">
        <v>89656</v>
      </c>
      <c r="C5737" s="536" t="s">
        <v>2800</v>
      </c>
      <c r="D5737" s="541" t="s">
        <v>8774</v>
      </c>
      <c r="E5737" s="539" t="s">
        <v>188</v>
      </c>
      <c r="F5737" s="488">
        <v>24.789999999999999</v>
      </c>
    </row>
    <row r="5738" s="489" customFormat="1">
      <c r="B5738" s="490">
        <v>89663</v>
      </c>
      <c r="C5738" s="536" t="s">
        <v>2800</v>
      </c>
      <c r="D5738" s="541" t="s">
        <v>8775</v>
      </c>
      <c r="E5738" s="539" t="s">
        <v>188</v>
      </c>
      <c r="F5738" s="488">
        <v>33.210000000000001</v>
      </c>
    </row>
    <row r="5739" s="489" customFormat="1">
      <c r="B5739" s="490">
        <v>89759</v>
      </c>
      <c r="C5739" s="536" t="s">
        <v>2800</v>
      </c>
      <c r="D5739" s="541" t="s">
        <v>8776</v>
      </c>
      <c r="E5739" s="539" t="s">
        <v>188</v>
      </c>
      <c r="F5739" s="488">
        <v>12.970000000000001</v>
      </c>
    </row>
    <row r="5740" s="489" customFormat="1">
      <c r="B5740" s="490">
        <v>89832</v>
      </c>
      <c r="C5740" s="536" t="s">
        <v>2800</v>
      </c>
      <c r="D5740" s="541" t="s">
        <v>8777</v>
      </c>
      <c r="E5740" s="539" t="s">
        <v>188</v>
      </c>
      <c r="F5740" s="488">
        <v>45.689999999999998</v>
      </c>
    </row>
    <row r="5741" s="489" customFormat="1">
      <c r="B5741" s="490">
        <v>89666</v>
      </c>
      <c r="C5741" s="536" t="s">
        <v>2800</v>
      </c>
      <c r="D5741" s="541" t="s">
        <v>8778</v>
      </c>
      <c r="E5741" s="539" t="s">
        <v>188</v>
      </c>
      <c r="F5741" s="488">
        <v>8.3699999999999992</v>
      </c>
    </row>
    <row r="5742" s="489" customFormat="1">
      <c r="B5742" s="490">
        <v>89678</v>
      </c>
      <c r="C5742" s="536" t="s">
        <v>2800</v>
      </c>
      <c r="D5742" s="541" t="s">
        <v>8779</v>
      </c>
      <c r="E5742" s="539" t="s">
        <v>188</v>
      </c>
      <c r="F5742" s="488">
        <v>13.57</v>
      </c>
    </row>
    <row r="5743" s="489" customFormat="1">
      <c r="B5743" s="490">
        <v>89764</v>
      </c>
      <c r="C5743" s="536" t="s">
        <v>2800</v>
      </c>
      <c r="D5743" s="541" t="s">
        <v>8780</v>
      </c>
      <c r="E5743" s="539" t="s">
        <v>188</v>
      </c>
      <c r="F5743" s="488">
        <v>41.030000000000001</v>
      </c>
    </row>
    <row r="5744" s="489" customFormat="1">
      <c r="B5744" s="490">
        <v>89689</v>
      </c>
      <c r="C5744" s="536" t="s">
        <v>2800</v>
      </c>
      <c r="D5744" s="541" t="s">
        <v>8781</v>
      </c>
      <c r="E5744" s="539" t="s">
        <v>188</v>
      </c>
      <c r="F5744" s="488">
        <v>41.719999999999999</v>
      </c>
    </row>
    <row r="5745" s="489" customFormat="1">
      <c r="B5745" s="490">
        <v>89655</v>
      </c>
      <c r="C5745" s="536" t="s">
        <v>2800</v>
      </c>
      <c r="D5745" s="541" t="s">
        <v>8782</v>
      </c>
      <c r="E5745" s="539" t="s">
        <v>188</v>
      </c>
      <c r="F5745" s="488">
        <v>26.59</v>
      </c>
    </row>
    <row r="5746" s="489" customFormat="1">
      <c r="B5746" s="490">
        <v>89662</v>
      </c>
      <c r="C5746" s="536" t="s">
        <v>2800</v>
      </c>
      <c r="D5746" s="541" t="s">
        <v>8783</v>
      </c>
      <c r="E5746" s="539" t="s">
        <v>188</v>
      </c>
      <c r="F5746" s="488">
        <v>34.380000000000003</v>
      </c>
    </row>
    <row r="5747" s="489" customFormat="1">
      <c r="B5747" s="490">
        <v>89758</v>
      </c>
      <c r="C5747" s="536" t="s">
        <v>2800</v>
      </c>
      <c r="D5747" s="541" t="s">
        <v>8784</v>
      </c>
      <c r="E5747" s="539" t="s">
        <v>188</v>
      </c>
      <c r="F5747" s="488">
        <v>40.710000000000001</v>
      </c>
    </row>
    <row r="5748" s="489" customFormat="1">
      <c r="B5748" s="490">
        <v>89676</v>
      </c>
      <c r="C5748" s="536" t="s">
        <v>2800</v>
      </c>
      <c r="D5748" s="541" t="s">
        <v>8785</v>
      </c>
      <c r="E5748" s="539" t="s">
        <v>188</v>
      </c>
      <c r="F5748" s="488">
        <v>40.810000000000002</v>
      </c>
    </row>
    <row r="5749" s="489" customFormat="1">
      <c r="B5749" s="490">
        <v>89818</v>
      </c>
      <c r="C5749" s="536" t="s">
        <v>2800</v>
      </c>
      <c r="D5749" s="541" t="s">
        <v>8786</v>
      </c>
      <c r="E5749" s="539" t="s">
        <v>188</v>
      </c>
      <c r="F5749" s="488">
        <v>58.719999999999999</v>
      </c>
    </row>
    <row r="5750" s="489" customFormat="1">
      <c r="B5750" s="490">
        <v>89763</v>
      </c>
      <c r="C5750" s="536" t="s">
        <v>2800</v>
      </c>
      <c r="D5750" s="541" t="s">
        <v>8787</v>
      </c>
      <c r="E5750" s="539" t="s">
        <v>188</v>
      </c>
      <c r="F5750" s="488">
        <v>61.57</v>
      </c>
    </row>
    <row r="5751" s="489" customFormat="1">
      <c r="B5751" s="490">
        <v>89686</v>
      </c>
      <c r="C5751" s="536" t="s">
        <v>2800</v>
      </c>
      <c r="D5751" s="541" t="s">
        <v>8788</v>
      </c>
      <c r="E5751" s="539" t="s">
        <v>188</v>
      </c>
      <c r="F5751" s="488">
        <v>62.310000000000002</v>
      </c>
    </row>
    <row r="5752" s="489" customFormat="1">
      <c r="B5752" s="490">
        <v>104029</v>
      </c>
      <c r="C5752" s="536" t="s">
        <v>2800</v>
      </c>
      <c r="D5752" s="541" t="s">
        <v>8789</v>
      </c>
      <c r="E5752" s="539" t="s">
        <v>188</v>
      </c>
      <c r="F5752" s="488">
        <v>74.069999999999993</v>
      </c>
    </row>
    <row r="5753" s="489" customFormat="1">
      <c r="B5753" s="490">
        <v>89831</v>
      </c>
      <c r="C5753" s="536" t="s">
        <v>2800</v>
      </c>
      <c r="D5753" s="541" t="s">
        <v>8790</v>
      </c>
      <c r="E5753" s="539" t="s">
        <v>188</v>
      </c>
      <c r="F5753" s="488">
        <v>70.959999999999994</v>
      </c>
    </row>
    <row r="5754" s="489" customFormat="1">
      <c r="B5754" s="490">
        <v>89668</v>
      </c>
      <c r="C5754" s="536" t="s">
        <v>2800</v>
      </c>
      <c r="D5754" s="541" t="s">
        <v>8791</v>
      </c>
      <c r="E5754" s="539" t="s">
        <v>188</v>
      </c>
      <c r="F5754" s="488">
        <v>32.409999999999997</v>
      </c>
    </row>
    <row r="5755" s="489" customFormat="1">
      <c r="B5755" s="490">
        <v>89639</v>
      </c>
      <c r="C5755" s="536" t="s">
        <v>2800</v>
      </c>
      <c r="D5755" s="541" t="s">
        <v>8792</v>
      </c>
      <c r="E5755" s="539" t="s">
        <v>188</v>
      </c>
      <c r="F5755" s="488">
        <v>13.65</v>
      </c>
    </row>
    <row r="5756" s="489" customFormat="1">
      <c r="B5756" s="490">
        <v>89721</v>
      </c>
      <c r="C5756" s="536" t="s">
        <v>2800</v>
      </c>
      <c r="D5756" s="541" t="s">
        <v>8793</v>
      </c>
      <c r="E5756" s="539" t="s">
        <v>188</v>
      </c>
      <c r="F5756" s="488">
        <v>17.789999999999999</v>
      </c>
    </row>
    <row r="5757" s="489" customFormat="1">
      <c r="B5757" s="490">
        <v>89643</v>
      </c>
      <c r="C5757" s="536" t="s">
        <v>2800</v>
      </c>
      <c r="D5757" s="541" t="s">
        <v>8794</v>
      </c>
      <c r="E5757" s="539" t="s">
        <v>188</v>
      </c>
      <c r="F5757" s="488">
        <v>18.600000000000001</v>
      </c>
    </row>
    <row r="5758" s="489" customFormat="1">
      <c r="B5758" s="490">
        <v>89727</v>
      </c>
      <c r="C5758" s="536" t="s">
        <v>2800</v>
      </c>
      <c r="D5758" s="541" t="s">
        <v>8795</v>
      </c>
      <c r="E5758" s="539" t="s">
        <v>188</v>
      </c>
      <c r="F5758" s="488">
        <v>26.989999999999998</v>
      </c>
    </row>
    <row r="5759" s="489" customFormat="1">
      <c r="B5759" s="490">
        <v>89648</v>
      </c>
      <c r="C5759" s="536" t="s">
        <v>2800</v>
      </c>
      <c r="D5759" s="541" t="s">
        <v>8796</v>
      </c>
      <c r="E5759" s="539" t="s">
        <v>188</v>
      </c>
      <c r="F5759" s="488">
        <v>27.940000000000001</v>
      </c>
    </row>
    <row r="5760" s="489" customFormat="1">
      <c r="B5760" s="490">
        <v>89749</v>
      </c>
      <c r="C5760" s="536" t="s">
        <v>2800</v>
      </c>
      <c r="D5760" s="541" t="s">
        <v>8797</v>
      </c>
      <c r="E5760" s="539" t="s">
        <v>188</v>
      </c>
      <c r="F5760" s="488">
        <v>18.57</v>
      </c>
    </row>
    <row r="5761" s="489" customFormat="1">
      <c r="B5761" s="490">
        <v>89657</v>
      </c>
      <c r="C5761" s="536" t="s">
        <v>2800</v>
      </c>
      <c r="D5761" s="541" t="s">
        <v>8798</v>
      </c>
      <c r="E5761" s="539" t="s">
        <v>188</v>
      </c>
      <c r="F5761" s="488">
        <v>15.449999999999999</v>
      </c>
    </row>
    <row r="5762" s="489" customFormat="1">
      <c r="B5762" s="490">
        <v>89664</v>
      </c>
      <c r="C5762" s="536" t="s">
        <v>2800</v>
      </c>
      <c r="D5762" s="541" t="s">
        <v>8799</v>
      </c>
      <c r="E5762" s="539" t="s">
        <v>188</v>
      </c>
      <c r="F5762" s="488">
        <v>19.109999999999999</v>
      </c>
    </row>
    <row r="5763" s="489" customFormat="1">
      <c r="B5763" s="490">
        <v>89638</v>
      </c>
      <c r="C5763" s="536" t="s">
        <v>2800</v>
      </c>
      <c r="D5763" s="541" t="s">
        <v>8800</v>
      </c>
      <c r="E5763" s="539" t="s">
        <v>188</v>
      </c>
      <c r="F5763" s="488">
        <v>12.949999999999999</v>
      </c>
    </row>
    <row r="5764" s="489" customFormat="1">
      <c r="B5764" s="490">
        <v>89720</v>
      </c>
      <c r="C5764" s="536" t="s">
        <v>2800</v>
      </c>
      <c r="D5764" s="541" t="s">
        <v>8801</v>
      </c>
      <c r="E5764" s="539" t="s">
        <v>188</v>
      </c>
      <c r="F5764" s="488">
        <v>16.390000000000001</v>
      </c>
    </row>
    <row r="5765" s="489" customFormat="1">
      <c r="B5765" s="490">
        <v>89642</v>
      </c>
      <c r="C5765" s="536" t="s">
        <v>2800</v>
      </c>
      <c r="D5765" s="541" t="s">
        <v>8802</v>
      </c>
      <c r="E5765" s="539" t="s">
        <v>188</v>
      </c>
      <c r="F5765" s="488">
        <v>17.199999999999999</v>
      </c>
    </row>
    <row r="5766" s="489" customFormat="1">
      <c r="B5766" s="490">
        <v>89725</v>
      </c>
      <c r="C5766" s="536" t="s">
        <v>2800</v>
      </c>
      <c r="D5766" s="541" t="s">
        <v>8803</v>
      </c>
      <c r="E5766" s="539" t="s">
        <v>188</v>
      </c>
      <c r="F5766" s="488">
        <v>21.510000000000002</v>
      </c>
    </row>
    <row r="5767" s="489" customFormat="1">
      <c r="B5767" s="490">
        <v>89647</v>
      </c>
      <c r="C5767" s="536" t="s">
        <v>2800</v>
      </c>
      <c r="D5767" s="541" t="s">
        <v>8804</v>
      </c>
      <c r="E5767" s="539" t="s">
        <v>188</v>
      </c>
      <c r="F5767" s="488">
        <v>22.460000000000001</v>
      </c>
    </row>
    <row r="5768" s="489" customFormat="1">
      <c r="B5768" s="490">
        <v>89780</v>
      </c>
      <c r="C5768" s="536" t="s">
        <v>2800</v>
      </c>
      <c r="D5768" s="541" t="s">
        <v>8805</v>
      </c>
      <c r="E5768" s="539" t="s">
        <v>188</v>
      </c>
      <c r="F5768" s="488">
        <v>26.640000000000001</v>
      </c>
    </row>
    <row r="5769" s="489" customFormat="1">
      <c r="B5769" s="490">
        <v>89734</v>
      </c>
      <c r="C5769" s="536" t="s">
        <v>2800</v>
      </c>
      <c r="D5769" s="541" t="s">
        <v>8806</v>
      </c>
      <c r="E5769" s="539" t="s">
        <v>188</v>
      </c>
      <c r="F5769" s="488">
        <v>31.059999999999999</v>
      </c>
    </row>
    <row r="5770" s="489" customFormat="1">
      <c r="B5770" s="490">
        <v>89650</v>
      </c>
      <c r="C5770" s="536" t="s">
        <v>2800</v>
      </c>
      <c r="D5770" s="541" t="s">
        <v>8807</v>
      </c>
      <c r="E5770" s="539" t="s">
        <v>188</v>
      </c>
      <c r="F5770" s="488">
        <v>32.18</v>
      </c>
    </row>
    <row r="5771" s="489" customFormat="1">
      <c r="B5771" s="490">
        <v>89787</v>
      </c>
      <c r="C5771" s="536" t="s">
        <v>2800</v>
      </c>
      <c r="D5771" s="541" t="s">
        <v>8808</v>
      </c>
      <c r="E5771" s="539" t="s">
        <v>188</v>
      </c>
      <c r="F5771" s="488">
        <v>39.789999999999999</v>
      </c>
    </row>
    <row r="5772" s="489" customFormat="1">
      <c r="B5772" s="490">
        <v>104024</v>
      </c>
      <c r="C5772" s="536" t="s">
        <v>2800</v>
      </c>
      <c r="D5772" s="541" t="s">
        <v>8809</v>
      </c>
      <c r="E5772" s="539" t="s">
        <v>188</v>
      </c>
      <c r="F5772" s="488">
        <v>44.75</v>
      </c>
    </row>
    <row r="5773" s="489" customFormat="1">
      <c r="B5773" s="490">
        <v>89789</v>
      </c>
      <c r="C5773" s="536" t="s">
        <v>2800</v>
      </c>
      <c r="D5773" s="541" t="s">
        <v>8810</v>
      </c>
      <c r="E5773" s="539" t="s">
        <v>188</v>
      </c>
      <c r="F5773" s="488">
        <v>73.969999999999999</v>
      </c>
    </row>
    <row r="5774" s="489" customFormat="1">
      <c r="B5774" s="490">
        <v>89791</v>
      </c>
      <c r="C5774" s="536" t="s">
        <v>2800</v>
      </c>
      <c r="D5774" s="541" t="s">
        <v>8811</v>
      </c>
      <c r="E5774" s="539" t="s">
        <v>188</v>
      </c>
      <c r="F5774" s="488">
        <v>167.81</v>
      </c>
    </row>
    <row r="5775" s="489" customFormat="1">
      <c r="B5775" s="490">
        <v>89793</v>
      </c>
      <c r="C5775" s="536" t="s">
        <v>2800</v>
      </c>
      <c r="D5775" s="541" t="s">
        <v>8812</v>
      </c>
      <c r="E5775" s="539" t="s">
        <v>188</v>
      </c>
      <c r="F5775" s="488">
        <v>242.37</v>
      </c>
    </row>
    <row r="5776" s="489" customFormat="1">
      <c r="B5776" s="490">
        <v>89637</v>
      </c>
      <c r="C5776" s="536" t="s">
        <v>2800</v>
      </c>
      <c r="D5776" s="541" t="s">
        <v>8813</v>
      </c>
      <c r="E5776" s="539" t="s">
        <v>188</v>
      </c>
      <c r="F5776" s="488">
        <v>11.94</v>
      </c>
    </row>
    <row r="5777" s="489" customFormat="1">
      <c r="B5777" s="490">
        <v>89719</v>
      </c>
      <c r="C5777" s="536" t="s">
        <v>2800</v>
      </c>
      <c r="D5777" s="541" t="s">
        <v>8814</v>
      </c>
      <c r="E5777" s="539" t="s">
        <v>188</v>
      </c>
      <c r="F5777" s="488">
        <v>14.630000000000001</v>
      </c>
    </row>
    <row r="5778" s="489" customFormat="1">
      <c r="B5778" s="490">
        <v>89641</v>
      </c>
      <c r="C5778" s="536" t="s">
        <v>2800</v>
      </c>
      <c r="D5778" s="541" t="s">
        <v>8815</v>
      </c>
      <c r="E5778" s="539" t="s">
        <v>188</v>
      </c>
      <c r="F5778" s="488">
        <v>15.44</v>
      </c>
    </row>
    <row r="5779" s="489" customFormat="1">
      <c r="B5779" s="490">
        <v>89723</v>
      </c>
      <c r="C5779" s="536" t="s">
        <v>2800</v>
      </c>
      <c r="D5779" s="541" t="s">
        <v>8816</v>
      </c>
      <c r="E5779" s="539" t="s">
        <v>188</v>
      </c>
      <c r="F5779" s="488">
        <v>22.239999999999998</v>
      </c>
    </row>
    <row r="5780" s="489" customFormat="1">
      <c r="B5780" s="490">
        <v>89646</v>
      </c>
      <c r="C5780" s="536" t="s">
        <v>2800</v>
      </c>
      <c r="D5780" s="541" t="s">
        <v>8817</v>
      </c>
      <c r="E5780" s="539" t="s">
        <v>188</v>
      </c>
      <c r="F5780" s="488">
        <v>23.190000000000001</v>
      </c>
    </row>
    <row r="5781" s="489" customFormat="1">
      <c r="B5781" s="490">
        <v>89777</v>
      </c>
      <c r="C5781" s="536" t="s">
        <v>2800</v>
      </c>
      <c r="D5781" s="541" t="s">
        <v>8818</v>
      </c>
      <c r="E5781" s="539" t="s">
        <v>188</v>
      </c>
      <c r="F5781" s="488">
        <v>28.440000000000001</v>
      </c>
    </row>
    <row r="5782" s="489" customFormat="1">
      <c r="B5782" s="490">
        <v>89729</v>
      </c>
      <c r="C5782" s="536" t="s">
        <v>2800</v>
      </c>
      <c r="D5782" s="541" t="s">
        <v>8819</v>
      </c>
      <c r="E5782" s="539" t="s">
        <v>188</v>
      </c>
      <c r="F5782" s="488">
        <v>32.859999999999999</v>
      </c>
    </row>
    <row r="5783" s="489" customFormat="1">
      <c r="B5783" s="490">
        <v>89649</v>
      </c>
      <c r="C5783" s="536" t="s">
        <v>2800</v>
      </c>
      <c r="D5783" s="541" t="s">
        <v>8820</v>
      </c>
      <c r="E5783" s="539" t="s">
        <v>188</v>
      </c>
      <c r="F5783" s="488">
        <v>33.979999999999997</v>
      </c>
    </row>
    <row r="5784" s="489" customFormat="1">
      <c r="B5784" s="490">
        <v>89781</v>
      </c>
      <c r="C5784" s="536" t="s">
        <v>2800</v>
      </c>
      <c r="D5784" s="541" t="s">
        <v>8821</v>
      </c>
      <c r="E5784" s="539" t="s">
        <v>188</v>
      </c>
      <c r="F5784" s="488">
        <v>40.229999999999997</v>
      </c>
    </row>
    <row r="5785" s="489" customFormat="1">
      <c r="B5785" s="490">
        <v>104023</v>
      </c>
      <c r="C5785" s="536" t="s">
        <v>2800</v>
      </c>
      <c r="D5785" s="541" t="s">
        <v>8822</v>
      </c>
      <c r="E5785" s="539" t="s">
        <v>188</v>
      </c>
      <c r="F5785" s="488">
        <v>45.189999999999998</v>
      </c>
    </row>
    <row r="5786" s="489" customFormat="1">
      <c r="B5786" s="490">
        <v>89788</v>
      </c>
      <c r="C5786" s="536" t="s">
        <v>2800</v>
      </c>
      <c r="D5786" s="541" t="s">
        <v>8823</v>
      </c>
      <c r="E5786" s="539" t="s">
        <v>188</v>
      </c>
      <c r="F5786" s="488">
        <v>87.090000000000003</v>
      </c>
    </row>
    <row r="5787" s="489" customFormat="1">
      <c r="B5787" s="490">
        <v>89790</v>
      </c>
      <c r="C5787" s="536" t="s">
        <v>2800</v>
      </c>
      <c r="D5787" s="541" t="s">
        <v>8824</v>
      </c>
      <c r="E5787" s="539" t="s">
        <v>188</v>
      </c>
      <c r="F5787" s="488">
        <v>173.75</v>
      </c>
    </row>
    <row r="5788" s="489" customFormat="1">
      <c r="B5788" s="490">
        <v>89792</v>
      </c>
      <c r="C5788" s="536" t="s">
        <v>2800</v>
      </c>
      <c r="D5788" s="541" t="s">
        <v>8825</v>
      </c>
      <c r="E5788" s="539" t="s">
        <v>188</v>
      </c>
      <c r="F5788" s="488">
        <v>205.46000000000001</v>
      </c>
    </row>
    <row r="5789" s="489" customFormat="1">
      <c r="B5789" s="490">
        <v>89640</v>
      </c>
      <c r="C5789" s="536" t="s">
        <v>2800</v>
      </c>
      <c r="D5789" s="541" t="s">
        <v>8826</v>
      </c>
      <c r="E5789" s="539" t="s">
        <v>188</v>
      </c>
      <c r="F5789" s="488">
        <v>21.25</v>
      </c>
    </row>
    <row r="5790" s="489" customFormat="1">
      <c r="B5790" s="490">
        <v>89644</v>
      </c>
      <c r="C5790" s="536" t="s">
        <v>2800</v>
      </c>
      <c r="D5790" s="541" t="s">
        <v>8827</v>
      </c>
      <c r="E5790" s="539" t="s">
        <v>188</v>
      </c>
      <c r="F5790" s="488">
        <v>25.899999999999999</v>
      </c>
    </row>
    <row r="5791" s="489" customFormat="1">
      <c r="B5791" s="490">
        <v>89645</v>
      </c>
      <c r="C5791" s="536" t="s">
        <v>2800</v>
      </c>
      <c r="D5791" s="541" t="s">
        <v>8828</v>
      </c>
      <c r="E5791" s="539" t="s">
        <v>188</v>
      </c>
      <c r="F5791" s="488">
        <v>36.079999999999998</v>
      </c>
    </row>
    <row r="5792" s="489" customFormat="1">
      <c r="B5792" s="490">
        <v>89652</v>
      </c>
      <c r="C5792" s="536" t="s">
        <v>2800</v>
      </c>
      <c r="D5792" s="541" t="s">
        <v>8829</v>
      </c>
      <c r="E5792" s="539" t="s">
        <v>188</v>
      </c>
      <c r="F5792" s="488">
        <v>13.66</v>
      </c>
    </row>
    <row r="5793" s="489" customFormat="1">
      <c r="B5793" s="490">
        <v>89738</v>
      </c>
      <c r="C5793" s="536" t="s">
        <v>2800</v>
      </c>
      <c r="D5793" s="541" t="s">
        <v>8830</v>
      </c>
      <c r="E5793" s="539" t="s">
        <v>188</v>
      </c>
      <c r="F5793" s="488">
        <v>18.649999999999999</v>
      </c>
    </row>
    <row r="5794" s="489" customFormat="1">
      <c r="B5794" s="490">
        <v>89659</v>
      </c>
      <c r="C5794" s="536" t="s">
        <v>2800</v>
      </c>
      <c r="D5794" s="541" t="s">
        <v>8831</v>
      </c>
      <c r="E5794" s="539" t="s">
        <v>188</v>
      </c>
      <c r="F5794" s="488">
        <v>19.190000000000001</v>
      </c>
    </row>
    <row r="5795" s="489" customFormat="1">
      <c r="B5795" s="490">
        <v>89756</v>
      </c>
      <c r="C5795" s="536" t="s">
        <v>2800</v>
      </c>
      <c r="D5795" s="541" t="s">
        <v>8832</v>
      </c>
      <c r="E5795" s="539" t="s">
        <v>188</v>
      </c>
      <c r="F5795" s="488">
        <v>25.780000000000001</v>
      </c>
    </row>
    <row r="5796" s="489" customFormat="1">
      <c r="B5796" s="490">
        <v>89672</v>
      </c>
      <c r="C5796" s="536" t="s">
        <v>2800</v>
      </c>
      <c r="D5796" s="541" t="s">
        <v>8833</v>
      </c>
      <c r="E5796" s="539" t="s">
        <v>188</v>
      </c>
      <c r="F5796" s="488">
        <v>26.41</v>
      </c>
    </row>
    <row r="5797" s="489" customFormat="1">
      <c r="B5797" s="490">
        <v>89815</v>
      </c>
      <c r="C5797" s="536" t="s">
        <v>2800</v>
      </c>
      <c r="D5797" s="541" t="s">
        <v>8834</v>
      </c>
      <c r="E5797" s="539" t="s">
        <v>188</v>
      </c>
      <c r="F5797" s="488">
        <v>31.43</v>
      </c>
    </row>
    <row r="5798" s="489" customFormat="1">
      <c r="B5798" s="490">
        <v>89761</v>
      </c>
      <c r="C5798" s="536" t="s">
        <v>2800</v>
      </c>
      <c r="D5798" s="541" t="s">
        <v>8835</v>
      </c>
      <c r="E5798" s="539" t="s">
        <v>188</v>
      </c>
      <c r="F5798" s="488">
        <v>34.350000000000001</v>
      </c>
    </row>
    <row r="5799" s="489" customFormat="1">
      <c r="B5799" s="490">
        <v>89682</v>
      </c>
      <c r="C5799" s="536" t="s">
        <v>2800</v>
      </c>
      <c r="D5799" s="541" t="s">
        <v>8836</v>
      </c>
      <c r="E5799" s="539" t="s">
        <v>188</v>
      </c>
      <c r="F5799" s="488">
        <v>35.100000000000001</v>
      </c>
    </row>
    <row r="5800" s="489" customFormat="1">
      <c r="B5800" s="490">
        <v>89824</v>
      </c>
      <c r="C5800" s="536" t="s">
        <v>2800</v>
      </c>
      <c r="D5800" s="541" t="s">
        <v>8837</v>
      </c>
      <c r="E5800" s="539" t="s">
        <v>188</v>
      </c>
      <c r="F5800" s="488">
        <v>42.689999999999998</v>
      </c>
    </row>
    <row r="5801" s="489" customFormat="1">
      <c r="B5801" s="490">
        <v>104026</v>
      </c>
      <c r="C5801" s="536" t="s">
        <v>2800</v>
      </c>
      <c r="D5801" s="541" t="s">
        <v>8838</v>
      </c>
      <c r="E5801" s="539" t="s">
        <v>188</v>
      </c>
      <c r="F5801" s="488">
        <v>45.990000000000002</v>
      </c>
    </row>
    <row r="5802" s="489" customFormat="1">
      <c r="B5802" s="490">
        <v>89740</v>
      </c>
      <c r="C5802" s="536" t="s">
        <v>2800</v>
      </c>
      <c r="D5802" s="541" t="s">
        <v>8839</v>
      </c>
      <c r="E5802" s="539" t="s">
        <v>188</v>
      </c>
      <c r="F5802" s="488">
        <v>10.380000000000001</v>
      </c>
    </row>
    <row r="5803" s="489" customFormat="1">
      <c r="B5803" s="490">
        <v>89836</v>
      </c>
      <c r="C5803" s="536" t="s">
        <v>2800</v>
      </c>
      <c r="D5803" s="541" t="s">
        <v>8840</v>
      </c>
      <c r="E5803" s="539" t="s">
        <v>188</v>
      </c>
      <c r="F5803" s="488">
        <v>218.75</v>
      </c>
    </row>
    <row r="5804" s="489" customFormat="1">
      <c r="B5804" s="490">
        <v>89653</v>
      </c>
      <c r="C5804" s="536" t="s">
        <v>2800</v>
      </c>
      <c r="D5804" s="541" t="s">
        <v>8841</v>
      </c>
      <c r="E5804" s="539" t="s">
        <v>188</v>
      </c>
      <c r="F5804" s="488">
        <v>19.32</v>
      </c>
    </row>
    <row r="5805" s="489" customFormat="1">
      <c r="B5805" s="490">
        <v>89660</v>
      </c>
      <c r="C5805" s="536" t="s">
        <v>2800</v>
      </c>
      <c r="D5805" s="541" t="s">
        <v>8842</v>
      </c>
      <c r="E5805" s="539" t="s">
        <v>188</v>
      </c>
      <c r="F5805" s="488">
        <v>10.949999999999999</v>
      </c>
    </row>
    <row r="5806" s="489" customFormat="1">
      <c r="B5806" s="490">
        <v>104028</v>
      </c>
      <c r="C5806" s="536" t="s">
        <v>2800</v>
      </c>
      <c r="D5806" s="541" t="s">
        <v>8843</v>
      </c>
      <c r="E5806" s="539" t="s">
        <v>188</v>
      </c>
      <c r="F5806" s="488">
        <v>142.24000000000001</v>
      </c>
    </row>
    <row r="5807" s="489" customFormat="1">
      <c r="B5807" s="490">
        <v>89826</v>
      </c>
      <c r="C5807" s="536" t="s">
        <v>2800</v>
      </c>
      <c r="D5807" s="541" t="s">
        <v>8844</v>
      </c>
      <c r="E5807" s="539" t="s">
        <v>188</v>
      </c>
      <c r="F5807" s="488">
        <v>139.13</v>
      </c>
    </row>
    <row r="5808" s="489" customFormat="1">
      <c r="B5808" s="490">
        <v>89651</v>
      </c>
      <c r="C5808" s="536" t="s">
        <v>2800</v>
      </c>
      <c r="D5808" s="541" t="s">
        <v>8845</v>
      </c>
      <c r="E5808" s="539" t="s">
        <v>188</v>
      </c>
      <c r="F5808" s="488">
        <v>8.0800000000000001</v>
      </c>
    </row>
    <row r="5809" s="489" customFormat="1">
      <c r="B5809" s="490">
        <v>89736</v>
      </c>
      <c r="C5809" s="536" t="s">
        <v>2800</v>
      </c>
      <c r="D5809" s="541" t="s">
        <v>8846</v>
      </c>
      <c r="E5809" s="539" t="s">
        <v>188</v>
      </c>
      <c r="F5809" s="488">
        <v>10.220000000000001</v>
      </c>
    </row>
    <row r="5810" s="489" customFormat="1">
      <c r="B5810" s="490">
        <v>89658</v>
      </c>
      <c r="C5810" s="536" t="s">
        <v>2800</v>
      </c>
      <c r="D5810" s="541" t="s">
        <v>8847</v>
      </c>
      <c r="E5810" s="539" t="s">
        <v>188</v>
      </c>
      <c r="F5810" s="488">
        <v>10.76</v>
      </c>
    </row>
    <row r="5811" s="489" customFormat="1">
      <c r="B5811" s="490">
        <v>89755</v>
      </c>
      <c r="C5811" s="536" t="s">
        <v>2800</v>
      </c>
      <c r="D5811" s="541" t="s">
        <v>8848</v>
      </c>
      <c r="E5811" s="539" t="s">
        <v>188</v>
      </c>
      <c r="F5811" s="488">
        <v>15.300000000000001</v>
      </c>
    </row>
    <row r="5812" s="489" customFormat="1">
      <c r="B5812" s="490">
        <v>89670</v>
      </c>
      <c r="C5812" s="536" t="s">
        <v>2800</v>
      </c>
      <c r="D5812" s="541" t="s">
        <v>8849</v>
      </c>
      <c r="E5812" s="539" t="s">
        <v>188</v>
      </c>
      <c r="F5812" s="488">
        <v>15.93</v>
      </c>
    </row>
    <row r="5813" s="489" customFormat="1">
      <c r="B5813" s="490">
        <v>89794</v>
      </c>
      <c r="C5813" s="536" t="s">
        <v>2800</v>
      </c>
      <c r="D5813" s="541" t="s">
        <v>8850</v>
      </c>
      <c r="E5813" s="539" t="s">
        <v>188</v>
      </c>
      <c r="F5813" s="488">
        <v>21.539999999999999</v>
      </c>
    </row>
    <row r="5814" s="489" customFormat="1">
      <c r="B5814" s="490">
        <v>89760</v>
      </c>
      <c r="C5814" s="536" t="s">
        <v>2800</v>
      </c>
      <c r="D5814" s="541" t="s">
        <v>8851</v>
      </c>
      <c r="E5814" s="539" t="s">
        <v>188</v>
      </c>
      <c r="F5814" s="488">
        <v>24.460000000000001</v>
      </c>
    </row>
    <row r="5815" s="489" customFormat="1">
      <c r="B5815" s="490">
        <v>89680</v>
      </c>
      <c r="C5815" s="536" t="s">
        <v>2800</v>
      </c>
      <c r="D5815" s="541" t="s">
        <v>8852</v>
      </c>
      <c r="E5815" s="539" t="s">
        <v>188</v>
      </c>
      <c r="F5815" s="488">
        <v>25.210000000000001</v>
      </c>
    </row>
    <row r="5816" s="489" customFormat="1">
      <c r="B5816" s="490">
        <v>89822</v>
      </c>
      <c r="C5816" s="536" t="s">
        <v>2800</v>
      </c>
      <c r="D5816" s="541" t="s">
        <v>8853</v>
      </c>
      <c r="E5816" s="539" t="s">
        <v>188</v>
      </c>
      <c r="F5816" s="488">
        <v>28.149999999999999</v>
      </c>
    </row>
    <row r="5817" s="489" customFormat="1">
      <c r="B5817" s="490">
        <v>104025</v>
      </c>
      <c r="C5817" s="536" t="s">
        <v>2800</v>
      </c>
      <c r="D5817" s="541" t="s">
        <v>8854</v>
      </c>
      <c r="E5817" s="539" t="s">
        <v>188</v>
      </c>
      <c r="F5817" s="488">
        <v>31.449999999999999</v>
      </c>
    </row>
    <row r="5818" s="489" customFormat="1">
      <c r="B5818" s="490">
        <v>89835</v>
      </c>
      <c r="C5818" s="536" t="s">
        <v>2800</v>
      </c>
      <c r="D5818" s="541" t="s">
        <v>8855</v>
      </c>
      <c r="E5818" s="539" t="s">
        <v>188</v>
      </c>
      <c r="F5818" s="488">
        <v>48.439999999999998</v>
      </c>
    </row>
    <row r="5819" s="489" customFormat="1">
      <c r="B5819" s="490">
        <v>89838</v>
      </c>
      <c r="C5819" s="536" t="s">
        <v>2800</v>
      </c>
      <c r="D5819" s="541" t="s">
        <v>8856</v>
      </c>
      <c r="E5819" s="539" t="s">
        <v>188</v>
      </c>
      <c r="F5819" s="488">
        <v>168.06999999999999</v>
      </c>
    </row>
    <row r="5820" s="489" customFormat="1">
      <c r="B5820" s="490">
        <v>89840</v>
      </c>
      <c r="C5820" s="536" t="s">
        <v>2800</v>
      </c>
      <c r="D5820" s="541" t="s">
        <v>8857</v>
      </c>
      <c r="E5820" s="539" t="s">
        <v>188</v>
      </c>
      <c r="F5820" s="488">
        <v>198.16</v>
      </c>
    </row>
    <row r="5821" s="489" customFormat="1">
      <c r="B5821" s="490">
        <v>104015</v>
      </c>
      <c r="C5821" s="536" t="s">
        <v>2800</v>
      </c>
      <c r="D5821" s="541" t="s">
        <v>8858</v>
      </c>
      <c r="E5821" s="539" t="s">
        <v>188</v>
      </c>
      <c r="F5821" s="488">
        <v>18.530000000000001</v>
      </c>
    </row>
    <row r="5822" s="489" customFormat="1">
      <c r="B5822" s="490">
        <v>104018</v>
      </c>
      <c r="C5822" s="536" t="s">
        <v>2800</v>
      </c>
      <c r="D5822" s="541" t="s">
        <v>8859</v>
      </c>
      <c r="E5822" s="539" t="s">
        <v>188</v>
      </c>
      <c r="F5822" s="488">
        <v>23.699999999999999</v>
      </c>
    </row>
    <row r="5823" s="489" customFormat="1">
      <c r="B5823" s="490">
        <v>104016</v>
      </c>
      <c r="C5823" s="536" t="s">
        <v>2800</v>
      </c>
      <c r="D5823" s="541" t="s">
        <v>8860</v>
      </c>
      <c r="E5823" s="539" t="s">
        <v>188</v>
      </c>
      <c r="F5823" s="488">
        <v>24.879999999999999</v>
      </c>
    </row>
    <row r="5824" s="489" customFormat="1">
      <c r="B5824" s="490">
        <v>104019</v>
      </c>
      <c r="C5824" s="536" t="s">
        <v>2800</v>
      </c>
      <c r="D5824" s="541" t="s">
        <v>8861</v>
      </c>
      <c r="E5824" s="539" t="s">
        <v>188</v>
      </c>
      <c r="F5824" s="488">
        <v>48.899999999999999</v>
      </c>
    </row>
    <row r="5825" s="489" customFormat="1">
      <c r="B5825" s="490">
        <v>104017</v>
      </c>
      <c r="C5825" s="536" t="s">
        <v>2800</v>
      </c>
      <c r="D5825" s="541" t="s">
        <v>8862</v>
      </c>
      <c r="E5825" s="539" t="s">
        <v>188</v>
      </c>
      <c r="F5825" s="488">
        <v>50.270000000000003</v>
      </c>
    </row>
    <row r="5826" s="489" customFormat="1">
      <c r="B5826" s="490">
        <v>104020</v>
      </c>
      <c r="C5826" s="536" t="s">
        <v>2800</v>
      </c>
      <c r="D5826" s="541" t="s">
        <v>8863</v>
      </c>
      <c r="E5826" s="539" t="s">
        <v>188</v>
      </c>
      <c r="F5826" s="488">
        <v>61.549999999999997</v>
      </c>
    </row>
    <row r="5827" s="489" customFormat="1">
      <c r="B5827" s="490">
        <v>104030</v>
      </c>
      <c r="C5827" s="536" t="s">
        <v>2800</v>
      </c>
      <c r="D5827" s="541" t="s">
        <v>8864</v>
      </c>
      <c r="E5827" s="539" t="s">
        <v>188</v>
      </c>
      <c r="F5827" s="488">
        <v>67.769999999999996</v>
      </c>
    </row>
    <row r="5828" s="489" customFormat="1">
      <c r="B5828" s="490">
        <v>89694</v>
      </c>
      <c r="C5828" s="536" t="s">
        <v>2800</v>
      </c>
      <c r="D5828" s="541" t="s">
        <v>8865</v>
      </c>
      <c r="E5828" s="539" t="s">
        <v>188</v>
      </c>
      <c r="F5828" s="488">
        <v>22.57</v>
      </c>
    </row>
    <row r="5829" s="489" customFormat="1">
      <c r="B5829" s="490">
        <v>89700</v>
      </c>
      <c r="C5829" s="536" t="s">
        <v>2800</v>
      </c>
      <c r="D5829" s="541" t="s">
        <v>8866</v>
      </c>
      <c r="E5829" s="539" t="s">
        <v>188</v>
      </c>
      <c r="F5829" s="488">
        <v>25.82</v>
      </c>
    </row>
    <row r="5830" s="489" customFormat="1">
      <c r="B5830" s="490">
        <v>89703</v>
      </c>
      <c r="C5830" s="536" t="s">
        <v>2800</v>
      </c>
      <c r="D5830" s="541" t="s">
        <v>8867</v>
      </c>
      <c r="E5830" s="539" t="s">
        <v>188</v>
      </c>
      <c r="F5830" s="488">
        <v>53.060000000000002</v>
      </c>
    </row>
    <row r="5831" s="489" customFormat="1">
      <c r="B5831" s="490">
        <v>89691</v>
      </c>
      <c r="C5831" s="536" t="s">
        <v>2800</v>
      </c>
      <c r="D5831" s="541" t="s">
        <v>8868</v>
      </c>
      <c r="E5831" s="539" t="s">
        <v>188</v>
      </c>
      <c r="F5831" s="488">
        <v>15.4</v>
      </c>
    </row>
    <row r="5832" s="489" customFormat="1">
      <c r="B5832" s="490">
        <v>89765</v>
      </c>
      <c r="C5832" s="536" t="s">
        <v>2800</v>
      </c>
      <c r="D5832" s="541" t="s">
        <v>8869</v>
      </c>
      <c r="E5832" s="539" t="s">
        <v>188</v>
      </c>
      <c r="F5832" s="488">
        <v>19.02</v>
      </c>
    </row>
    <row r="5833" s="489" customFormat="1">
      <c r="B5833" s="490">
        <v>89697</v>
      </c>
      <c r="C5833" s="536" t="s">
        <v>2800</v>
      </c>
      <c r="D5833" s="541" t="s">
        <v>8870</v>
      </c>
      <c r="E5833" s="539" t="s">
        <v>188</v>
      </c>
      <c r="F5833" s="488">
        <v>20.109999999999999</v>
      </c>
    </row>
    <row r="5834" s="489" customFormat="1">
      <c r="B5834" s="490">
        <v>89844</v>
      </c>
      <c r="C5834" s="536" t="s">
        <v>2800</v>
      </c>
      <c r="D5834" s="541" t="s">
        <v>8871</v>
      </c>
      <c r="E5834" s="539" t="s">
        <v>188</v>
      </c>
      <c r="F5834" s="488">
        <v>69.819999999999993</v>
      </c>
    </row>
    <row r="5835" s="489" customFormat="1">
      <c r="B5835" s="490">
        <v>104022</v>
      </c>
      <c r="C5835" s="536" t="s">
        <v>2800</v>
      </c>
      <c r="D5835" s="541" t="s">
        <v>8872</v>
      </c>
      <c r="E5835" s="539" t="s">
        <v>188</v>
      </c>
      <c r="F5835" s="488">
        <v>76.420000000000002</v>
      </c>
    </row>
    <row r="5836" s="489" customFormat="1">
      <c r="B5836" s="490">
        <v>89633</v>
      </c>
      <c r="C5836" s="536" t="s">
        <v>2800</v>
      </c>
      <c r="D5836" s="541" t="s">
        <v>8873</v>
      </c>
      <c r="E5836" s="539" t="s">
        <v>143</v>
      </c>
      <c r="F5836" s="488">
        <v>28.800000000000001</v>
      </c>
    </row>
    <row r="5837" s="489" customFormat="1">
      <c r="B5837" s="490">
        <v>89716</v>
      </c>
      <c r="C5837" s="536" t="s">
        <v>2800</v>
      </c>
      <c r="D5837" s="541" t="s">
        <v>8874</v>
      </c>
      <c r="E5837" s="539" t="s">
        <v>143</v>
      </c>
      <c r="F5837" s="488">
        <v>29.809999999999999</v>
      </c>
    </row>
    <row r="5838" s="489" customFormat="1">
      <c r="B5838" s="490">
        <v>89634</v>
      </c>
      <c r="C5838" s="536" t="s">
        <v>2800</v>
      </c>
      <c r="D5838" s="541" t="s">
        <v>8875</v>
      </c>
      <c r="E5838" s="539" t="s">
        <v>143</v>
      </c>
      <c r="F5838" s="488">
        <v>40.969999999999999</v>
      </c>
    </row>
    <row r="5839" s="489" customFormat="1">
      <c r="B5839" s="490">
        <v>89717</v>
      </c>
      <c r="C5839" s="536" t="s">
        <v>2800</v>
      </c>
      <c r="D5839" s="541" t="s">
        <v>8876</v>
      </c>
      <c r="E5839" s="539" t="s">
        <v>143</v>
      </c>
      <c r="F5839" s="488">
        <v>47.009999999999998</v>
      </c>
    </row>
    <row r="5840" s="489" customFormat="1">
      <c r="B5840" s="490">
        <v>89635</v>
      </c>
      <c r="C5840" s="536" t="s">
        <v>2800</v>
      </c>
      <c r="D5840" s="541" t="s">
        <v>8877</v>
      </c>
      <c r="E5840" s="539" t="s">
        <v>143</v>
      </c>
      <c r="F5840" s="488">
        <v>60.170000000000002</v>
      </c>
    </row>
    <row r="5841" s="489" customFormat="1">
      <c r="B5841" s="490">
        <v>89770</v>
      </c>
      <c r="C5841" s="536" t="s">
        <v>2800</v>
      </c>
      <c r="D5841" s="541" t="s">
        <v>8878</v>
      </c>
      <c r="E5841" s="539" t="s">
        <v>143</v>
      </c>
      <c r="F5841" s="488">
        <v>50.439999999999998</v>
      </c>
    </row>
    <row r="5842" s="489" customFormat="1">
      <c r="B5842" s="490">
        <v>89718</v>
      </c>
      <c r="C5842" s="536" t="s">
        <v>2800</v>
      </c>
      <c r="D5842" s="541" t="s">
        <v>8879</v>
      </c>
      <c r="E5842" s="539" t="s">
        <v>143</v>
      </c>
      <c r="F5842" s="488">
        <v>60.189999999999998</v>
      </c>
    </row>
    <row r="5843" s="489" customFormat="1">
      <c r="B5843" s="490">
        <v>89636</v>
      </c>
      <c r="C5843" s="536" t="s">
        <v>2800</v>
      </c>
      <c r="D5843" s="541" t="s">
        <v>8880</v>
      </c>
      <c r="E5843" s="539" t="s">
        <v>143</v>
      </c>
      <c r="F5843" s="488">
        <v>75.700000000000003</v>
      </c>
    </row>
    <row r="5844" s="489" customFormat="1">
      <c r="B5844" s="490">
        <v>89771</v>
      </c>
      <c r="C5844" s="536" t="s">
        <v>2800</v>
      </c>
      <c r="D5844" s="541" t="s">
        <v>8881</v>
      </c>
      <c r="E5844" s="539" t="s">
        <v>143</v>
      </c>
      <c r="F5844" s="488">
        <v>67.310000000000002</v>
      </c>
    </row>
    <row r="5845" s="489" customFormat="1">
      <c r="B5845" s="490">
        <v>104021</v>
      </c>
      <c r="C5845" s="536" t="s">
        <v>2800</v>
      </c>
      <c r="D5845" s="541" t="s">
        <v>8882</v>
      </c>
      <c r="E5845" s="539" t="s">
        <v>143</v>
      </c>
      <c r="F5845" s="488">
        <v>78.489999999999995</v>
      </c>
    </row>
    <row r="5846" s="489" customFormat="1">
      <c r="B5846" s="490">
        <v>89772</v>
      </c>
      <c r="C5846" s="536" t="s">
        <v>2800</v>
      </c>
      <c r="D5846" s="541" t="s">
        <v>8883</v>
      </c>
      <c r="E5846" s="539" t="s">
        <v>143</v>
      </c>
      <c r="F5846" s="488">
        <v>98.180000000000007</v>
      </c>
    </row>
    <row r="5847" s="489" customFormat="1">
      <c r="B5847" s="490">
        <v>89773</v>
      </c>
      <c r="C5847" s="536" t="s">
        <v>2800</v>
      </c>
      <c r="D5847" s="541" t="s">
        <v>8884</v>
      </c>
      <c r="E5847" s="539" t="s">
        <v>143</v>
      </c>
      <c r="F5847" s="488">
        <v>158.16999999999999</v>
      </c>
    </row>
    <row r="5848" s="489" customFormat="1">
      <c r="B5848" s="490">
        <v>89775</v>
      </c>
      <c r="C5848" s="536" t="s">
        <v>2800</v>
      </c>
      <c r="D5848" s="541" t="s">
        <v>8885</v>
      </c>
      <c r="E5848" s="539" t="s">
        <v>143</v>
      </c>
      <c r="F5848" s="488">
        <v>247.30000000000001</v>
      </c>
    </row>
    <row r="5849" s="489" customFormat="1">
      <c r="B5849" s="490">
        <v>89767</v>
      </c>
      <c r="C5849" s="536" t="s">
        <v>2800</v>
      </c>
      <c r="D5849" s="541" t="s">
        <v>8886</v>
      </c>
      <c r="E5849" s="539" t="s">
        <v>188</v>
      </c>
      <c r="F5849" s="488">
        <v>23.719999999999999</v>
      </c>
    </row>
    <row r="5850" s="489" customFormat="1">
      <c r="B5850" s="490">
        <v>89695</v>
      </c>
      <c r="C5850" s="536" t="s">
        <v>2800</v>
      </c>
      <c r="D5850" s="541" t="s">
        <v>8887</v>
      </c>
      <c r="E5850" s="539" t="s">
        <v>188</v>
      </c>
      <c r="F5850" s="488">
        <v>19.260000000000002</v>
      </c>
    </row>
    <row r="5851" s="489" customFormat="1">
      <c r="B5851" s="490">
        <v>89702</v>
      </c>
      <c r="C5851" s="536" t="s">
        <v>2800</v>
      </c>
      <c r="D5851" s="541" t="s">
        <v>8888</v>
      </c>
      <c r="E5851" s="539" t="s">
        <v>188</v>
      </c>
      <c r="F5851" s="488">
        <v>24.809999999999999</v>
      </c>
    </row>
    <row r="5852" s="489" customFormat="1">
      <c r="B5852" s="490">
        <v>89768</v>
      </c>
      <c r="C5852" s="536" t="s">
        <v>2800</v>
      </c>
      <c r="D5852" s="541" t="s">
        <v>8889</v>
      </c>
      <c r="E5852" s="539" t="s">
        <v>188</v>
      </c>
      <c r="F5852" s="488">
        <v>27.59</v>
      </c>
    </row>
    <row r="5853" s="489" customFormat="1">
      <c r="B5853" s="490">
        <v>89842</v>
      </c>
      <c r="C5853" s="536" t="s">
        <v>2800</v>
      </c>
      <c r="D5853" s="541" t="s">
        <v>8890</v>
      </c>
      <c r="E5853" s="539" t="s">
        <v>188</v>
      </c>
      <c r="F5853" s="488">
        <v>55.460000000000001</v>
      </c>
    </row>
    <row r="5854" s="489" customFormat="1">
      <c r="B5854" s="490">
        <v>89845</v>
      </c>
      <c r="C5854" s="536" t="s">
        <v>2800</v>
      </c>
      <c r="D5854" s="541" t="s">
        <v>8891</v>
      </c>
      <c r="E5854" s="539" t="s">
        <v>188</v>
      </c>
      <c r="F5854" s="488">
        <v>109.43000000000001</v>
      </c>
    </row>
    <row r="5855" s="489" customFormat="1">
      <c r="B5855" s="490">
        <v>89846</v>
      </c>
      <c r="C5855" s="536" t="s">
        <v>2800</v>
      </c>
      <c r="D5855" s="541" t="s">
        <v>8892</v>
      </c>
      <c r="E5855" s="539" t="s">
        <v>188</v>
      </c>
      <c r="F5855" s="488">
        <v>233.84</v>
      </c>
    </row>
    <row r="5856" s="489" customFormat="1">
      <c r="B5856" s="490">
        <v>89847</v>
      </c>
      <c r="C5856" s="536" t="s">
        <v>2800</v>
      </c>
      <c r="D5856" s="541" t="s">
        <v>8893</v>
      </c>
      <c r="E5856" s="539" t="s">
        <v>188</v>
      </c>
      <c r="F5856" s="488">
        <v>279.30000000000001</v>
      </c>
    </row>
    <row r="5857" s="489" customFormat="1">
      <c r="B5857" s="490">
        <v>89705</v>
      </c>
      <c r="C5857" s="536" t="s">
        <v>2800</v>
      </c>
      <c r="D5857" s="541" t="s">
        <v>8894</v>
      </c>
      <c r="E5857" s="539" t="s">
        <v>188</v>
      </c>
      <c r="F5857" s="488">
        <v>28.850000000000001</v>
      </c>
    </row>
    <row r="5858" s="489" customFormat="1">
      <c r="B5858" s="490">
        <v>89769</v>
      </c>
      <c r="C5858" s="536" t="s">
        <v>2800</v>
      </c>
      <c r="D5858" s="541" t="s">
        <v>8895</v>
      </c>
      <c r="E5858" s="539" t="s">
        <v>188</v>
      </c>
      <c r="F5858" s="488">
        <v>61.299999999999997</v>
      </c>
    </row>
    <row r="5859" s="489" customFormat="1">
      <c r="B5859" s="490">
        <v>89706</v>
      </c>
      <c r="C5859" s="536" t="s">
        <v>2800</v>
      </c>
      <c r="D5859" s="541" t="s">
        <v>8896</v>
      </c>
      <c r="E5859" s="539" t="s">
        <v>188</v>
      </c>
      <c r="F5859" s="488">
        <v>62.799999999999997</v>
      </c>
    </row>
    <row r="5860" s="489" customFormat="1">
      <c r="B5860" s="490">
        <v>89741</v>
      </c>
      <c r="C5860" s="536" t="s">
        <v>2800</v>
      </c>
      <c r="D5860" s="541" t="s">
        <v>8897</v>
      </c>
      <c r="E5860" s="539" t="s">
        <v>188</v>
      </c>
      <c r="F5860" s="488">
        <v>25.559999999999999</v>
      </c>
    </row>
    <row r="5861" s="489" customFormat="1">
      <c r="B5861" s="490">
        <v>89757</v>
      </c>
      <c r="C5861" s="536" t="s">
        <v>2800</v>
      </c>
      <c r="D5861" s="541" t="s">
        <v>8898</v>
      </c>
      <c r="E5861" s="539" t="s">
        <v>188</v>
      </c>
      <c r="F5861" s="488">
        <v>33.359999999999999</v>
      </c>
    </row>
    <row r="5862" s="489" customFormat="1">
      <c r="B5862" s="490">
        <v>104027</v>
      </c>
      <c r="C5862" s="536" t="s">
        <v>2800</v>
      </c>
      <c r="D5862" s="541" t="s">
        <v>8899</v>
      </c>
      <c r="E5862" s="539" t="s">
        <v>188</v>
      </c>
      <c r="F5862" s="488">
        <v>69.700000000000003</v>
      </c>
    </row>
    <row r="5863" s="489" customFormat="1">
      <c r="B5863" s="490">
        <v>89837</v>
      </c>
      <c r="C5863" s="536" t="s">
        <v>2800</v>
      </c>
      <c r="D5863" s="541" t="s">
        <v>8900</v>
      </c>
      <c r="E5863" s="539" t="s">
        <v>188</v>
      </c>
      <c r="F5863" s="488">
        <v>146.72999999999999</v>
      </c>
    </row>
    <row r="5864" s="489" customFormat="1">
      <c r="B5864" s="490">
        <v>89839</v>
      </c>
      <c r="C5864" s="536" t="s">
        <v>2800</v>
      </c>
      <c r="D5864" s="541" t="s">
        <v>8901</v>
      </c>
      <c r="E5864" s="539" t="s">
        <v>188</v>
      </c>
      <c r="F5864" s="488">
        <v>190.56999999999999</v>
      </c>
    </row>
    <row r="5865" s="489" customFormat="1">
      <c r="B5865" s="490">
        <v>89841</v>
      </c>
      <c r="C5865" s="536" t="s">
        <v>2800</v>
      </c>
      <c r="D5865" s="541" t="s">
        <v>8902</v>
      </c>
      <c r="E5865" s="539" t="s">
        <v>188</v>
      </c>
      <c r="F5865" s="488">
        <v>289.42000000000002</v>
      </c>
    </row>
    <row r="5866" s="489" customFormat="1">
      <c r="B5866" s="490">
        <v>89654</v>
      </c>
      <c r="C5866" s="536" t="s">
        <v>2800</v>
      </c>
      <c r="D5866" s="541" t="s">
        <v>8903</v>
      </c>
      <c r="E5866" s="539" t="s">
        <v>188</v>
      </c>
      <c r="F5866" s="488">
        <v>22.350000000000001</v>
      </c>
    </row>
    <row r="5867" s="489" customFormat="1">
      <c r="B5867" s="490">
        <v>89661</v>
      </c>
      <c r="C5867" s="536" t="s">
        <v>2800</v>
      </c>
      <c r="D5867" s="541" t="s">
        <v>8904</v>
      </c>
      <c r="E5867" s="539" t="s">
        <v>188</v>
      </c>
      <c r="F5867" s="488">
        <v>26.100000000000001</v>
      </c>
    </row>
    <row r="5868" s="489" customFormat="1">
      <c r="B5868" s="490">
        <v>89674</v>
      </c>
      <c r="C5868" s="536" t="s">
        <v>2800</v>
      </c>
      <c r="D5868" s="541" t="s">
        <v>8905</v>
      </c>
      <c r="E5868" s="539" t="s">
        <v>188</v>
      </c>
      <c r="F5868" s="488">
        <v>33.990000000000002</v>
      </c>
    </row>
    <row r="5869" s="489" customFormat="1">
      <c r="B5869" s="490">
        <v>89816</v>
      </c>
      <c r="C5869" s="536" t="s">
        <v>2800</v>
      </c>
      <c r="D5869" s="541" t="s">
        <v>8906</v>
      </c>
      <c r="E5869" s="539" t="s">
        <v>188</v>
      </c>
      <c r="F5869" s="488">
        <v>45.590000000000003</v>
      </c>
    </row>
    <row r="5870" s="489" customFormat="1">
      <c r="B5870" s="490">
        <v>89762</v>
      </c>
      <c r="C5870" s="536" t="s">
        <v>2800</v>
      </c>
      <c r="D5870" s="541" t="s">
        <v>8907</v>
      </c>
      <c r="E5870" s="539" t="s">
        <v>188</v>
      </c>
      <c r="F5870" s="488">
        <v>48.509999999999998</v>
      </c>
    </row>
    <row r="5871" s="489" customFormat="1">
      <c r="B5871" s="490">
        <v>89684</v>
      </c>
      <c r="C5871" s="536" t="s">
        <v>2800</v>
      </c>
      <c r="D5871" s="541" t="s">
        <v>8908</v>
      </c>
      <c r="E5871" s="539" t="s">
        <v>188</v>
      </c>
      <c r="F5871" s="488">
        <v>49.259999999999998</v>
      </c>
    </row>
    <row r="5872" s="489" customFormat="1">
      <c r="B5872" s="490">
        <v>89828</v>
      </c>
      <c r="C5872" s="536" t="s">
        <v>2800</v>
      </c>
      <c r="D5872" s="541" t="s">
        <v>8909</v>
      </c>
      <c r="E5872" s="539" t="s">
        <v>188</v>
      </c>
      <c r="F5872" s="488">
        <v>66.400000000000006</v>
      </c>
    </row>
    <row r="5873" s="489" customFormat="1">
      <c r="B5873" s="490">
        <v>89546</v>
      </c>
      <c r="C5873" s="536" t="s">
        <v>2800</v>
      </c>
      <c r="D5873" s="541" t="s">
        <v>8910</v>
      </c>
      <c r="E5873" s="539" t="s">
        <v>188</v>
      </c>
      <c r="F5873" s="488">
        <v>11.539999999999999</v>
      </c>
    </row>
    <row r="5874" s="489" customFormat="1">
      <c r="B5874" s="490">
        <v>89482</v>
      </c>
      <c r="C5874" s="536" t="s">
        <v>2800</v>
      </c>
      <c r="D5874" s="541" t="s">
        <v>8911</v>
      </c>
      <c r="E5874" s="539" t="s">
        <v>188</v>
      </c>
      <c r="F5874" s="488">
        <v>40.75</v>
      </c>
    </row>
    <row r="5875" s="489" customFormat="1">
      <c r="B5875" s="490">
        <v>89491</v>
      </c>
      <c r="C5875" s="536" t="s">
        <v>2800</v>
      </c>
      <c r="D5875" s="541" t="s">
        <v>8912</v>
      </c>
      <c r="E5875" s="539" t="s">
        <v>188</v>
      </c>
      <c r="F5875" s="488">
        <v>101.59</v>
      </c>
    </row>
    <row r="5876" s="489" customFormat="1">
      <c r="B5876" s="490">
        <v>104178</v>
      </c>
      <c r="C5876" s="536" t="s">
        <v>2800</v>
      </c>
      <c r="D5876" s="541" t="s">
        <v>8913</v>
      </c>
      <c r="E5876" s="539" t="s">
        <v>188</v>
      </c>
      <c r="F5876" s="488">
        <v>22.32</v>
      </c>
    </row>
    <row r="5877" s="489" customFormat="1">
      <c r="B5877" s="490">
        <v>104179</v>
      </c>
      <c r="C5877" s="536" t="s">
        <v>2800</v>
      </c>
      <c r="D5877" s="541" t="s">
        <v>8914</v>
      </c>
      <c r="E5877" s="539" t="s">
        <v>188</v>
      </c>
      <c r="F5877" s="488">
        <v>84.810000000000002</v>
      </c>
    </row>
    <row r="5878" s="489" customFormat="1">
      <c r="B5878" s="490">
        <v>89587</v>
      </c>
      <c r="C5878" s="536" t="s">
        <v>2800</v>
      </c>
      <c r="D5878" s="541" t="s">
        <v>8915</v>
      </c>
      <c r="E5878" s="539" t="s">
        <v>188</v>
      </c>
      <c r="F5878" s="488">
        <v>51.600000000000001</v>
      </c>
    </row>
    <row r="5879" s="489" customFormat="1">
      <c r="B5879" s="490">
        <v>89535</v>
      </c>
      <c r="C5879" s="536" t="s">
        <v>2800</v>
      </c>
      <c r="D5879" s="541" t="s">
        <v>8916</v>
      </c>
      <c r="E5879" s="539" t="s">
        <v>188</v>
      </c>
      <c r="F5879" s="488">
        <v>43.68</v>
      </c>
    </row>
    <row r="5880" s="489" customFormat="1">
      <c r="B5880" s="490">
        <v>89592</v>
      </c>
      <c r="C5880" s="536" t="s">
        <v>2800</v>
      </c>
      <c r="D5880" s="541" t="s">
        <v>8917</v>
      </c>
      <c r="E5880" s="539" t="s">
        <v>188</v>
      </c>
      <c r="F5880" s="488">
        <v>162.15000000000001</v>
      </c>
    </row>
    <row r="5881" s="489" customFormat="1">
      <c r="B5881" s="490">
        <v>104169</v>
      </c>
      <c r="C5881" s="536" t="s">
        <v>2800</v>
      </c>
      <c r="D5881" s="541" t="s">
        <v>8918</v>
      </c>
      <c r="E5881" s="539" t="s">
        <v>188</v>
      </c>
      <c r="F5881" s="488">
        <v>150.53999999999999</v>
      </c>
    </row>
    <row r="5882" s="489" customFormat="1">
      <c r="B5882" s="490">
        <v>89583</v>
      </c>
      <c r="C5882" s="536" t="s">
        <v>2800</v>
      </c>
      <c r="D5882" s="541" t="s">
        <v>8919</v>
      </c>
      <c r="E5882" s="539" t="s">
        <v>188</v>
      </c>
      <c r="F5882" s="488">
        <v>44.210000000000001</v>
      </c>
    </row>
    <row r="5883" s="489" customFormat="1">
      <c r="B5883" s="490">
        <v>89526</v>
      </c>
      <c r="C5883" s="536" t="s">
        <v>2800</v>
      </c>
      <c r="D5883" s="541" t="s">
        <v>8920</v>
      </c>
      <c r="E5883" s="539" t="s">
        <v>188</v>
      </c>
      <c r="F5883" s="488">
        <v>39.829999999999998</v>
      </c>
    </row>
    <row r="5884" s="489" customFormat="1">
      <c r="B5884" s="490">
        <v>95695</v>
      </c>
      <c r="C5884" s="536" t="s">
        <v>2800</v>
      </c>
      <c r="D5884" s="541" t="s">
        <v>8921</v>
      </c>
      <c r="E5884" s="539" t="s">
        <v>188</v>
      </c>
      <c r="F5884" s="488">
        <v>62.759999999999998</v>
      </c>
    </row>
    <row r="5885" s="489" customFormat="1">
      <c r="B5885" s="490">
        <v>95694</v>
      </c>
      <c r="C5885" s="536" t="s">
        <v>2800</v>
      </c>
      <c r="D5885" s="541" t="s">
        <v>8922</v>
      </c>
      <c r="E5885" s="539" t="s">
        <v>188</v>
      </c>
      <c r="F5885" s="488">
        <v>54.840000000000003</v>
      </c>
    </row>
    <row r="5886" s="489" customFormat="1">
      <c r="B5886" s="490">
        <v>89585</v>
      </c>
      <c r="C5886" s="536" t="s">
        <v>2800</v>
      </c>
      <c r="D5886" s="541" t="s">
        <v>8923</v>
      </c>
      <c r="E5886" s="539" t="s">
        <v>188</v>
      </c>
      <c r="F5886" s="488">
        <v>46.969999999999999</v>
      </c>
    </row>
    <row r="5887" s="489" customFormat="1">
      <c r="B5887" s="490">
        <v>89531</v>
      </c>
      <c r="C5887" s="536" t="s">
        <v>2800</v>
      </c>
      <c r="D5887" s="541" t="s">
        <v>8924</v>
      </c>
      <c r="E5887" s="539" t="s">
        <v>188</v>
      </c>
      <c r="F5887" s="488">
        <v>39.049999999999997</v>
      </c>
    </row>
    <row r="5888" s="489" customFormat="1">
      <c r="B5888" s="490">
        <v>89591</v>
      </c>
      <c r="C5888" s="536" t="s">
        <v>2800</v>
      </c>
      <c r="D5888" s="541" t="s">
        <v>8925</v>
      </c>
      <c r="E5888" s="539" t="s">
        <v>188</v>
      </c>
      <c r="F5888" s="488">
        <v>133.21000000000001</v>
      </c>
    </row>
    <row r="5889" s="489" customFormat="1">
      <c r="B5889" s="490">
        <v>104168</v>
      </c>
      <c r="C5889" s="536" t="s">
        <v>2800</v>
      </c>
      <c r="D5889" s="541" t="s">
        <v>8926</v>
      </c>
      <c r="E5889" s="539" t="s">
        <v>188</v>
      </c>
      <c r="F5889" s="488">
        <v>121.59999999999999</v>
      </c>
    </row>
    <row r="5890" s="489" customFormat="1">
      <c r="B5890" s="490">
        <v>89516</v>
      </c>
      <c r="C5890" s="536" t="s">
        <v>2800</v>
      </c>
      <c r="D5890" s="541" t="s">
        <v>8927</v>
      </c>
      <c r="E5890" s="539" t="s">
        <v>188</v>
      </c>
      <c r="F5890" s="488">
        <v>8.8499999999999996</v>
      </c>
    </row>
    <row r="5891" s="489" customFormat="1">
      <c r="B5891" s="490">
        <v>89520</v>
      </c>
      <c r="C5891" s="536" t="s">
        <v>2800</v>
      </c>
      <c r="D5891" s="541" t="s">
        <v>8928</v>
      </c>
      <c r="E5891" s="539" t="s">
        <v>188</v>
      </c>
      <c r="F5891" s="488">
        <v>16.329999999999998</v>
      </c>
    </row>
    <row r="5892" s="489" customFormat="1">
      <c r="B5892" s="490">
        <v>89582</v>
      </c>
      <c r="C5892" s="536" t="s">
        <v>2800</v>
      </c>
      <c r="D5892" s="541" t="s">
        <v>8929</v>
      </c>
      <c r="E5892" s="539" t="s">
        <v>188</v>
      </c>
      <c r="F5892" s="488">
        <v>35.380000000000003</v>
      </c>
    </row>
    <row r="5893" s="489" customFormat="1">
      <c r="B5893" s="490">
        <v>89524</v>
      </c>
      <c r="C5893" s="536" t="s">
        <v>2800</v>
      </c>
      <c r="D5893" s="541" t="s">
        <v>8930</v>
      </c>
      <c r="E5893" s="539" t="s">
        <v>188</v>
      </c>
      <c r="F5893" s="488">
        <v>31</v>
      </c>
    </row>
    <row r="5894" s="489" customFormat="1">
      <c r="B5894" s="490">
        <v>89584</v>
      </c>
      <c r="C5894" s="536" t="s">
        <v>2800</v>
      </c>
      <c r="D5894" s="541" t="s">
        <v>8931</v>
      </c>
      <c r="E5894" s="539" t="s">
        <v>188</v>
      </c>
      <c r="F5894" s="488">
        <v>45.899999999999999</v>
      </c>
    </row>
    <row r="5895" s="489" customFormat="1">
      <c r="B5895" s="490">
        <v>89529</v>
      </c>
      <c r="C5895" s="536" t="s">
        <v>2800</v>
      </c>
      <c r="D5895" s="541" t="s">
        <v>8932</v>
      </c>
      <c r="E5895" s="539" t="s">
        <v>188</v>
      </c>
      <c r="F5895" s="488">
        <v>37.979999999999997</v>
      </c>
    </row>
    <row r="5896" s="489" customFormat="1">
      <c r="B5896" s="490">
        <v>89590</v>
      </c>
      <c r="C5896" s="536" t="s">
        <v>2800</v>
      </c>
      <c r="D5896" s="541" t="s">
        <v>8933</v>
      </c>
      <c r="E5896" s="539" t="s">
        <v>188</v>
      </c>
      <c r="F5896" s="488">
        <v>136.5</v>
      </c>
    </row>
    <row r="5897" s="489" customFormat="1">
      <c r="B5897" s="490">
        <v>104167</v>
      </c>
      <c r="C5897" s="536" t="s">
        <v>2800</v>
      </c>
      <c r="D5897" s="541" t="s">
        <v>8934</v>
      </c>
      <c r="E5897" s="539" t="s">
        <v>188</v>
      </c>
      <c r="F5897" s="488">
        <v>124.89</v>
      </c>
    </row>
    <row r="5898" s="489" customFormat="1">
      <c r="B5898" s="490">
        <v>89514</v>
      </c>
      <c r="C5898" s="536" t="s">
        <v>2800</v>
      </c>
      <c r="D5898" s="541" t="s">
        <v>8935</v>
      </c>
      <c r="E5898" s="539" t="s">
        <v>188</v>
      </c>
      <c r="F5898" s="488">
        <v>8.7599999999999998</v>
      </c>
    </row>
    <row r="5899" s="489" customFormat="1">
      <c r="B5899" s="490">
        <v>89518</v>
      </c>
      <c r="C5899" s="536" t="s">
        <v>2800</v>
      </c>
      <c r="D5899" s="541" t="s">
        <v>8936</v>
      </c>
      <c r="E5899" s="539" t="s">
        <v>188</v>
      </c>
      <c r="F5899" s="488">
        <v>15.58</v>
      </c>
    </row>
    <row r="5900" s="489" customFormat="1">
      <c r="B5900" s="490">
        <v>89581</v>
      </c>
      <c r="C5900" s="536" t="s">
        <v>2800</v>
      </c>
      <c r="D5900" s="541" t="s">
        <v>8937</v>
      </c>
      <c r="E5900" s="539" t="s">
        <v>188</v>
      </c>
      <c r="F5900" s="488">
        <v>34.899999999999999</v>
      </c>
    </row>
    <row r="5901" s="489" customFormat="1">
      <c r="B5901" s="490">
        <v>89522</v>
      </c>
      <c r="C5901" s="536" t="s">
        <v>2800</v>
      </c>
      <c r="D5901" s="541" t="s">
        <v>8938</v>
      </c>
      <c r="E5901" s="539" t="s">
        <v>188</v>
      </c>
      <c r="F5901" s="488">
        <v>30.52</v>
      </c>
    </row>
    <row r="5902" s="489" customFormat="1">
      <c r="B5902" s="490">
        <v>89574</v>
      </c>
      <c r="C5902" s="536" t="s">
        <v>2800</v>
      </c>
      <c r="D5902" s="541" t="s">
        <v>8939</v>
      </c>
      <c r="E5902" s="539" t="s">
        <v>188</v>
      </c>
      <c r="F5902" s="488">
        <v>158.33000000000001</v>
      </c>
    </row>
    <row r="5903" s="489" customFormat="1">
      <c r="B5903" s="490">
        <v>89690</v>
      </c>
      <c r="C5903" s="536" t="s">
        <v>2800</v>
      </c>
      <c r="D5903" s="541" t="s">
        <v>8940</v>
      </c>
      <c r="E5903" s="539" t="s">
        <v>188</v>
      </c>
      <c r="F5903" s="488">
        <v>92.670000000000002</v>
      </c>
    </row>
    <row r="5904" s="489" customFormat="1">
      <c r="B5904" s="490">
        <v>89567</v>
      </c>
      <c r="C5904" s="536" t="s">
        <v>2800</v>
      </c>
      <c r="D5904" s="541" t="s">
        <v>8941</v>
      </c>
      <c r="E5904" s="539" t="s">
        <v>188</v>
      </c>
      <c r="F5904" s="488">
        <v>82.120000000000005</v>
      </c>
    </row>
    <row r="5905" s="489" customFormat="1">
      <c r="B5905" s="490">
        <v>89692</v>
      </c>
      <c r="C5905" s="536" t="s">
        <v>2800</v>
      </c>
      <c r="D5905" s="541" t="s">
        <v>8942</v>
      </c>
      <c r="E5905" s="539" t="s">
        <v>188</v>
      </c>
      <c r="F5905" s="488">
        <v>104.70999999999999</v>
      </c>
    </row>
    <row r="5906" s="489" customFormat="1">
      <c r="B5906" s="490">
        <v>89569</v>
      </c>
      <c r="C5906" s="536" t="s">
        <v>2800</v>
      </c>
      <c r="D5906" s="541" t="s">
        <v>8943</v>
      </c>
      <c r="E5906" s="539" t="s">
        <v>188</v>
      </c>
      <c r="F5906" s="488">
        <v>95.730000000000004</v>
      </c>
    </row>
    <row r="5907" s="489" customFormat="1">
      <c r="B5907" s="490">
        <v>89699</v>
      </c>
      <c r="C5907" s="536" t="s">
        <v>2800</v>
      </c>
      <c r="D5907" s="541" t="s">
        <v>8944</v>
      </c>
      <c r="E5907" s="539" t="s">
        <v>188</v>
      </c>
      <c r="F5907" s="488">
        <v>205.03</v>
      </c>
    </row>
    <row r="5908" s="489" customFormat="1">
      <c r="B5908" s="490">
        <v>104174</v>
      </c>
      <c r="C5908" s="536" t="s">
        <v>2800</v>
      </c>
      <c r="D5908" s="541" t="s">
        <v>8945</v>
      </c>
      <c r="E5908" s="539" t="s">
        <v>188</v>
      </c>
      <c r="F5908" s="488">
        <v>192.81</v>
      </c>
    </row>
    <row r="5909" s="489" customFormat="1">
      <c r="B5909" s="490">
        <v>89698</v>
      </c>
      <c r="C5909" s="536" t="s">
        <v>2800</v>
      </c>
      <c r="D5909" s="541" t="s">
        <v>8946</v>
      </c>
      <c r="E5909" s="539" t="s">
        <v>188</v>
      </c>
      <c r="F5909" s="488">
        <v>270.97000000000003</v>
      </c>
    </row>
    <row r="5910" s="489" customFormat="1">
      <c r="B5910" s="490">
        <v>104176</v>
      </c>
      <c r="C5910" s="536" t="s">
        <v>2800</v>
      </c>
      <c r="D5910" s="541" t="s">
        <v>8947</v>
      </c>
      <c r="E5910" s="539" t="s">
        <v>188</v>
      </c>
      <c r="F5910" s="488">
        <v>255.49000000000001</v>
      </c>
    </row>
    <row r="5911" s="489" customFormat="1">
      <c r="B5911" s="490">
        <v>89561</v>
      </c>
      <c r="C5911" s="536" t="s">
        <v>2800</v>
      </c>
      <c r="D5911" s="541" t="s">
        <v>8948</v>
      </c>
      <c r="E5911" s="539" t="s">
        <v>188</v>
      </c>
      <c r="F5911" s="488">
        <v>15.51</v>
      </c>
    </row>
    <row r="5912" s="489" customFormat="1">
      <c r="B5912" s="490">
        <v>89563</v>
      </c>
      <c r="C5912" s="536" t="s">
        <v>2800</v>
      </c>
      <c r="D5912" s="541" t="s">
        <v>8949</v>
      </c>
      <c r="E5912" s="539" t="s">
        <v>188</v>
      </c>
      <c r="F5912" s="488">
        <v>35.43</v>
      </c>
    </row>
    <row r="5913" s="489" customFormat="1">
      <c r="B5913" s="490">
        <v>89685</v>
      </c>
      <c r="C5913" s="536" t="s">
        <v>2800</v>
      </c>
      <c r="D5913" s="541" t="s">
        <v>8950</v>
      </c>
      <c r="E5913" s="539" t="s">
        <v>188</v>
      </c>
      <c r="F5913" s="488">
        <v>63.020000000000003</v>
      </c>
    </row>
    <row r="5914" s="489" customFormat="1">
      <c r="B5914" s="490">
        <v>89565</v>
      </c>
      <c r="C5914" s="536" t="s">
        <v>2800</v>
      </c>
      <c r="D5914" s="541" t="s">
        <v>8951</v>
      </c>
      <c r="E5914" s="539" t="s">
        <v>188</v>
      </c>
      <c r="F5914" s="488">
        <v>57.189999999999998</v>
      </c>
    </row>
    <row r="5915" s="489" customFormat="1">
      <c r="B5915" s="490">
        <v>89671</v>
      </c>
      <c r="C5915" s="536" t="s">
        <v>2800</v>
      </c>
      <c r="D5915" s="541" t="s">
        <v>8952</v>
      </c>
      <c r="E5915" s="539" t="s">
        <v>188</v>
      </c>
      <c r="F5915" s="488">
        <v>46.25</v>
      </c>
    </row>
    <row r="5916" s="489" customFormat="1">
      <c r="B5916" s="490">
        <v>89556</v>
      </c>
      <c r="C5916" s="536" t="s">
        <v>2800</v>
      </c>
      <c r="D5916" s="541" t="s">
        <v>8953</v>
      </c>
      <c r="E5916" s="539" t="s">
        <v>188</v>
      </c>
      <c r="F5916" s="488">
        <v>40.969999999999999</v>
      </c>
    </row>
    <row r="5917" s="489" customFormat="1">
      <c r="B5917" s="490">
        <v>89679</v>
      </c>
      <c r="C5917" s="536" t="s">
        <v>2800</v>
      </c>
      <c r="D5917" s="541" t="s">
        <v>8954</v>
      </c>
      <c r="E5917" s="539" t="s">
        <v>188</v>
      </c>
      <c r="F5917" s="488">
        <v>125.53</v>
      </c>
    </row>
    <row r="5918" s="489" customFormat="1">
      <c r="B5918" s="490">
        <v>104171</v>
      </c>
      <c r="C5918" s="536" t="s">
        <v>2800</v>
      </c>
      <c r="D5918" s="541" t="s">
        <v>8955</v>
      </c>
      <c r="E5918" s="539" t="s">
        <v>188</v>
      </c>
      <c r="F5918" s="488">
        <v>98.640000000000001</v>
      </c>
    </row>
    <row r="5919" s="489" customFormat="1">
      <c r="B5919" s="490">
        <v>89600</v>
      </c>
      <c r="C5919" s="536" t="s">
        <v>2800</v>
      </c>
      <c r="D5919" s="541" t="s">
        <v>8956</v>
      </c>
      <c r="E5919" s="539" t="s">
        <v>188</v>
      </c>
      <c r="F5919" s="488">
        <v>26.390000000000001</v>
      </c>
    </row>
    <row r="5920" s="489" customFormat="1">
      <c r="B5920" s="490">
        <v>89548</v>
      </c>
      <c r="C5920" s="536" t="s">
        <v>2800</v>
      </c>
      <c r="D5920" s="541" t="s">
        <v>8957</v>
      </c>
      <c r="E5920" s="539" t="s">
        <v>188</v>
      </c>
      <c r="F5920" s="488">
        <v>23.48</v>
      </c>
    </row>
    <row r="5921" s="489" customFormat="1">
      <c r="B5921" s="490">
        <v>89669</v>
      </c>
      <c r="C5921" s="536" t="s">
        <v>2800</v>
      </c>
      <c r="D5921" s="541" t="s">
        <v>8958</v>
      </c>
      <c r="E5921" s="539" t="s">
        <v>188</v>
      </c>
      <c r="F5921" s="488">
        <v>34.770000000000003</v>
      </c>
    </row>
    <row r="5922" s="489" customFormat="1">
      <c r="B5922" s="490">
        <v>89554</v>
      </c>
      <c r="C5922" s="536" t="s">
        <v>2800</v>
      </c>
      <c r="D5922" s="541" t="s">
        <v>8959</v>
      </c>
      <c r="E5922" s="539" t="s">
        <v>188</v>
      </c>
      <c r="F5922" s="488">
        <v>29.449999999999999</v>
      </c>
    </row>
    <row r="5923" s="489" customFormat="1">
      <c r="B5923" s="490">
        <v>89677</v>
      </c>
      <c r="C5923" s="536" t="s">
        <v>2800</v>
      </c>
      <c r="D5923" s="541" t="s">
        <v>8960</v>
      </c>
      <c r="E5923" s="539" t="s">
        <v>188</v>
      </c>
      <c r="F5923" s="488">
        <v>79.840000000000003</v>
      </c>
    </row>
    <row r="5924" s="489" customFormat="1">
      <c r="B5924" s="490">
        <v>104170</v>
      </c>
      <c r="C5924" s="536" t="s">
        <v>2800</v>
      </c>
      <c r="D5924" s="541" t="s">
        <v>8961</v>
      </c>
      <c r="E5924" s="539" t="s">
        <v>188</v>
      </c>
      <c r="F5924" s="488">
        <v>71.879999999999995</v>
      </c>
    </row>
    <row r="5925" s="489" customFormat="1">
      <c r="B5925" s="490">
        <v>89544</v>
      </c>
      <c r="C5925" s="536" t="s">
        <v>2800</v>
      </c>
      <c r="D5925" s="541" t="s">
        <v>8962</v>
      </c>
      <c r="E5925" s="539" t="s">
        <v>188</v>
      </c>
      <c r="F5925" s="488">
        <v>8.9299999999999997</v>
      </c>
    </row>
    <row r="5926" s="489" customFormat="1">
      <c r="B5926" s="490">
        <v>89545</v>
      </c>
      <c r="C5926" s="536" t="s">
        <v>2800</v>
      </c>
      <c r="D5926" s="541" t="s">
        <v>8963</v>
      </c>
      <c r="E5926" s="539" t="s">
        <v>188</v>
      </c>
      <c r="F5926" s="488">
        <v>17.32</v>
      </c>
    </row>
    <row r="5927" s="489" customFormat="1">
      <c r="B5927" s="490">
        <v>89599</v>
      </c>
      <c r="C5927" s="536" t="s">
        <v>2800</v>
      </c>
      <c r="D5927" s="541" t="s">
        <v>8964</v>
      </c>
      <c r="E5927" s="539" t="s">
        <v>188</v>
      </c>
      <c r="F5927" s="488">
        <v>26.079999999999998</v>
      </c>
    </row>
    <row r="5928" s="489" customFormat="1">
      <c r="B5928" s="490">
        <v>89547</v>
      </c>
      <c r="C5928" s="536" t="s">
        <v>2800</v>
      </c>
      <c r="D5928" s="541" t="s">
        <v>8965</v>
      </c>
      <c r="E5928" s="539" t="s">
        <v>188</v>
      </c>
      <c r="F5928" s="488">
        <v>23.149999999999999</v>
      </c>
    </row>
    <row r="5929" s="489" customFormat="1">
      <c r="B5929" s="490">
        <v>89495</v>
      </c>
      <c r="C5929" s="536" t="s">
        <v>2800</v>
      </c>
      <c r="D5929" s="541" t="s">
        <v>8966</v>
      </c>
      <c r="E5929" s="539" t="s">
        <v>188</v>
      </c>
      <c r="F5929" s="488">
        <v>18.68</v>
      </c>
    </row>
    <row r="5930" s="489" customFormat="1">
      <c r="B5930" s="490">
        <v>89673</v>
      </c>
      <c r="C5930" s="536" t="s">
        <v>2800</v>
      </c>
      <c r="D5930" s="541" t="s">
        <v>8967</v>
      </c>
      <c r="E5930" s="539" t="s">
        <v>188</v>
      </c>
      <c r="F5930" s="488">
        <v>36.619999999999997</v>
      </c>
    </row>
    <row r="5931" s="489" customFormat="1">
      <c r="B5931" s="490">
        <v>89557</v>
      </c>
      <c r="C5931" s="536" t="s">
        <v>2800</v>
      </c>
      <c r="D5931" s="541" t="s">
        <v>8968</v>
      </c>
      <c r="E5931" s="539" t="s">
        <v>188</v>
      </c>
      <c r="F5931" s="488">
        <v>32.520000000000003</v>
      </c>
    </row>
    <row r="5932" s="489" customFormat="1">
      <c r="B5932" s="490">
        <v>89681</v>
      </c>
      <c r="C5932" s="536" t="s">
        <v>2800</v>
      </c>
      <c r="D5932" s="541" t="s">
        <v>8969</v>
      </c>
      <c r="E5932" s="539" t="s">
        <v>188</v>
      </c>
      <c r="F5932" s="488">
        <v>91.760000000000005</v>
      </c>
    </row>
    <row r="5933" s="489" customFormat="1">
      <c r="B5933" s="490">
        <v>104173</v>
      </c>
      <c r="C5933" s="536" t="s">
        <v>2800</v>
      </c>
      <c r="D5933" s="541" t="s">
        <v>8970</v>
      </c>
      <c r="E5933" s="539" t="s">
        <v>188</v>
      </c>
      <c r="F5933" s="488">
        <v>86.459999999999994</v>
      </c>
    </row>
    <row r="5934" s="489" customFormat="1">
      <c r="B5934" s="490">
        <v>89549</v>
      </c>
      <c r="C5934" s="536" t="s">
        <v>2800</v>
      </c>
      <c r="D5934" s="541" t="s">
        <v>8971</v>
      </c>
      <c r="E5934" s="539" t="s">
        <v>188</v>
      </c>
      <c r="F5934" s="488">
        <v>19.440000000000001</v>
      </c>
    </row>
    <row r="5935" s="489" customFormat="1">
      <c r="B5935" s="490">
        <v>89578</v>
      </c>
      <c r="C5935" s="536" t="s">
        <v>2800</v>
      </c>
      <c r="D5935" s="541" t="s">
        <v>8972</v>
      </c>
      <c r="E5935" s="539" t="s">
        <v>143</v>
      </c>
      <c r="F5935" s="488">
        <v>34.770000000000003</v>
      </c>
    </row>
    <row r="5936" s="489" customFormat="1">
      <c r="B5936" s="490">
        <v>89512</v>
      </c>
      <c r="C5936" s="536" t="s">
        <v>2800</v>
      </c>
      <c r="D5936" s="541" t="s">
        <v>8973</v>
      </c>
      <c r="E5936" s="539" t="s">
        <v>143</v>
      </c>
      <c r="F5936" s="488">
        <v>52.670000000000002</v>
      </c>
    </row>
    <row r="5937" s="489" customFormat="1">
      <c r="B5937" s="490">
        <v>89580</v>
      </c>
      <c r="C5937" s="536" t="s">
        <v>2800</v>
      </c>
      <c r="D5937" s="541" t="s">
        <v>8974</v>
      </c>
      <c r="E5937" s="539" t="s">
        <v>143</v>
      </c>
      <c r="F5937" s="488">
        <v>71.799999999999997</v>
      </c>
    </row>
    <row r="5938" s="489" customFormat="1">
      <c r="B5938" s="490">
        <v>104166</v>
      </c>
      <c r="C5938" s="536" t="s">
        <v>2800</v>
      </c>
      <c r="D5938" s="541" t="s">
        <v>8975</v>
      </c>
      <c r="E5938" s="539" t="s">
        <v>143</v>
      </c>
      <c r="F5938" s="488">
        <v>78.390000000000001</v>
      </c>
    </row>
    <row r="5939" s="489" customFormat="1">
      <c r="B5939" s="490">
        <v>89508</v>
      </c>
      <c r="C5939" s="536" t="s">
        <v>2800</v>
      </c>
      <c r="D5939" s="541" t="s">
        <v>8976</v>
      </c>
      <c r="E5939" s="539" t="s">
        <v>143</v>
      </c>
      <c r="F5939" s="488">
        <v>18.059999999999999</v>
      </c>
    </row>
    <row r="5940" s="489" customFormat="1">
      <c r="B5940" s="490">
        <v>89509</v>
      </c>
      <c r="C5940" s="536" t="s">
        <v>2800</v>
      </c>
      <c r="D5940" s="541" t="s">
        <v>8977</v>
      </c>
      <c r="E5940" s="539" t="s">
        <v>143</v>
      </c>
      <c r="F5940" s="488">
        <v>24.370000000000001</v>
      </c>
    </row>
    <row r="5941" s="489" customFormat="1">
      <c r="B5941" s="490">
        <v>89576</v>
      </c>
      <c r="C5941" s="536" t="s">
        <v>2800</v>
      </c>
      <c r="D5941" s="541" t="s">
        <v>8978</v>
      </c>
      <c r="E5941" s="539" t="s">
        <v>143</v>
      </c>
      <c r="F5941" s="488">
        <v>27.960000000000001</v>
      </c>
    </row>
    <row r="5942" s="489" customFormat="1">
      <c r="B5942" s="490">
        <v>89511</v>
      </c>
      <c r="C5942" s="536" t="s">
        <v>2800</v>
      </c>
      <c r="D5942" s="541" t="s">
        <v>8979</v>
      </c>
      <c r="E5942" s="539" t="s">
        <v>143</v>
      </c>
      <c r="F5942" s="488">
        <v>41.450000000000003</v>
      </c>
    </row>
    <row r="5943" s="489" customFormat="1">
      <c r="B5943" s="490">
        <v>89675</v>
      </c>
      <c r="C5943" s="536" t="s">
        <v>2800</v>
      </c>
      <c r="D5943" s="541" t="s">
        <v>8980</v>
      </c>
      <c r="E5943" s="539" t="s">
        <v>188</v>
      </c>
      <c r="F5943" s="488">
        <v>73.609999999999999</v>
      </c>
    </row>
    <row r="5944" s="489" customFormat="1">
      <c r="B5944" s="490">
        <v>89559</v>
      </c>
      <c r="C5944" s="536" t="s">
        <v>2800</v>
      </c>
      <c r="D5944" s="541" t="s">
        <v>8981</v>
      </c>
      <c r="E5944" s="539" t="s">
        <v>188</v>
      </c>
      <c r="F5944" s="488">
        <v>68.329999999999998</v>
      </c>
    </row>
    <row r="5945" s="489" customFormat="1">
      <c r="B5945" s="490">
        <v>104172</v>
      </c>
      <c r="C5945" s="536" t="s">
        <v>2800</v>
      </c>
      <c r="D5945" s="541" t="s">
        <v>8982</v>
      </c>
      <c r="E5945" s="539" t="s">
        <v>188</v>
      </c>
      <c r="F5945" s="488">
        <v>280.12</v>
      </c>
    </row>
    <row r="5946" s="489" customFormat="1">
      <c r="B5946" s="490">
        <v>89683</v>
      </c>
      <c r="C5946" s="536" t="s">
        <v>2800</v>
      </c>
      <c r="D5946" s="541" t="s">
        <v>8983</v>
      </c>
      <c r="E5946" s="539" t="s">
        <v>188</v>
      </c>
      <c r="F5946" s="488">
        <v>287.86000000000001</v>
      </c>
    </row>
    <row r="5947" s="489" customFormat="1">
      <c r="B5947" s="490">
        <v>89667</v>
      </c>
      <c r="C5947" s="536" t="s">
        <v>2800</v>
      </c>
      <c r="D5947" s="541" t="s">
        <v>8984</v>
      </c>
      <c r="E5947" s="539" t="s">
        <v>188</v>
      </c>
      <c r="F5947" s="488">
        <v>44.899999999999999</v>
      </c>
    </row>
    <row r="5948" s="489" customFormat="1">
      <c r="B5948" s="490">
        <v>89550</v>
      </c>
      <c r="C5948" s="536" t="s">
        <v>2800</v>
      </c>
      <c r="D5948" s="541" t="s">
        <v>8985</v>
      </c>
      <c r="E5948" s="539" t="s">
        <v>188</v>
      </c>
      <c r="F5948" s="488">
        <v>41.990000000000002</v>
      </c>
    </row>
    <row r="5949" s="489" customFormat="1">
      <c r="B5949" s="490">
        <v>89693</v>
      </c>
      <c r="C5949" s="536" t="s">
        <v>2800</v>
      </c>
      <c r="D5949" s="541" t="s">
        <v>8986</v>
      </c>
      <c r="E5949" s="539" t="s">
        <v>188</v>
      </c>
      <c r="F5949" s="488">
        <v>81.739999999999995</v>
      </c>
    </row>
    <row r="5950" s="489" customFormat="1">
      <c r="B5950" s="490">
        <v>89571</v>
      </c>
      <c r="C5950" s="536" t="s">
        <v>2800</v>
      </c>
      <c r="D5950" s="541" t="s">
        <v>8987</v>
      </c>
      <c r="E5950" s="539" t="s">
        <v>188</v>
      </c>
      <c r="F5950" s="488">
        <v>71.189999999999998</v>
      </c>
    </row>
    <row r="5951" s="489" customFormat="1">
      <c r="B5951" s="490">
        <v>89696</v>
      </c>
      <c r="C5951" s="536" t="s">
        <v>2800</v>
      </c>
      <c r="D5951" s="541" t="s">
        <v>8988</v>
      </c>
      <c r="E5951" s="539" t="s">
        <v>188</v>
      </c>
      <c r="F5951" s="488">
        <v>87.019999999999996</v>
      </c>
    </row>
    <row r="5952" s="489" customFormat="1">
      <c r="B5952" s="490">
        <v>89573</v>
      </c>
      <c r="C5952" s="536" t="s">
        <v>2800</v>
      </c>
      <c r="D5952" s="541" t="s">
        <v>8989</v>
      </c>
      <c r="E5952" s="539" t="s">
        <v>188</v>
      </c>
      <c r="F5952" s="488">
        <v>78.040000000000006</v>
      </c>
    </row>
    <row r="5953" s="489" customFormat="1">
      <c r="B5953" s="490">
        <v>89704</v>
      </c>
      <c r="C5953" s="536" t="s">
        <v>2800</v>
      </c>
      <c r="D5953" s="541" t="s">
        <v>8990</v>
      </c>
      <c r="E5953" s="539" t="s">
        <v>188</v>
      </c>
      <c r="F5953" s="488">
        <v>155.56</v>
      </c>
    </row>
    <row r="5954" s="489" customFormat="1">
      <c r="B5954" s="490">
        <v>104175</v>
      </c>
      <c r="C5954" s="536" t="s">
        <v>2800</v>
      </c>
      <c r="D5954" s="541" t="s">
        <v>8991</v>
      </c>
      <c r="E5954" s="539" t="s">
        <v>188</v>
      </c>
      <c r="F5954" s="488">
        <v>143.34</v>
      </c>
    </row>
    <row r="5955" s="489" customFormat="1">
      <c r="B5955" s="490">
        <v>89701</v>
      </c>
      <c r="C5955" s="536" t="s">
        <v>2800</v>
      </c>
      <c r="D5955" s="541" t="s">
        <v>8992</v>
      </c>
      <c r="E5955" s="539" t="s">
        <v>188</v>
      </c>
      <c r="F5955" s="488">
        <v>200.80000000000001</v>
      </c>
    </row>
    <row r="5956" s="489" customFormat="1">
      <c r="B5956" s="490">
        <v>104177</v>
      </c>
      <c r="C5956" s="536" t="s">
        <v>2800</v>
      </c>
      <c r="D5956" s="541" t="s">
        <v>8993</v>
      </c>
      <c r="E5956" s="539" t="s">
        <v>188</v>
      </c>
      <c r="F5956" s="488">
        <v>185.31999999999999</v>
      </c>
    </row>
    <row r="5957" s="489" customFormat="1">
      <c r="B5957" s="490">
        <v>89566</v>
      </c>
      <c r="C5957" s="536" t="s">
        <v>2800</v>
      </c>
      <c r="D5957" s="541" t="s">
        <v>8994</v>
      </c>
      <c r="E5957" s="539" t="s">
        <v>188</v>
      </c>
      <c r="F5957" s="488">
        <v>48.509999999999998</v>
      </c>
    </row>
    <row r="5958" s="489" customFormat="1">
      <c r="B5958" s="490">
        <v>89687</v>
      </c>
      <c r="C5958" s="536" t="s">
        <v>2800</v>
      </c>
      <c r="D5958" s="541" t="s">
        <v>8995</v>
      </c>
      <c r="E5958" s="539" t="s">
        <v>188</v>
      </c>
      <c r="F5958" s="488">
        <v>54.340000000000003</v>
      </c>
    </row>
    <row r="5959" s="489" customFormat="1">
      <c r="B5959" s="490">
        <v>102450</v>
      </c>
      <c r="C5959" s="536" t="s">
        <v>2800</v>
      </c>
      <c r="D5959" s="541" t="s">
        <v>8996</v>
      </c>
      <c r="E5959" s="539" t="s">
        <v>12625</v>
      </c>
      <c r="F5959" s="488">
        <v>0</v>
      </c>
    </row>
    <row r="5960" s="489" customFormat="1">
      <c r="B5960" s="490">
        <v>102250</v>
      </c>
      <c r="C5960" s="536" t="s">
        <v>2800</v>
      </c>
      <c r="D5960" s="541" t="s">
        <v>8997</v>
      </c>
      <c r="E5960" s="539" t="s">
        <v>12625</v>
      </c>
      <c r="F5960" s="488">
        <v>0</v>
      </c>
    </row>
    <row r="5961" s="489" customFormat="1">
      <c r="B5961" s="490">
        <v>102240</v>
      </c>
      <c r="C5961" s="536" t="s">
        <v>2800</v>
      </c>
      <c r="D5961" s="541" t="s">
        <v>8998</v>
      </c>
      <c r="E5961" s="539" t="s">
        <v>12625</v>
      </c>
      <c r="F5961" s="488">
        <v>0</v>
      </c>
    </row>
    <row r="5962" s="489" customFormat="1">
      <c r="B5962" s="490">
        <v>102449</v>
      </c>
      <c r="C5962" s="536" t="s">
        <v>2800</v>
      </c>
      <c r="D5962" s="541" t="s">
        <v>8999</v>
      </c>
      <c r="E5962" s="539" t="s">
        <v>12625</v>
      </c>
      <c r="F5962" s="488">
        <v>0</v>
      </c>
    </row>
    <row r="5963" s="489" customFormat="1">
      <c r="B5963" s="490">
        <v>102249</v>
      </c>
      <c r="C5963" s="536" t="s">
        <v>2800</v>
      </c>
      <c r="D5963" s="541" t="s">
        <v>9000</v>
      </c>
      <c r="E5963" s="539" t="s">
        <v>12625</v>
      </c>
      <c r="F5963" s="488">
        <v>0</v>
      </c>
    </row>
    <row r="5964" s="489" customFormat="1">
      <c r="B5964" s="490">
        <v>102238</v>
      </c>
      <c r="C5964" s="536" t="s">
        <v>2800</v>
      </c>
      <c r="D5964" s="541" t="s">
        <v>9001</v>
      </c>
      <c r="E5964" s="539" t="s">
        <v>12625</v>
      </c>
      <c r="F5964" s="488">
        <v>0</v>
      </c>
    </row>
    <row r="5965" s="489" customFormat="1">
      <c r="B5965" s="490">
        <v>102448</v>
      </c>
      <c r="C5965" s="536" t="s">
        <v>2800</v>
      </c>
      <c r="D5965" s="541" t="s">
        <v>9002</v>
      </c>
      <c r="E5965" s="539" t="s">
        <v>12625</v>
      </c>
      <c r="F5965" s="488">
        <v>0</v>
      </c>
    </row>
    <row r="5966" s="489" customFormat="1">
      <c r="B5966" s="490">
        <v>102248</v>
      </c>
      <c r="C5966" s="536" t="s">
        <v>2800</v>
      </c>
      <c r="D5966" s="541" t="s">
        <v>9003</v>
      </c>
      <c r="E5966" s="539" t="s">
        <v>12625</v>
      </c>
      <c r="F5966" s="488">
        <v>0</v>
      </c>
    </row>
    <row r="5967" s="489" customFormat="1">
      <c r="B5967" s="490">
        <v>102253</v>
      </c>
      <c r="C5967" s="536" t="s">
        <v>2800</v>
      </c>
      <c r="D5967" s="541" t="s">
        <v>9004</v>
      </c>
      <c r="E5967" s="539" t="s">
        <v>12625</v>
      </c>
      <c r="F5967" s="488">
        <v>686</v>
      </c>
    </row>
    <row r="5968" s="489" customFormat="1">
      <c r="B5968" s="490">
        <v>102254</v>
      </c>
      <c r="C5968" s="536" t="s">
        <v>2800</v>
      </c>
      <c r="D5968" s="541" t="s">
        <v>9005</v>
      </c>
      <c r="E5968" s="539" t="s">
        <v>12625</v>
      </c>
      <c r="F5968" s="488">
        <v>658.63999999999999</v>
      </c>
    </row>
    <row r="5969" s="489" customFormat="1">
      <c r="B5969" s="490">
        <v>102257</v>
      </c>
      <c r="C5969" s="536" t="s">
        <v>2800</v>
      </c>
      <c r="D5969" s="541" t="s">
        <v>9006</v>
      </c>
      <c r="E5969" s="539" t="s">
        <v>12625</v>
      </c>
      <c r="F5969" s="488">
        <v>428.16000000000003</v>
      </c>
    </row>
    <row r="5970" s="489" customFormat="1">
      <c r="B5970" s="490">
        <v>102239</v>
      </c>
      <c r="C5970" s="536" t="s">
        <v>2800</v>
      </c>
      <c r="D5970" s="541" t="s">
        <v>9007</v>
      </c>
      <c r="E5970" s="539" t="s">
        <v>12625</v>
      </c>
      <c r="F5970" s="488">
        <v>0</v>
      </c>
    </row>
    <row r="5971" s="489" customFormat="1">
      <c r="B5971" s="490">
        <v>102236</v>
      </c>
      <c r="C5971" s="536" t="s">
        <v>2800</v>
      </c>
      <c r="D5971" s="541" t="s">
        <v>9008</v>
      </c>
      <c r="E5971" s="539" t="s">
        <v>12625</v>
      </c>
      <c r="F5971" s="488">
        <v>0</v>
      </c>
    </row>
    <row r="5972" s="489" customFormat="1">
      <c r="B5972" s="490">
        <v>102235</v>
      </c>
      <c r="C5972" s="536" t="s">
        <v>2800</v>
      </c>
      <c r="D5972" s="541" t="s">
        <v>9009</v>
      </c>
      <c r="E5972" s="539" t="s">
        <v>12625</v>
      </c>
      <c r="F5972" s="488">
        <v>324.16000000000003</v>
      </c>
    </row>
    <row r="5973" s="489" customFormat="1">
      <c r="B5973" s="490">
        <v>102260</v>
      </c>
      <c r="C5973" s="536" t="s">
        <v>2800</v>
      </c>
      <c r="D5973" s="541" t="s">
        <v>9010</v>
      </c>
      <c r="E5973" s="539" t="s">
        <v>12625</v>
      </c>
      <c r="F5973" s="488">
        <v>0</v>
      </c>
    </row>
    <row r="5974" s="489" customFormat="1">
      <c r="B5974" s="490">
        <v>102259</v>
      </c>
      <c r="C5974" s="536" t="s">
        <v>2800</v>
      </c>
      <c r="D5974" s="541" t="s">
        <v>9011</v>
      </c>
      <c r="E5974" s="539" t="s">
        <v>12625</v>
      </c>
      <c r="F5974" s="488">
        <v>0</v>
      </c>
    </row>
    <row r="5975" s="489" customFormat="1">
      <c r="B5975" s="490">
        <v>102262</v>
      </c>
      <c r="C5975" s="536" t="s">
        <v>2800</v>
      </c>
      <c r="D5975" s="541" t="s">
        <v>9012</v>
      </c>
      <c r="E5975" s="539" t="s">
        <v>188</v>
      </c>
      <c r="F5975" s="488">
        <v>0</v>
      </c>
    </row>
    <row r="5976" s="489" customFormat="1">
      <c r="B5976" s="490">
        <v>102242</v>
      </c>
      <c r="C5976" s="536" t="s">
        <v>2800</v>
      </c>
      <c r="D5976" s="541" t="s">
        <v>9013</v>
      </c>
      <c r="E5976" s="539" t="s">
        <v>12625</v>
      </c>
      <c r="F5976" s="488">
        <v>0</v>
      </c>
    </row>
    <row r="5977" s="489" customFormat="1">
      <c r="B5977" s="490">
        <v>102246</v>
      </c>
      <c r="C5977" s="536" t="s">
        <v>2800</v>
      </c>
      <c r="D5977" s="541" t="s">
        <v>9014</v>
      </c>
      <c r="E5977" s="539" t="s">
        <v>12625</v>
      </c>
      <c r="F5977" s="488">
        <v>0</v>
      </c>
    </row>
    <row r="5978" s="489" customFormat="1">
      <c r="B5978" s="490">
        <v>102251</v>
      </c>
      <c r="C5978" s="536" t="s">
        <v>2800</v>
      </c>
      <c r="D5978" s="541" t="s">
        <v>9015</v>
      </c>
      <c r="E5978" s="539" t="s">
        <v>12625</v>
      </c>
      <c r="F5978" s="488">
        <v>0</v>
      </c>
    </row>
    <row r="5979" s="489" customFormat="1">
      <c r="B5979" s="490">
        <v>102241</v>
      </c>
      <c r="C5979" s="536" t="s">
        <v>2800</v>
      </c>
      <c r="D5979" s="541" t="s">
        <v>9016</v>
      </c>
      <c r="E5979" s="539" t="s">
        <v>12625</v>
      </c>
      <c r="F5979" s="488">
        <v>0</v>
      </c>
    </row>
    <row r="5980" s="489" customFormat="1">
      <c r="B5980" s="490">
        <v>102247</v>
      </c>
      <c r="C5980" s="536" t="s">
        <v>2800</v>
      </c>
      <c r="D5980" s="541" t="s">
        <v>9017</v>
      </c>
      <c r="E5980" s="539" t="s">
        <v>12625</v>
      </c>
      <c r="F5980" s="488">
        <v>0</v>
      </c>
    </row>
    <row r="5981" s="489" customFormat="1">
      <c r="B5981" s="490">
        <v>102252</v>
      </c>
      <c r="C5981" s="536" t="s">
        <v>2800</v>
      </c>
      <c r="D5981" s="541" t="s">
        <v>9018</v>
      </c>
      <c r="E5981" s="539" t="s">
        <v>12625</v>
      </c>
      <c r="F5981" s="488">
        <v>0</v>
      </c>
    </row>
    <row r="5982" s="489" customFormat="1">
      <c r="B5982" s="490">
        <v>102255</v>
      </c>
      <c r="C5982" s="536" t="s">
        <v>2800</v>
      </c>
      <c r="D5982" s="541" t="s">
        <v>9019</v>
      </c>
      <c r="E5982" s="539" t="s">
        <v>12625</v>
      </c>
      <c r="F5982" s="488">
        <v>745.05999999999995</v>
      </c>
    </row>
    <row r="5983" s="489" customFormat="1">
      <c r="B5983" s="490">
        <v>102256</v>
      </c>
      <c r="C5983" s="536" t="s">
        <v>2800</v>
      </c>
      <c r="D5983" s="541" t="s">
        <v>9020</v>
      </c>
      <c r="E5983" s="539" t="s">
        <v>12625</v>
      </c>
      <c r="F5983" s="488">
        <v>719.00999999999999</v>
      </c>
    </row>
    <row r="5984" s="489" customFormat="1">
      <c r="B5984" s="490">
        <v>102258</v>
      </c>
      <c r="C5984" s="536" t="s">
        <v>2800</v>
      </c>
      <c r="D5984" s="541" t="s">
        <v>9021</v>
      </c>
      <c r="E5984" s="539" t="s">
        <v>12625</v>
      </c>
      <c r="F5984" s="488">
        <v>490.01999999999998</v>
      </c>
    </row>
    <row r="5985" s="489" customFormat="1">
      <c r="B5985" s="490">
        <v>101912</v>
      </c>
      <c r="C5985" s="536" t="s">
        <v>2800</v>
      </c>
      <c r="D5985" s="541" t="s">
        <v>9022</v>
      </c>
      <c r="E5985" s="539" t="s">
        <v>188</v>
      </c>
      <c r="F5985" s="488">
        <v>1752.77</v>
      </c>
    </row>
    <row r="5986" s="489" customFormat="1">
      <c r="B5986" s="490">
        <v>96765</v>
      </c>
      <c r="C5986" s="536" t="s">
        <v>2800</v>
      </c>
      <c r="D5986" s="541" t="s">
        <v>9023</v>
      </c>
      <c r="E5986" s="539" t="s">
        <v>188</v>
      </c>
      <c r="F5986" s="488">
        <v>1346.71</v>
      </c>
    </row>
    <row r="5987" s="489" customFormat="1">
      <c r="B5987" s="490">
        <v>97430</v>
      </c>
      <c r="C5987" s="536" t="s">
        <v>2800</v>
      </c>
      <c r="D5987" s="541" t="s">
        <v>9024</v>
      </c>
      <c r="E5987" s="539" t="s">
        <v>188</v>
      </c>
      <c r="F5987" s="488">
        <v>40.359999999999999</v>
      </c>
    </row>
    <row r="5988" s="489" customFormat="1">
      <c r="B5988" s="490">
        <v>97431</v>
      </c>
      <c r="C5988" s="536" t="s">
        <v>2800</v>
      </c>
      <c r="D5988" s="541" t="s">
        <v>9025</v>
      </c>
      <c r="E5988" s="539" t="s">
        <v>188</v>
      </c>
      <c r="F5988" s="488">
        <v>45.189999999999998</v>
      </c>
    </row>
    <row r="5989" s="489" customFormat="1">
      <c r="B5989" s="490">
        <v>97432</v>
      </c>
      <c r="C5989" s="536" t="s">
        <v>2800</v>
      </c>
      <c r="D5989" s="541" t="s">
        <v>9026</v>
      </c>
      <c r="E5989" s="539" t="s">
        <v>188</v>
      </c>
      <c r="F5989" s="488">
        <v>51.020000000000003</v>
      </c>
    </row>
    <row r="5990" s="489" customFormat="1">
      <c r="B5990" s="490">
        <v>101913</v>
      </c>
      <c r="C5990" s="536" t="s">
        <v>2800</v>
      </c>
      <c r="D5990" s="541" t="s">
        <v>9027</v>
      </c>
      <c r="E5990" s="539" t="s">
        <v>188</v>
      </c>
      <c r="F5990" s="488">
        <v>343.44999999999999</v>
      </c>
    </row>
    <row r="5991" s="489" customFormat="1">
      <c r="B5991" s="490">
        <v>101914</v>
      </c>
      <c r="C5991" s="536" t="s">
        <v>2800</v>
      </c>
      <c r="D5991" s="541" t="s">
        <v>9028</v>
      </c>
      <c r="E5991" s="539" t="s">
        <v>188</v>
      </c>
      <c r="F5991" s="488">
        <v>437.74000000000001</v>
      </c>
    </row>
    <row r="5992" s="489" customFormat="1">
      <c r="B5992" s="490">
        <v>101915</v>
      </c>
      <c r="C5992" s="536" t="s">
        <v>2800</v>
      </c>
      <c r="D5992" s="541" t="s">
        <v>9029</v>
      </c>
      <c r="E5992" s="539" t="s">
        <v>188</v>
      </c>
      <c r="F5992" s="488">
        <v>355.26999999999998</v>
      </c>
    </row>
    <row r="5993" s="489" customFormat="1">
      <c r="B5993" s="490">
        <v>97433</v>
      </c>
      <c r="C5993" s="536" t="s">
        <v>2800</v>
      </c>
      <c r="D5993" s="541" t="s">
        <v>9030</v>
      </c>
      <c r="E5993" s="539" t="s">
        <v>188</v>
      </c>
      <c r="F5993" s="488">
        <v>88.829999999999998</v>
      </c>
    </row>
    <row r="5994" s="489" customFormat="1">
      <c r="B5994" s="490">
        <v>97435</v>
      </c>
      <c r="C5994" s="536" t="s">
        <v>2800</v>
      </c>
      <c r="D5994" s="541" t="s">
        <v>9031</v>
      </c>
      <c r="E5994" s="539" t="s">
        <v>188</v>
      </c>
      <c r="F5994" s="488">
        <v>103.8</v>
      </c>
    </row>
    <row r="5995" s="489" customFormat="1">
      <c r="B5995" s="490">
        <v>97437</v>
      </c>
      <c r="C5995" s="536" t="s">
        <v>2800</v>
      </c>
      <c r="D5995" s="541" t="s">
        <v>9032</v>
      </c>
      <c r="E5995" s="539" t="s">
        <v>188</v>
      </c>
      <c r="F5995" s="488">
        <v>118.73999999999999</v>
      </c>
    </row>
    <row r="5996" s="489" customFormat="1">
      <c r="B5996" s="490">
        <v>97546</v>
      </c>
      <c r="C5996" s="536" t="s">
        <v>2800</v>
      </c>
      <c r="D5996" s="541" t="s">
        <v>9033</v>
      </c>
      <c r="E5996" s="539" t="s">
        <v>188</v>
      </c>
      <c r="F5996" s="488">
        <v>37.289999999999999</v>
      </c>
    </row>
    <row r="5997" s="489" customFormat="1">
      <c r="B5997" s="490">
        <v>97548</v>
      </c>
      <c r="C5997" s="536" t="s">
        <v>2800</v>
      </c>
      <c r="D5997" s="541" t="s">
        <v>9034</v>
      </c>
      <c r="E5997" s="539" t="s">
        <v>188</v>
      </c>
      <c r="F5997" s="488">
        <v>55.549999999999997</v>
      </c>
    </row>
    <row r="5998" s="489" customFormat="1">
      <c r="B5998" s="490">
        <v>97550</v>
      </c>
      <c r="C5998" s="536" t="s">
        <v>2800</v>
      </c>
      <c r="D5998" s="541" t="s">
        <v>9035</v>
      </c>
      <c r="E5998" s="539" t="s">
        <v>188</v>
      </c>
      <c r="F5998" s="488">
        <v>92.859999999999999</v>
      </c>
    </row>
    <row r="5999" s="489" customFormat="1">
      <c r="B5999" s="490">
        <v>97479</v>
      </c>
      <c r="C5999" s="536" t="s">
        <v>2800</v>
      </c>
      <c r="D5999" s="541" t="s">
        <v>9036</v>
      </c>
      <c r="E5999" s="539" t="s">
        <v>188</v>
      </c>
      <c r="F5999" s="488">
        <v>61.549999999999997</v>
      </c>
    </row>
    <row r="6000" s="489" customFormat="1">
      <c r="B6000" s="490">
        <v>97517</v>
      </c>
      <c r="C6000" s="536" t="s">
        <v>2800</v>
      </c>
      <c r="D6000" s="541" t="s">
        <v>9037</v>
      </c>
      <c r="E6000" s="539" t="s">
        <v>188</v>
      </c>
      <c r="F6000" s="488">
        <v>56.950000000000003</v>
      </c>
    </row>
    <row r="6001" s="489" customFormat="1">
      <c r="B6001" s="490">
        <v>97481</v>
      </c>
      <c r="C6001" s="536" t="s">
        <v>2800</v>
      </c>
      <c r="D6001" s="541" t="s">
        <v>9038</v>
      </c>
      <c r="E6001" s="539" t="s">
        <v>188</v>
      </c>
      <c r="F6001" s="488">
        <v>88.840000000000003</v>
      </c>
    </row>
    <row r="6002" s="489" customFormat="1">
      <c r="B6002" s="490">
        <v>97519</v>
      </c>
      <c r="C6002" s="536" t="s">
        <v>2800</v>
      </c>
      <c r="D6002" s="541" t="s">
        <v>9039</v>
      </c>
      <c r="E6002" s="539" t="s">
        <v>188</v>
      </c>
      <c r="F6002" s="488">
        <v>80.709999999999994</v>
      </c>
    </row>
    <row r="6003" s="489" customFormat="1">
      <c r="B6003" s="490">
        <v>97483</v>
      </c>
      <c r="C6003" s="536" t="s">
        <v>2800</v>
      </c>
      <c r="D6003" s="541" t="s">
        <v>9040</v>
      </c>
      <c r="E6003" s="539" t="s">
        <v>188</v>
      </c>
      <c r="F6003" s="488">
        <v>123.94</v>
      </c>
    </row>
    <row r="6004" s="489" customFormat="1">
      <c r="B6004" s="490">
        <v>97521</v>
      </c>
      <c r="C6004" s="536" t="s">
        <v>2800</v>
      </c>
      <c r="D6004" s="541" t="s">
        <v>9041</v>
      </c>
      <c r="E6004" s="539" t="s">
        <v>188</v>
      </c>
      <c r="F6004" s="488">
        <v>111.84</v>
      </c>
    </row>
    <row r="6005" s="489" customFormat="1">
      <c r="B6005" s="490">
        <v>97452</v>
      </c>
      <c r="C6005" s="536" t="s">
        <v>2800</v>
      </c>
      <c r="D6005" s="541" t="s">
        <v>9042</v>
      </c>
      <c r="E6005" s="539" t="s">
        <v>188</v>
      </c>
      <c r="F6005" s="488">
        <v>199.02000000000001</v>
      </c>
    </row>
    <row r="6006" s="489" customFormat="1">
      <c r="B6006" s="490">
        <v>97485</v>
      </c>
      <c r="C6006" s="536" t="s">
        <v>2800</v>
      </c>
      <c r="D6006" s="541" t="s">
        <v>9043</v>
      </c>
      <c r="E6006" s="539" t="s">
        <v>188</v>
      </c>
      <c r="F6006" s="488">
        <v>170.50999999999999</v>
      </c>
    </row>
    <row r="6007" s="489" customFormat="1">
      <c r="B6007" s="490">
        <v>97523</v>
      </c>
      <c r="C6007" s="536" t="s">
        <v>2800</v>
      </c>
      <c r="D6007" s="541" t="s">
        <v>9044</v>
      </c>
      <c r="E6007" s="539" t="s">
        <v>188</v>
      </c>
      <c r="F6007" s="488">
        <v>153.46000000000001</v>
      </c>
    </row>
    <row r="6008" s="489" customFormat="1">
      <c r="B6008" s="490">
        <v>97454</v>
      </c>
      <c r="C6008" s="536" t="s">
        <v>2800</v>
      </c>
      <c r="D6008" s="541" t="s">
        <v>9045</v>
      </c>
      <c r="E6008" s="539" t="s">
        <v>188</v>
      </c>
      <c r="F6008" s="488">
        <v>335.39999999999998</v>
      </c>
    </row>
    <row r="6009" s="489" customFormat="1">
      <c r="B6009" s="490">
        <v>97487</v>
      </c>
      <c r="C6009" s="536" t="s">
        <v>2800</v>
      </c>
      <c r="D6009" s="541" t="s">
        <v>9046</v>
      </c>
      <c r="E6009" s="539" t="s">
        <v>188</v>
      </c>
      <c r="F6009" s="488">
        <v>311.76999999999998</v>
      </c>
    </row>
    <row r="6010" s="489" customFormat="1">
      <c r="B6010" s="490">
        <v>97525</v>
      </c>
      <c r="C6010" s="536" t="s">
        <v>2800</v>
      </c>
      <c r="D6010" s="541" t="s">
        <v>9047</v>
      </c>
      <c r="E6010" s="539" t="s">
        <v>188</v>
      </c>
      <c r="F6010" s="488">
        <v>287.14999999999998</v>
      </c>
    </row>
    <row r="6011" s="489" customFormat="1">
      <c r="B6011" s="490">
        <v>97456</v>
      </c>
      <c r="C6011" s="536" t="s">
        <v>2800</v>
      </c>
      <c r="D6011" s="541" t="s">
        <v>9048</v>
      </c>
      <c r="E6011" s="539" t="s">
        <v>188</v>
      </c>
      <c r="F6011" s="488">
        <v>750.77999999999997</v>
      </c>
    </row>
    <row r="6012" s="489" customFormat="1">
      <c r="B6012" s="490">
        <v>97489</v>
      </c>
      <c r="C6012" s="536" t="s">
        <v>2800</v>
      </c>
      <c r="D6012" s="541" t="s">
        <v>9049</v>
      </c>
      <c r="E6012" s="539" t="s">
        <v>188</v>
      </c>
      <c r="F6012" s="488">
        <v>731.92999999999995</v>
      </c>
    </row>
    <row r="6013" s="489" customFormat="1">
      <c r="B6013" s="490">
        <v>97527</v>
      </c>
      <c r="C6013" s="536" t="s">
        <v>2800</v>
      </c>
      <c r="D6013" s="541" t="s">
        <v>9050</v>
      </c>
      <c r="E6013" s="539" t="s">
        <v>188</v>
      </c>
      <c r="F6013" s="488">
        <v>699.80999999999995</v>
      </c>
    </row>
    <row r="6014" s="489" customFormat="1">
      <c r="B6014" s="490">
        <v>97434</v>
      </c>
      <c r="C6014" s="536" t="s">
        <v>2800</v>
      </c>
      <c r="D6014" s="541" t="s">
        <v>9051</v>
      </c>
      <c r="E6014" s="539" t="s">
        <v>188</v>
      </c>
      <c r="F6014" s="488">
        <v>90.370000000000005</v>
      </c>
    </row>
    <row r="6015" s="489" customFormat="1">
      <c r="B6015" s="490">
        <v>97436</v>
      </c>
      <c r="C6015" s="536" t="s">
        <v>2800</v>
      </c>
      <c r="D6015" s="541" t="s">
        <v>9052</v>
      </c>
      <c r="E6015" s="539" t="s">
        <v>188</v>
      </c>
      <c r="F6015" s="488">
        <v>106.78</v>
      </c>
    </row>
    <row r="6016" s="489" customFormat="1">
      <c r="B6016" s="490">
        <v>97438</v>
      </c>
      <c r="C6016" s="536" t="s">
        <v>2800</v>
      </c>
      <c r="D6016" s="541" t="s">
        <v>9053</v>
      </c>
      <c r="E6016" s="539" t="s">
        <v>188</v>
      </c>
      <c r="F6016" s="488">
        <v>121.93000000000001</v>
      </c>
    </row>
    <row r="6017" s="489" customFormat="1">
      <c r="B6017" s="490">
        <v>97547</v>
      </c>
      <c r="C6017" s="536" t="s">
        <v>2800</v>
      </c>
      <c r="D6017" s="541" t="s">
        <v>9054</v>
      </c>
      <c r="E6017" s="539" t="s">
        <v>188</v>
      </c>
      <c r="F6017" s="488">
        <v>37.289999999999999</v>
      </c>
    </row>
    <row r="6018" s="489" customFormat="1">
      <c r="B6018" s="490">
        <v>97549</v>
      </c>
      <c r="C6018" s="536" t="s">
        <v>2800</v>
      </c>
      <c r="D6018" s="541" t="s">
        <v>9055</v>
      </c>
      <c r="E6018" s="539" t="s">
        <v>188</v>
      </c>
      <c r="F6018" s="488">
        <v>55.549999999999997</v>
      </c>
    </row>
    <row r="6019" s="489" customFormat="1">
      <c r="B6019" s="490">
        <v>97551</v>
      </c>
      <c r="C6019" s="536" t="s">
        <v>2800</v>
      </c>
      <c r="D6019" s="541" t="s">
        <v>9056</v>
      </c>
      <c r="E6019" s="539" t="s">
        <v>188</v>
      </c>
      <c r="F6019" s="488">
        <v>92.859999999999999</v>
      </c>
    </row>
    <row r="6020" s="489" customFormat="1">
      <c r="B6020" s="490">
        <v>97480</v>
      </c>
      <c r="C6020" s="536" t="s">
        <v>2800</v>
      </c>
      <c r="D6020" s="541" t="s">
        <v>9057</v>
      </c>
      <c r="E6020" s="539" t="s">
        <v>188</v>
      </c>
      <c r="F6020" s="488">
        <v>61.549999999999997</v>
      </c>
    </row>
    <row r="6021" s="489" customFormat="1">
      <c r="B6021" s="490">
        <v>97518</v>
      </c>
      <c r="C6021" s="536" t="s">
        <v>2800</v>
      </c>
      <c r="D6021" s="541" t="s">
        <v>9058</v>
      </c>
      <c r="E6021" s="539" t="s">
        <v>188</v>
      </c>
      <c r="F6021" s="488">
        <v>56.950000000000003</v>
      </c>
    </row>
    <row r="6022" s="489" customFormat="1">
      <c r="B6022" s="490">
        <v>97482</v>
      </c>
      <c r="C6022" s="536" t="s">
        <v>2800</v>
      </c>
      <c r="D6022" s="541" t="s">
        <v>9059</v>
      </c>
      <c r="E6022" s="539" t="s">
        <v>188</v>
      </c>
      <c r="F6022" s="488">
        <v>88.840000000000003</v>
      </c>
    </row>
    <row r="6023" s="489" customFormat="1">
      <c r="B6023" s="490">
        <v>97520</v>
      </c>
      <c r="C6023" s="536" t="s">
        <v>2800</v>
      </c>
      <c r="D6023" s="541" t="s">
        <v>9060</v>
      </c>
      <c r="E6023" s="539" t="s">
        <v>188</v>
      </c>
      <c r="F6023" s="488">
        <v>80.709999999999994</v>
      </c>
    </row>
    <row r="6024" s="489" customFormat="1">
      <c r="B6024" s="490">
        <v>97484</v>
      </c>
      <c r="C6024" s="536" t="s">
        <v>2800</v>
      </c>
      <c r="D6024" s="541" t="s">
        <v>9061</v>
      </c>
      <c r="E6024" s="539" t="s">
        <v>188</v>
      </c>
      <c r="F6024" s="488">
        <v>123.94</v>
      </c>
    </row>
    <row r="6025" s="489" customFormat="1">
      <c r="B6025" s="490">
        <v>97522</v>
      </c>
      <c r="C6025" s="536" t="s">
        <v>2800</v>
      </c>
      <c r="D6025" s="541" t="s">
        <v>9062</v>
      </c>
      <c r="E6025" s="539" t="s">
        <v>188</v>
      </c>
      <c r="F6025" s="488">
        <v>111.84</v>
      </c>
    </row>
    <row r="6026" s="489" customFormat="1">
      <c r="B6026" s="490">
        <v>97453</v>
      </c>
      <c r="C6026" s="536" t="s">
        <v>2800</v>
      </c>
      <c r="D6026" s="541" t="s">
        <v>9063</v>
      </c>
      <c r="E6026" s="539" t="s">
        <v>188</v>
      </c>
      <c r="F6026" s="488">
        <v>210.84999999999999</v>
      </c>
    </row>
    <row r="6027" s="489" customFormat="1">
      <c r="B6027" s="490">
        <v>97486</v>
      </c>
      <c r="C6027" s="536" t="s">
        <v>2800</v>
      </c>
      <c r="D6027" s="541" t="s">
        <v>9064</v>
      </c>
      <c r="E6027" s="539" t="s">
        <v>188</v>
      </c>
      <c r="F6027" s="488">
        <v>182.34</v>
      </c>
    </row>
    <row r="6028" s="489" customFormat="1">
      <c r="B6028" s="490">
        <v>97524</v>
      </c>
      <c r="C6028" s="536" t="s">
        <v>2800</v>
      </c>
      <c r="D6028" s="541" t="s">
        <v>9065</v>
      </c>
      <c r="E6028" s="539" t="s">
        <v>188</v>
      </c>
      <c r="F6028" s="488">
        <v>165.28999999999999</v>
      </c>
    </row>
    <row r="6029" s="489" customFormat="1">
      <c r="B6029" s="490">
        <v>97455</v>
      </c>
      <c r="C6029" s="536" t="s">
        <v>2800</v>
      </c>
      <c r="D6029" s="541" t="s">
        <v>9066</v>
      </c>
      <c r="E6029" s="539" t="s">
        <v>188</v>
      </c>
      <c r="F6029" s="488">
        <v>354.31999999999999</v>
      </c>
    </row>
    <row r="6030" s="489" customFormat="1">
      <c r="B6030" s="490">
        <v>97488</v>
      </c>
      <c r="C6030" s="536" t="s">
        <v>2800</v>
      </c>
      <c r="D6030" s="541" t="s">
        <v>9067</v>
      </c>
      <c r="E6030" s="539" t="s">
        <v>188</v>
      </c>
      <c r="F6030" s="488">
        <v>330.69</v>
      </c>
    </row>
    <row r="6031" s="489" customFormat="1">
      <c r="B6031" s="490">
        <v>97526</v>
      </c>
      <c r="C6031" s="536" t="s">
        <v>2800</v>
      </c>
      <c r="D6031" s="541" t="s">
        <v>9068</v>
      </c>
      <c r="E6031" s="539" t="s">
        <v>188</v>
      </c>
      <c r="F6031" s="488">
        <v>306.06999999999999</v>
      </c>
    </row>
    <row r="6032" s="489" customFormat="1">
      <c r="B6032" s="490">
        <v>97457</v>
      </c>
      <c r="C6032" s="536" t="s">
        <v>2800</v>
      </c>
      <c r="D6032" s="541" t="s">
        <v>9069</v>
      </c>
      <c r="E6032" s="539" t="s">
        <v>188</v>
      </c>
      <c r="F6032" s="488">
        <v>665.88999999999999</v>
      </c>
    </row>
    <row r="6033" s="489" customFormat="1">
      <c r="B6033" s="490">
        <v>97490</v>
      </c>
      <c r="C6033" s="536" t="s">
        <v>2800</v>
      </c>
      <c r="D6033" s="541" t="s">
        <v>9070</v>
      </c>
      <c r="E6033" s="539" t="s">
        <v>188</v>
      </c>
      <c r="F6033" s="488">
        <v>647.03999999999996</v>
      </c>
    </row>
    <row r="6034" s="489" customFormat="1">
      <c r="B6034" s="490">
        <v>97528</v>
      </c>
      <c r="C6034" s="536" t="s">
        <v>2800</v>
      </c>
      <c r="D6034" s="541" t="s">
        <v>9071</v>
      </c>
      <c r="E6034" s="539" t="s">
        <v>188</v>
      </c>
      <c r="F6034" s="488">
        <v>614.91999999999996</v>
      </c>
    </row>
    <row r="6035" s="489" customFormat="1">
      <c r="B6035" s="490">
        <v>101906</v>
      </c>
      <c r="C6035" s="536" t="s">
        <v>2800</v>
      </c>
      <c r="D6035" s="541" t="s">
        <v>9072</v>
      </c>
      <c r="E6035" s="539" t="s">
        <v>188</v>
      </c>
      <c r="F6035" s="488">
        <v>518.29999999999995</v>
      </c>
    </row>
    <row r="6036" s="489" customFormat="1">
      <c r="B6036" s="490">
        <v>101907</v>
      </c>
      <c r="C6036" s="536" t="s">
        <v>2800</v>
      </c>
      <c r="D6036" s="541" t="s">
        <v>9073</v>
      </c>
      <c r="E6036" s="539" t="s">
        <v>188</v>
      </c>
      <c r="F6036" s="488">
        <v>559.26999999999998</v>
      </c>
    </row>
    <row r="6037" s="489" customFormat="1">
      <c r="B6037" s="490">
        <v>101911</v>
      </c>
      <c r="C6037" s="536" t="s">
        <v>2800</v>
      </c>
      <c r="D6037" s="541" t="s">
        <v>9074</v>
      </c>
      <c r="E6037" s="539" t="s">
        <v>188</v>
      </c>
      <c r="F6037" s="488">
        <v>272.52999999999997</v>
      </c>
    </row>
    <row r="6038" s="489" customFormat="1">
      <c r="B6038" s="490">
        <v>101908</v>
      </c>
      <c r="C6038" s="536" t="s">
        <v>2800</v>
      </c>
      <c r="D6038" s="541" t="s">
        <v>9075</v>
      </c>
      <c r="E6038" s="539" t="s">
        <v>188</v>
      </c>
      <c r="F6038" s="488">
        <v>176.96000000000001</v>
      </c>
    </row>
    <row r="6039" s="489" customFormat="1">
      <c r="B6039" s="490">
        <v>101909</v>
      </c>
      <c r="C6039" s="536" t="s">
        <v>2800</v>
      </c>
      <c r="D6039" s="541" t="s">
        <v>9076</v>
      </c>
      <c r="E6039" s="539" t="s">
        <v>188</v>
      </c>
      <c r="F6039" s="488">
        <v>204.27000000000001</v>
      </c>
    </row>
    <row r="6040" s="489" customFormat="1">
      <c r="B6040" s="490">
        <v>101910</v>
      </c>
      <c r="C6040" s="536" t="s">
        <v>2800</v>
      </c>
      <c r="D6040" s="541" t="s">
        <v>9077</v>
      </c>
      <c r="E6040" s="539" t="s">
        <v>188</v>
      </c>
      <c r="F6040" s="488">
        <v>238.40000000000001</v>
      </c>
    </row>
    <row r="6041" s="489" customFormat="1">
      <c r="B6041" s="490">
        <v>101905</v>
      </c>
      <c r="C6041" s="536" t="s">
        <v>2800</v>
      </c>
      <c r="D6041" s="541" t="s">
        <v>9078</v>
      </c>
      <c r="E6041" s="539" t="s">
        <v>188</v>
      </c>
      <c r="F6041" s="488">
        <v>182.08000000000001</v>
      </c>
    </row>
    <row r="6042" s="489" customFormat="1">
      <c r="B6042" s="490">
        <v>101916</v>
      </c>
      <c r="C6042" s="536" t="s">
        <v>2800</v>
      </c>
      <c r="D6042" s="541" t="s">
        <v>9079</v>
      </c>
      <c r="E6042" s="539" t="s">
        <v>188</v>
      </c>
      <c r="F6042" s="488">
        <v>3296.6199999999999</v>
      </c>
    </row>
    <row r="6043" s="489" customFormat="1">
      <c r="B6043" s="490">
        <v>101936</v>
      </c>
      <c r="C6043" s="536" t="s">
        <v>2800</v>
      </c>
      <c r="D6043" s="541" t="s">
        <v>9080</v>
      </c>
      <c r="E6043" s="539" t="s">
        <v>188</v>
      </c>
      <c r="F6043" s="488">
        <v>10286.370000000001</v>
      </c>
    </row>
    <row r="6044" s="489" customFormat="1">
      <c r="B6044" s="490">
        <v>101937</v>
      </c>
      <c r="C6044" s="536" t="s">
        <v>2800</v>
      </c>
      <c r="D6044" s="541" t="s">
        <v>9081</v>
      </c>
      <c r="E6044" s="539" t="s">
        <v>188</v>
      </c>
      <c r="F6044" s="488">
        <v>18301.84</v>
      </c>
    </row>
    <row r="6045" s="489" customFormat="1">
      <c r="B6045" s="490">
        <v>92698</v>
      </c>
      <c r="C6045" s="536" t="s">
        <v>2800</v>
      </c>
      <c r="D6045" s="541" t="s">
        <v>9082</v>
      </c>
      <c r="E6045" s="539" t="s">
        <v>188</v>
      </c>
      <c r="F6045" s="488">
        <v>22.699999999999999</v>
      </c>
    </row>
    <row r="6046" s="489" customFormat="1">
      <c r="B6046" s="490">
        <v>92700</v>
      </c>
      <c r="C6046" s="536" t="s">
        <v>2800</v>
      </c>
      <c r="D6046" s="541" t="s">
        <v>9083</v>
      </c>
      <c r="E6046" s="539" t="s">
        <v>188</v>
      </c>
      <c r="F6046" s="488">
        <v>37.119999999999997</v>
      </c>
    </row>
    <row r="6047" s="489" customFormat="1">
      <c r="B6047" s="490">
        <v>92702</v>
      </c>
      <c r="C6047" s="536" t="s">
        <v>2800</v>
      </c>
      <c r="D6047" s="541" t="s">
        <v>9084</v>
      </c>
      <c r="E6047" s="539" t="s">
        <v>188</v>
      </c>
      <c r="F6047" s="488">
        <v>58.140000000000001</v>
      </c>
    </row>
    <row r="6048" s="489" customFormat="1">
      <c r="B6048" s="490">
        <v>92669</v>
      </c>
      <c r="C6048" s="536" t="s">
        <v>2800</v>
      </c>
      <c r="D6048" s="541" t="s">
        <v>9085</v>
      </c>
      <c r="E6048" s="539" t="s">
        <v>188</v>
      </c>
      <c r="F6048" s="488">
        <v>43.140000000000001</v>
      </c>
    </row>
    <row r="6049" s="489" customFormat="1">
      <c r="B6049" s="490">
        <v>92671</v>
      </c>
      <c r="C6049" s="536" t="s">
        <v>2800</v>
      </c>
      <c r="D6049" s="541" t="s">
        <v>9086</v>
      </c>
      <c r="E6049" s="539" t="s">
        <v>188</v>
      </c>
      <c r="F6049" s="488">
        <v>55.93</v>
      </c>
    </row>
    <row r="6050" s="489" customFormat="1">
      <c r="B6050" s="490">
        <v>92673</v>
      </c>
      <c r="C6050" s="536" t="s">
        <v>2800</v>
      </c>
      <c r="D6050" s="541" t="s">
        <v>9087</v>
      </c>
      <c r="E6050" s="539" t="s">
        <v>188</v>
      </c>
      <c r="F6050" s="488">
        <v>64.109999999999999</v>
      </c>
    </row>
    <row r="6051" s="489" customFormat="1">
      <c r="B6051" s="490">
        <v>92675</v>
      </c>
      <c r="C6051" s="536" t="s">
        <v>2800</v>
      </c>
      <c r="D6051" s="541" t="s">
        <v>9088</v>
      </c>
      <c r="E6051" s="539" t="s">
        <v>188</v>
      </c>
      <c r="F6051" s="488">
        <v>82.650000000000006</v>
      </c>
    </row>
    <row r="6052" s="489" customFormat="1">
      <c r="B6052" s="490">
        <v>92677</v>
      </c>
      <c r="C6052" s="536" t="s">
        <v>2800</v>
      </c>
      <c r="D6052" s="541" t="s">
        <v>9089</v>
      </c>
      <c r="E6052" s="539" t="s">
        <v>188</v>
      </c>
      <c r="F6052" s="488">
        <v>134.44999999999999</v>
      </c>
    </row>
    <row r="6053" s="489" customFormat="1">
      <c r="B6053" s="490">
        <v>92635</v>
      </c>
      <c r="C6053" s="536" t="s">
        <v>2800</v>
      </c>
      <c r="D6053" s="541" t="s">
        <v>9090</v>
      </c>
      <c r="E6053" s="539" t="s">
        <v>188</v>
      </c>
      <c r="F6053" s="488">
        <v>216.55000000000001</v>
      </c>
    </row>
    <row r="6054" s="489" customFormat="1">
      <c r="B6054" s="490">
        <v>92679</v>
      </c>
      <c r="C6054" s="536" t="s">
        <v>2800</v>
      </c>
      <c r="D6054" s="541" t="s">
        <v>9091</v>
      </c>
      <c r="E6054" s="539" t="s">
        <v>188</v>
      </c>
      <c r="F6054" s="488">
        <v>184.18000000000001</v>
      </c>
    </row>
    <row r="6055" s="489" customFormat="1">
      <c r="B6055" s="490">
        <v>92381</v>
      </c>
      <c r="C6055" s="536" t="s">
        <v>2800</v>
      </c>
      <c r="D6055" s="541" t="s">
        <v>9092</v>
      </c>
      <c r="E6055" s="539" t="s">
        <v>188</v>
      </c>
      <c r="F6055" s="488">
        <v>58.75</v>
      </c>
    </row>
    <row r="6056" s="489" customFormat="1">
      <c r="B6056" s="490">
        <v>92383</v>
      </c>
      <c r="C6056" s="536" t="s">
        <v>2800</v>
      </c>
      <c r="D6056" s="541" t="s">
        <v>9093</v>
      </c>
      <c r="E6056" s="539" t="s">
        <v>188</v>
      </c>
      <c r="F6056" s="488">
        <v>73.629999999999995</v>
      </c>
    </row>
    <row r="6057" s="489" customFormat="1">
      <c r="B6057" s="490">
        <v>92385</v>
      </c>
      <c r="C6057" s="536" t="s">
        <v>2800</v>
      </c>
      <c r="D6057" s="541" t="s">
        <v>9094</v>
      </c>
      <c r="E6057" s="539" t="s">
        <v>188</v>
      </c>
      <c r="F6057" s="488">
        <v>84.280000000000001</v>
      </c>
    </row>
    <row r="6058" s="489" customFormat="1">
      <c r="B6058" s="490">
        <v>92350</v>
      </c>
      <c r="C6058" s="536" t="s">
        <v>2800</v>
      </c>
      <c r="D6058" s="541" t="s">
        <v>9095</v>
      </c>
      <c r="E6058" s="539" t="s">
        <v>188</v>
      </c>
      <c r="F6058" s="488">
        <v>105.95</v>
      </c>
    </row>
    <row r="6059" s="489" customFormat="1">
      <c r="B6059" s="490">
        <v>92387</v>
      </c>
      <c r="C6059" s="536" t="s">
        <v>2800</v>
      </c>
      <c r="D6059" s="541" t="s">
        <v>9096</v>
      </c>
      <c r="E6059" s="539" t="s">
        <v>188</v>
      </c>
      <c r="F6059" s="488">
        <v>105.84</v>
      </c>
    </row>
    <row r="6060" s="489" customFormat="1">
      <c r="B6060" s="490">
        <v>92352</v>
      </c>
      <c r="C6060" s="536" t="s">
        <v>2800</v>
      </c>
      <c r="D6060" s="541" t="s">
        <v>9097</v>
      </c>
      <c r="E6060" s="539" t="s">
        <v>188</v>
      </c>
      <c r="F6060" s="488">
        <v>159.41</v>
      </c>
    </row>
    <row r="6061" s="489" customFormat="1">
      <c r="B6061" s="490">
        <v>92389</v>
      </c>
      <c r="C6061" s="536" t="s">
        <v>2800</v>
      </c>
      <c r="D6061" s="541" t="s">
        <v>9098</v>
      </c>
      <c r="E6061" s="539" t="s">
        <v>188</v>
      </c>
      <c r="F6061" s="488">
        <v>162.25999999999999</v>
      </c>
    </row>
    <row r="6062" s="489" customFormat="1">
      <c r="B6062" s="490">
        <v>92354</v>
      </c>
      <c r="C6062" s="536" t="s">
        <v>2800</v>
      </c>
      <c r="D6062" s="541" t="s">
        <v>9099</v>
      </c>
      <c r="E6062" s="539" t="s">
        <v>188</v>
      </c>
      <c r="F6062" s="488">
        <v>210.78</v>
      </c>
    </row>
    <row r="6063" s="489" customFormat="1">
      <c r="B6063" s="490">
        <v>92699</v>
      </c>
      <c r="C6063" s="536" t="s">
        <v>2800</v>
      </c>
      <c r="D6063" s="541" t="s">
        <v>9100</v>
      </c>
      <c r="E6063" s="539" t="s">
        <v>188</v>
      </c>
      <c r="F6063" s="488">
        <v>21.370000000000001</v>
      </c>
    </row>
    <row r="6064" s="489" customFormat="1">
      <c r="B6064" s="490">
        <v>92701</v>
      </c>
      <c r="C6064" s="536" t="s">
        <v>2800</v>
      </c>
      <c r="D6064" s="541" t="s">
        <v>9101</v>
      </c>
      <c r="E6064" s="539" t="s">
        <v>188</v>
      </c>
      <c r="F6064" s="488">
        <v>35.130000000000003</v>
      </c>
    </row>
    <row r="6065" s="489" customFormat="1">
      <c r="B6065" s="490">
        <v>92703</v>
      </c>
      <c r="C6065" s="536" t="s">
        <v>2800</v>
      </c>
      <c r="D6065" s="541" t="s">
        <v>9102</v>
      </c>
      <c r="E6065" s="539" t="s">
        <v>188</v>
      </c>
      <c r="F6065" s="488">
        <v>55.689999999999998</v>
      </c>
    </row>
    <row r="6066" s="489" customFormat="1">
      <c r="B6066" s="490">
        <v>92670</v>
      </c>
      <c r="C6066" s="536" t="s">
        <v>2800</v>
      </c>
      <c r="D6066" s="541" t="s">
        <v>9103</v>
      </c>
      <c r="E6066" s="539" t="s">
        <v>188</v>
      </c>
      <c r="F6066" s="488">
        <v>40.689999999999998</v>
      </c>
    </row>
    <row r="6067" s="489" customFormat="1">
      <c r="B6067" s="490">
        <v>92672</v>
      </c>
      <c r="C6067" s="536" t="s">
        <v>2800</v>
      </c>
      <c r="D6067" s="541" t="s">
        <v>9104</v>
      </c>
      <c r="E6067" s="539" t="s">
        <v>188</v>
      </c>
      <c r="F6067" s="488">
        <v>51.049999999999997</v>
      </c>
    </row>
    <row r="6068" s="489" customFormat="1">
      <c r="B6068" s="490">
        <v>92674</v>
      </c>
      <c r="C6068" s="536" t="s">
        <v>2800</v>
      </c>
      <c r="D6068" s="541" t="s">
        <v>9105</v>
      </c>
      <c r="E6068" s="539" t="s">
        <v>188</v>
      </c>
      <c r="F6068" s="488">
        <v>60.75</v>
      </c>
    </row>
    <row r="6069" s="489" customFormat="1">
      <c r="B6069" s="490">
        <v>92676</v>
      </c>
      <c r="C6069" s="536" t="s">
        <v>2800</v>
      </c>
      <c r="D6069" s="541" t="s">
        <v>9106</v>
      </c>
      <c r="E6069" s="539" t="s">
        <v>188</v>
      </c>
      <c r="F6069" s="488">
        <v>80.370000000000005</v>
      </c>
    </row>
    <row r="6070" s="489" customFormat="1">
      <c r="B6070" s="490">
        <v>92678</v>
      </c>
      <c r="C6070" s="536" t="s">
        <v>2800</v>
      </c>
      <c r="D6070" s="541" t="s">
        <v>9107</v>
      </c>
      <c r="E6070" s="539" t="s">
        <v>188</v>
      </c>
      <c r="F6070" s="488">
        <v>124.40000000000001</v>
      </c>
    </row>
    <row r="6071" s="489" customFormat="1">
      <c r="B6071" s="490">
        <v>92636</v>
      </c>
      <c r="C6071" s="536" t="s">
        <v>2800</v>
      </c>
      <c r="D6071" s="541" t="s">
        <v>9108</v>
      </c>
      <c r="E6071" s="539" t="s">
        <v>188</v>
      </c>
      <c r="F6071" s="488">
        <v>197.18000000000001</v>
      </c>
    </row>
    <row r="6072" s="489" customFormat="1">
      <c r="B6072" s="490">
        <v>92680</v>
      </c>
      <c r="C6072" s="536" t="s">
        <v>2800</v>
      </c>
      <c r="D6072" s="541" t="s">
        <v>9109</v>
      </c>
      <c r="E6072" s="539" t="s">
        <v>188</v>
      </c>
      <c r="F6072" s="488">
        <v>164.81</v>
      </c>
    </row>
    <row r="6073" s="489" customFormat="1">
      <c r="B6073" s="490">
        <v>92382</v>
      </c>
      <c r="C6073" s="536" t="s">
        <v>2800</v>
      </c>
      <c r="D6073" s="541" t="s">
        <v>9110</v>
      </c>
      <c r="E6073" s="539" t="s">
        <v>188</v>
      </c>
      <c r="F6073" s="488">
        <v>56.299999999999997</v>
      </c>
    </row>
    <row r="6074" s="489" customFormat="1">
      <c r="B6074" s="490">
        <v>92384</v>
      </c>
      <c r="C6074" s="536" t="s">
        <v>2800</v>
      </c>
      <c r="D6074" s="541" t="s">
        <v>9111</v>
      </c>
      <c r="E6074" s="539" t="s">
        <v>188</v>
      </c>
      <c r="F6074" s="488">
        <v>68.75</v>
      </c>
    </row>
    <row r="6075" s="489" customFormat="1">
      <c r="B6075" s="490">
        <v>92386</v>
      </c>
      <c r="C6075" s="536" t="s">
        <v>2800</v>
      </c>
      <c r="D6075" s="541" t="s">
        <v>9112</v>
      </c>
      <c r="E6075" s="539" t="s">
        <v>188</v>
      </c>
      <c r="F6075" s="488">
        <v>80.920000000000002</v>
      </c>
    </row>
    <row r="6076" s="489" customFormat="1">
      <c r="B6076" s="490">
        <v>92351</v>
      </c>
      <c r="C6076" s="536" t="s">
        <v>2800</v>
      </c>
      <c r="D6076" s="541" t="s">
        <v>9113</v>
      </c>
      <c r="E6076" s="539" t="s">
        <v>188</v>
      </c>
      <c r="F6076" s="488">
        <v>103.67</v>
      </c>
    </row>
    <row r="6077" s="489" customFormat="1">
      <c r="B6077" s="490">
        <v>92388</v>
      </c>
      <c r="C6077" s="536" t="s">
        <v>2800</v>
      </c>
      <c r="D6077" s="541" t="s">
        <v>9114</v>
      </c>
      <c r="E6077" s="539" t="s">
        <v>188</v>
      </c>
      <c r="F6077" s="488">
        <v>103.56</v>
      </c>
    </row>
    <row r="6078" s="489" customFormat="1">
      <c r="B6078" s="490">
        <v>92353</v>
      </c>
      <c r="C6078" s="536" t="s">
        <v>2800</v>
      </c>
      <c r="D6078" s="541" t="s">
        <v>9115</v>
      </c>
      <c r="E6078" s="539" t="s">
        <v>188</v>
      </c>
      <c r="F6078" s="488">
        <v>149.36000000000001</v>
      </c>
    </row>
    <row r="6079" s="489" customFormat="1">
      <c r="B6079" s="490">
        <v>92390</v>
      </c>
      <c r="C6079" s="536" t="s">
        <v>2800</v>
      </c>
      <c r="D6079" s="541" t="s">
        <v>9116</v>
      </c>
      <c r="E6079" s="539" t="s">
        <v>188</v>
      </c>
      <c r="F6079" s="488">
        <v>152.21000000000001</v>
      </c>
    </row>
    <row r="6080" s="489" customFormat="1">
      <c r="B6080" s="490">
        <v>92355</v>
      </c>
      <c r="C6080" s="536" t="s">
        <v>2800</v>
      </c>
      <c r="D6080" s="541" t="s">
        <v>9117</v>
      </c>
      <c r="E6080" s="539" t="s">
        <v>188</v>
      </c>
      <c r="F6080" s="488">
        <v>191.41</v>
      </c>
    </row>
    <row r="6081" s="489" customFormat="1">
      <c r="B6081" s="490">
        <v>101925</v>
      </c>
      <c r="C6081" s="536" t="s">
        <v>2800</v>
      </c>
      <c r="D6081" s="541" t="s">
        <v>9118</v>
      </c>
      <c r="E6081" s="539" t="s">
        <v>188</v>
      </c>
      <c r="F6081" s="488">
        <v>313.76999999999998</v>
      </c>
    </row>
    <row r="6082" s="489" customFormat="1">
      <c r="B6082" s="490">
        <v>101934</v>
      </c>
      <c r="C6082" s="536" t="s">
        <v>2800</v>
      </c>
      <c r="D6082" s="541" t="s">
        <v>9119</v>
      </c>
      <c r="E6082" s="539" t="s">
        <v>188</v>
      </c>
      <c r="F6082" s="488">
        <v>323.32999999999998</v>
      </c>
    </row>
    <row r="6083" s="489" customFormat="1">
      <c r="B6083" s="490">
        <v>97541</v>
      </c>
      <c r="C6083" s="536" t="s">
        <v>2800</v>
      </c>
      <c r="D6083" s="541" t="s">
        <v>9120</v>
      </c>
      <c r="E6083" s="539" t="s">
        <v>188</v>
      </c>
      <c r="F6083" s="488">
        <v>31.100000000000001</v>
      </c>
    </row>
    <row r="6084" s="489" customFormat="1">
      <c r="B6084" s="490">
        <v>97462</v>
      </c>
      <c r="C6084" s="536" t="s">
        <v>2800</v>
      </c>
      <c r="D6084" s="541" t="s">
        <v>9121</v>
      </c>
      <c r="E6084" s="539" t="s">
        <v>188</v>
      </c>
      <c r="F6084" s="488">
        <v>32.359999999999999</v>
      </c>
    </row>
    <row r="6085" s="489" customFormat="1">
      <c r="B6085" s="490">
        <v>97544</v>
      </c>
      <c r="C6085" s="536" t="s">
        <v>2800</v>
      </c>
      <c r="D6085" s="541" t="s">
        <v>9122</v>
      </c>
      <c r="E6085" s="539" t="s">
        <v>188</v>
      </c>
      <c r="F6085" s="488">
        <v>53.200000000000003</v>
      </c>
    </row>
    <row r="6086" s="489" customFormat="1">
      <c r="B6086" s="490">
        <v>97500</v>
      </c>
      <c r="C6086" s="536" t="s">
        <v>2800</v>
      </c>
      <c r="D6086" s="541" t="s">
        <v>9123</v>
      </c>
      <c r="E6086" s="539" t="s">
        <v>188</v>
      </c>
      <c r="F6086" s="488">
        <v>29.280000000000001</v>
      </c>
    </row>
    <row r="6087" s="489" customFormat="1">
      <c r="B6087" s="490">
        <v>97465</v>
      </c>
      <c r="C6087" s="536" t="s">
        <v>2800</v>
      </c>
      <c r="D6087" s="541" t="s">
        <v>9124</v>
      </c>
      <c r="E6087" s="539" t="s">
        <v>188</v>
      </c>
      <c r="F6087" s="488">
        <v>65.349999999999994</v>
      </c>
    </row>
    <row r="6088" s="489" customFormat="1">
      <c r="B6088" s="490">
        <v>97503</v>
      </c>
      <c r="C6088" s="536" t="s">
        <v>2800</v>
      </c>
      <c r="D6088" s="541" t="s">
        <v>9125</v>
      </c>
      <c r="E6088" s="539" t="s">
        <v>188</v>
      </c>
      <c r="F6088" s="488">
        <v>59.939999999999998</v>
      </c>
    </row>
    <row r="6089" s="489" customFormat="1">
      <c r="B6089" s="490">
        <v>97468</v>
      </c>
      <c r="C6089" s="536" t="s">
        <v>2800</v>
      </c>
      <c r="D6089" s="541" t="s">
        <v>9126</v>
      </c>
      <c r="E6089" s="539" t="s">
        <v>188</v>
      </c>
      <c r="F6089" s="488">
        <v>82.980000000000004</v>
      </c>
    </row>
    <row r="6090" s="489" customFormat="1">
      <c r="B6090" s="490">
        <v>97506</v>
      </c>
      <c r="C6090" s="536" t="s">
        <v>2800</v>
      </c>
      <c r="D6090" s="541" t="s">
        <v>9127</v>
      </c>
      <c r="E6090" s="539" t="s">
        <v>188</v>
      </c>
      <c r="F6090" s="488">
        <v>74.950000000000003</v>
      </c>
    </row>
    <row r="6091" s="489" customFormat="1">
      <c r="B6091" s="490">
        <v>97444</v>
      </c>
      <c r="C6091" s="536" t="s">
        <v>2800</v>
      </c>
      <c r="D6091" s="541" t="s">
        <v>9128</v>
      </c>
      <c r="E6091" s="539" t="s">
        <v>188</v>
      </c>
      <c r="F6091" s="488">
        <v>142.41999999999999</v>
      </c>
    </row>
    <row r="6092" s="489" customFormat="1">
      <c r="B6092" s="490">
        <v>97471</v>
      </c>
      <c r="C6092" s="536" t="s">
        <v>2800</v>
      </c>
      <c r="D6092" s="541" t="s">
        <v>9129</v>
      </c>
      <c r="E6092" s="539" t="s">
        <v>188</v>
      </c>
      <c r="F6092" s="488">
        <v>123.39</v>
      </c>
    </row>
    <row r="6093" s="489" customFormat="1">
      <c r="B6093" s="490">
        <v>97509</v>
      </c>
      <c r="C6093" s="536" t="s">
        <v>2800</v>
      </c>
      <c r="D6093" s="541" t="s">
        <v>9130</v>
      </c>
      <c r="E6093" s="539" t="s">
        <v>188</v>
      </c>
      <c r="F6093" s="488">
        <v>112.02</v>
      </c>
    </row>
    <row r="6094" s="489" customFormat="1">
      <c r="B6094" s="490">
        <v>97447</v>
      </c>
      <c r="C6094" s="536" t="s">
        <v>2800</v>
      </c>
      <c r="D6094" s="541" t="s">
        <v>9131</v>
      </c>
      <c r="E6094" s="539" t="s">
        <v>188</v>
      </c>
      <c r="F6094" s="488">
        <v>244.09999999999999</v>
      </c>
    </row>
    <row r="6095" s="489" customFormat="1">
      <c r="B6095" s="490">
        <v>97475</v>
      </c>
      <c r="C6095" s="536" t="s">
        <v>2800</v>
      </c>
      <c r="D6095" s="541" t="s">
        <v>9132</v>
      </c>
      <c r="E6095" s="539" t="s">
        <v>188</v>
      </c>
      <c r="F6095" s="488">
        <v>228.30000000000001</v>
      </c>
    </row>
    <row r="6096" s="489" customFormat="1">
      <c r="B6096" s="490">
        <v>97512</v>
      </c>
      <c r="C6096" s="536" t="s">
        <v>2800</v>
      </c>
      <c r="D6096" s="541" t="s">
        <v>9133</v>
      </c>
      <c r="E6096" s="539" t="s">
        <v>188</v>
      </c>
      <c r="F6096" s="488">
        <v>211.97999999999999</v>
      </c>
    </row>
    <row r="6097" s="489" customFormat="1">
      <c r="B6097" s="490">
        <v>97450</v>
      </c>
      <c r="C6097" s="536" t="s">
        <v>2800</v>
      </c>
      <c r="D6097" s="541" t="s">
        <v>9134</v>
      </c>
      <c r="E6097" s="539" t="s">
        <v>188</v>
      </c>
      <c r="F6097" s="488">
        <v>316.99000000000001</v>
      </c>
    </row>
    <row r="6098" s="489" customFormat="1">
      <c r="B6098" s="490">
        <v>97478</v>
      </c>
      <c r="C6098" s="536" t="s">
        <v>2800</v>
      </c>
      <c r="D6098" s="541" t="s">
        <v>9135</v>
      </c>
      <c r="E6098" s="539" t="s">
        <v>188</v>
      </c>
      <c r="F6098" s="488">
        <v>304.45999999999998</v>
      </c>
    </row>
    <row r="6099" s="489" customFormat="1">
      <c r="B6099" s="490">
        <v>97515</v>
      </c>
      <c r="C6099" s="536" t="s">
        <v>2800</v>
      </c>
      <c r="D6099" s="541" t="s">
        <v>9136</v>
      </c>
      <c r="E6099" s="539" t="s">
        <v>188</v>
      </c>
      <c r="F6099" s="488">
        <v>282.98000000000002</v>
      </c>
    </row>
    <row r="6100" s="489" customFormat="1">
      <c r="B6100" s="490">
        <v>92928</v>
      </c>
      <c r="C6100" s="536" t="s">
        <v>2800</v>
      </c>
      <c r="D6100" s="541" t="s">
        <v>9137</v>
      </c>
      <c r="E6100" s="539" t="s">
        <v>188</v>
      </c>
      <c r="F6100" s="488">
        <v>56.859999999999999</v>
      </c>
    </row>
    <row r="6101" s="489" customFormat="1">
      <c r="B6101" s="490">
        <v>92943</v>
      </c>
      <c r="C6101" s="536" t="s">
        <v>2800</v>
      </c>
      <c r="D6101" s="541" t="s">
        <v>9138</v>
      </c>
      <c r="E6101" s="539" t="s">
        <v>188</v>
      </c>
      <c r="F6101" s="488">
        <v>43.399999999999999</v>
      </c>
    </row>
    <row r="6102" s="489" customFormat="1">
      <c r="B6102" s="490">
        <v>92929</v>
      </c>
      <c r="C6102" s="536" t="s">
        <v>2800</v>
      </c>
      <c r="D6102" s="541" t="s">
        <v>9139</v>
      </c>
      <c r="E6102" s="539" t="s">
        <v>188</v>
      </c>
      <c r="F6102" s="488">
        <v>56.859999999999999</v>
      </c>
    </row>
    <row r="6103" s="489" customFormat="1">
      <c r="B6103" s="490">
        <v>92944</v>
      </c>
      <c r="C6103" s="536" t="s">
        <v>2800</v>
      </c>
      <c r="D6103" s="541" t="s">
        <v>9140</v>
      </c>
      <c r="E6103" s="539" t="s">
        <v>188</v>
      </c>
      <c r="F6103" s="488">
        <v>43.399999999999999</v>
      </c>
    </row>
    <row r="6104" s="489" customFormat="1">
      <c r="B6104" s="490">
        <v>92930</v>
      </c>
      <c r="C6104" s="536" t="s">
        <v>2800</v>
      </c>
      <c r="D6104" s="541" t="s">
        <v>9141</v>
      </c>
      <c r="E6104" s="539" t="s">
        <v>188</v>
      </c>
      <c r="F6104" s="488">
        <v>56.859999999999999</v>
      </c>
    </row>
    <row r="6105" s="489" customFormat="1">
      <c r="B6105" s="490">
        <v>92945</v>
      </c>
      <c r="C6105" s="536" t="s">
        <v>2800</v>
      </c>
      <c r="D6105" s="541" t="s">
        <v>9142</v>
      </c>
      <c r="E6105" s="539" t="s">
        <v>188</v>
      </c>
      <c r="F6105" s="488">
        <v>43.399999999999999</v>
      </c>
    </row>
    <row r="6106" s="489" customFormat="1">
      <c r="B6106" s="490">
        <v>92925</v>
      </c>
      <c r="C6106" s="536" t="s">
        <v>2800</v>
      </c>
      <c r="D6106" s="541" t="s">
        <v>9143</v>
      </c>
      <c r="E6106" s="539" t="s">
        <v>188</v>
      </c>
      <c r="F6106" s="488">
        <v>49.829999999999998</v>
      </c>
    </row>
    <row r="6107" s="489" customFormat="1">
      <c r="B6107" s="490">
        <v>92940</v>
      </c>
      <c r="C6107" s="536" t="s">
        <v>2800</v>
      </c>
      <c r="D6107" s="541" t="s">
        <v>9144</v>
      </c>
      <c r="E6107" s="539" t="s">
        <v>188</v>
      </c>
      <c r="F6107" s="488">
        <v>38.020000000000003</v>
      </c>
    </row>
    <row r="6108" s="489" customFormat="1">
      <c r="B6108" s="490">
        <v>92926</v>
      </c>
      <c r="C6108" s="536" t="s">
        <v>2800</v>
      </c>
      <c r="D6108" s="541" t="s">
        <v>9145</v>
      </c>
      <c r="E6108" s="539" t="s">
        <v>188</v>
      </c>
      <c r="F6108" s="488">
        <v>49.810000000000002</v>
      </c>
    </row>
    <row r="6109" s="489" customFormat="1">
      <c r="B6109" s="490">
        <v>92941</v>
      </c>
      <c r="C6109" s="536" t="s">
        <v>2800</v>
      </c>
      <c r="D6109" s="541" t="s">
        <v>9146</v>
      </c>
      <c r="E6109" s="539" t="s">
        <v>188</v>
      </c>
      <c r="F6109" s="488">
        <v>38</v>
      </c>
    </row>
    <row r="6110" s="489" customFormat="1">
      <c r="B6110" s="490">
        <v>92927</v>
      </c>
      <c r="C6110" s="536" t="s">
        <v>2800</v>
      </c>
      <c r="D6110" s="541" t="s">
        <v>9147</v>
      </c>
      <c r="E6110" s="539" t="s">
        <v>188</v>
      </c>
      <c r="F6110" s="488">
        <v>49.810000000000002</v>
      </c>
    </row>
    <row r="6111" s="489" customFormat="1">
      <c r="B6111" s="490">
        <v>92942</v>
      </c>
      <c r="C6111" s="536" t="s">
        <v>2800</v>
      </c>
      <c r="D6111" s="541" t="s">
        <v>9148</v>
      </c>
      <c r="E6111" s="539" t="s">
        <v>188</v>
      </c>
      <c r="F6111" s="488">
        <v>38</v>
      </c>
    </row>
    <row r="6112" s="489" customFormat="1">
      <c r="B6112" s="490">
        <v>92918</v>
      </c>
      <c r="C6112" s="536" t="s">
        <v>2800</v>
      </c>
      <c r="D6112" s="541" t="s">
        <v>9149</v>
      </c>
      <c r="E6112" s="539" t="s">
        <v>188</v>
      </c>
      <c r="F6112" s="488">
        <v>40.5</v>
      </c>
    </row>
    <row r="6113" s="489" customFormat="1">
      <c r="B6113" s="490">
        <v>92938</v>
      </c>
      <c r="C6113" s="536" t="s">
        <v>2800</v>
      </c>
      <c r="D6113" s="541" t="s">
        <v>9150</v>
      </c>
      <c r="E6113" s="539" t="s">
        <v>188</v>
      </c>
      <c r="F6113" s="488">
        <v>30.109999999999999</v>
      </c>
    </row>
    <row r="6114" s="489" customFormat="1">
      <c r="B6114" s="490">
        <v>92920</v>
      </c>
      <c r="C6114" s="536" t="s">
        <v>2800</v>
      </c>
      <c r="D6114" s="541" t="s">
        <v>9151</v>
      </c>
      <c r="E6114" s="539" t="s">
        <v>188</v>
      </c>
      <c r="F6114" s="488">
        <v>40.759999999999998</v>
      </c>
    </row>
    <row r="6115" s="489" customFormat="1">
      <c r="B6115" s="490">
        <v>92939</v>
      </c>
      <c r="C6115" s="536" t="s">
        <v>2800</v>
      </c>
      <c r="D6115" s="541" t="s">
        <v>9152</v>
      </c>
      <c r="E6115" s="539" t="s">
        <v>188</v>
      </c>
      <c r="F6115" s="488">
        <v>30.370000000000001</v>
      </c>
    </row>
    <row r="6116" s="489" customFormat="1">
      <c r="B6116" s="490">
        <v>92910</v>
      </c>
      <c r="C6116" s="536" t="s">
        <v>2800</v>
      </c>
      <c r="D6116" s="541" t="s">
        <v>9153</v>
      </c>
      <c r="E6116" s="539" t="s">
        <v>188</v>
      </c>
      <c r="F6116" s="488">
        <v>107.75</v>
      </c>
    </row>
    <row r="6117" s="489" customFormat="1">
      <c r="B6117" s="490">
        <v>92934</v>
      </c>
      <c r="C6117" s="536" t="s">
        <v>2800</v>
      </c>
      <c r="D6117" s="541" t="s">
        <v>9154</v>
      </c>
      <c r="E6117" s="539" t="s">
        <v>188</v>
      </c>
      <c r="F6117" s="488">
        <v>109.62</v>
      </c>
    </row>
    <row r="6118" s="489" customFormat="1">
      <c r="B6118" s="490">
        <v>92949</v>
      </c>
      <c r="C6118" s="536" t="s">
        <v>2800</v>
      </c>
      <c r="D6118" s="541" t="s">
        <v>9155</v>
      </c>
      <c r="E6118" s="539" t="s">
        <v>188</v>
      </c>
      <c r="F6118" s="488">
        <v>91.049999999999997</v>
      </c>
    </row>
    <row r="6119" s="489" customFormat="1">
      <c r="B6119" s="490">
        <v>92911</v>
      </c>
      <c r="C6119" s="536" t="s">
        <v>2800</v>
      </c>
      <c r="D6119" s="541" t="s">
        <v>9156</v>
      </c>
      <c r="E6119" s="539" t="s">
        <v>188</v>
      </c>
      <c r="F6119" s="488">
        <v>107.75</v>
      </c>
    </row>
    <row r="6120" s="489" customFormat="1">
      <c r="B6120" s="490">
        <v>92935</v>
      </c>
      <c r="C6120" s="536" t="s">
        <v>2800</v>
      </c>
      <c r="D6120" s="541" t="s">
        <v>9157</v>
      </c>
      <c r="E6120" s="539" t="s">
        <v>188</v>
      </c>
      <c r="F6120" s="488">
        <v>109.62</v>
      </c>
    </row>
    <row r="6121" s="489" customFormat="1">
      <c r="B6121" s="490">
        <v>92950</v>
      </c>
      <c r="C6121" s="536" t="s">
        <v>2800</v>
      </c>
      <c r="D6121" s="541" t="s">
        <v>9158</v>
      </c>
      <c r="E6121" s="539" t="s">
        <v>188</v>
      </c>
      <c r="F6121" s="488">
        <v>91.049999999999997</v>
      </c>
    </row>
    <row r="6122" s="489" customFormat="1">
      <c r="B6122" s="490">
        <v>92907</v>
      </c>
      <c r="C6122" s="536" t="s">
        <v>2800</v>
      </c>
      <c r="D6122" s="541" t="s">
        <v>9159</v>
      </c>
      <c r="E6122" s="539" t="s">
        <v>188</v>
      </c>
      <c r="F6122" s="488">
        <v>75.069999999999993</v>
      </c>
    </row>
    <row r="6123" s="489" customFormat="1">
      <c r="B6123" s="490">
        <v>92931</v>
      </c>
      <c r="C6123" s="536" t="s">
        <v>2800</v>
      </c>
      <c r="D6123" s="541" t="s">
        <v>9160</v>
      </c>
      <c r="E6123" s="539" t="s">
        <v>188</v>
      </c>
      <c r="F6123" s="488">
        <v>75.019999999999996</v>
      </c>
    </row>
    <row r="6124" s="489" customFormat="1">
      <c r="B6124" s="490">
        <v>92946</v>
      </c>
      <c r="C6124" s="536" t="s">
        <v>2800</v>
      </c>
      <c r="D6124" s="541" t="s">
        <v>9161</v>
      </c>
      <c r="E6124" s="539" t="s">
        <v>188</v>
      </c>
      <c r="F6124" s="488">
        <v>59.530000000000001</v>
      </c>
    </row>
    <row r="6125" s="489" customFormat="1">
      <c r="B6125" s="490">
        <v>92908</v>
      </c>
      <c r="C6125" s="536" t="s">
        <v>2800</v>
      </c>
      <c r="D6125" s="541" t="s">
        <v>9162</v>
      </c>
      <c r="E6125" s="539" t="s">
        <v>188</v>
      </c>
      <c r="F6125" s="488">
        <v>75.069999999999993</v>
      </c>
    </row>
    <row r="6126" s="489" customFormat="1">
      <c r="B6126" s="490">
        <v>92932</v>
      </c>
      <c r="C6126" s="536" t="s">
        <v>2800</v>
      </c>
      <c r="D6126" s="541" t="s">
        <v>9163</v>
      </c>
      <c r="E6126" s="539" t="s">
        <v>188</v>
      </c>
      <c r="F6126" s="488">
        <v>75.019999999999996</v>
      </c>
    </row>
    <row r="6127" s="489" customFormat="1">
      <c r="B6127" s="490">
        <v>92947</v>
      </c>
      <c r="C6127" s="536" t="s">
        <v>2800</v>
      </c>
      <c r="D6127" s="541" t="s">
        <v>9164</v>
      </c>
      <c r="E6127" s="539" t="s">
        <v>188</v>
      </c>
      <c r="F6127" s="488">
        <v>59.530000000000001</v>
      </c>
    </row>
    <row r="6128" s="489" customFormat="1">
      <c r="B6128" s="490">
        <v>92909</v>
      </c>
      <c r="C6128" s="536" t="s">
        <v>2800</v>
      </c>
      <c r="D6128" s="541" t="s">
        <v>9165</v>
      </c>
      <c r="E6128" s="539" t="s">
        <v>188</v>
      </c>
      <c r="F6128" s="488">
        <v>75.069999999999993</v>
      </c>
    </row>
    <row r="6129" s="489" customFormat="1">
      <c r="B6129" s="490">
        <v>92933</v>
      </c>
      <c r="C6129" s="536" t="s">
        <v>2800</v>
      </c>
      <c r="D6129" s="541" t="s">
        <v>9166</v>
      </c>
      <c r="E6129" s="539" t="s">
        <v>188</v>
      </c>
      <c r="F6129" s="488">
        <v>75.019999999999996</v>
      </c>
    </row>
    <row r="6130" s="489" customFormat="1">
      <c r="B6130" s="490">
        <v>92948</v>
      </c>
      <c r="C6130" s="536" t="s">
        <v>2800</v>
      </c>
      <c r="D6130" s="541" t="s">
        <v>9167</v>
      </c>
      <c r="E6130" s="539" t="s">
        <v>188</v>
      </c>
      <c r="F6130" s="488">
        <v>59.530000000000001</v>
      </c>
    </row>
    <row r="6131" s="489" customFormat="1">
      <c r="B6131" s="490">
        <v>92912</v>
      </c>
      <c r="C6131" s="536" t="s">
        <v>2800</v>
      </c>
      <c r="D6131" s="541" t="s">
        <v>9168</v>
      </c>
      <c r="E6131" s="539" t="s">
        <v>188</v>
      </c>
      <c r="F6131" s="488">
        <v>143.55000000000001</v>
      </c>
    </row>
    <row r="6132" s="489" customFormat="1">
      <c r="B6132" s="490">
        <v>92913</v>
      </c>
      <c r="C6132" s="536" t="s">
        <v>2800</v>
      </c>
      <c r="D6132" s="541" t="s">
        <v>9169</v>
      </c>
      <c r="E6132" s="539" t="s">
        <v>188</v>
      </c>
      <c r="F6132" s="488">
        <v>146.75</v>
      </c>
    </row>
    <row r="6133" s="489" customFormat="1">
      <c r="B6133" s="490">
        <v>92936</v>
      </c>
      <c r="C6133" s="536" t="s">
        <v>2800</v>
      </c>
      <c r="D6133" s="541" t="s">
        <v>9170</v>
      </c>
      <c r="E6133" s="539" t="s">
        <v>188</v>
      </c>
      <c r="F6133" s="488">
        <v>150.59</v>
      </c>
    </row>
    <row r="6134" s="489" customFormat="1">
      <c r="B6134" s="490">
        <v>92951</v>
      </c>
      <c r="C6134" s="536" t="s">
        <v>2800</v>
      </c>
      <c r="D6134" s="541" t="s">
        <v>9171</v>
      </c>
      <c r="E6134" s="539" t="s">
        <v>188</v>
      </c>
      <c r="F6134" s="488">
        <v>128.99000000000001</v>
      </c>
    </row>
    <row r="6135" s="489" customFormat="1">
      <c r="B6135" s="490">
        <v>92914</v>
      </c>
      <c r="C6135" s="536" t="s">
        <v>2800</v>
      </c>
      <c r="D6135" s="541" t="s">
        <v>9172</v>
      </c>
      <c r="E6135" s="539" t="s">
        <v>188</v>
      </c>
      <c r="F6135" s="488">
        <v>146.75</v>
      </c>
    </row>
    <row r="6136" s="489" customFormat="1">
      <c r="B6136" s="490">
        <v>92937</v>
      </c>
      <c r="C6136" s="536" t="s">
        <v>2800</v>
      </c>
      <c r="D6136" s="541" t="s">
        <v>9173</v>
      </c>
      <c r="E6136" s="539" t="s">
        <v>188</v>
      </c>
      <c r="F6136" s="488">
        <v>150.59</v>
      </c>
    </row>
    <row r="6137" s="489" customFormat="1">
      <c r="B6137" s="490">
        <v>92952</v>
      </c>
      <c r="C6137" s="536" t="s">
        <v>2800</v>
      </c>
      <c r="D6137" s="541" t="s">
        <v>9174</v>
      </c>
      <c r="E6137" s="539" t="s">
        <v>188</v>
      </c>
      <c r="F6137" s="488">
        <v>128.99000000000001</v>
      </c>
    </row>
    <row r="6138" s="489" customFormat="1">
      <c r="B6138" s="490">
        <v>92953</v>
      </c>
      <c r="C6138" s="536" t="s">
        <v>2800</v>
      </c>
      <c r="D6138" s="541" t="s">
        <v>9175</v>
      </c>
      <c r="E6138" s="539" t="s">
        <v>188</v>
      </c>
      <c r="F6138" s="488">
        <v>26.199999999999999</v>
      </c>
    </row>
    <row r="6139" s="489" customFormat="1">
      <c r="B6139" s="490">
        <v>101921</v>
      </c>
      <c r="C6139" s="536" t="s">
        <v>2800</v>
      </c>
      <c r="D6139" s="541" t="s">
        <v>9176</v>
      </c>
      <c r="E6139" s="539" t="s">
        <v>188</v>
      </c>
      <c r="F6139" s="488">
        <v>227.18000000000001</v>
      </c>
    </row>
    <row r="6140" s="489" customFormat="1">
      <c r="B6140" s="490">
        <v>101930</v>
      </c>
      <c r="C6140" s="536" t="s">
        <v>2800</v>
      </c>
      <c r="D6140" s="541" t="s">
        <v>9177</v>
      </c>
      <c r="E6140" s="539" t="s">
        <v>188</v>
      </c>
      <c r="F6140" s="488">
        <v>233.53999999999999</v>
      </c>
    </row>
    <row r="6141" s="489" customFormat="1">
      <c r="B6141" s="490">
        <v>101922</v>
      </c>
      <c r="C6141" s="536" t="s">
        <v>2800</v>
      </c>
      <c r="D6141" s="541" t="s">
        <v>9178</v>
      </c>
      <c r="E6141" s="539" t="s">
        <v>188</v>
      </c>
      <c r="F6141" s="488">
        <v>227.18000000000001</v>
      </c>
    </row>
    <row r="6142" s="489" customFormat="1">
      <c r="B6142" s="490">
        <v>101931</v>
      </c>
      <c r="C6142" s="536" t="s">
        <v>2800</v>
      </c>
      <c r="D6142" s="541" t="s">
        <v>9179</v>
      </c>
      <c r="E6142" s="539" t="s">
        <v>188</v>
      </c>
      <c r="F6142" s="488">
        <v>233.53999999999999</v>
      </c>
    </row>
    <row r="6143" s="489" customFormat="1">
      <c r="B6143" s="490">
        <v>101923</v>
      </c>
      <c r="C6143" s="536" t="s">
        <v>2800</v>
      </c>
      <c r="D6143" s="541" t="s">
        <v>9180</v>
      </c>
      <c r="E6143" s="539" t="s">
        <v>188</v>
      </c>
      <c r="F6143" s="488">
        <v>227.18000000000001</v>
      </c>
    </row>
    <row r="6144" s="489" customFormat="1">
      <c r="B6144" s="490">
        <v>101932</v>
      </c>
      <c r="C6144" s="536" t="s">
        <v>2800</v>
      </c>
      <c r="D6144" s="541" t="s">
        <v>9181</v>
      </c>
      <c r="E6144" s="539" t="s">
        <v>188</v>
      </c>
      <c r="F6144" s="488">
        <v>233.53999999999999</v>
      </c>
    </row>
    <row r="6145" s="489" customFormat="1">
      <c r="B6145" s="490">
        <v>97537</v>
      </c>
      <c r="C6145" s="536" t="s">
        <v>2800</v>
      </c>
      <c r="D6145" s="541" t="s">
        <v>9182</v>
      </c>
      <c r="E6145" s="539" t="s">
        <v>188</v>
      </c>
      <c r="F6145" s="488">
        <v>26.640000000000001</v>
      </c>
    </row>
    <row r="6146" s="489" customFormat="1">
      <c r="B6146" s="490">
        <v>97540</v>
      </c>
      <c r="C6146" s="536" t="s">
        <v>2800</v>
      </c>
      <c r="D6146" s="541" t="s">
        <v>9183</v>
      </c>
      <c r="E6146" s="539" t="s">
        <v>188</v>
      </c>
      <c r="F6146" s="488">
        <v>36.140000000000001</v>
      </c>
    </row>
    <row r="6147" s="489" customFormat="1">
      <c r="B6147" s="490">
        <v>97543</v>
      </c>
      <c r="C6147" s="536" t="s">
        <v>2800</v>
      </c>
      <c r="D6147" s="541" t="s">
        <v>9184</v>
      </c>
      <c r="E6147" s="539" t="s">
        <v>188</v>
      </c>
      <c r="F6147" s="488">
        <v>59.280000000000001</v>
      </c>
    </row>
    <row r="6148" s="489" customFormat="1">
      <c r="B6148" s="490">
        <v>97461</v>
      </c>
      <c r="C6148" s="536" t="s">
        <v>2800</v>
      </c>
      <c r="D6148" s="541" t="s">
        <v>9185</v>
      </c>
      <c r="E6148" s="539" t="s">
        <v>188</v>
      </c>
      <c r="F6148" s="488">
        <v>38.439999999999998</v>
      </c>
    </row>
    <row r="6149" s="489" customFormat="1">
      <c r="B6149" s="490">
        <v>97499</v>
      </c>
      <c r="C6149" s="536" t="s">
        <v>2800</v>
      </c>
      <c r="D6149" s="541" t="s">
        <v>9186</v>
      </c>
      <c r="E6149" s="539" t="s">
        <v>188</v>
      </c>
      <c r="F6149" s="488">
        <v>35.359999999999999</v>
      </c>
    </row>
    <row r="6150" s="489" customFormat="1">
      <c r="B6150" s="490">
        <v>97464</v>
      </c>
      <c r="C6150" s="536" t="s">
        <v>2800</v>
      </c>
      <c r="D6150" s="541" t="s">
        <v>9187</v>
      </c>
      <c r="E6150" s="539" t="s">
        <v>188</v>
      </c>
      <c r="F6150" s="488">
        <v>55.109999999999999</v>
      </c>
    </row>
    <row r="6151" s="489" customFormat="1">
      <c r="B6151" s="490">
        <v>97502</v>
      </c>
      <c r="C6151" s="536" t="s">
        <v>2800</v>
      </c>
      <c r="D6151" s="541" t="s">
        <v>9188</v>
      </c>
      <c r="E6151" s="539" t="s">
        <v>188</v>
      </c>
      <c r="F6151" s="488">
        <v>49.420000000000002</v>
      </c>
    </row>
    <row r="6152" s="489" customFormat="1">
      <c r="B6152" s="490">
        <v>97467</v>
      </c>
      <c r="C6152" s="536" t="s">
        <v>2800</v>
      </c>
      <c r="D6152" s="541" t="s">
        <v>9189</v>
      </c>
      <c r="E6152" s="539" t="s">
        <v>188</v>
      </c>
      <c r="F6152" s="488">
        <v>69.870000000000005</v>
      </c>
    </row>
    <row r="6153" s="489" customFormat="1">
      <c r="B6153" s="490">
        <v>97505</v>
      </c>
      <c r="C6153" s="536" t="s">
        <v>2800</v>
      </c>
      <c r="D6153" s="541" t="s">
        <v>9190</v>
      </c>
      <c r="E6153" s="539" t="s">
        <v>188</v>
      </c>
      <c r="F6153" s="488">
        <v>61.840000000000003</v>
      </c>
    </row>
    <row r="6154" s="489" customFormat="1">
      <c r="B6154" s="490">
        <v>97443</v>
      </c>
      <c r="C6154" s="536" t="s">
        <v>2800</v>
      </c>
      <c r="D6154" s="541" t="s">
        <v>9191</v>
      </c>
      <c r="E6154" s="539" t="s">
        <v>188</v>
      </c>
      <c r="F6154" s="488">
        <v>121.69</v>
      </c>
    </row>
    <row r="6155" s="489" customFormat="1">
      <c r="B6155" s="490">
        <v>97470</v>
      </c>
      <c r="C6155" s="536" t="s">
        <v>2800</v>
      </c>
      <c r="D6155" s="541" t="s">
        <v>9192</v>
      </c>
      <c r="E6155" s="539" t="s">
        <v>188</v>
      </c>
      <c r="F6155" s="488">
        <v>102.66</v>
      </c>
    </row>
    <row r="6156" s="489" customFormat="1">
      <c r="B6156" s="490">
        <v>97508</v>
      </c>
      <c r="C6156" s="536" t="s">
        <v>2800</v>
      </c>
      <c r="D6156" s="541" t="s">
        <v>9193</v>
      </c>
      <c r="E6156" s="539" t="s">
        <v>188</v>
      </c>
      <c r="F6156" s="488">
        <v>91.290000000000006</v>
      </c>
    </row>
    <row r="6157" s="489" customFormat="1">
      <c r="B6157" s="490">
        <v>97446</v>
      </c>
      <c r="C6157" s="536" t="s">
        <v>2800</v>
      </c>
      <c r="D6157" s="541" t="s">
        <v>9194</v>
      </c>
      <c r="E6157" s="539" t="s">
        <v>188</v>
      </c>
      <c r="F6157" s="488">
        <v>244.09999999999999</v>
      </c>
    </row>
    <row r="6158" s="489" customFormat="1">
      <c r="B6158" s="490">
        <v>97474</v>
      </c>
      <c r="C6158" s="536" t="s">
        <v>2800</v>
      </c>
      <c r="D6158" s="541" t="s">
        <v>9195</v>
      </c>
      <c r="E6158" s="539" t="s">
        <v>188</v>
      </c>
      <c r="F6158" s="488">
        <v>186.40000000000001</v>
      </c>
    </row>
    <row r="6159" s="489" customFormat="1">
      <c r="B6159" s="490">
        <v>97511</v>
      </c>
      <c r="C6159" s="536" t="s">
        <v>2800</v>
      </c>
      <c r="D6159" s="541" t="s">
        <v>9196</v>
      </c>
      <c r="E6159" s="539" t="s">
        <v>188</v>
      </c>
      <c r="F6159" s="488">
        <v>170.08000000000001</v>
      </c>
    </row>
    <row r="6160" s="489" customFormat="1">
      <c r="B6160" s="490">
        <v>97449</v>
      </c>
      <c r="C6160" s="536" t="s">
        <v>2800</v>
      </c>
      <c r="D6160" s="541" t="s">
        <v>9197</v>
      </c>
      <c r="E6160" s="539" t="s">
        <v>188</v>
      </c>
      <c r="F6160" s="488">
        <v>260.55000000000001</v>
      </c>
    </row>
    <row r="6161" s="489" customFormat="1">
      <c r="B6161" s="490">
        <v>97477</v>
      </c>
      <c r="C6161" s="536" t="s">
        <v>2800</v>
      </c>
      <c r="D6161" s="541" t="s">
        <v>9198</v>
      </c>
      <c r="E6161" s="539" t="s">
        <v>188</v>
      </c>
      <c r="F6161" s="488">
        <v>248.02000000000001</v>
      </c>
    </row>
    <row r="6162" s="489" customFormat="1">
      <c r="B6162" s="490">
        <v>97514</v>
      </c>
      <c r="C6162" s="536" t="s">
        <v>2800</v>
      </c>
      <c r="D6162" s="541" t="s">
        <v>9199</v>
      </c>
      <c r="E6162" s="539" t="s">
        <v>188</v>
      </c>
      <c r="F6162" s="488">
        <v>226.53999999999999</v>
      </c>
    </row>
    <row r="6163" s="489" customFormat="1">
      <c r="B6163" s="490">
        <v>101920</v>
      </c>
      <c r="C6163" s="536" t="s">
        <v>2800</v>
      </c>
      <c r="D6163" s="541" t="s">
        <v>9200</v>
      </c>
      <c r="E6163" s="539" t="s">
        <v>188</v>
      </c>
      <c r="F6163" s="488">
        <v>199.63</v>
      </c>
    </row>
    <row r="6164" s="489" customFormat="1">
      <c r="B6164" s="490">
        <v>101929</v>
      </c>
      <c r="C6164" s="536" t="s">
        <v>2800</v>
      </c>
      <c r="D6164" s="541" t="s">
        <v>9201</v>
      </c>
      <c r="E6164" s="539" t="s">
        <v>188</v>
      </c>
      <c r="F6164" s="488">
        <v>205.99000000000001</v>
      </c>
    </row>
    <row r="6165" s="489" customFormat="1">
      <c r="B6165" s="490">
        <v>92693</v>
      </c>
      <c r="C6165" s="536" t="s">
        <v>2800</v>
      </c>
      <c r="D6165" s="541" t="s">
        <v>9202</v>
      </c>
      <c r="E6165" s="539" t="s">
        <v>188</v>
      </c>
      <c r="F6165" s="488">
        <v>15.76</v>
      </c>
    </row>
    <row r="6166" s="489" customFormat="1">
      <c r="B6166" s="490">
        <v>92695</v>
      </c>
      <c r="C6166" s="536" t="s">
        <v>2800</v>
      </c>
      <c r="D6166" s="541" t="s">
        <v>9203</v>
      </c>
      <c r="E6166" s="539" t="s">
        <v>188</v>
      </c>
      <c r="F6166" s="488">
        <v>24.870000000000001</v>
      </c>
    </row>
    <row r="6167" s="489" customFormat="1">
      <c r="B6167" s="490">
        <v>92697</v>
      </c>
      <c r="C6167" s="536" t="s">
        <v>2800</v>
      </c>
      <c r="D6167" s="541" t="s">
        <v>9204</v>
      </c>
      <c r="E6167" s="539" t="s">
        <v>188</v>
      </c>
      <c r="F6167" s="488">
        <v>40.219999999999999</v>
      </c>
    </row>
    <row r="6168" s="489" customFormat="1">
      <c r="B6168" s="490">
        <v>92658</v>
      </c>
      <c r="C6168" s="536" t="s">
        <v>2800</v>
      </c>
      <c r="D6168" s="541" t="s">
        <v>9205</v>
      </c>
      <c r="E6168" s="539" t="s">
        <v>188</v>
      </c>
      <c r="F6168" s="488">
        <v>30.27</v>
      </c>
    </row>
    <row r="6169" s="489" customFormat="1">
      <c r="B6169" s="490">
        <v>92660</v>
      </c>
      <c r="C6169" s="536" t="s">
        <v>2800</v>
      </c>
      <c r="D6169" s="541" t="s">
        <v>9206</v>
      </c>
      <c r="E6169" s="539" t="s">
        <v>188</v>
      </c>
      <c r="F6169" s="488">
        <v>36.640000000000001</v>
      </c>
    </row>
    <row r="6170" s="489" customFormat="1">
      <c r="B6170" s="490">
        <v>92662</v>
      </c>
      <c r="C6170" s="536" t="s">
        <v>2800</v>
      </c>
      <c r="D6170" s="541" t="s">
        <v>9207</v>
      </c>
      <c r="E6170" s="539" t="s">
        <v>188</v>
      </c>
      <c r="F6170" s="488">
        <v>41.969999999999999</v>
      </c>
    </row>
    <row r="6171" s="489" customFormat="1">
      <c r="B6171" s="490">
        <v>92664</v>
      </c>
      <c r="C6171" s="536" t="s">
        <v>2800</v>
      </c>
      <c r="D6171" s="541" t="s">
        <v>9208</v>
      </c>
      <c r="E6171" s="539" t="s">
        <v>188</v>
      </c>
      <c r="F6171" s="488">
        <v>55.649999999999999</v>
      </c>
    </row>
    <row r="6172" s="489" customFormat="1">
      <c r="B6172" s="490">
        <v>92666</v>
      </c>
      <c r="C6172" s="536" t="s">
        <v>2800</v>
      </c>
      <c r="D6172" s="541" t="s">
        <v>9209</v>
      </c>
      <c r="E6172" s="539" t="s">
        <v>188</v>
      </c>
      <c r="F6172" s="488">
        <v>86.709999999999994</v>
      </c>
    </row>
    <row r="6173" s="489" customFormat="1">
      <c r="B6173" s="490">
        <v>92668</v>
      </c>
      <c r="C6173" s="536" t="s">
        <v>2800</v>
      </c>
      <c r="D6173" s="541" t="s">
        <v>9210</v>
      </c>
      <c r="E6173" s="539" t="s">
        <v>188</v>
      </c>
      <c r="F6173" s="488">
        <v>121.42</v>
      </c>
    </row>
    <row r="6174" s="489" customFormat="1">
      <c r="B6174" s="490">
        <v>92370</v>
      </c>
      <c r="C6174" s="536" t="s">
        <v>2800</v>
      </c>
      <c r="D6174" s="541" t="s">
        <v>9211</v>
      </c>
      <c r="E6174" s="539" t="s">
        <v>188</v>
      </c>
      <c r="F6174" s="488">
        <v>40.659999999999997</v>
      </c>
    </row>
    <row r="6175" s="489" customFormat="1">
      <c r="B6175" s="490">
        <v>92372</v>
      </c>
      <c r="C6175" s="536" t="s">
        <v>2800</v>
      </c>
      <c r="D6175" s="541" t="s">
        <v>9212</v>
      </c>
      <c r="E6175" s="539" t="s">
        <v>188</v>
      </c>
      <c r="F6175" s="488">
        <v>48.450000000000003</v>
      </c>
    </row>
    <row r="6176" s="489" customFormat="1">
      <c r="B6176" s="490">
        <v>92374</v>
      </c>
      <c r="C6176" s="536" t="s">
        <v>2800</v>
      </c>
      <c r="D6176" s="541" t="s">
        <v>9213</v>
      </c>
      <c r="E6176" s="539" t="s">
        <v>188</v>
      </c>
      <c r="F6176" s="488">
        <v>55.43</v>
      </c>
    </row>
    <row r="6177" s="489" customFormat="1">
      <c r="B6177" s="490">
        <v>92345</v>
      </c>
      <c r="C6177" s="536" t="s">
        <v>2800</v>
      </c>
      <c r="D6177" s="541" t="s">
        <v>9214</v>
      </c>
      <c r="E6177" s="539" t="s">
        <v>188</v>
      </c>
      <c r="F6177" s="488">
        <v>71.189999999999998</v>
      </c>
    </row>
    <row r="6178" s="489" customFormat="1">
      <c r="B6178" s="490">
        <v>92376</v>
      </c>
      <c r="C6178" s="536" t="s">
        <v>2800</v>
      </c>
      <c r="D6178" s="541" t="s">
        <v>9215</v>
      </c>
      <c r="E6178" s="539" t="s">
        <v>188</v>
      </c>
      <c r="F6178" s="488">
        <v>71.140000000000001</v>
      </c>
    </row>
    <row r="6179" s="489" customFormat="1">
      <c r="B6179" s="490">
        <v>92347</v>
      </c>
      <c r="C6179" s="536" t="s">
        <v>2800</v>
      </c>
      <c r="D6179" s="541" t="s">
        <v>9216</v>
      </c>
      <c r="E6179" s="539" t="s">
        <v>188</v>
      </c>
      <c r="F6179" s="488">
        <v>103.41</v>
      </c>
    </row>
    <row r="6180" s="489" customFormat="1">
      <c r="B6180" s="490">
        <v>92378</v>
      </c>
      <c r="C6180" s="536" t="s">
        <v>2800</v>
      </c>
      <c r="D6180" s="541" t="s">
        <v>9217</v>
      </c>
      <c r="E6180" s="539" t="s">
        <v>188</v>
      </c>
      <c r="F6180" s="488">
        <v>105.28</v>
      </c>
    </row>
    <row r="6181" s="489" customFormat="1">
      <c r="B6181" s="490">
        <v>92349</v>
      </c>
      <c r="C6181" s="536" t="s">
        <v>2800</v>
      </c>
      <c r="D6181" s="541" t="s">
        <v>9218</v>
      </c>
      <c r="E6181" s="539" t="s">
        <v>188</v>
      </c>
      <c r="F6181" s="488">
        <v>139.18000000000001</v>
      </c>
    </row>
    <row r="6182" s="489" customFormat="1">
      <c r="B6182" s="490">
        <v>92380</v>
      </c>
      <c r="C6182" s="536" t="s">
        <v>2800</v>
      </c>
      <c r="D6182" s="541" t="s">
        <v>9219</v>
      </c>
      <c r="E6182" s="539" t="s">
        <v>188</v>
      </c>
      <c r="F6182" s="488">
        <v>143.02000000000001</v>
      </c>
    </row>
    <row r="6183" s="489" customFormat="1">
      <c r="B6183" s="490">
        <v>101917</v>
      </c>
      <c r="C6183" s="536" t="s">
        <v>2800</v>
      </c>
      <c r="D6183" s="541" t="s">
        <v>9220</v>
      </c>
      <c r="E6183" s="539" t="s">
        <v>188</v>
      </c>
      <c r="F6183" s="488">
        <v>159.31999999999999</v>
      </c>
    </row>
    <row r="6184" s="489" customFormat="1">
      <c r="B6184" s="490">
        <v>101924</v>
      </c>
      <c r="C6184" s="536" t="s">
        <v>2800</v>
      </c>
      <c r="D6184" s="541" t="s">
        <v>9221</v>
      </c>
      <c r="E6184" s="539" t="s">
        <v>188</v>
      </c>
      <c r="F6184" s="488">
        <v>188.11000000000001</v>
      </c>
    </row>
    <row r="6185" s="489" customFormat="1">
      <c r="B6185" s="490">
        <v>101933</v>
      </c>
      <c r="C6185" s="536" t="s">
        <v>2800</v>
      </c>
      <c r="D6185" s="541" t="s">
        <v>9222</v>
      </c>
      <c r="E6185" s="539" t="s">
        <v>188</v>
      </c>
      <c r="F6185" s="488">
        <v>194.47</v>
      </c>
    </row>
    <row r="6186" s="489" customFormat="1">
      <c r="B6186" s="490">
        <v>92692</v>
      </c>
      <c r="C6186" s="536" t="s">
        <v>2800</v>
      </c>
      <c r="D6186" s="541" t="s">
        <v>9223</v>
      </c>
      <c r="E6186" s="539" t="s">
        <v>188</v>
      </c>
      <c r="F6186" s="488">
        <v>15.35</v>
      </c>
    </row>
    <row r="6187" s="489" customFormat="1">
      <c r="B6187" s="490">
        <v>92694</v>
      </c>
      <c r="C6187" s="536" t="s">
        <v>2800</v>
      </c>
      <c r="D6187" s="541" t="s">
        <v>9224</v>
      </c>
      <c r="E6187" s="539" t="s">
        <v>188</v>
      </c>
      <c r="F6187" s="488">
        <v>24.460000000000001</v>
      </c>
    </row>
    <row r="6188" s="489" customFormat="1">
      <c r="B6188" s="490">
        <v>92696</v>
      </c>
      <c r="C6188" s="536" t="s">
        <v>2800</v>
      </c>
      <c r="D6188" s="541" t="s">
        <v>9225</v>
      </c>
      <c r="E6188" s="539" t="s">
        <v>188</v>
      </c>
      <c r="F6188" s="488">
        <v>38.369999999999997</v>
      </c>
    </row>
    <row r="6189" s="489" customFormat="1">
      <c r="B6189" s="490">
        <v>92657</v>
      </c>
      <c r="C6189" s="536" t="s">
        <v>2800</v>
      </c>
      <c r="D6189" s="541" t="s">
        <v>9226</v>
      </c>
      <c r="E6189" s="539" t="s">
        <v>188</v>
      </c>
      <c r="F6189" s="488">
        <v>28.420000000000002</v>
      </c>
    </row>
    <row r="6190" s="489" customFormat="1">
      <c r="B6190" s="490">
        <v>92659</v>
      </c>
      <c r="C6190" s="536" t="s">
        <v>2800</v>
      </c>
      <c r="D6190" s="541" t="s">
        <v>9227</v>
      </c>
      <c r="E6190" s="539" t="s">
        <v>188</v>
      </c>
      <c r="F6190" s="488">
        <v>34.920000000000002</v>
      </c>
    </row>
    <row r="6191" s="489" customFormat="1">
      <c r="B6191" s="490">
        <v>92661</v>
      </c>
      <c r="C6191" s="536" t="s">
        <v>2800</v>
      </c>
      <c r="D6191" s="541" t="s">
        <v>9228</v>
      </c>
      <c r="E6191" s="539" t="s">
        <v>188</v>
      </c>
      <c r="F6191" s="488">
        <v>41.640000000000001</v>
      </c>
    </row>
    <row r="6192" s="489" customFormat="1">
      <c r="B6192" s="490">
        <v>92663</v>
      </c>
      <c r="C6192" s="536" t="s">
        <v>2800</v>
      </c>
      <c r="D6192" s="541" t="s">
        <v>9229</v>
      </c>
      <c r="E6192" s="539" t="s">
        <v>188</v>
      </c>
      <c r="F6192" s="488">
        <v>55.68</v>
      </c>
    </row>
    <row r="6193" s="489" customFormat="1">
      <c r="B6193" s="490">
        <v>92665</v>
      </c>
      <c r="C6193" s="536" t="s">
        <v>2800</v>
      </c>
      <c r="D6193" s="541" t="s">
        <v>9230</v>
      </c>
      <c r="E6193" s="539" t="s">
        <v>188</v>
      </c>
      <c r="F6193" s="488">
        <v>76.439999999999998</v>
      </c>
    </row>
    <row r="6194" s="489" customFormat="1">
      <c r="B6194" s="490">
        <v>92667</v>
      </c>
      <c r="C6194" s="536" t="s">
        <v>2800</v>
      </c>
      <c r="D6194" s="541" t="s">
        <v>9231</v>
      </c>
      <c r="E6194" s="539" t="s">
        <v>188</v>
      </c>
      <c r="F6194" s="488">
        <v>112.28</v>
      </c>
    </row>
    <row r="6195" s="489" customFormat="1">
      <c r="B6195" s="490">
        <v>92369</v>
      </c>
      <c r="C6195" s="536" t="s">
        <v>2800</v>
      </c>
      <c r="D6195" s="541" t="s">
        <v>9232</v>
      </c>
      <c r="E6195" s="539" t="s">
        <v>188</v>
      </c>
      <c r="F6195" s="488">
        <v>38.810000000000002</v>
      </c>
    </row>
    <row r="6196" s="489" customFormat="1">
      <c r="B6196" s="490">
        <v>92371</v>
      </c>
      <c r="C6196" s="536" t="s">
        <v>2800</v>
      </c>
      <c r="D6196" s="541" t="s">
        <v>9233</v>
      </c>
      <c r="E6196" s="539" t="s">
        <v>188</v>
      </c>
      <c r="F6196" s="488">
        <v>46.729999999999997</v>
      </c>
    </row>
    <row r="6197" s="489" customFormat="1">
      <c r="B6197" s="490">
        <v>92373</v>
      </c>
      <c r="C6197" s="536" t="s">
        <v>2800</v>
      </c>
      <c r="D6197" s="541" t="s">
        <v>9234</v>
      </c>
      <c r="E6197" s="539" t="s">
        <v>188</v>
      </c>
      <c r="F6197" s="488">
        <v>55.100000000000001</v>
      </c>
    </row>
    <row r="6198" s="489" customFormat="1">
      <c r="B6198" s="490">
        <v>92344</v>
      </c>
      <c r="C6198" s="536" t="s">
        <v>2800</v>
      </c>
      <c r="D6198" s="541" t="s">
        <v>9235</v>
      </c>
      <c r="E6198" s="539" t="s">
        <v>188</v>
      </c>
      <c r="F6198" s="488">
        <v>71.219999999999999</v>
      </c>
    </row>
    <row r="6199" s="489" customFormat="1">
      <c r="B6199" s="490">
        <v>92375</v>
      </c>
      <c r="C6199" s="536" t="s">
        <v>2800</v>
      </c>
      <c r="D6199" s="541" t="s">
        <v>9236</v>
      </c>
      <c r="E6199" s="539" t="s">
        <v>188</v>
      </c>
      <c r="F6199" s="488">
        <v>71.170000000000002</v>
      </c>
    </row>
    <row r="6200" s="489" customFormat="1">
      <c r="B6200" s="490">
        <v>92346</v>
      </c>
      <c r="C6200" s="536" t="s">
        <v>2800</v>
      </c>
      <c r="D6200" s="541" t="s">
        <v>9237</v>
      </c>
      <c r="E6200" s="539" t="s">
        <v>188</v>
      </c>
      <c r="F6200" s="488">
        <v>93.140000000000001</v>
      </c>
    </row>
    <row r="6201" s="489" customFormat="1">
      <c r="B6201" s="490">
        <v>92377</v>
      </c>
      <c r="C6201" s="536" t="s">
        <v>2800</v>
      </c>
      <c r="D6201" s="541" t="s">
        <v>9238</v>
      </c>
      <c r="E6201" s="539" t="s">
        <v>188</v>
      </c>
      <c r="F6201" s="488">
        <v>95.010000000000005</v>
      </c>
    </row>
    <row r="6202" s="489" customFormat="1">
      <c r="B6202" s="490">
        <v>92348</v>
      </c>
      <c r="C6202" s="536" t="s">
        <v>2800</v>
      </c>
      <c r="D6202" s="541" t="s">
        <v>9239</v>
      </c>
      <c r="E6202" s="539" t="s">
        <v>188</v>
      </c>
      <c r="F6202" s="488">
        <v>130.03999999999999</v>
      </c>
    </row>
    <row r="6203" s="489" customFormat="1">
      <c r="B6203" s="490">
        <v>92379</v>
      </c>
      <c r="C6203" s="536" t="s">
        <v>2800</v>
      </c>
      <c r="D6203" s="541" t="s">
        <v>9240</v>
      </c>
      <c r="E6203" s="539" t="s">
        <v>188</v>
      </c>
      <c r="F6203" s="488">
        <v>133.88</v>
      </c>
    </row>
    <row r="6204" s="489" customFormat="1">
      <c r="B6204" s="490">
        <v>95696</v>
      </c>
      <c r="C6204" s="536" t="s">
        <v>2800</v>
      </c>
      <c r="D6204" s="541" t="s">
        <v>9241</v>
      </c>
      <c r="E6204" s="539" t="s">
        <v>188</v>
      </c>
      <c r="F6204" s="488">
        <v>48.100000000000001</v>
      </c>
    </row>
    <row r="6205" s="489" customFormat="1">
      <c r="B6205" s="490">
        <v>92335</v>
      </c>
      <c r="C6205" s="536" t="s">
        <v>2800</v>
      </c>
      <c r="D6205" s="541" t="s">
        <v>9242</v>
      </c>
      <c r="E6205" s="539" t="s">
        <v>143</v>
      </c>
      <c r="F6205" s="488">
        <v>124.37</v>
      </c>
    </row>
    <row r="6206" s="489" customFormat="1">
      <c r="B6206" s="490">
        <v>92336</v>
      </c>
      <c r="C6206" s="536" t="s">
        <v>2800</v>
      </c>
      <c r="D6206" s="541" t="s">
        <v>9243</v>
      </c>
      <c r="E6206" s="539" t="s">
        <v>143</v>
      </c>
      <c r="F6206" s="488">
        <v>153.05000000000001</v>
      </c>
    </row>
    <row r="6207" s="489" customFormat="1">
      <c r="B6207" s="490">
        <v>92337</v>
      </c>
      <c r="C6207" s="536" t="s">
        <v>2800</v>
      </c>
      <c r="D6207" s="541" t="s">
        <v>9244</v>
      </c>
      <c r="E6207" s="539" t="s">
        <v>143</v>
      </c>
      <c r="F6207" s="488">
        <v>202.34999999999999</v>
      </c>
    </row>
    <row r="6208" s="489" customFormat="1">
      <c r="B6208" s="490">
        <v>92687</v>
      </c>
      <c r="C6208" s="536" t="s">
        <v>2800</v>
      </c>
      <c r="D6208" s="541" t="s">
        <v>9245</v>
      </c>
      <c r="E6208" s="539" t="s">
        <v>143</v>
      </c>
      <c r="F6208" s="488">
        <v>37.18</v>
      </c>
    </row>
    <row r="6209" s="489" customFormat="1">
      <c r="B6209" s="490">
        <v>92688</v>
      </c>
      <c r="C6209" s="536" t="s">
        <v>2800</v>
      </c>
      <c r="D6209" s="541" t="s">
        <v>9246</v>
      </c>
      <c r="E6209" s="539" t="s">
        <v>143</v>
      </c>
      <c r="F6209" s="488">
        <v>51.340000000000003</v>
      </c>
    </row>
    <row r="6210" s="489" customFormat="1">
      <c r="B6210" s="490">
        <v>97536</v>
      </c>
      <c r="C6210" s="536" t="s">
        <v>2800</v>
      </c>
      <c r="D6210" s="541" t="s">
        <v>9247</v>
      </c>
      <c r="E6210" s="539" t="s">
        <v>143</v>
      </c>
      <c r="F6210" s="488">
        <v>78.510000000000005</v>
      </c>
    </row>
    <row r="6211" s="489" customFormat="1">
      <c r="B6211" s="490">
        <v>97535</v>
      </c>
      <c r="C6211" s="536" t="s">
        <v>2800</v>
      </c>
      <c r="D6211" s="541" t="s">
        <v>9248</v>
      </c>
      <c r="E6211" s="539" t="s">
        <v>143</v>
      </c>
      <c r="F6211" s="488">
        <v>66.25</v>
      </c>
    </row>
    <row r="6212" s="489" customFormat="1">
      <c r="B6212" s="490">
        <v>92652</v>
      </c>
      <c r="C6212" s="536" t="s">
        <v>2800</v>
      </c>
      <c r="D6212" s="541" t="s">
        <v>9249</v>
      </c>
      <c r="E6212" s="539" t="s">
        <v>143</v>
      </c>
      <c r="F6212" s="488">
        <v>80.650000000000006</v>
      </c>
    </row>
    <row r="6213" s="489" customFormat="1">
      <c r="B6213" s="490">
        <v>92653</v>
      </c>
      <c r="C6213" s="536" t="s">
        <v>2800</v>
      </c>
      <c r="D6213" s="541" t="s">
        <v>9250</v>
      </c>
      <c r="E6213" s="539" t="s">
        <v>143</v>
      </c>
      <c r="F6213" s="488">
        <v>92.170000000000002</v>
      </c>
    </row>
    <row r="6214" s="489" customFormat="1">
      <c r="B6214" s="490">
        <v>92654</v>
      </c>
      <c r="C6214" s="536" t="s">
        <v>2800</v>
      </c>
      <c r="D6214" s="541" t="s">
        <v>9251</v>
      </c>
      <c r="E6214" s="539" t="s">
        <v>143</v>
      </c>
      <c r="F6214" s="488">
        <v>126.98999999999999</v>
      </c>
    </row>
    <row r="6215" s="489" customFormat="1">
      <c r="B6215" s="490">
        <v>92655</v>
      </c>
      <c r="C6215" s="536" t="s">
        <v>2800</v>
      </c>
      <c r="D6215" s="541" t="s">
        <v>9252</v>
      </c>
      <c r="E6215" s="539" t="s">
        <v>143</v>
      </c>
      <c r="F6215" s="488">
        <v>155.19</v>
      </c>
    </row>
    <row r="6216" s="489" customFormat="1">
      <c r="B6216" s="490">
        <v>92656</v>
      </c>
      <c r="C6216" s="536" t="s">
        <v>2800</v>
      </c>
      <c r="D6216" s="541" t="s">
        <v>9253</v>
      </c>
      <c r="E6216" s="539" t="s">
        <v>143</v>
      </c>
      <c r="F6216" s="488">
        <v>204</v>
      </c>
    </row>
    <row r="6217" s="489" customFormat="1">
      <c r="B6217" s="490">
        <v>101918</v>
      </c>
      <c r="C6217" s="536" t="s">
        <v>2800</v>
      </c>
      <c r="D6217" s="541" t="s">
        <v>9254</v>
      </c>
      <c r="E6217" s="539" t="s">
        <v>143</v>
      </c>
      <c r="F6217" s="488">
        <v>286.64999999999998</v>
      </c>
    </row>
    <row r="6218" s="489" customFormat="1">
      <c r="B6218" s="490">
        <v>101927</v>
      </c>
      <c r="C6218" s="536" t="s">
        <v>2800</v>
      </c>
      <c r="D6218" s="541" t="s">
        <v>9255</v>
      </c>
      <c r="E6218" s="539" t="s">
        <v>143</v>
      </c>
      <c r="F6218" s="488">
        <v>270.02999999999997</v>
      </c>
    </row>
    <row r="6219" s="489" customFormat="1">
      <c r="B6219" s="490">
        <v>97498</v>
      </c>
      <c r="C6219" s="536" t="s">
        <v>2800</v>
      </c>
      <c r="D6219" s="541" t="s">
        <v>9256</v>
      </c>
      <c r="E6219" s="539" t="s">
        <v>143</v>
      </c>
      <c r="F6219" s="488">
        <v>60.920000000000002</v>
      </c>
    </row>
    <row r="6220" s="489" customFormat="1">
      <c r="B6220" s="490">
        <v>92364</v>
      </c>
      <c r="C6220" s="536" t="s">
        <v>2800</v>
      </c>
      <c r="D6220" s="541" t="s">
        <v>9257</v>
      </c>
      <c r="E6220" s="539" t="s">
        <v>143</v>
      </c>
      <c r="F6220" s="488">
        <v>75.310000000000002</v>
      </c>
    </row>
    <row r="6221" s="489" customFormat="1">
      <c r="B6221" s="490">
        <v>92365</v>
      </c>
      <c r="C6221" s="536" t="s">
        <v>2800</v>
      </c>
      <c r="D6221" s="541" t="s">
        <v>9258</v>
      </c>
      <c r="E6221" s="539" t="s">
        <v>143</v>
      </c>
      <c r="F6221" s="488">
        <v>86.780000000000001</v>
      </c>
    </row>
    <row r="6222" s="489" customFormat="1">
      <c r="B6222" s="490">
        <v>92341</v>
      </c>
      <c r="C6222" s="536" t="s">
        <v>2800</v>
      </c>
      <c r="D6222" s="541" t="s">
        <v>9259</v>
      </c>
      <c r="E6222" s="539" t="s">
        <v>143</v>
      </c>
      <c r="F6222" s="488">
        <v>136.05000000000001</v>
      </c>
    </row>
    <row r="6223" s="489" customFormat="1">
      <c r="B6223" s="490">
        <v>92366</v>
      </c>
      <c r="C6223" s="536" t="s">
        <v>2800</v>
      </c>
      <c r="D6223" s="541" t="s">
        <v>9260</v>
      </c>
      <c r="E6223" s="539" t="s">
        <v>143</v>
      </c>
      <c r="F6223" s="488">
        <v>121.59999999999999</v>
      </c>
    </row>
    <row r="6224" s="489" customFormat="1">
      <c r="B6224" s="490">
        <v>92342</v>
      </c>
      <c r="C6224" s="536" t="s">
        <v>2800</v>
      </c>
      <c r="D6224" s="541" t="s">
        <v>9261</v>
      </c>
      <c r="E6224" s="539" t="s">
        <v>143</v>
      </c>
      <c r="F6224" s="488">
        <v>164.80000000000001</v>
      </c>
    </row>
    <row r="6225" s="489" customFormat="1">
      <c r="B6225" s="490">
        <v>92367</v>
      </c>
      <c r="C6225" s="536" t="s">
        <v>2800</v>
      </c>
      <c r="D6225" s="541" t="s">
        <v>9262</v>
      </c>
      <c r="E6225" s="539" t="s">
        <v>143</v>
      </c>
      <c r="F6225" s="488">
        <v>149.69</v>
      </c>
    </row>
    <row r="6226" s="489" customFormat="1">
      <c r="B6226" s="490">
        <v>92343</v>
      </c>
      <c r="C6226" s="536" t="s">
        <v>2800</v>
      </c>
      <c r="D6226" s="541" t="s">
        <v>9263</v>
      </c>
      <c r="E6226" s="539" t="s">
        <v>143</v>
      </c>
      <c r="F6226" s="488">
        <v>214.21000000000001</v>
      </c>
    </row>
    <row r="6227" s="489" customFormat="1">
      <c r="B6227" s="490">
        <v>92368</v>
      </c>
      <c r="C6227" s="536" t="s">
        <v>2800</v>
      </c>
      <c r="D6227" s="541" t="s">
        <v>9264</v>
      </c>
      <c r="E6227" s="539" t="s">
        <v>143</v>
      </c>
      <c r="F6227" s="488">
        <v>198.5</v>
      </c>
    </row>
    <row r="6228" s="489" customFormat="1">
      <c r="B6228" s="490">
        <v>92689</v>
      </c>
      <c r="C6228" s="536" t="s">
        <v>2800</v>
      </c>
      <c r="D6228" s="541" t="s">
        <v>9265</v>
      </c>
      <c r="E6228" s="539" t="s">
        <v>143</v>
      </c>
      <c r="F6228" s="488">
        <v>53.549999999999997</v>
      </c>
    </row>
    <row r="6229" s="489" customFormat="1">
      <c r="B6229" s="490">
        <v>92690</v>
      </c>
      <c r="C6229" s="536" t="s">
        <v>2800</v>
      </c>
      <c r="D6229" s="541" t="s">
        <v>9266</v>
      </c>
      <c r="E6229" s="539" t="s">
        <v>143</v>
      </c>
      <c r="F6229" s="488">
        <v>76.709999999999994</v>
      </c>
    </row>
    <row r="6230" s="489" customFormat="1">
      <c r="B6230" s="490">
        <v>92691</v>
      </c>
      <c r="C6230" s="536" t="s">
        <v>2800</v>
      </c>
      <c r="D6230" s="541" t="s">
        <v>9267</v>
      </c>
      <c r="E6230" s="539" t="s">
        <v>143</v>
      </c>
      <c r="F6230" s="488">
        <v>100.91</v>
      </c>
    </row>
    <row r="6231" s="489" customFormat="1">
      <c r="B6231" s="490">
        <v>92359</v>
      </c>
      <c r="C6231" s="536" t="s">
        <v>2800</v>
      </c>
      <c r="D6231" s="541" t="s">
        <v>9268</v>
      </c>
      <c r="E6231" s="539" t="s">
        <v>143</v>
      </c>
      <c r="F6231" s="488">
        <v>70.959999999999994</v>
      </c>
    </row>
    <row r="6232" s="489" customFormat="1">
      <c r="B6232" s="490">
        <v>92645</v>
      </c>
      <c r="C6232" s="536" t="s">
        <v>2800</v>
      </c>
      <c r="D6232" s="541" t="s">
        <v>9269</v>
      </c>
      <c r="E6232" s="539" t="s">
        <v>143</v>
      </c>
      <c r="F6232" s="488">
        <v>75.459999999999994</v>
      </c>
    </row>
    <row r="6233" s="489" customFormat="1">
      <c r="B6233" s="490">
        <v>92360</v>
      </c>
      <c r="C6233" s="536" t="s">
        <v>2800</v>
      </c>
      <c r="D6233" s="541" t="s">
        <v>9270</v>
      </c>
      <c r="E6233" s="539" t="s">
        <v>143</v>
      </c>
      <c r="F6233" s="488">
        <v>94.819999999999993</v>
      </c>
    </row>
    <row r="6234" s="489" customFormat="1">
      <c r="B6234" s="490">
        <v>92646</v>
      </c>
      <c r="C6234" s="536" t="s">
        <v>2800</v>
      </c>
      <c r="D6234" s="541" t="s">
        <v>9271</v>
      </c>
      <c r="E6234" s="539" t="s">
        <v>143</v>
      </c>
      <c r="F6234" s="488">
        <v>99.329999999999998</v>
      </c>
    </row>
    <row r="6235" s="489" customFormat="1">
      <c r="B6235" s="490">
        <v>95697</v>
      </c>
      <c r="C6235" s="536" t="s">
        <v>2800</v>
      </c>
      <c r="D6235" s="541" t="s">
        <v>9272</v>
      </c>
      <c r="E6235" s="539" t="s">
        <v>143</v>
      </c>
      <c r="F6235" s="488">
        <v>104.25</v>
      </c>
    </row>
    <row r="6236" s="489" customFormat="1">
      <c r="B6236" s="490">
        <v>92648</v>
      </c>
      <c r="C6236" s="536" t="s">
        <v>2800</v>
      </c>
      <c r="D6236" s="541" t="s">
        <v>9273</v>
      </c>
      <c r="E6236" s="539" t="s">
        <v>143</v>
      </c>
      <c r="F6236" s="488">
        <v>108.77</v>
      </c>
    </row>
    <row r="6237" s="489" customFormat="1">
      <c r="B6237" s="490">
        <v>92338</v>
      </c>
      <c r="C6237" s="536" t="s">
        <v>2800</v>
      </c>
      <c r="D6237" s="541" t="s">
        <v>9274</v>
      </c>
      <c r="E6237" s="539" t="s">
        <v>143</v>
      </c>
      <c r="F6237" s="488">
        <v>153.19</v>
      </c>
    </row>
    <row r="6238" s="489" customFormat="1">
      <c r="B6238" s="490">
        <v>92361</v>
      </c>
      <c r="C6238" s="536" t="s">
        <v>2800</v>
      </c>
      <c r="D6238" s="541" t="s">
        <v>9275</v>
      </c>
      <c r="E6238" s="539" t="s">
        <v>143</v>
      </c>
      <c r="F6238" s="488">
        <v>128.09999999999999</v>
      </c>
    </row>
    <row r="6239" s="489" customFormat="1">
      <c r="B6239" s="490">
        <v>92649</v>
      </c>
      <c r="C6239" s="536" t="s">
        <v>2800</v>
      </c>
      <c r="D6239" s="541" t="s">
        <v>9276</v>
      </c>
      <c r="E6239" s="539" t="s">
        <v>143</v>
      </c>
      <c r="F6239" s="488">
        <v>132.62</v>
      </c>
    </row>
    <row r="6240" s="489" customFormat="1">
      <c r="B6240" s="490">
        <v>92339</v>
      </c>
      <c r="C6240" s="536" t="s">
        <v>2800</v>
      </c>
      <c r="D6240" s="541" t="s">
        <v>9277</v>
      </c>
      <c r="E6240" s="539" t="s">
        <v>143</v>
      </c>
      <c r="F6240" s="488">
        <v>230.74000000000001</v>
      </c>
    </row>
    <row r="6241" s="489" customFormat="1">
      <c r="B6241" s="490">
        <v>92362</v>
      </c>
      <c r="C6241" s="536" t="s">
        <v>2800</v>
      </c>
      <c r="D6241" s="541" t="s">
        <v>9278</v>
      </c>
      <c r="E6241" s="539" t="s">
        <v>143</v>
      </c>
      <c r="F6241" s="488">
        <v>204.68000000000001</v>
      </c>
    </row>
    <row r="6242" s="489" customFormat="1">
      <c r="B6242" s="490">
        <v>92650</v>
      </c>
      <c r="C6242" s="536" t="s">
        <v>2800</v>
      </c>
      <c r="D6242" s="541" t="s">
        <v>9279</v>
      </c>
      <c r="E6242" s="539" t="s">
        <v>143</v>
      </c>
      <c r="F6242" s="488">
        <v>209.18000000000001</v>
      </c>
    </row>
    <row r="6243" s="489" customFormat="1">
      <c r="B6243" s="490">
        <v>97439</v>
      </c>
      <c r="C6243" s="536" t="s">
        <v>2800</v>
      </c>
      <c r="D6243" s="541" t="s">
        <v>9280</v>
      </c>
      <c r="E6243" s="539" t="s">
        <v>188</v>
      </c>
      <c r="F6243" s="488">
        <v>133.27000000000001</v>
      </c>
    </row>
    <row r="6244" s="489" customFormat="1">
      <c r="B6244" s="490">
        <v>97440</v>
      </c>
      <c r="C6244" s="536" t="s">
        <v>2800</v>
      </c>
      <c r="D6244" s="541" t="s">
        <v>9281</v>
      </c>
      <c r="E6244" s="539" t="s">
        <v>188</v>
      </c>
      <c r="F6244" s="488">
        <v>159.40000000000001</v>
      </c>
    </row>
    <row r="6245" s="489" customFormat="1">
      <c r="B6245" s="490">
        <v>97442</v>
      </c>
      <c r="C6245" s="536" t="s">
        <v>2800</v>
      </c>
      <c r="D6245" s="541" t="s">
        <v>9282</v>
      </c>
      <c r="E6245" s="539" t="s">
        <v>188</v>
      </c>
      <c r="F6245" s="488">
        <v>176.25</v>
      </c>
    </row>
    <row r="6246" s="489" customFormat="1">
      <c r="B6246" s="490">
        <v>97552</v>
      </c>
      <c r="C6246" s="536" t="s">
        <v>2800</v>
      </c>
      <c r="D6246" s="541" t="s">
        <v>9283</v>
      </c>
      <c r="E6246" s="539" t="s">
        <v>188</v>
      </c>
      <c r="F6246" s="488">
        <v>54.140000000000001</v>
      </c>
    </row>
    <row r="6247" s="489" customFormat="1">
      <c r="B6247" s="490">
        <v>97553</v>
      </c>
      <c r="C6247" s="536" t="s">
        <v>2800</v>
      </c>
      <c r="D6247" s="541" t="s">
        <v>9284</v>
      </c>
      <c r="E6247" s="539" t="s">
        <v>188</v>
      </c>
      <c r="F6247" s="488">
        <v>78.489999999999995</v>
      </c>
    </row>
    <row r="6248" s="489" customFormat="1">
      <c r="B6248" s="490">
        <v>97554</v>
      </c>
      <c r="C6248" s="536" t="s">
        <v>2800</v>
      </c>
      <c r="D6248" s="541" t="s">
        <v>9285</v>
      </c>
      <c r="E6248" s="539" t="s">
        <v>188</v>
      </c>
      <c r="F6248" s="488">
        <v>136.52000000000001</v>
      </c>
    </row>
    <row r="6249" s="489" customFormat="1">
      <c r="B6249" s="490">
        <v>97491</v>
      </c>
      <c r="C6249" s="536" t="s">
        <v>2800</v>
      </c>
      <c r="D6249" s="541" t="s">
        <v>9286</v>
      </c>
      <c r="E6249" s="539" t="s">
        <v>188</v>
      </c>
      <c r="F6249" s="488">
        <v>94.659999999999997</v>
      </c>
    </row>
    <row r="6250" s="489" customFormat="1">
      <c r="B6250" s="490">
        <v>97529</v>
      </c>
      <c r="C6250" s="536" t="s">
        <v>2800</v>
      </c>
      <c r="D6250" s="541" t="s">
        <v>9287</v>
      </c>
      <c r="E6250" s="539" t="s">
        <v>188</v>
      </c>
      <c r="F6250" s="488">
        <v>88.620000000000005</v>
      </c>
    </row>
    <row r="6251" s="489" customFormat="1">
      <c r="B6251" s="490">
        <v>97492</v>
      </c>
      <c r="C6251" s="536" t="s">
        <v>2800</v>
      </c>
      <c r="D6251" s="541" t="s">
        <v>9288</v>
      </c>
      <c r="E6251" s="539" t="s">
        <v>188</v>
      </c>
      <c r="F6251" s="488">
        <v>138.38</v>
      </c>
    </row>
    <row r="6252" s="489" customFormat="1">
      <c r="B6252" s="490">
        <v>97530</v>
      </c>
      <c r="C6252" s="536" t="s">
        <v>2800</v>
      </c>
      <c r="D6252" s="541" t="s">
        <v>9289</v>
      </c>
      <c r="E6252" s="539" t="s">
        <v>188</v>
      </c>
      <c r="F6252" s="488">
        <v>127.55</v>
      </c>
    </row>
    <row r="6253" s="489" customFormat="1">
      <c r="B6253" s="490">
        <v>97493</v>
      </c>
      <c r="C6253" s="536" t="s">
        <v>2800</v>
      </c>
      <c r="D6253" s="541" t="s">
        <v>9290</v>
      </c>
      <c r="E6253" s="539" t="s">
        <v>188</v>
      </c>
      <c r="F6253" s="488">
        <v>178.22999999999999</v>
      </c>
    </row>
    <row r="6254" s="489" customFormat="1">
      <c r="B6254" s="490">
        <v>97531</v>
      </c>
      <c r="C6254" s="536" t="s">
        <v>2800</v>
      </c>
      <c r="D6254" s="541" t="s">
        <v>9291</v>
      </c>
      <c r="E6254" s="539" t="s">
        <v>188</v>
      </c>
      <c r="F6254" s="488">
        <v>162.06999999999999</v>
      </c>
    </row>
    <row r="6255" s="489" customFormat="1">
      <c r="B6255" s="490">
        <v>97458</v>
      </c>
      <c r="C6255" s="536" t="s">
        <v>2800</v>
      </c>
      <c r="D6255" s="541" t="s">
        <v>9292</v>
      </c>
      <c r="E6255" s="539" t="s">
        <v>188</v>
      </c>
      <c r="F6255" s="488">
        <v>313.06999999999999</v>
      </c>
    </row>
    <row r="6256" s="489" customFormat="1">
      <c r="B6256" s="490">
        <v>97494</v>
      </c>
      <c r="C6256" s="536" t="s">
        <v>2800</v>
      </c>
      <c r="D6256" s="541" t="s">
        <v>9293</v>
      </c>
      <c r="E6256" s="539" t="s">
        <v>188</v>
      </c>
      <c r="F6256" s="488">
        <v>275</v>
      </c>
    </row>
    <row r="6257" s="489" customFormat="1">
      <c r="B6257" s="490">
        <v>97532</v>
      </c>
      <c r="C6257" s="536" t="s">
        <v>2800</v>
      </c>
      <c r="D6257" s="541" t="s">
        <v>9294</v>
      </c>
      <c r="E6257" s="539" t="s">
        <v>188</v>
      </c>
      <c r="F6257" s="488">
        <v>252.25999999999999</v>
      </c>
    </row>
    <row r="6258" s="489" customFormat="1">
      <c r="B6258" s="490">
        <v>97459</v>
      </c>
      <c r="C6258" s="536" t="s">
        <v>2800</v>
      </c>
      <c r="D6258" s="541" t="s">
        <v>9295</v>
      </c>
      <c r="E6258" s="539" t="s">
        <v>188</v>
      </c>
      <c r="F6258" s="488">
        <v>532.49000000000001</v>
      </c>
    </row>
    <row r="6259" s="489" customFormat="1">
      <c r="B6259" s="490">
        <v>97495</v>
      </c>
      <c r="C6259" s="536" t="s">
        <v>2800</v>
      </c>
      <c r="D6259" s="541" t="s">
        <v>9296</v>
      </c>
      <c r="E6259" s="539" t="s">
        <v>188</v>
      </c>
      <c r="F6259" s="488">
        <v>500.92000000000002</v>
      </c>
    </row>
    <row r="6260" s="489" customFormat="1">
      <c r="B6260" s="490">
        <v>97533</v>
      </c>
      <c r="C6260" s="536" t="s">
        <v>2800</v>
      </c>
      <c r="D6260" s="541" t="s">
        <v>9297</v>
      </c>
      <c r="E6260" s="539" t="s">
        <v>188</v>
      </c>
      <c r="F6260" s="488">
        <v>472.95999999999998</v>
      </c>
    </row>
    <row r="6261" s="489" customFormat="1">
      <c r="B6261" s="490">
        <v>97460</v>
      </c>
      <c r="C6261" s="536" t="s">
        <v>2800</v>
      </c>
      <c r="D6261" s="541" t="s">
        <v>9298</v>
      </c>
      <c r="E6261" s="539" t="s">
        <v>188</v>
      </c>
      <c r="F6261" s="488">
        <v>814.16999999999996</v>
      </c>
    </row>
    <row r="6262" s="489" customFormat="1">
      <c r="B6262" s="490">
        <v>97496</v>
      </c>
      <c r="C6262" s="536" t="s">
        <v>2800</v>
      </c>
      <c r="D6262" s="541" t="s">
        <v>9299</v>
      </c>
      <c r="E6262" s="539" t="s">
        <v>188</v>
      </c>
      <c r="F6262" s="488">
        <v>789.09000000000003</v>
      </c>
    </row>
    <row r="6263" s="489" customFormat="1">
      <c r="B6263" s="490">
        <v>97534</v>
      </c>
      <c r="C6263" s="536" t="s">
        <v>2800</v>
      </c>
      <c r="D6263" s="541" t="s">
        <v>9300</v>
      </c>
      <c r="E6263" s="539" t="s">
        <v>188</v>
      </c>
      <c r="F6263" s="488">
        <v>746.24000000000001</v>
      </c>
    </row>
    <row r="6264" s="489" customFormat="1">
      <c r="B6264" s="490">
        <v>101926</v>
      </c>
      <c r="C6264" s="536" t="s">
        <v>2800</v>
      </c>
      <c r="D6264" s="541" t="s">
        <v>9301</v>
      </c>
      <c r="E6264" s="539" t="s">
        <v>188</v>
      </c>
      <c r="F6264" s="488">
        <v>404.86000000000001</v>
      </c>
    </row>
    <row r="6265" s="489" customFormat="1">
      <c r="B6265" s="490">
        <v>101935</v>
      </c>
      <c r="C6265" s="536" t="s">
        <v>2800</v>
      </c>
      <c r="D6265" s="541" t="s">
        <v>9302</v>
      </c>
      <c r="E6265" s="539" t="s">
        <v>188</v>
      </c>
      <c r="F6265" s="488">
        <v>417.58999999999997</v>
      </c>
    </row>
    <row r="6266" s="489" customFormat="1">
      <c r="B6266" s="490">
        <v>92704</v>
      </c>
      <c r="C6266" s="536" t="s">
        <v>2800</v>
      </c>
      <c r="D6266" s="541" t="s">
        <v>9303</v>
      </c>
      <c r="E6266" s="539" t="s">
        <v>188</v>
      </c>
      <c r="F6266" s="488">
        <v>28.77</v>
      </c>
    </row>
    <row r="6267" s="489" customFormat="1">
      <c r="B6267" s="490">
        <v>92705</v>
      </c>
      <c r="C6267" s="536" t="s">
        <v>2800</v>
      </c>
      <c r="D6267" s="541" t="s">
        <v>9304</v>
      </c>
      <c r="E6267" s="539" t="s">
        <v>188</v>
      </c>
      <c r="F6267" s="488">
        <v>46.420000000000002</v>
      </c>
    </row>
    <row r="6268" s="489" customFormat="1">
      <c r="B6268" s="490">
        <v>92706</v>
      </c>
      <c r="C6268" s="536" t="s">
        <v>2800</v>
      </c>
      <c r="D6268" s="541" t="s">
        <v>9305</v>
      </c>
      <c r="E6268" s="539" t="s">
        <v>188</v>
      </c>
      <c r="F6268" s="488">
        <v>75.170000000000002</v>
      </c>
    </row>
    <row r="6269" s="489" customFormat="1">
      <c r="B6269" s="490">
        <v>92637</v>
      </c>
      <c r="C6269" s="536" t="s">
        <v>2800</v>
      </c>
      <c r="D6269" s="541" t="s">
        <v>9306</v>
      </c>
      <c r="E6269" s="539" t="s">
        <v>188</v>
      </c>
      <c r="F6269" s="488">
        <v>76</v>
      </c>
    </row>
    <row r="6270" s="489" customFormat="1">
      <c r="B6270" s="490">
        <v>92681</v>
      </c>
      <c r="C6270" s="536" t="s">
        <v>2800</v>
      </c>
      <c r="D6270" s="541" t="s">
        <v>9307</v>
      </c>
      <c r="E6270" s="539" t="s">
        <v>188</v>
      </c>
      <c r="F6270" s="488">
        <v>55.159999999999997</v>
      </c>
    </row>
    <row r="6271" s="489" customFormat="1">
      <c r="B6271" s="490">
        <v>92638</v>
      </c>
      <c r="C6271" s="536" t="s">
        <v>2800</v>
      </c>
      <c r="D6271" s="541" t="s">
        <v>9308</v>
      </c>
      <c r="E6271" s="539" t="s">
        <v>188</v>
      </c>
      <c r="F6271" s="488">
        <v>92.290000000000006</v>
      </c>
    </row>
    <row r="6272" s="489" customFormat="1">
      <c r="B6272" s="490">
        <v>92682</v>
      </c>
      <c r="C6272" s="536" t="s">
        <v>2800</v>
      </c>
      <c r="D6272" s="541" t="s">
        <v>9309</v>
      </c>
      <c r="E6272" s="539" t="s">
        <v>188</v>
      </c>
      <c r="F6272" s="488">
        <v>68.599999999999994</v>
      </c>
    </row>
    <row r="6273" s="489" customFormat="1">
      <c r="B6273" s="490">
        <v>92639</v>
      </c>
      <c r="C6273" s="536" t="s">
        <v>2800</v>
      </c>
      <c r="D6273" s="541" t="s">
        <v>9310</v>
      </c>
      <c r="E6273" s="539" t="s">
        <v>188</v>
      </c>
      <c r="F6273" s="488">
        <v>106.59999999999999</v>
      </c>
    </row>
    <row r="6274" s="489" customFormat="1">
      <c r="B6274" s="490">
        <v>92683</v>
      </c>
      <c r="C6274" s="536" t="s">
        <v>2800</v>
      </c>
      <c r="D6274" s="541" t="s">
        <v>9311</v>
      </c>
      <c r="E6274" s="539" t="s">
        <v>188</v>
      </c>
      <c r="F6274" s="488">
        <v>79.730000000000004</v>
      </c>
    </row>
    <row r="6275" s="489" customFormat="1">
      <c r="B6275" s="490">
        <v>92640</v>
      </c>
      <c r="C6275" s="536" t="s">
        <v>2800</v>
      </c>
      <c r="D6275" s="541" t="s">
        <v>9312</v>
      </c>
      <c r="E6275" s="539" t="s">
        <v>188</v>
      </c>
      <c r="F6275" s="488">
        <v>138.02000000000001</v>
      </c>
    </row>
    <row r="6276" s="489" customFormat="1">
      <c r="B6276" s="490">
        <v>92684</v>
      </c>
      <c r="C6276" s="536" t="s">
        <v>2800</v>
      </c>
      <c r="D6276" s="541" t="s">
        <v>9313</v>
      </c>
      <c r="E6276" s="539" t="s">
        <v>188</v>
      </c>
      <c r="F6276" s="488">
        <v>107.08</v>
      </c>
    </row>
    <row r="6277" s="489" customFormat="1">
      <c r="B6277" s="490">
        <v>92642</v>
      </c>
      <c r="C6277" s="536" t="s">
        <v>2800</v>
      </c>
      <c r="D6277" s="541" t="s">
        <v>9314</v>
      </c>
      <c r="E6277" s="539" t="s">
        <v>188</v>
      </c>
      <c r="F6277" s="488">
        <v>207.96000000000001</v>
      </c>
    </row>
    <row r="6278" s="489" customFormat="1">
      <c r="B6278" s="490">
        <v>92685</v>
      </c>
      <c r="C6278" s="536" t="s">
        <v>2800</v>
      </c>
      <c r="D6278" s="541" t="s">
        <v>9315</v>
      </c>
      <c r="E6278" s="539" t="s">
        <v>188</v>
      </c>
      <c r="F6278" s="488">
        <v>170.91999999999999</v>
      </c>
    </row>
    <row r="6279" s="489" customFormat="1">
      <c r="B6279" s="490">
        <v>92644</v>
      </c>
      <c r="C6279" s="536" t="s">
        <v>2800</v>
      </c>
      <c r="D6279" s="541" t="s">
        <v>9316</v>
      </c>
      <c r="E6279" s="539" t="s">
        <v>188</v>
      </c>
      <c r="F6279" s="488">
        <v>261.06</v>
      </c>
    </row>
    <row r="6280" s="489" customFormat="1">
      <c r="B6280" s="490">
        <v>92686</v>
      </c>
      <c r="C6280" s="536" t="s">
        <v>2800</v>
      </c>
      <c r="D6280" s="541" t="s">
        <v>9317</v>
      </c>
      <c r="E6280" s="539" t="s">
        <v>188</v>
      </c>
      <c r="F6280" s="488">
        <v>217.86000000000001</v>
      </c>
    </row>
    <row r="6281" s="489" customFormat="1">
      <c r="B6281" s="490">
        <v>92356</v>
      </c>
      <c r="C6281" s="536" t="s">
        <v>2800</v>
      </c>
      <c r="D6281" s="541" t="s">
        <v>9318</v>
      </c>
      <c r="E6281" s="539" t="s">
        <v>188</v>
      </c>
      <c r="F6281" s="488">
        <v>138.18000000000001</v>
      </c>
    </row>
    <row r="6282" s="489" customFormat="1">
      <c r="B6282" s="490">
        <v>92357</v>
      </c>
      <c r="C6282" s="536" t="s">
        <v>2800</v>
      </c>
      <c r="D6282" s="541" t="s">
        <v>9319</v>
      </c>
      <c r="E6282" s="539" t="s">
        <v>188</v>
      </c>
      <c r="F6282" s="488">
        <v>204.22</v>
      </c>
    </row>
    <row r="6283" s="489" customFormat="1">
      <c r="B6283" s="490">
        <v>92358</v>
      </c>
      <c r="C6283" s="536" t="s">
        <v>2800</v>
      </c>
      <c r="D6283" s="541" t="s">
        <v>9320</v>
      </c>
      <c r="E6283" s="539" t="s">
        <v>188</v>
      </c>
      <c r="F6283" s="488">
        <v>253.37</v>
      </c>
    </row>
    <row r="6284" s="489" customFormat="1">
      <c r="B6284" s="490">
        <v>101919</v>
      </c>
      <c r="C6284" s="536" t="s">
        <v>2800</v>
      </c>
      <c r="D6284" s="541" t="s">
        <v>9321</v>
      </c>
      <c r="E6284" s="539" t="s">
        <v>188</v>
      </c>
      <c r="F6284" s="488">
        <v>413.57999999999998</v>
      </c>
    </row>
    <row r="6285" s="489" customFormat="1">
      <c r="B6285" s="490">
        <v>101928</v>
      </c>
      <c r="C6285" s="536" t="s">
        <v>2800</v>
      </c>
      <c r="D6285" s="541" t="s">
        <v>9322</v>
      </c>
      <c r="E6285" s="539" t="s">
        <v>188</v>
      </c>
      <c r="F6285" s="488">
        <v>419.94</v>
      </c>
    </row>
    <row r="6286" s="489" customFormat="1">
      <c r="B6286" s="490">
        <v>92904</v>
      </c>
      <c r="C6286" s="536" t="s">
        <v>2800</v>
      </c>
      <c r="D6286" s="541" t="s">
        <v>9323</v>
      </c>
      <c r="E6286" s="539" t="s">
        <v>188</v>
      </c>
      <c r="F6286" s="488">
        <v>33.979999999999997</v>
      </c>
    </row>
    <row r="6287" s="489" customFormat="1">
      <c r="B6287" s="490">
        <v>92905</v>
      </c>
      <c r="C6287" s="536" t="s">
        <v>2800</v>
      </c>
      <c r="D6287" s="541" t="s">
        <v>9324</v>
      </c>
      <c r="E6287" s="539" t="s">
        <v>188</v>
      </c>
      <c r="F6287" s="488">
        <v>48.770000000000003</v>
      </c>
    </row>
    <row r="6288" s="489" customFormat="1">
      <c r="B6288" s="490">
        <v>92906</v>
      </c>
      <c r="C6288" s="536" t="s">
        <v>2800</v>
      </c>
      <c r="D6288" s="541" t="s">
        <v>9325</v>
      </c>
      <c r="E6288" s="539" t="s">
        <v>188</v>
      </c>
      <c r="F6288" s="488">
        <v>60.060000000000002</v>
      </c>
    </row>
    <row r="6289" s="489" customFormat="1">
      <c r="B6289" s="490">
        <v>92898</v>
      </c>
      <c r="C6289" s="536" t="s">
        <v>2800</v>
      </c>
      <c r="D6289" s="541" t="s">
        <v>9326</v>
      </c>
      <c r="E6289" s="539" t="s">
        <v>188</v>
      </c>
      <c r="F6289" s="488">
        <v>50.109999999999999</v>
      </c>
    </row>
    <row r="6290" s="489" customFormat="1">
      <c r="B6290" s="490">
        <v>92899</v>
      </c>
      <c r="C6290" s="536" t="s">
        <v>2800</v>
      </c>
      <c r="D6290" s="541" t="s">
        <v>9327</v>
      </c>
      <c r="E6290" s="539" t="s">
        <v>188</v>
      </c>
      <c r="F6290" s="488">
        <v>73.540000000000006</v>
      </c>
    </row>
    <row r="6291" s="489" customFormat="1">
      <c r="B6291" s="490">
        <v>92900</v>
      </c>
      <c r="C6291" s="536" t="s">
        <v>2800</v>
      </c>
      <c r="D6291" s="541" t="s">
        <v>9328</v>
      </c>
      <c r="E6291" s="539" t="s">
        <v>188</v>
      </c>
      <c r="F6291" s="488">
        <v>88.269999999999996</v>
      </c>
    </row>
    <row r="6292" s="489" customFormat="1">
      <c r="B6292" s="490">
        <v>92901</v>
      </c>
      <c r="C6292" s="536" t="s">
        <v>2800</v>
      </c>
      <c r="D6292" s="541" t="s">
        <v>9329</v>
      </c>
      <c r="E6292" s="539" t="s">
        <v>188</v>
      </c>
      <c r="F6292" s="488">
        <v>122.34</v>
      </c>
    </row>
    <row r="6293" s="489" customFormat="1">
      <c r="B6293" s="490">
        <v>92902</v>
      </c>
      <c r="C6293" s="536" t="s">
        <v>2800</v>
      </c>
      <c r="D6293" s="541" t="s">
        <v>9330</v>
      </c>
      <c r="E6293" s="539" t="s">
        <v>188</v>
      </c>
      <c r="F6293" s="488">
        <v>191.09</v>
      </c>
    </row>
    <row r="6294" s="489" customFormat="1">
      <c r="B6294" s="490">
        <v>92903</v>
      </c>
      <c r="C6294" s="536" t="s">
        <v>2800</v>
      </c>
      <c r="D6294" s="541" t="s">
        <v>9331</v>
      </c>
      <c r="E6294" s="539" t="s">
        <v>188</v>
      </c>
      <c r="F6294" s="488">
        <v>285.73000000000002</v>
      </c>
    </row>
    <row r="6295" s="489" customFormat="1">
      <c r="B6295" s="490">
        <v>92892</v>
      </c>
      <c r="C6295" s="536" t="s">
        <v>2800</v>
      </c>
      <c r="D6295" s="541" t="s">
        <v>9332</v>
      </c>
      <c r="E6295" s="539" t="s">
        <v>188</v>
      </c>
      <c r="F6295" s="488">
        <v>60.5</v>
      </c>
    </row>
    <row r="6296" s="489" customFormat="1">
      <c r="B6296" s="490">
        <v>92893</v>
      </c>
      <c r="C6296" s="536" t="s">
        <v>2800</v>
      </c>
      <c r="D6296" s="541" t="s">
        <v>9333</v>
      </c>
      <c r="E6296" s="539" t="s">
        <v>188</v>
      </c>
      <c r="F6296" s="488">
        <v>85.349999999999994</v>
      </c>
    </row>
    <row r="6297" s="489" customFormat="1">
      <c r="B6297" s="490">
        <v>92894</v>
      </c>
      <c r="C6297" s="536" t="s">
        <v>2800</v>
      </c>
      <c r="D6297" s="541" t="s">
        <v>9334</v>
      </c>
      <c r="E6297" s="539" t="s">
        <v>188</v>
      </c>
      <c r="F6297" s="488">
        <v>101.73</v>
      </c>
    </row>
    <row r="6298" s="489" customFormat="1">
      <c r="B6298" s="490">
        <v>92889</v>
      </c>
      <c r="C6298" s="536" t="s">
        <v>2800</v>
      </c>
      <c r="D6298" s="541" t="s">
        <v>9335</v>
      </c>
      <c r="E6298" s="539" t="s">
        <v>188</v>
      </c>
      <c r="F6298" s="488">
        <v>137.88</v>
      </c>
    </row>
    <row r="6299" s="489" customFormat="1">
      <c r="B6299" s="490">
        <v>92895</v>
      </c>
      <c r="C6299" s="536" t="s">
        <v>2800</v>
      </c>
      <c r="D6299" s="541" t="s">
        <v>9336</v>
      </c>
      <c r="E6299" s="539" t="s">
        <v>188</v>
      </c>
      <c r="F6299" s="488">
        <v>137.83000000000001</v>
      </c>
    </row>
    <row r="6300" s="489" customFormat="1">
      <c r="B6300" s="490">
        <v>92890</v>
      </c>
      <c r="C6300" s="536" t="s">
        <v>2800</v>
      </c>
      <c r="D6300" s="541" t="s">
        <v>9337</v>
      </c>
      <c r="E6300" s="539" t="s">
        <v>188</v>
      </c>
      <c r="F6300" s="488">
        <v>207.78999999999999</v>
      </c>
    </row>
    <row r="6301" s="489" customFormat="1">
      <c r="B6301" s="490">
        <v>92896</v>
      </c>
      <c r="C6301" s="536" t="s">
        <v>2800</v>
      </c>
      <c r="D6301" s="541" t="s">
        <v>9338</v>
      </c>
      <c r="E6301" s="539" t="s">
        <v>188</v>
      </c>
      <c r="F6301" s="488">
        <v>209.66</v>
      </c>
    </row>
    <row r="6302" s="489" customFormat="1">
      <c r="B6302" s="490">
        <v>92891</v>
      </c>
      <c r="C6302" s="536" t="s">
        <v>2800</v>
      </c>
      <c r="D6302" s="541" t="s">
        <v>9339</v>
      </c>
      <c r="E6302" s="539" t="s">
        <v>188</v>
      </c>
      <c r="F6302" s="488">
        <v>303.49000000000001</v>
      </c>
    </row>
    <row r="6303" s="489" customFormat="1">
      <c r="B6303" s="490">
        <v>92897</v>
      </c>
      <c r="C6303" s="536" t="s">
        <v>2800</v>
      </c>
      <c r="D6303" s="541" t="s">
        <v>9340</v>
      </c>
      <c r="E6303" s="539" t="s">
        <v>188</v>
      </c>
      <c r="F6303" s="488">
        <v>307.32999999999998</v>
      </c>
    </row>
    <row r="6304" s="489" customFormat="1">
      <c r="B6304" s="490">
        <v>100822</v>
      </c>
      <c r="C6304" s="536" t="s">
        <v>2800</v>
      </c>
      <c r="D6304" s="541" t="s">
        <v>9341</v>
      </c>
      <c r="E6304" s="539" t="s">
        <v>188</v>
      </c>
      <c r="F6304" s="488">
        <v>0</v>
      </c>
    </row>
    <row r="6305" s="489" customFormat="1">
      <c r="B6305" s="490">
        <v>100823</v>
      </c>
      <c r="C6305" s="536" t="s">
        <v>2800</v>
      </c>
      <c r="D6305" s="541" t="s">
        <v>9342</v>
      </c>
      <c r="E6305" s="539" t="s">
        <v>188</v>
      </c>
      <c r="F6305" s="488">
        <v>0</v>
      </c>
    </row>
    <row r="6306" s="489" customFormat="1">
      <c r="B6306" s="490">
        <v>100824</v>
      </c>
      <c r="C6306" s="536" t="s">
        <v>2800</v>
      </c>
      <c r="D6306" s="541" t="s">
        <v>9343</v>
      </c>
      <c r="E6306" s="539" t="s">
        <v>188</v>
      </c>
      <c r="F6306" s="488">
        <v>0</v>
      </c>
    </row>
    <row r="6307" s="489" customFormat="1">
      <c r="B6307" s="490">
        <v>100825</v>
      </c>
      <c r="C6307" s="536" t="s">
        <v>2800</v>
      </c>
      <c r="D6307" s="541" t="s">
        <v>9344</v>
      </c>
      <c r="E6307" s="539" t="s">
        <v>188</v>
      </c>
      <c r="F6307" s="488">
        <v>0</v>
      </c>
    </row>
    <row r="6308" s="489" customFormat="1">
      <c r="B6308" s="490">
        <v>100818</v>
      </c>
      <c r="C6308" s="536" t="s">
        <v>2800</v>
      </c>
      <c r="D6308" s="541" t="s">
        <v>9345</v>
      </c>
      <c r="E6308" s="539" t="s">
        <v>188</v>
      </c>
      <c r="F6308" s="488">
        <v>0</v>
      </c>
    </row>
    <row r="6309" s="489" customFormat="1">
      <c r="B6309" s="490">
        <v>100819</v>
      </c>
      <c r="C6309" s="536" t="s">
        <v>2800</v>
      </c>
      <c r="D6309" s="541" t="s">
        <v>9346</v>
      </c>
      <c r="E6309" s="539" t="s">
        <v>188</v>
      </c>
      <c r="F6309" s="488">
        <v>0</v>
      </c>
    </row>
    <row r="6310" s="489" customFormat="1">
      <c r="B6310" s="490">
        <v>100820</v>
      </c>
      <c r="C6310" s="536" t="s">
        <v>2800</v>
      </c>
      <c r="D6310" s="541" t="s">
        <v>9347</v>
      </c>
      <c r="E6310" s="539" t="s">
        <v>188</v>
      </c>
      <c r="F6310" s="488">
        <v>0</v>
      </c>
    </row>
    <row r="6311" s="489" customFormat="1">
      <c r="B6311" s="490">
        <v>100821</v>
      </c>
      <c r="C6311" s="536" t="s">
        <v>2800</v>
      </c>
      <c r="D6311" s="541" t="s">
        <v>9348</v>
      </c>
      <c r="E6311" s="539" t="s">
        <v>188</v>
      </c>
      <c r="F6311" s="488">
        <v>0</v>
      </c>
    </row>
    <row r="6312" s="489" customFormat="1">
      <c r="B6312" s="490">
        <v>100846</v>
      </c>
      <c r="C6312" s="536" t="s">
        <v>2800</v>
      </c>
      <c r="D6312" s="541" t="s">
        <v>9349</v>
      </c>
      <c r="E6312" s="539" t="s">
        <v>188</v>
      </c>
      <c r="F6312" s="488">
        <v>0</v>
      </c>
    </row>
    <row r="6313" s="489" customFormat="1">
      <c r="B6313" s="490">
        <v>100834</v>
      </c>
      <c r="C6313" s="536" t="s">
        <v>2800</v>
      </c>
      <c r="D6313" s="541" t="s">
        <v>9350</v>
      </c>
      <c r="E6313" s="539" t="s">
        <v>188</v>
      </c>
      <c r="F6313" s="488">
        <v>0</v>
      </c>
    </row>
    <row r="6314" s="489" customFormat="1">
      <c r="B6314" s="490">
        <v>100835</v>
      </c>
      <c r="C6314" s="536" t="s">
        <v>2800</v>
      </c>
      <c r="D6314" s="541" t="s">
        <v>9351</v>
      </c>
      <c r="E6314" s="539" t="s">
        <v>188</v>
      </c>
      <c r="F6314" s="488">
        <v>0</v>
      </c>
    </row>
    <row r="6315" s="489" customFormat="1">
      <c r="B6315" s="490">
        <v>100836</v>
      </c>
      <c r="C6315" s="536" t="s">
        <v>2800</v>
      </c>
      <c r="D6315" s="541" t="s">
        <v>9352</v>
      </c>
      <c r="E6315" s="539" t="s">
        <v>188</v>
      </c>
      <c r="F6315" s="488">
        <v>0</v>
      </c>
    </row>
    <row r="6316" s="489" customFormat="1">
      <c r="B6316" s="490">
        <v>100837</v>
      </c>
      <c r="C6316" s="536" t="s">
        <v>2800</v>
      </c>
      <c r="D6316" s="541" t="s">
        <v>9353</v>
      </c>
      <c r="E6316" s="539" t="s">
        <v>188</v>
      </c>
      <c r="F6316" s="488">
        <v>0</v>
      </c>
    </row>
    <row r="6317" s="489" customFormat="1">
      <c r="B6317" s="490">
        <v>100826</v>
      </c>
      <c r="C6317" s="536" t="s">
        <v>2800</v>
      </c>
      <c r="D6317" s="541" t="s">
        <v>9354</v>
      </c>
      <c r="E6317" s="539" t="s">
        <v>188</v>
      </c>
      <c r="F6317" s="488">
        <v>0</v>
      </c>
    </row>
    <row r="6318" s="489" customFormat="1">
      <c r="B6318" s="490">
        <v>100827</v>
      </c>
      <c r="C6318" s="536" t="s">
        <v>2800</v>
      </c>
      <c r="D6318" s="541" t="s">
        <v>9355</v>
      </c>
      <c r="E6318" s="539" t="s">
        <v>188</v>
      </c>
      <c r="F6318" s="488">
        <v>0</v>
      </c>
    </row>
    <row r="6319" s="489" customFormat="1">
      <c r="B6319" s="490">
        <v>100828</v>
      </c>
      <c r="C6319" s="536" t="s">
        <v>2800</v>
      </c>
      <c r="D6319" s="541" t="s">
        <v>9356</v>
      </c>
      <c r="E6319" s="539" t="s">
        <v>188</v>
      </c>
      <c r="F6319" s="488">
        <v>0</v>
      </c>
    </row>
    <row r="6320" s="489" customFormat="1">
      <c r="B6320" s="490">
        <v>100829</v>
      </c>
      <c r="C6320" s="536" t="s">
        <v>2800</v>
      </c>
      <c r="D6320" s="541" t="s">
        <v>9357</v>
      </c>
      <c r="E6320" s="539" t="s">
        <v>188</v>
      </c>
      <c r="F6320" s="488">
        <v>0</v>
      </c>
    </row>
    <row r="6321" s="489" customFormat="1">
      <c r="B6321" s="490">
        <v>100830</v>
      </c>
      <c r="C6321" s="536" t="s">
        <v>2800</v>
      </c>
      <c r="D6321" s="541" t="s">
        <v>9358</v>
      </c>
      <c r="E6321" s="539" t="s">
        <v>188</v>
      </c>
      <c r="F6321" s="488">
        <v>0</v>
      </c>
    </row>
    <row r="6322" s="489" customFormat="1">
      <c r="B6322" s="490">
        <v>100831</v>
      </c>
      <c r="C6322" s="536" t="s">
        <v>2800</v>
      </c>
      <c r="D6322" s="541" t="s">
        <v>9359</v>
      </c>
      <c r="E6322" s="539" t="s">
        <v>188</v>
      </c>
      <c r="F6322" s="488">
        <v>0</v>
      </c>
    </row>
    <row r="6323" s="489" customFormat="1">
      <c r="B6323" s="490">
        <v>100832</v>
      </c>
      <c r="C6323" s="536" t="s">
        <v>2800</v>
      </c>
      <c r="D6323" s="541" t="s">
        <v>9360</v>
      </c>
      <c r="E6323" s="539" t="s">
        <v>188</v>
      </c>
      <c r="F6323" s="488">
        <v>0</v>
      </c>
    </row>
    <row r="6324" s="489" customFormat="1">
      <c r="B6324" s="490">
        <v>100833</v>
      </c>
      <c r="C6324" s="536" t="s">
        <v>2800</v>
      </c>
      <c r="D6324" s="541" t="s">
        <v>9361</v>
      </c>
      <c r="E6324" s="539" t="s">
        <v>188</v>
      </c>
      <c r="F6324" s="488">
        <v>0</v>
      </c>
    </row>
    <row r="6325" s="489" customFormat="1">
      <c r="B6325" s="490">
        <v>100790</v>
      </c>
      <c r="C6325" s="536" t="s">
        <v>2800</v>
      </c>
      <c r="D6325" s="541" t="s">
        <v>9362</v>
      </c>
      <c r="E6325" s="539" t="s">
        <v>188</v>
      </c>
      <c r="F6325" s="488">
        <v>0</v>
      </c>
    </row>
    <row r="6326" s="489" customFormat="1">
      <c r="B6326" s="490">
        <v>100789</v>
      </c>
      <c r="C6326" s="536" t="s">
        <v>2800</v>
      </c>
      <c r="D6326" s="541" t="s">
        <v>9363</v>
      </c>
      <c r="E6326" s="539" t="s">
        <v>188</v>
      </c>
      <c r="F6326" s="488">
        <v>0</v>
      </c>
    </row>
    <row r="6327" s="489" customFormat="1">
      <c r="B6327" s="490">
        <v>100788</v>
      </c>
      <c r="C6327" s="536" t="s">
        <v>2800</v>
      </c>
      <c r="D6327" s="541" t="s">
        <v>9364</v>
      </c>
      <c r="E6327" s="539" t="s">
        <v>188</v>
      </c>
      <c r="F6327" s="488">
        <v>949.37</v>
      </c>
    </row>
    <row r="6328" s="489" customFormat="1">
      <c r="B6328" s="490">
        <v>100811</v>
      </c>
      <c r="C6328" s="536" t="s">
        <v>2800</v>
      </c>
      <c r="D6328" s="541" t="s">
        <v>9365</v>
      </c>
      <c r="E6328" s="539" t="s">
        <v>188</v>
      </c>
      <c r="F6328" s="488">
        <v>0</v>
      </c>
    </row>
    <row r="6329" s="489" customFormat="1">
      <c r="B6329" s="490">
        <v>100812</v>
      </c>
      <c r="C6329" s="536" t="s">
        <v>2800</v>
      </c>
      <c r="D6329" s="541" t="s">
        <v>9366</v>
      </c>
      <c r="E6329" s="539" t="s">
        <v>188</v>
      </c>
      <c r="F6329" s="488">
        <v>0</v>
      </c>
    </row>
    <row r="6330" s="489" customFormat="1">
      <c r="B6330" s="490">
        <v>100813</v>
      </c>
      <c r="C6330" s="536" t="s">
        <v>2800</v>
      </c>
      <c r="D6330" s="541" t="s">
        <v>9367</v>
      </c>
      <c r="E6330" s="539" t="s">
        <v>188</v>
      </c>
      <c r="F6330" s="488">
        <v>0</v>
      </c>
    </row>
    <row r="6331" s="489" customFormat="1">
      <c r="B6331" s="490">
        <v>100814</v>
      </c>
      <c r="C6331" s="536" t="s">
        <v>2800</v>
      </c>
      <c r="D6331" s="541" t="s">
        <v>9368</v>
      </c>
      <c r="E6331" s="539" t="s">
        <v>188</v>
      </c>
      <c r="F6331" s="488">
        <v>0</v>
      </c>
    </row>
    <row r="6332" s="489" customFormat="1">
      <c r="B6332" s="490">
        <v>100815</v>
      </c>
      <c r="C6332" s="536" t="s">
        <v>2800</v>
      </c>
      <c r="D6332" s="541" t="s">
        <v>9369</v>
      </c>
      <c r="E6332" s="539" t="s">
        <v>188</v>
      </c>
      <c r="F6332" s="488">
        <v>0</v>
      </c>
    </row>
    <row r="6333" s="489" customFormat="1">
      <c r="B6333" s="490">
        <v>100816</v>
      </c>
      <c r="C6333" s="536" t="s">
        <v>2800</v>
      </c>
      <c r="D6333" s="541" t="s">
        <v>9370</v>
      </c>
      <c r="E6333" s="539" t="s">
        <v>188</v>
      </c>
      <c r="F6333" s="488">
        <v>0</v>
      </c>
    </row>
    <row r="6334" s="489" customFormat="1">
      <c r="B6334" s="490">
        <v>100817</v>
      </c>
      <c r="C6334" s="536" t="s">
        <v>2800</v>
      </c>
      <c r="D6334" s="541" t="s">
        <v>9371</v>
      </c>
      <c r="E6334" s="539" t="s">
        <v>188</v>
      </c>
      <c r="F6334" s="488">
        <v>0</v>
      </c>
    </row>
    <row r="6335" s="489" customFormat="1">
      <c r="B6335" s="490">
        <v>100795</v>
      </c>
      <c r="C6335" s="536" t="s">
        <v>2800</v>
      </c>
      <c r="D6335" s="541" t="s">
        <v>9372</v>
      </c>
      <c r="E6335" s="539" t="s">
        <v>143</v>
      </c>
      <c r="F6335" s="488">
        <v>0</v>
      </c>
    </row>
    <row r="6336" s="489" customFormat="1">
      <c r="B6336" s="490">
        <v>100842</v>
      </c>
      <c r="C6336" s="536" t="s">
        <v>2800</v>
      </c>
      <c r="D6336" s="541" t="s">
        <v>9373</v>
      </c>
      <c r="E6336" s="539" t="s">
        <v>143</v>
      </c>
      <c r="F6336" s="488">
        <v>0</v>
      </c>
    </row>
    <row r="6337" s="489" customFormat="1">
      <c r="B6337" s="490">
        <v>100796</v>
      </c>
      <c r="C6337" s="536" t="s">
        <v>2800</v>
      </c>
      <c r="D6337" s="541" t="s">
        <v>9374</v>
      </c>
      <c r="E6337" s="539" t="s">
        <v>143</v>
      </c>
      <c r="F6337" s="488">
        <v>0</v>
      </c>
    </row>
    <row r="6338" s="489" customFormat="1">
      <c r="B6338" s="490">
        <v>100843</v>
      </c>
      <c r="C6338" s="536" t="s">
        <v>2800</v>
      </c>
      <c r="D6338" s="541" t="s">
        <v>9375</v>
      </c>
      <c r="E6338" s="539" t="s">
        <v>143</v>
      </c>
      <c r="F6338" s="488">
        <v>0</v>
      </c>
    </row>
    <row r="6339" s="489" customFormat="1">
      <c r="B6339" s="490">
        <v>100844</v>
      </c>
      <c r="C6339" s="536" t="s">
        <v>2800</v>
      </c>
      <c r="D6339" s="541" t="s">
        <v>9376</v>
      </c>
      <c r="E6339" s="539" t="s">
        <v>143</v>
      </c>
      <c r="F6339" s="488">
        <v>0</v>
      </c>
    </row>
    <row r="6340" s="489" customFormat="1">
      <c r="B6340" s="490">
        <v>100797</v>
      </c>
      <c r="C6340" s="536" t="s">
        <v>2800</v>
      </c>
      <c r="D6340" s="541" t="s">
        <v>9377</v>
      </c>
      <c r="E6340" s="539" t="s">
        <v>143</v>
      </c>
      <c r="F6340" s="488">
        <v>0</v>
      </c>
    </row>
    <row r="6341" s="489" customFormat="1">
      <c r="B6341" s="490">
        <v>100798</v>
      </c>
      <c r="C6341" s="536" t="s">
        <v>2800</v>
      </c>
      <c r="D6341" s="541" t="s">
        <v>9378</v>
      </c>
      <c r="E6341" s="539" t="s">
        <v>143</v>
      </c>
      <c r="F6341" s="488">
        <v>0</v>
      </c>
    </row>
    <row r="6342" s="489" customFormat="1">
      <c r="B6342" s="490">
        <v>100845</v>
      </c>
      <c r="C6342" s="536" t="s">
        <v>2800</v>
      </c>
      <c r="D6342" s="541" t="s">
        <v>9379</v>
      </c>
      <c r="E6342" s="539" t="s">
        <v>143</v>
      </c>
      <c r="F6342" s="488">
        <v>0</v>
      </c>
    </row>
    <row r="6343" s="489" customFormat="1">
      <c r="B6343" s="490">
        <v>100799</v>
      </c>
      <c r="C6343" s="536" t="s">
        <v>2800</v>
      </c>
      <c r="D6343" s="541" t="s">
        <v>9380</v>
      </c>
      <c r="E6343" s="539" t="s">
        <v>143</v>
      </c>
      <c r="F6343" s="488">
        <v>18.170000000000002</v>
      </c>
    </row>
    <row r="6344" s="489" customFormat="1">
      <c r="B6344" s="490">
        <v>100807</v>
      </c>
      <c r="C6344" s="536" t="s">
        <v>2800</v>
      </c>
      <c r="D6344" s="541" t="s">
        <v>9381</v>
      </c>
      <c r="E6344" s="539" t="s">
        <v>143</v>
      </c>
      <c r="F6344" s="488">
        <v>24.550000000000001</v>
      </c>
    </row>
    <row r="6345" s="489" customFormat="1">
      <c r="B6345" s="490">
        <v>100800</v>
      </c>
      <c r="C6345" s="536" t="s">
        <v>2800</v>
      </c>
      <c r="D6345" s="541" t="s">
        <v>9382</v>
      </c>
      <c r="E6345" s="539" t="s">
        <v>143</v>
      </c>
      <c r="F6345" s="488">
        <v>25.530000000000001</v>
      </c>
    </row>
    <row r="6346" s="489" customFormat="1">
      <c r="B6346" s="490">
        <v>100808</v>
      </c>
      <c r="C6346" s="536" t="s">
        <v>2800</v>
      </c>
      <c r="D6346" s="541" t="s">
        <v>9383</v>
      </c>
      <c r="E6346" s="539" t="s">
        <v>143</v>
      </c>
      <c r="F6346" s="488">
        <v>33.100000000000001</v>
      </c>
    </row>
    <row r="6347" s="489" customFormat="1">
      <c r="B6347" s="490">
        <v>100801</v>
      </c>
      <c r="C6347" s="536" t="s">
        <v>2800</v>
      </c>
      <c r="D6347" s="541" t="s">
        <v>9384</v>
      </c>
      <c r="E6347" s="539" t="s">
        <v>143</v>
      </c>
      <c r="F6347" s="488">
        <v>33.210000000000001</v>
      </c>
    </row>
    <row r="6348" s="489" customFormat="1">
      <c r="B6348" s="490">
        <v>100809</v>
      </c>
      <c r="C6348" s="536" t="s">
        <v>2800</v>
      </c>
      <c r="D6348" s="541" t="s">
        <v>9385</v>
      </c>
      <c r="E6348" s="539" t="s">
        <v>143</v>
      </c>
      <c r="F6348" s="488">
        <v>42.259999999999998</v>
      </c>
    </row>
    <row r="6349" s="489" customFormat="1">
      <c r="B6349" s="490">
        <v>100802</v>
      </c>
      <c r="C6349" s="536" t="s">
        <v>2800</v>
      </c>
      <c r="D6349" s="541" t="s">
        <v>9386</v>
      </c>
      <c r="E6349" s="539" t="s">
        <v>143</v>
      </c>
      <c r="F6349" s="488">
        <v>44.090000000000003</v>
      </c>
    </row>
    <row r="6350" s="489" customFormat="1">
      <c r="B6350" s="490">
        <v>100810</v>
      </c>
      <c r="C6350" s="536" t="s">
        <v>2800</v>
      </c>
      <c r="D6350" s="541" t="s">
        <v>9387</v>
      </c>
      <c r="E6350" s="539" t="s">
        <v>143</v>
      </c>
      <c r="F6350" s="488">
        <v>55.229999999999997</v>
      </c>
    </row>
    <row r="6351" s="489" customFormat="1">
      <c r="B6351" s="490">
        <v>100791</v>
      </c>
      <c r="C6351" s="536" t="s">
        <v>2800</v>
      </c>
      <c r="D6351" s="541" t="s">
        <v>9388</v>
      </c>
      <c r="E6351" s="539" t="s">
        <v>143</v>
      </c>
      <c r="F6351" s="488">
        <v>17.620000000000001</v>
      </c>
    </row>
    <row r="6352" s="489" customFormat="1">
      <c r="B6352" s="490">
        <v>100803</v>
      </c>
      <c r="C6352" s="536" t="s">
        <v>2800</v>
      </c>
      <c r="D6352" s="541" t="s">
        <v>9389</v>
      </c>
      <c r="E6352" s="539" t="s">
        <v>143</v>
      </c>
      <c r="F6352" s="488">
        <v>16.5</v>
      </c>
    </row>
    <row r="6353" s="489" customFormat="1">
      <c r="B6353" s="490">
        <v>100792</v>
      </c>
      <c r="C6353" s="536" t="s">
        <v>2800</v>
      </c>
      <c r="D6353" s="541" t="s">
        <v>9390</v>
      </c>
      <c r="E6353" s="539" t="s">
        <v>143</v>
      </c>
      <c r="F6353" s="488">
        <v>24.98</v>
      </c>
    </row>
    <row r="6354" s="489" customFormat="1">
      <c r="B6354" s="490">
        <v>100804</v>
      </c>
      <c r="C6354" s="536" t="s">
        <v>2800</v>
      </c>
      <c r="D6354" s="541" t="s">
        <v>9391</v>
      </c>
      <c r="E6354" s="539" t="s">
        <v>143</v>
      </c>
      <c r="F6354" s="488">
        <v>23.649999999999999</v>
      </c>
    </row>
    <row r="6355" s="489" customFormat="1">
      <c r="B6355" s="490">
        <v>100793</v>
      </c>
      <c r="C6355" s="536" t="s">
        <v>2800</v>
      </c>
      <c r="D6355" s="541" t="s">
        <v>9392</v>
      </c>
      <c r="E6355" s="539" t="s">
        <v>143</v>
      </c>
      <c r="F6355" s="488">
        <v>32.659999999999997</v>
      </c>
    </row>
    <row r="6356" s="489" customFormat="1">
      <c r="B6356" s="490">
        <v>100805</v>
      </c>
      <c r="C6356" s="536" t="s">
        <v>2800</v>
      </c>
      <c r="D6356" s="541" t="s">
        <v>9393</v>
      </c>
      <c r="E6356" s="539" t="s">
        <v>143</v>
      </c>
      <c r="F6356" s="488">
        <v>31.07</v>
      </c>
    </row>
    <row r="6357" s="489" customFormat="1">
      <c r="B6357" s="490">
        <v>100794</v>
      </c>
      <c r="C6357" s="536" t="s">
        <v>2800</v>
      </c>
      <c r="D6357" s="541" t="s">
        <v>9394</v>
      </c>
      <c r="E6357" s="539" t="s">
        <v>143</v>
      </c>
      <c r="F6357" s="488">
        <v>43.539999999999999</v>
      </c>
    </row>
    <row r="6358" s="489" customFormat="1">
      <c r="B6358" s="490">
        <v>100806</v>
      </c>
      <c r="C6358" s="536" t="s">
        <v>2800</v>
      </c>
      <c r="D6358" s="541" t="s">
        <v>9395</v>
      </c>
      <c r="E6358" s="539" t="s">
        <v>143</v>
      </c>
      <c r="F6358" s="488">
        <v>41.590000000000003</v>
      </c>
    </row>
    <row r="6359" s="489" customFormat="1">
      <c r="B6359" s="490">
        <v>100838</v>
      </c>
      <c r="C6359" s="536" t="s">
        <v>2800</v>
      </c>
      <c r="D6359" s="541" t="s">
        <v>9396</v>
      </c>
      <c r="E6359" s="539" t="s">
        <v>188</v>
      </c>
      <c r="F6359" s="488">
        <v>0</v>
      </c>
    </row>
    <row r="6360" s="489" customFormat="1">
      <c r="B6360" s="490">
        <v>100839</v>
      </c>
      <c r="C6360" s="536" t="s">
        <v>2800</v>
      </c>
      <c r="D6360" s="541" t="s">
        <v>9397</v>
      </c>
      <c r="E6360" s="539" t="s">
        <v>188</v>
      </c>
      <c r="F6360" s="488">
        <v>0</v>
      </c>
    </row>
    <row r="6361" s="489" customFormat="1">
      <c r="B6361" s="490">
        <v>100840</v>
      </c>
      <c r="C6361" s="536" t="s">
        <v>2800</v>
      </c>
      <c r="D6361" s="541" t="s">
        <v>9398</v>
      </c>
      <c r="E6361" s="539" t="s">
        <v>188</v>
      </c>
      <c r="F6361" s="488">
        <v>0</v>
      </c>
    </row>
    <row r="6362" s="489" customFormat="1">
      <c r="B6362" s="490">
        <v>100841</v>
      </c>
      <c r="C6362" s="536" t="s">
        <v>2800</v>
      </c>
      <c r="D6362" s="541" t="s">
        <v>9399</v>
      </c>
      <c r="E6362" s="539" t="s">
        <v>188</v>
      </c>
      <c r="F6362" s="488">
        <v>0</v>
      </c>
    </row>
    <row r="6363" s="489" customFormat="1">
      <c r="B6363" s="490">
        <v>103283</v>
      </c>
      <c r="C6363" s="536" t="s">
        <v>2800</v>
      </c>
      <c r="D6363" s="541" t="s">
        <v>9400</v>
      </c>
      <c r="E6363" s="539" t="s">
        <v>188</v>
      </c>
      <c r="F6363" s="488">
        <v>0</v>
      </c>
    </row>
    <row r="6364" s="489" customFormat="1">
      <c r="B6364" s="490">
        <v>103284</v>
      </c>
      <c r="C6364" s="536" t="s">
        <v>2800</v>
      </c>
      <c r="D6364" s="541" t="s">
        <v>9401</v>
      </c>
      <c r="E6364" s="539" t="s">
        <v>188</v>
      </c>
      <c r="F6364" s="488">
        <v>0</v>
      </c>
    </row>
    <row r="6365" s="489" customFormat="1">
      <c r="B6365" s="490">
        <v>103282</v>
      </c>
      <c r="C6365" s="536" t="s">
        <v>2800</v>
      </c>
      <c r="D6365" s="541" t="s">
        <v>9402</v>
      </c>
      <c r="E6365" s="539" t="s">
        <v>188</v>
      </c>
      <c r="F6365" s="488">
        <v>0</v>
      </c>
    </row>
    <row r="6366" s="489" customFormat="1">
      <c r="B6366" s="490">
        <v>103279</v>
      </c>
      <c r="C6366" s="536" t="s">
        <v>2800</v>
      </c>
      <c r="D6366" s="541" t="s">
        <v>9403</v>
      </c>
      <c r="E6366" s="539" t="s">
        <v>188</v>
      </c>
      <c r="F6366" s="488">
        <v>0</v>
      </c>
    </row>
    <row r="6367" s="489" customFormat="1">
      <c r="B6367" s="490">
        <v>103280</v>
      </c>
      <c r="C6367" s="536" t="s">
        <v>2800</v>
      </c>
      <c r="D6367" s="541" t="s">
        <v>9404</v>
      </c>
      <c r="E6367" s="539" t="s">
        <v>188</v>
      </c>
      <c r="F6367" s="488">
        <v>0</v>
      </c>
    </row>
    <row r="6368" s="489" customFormat="1">
      <c r="B6368" s="490">
        <v>103281</v>
      </c>
      <c r="C6368" s="536" t="s">
        <v>2800</v>
      </c>
      <c r="D6368" s="541" t="s">
        <v>9405</v>
      </c>
      <c r="E6368" s="539" t="s">
        <v>188</v>
      </c>
      <c r="F6368" s="488">
        <v>0</v>
      </c>
    </row>
    <row r="6369" s="489" customFormat="1">
      <c r="B6369" s="490">
        <v>103247</v>
      </c>
      <c r="C6369" s="536" t="s">
        <v>2800</v>
      </c>
      <c r="D6369" s="541" t="s">
        <v>9406</v>
      </c>
      <c r="E6369" s="539" t="s">
        <v>188</v>
      </c>
      <c r="F6369" s="488">
        <v>2597.5799999999999</v>
      </c>
    </row>
    <row r="6370" s="489" customFormat="1">
      <c r="B6370" s="490">
        <v>103250</v>
      </c>
      <c r="C6370" s="536" t="s">
        <v>2800</v>
      </c>
      <c r="D6370" s="541" t="s">
        <v>9407</v>
      </c>
      <c r="E6370" s="539" t="s">
        <v>188</v>
      </c>
      <c r="F6370" s="488">
        <v>3764.1799999999998</v>
      </c>
    </row>
    <row r="6371" s="489" customFormat="1">
      <c r="B6371" s="490">
        <v>103253</v>
      </c>
      <c r="C6371" s="536" t="s">
        <v>2800</v>
      </c>
      <c r="D6371" s="541" t="s">
        <v>9408</v>
      </c>
      <c r="E6371" s="539" t="s">
        <v>188</v>
      </c>
      <c r="F6371" s="488">
        <v>5123.2200000000003</v>
      </c>
    </row>
    <row r="6372" s="489" customFormat="1">
      <c r="B6372" s="490">
        <v>103244</v>
      </c>
      <c r="C6372" s="536" t="s">
        <v>2800</v>
      </c>
      <c r="D6372" s="541" t="s">
        <v>9409</v>
      </c>
      <c r="E6372" s="539" t="s">
        <v>188</v>
      </c>
      <c r="F6372" s="488">
        <v>2342.6700000000001</v>
      </c>
    </row>
    <row r="6373" s="489" customFormat="1">
      <c r="B6373" s="490">
        <v>103256</v>
      </c>
      <c r="C6373" s="536" t="s">
        <v>2800</v>
      </c>
      <c r="D6373" s="541" t="s">
        <v>9410</v>
      </c>
      <c r="E6373" s="539" t="s">
        <v>188</v>
      </c>
      <c r="F6373" s="488">
        <v>9503.6299999999992</v>
      </c>
    </row>
    <row r="6374" s="489" customFormat="1">
      <c r="B6374" s="490">
        <v>103258</v>
      </c>
      <c r="C6374" s="536" t="s">
        <v>2800</v>
      </c>
      <c r="D6374" s="541" t="s">
        <v>9411</v>
      </c>
      <c r="E6374" s="539" t="s">
        <v>188</v>
      </c>
      <c r="F6374" s="488">
        <v>10621.24</v>
      </c>
    </row>
    <row r="6375" s="489" customFormat="1">
      <c r="B6375" s="490">
        <v>103260</v>
      </c>
      <c r="C6375" s="536" t="s">
        <v>2800</v>
      </c>
      <c r="D6375" s="541" t="s">
        <v>9412</v>
      </c>
      <c r="E6375" s="539" t="s">
        <v>188</v>
      </c>
      <c r="F6375" s="488">
        <v>5896.29</v>
      </c>
    </row>
    <row r="6376" s="489" customFormat="1">
      <c r="B6376" s="490">
        <v>103261</v>
      </c>
      <c r="C6376" s="536" t="s">
        <v>2800</v>
      </c>
      <c r="D6376" s="541" t="s">
        <v>9413</v>
      </c>
      <c r="E6376" s="539" t="s">
        <v>188</v>
      </c>
      <c r="F6376" s="488">
        <v>11980.139999999999</v>
      </c>
    </row>
    <row r="6377" s="489" customFormat="1">
      <c r="B6377" s="490">
        <v>103263</v>
      </c>
      <c r="C6377" s="536" t="s">
        <v>2800</v>
      </c>
      <c r="D6377" s="541" t="s">
        <v>9414</v>
      </c>
      <c r="E6377" s="539" t="s">
        <v>188</v>
      </c>
      <c r="F6377" s="488">
        <v>16654.119999999999</v>
      </c>
    </row>
    <row r="6378" s="489" customFormat="1">
      <c r="B6378" s="490">
        <v>103265</v>
      </c>
      <c r="C6378" s="536" t="s">
        <v>2800</v>
      </c>
      <c r="D6378" s="541" t="s">
        <v>9415</v>
      </c>
      <c r="E6378" s="539" t="s">
        <v>188</v>
      </c>
      <c r="F6378" s="488">
        <v>20061.900000000001</v>
      </c>
    </row>
    <row r="6379" s="489" customFormat="1">
      <c r="B6379" s="490">
        <v>103268</v>
      </c>
      <c r="C6379" s="536" t="s">
        <v>2800</v>
      </c>
      <c r="D6379" s="541" t="s">
        <v>9416</v>
      </c>
      <c r="E6379" s="539" t="s">
        <v>188</v>
      </c>
      <c r="F6379" s="488">
        <v>7056.8699999999999</v>
      </c>
    </row>
    <row r="6380" s="489" customFormat="1">
      <c r="B6380" s="490">
        <v>103270</v>
      </c>
      <c r="C6380" s="536" t="s">
        <v>2800</v>
      </c>
      <c r="D6380" s="541" t="s">
        <v>9417</v>
      </c>
      <c r="E6380" s="539" t="s">
        <v>188</v>
      </c>
      <c r="F6380" s="488">
        <v>7583.2600000000002</v>
      </c>
    </row>
    <row r="6381" s="489" customFormat="1">
      <c r="B6381" s="490">
        <v>103272</v>
      </c>
      <c r="C6381" s="536" t="s">
        <v>2800</v>
      </c>
      <c r="D6381" s="541" t="s">
        <v>9418</v>
      </c>
      <c r="E6381" s="539" t="s">
        <v>188</v>
      </c>
      <c r="F6381" s="488">
        <v>11084.59</v>
      </c>
    </row>
    <row r="6382" s="489" customFormat="1">
      <c r="B6382" s="490">
        <v>103274</v>
      </c>
      <c r="C6382" s="536" t="s">
        <v>2800</v>
      </c>
      <c r="D6382" s="541" t="s">
        <v>9419</v>
      </c>
      <c r="E6382" s="539" t="s">
        <v>188</v>
      </c>
      <c r="F6382" s="488">
        <v>13088.969999999999</v>
      </c>
    </row>
    <row r="6383" s="489" customFormat="1">
      <c r="B6383" s="490">
        <v>103276</v>
      </c>
      <c r="C6383" s="536" t="s">
        <v>2800</v>
      </c>
      <c r="D6383" s="541" t="s">
        <v>9420</v>
      </c>
      <c r="E6383" s="539" t="s">
        <v>188</v>
      </c>
      <c r="F6383" s="488">
        <v>13660.709999999999</v>
      </c>
    </row>
    <row r="6384" s="489" customFormat="1">
      <c r="B6384" s="490">
        <v>103267</v>
      </c>
      <c r="C6384" s="536" t="s">
        <v>2800</v>
      </c>
      <c r="D6384" s="541" t="s">
        <v>9421</v>
      </c>
      <c r="E6384" s="539" t="s">
        <v>188</v>
      </c>
      <c r="F6384" s="488">
        <v>5950.7200000000003</v>
      </c>
    </row>
    <row r="6385" s="489" customFormat="1">
      <c r="B6385" s="490">
        <v>103269</v>
      </c>
      <c r="C6385" s="536" t="s">
        <v>2800</v>
      </c>
      <c r="D6385" s="541" t="s">
        <v>9422</v>
      </c>
      <c r="E6385" s="539" t="s">
        <v>188</v>
      </c>
      <c r="F6385" s="488">
        <v>7306.9200000000001</v>
      </c>
    </row>
    <row r="6386" s="489" customFormat="1">
      <c r="B6386" s="490">
        <v>103271</v>
      </c>
      <c r="C6386" s="536" t="s">
        <v>2800</v>
      </c>
      <c r="D6386" s="541" t="s">
        <v>9423</v>
      </c>
      <c r="E6386" s="539" t="s">
        <v>188</v>
      </c>
      <c r="F6386" s="488">
        <v>10733.18</v>
      </c>
    </row>
    <row r="6387" s="489" customFormat="1">
      <c r="B6387" s="490">
        <v>103273</v>
      </c>
      <c r="C6387" s="536" t="s">
        <v>2800</v>
      </c>
      <c r="D6387" s="541" t="s">
        <v>9424</v>
      </c>
      <c r="E6387" s="539" t="s">
        <v>188</v>
      </c>
      <c r="F6387" s="488">
        <v>11436.26</v>
      </c>
    </row>
    <row r="6388" s="489" customFormat="1">
      <c r="B6388" s="490">
        <v>103275</v>
      </c>
      <c r="C6388" s="536" t="s">
        <v>2800</v>
      </c>
      <c r="D6388" s="541" t="s">
        <v>9425</v>
      </c>
      <c r="E6388" s="539" t="s">
        <v>188</v>
      </c>
      <c r="F6388" s="488">
        <v>13021.5</v>
      </c>
    </row>
    <row r="6389" s="489" customFormat="1">
      <c r="B6389" s="490">
        <v>103248</v>
      </c>
      <c r="C6389" s="536" t="s">
        <v>2800</v>
      </c>
      <c r="D6389" s="541" t="s">
        <v>9426</v>
      </c>
      <c r="E6389" s="539" t="s">
        <v>188</v>
      </c>
      <c r="F6389" s="488">
        <v>2126.8499999999999</v>
      </c>
    </row>
    <row r="6390" s="489" customFormat="1">
      <c r="B6390" s="490">
        <v>103249</v>
      </c>
      <c r="C6390" s="536" t="s">
        <v>2800</v>
      </c>
      <c r="D6390" s="541" t="s">
        <v>9427</v>
      </c>
      <c r="E6390" s="539" t="s">
        <v>188</v>
      </c>
      <c r="F6390" s="488">
        <v>2283.2600000000002</v>
      </c>
    </row>
    <row r="6391" s="489" customFormat="1">
      <c r="B6391" s="490">
        <v>103251</v>
      </c>
      <c r="C6391" s="536" t="s">
        <v>2800</v>
      </c>
      <c r="D6391" s="541" t="s">
        <v>9428</v>
      </c>
      <c r="E6391" s="539" t="s">
        <v>188</v>
      </c>
      <c r="F6391" s="488">
        <v>2977.9699999999998</v>
      </c>
    </row>
    <row r="6392" s="489" customFormat="1">
      <c r="B6392" s="490">
        <v>103252</v>
      </c>
      <c r="C6392" s="536" t="s">
        <v>2800</v>
      </c>
      <c r="D6392" s="541" t="s">
        <v>9429</v>
      </c>
      <c r="E6392" s="539" t="s">
        <v>188</v>
      </c>
      <c r="F6392" s="488">
        <v>3295.0300000000002</v>
      </c>
    </row>
    <row r="6393" s="489" customFormat="1">
      <c r="B6393" s="490">
        <v>103254</v>
      </c>
      <c r="C6393" s="536" t="s">
        <v>2800</v>
      </c>
      <c r="D6393" s="541" t="s">
        <v>9430</v>
      </c>
      <c r="E6393" s="539" t="s">
        <v>188</v>
      </c>
      <c r="F6393" s="488">
        <v>3837.8600000000001</v>
      </c>
    </row>
    <row r="6394" s="489" customFormat="1">
      <c r="B6394" s="490">
        <v>103255</v>
      </c>
      <c r="C6394" s="536" t="s">
        <v>2800</v>
      </c>
      <c r="D6394" s="541" t="s">
        <v>9431</v>
      </c>
      <c r="E6394" s="539" t="s">
        <v>188</v>
      </c>
      <c r="F6394" s="488">
        <v>4291.3699999999999</v>
      </c>
    </row>
    <row r="6395" s="489" customFormat="1">
      <c r="B6395" s="490">
        <v>103245</v>
      </c>
      <c r="C6395" s="536" t="s">
        <v>2800</v>
      </c>
      <c r="D6395" s="541" t="s">
        <v>9432</v>
      </c>
      <c r="E6395" s="539" t="s">
        <v>188</v>
      </c>
      <c r="F6395" s="488">
        <v>1852.5799999999999</v>
      </c>
    </row>
    <row r="6396" s="489" customFormat="1">
      <c r="B6396" s="490">
        <v>103246</v>
      </c>
      <c r="C6396" s="536" t="s">
        <v>2800</v>
      </c>
      <c r="D6396" s="541" t="s">
        <v>9433</v>
      </c>
      <c r="E6396" s="539" t="s">
        <v>188</v>
      </c>
      <c r="F6396" s="488">
        <v>2018.3199999999999</v>
      </c>
    </row>
    <row r="6397" s="489" customFormat="1">
      <c r="B6397" s="490">
        <v>103257</v>
      </c>
      <c r="C6397" s="536" t="s">
        <v>2800</v>
      </c>
      <c r="D6397" s="541" t="s">
        <v>9434</v>
      </c>
      <c r="E6397" s="539" t="s">
        <v>188</v>
      </c>
      <c r="F6397" s="488">
        <v>5444.1000000000004</v>
      </c>
    </row>
    <row r="6398" s="489" customFormat="1">
      <c r="B6398" s="490">
        <v>103259</v>
      </c>
      <c r="C6398" s="536" t="s">
        <v>2800</v>
      </c>
      <c r="D6398" s="541" t="s">
        <v>9435</v>
      </c>
      <c r="E6398" s="539" t="s">
        <v>188</v>
      </c>
      <c r="F6398" s="488">
        <v>5740.9799999999996</v>
      </c>
    </row>
    <row r="6399" s="489" customFormat="1">
      <c r="B6399" s="490">
        <v>103262</v>
      </c>
      <c r="C6399" s="536" t="s">
        <v>2800</v>
      </c>
      <c r="D6399" s="541" t="s">
        <v>9436</v>
      </c>
      <c r="E6399" s="539" t="s">
        <v>188</v>
      </c>
      <c r="F6399" s="488">
        <v>7533.5699999999997</v>
      </c>
    </row>
    <row r="6400" s="489" customFormat="1">
      <c r="B6400" s="490">
        <v>103264</v>
      </c>
      <c r="C6400" s="536" t="s">
        <v>2800</v>
      </c>
      <c r="D6400" s="541" t="s">
        <v>9437</v>
      </c>
      <c r="E6400" s="539" t="s">
        <v>188</v>
      </c>
      <c r="F6400" s="488">
        <v>9373.8099999999995</v>
      </c>
    </row>
    <row r="6401" s="489" customFormat="1">
      <c r="B6401" s="490">
        <v>103266</v>
      </c>
      <c r="C6401" s="536" t="s">
        <v>2800</v>
      </c>
      <c r="D6401" s="541" t="s">
        <v>9438</v>
      </c>
      <c r="E6401" s="539" t="s">
        <v>188</v>
      </c>
      <c r="F6401" s="488">
        <v>10459.780000000001</v>
      </c>
    </row>
    <row r="6402" s="489" customFormat="1">
      <c r="B6402" s="490">
        <v>103277</v>
      </c>
      <c r="C6402" s="536" t="s">
        <v>2800</v>
      </c>
      <c r="D6402" s="541" t="s">
        <v>9439</v>
      </c>
      <c r="E6402" s="539" t="s">
        <v>188</v>
      </c>
      <c r="F6402" s="488">
        <v>25190.799999999999</v>
      </c>
    </row>
    <row r="6403" s="489" customFormat="1">
      <c r="B6403" s="490">
        <v>103278</v>
      </c>
      <c r="C6403" s="536" t="s">
        <v>2800</v>
      </c>
      <c r="D6403" s="541" t="s">
        <v>9440</v>
      </c>
      <c r="E6403" s="539" t="s">
        <v>188</v>
      </c>
      <c r="F6403" s="488">
        <v>32215.080000000002</v>
      </c>
    </row>
    <row r="6404" s="489" customFormat="1">
      <c r="B6404" s="490">
        <v>103285</v>
      </c>
      <c r="C6404" s="536" t="s">
        <v>2800</v>
      </c>
      <c r="D6404" s="541" t="s">
        <v>9441</v>
      </c>
      <c r="E6404" s="539" t="s">
        <v>188</v>
      </c>
      <c r="F6404" s="488">
        <v>0</v>
      </c>
    </row>
    <row r="6405" s="489" customFormat="1">
      <c r="B6405" s="490">
        <v>103286</v>
      </c>
      <c r="C6405" s="536" t="s">
        <v>2800</v>
      </c>
      <c r="D6405" s="541" t="s">
        <v>9442</v>
      </c>
      <c r="E6405" s="539" t="s">
        <v>188</v>
      </c>
      <c r="F6405" s="488">
        <v>0</v>
      </c>
    </row>
    <row r="6406" s="489" customFormat="1">
      <c r="B6406" s="490">
        <v>103287</v>
      </c>
      <c r="C6406" s="536" t="s">
        <v>2800</v>
      </c>
      <c r="D6406" s="541" t="s">
        <v>9443</v>
      </c>
      <c r="E6406" s="539" t="s">
        <v>188</v>
      </c>
      <c r="F6406" s="488">
        <v>0</v>
      </c>
    </row>
    <row r="6407" s="489" customFormat="1">
      <c r="B6407" s="490">
        <v>103288</v>
      </c>
      <c r="C6407" s="536" t="s">
        <v>2800</v>
      </c>
      <c r="D6407" s="541" t="s">
        <v>9444</v>
      </c>
      <c r="E6407" s="539" t="s">
        <v>188</v>
      </c>
      <c r="F6407" s="488">
        <v>16.68</v>
      </c>
    </row>
    <row r="6408" s="489" customFormat="1">
      <c r="B6408" s="490">
        <v>103291</v>
      </c>
      <c r="C6408" s="536" t="s">
        <v>2800</v>
      </c>
      <c r="D6408" s="541" t="s">
        <v>9445</v>
      </c>
      <c r="E6408" s="539" t="s">
        <v>143</v>
      </c>
      <c r="F6408" s="488">
        <v>65.909999999999997</v>
      </c>
    </row>
    <row r="6409" s="489" customFormat="1">
      <c r="B6409" s="490">
        <v>103289</v>
      </c>
      <c r="C6409" s="536" t="s">
        <v>2800</v>
      </c>
      <c r="D6409" s="541" t="s">
        <v>9446</v>
      </c>
      <c r="E6409" s="539" t="s">
        <v>143</v>
      </c>
      <c r="F6409" s="488">
        <v>33.200000000000003</v>
      </c>
    </row>
    <row r="6410" s="489" customFormat="1">
      <c r="B6410" s="490">
        <v>103290</v>
      </c>
      <c r="C6410" s="536" t="s">
        <v>2800</v>
      </c>
      <c r="D6410" s="541" t="s">
        <v>9447</v>
      </c>
      <c r="E6410" s="539" t="s">
        <v>143</v>
      </c>
      <c r="F6410" s="488">
        <v>52.57</v>
      </c>
    </row>
    <row r="6411" s="489" customFormat="1">
      <c r="B6411" s="490">
        <v>103292</v>
      </c>
      <c r="C6411" s="536" t="s">
        <v>2800</v>
      </c>
      <c r="D6411" s="541" t="s">
        <v>9448</v>
      </c>
      <c r="E6411" s="539" t="s">
        <v>143</v>
      </c>
      <c r="F6411" s="488">
        <v>79.840000000000003</v>
      </c>
    </row>
    <row r="6412" s="489" customFormat="1">
      <c r="B6412" s="490">
        <v>106044</v>
      </c>
      <c r="C6412" s="536" t="s">
        <v>2800</v>
      </c>
      <c r="D6412" s="541" t="s">
        <v>9449</v>
      </c>
      <c r="E6412" s="539" t="s">
        <v>188</v>
      </c>
      <c r="F6412" s="488">
        <v>63.100000000000001</v>
      </c>
    </row>
    <row r="6413" s="489" customFormat="1">
      <c r="B6413" s="490">
        <v>106045</v>
      </c>
      <c r="C6413" s="536" t="s">
        <v>2800</v>
      </c>
      <c r="D6413" s="541" t="s">
        <v>9450</v>
      </c>
      <c r="E6413" s="539" t="s">
        <v>188</v>
      </c>
      <c r="F6413" s="488">
        <v>139.25</v>
      </c>
    </row>
    <row r="6414" s="489" customFormat="1">
      <c r="B6414" s="490">
        <v>106042</v>
      </c>
      <c r="C6414" s="536" t="s">
        <v>2800</v>
      </c>
      <c r="D6414" s="541" t="s">
        <v>9451</v>
      </c>
      <c r="E6414" s="539" t="s">
        <v>188</v>
      </c>
      <c r="F6414" s="488">
        <v>64.980000000000004</v>
      </c>
    </row>
    <row r="6415" s="489" customFormat="1">
      <c r="B6415" s="490">
        <v>106043</v>
      </c>
      <c r="C6415" s="536" t="s">
        <v>2800</v>
      </c>
      <c r="D6415" s="541" t="s">
        <v>9452</v>
      </c>
      <c r="E6415" s="539" t="s">
        <v>188</v>
      </c>
      <c r="F6415" s="488">
        <v>121.90000000000001</v>
      </c>
    </row>
    <row r="6416" s="489" customFormat="1">
      <c r="B6416" s="490">
        <v>106046</v>
      </c>
      <c r="C6416" s="536" t="s">
        <v>2800</v>
      </c>
      <c r="D6416" s="541" t="s">
        <v>9453</v>
      </c>
      <c r="E6416" s="539" t="s">
        <v>188</v>
      </c>
      <c r="F6416" s="488">
        <v>41.740000000000002</v>
      </c>
    </row>
    <row r="6417" s="489" customFormat="1">
      <c r="B6417" s="490">
        <v>106047</v>
      </c>
      <c r="C6417" s="536" t="s">
        <v>2800</v>
      </c>
      <c r="D6417" s="541" t="s">
        <v>9454</v>
      </c>
      <c r="E6417" s="539" t="s">
        <v>188</v>
      </c>
      <c r="F6417" s="488">
        <v>73.489999999999995</v>
      </c>
    </row>
    <row r="6418" s="489" customFormat="1">
      <c r="B6418" s="490">
        <v>106038</v>
      </c>
      <c r="C6418" s="536" t="s">
        <v>2800</v>
      </c>
      <c r="D6418" s="541" t="s">
        <v>9455</v>
      </c>
      <c r="E6418" s="539" t="s">
        <v>188</v>
      </c>
      <c r="F6418" s="488">
        <v>58.719999999999999</v>
      </c>
    </row>
    <row r="6419" s="489" customFormat="1">
      <c r="B6419" s="490">
        <v>106039</v>
      </c>
      <c r="C6419" s="536" t="s">
        <v>2800</v>
      </c>
      <c r="D6419" s="541" t="s">
        <v>9456</v>
      </c>
      <c r="E6419" s="539" t="s">
        <v>188</v>
      </c>
      <c r="F6419" s="488">
        <v>77.890000000000001</v>
      </c>
    </row>
    <row r="6420" s="489" customFormat="1">
      <c r="B6420" s="490">
        <v>106040</v>
      </c>
      <c r="C6420" s="536" t="s">
        <v>2800</v>
      </c>
      <c r="D6420" s="541" t="s">
        <v>9457</v>
      </c>
      <c r="E6420" s="539" t="s">
        <v>188</v>
      </c>
      <c r="F6420" s="488">
        <v>84.859999999999999</v>
      </c>
    </row>
    <row r="6421" s="489" customFormat="1">
      <c r="B6421" s="490">
        <v>106041</v>
      </c>
      <c r="C6421" s="536" t="s">
        <v>2800</v>
      </c>
      <c r="D6421" s="541" t="s">
        <v>9458</v>
      </c>
      <c r="E6421" s="539" t="s">
        <v>188</v>
      </c>
      <c r="F6421" s="488">
        <v>154.88</v>
      </c>
    </row>
    <row r="6422" s="489" customFormat="1">
      <c r="B6422" s="490">
        <v>97329</v>
      </c>
      <c r="C6422" s="536" t="s">
        <v>2800</v>
      </c>
      <c r="D6422" s="541" t="s">
        <v>9459</v>
      </c>
      <c r="E6422" s="539" t="s">
        <v>143</v>
      </c>
      <c r="F6422" s="488">
        <v>61.350000000000001</v>
      </c>
    </row>
    <row r="6423" s="489" customFormat="1">
      <c r="B6423" s="490">
        <v>97327</v>
      </c>
      <c r="C6423" s="536" t="s">
        <v>2800</v>
      </c>
      <c r="D6423" s="541" t="s">
        <v>9460</v>
      </c>
      <c r="E6423" s="539" t="s">
        <v>143</v>
      </c>
      <c r="F6423" s="488">
        <v>28.640000000000001</v>
      </c>
    </row>
    <row r="6424" s="489" customFormat="1">
      <c r="B6424" s="490">
        <v>106034</v>
      </c>
      <c r="C6424" s="536" t="s">
        <v>2800</v>
      </c>
      <c r="D6424" s="541" t="s">
        <v>9461</v>
      </c>
      <c r="E6424" s="539" t="s">
        <v>143</v>
      </c>
      <c r="F6424" s="488">
        <v>138.34</v>
      </c>
    </row>
    <row r="6425" s="489" customFormat="1">
      <c r="B6425" s="490">
        <v>97328</v>
      </c>
      <c r="C6425" s="536" t="s">
        <v>2800</v>
      </c>
      <c r="D6425" s="541" t="s">
        <v>9462</v>
      </c>
      <c r="E6425" s="539" t="s">
        <v>143</v>
      </c>
      <c r="F6425" s="488">
        <v>48.009999999999998</v>
      </c>
    </row>
    <row r="6426" s="489" customFormat="1">
      <c r="B6426" s="490">
        <v>97330</v>
      </c>
      <c r="C6426" s="536" t="s">
        <v>2800</v>
      </c>
      <c r="D6426" s="541" t="s">
        <v>9463</v>
      </c>
      <c r="E6426" s="539" t="s">
        <v>143</v>
      </c>
      <c r="F6426" s="488">
        <v>75.280000000000001</v>
      </c>
    </row>
    <row r="6427" s="489" customFormat="1">
      <c r="B6427" s="490">
        <v>106035</v>
      </c>
      <c r="C6427" s="536" t="s">
        <v>2800</v>
      </c>
      <c r="D6427" s="541" t="s">
        <v>9464</v>
      </c>
      <c r="E6427" s="539" t="s">
        <v>143</v>
      </c>
      <c r="F6427" s="488">
        <v>0</v>
      </c>
    </row>
    <row r="6428" s="489" customFormat="1">
      <c r="B6428" s="490">
        <v>106036</v>
      </c>
      <c r="C6428" s="536" t="s">
        <v>2800</v>
      </c>
      <c r="D6428" s="541" t="s">
        <v>9465</v>
      </c>
      <c r="E6428" s="539" t="s">
        <v>143</v>
      </c>
      <c r="F6428" s="488">
        <v>0</v>
      </c>
    </row>
    <row r="6429" s="489" customFormat="1">
      <c r="B6429" s="490">
        <v>106037</v>
      </c>
      <c r="C6429" s="536" t="s">
        <v>2800</v>
      </c>
      <c r="D6429" s="541" t="s">
        <v>9466</v>
      </c>
      <c r="E6429" s="539" t="s">
        <v>143</v>
      </c>
      <c r="F6429" s="488">
        <v>0</v>
      </c>
    </row>
    <row r="6430" s="489" customFormat="1">
      <c r="B6430" s="490">
        <v>93085</v>
      </c>
      <c r="C6430" s="536" t="s">
        <v>2800</v>
      </c>
      <c r="D6430" s="541" t="s">
        <v>9467</v>
      </c>
      <c r="E6430" s="539" t="s">
        <v>188</v>
      </c>
      <c r="F6430" s="488">
        <v>16.489999999999998</v>
      </c>
    </row>
    <row r="6431" s="489" customFormat="1">
      <c r="B6431" s="490">
        <v>103892</v>
      </c>
      <c r="C6431" s="536" t="s">
        <v>2800</v>
      </c>
      <c r="D6431" s="541" t="s">
        <v>9468</v>
      </c>
      <c r="E6431" s="539" t="s">
        <v>188</v>
      </c>
      <c r="F6431" s="488">
        <v>17.620000000000001</v>
      </c>
    </row>
    <row r="6432" s="489" customFormat="1">
      <c r="B6432" s="490">
        <v>103823</v>
      </c>
      <c r="C6432" s="536" t="s">
        <v>2800</v>
      </c>
      <c r="D6432" s="541" t="s">
        <v>9469</v>
      </c>
      <c r="E6432" s="539" t="s">
        <v>188</v>
      </c>
      <c r="F6432" s="488">
        <v>19.859999999999999</v>
      </c>
    </row>
    <row r="6433" s="489" customFormat="1">
      <c r="B6433" s="490">
        <v>103856</v>
      </c>
      <c r="C6433" s="536" t="s">
        <v>2800</v>
      </c>
      <c r="D6433" s="541" t="s">
        <v>9470</v>
      </c>
      <c r="E6433" s="539" t="s">
        <v>188</v>
      </c>
      <c r="F6433" s="488">
        <v>17.609999999999999</v>
      </c>
    </row>
    <row r="6434" s="489" customFormat="1">
      <c r="B6434" s="490">
        <v>93108</v>
      </c>
      <c r="C6434" s="536" t="s">
        <v>2800</v>
      </c>
      <c r="D6434" s="541" t="s">
        <v>9471</v>
      </c>
      <c r="E6434" s="539" t="s">
        <v>188</v>
      </c>
      <c r="F6434" s="488">
        <v>14.789999999999999</v>
      </c>
    </row>
    <row r="6435" s="489" customFormat="1">
      <c r="B6435" s="490">
        <v>93091</v>
      </c>
      <c r="C6435" s="536" t="s">
        <v>2800</v>
      </c>
      <c r="D6435" s="541" t="s">
        <v>9472</v>
      </c>
      <c r="E6435" s="539" t="s">
        <v>188</v>
      </c>
      <c r="F6435" s="488">
        <v>18.07</v>
      </c>
    </row>
    <row r="6436" s="489" customFormat="1">
      <c r="B6436" s="490">
        <v>103900</v>
      </c>
      <c r="C6436" s="536" t="s">
        <v>2800</v>
      </c>
      <c r="D6436" s="541" t="s">
        <v>9473</v>
      </c>
      <c r="E6436" s="539" t="s">
        <v>188</v>
      </c>
      <c r="F6436" s="488">
        <v>22.719999999999999</v>
      </c>
    </row>
    <row r="6437" s="489" customFormat="1">
      <c r="B6437" s="490">
        <v>103831</v>
      </c>
      <c r="C6437" s="536" t="s">
        <v>2800</v>
      </c>
      <c r="D6437" s="541" t="s">
        <v>9474</v>
      </c>
      <c r="E6437" s="539" t="s">
        <v>188</v>
      </c>
      <c r="F6437" s="488">
        <v>29.620000000000001</v>
      </c>
    </row>
    <row r="6438" s="489" customFormat="1">
      <c r="B6438" s="490">
        <v>103864</v>
      </c>
      <c r="C6438" s="536" t="s">
        <v>2800</v>
      </c>
      <c r="D6438" s="541" t="s">
        <v>9475</v>
      </c>
      <c r="E6438" s="539" t="s">
        <v>188</v>
      </c>
      <c r="F6438" s="488">
        <v>24.030000000000001</v>
      </c>
    </row>
    <row r="6439" s="489" customFormat="1">
      <c r="B6439" s="490">
        <v>93133</v>
      </c>
      <c r="C6439" s="536" t="s">
        <v>2800</v>
      </c>
      <c r="D6439" s="541" t="s">
        <v>9476</v>
      </c>
      <c r="E6439" s="539" t="s">
        <v>188</v>
      </c>
      <c r="F6439" s="488">
        <v>21.280000000000001</v>
      </c>
    </row>
    <row r="6440" s="489" customFormat="1">
      <c r="B6440" s="490">
        <v>93057</v>
      </c>
      <c r="C6440" s="536" t="s">
        <v>2800</v>
      </c>
      <c r="D6440" s="541" t="s">
        <v>9477</v>
      </c>
      <c r="E6440" s="539" t="s">
        <v>188</v>
      </c>
      <c r="F6440" s="488">
        <v>15.08</v>
      </c>
    </row>
    <row r="6441" s="489" customFormat="1">
      <c r="B6441" s="490">
        <v>93062</v>
      </c>
      <c r="C6441" s="536" t="s">
        <v>2800</v>
      </c>
      <c r="D6441" s="541" t="s">
        <v>9478</v>
      </c>
      <c r="E6441" s="539" t="s">
        <v>188</v>
      </c>
      <c r="F6441" s="488">
        <v>28.890000000000001</v>
      </c>
    </row>
    <row r="6442" s="489" customFormat="1">
      <c r="B6442" s="490">
        <v>93065</v>
      </c>
      <c r="C6442" s="536" t="s">
        <v>2800</v>
      </c>
      <c r="D6442" s="541" t="s">
        <v>9479</v>
      </c>
      <c r="E6442" s="539" t="s">
        <v>188</v>
      </c>
      <c r="F6442" s="488">
        <v>47.130000000000003</v>
      </c>
    </row>
    <row r="6443" s="489" customFormat="1">
      <c r="B6443" s="490">
        <v>93068</v>
      </c>
      <c r="C6443" s="536" t="s">
        <v>2800</v>
      </c>
      <c r="D6443" s="541" t="s">
        <v>9480</v>
      </c>
      <c r="E6443" s="539" t="s">
        <v>188</v>
      </c>
      <c r="F6443" s="488">
        <v>66.319999999999993</v>
      </c>
    </row>
    <row r="6444" s="489" customFormat="1">
      <c r="B6444" s="490">
        <v>93071</v>
      </c>
      <c r="C6444" s="536" t="s">
        <v>2800</v>
      </c>
      <c r="D6444" s="541" t="s">
        <v>9481</v>
      </c>
      <c r="E6444" s="539" t="s">
        <v>188</v>
      </c>
      <c r="F6444" s="488">
        <v>180.49000000000001</v>
      </c>
    </row>
    <row r="6445" s="489" customFormat="1">
      <c r="B6445" s="490">
        <v>93081</v>
      </c>
      <c r="C6445" s="536" t="s">
        <v>2800</v>
      </c>
      <c r="D6445" s="541" t="s">
        <v>9482</v>
      </c>
      <c r="E6445" s="539" t="s">
        <v>188</v>
      </c>
      <c r="F6445" s="488">
        <v>20.010000000000002</v>
      </c>
    </row>
    <row r="6446" s="489" customFormat="1">
      <c r="B6446" s="490">
        <v>103887</v>
      </c>
      <c r="C6446" s="536" t="s">
        <v>2800</v>
      </c>
      <c r="D6446" s="541" t="s">
        <v>9483</v>
      </c>
      <c r="E6446" s="539" t="s">
        <v>188</v>
      </c>
      <c r="F6446" s="488">
        <v>21.760000000000002</v>
      </c>
    </row>
    <row r="6447" s="489" customFormat="1">
      <c r="B6447" s="490">
        <v>103818</v>
      </c>
      <c r="C6447" s="536" t="s">
        <v>2800</v>
      </c>
      <c r="D6447" s="541" t="s">
        <v>9484</v>
      </c>
      <c r="E6447" s="539" t="s">
        <v>188</v>
      </c>
      <c r="F6447" s="488">
        <v>21.760000000000002</v>
      </c>
    </row>
    <row r="6448" s="489" customFormat="1">
      <c r="B6448" s="490">
        <v>103851</v>
      </c>
      <c r="C6448" s="536" t="s">
        <v>2800</v>
      </c>
      <c r="D6448" s="541" t="s">
        <v>9485</v>
      </c>
      <c r="E6448" s="539" t="s">
        <v>188</v>
      </c>
      <c r="F6448" s="488">
        <v>21.48</v>
      </c>
    </row>
    <row r="6449" s="489" customFormat="1">
      <c r="B6449" s="490">
        <v>93104</v>
      </c>
      <c r="C6449" s="536" t="s">
        <v>2800</v>
      </c>
      <c r="D6449" s="541" t="s">
        <v>9486</v>
      </c>
      <c r="E6449" s="539" t="s">
        <v>188</v>
      </c>
      <c r="F6449" s="488">
        <v>20.100000000000001</v>
      </c>
    </row>
    <row r="6450" s="489" customFormat="1">
      <c r="B6450" s="490">
        <v>98602</v>
      </c>
      <c r="C6450" s="536" t="s">
        <v>2800</v>
      </c>
      <c r="D6450" s="541" t="s">
        <v>9487</v>
      </c>
      <c r="E6450" s="539" t="s">
        <v>188</v>
      </c>
      <c r="F6450" s="488">
        <v>19.420000000000002</v>
      </c>
    </row>
    <row r="6451" s="489" customFormat="1">
      <c r="B6451" s="490">
        <v>93087</v>
      </c>
      <c r="C6451" s="536" t="s">
        <v>2800</v>
      </c>
      <c r="D6451" s="541" t="s">
        <v>9488</v>
      </c>
      <c r="E6451" s="539" t="s">
        <v>188</v>
      </c>
      <c r="F6451" s="488">
        <v>20.969999999999999</v>
      </c>
    </row>
    <row r="6452" s="489" customFormat="1">
      <c r="B6452" s="490">
        <v>103893</v>
      </c>
      <c r="C6452" s="536" t="s">
        <v>2800</v>
      </c>
      <c r="D6452" s="541" t="s">
        <v>9489</v>
      </c>
      <c r="E6452" s="539" t="s">
        <v>188</v>
      </c>
      <c r="F6452" s="488">
        <v>23.129999999999999</v>
      </c>
    </row>
    <row r="6453" s="489" customFormat="1">
      <c r="B6453" s="490">
        <v>103824</v>
      </c>
      <c r="C6453" s="536" t="s">
        <v>2800</v>
      </c>
      <c r="D6453" s="541" t="s">
        <v>9490</v>
      </c>
      <c r="E6453" s="539" t="s">
        <v>188</v>
      </c>
      <c r="F6453" s="488">
        <v>25.539999999999999</v>
      </c>
    </row>
    <row r="6454" s="489" customFormat="1">
      <c r="B6454" s="490">
        <v>103857</v>
      </c>
      <c r="C6454" s="536" t="s">
        <v>2800</v>
      </c>
      <c r="D6454" s="541" t="s">
        <v>9491</v>
      </c>
      <c r="E6454" s="539" t="s">
        <v>188</v>
      </c>
      <c r="F6454" s="488">
        <v>23.449999999999999</v>
      </c>
    </row>
    <row r="6455" s="489" customFormat="1">
      <c r="B6455" s="490">
        <v>93110</v>
      </c>
      <c r="C6455" s="536" t="s">
        <v>2800</v>
      </c>
      <c r="D6455" s="541" t="s">
        <v>9492</v>
      </c>
      <c r="E6455" s="539" t="s">
        <v>188</v>
      </c>
      <c r="F6455" s="488">
        <v>22.120000000000001</v>
      </c>
    </row>
    <row r="6456" s="489" customFormat="1">
      <c r="B6456" s="490">
        <v>93054</v>
      </c>
      <c r="C6456" s="536" t="s">
        <v>2800</v>
      </c>
      <c r="D6456" s="541" t="s">
        <v>9493</v>
      </c>
      <c r="E6456" s="539" t="s">
        <v>188</v>
      </c>
      <c r="F6456" s="488">
        <v>24.09</v>
      </c>
    </row>
    <row r="6457" s="489" customFormat="1">
      <c r="B6457" s="490">
        <v>93088</v>
      </c>
      <c r="C6457" s="536" t="s">
        <v>2800</v>
      </c>
      <c r="D6457" s="541" t="s">
        <v>9494</v>
      </c>
      <c r="E6457" s="539" t="s">
        <v>188</v>
      </c>
      <c r="F6457" s="488">
        <v>25.969999999999999</v>
      </c>
    </row>
    <row r="6458" s="489" customFormat="1">
      <c r="B6458" s="490">
        <v>103894</v>
      </c>
      <c r="C6458" s="536" t="s">
        <v>2800</v>
      </c>
      <c r="D6458" s="541" t="s">
        <v>9495</v>
      </c>
      <c r="E6458" s="539" t="s">
        <v>188</v>
      </c>
      <c r="F6458" s="488">
        <v>27.800000000000001</v>
      </c>
    </row>
    <row r="6459" s="489" customFormat="1">
      <c r="B6459" s="490">
        <v>103825</v>
      </c>
      <c r="C6459" s="536" t="s">
        <v>2800</v>
      </c>
      <c r="D6459" s="541" t="s">
        <v>9496</v>
      </c>
      <c r="E6459" s="539" t="s">
        <v>188</v>
      </c>
      <c r="F6459" s="488">
        <v>30.210000000000001</v>
      </c>
    </row>
    <row r="6460" s="489" customFormat="1">
      <c r="B6460" s="490">
        <v>103858</v>
      </c>
      <c r="C6460" s="536" t="s">
        <v>2800</v>
      </c>
      <c r="D6460" s="541" t="s">
        <v>9497</v>
      </c>
      <c r="E6460" s="539" t="s">
        <v>188</v>
      </c>
      <c r="F6460" s="488">
        <v>28.109999999999999</v>
      </c>
    </row>
    <row r="6461" s="489" customFormat="1">
      <c r="B6461" s="490">
        <v>93111</v>
      </c>
      <c r="C6461" s="536" t="s">
        <v>2800</v>
      </c>
      <c r="D6461" s="541" t="s">
        <v>9498</v>
      </c>
      <c r="E6461" s="539" t="s">
        <v>188</v>
      </c>
      <c r="F6461" s="488">
        <v>26.780000000000001</v>
      </c>
    </row>
    <row r="6462" s="489" customFormat="1">
      <c r="B6462" s="490">
        <v>93059</v>
      </c>
      <c r="C6462" s="536" t="s">
        <v>2800</v>
      </c>
      <c r="D6462" s="541" t="s">
        <v>9499</v>
      </c>
      <c r="E6462" s="539" t="s">
        <v>188</v>
      </c>
      <c r="F6462" s="488">
        <v>31.350000000000001</v>
      </c>
    </row>
    <row r="6463" s="489" customFormat="1">
      <c r="B6463" s="490">
        <v>93093</v>
      </c>
      <c r="C6463" s="536" t="s">
        <v>2800</v>
      </c>
      <c r="D6463" s="541" t="s">
        <v>9500</v>
      </c>
      <c r="E6463" s="539" t="s">
        <v>188</v>
      </c>
      <c r="F6463" s="488">
        <v>32.780000000000001</v>
      </c>
    </row>
    <row r="6464" s="489" customFormat="1">
      <c r="B6464" s="490">
        <v>103899</v>
      </c>
      <c r="C6464" s="536" t="s">
        <v>2800</v>
      </c>
      <c r="D6464" s="541" t="s">
        <v>9501</v>
      </c>
      <c r="E6464" s="539" t="s">
        <v>188</v>
      </c>
      <c r="F6464" s="488">
        <v>35.280000000000001</v>
      </c>
    </row>
    <row r="6465" s="489" customFormat="1">
      <c r="B6465" s="490">
        <v>103830</v>
      </c>
      <c r="C6465" s="536" t="s">
        <v>2800</v>
      </c>
      <c r="D6465" s="541" t="s">
        <v>9502</v>
      </c>
      <c r="E6465" s="539" t="s">
        <v>188</v>
      </c>
      <c r="F6465" s="488">
        <v>39.530000000000001</v>
      </c>
    </row>
    <row r="6466" s="489" customFormat="1">
      <c r="B6466" s="490">
        <v>103863</v>
      </c>
      <c r="C6466" s="536" t="s">
        <v>2800</v>
      </c>
      <c r="D6466" s="541" t="s">
        <v>9503</v>
      </c>
      <c r="E6466" s="539" t="s">
        <v>188</v>
      </c>
      <c r="F6466" s="488">
        <v>36.109999999999999</v>
      </c>
    </row>
    <row r="6467" s="489" customFormat="1">
      <c r="B6467" s="490">
        <v>93114</v>
      </c>
      <c r="C6467" s="536" t="s">
        <v>2800</v>
      </c>
      <c r="D6467" s="541" t="s">
        <v>9504</v>
      </c>
      <c r="E6467" s="539" t="s">
        <v>188</v>
      </c>
      <c r="F6467" s="488">
        <v>34.840000000000003</v>
      </c>
    </row>
    <row r="6468" s="489" customFormat="1">
      <c r="B6468" s="490">
        <v>93075</v>
      </c>
      <c r="C6468" s="536" t="s">
        <v>2800</v>
      </c>
      <c r="D6468" s="541" t="s">
        <v>9505</v>
      </c>
      <c r="E6468" s="539" t="s">
        <v>188</v>
      </c>
      <c r="F6468" s="488">
        <v>21.27</v>
      </c>
    </row>
    <row r="6469" s="489" customFormat="1">
      <c r="B6469" s="490">
        <v>103876</v>
      </c>
      <c r="C6469" s="536" t="s">
        <v>2800</v>
      </c>
      <c r="D6469" s="541" t="s">
        <v>9506</v>
      </c>
      <c r="E6469" s="539" t="s">
        <v>188</v>
      </c>
      <c r="F6469" s="488">
        <v>23.91</v>
      </c>
    </row>
    <row r="6470" s="489" customFormat="1">
      <c r="B6470" s="490">
        <v>103807</v>
      </c>
      <c r="C6470" s="536" t="s">
        <v>2800</v>
      </c>
      <c r="D6470" s="541" t="s">
        <v>9507</v>
      </c>
      <c r="E6470" s="539" t="s">
        <v>188</v>
      </c>
      <c r="F6470" s="488">
        <v>23.879999999999999</v>
      </c>
    </row>
    <row r="6471" s="489" customFormat="1">
      <c r="B6471" s="490">
        <v>103840</v>
      </c>
      <c r="C6471" s="536" t="s">
        <v>2800</v>
      </c>
      <c r="D6471" s="541" t="s">
        <v>9508</v>
      </c>
      <c r="E6471" s="539" t="s">
        <v>188</v>
      </c>
      <c r="F6471" s="488">
        <v>23.48</v>
      </c>
    </row>
    <row r="6472" s="489" customFormat="1">
      <c r="B6472" s="490">
        <v>93098</v>
      </c>
      <c r="C6472" s="536" t="s">
        <v>2800</v>
      </c>
      <c r="D6472" s="541" t="s">
        <v>9509</v>
      </c>
      <c r="E6472" s="539" t="s">
        <v>188</v>
      </c>
      <c r="F6472" s="488">
        <v>21.420000000000002</v>
      </c>
    </row>
    <row r="6473" s="489" customFormat="1">
      <c r="B6473" s="490">
        <v>93120</v>
      </c>
      <c r="C6473" s="536" t="s">
        <v>2800</v>
      </c>
      <c r="D6473" s="541" t="s">
        <v>9510</v>
      </c>
      <c r="E6473" s="539" t="s">
        <v>188</v>
      </c>
      <c r="F6473" s="488">
        <v>27.690000000000001</v>
      </c>
    </row>
    <row r="6474" s="489" customFormat="1">
      <c r="B6474" s="490">
        <v>93077</v>
      </c>
      <c r="C6474" s="536" t="s">
        <v>2800</v>
      </c>
      <c r="D6474" s="541" t="s">
        <v>9511</v>
      </c>
      <c r="E6474" s="539" t="s">
        <v>188</v>
      </c>
      <c r="F6474" s="488">
        <v>30</v>
      </c>
    </row>
    <row r="6475" s="489" customFormat="1">
      <c r="B6475" s="490">
        <v>103879</v>
      </c>
      <c r="C6475" s="536" t="s">
        <v>2800</v>
      </c>
      <c r="D6475" s="541" t="s">
        <v>9512</v>
      </c>
      <c r="E6475" s="539" t="s">
        <v>188</v>
      </c>
      <c r="F6475" s="488">
        <v>33.229999999999997</v>
      </c>
    </row>
    <row r="6476" s="489" customFormat="1">
      <c r="B6476" s="490">
        <v>103810</v>
      </c>
      <c r="C6476" s="536" t="s">
        <v>2800</v>
      </c>
      <c r="D6476" s="541" t="s">
        <v>9513</v>
      </c>
      <c r="E6476" s="539" t="s">
        <v>188</v>
      </c>
      <c r="F6476" s="488">
        <v>36.799999999999997</v>
      </c>
    </row>
    <row r="6477" s="489" customFormat="1">
      <c r="B6477" s="490">
        <v>103843</v>
      </c>
      <c r="C6477" s="536" t="s">
        <v>2800</v>
      </c>
      <c r="D6477" s="541" t="s">
        <v>9514</v>
      </c>
      <c r="E6477" s="539" t="s">
        <v>188</v>
      </c>
      <c r="F6477" s="488">
        <v>33.670000000000002</v>
      </c>
    </row>
    <row r="6478" s="489" customFormat="1">
      <c r="B6478" s="490">
        <v>93100</v>
      </c>
      <c r="C6478" s="536" t="s">
        <v>2800</v>
      </c>
      <c r="D6478" s="541" t="s">
        <v>9515</v>
      </c>
      <c r="E6478" s="539" t="s">
        <v>188</v>
      </c>
      <c r="F6478" s="488">
        <v>31.710000000000001</v>
      </c>
    </row>
    <row r="6479" s="489" customFormat="1">
      <c r="B6479" s="490">
        <v>93121</v>
      </c>
      <c r="C6479" s="536" t="s">
        <v>2800</v>
      </c>
      <c r="D6479" s="541" t="s">
        <v>9516</v>
      </c>
      <c r="E6479" s="539" t="s">
        <v>188</v>
      </c>
      <c r="F6479" s="488">
        <v>31.440000000000001</v>
      </c>
    </row>
    <row r="6480" s="489" customFormat="1">
      <c r="B6480" s="490">
        <v>93078</v>
      </c>
      <c r="C6480" s="536" t="s">
        <v>2800</v>
      </c>
      <c r="D6480" s="541" t="s">
        <v>9517</v>
      </c>
      <c r="E6480" s="539" t="s">
        <v>188</v>
      </c>
      <c r="F6480" s="488">
        <v>33.75</v>
      </c>
    </row>
    <row r="6481" s="489" customFormat="1">
      <c r="B6481" s="490">
        <v>103880</v>
      </c>
      <c r="C6481" s="536" t="s">
        <v>2800</v>
      </c>
      <c r="D6481" s="541" t="s">
        <v>9518</v>
      </c>
      <c r="E6481" s="539" t="s">
        <v>188</v>
      </c>
      <c r="F6481" s="488">
        <v>36.990000000000002</v>
      </c>
    </row>
    <row r="6482" s="489" customFormat="1">
      <c r="B6482" s="490">
        <v>103811</v>
      </c>
      <c r="C6482" s="536" t="s">
        <v>2800</v>
      </c>
      <c r="D6482" s="541" t="s">
        <v>9519</v>
      </c>
      <c r="E6482" s="539" t="s">
        <v>188</v>
      </c>
      <c r="F6482" s="488">
        <v>40.560000000000002</v>
      </c>
    </row>
    <row r="6483" s="489" customFormat="1">
      <c r="B6483" s="490">
        <v>103844</v>
      </c>
      <c r="C6483" s="536" t="s">
        <v>2800</v>
      </c>
      <c r="D6483" s="541" t="s">
        <v>9520</v>
      </c>
      <c r="E6483" s="539" t="s">
        <v>188</v>
      </c>
      <c r="F6483" s="488">
        <v>37.439999999999998</v>
      </c>
    </row>
    <row r="6484" s="489" customFormat="1">
      <c r="B6484" s="490">
        <v>93101</v>
      </c>
      <c r="C6484" s="536" t="s">
        <v>2800</v>
      </c>
      <c r="D6484" s="541" t="s">
        <v>9521</v>
      </c>
      <c r="E6484" s="539" t="s">
        <v>188</v>
      </c>
      <c r="F6484" s="488">
        <v>35.469999999999999</v>
      </c>
    </row>
    <row r="6485" s="489" customFormat="1">
      <c r="B6485" s="490">
        <v>92311</v>
      </c>
      <c r="C6485" s="536" t="s">
        <v>2800</v>
      </c>
      <c r="D6485" s="541" t="s">
        <v>9522</v>
      </c>
      <c r="E6485" s="539" t="s">
        <v>188</v>
      </c>
      <c r="F6485" s="488">
        <v>14.18</v>
      </c>
    </row>
    <row r="6486" s="489" customFormat="1">
      <c r="B6486" s="490">
        <v>103874</v>
      </c>
      <c r="C6486" s="536" t="s">
        <v>2800</v>
      </c>
      <c r="D6486" s="541" t="s">
        <v>9523</v>
      </c>
      <c r="E6486" s="539" t="s">
        <v>188</v>
      </c>
      <c r="F6486" s="488">
        <v>19.969999999999999</v>
      </c>
    </row>
    <row r="6487" s="489" customFormat="1">
      <c r="B6487" s="490">
        <v>103805</v>
      </c>
      <c r="C6487" s="536" t="s">
        <v>2800</v>
      </c>
      <c r="D6487" s="541" t="s">
        <v>9524</v>
      </c>
      <c r="E6487" s="539" t="s">
        <v>188</v>
      </c>
      <c r="F6487" s="488">
        <v>19.91</v>
      </c>
    </row>
    <row r="6488" s="489" customFormat="1">
      <c r="B6488" s="490">
        <v>103838</v>
      </c>
      <c r="C6488" s="536" t="s">
        <v>2800</v>
      </c>
      <c r="D6488" s="541" t="s">
        <v>9525</v>
      </c>
      <c r="E6488" s="539" t="s">
        <v>188</v>
      </c>
      <c r="F6488" s="488">
        <v>19.109999999999999</v>
      </c>
    </row>
    <row r="6489" s="489" customFormat="1">
      <c r="B6489" s="490">
        <v>92326</v>
      </c>
      <c r="C6489" s="536" t="s">
        <v>2800</v>
      </c>
      <c r="D6489" s="541" t="s">
        <v>9526</v>
      </c>
      <c r="E6489" s="539" t="s">
        <v>188</v>
      </c>
      <c r="F6489" s="488">
        <v>14.98</v>
      </c>
    </row>
    <row r="6490" s="489" customFormat="1">
      <c r="B6490" s="490">
        <v>92287</v>
      </c>
      <c r="C6490" s="536" t="s">
        <v>2800</v>
      </c>
      <c r="D6490" s="541" t="s">
        <v>9527</v>
      </c>
      <c r="E6490" s="539" t="s">
        <v>188</v>
      </c>
      <c r="F6490" s="488">
        <v>18.890000000000001</v>
      </c>
    </row>
    <row r="6491" s="489" customFormat="1">
      <c r="B6491" s="490">
        <v>92312</v>
      </c>
      <c r="C6491" s="536" t="s">
        <v>2800</v>
      </c>
      <c r="D6491" s="541" t="s">
        <v>9528</v>
      </c>
      <c r="E6491" s="539" t="s">
        <v>188</v>
      </c>
      <c r="F6491" s="488">
        <v>23.52</v>
      </c>
    </row>
    <row r="6492" s="489" customFormat="1">
      <c r="B6492" s="490">
        <v>103877</v>
      </c>
      <c r="C6492" s="536" t="s">
        <v>2800</v>
      </c>
      <c r="D6492" s="541" t="s">
        <v>9529</v>
      </c>
      <c r="E6492" s="539" t="s">
        <v>188</v>
      </c>
      <c r="F6492" s="488">
        <v>29.969999999999999</v>
      </c>
    </row>
    <row r="6493" s="489" customFormat="1">
      <c r="B6493" s="490">
        <v>103808</v>
      </c>
      <c r="C6493" s="536" t="s">
        <v>2800</v>
      </c>
      <c r="D6493" s="541" t="s">
        <v>9530</v>
      </c>
      <c r="E6493" s="539" t="s">
        <v>188</v>
      </c>
      <c r="F6493" s="488">
        <v>37.130000000000003</v>
      </c>
    </row>
    <row r="6494" s="489" customFormat="1">
      <c r="B6494" s="490">
        <v>103841</v>
      </c>
      <c r="C6494" s="536" t="s">
        <v>2800</v>
      </c>
      <c r="D6494" s="541" t="s">
        <v>9531</v>
      </c>
      <c r="E6494" s="539" t="s">
        <v>188</v>
      </c>
      <c r="F6494" s="488">
        <v>30.890000000000001</v>
      </c>
    </row>
    <row r="6495" s="489" customFormat="1">
      <c r="B6495" s="490">
        <v>92327</v>
      </c>
      <c r="C6495" s="536" t="s">
        <v>2800</v>
      </c>
      <c r="D6495" s="541" t="s">
        <v>9532</v>
      </c>
      <c r="E6495" s="539" t="s">
        <v>188</v>
      </c>
      <c r="F6495" s="488">
        <v>26.940000000000001</v>
      </c>
    </row>
    <row r="6496" s="489" customFormat="1">
      <c r="B6496" s="490">
        <v>92288</v>
      </c>
      <c r="C6496" s="536" t="s">
        <v>2800</v>
      </c>
      <c r="D6496" s="541" t="s">
        <v>9533</v>
      </c>
      <c r="E6496" s="539" t="s">
        <v>188</v>
      </c>
      <c r="F6496" s="488">
        <v>29.739999999999998</v>
      </c>
    </row>
    <row r="6497" s="489" customFormat="1">
      <c r="B6497" s="490">
        <v>92313</v>
      </c>
      <c r="C6497" s="536" t="s">
        <v>2800</v>
      </c>
      <c r="D6497" s="541" t="s">
        <v>9534</v>
      </c>
      <c r="E6497" s="539" t="s">
        <v>188</v>
      </c>
      <c r="F6497" s="488">
        <v>34.020000000000003</v>
      </c>
    </row>
    <row r="6498" s="489" customFormat="1">
      <c r="B6498" s="490">
        <v>103881</v>
      </c>
      <c r="C6498" s="536" t="s">
        <v>2800</v>
      </c>
      <c r="D6498" s="541" t="s">
        <v>9535</v>
      </c>
      <c r="E6498" s="539" t="s">
        <v>188</v>
      </c>
      <c r="F6498" s="488">
        <v>41.490000000000002</v>
      </c>
    </row>
    <row r="6499" s="489" customFormat="1">
      <c r="B6499" s="490">
        <v>103812</v>
      </c>
      <c r="C6499" s="536" t="s">
        <v>2800</v>
      </c>
      <c r="D6499" s="541" t="s">
        <v>9536</v>
      </c>
      <c r="E6499" s="539" t="s">
        <v>188</v>
      </c>
      <c r="F6499" s="488">
        <v>54.82</v>
      </c>
    </row>
    <row r="6500" s="489" customFormat="1">
      <c r="B6500" s="490">
        <v>103845</v>
      </c>
      <c r="C6500" s="536" t="s">
        <v>2800</v>
      </c>
      <c r="D6500" s="541" t="s">
        <v>9537</v>
      </c>
      <c r="E6500" s="539" t="s">
        <v>188</v>
      </c>
      <c r="F6500" s="488">
        <v>43.93</v>
      </c>
    </row>
    <row r="6501" s="489" customFormat="1">
      <c r="B6501" s="490">
        <v>92328</v>
      </c>
      <c r="C6501" s="536" t="s">
        <v>2800</v>
      </c>
      <c r="D6501" s="541" t="s">
        <v>9538</v>
      </c>
      <c r="E6501" s="539" t="s">
        <v>188</v>
      </c>
      <c r="F6501" s="488">
        <v>40.130000000000003</v>
      </c>
    </row>
    <row r="6502" s="489" customFormat="1">
      <c r="B6502" s="490">
        <v>92289</v>
      </c>
      <c r="C6502" s="536" t="s">
        <v>2800</v>
      </c>
      <c r="D6502" s="541" t="s">
        <v>9539</v>
      </c>
      <c r="E6502" s="539" t="s">
        <v>188</v>
      </c>
      <c r="F6502" s="488">
        <v>52.590000000000003</v>
      </c>
    </row>
    <row r="6503" s="489" customFormat="1">
      <c r="B6503" s="490">
        <v>92290</v>
      </c>
      <c r="C6503" s="536" t="s">
        <v>2800</v>
      </c>
      <c r="D6503" s="541" t="s">
        <v>9540</v>
      </c>
      <c r="E6503" s="539" t="s">
        <v>188</v>
      </c>
      <c r="F6503" s="488">
        <v>79.590000000000003</v>
      </c>
    </row>
    <row r="6504" s="489" customFormat="1">
      <c r="B6504" s="490">
        <v>92291</v>
      </c>
      <c r="C6504" s="536" t="s">
        <v>2800</v>
      </c>
      <c r="D6504" s="541" t="s">
        <v>9541</v>
      </c>
      <c r="E6504" s="539" t="s">
        <v>188</v>
      </c>
      <c r="F6504" s="488">
        <v>123.22</v>
      </c>
    </row>
    <row r="6505" s="489" customFormat="1">
      <c r="B6505" s="490">
        <v>92292</v>
      </c>
      <c r="C6505" s="536" t="s">
        <v>2800</v>
      </c>
      <c r="D6505" s="541" t="s">
        <v>9542</v>
      </c>
      <c r="E6505" s="539" t="s">
        <v>188</v>
      </c>
      <c r="F6505" s="488">
        <v>380.93000000000001</v>
      </c>
    </row>
    <row r="6506" s="489" customFormat="1">
      <c r="B6506" s="490">
        <v>93082</v>
      </c>
      <c r="C6506" s="536" t="s">
        <v>2800</v>
      </c>
      <c r="D6506" s="541" t="s">
        <v>9543</v>
      </c>
      <c r="E6506" s="539" t="s">
        <v>188</v>
      </c>
      <c r="F6506" s="488">
        <v>25.859999999999999</v>
      </c>
    </row>
    <row r="6507" s="489" customFormat="1">
      <c r="B6507" s="490">
        <v>103885</v>
      </c>
      <c r="C6507" s="536" t="s">
        <v>2800</v>
      </c>
      <c r="D6507" s="541" t="s">
        <v>9544</v>
      </c>
      <c r="E6507" s="539" t="s">
        <v>188</v>
      </c>
      <c r="F6507" s="488">
        <v>29.390000000000001</v>
      </c>
    </row>
    <row r="6508" s="489" customFormat="1">
      <c r="B6508" s="490">
        <v>103816</v>
      </c>
      <c r="C6508" s="536" t="s">
        <v>2800</v>
      </c>
      <c r="D6508" s="541" t="s">
        <v>9545</v>
      </c>
      <c r="E6508" s="539" t="s">
        <v>188</v>
      </c>
      <c r="F6508" s="488">
        <v>29.370000000000001</v>
      </c>
    </row>
    <row r="6509" s="489" customFormat="1">
      <c r="B6509" s="490">
        <v>103849</v>
      </c>
      <c r="C6509" s="536" t="s">
        <v>2800</v>
      </c>
      <c r="D6509" s="541" t="s">
        <v>9546</v>
      </c>
      <c r="E6509" s="539" t="s">
        <v>188</v>
      </c>
      <c r="F6509" s="488">
        <v>28.84</v>
      </c>
    </row>
    <row r="6510" s="489" customFormat="1">
      <c r="B6510" s="490">
        <v>93105</v>
      </c>
      <c r="C6510" s="536" t="s">
        <v>2800</v>
      </c>
      <c r="D6510" s="541" t="s">
        <v>9547</v>
      </c>
      <c r="E6510" s="539" t="s">
        <v>188</v>
      </c>
      <c r="F6510" s="488">
        <v>26.07</v>
      </c>
    </row>
    <row r="6511" s="489" customFormat="1">
      <c r="B6511" s="490">
        <v>93055</v>
      </c>
      <c r="C6511" s="536" t="s">
        <v>2800</v>
      </c>
      <c r="D6511" s="541" t="s">
        <v>9548</v>
      </c>
      <c r="E6511" s="539" t="s">
        <v>188</v>
      </c>
      <c r="F6511" s="488">
        <v>47.990000000000002</v>
      </c>
    </row>
    <row r="6512" s="489" customFormat="1">
      <c r="B6512" s="490">
        <v>93089</v>
      </c>
      <c r="C6512" s="536" t="s">
        <v>2800</v>
      </c>
      <c r="D6512" s="541" t="s">
        <v>9549</v>
      </c>
      <c r="E6512" s="539" t="s">
        <v>188</v>
      </c>
      <c r="F6512" s="488">
        <v>51.090000000000003</v>
      </c>
    </row>
    <row r="6513" s="489" customFormat="1">
      <c r="B6513" s="490">
        <v>103891</v>
      </c>
      <c r="C6513" s="536" t="s">
        <v>2800</v>
      </c>
      <c r="D6513" s="541" t="s">
        <v>9550</v>
      </c>
      <c r="E6513" s="539" t="s">
        <v>188</v>
      </c>
      <c r="F6513" s="488">
        <v>55.399999999999999</v>
      </c>
    </row>
    <row r="6514" s="489" customFormat="1">
      <c r="B6514" s="490">
        <v>103822</v>
      </c>
      <c r="C6514" s="536" t="s">
        <v>2800</v>
      </c>
      <c r="D6514" s="541" t="s">
        <v>9551</v>
      </c>
      <c r="E6514" s="539" t="s">
        <v>188</v>
      </c>
      <c r="F6514" s="488">
        <v>60.229999999999997</v>
      </c>
    </row>
    <row r="6515" s="489" customFormat="1">
      <c r="B6515" s="490">
        <v>103855</v>
      </c>
      <c r="C6515" s="536" t="s">
        <v>2800</v>
      </c>
      <c r="D6515" s="541" t="s">
        <v>9552</v>
      </c>
      <c r="E6515" s="539" t="s">
        <v>188</v>
      </c>
      <c r="F6515" s="488">
        <v>56.049999999999997</v>
      </c>
    </row>
    <row r="6516" s="489" customFormat="1">
      <c r="B6516" s="490">
        <v>93112</v>
      </c>
      <c r="C6516" s="536" t="s">
        <v>2800</v>
      </c>
      <c r="D6516" s="541" t="s">
        <v>9553</v>
      </c>
      <c r="E6516" s="539" t="s">
        <v>188</v>
      </c>
      <c r="F6516" s="488">
        <v>53.390000000000001</v>
      </c>
    </row>
    <row r="6517" s="489" customFormat="1">
      <c r="B6517" s="490">
        <v>93060</v>
      </c>
      <c r="C6517" s="536" t="s">
        <v>2800</v>
      </c>
      <c r="D6517" s="541" t="s">
        <v>9554</v>
      </c>
      <c r="E6517" s="539" t="s">
        <v>188</v>
      </c>
      <c r="F6517" s="488">
        <v>84.030000000000001</v>
      </c>
    </row>
    <row r="6518" s="489" customFormat="1">
      <c r="B6518" s="490">
        <v>93094</v>
      </c>
      <c r="C6518" s="536" t="s">
        <v>2800</v>
      </c>
      <c r="D6518" s="541" t="s">
        <v>9555</v>
      </c>
      <c r="E6518" s="539" t="s">
        <v>188</v>
      </c>
      <c r="F6518" s="488">
        <v>86.890000000000001</v>
      </c>
    </row>
    <row r="6519" s="489" customFormat="1">
      <c r="B6519" s="490">
        <v>103897</v>
      </c>
      <c r="C6519" s="536" t="s">
        <v>2800</v>
      </c>
      <c r="D6519" s="541" t="s">
        <v>9556</v>
      </c>
      <c r="E6519" s="539" t="s">
        <v>188</v>
      </c>
      <c r="F6519" s="488">
        <v>91.870000000000005</v>
      </c>
    </row>
    <row r="6520" s="489" customFormat="1">
      <c r="B6520" s="490">
        <v>103828</v>
      </c>
      <c r="C6520" s="536" t="s">
        <v>2800</v>
      </c>
      <c r="D6520" s="541" t="s">
        <v>9557</v>
      </c>
      <c r="E6520" s="539" t="s">
        <v>188</v>
      </c>
      <c r="F6520" s="488">
        <v>100.34</v>
      </c>
    </row>
    <row r="6521" s="489" customFormat="1">
      <c r="B6521" s="490">
        <v>103861</v>
      </c>
      <c r="C6521" s="536" t="s">
        <v>2800</v>
      </c>
      <c r="D6521" s="541" t="s">
        <v>9558</v>
      </c>
      <c r="E6521" s="539" t="s">
        <v>188</v>
      </c>
      <c r="F6521" s="488">
        <v>93.549999999999997</v>
      </c>
    </row>
    <row r="6522" s="489" customFormat="1">
      <c r="B6522" s="490">
        <v>93115</v>
      </c>
      <c r="C6522" s="536" t="s">
        <v>2800</v>
      </c>
      <c r="D6522" s="541" t="s">
        <v>9559</v>
      </c>
      <c r="E6522" s="539" t="s">
        <v>188</v>
      </c>
      <c r="F6522" s="488">
        <v>91</v>
      </c>
    </row>
    <row r="6523" s="489" customFormat="1">
      <c r="B6523" s="490">
        <v>93074</v>
      </c>
      <c r="C6523" s="536" t="s">
        <v>2800</v>
      </c>
      <c r="D6523" s="541" t="s">
        <v>9560</v>
      </c>
      <c r="E6523" s="539" t="s">
        <v>188</v>
      </c>
      <c r="F6523" s="488">
        <v>14.66</v>
      </c>
    </row>
    <row r="6524" s="489" customFormat="1">
      <c r="B6524" s="490">
        <v>103875</v>
      </c>
      <c r="C6524" s="536" t="s">
        <v>2800</v>
      </c>
      <c r="D6524" s="541" t="s">
        <v>9561</v>
      </c>
      <c r="E6524" s="539" t="s">
        <v>188</v>
      </c>
      <c r="F6524" s="488">
        <v>19.940000000000001</v>
      </c>
    </row>
    <row r="6525" s="489" customFormat="1">
      <c r="B6525" s="490">
        <v>103806</v>
      </c>
      <c r="C6525" s="536" t="s">
        <v>2800</v>
      </c>
      <c r="D6525" s="541" t="s">
        <v>9562</v>
      </c>
      <c r="E6525" s="539" t="s">
        <v>188</v>
      </c>
      <c r="F6525" s="488">
        <v>19.879999999999999</v>
      </c>
    </row>
    <row r="6526" s="489" customFormat="1">
      <c r="B6526" s="490">
        <v>103839</v>
      </c>
      <c r="C6526" s="536" t="s">
        <v>2800</v>
      </c>
      <c r="D6526" s="541" t="s">
        <v>9563</v>
      </c>
      <c r="E6526" s="539" t="s">
        <v>188</v>
      </c>
      <c r="F6526" s="488">
        <v>19.079999999999998</v>
      </c>
    </row>
    <row r="6527" s="489" customFormat="1">
      <c r="B6527" s="490">
        <v>93097</v>
      </c>
      <c r="C6527" s="536" t="s">
        <v>2800</v>
      </c>
      <c r="D6527" s="541" t="s">
        <v>9564</v>
      </c>
      <c r="E6527" s="539" t="s">
        <v>188</v>
      </c>
      <c r="F6527" s="488">
        <v>14.960000000000001</v>
      </c>
    </row>
    <row r="6528" s="489" customFormat="1">
      <c r="B6528" s="490">
        <v>93119</v>
      </c>
      <c r="C6528" s="536" t="s">
        <v>2800</v>
      </c>
      <c r="D6528" s="541" t="s">
        <v>9565</v>
      </c>
      <c r="E6528" s="539" t="s">
        <v>188</v>
      </c>
      <c r="F6528" s="488">
        <v>18.579999999999998</v>
      </c>
    </row>
    <row r="6529" s="489" customFormat="1">
      <c r="B6529" s="490">
        <v>93076</v>
      </c>
      <c r="C6529" s="536" t="s">
        <v>2800</v>
      </c>
      <c r="D6529" s="541" t="s">
        <v>9566</v>
      </c>
      <c r="E6529" s="539" t="s">
        <v>188</v>
      </c>
      <c r="F6529" s="488">
        <v>23.210000000000001</v>
      </c>
    </row>
    <row r="6530" s="489" customFormat="1">
      <c r="B6530" s="490">
        <v>103878</v>
      </c>
      <c r="C6530" s="536" t="s">
        <v>2800</v>
      </c>
      <c r="D6530" s="541" t="s">
        <v>9567</v>
      </c>
      <c r="E6530" s="539" t="s">
        <v>188</v>
      </c>
      <c r="F6530" s="488">
        <v>29.66</v>
      </c>
    </row>
    <row r="6531" s="489" customFormat="1">
      <c r="B6531" s="490">
        <v>103809</v>
      </c>
      <c r="C6531" s="536" t="s">
        <v>2800</v>
      </c>
      <c r="D6531" s="541" t="s">
        <v>9568</v>
      </c>
      <c r="E6531" s="539" t="s">
        <v>188</v>
      </c>
      <c r="F6531" s="488">
        <v>36.82</v>
      </c>
    </row>
    <row r="6532" s="489" customFormat="1">
      <c r="B6532" s="490">
        <v>103842</v>
      </c>
      <c r="C6532" s="536" t="s">
        <v>2800</v>
      </c>
      <c r="D6532" s="541" t="s">
        <v>9569</v>
      </c>
      <c r="E6532" s="539" t="s">
        <v>188</v>
      </c>
      <c r="F6532" s="488">
        <v>30.579999999999998</v>
      </c>
    </row>
    <row r="6533" s="489" customFormat="1">
      <c r="B6533" s="490">
        <v>93099</v>
      </c>
      <c r="C6533" s="536" t="s">
        <v>2800</v>
      </c>
      <c r="D6533" s="541" t="s">
        <v>9570</v>
      </c>
      <c r="E6533" s="539" t="s">
        <v>188</v>
      </c>
      <c r="F6533" s="488">
        <v>26.629999999999999</v>
      </c>
    </row>
    <row r="6534" s="489" customFormat="1">
      <c r="B6534" s="490">
        <v>93122</v>
      </c>
      <c r="C6534" s="536" t="s">
        <v>2800</v>
      </c>
      <c r="D6534" s="541" t="s">
        <v>9571</v>
      </c>
      <c r="E6534" s="539" t="s">
        <v>188</v>
      </c>
      <c r="F6534" s="488">
        <v>27.859999999999999</v>
      </c>
    </row>
    <row r="6535" s="489" customFormat="1">
      <c r="B6535" s="490">
        <v>93079</v>
      </c>
      <c r="C6535" s="536" t="s">
        <v>2800</v>
      </c>
      <c r="D6535" s="541" t="s">
        <v>9572</v>
      </c>
      <c r="E6535" s="539" t="s">
        <v>188</v>
      </c>
      <c r="F6535" s="488">
        <v>32.140000000000001</v>
      </c>
    </row>
    <row r="6536" s="489" customFormat="1">
      <c r="B6536" s="490">
        <v>103882</v>
      </c>
      <c r="C6536" s="536" t="s">
        <v>2800</v>
      </c>
      <c r="D6536" s="541" t="s">
        <v>9573</v>
      </c>
      <c r="E6536" s="539" t="s">
        <v>188</v>
      </c>
      <c r="F6536" s="488">
        <v>39.609999999999999</v>
      </c>
    </row>
    <row r="6537" s="489" customFormat="1">
      <c r="B6537" s="490">
        <v>103813</v>
      </c>
      <c r="C6537" s="536" t="s">
        <v>2800</v>
      </c>
      <c r="D6537" s="541" t="s">
        <v>9574</v>
      </c>
      <c r="E6537" s="539" t="s">
        <v>188</v>
      </c>
      <c r="F6537" s="488">
        <v>52.939999999999998</v>
      </c>
    </row>
    <row r="6538" s="489" customFormat="1">
      <c r="B6538" s="490">
        <v>103846</v>
      </c>
      <c r="C6538" s="536" t="s">
        <v>2800</v>
      </c>
      <c r="D6538" s="541" t="s">
        <v>9575</v>
      </c>
      <c r="E6538" s="539" t="s">
        <v>188</v>
      </c>
      <c r="F6538" s="488">
        <v>42.049999999999997</v>
      </c>
    </row>
    <row r="6539" s="489" customFormat="1">
      <c r="B6539" s="490">
        <v>93102</v>
      </c>
      <c r="C6539" s="536" t="s">
        <v>2800</v>
      </c>
      <c r="D6539" s="541" t="s">
        <v>9576</v>
      </c>
      <c r="E6539" s="539" t="s">
        <v>188</v>
      </c>
      <c r="F6539" s="488">
        <v>38.25</v>
      </c>
    </row>
    <row r="6540" s="489" customFormat="1">
      <c r="B6540" s="490">
        <v>93123</v>
      </c>
      <c r="C6540" s="536" t="s">
        <v>2800</v>
      </c>
      <c r="D6540" s="541" t="s">
        <v>9577</v>
      </c>
      <c r="E6540" s="539" t="s">
        <v>188</v>
      </c>
      <c r="F6540" s="488">
        <v>61.829999999999998</v>
      </c>
    </row>
    <row r="6541" s="489" customFormat="1">
      <c r="B6541" s="490">
        <v>93124</v>
      </c>
      <c r="C6541" s="536" t="s">
        <v>2800</v>
      </c>
      <c r="D6541" s="541" t="s">
        <v>9578</v>
      </c>
      <c r="E6541" s="539" t="s">
        <v>188</v>
      </c>
      <c r="F6541" s="488">
        <v>96.939999999999998</v>
      </c>
    </row>
    <row r="6542" s="489" customFormat="1">
      <c r="B6542" s="490">
        <v>93125</v>
      </c>
      <c r="C6542" s="536" t="s">
        <v>2800</v>
      </c>
      <c r="D6542" s="541" t="s">
        <v>9579</v>
      </c>
      <c r="E6542" s="539" t="s">
        <v>188</v>
      </c>
      <c r="F6542" s="488">
        <v>142.44</v>
      </c>
    </row>
    <row r="6543" s="489" customFormat="1">
      <c r="B6543" s="490">
        <v>93126</v>
      </c>
      <c r="C6543" s="536" t="s">
        <v>2800</v>
      </c>
      <c r="D6543" s="541" t="s">
        <v>9580</v>
      </c>
      <c r="E6543" s="539" t="s">
        <v>188</v>
      </c>
      <c r="F6543" s="488">
        <v>314.10000000000002</v>
      </c>
    </row>
    <row r="6544" s="489" customFormat="1">
      <c r="B6544" s="490">
        <v>93063</v>
      </c>
      <c r="C6544" s="536" t="s">
        <v>2800</v>
      </c>
      <c r="D6544" s="541" t="s">
        <v>9581</v>
      </c>
      <c r="E6544" s="539" t="s">
        <v>188</v>
      </c>
      <c r="F6544" s="488">
        <v>697.49000000000001</v>
      </c>
    </row>
    <row r="6545" s="489" customFormat="1">
      <c r="B6545" s="490">
        <v>93066</v>
      </c>
      <c r="C6545" s="536" t="s">
        <v>2800</v>
      </c>
      <c r="D6545" s="541" t="s">
        <v>9582</v>
      </c>
      <c r="E6545" s="539" t="s">
        <v>188</v>
      </c>
      <c r="F6545" s="488">
        <v>875.29999999999995</v>
      </c>
    </row>
    <row r="6546" s="489" customFormat="1">
      <c r="B6546" s="490">
        <v>93069</v>
      </c>
      <c r="C6546" s="536" t="s">
        <v>2800</v>
      </c>
      <c r="D6546" s="541" t="s">
        <v>9583</v>
      </c>
      <c r="E6546" s="539" t="s">
        <v>188</v>
      </c>
      <c r="F6546" s="488">
        <v>1213.27</v>
      </c>
    </row>
    <row r="6547" s="489" customFormat="1">
      <c r="B6547" s="490">
        <v>93072</v>
      </c>
      <c r="C6547" s="536" t="s">
        <v>2800</v>
      </c>
      <c r="D6547" s="541" t="s">
        <v>9584</v>
      </c>
      <c r="E6547" s="539" t="s">
        <v>188</v>
      </c>
      <c r="F6547" s="488">
        <v>1601.1600000000001</v>
      </c>
    </row>
    <row r="6548" s="489" customFormat="1">
      <c r="B6548" s="490">
        <v>93083</v>
      </c>
      <c r="C6548" s="536" t="s">
        <v>2800</v>
      </c>
      <c r="D6548" s="541" t="s">
        <v>9585</v>
      </c>
      <c r="E6548" s="539" t="s">
        <v>188</v>
      </c>
      <c r="F6548" s="488">
        <v>479.19</v>
      </c>
    </row>
    <row r="6549" s="489" customFormat="1">
      <c r="B6549" s="490">
        <v>103886</v>
      </c>
      <c r="C6549" s="536" t="s">
        <v>2800</v>
      </c>
      <c r="D6549" s="541" t="s">
        <v>9586</v>
      </c>
      <c r="E6549" s="539" t="s">
        <v>188</v>
      </c>
      <c r="F6549" s="488">
        <v>482.72000000000003</v>
      </c>
    </row>
    <row r="6550" s="489" customFormat="1">
      <c r="B6550" s="490">
        <v>103817</v>
      </c>
      <c r="C6550" s="536" t="s">
        <v>2800</v>
      </c>
      <c r="D6550" s="541" t="s">
        <v>9587</v>
      </c>
      <c r="E6550" s="539" t="s">
        <v>188</v>
      </c>
      <c r="F6550" s="488">
        <v>482.69999999999999</v>
      </c>
    </row>
    <row r="6551" s="489" customFormat="1">
      <c r="B6551" s="490">
        <v>103850</v>
      </c>
      <c r="C6551" s="536" t="s">
        <v>2800</v>
      </c>
      <c r="D6551" s="541" t="s">
        <v>9588</v>
      </c>
      <c r="E6551" s="539" t="s">
        <v>188</v>
      </c>
      <c r="F6551" s="488">
        <v>482.17000000000002</v>
      </c>
    </row>
    <row r="6552" s="489" customFormat="1">
      <c r="B6552" s="490">
        <v>93106</v>
      </c>
      <c r="C6552" s="536" t="s">
        <v>2800</v>
      </c>
      <c r="D6552" s="541" t="s">
        <v>9589</v>
      </c>
      <c r="E6552" s="539" t="s">
        <v>188</v>
      </c>
      <c r="F6552" s="488">
        <v>479.39999999999998</v>
      </c>
    </row>
    <row r="6553" s="489" customFormat="1">
      <c r="B6553" s="490">
        <v>93052</v>
      </c>
      <c r="C6553" s="536" t="s">
        <v>2800</v>
      </c>
      <c r="D6553" s="541" t="s">
        <v>9590</v>
      </c>
      <c r="E6553" s="539" t="s">
        <v>188</v>
      </c>
      <c r="F6553" s="488">
        <v>553.22000000000003</v>
      </c>
    </row>
    <row r="6554" s="489" customFormat="1">
      <c r="B6554" s="490">
        <v>93086</v>
      </c>
      <c r="C6554" s="536" t="s">
        <v>2800</v>
      </c>
      <c r="D6554" s="541" t="s">
        <v>9591</v>
      </c>
      <c r="E6554" s="539" t="s">
        <v>188</v>
      </c>
      <c r="F6554" s="488">
        <v>556.32000000000005</v>
      </c>
    </row>
    <row r="6555" s="489" customFormat="1">
      <c r="B6555" s="490">
        <v>103890</v>
      </c>
      <c r="C6555" s="536" t="s">
        <v>2800</v>
      </c>
      <c r="D6555" s="541" t="s">
        <v>9592</v>
      </c>
      <c r="E6555" s="539" t="s">
        <v>188</v>
      </c>
      <c r="F6555" s="488">
        <v>560.63</v>
      </c>
    </row>
    <row r="6556" s="489" customFormat="1">
      <c r="B6556" s="490">
        <v>103821</v>
      </c>
      <c r="C6556" s="536" t="s">
        <v>2800</v>
      </c>
      <c r="D6556" s="541" t="s">
        <v>9593</v>
      </c>
      <c r="E6556" s="539" t="s">
        <v>188</v>
      </c>
      <c r="F6556" s="488">
        <v>565.46000000000004</v>
      </c>
    </row>
    <row r="6557" s="489" customFormat="1">
      <c r="B6557" s="490">
        <v>103854</v>
      </c>
      <c r="C6557" s="536" t="s">
        <v>2800</v>
      </c>
      <c r="D6557" s="541" t="s">
        <v>9594</v>
      </c>
      <c r="E6557" s="539" t="s">
        <v>188</v>
      </c>
      <c r="F6557" s="488">
        <v>561.27999999999997</v>
      </c>
    </row>
    <row r="6558" s="489" customFormat="1">
      <c r="B6558" s="490">
        <v>93109</v>
      </c>
      <c r="C6558" s="536" t="s">
        <v>2800</v>
      </c>
      <c r="D6558" s="541" t="s">
        <v>9595</v>
      </c>
      <c r="E6558" s="539" t="s">
        <v>188</v>
      </c>
      <c r="F6558" s="488">
        <v>558.62</v>
      </c>
    </row>
    <row r="6559" s="489" customFormat="1">
      <c r="B6559" s="490">
        <v>93058</v>
      </c>
      <c r="C6559" s="536" t="s">
        <v>2800</v>
      </c>
      <c r="D6559" s="541" t="s">
        <v>9596</v>
      </c>
      <c r="E6559" s="539" t="s">
        <v>188</v>
      </c>
      <c r="F6559" s="488">
        <v>608.65999999999997</v>
      </c>
    </row>
    <row r="6560" s="489" customFormat="1">
      <c r="B6560" s="490">
        <v>93092</v>
      </c>
      <c r="C6560" s="536" t="s">
        <v>2800</v>
      </c>
      <c r="D6560" s="541" t="s">
        <v>9597</v>
      </c>
      <c r="E6560" s="539" t="s">
        <v>188</v>
      </c>
      <c r="F6560" s="488">
        <v>611.51999999999998</v>
      </c>
    </row>
    <row r="6561" s="489" customFormat="1">
      <c r="B6561" s="490">
        <v>103898</v>
      </c>
      <c r="C6561" s="536" t="s">
        <v>2800</v>
      </c>
      <c r="D6561" s="541" t="s">
        <v>9598</v>
      </c>
      <c r="E6561" s="539" t="s">
        <v>188</v>
      </c>
      <c r="F6561" s="488">
        <v>616.5</v>
      </c>
    </row>
    <row r="6562" s="489" customFormat="1">
      <c r="B6562" s="490">
        <v>103829</v>
      </c>
      <c r="C6562" s="536" t="s">
        <v>2800</v>
      </c>
      <c r="D6562" s="541" t="s">
        <v>9599</v>
      </c>
      <c r="E6562" s="539" t="s">
        <v>188</v>
      </c>
      <c r="F6562" s="488">
        <v>624.97000000000003</v>
      </c>
    </row>
    <row r="6563" s="489" customFormat="1">
      <c r="B6563" s="490">
        <v>103862</v>
      </c>
      <c r="C6563" s="536" t="s">
        <v>2800</v>
      </c>
      <c r="D6563" s="541" t="s">
        <v>9600</v>
      </c>
      <c r="E6563" s="539" t="s">
        <v>188</v>
      </c>
      <c r="F6563" s="488">
        <v>618.17999999999995</v>
      </c>
    </row>
    <row r="6564" s="489" customFormat="1">
      <c r="B6564" s="490">
        <v>93116</v>
      </c>
      <c r="C6564" s="536" t="s">
        <v>2800</v>
      </c>
      <c r="D6564" s="541" t="s">
        <v>9601</v>
      </c>
      <c r="E6564" s="539" t="s">
        <v>188</v>
      </c>
      <c r="F6564" s="488">
        <v>615.63</v>
      </c>
    </row>
    <row r="6565" s="489" customFormat="1">
      <c r="B6565" s="490">
        <v>92314</v>
      </c>
      <c r="C6565" s="536" t="s">
        <v>2800</v>
      </c>
      <c r="D6565" s="541" t="s">
        <v>9602</v>
      </c>
      <c r="E6565" s="539" t="s">
        <v>188</v>
      </c>
      <c r="F6565" s="488">
        <v>9.5199999999999996</v>
      </c>
    </row>
    <row r="6566" s="489" customFormat="1">
      <c r="B6566" s="490">
        <v>103883</v>
      </c>
      <c r="C6566" s="536" t="s">
        <v>2800</v>
      </c>
      <c r="D6566" s="541" t="s">
        <v>9603</v>
      </c>
      <c r="E6566" s="539" t="s">
        <v>188</v>
      </c>
      <c r="F6566" s="488">
        <v>13.050000000000001</v>
      </c>
    </row>
    <row r="6567" s="489" customFormat="1">
      <c r="B6567" s="490">
        <v>103814</v>
      </c>
      <c r="C6567" s="536" t="s">
        <v>2800</v>
      </c>
      <c r="D6567" s="541" t="s">
        <v>9604</v>
      </c>
      <c r="E6567" s="539" t="s">
        <v>188</v>
      </c>
      <c r="F6567" s="488">
        <v>13.029999999999999</v>
      </c>
    </row>
    <row r="6568" s="489" customFormat="1">
      <c r="B6568" s="490">
        <v>103847</v>
      </c>
      <c r="C6568" s="536" t="s">
        <v>2800</v>
      </c>
      <c r="D6568" s="541" t="s">
        <v>9605</v>
      </c>
      <c r="E6568" s="539" t="s">
        <v>188</v>
      </c>
      <c r="F6568" s="488">
        <v>12.5</v>
      </c>
    </row>
    <row r="6569" s="489" customFormat="1">
      <c r="B6569" s="490">
        <v>92329</v>
      </c>
      <c r="C6569" s="536" t="s">
        <v>2800</v>
      </c>
      <c r="D6569" s="541" t="s">
        <v>9606</v>
      </c>
      <c r="E6569" s="539" t="s">
        <v>188</v>
      </c>
      <c r="F6569" s="488">
        <v>9.7300000000000004</v>
      </c>
    </row>
    <row r="6570" s="489" customFormat="1">
      <c r="B6570" s="490">
        <v>92293</v>
      </c>
      <c r="C6570" s="536" t="s">
        <v>2800</v>
      </c>
      <c r="D6570" s="541" t="s">
        <v>9607</v>
      </c>
      <c r="E6570" s="539" t="s">
        <v>188</v>
      </c>
      <c r="F6570" s="488">
        <v>10.75</v>
      </c>
    </row>
    <row r="6571" s="489" customFormat="1">
      <c r="B6571" s="490">
        <v>92315</v>
      </c>
      <c r="C6571" s="536" t="s">
        <v>2800</v>
      </c>
      <c r="D6571" s="541" t="s">
        <v>9608</v>
      </c>
      <c r="E6571" s="539" t="s">
        <v>188</v>
      </c>
      <c r="F6571" s="488">
        <v>13.85</v>
      </c>
    </row>
    <row r="6572" s="489" customFormat="1">
      <c r="B6572" s="490">
        <v>103888</v>
      </c>
      <c r="C6572" s="536" t="s">
        <v>2800</v>
      </c>
      <c r="D6572" s="541" t="s">
        <v>9609</v>
      </c>
      <c r="E6572" s="539" t="s">
        <v>188</v>
      </c>
      <c r="F6572" s="488">
        <v>18.16</v>
      </c>
    </row>
    <row r="6573" s="489" customFormat="1">
      <c r="B6573" s="490">
        <v>103819</v>
      </c>
      <c r="C6573" s="536" t="s">
        <v>2800</v>
      </c>
      <c r="D6573" s="541" t="s">
        <v>9610</v>
      </c>
      <c r="E6573" s="539" t="s">
        <v>188</v>
      </c>
      <c r="F6573" s="488">
        <v>22.989999999999998</v>
      </c>
    </row>
    <row r="6574" s="489" customFormat="1">
      <c r="B6574" s="490">
        <v>103852</v>
      </c>
      <c r="C6574" s="536" t="s">
        <v>2800</v>
      </c>
      <c r="D6574" s="541" t="s">
        <v>9611</v>
      </c>
      <c r="E6574" s="539" t="s">
        <v>188</v>
      </c>
      <c r="F6574" s="488">
        <v>18.809999999999999</v>
      </c>
    </row>
    <row r="6575" s="489" customFormat="1">
      <c r="B6575" s="490">
        <v>92330</v>
      </c>
      <c r="C6575" s="536" t="s">
        <v>2800</v>
      </c>
      <c r="D6575" s="541" t="s">
        <v>9612</v>
      </c>
      <c r="E6575" s="539" t="s">
        <v>188</v>
      </c>
      <c r="F6575" s="488">
        <v>16.149999999999999</v>
      </c>
    </row>
    <row r="6576" s="489" customFormat="1">
      <c r="B6576" s="490">
        <v>92294</v>
      </c>
      <c r="C6576" s="536" t="s">
        <v>2800</v>
      </c>
      <c r="D6576" s="541" t="s">
        <v>9613</v>
      </c>
      <c r="E6576" s="539" t="s">
        <v>188</v>
      </c>
      <c r="F6576" s="488">
        <v>18.149999999999999</v>
      </c>
    </row>
    <row r="6577" s="489" customFormat="1">
      <c r="B6577" s="490">
        <v>92316</v>
      </c>
      <c r="C6577" s="536" t="s">
        <v>2800</v>
      </c>
      <c r="D6577" s="541" t="s">
        <v>9614</v>
      </c>
      <c r="E6577" s="539" t="s">
        <v>188</v>
      </c>
      <c r="F6577" s="488">
        <v>21.010000000000002</v>
      </c>
    </row>
    <row r="6578" s="489" customFormat="1">
      <c r="B6578" s="490">
        <v>103895</v>
      </c>
      <c r="C6578" s="536" t="s">
        <v>2800</v>
      </c>
      <c r="D6578" s="541" t="s">
        <v>9615</v>
      </c>
      <c r="E6578" s="539" t="s">
        <v>188</v>
      </c>
      <c r="F6578" s="488">
        <v>25.989999999999998</v>
      </c>
    </row>
    <row r="6579" s="489" customFormat="1">
      <c r="B6579" s="490">
        <v>103826</v>
      </c>
      <c r="C6579" s="536" t="s">
        <v>2800</v>
      </c>
      <c r="D6579" s="541" t="s">
        <v>9616</v>
      </c>
      <c r="E6579" s="539" t="s">
        <v>188</v>
      </c>
      <c r="F6579" s="488">
        <v>34.460000000000001</v>
      </c>
    </row>
    <row r="6580" s="489" customFormat="1">
      <c r="B6580" s="490">
        <v>103859</v>
      </c>
      <c r="C6580" s="536" t="s">
        <v>2800</v>
      </c>
      <c r="D6580" s="541" t="s">
        <v>9617</v>
      </c>
      <c r="E6580" s="539" t="s">
        <v>188</v>
      </c>
      <c r="F6580" s="488">
        <v>27.670000000000002</v>
      </c>
    </row>
    <row r="6581" s="489" customFormat="1">
      <c r="B6581" s="490">
        <v>92331</v>
      </c>
      <c r="C6581" s="536" t="s">
        <v>2800</v>
      </c>
      <c r="D6581" s="541" t="s">
        <v>9618</v>
      </c>
      <c r="E6581" s="539" t="s">
        <v>188</v>
      </c>
      <c r="F6581" s="488">
        <v>25.120000000000001</v>
      </c>
    </row>
    <row r="6582" s="489" customFormat="1">
      <c r="B6582" s="490">
        <v>92295</v>
      </c>
      <c r="C6582" s="536" t="s">
        <v>2800</v>
      </c>
      <c r="D6582" s="541" t="s">
        <v>9619</v>
      </c>
      <c r="E6582" s="539" t="s">
        <v>188</v>
      </c>
      <c r="F6582" s="488">
        <v>34.109999999999999</v>
      </c>
    </row>
    <row r="6583" s="489" customFormat="1">
      <c r="B6583" s="490">
        <v>92296</v>
      </c>
      <c r="C6583" s="536" t="s">
        <v>2800</v>
      </c>
      <c r="D6583" s="541" t="s">
        <v>9620</v>
      </c>
      <c r="E6583" s="539" t="s">
        <v>188</v>
      </c>
      <c r="F6583" s="488">
        <v>45.170000000000002</v>
      </c>
    </row>
    <row r="6584" s="489" customFormat="1">
      <c r="B6584" s="490">
        <v>92297</v>
      </c>
      <c r="C6584" s="536" t="s">
        <v>2800</v>
      </c>
      <c r="D6584" s="541" t="s">
        <v>9621</v>
      </c>
      <c r="E6584" s="539" t="s">
        <v>188</v>
      </c>
      <c r="F6584" s="488">
        <v>70.030000000000001</v>
      </c>
    </row>
    <row r="6585" s="489" customFormat="1">
      <c r="B6585" s="490">
        <v>92298</v>
      </c>
      <c r="C6585" s="536" t="s">
        <v>2800</v>
      </c>
      <c r="D6585" s="541" t="s">
        <v>9622</v>
      </c>
      <c r="E6585" s="539" t="s">
        <v>188</v>
      </c>
      <c r="F6585" s="488">
        <v>196.33000000000001</v>
      </c>
    </row>
    <row r="6586" s="489" customFormat="1">
      <c r="B6586" s="490">
        <v>93080</v>
      </c>
      <c r="C6586" s="536" t="s">
        <v>2800</v>
      </c>
      <c r="D6586" s="541" t="s">
        <v>9623</v>
      </c>
      <c r="E6586" s="539" t="s">
        <v>188</v>
      </c>
      <c r="F6586" s="488">
        <v>9.5500000000000007</v>
      </c>
    </row>
    <row r="6587" s="489" customFormat="1">
      <c r="B6587" s="490">
        <v>103884</v>
      </c>
      <c r="C6587" s="536" t="s">
        <v>2800</v>
      </c>
      <c r="D6587" s="541" t="s">
        <v>9624</v>
      </c>
      <c r="E6587" s="539" t="s">
        <v>188</v>
      </c>
      <c r="F6587" s="488">
        <v>13.08</v>
      </c>
    </row>
    <row r="6588" s="489" customFormat="1">
      <c r="B6588" s="490">
        <v>103815</v>
      </c>
      <c r="C6588" s="536" t="s">
        <v>2800</v>
      </c>
      <c r="D6588" s="541" t="s">
        <v>9625</v>
      </c>
      <c r="E6588" s="539" t="s">
        <v>188</v>
      </c>
      <c r="F6588" s="488">
        <v>13.06</v>
      </c>
    </row>
    <row r="6589" s="489" customFormat="1">
      <c r="B6589" s="490">
        <v>103848</v>
      </c>
      <c r="C6589" s="536" t="s">
        <v>2800</v>
      </c>
      <c r="D6589" s="541" t="s">
        <v>9626</v>
      </c>
      <c r="E6589" s="539" t="s">
        <v>188</v>
      </c>
      <c r="F6589" s="488">
        <v>12.529999999999999</v>
      </c>
    </row>
    <row r="6590" s="489" customFormat="1">
      <c r="B6590" s="490">
        <v>93103</v>
      </c>
      <c r="C6590" s="536" t="s">
        <v>2800</v>
      </c>
      <c r="D6590" s="541" t="s">
        <v>9627</v>
      </c>
      <c r="E6590" s="539" t="s">
        <v>188</v>
      </c>
      <c r="F6590" s="488">
        <v>9.7599999999999998</v>
      </c>
    </row>
    <row r="6591" s="489" customFormat="1">
      <c r="B6591" s="490">
        <v>93050</v>
      </c>
      <c r="C6591" s="536" t="s">
        <v>2800</v>
      </c>
      <c r="D6591" s="541" t="s">
        <v>9628</v>
      </c>
      <c r="E6591" s="539" t="s">
        <v>188</v>
      </c>
      <c r="F6591" s="488">
        <v>12.15</v>
      </c>
    </row>
    <row r="6592" s="489" customFormat="1">
      <c r="B6592" s="490">
        <v>93084</v>
      </c>
      <c r="C6592" s="536" t="s">
        <v>2800</v>
      </c>
      <c r="D6592" s="541" t="s">
        <v>9629</v>
      </c>
      <c r="E6592" s="539" t="s">
        <v>188</v>
      </c>
      <c r="F6592" s="488">
        <v>15.25</v>
      </c>
    </row>
    <row r="6593" s="489" customFormat="1">
      <c r="B6593" s="490">
        <v>103889</v>
      </c>
      <c r="C6593" s="536" t="s">
        <v>2800</v>
      </c>
      <c r="D6593" s="541" t="s">
        <v>9630</v>
      </c>
      <c r="E6593" s="539" t="s">
        <v>188</v>
      </c>
      <c r="F6593" s="488">
        <v>19.559999999999999</v>
      </c>
    </row>
    <row r="6594" s="489" customFormat="1">
      <c r="B6594" s="490">
        <v>103820</v>
      </c>
      <c r="C6594" s="536" t="s">
        <v>2800</v>
      </c>
      <c r="D6594" s="541" t="s">
        <v>9631</v>
      </c>
      <c r="E6594" s="539" t="s">
        <v>188</v>
      </c>
      <c r="F6594" s="488">
        <v>24.390000000000001</v>
      </c>
    </row>
    <row r="6595" s="489" customFormat="1">
      <c r="B6595" s="490">
        <v>103853</v>
      </c>
      <c r="C6595" s="536" t="s">
        <v>2800</v>
      </c>
      <c r="D6595" s="541" t="s">
        <v>9632</v>
      </c>
      <c r="E6595" s="539" t="s">
        <v>188</v>
      </c>
      <c r="F6595" s="488">
        <v>20.210000000000001</v>
      </c>
    </row>
    <row r="6596" s="489" customFormat="1">
      <c r="B6596" s="490">
        <v>93107</v>
      </c>
      <c r="C6596" s="536" t="s">
        <v>2800</v>
      </c>
      <c r="D6596" s="541" t="s">
        <v>9633</v>
      </c>
      <c r="E6596" s="539" t="s">
        <v>188</v>
      </c>
      <c r="F6596" s="488">
        <v>17.550000000000001</v>
      </c>
    </row>
    <row r="6597" s="489" customFormat="1">
      <c r="B6597" s="490">
        <v>93056</v>
      </c>
      <c r="C6597" s="536" t="s">
        <v>2800</v>
      </c>
      <c r="D6597" s="541" t="s">
        <v>9634</v>
      </c>
      <c r="E6597" s="539" t="s">
        <v>188</v>
      </c>
      <c r="F6597" s="488">
        <v>18.149999999999999</v>
      </c>
    </row>
    <row r="6598" s="489" customFormat="1">
      <c r="B6598" s="490">
        <v>93090</v>
      </c>
      <c r="C6598" s="536" t="s">
        <v>2800</v>
      </c>
      <c r="D6598" s="541" t="s">
        <v>9635</v>
      </c>
      <c r="E6598" s="539" t="s">
        <v>188</v>
      </c>
      <c r="F6598" s="488">
        <v>21.010000000000002</v>
      </c>
    </row>
    <row r="6599" s="489" customFormat="1">
      <c r="B6599" s="490">
        <v>103896</v>
      </c>
      <c r="C6599" s="536" t="s">
        <v>2800</v>
      </c>
      <c r="D6599" s="541" t="s">
        <v>9636</v>
      </c>
      <c r="E6599" s="539" t="s">
        <v>188</v>
      </c>
      <c r="F6599" s="488">
        <v>25.989999999999998</v>
      </c>
    </row>
    <row r="6600" s="489" customFormat="1">
      <c r="B6600" s="490">
        <v>103827</v>
      </c>
      <c r="C6600" s="536" t="s">
        <v>2800</v>
      </c>
      <c r="D6600" s="541" t="s">
        <v>9637</v>
      </c>
      <c r="E6600" s="539" t="s">
        <v>188</v>
      </c>
      <c r="F6600" s="488">
        <v>34.460000000000001</v>
      </c>
    </row>
    <row r="6601" s="489" customFormat="1">
      <c r="B6601" s="490">
        <v>103860</v>
      </c>
      <c r="C6601" s="536" t="s">
        <v>2800</v>
      </c>
      <c r="D6601" s="541" t="s">
        <v>9638</v>
      </c>
      <c r="E6601" s="539" t="s">
        <v>188</v>
      </c>
      <c r="F6601" s="488">
        <v>27.670000000000002</v>
      </c>
    </row>
    <row r="6602" s="489" customFormat="1">
      <c r="B6602" s="490">
        <v>93113</v>
      </c>
      <c r="C6602" s="536" t="s">
        <v>2800</v>
      </c>
      <c r="D6602" s="541" t="s">
        <v>9639</v>
      </c>
      <c r="E6602" s="539" t="s">
        <v>188</v>
      </c>
      <c r="F6602" s="488">
        <v>25.120000000000001</v>
      </c>
    </row>
    <row r="6603" s="489" customFormat="1">
      <c r="B6603" s="490">
        <v>93061</v>
      </c>
      <c r="C6603" s="536" t="s">
        <v>2800</v>
      </c>
      <c r="D6603" s="541" t="s">
        <v>9640</v>
      </c>
      <c r="E6603" s="539" t="s">
        <v>188</v>
      </c>
      <c r="F6603" s="488">
        <v>34.25</v>
      </c>
    </row>
    <row r="6604" s="489" customFormat="1">
      <c r="B6604" s="490">
        <v>93064</v>
      </c>
      <c r="C6604" s="536" t="s">
        <v>2800</v>
      </c>
      <c r="D6604" s="541" t="s">
        <v>9641</v>
      </c>
      <c r="E6604" s="539" t="s">
        <v>188</v>
      </c>
      <c r="F6604" s="488">
        <v>52.479999999999997</v>
      </c>
    </row>
    <row r="6605" s="489" customFormat="1">
      <c r="B6605" s="490">
        <v>93067</v>
      </c>
      <c r="C6605" s="536" t="s">
        <v>2800</v>
      </c>
      <c r="D6605" s="541" t="s">
        <v>9642</v>
      </c>
      <c r="E6605" s="539" t="s">
        <v>188</v>
      </c>
      <c r="F6605" s="488">
        <v>77.989999999999995</v>
      </c>
    </row>
    <row r="6606" s="489" customFormat="1">
      <c r="B6606" s="490">
        <v>93070</v>
      </c>
      <c r="C6606" s="536" t="s">
        <v>2800</v>
      </c>
      <c r="D6606" s="541" t="s">
        <v>9643</v>
      </c>
      <c r="E6606" s="539" t="s">
        <v>188</v>
      </c>
      <c r="F6606" s="488">
        <v>196.33000000000001</v>
      </c>
    </row>
    <row r="6607" s="489" customFormat="1">
      <c r="B6607" s="490">
        <v>93117</v>
      </c>
      <c r="C6607" s="536" t="s">
        <v>2800</v>
      </c>
      <c r="D6607" s="541" t="s">
        <v>9644</v>
      </c>
      <c r="E6607" s="539" t="s">
        <v>188</v>
      </c>
      <c r="F6607" s="488">
        <v>62.18</v>
      </c>
    </row>
    <row r="6608" s="489" customFormat="1">
      <c r="B6608" s="490">
        <v>93118</v>
      </c>
      <c r="C6608" s="536" t="s">
        <v>2800</v>
      </c>
      <c r="D6608" s="541" t="s">
        <v>9645</v>
      </c>
      <c r="E6608" s="539" t="s">
        <v>188</v>
      </c>
      <c r="F6608" s="488">
        <v>91.659999999999997</v>
      </c>
    </row>
    <row r="6609" s="489" customFormat="1">
      <c r="B6609" s="490">
        <v>92317</v>
      </c>
      <c r="C6609" s="536" t="s">
        <v>2800</v>
      </c>
      <c r="D6609" s="541" t="s">
        <v>9646</v>
      </c>
      <c r="E6609" s="539" t="s">
        <v>188</v>
      </c>
      <c r="F6609" s="488">
        <v>19.93</v>
      </c>
    </row>
    <row r="6610" s="489" customFormat="1">
      <c r="B6610" s="490">
        <v>92332</v>
      </c>
      <c r="C6610" s="536" t="s">
        <v>2800</v>
      </c>
      <c r="D6610" s="541" t="s">
        <v>9647</v>
      </c>
      <c r="E6610" s="539" t="s">
        <v>188</v>
      </c>
      <c r="F6610" s="488">
        <v>20.309999999999999</v>
      </c>
    </row>
    <row r="6611" s="489" customFormat="1">
      <c r="B6611" s="490">
        <v>92299</v>
      </c>
      <c r="C6611" s="536" t="s">
        <v>2800</v>
      </c>
      <c r="D6611" s="541" t="s">
        <v>9648</v>
      </c>
      <c r="E6611" s="539" t="s">
        <v>188</v>
      </c>
      <c r="F6611" s="488">
        <v>24.870000000000001</v>
      </c>
    </row>
    <row r="6612" s="489" customFormat="1">
      <c r="B6612" s="490">
        <v>92318</v>
      </c>
      <c r="C6612" s="536" t="s">
        <v>2800</v>
      </c>
      <c r="D6612" s="541" t="s">
        <v>9649</v>
      </c>
      <c r="E6612" s="539" t="s">
        <v>188</v>
      </c>
      <c r="F6612" s="488">
        <v>31.050000000000001</v>
      </c>
    </row>
    <row r="6613" s="489" customFormat="1">
      <c r="B6613" s="490">
        <v>103833</v>
      </c>
      <c r="C6613" s="536" t="s">
        <v>2800</v>
      </c>
      <c r="D6613" s="541" t="s">
        <v>9650</v>
      </c>
      <c r="E6613" s="539" t="s">
        <v>188</v>
      </c>
      <c r="F6613" s="488">
        <v>49.229999999999997</v>
      </c>
    </row>
    <row r="6614" s="489" customFormat="1">
      <c r="B6614" s="490">
        <v>92333</v>
      </c>
      <c r="C6614" s="536" t="s">
        <v>2800</v>
      </c>
      <c r="D6614" s="541" t="s">
        <v>9651</v>
      </c>
      <c r="E6614" s="539" t="s">
        <v>188</v>
      </c>
      <c r="F6614" s="488">
        <v>35.630000000000003</v>
      </c>
    </row>
    <row r="6615" s="489" customFormat="1">
      <c r="B6615" s="490">
        <v>92300</v>
      </c>
      <c r="C6615" s="536" t="s">
        <v>2800</v>
      </c>
      <c r="D6615" s="541" t="s">
        <v>9652</v>
      </c>
      <c r="E6615" s="539" t="s">
        <v>188</v>
      </c>
      <c r="F6615" s="488">
        <v>37.82</v>
      </c>
    </row>
    <row r="6616" s="489" customFormat="1">
      <c r="B6616" s="490">
        <v>92319</v>
      </c>
      <c r="C6616" s="536" t="s">
        <v>2800</v>
      </c>
      <c r="D6616" s="541" t="s">
        <v>9653</v>
      </c>
      <c r="E6616" s="539" t="s">
        <v>188</v>
      </c>
      <c r="F6616" s="488">
        <v>43.530000000000001</v>
      </c>
    </row>
    <row r="6617" s="489" customFormat="1">
      <c r="B6617" s="490">
        <v>92334</v>
      </c>
      <c r="C6617" s="536" t="s">
        <v>2800</v>
      </c>
      <c r="D6617" s="541" t="s">
        <v>9654</v>
      </c>
      <c r="E6617" s="539" t="s">
        <v>188</v>
      </c>
      <c r="F6617" s="488">
        <v>51.710000000000001</v>
      </c>
    </row>
    <row r="6618" s="489" customFormat="1">
      <c r="B6618" s="490">
        <v>92301</v>
      </c>
      <c r="C6618" s="536" t="s">
        <v>2800</v>
      </c>
      <c r="D6618" s="541" t="s">
        <v>9655</v>
      </c>
      <c r="E6618" s="539" t="s">
        <v>188</v>
      </c>
      <c r="F6618" s="488">
        <v>74.650000000000006</v>
      </c>
    </row>
    <row r="6619" s="489" customFormat="1">
      <c r="B6619" s="490">
        <v>92302</v>
      </c>
      <c r="C6619" s="536" t="s">
        <v>2800</v>
      </c>
      <c r="D6619" s="541" t="s">
        <v>9656</v>
      </c>
      <c r="E6619" s="539" t="s">
        <v>188</v>
      </c>
      <c r="F6619" s="488">
        <v>98.590000000000003</v>
      </c>
    </row>
    <row r="6620" s="489" customFormat="1">
      <c r="B6620" s="490">
        <v>92303</v>
      </c>
      <c r="C6620" s="536" t="s">
        <v>2800</v>
      </c>
      <c r="D6620" s="541" t="s">
        <v>9657</v>
      </c>
      <c r="E6620" s="539" t="s">
        <v>188</v>
      </c>
      <c r="F6620" s="488">
        <v>180.74000000000001</v>
      </c>
    </row>
    <row r="6621" s="489" customFormat="1">
      <c r="B6621" s="490">
        <v>92304</v>
      </c>
      <c r="C6621" s="536" t="s">
        <v>2800</v>
      </c>
      <c r="D6621" s="541" t="s">
        <v>9658</v>
      </c>
      <c r="E6621" s="539" t="s">
        <v>188</v>
      </c>
      <c r="F6621" s="488">
        <v>468.45999999999998</v>
      </c>
    </row>
    <row r="6622" s="489" customFormat="1">
      <c r="B6622" s="490">
        <v>103835</v>
      </c>
      <c r="C6622" s="536" t="s">
        <v>2800</v>
      </c>
      <c r="D6622" s="541" t="s">
        <v>9659</v>
      </c>
      <c r="E6622" s="539" t="s">
        <v>143</v>
      </c>
      <c r="F6622" s="488">
        <v>67.640000000000001</v>
      </c>
    </row>
    <row r="6623" s="489" customFormat="1">
      <c r="B6623" s="490">
        <v>92308</v>
      </c>
      <c r="C6623" s="536" t="s">
        <v>2800</v>
      </c>
      <c r="D6623" s="541" t="s">
        <v>9660</v>
      </c>
      <c r="E6623" s="539" t="s">
        <v>143</v>
      </c>
      <c r="F6623" s="488">
        <v>58.689999999999998</v>
      </c>
    </row>
    <row r="6624" s="489" customFormat="1">
      <c r="B6624" s="490">
        <v>103871</v>
      </c>
      <c r="C6624" s="536" t="s">
        <v>2800</v>
      </c>
      <c r="D6624" s="541" t="s">
        <v>9661</v>
      </c>
      <c r="E6624" s="539" t="s">
        <v>143</v>
      </c>
      <c r="F6624" s="488">
        <v>68.939999999999998</v>
      </c>
    </row>
    <row r="6625" s="489" customFormat="1">
      <c r="B6625" s="490">
        <v>92323</v>
      </c>
      <c r="C6625" s="536" t="s">
        <v>2800</v>
      </c>
      <c r="D6625" s="541" t="s">
        <v>9662</v>
      </c>
      <c r="E6625" s="539" t="s">
        <v>143</v>
      </c>
      <c r="F6625" s="488">
        <v>68.379999999999995</v>
      </c>
    </row>
    <row r="6626" s="489" customFormat="1">
      <c r="B6626" s="490">
        <v>92305</v>
      </c>
      <c r="C6626" s="536" t="s">
        <v>2800</v>
      </c>
      <c r="D6626" s="541" t="s">
        <v>9663</v>
      </c>
      <c r="E6626" s="539" t="s">
        <v>143</v>
      </c>
      <c r="F6626" s="488">
        <v>40.829999999999998</v>
      </c>
    </row>
    <row r="6627" s="489" customFormat="1">
      <c r="B6627" s="490">
        <v>103868</v>
      </c>
      <c r="C6627" s="536" t="s">
        <v>2800</v>
      </c>
      <c r="D6627" s="541" t="s">
        <v>9664</v>
      </c>
      <c r="E6627" s="539" t="s">
        <v>143</v>
      </c>
      <c r="F6627" s="488">
        <v>54.25</v>
      </c>
    </row>
    <row r="6628" s="489" customFormat="1">
      <c r="B6628" s="490">
        <v>103802</v>
      </c>
      <c r="C6628" s="536" t="s">
        <v>2800</v>
      </c>
      <c r="D6628" s="541" t="s">
        <v>9665</v>
      </c>
      <c r="E6628" s="539" t="s">
        <v>143</v>
      </c>
      <c r="F6628" s="488">
        <v>43.270000000000003</v>
      </c>
    </row>
    <row r="6629" s="489" customFormat="1">
      <c r="B6629" s="490">
        <v>92320</v>
      </c>
      <c r="C6629" s="536" t="s">
        <v>2800</v>
      </c>
      <c r="D6629" s="541" t="s">
        <v>9666</v>
      </c>
      <c r="E6629" s="539" t="s">
        <v>143</v>
      </c>
      <c r="F6629" s="488">
        <v>53.560000000000002</v>
      </c>
    </row>
    <row r="6630" s="489" customFormat="1">
      <c r="B6630" s="490">
        <v>97335</v>
      </c>
      <c r="C6630" s="536" t="s">
        <v>2800</v>
      </c>
      <c r="D6630" s="541" t="s">
        <v>9667</v>
      </c>
      <c r="E6630" s="539" t="s">
        <v>143</v>
      </c>
      <c r="F6630" s="488">
        <v>86</v>
      </c>
    </row>
    <row r="6631" s="489" customFormat="1">
      <c r="B6631" s="490">
        <v>103836</v>
      </c>
      <c r="C6631" s="536" t="s">
        <v>2800</v>
      </c>
      <c r="D6631" s="541" t="s">
        <v>9668</v>
      </c>
      <c r="E6631" s="539" t="s">
        <v>143</v>
      </c>
      <c r="F6631" s="488">
        <v>104.89</v>
      </c>
    </row>
    <row r="6632" s="489" customFormat="1">
      <c r="B6632" s="490">
        <v>92281</v>
      </c>
      <c r="C6632" s="536" t="s">
        <v>2800</v>
      </c>
      <c r="D6632" s="541" t="s">
        <v>9669</v>
      </c>
      <c r="E6632" s="539" t="s">
        <v>143</v>
      </c>
      <c r="F6632" s="488">
        <v>128.28999999999999</v>
      </c>
    </row>
    <row r="6633" s="489" customFormat="1">
      <c r="B6633" s="490">
        <v>92309</v>
      </c>
      <c r="C6633" s="536" t="s">
        <v>2800</v>
      </c>
      <c r="D6633" s="541" t="s">
        <v>9670</v>
      </c>
      <c r="E6633" s="539" t="s">
        <v>143</v>
      </c>
      <c r="F6633" s="488">
        <v>137.58000000000001</v>
      </c>
    </row>
    <row r="6634" s="489" customFormat="1">
      <c r="B6634" s="490">
        <v>103872</v>
      </c>
      <c r="C6634" s="536" t="s">
        <v>2800</v>
      </c>
      <c r="D6634" s="541" t="s">
        <v>9671</v>
      </c>
      <c r="E6634" s="539" t="s">
        <v>143</v>
      </c>
      <c r="F6634" s="488">
        <v>150.44999999999999</v>
      </c>
    </row>
    <row r="6635" s="489" customFormat="1">
      <c r="B6635" s="490">
        <v>92324</v>
      </c>
      <c r="C6635" s="536" t="s">
        <v>2800</v>
      </c>
      <c r="D6635" s="541" t="s">
        <v>9672</v>
      </c>
      <c r="E6635" s="539" t="s">
        <v>143</v>
      </c>
      <c r="F6635" s="488">
        <v>156.44999999999999</v>
      </c>
    </row>
    <row r="6636" s="489" customFormat="1">
      <c r="B6636" s="490">
        <v>92275</v>
      </c>
      <c r="C6636" s="536" t="s">
        <v>2800</v>
      </c>
      <c r="D6636" s="541" t="s">
        <v>9673</v>
      </c>
      <c r="E6636" s="539" t="s">
        <v>143</v>
      </c>
      <c r="F6636" s="488">
        <v>59.810000000000002</v>
      </c>
    </row>
    <row r="6637" s="489" customFormat="1">
      <c r="B6637" s="490">
        <v>92306</v>
      </c>
      <c r="C6637" s="536" t="s">
        <v>2800</v>
      </c>
      <c r="D6637" s="541" t="s">
        <v>9674</v>
      </c>
      <c r="E6637" s="539" t="s">
        <v>143</v>
      </c>
      <c r="F6637" s="488">
        <v>66.010000000000005</v>
      </c>
    </row>
    <row r="6638" s="489" customFormat="1">
      <c r="B6638" s="490">
        <v>103869</v>
      </c>
      <c r="C6638" s="536" t="s">
        <v>2800</v>
      </c>
      <c r="D6638" s="541" t="s">
        <v>9675</v>
      </c>
      <c r="E6638" s="539" t="s">
        <v>143</v>
      </c>
      <c r="F6638" s="488">
        <v>82.079999999999998</v>
      </c>
    </row>
    <row r="6639" s="489" customFormat="1">
      <c r="B6639" s="490">
        <v>103803</v>
      </c>
      <c r="C6639" s="536" t="s">
        <v>2800</v>
      </c>
      <c r="D6639" s="541" t="s">
        <v>9676</v>
      </c>
      <c r="E6639" s="539" t="s">
        <v>143</v>
      </c>
      <c r="F6639" s="488">
        <v>74.379999999999995</v>
      </c>
    </row>
    <row r="6640" s="489" customFormat="1">
      <c r="B6640" s="490">
        <v>92321</v>
      </c>
      <c r="C6640" s="536" t="s">
        <v>2800</v>
      </c>
      <c r="D6640" s="541" t="s">
        <v>9677</v>
      </c>
      <c r="E6640" s="539" t="s">
        <v>143</v>
      </c>
      <c r="F6640" s="488">
        <v>87.950000000000003</v>
      </c>
    </row>
    <row r="6641" s="489" customFormat="1">
      <c r="B6641" s="490">
        <v>97336</v>
      </c>
      <c r="C6641" s="536" t="s">
        <v>2800</v>
      </c>
      <c r="D6641" s="541" t="s">
        <v>9678</v>
      </c>
      <c r="E6641" s="539" t="s">
        <v>143</v>
      </c>
      <c r="F6641" s="488">
        <v>109.45999999999999</v>
      </c>
    </row>
    <row r="6642" s="489" customFormat="1">
      <c r="B6642" s="490">
        <v>103837</v>
      </c>
      <c r="C6642" s="536" t="s">
        <v>2800</v>
      </c>
      <c r="D6642" s="541" t="s">
        <v>9679</v>
      </c>
      <c r="E6642" s="539" t="s">
        <v>143</v>
      </c>
      <c r="F6642" s="488">
        <v>132.22</v>
      </c>
    </row>
    <row r="6643" s="489" customFormat="1">
      <c r="B6643" s="490">
        <v>92282</v>
      </c>
      <c r="C6643" s="536" t="s">
        <v>2800</v>
      </c>
      <c r="D6643" s="541" t="s">
        <v>9680</v>
      </c>
      <c r="E6643" s="539" t="s">
        <v>143</v>
      </c>
      <c r="F6643" s="488">
        <v>147.21000000000001</v>
      </c>
    </row>
    <row r="6644" s="489" customFormat="1">
      <c r="B6644" s="490">
        <v>92310</v>
      </c>
      <c r="C6644" s="536" t="s">
        <v>2800</v>
      </c>
      <c r="D6644" s="541" t="s">
        <v>9681</v>
      </c>
      <c r="E6644" s="539" t="s">
        <v>143</v>
      </c>
      <c r="F6644" s="488">
        <v>156.78</v>
      </c>
    </row>
    <row r="6645" s="489" customFormat="1">
      <c r="B6645" s="490">
        <v>103873</v>
      </c>
      <c r="C6645" s="536" t="s">
        <v>2800</v>
      </c>
      <c r="D6645" s="541" t="s">
        <v>9682</v>
      </c>
      <c r="E6645" s="539" t="s">
        <v>143</v>
      </c>
      <c r="F6645" s="488">
        <v>171.93000000000001</v>
      </c>
    </row>
    <row r="6646" s="489" customFormat="1">
      <c r="B6646" s="490">
        <v>92325</v>
      </c>
      <c r="C6646" s="536" t="s">
        <v>2800</v>
      </c>
      <c r="D6646" s="541" t="s">
        <v>9683</v>
      </c>
      <c r="E6646" s="539" t="s">
        <v>143</v>
      </c>
      <c r="F6646" s="488">
        <v>183.56</v>
      </c>
    </row>
    <row r="6647" s="489" customFormat="1">
      <c r="B6647" s="490">
        <v>92276</v>
      </c>
      <c r="C6647" s="536" t="s">
        <v>2800</v>
      </c>
      <c r="D6647" s="541" t="s">
        <v>9684</v>
      </c>
      <c r="E6647" s="539" t="s">
        <v>143</v>
      </c>
      <c r="F6647" s="488">
        <v>75.959999999999994</v>
      </c>
    </row>
    <row r="6648" s="489" customFormat="1">
      <c r="B6648" s="490">
        <v>92307</v>
      </c>
      <c r="C6648" s="536" t="s">
        <v>2800</v>
      </c>
      <c r="D6648" s="541" t="s">
        <v>9685</v>
      </c>
      <c r="E6648" s="539" t="s">
        <v>143</v>
      </c>
      <c r="F6648" s="488">
        <v>82.450000000000003</v>
      </c>
    </row>
    <row r="6649" s="489" customFormat="1">
      <c r="B6649" s="490">
        <v>103870</v>
      </c>
      <c r="C6649" s="536" t="s">
        <v>2800</v>
      </c>
      <c r="D6649" s="541" t="s">
        <v>9686</v>
      </c>
      <c r="E6649" s="539" t="s">
        <v>143</v>
      </c>
      <c r="F6649" s="488">
        <v>100.77</v>
      </c>
    </row>
    <row r="6650" s="489" customFormat="1">
      <c r="B6650" s="490">
        <v>103804</v>
      </c>
      <c r="C6650" s="536" t="s">
        <v>2800</v>
      </c>
      <c r="D6650" s="541" t="s">
        <v>9687</v>
      </c>
      <c r="E6650" s="539" t="s">
        <v>143</v>
      </c>
      <c r="F6650" s="488">
        <v>89.829999999999998</v>
      </c>
    </row>
    <row r="6651" s="489" customFormat="1">
      <c r="B6651" s="490">
        <v>92322</v>
      </c>
      <c r="C6651" s="536" t="s">
        <v>2800</v>
      </c>
      <c r="D6651" s="541" t="s">
        <v>9688</v>
      </c>
      <c r="E6651" s="539" t="s">
        <v>143</v>
      </c>
      <c r="F6651" s="488">
        <v>112.27</v>
      </c>
    </row>
    <row r="6652" s="489" customFormat="1">
      <c r="B6652" s="490">
        <v>97337</v>
      </c>
      <c r="C6652" s="536" t="s">
        <v>2800</v>
      </c>
      <c r="D6652" s="541" t="s">
        <v>9689</v>
      </c>
      <c r="E6652" s="539" t="s">
        <v>143</v>
      </c>
      <c r="F6652" s="488">
        <v>164.56</v>
      </c>
    </row>
    <row r="6653" s="489" customFormat="1">
      <c r="B6653" s="490">
        <v>92283</v>
      </c>
      <c r="C6653" s="536" t="s">
        <v>2800</v>
      </c>
      <c r="D6653" s="541" t="s">
        <v>9690</v>
      </c>
      <c r="E6653" s="539" t="s">
        <v>143</v>
      </c>
      <c r="F6653" s="488">
        <v>199.69999999999999</v>
      </c>
    </row>
    <row r="6654" s="489" customFormat="1">
      <c r="B6654" s="490">
        <v>92277</v>
      </c>
      <c r="C6654" s="536" t="s">
        <v>2800</v>
      </c>
      <c r="D6654" s="541" t="s">
        <v>9691</v>
      </c>
      <c r="E6654" s="539" t="s">
        <v>143</v>
      </c>
      <c r="F6654" s="488">
        <v>109.72</v>
      </c>
    </row>
    <row r="6655" s="489" customFormat="1">
      <c r="B6655" s="490">
        <v>97338</v>
      </c>
      <c r="C6655" s="536" t="s">
        <v>2800</v>
      </c>
      <c r="D6655" s="541" t="s">
        <v>9692</v>
      </c>
      <c r="E6655" s="539" t="s">
        <v>143</v>
      </c>
      <c r="F6655" s="488">
        <v>198.00999999999999</v>
      </c>
    </row>
    <row r="6656" s="489" customFormat="1">
      <c r="B6656" s="490">
        <v>92284</v>
      </c>
      <c r="C6656" s="536" t="s">
        <v>2800</v>
      </c>
      <c r="D6656" s="541" t="s">
        <v>9693</v>
      </c>
      <c r="E6656" s="539" t="s">
        <v>143</v>
      </c>
      <c r="F6656" s="488">
        <v>250.15000000000001</v>
      </c>
    </row>
    <row r="6657" s="489" customFormat="1">
      <c r="B6657" s="490">
        <v>92278</v>
      </c>
      <c r="C6657" s="536" t="s">
        <v>2800</v>
      </c>
      <c r="D6657" s="541" t="s">
        <v>9694</v>
      </c>
      <c r="E6657" s="539" t="s">
        <v>143</v>
      </c>
      <c r="F6657" s="488">
        <v>147.62</v>
      </c>
    </row>
    <row r="6658" s="489" customFormat="1">
      <c r="B6658" s="490">
        <v>97339</v>
      </c>
      <c r="C6658" s="536" t="s">
        <v>2800</v>
      </c>
      <c r="D6658" s="541" t="s">
        <v>9695</v>
      </c>
      <c r="E6658" s="539" t="s">
        <v>143</v>
      </c>
      <c r="F6658" s="488">
        <v>213.34</v>
      </c>
    </row>
    <row r="6659" s="489" customFormat="1">
      <c r="B6659" s="490">
        <v>92285</v>
      </c>
      <c r="C6659" s="536" t="s">
        <v>2800</v>
      </c>
      <c r="D6659" s="541" t="s">
        <v>9696</v>
      </c>
      <c r="E6659" s="539" t="s">
        <v>143</v>
      </c>
      <c r="F6659" s="488">
        <v>335.82999999999998</v>
      </c>
    </row>
    <row r="6660" s="489" customFormat="1">
      <c r="B6660" s="490">
        <v>92279</v>
      </c>
      <c r="C6660" s="536" t="s">
        <v>2800</v>
      </c>
      <c r="D6660" s="541" t="s">
        <v>9697</v>
      </c>
      <c r="E6660" s="539" t="s">
        <v>143</v>
      </c>
      <c r="F6660" s="488">
        <v>213.34</v>
      </c>
    </row>
    <row r="6661" s="489" customFormat="1">
      <c r="B6661" s="490">
        <v>97340</v>
      </c>
      <c r="C6661" s="536" t="s">
        <v>2800</v>
      </c>
      <c r="D6661" s="541" t="s">
        <v>9698</v>
      </c>
      <c r="E6661" s="539" t="s">
        <v>143</v>
      </c>
      <c r="F6661" s="488">
        <v>214.75</v>
      </c>
    </row>
    <row r="6662" s="489" customFormat="1">
      <c r="B6662" s="490">
        <v>92286</v>
      </c>
      <c r="C6662" s="536" t="s">
        <v>2800</v>
      </c>
      <c r="D6662" s="541" t="s">
        <v>9699</v>
      </c>
      <c r="E6662" s="539" t="s">
        <v>143</v>
      </c>
      <c r="F6662" s="488">
        <v>423.63999999999999</v>
      </c>
    </row>
    <row r="6663" s="489" customFormat="1">
      <c r="B6663" s="490">
        <v>92280</v>
      </c>
      <c r="C6663" s="536" t="s">
        <v>2800</v>
      </c>
      <c r="D6663" s="541" t="s">
        <v>9700</v>
      </c>
      <c r="E6663" s="539" t="s">
        <v>143</v>
      </c>
      <c r="F6663" s="488">
        <v>299.45999999999998</v>
      </c>
    </row>
    <row r="6664" s="489" customFormat="1">
      <c r="B6664" s="490">
        <v>103901</v>
      </c>
      <c r="C6664" s="536" t="s">
        <v>2800</v>
      </c>
      <c r="D6664" s="541" t="s">
        <v>9701</v>
      </c>
      <c r="E6664" s="539" t="s">
        <v>188</v>
      </c>
      <c r="F6664" s="488">
        <v>26.960000000000001</v>
      </c>
    </row>
    <row r="6665" s="489" customFormat="1">
      <c r="B6665" s="490">
        <v>103832</v>
      </c>
      <c r="C6665" s="536" t="s">
        <v>2800</v>
      </c>
      <c r="D6665" s="541" t="s">
        <v>9702</v>
      </c>
      <c r="E6665" s="539" t="s">
        <v>188</v>
      </c>
      <c r="F6665" s="488">
        <v>26.879999999999999</v>
      </c>
    </row>
    <row r="6666" s="489" customFormat="1">
      <c r="B6666" s="490">
        <v>103865</v>
      </c>
      <c r="C6666" s="536" t="s">
        <v>2800</v>
      </c>
      <c r="D6666" s="541" t="s">
        <v>9703</v>
      </c>
      <c r="E6666" s="539" t="s">
        <v>188</v>
      </c>
      <c r="F6666" s="488">
        <v>25.82</v>
      </c>
    </row>
    <row r="6667" s="489" customFormat="1">
      <c r="B6667" s="490">
        <v>103902</v>
      </c>
      <c r="C6667" s="536" t="s">
        <v>2800</v>
      </c>
      <c r="D6667" s="541" t="s">
        <v>9704</v>
      </c>
      <c r="E6667" s="539" t="s">
        <v>188</v>
      </c>
      <c r="F6667" s="488">
        <v>39.659999999999997</v>
      </c>
    </row>
    <row r="6668" s="489" customFormat="1">
      <c r="B6668" s="490">
        <v>103866</v>
      </c>
      <c r="C6668" s="536" t="s">
        <v>2800</v>
      </c>
      <c r="D6668" s="541" t="s">
        <v>9705</v>
      </c>
      <c r="E6668" s="539" t="s">
        <v>188</v>
      </c>
      <c r="F6668" s="488">
        <v>40.899999999999999</v>
      </c>
    </row>
    <row r="6669" s="489" customFormat="1">
      <c r="B6669" s="490">
        <v>103903</v>
      </c>
      <c r="C6669" s="536" t="s">
        <v>2800</v>
      </c>
      <c r="D6669" s="541" t="s">
        <v>9706</v>
      </c>
      <c r="E6669" s="539" t="s">
        <v>188</v>
      </c>
      <c r="F6669" s="488">
        <v>53.5</v>
      </c>
    </row>
    <row r="6670" s="489" customFormat="1">
      <c r="B6670" s="490">
        <v>103834</v>
      </c>
      <c r="C6670" s="536" t="s">
        <v>2800</v>
      </c>
      <c r="D6670" s="541" t="s">
        <v>9707</v>
      </c>
      <c r="E6670" s="539" t="s">
        <v>188</v>
      </c>
      <c r="F6670" s="488">
        <v>71.329999999999998</v>
      </c>
    </row>
    <row r="6671" s="489" customFormat="1">
      <c r="B6671" s="490">
        <v>103867</v>
      </c>
      <c r="C6671" s="536" t="s">
        <v>2800</v>
      </c>
      <c r="D6671" s="541" t="s">
        <v>9708</v>
      </c>
      <c r="E6671" s="539" t="s">
        <v>188</v>
      </c>
      <c r="F6671" s="488">
        <v>56.780000000000001</v>
      </c>
    </row>
    <row r="6672" s="489" customFormat="1">
      <c r="B6672" s="490">
        <v>105113</v>
      </c>
      <c r="C6672" s="536" t="s">
        <v>2800</v>
      </c>
      <c r="D6672" s="541" t="s">
        <v>9709</v>
      </c>
      <c r="E6672" s="539" t="s">
        <v>188</v>
      </c>
      <c r="F6672" s="488">
        <v>7318.0500000000002</v>
      </c>
    </row>
    <row r="6673" s="489" customFormat="1">
      <c r="B6673" s="490">
        <v>98461</v>
      </c>
      <c r="C6673" s="536" t="s">
        <v>2800</v>
      </c>
      <c r="D6673" s="541" t="s">
        <v>9710</v>
      </c>
      <c r="E6673" s="539" t="s">
        <v>188</v>
      </c>
      <c r="F6673" s="488">
        <v>5538.46</v>
      </c>
    </row>
    <row r="6674" s="489" customFormat="1">
      <c r="B6674" s="490">
        <v>98462</v>
      </c>
      <c r="C6674" s="536" t="s">
        <v>2800</v>
      </c>
      <c r="D6674" s="541" t="s">
        <v>9711</v>
      </c>
      <c r="E6674" s="539" t="s">
        <v>188</v>
      </c>
      <c r="F6674" s="488">
        <v>9429.7099999999991</v>
      </c>
    </row>
    <row r="6675" s="489" customFormat="1">
      <c r="B6675" s="490">
        <v>105130</v>
      </c>
      <c r="C6675" s="536" t="s">
        <v>2800</v>
      </c>
      <c r="D6675" s="541" t="s">
        <v>9712</v>
      </c>
      <c r="E6675" s="539" t="s">
        <v>143</v>
      </c>
      <c r="F6675" s="488">
        <v>29.550000000000001</v>
      </c>
    </row>
    <row r="6676" s="489" customFormat="1">
      <c r="B6676" s="490">
        <v>105114</v>
      </c>
      <c r="C6676" s="536" t="s">
        <v>2800</v>
      </c>
      <c r="D6676" s="541" t="s">
        <v>9713</v>
      </c>
      <c r="E6676" s="539" t="s">
        <v>12626</v>
      </c>
      <c r="F6676" s="488">
        <v>1905.5999999999999</v>
      </c>
    </row>
    <row r="6677" s="489" customFormat="1">
      <c r="B6677" s="490">
        <v>105129</v>
      </c>
      <c r="C6677" s="536" t="s">
        <v>2800</v>
      </c>
      <c r="D6677" s="541" t="s">
        <v>9714</v>
      </c>
      <c r="E6677" s="539" t="s">
        <v>188</v>
      </c>
      <c r="F6677" s="488">
        <v>0</v>
      </c>
    </row>
    <row r="6678" s="489" customFormat="1">
      <c r="B6678" s="490">
        <v>105127</v>
      </c>
      <c r="C6678" s="536" t="s">
        <v>2800</v>
      </c>
      <c r="D6678" s="541" t="s">
        <v>9715</v>
      </c>
      <c r="E6678" s="539" t="s">
        <v>143</v>
      </c>
      <c r="F6678" s="488">
        <v>27.469999999999999</v>
      </c>
    </row>
    <row r="6679" s="489" customFormat="1">
      <c r="B6679" s="490">
        <v>105128</v>
      </c>
      <c r="C6679" s="536" t="s">
        <v>2800</v>
      </c>
      <c r="D6679" s="541" t="s">
        <v>9716</v>
      </c>
      <c r="E6679" s="539" t="s">
        <v>143</v>
      </c>
      <c r="F6679" s="488">
        <v>89.859999999999999</v>
      </c>
    </row>
    <row r="6680" s="489" customFormat="1">
      <c r="B6680" s="490">
        <v>105126</v>
      </c>
      <c r="C6680" s="536" t="s">
        <v>2800</v>
      </c>
      <c r="D6680" s="541" t="s">
        <v>9717</v>
      </c>
      <c r="E6680" s="539" t="s">
        <v>143</v>
      </c>
      <c r="F6680" s="488">
        <v>29.98</v>
      </c>
    </row>
    <row r="6681" s="489" customFormat="1">
      <c r="B6681" s="490">
        <v>105116</v>
      </c>
      <c r="C6681" s="536" t="s">
        <v>2800</v>
      </c>
      <c r="D6681" s="541" t="s">
        <v>9718</v>
      </c>
      <c r="E6681" s="539" t="s">
        <v>188</v>
      </c>
      <c r="F6681" s="488">
        <v>12.74</v>
      </c>
    </row>
    <row r="6682" s="489" customFormat="1">
      <c r="B6682" s="490">
        <v>105115</v>
      </c>
      <c r="C6682" s="536" t="s">
        <v>2800</v>
      </c>
      <c r="D6682" s="541" t="s">
        <v>9719</v>
      </c>
      <c r="E6682" s="539" t="s">
        <v>188</v>
      </c>
      <c r="F6682" s="488">
        <v>133.47999999999999</v>
      </c>
    </row>
    <row r="6683" s="489" customFormat="1">
      <c r="B6683" s="490">
        <v>98453</v>
      </c>
      <c r="C6683" s="536" t="s">
        <v>2800</v>
      </c>
      <c r="D6683" s="541" t="s">
        <v>9720</v>
      </c>
      <c r="E6683" s="539" t="s">
        <v>12625</v>
      </c>
      <c r="F6683" s="488">
        <v>160.31999999999999</v>
      </c>
    </row>
    <row r="6684" s="489" customFormat="1">
      <c r="B6684" s="490">
        <v>98454</v>
      </c>
      <c r="C6684" s="536" t="s">
        <v>2800</v>
      </c>
      <c r="D6684" s="541" t="s">
        <v>9721</v>
      </c>
      <c r="E6684" s="539" t="s">
        <v>12625</v>
      </c>
      <c r="F6684" s="488">
        <v>200.5</v>
      </c>
    </row>
    <row r="6685" s="489" customFormat="1">
      <c r="B6685" s="490">
        <v>98449</v>
      </c>
      <c r="C6685" s="536" t="s">
        <v>2800</v>
      </c>
      <c r="D6685" s="541" t="s">
        <v>9722</v>
      </c>
      <c r="E6685" s="539" t="s">
        <v>12625</v>
      </c>
      <c r="F6685" s="488">
        <v>138.90000000000001</v>
      </c>
    </row>
    <row r="6686" s="489" customFormat="1">
      <c r="B6686" s="490">
        <v>98455</v>
      </c>
      <c r="C6686" s="536" t="s">
        <v>2800</v>
      </c>
      <c r="D6686" s="541" t="s">
        <v>9723</v>
      </c>
      <c r="E6686" s="539" t="s">
        <v>12625</v>
      </c>
      <c r="F6686" s="488">
        <v>130.49000000000001</v>
      </c>
    </row>
    <row r="6687" s="489" customFormat="1">
      <c r="B6687" s="490">
        <v>98456</v>
      </c>
      <c r="C6687" s="536" t="s">
        <v>2800</v>
      </c>
      <c r="D6687" s="541" t="s">
        <v>9724</v>
      </c>
      <c r="E6687" s="539" t="s">
        <v>12625</v>
      </c>
      <c r="F6687" s="488">
        <v>164.41999999999999</v>
      </c>
    </row>
    <row r="6688" s="489" customFormat="1">
      <c r="B6688" s="490">
        <v>98451</v>
      </c>
      <c r="C6688" s="536" t="s">
        <v>2800</v>
      </c>
      <c r="D6688" s="541" t="s">
        <v>9725</v>
      </c>
      <c r="E6688" s="539" t="s">
        <v>12625</v>
      </c>
      <c r="F6688" s="488">
        <v>113.69</v>
      </c>
    </row>
    <row r="6689" s="489" customFormat="1">
      <c r="B6689" s="490">
        <v>98445</v>
      </c>
      <c r="C6689" s="536" t="s">
        <v>2800</v>
      </c>
      <c r="D6689" s="541" t="s">
        <v>9726</v>
      </c>
      <c r="E6689" s="539" t="s">
        <v>12625</v>
      </c>
      <c r="F6689" s="488">
        <v>115.59</v>
      </c>
    </row>
    <row r="6690" s="489" customFormat="1">
      <c r="B6690" s="490">
        <v>98446</v>
      </c>
      <c r="C6690" s="536" t="s">
        <v>2800</v>
      </c>
      <c r="D6690" s="541" t="s">
        <v>9727</v>
      </c>
      <c r="E6690" s="539" t="s">
        <v>12625</v>
      </c>
      <c r="F6690" s="488">
        <v>147.47999999999999</v>
      </c>
    </row>
    <row r="6691" s="489" customFormat="1">
      <c r="B6691" s="490">
        <v>98441</v>
      </c>
      <c r="C6691" s="536" t="s">
        <v>2800</v>
      </c>
      <c r="D6691" s="541" t="s">
        <v>9728</v>
      </c>
      <c r="E6691" s="539" t="s">
        <v>12625</v>
      </c>
      <c r="F6691" s="488">
        <v>98.489999999999995</v>
      </c>
    </row>
    <row r="6692" s="489" customFormat="1">
      <c r="B6692" s="490">
        <v>98447</v>
      </c>
      <c r="C6692" s="536" t="s">
        <v>2800</v>
      </c>
      <c r="D6692" s="541" t="s">
        <v>9729</v>
      </c>
      <c r="E6692" s="539" t="s">
        <v>12625</v>
      </c>
      <c r="F6692" s="488">
        <v>89.650000000000006</v>
      </c>
    </row>
    <row r="6693" s="489" customFormat="1">
      <c r="B6693" s="490">
        <v>98448</v>
      </c>
      <c r="C6693" s="536" t="s">
        <v>2800</v>
      </c>
      <c r="D6693" s="541" t="s">
        <v>9730</v>
      </c>
      <c r="E6693" s="539" t="s">
        <v>12625</v>
      </c>
      <c r="F6693" s="488">
        <v>114.84999999999999</v>
      </c>
    </row>
    <row r="6694" s="489" customFormat="1">
      <c r="B6694" s="490">
        <v>98443</v>
      </c>
      <c r="C6694" s="536" t="s">
        <v>2800</v>
      </c>
      <c r="D6694" s="541" t="s">
        <v>9731</v>
      </c>
      <c r="E6694" s="539" t="s">
        <v>12625</v>
      </c>
      <c r="F6694" s="488">
        <v>76.299999999999997</v>
      </c>
    </row>
    <row r="6695" s="489" customFormat="1">
      <c r="B6695" s="490">
        <v>105122</v>
      </c>
      <c r="C6695" s="536" t="s">
        <v>2800</v>
      </c>
      <c r="D6695" s="541" t="s">
        <v>9732</v>
      </c>
      <c r="E6695" s="539" t="s">
        <v>12625</v>
      </c>
      <c r="F6695" s="488">
        <v>0</v>
      </c>
    </row>
    <row r="6696" s="489" customFormat="1">
      <c r="B6696" s="490">
        <v>105125</v>
      </c>
      <c r="C6696" s="536" t="s">
        <v>2800</v>
      </c>
      <c r="D6696" s="541" t="s">
        <v>9733</v>
      </c>
      <c r="E6696" s="539" t="s">
        <v>12625</v>
      </c>
      <c r="F6696" s="488">
        <v>0</v>
      </c>
    </row>
    <row r="6697" s="489" customFormat="1">
      <c r="B6697" s="490">
        <v>105133</v>
      </c>
      <c r="C6697" s="536" t="s">
        <v>2800</v>
      </c>
      <c r="D6697" s="541" t="s">
        <v>9734</v>
      </c>
      <c r="E6697" s="539" t="s">
        <v>12625</v>
      </c>
      <c r="F6697" s="488">
        <v>0</v>
      </c>
    </row>
    <row r="6698" s="489" customFormat="1">
      <c r="B6698" s="490">
        <v>105123</v>
      </c>
      <c r="C6698" s="536" t="s">
        <v>2800</v>
      </c>
      <c r="D6698" s="541" t="s">
        <v>9735</v>
      </c>
      <c r="E6698" s="539" t="s">
        <v>12625</v>
      </c>
      <c r="F6698" s="488">
        <v>0</v>
      </c>
    </row>
    <row r="6699" s="489" customFormat="1">
      <c r="B6699" s="490">
        <v>105124</v>
      </c>
      <c r="C6699" s="536" t="s">
        <v>2800</v>
      </c>
      <c r="D6699" s="541" t="s">
        <v>9736</v>
      </c>
      <c r="E6699" s="539" t="s">
        <v>12625</v>
      </c>
      <c r="F6699" s="488">
        <v>0</v>
      </c>
    </row>
    <row r="6700" s="489" customFormat="1">
      <c r="B6700" s="490">
        <v>105134</v>
      </c>
      <c r="C6700" s="536" t="s">
        <v>2800</v>
      </c>
      <c r="D6700" s="541" t="s">
        <v>9737</v>
      </c>
      <c r="E6700" s="539" t="s">
        <v>12625</v>
      </c>
      <c r="F6700" s="488">
        <v>0</v>
      </c>
    </row>
    <row r="6701" s="489" customFormat="1">
      <c r="B6701" s="490">
        <v>105117</v>
      </c>
      <c r="C6701" s="536" t="s">
        <v>2800</v>
      </c>
      <c r="D6701" s="541" t="s">
        <v>9738</v>
      </c>
      <c r="E6701" s="539" t="s">
        <v>12625</v>
      </c>
      <c r="F6701" s="488">
        <v>0</v>
      </c>
    </row>
    <row r="6702" s="489" customFormat="1">
      <c r="B6702" s="490">
        <v>105119</v>
      </c>
      <c r="C6702" s="536" t="s">
        <v>2800</v>
      </c>
      <c r="D6702" s="541" t="s">
        <v>9739</v>
      </c>
      <c r="E6702" s="539" t="s">
        <v>12625</v>
      </c>
      <c r="F6702" s="488">
        <v>0</v>
      </c>
    </row>
    <row r="6703" s="489" customFormat="1">
      <c r="B6703" s="490">
        <v>105131</v>
      </c>
      <c r="C6703" s="536" t="s">
        <v>2800</v>
      </c>
      <c r="D6703" s="541" t="s">
        <v>9740</v>
      </c>
      <c r="E6703" s="539" t="s">
        <v>12625</v>
      </c>
      <c r="F6703" s="488">
        <v>0</v>
      </c>
    </row>
    <row r="6704" s="489" customFormat="1">
      <c r="B6704" s="490">
        <v>105120</v>
      </c>
      <c r="C6704" s="536" t="s">
        <v>2800</v>
      </c>
      <c r="D6704" s="541" t="s">
        <v>9741</v>
      </c>
      <c r="E6704" s="539" t="s">
        <v>12625</v>
      </c>
      <c r="F6704" s="488">
        <v>0</v>
      </c>
    </row>
    <row r="6705" s="489" customFormat="1">
      <c r="B6705" s="490">
        <v>105121</v>
      </c>
      <c r="C6705" s="536" t="s">
        <v>2800</v>
      </c>
      <c r="D6705" s="541" t="s">
        <v>9742</v>
      </c>
      <c r="E6705" s="539" t="s">
        <v>12625</v>
      </c>
      <c r="F6705" s="488">
        <v>0</v>
      </c>
    </row>
    <row r="6706" s="489" customFormat="1">
      <c r="B6706" s="490">
        <v>105132</v>
      </c>
      <c r="C6706" s="536" t="s">
        <v>2800</v>
      </c>
      <c r="D6706" s="541" t="s">
        <v>9743</v>
      </c>
      <c r="E6706" s="539" t="s">
        <v>12625</v>
      </c>
      <c r="F6706" s="488">
        <v>0</v>
      </c>
    </row>
    <row r="6707" s="489" customFormat="1">
      <c r="B6707" s="490">
        <v>98460</v>
      </c>
      <c r="C6707" s="536" t="s">
        <v>2800</v>
      </c>
      <c r="D6707" s="541" t="s">
        <v>9744</v>
      </c>
      <c r="E6707" s="539" t="s">
        <v>12625</v>
      </c>
      <c r="F6707" s="488">
        <v>68.810000000000002</v>
      </c>
    </row>
    <row r="6708" s="489" customFormat="1">
      <c r="B6708" s="490">
        <v>98457</v>
      </c>
      <c r="C6708" s="536" t="s">
        <v>2800</v>
      </c>
      <c r="D6708" s="541" t="s">
        <v>9745</v>
      </c>
      <c r="E6708" s="539" t="s">
        <v>12625</v>
      </c>
      <c r="F6708" s="488">
        <v>0</v>
      </c>
    </row>
    <row r="6709" s="489" customFormat="1">
      <c r="B6709" s="490">
        <v>98458</v>
      </c>
      <c r="C6709" s="536" t="s">
        <v>2800</v>
      </c>
      <c r="D6709" s="541" t="s">
        <v>9746</v>
      </c>
      <c r="E6709" s="539" t="s">
        <v>12625</v>
      </c>
      <c r="F6709" s="488">
        <v>98.439999999999998</v>
      </c>
    </row>
    <row r="6710" s="489" customFormat="1">
      <c r="B6710" s="490">
        <v>98459</v>
      </c>
      <c r="C6710" s="536" t="s">
        <v>2800</v>
      </c>
      <c r="D6710" s="541" t="s">
        <v>9747</v>
      </c>
      <c r="E6710" s="539" t="s">
        <v>12625</v>
      </c>
      <c r="F6710" s="488">
        <v>83.859999999999999</v>
      </c>
    </row>
    <row r="6711" s="489" customFormat="1">
      <c r="B6711" s="490">
        <v>105118</v>
      </c>
      <c r="C6711" s="536" t="s">
        <v>2800</v>
      </c>
      <c r="D6711" s="541" t="s">
        <v>9748</v>
      </c>
      <c r="E6711" s="539" t="s">
        <v>12625</v>
      </c>
      <c r="F6711" s="488">
        <v>0</v>
      </c>
    </row>
    <row r="6712" s="489" customFormat="1">
      <c r="B6712" s="490">
        <v>106056</v>
      </c>
      <c r="C6712" s="536" t="s">
        <v>2800</v>
      </c>
      <c r="D6712" s="541" t="s">
        <v>9749</v>
      </c>
      <c r="E6712" s="539" t="s">
        <v>12625</v>
      </c>
      <c r="F6712" s="488">
        <v>0</v>
      </c>
    </row>
    <row r="6713" s="489" customFormat="1">
      <c r="B6713" s="490">
        <v>106057</v>
      </c>
      <c r="C6713" s="536" t="s">
        <v>2800</v>
      </c>
      <c r="D6713" s="541" t="s">
        <v>9750</v>
      </c>
      <c r="E6713" s="539" t="s">
        <v>12625</v>
      </c>
      <c r="F6713" s="488">
        <v>0</v>
      </c>
    </row>
    <row r="6714" s="489" customFormat="1">
      <c r="B6714" s="490">
        <v>104690</v>
      </c>
      <c r="C6714" s="536" t="s">
        <v>2800</v>
      </c>
      <c r="D6714" s="541" t="s">
        <v>9751</v>
      </c>
      <c r="E6714" s="539" t="s">
        <v>12625</v>
      </c>
      <c r="F6714" s="488">
        <v>0</v>
      </c>
    </row>
    <row r="6715" s="489" customFormat="1">
      <c r="B6715" s="490">
        <v>101958</v>
      </c>
      <c r="C6715" s="536" t="s">
        <v>2800</v>
      </c>
      <c r="D6715" s="541" t="s">
        <v>9752</v>
      </c>
      <c r="E6715" s="539" t="s">
        <v>12625</v>
      </c>
      <c r="F6715" s="488">
        <v>0</v>
      </c>
    </row>
    <row r="6716" s="489" customFormat="1">
      <c r="B6716" s="490">
        <v>106065</v>
      </c>
      <c r="C6716" s="536" t="s">
        <v>2800</v>
      </c>
      <c r="D6716" s="541" t="s">
        <v>9753</v>
      </c>
      <c r="E6716" s="539" t="s">
        <v>12625</v>
      </c>
      <c r="F6716" s="488">
        <v>0</v>
      </c>
    </row>
    <row r="6717" s="489" customFormat="1">
      <c r="B6717" s="490">
        <v>101959</v>
      </c>
      <c r="C6717" s="536" t="s">
        <v>2800</v>
      </c>
      <c r="D6717" s="541" t="s">
        <v>9754</v>
      </c>
      <c r="E6717" s="539" t="s">
        <v>12625</v>
      </c>
      <c r="F6717" s="488">
        <v>0</v>
      </c>
    </row>
    <row r="6718" s="489" customFormat="1">
      <c r="B6718" s="490">
        <v>101960</v>
      </c>
      <c r="C6718" s="536" t="s">
        <v>2800</v>
      </c>
      <c r="D6718" s="541" t="s">
        <v>9755</v>
      </c>
      <c r="E6718" s="539" t="s">
        <v>12625</v>
      </c>
      <c r="F6718" s="488">
        <v>0</v>
      </c>
    </row>
    <row r="6719" s="489" customFormat="1">
      <c r="B6719" s="490">
        <v>106058</v>
      </c>
      <c r="C6719" s="536" t="s">
        <v>2800</v>
      </c>
      <c r="D6719" s="541" t="s">
        <v>9756</v>
      </c>
      <c r="E6719" s="539" t="s">
        <v>12625</v>
      </c>
      <c r="F6719" s="488">
        <v>0</v>
      </c>
    </row>
    <row r="6720" s="489" customFormat="1">
      <c r="B6720" s="490">
        <v>101962</v>
      </c>
      <c r="C6720" s="536" t="s">
        <v>2800</v>
      </c>
      <c r="D6720" s="541" t="s">
        <v>9757</v>
      </c>
      <c r="E6720" s="539" t="s">
        <v>12625</v>
      </c>
      <c r="F6720" s="488">
        <v>0</v>
      </c>
    </row>
    <row r="6721" s="489" customFormat="1">
      <c r="B6721" s="490">
        <v>106066</v>
      </c>
      <c r="C6721" s="536" t="s">
        <v>2800</v>
      </c>
      <c r="D6721" s="541" t="s">
        <v>9758</v>
      </c>
      <c r="E6721" s="539" t="s">
        <v>12625</v>
      </c>
      <c r="F6721" s="488">
        <v>0</v>
      </c>
    </row>
    <row r="6722" s="489" customFormat="1">
      <c r="B6722" s="490">
        <v>106048</v>
      </c>
      <c r="C6722" s="536" t="s">
        <v>2800</v>
      </c>
      <c r="D6722" s="541" t="s">
        <v>9759</v>
      </c>
      <c r="E6722" s="539" t="s">
        <v>12625</v>
      </c>
      <c r="F6722" s="488">
        <v>0</v>
      </c>
    </row>
    <row r="6723" s="489" customFormat="1">
      <c r="B6723" s="490">
        <v>106049</v>
      </c>
      <c r="C6723" s="536" t="s">
        <v>2800</v>
      </c>
      <c r="D6723" s="541" t="s">
        <v>9760</v>
      </c>
      <c r="E6723" s="539" t="s">
        <v>12625</v>
      </c>
      <c r="F6723" s="488">
        <v>0</v>
      </c>
    </row>
    <row r="6724" s="489" customFormat="1">
      <c r="B6724" s="490">
        <v>106050</v>
      </c>
      <c r="C6724" s="536" t="s">
        <v>2800</v>
      </c>
      <c r="D6724" s="541" t="s">
        <v>9761</v>
      </c>
      <c r="E6724" s="539" t="s">
        <v>12625</v>
      </c>
      <c r="F6724" s="488">
        <v>0</v>
      </c>
    </row>
    <row r="6725" s="489" customFormat="1">
      <c r="B6725" s="490">
        <v>106051</v>
      </c>
      <c r="C6725" s="536" t="s">
        <v>2800</v>
      </c>
      <c r="D6725" s="541" t="s">
        <v>9762</v>
      </c>
      <c r="E6725" s="539" t="s">
        <v>12625</v>
      </c>
      <c r="F6725" s="488">
        <v>0</v>
      </c>
    </row>
    <row r="6726" s="489" customFormat="1">
      <c r="B6726" s="490">
        <v>106063</v>
      </c>
      <c r="C6726" s="536" t="s">
        <v>2800</v>
      </c>
      <c r="D6726" s="541" t="s">
        <v>9763</v>
      </c>
      <c r="E6726" s="539" t="s">
        <v>12625</v>
      </c>
      <c r="F6726" s="488">
        <v>0</v>
      </c>
    </row>
    <row r="6727" s="489" customFormat="1">
      <c r="B6727" s="490">
        <v>106052</v>
      </c>
      <c r="C6727" s="536" t="s">
        <v>2800</v>
      </c>
      <c r="D6727" s="541" t="s">
        <v>9764</v>
      </c>
      <c r="E6727" s="539" t="s">
        <v>12625</v>
      </c>
      <c r="F6727" s="488">
        <v>0</v>
      </c>
    </row>
    <row r="6728" s="489" customFormat="1">
      <c r="B6728" s="490">
        <v>106053</v>
      </c>
      <c r="C6728" s="536" t="s">
        <v>2800</v>
      </c>
      <c r="D6728" s="541" t="s">
        <v>9765</v>
      </c>
      <c r="E6728" s="539" t="s">
        <v>12625</v>
      </c>
      <c r="F6728" s="488">
        <v>0</v>
      </c>
    </row>
    <row r="6729" s="489" customFormat="1">
      <c r="B6729" s="490">
        <v>106054</v>
      </c>
      <c r="C6729" s="536" t="s">
        <v>2800</v>
      </c>
      <c r="D6729" s="541" t="s">
        <v>9766</v>
      </c>
      <c r="E6729" s="539" t="s">
        <v>12625</v>
      </c>
      <c r="F6729" s="488">
        <v>0</v>
      </c>
    </row>
    <row r="6730" s="489" customFormat="1">
      <c r="B6730" s="490">
        <v>106055</v>
      </c>
      <c r="C6730" s="536" t="s">
        <v>2800</v>
      </c>
      <c r="D6730" s="541" t="s">
        <v>9767</v>
      </c>
      <c r="E6730" s="539" t="s">
        <v>12625</v>
      </c>
      <c r="F6730" s="488">
        <v>0</v>
      </c>
    </row>
    <row r="6731" s="489" customFormat="1">
      <c r="B6731" s="490">
        <v>106064</v>
      </c>
      <c r="C6731" s="536" t="s">
        <v>2800</v>
      </c>
      <c r="D6731" s="541" t="s">
        <v>9768</v>
      </c>
      <c r="E6731" s="539" t="s">
        <v>12625</v>
      </c>
      <c r="F6731" s="488">
        <v>0</v>
      </c>
    </row>
    <row r="6732" s="489" customFormat="1">
      <c r="B6732" s="490">
        <v>106067</v>
      </c>
      <c r="C6732" s="536" t="s">
        <v>2800</v>
      </c>
      <c r="D6732" s="541" t="s">
        <v>9769</v>
      </c>
      <c r="E6732" s="539" t="s">
        <v>12625</v>
      </c>
      <c r="F6732" s="488">
        <v>0</v>
      </c>
    </row>
    <row r="6733" s="489" customFormat="1">
      <c r="B6733" s="490">
        <v>106070</v>
      </c>
      <c r="C6733" s="536" t="s">
        <v>2800</v>
      </c>
      <c r="D6733" s="541" t="s">
        <v>9770</v>
      </c>
      <c r="E6733" s="539" t="s">
        <v>12625</v>
      </c>
      <c r="F6733" s="488">
        <v>0</v>
      </c>
    </row>
    <row r="6734" s="489" customFormat="1">
      <c r="B6734" s="490">
        <v>106071</v>
      </c>
      <c r="C6734" s="536" t="s">
        <v>2800</v>
      </c>
      <c r="D6734" s="541" t="s">
        <v>9771</v>
      </c>
      <c r="E6734" s="539" t="s">
        <v>12625</v>
      </c>
      <c r="F6734" s="488">
        <v>0</v>
      </c>
    </row>
    <row r="6735" s="489" customFormat="1">
      <c r="B6735" s="490">
        <v>106072</v>
      </c>
      <c r="C6735" s="536" t="s">
        <v>2800</v>
      </c>
      <c r="D6735" s="541" t="s">
        <v>9772</v>
      </c>
      <c r="E6735" s="539" t="s">
        <v>12625</v>
      </c>
      <c r="F6735" s="488">
        <v>0</v>
      </c>
    </row>
    <row r="6736" s="489" customFormat="1">
      <c r="B6736" s="490">
        <v>106073</v>
      </c>
      <c r="C6736" s="536" t="s">
        <v>2800</v>
      </c>
      <c r="D6736" s="541" t="s">
        <v>9773</v>
      </c>
      <c r="E6736" s="539" t="s">
        <v>12625</v>
      </c>
      <c r="F6736" s="488">
        <v>0</v>
      </c>
    </row>
    <row r="6737" s="489" customFormat="1">
      <c r="B6737" s="490">
        <v>106068</v>
      </c>
      <c r="C6737" s="536" t="s">
        <v>2800</v>
      </c>
      <c r="D6737" s="541" t="s">
        <v>9774</v>
      </c>
      <c r="E6737" s="539" t="s">
        <v>12625</v>
      </c>
      <c r="F6737" s="488">
        <v>0</v>
      </c>
    </row>
    <row r="6738" s="489" customFormat="1">
      <c r="B6738" s="490">
        <v>106069</v>
      </c>
      <c r="C6738" s="536" t="s">
        <v>2800</v>
      </c>
      <c r="D6738" s="541" t="s">
        <v>9775</v>
      </c>
      <c r="E6738" s="539" t="s">
        <v>12625</v>
      </c>
      <c r="F6738" s="488">
        <v>0</v>
      </c>
    </row>
    <row r="6739" s="489" customFormat="1">
      <c r="B6739" s="490">
        <v>106074</v>
      </c>
      <c r="C6739" s="536" t="s">
        <v>2800</v>
      </c>
      <c r="D6739" s="541" t="s">
        <v>9776</v>
      </c>
      <c r="E6739" s="539" t="s">
        <v>12625</v>
      </c>
      <c r="F6739" s="488">
        <v>0</v>
      </c>
    </row>
    <row r="6740" s="489" customFormat="1">
      <c r="B6740" s="490">
        <v>106075</v>
      </c>
      <c r="C6740" s="536" t="s">
        <v>2800</v>
      </c>
      <c r="D6740" s="541" t="s">
        <v>9777</v>
      </c>
      <c r="E6740" s="539" t="s">
        <v>12625</v>
      </c>
      <c r="F6740" s="488">
        <v>0</v>
      </c>
    </row>
    <row r="6741" s="489" customFormat="1">
      <c r="B6741" s="490">
        <v>106076</v>
      </c>
      <c r="C6741" s="536" t="s">
        <v>2800</v>
      </c>
      <c r="D6741" s="541" t="s">
        <v>9778</v>
      </c>
      <c r="E6741" s="539" t="s">
        <v>12625</v>
      </c>
      <c r="F6741" s="488">
        <v>0</v>
      </c>
    </row>
    <row r="6742" s="489" customFormat="1">
      <c r="B6742" s="490">
        <v>101964</v>
      </c>
      <c r="C6742" s="536" t="s">
        <v>2800</v>
      </c>
      <c r="D6742" s="541" t="s">
        <v>9779</v>
      </c>
      <c r="E6742" s="539" t="s">
        <v>12625</v>
      </c>
      <c r="F6742" s="488">
        <v>211.61000000000001</v>
      </c>
    </row>
    <row r="6743" s="489" customFormat="1">
      <c r="B6743" s="490">
        <v>106059</v>
      </c>
      <c r="C6743" s="536" t="s">
        <v>2800</v>
      </c>
      <c r="D6743" s="541" t="s">
        <v>9780</v>
      </c>
      <c r="E6743" s="539" t="s">
        <v>12625</v>
      </c>
      <c r="F6743" s="488">
        <v>240.33000000000001</v>
      </c>
    </row>
    <row r="6744" s="489" customFormat="1">
      <c r="B6744" s="490">
        <v>106060</v>
      </c>
      <c r="C6744" s="536" t="s">
        <v>2800</v>
      </c>
      <c r="D6744" s="541" t="s">
        <v>9781</v>
      </c>
      <c r="E6744" s="539" t="s">
        <v>12625</v>
      </c>
      <c r="F6744" s="488">
        <v>233.19999999999999</v>
      </c>
    </row>
    <row r="6745" s="489" customFormat="1">
      <c r="B6745" s="490">
        <v>101963</v>
      </c>
      <c r="C6745" s="536" t="s">
        <v>2800</v>
      </c>
      <c r="D6745" s="541" t="s">
        <v>9782</v>
      </c>
      <c r="E6745" s="539" t="s">
        <v>12625</v>
      </c>
      <c r="F6745" s="488">
        <v>228.99000000000001</v>
      </c>
    </row>
    <row r="6746" s="489" customFormat="1">
      <c r="B6746" s="490">
        <v>101947</v>
      </c>
      <c r="C6746" s="536" t="s">
        <v>2800</v>
      </c>
      <c r="D6746" s="541" t="s">
        <v>9783</v>
      </c>
      <c r="E6746" s="539" t="s">
        <v>12625</v>
      </c>
      <c r="F6746" s="488">
        <v>0</v>
      </c>
    </row>
    <row r="6747" s="489" customFormat="1">
      <c r="B6747" s="490">
        <v>101948</v>
      </c>
      <c r="C6747" s="536" t="s">
        <v>2800</v>
      </c>
      <c r="D6747" s="541" t="s">
        <v>9784</v>
      </c>
      <c r="E6747" s="539" t="s">
        <v>12625</v>
      </c>
      <c r="F6747" s="488">
        <v>0</v>
      </c>
    </row>
    <row r="6748" s="489" customFormat="1">
      <c r="B6748" s="490">
        <v>101949</v>
      </c>
      <c r="C6748" s="536" t="s">
        <v>2800</v>
      </c>
      <c r="D6748" s="541" t="s">
        <v>9785</v>
      </c>
      <c r="E6748" s="539" t="s">
        <v>12625</v>
      </c>
      <c r="F6748" s="488">
        <v>0</v>
      </c>
    </row>
    <row r="6749" s="489" customFormat="1">
      <c r="B6749" s="490">
        <v>101950</v>
      </c>
      <c r="C6749" s="536" t="s">
        <v>2800</v>
      </c>
      <c r="D6749" s="541" t="s">
        <v>9786</v>
      </c>
      <c r="E6749" s="539" t="s">
        <v>12625</v>
      </c>
      <c r="F6749" s="488">
        <v>0</v>
      </c>
    </row>
    <row r="6750" s="489" customFormat="1">
      <c r="B6750" s="490">
        <v>106061</v>
      </c>
      <c r="C6750" s="536" t="s">
        <v>2800</v>
      </c>
      <c r="D6750" s="541" t="s">
        <v>9787</v>
      </c>
      <c r="E6750" s="539" t="s">
        <v>12625</v>
      </c>
      <c r="F6750" s="488">
        <v>0</v>
      </c>
    </row>
    <row r="6751" s="489" customFormat="1">
      <c r="B6751" s="490">
        <v>101951</v>
      </c>
      <c r="C6751" s="536" t="s">
        <v>2800</v>
      </c>
      <c r="D6751" s="541" t="s">
        <v>9788</v>
      </c>
      <c r="E6751" s="539" t="s">
        <v>12625</v>
      </c>
      <c r="F6751" s="488">
        <v>0</v>
      </c>
    </row>
    <row r="6752" s="489" customFormat="1">
      <c r="B6752" s="490">
        <v>101952</v>
      </c>
      <c r="C6752" s="536" t="s">
        <v>2800</v>
      </c>
      <c r="D6752" s="541" t="s">
        <v>9789</v>
      </c>
      <c r="E6752" s="539" t="s">
        <v>12625</v>
      </c>
      <c r="F6752" s="488">
        <v>0</v>
      </c>
    </row>
    <row r="6753" s="489" customFormat="1">
      <c r="B6753" s="490">
        <v>101953</v>
      </c>
      <c r="C6753" s="536" t="s">
        <v>2800</v>
      </c>
      <c r="D6753" s="541" t="s">
        <v>9790</v>
      </c>
      <c r="E6753" s="539" t="s">
        <v>12625</v>
      </c>
      <c r="F6753" s="488">
        <v>0</v>
      </c>
    </row>
    <row r="6754" s="489" customFormat="1">
      <c r="B6754" s="490">
        <v>101954</v>
      </c>
      <c r="C6754" s="536" t="s">
        <v>2800</v>
      </c>
      <c r="D6754" s="541" t="s">
        <v>9791</v>
      </c>
      <c r="E6754" s="539" t="s">
        <v>12625</v>
      </c>
      <c r="F6754" s="488">
        <v>0</v>
      </c>
    </row>
    <row r="6755" s="489" customFormat="1">
      <c r="B6755" s="490">
        <v>106062</v>
      </c>
      <c r="C6755" s="536" t="s">
        <v>2800</v>
      </c>
      <c r="D6755" s="541" t="s">
        <v>9792</v>
      </c>
      <c r="E6755" s="539" t="s">
        <v>12625</v>
      </c>
      <c r="F6755" s="488">
        <v>0</v>
      </c>
    </row>
    <row r="6756" s="489" customFormat="1">
      <c r="B6756" s="490">
        <v>100323</v>
      </c>
      <c r="C6756" s="536" t="s">
        <v>2800</v>
      </c>
      <c r="D6756" s="541" t="s">
        <v>9793</v>
      </c>
      <c r="E6756" s="539" t="s">
        <v>12626</v>
      </c>
      <c r="F6756" s="488">
        <v>260.30000000000001</v>
      </c>
    </row>
    <row r="6757" s="489" customFormat="1">
      <c r="B6757" s="490">
        <v>100324</v>
      </c>
      <c r="C6757" s="536" t="s">
        <v>2800</v>
      </c>
      <c r="D6757" s="541" t="s">
        <v>9794</v>
      </c>
      <c r="E6757" s="539" t="s">
        <v>12626</v>
      </c>
      <c r="F6757" s="488">
        <v>215.37</v>
      </c>
    </row>
    <row r="6758" s="489" customFormat="1">
      <c r="B6758" s="490">
        <v>96624</v>
      </c>
      <c r="C6758" s="536" t="s">
        <v>2800</v>
      </c>
      <c r="D6758" s="541" t="s">
        <v>9795</v>
      </c>
      <c r="E6758" s="539" t="s">
        <v>12626</v>
      </c>
      <c r="F6758" s="488">
        <v>215.78</v>
      </c>
    </row>
    <row r="6759" s="489" customFormat="1">
      <c r="B6759" s="490">
        <v>100322</v>
      </c>
      <c r="C6759" s="536" t="s">
        <v>2800</v>
      </c>
      <c r="D6759" s="541" t="s">
        <v>9796</v>
      </c>
      <c r="E6759" s="539" t="s">
        <v>12626</v>
      </c>
      <c r="F6759" s="488">
        <v>206.61000000000001</v>
      </c>
    </row>
    <row r="6760" s="489" customFormat="1">
      <c r="B6760" s="490">
        <v>96623</v>
      </c>
      <c r="C6760" s="536" t="s">
        <v>2800</v>
      </c>
      <c r="D6760" s="541" t="s">
        <v>9797</v>
      </c>
      <c r="E6760" s="539" t="s">
        <v>12626</v>
      </c>
      <c r="F6760" s="488">
        <v>231.68000000000001</v>
      </c>
    </row>
    <row r="6761" s="489" customFormat="1">
      <c r="B6761" s="490">
        <v>96622</v>
      </c>
      <c r="C6761" s="536" t="s">
        <v>2800</v>
      </c>
      <c r="D6761" s="541" t="s">
        <v>9798</v>
      </c>
      <c r="E6761" s="539" t="s">
        <v>12626</v>
      </c>
      <c r="F6761" s="488">
        <v>254.30000000000001</v>
      </c>
    </row>
    <row r="6762" s="489" customFormat="1">
      <c r="B6762" s="490">
        <v>96621</v>
      </c>
      <c r="C6762" s="536" t="s">
        <v>2800</v>
      </c>
      <c r="D6762" s="541" t="s">
        <v>9799</v>
      </c>
      <c r="E6762" s="539" t="s">
        <v>12626</v>
      </c>
      <c r="F6762" s="488">
        <v>270.22000000000003</v>
      </c>
    </row>
    <row r="6763" s="489" customFormat="1">
      <c r="B6763" s="490">
        <v>96617</v>
      </c>
      <c r="C6763" s="536" t="s">
        <v>2800</v>
      </c>
      <c r="D6763" s="541" t="s">
        <v>9800</v>
      </c>
      <c r="E6763" s="539" t="s">
        <v>12625</v>
      </c>
      <c r="F6763" s="488">
        <v>22.690000000000001</v>
      </c>
    </row>
    <row r="6764" s="489" customFormat="1">
      <c r="B6764" s="490">
        <v>96619</v>
      </c>
      <c r="C6764" s="536" t="s">
        <v>2800</v>
      </c>
      <c r="D6764" s="541" t="s">
        <v>9801</v>
      </c>
      <c r="E6764" s="539" t="s">
        <v>12625</v>
      </c>
      <c r="F6764" s="488">
        <v>45.369999999999997</v>
      </c>
    </row>
    <row r="6765" s="489" customFormat="1">
      <c r="B6765" s="490">
        <v>96616</v>
      </c>
      <c r="C6765" s="536" t="s">
        <v>2800</v>
      </c>
      <c r="D6765" s="541" t="s">
        <v>9802</v>
      </c>
      <c r="E6765" s="539" t="s">
        <v>12626</v>
      </c>
      <c r="F6765" s="488">
        <v>907.66999999999996</v>
      </c>
    </row>
    <row r="6766" s="489" customFormat="1">
      <c r="B6766" s="490">
        <v>95240</v>
      </c>
      <c r="C6766" s="536" t="s">
        <v>2800</v>
      </c>
      <c r="D6766" s="541" t="s">
        <v>9803</v>
      </c>
      <c r="E6766" s="539" t="s">
        <v>12625</v>
      </c>
      <c r="F6766" s="488">
        <v>21.82</v>
      </c>
    </row>
    <row r="6767" s="489" customFormat="1">
      <c r="B6767" s="490">
        <v>95241</v>
      </c>
      <c r="C6767" s="536" t="s">
        <v>2800</v>
      </c>
      <c r="D6767" s="541" t="s">
        <v>9804</v>
      </c>
      <c r="E6767" s="539" t="s">
        <v>12625</v>
      </c>
      <c r="F6767" s="488">
        <v>42.030000000000001</v>
      </c>
    </row>
    <row r="6768" s="489" customFormat="1">
      <c r="B6768" s="490">
        <v>96620</v>
      </c>
      <c r="C6768" s="536" t="s">
        <v>2800</v>
      </c>
      <c r="D6768" s="541" t="s">
        <v>9805</v>
      </c>
      <c r="E6768" s="539" t="s">
        <v>12626</v>
      </c>
      <c r="F6768" s="488">
        <v>840.75999999999999</v>
      </c>
    </row>
    <row r="6769" s="489" customFormat="1">
      <c r="B6769" s="490">
        <v>104043</v>
      </c>
      <c r="C6769" s="536" t="s">
        <v>2800</v>
      </c>
      <c r="D6769" s="541" t="s">
        <v>9806</v>
      </c>
      <c r="E6769" s="539" t="s">
        <v>188</v>
      </c>
      <c r="F6769" s="488">
        <v>10.529999999999999</v>
      </c>
    </row>
    <row r="6770" s="489" customFormat="1">
      <c r="B6770" s="490">
        <v>104044</v>
      </c>
      <c r="C6770" s="536" t="s">
        <v>2800</v>
      </c>
      <c r="D6770" s="541" t="s">
        <v>9807</v>
      </c>
      <c r="E6770" s="539" t="s">
        <v>188</v>
      </c>
      <c r="F6770" s="488">
        <v>10.970000000000001</v>
      </c>
    </row>
    <row r="6771" s="489" customFormat="1">
      <c r="B6771" s="490">
        <v>104045</v>
      </c>
      <c r="C6771" s="536" t="s">
        <v>2800</v>
      </c>
      <c r="D6771" s="541" t="s">
        <v>9808</v>
      </c>
      <c r="E6771" s="539" t="s">
        <v>188</v>
      </c>
      <c r="F6771" s="488">
        <v>18.140000000000001</v>
      </c>
    </row>
    <row r="6772" s="489" customFormat="1">
      <c r="B6772" s="490">
        <v>104049</v>
      </c>
      <c r="C6772" s="536" t="s">
        <v>2800</v>
      </c>
      <c r="D6772" s="541" t="s">
        <v>9809</v>
      </c>
      <c r="E6772" s="539" t="s">
        <v>188</v>
      </c>
      <c r="F6772" s="488">
        <v>5.8899999999999997</v>
      </c>
    </row>
    <row r="6773" s="489" customFormat="1">
      <c r="B6773" s="490">
        <v>104050</v>
      </c>
      <c r="C6773" s="536" t="s">
        <v>2800</v>
      </c>
      <c r="D6773" s="541" t="s">
        <v>9810</v>
      </c>
      <c r="E6773" s="539" t="s">
        <v>188</v>
      </c>
      <c r="F6773" s="488">
        <v>8.8200000000000003</v>
      </c>
    </row>
    <row r="6774" s="489" customFormat="1">
      <c r="B6774" s="490">
        <v>104084</v>
      </c>
      <c r="C6774" s="536" t="s">
        <v>2800</v>
      </c>
      <c r="D6774" s="541" t="s">
        <v>9811</v>
      </c>
      <c r="E6774" s="539" t="s">
        <v>188</v>
      </c>
      <c r="F6774" s="488">
        <v>84.450000000000003</v>
      </c>
    </row>
    <row r="6775" s="489" customFormat="1">
      <c r="B6775" s="490">
        <v>104037</v>
      </c>
      <c r="C6775" s="536" t="s">
        <v>2800</v>
      </c>
      <c r="D6775" s="541" t="s">
        <v>9812</v>
      </c>
      <c r="E6775" s="539" t="s">
        <v>188</v>
      </c>
      <c r="F6775" s="488">
        <v>0</v>
      </c>
    </row>
    <row r="6776" s="489" customFormat="1">
      <c r="B6776" s="490">
        <v>104035</v>
      </c>
      <c r="C6776" s="536" t="s">
        <v>2800</v>
      </c>
      <c r="D6776" s="541" t="s">
        <v>9813</v>
      </c>
      <c r="E6776" s="539" t="s">
        <v>188</v>
      </c>
      <c r="F6776" s="488">
        <v>46.380000000000003</v>
      </c>
    </row>
    <row r="6777" s="489" customFormat="1">
      <c r="B6777" s="490">
        <v>104036</v>
      </c>
      <c r="C6777" s="536" t="s">
        <v>2800</v>
      </c>
      <c r="D6777" s="541" t="s">
        <v>9814</v>
      </c>
      <c r="E6777" s="539" t="s">
        <v>188</v>
      </c>
      <c r="F6777" s="488">
        <v>47.829999999999998</v>
      </c>
    </row>
    <row r="6778" s="489" customFormat="1">
      <c r="B6778" s="490">
        <v>104034</v>
      </c>
      <c r="C6778" s="536" t="s">
        <v>2800</v>
      </c>
      <c r="D6778" s="541" t="s">
        <v>9815</v>
      </c>
      <c r="E6778" s="539" t="s">
        <v>188</v>
      </c>
      <c r="F6778" s="488">
        <v>33.009999999999998</v>
      </c>
    </row>
    <row r="6779" s="489" customFormat="1">
      <c r="B6779" s="490">
        <v>104031</v>
      </c>
      <c r="C6779" s="536" t="s">
        <v>2800</v>
      </c>
      <c r="D6779" s="541" t="s">
        <v>9816</v>
      </c>
      <c r="E6779" s="539" t="s">
        <v>188</v>
      </c>
      <c r="F6779" s="488">
        <v>21.600000000000001</v>
      </c>
    </row>
    <row r="6780" s="489" customFormat="1">
      <c r="B6780" s="490">
        <v>104032</v>
      </c>
      <c r="C6780" s="536" t="s">
        <v>2800</v>
      </c>
      <c r="D6780" s="541" t="s">
        <v>9817</v>
      </c>
      <c r="E6780" s="539" t="s">
        <v>188</v>
      </c>
      <c r="F6780" s="488">
        <v>27.559999999999999</v>
      </c>
    </row>
    <row r="6781" s="489" customFormat="1">
      <c r="B6781" s="490">
        <v>104033</v>
      </c>
      <c r="C6781" s="536" t="s">
        <v>2800</v>
      </c>
      <c r="D6781" s="541" t="s">
        <v>9818</v>
      </c>
      <c r="E6781" s="539" t="s">
        <v>188</v>
      </c>
      <c r="F6781" s="488">
        <v>24.949999999999999</v>
      </c>
    </row>
    <row r="6782" s="489" customFormat="1">
      <c r="B6782" s="490">
        <v>104038</v>
      </c>
      <c r="C6782" s="536" t="s">
        <v>2800</v>
      </c>
      <c r="D6782" s="541" t="s">
        <v>9819</v>
      </c>
      <c r="E6782" s="539" t="s">
        <v>188</v>
      </c>
      <c r="F6782" s="488">
        <v>0</v>
      </c>
    </row>
    <row r="6783" s="489" customFormat="1">
      <c r="B6783" s="490">
        <v>104051</v>
      </c>
      <c r="C6783" s="536" t="s">
        <v>2800</v>
      </c>
      <c r="D6783" s="541" t="s">
        <v>9820</v>
      </c>
      <c r="E6783" s="539" t="s">
        <v>188</v>
      </c>
      <c r="F6783" s="488">
        <v>9.3100000000000005</v>
      </c>
    </row>
    <row r="6784" s="489" customFormat="1">
      <c r="B6784" s="490">
        <v>104052</v>
      </c>
      <c r="C6784" s="536" t="s">
        <v>2800</v>
      </c>
      <c r="D6784" s="541" t="s">
        <v>9821</v>
      </c>
      <c r="E6784" s="539" t="s">
        <v>188</v>
      </c>
      <c r="F6784" s="488">
        <v>13.119999999999999</v>
      </c>
    </row>
    <row r="6785" s="489" customFormat="1">
      <c r="B6785" s="490">
        <v>104046</v>
      </c>
      <c r="C6785" s="536" t="s">
        <v>2800</v>
      </c>
      <c r="D6785" s="541" t="s">
        <v>9822</v>
      </c>
      <c r="E6785" s="539" t="s">
        <v>188</v>
      </c>
      <c r="F6785" s="488">
        <v>9.9700000000000006</v>
      </c>
    </row>
    <row r="6786" s="489" customFormat="1">
      <c r="B6786" s="490">
        <v>104047</v>
      </c>
      <c r="C6786" s="536" t="s">
        <v>2800</v>
      </c>
      <c r="D6786" s="541" t="s">
        <v>9823</v>
      </c>
      <c r="E6786" s="539" t="s">
        <v>188</v>
      </c>
      <c r="F6786" s="488">
        <v>11.529999999999999</v>
      </c>
    </row>
    <row r="6787" s="489" customFormat="1">
      <c r="B6787" s="490">
        <v>104048</v>
      </c>
      <c r="C6787" s="536" t="s">
        <v>2800</v>
      </c>
      <c r="D6787" s="541" t="s">
        <v>9824</v>
      </c>
      <c r="E6787" s="539" t="s">
        <v>188</v>
      </c>
      <c r="F6787" s="488">
        <v>17.640000000000001</v>
      </c>
    </row>
    <row r="6788" s="489" customFormat="1">
      <c r="B6788" s="490">
        <v>104063</v>
      </c>
      <c r="C6788" s="536" t="s">
        <v>2800</v>
      </c>
      <c r="D6788" s="541" t="s">
        <v>9825</v>
      </c>
      <c r="E6788" s="539" t="s">
        <v>188</v>
      </c>
      <c r="F6788" s="488">
        <v>70.870000000000005</v>
      </c>
    </row>
    <row r="6789" s="489" customFormat="1">
      <c r="B6789" s="490">
        <v>104065</v>
      </c>
      <c r="C6789" s="536" t="s">
        <v>2800</v>
      </c>
      <c r="D6789" s="541" t="s">
        <v>9826</v>
      </c>
      <c r="E6789" s="539" t="s">
        <v>188</v>
      </c>
      <c r="F6789" s="488">
        <v>153.55000000000001</v>
      </c>
    </row>
    <row r="6790" s="489" customFormat="1">
      <c r="B6790" s="490">
        <v>104062</v>
      </c>
      <c r="C6790" s="536" t="s">
        <v>2800</v>
      </c>
      <c r="D6790" s="541" t="s">
        <v>9827</v>
      </c>
      <c r="E6790" s="539" t="s">
        <v>188</v>
      </c>
      <c r="F6790" s="488">
        <v>74.569999999999993</v>
      </c>
    </row>
    <row r="6791" s="489" customFormat="1">
      <c r="B6791" s="490">
        <v>104064</v>
      </c>
      <c r="C6791" s="536" t="s">
        <v>2800</v>
      </c>
      <c r="D6791" s="541" t="s">
        <v>9828</v>
      </c>
      <c r="E6791" s="539" t="s">
        <v>188</v>
      </c>
      <c r="F6791" s="488">
        <v>181.38999999999999</v>
      </c>
    </row>
    <row r="6792" s="489" customFormat="1">
      <c r="B6792" s="490">
        <v>104059</v>
      </c>
      <c r="C6792" s="536" t="s">
        <v>2800</v>
      </c>
      <c r="D6792" s="541" t="s">
        <v>9829</v>
      </c>
      <c r="E6792" s="539" t="s">
        <v>188</v>
      </c>
      <c r="F6792" s="488">
        <v>10.85</v>
      </c>
    </row>
    <row r="6793" s="489" customFormat="1">
      <c r="B6793" s="490">
        <v>104058</v>
      </c>
      <c r="C6793" s="536" t="s">
        <v>2800</v>
      </c>
      <c r="D6793" s="541" t="s">
        <v>9830</v>
      </c>
      <c r="E6793" s="539" t="s">
        <v>188</v>
      </c>
      <c r="F6793" s="488">
        <v>6.9699999999999998</v>
      </c>
    </row>
    <row r="6794" s="489" customFormat="1">
      <c r="B6794" s="490">
        <v>104082</v>
      </c>
      <c r="C6794" s="536" t="s">
        <v>2800</v>
      </c>
      <c r="D6794" s="541" t="s">
        <v>9831</v>
      </c>
      <c r="E6794" s="539" t="s">
        <v>188</v>
      </c>
      <c r="F6794" s="488">
        <v>30.609999999999999</v>
      </c>
    </row>
    <row r="6795" s="489" customFormat="1">
      <c r="B6795" s="490">
        <v>104083</v>
      </c>
      <c r="C6795" s="536" t="s">
        <v>2800</v>
      </c>
      <c r="D6795" s="541" t="s">
        <v>9832</v>
      </c>
      <c r="E6795" s="539" t="s">
        <v>188</v>
      </c>
      <c r="F6795" s="488">
        <v>73.959999999999994</v>
      </c>
    </row>
    <row r="6796" s="489" customFormat="1">
      <c r="B6796" s="490">
        <v>104057</v>
      </c>
      <c r="C6796" s="536" t="s">
        <v>2800</v>
      </c>
      <c r="D6796" s="541" t="s">
        <v>9833</v>
      </c>
      <c r="E6796" s="539" t="s">
        <v>188</v>
      </c>
      <c r="F6796" s="488">
        <v>0</v>
      </c>
    </row>
    <row r="6797" s="489" customFormat="1">
      <c r="B6797" s="490">
        <v>104056</v>
      </c>
      <c r="C6797" s="536" t="s">
        <v>2800</v>
      </c>
      <c r="D6797" s="541" t="s">
        <v>9834</v>
      </c>
      <c r="E6797" s="539" t="s">
        <v>188</v>
      </c>
      <c r="F6797" s="488">
        <v>17.129999999999999</v>
      </c>
    </row>
    <row r="6798" s="489" customFormat="1">
      <c r="B6798" s="490">
        <v>104055</v>
      </c>
      <c r="C6798" s="536" t="s">
        <v>2800</v>
      </c>
      <c r="D6798" s="541" t="s">
        <v>9835</v>
      </c>
      <c r="E6798" s="539" t="s">
        <v>188</v>
      </c>
      <c r="F6798" s="488">
        <v>11.74</v>
      </c>
    </row>
    <row r="6799" s="489" customFormat="1">
      <c r="B6799" s="490">
        <v>104076</v>
      </c>
      <c r="C6799" s="536" t="s">
        <v>2800</v>
      </c>
      <c r="D6799" s="541" t="s">
        <v>9836</v>
      </c>
      <c r="E6799" s="539" t="s">
        <v>188</v>
      </c>
      <c r="F6799" s="488">
        <v>47.289999999999999</v>
      </c>
    </row>
    <row r="6800" s="489" customFormat="1">
      <c r="B6800" s="490">
        <v>104060</v>
      </c>
      <c r="C6800" s="536" t="s">
        <v>2800</v>
      </c>
      <c r="D6800" s="541" t="s">
        <v>9837</v>
      </c>
      <c r="E6800" s="539" t="s">
        <v>143</v>
      </c>
      <c r="F6800" s="488">
        <v>9.1899999999999995</v>
      </c>
    </row>
    <row r="6801" s="489" customFormat="1">
      <c r="B6801" s="490">
        <v>104061</v>
      </c>
      <c r="C6801" s="536" t="s">
        <v>2800</v>
      </c>
      <c r="D6801" s="541" t="s">
        <v>9838</v>
      </c>
      <c r="E6801" s="539" t="s">
        <v>143</v>
      </c>
      <c r="F6801" s="488">
        <v>16.5</v>
      </c>
    </row>
    <row r="6802" s="489" customFormat="1">
      <c r="B6802" s="490">
        <v>104085</v>
      </c>
      <c r="C6802" s="536" t="s">
        <v>2800</v>
      </c>
      <c r="D6802" s="541" t="s">
        <v>9839</v>
      </c>
      <c r="E6802" s="539" t="s">
        <v>143</v>
      </c>
      <c r="F6802" s="488">
        <v>55.909999999999997</v>
      </c>
    </row>
    <row r="6803" s="489" customFormat="1">
      <c r="B6803" s="490">
        <v>104086</v>
      </c>
      <c r="C6803" s="536" t="s">
        <v>2800</v>
      </c>
      <c r="D6803" s="541" t="s">
        <v>9840</v>
      </c>
      <c r="E6803" s="539" t="s">
        <v>143</v>
      </c>
      <c r="F6803" s="488">
        <v>100.06999999999999</v>
      </c>
    </row>
    <row r="6804" s="489" customFormat="1">
      <c r="B6804" s="490">
        <v>104073</v>
      </c>
      <c r="C6804" s="536" t="s">
        <v>2800</v>
      </c>
      <c r="D6804" s="541" t="s">
        <v>9841</v>
      </c>
      <c r="E6804" s="539" t="s">
        <v>188</v>
      </c>
      <c r="F6804" s="488">
        <v>0</v>
      </c>
    </row>
    <row r="6805" s="489" customFormat="1">
      <c r="B6805" s="490">
        <v>104074</v>
      </c>
      <c r="C6805" s="536" t="s">
        <v>2800</v>
      </c>
      <c r="D6805" s="541" t="s">
        <v>9842</v>
      </c>
      <c r="E6805" s="539" t="s">
        <v>188</v>
      </c>
      <c r="F6805" s="488">
        <v>0</v>
      </c>
    </row>
    <row r="6806" s="489" customFormat="1">
      <c r="B6806" s="490">
        <v>104075</v>
      </c>
      <c r="C6806" s="536" t="s">
        <v>2800</v>
      </c>
      <c r="D6806" s="541" t="s">
        <v>9843</v>
      </c>
      <c r="E6806" s="539" t="s">
        <v>188</v>
      </c>
      <c r="F6806" s="488">
        <v>0</v>
      </c>
    </row>
    <row r="6807" s="489" customFormat="1">
      <c r="B6807" s="490">
        <v>104039</v>
      </c>
      <c r="C6807" s="536" t="s">
        <v>2800</v>
      </c>
      <c r="D6807" s="541" t="s">
        <v>9844</v>
      </c>
      <c r="E6807" s="539" t="s">
        <v>188</v>
      </c>
      <c r="F6807" s="488">
        <v>98.569999999999993</v>
      </c>
    </row>
    <row r="6808" s="489" customFormat="1">
      <c r="B6808" s="490">
        <v>104040</v>
      </c>
      <c r="C6808" s="536" t="s">
        <v>2800</v>
      </c>
      <c r="D6808" s="541" t="s">
        <v>9845</v>
      </c>
      <c r="E6808" s="539" t="s">
        <v>188</v>
      </c>
      <c r="F6808" s="488">
        <v>0</v>
      </c>
    </row>
    <row r="6809" s="489" customFormat="1">
      <c r="B6809" s="490">
        <v>104041</v>
      </c>
      <c r="C6809" s="536" t="s">
        <v>2800</v>
      </c>
      <c r="D6809" s="541" t="s">
        <v>9846</v>
      </c>
      <c r="E6809" s="539" t="s">
        <v>188</v>
      </c>
      <c r="F6809" s="488">
        <v>0</v>
      </c>
    </row>
    <row r="6810" s="489" customFormat="1">
      <c r="B6810" s="490">
        <v>104042</v>
      </c>
      <c r="C6810" s="536" t="s">
        <v>2800</v>
      </c>
      <c r="D6810" s="541" t="s">
        <v>9847</v>
      </c>
      <c r="E6810" s="539" t="s">
        <v>188</v>
      </c>
      <c r="F6810" s="488">
        <v>0</v>
      </c>
    </row>
    <row r="6811" s="489" customFormat="1">
      <c r="B6811" s="490">
        <v>104072</v>
      </c>
      <c r="C6811" s="536" t="s">
        <v>2800</v>
      </c>
      <c r="D6811" s="541" t="s">
        <v>9848</v>
      </c>
      <c r="E6811" s="539" t="s">
        <v>188</v>
      </c>
      <c r="F6811" s="488">
        <v>281.00999999999999</v>
      </c>
    </row>
    <row r="6812" s="489" customFormat="1">
      <c r="B6812" s="490">
        <v>104053</v>
      </c>
      <c r="C6812" s="536" t="s">
        <v>2800</v>
      </c>
      <c r="D6812" s="541" t="s">
        <v>9849</v>
      </c>
      <c r="E6812" s="539" t="s">
        <v>188</v>
      </c>
      <c r="F6812" s="488">
        <v>11.140000000000001</v>
      </c>
    </row>
    <row r="6813" s="489" customFormat="1">
      <c r="B6813" s="490">
        <v>104054</v>
      </c>
      <c r="C6813" s="536" t="s">
        <v>2800</v>
      </c>
      <c r="D6813" s="541" t="s">
        <v>9850</v>
      </c>
      <c r="E6813" s="539" t="s">
        <v>188</v>
      </c>
      <c r="F6813" s="488">
        <v>23.18</v>
      </c>
    </row>
    <row r="6814" s="489" customFormat="1">
      <c r="B6814" s="490">
        <v>99818</v>
      </c>
      <c r="C6814" s="536" t="s">
        <v>2800</v>
      </c>
      <c r="D6814" s="541" t="s">
        <v>9851</v>
      </c>
      <c r="E6814" s="539" t="s">
        <v>188</v>
      </c>
      <c r="F6814" s="488">
        <v>6.6699999999999999</v>
      </c>
    </row>
    <row r="6815" s="489" customFormat="1">
      <c r="B6815" s="490">
        <v>99819</v>
      </c>
      <c r="C6815" s="536" t="s">
        <v>2800</v>
      </c>
      <c r="D6815" s="541" t="s">
        <v>9852</v>
      </c>
      <c r="E6815" s="539" t="s">
        <v>12625</v>
      </c>
      <c r="F6815" s="488">
        <v>17.850000000000001</v>
      </c>
    </row>
    <row r="6816" s="489" customFormat="1">
      <c r="B6816" s="490">
        <v>99811</v>
      </c>
      <c r="C6816" s="536" t="s">
        <v>2800</v>
      </c>
      <c r="D6816" s="541" t="s">
        <v>9853</v>
      </c>
      <c r="E6816" s="539" t="s">
        <v>12625</v>
      </c>
      <c r="F6816" s="488">
        <v>3.73</v>
      </c>
    </row>
    <row r="6817" s="489" customFormat="1">
      <c r="B6817" s="490">
        <v>99826</v>
      </c>
      <c r="C6817" s="536" t="s">
        <v>2800</v>
      </c>
      <c r="D6817" s="541" t="s">
        <v>9854</v>
      </c>
      <c r="E6817" s="539" t="s">
        <v>12625</v>
      </c>
      <c r="F6817" s="488">
        <v>1.6299999999999999</v>
      </c>
    </row>
    <row r="6818" s="489" customFormat="1">
      <c r="B6818" s="490">
        <v>99821</v>
      </c>
      <c r="C6818" s="536" t="s">
        <v>2800</v>
      </c>
      <c r="D6818" s="541" t="s">
        <v>9855</v>
      </c>
      <c r="E6818" s="539" t="s">
        <v>12625</v>
      </c>
      <c r="F6818" s="488">
        <v>3.5499999999999998</v>
      </c>
    </row>
    <row r="6819" s="489" customFormat="1">
      <c r="B6819" s="490">
        <v>99820</v>
      </c>
      <c r="C6819" s="536" t="s">
        <v>2800</v>
      </c>
      <c r="D6819" s="541" t="s">
        <v>9856</v>
      </c>
      <c r="E6819" s="539" t="s">
        <v>12625</v>
      </c>
      <c r="F6819" s="488">
        <v>2.2599999999999998</v>
      </c>
    </row>
    <row r="6820" s="489" customFormat="1">
      <c r="B6820" s="490">
        <v>99812</v>
      </c>
      <c r="C6820" s="536" t="s">
        <v>2800</v>
      </c>
      <c r="D6820" s="541" t="s">
        <v>9857</v>
      </c>
      <c r="E6820" s="539" t="s">
        <v>12625</v>
      </c>
      <c r="F6820" s="488">
        <v>1.1899999999999999</v>
      </c>
    </row>
    <row r="6821" s="489" customFormat="1">
      <c r="B6821" s="490">
        <v>99817</v>
      </c>
      <c r="C6821" s="536" t="s">
        <v>2800</v>
      </c>
      <c r="D6821" s="541" t="s">
        <v>9858</v>
      </c>
      <c r="E6821" s="539" t="s">
        <v>188</v>
      </c>
      <c r="F6821" s="488">
        <v>6.6699999999999999</v>
      </c>
    </row>
    <row r="6822" s="489" customFormat="1">
      <c r="B6822" s="490">
        <v>99813</v>
      </c>
      <c r="C6822" s="536" t="s">
        <v>2800</v>
      </c>
      <c r="D6822" s="541" t="s">
        <v>9859</v>
      </c>
      <c r="E6822" s="539" t="s">
        <v>12625</v>
      </c>
      <c r="F6822" s="488">
        <v>1.05</v>
      </c>
    </row>
    <row r="6823" s="489" customFormat="1">
      <c r="B6823" s="490">
        <v>99815</v>
      </c>
      <c r="C6823" s="536" t="s">
        <v>2800</v>
      </c>
      <c r="D6823" s="541" t="s">
        <v>9860</v>
      </c>
      <c r="E6823" s="539" t="s">
        <v>188</v>
      </c>
      <c r="F6823" s="488">
        <v>10.050000000000001</v>
      </c>
    </row>
    <row r="6824" s="489" customFormat="1">
      <c r="B6824" s="490">
        <v>99805</v>
      </c>
      <c r="C6824" s="536" t="s">
        <v>2800</v>
      </c>
      <c r="D6824" s="541" t="s">
        <v>9861</v>
      </c>
      <c r="E6824" s="539" t="s">
        <v>12625</v>
      </c>
      <c r="F6824" s="488">
        <v>12.08</v>
      </c>
    </row>
    <row r="6825" s="489" customFormat="1">
      <c r="B6825" s="490">
        <v>99803</v>
      </c>
      <c r="C6825" s="536" t="s">
        <v>2800</v>
      </c>
      <c r="D6825" s="541" t="s">
        <v>9862</v>
      </c>
      <c r="E6825" s="539" t="s">
        <v>12625</v>
      </c>
      <c r="F6825" s="488">
        <v>2.1899999999999999</v>
      </c>
    </row>
    <row r="6826" s="489" customFormat="1">
      <c r="B6826" s="490">
        <v>99802</v>
      </c>
      <c r="C6826" s="536" t="s">
        <v>2800</v>
      </c>
      <c r="D6826" s="541" t="s">
        <v>9863</v>
      </c>
      <c r="E6826" s="539" t="s">
        <v>12625</v>
      </c>
      <c r="F6826" s="488">
        <v>0.56000000000000005</v>
      </c>
    </row>
    <row r="6827" s="489" customFormat="1">
      <c r="B6827" s="490">
        <v>99804</v>
      </c>
      <c r="C6827" s="536" t="s">
        <v>2800</v>
      </c>
      <c r="D6827" s="541" t="s">
        <v>9864</v>
      </c>
      <c r="E6827" s="539" t="s">
        <v>12625</v>
      </c>
      <c r="F6827" s="488">
        <v>5.71</v>
      </c>
    </row>
    <row r="6828" s="489" customFormat="1">
      <c r="B6828" s="490">
        <v>99809</v>
      </c>
      <c r="C6828" s="536" t="s">
        <v>2800</v>
      </c>
      <c r="D6828" s="541" t="s">
        <v>9865</v>
      </c>
      <c r="E6828" s="539" t="s">
        <v>12625</v>
      </c>
      <c r="F6828" s="488">
        <v>6.2400000000000002</v>
      </c>
    </row>
    <row r="6829" s="489" customFormat="1">
      <c r="B6829" s="490">
        <v>99810</v>
      </c>
      <c r="C6829" s="536" t="s">
        <v>2800</v>
      </c>
      <c r="D6829" s="541" t="s">
        <v>9866</v>
      </c>
      <c r="E6829" s="539" t="s">
        <v>12625</v>
      </c>
      <c r="F6829" s="488">
        <v>7.79</v>
      </c>
    </row>
    <row r="6830" s="489" customFormat="1">
      <c r="B6830" s="490">
        <v>99801</v>
      </c>
      <c r="C6830" s="536" t="s">
        <v>2800</v>
      </c>
      <c r="D6830" s="541" t="s">
        <v>9867</v>
      </c>
      <c r="E6830" s="539" t="s">
        <v>12625</v>
      </c>
      <c r="F6830" s="488">
        <v>0</v>
      </c>
    </row>
    <row r="6831" s="489" customFormat="1">
      <c r="B6831" s="490">
        <v>99822</v>
      </c>
      <c r="C6831" s="536" t="s">
        <v>2800</v>
      </c>
      <c r="D6831" s="541" t="s">
        <v>9868</v>
      </c>
      <c r="E6831" s="539" t="s">
        <v>12625</v>
      </c>
      <c r="F6831" s="488">
        <v>1.0600000000000001</v>
      </c>
    </row>
    <row r="6832" s="489" customFormat="1">
      <c r="B6832" s="490">
        <v>99825</v>
      </c>
      <c r="C6832" s="536" t="s">
        <v>2800</v>
      </c>
      <c r="D6832" s="541" t="s">
        <v>9869</v>
      </c>
      <c r="E6832" s="539" t="s">
        <v>12625</v>
      </c>
      <c r="F6832" s="488">
        <v>4.0899999999999999</v>
      </c>
    </row>
    <row r="6833" s="489" customFormat="1">
      <c r="B6833" s="490">
        <v>99824</v>
      </c>
      <c r="C6833" s="536" t="s">
        <v>2800</v>
      </c>
      <c r="D6833" s="541" t="s">
        <v>9870</v>
      </c>
      <c r="E6833" s="539" t="s">
        <v>12625</v>
      </c>
      <c r="F6833" s="488">
        <v>2.8300000000000001</v>
      </c>
    </row>
    <row r="6834" s="489" customFormat="1">
      <c r="B6834" s="490">
        <v>99823</v>
      </c>
      <c r="C6834" s="536" t="s">
        <v>2800</v>
      </c>
      <c r="D6834" s="541" t="s">
        <v>9871</v>
      </c>
      <c r="E6834" s="539" t="s">
        <v>12625</v>
      </c>
      <c r="F6834" s="488">
        <v>2.6200000000000001</v>
      </c>
    </row>
    <row r="6835" s="489" customFormat="1">
      <c r="B6835" s="490">
        <v>99806</v>
      </c>
      <c r="C6835" s="536" t="s">
        <v>2800</v>
      </c>
      <c r="D6835" s="541" t="s">
        <v>9872</v>
      </c>
      <c r="E6835" s="539" t="s">
        <v>12625</v>
      </c>
      <c r="F6835" s="488">
        <v>0.90000000000000002</v>
      </c>
    </row>
    <row r="6836" s="489" customFormat="1">
      <c r="B6836" s="490">
        <v>99807</v>
      </c>
      <c r="C6836" s="536" t="s">
        <v>2800</v>
      </c>
      <c r="D6836" s="541" t="s">
        <v>9873</v>
      </c>
      <c r="E6836" s="539" t="s">
        <v>12625</v>
      </c>
      <c r="F6836" s="488">
        <v>1.75</v>
      </c>
    </row>
    <row r="6837" s="489" customFormat="1">
      <c r="B6837" s="490">
        <v>99808</v>
      </c>
      <c r="C6837" s="536" t="s">
        <v>2800</v>
      </c>
      <c r="D6837" s="541" t="s">
        <v>9874</v>
      </c>
      <c r="E6837" s="539" t="s">
        <v>12625</v>
      </c>
      <c r="F6837" s="488">
        <v>4.3799999999999999</v>
      </c>
    </row>
    <row r="6838" s="489" customFormat="1">
      <c r="B6838" s="490">
        <v>99814</v>
      </c>
      <c r="C6838" s="536" t="s">
        <v>2800</v>
      </c>
      <c r="D6838" s="541" t="s">
        <v>9875</v>
      </c>
      <c r="E6838" s="539" t="s">
        <v>12625</v>
      </c>
      <c r="F6838" s="488">
        <v>2.0899999999999999</v>
      </c>
    </row>
    <row r="6839" s="489" customFormat="1">
      <c r="B6839" s="490">
        <v>99816</v>
      </c>
      <c r="C6839" s="536" t="s">
        <v>2800</v>
      </c>
      <c r="D6839" s="541" t="s">
        <v>9876</v>
      </c>
      <c r="E6839" s="539" t="s">
        <v>188</v>
      </c>
      <c r="F6839" s="488">
        <v>10.609999999999999</v>
      </c>
    </row>
    <row r="6840" s="489" customFormat="1">
      <c r="B6840" s="490">
        <v>88238</v>
      </c>
      <c r="C6840" s="536" t="s">
        <v>2800</v>
      </c>
      <c r="D6840" s="541" t="s">
        <v>3462</v>
      </c>
      <c r="E6840" s="539" t="s">
        <v>157</v>
      </c>
      <c r="F6840" s="488">
        <v>25.02</v>
      </c>
    </row>
    <row r="6841" s="489" customFormat="1">
      <c r="B6841" s="490">
        <v>101374</v>
      </c>
      <c r="C6841" s="536" t="s">
        <v>2800</v>
      </c>
      <c r="D6841" s="541" t="s">
        <v>3462</v>
      </c>
      <c r="E6841" s="539" t="s">
        <v>185</v>
      </c>
      <c r="F6841" s="488">
        <v>4489.71</v>
      </c>
    </row>
    <row r="6842" s="489" customFormat="1">
      <c r="B6842" s="490">
        <v>88239</v>
      </c>
      <c r="C6842" s="536" t="s">
        <v>2800</v>
      </c>
      <c r="D6842" s="541" t="s">
        <v>3463</v>
      </c>
      <c r="E6842" s="539" t="s">
        <v>157</v>
      </c>
      <c r="F6842" s="488">
        <v>24.850000000000001</v>
      </c>
    </row>
    <row r="6843" s="489" customFormat="1">
      <c r="B6843" s="490">
        <v>101375</v>
      </c>
      <c r="C6843" s="536" t="s">
        <v>2800</v>
      </c>
      <c r="D6843" s="541" t="s">
        <v>9877</v>
      </c>
      <c r="E6843" s="539" t="s">
        <v>185</v>
      </c>
      <c r="F6843" s="488">
        <v>4556.9799999999996</v>
      </c>
    </row>
    <row r="6844" s="489" customFormat="1">
      <c r="B6844" s="490">
        <v>88240</v>
      </c>
      <c r="C6844" s="536" t="s">
        <v>2800</v>
      </c>
      <c r="D6844" s="541" t="s">
        <v>3464</v>
      </c>
      <c r="E6844" s="539" t="s">
        <v>157</v>
      </c>
      <c r="F6844" s="488">
        <v>23.829999999999998</v>
      </c>
    </row>
    <row r="6845" s="489" customFormat="1">
      <c r="B6845" s="490">
        <v>101376</v>
      </c>
      <c r="C6845" s="536" t="s">
        <v>2800</v>
      </c>
      <c r="D6845" s="541" t="s">
        <v>9878</v>
      </c>
      <c r="E6845" s="539" t="s">
        <v>185</v>
      </c>
      <c r="F6845" s="488">
        <v>4262.6899999999996</v>
      </c>
    </row>
    <row r="6846" s="489" customFormat="1">
      <c r="B6846" s="490">
        <v>88241</v>
      </c>
      <c r="C6846" s="536" t="s">
        <v>2800</v>
      </c>
      <c r="D6846" s="541" t="s">
        <v>3465</v>
      </c>
      <c r="E6846" s="539" t="s">
        <v>157</v>
      </c>
      <c r="F6846" s="488">
        <v>26.539999999999999</v>
      </c>
    </row>
    <row r="6847" s="489" customFormat="1">
      <c r="B6847" s="490">
        <v>101377</v>
      </c>
      <c r="C6847" s="536" t="s">
        <v>2800</v>
      </c>
      <c r="D6847" s="541" t="s">
        <v>3465</v>
      </c>
      <c r="E6847" s="539" t="s">
        <v>185</v>
      </c>
      <c r="F6847" s="488">
        <v>4761.8299999999999</v>
      </c>
    </row>
    <row r="6848" s="489" customFormat="1">
      <c r="B6848" s="490">
        <v>88242</v>
      </c>
      <c r="C6848" s="536" t="s">
        <v>2800</v>
      </c>
      <c r="D6848" s="541" t="s">
        <v>3466</v>
      </c>
      <c r="E6848" s="539" t="s">
        <v>157</v>
      </c>
      <c r="F6848" s="488">
        <v>25.07</v>
      </c>
    </row>
    <row r="6849" s="489" customFormat="1">
      <c r="B6849" s="490">
        <v>100301</v>
      </c>
      <c r="C6849" s="536" t="s">
        <v>2800</v>
      </c>
      <c r="D6849" s="541" t="s">
        <v>9879</v>
      </c>
      <c r="E6849" s="539" t="s">
        <v>157</v>
      </c>
      <c r="F6849" s="488">
        <v>26.879999999999999</v>
      </c>
    </row>
    <row r="6850" s="489" customFormat="1">
      <c r="B6850" s="490">
        <v>101378</v>
      </c>
      <c r="C6850" s="536" t="s">
        <v>2800</v>
      </c>
      <c r="D6850" s="541" t="s">
        <v>9879</v>
      </c>
      <c r="E6850" s="539" t="s">
        <v>185</v>
      </c>
      <c r="F6850" s="488">
        <v>4838.3000000000002</v>
      </c>
    </row>
    <row r="6851" s="489" customFormat="1">
      <c r="B6851" s="490">
        <v>101379</v>
      </c>
      <c r="C6851" s="536" t="s">
        <v>2800</v>
      </c>
      <c r="D6851" s="541" t="s">
        <v>9880</v>
      </c>
      <c r="E6851" s="539" t="s">
        <v>185</v>
      </c>
      <c r="F6851" s="488">
        <v>4489.71</v>
      </c>
    </row>
    <row r="6852" s="489" customFormat="1">
      <c r="B6852" s="490">
        <v>88243</v>
      </c>
      <c r="C6852" s="536" t="s">
        <v>2800</v>
      </c>
      <c r="D6852" s="541" t="s">
        <v>3467</v>
      </c>
      <c r="E6852" s="539" t="s">
        <v>157</v>
      </c>
      <c r="F6852" s="488">
        <v>26.449999999999999</v>
      </c>
    </row>
    <row r="6853" s="489" customFormat="1">
      <c r="B6853" s="490">
        <v>101380</v>
      </c>
      <c r="C6853" s="536" t="s">
        <v>2800</v>
      </c>
      <c r="D6853" s="541" t="s">
        <v>3467</v>
      </c>
      <c r="E6853" s="539" t="s">
        <v>185</v>
      </c>
      <c r="F6853" s="488">
        <v>4743.5500000000002</v>
      </c>
    </row>
    <row r="6854" s="489" customFormat="1">
      <c r="B6854" s="490">
        <v>90766</v>
      </c>
      <c r="C6854" s="536" t="s">
        <v>2800</v>
      </c>
      <c r="D6854" s="541" t="s">
        <v>3533</v>
      </c>
      <c r="E6854" s="539" t="s">
        <v>157</v>
      </c>
      <c r="F6854" s="488">
        <v>26.620000000000001</v>
      </c>
    </row>
    <row r="6855" s="489" customFormat="1">
      <c r="B6855" s="490">
        <v>93563</v>
      </c>
      <c r="C6855" s="536" t="s">
        <v>2800</v>
      </c>
      <c r="D6855" s="541" t="s">
        <v>3533</v>
      </c>
      <c r="E6855" s="539" t="s">
        <v>185</v>
      </c>
      <c r="F6855" s="488">
        <v>4725.8000000000002</v>
      </c>
    </row>
    <row r="6856" s="489" customFormat="1">
      <c r="B6856" s="490">
        <v>90767</v>
      </c>
      <c r="C6856" s="536" t="s">
        <v>2800</v>
      </c>
      <c r="D6856" s="541" t="s">
        <v>3534</v>
      </c>
      <c r="E6856" s="539" t="s">
        <v>157</v>
      </c>
      <c r="F6856" s="488">
        <v>23.780000000000001</v>
      </c>
    </row>
    <row r="6857" s="489" customFormat="1">
      <c r="B6857" s="490">
        <v>93564</v>
      </c>
      <c r="C6857" s="536" t="s">
        <v>2800</v>
      </c>
      <c r="D6857" s="541" t="s">
        <v>3534</v>
      </c>
      <c r="E6857" s="539" t="s">
        <v>185</v>
      </c>
      <c r="F6857" s="488">
        <v>4211.9499999999998</v>
      </c>
    </row>
    <row r="6858" s="489" customFormat="1">
      <c r="B6858" s="490">
        <v>88245</v>
      </c>
      <c r="C6858" s="536" t="s">
        <v>2800</v>
      </c>
      <c r="D6858" s="541" t="s">
        <v>3468</v>
      </c>
      <c r="E6858" s="539" t="s">
        <v>157</v>
      </c>
      <c r="F6858" s="488">
        <v>30.969999999999999</v>
      </c>
    </row>
    <row r="6859" s="489" customFormat="1">
      <c r="B6859" s="490">
        <v>101381</v>
      </c>
      <c r="C6859" s="536" t="s">
        <v>2800</v>
      </c>
      <c r="D6859" s="541" t="s">
        <v>3468</v>
      </c>
      <c r="E6859" s="539" t="s">
        <v>185</v>
      </c>
      <c r="F6859" s="488">
        <v>5538.8500000000004</v>
      </c>
    </row>
    <row r="6860" s="489" customFormat="1">
      <c r="B6860" s="490">
        <v>90768</v>
      </c>
      <c r="C6860" s="536" t="s">
        <v>2800</v>
      </c>
      <c r="D6860" s="541" t="s">
        <v>3535</v>
      </c>
      <c r="E6860" s="539" t="s">
        <v>157</v>
      </c>
      <c r="F6860" s="488">
        <v>126.45999999999999</v>
      </c>
    </row>
    <row r="6861" s="489" customFormat="1">
      <c r="B6861" s="490">
        <v>90769</v>
      </c>
      <c r="C6861" s="536" t="s">
        <v>2800</v>
      </c>
      <c r="D6861" s="541" t="s">
        <v>3536</v>
      </c>
      <c r="E6861" s="539" t="s">
        <v>157</v>
      </c>
      <c r="F6861" s="488">
        <v>133.30000000000001</v>
      </c>
    </row>
    <row r="6862" s="489" customFormat="1">
      <c r="B6862" s="490">
        <v>90770</v>
      </c>
      <c r="C6862" s="536" t="s">
        <v>2800</v>
      </c>
      <c r="D6862" s="541" t="s">
        <v>3537</v>
      </c>
      <c r="E6862" s="539" t="s">
        <v>157</v>
      </c>
      <c r="F6862" s="488">
        <v>137.46000000000001</v>
      </c>
    </row>
    <row r="6863" s="489" customFormat="1">
      <c r="B6863" s="490">
        <v>93569</v>
      </c>
      <c r="C6863" s="536" t="s">
        <v>2800</v>
      </c>
      <c r="D6863" s="541" t="s">
        <v>3548</v>
      </c>
      <c r="E6863" s="539" t="s">
        <v>185</v>
      </c>
      <c r="F6863" s="488">
        <v>22312.189999999999</v>
      </c>
    </row>
    <row r="6864" s="489" customFormat="1">
      <c r="B6864" s="490">
        <v>93570</v>
      </c>
      <c r="C6864" s="536" t="s">
        <v>2800</v>
      </c>
      <c r="D6864" s="541" t="s">
        <v>3549</v>
      </c>
      <c r="E6864" s="539" t="s">
        <v>185</v>
      </c>
      <c r="F6864" s="488">
        <v>23516.209999999999</v>
      </c>
    </row>
    <row r="6865" s="489" customFormat="1">
      <c r="B6865" s="490">
        <v>93571</v>
      </c>
      <c r="C6865" s="536" t="s">
        <v>2800</v>
      </c>
      <c r="D6865" s="541" t="s">
        <v>3550</v>
      </c>
      <c r="E6865" s="539" t="s">
        <v>185</v>
      </c>
      <c r="F6865" s="488">
        <v>24245.459999999999</v>
      </c>
    </row>
    <row r="6866" s="489" customFormat="1">
      <c r="B6866" s="490">
        <v>101382</v>
      </c>
      <c r="C6866" s="536" t="s">
        <v>2800</v>
      </c>
      <c r="D6866" s="541" t="s">
        <v>9881</v>
      </c>
      <c r="E6866" s="539" t="s">
        <v>185</v>
      </c>
      <c r="F6866" s="488">
        <v>4345.1400000000003</v>
      </c>
    </row>
    <row r="6867" s="489" customFormat="1">
      <c r="B6867" s="490">
        <v>88246</v>
      </c>
      <c r="C6867" s="536" t="s">
        <v>2800</v>
      </c>
      <c r="D6867" s="541" t="s">
        <v>3469</v>
      </c>
      <c r="E6867" s="539" t="s">
        <v>157</v>
      </c>
      <c r="F6867" s="488">
        <v>24.300000000000001</v>
      </c>
    </row>
    <row r="6868" s="489" customFormat="1">
      <c r="B6868" s="490">
        <v>100303</v>
      </c>
      <c r="C6868" s="536" t="s">
        <v>2800</v>
      </c>
      <c r="D6868" s="541" t="s">
        <v>9882</v>
      </c>
      <c r="E6868" s="539" t="s">
        <v>157</v>
      </c>
      <c r="F6868" s="488">
        <v>23.039999999999999</v>
      </c>
    </row>
    <row r="6869" s="489" customFormat="1">
      <c r="B6869" s="490">
        <v>101383</v>
      </c>
      <c r="C6869" s="536" t="s">
        <v>2800</v>
      </c>
      <c r="D6869" s="541" t="s">
        <v>9882</v>
      </c>
      <c r="E6869" s="539" t="s">
        <v>185</v>
      </c>
      <c r="F6869" s="488">
        <v>4143.54</v>
      </c>
    </row>
    <row r="6870" s="489" customFormat="1">
      <c r="B6870" s="490">
        <v>88247</v>
      </c>
      <c r="C6870" s="536" t="s">
        <v>2800</v>
      </c>
      <c r="D6870" s="541" t="s">
        <v>3470</v>
      </c>
      <c r="E6870" s="539" t="s">
        <v>157</v>
      </c>
      <c r="F6870" s="488">
        <v>25.52</v>
      </c>
    </row>
    <row r="6871" s="489" customFormat="1">
      <c r="B6871" s="490">
        <v>88248</v>
      </c>
      <c r="C6871" s="536" t="s">
        <v>2800</v>
      </c>
      <c r="D6871" s="541" t="s">
        <v>3471</v>
      </c>
      <c r="E6871" s="539" t="s">
        <v>157</v>
      </c>
      <c r="F6871" s="488">
        <v>24.48</v>
      </c>
    </row>
    <row r="6872" s="489" customFormat="1">
      <c r="B6872" s="490">
        <v>101384</v>
      </c>
      <c r="C6872" s="536" t="s">
        <v>2800</v>
      </c>
      <c r="D6872" s="541" t="s">
        <v>3471</v>
      </c>
      <c r="E6872" s="539" t="s">
        <v>185</v>
      </c>
      <c r="F6872" s="488">
        <v>4381.8000000000002</v>
      </c>
    </row>
    <row r="6873" s="489" customFormat="1">
      <c r="B6873" s="490">
        <v>90772</v>
      </c>
      <c r="C6873" s="536" t="s">
        <v>2800</v>
      </c>
      <c r="D6873" s="541" t="s">
        <v>3538</v>
      </c>
      <c r="E6873" s="539" t="s">
        <v>157</v>
      </c>
      <c r="F6873" s="488">
        <v>22.350000000000001</v>
      </c>
    </row>
    <row r="6874" s="489" customFormat="1">
      <c r="B6874" s="490">
        <v>93566</v>
      </c>
      <c r="C6874" s="536" t="s">
        <v>2800</v>
      </c>
      <c r="D6874" s="541" t="s">
        <v>3538</v>
      </c>
      <c r="E6874" s="539" t="s">
        <v>185</v>
      </c>
      <c r="F6874" s="488">
        <v>3974.6500000000001</v>
      </c>
    </row>
    <row r="6875" s="489" customFormat="1">
      <c r="B6875" s="490">
        <v>101385</v>
      </c>
      <c r="C6875" s="536" t="s">
        <v>2800</v>
      </c>
      <c r="D6875" s="541" t="s">
        <v>9883</v>
      </c>
      <c r="E6875" s="539" t="s">
        <v>185</v>
      </c>
      <c r="F6875" s="488">
        <v>5947.3999999999996</v>
      </c>
    </row>
    <row r="6876" s="489" customFormat="1">
      <c r="B6876" s="490">
        <v>88249</v>
      </c>
      <c r="C6876" s="536" t="s">
        <v>2800</v>
      </c>
      <c r="D6876" s="541" t="s">
        <v>3472</v>
      </c>
      <c r="E6876" s="539" t="s">
        <v>157</v>
      </c>
      <c r="F6876" s="488">
        <v>33.560000000000002</v>
      </c>
    </row>
    <row r="6877" s="489" customFormat="1">
      <c r="B6877" s="490">
        <v>88250</v>
      </c>
      <c r="C6877" s="536" t="s">
        <v>2800</v>
      </c>
      <c r="D6877" s="541" t="s">
        <v>3473</v>
      </c>
      <c r="E6877" s="539" t="s">
        <v>157</v>
      </c>
      <c r="F6877" s="488">
        <v>23.829999999999998</v>
      </c>
    </row>
    <row r="6878" s="489" customFormat="1">
      <c r="B6878" s="490">
        <v>101386</v>
      </c>
      <c r="C6878" s="536" t="s">
        <v>2800</v>
      </c>
      <c r="D6878" s="541" t="s">
        <v>3473</v>
      </c>
      <c r="E6878" s="539" t="s">
        <v>185</v>
      </c>
      <c r="F6878" s="488">
        <v>4262.6899999999996</v>
      </c>
    </row>
    <row r="6879" s="489" customFormat="1">
      <c r="B6879" s="490">
        <v>101387</v>
      </c>
      <c r="C6879" s="536" t="s">
        <v>2800</v>
      </c>
      <c r="D6879" s="541" t="s">
        <v>9884</v>
      </c>
      <c r="E6879" s="539" t="s">
        <v>185</v>
      </c>
      <c r="F6879" s="488">
        <v>4497.5299999999997</v>
      </c>
    </row>
    <row r="6880" s="489" customFormat="1">
      <c r="B6880" s="490">
        <v>88251</v>
      </c>
      <c r="C6880" s="536" t="s">
        <v>2800</v>
      </c>
      <c r="D6880" s="541" t="s">
        <v>3474</v>
      </c>
      <c r="E6880" s="539" t="s">
        <v>157</v>
      </c>
      <c r="F6880" s="488">
        <v>25.02</v>
      </c>
    </row>
    <row r="6881" s="489" customFormat="1">
      <c r="B6881" s="490">
        <v>88252</v>
      </c>
      <c r="C6881" s="536" t="s">
        <v>2800</v>
      </c>
      <c r="D6881" s="541" t="s">
        <v>3475</v>
      </c>
      <c r="E6881" s="539" t="s">
        <v>157</v>
      </c>
      <c r="F6881" s="488">
        <v>22.859999999999999</v>
      </c>
    </row>
    <row r="6882" s="489" customFormat="1">
      <c r="B6882" s="490">
        <v>101388</v>
      </c>
      <c r="C6882" s="536" t="s">
        <v>2800</v>
      </c>
      <c r="D6882" s="541" t="s">
        <v>3475</v>
      </c>
      <c r="E6882" s="539" t="s">
        <v>185</v>
      </c>
      <c r="F6882" s="488">
        <v>4109.8500000000004</v>
      </c>
    </row>
    <row r="6883" s="489" customFormat="1">
      <c r="B6883" s="490">
        <v>88253</v>
      </c>
      <c r="C6883" s="536" t="s">
        <v>2800</v>
      </c>
      <c r="D6883" s="541" t="s">
        <v>3476</v>
      </c>
      <c r="E6883" s="539" t="s">
        <v>157</v>
      </c>
      <c r="F6883" s="488">
        <v>22.68</v>
      </c>
    </row>
    <row r="6884" s="489" customFormat="1">
      <c r="B6884" s="490">
        <v>101389</v>
      </c>
      <c r="C6884" s="536" t="s">
        <v>2800</v>
      </c>
      <c r="D6884" s="541" t="s">
        <v>3476</v>
      </c>
      <c r="E6884" s="539" t="s">
        <v>185</v>
      </c>
      <c r="F6884" s="488">
        <v>4030.3800000000001</v>
      </c>
    </row>
    <row r="6885" s="489" customFormat="1">
      <c r="B6885" s="490">
        <v>101390</v>
      </c>
      <c r="C6885" s="536" t="s">
        <v>2800</v>
      </c>
      <c r="D6885" s="541" t="s">
        <v>9885</v>
      </c>
      <c r="E6885" s="539" t="s">
        <v>185</v>
      </c>
      <c r="F6885" s="488">
        <v>7101.5600000000004</v>
      </c>
    </row>
    <row r="6886" s="489" customFormat="1">
      <c r="B6886" s="490">
        <v>88255</v>
      </c>
      <c r="C6886" s="536" t="s">
        <v>2800</v>
      </c>
      <c r="D6886" s="541" t="s">
        <v>3477</v>
      </c>
      <c r="E6886" s="539" t="s">
        <v>157</v>
      </c>
      <c r="F6886" s="488">
        <v>40.119999999999997</v>
      </c>
    </row>
    <row r="6887" s="489" customFormat="1">
      <c r="B6887" s="490">
        <v>88256</v>
      </c>
      <c r="C6887" s="536" t="s">
        <v>2800</v>
      </c>
      <c r="D6887" s="541" t="s">
        <v>9886</v>
      </c>
      <c r="E6887" s="539" t="s">
        <v>157</v>
      </c>
      <c r="F6887" s="488">
        <v>33.100000000000001</v>
      </c>
    </row>
    <row r="6888" s="489" customFormat="1">
      <c r="B6888" s="490">
        <v>101391</v>
      </c>
      <c r="C6888" s="536" t="s">
        <v>2800</v>
      </c>
      <c r="D6888" s="541" t="s">
        <v>9886</v>
      </c>
      <c r="E6888" s="539" t="s">
        <v>185</v>
      </c>
      <c r="F6888" s="488">
        <v>5912.46</v>
      </c>
    </row>
    <row r="6889" s="489" customFormat="1">
      <c r="B6889" s="490">
        <v>88257</v>
      </c>
      <c r="C6889" s="536" t="s">
        <v>2800</v>
      </c>
      <c r="D6889" s="541" t="s">
        <v>3478</v>
      </c>
      <c r="E6889" s="539" t="s">
        <v>157</v>
      </c>
      <c r="F6889" s="488">
        <v>27.25</v>
      </c>
    </row>
    <row r="6890" s="489" customFormat="1">
      <c r="B6890" s="490">
        <v>101392</v>
      </c>
      <c r="C6890" s="536" t="s">
        <v>2800</v>
      </c>
      <c r="D6890" s="541" t="s">
        <v>9887</v>
      </c>
      <c r="E6890" s="539" t="s">
        <v>185</v>
      </c>
      <c r="F6890" s="488">
        <v>4860.21</v>
      </c>
    </row>
    <row r="6891" s="489" customFormat="1">
      <c r="B6891" s="490">
        <v>88260</v>
      </c>
      <c r="C6891" s="536" t="s">
        <v>2800</v>
      </c>
      <c r="D6891" s="541" t="s">
        <v>3479</v>
      </c>
      <c r="E6891" s="539" t="s">
        <v>157</v>
      </c>
      <c r="F6891" s="488">
        <v>23.98</v>
      </c>
    </row>
    <row r="6892" s="489" customFormat="1">
      <c r="B6892" s="490">
        <v>101394</v>
      </c>
      <c r="C6892" s="536" t="s">
        <v>2800</v>
      </c>
      <c r="D6892" s="541" t="s">
        <v>3479</v>
      </c>
      <c r="E6892" s="539" t="s">
        <v>185</v>
      </c>
      <c r="F6892" s="488">
        <v>4311.1099999999997</v>
      </c>
    </row>
    <row r="6893" s="489" customFormat="1">
      <c r="B6893" s="490">
        <v>101395</v>
      </c>
      <c r="C6893" s="536" t="s">
        <v>2800</v>
      </c>
      <c r="D6893" s="541" t="s">
        <v>9888</v>
      </c>
      <c r="E6893" s="539" t="s">
        <v>185</v>
      </c>
      <c r="F6893" s="488">
        <v>4455.3699999999999</v>
      </c>
    </row>
    <row r="6894" s="489" customFormat="1">
      <c r="B6894" s="490">
        <v>88261</v>
      </c>
      <c r="C6894" s="536" t="s">
        <v>2800</v>
      </c>
      <c r="D6894" s="541" t="s">
        <v>9889</v>
      </c>
      <c r="E6894" s="539" t="s">
        <v>157</v>
      </c>
      <c r="F6894" s="488">
        <v>34.729999999999997</v>
      </c>
    </row>
    <row r="6895" s="489" customFormat="1">
      <c r="B6895" s="490">
        <v>101396</v>
      </c>
      <c r="C6895" s="536" t="s">
        <v>2800</v>
      </c>
      <c r="D6895" s="541" t="s">
        <v>9889</v>
      </c>
      <c r="E6895" s="539" t="s">
        <v>185</v>
      </c>
      <c r="F6895" s="488">
        <v>6194.3599999999997</v>
      </c>
    </row>
    <row r="6896" s="489" customFormat="1">
      <c r="B6896" s="490">
        <v>88262</v>
      </c>
      <c r="C6896" s="536" t="s">
        <v>2800</v>
      </c>
      <c r="D6896" s="541" t="s">
        <v>3481</v>
      </c>
      <c r="E6896" s="539" t="s">
        <v>157</v>
      </c>
      <c r="F6896" s="488">
        <v>30.75</v>
      </c>
    </row>
    <row r="6897" s="489" customFormat="1">
      <c r="B6897" s="490">
        <v>101397</v>
      </c>
      <c r="C6897" s="536" t="s">
        <v>2800</v>
      </c>
      <c r="D6897" s="541" t="s">
        <v>3481</v>
      </c>
      <c r="E6897" s="539" t="s">
        <v>185</v>
      </c>
      <c r="F6897" s="488">
        <v>5496.6899999999996</v>
      </c>
    </row>
    <row r="6898" s="489" customFormat="1">
      <c r="B6898" s="490">
        <v>101398</v>
      </c>
      <c r="C6898" s="536" t="s">
        <v>2800</v>
      </c>
      <c r="D6898" s="541" t="s">
        <v>9890</v>
      </c>
      <c r="E6898" s="539" t="s">
        <v>185</v>
      </c>
      <c r="F6898" s="488">
        <v>6041.1000000000004</v>
      </c>
    </row>
    <row r="6899" s="489" customFormat="1">
      <c r="B6899" s="490">
        <v>88263</v>
      </c>
      <c r="C6899" s="536" t="s">
        <v>2800</v>
      </c>
      <c r="D6899" s="541" t="s">
        <v>3482</v>
      </c>
      <c r="E6899" s="539" t="s">
        <v>157</v>
      </c>
      <c r="F6899" s="488">
        <v>33.909999999999997</v>
      </c>
    </row>
    <row r="6900" s="489" customFormat="1">
      <c r="B6900" s="490">
        <v>95308</v>
      </c>
      <c r="C6900" s="536" t="s">
        <v>2800</v>
      </c>
      <c r="D6900" s="541" t="s">
        <v>3552</v>
      </c>
      <c r="E6900" s="539" t="s">
        <v>157</v>
      </c>
      <c r="F6900" s="488">
        <v>0.20999999999999999</v>
      </c>
    </row>
    <row r="6901" s="489" customFormat="1">
      <c r="B6901" s="490">
        <v>101286</v>
      </c>
      <c r="C6901" s="536" t="s">
        <v>2800</v>
      </c>
      <c r="D6901" s="541" t="s">
        <v>9891</v>
      </c>
      <c r="E6901" s="539" t="s">
        <v>185</v>
      </c>
      <c r="F6901" s="488">
        <v>27.969999999999999</v>
      </c>
    </row>
    <row r="6902" s="489" customFormat="1">
      <c r="B6902" s="490">
        <v>95309</v>
      </c>
      <c r="C6902" s="536" t="s">
        <v>2800</v>
      </c>
      <c r="D6902" s="541" t="s">
        <v>3553</v>
      </c>
      <c r="E6902" s="539" t="s">
        <v>157</v>
      </c>
      <c r="F6902" s="488">
        <v>0.26000000000000001</v>
      </c>
    </row>
    <row r="6903" s="489" customFormat="1">
      <c r="B6903" s="490">
        <v>101287</v>
      </c>
      <c r="C6903" s="536" t="s">
        <v>2800</v>
      </c>
      <c r="D6903" s="541" t="s">
        <v>9892</v>
      </c>
      <c r="E6903" s="539" t="s">
        <v>185</v>
      </c>
      <c r="F6903" s="488">
        <v>90.469999999999999</v>
      </c>
    </row>
    <row r="6904" s="489" customFormat="1">
      <c r="B6904" s="490">
        <v>95310</v>
      </c>
      <c r="C6904" s="536" t="s">
        <v>2800</v>
      </c>
      <c r="D6904" s="541" t="s">
        <v>3554</v>
      </c>
      <c r="E6904" s="539" t="s">
        <v>157</v>
      </c>
      <c r="F6904" s="488">
        <v>0.20999999999999999</v>
      </c>
    </row>
    <row r="6905" s="489" customFormat="1">
      <c r="B6905" s="490">
        <v>101288</v>
      </c>
      <c r="C6905" s="536" t="s">
        <v>2800</v>
      </c>
      <c r="D6905" s="541" t="s">
        <v>9893</v>
      </c>
      <c r="E6905" s="539" t="s">
        <v>185</v>
      </c>
      <c r="F6905" s="488">
        <v>27.969999999999999</v>
      </c>
    </row>
    <row r="6906" s="489" customFormat="1">
      <c r="B6906" s="490">
        <v>95311</v>
      </c>
      <c r="C6906" s="536" t="s">
        <v>2800</v>
      </c>
      <c r="D6906" s="541" t="s">
        <v>3555</v>
      </c>
      <c r="E6906" s="539" t="s">
        <v>157</v>
      </c>
      <c r="F6906" s="488">
        <v>0.22</v>
      </c>
    </row>
    <row r="6907" s="489" customFormat="1">
      <c r="B6907" s="490">
        <v>101289</v>
      </c>
      <c r="C6907" s="536" t="s">
        <v>2800</v>
      </c>
      <c r="D6907" s="541" t="s">
        <v>9894</v>
      </c>
      <c r="E6907" s="539" t="s">
        <v>185</v>
      </c>
      <c r="F6907" s="488">
        <v>30.309999999999999</v>
      </c>
    </row>
    <row r="6908" s="489" customFormat="1">
      <c r="B6908" s="490">
        <v>95312</v>
      </c>
      <c r="C6908" s="536" t="s">
        <v>2800</v>
      </c>
      <c r="D6908" s="541" t="s">
        <v>3556</v>
      </c>
      <c r="E6908" s="539" t="s">
        <v>157</v>
      </c>
      <c r="F6908" s="488">
        <v>0.26000000000000001</v>
      </c>
    </row>
    <row r="6909" s="489" customFormat="1">
      <c r="B6909" s="490">
        <v>100291</v>
      </c>
      <c r="C6909" s="536" t="s">
        <v>2800</v>
      </c>
      <c r="D6909" s="541" t="s">
        <v>9895</v>
      </c>
      <c r="E6909" s="539" t="s">
        <v>157</v>
      </c>
      <c r="F6909" s="488">
        <v>0.26000000000000001</v>
      </c>
    </row>
    <row r="6910" s="489" customFormat="1">
      <c r="B6910" s="490">
        <v>101290</v>
      </c>
      <c r="C6910" s="536" t="s">
        <v>2800</v>
      </c>
      <c r="D6910" s="541" t="s">
        <v>9896</v>
      </c>
      <c r="E6910" s="539" t="s">
        <v>185</v>
      </c>
      <c r="F6910" s="488">
        <v>35.789999999999999</v>
      </c>
    </row>
    <row r="6911" s="489" customFormat="1">
      <c r="B6911" s="490">
        <v>101291</v>
      </c>
      <c r="C6911" s="536" t="s">
        <v>2800</v>
      </c>
      <c r="D6911" s="541" t="s">
        <v>9897</v>
      </c>
      <c r="E6911" s="539" t="s">
        <v>185</v>
      </c>
      <c r="F6911" s="488">
        <v>27.969999999999999</v>
      </c>
    </row>
    <row r="6912" s="489" customFormat="1">
      <c r="B6912" s="490">
        <v>95313</v>
      </c>
      <c r="C6912" s="536" t="s">
        <v>2800</v>
      </c>
      <c r="D6912" s="541" t="s">
        <v>3557</v>
      </c>
      <c r="E6912" s="539" t="s">
        <v>157</v>
      </c>
      <c r="F6912" s="488">
        <v>0.22</v>
      </c>
    </row>
    <row r="6913" s="489" customFormat="1">
      <c r="B6913" s="490">
        <v>101292</v>
      </c>
      <c r="C6913" s="536" t="s">
        <v>2800</v>
      </c>
      <c r="D6913" s="541" t="s">
        <v>9898</v>
      </c>
      <c r="E6913" s="539" t="s">
        <v>185</v>
      </c>
      <c r="F6913" s="488">
        <v>30.309999999999999</v>
      </c>
    </row>
    <row r="6914" s="489" customFormat="1">
      <c r="B6914" s="490">
        <v>95392</v>
      </c>
      <c r="C6914" s="536" t="s">
        <v>2800</v>
      </c>
      <c r="D6914" s="541" t="s">
        <v>3623</v>
      </c>
      <c r="E6914" s="539" t="s">
        <v>157</v>
      </c>
      <c r="F6914" s="488">
        <v>0.12</v>
      </c>
    </row>
    <row r="6915" s="489" customFormat="1">
      <c r="B6915" s="490">
        <v>95413</v>
      </c>
      <c r="C6915" s="536" t="s">
        <v>2800</v>
      </c>
      <c r="D6915" s="541" t="s">
        <v>3637</v>
      </c>
      <c r="E6915" s="539" t="s">
        <v>185</v>
      </c>
      <c r="F6915" s="488">
        <v>16.309999999999999</v>
      </c>
    </row>
    <row r="6916" s="489" customFormat="1">
      <c r="B6916" s="490">
        <v>95393</v>
      </c>
      <c r="C6916" s="536" t="s">
        <v>2800</v>
      </c>
      <c r="D6916" s="541" t="s">
        <v>3624</v>
      </c>
      <c r="E6916" s="539" t="s">
        <v>157</v>
      </c>
      <c r="F6916" s="488">
        <v>0.44</v>
      </c>
    </row>
    <row r="6917" s="489" customFormat="1">
      <c r="B6917" s="490">
        <v>95414</v>
      </c>
      <c r="C6917" s="536" t="s">
        <v>2800</v>
      </c>
      <c r="D6917" s="541" t="s">
        <v>3638</v>
      </c>
      <c r="E6917" s="539" t="s">
        <v>185</v>
      </c>
      <c r="F6917" s="488">
        <v>59.119999999999997</v>
      </c>
    </row>
    <row r="6918" s="489" customFormat="1">
      <c r="B6918" s="490">
        <v>95314</v>
      </c>
      <c r="C6918" s="536" t="s">
        <v>2800</v>
      </c>
      <c r="D6918" s="541" t="s">
        <v>3558</v>
      </c>
      <c r="E6918" s="539" t="s">
        <v>157</v>
      </c>
      <c r="F6918" s="488">
        <v>0.27000000000000002</v>
      </c>
    </row>
    <row r="6919" s="489" customFormat="1">
      <c r="B6919" s="490">
        <v>101293</v>
      </c>
      <c r="C6919" s="536" t="s">
        <v>2800</v>
      </c>
      <c r="D6919" s="541" t="s">
        <v>9899</v>
      </c>
      <c r="E6919" s="539" t="s">
        <v>185</v>
      </c>
      <c r="F6919" s="488">
        <v>37</v>
      </c>
    </row>
    <row r="6920" s="489" customFormat="1">
      <c r="B6920" s="490">
        <v>95394</v>
      </c>
      <c r="C6920" s="536" t="s">
        <v>2800</v>
      </c>
      <c r="D6920" s="541" t="s">
        <v>3625</v>
      </c>
      <c r="E6920" s="539" t="s">
        <v>157</v>
      </c>
      <c r="F6920" s="488">
        <v>1.02</v>
      </c>
    </row>
    <row r="6921" s="489" customFormat="1">
      <c r="B6921" s="490">
        <v>95395</v>
      </c>
      <c r="C6921" s="536" t="s">
        <v>2800</v>
      </c>
      <c r="D6921" s="541" t="s">
        <v>3626</v>
      </c>
      <c r="E6921" s="539" t="s">
        <v>157</v>
      </c>
      <c r="F6921" s="488">
        <v>1.0700000000000001</v>
      </c>
    </row>
    <row r="6922" s="489" customFormat="1">
      <c r="B6922" s="490">
        <v>95396</v>
      </c>
      <c r="C6922" s="536" t="s">
        <v>2800</v>
      </c>
      <c r="D6922" s="541" t="s">
        <v>3627</v>
      </c>
      <c r="E6922" s="539" t="s">
        <v>157</v>
      </c>
      <c r="F6922" s="488">
        <v>1.1100000000000001</v>
      </c>
    </row>
    <row r="6923" s="489" customFormat="1">
      <c r="B6923" s="490">
        <v>95419</v>
      </c>
      <c r="C6923" s="536" t="s">
        <v>2800</v>
      </c>
      <c r="D6923" s="541" t="s">
        <v>3643</v>
      </c>
      <c r="E6923" s="539" t="s">
        <v>185</v>
      </c>
      <c r="F6923" s="488">
        <v>136.09999999999999</v>
      </c>
    </row>
    <row r="6924" s="489" customFormat="1">
      <c r="B6924" s="490">
        <v>95420</v>
      </c>
      <c r="C6924" s="536" t="s">
        <v>2800</v>
      </c>
      <c r="D6924" s="541" t="s">
        <v>3644</v>
      </c>
      <c r="E6924" s="539" t="s">
        <v>185</v>
      </c>
      <c r="F6924" s="488">
        <v>143.59</v>
      </c>
    </row>
    <row r="6925" s="489" customFormat="1">
      <c r="B6925" s="490">
        <v>95421</v>
      </c>
      <c r="C6925" s="536" t="s">
        <v>2800</v>
      </c>
      <c r="D6925" s="541" t="s">
        <v>3645</v>
      </c>
      <c r="E6925" s="539" t="s">
        <v>185</v>
      </c>
      <c r="F6925" s="488">
        <v>148.13</v>
      </c>
    </row>
    <row r="6926" s="489" customFormat="1">
      <c r="B6926" s="490">
        <v>101294</v>
      </c>
      <c r="C6926" s="536" t="s">
        <v>2800</v>
      </c>
      <c r="D6926" s="541" t="s">
        <v>9900</v>
      </c>
      <c r="E6926" s="539" t="s">
        <v>185</v>
      </c>
      <c r="F6926" s="488">
        <v>36.609999999999999</v>
      </c>
    </row>
    <row r="6927" s="489" customFormat="1">
      <c r="B6927" s="490">
        <v>95315</v>
      </c>
      <c r="C6927" s="536" t="s">
        <v>2800</v>
      </c>
      <c r="D6927" s="541" t="s">
        <v>3559</v>
      </c>
      <c r="E6927" s="539" t="s">
        <v>157</v>
      </c>
      <c r="F6927" s="488">
        <v>0.27000000000000002</v>
      </c>
    </row>
    <row r="6928" s="489" customFormat="1">
      <c r="B6928" s="490">
        <v>100293</v>
      </c>
      <c r="C6928" s="536" t="s">
        <v>2800</v>
      </c>
      <c r="D6928" s="541" t="s">
        <v>9901</v>
      </c>
      <c r="E6928" s="539" t="s">
        <v>157</v>
      </c>
      <c r="F6928" s="488">
        <v>0.23000000000000001</v>
      </c>
    </row>
    <row r="6929" s="489" customFormat="1">
      <c r="B6929" s="490">
        <v>101295</v>
      </c>
      <c r="C6929" s="536" t="s">
        <v>2800</v>
      </c>
      <c r="D6929" s="541" t="s">
        <v>9902</v>
      </c>
      <c r="E6929" s="539" t="s">
        <v>185</v>
      </c>
      <c r="F6929" s="488">
        <v>31.890000000000001</v>
      </c>
    </row>
    <row r="6930" s="489" customFormat="1">
      <c r="B6930" s="490">
        <v>95316</v>
      </c>
      <c r="C6930" s="536" t="s">
        <v>2800</v>
      </c>
      <c r="D6930" s="541" t="s">
        <v>3560</v>
      </c>
      <c r="E6930" s="539" t="s">
        <v>157</v>
      </c>
      <c r="F6930" s="488">
        <v>0.68000000000000005</v>
      </c>
    </row>
    <row r="6931" s="489" customFormat="1">
      <c r="B6931" s="490">
        <v>95317</v>
      </c>
      <c r="C6931" s="536" t="s">
        <v>2800</v>
      </c>
      <c r="D6931" s="541" t="s">
        <v>3561</v>
      </c>
      <c r="E6931" s="539" t="s">
        <v>157</v>
      </c>
      <c r="F6931" s="488">
        <v>0.32000000000000001</v>
      </c>
    </row>
    <row r="6932" s="489" customFormat="1">
      <c r="B6932" s="490">
        <v>101296</v>
      </c>
      <c r="C6932" s="536" t="s">
        <v>2800</v>
      </c>
      <c r="D6932" s="541" t="s">
        <v>9903</v>
      </c>
      <c r="E6932" s="539" t="s">
        <v>185</v>
      </c>
      <c r="F6932" s="488">
        <v>43.579999999999998</v>
      </c>
    </row>
    <row r="6933" s="489" customFormat="1">
      <c r="B6933" s="490">
        <v>95398</v>
      </c>
      <c r="C6933" s="536" t="s">
        <v>2800</v>
      </c>
      <c r="D6933" s="541" t="s">
        <v>3628</v>
      </c>
      <c r="E6933" s="539" t="s">
        <v>157</v>
      </c>
      <c r="F6933" s="488">
        <v>0.10000000000000001</v>
      </c>
    </row>
    <row r="6934" s="489" customFormat="1">
      <c r="B6934" s="490">
        <v>95416</v>
      </c>
      <c r="C6934" s="536" t="s">
        <v>2800</v>
      </c>
      <c r="D6934" s="541" t="s">
        <v>3640</v>
      </c>
      <c r="E6934" s="539" t="s">
        <v>185</v>
      </c>
      <c r="F6934" s="488">
        <v>13.44</v>
      </c>
    </row>
    <row r="6935" s="489" customFormat="1">
      <c r="B6935" s="490">
        <v>101297</v>
      </c>
      <c r="C6935" s="536" t="s">
        <v>2800</v>
      </c>
      <c r="D6935" s="541" t="s">
        <v>9904</v>
      </c>
      <c r="E6935" s="539" t="s">
        <v>185</v>
      </c>
      <c r="F6935" s="488">
        <v>34.189999999999998</v>
      </c>
    </row>
    <row r="6936" s="489" customFormat="1">
      <c r="B6936" s="490">
        <v>95318</v>
      </c>
      <c r="C6936" s="536" t="s">
        <v>2800</v>
      </c>
      <c r="D6936" s="541" t="s">
        <v>3562</v>
      </c>
      <c r="E6936" s="539" t="s">
        <v>157</v>
      </c>
      <c r="F6936" s="488">
        <v>0.25</v>
      </c>
    </row>
    <row r="6937" s="489" customFormat="1">
      <c r="B6937" s="490">
        <v>101298</v>
      </c>
      <c r="C6937" s="536" t="s">
        <v>2800</v>
      </c>
      <c r="D6937" s="541" t="s">
        <v>9905</v>
      </c>
      <c r="E6937" s="539" t="s">
        <v>185</v>
      </c>
      <c r="F6937" s="488">
        <v>27.969999999999999</v>
      </c>
    </row>
    <row r="6938" s="489" customFormat="1">
      <c r="B6938" s="490">
        <v>95319</v>
      </c>
      <c r="C6938" s="536" t="s">
        <v>2800</v>
      </c>
      <c r="D6938" s="541" t="s">
        <v>3563</v>
      </c>
      <c r="E6938" s="539" t="s">
        <v>157</v>
      </c>
      <c r="F6938" s="488">
        <v>0.20999999999999999</v>
      </c>
    </row>
    <row r="6939" s="489" customFormat="1">
      <c r="B6939" s="490">
        <v>101299</v>
      </c>
      <c r="C6939" s="536" t="s">
        <v>2800</v>
      </c>
      <c r="D6939" s="541" t="s">
        <v>9906</v>
      </c>
      <c r="E6939" s="539" t="s">
        <v>185</v>
      </c>
      <c r="F6939" s="488">
        <v>35.789999999999999</v>
      </c>
    </row>
    <row r="6940" s="489" customFormat="1">
      <c r="B6940" s="490">
        <v>95320</v>
      </c>
      <c r="C6940" s="536" t="s">
        <v>2800</v>
      </c>
      <c r="D6940" s="541" t="s">
        <v>3564</v>
      </c>
      <c r="E6940" s="539" t="s">
        <v>157</v>
      </c>
      <c r="F6940" s="488">
        <v>0.20999999999999999</v>
      </c>
    </row>
    <row r="6941" s="489" customFormat="1">
      <c r="B6941" s="490">
        <v>95321</v>
      </c>
      <c r="C6941" s="536" t="s">
        <v>2800</v>
      </c>
      <c r="D6941" s="541" t="s">
        <v>3565</v>
      </c>
      <c r="E6941" s="539" t="s">
        <v>157</v>
      </c>
      <c r="F6941" s="488">
        <v>0.17999999999999999</v>
      </c>
    </row>
    <row r="6942" s="489" customFormat="1">
      <c r="B6942" s="490">
        <v>101300</v>
      </c>
      <c r="C6942" s="536" t="s">
        <v>2800</v>
      </c>
      <c r="D6942" s="541" t="s">
        <v>9907</v>
      </c>
      <c r="E6942" s="539" t="s">
        <v>185</v>
      </c>
      <c r="F6942" s="488">
        <v>24.850000000000001</v>
      </c>
    </row>
    <row r="6943" s="489" customFormat="1">
      <c r="B6943" s="490">
        <v>95322</v>
      </c>
      <c r="C6943" s="536" t="s">
        <v>2800</v>
      </c>
      <c r="D6943" s="541" t="s">
        <v>3566</v>
      </c>
      <c r="E6943" s="539" t="s">
        <v>157</v>
      </c>
      <c r="F6943" s="488">
        <v>0.16</v>
      </c>
    </row>
    <row r="6944" s="489" customFormat="1">
      <c r="B6944" s="490">
        <v>101301</v>
      </c>
      <c r="C6944" s="536" t="s">
        <v>2800</v>
      </c>
      <c r="D6944" s="541" t="s">
        <v>9908</v>
      </c>
      <c r="E6944" s="539" t="s">
        <v>185</v>
      </c>
      <c r="F6944" s="488">
        <v>22.359999999999999</v>
      </c>
    </row>
    <row r="6945" s="489" customFormat="1">
      <c r="B6945" s="490">
        <v>95323</v>
      </c>
      <c r="C6945" s="536" t="s">
        <v>2800</v>
      </c>
      <c r="D6945" s="541" t="s">
        <v>3567</v>
      </c>
      <c r="E6945" s="539" t="s">
        <v>157</v>
      </c>
      <c r="F6945" s="488">
        <v>0.31</v>
      </c>
    </row>
    <row r="6946" s="489" customFormat="1">
      <c r="B6946" s="490">
        <v>101302</v>
      </c>
      <c r="C6946" s="536" t="s">
        <v>2800</v>
      </c>
      <c r="D6946" s="541" t="s">
        <v>9909</v>
      </c>
      <c r="E6946" s="539" t="s">
        <v>185</v>
      </c>
      <c r="F6946" s="488">
        <v>41.469999999999999</v>
      </c>
    </row>
    <row r="6947" s="489" customFormat="1">
      <c r="B6947" s="490">
        <v>95324</v>
      </c>
      <c r="C6947" s="536" t="s">
        <v>2800</v>
      </c>
      <c r="D6947" s="541" t="s">
        <v>9910</v>
      </c>
      <c r="E6947" s="539" t="s">
        <v>157</v>
      </c>
      <c r="F6947" s="488">
        <v>0.38</v>
      </c>
    </row>
    <row r="6948" s="489" customFormat="1">
      <c r="B6948" s="490">
        <v>101304</v>
      </c>
      <c r="C6948" s="536" t="s">
        <v>2800</v>
      </c>
      <c r="D6948" s="541" t="s">
        <v>9911</v>
      </c>
      <c r="E6948" s="539" t="s">
        <v>185</v>
      </c>
      <c r="F6948" s="488">
        <v>51.350000000000001</v>
      </c>
    </row>
    <row r="6949" s="489" customFormat="1">
      <c r="B6949" s="490">
        <v>95325</v>
      </c>
      <c r="C6949" s="536" t="s">
        <v>2800</v>
      </c>
      <c r="D6949" s="541" t="s">
        <v>3568</v>
      </c>
      <c r="E6949" s="539" t="s">
        <v>157</v>
      </c>
      <c r="F6949" s="488">
        <v>0.38</v>
      </c>
    </row>
    <row r="6950" s="489" customFormat="1">
      <c r="B6950" s="490">
        <v>101305</v>
      </c>
      <c r="C6950" s="536" t="s">
        <v>2800</v>
      </c>
      <c r="D6950" s="541" t="s">
        <v>9912</v>
      </c>
      <c r="E6950" s="539" t="s">
        <v>185</v>
      </c>
      <c r="F6950" s="488">
        <v>51.350000000000001</v>
      </c>
    </row>
    <row r="6951" s="489" customFormat="1">
      <c r="B6951" s="490">
        <v>95328</v>
      </c>
      <c r="C6951" s="536" t="s">
        <v>2800</v>
      </c>
      <c r="D6951" s="541" t="s">
        <v>3569</v>
      </c>
      <c r="E6951" s="539" t="s">
        <v>157</v>
      </c>
      <c r="F6951" s="488">
        <v>0.19</v>
      </c>
    </row>
    <row r="6952" s="489" customFormat="1">
      <c r="B6952" s="490">
        <v>101307</v>
      </c>
      <c r="C6952" s="536" t="s">
        <v>2800</v>
      </c>
      <c r="D6952" s="541" t="s">
        <v>9913</v>
      </c>
      <c r="E6952" s="539" t="s">
        <v>185</v>
      </c>
      <c r="F6952" s="488">
        <v>26.43</v>
      </c>
    </row>
    <row r="6953" s="489" customFormat="1">
      <c r="B6953" s="490">
        <v>101309</v>
      </c>
      <c r="C6953" s="536" t="s">
        <v>2800</v>
      </c>
      <c r="D6953" s="541" t="s">
        <v>9914</v>
      </c>
      <c r="E6953" s="539" t="s">
        <v>185</v>
      </c>
      <c r="F6953" s="488">
        <v>35.789999999999999</v>
      </c>
    </row>
    <row r="6954" s="489" customFormat="1">
      <c r="B6954" s="490">
        <v>95329</v>
      </c>
      <c r="C6954" s="536" t="s">
        <v>2800</v>
      </c>
      <c r="D6954" s="541" t="s">
        <v>3570</v>
      </c>
      <c r="E6954" s="539" t="s">
        <v>157</v>
      </c>
      <c r="F6954" s="488">
        <v>0.40999999999999998</v>
      </c>
    </row>
    <row r="6955" s="489" customFormat="1">
      <c r="B6955" s="490">
        <v>101310</v>
      </c>
      <c r="C6955" s="536" t="s">
        <v>2800</v>
      </c>
      <c r="D6955" s="541" t="s">
        <v>9915</v>
      </c>
      <c r="E6955" s="539" t="s">
        <v>185</v>
      </c>
      <c r="F6955" s="488">
        <v>54.909999999999997</v>
      </c>
    </row>
    <row r="6956" s="489" customFormat="1">
      <c r="B6956" s="490">
        <v>101311</v>
      </c>
      <c r="C6956" s="536" t="s">
        <v>2800</v>
      </c>
      <c r="D6956" s="541" t="s">
        <v>9916</v>
      </c>
      <c r="E6956" s="539" t="s">
        <v>185</v>
      </c>
      <c r="F6956" s="488">
        <v>37</v>
      </c>
    </row>
    <row r="6957" s="489" customFormat="1">
      <c r="B6957" s="490">
        <v>95330</v>
      </c>
      <c r="C6957" s="536" t="s">
        <v>2800</v>
      </c>
      <c r="D6957" s="541" t="s">
        <v>3571</v>
      </c>
      <c r="E6957" s="539" t="s">
        <v>157</v>
      </c>
      <c r="F6957" s="488">
        <v>0.27000000000000002</v>
      </c>
    </row>
    <row r="6958" s="489" customFormat="1">
      <c r="B6958" s="490">
        <v>101312</v>
      </c>
      <c r="C6958" s="536" t="s">
        <v>2800</v>
      </c>
      <c r="D6958" s="541" t="s">
        <v>9917</v>
      </c>
      <c r="E6958" s="539" t="s">
        <v>185</v>
      </c>
      <c r="F6958" s="488">
        <v>43.289999999999999</v>
      </c>
    </row>
    <row r="6959" s="489" customFormat="1">
      <c r="B6959" s="490">
        <v>95331</v>
      </c>
      <c r="C6959" s="536" t="s">
        <v>2800</v>
      </c>
      <c r="D6959" s="541" t="s">
        <v>3572</v>
      </c>
      <c r="E6959" s="539" t="s">
        <v>157</v>
      </c>
      <c r="F6959" s="488">
        <v>0.32000000000000001</v>
      </c>
    </row>
    <row r="6960" s="489" customFormat="1">
      <c r="B6960" s="490">
        <v>95400</v>
      </c>
      <c r="C6960" s="536" t="s">
        <v>2800</v>
      </c>
      <c r="D6960" s="541" t="s">
        <v>3629</v>
      </c>
      <c r="E6960" s="539" t="s">
        <v>157</v>
      </c>
      <c r="F6960" s="488">
        <v>0.23000000000000001</v>
      </c>
    </row>
    <row r="6961" s="489" customFormat="1">
      <c r="B6961" s="490">
        <v>95411</v>
      </c>
      <c r="C6961" s="536" t="s">
        <v>2800</v>
      </c>
      <c r="D6961" s="541" t="s">
        <v>3636</v>
      </c>
      <c r="E6961" s="539" t="s">
        <v>185</v>
      </c>
      <c r="F6961" s="488">
        <v>30.899999999999999</v>
      </c>
    </row>
    <row r="6962" s="489" customFormat="1">
      <c r="B6962" s="490">
        <v>95332</v>
      </c>
      <c r="C6962" s="536" t="s">
        <v>2800</v>
      </c>
      <c r="D6962" s="541" t="s">
        <v>3573</v>
      </c>
      <c r="E6962" s="539" t="s">
        <v>157</v>
      </c>
      <c r="F6962" s="488">
        <v>0.90000000000000002</v>
      </c>
    </row>
    <row r="6963" s="489" customFormat="1">
      <c r="B6963" s="490">
        <v>101313</v>
      </c>
      <c r="C6963" s="536" t="s">
        <v>2800</v>
      </c>
      <c r="D6963" s="541" t="s">
        <v>9918</v>
      </c>
      <c r="E6963" s="539" t="s">
        <v>185</v>
      </c>
      <c r="F6963" s="488">
        <v>119.70999999999999</v>
      </c>
    </row>
    <row r="6964" s="489" customFormat="1">
      <c r="B6964" s="490">
        <v>95334</v>
      </c>
      <c r="C6964" s="536" t="s">
        <v>2800</v>
      </c>
      <c r="D6964" s="541" t="s">
        <v>3574</v>
      </c>
      <c r="E6964" s="539" t="s">
        <v>157</v>
      </c>
      <c r="F6964" s="488">
        <v>1.1599999999999999</v>
      </c>
    </row>
    <row r="6965" s="489" customFormat="1">
      <c r="B6965" s="490">
        <v>101315</v>
      </c>
      <c r="C6965" s="536" t="s">
        <v>2800</v>
      </c>
      <c r="D6965" s="541" t="s">
        <v>9919</v>
      </c>
      <c r="E6965" s="539" t="s">
        <v>185</v>
      </c>
      <c r="F6965" s="488">
        <v>154.74000000000001</v>
      </c>
    </row>
    <row r="6966" s="489" customFormat="1">
      <c r="B6966" s="490">
        <v>95335</v>
      </c>
      <c r="C6966" s="536" t="s">
        <v>2800</v>
      </c>
      <c r="D6966" s="541" t="s">
        <v>3575</v>
      </c>
      <c r="E6966" s="539" t="s">
        <v>157</v>
      </c>
      <c r="F6966" s="488">
        <v>0.42999999999999999</v>
      </c>
    </row>
    <row r="6967" s="489" customFormat="1">
      <c r="B6967" s="490">
        <v>101316</v>
      </c>
      <c r="C6967" s="536" t="s">
        <v>2800</v>
      </c>
      <c r="D6967" s="541" t="s">
        <v>9920</v>
      </c>
      <c r="E6967" s="539" t="s">
        <v>185</v>
      </c>
      <c r="F6967" s="488">
        <v>57.659999999999997</v>
      </c>
    </row>
    <row r="6968" s="489" customFormat="1">
      <c r="B6968" s="490">
        <v>95401</v>
      </c>
      <c r="C6968" s="536" t="s">
        <v>2800</v>
      </c>
      <c r="D6968" s="541" t="s">
        <v>3630</v>
      </c>
      <c r="E6968" s="539" t="s">
        <v>157</v>
      </c>
      <c r="F6968" s="488">
        <v>1.3500000000000001</v>
      </c>
    </row>
    <row r="6969" s="489" customFormat="1">
      <c r="B6969" s="490">
        <v>95422</v>
      </c>
      <c r="C6969" s="536" t="s">
        <v>2800</v>
      </c>
      <c r="D6969" s="541" t="s">
        <v>3646</v>
      </c>
      <c r="E6969" s="539" t="s">
        <v>185</v>
      </c>
      <c r="F6969" s="488">
        <v>179.59</v>
      </c>
    </row>
    <row r="6970" s="489" customFormat="1">
      <c r="B6970" s="490">
        <v>95402</v>
      </c>
      <c r="C6970" s="536" t="s">
        <v>2800</v>
      </c>
      <c r="D6970" s="541" t="s">
        <v>3631</v>
      </c>
      <c r="E6970" s="539" t="s">
        <v>157</v>
      </c>
      <c r="F6970" s="488">
        <v>1.8700000000000001</v>
      </c>
    </row>
    <row r="6971" s="489" customFormat="1">
      <c r="B6971" s="490">
        <v>95415</v>
      </c>
      <c r="C6971" s="536" t="s">
        <v>2800</v>
      </c>
      <c r="D6971" s="541" t="s">
        <v>3639</v>
      </c>
      <c r="E6971" s="539" t="s">
        <v>185</v>
      </c>
      <c r="F6971" s="488">
        <v>249.55000000000001</v>
      </c>
    </row>
    <row r="6972" s="489" customFormat="1">
      <c r="B6972" s="490">
        <v>95403</v>
      </c>
      <c r="C6972" s="536" t="s">
        <v>2800</v>
      </c>
      <c r="D6972" s="541" t="s">
        <v>3632</v>
      </c>
      <c r="E6972" s="539" t="s">
        <v>157</v>
      </c>
      <c r="F6972" s="488">
        <v>1.9399999999999999</v>
      </c>
    </row>
    <row r="6973" s="489" customFormat="1">
      <c r="B6973" s="490">
        <v>95417</v>
      </c>
      <c r="C6973" s="536" t="s">
        <v>2800</v>
      </c>
      <c r="D6973" s="541" t="s">
        <v>3641</v>
      </c>
      <c r="E6973" s="539" t="s">
        <v>185</v>
      </c>
      <c r="F6973" s="488">
        <v>258.14999999999998</v>
      </c>
    </row>
    <row r="6974" s="489" customFormat="1">
      <c r="B6974" s="490">
        <v>95404</v>
      </c>
      <c r="C6974" s="536" t="s">
        <v>2800</v>
      </c>
      <c r="D6974" s="541" t="s">
        <v>3633</v>
      </c>
      <c r="E6974" s="539" t="s">
        <v>157</v>
      </c>
      <c r="F6974" s="488">
        <v>2.4199999999999999</v>
      </c>
    </row>
    <row r="6975" s="489" customFormat="1">
      <c r="B6975" s="490">
        <v>95418</v>
      </c>
      <c r="C6975" s="536" t="s">
        <v>2800</v>
      </c>
      <c r="D6975" s="541" t="s">
        <v>3642</v>
      </c>
      <c r="E6975" s="539" t="s">
        <v>185</v>
      </c>
      <c r="F6975" s="488">
        <v>322.94999999999999</v>
      </c>
    </row>
    <row r="6976" s="489" customFormat="1">
      <c r="B6976" s="490">
        <v>95337</v>
      </c>
      <c r="C6976" s="536" t="s">
        <v>2800</v>
      </c>
      <c r="D6976" s="541" t="s">
        <v>3576</v>
      </c>
      <c r="E6976" s="539" t="s">
        <v>157</v>
      </c>
      <c r="F6976" s="488">
        <v>0.28000000000000003</v>
      </c>
    </row>
    <row r="6977" s="489" customFormat="1">
      <c r="B6977" s="490">
        <v>101322</v>
      </c>
      <c r="C6977" s="536" t="s">
        <v>2800</v>
      </c>
      <c r="D6977" s="541" t="s">
        <v>9921</v>
      </c>
      <c r="E6977" s="539" t="s">
        <v>185</v>
      </c>
      <c r="F6977" s="488">
        <v>38.109999999999999</v>
      </c>
    </row>
    <row r="6978" s="489" customFormat="1">
      <c r="B6978" s="490">
        <v>95338</v>
      </c>
      <c r="C6978" s="536" t="s">
        <v>2800</v>
      </c>
      <c r="D6978" s="541" t="s">
        <v>3577</v>
      </c>
      <c r="E6978" s="539" t="s">
        <v>157</v>
      </c>
      <c r="F6978" s="488">
        <v>0.51000000000000001</v>
      </c>
    </row>
    <row r="6979" s="489" customFormat="1">
      <c r="B6979" s="490">
        <v>101323</v>
      </c>
      <c r="C6979" s="536" t="s">
        <v>2800</v>
      </c>
      <c r="D6979" s="541" t="s">
        <v>9922</v>
      </c>
      <c r="E6979" s="539" t="s">
        <v>185</v>
      </c>
      <c r="F6979" s="488">
        <v>68.010000000000005</v>
      </c>
    </row>
    <row r="6980" s="489" customFormat="1">
      <c r="B6980" s="490">
        <v>102918</v>
      </c>
      <c r="C6980" s="536" t="s">
        <v>2800</v>
      </c>
      <c r="D6980" s="541" t="s">
        <v>9923</v>
      </c>
      <c r="E6980" s="539" t="s">
        <v>157</v>
      </c>
      <c r="F6980" s="488">
        <v>0</v>
      </c>
    </row>
    <row r="6981" s="489" customFormat="1">
      <c r="B6981" s="490">
        <v>101325</v>
      </c>
      <c r="C6981" s="536" t="s">
        <v>2800</v>
      </c>
      <c r="D6981" s="541" t="s">
        <v>9924</v>
      </c>
      <c r="E6981" s="539" t="s">
        <v>185</v>
      </c>
      <c r="F6981" s="488">
        <v>39.719999999999999</v>
      </c>
    </row>
    <row r="6982" s="489" customFormat="1">
      <c r="B6982" s="490">
        <v>95390</v>
      </c>
      <c r="C6982" s="536" t="s">
        <v>2800</v>
      </c>
      <c r="D6982" s="541" t="s">
        <v>3622</v>
      </c>
      <c r="E6982" s="539" t="s">
        <v>157</v>
      </c>
      <c r="F6982" s="488">
        <v>0.10000000000000001</v>
      </c>
    </row>
    <row r="6983" s="489" customFormat="1">
      <c r="B6983" s="490">
        <v>101326</v>
      </c>
      <c r="C6983" s="536" t="s">
        <v>2800</v>
      </c>
      <c r="D6983" s="541" t="s">
        <v>9925</v>
      </c>
      <c r="E6983" s="539" t="s">
        <v>185</v>
      </c>
      <c r="F6983" s="488">
        <v>13.380000000000001</v>
      </c>
    </row>
    <row r="6984" s="489" customFormat="1">
      <c r="B6984" s="490">
        <v>95340</v>
      </c>
      <c r="C6984" s="536" t="s">
        <v>2800</v>
      </c>
      <c r="D6984" s="541" t="s">
        <v>3579</v>
      </c>
      <c r="E6984" s="539" t="s">
        <v>157</v>
      </c>
      <c r="F6984" s="488">
        <v>0.34999999999999998</v>
      </c>
    </row>
    <row r="6985" s="489" customFormat="1">
      <c r="B6985" s="490">
        <v>101330</v>
      </c>
      <c r="C6985" s="536" t="s">
        <v>2800</v>
      </c>
      <c r="D6985" s="541" t="s">
        <v>9926</v>
      </c>
      <c r="E6985" s="539" t="s">
        <v>185</v>
      </c>
      <c r="F6985" s="488">
        <v>47.409999999999997</v>
      </c>
    </row>
    <row r="6986" s="489" customFormat="1">
      <c r="B6986" s="490">
        <v>101331</v>
      </c>
      <c r="C6986" s="536" t="s">
        <v>2800</v>
      </c>
      <c r="D6986" s="541" t="s">
        <v>9927</v>
      </c>
      <c r="E6986" s="539" t="s">
        <v>185</v>
      </c>
      <c r="F6986" s="488">
        <v>50.189999999999998</v>
      </c>
    </row>
    <row r="6987" s="489" customFormat="1">
      <c r="B6987" s="490">
        <v>95341</v>
      </c>
      <c r="C6987" s="536" t="s">
        <v>2800</v>
      </c>
      <c r="D6987" s="541" t="s">
        <v>3580</v>
      </c>
      <c r="E6987" s="539" t="s">
        <v>157</v>
      </c>
      <c r="F6987" s="488">
        <v>0.37</v>
      </c>
    </row>
    <row r="6988" s="489" customFormat="1">
      <c r="B6988" s="490">
        <v>95339</v>
      </c>
      <c r="C6988" s="536" t="s">
        <v>2800</v>
      </c>
      <c r="D6988" s="541" t="s">
        <v>3578</v>
      </c>
      <c r="E6988" s="539" t="s">
        <v>157</v>
      </c>
      <c r="F6988" s="488">
        <v>0.44</v>
      </c>
    </row>
    <row r="6989" s="489" customFormat="1">
      <c r="B6989" s="490">
        <v>101329</v>
      </c>
      <c r="C6989" s="536" t="s">
        <v>2800</v>
      </c>
      <c r="D6989" s="541" t="s">
        <v>9928</v>
      </c>
      <c r="E6989" s="539" t="s">
        <v>185</v>
      </c>
      <c r="F6989" s="488">
        <v>58.740000000000002</v>
      </c>
    </row>
    <row r="6990" s="489" customFormat="1">
      <c r="B6990" s="490">
        <v>95342</v>
      </c>
      <c r="C6990" s="536" t="s">
        <v>2800</v>
      </c>
      <c r="D6990" s="541" t="s">
        <v>3581</v>
      </c>
      <c r="E6990" s="539" t="s">
        <v>157</v>
      </c>
      <c r="F6990" s="488">
        <v>0.28000000000000003</v>
      </c>
    </row>
    <row r="6991" s="489" customFormat="1">
      <c r="B6991" s="490">
        <v>101333</v>
      </c>
      <c r="C6991" s="536" t="s">
        <v>2800</v>
      </c>
      <c r="D6991" s="541" t="s">
        <v>9929</v>
      </c>
      <c r="E6991" s="539" t="s">
        <v>185</v>
      </c>
      <c r="F6991" s="488">
        <v>37.43</v>
      </c>
    </row>
    <row r="6992" s="489" customFormat="1">
      <c r="B6992" s="490">
        <v>100298</v>
      </c>
      <c r="C6992" s="536" t="s">
        <v>2800</v>
      </c>
      <c r="D6992" s="541" t="s">
        <v>9930</v>
      </c>
      <c r="E6992" s="539" t="s">
        <v>157</v>
      </c>
      <c r="F6992" s="488">
        <v>0.71999999999999997</v>
      </c>
    </row>
    <row r="6993" s="489" customFormat="1">
      <c r="B6993" s="490">
        <v>101334</v>
      </c>
      <c r="C6993" s="536" t="s">
        <v>2800</v>
      </c>
      <c r="D6993" s="541" t="s">
        <v>9931</v>
      </c>
      <c r="E6993" s="539" t="s">
        <v>185</v>
      </c>
      <c r="F6993" s="488">
        <v>95.799999999999997</v>
      </c>
    </row>
    <row r="6994" s="489" customFormat="1">
      <c r="B6994" s="490">
        <v>95405</v>
      </c>
      <c r="C6994" s="536" t="s">
        <v>2800</v>
      </c>
      <c r="D6994" s="541" t="s">
        <v>3634</v>
      </c>
      <c r="E6994" s="539" t="s">
        <v>157</v>
      </c>
      <c r="F6994" s="488">
        <v>2.2000000000000002</v>
      </c>
    </row>
    <row r="6995" s="489" customFormat="1">
      <c r="B6995" s="490">
        <v>95423</v>
      </c>
      <c r="C6995" s="536" t="s">
        <v>2800</v>
      </c>
      <c r="D6995" s="541" t="s">
        <v>3647</v>
      </c>
      <c r="E6995" s="539" t="s">
        <v>185</v>
      </c>
      <c r="F6995" s="488">
        <v>292.95999999999998</v>
      </c>
    </row>
    <row r="6996" s="489" customFormat="1">
      <c r="B6996" s="490">
        <v>100295</v>
      </c>
      <c r="C6996" s="536" t="s">
        <v>2800</v>
      </c>
      <c r="D6996" s="541" t="s">
        <v>9932</v>
      </c>
      <c r="E6996" s="539" t="s">
        <v>157</v>
      </c>
      <c r="F6996" s="488">
        <v>0.57999999999999996</v>
      </c>
    </row>
    <row r="6997" s="489" customFormat="1">
      <c r="B6997" s="490">
        <v>101303</v>
      </c>
      <c r="C6997" s="536" t="s">
        <v>2800</v>
      </c>
      <c r="D6997" s="541" t="s">
        <v>9933</v>
      </c>
      <c r="E6997" s="539" t="s">
        <v>185</v>
      </c>
      <c r="F6997" s="488">
        <v>78.079999999999998</v>
      </c>
    </row>
    <row r="6998" s="489" customFormat="1">
      <c r="B6998" s="490">
        <v>95344</v>
      </c>
      <c r="C6998" s="536" t="s">
        <v>2800</v>
      </c>
      <c r="D6998" s="541" t="s">
        <v>3582</v>
      </c>
      <c r="E6998" s="539" t="s">
        <v>157</v>
      </c>
      <c r="F6998" s="488">
        <v>0.23999999999999999</v>
      </c>
    </row>
    <row r="6999" s="489" customFormat="1">
      <c r="B6999" s="490">
        <v>101308</v>
      </c>
      <c r="C6999" s="536" t="s">
        <v>2800</v>
      </c>
      <c r="D6999" s="541" t="s">
        <v>9934</v>
      </c>
      <c r="E6999" s="539" t="s">
        <v>185</v>
      </c>
      <c r="F6999" s="488">
        <v>32.729999999999997</v>
      </c>
    </row>
    <row r="7000" s="489" customFormat="1">
      <c r="B7000" s="490">
        <v>105536</v>
      </c>
      <c r="C7000" s="536" t="s">
        <v>2800</v>
      </c>
      <c r="D7000" s="541" t="s">
        <v>9935</v>
      </c>
      <c r="E7000" s="539" t="s">
        <v>157</v>
      </c>
      <c r="F7000" s="488">
        <v>0</v>
      </c>
    </row>
    <row r="7001" s="489" customFormat="1">
      <c r="B7001" s="490">
        <v>101320</v>
      </c>
      <c r="C7001" s="536" t="s">
        <v>2800</v>
      </c>
      <c r="D7001" s="541" t="s">
        <v>9936</v>
      </c>
      <c r="E7001" s="539" t="s">
        <v>185</v>
      </c>
      <c r="F7001" s="488">
        <v>30.309999999999999</v>
      </c>
    </row>
    <row r="7002" s="489" customFormat="1">
      <c r="B7002" s="490">
        <v>95343</v>
      </c>
      <c r="C7002" s="536" t="s">
        <v>2800</v>
      </c>
      <c r="D7002" s="541" t="s">
        <v>9937</v>
      </c>
      <c r="E7002" s="539" t="s">
        <v>157</v>
      </c>
      <c r="F7002" s="488">
        <v>0.28999999999999998</v>
      </c>
    </row>
    <row r="7003" s="489" customFormat="1">
      <c r="B7003" s="490">
        <v>95345</v>
      </c>
      <c r="C7003" s="536" t="s">
        <v>2800</v>
      </c>
      <c r="D7003" s="541" t="s">
        <v>3583</v>
      </c>
      <c r="E7003" s="539" t="s">
        <v>157</v>
      </c>
      <c r="F7003" s="488">
        <v>0.83999999999999997</v>
      </c>
    </row>
    <row r="7004" s="489" customFormat="1">
      <c r="B7004" s="490">
        <v>95346</v>
      </c>
      <c r="C7004" s="536" t="s">
        <v>2800</v>
      </c>
      <c r="D7004" s="541" t="s">
        <v>3584</v>
      </c>
      <c r="E7004" s="539" t="s">
        <v>157</v>
      </c>
      <c r="F7004" s="488">
        <v>0.14000000000000001</v>
      </c>
    </row>
    <row r="7005" s="489" customFormat="1">
      <c r="B7005" s="490">
        <v>101324</v>
      </c>
      <c r="C7005" s="536" t="s">
        <v>2800</v>
      </c>
      <c r="D7005" s="541" t="s">
        <v>9938</v>
      </c>
      <c r="E7005" s="539" t="s">
        <v>185</v>
      </c>
      <c r="F7005" s="488">
        <v>19.280000000000001</v>
      </c>
    </row>
    <row r="7006" s="489" customFormat="1">
      <c r="B7006" s="490">
        <v>101328</v>
      </c>
      <c r="C7006" s="536" t="s">
        <v>2800</v>
      </c>
      <c r="D7006" s="541" t="s">
        <v>9939</v>
      </c>
      <c r="E7006" s="539" t="s">
        <v>185</v>
      </c>
      <c r="F7006" s="488">
        <v>23.07</v>
      </c>
    </row>
    <row r="7007" s="489" customFormat="1">
      <c r="B7007" s="490">
        <v>95347</v>
      </c>
      <c r="C7007" s="536" t="s">
        <v>2800</v>
      </c>
      <c r="D7007" s="541" t="s">
        <v>3585</v>
      </c>
      <c r="E7007" s="539" t="s">
        <v>157</v>
      </c>
      <c r="F7007" s="488">
        <v>0.13</v>
      </c>
    </row>
    <row r="7008" s="489" customFormat="1">
      <c r="B7008" s="490">
        <v>95408</v>
      </c>
      <c r="C7008" s="536" t="s">
        <v>2800</v>
      </c>
      <c r="D7008" s="541" t="s">
        <v>9940</v>
      </c>
      <c r="E7008" s="539" t="s">
        <v>185</v>
      </c>
      <c r="F7008" s="488">
        <v>18.550000000000001</v>
      </c>
    </row>
    <row r="7009" s="489" customFormat="1">
      <c r="B7009" s="490">
        <v>95348</v>
      </c>
      <c r="C7009" s="536" t="s">
        <v>2800</v>
      </c>
      <c r="D7009" s="541" t="s">
        <v>3586</v>
      </c>
      <c r="E7009" s="539" t="s">
        <v>157</v>
      </c>
      <c r="F7009" s="488">
        <v>0.17000000000000001</v>
      </c>
    </row>
    <row r="7010" s="489" customFormat="1">
      <c r="B7010" s="490">
        <v>101332</v>
      </c>
      <c r="C7010" s="536" t="s">
        <v>2800</v>
      </c>
      <c r="D7010" s="541" t="s">
        <v>9941</v>
      </c>
      <c r="E7010" s="539" t="s">
        <v>185</v>
      </c>
      <c r="F7010" s="488">
        <v>16.280000000000001</v>
      </c>
    </row>
    <row r="7011" s="489" customFormat="1">
      <c r="B7011" s="490">
        <v>95349</v>
      </c>
      <c r="C7011" s="536" t="s">
        <v>2800</v>
      </c>
      <c r="D7011" s="541" t="s">
        <v>3587</v>
      </c>
      <c r="E7011" s="539" t="s">
        <v>157</v>
      </c>
      <c r="F7011" s="488">
        <v>0.12</v>
      </c>
    </row>
    <row r="7012" s="489" customFormat="1">
      <c r="B7012" s="490">
        <v>101336</v>
      </c>
      <c r="C7012" s="536" t="s">
        <v>2800</v>
      </c>
      <c r="D7012" s="541" t="s">
        <v>9942</v>
      </c>
      <c r="E7012" s="539" t="s">
        <v>185</v>
      </c>
      <c r="F7012" s="488">
        <v>66.969999999999999</v>
      </c>
    </row>
    <row r="7013" s="489" customFormat="1">
      <c r="B7013" s="490">
        <v>95351</v>
      </c>
      <c r="C7013" s="536" t="s">
        <v>2800</v>
      </c>
      <c r="D7013" s="541" t="s">
        <v>3588</v>
      </c>
      <c r="E7013" s="539" t="s">
        <v>157</v>
      </c>
      <c r="F7013" s="488">
        <v>0.5</v>
      </c>
    </row>
    <row r="7014" s="489" customFormat="1">
      <c r="B7014" s="490">
        <v>95352</v>
      </c>
      <c r="C7014" s="536" t="s">
        <v>2800</v>
      </c>
      <c r="D7014" s="541" t="s">
        <v>3589</v>
      </c>
      <c r="E7014" s="539" t="s">
        <v>157</v>
      </c>
      <c r="F7014" s="488">
        <v>0.14999999999999999</v>
      </c>
    </row>
    <row r="7015" s="489" customFormat="1">
      <c r="B7015" s="490">
        <v>101337</v>
      </c>
      <c r="C7015" s="536" t="s">
        <v>2800</v>
      </c>
      <c r="D7015" s="541" t="s">
        <v>9943</v>
      </c>
      <c r="E7015" s="539" t="s">
        <v>185</v>
      </c>
      <c r="F7015" s="488">
        <v>20.140000000000001</v>
      </c>
    </row>
    <row r="7016" s="489" customFormat="1">
      <c r="B7016" s="490">
        <v>101338</v>
      </c>
      <c r="C7016" s="536" t="s">
        <v>2800</v>
      </c>
      <c r="D7016" s="541" t="s">
        <v>9944</v>
      </c>
      <c r="E7016" s="539" t="s">
        <v>185</v>
      </c>
      <c r="F7016" s="488">
        <v>27.210000000000001</v>
      </c>
    </row>
    <row r="7017" s="489" customFormat="1">
      <c r="B7017" s="490">
        <v>95354</v>
      </c>
      <c r="C7017" s="536" t="s">
        <v>2800</v>
      </c>
      <c r="D7017" s="541" t="s">
        <v>3590</v>
      </c>
      <c r="E7017" s="539" t="s">
        <v>157</v>
      </c>
      <c r="F7017" s="488">
        <v>0.22</v>
      </c>
    </row>
    <row r="7018" s="489" customFormat="1">
      <c r="B7018" s="490">
        <v>101339</v>
      </c>
      <c r="C7018" s="536" t="s">
        <v>2800</v>
      </c>
      <c r="D7018" s="541" t="s">
        <v>9945</v>
      </c>
      <c r="E7018" s="539" t="s">
        <v>185</v>
      </c>
      <c r="F7018" s="488">
        <v>30.329999999999998</v>
      </c>
    </row>
    <row r="7019" s="489" customFormat="1">
      <c r="B7019" s="490">
        <v>101340</v>
      </c>
      <c r="C7019" s="536" t="s">
        <v>2800</v>
      </c>
      <c r="D7019" s="541" t="s">
        <v>9946</v>
      </c>
      <c r="E7019" s="539" t="s">
        <v>185</v>
      </c>
      <c r="F7019" s="488">
        <v>24.719999999999999</v>
      </c>
    </row>
    <row r="7020" s="489" customFormat="1">
      <c r="B7020" s="490">
        <v>95389</v>
      </c>
      <c r="C7020" s="536" t="s">
        <v>2800</v>
      </c>
      <c r="D7020" s="541" t="s">
        <v>3621</v>
      </c>
      <c r="E7020" s="539" t="s">
        <v>157</v>
      </c>
      <c r="F7020" s="488">
        <v>0.17999999999999999</v>
      </c>
    </row>
    <row r="7021" s="489" customFormat="1">
      <c r="B7021" s="490">
        <v>101341</v>
      </c>
      <c r="C7021" s="536" t="s">
        <v>2800</v>
      </c>
      <c r="D7021" s="541" t="s">
        <v>9947</v>
      </c>
      <c r="E7021" s="539" t="s">
        <v>185</v>
      </c>
      <c r="F7021" s="488">
        <v>24.399999999999999</v>
      </c>
    </row>
    <row r="7022" s="489" customFormat="1">
      <c r="B7022" s="490">
        <v>95355</v>
      </c>
      <c r="C7022" s="536" t="s">
        <v>2800</v>
      </c>
      <c r="D7022" s="541" t="s">
        <v>3591</v>
      </c>
      <c r="E7022" s="539" t="s">
        <v>157</v>
      </c>
      <c r="F7022" s="488">
        <v>0.17999999999999999</v>
      </c>
    </row>
    <row r="7023" s="489" customFormat="1">
      <c r="B7023" s="490">
        <v>95356</v>
      </c>
      <c r="C7023" s="536" t="s">
        <v>2800</v>
      </c>
      <c r="D7023" s="541" t="s">
        <v>3592</v>
      </c>
      <c r="E7023" s="539" t="s">
        <v>157</v>
      </c>
      <c r="F7023" s="488">
        <v>0.22</v>
      </c>
    </row>
    <row r="7024" s="489" customFormat="1">
      <c r="B7024" s="490">
        <v>101342</v>
      </c>
      <c r="C7024" s="536" t="s">
        <v>2800</v>
      </c>
      <c r="D7024" s="541" t="s">
        <v>9948</v>
      </c>
      <c r="E7024" s="539" t="s">
        <v>185</v>
      </c>
      <c r="F7024" s="488">
        <v>30.329999999999998</v>
      </c>
    </row>
    <row r="7025" s="489" customFormat="1">
      <c r="B7025" s="490">
        <v>95357</v>
      </c>
      <c r="C7025" s="536" t="s">
        <v>2800</v>
      </c>
      <c r="D7025" s="541" t="s">
        <v>3593</v>
      </c>
      <c r="E7025" s="539" t="s">
        <v>157</v>
      </c>
      <c r="F7025" s="488">
        <v>0.40000000000000002</v>
      </c>
    </row>
    <row r="7026" s="489" customFormat="1">
      <c r="B7026" s="490">
        <v>101343</v>
      </c>
      <c r="C7026" s="536" t="s">
        <v>2800</v>
      </c>
      <c r="D7026" s="541" t="s">
        <v>9949</v>
      </c>
      <c r="E7026" s="539" t="s">
        <v>185</v>
      </c>
      <c r="F7026" s="488">
        <v>53.229999999999997</v>
      </c>
    </row>
    <row r="7027" s="489" customFormat="1">
      <c r="B7027" s="490">
        <v>95358</v>
      </c>
      <c r="C7027" s="536" t="s">
        <v>2800</v>
      </c>
      <c r="D7027" s="541" t="s">
        <v>3594</v>
      </c>
      <c r="E7027" s="539" t="s">
        <v>157</v>
      </c>
      <c r="F7027" s="488">
        <v>0.35999999999999999</v>
      </c>
    </row>
    <row r="7028" s="489" customFormat="1">
      <c r="B7028" s="490">
        <v>101344</v>
      </c>
      <c r="C7028" s="536" t="s">
        <v>2800</v>
      </c>
      <c r="D7028" s="541" t="s">
        <v>9950</v>
      </c>
      <c r="E7028" s="539" t="s">
        <v>185</v>
      </c>
      <c r="F7028" s="488">
        <v>48.689999999999998</v>
      </c>
    </row>
    <row r="7029" s="489" customFormat="1">
      <c r="B7029" s="490">
        <v>95359</v>
      </c>
      <c r="C7029" s="536" t="s">
        <v>2800</v>
      </c>
      <c r="D7029" s="541" t="s">
        <v>3595</v>
      </c>
      <c r="E7029" s="539" t="s">
        <v>157</v>
      </c>
      <c r="F7029" s="488">
        <v>0.54000000000000004</v>
      </c>
    </row>
    <row r="7030" s="489" customFormat="1">
      <c r="B7030" s="490">
        <v>101345</v>
      </c>
      <c r="C7030" s="536" t="s">
        <v>2800</v>
      </c>
      <c r="D7030" s="541" t="s">
        <v>9951</v>
      </c>
      <c r="E7030" s="539" t="s">
        <v>185</v>
      </c>
      <c r="F7030" s="488">
        <v>72.290000000000006</v>
      </c>
    </row>
    <row r="7031" s="489" customFormat="1">
      <c r="B7031" s="490">
        <v>101346</v>
      </c>
      <c r="C7031" s="536" t="s">
        <v>2800</v>
      </c>
      <c r="D7031" s="541" t="s">
        <v>9952</v>
      </c>
      <c r="E7031" s="539" t="s">
        <v>185</v>
      </c>
      <c r="F7031" s="488">
        <v>37.939999999999998</v>
      </c>
    </row>
    <row r="7032" s="489" customFormat="1">
      <c r="B7032" s="490">
        <v>101347</v>
      </c>
      <c r="C7032" s="536" t="s">
        <v>2800</v>
      </c>
      <c r="D7032" s="541" t="s">
        <v>9953</v>
      </c>
      <c r="E7032" s="539" t="s">
        <v>185</v>
      </c>
      <c r="F7032" s="488">
        <v>48.759999999999998</v>
      </c>
    </row>
    <row r="7033" s="489" customFormat="1">
      <c r="B7033" s="490">
        <v>95361</v>
      </c>
      <c r="C7033" s="536" t="s">
        <v>2800</v>
      </c>
      <c r="D7033" s="541" t="s">
        <v>3597</v>
      </c>
      <c r="E7033" s="539" t="s">
        <v>157</v>
      </c>
      <c r="F7033" s="488">
        <v>0.17999999999999999</v>
      </c>
    </row>
    <row r="7034" s="489" customFormat="1">
      <c r="B7034" s="490">
        <v>101348</v>
      </c>
      <c r="C7034" s="536" t="s">
        <v>2800</v>
      </c>
      <c r="D7034" s="541" t="s">
        <v>9954</v>
      </c>
      <c r="E7034" s="539" t="s">
        <v>185</v>
      </c>
      <c r="F7034" s="488">
        <v>24.280000000000001</v>
      </c>
    </row>
    <row r="7035" s="489" customFormat="1">
      <c r="B7035" s="490">
        <v>101349</v>
      </c>
      <c r="C7035" s="536" t="s">
        <v>2800</v>
      </c>
      <c r="D7035" s="541" t="s">
        <v>9955</v>
      </c>
      <c r="E7035" s="539" t="s">
        <v>185</v>
      </c>
      <c r="F7035" s="488">
        <v>40.469999999999999</v>
      </c>
    </row>
    <row r="7036" s="489" customFormat="1">
      <c r="B7036" s="490">
        <v>95362</v>
      </c>
      <c r="C7036" s="536" t="s">
        <v>2800</v>
      </c>
      <c r="D7036" s="541" t="s">
        <v>3598</v>
      </c>
      <c r="E7036" s="539" t="s">
        <v>157</v>
      </c>
      <c r="F7036" s="488">
        <v>0.29999999999999999</v>
      </c>
    </row>
    <row r="7037" s="489" customFormat="1">
      <c r="B7037" s="490">
        <v>95363</v>
      </c>
      <c r="C7037" s="536" t="s">
        <v>2800</v>
      </c>
      <c r="D7037" s="541" t="s">
        <v>3599</v>
      </c>
      <c r="E7037" s="539" t="s">
        <v>157</v>
      </c>
      <c r="F7037" s="488">
        <v>0.29999999999999999</v>
      </c>
    </row>
    <row r="7038" s="489" customFormat="1">
      <c r="B7038" s="490">
        <v>101350</v>
      </c>
      <c r="C7038" s="536" t="s">
        <v>2800</v>
      </c>
      <c r="D7038" s="541" t="s">
        <v>9956</v>
      </c>
      <c r="E7038" s="539" t="s">
        <v>185</v>
      </c>
      <c r="F7038" s="488">
        <v>40.469999999999999</v>
      </c>
    </row>
    <row r="7039" s="489" customFormat="1">
      <c r="B7039" s="490">
        <v>95360</v>
      </c>
      <c r="C7039" s="536" t="s">
        <v>2800</v>
      </c>
      <c r="D7039" s="541" t="s">
        <v>3596</v>
      </c>
      <c r="E7039" s="539" t="s">
        <v>157</v>
      </c>
      <c r="F7039" s="488">
        <v>0.35999999999999999</v>
      </c>
    </row>
    <row r="7040" s="489" customFormat="1">
      <c r="B7040" s="490">
        <v>101351</v>
      </c>
      <c r="C7040" s="536" t="s">
        <v>2800</v>
      </c>
      <c r="D7040" s="541" t="s">
        <v>9957</v>
      </c>
      <c r="E7040" s="539" t="s">
        <v>185</v>
      </c>
      <c r="F7040" s="488">
        <v>30.329999999999998</v>
      </c>
    </row>
    <row r="7041" s="489" customFormat="1">
      <c r="B7041" s="490">
        <v>95365</v>
      </c>
      <c r="C7041" s="536" t="s">
        <v>2800</v>
      </c>
      <c r="D7041" s="541" t="s">
        <v>3601</v>
      </c>
      <c r="E7041" s="539" t="s">
        <v>157</v>
      </c>
      <c r="F7041" s="488">
        <v>0.22</v>
      </c>
    </row>
    <row r="7042" s="489" customFormat="1">
      <c r="B7042" s="490">
        <v>101352</v>
      </c>
      <c r="C7042" s="536" t="s">
        <v>2800</v>
      </c>
      <c r="D7042" s="541" t="s">
        <v>9958</v>
      </c>
      <c r="E7042" s="539" t="s">
        <v>185</v>
      </c>
      <c r="F7042" s="488">
        <v>30.329999999999998</v>
      </c>
    </row>
    <row r="7043" s="489" customFormat="1">
      <c r="B7043" s="490">
        <v>95364</v>
      </c>
      <c r="C7043" s="536" t="s">
        <v>2800</v>
      </c>
      <c r="D7043" s="541" t="s">
        <v>3600</v>
      </c>
      <c r="E7043" s="539" t="s">
        <v>157</v>
      </c>
      <c r="F7043" s="488">
        <v>0.22</v>
      </c>
    </row>
    <row r="7044" s="489" customFormat="1">
      <c r="B7044" s="490">
        <v>95366</v>
      </c>
      <c r="C7044" s="536" t="s">
        <v>2800</v>
      </c>
      <c r="D7044" s="541" t="s">
        <v>3602</v>
      </c>
      <c r="E7044" s="539" t="s">
        <v>157</v>
      </c>
      <c r="F7044" s="488">
        <v>0.17000000000000001</v>
      </c>
    </row>
    <row r="7045" s="489" customFormat="1">
      <c r="B7045" s="490">
        <v>101353</v>
      </c>
      <c r="C7045" s="536" t="s">
        <v>2800</v>
      </c>
      <c r="D7045" s="541" t="s">
        <v>9959</v>
      </c>
      <c r="E7045" s="539" t="s">
        <v>185</v>
      </c>
      <c r="F7045" s="488">
        <v>22.809999999999999</v>
      </c>
    </row>
    <row r="7046" s="489" customFormat="1">
      <c r="B7046" s="490">
        <v>95367</v>
      </c>
      <c r="C7046" s="536" t="s">
        <v>2800</v>
      </c>
      <c r="D7046" s="541" t="s">
        <v>3603</v>
      </c>
      <c r="E7046" s="539" t="s">
        <v>157</v>
      </c>
      <c r="F7046" s="488">
        <v>0.29999999999999999</v>
      </c>
    </row>
    <row r="7047" s="489" customFormat="1">
      <c r="B7047" s="490">
        <v>101355</v>
      </c>
      <c r="C7047" s="536" t="s">
        <v>2800</v>
      </c>
      <c r="D7047" s="541" t="s">
        <v>9960</v>
      </c>
      <c r="E7047" s="539" t="s">
        <v>185</v>
      </c>
      <c r="F7047" s="488">
        <v>40.469999999999999</v>
      </c>
    </row>
    <row r="7048" s="489" customFormat="1">
      <c r="B7048" s="490">
        <v>95368</v>
      </c>
      <c r="C7048" s="536" t="s">
        <v>2800</v>
      </c>
      <c r="D7048" s="541" t="s">
        <v>3604</v>
      </c>
      <c r="E7048" s="539" t="s">
        <v>157</v>
      </c>
      <c r="F7048" s="488">
        <v>0.28000000000000003</v>
      </c>
    </row>
    <row r="7049" s="489" customFormat="1">
      <c r="B7049" s="490">
        <v>95369</v>
      </c>
      <c r="C7049" s="536" t="s">
        <v>2800</v>
      </c>
      <c r="D7049" s="541" t="s">
        <v>3605</v>
      </c>
      <c r="E7049" s="539" t="s">
        <v>157</v>
      </c>
      <c r="F7049" s="488">
        <v>0.20000000000000001</v>
      </c>
    </row>
    <row r="7050" s="489" customFormat="1">
      <c r="B7050" s="490">
        <v>95370</v>
      </c>
      <c r="C7050" s="536" t="s">
        <v>2800</v>
      </c>
      <c r="D7050" s="541" t="s">
        <v>3606</v>
      </c>
      <c r="E7050" s="539" t="s">
        <v>157</v>
      </c>
      <c r="F7050" s="488">
        <v>0.34999999999999998</v>
      </c>
    </row>
    <row r="7051" s="489" customFormat="1">
      <c r="B7051" s="490">
        <v>101356</v>
      </c>
      <c r="C7051" s="536" t="s">
        <v>2800</v>
      </c>
      <c r="D7051" s="541" t="s">
        <v>9961</v>
      </c>
      <c r="E7051" s="539" t="s">
        <v>185</v>
      </c>
      <c r="F7051" s="488">
        <v>47.359999999999999</v>
      </c>
    </row>
    <row r="7052" s="489" customFormat="1">
      <c r="B7052" s="490">
        <v>95371</v>
      </c>
      <c r="C7052" s="536" t="s">
        <v>2800</v>
      </c>
      <c r="D7052" s="541" t="s">
        <v>3607</v>
      </c>
      <c r="E7052" s="539" t="s">
        <v>157</v>
      </c>
      <c r="F7052" s="488">
        <v>0.51000000000000001</v>
      </c>
    </row>
    <row r="7053" s="489" customFormat="1">
      <c r="B7053" s="490">
        <v>101357</v>
      </c>
      <c r="C7053" s="536" t="s">
        <v>2800</v>
      </c>
      <c r="D7053" s="541" t="s">
        <v>9962</v>
      </c>
      <c r="E7053" s="539" t="s">
        <v>185</v>
      </c>
      <c r="F7053" s="488">
        <v>68.010000000000005</v>
      </c>
    </row>
    <row r="7054" s="489" customFormat="1">
      <c r="B7054" s="490">
        <v>95372</v>
      </c>
      <c r="C7054" s="536" t="s">
        <v>2800</v>
      </c>
      <c r="D7054" s="541" t="s">
        <v>3608</v>
      </c>
      <c r="E7054" s="539" t="s">
        <v>157</v>
      </c>
      <c r="F7054" s="488">
        <v>0.34999999999999998</v>
      </c>
    </row>
    <row r="7055" s="489" customFormat="1">
      <c r="B7055" s="490">
        <v>101358</v>
      </c>
      <c r="C7055" s="536" t="s">
        <v>2800</v>
      </c>
      <c r="D7055" s="541" t="s">
        <v>9963</v>
      </c>
      <c r="E7055" s="539" t="s">
        <v>185</v>
      </c>
      <c r="F7055" s="488">
        <v>47.350000000000001</v>
      </c>
    </row>
    <row r="7056" s="489" customFormat="1">
      <c r="B7056" s="490">
        <v>95373</v>
      </c>
      <c r="C7056" s="536" t="s">
        <v>2800</v>
      </c>
      <c r="D7056" s="541" t="s">
        <v>3609</v>
      </c>
      <c r="E7056" s="539" t="s">
        <v>157</v>
      </c>
      <c r="F7056" s="488">
        <v>0.34000000000000002</v>
      </c>
    </row>
    <row r="7057" s="489" customFormat="1">
      <c r="B7057" s="490">
        <v>101359</v>
      </c>
      <c r="C7057" s="536" t="s">
        <v>2800</v>
      </c>
      <c r="D7057" s="541" t="s">
        <v>9964</v>
      </c>
      <c r="E7057" s="539" t="s">
        <v>185</v>
      </c>
      <c r="F7057" s="488">
        <v>45.979999999999997</v>
      </c>
    </row>
    <row r="7058" s="489" customFormat="1">
      <c r="B7058" s="490">
        <v>101360</v>
      </c>
      <c r="C7058" s="536" t="s">
        <v>2800</v>
      </c>
      <c r="D7058" s="541" t="s">
        <v>9965</v>
      </c>
      <c r="E7058" s="539" t="s">
        <v>185</v>
      </c>
      <c r="F7058" s="488">
        <v>47.350000000000001</v>
      </c>
    </row>
    <row r="7059" s="489" customFormat="1">
      <c r="B7059" s="490">
        <v>95374</v>
      </c>
      <c r="C7059" s="536" t="s">
        <v>2800</v>
      </c>
      <c r="D7059" s="541" t="s">
        <v>3610</v>
      </c>
      <c r="E7059" s="539" t="s">
        <v>157</v>
      </c>
      <c r="F7059" s="488">
        <v>0.34999999999999998</v>
      </c>
    </row>
    <row r="7060" s="489" customFormat="1">
      <c r="B7060" s="490">
        <v>95375</v>
      </c>
      <c r="C7060" s="536" t="s">
        <v>2800</v>
      </c>
      <c r="D7060" s="541" t="s">
        <v>3611</v>
      </c>
      <c r="E7060" s="539" t="s">
        <v>157</v>
      </c>
      <c r="F7060" s="488">
        <v>0.46999999999999997</v>
      </c>
    </row>
    <row r="7061" s="489" customFormat="1">
      <c r="B7061" s="490">
        <v>101361</v>
      </c>
      <c r="C7061" s="536" t="s">
        <v>2800</v>
      </c>
      <c r="D7061" s="541" t="s">
        <v>9966</v>
      </c>
      <c r="E7061" s="539" t="s">
        <v>185</v>
      </c>
      <c r="F7061" s="488">
        <v>63.060000000000002</v>
      </c>
    </row>
    <row r="7062" s="489" customFormat="1">
      <c r="B7062" s="490">
        <v>95376</v>
      </c>
      <c r="C7062" s="536" t="s">
        <v>2800</v>
      </c>
      <c r="D7062" s="541" t="s">
        <v>3612</v>
      </c>
      <c r="E7062" s="539" t="s">
        <v>157</v>
      </c>
      <c r="F7062" s="488">
        <v>0.080000000000000002</v>
      </c>
    </row>
    <row r="7063" s="489" customFormat="1">
      <c r="B7063" s="490">
        <v>95377</v>
      </c>
      <c r="C7063" s="536" t="s">
        <v>2800</v>
      </c>
      <c r="D7063" s="541" t="s">
        <v>3613</v>
      </c>
      <c r="E7063" s="539" t="s">
        <v>157</v>
      </c>
      <c r="F7063" s="488">
        <v>0.27000000000000002</v>
      </c>
    </row>
    <row r="7064" s="489" customFormat="1">
      <c r="B7064" s="490">
        <v>101363</v>
      </c>
      <c r="C7064" s="536" t="s">
        <v>2800</v>
      </c>
      <c r="D7064" s="541" t="s">
        <v>9967</v>
      </c>
      <c r="E7064" s="539" t="s">
        <v>185</v>
      </c>
      <c r="F7064" s="488">
        <v>37</v>
      </c>
    </row>
    <row r="7065" s="489" customFormat="1">
      <c r="B7065" s="490">
        <v>95378</v>
      </c>
      <c r="C7065" s="536" t="s">
        <v>2800</v>
      </c>
      <c r="D7065" s="541" t="s">
        <v>3614</v>
      </c>
      <c r="E7065" s="539" t="s">
        <v>157</v>
      </c>
      <c r="F7065" s="488">
        <v>0.33000000000000002</v>
      </c>
    </row>
    <row r="7066" s="489" customFormat="1">
      <c r="B7066" s="490">
        <v>101364</v>
      </c>
      <c r="C7066" s="536" t="s">
        <v>2800</v>
      </c>
      <c r="D7066" s="541" t="s">
        <v>9968</v>
      </c>
      <c r="E7066" s="539" t="s">
        <v>185</v>
      </c>
      <c r="F7066" s="488">
        <v>44.600000000000001</v>
      </c>
    </row>
    <row r="7067" s="489" customFormat="1">
      <c r="B7067" s="490">
        <v>95379</v>
      </c>
      <c r="C7067" s="536" t="s">
        <v>2800</v>
      </c>
      <c r="D7067" s="541" t="s">
        <v>3615</v>
      </c>
      <c r="E7067" s="539" t="s">
        <v>157</v>
      </c>
      <c r="F7067" s="488">
        <v>0.31</v>
      </c>
    </row>
    <row r="7068" s="489" customFormat="1">
      <c r="B7068" s="490">
        <v>101365</v>
      </c>
      <c r="C7068" s="536" t="s">
        <v>2800</v>
      </c>
      <c r="D7068" s="541" t="s">
        <v>9969</v>
      </c>
      <c r="E7068" s="539" t="s">
        <v>185</v>
      </c>
      <c r="F7068" s="488">
        <v>42.060000000000002</v>
      </c>
    </row>
    <row r="7069" s="489" customFormat="1">
      <c r="B7069" s="490">
        <v>95380</v>
      </c>
      <c r="C7069" s="536" t="s">
        <v>2800</v>
      </c>
      <c r="D7069" s="541" t="s">
        <v>9970</v>
      </c>
      <c r="E7069" s="539" t="s">
        <v>157</v>
      </c>
      <c r="F7069" s="488">
        <v>0.42999999999999999</v>
      </c>
    </row>
    <row r="7070" s="489" customFormat="1">
      <c r="B7070" s="490">
        <v>101366</v>
      </c>
      <c r="C7070" s="536" t="s">
        <v>2800</v>
      </c>
      <c r="D7070" s="541" t="s">
        <v>9971</v>
      </c>
      <c r="E7070" s="539" t="s">
        <v>185</v>
      </c>
      <c r="F7070" s="488">
        <v>57.350000000000001</v>
      </c>
    </row>
    <row r="7071" s="489" customFormat="1">
      <c r="B7071" s="490">
        <v>100535</v>
      </c>
      <c r="C7071" s="536" t="s">
        <v>2800</v>
      </c>
      <c r="D7071" s="541" t="s">
        <v>9972</v>
      </c>
      <c r="E7071" s="539" t="s">
        <v>157</v>
      </c>
      <c r="F7071" s="488">
        <v>0.63</v>
      </c>
    </row>
    <row r="7072" s="489" customFormat="1">
      <c r="B7072" s="490">
        <v>100536</v>
      </c>
      <c r="C7072" s="536" t="s">
        <v>2800</v>
      </c>
      <c r="D7072" s="541" t="s">
        <v>9973</v>
      </c>
      <c r="E7072" s="539" t="s">
        <v>185</v>
      </c>
      <c r="F7072" s="488">
        <v>84.939999999999998</v>
      </c>
    </row>
    <row r="7073" s="489" customFormat="1">
      <c r="B7073" s="490">
        <v>101368</v>
      </c>
      <c r="C7073" s="536" t="s">
        <v>2800</v>
      </c>
      <c r="D7073" s="541" t="s">
        <v>9974</v>
      </c>
      <c r="E7073" s="539" t="s">
        <v>185</v>
      </c>
      <c r="F7073" s="488">
        <v>43.799999999999997</v>
      </c>
    </row>
    <row r="7074" s="489" customFormat="1">
      <c r="B7074" s="490">
        <v>101369</v>
      </c>
      <c r="C7074" s="536" t="s">
        <v>2800</v>
      </c>
      <c r="D7074" s="541" t="s">
        <v>9975</v>
      </c>
      <c r="E7074" s="539" t="s">
        <v>185</v>
      </c>
      <c r="F7074" s="488">
        <v>39.32</v>
      </c>
    </row>
    <row r="7075" s="489" customFormat="1">
      <c r="B7075" s="490">
        <v>95385</v>
      </c>
      <c r="C7075" s="536" t="s">
        <v>2800</v>
      </c>
      <c r="D7075" s="541" t="s">
        <v>3618</v>
      </c>
      <c r="E7075" s="539" t="s">
        <v>157</v>
      </c>
      <c r="F7075" s="488">
        <v>0.27000000000000002</v>
      </c>
    </row>
    <row r="7076" s="489" customFormat="1">
      <c r="B7076" s="490">
        <v>101370</v>
      </c>
      <c r="C7076" s="536" t="s">
        <v>2800</v>
      </c>
      <c r="D7076" s="541" t="s">
        <v>9976</v>
      </c>
      <c r="E7076" s="539" t="s">
        <v>185</v>
      </c>
      <c r="F7076" s="488">
        <v>36.560000000000002</v>
      </c>
    </row>
    <row r="7077" s="489" customFormat="1">
      <c r="B7077" s="490">
        <v>95406</v>
      </c>
      <c r="C7077" s="536" t="s">
        <v>2800</v>
      </c>
      <c r="D7077" s="541" t="s">
        <v>3635</v>
      </c>
      <c r="E7077" s="539" t="s">
        <v>157</v>
      </c>
      <c r="F7077" s="488">
        <v>0.37</v>
      </c>
    </row>
    <row r="7078" s="489" customFormat="1">
      <c r="B7078" s="490">
        <v>95424</v>
      </c>
      <c r="C7078" s="536" t="s">
        <v>2800</v>
      </c>
      <c r="D7078" s="541" t="s">
        <v>3648</v>
      </c>
      <c r="E7078" s="539" t="s">
        <v>185</v>
      </c>
      <c r="F7078" s="488">
        <v>49.700000000000003</v>
      </c>
    </row>
    <row r="7079" s="489" customFormat="1">
      <c r="B7079" s="490">
        <v>95386</v>
      </c>
      <c r="C7079" s="536" t="s">
        <v>2800</v>
      </c>
      <c r="D7079" s="541" t="s">
        <v>3619</v>
      </c>
      <c r="E7079" s="539" t="s">
        <v>157</v>
      </c>
      <c r="F7079" s="488">
        <v>0.35999999999999999</v>
      </c>
    </row>
    <row r="7080" s="489" customFormat="1">
      <c r="B7080" s="490">
        <v>95383</v>
      </c>
      <c r="C7080" s="536" t="s">
        <v>2800</v>
      </c>
      <c r="D7080" s="541" t="s">
        <v>3616</v>
      </c>
      <c r="E7080" s="539" t="s">
        <v>157</v>
      </c>
      <c r="F7080" s="488">
        <v>0.32000000000000001</v>
      </c>
    </row>
    <row r="7081" s="489" customFormat="1">
      <c r="B7081" s="490">
        <v>95384</v>
      </c>
      <c r="C7081" s="536" t="s">
        <v>2800</v>
      </c>
      <c r="D7081" s="541" t="s">
        <v>3617</v>
      </c>
      <c r="E7081" s="539" t="s">
        <v>157</v>
      </c>
      <c r="F7081" s="488">
        <v>0.28999999999999998</v>
      </c>
    </row>
    <row r="7082" s="489" customFormat="1">
      <c r="B7082" s="490">
        <v>100299</v>
      </c>
      <c r="C7082" s="536" t="s">
        <v>2800</v>
      </c>
      <c r="D7082" s="541" t="s">
        <v>9977</v>
      </c>
      <c r="E7082" s="539" t="s">
        <v>157</v>
      </c>
      <c r="F7082" s="488">
        <v>0.69999999999999996</v>
      </c>
    </row>
    <row r="7083" s="489" customFormat="1">
      <c r="B7083" s="490">
        <v>100315</v>
      </c>
      <c r="C7083" s="536" t="s">
        <v>2800</v>
      </c>
      <c r="D7083" s="541" t="s">
        <v>9978</v>
      </c>
      <c r="E7083" s="539" t="s">
        <v>185</v>
      </c>
      <c r="F7083" s="488">
        <v>94.379999999999995</v>
      </c>
    </row>
    <row r="7084" s="489" customFormat="1">
      <c r="B7084" s="490">
        <v>95387</v>
      </c>
      <c r="C7084" s="536" t="s">
        <v>2800</v>
      </c>
      <c r="D7084" s="541" t="s">
        <v>3620</v>
      </c>
      <c r="E7084" s="539" t="s">
        <v>157</v>
      </c>
      <c r="F7084" s="488">
        <v>0.26000000000000001</v>
      </c>
    </row>
    <row r="7085" s="489" customFormat="1">
      <c r="B7085" s="490">
        <v>101371</v>
      </c>
      <c r="C7085" s="536" t="s">
        <v>2800</v>
      </c>
      <c r="D7085" s="541" t="s">
        <v>9979</v>
      </c>
      <c r="E7085" s="539" t="s">
        <v>185</v>
      </c>
      <c r="F7085" s="488">
        <v>35.770000000000003</v>
      </c>
    </row>
    <row r="7086" s="489" customFormat="1">
      <c r="B7086" s="490">
        <v>100288</v>
      </c>
      <c r="C7086" s="536" t="s">
        <v>2800</v>
      </c>
      <c r="D7086" s="541" t="s">
        <v>9980</v>
      </c>
      <c r="E7086" s="539" t="s">
        <v>157</v>
      </c>
      <c r="F7086" s="488">
        <v>0.089999999999999997</v>
      </c>
    </row>
    <row r="7087" s="489" customFormat="1">
      <c r="B7087" s="490">
        <v>101372</v>
      </c>
      <c r="C7087" s="536" t="s">
        <v>2800</v>
      </c>
      <c r="D7087" s="541" t="s">
        <v>9981</v>
      </c>
      <c r="E7087" s="539" t="s">
        <v>185</v>
      </c>
      <c r="F7087" s="488">
        <v>13.039999999999999</v>
      </c>
    </row>
    <row r="7088" s="489" customFormat="1">
      <c r="B7088" s="490">
        <v>90775</v>
      </c>
      <c r="C7088" s="536" t="s">
        <v>2800</v>
      </c>
      <c r="D7088" s="541" t="s">
        <v>3539</v>
      </c>
      <c r="E7088" s="539" t="s">
        <v>157</v>
      </c>
      <c r="F7088" s="488">
        <v>48.219999999999999</v>
      </c>
    </row>
    <row r="7089" s="489" customFormat="1">
      <c r="B7089" s="490">
        <v>93561</v>
      </c>
      <c r="C7089" s="536" t="s">
        <v>2800</v>
      </c>
      <c r="D7089" s="541" t="s">
        <v>3539</v>
      </c>
      <c r="E7089" s="539" t="s">
        <v>185</v>
      </c>
      <c r="F7089" s="488">
        <v>8534.8899999999994</v>
      </c>
    </row>
    <row r="7090" s="489" customFormat="1">
      <c r="B7090" s="490">
        <v>88264</v>
      </c>
      <c r="C7090" s="536" t="s">
        <v>2800</v>
      </c>
      <c r="D7090" s="541" t="s">
        <v>3483</v>
      </c>
      <c r="E7090" s="539" t="s">
        <v>157</v>
      </c>
      <c r="F7090" s="488">
        <v>31.629999999999999</v>
      </c>
    </row>
    <row r="7091" s="489" customFormat="1">
      <c r="B7091" s="490">
        <v>101399</v>
      </c>
      <c r="C7091" s="536" t="s">
        <v>2800</v>
      </c>
      <c r="D7091" s="541" t="s">
        <v>3483</v>
      </c>
      <c r="E7091" s="539" t="s">
        <v>185</v>
      </c>
      <c r="F7091" s="488">
        <v>5626.3299999999999</v>
      </c>
    </row>
    <row r="7092" s="489" customFormat="1">
      <c r="B7092" s="490">
        <v>88266</v>
      </c>
      <c r="C7092" s="536" t="s">
        <v>2800</v>
      </c>
      <c r="D7092" s="541" t="s">
        <v>3484</v>
      </c>
      <c r="E7092" s="539" t="s">
        <v>157</v>
      </c>
      <c r="F7092" s="488">
        <v>45.460000000000001</v>
      </c>
    </row>
    <row r="7093" s="489" customFormat="1">
      <c r="B7093" s="490">
        <v>101401</v>
      </c>
      <c r="C7093" s="536" t="s">
        <v>2800</v>
      </c>
      <c r="D7093" s="541" t="s">
        <v>3484</v>
      </c>
      <c r="E7093" s="539" t="s">
        <v>185</v>
      </c>
      <c r="F7093" s="488">
        <v>8058.1000000000004</v>
      </c>
    </row>
    <row r="7094" s="489" customFormat="1">
      <c r="B7094" s="490">
        <v>88267</v>
      </c>
      <c r="C7094" s="536" t="s">
        <v>2800</v>
      </c>
      <c r="D7094" s="541" t="s">
        <v>3485</v>
      </c>
      <c r="E7094" s="539" t="s">
        <v>157</v>
      </c>
      <c r="F7094" s="488">
        <v>30.48</v>
      </c>
    </row>
    <row r="7095" s="489" customFormat="1">
      <c r="B7095" s="490">
        <v>101402</v>
      </c>
      <c r="C7095" s="536" t="s">
        <v>2800</v>
      </c>
      <c r="D7095" s="541" t="s">
        <v>3485</v>
      </c>
      <c r="E7095" s="539" t="s">
        <v>185</v>
      </c>
      <c r="F7095" s="488">
        <v>5435.9899999999998</v>
      </c>
    </row>
    <row r="7096" s="489" customFormat="1">
      <c r="B7096" s="490">
        <v>90776</v>
      </c>
      <c r="C7096" s="536" t="s">
        <v>2800</v>
      </c>
      <c r="D7096" s="541" t="s">
        <v>3540</v>
      </c>
      <c r="E7096" s="539" t="s">
        <v>157</v>
      </c>
      <c r="F7096" s="488">
        <v>67.930000000000007</v>
      </c>
    </row>
    <row r="7097" s="489" customFormat="1">
      <c r="B7097" s="490">
        <v>93572</v>
      </c>
      <c r="C7097" s="536" t="s">
        <v>2800</v>
      </c>
      <c r="D7097" s="541" t="s">
        <v>3551</v>
      </c>
      <c r="E7097" s="539" t="s">
        <v>185</v>
      </c>
      <c r="F7097" s="488">
        <v>11968.969999999999</v>
      </c>
    </row>
    <row r="7098" s="489" customFormat="1">
      <c r="B7098" s="490">
        <v>90777</v>
      </c>
      <c r="C7098" s="536" t="s">
        <v>2800</v>
      </c>
      <c r="D7098" s="541" t="s">
        <v>3541</v>
      </c>
      <c r="E7098" s="539" t="s">
        <v>157</v>
      </c>
      <c r="F7098" s="488">
        <v>131.30000000000001</v>
      </c>
    </row>
    <row r="7099" s="489" customFormat="1">
      <c r="B7099" s="490">
        <v>93565</v>
      </c>
      <c r="C7099" s="536" t="s">
        <v>2800</v>
      </c>
      <c r="D7099" s="541" t="s">
        <v>3541</v>
      </c>
      <c r="E7099" s="539" t="s">
        <v>185</v>
      </c>
      <c r="F7099" s="488">
        <v>23126.049999999999</v>
      </c>
    </row>
    <row r="7100" s="489" customFormat="1">
      <c r="B7100" s="490">
        <v>90778</v>
      </c>
      <c r="C7100" s="536" t="s">
        <v>2800</v>
      </c>
      <c r="D7100" s="541" t="s">
        <v>3542</v>
      </c>
      <c r="E7100" s="539" t="s">
        <v>157</v>
      </c>
      <c r="F7100" s="488">
        <v>135.75</v>
      </c>
    </row>
    <row r="7101" s="489" customFormat="1">
      <c r="B7101" s="490">
        <v>93567</v>
      </c>
      <c r="C7101" s="536" t="s">
        <v>2800</v>
      </c>
      <c r="D7101" s="541" t="s">
        <v>3542</v>
      </c>
      <c r="E7101" s="539" t="s">
        <v>185</v>
      </c>
      <c r="F7101" s="488">
        <v>23908.02</v>
      </c>
    </row>
    <row r="7102" s="489" customFormat="1">
      <c r="B7102" s="490">
        <v>90779</v>
      </c>
      <c r="C7102" s="536" t="s">
        <v>2800</v>
      </c>
      <c r="D7102" s="541" t="s">
        <v>3543</v>
      </c>
      <c r="E7102" s="539" t="s">
        <v>157</v>
      </c>
      <c r="F7102" s="488">
        <v>169.22999999999999</v>
      </c>
    </row>
    <row r="7103" s="489" customFormat="1">
      <c r="B7103" s="490">
        <v>93568</v>
      </c>
      <c r="C7103" s="536" t="s">
        <v>2800</v>
      </c>
      <c r="D7103" s="541" t="s">
        <v>3543</v>
      </c>
      <c r="E7103" s="539" t="s">
        <v>185</v>
      </c>
      <c r="F7103" s="488">
        <v>29799.799999999999</v>
      </c>
    </row>
    <row r="7104" s="489" customFormat="1">
      <c r="B7104" s="490">
        <v>88269</v>
      </c>
      <c r="C7104" s="536" t="s">
        <v>2800</v>
      </c>
      <c r="D7104" s="541" t="s">
        <v>3487</v>
      </c>
      <c r="E7104" s="539" t="s">
        <v>157</v>
      </c>
      <c r="F7104" s="488">
        <v>31.699999999999999</v>
      </c>
    </row>
    <row r="7105" s="489" customFormat="1">
      <c r="B7105" s="490">
        <v>101407</v>
      </c>
      <c r="C7105" s="536" t="s">
        <v>2800</v>
      </c>
      <c r="D7105" s="541" t="s">
        <v>3487</v>
      </c>
      <c r="E7105" s="539" t="s">
        <v>185</v>
      </c>
      <c r="F7105" s="488">
        <v>5666.8500000000004</v>
      </c>
    </row>
    <row r="7106" s="489" customFormat="1">
      <c r="B7106" s="490">
        <v>88270</v>
      </c>
      <c r="C7106" s="536" t="s">
        <v>2800</v>
      </c>
      <c r="D7106" s="541" t="s">
        <v>3488</v>
      </c>
      <c r="E7106" s="539" t="s">
        <v>157</v>
      </c>
      <c r="F7106" s="488">
        <v>31.210000000000001</v>
      </c>
    </row>
    <row r="7107" s="489" customFormat="1">
      <c r="B7107" s="490">
        <v>101408</v>
      </c>
      <c r="C7107" s="536" t="s">
        <v>2800</v>
      </c>
      <c r="D7107" s="541" t="s">
        <v>3488</v>
      </c>
      <c r="E7107" s="539" t="s">
        <v>185</v>
      </c>
      <c r="F7107" s="488">
        <v>5569.8599999999997</v>
      </c>
    </row>
    <row r="7108" s="489" customFormat="1">
      <c r="B7108" s="490">
        <v>102919</v>
      </c>
      <c r="C7108" s="536" t="s">
        <v>2800</v>
      </c>
      <c r="D7108" s="541" t="s">
        <v>9982</v>
      </c>
      <c r="E7108" s="539" t="s">
        <v>157</v>
      </c>
      <c r="F7108" s="488">
        <v>0</v>
      </c>
    </row>
    <row r="7109" s="489" customFormat="1">
      <c r="B7109" s="490">
        <v>101409</v>
      </c>
      <c r="C7109" s="536" t="s">
        <v>2800</v>
      </c>
      <c r="D7109" s="541" t="s">
        <v>9983</v>
      </c>
      <c r="E7109" s="539" t="s">
        <v>185</v>
      </c>
      <c r="F7109" s="488">
        <v>4628.2600000000002</v>
      </c>
    </row>
    <row r="7110" s="489" customFormat="1">
      <c r="B7110" s="490">
        <v>88441</v>
      </c>
      <c r="C7110" s="536" t="s">
        <v>2800</v>
      </c>
      <c r="D7110" s="541" t="s">
        <v>3532</v>
      </c>
      <c r="E7110" s="539" t="s">
        <v>157</v>
      </c>
      <c r="F7110" s="488">
        <v>26.469999999999999</v>
      </c>
    </row>
    <row r="7111" s="489" customFormat="1">
      <c r="B7111" s="490">
        <v>101410</v>
      </c>
      <c r="C7111" s="536" t="s">
        <v>2800</v>
      </c>
      <c r="D7111" s="541" t="s">
        <v>3532</v>
      </c>
      <c r="E7111" s="539" t="s">
        <v>185</v>
      </c>
      <c r="F7111" s="488">
        <v>4750.9300000000003</v>
      </c>
    </row>
    <row r="7112" s="489" customFormat="1">
      <c r="B7112" s="490">
        <v>88272</v>
      </c>
      <c r="C7112" s="536" t="s">
        <v>2800</v>
      </c>
      <c r="D7112" s="541" t="s">
        <v>3489</v>
      </c>
      <c r="E7112" s="539" t="s">
        <v>157</v>
      </c>
      <c r="F7112" s="488">
        <v>32.520000000000003</v>
      </c>
    </row>
    <row r="7113" s="489" customFormat="1">
      <c r="B7113" s="490">
        <v>88273</v>
      </c>
      <c r="C7113" s="536" t="s">
        <v>2800</v>
      </c>
      <c r="D7113" s="541" t="s">
        <v>3490</v>
      </c>
      <c r="E7113" s="539" t="s">
        <v>157</v>
      </c>
      <c r="F7113" s="488">
        <v>30.859999999999999</v>
      </c>
    </row>
    <row r="7114" s="489" customFormat="1">
      <c r="B7114" s="490">
        <v>101413</v>
      </c>
      <c r="C7114" s="536" t="s">
        <v>2800</v>
      </c>
      <c r="D7114" s="541" t="s">
        <v>3490</v>
      </c>
      <c r="E7114" s="539" t="s">
        <v>185</v>
      </c>
      <c r="F7114" s="488">
        <v>5512.6199999999999</v>
      </c>
    </row>
    <row r="7115" s="489" customFormat="1">
      <c r="B7115" s="490">
        <v>101414</v>
      </c>
      <c r="C7115" s="536" t="s">
        <v>2800</v>
      </c>
      <c r="D7115" s="541" t="s">
        <v>9984</v>
      </c>
      <c r="E7115" s="539" t="s">
        <v>185</v>
      </c>
      <c r="F7115" s="488">
        <v>5806.8000000000002</v>
      </c>
    </row>
    <row r="7116" s="489" customFormat="1">
      <c r="B7116" s="490">
        <v>88274</v>
      </c>
      <c r="C7116" s="536" t="s">
        <v>2800</v>
      </c>
      <c r="D7116" s="541" t="s">
        <v>3491</v>
      </c>
      <c r="E7116" s="539" t="s">
        <v>157</v>
      </c>
      <c r="F7116" s="488">
        <v>32.5</v>
      </c>
    </row>
    <row r="7117" s="489" customFormat="1">
      <c r="B7117" s="490">
        <v>101412</v>
      </c>
      <c r="C7117" s="536" t="s">
        <v>2800</v>
      </c>
      <c r="D7117" s="541" t="s">
        <v>9985</v>
      </c>
      <c r="E7117" s="539" t="s">
        <v>185</v>
      </c>
      <c r="F7117" s="488">
        <v>5817.46</v>
      </c>
    </row>
    <row r="7118" s="489" customFormat="1">
      <c r="B7118" s="490">
        <v>101415</v>
      </c>
      <c r="C7118" s="536" t="s">
        <v>2800</v>
      </c>
      <c r="D7118" s="541" t="s">
        <v>9986</v>
      </c>
      <c r="E7118" s="539" t="s">
        <v>185</v>
      </c>
      <c r="F7118" s="488">
        <v>7033.2200000000003</v>
      </c>
    </row>
    <row r="7119" s="489" customFormat="1">
      <c r="B7119" s="490">
        <v>100308</v>
      </c>
      <c r="C7119" s="536" t="s">
        <v>2800</v>
      </c>
      <c r="D7119" s="541" t="s">
        <v>9987</v>
      </c>
      <c r="E7119" s="539" t="s">
        <v>157</v>
      </c>
      <c r="F7119" s="488">
        <v>33.380000000000003</v>
      </c>
    </row>
    <row r="7120" s="489" customFormat="1">
      <c r="B7120" s="490">
        <v>101416</v>
      </c>
      <c r="C7120" s="536" t="s">
        <v>2800</v>
      </c>
      <c r="D7120" s="541" t="s">
        <v>9987</v>
      </c>
      <c r="E7120" s="539" t="s">
        <v>185</v>
      </c>
      <c r="F7120" s="488">
        <v>5945.2200000000003</v>
      </c>
    </row>
    <row r="7121" s="489" customFormat="1">
      <c r="B7121" s="490">
        <v>88275</v>
      </c>
      <c r="C7121" s="536" t="s">
        <v>2800</v>
      </c>
      <c r="D7121" s="541" t="s">
        <v>3492</v>
      </c>
      <c r="E7121" s="539" t="s">
        <v>157</v>
      </c>
      <c r="F7121" s="488">
        <v>39.530000000000001</v>
      </c>
    </row>
    <row r="7122" s="489" customFormat="1">
      <c r="B7122" s="490">
        <v>90780</v>
      </c>
      <c r="C7122" s="536" t="s">
        <v>2800</v>
      </c>
      <c r="D7122" s="541" t="s">
        <v>3544</v>
      </c>
      <c r="E7122" s="539" t="s">
        <v>157</v>
      </c>
      <c r="F7122" s="488">
        <v>108.98999999999999</v>
      </c>
    </row>
    <row r="7123" s="489" customFormat="1">
      <c r="B7123" s="490">
        <v>94295</v>
      </c>
      <c r="C7123" s="536" t="s">
        <v>2800</v>
      </c>
      <c r="D7123" s="541" t="s">
        <v>3544</v>
      </c>
      <c r="E7123" s="539" t="s">
        <v>185</v>
      </c>
      <c r="F7123" s="488">
        <v>19181.259999999998</v>
      </c>
    </row>
    <row r="7124" s="489" customFormat="1">
      <c r="B7124" s="490">
        <v>88277</v>
      </c>
      <c r="C7124" s="536" t="s">
        <v>2800</v>
      </c>
      <c r="D7124" s="541" t="s">
        <v>3493</v>
      </c>
      <c r="E7124" s="539" t="s">
        <v>157</v>
      </c>
      <c r="F7124" s="488">
        <v>25.899999999999999</v>
      </c>
    </row>
    <row r="7125" s="489" customFormat="1">
      <c r="B7125" s="490">
        <v>100307</v>
      </c>
      <c r="C7125" s="536" t="s">
        <v>2800</v>
      </c>
      <c r="D7125" s="541" t="s">
        <v>9988</v>
      </c>
      <c r="E7125" s="539" t="s">
        <v>157</v>
      </c>
      <c r="F7125" s="488">
        <v>26.199999999999999</v>
      </c>
    </row>
    <row r="7126" s="489" customFormat="1">
      <c r="B7126" s="490">
        <v>101417</v>
      </c>
      <c r="C7126" s="536" t="s">
        <v>2800</v>
      </c>
      <c r="D7126" s="541" t="s">
        <v>9988</v>
      </c>
      <c r="E7126" s="539" t="s">
        <v>185</v>
      </c>
      <c r="F7126" s="488">
        <v>4684.29</v>
      </c>
    </row>
    <row r="7127" s="489" customFormat="1">
      <c r="B7127" s="490">
        <v>88278</v>
      </c>
      <c r="C7127" s="536" t="s">
        <v>2800</v>
      </c>
      <c r="D7127" s="541" t="s">
        <v>9989</v>
      </c>
      <c r="E7127" s="539" t="s">
        <v>157</v>
      </c>
      <c r="F7127" s="488">
        <v>26.960000000000001</v>
      </c>
    </row>
    <row r="7128" s="489" customFormat="1">
      <c r="B7128" s="490">
        <v>101418</v>
      </c>
      <c r="C7128" s="536" t="s">
        <v>2800</v>
      </c>
      <c r="D7128" s="541" t="s">
        <v>9989</v>
      </c>
      <c r="E7128" s="539" t="s">
        <v>185</v>
      </c>
      <c r="F7128" s="488">
        <v>4815.1999999999998</v>
      </c>
    </row>
    <row r="7129" s="489" customFormat="1">
      <c r="B7129" s="490">
        <v>105535</v>
      </c>
      <c r="C7129" s="536" t="s">
        <v>2800</v>
      </c>
      <c r="D7129" s="541" t="s">
        <v>9990</v>
      </c>
      <c r="E7129" s="539" t="s">
        <v>157</v>
      </c>
      <c r="F7129" s="488">
        <v>0</v>
      </c>
    </row>
    <row r="7130" s="489" customFormat="1">
      <c r="B7130" s="490">
        <v>101419</v>
      </c>
      <c r="C7130" s="536" t="s">
        <v>2800</v>
      </c>
      <c r="D7130" s="541" t="s">
        <v>9991</v>
      </c>
      <c r="E7130" s="539" t="s">
        <v>185</v>
      </c>
      <c r="F7130" s="488">
        <v>6120.7299999999996</v>
      </c>
    </row>
    <row r="7131" s="489" customFormat="1">
      <c r="B7131" s="490">
        <v>88279</v>
      </c>
      <c r="C7131" s="536" t="s">
        <v>2800</v>
      </c>
      <c r="D7131" s="541" t="s">
        <v>9992</v>
      </c>
      <c r="E7131" s="539" t="s">
        <v>157</v>
      </c>
      <c r="F7131" s="488">
        <v>34.869999999999997</v>
      </c>
    </row>
    <row r="7132" s="489" customFormat="1">
      <c r="B7132" s="490">
        <v>88281</v>
      </c>
      <c r="C7132" s="536" t="s">
        <v>2800</v>
      </c>
      <c r="D7132" s="541" t="s">
        <v>3494</v>
      </c>
      <c r="E7132" s="539" t="s">
        <v>157</v>
      </c>
      <c r="F7132" s="488">
        <v>34.030000000000001</v>
      </c>
    </row>
    <row r="7133" s="489" customFormat="1">
      <c r="B7133" s="490">
        <v>93558</v>
      </c>
      <c r="C7133" s="536" t="s">
        <v>2800</v>
      </c>
      <c r="D7133" s="541" t="s">
        <v>3547</v>
      </c>
      <c r="E7133" s="539" t="s">
        <v>185</v>
      </c>
      <c r="F7133" s="488">
        <v>5878.8299999999999</v>
      </c>
    </row>
    <row r="7134" s="489" customFormat="1">
      <c r="B7134" s="490">
        <v>101420</v>
      </c>
      <c r="C7134" s="536" t="s">
        <v>2800</v>
      </c>
      <c r="D7134" s="541" t="s">
        <v>9993</v>
      </c>
      <c r="E7134" s="539" t="s">
        <v>185</v>
      </c>
      <c r="F7134" s="488">
        <v>6069.4799999999996</v>
      </c>
    </row>
    <row r="7135" s="489" customFormat="1">
      <c r="B7135" s="490">
        <v>101421</v>
      </c>
      <c r="C7135" s="536" t="s">
        <v>2800</v>
      </c>
      <c r="D7135" s="541" t="s">
        <v>9994</v>
      </c>
      <c r="E7135" s="539" t="s">
        <v>185</v>
      </c>
      <c r="F7135" s="488">
        <v>7064.4899999999998</v>
      </c>
    </row>
    <row r="7136" s="489" customFormat="1">
      <c r="B7136" s="490">
        <v>88282</v>
      </c>
      <c r="C7136" s="536" t="s">
        <v>2800</v>
      </c>
      <c r="D7136" s="541" t="s">
        <v>3495</v>
      </c>
      <c r="E7136" s="539" t="s">
        <v>157</v>
      </c>
      <c r="F7136" s="488">
        <v>32.960000000000001</v>
      </c>
    </row>
    <row r="7137" s="489" customFormat="1">
      <c r="B7137" s="490">
        <v>88283</v>
      </c>
      <c r="C7137" s="536" t="s">
        <v>2800</v>
      </c>
      <c r="D7137" s="541" t="s">
        <v>3496</v>
      </c>
      <c r="E7137" s="539" t="s">
        <v>157</v>
      </c>
      <c r="F7137" s="488">
        <v>39.68</v>
      </c>
    </row>
    <row r="7138" s="489" customFormat="1">
      <c r="B7138" s="490">
        <v>101422</v>
      </c>
      <c r="C7138" s="536" t="s">
        <v>2800</v>
      </c>
      <c r="D7138" s="541" t="s">
        <v>9995</v>
      </c>
      <c r="E7138" s="539" t="s">
        <v>185</v>
      </c>
      <c r="F7138" s="488">
        <v>5284.4700000000003</v>
      </c>
    </row>
    <row r="7139" s="489" customFormat="1">
      <c r="B7139" s="490">
        <v>88284</v>
      </c>
      <c r="C7139" s="536" t="s">
        <v>2800</v>
      </c>
      <c r="D7139" s="541" t="s">
        <v>9996</v>
      </c>
      <c r="E7139" s="539" t="s">
        <v>157</v>
      </c>
      <c r="F7139" s="488">
        <v>29.59</v>
      </c>
    </row>
    <row r="7140" s="489" customFormat="1">
      <c r="B7140" s="490">
        <v>101424</v>
      </c>
      <c r="C7140" s="536" t="s">
        <v>2800</v>
      </c>
      <c r="D7140" s="541" t="s">
        <v>9997</v>
      </c>
      <c r="E7140" s="539" t="s">
        <v>185</v>
      </c>
      <c r="F7140" s="488">
        <v>6515.2200000000003</v>
      </c>
    </row>
    <row r="7141" s="489" customFormat="1">
      <c r="B7141" s="490">
        <v>88286</v>
      </c>
      <c r="C7141" s="536" t="s">
        <v>2800</v>
      </c>
      <c r="D7141" s="541" t="s">
        <v>3497</v>
      </c>
      <c r="E7141" s="539" t="s">
        <v>157</v>
      </c>
      <c r="F7141" s="488">
        <v>36.649999999999999</v>
      </c>
    </row>
    <row r="7142" s="489" customFormat="1">
      <c r="B7142" s="490">
        <v>88288</v>
      </c>
      <c r="C7142" s="536" t="s">
        <v>2800</v>
      </c>
      <c r="D7142" s="541" t="s">
        <v>3498</v>
      </c>
      <c r="E7142" s="539" t="s">
        <v>157</v>
      </c>
      <c r="F7142" s="488">
        <v>20.68</v>
      </c>
    </row>
    <row r="7143" s="489" customFormat="1">
      <c r="B7143" s="490">
        <v>101425</v>
      </c>
      <c r="C7143" s="536" t="s">
        <v>2800</v>
      </c>
      <c r="D7143" s="541" t="s">
        <v>3498</v>
      </c>
      <c r="E7143" s="539" t="s">
        <v>185</v>
      </c>
      <c r="F7143" s="488">
        <v>3673.71</v>
      </c>
    </row>
    <row r="7144" s="489" customFormat="1">
      <c r="B7144" s="490">
        <v>101426</v>
      </c>
      <c r="C7144" s="536" t="s">
        <v>2800</v>
      </c>
      <c r="D7144" s="541" t="s">
        <v>9998</v>
      </c>
      <c r="E7144" s="539" t="s">
        <v>185</v>
      </c>
      <c r="F7144" s="488">
        <v>5391.3900000000003</v>
      </c>
    </row>
    <row r="7145" s="489" customFormat="1">
      <c r="B7145" s="490">
        <v>88291</v>
      </c>
      <c r="C7145" s="536" t="s">
        <v>2800</v>
      </c>
      <c r="D7145" s="541" t="s">
        <v>3499</v>
      </c>
      <c r="E7145" s="539" t="s">
        <v>157</v>
      </c>
      <c r="F7145" s="488">
        <v>33.049999999999997</v>
      </c>
    </row>
    <row r="7146" s="489" customFormat="1">
      <c r="B7146" s="490">
        <v>101427</v>
      </c>
      <c r="C7146" s="536" t="s">
        <v>2800</v>
      </c>
      <c r="D7146" s="541" t="s">
        <v>3499</v>
      </c>
      <c r="E7146" s="539" t="s">
        <v>185</v>
      </c>
      <c r="F7146" s="488">
        <v>5891.6700000000001</v>
      </c>
    </row>
    <row r="7147" s="489" customFormat="1">
      <c r="B7147" s="490">
        <v>101428</v>
      </c>
      <c r="C7147" s="536" t="s">
        <v>2800</v>
      </c>
      <c r="D7147" s="541" t="s">
        <v>9999</v>
      </c>
      <c r="E7147" s="539" t="s">
        <v>185</v>
      </c>
      <c r="F7147" s="488">
        <v>4989.7299999999996</v>
      </c>
    </row>
    <row r="7148" s="489" customFormat="1">
      <c r="B7148" s="490">
        <v>88377</v>
      </c>
      <c r="C7148" s="536" t="s">
        <v>2800</v>
      </c>
      <c r="D7148" s="541" t="s">
        <v>3531</v>
      </c>
      <c r="E7148" s="539" t="s">
        <v>157</v>
      </c>
      <c r="F7148" s="488">
        <v>27.940000000000001</v>
      </c>
    </row>
    <row r="7149" s="489" customFormat="1">
      <c r="B7149" s="490">
        <v>101429</v>
      </c>
      <c r="C7149" s="536" t="s">
        <v>2800</v>
      </c>
      <c r="D7149" s="541" t="s">
        <v>10000</v>
      </c>
      <c r="E7149" s="539" t="s">
        <v>185</v>
      </c>
      <c r="F7149" s="488">
        <v>4939.5100000000002</v>
      </c>
    </row>
    <row r="7150" s="489" customFormat="1">
      <c r="B7150" s="490">
        <v>88292</v>
      </c>
      <c r="C7150" s="536" t="s">
        <v>2800</v>
      </c>
      <c r="D7150" s="541" t="s">
        <v>3500</v>
      </c>
      <c r="E7150" s="539" t="s">
        <v>157</v>
      </c>
      <c r="F7150" s="488">
        <v>27.629999999999999</v>
      </c>
    </row>
    <row r="7151" s="489" customFormat="1">
      <c r="B7151" s="490">
        <v>88293</v>
      </c>
      <c r="C7151" s="536" t="s">
        <v>2800</v>
      </c>
      <c r="D7151" s="541" t="s">
        <v>3501</v>
      </c>
      <c r="E7151" s="539" t="s">
        <v>157</v>
      </c>
      <c r="F7151" s="488">
        <v>33.049999999999997</v>
      </c>
    </row>
    <row r="7152" s="489" customFormat="1">
      <c r="B7152" s="490">
        <v>101430</v>
      </c>
      <c r="C7152" s="536" t="s">
        <v>2800</v>
      </c>
      <c r="D7152" s="541" t="s">
        <v>10001</v>
      </c>
      <c r="E7152" s="539" t="s">
        <v>185</v>
      </c>
      <c r="F7152" s="488">
        <v>5891.6700000000001</v>
      </c>
    </row>
    <row r="7153" s="489" customFormat="1">
      <c r="B7153" s="490">
        <v>88294</v>
      </c>
      <c r="C7153" s="536" t="s">
        <v>2800</v>
      </c>
      <c r="D7153" s="541" t="s">
        <v>3502</v>
      </c>
      <c r="E7153" s="539" t="s">
        <v>157</v>
      </c>
      <c r="F7153" s="488">
        <v>40.490000000000002</v>
      </c>
    </row>
    <row r="7154" s="489" customFormat="1">
      <c r="B7154" s="490">
        <v>101431</v>
      </c>
      <c r="C7154" s="536" t="s">
        <v>2800</v>
      </c>
      <c r="D7154" s="541" t="s">
        <v>3502</v>
      </c>
      <c r="E7154" s="539" t="s">
        <v>185</v>
      </c>
      <c r="F7154" s="488">
        <v>7195.3800000000001</v>
      </c>
    </row>
    <row r="7155" s="489" customFormat="1">
      <c r="B7155" s="490">
        <v>88295</v>
      </c>
      <c r="C7155" s="536" t="s">
        <v>2800</v>
      </c>
      <c r="D7155" s="541" t="s">
        <v>3503</v>
      </c>
      <c r="E7155" s="539" t="s">
        <v>157</v>
      </c>
      <c r="F7155" s="488">
        <v>28.120000000000001</v>
      </c>
    </row>
    <row r="7156" s="489" customFormat="1">
      <c r="B7156" s="490">
        <v>101432</v>
      </c>
      <c r="C7156" s="536" t="s">
        <v>2800</v>
      </c>
      <c r="D7156" s="541" t="s">
        <v>10002</v>
      </c>
      <c r="E7156" s="539" t="s">
        <v>185</v>
      </c>
      <c r="F7156" s="488">
        <v>5013.6999999999998</v>
      </c>
    </row>
    <row r="7157" s="489" customFormat="1">
      <c r="B7157" s="490">
        <v>88296</v>
      </c>
      <c r="C7157" s="536" t="s">
        <v>2800</v>
      </c>
      <c r="D7157" s="541" t="s">
        <v>3504</v>
      </c>
      <c r="E7157" s="539" t="s">
        <v>157</v>
      </c>
      <c r="F7157" s="488">
        <v>39.140000000000001</v>
      </c>
    </row>
    <row r="7158" s="489" customFormat="1">
      <c r="B7158" s="490">
        <v>101433</v>
      </c>
      <c r="C7158" s="536" t="s">
        <v>2800</v>
      </c>
      <c r="D7158" s="541" t="s">
        <v>3504</v>
      </c>
      <c r="E7158" s="539" t="s">
        <v>185</v>
      </c>
      <c r="F7158" s="488">
        <v>6951.9399999999996</v>
      </c>
    </row>
    <row r="7159" s="489" customFormat="1">
      <c r="B7159" s="490">
        <v>101434</v>
      </c>
      <c r="C7159" s="536" t="s">
        <v>2800</v>
      </c>
      <c r="D7159" s="541" t="s">
        <v>10003</v>
      </c>
      <c r="E7159" s="539" t="s">
        <v>185</v>
      </c>
      <c r="F7159" s="488">
        <v>5420.1800000000003</v>
      </c>
    </row>
    <row r="7160" s="489" customFormat="1">
      <c r="B7160" s="490">
        <v>88298</v>
      </c>
      <c r="C7160" s="536" t="s">
        <v>2800</v>
      </c>
      <c r="D7160" s="541" t="s">
        <v>3506</v>
      </c>
      <c r="E7160" s="539" t="s">
        <v>157</v>
      </c>
      <c r="F7160" s="488">
        <v>27.530000000000001</v>
      </c>
    </row>
    <row r="7161" s="489" customFormat="1">
      <c r="B7161" s="490">
        <v>101436</v>
      </c>
      <c r="C7161" s="536" t="s">
        <v>2800</v>
      </c>
      <c r="D7161" s="541" t="s">
        <v>3506</v>
      </c>
      <c r="E7161" s="539" t="s">
        <v>185</v>
      </c>
      <c r="F7161" s="488">
        <v>4919.1999999999998</v>
      </c>
    </row>
    <row r="7162" s="489" customFormat="1">
      <c r="B7162" s="490">
        <v>101437</v>
      </c>
      <c r="C7162" s="536" t="s">
        <v>2800</v>
      </c>
      <c r="D7162" s="541" t="s">
        <v>10004</v>
      </c>
      <c r="E7162" s="539" t="s">
        <v>185</v>
      </c>
      <c r="F7162" s="488">
        <v>7522.8199999999997</v>
      </c>
    </row>
    <row r="7163" s="489" customFormat="1">
      <c r="B7163" s="490">
        <v>88299</v>
      </c>
      <c r="C7163" s="536" t="s">
        <v>2800</v>
      </c>
      <c r="D7163" s="541" t="s">
        <v>3507</v>
      </c>
      <c r="E7163" s="539" t="s">
        <v>157</v>
      </c>
      <c r="F7163" s="488">
        <v>42.299999999999997</v>
      </c>
    </row>
    <row r="7164" s="489" customFormat="1">
      <c r="B7164" s="490">
        <v>88300</v>
      </c>
      <c r="C7164" s="536" t="s">
        <v>2800</v>
      </c>
      <c r="D7164" s="541" t="s">
        <v>3508</v>
      </c>
      <c r="E7164" s="539" t="s">
        <v>157</v>
      </c>
      <c r="F7164" s="488">
        <v>42.299999999999997</v>
      </c>
    </row>
    <row r="7165" s="489" customFormat="1">
      <c r="B7165" s="490">
        <v>101438</v>
      </c>
      <c r="C7165" s="536" t="s">
        <v>2800</v>
      </c>
      <c r="D7165" s="541" t="s">
        <v>3508</v>
      </c>
      <c r="E7165" s="539" t="s">
        <v>185</v>
      </c>
      <c r="F7165" s="488">
        <v>7522.8199999999997</v>
      </c>
    </row>
    <row r="7166" s="489" customFormat="1">
      <c r="B7166" s="490">
        <v>88297</v>
      </c>
      <c r="C7166" s="536" t="s">
        <v>2800</v>
      </c>
      <c r="D7166" s="541" t="s">
        <v>3505</v>
      </c>
      <c r="E7166" s="539" t="s">
        <v>157</v>
      </c>
      <c r="F7166" s="488">
        <v>37.530000000000001</v>
      </c>
    </row>
    <row r="7167" s="489" customFormat="1">
      <c r="B7167" s="490">
        <v>101435</v>
      </c>
      <c r="C7167" s="536" t="s">
        <v>2800</v>
      </c>
      <c r="D7167" s="541" t="s">
        <v>10005</v>
      </c>
      <c r="E7167" s="539" t="s">
        <v>185</v>
      </c>
      <c r="F7167" s="488">
        <v>6676.0600000000004</v>
      </c>
    </row>
    <row r="7168" s="489" customFormat="1">
      <c r="B7168" s="490">
        <v>101440</v>
      </c>
      <c r="C7168" s="536" t="s">
        <v>2800</v>
      </c>
      <c r="D7168" s="541" t="s">
        <v>10006</v>
      </c>
      <c r="E7168" s="539" t="s">
        <v>185</v>
      </c>
      <c r="F7168" s="488">
        <v>5891.6700000000001</v>
      </c>
    </row>
    <row r="7169" s="489" customFormat="1">
      <c r="B7169" s="490">
        <v>88302</v>
      </c>
      <c r="C7169" s="536" t="s">
        <v>2800</v>
      </c>
      <c r="D7169" s="541" t="s">
        <v>3510</v>
      </c>
      <c r="E7169" s="539" t="s">
        <v>157</v>
      </c>
      <c r="F7169" s="488">
        <v>33.049999999999997</v>
      </c>
    </row>
    <row r="7170" s="489" customFormat="1">
      <c r="B7170" s="490">
        <v>88301</v>
      </c>
      <c r="C7170" s="536" t="s">
        <v>2800</v>
      </c>
      <c r="D7170" s="541" t="s">
        <v>3509</v>
      </c>
      <c r="E7170" s="539" t="s">
        <v>157</v>
      </c>
      <c r="F7170" s="488">
        <v>33.049999999999997</v>
      </c>
    </row>
    <row r="7171" s="489" customFormat="1">
      <c r="B7171" s="490">
        <v>101439</v>
      </c>
      <c r="C7171" s="536" t="s">
        <v>2800</v>
      </c>
      <c r="D7171" s="541" t="s">
        <v>3509</v>
      </c>
      <c r="E7171" s="539" t="s">
        <v>185</v>
      </c>
      <c r="F7171" s="488">
        <v>5891.6700000000001</v>
      </c>
    </row>
    <row r="7172" s="489" customFormat="1">
      <c r="B7172" s="490">
        <v>88303</v>
      </c>
      <c r="C7172" s="536" t="s">
        <v>2800</v>
      </c>
      <c r="D7172" s="541" t="s">
        <v>3511</v>
      </c>
      <c r="E7172" s="539" t="s">
        <v>157</v>
      </c>
      <c r="F7172" s="488">
        <v>26.190000000000001</v>
      </c>
    </row>
    <row r="7173" s="489" customFormat="1">
      <c r="B7173" s="490">
        <v>101441</v>
      </c>
      <c r="C7173" s="536" t="s">
        <v>2800</v>
      </c>
      <c r="D7173" s="541" t="s">
        <v>3511</v>
      </c>
      <c r="E7173" s="539" t="s">
        <v>185</v>
      </c>
      <c r="F7173" s="488">
        <v>4682.6999999999998</v>
      </c>
    </row>
    <row r="7174" s="489" customFormat="1">
      <c r="B7174" s="490">
        <v>88304</v>
      </c>
      <c r="C7174" s="536" t="s">
        <v>2800</v>
      </c>
      <c r="D7174" s="541" t="s">
        <v>3512</v>
      </c>
      <c r="E7174" s="539" t="s">
        <v>157</v>
      </c>
      <c r="F7174" s="488">
        <v>42.299999999999997</v>
      </c>
    </row>
    <row r="7175" s="489" customFormat="1">
      <c r="B7175" s="490">
        <v>101443</v>
      </c>
      <c r="C7175" s="536" t="s">
        <v>2800</v>
      </c>
      <c r="D7175" s="541" t="s">
        <v>3512</v>
      </c>
      <c r="E7175" s="539" t="s">
        <v>185</v>
      </c>
      <c r="F7175" s="488">
        <v>7522.8199999999997</v>
      </c>
    </row>
    <row r="7176" s="489" customFormat="1">
      <c r="B7176" s="490">
        <v>88306</v>
      </c>
      <c r="C7176" s="536" t="s">
        <v>2800</v>
      </c>
      <c r="D7176" s="541" t="s">
        <v>3513</v>
      </c>
      <c r="E7176" s="539" t="s">
        <v>157</v>
      </c>
      <c r="F7176" s="488">
        <v>30.399999999999999</v>
      </c>
    </row>
    <row r="7177" s="489" customFormat="1">
      <c r="B7177" s="490">
        <v>88307</v>
      </c>
      <c r="C7177" s="536" t="s">
        <v>2800</v>
      </c>
      <c r="D7177" s="541" t="s">
        <v>3514</v>
      </c>
      <c r="E7177" s="539" t="s">
        <v>157</v>
      </c>
      <c r="F7177" s="488">
        <v>30.210000000000001</v>
      </c>
    </row>
    <row r="7178" s="489" customFormat="1">
      <c r="B7178" s="490">
        <v>88308</v>
      </c>
      <c r="C7178" s="536" t="s">
        <v>2800</v>
      </c>
      <c r="D7178" s="541" t="s">
        <v>3515</v>
      </c>
      <c r="E7178" s="539" t="s">
        <v>157</v>
      </c>
      <c r="F7178" s="488">
        <v>31.050000000000001</v>
      </c>
    </row>
    <row r="7179" s="489" customFormat="1">
      <c r="B7179" s="490">
        <v>101444</v>
      </c>
      <c r="C7179" s="536" t="s">
        <v>2800</v>
      </c>
      <c r="D7179" s="541" t="s">
        <v>3515</v>
      </c>
      <c r="E7179" s="539" t="s">
        <v>185</v>
      </c>
      <c r="F7179" s="488">
        <v>5549.8199999999997</v>
      </c>
    </row>
    <row r="7180" s="489" customFormat="1">
      <c r="B7180" s="490">
        <v>88309</v>
      </c>
      <c r="C7180" s="536" t="s">
        <v>2800</v>
      </c>
      <c r="D7180" s="541" t="s">
        <v>3516</v>
      </c>
      <c r="E7180" s="539" t="s">
        <v>157</v>
      </c>
      <c r="F7180" s="488">
        <v>31.210000000000001</v>
      </c>
    </row>
    <row r="7181" s="489" customFormat="1">
      <c r="B7181" s="490">
        <v>101445</v>
      </c>
      <c r="C7181" s="536" t="s">
        <v>2800</v>
      </c>
      <c r="D7181" s="541" t="s">
        <v>3516</v>
      </c>
      <c r="E7181" s="539" t="s">
        <v>185</v>
      </c>
      <c r="F7181" s="488">
        <v>5569.8599999999997</v>
      </c>
    </row>
    <row r="7182" s="489" customFormat="1">
      <c r="B7182" s="490">
        <v>88310</v>
      </c>
      <c r="C7182" s="536" t="s">
        <v>2800</v>
      </c>
      <c r="D7182" s="541" t="s">
        <v>3517</v>
      </c>
      <c r="E7182" s="539" t="s">
        <v>157</v>
      </c>
      <c r="F7182" s="488">
        <v>32.859999999999999</v>
      </c>
    </row>
    <row r="7183" s="489" customFormat="1">
      <c r="B7183" s="490">
        <v>101446</v>
      </c>
      <c r="C7183" s="536" t="s">
        <v>2800</v>
      </c>
      <c r="D7183" s="541" t="s">
        <v>3517</v>
      </c>
      <c r="E7183" s="539" t="s">
        <v>185</v>
      </c>
      <c r="F7183" s="488">
        <v>5889.9700000000003</v>
      </c>
    </row>
    <row r="7184" s="489" customFormat="1">
      <c r="B7184" s="490">
        <v>88311</v>
      </c>
      <c r="C7184" s="536" t="s">
        <v>2800</v>
      </c>
      <c r="D7184" s="541" t="s">
        <v>3518</v>
      </c>
      <c r="E7184" s="539" t="s">
        <v>157</v>
      </c>
      <c r="F7184" s="488">
        <v>32.140000000000001</v>
      </c>
    </row>
    <row r="7185" s="489" customFormat="1">
      <c r="B7185" s="490">
        <v>101447</v>
      </c>
      <c r="C7185" s="536" t="s">
        <v>2800</v>
      </c>
      <c r="D7185" s="541" t="s">
        <v>3518</v>
      </c>
      <c r="E7185" s="539" t="s">
        <v>185</v>
      </c>
      <c r="F7185" s="488">
        <v>5765.3800000000001</v>
      </c>
    </row>
    <row r="7186" s="489" customFormat="1">
      <c r="B7186" s="490">
        <v>88312</v>
      </c>
      <c r="C7186" s="536" t="s">
        <v>2800</v>
      </c>
      <c r="D7186" s="541" t="s">
        <v>3519</v>
      </c>
      <c r="E7186" s="539" t="s">
        <v>157</v>
      </c>
      <c r="F7186" s="488">
        <v>32.859999999999999</v>
      </c>
    </row>
    <row r="7187" s="489" customFormat="1">
      <c r="B7187" s="490">
        <v>101448</v>
      </c>
      <c r="C7187" s="536" t="s">
        <v>2800</v>
      </c>
      <c r="D7187" s="541" t="s">
        <v>3519</v>
      </c>
      <c r="E7187" s="539" t="s">
        <v>185</v>
      </c>
      <c r="F7187" s="488">
        <v>5889.9700000000003</v>
      </c>
    </row>
    <row r="7188" s="489" customFormat="1">
      <c r="B7188" s="490">
        <v>101449</v>
      </c>
      <c r="C7188" s="536" t="s">
        <v>2800</v>
      </c>
      <c r="D7188" s="541" t="s">
        <v>10007</v>
      </c>
      <c r="E7188" s="539" t="s">
        <v>185</v>
      </c>
      <c r="F7188" s="488">
        <v>5028.0699999999997</v>
      </c>
    </row>
    <row r="7189" s="489" customFormat="1">
      <c r="B7189" s="490">
        <v>88313</v>
      </c>
      <c r="C7189" s="536" t="s">
        <v>2800</v>
      </c>
      <c r="D7189" s="541" t="s">
        <v>3520</v>
      </c>
      <c r="E7189" s="539" t="s">
        <v>157</v>
      </c>
      <c r="F7189" s="488">
        <v>28.23</v>
      </c>
    </row>
    <row r="7190" s="489" customFormat="1">
      <c r="B7190" s="490">
        <v>88314</v>
      </c>
      <c r="C7190" s="536" t="s">
        <v>2800</v>
      </c>
      <c r="D7190" s="541" t="s">
        <v>3521</v>
      </c>
      <c r="E7190" s="539" t="s">
        <v>157</v>
      </c>
      <c r="F7190" s="488">
        <v>22.68</v>
      </c>
    </row>
    <row r="7191" s="489" customFormat="1">
      <c r="B7191" s="490">
        <v>88315</v>
      </c>
      <c r="C7191" s="536" t="s">
        <v>2800</v>
      </c>
      <c r="D7191" s="541" t="s">
        <v>3522</v>
      </c>
      <c r="E7191" s="539" t="s">
        <v>157</v>
      </c>
      <c r="F7191" s="488">
        <v>30.969999999999999</v>
      </c>
    </row>
    <row r="7192" s="489" customFormat="1">
      <c r="B7192" s="490">
        <v>101451</v>
      </c>
      <c r="C7192" s="536" t="s">
        <v>2800</v>
      </c>
      <c r="D7192" s="541" t="s">
        <v>3522</v>
      </c>
      <c r="E7192" s="539" t="s">
        <v>185</v>
      </c>
      <c r="F7192" s="488">
        <v>5538.8500000000004</v>
      </c>
    </row>
    <row r="7193" s="489" customFormat="1">
      <c r="B7193" s="490">
        <v>88316</v>
      </c>
      <c r="C7193" s="536" t="s">
        <v>2800</v>
      </c>
      <c r="D7193" s="541" t="s">
        <v>3523</v>
      </c>
      <c r="E7193" s="539" t="s">
        <v>157</v>
      </c>
      <c r="F7193" s="488">
        <v>22.640000000000001</v>
      </c>
    </row>
    <row r="7194" s="489" customFormat="1">
      <c r="B7194" s="490">
        <v>101452</v>
      </c>
      <c r="C7194" s="536" t="s">
        <v>2800</v>
      </c>
      <c r="D7194" s="541" t="s">
        <v>10008</v>
      </c>
      <c r="E7194" s="539" t="s">
        <v>185</v>
      </c>
      <c r="F7194" s="488">
        <v>4062.6399999999999</v>
      </c>
    </row>
    <row r="7195" s="489" customFormat="1">
      <c r="B7195" s="490">
        <v>95967</v>
      </c>
      <c r="C7195" s="536" t="s">
        <v>2800</v>
      </c>
      <c r="D7195" s="541" t="s">
        <v>3460</v>
      </c>
      <c r="E7195" s="539" t="s">
        <v>157</v>
      </c>
      <c r="F7195" s="488">
        <v>203.68000000000001</v>
      </c>
    </row>
    <row r="7196" s="489" customFormat="1">
      <c r="B7196" s="490">
        <v>88318</v>
      </c>
      <c r="C7196" s="536" t="s">
        <v>2800</v>
      </c>
      <c r="D7196" s="541" t="s">
        <v>3525</v>
      </c>
      <c r="E7196" s="539" t="s">
        <v>157</v>
      </c>
      <c r="F7196" s="488">
        <v>45.32</v>
      </c>
    </row>
    <row r="7197" s="489" customFormat="1">
      <c r="B7197" s="490">
        <v>88317</v>
      </c>
      <c r="C7197" s="536" t="s">
        <v>2800</v>
      </c>
      <c r="D7197" s="541" t="s">
        <v>3524</v>
      </c>
      <c r="E7197" s="539" t="s">
        <v>157</v>
      </c>
      <c r="F7197" s="488">
        <v>35.25</v>
      </c>
    </row>
    <row r="7198" s="489" customFormat="1">
      <c r="B7198" s="490">
        <v>101453</v>
      </c>
      <c r="C7198" s="536" t="s">
        <v>2800</v>
      </c>
      <c r="D7198" s="541" t="s">
        <v>3524</v>
      </c>
      <c r="E7198" s="539" t="s">
        <v>185</v>
      </c>
      <c r="F7198" s="488">
        <v>6302.3100000000004</v>
      </c>
    </row>
    <row r="7199" s="489" customFormat="1">
      <c r="B7199" s="490">
        <v>101454</v>
      </c>
      <c r="C7199" s="536" t="s">
        <v>2800</v>
      </c>
      <c r="D7199" s="541" t="s">
        <v>10009</v>
      </c>
      <c r="E7199" s="539" t="s">
        <v>185</v>
      </c>
      <c r="F7199" s="488">
        <v>8077.1099999999997</v>
      </c>
    </row>
    <row r="7200" s="489" customFormat="1">
      <c r="B7200" s="490">
        <v>100533</v>
      </c>
      <c r="C7200" s="536" t="s">
        <v>2800</v>
      </c>
      <c r="D7200" s="541" t="s">
        <v>10010</v>
      </c>
      <c r="E7200" s="539" t="s">
        <v>157</v>
      </c>
      <c r="F7200" s="488">
        <v>38.460000000000001</v>
      </c>
    </row>
    <row r="7201" s="489" customFormat="1">
      <c r="B7201" s="490">
        <v>100534</v>
      </c>
      <c r="C7201" s="536" t="s">
        <v>2800</v>
      </c>
      <c r="D7201" s="541" t="s">
        <v>10010</v>
      </c>
      <c r="E7201" s="539" t="s">
        <v>185</v>
      </c>
      <c r="F7201" s="488">
        <v>6809.1199999999999</v>
      </c>
    </row>
    <row r="7202" s="489" customFormat="1">
      <c r="B7202" s="490">
        <v>88323</v>
      </c>
      <c r="C7202" s="536" t="s">
        <v>2800</v>
      </c>
      <c r="D7202" s="541" t="s">
        <v>3527</v>
      </c>
      <c r="E7202" s="539" t="s">
        <v>157</v>
      </c>
      <c r="F7202" s="488">
        <v>30.449999999999999</v>
      </c>
    </row>
    <row r="7203" s="489" customFormat="1">
      <c r="B7203" s="490">
        <v>101458</v>
      </c>
      <c r="C7203" s="536" t="s">
        <v>2800</v>
      </c>
      <c r="D7203" s="541" t="s">
        <v>10011</v>
      </c>
      <c r="E7203" s="539" t="s">
        <v>185</v>
      </c>
      <c r="F7203" s="488">
        <v>5445.6199999999999</v>
      </c>
    </row>
    <row r="7204" s="489" customFormat="1">
      <c r="B7204" s="490">
        <v>90781</v>
      </c>
      <c r="C7204" s="536" t="s">
        <v>2800</v>
      </c>
      <c r="D7204" s="541" t="s">
        <v>3545</v>
      </c>
      <c r="E7204" s="539" t="s">
        <v>157</v>
      </c>
      <c r="F7204" s="488">
        <v>47.649999999999999</v>
      </c>
    </row>
    <row r="7205" s="489" customFormat="1">
      <c r="B7205" s="490">
        <v>94296</v>
      </c>
      <c r="C7205" s="536" t="s">
        <v>2800</v>
      </c>
      <c r="D7205" s="541" t="s">
        <v>3545</v>
      </c>
      <c r="E7205" s="539" t="s">
        <v>185</v>
      </c>
      <c r="F7205" s="488">
        <v>8424.4400000000005</v>
      </c>
    </row>
    <row r="7206" s="489" customFormat="1">
      <c r="B7206" s="490">
        <v>88324</v>
      </c>
      <c r="C7206" s="536" t="s">
        <v>2800</v>
      </c>
      <c r="D7206" s="541" t="s">
        <v>3528</v>
      </c>
      <c r="E7206" s="539" t="s">
        <v>157</v>
      </c>
      <c r="F7206" s="488">
        <v>37.530000000000001</v>
      </c>
    </row>
    <row r="7207" s="489" customFormat="1">
      <c r="B7207" s="490">
        <v>88321</v>
      </c>
      <c r="C7207" s="536" t="s">
        <v>2800</v>
      </c>
      <c r="D7207" s="541" t="s">
        <v>3526</v>
      </c>
      <c r="E7207" s="539" t="s">
        <v>157</v>
      </c>
      <c r="F7207" s="488">
        <v>42.32</v>
      </c>
    </row>
    <row r="7208" s="489" customFormat="1">
      <c r="B7208" s="490">
        <v>101456</v>
      </c>
      <c r="C7208" s="536" t="s">
        <v>2800</v>
      </c>
      <c r="D7208" s="541" t="s">
        <v>10012</v>
      </c>
      <c r="E7208" s="539" t="s">
        <v>185</v>
      </c>
      <c r="F7208" s="488">
        <v>7492.2799999999997</v>
      </c>
    </row>
    <row r="7209" s="489" customFormat="1">
      <c r="B7209" s="490">
        <v>100309</v>
      </c>
      <c r="C7209" s="536" t="s">
        <v>2800</v>
      </c>
      <c r="D7209" s="541" t="s">
        <v>10013</v>
      </c>
      <c r="E7209" s="539" t="s">
        <v>157</v>
      </c>
      <c r="F7209" s="488">
        <v>42.549999999999997</v>
      </c>
    </row>
    <row r="7210" s="489" customFormat="1">
      <c r="B7210" s="490">
        <v>100321</v>
      </c>
      <c r="C7210" s="536" t="s">
        <v>2800</v>
      </c>
      <c r="D7210" s="541" t="s">
        <v>10013</v>
      </c>
      <c r="E7210" s="539" t="s">
        <v>185</v>
      </c>
      <c r="F7210" s="488">
        <v>7515.7700000000004</v>
      </c>
    </row>
    <row r="7211" s="489" customFormat="1">
      <c r="B7211" s="490">
        <v>88322</v>
      </c>
      <c r="C7211" s="536" t="s">
        <v>2800</v>
      </c>
      <c r="D7211" s="541" t="s">
        <v>10014</v>
      </c>
      <c r="E7211" s="539" t="s">
        <v>157</v>
      </c>
      <c r="F7211" s="488">
        <v>28.32</v>
      </c>
    </row>
    <row r="7212" s="489" customFormat="1">
      <c r="B7212" s="490">
        <v>101457</v>
      </c>
      <c r="C7212" s="536" t="s">
        <v>2800</v>
      </c>
      <c r="D7212" s="541" t="s">
        <v>10014</v>
      </c>
      <c r="E7212" s="539" t="s">
        <v>185</v>
      </c>
      <c r="F7212" s="488">
        <v>5580.5500000000002</v>
      </c>
    </row>
    <row r="7213" s="489" customFormat="1">
      <c r="B7213" s="490">
        <v>88325</v>
      </c>
      <c r="C7213" s="536" t="s">
        <v>2800</v>
      </c>
      <c r="D7213" s="541" t="s">
        <v>3529</v>
      </c>
      <c r="E7213" s="539" t="s">
        <v>157</v>
      </c>
      <c r="F7213" s="488">
        <v>25.050000000000001</v>
      </c>
    </row>
    <row r="7214" s="489" customFormat="1">
      <c r="B7214" s="490">
        <v>101459</v>
      </c>
      <c r="C7214" s="536" t="s">
        <v>2800</v>
      </c>
      <c r="D7214" s="541" t="s">
        <v>3529</v>
      </c>
      <c r="E7214" s="539" t="s">
        <v>185</v>
      </c>
      <c r="F7214" s="488">
        <v>4496.1700000000001</v>
      </c>
    </row>
    <row r="7215" s="489" customFormat="1">
      <c r="B7215" s="490">
        <v>100289</v>
      </c>
      <c r="C7215" s="536" t="s">
        <v>2800</v>
      </c>
      <c r="D7215" s="541" t="s">
        <v>10015</v>
      </c>
      <c r="E7215" s="539" t="s">
        <v>157</v>
      </c>
      <c r="F7215" s="488">
        <v>25.850000000000001</v>
      </c>
    </row>
    <row r="7216" s="489" customFormat="1">
      <c r="B7216" s="490">
        <v>101460</v>
      </c>
      <c r="C7216" s="536" t="s">
        <v>2800</v>
      </c>
      <c r="D7216" s="541" t="s">
        <v>10015</v>
      </c>
      <c r="E7216" s="539" t="s">
        <v>185</v>
      </c>
      <c r="F7216" s="488">
        <v>4643.1800000000003</v>
      </c>
    </row>
    <row r="7217" s="489" customFormat="1">
      <c r="B7217" s="490">
        <v>105011</v>
      </c>
      <c r="C7217" s="536" t="s">
        <v>2800</v>
      </c>
      <c r="D7217" s="541" t="s">
        <v>10016</v>
      </c>
      <c r="E7217" s="539" t="s">
        <v>143</v>
      </c>
      <c r="F7217" s="488">
        <v>0.60999999999999999</v>
      </c>
    </row>
    <row r="7218" s="489" customFormat="1">
      <c r="B7218" s="490">
        <v>99061</v>
      </c>
      <c r="C7218" s="536" t="s">
        <v>2800</v>
      </c>
      <c r="D7218" s="541" t="s">
        <v>10017</v>
      </c>
      <c r="E7218" s="539" t="s">
        <v>188</v>
      </c>
      <c r="F7218" s="488">
        <v>133.69</v>
      </c>
    </row>
    <row r="7219" s="489" customFormat="1">
      <c r="B7219" s="490">
        <v>99060</v>
      </c>
      <c r="C7219" s="536" t="s">
        <v>2800</v>
      </c>
      <c r="D7219" s="541" t="s">
        <v>10018</v>
      </c>
      <c r="E7219" s="539" t="s">
        <v>188</v>
      </c>
      <c r="F7219" s="488">
        <v>219.31</v>
      </c>
    </row>
    <row r="7220" s="489" customFormat="1">
      <c r="B7220" s="490">
        <v>105008</v>
      </c>
      <c r="C7220" s="536" t="s">
        <v>2800</v>
      </c>
      <c r="D7220" s="541" t="s">
        <v>10019</v>
      </c>
      <c r="E7220" s="539" t="s">
        <v>188</v>
      </c>
      <c r="F7220" s="488">
        <v>0</v>
      </c>
    </row>
    <row r="7221" s="489" customFormat="1">
      <c r="B7221" s="490">
        <v>105009</v>
      </c>
      <c r="C7221" s="536" t="s">
        <v>2800</v>
      </c>
      <c r="D7221" s="541" t="s">
        <v>10020</v>
      </c>
      <c r="E7221" s="539" t="s">
        <v>143</v>
      </c>
      <c r="F7221" s="488">
        <v>89.900000000000006</v>
      </c>
    </row>
    <row r="7222" s="489" customFormat="1">
      <c r="B7222" s="490">
        <v>99059</v>
      </c>
      <c r="C7222" s="536" t="s">
        <v>2800</v>
      </c>
      <c r="D7222" s="541" t="s">
        <v>10021</v>
      </c>
      <c r="E7222" s="539" t="s">
        <v>143</v>
      </c>
      <c r="F7222" s="488">
        <v>73.099999999999994</v>
      </c>
    </row>
    <row r="7223" s="489" customFormat="1">
      <c r="B7223" s="490">
        <v>105137</v>
      </c>
      <c r="C7223" s="536" t="s">
        <v>2800</v>
      </c>
      <c r="D7223" s="541" t="s">
        <v>10022</v>
      </c>
      <c r="E7223" s="539" t="s">
        <v>143</v>
      </c>
      <c r="F7223" s="488">
        <v>0</v>
      </c>
    </row>
    <row r="7224" s="489" customFormat="1">
      <c r="B7224" s="490">
        <v>105136</v>
      </c>
      <c r="C7224" s="536" t="s">
        <v>2800</v>
      </c>
      <c r="D7224" s="541" t="s">
        <v>10023</v>
      </c>
      <c r="E7224" s="539" t="s">
        <v>188</v>
      </c>
      <c r="F7224" s="488">
        <v>0</v>
      </c>
    </row>
    <row r="7225" s="489" customFormat="1">
      <c r="B7225" s="490">
        <v>105007</v>
      </c>
      <c r="C7225" s="536" t="s">
        <v>2800</v>
      </c>
      <c r="D7225" s="541" t="s">
        <v>10024</v>
      </c>
      <c r="E7225" s="539" t="s">
        <v>188</v>
      </c>
      <c r="F7225" s="488">
        <v>41.469999999999999</v>
      </c>
    </row>
    <row r="7226" s="489" customFormat="1">
      <c r="B7226" s="490">
        <v>99063</v>
      </c>
      <c r="C7226" s="536" t="s">
        <v>2800</v>
      </c>
      <c r="D7226" s="541" t="s">
        <v>10025</v>
      </c>
      <c r="E7226" s="539" t="s">
        <v>143</v>
      </c>
      <c r="F7226" s="488">
        <v>10.390000000000001</v>
      </c>
    </row>
    <row r="7227" s="489" customFormat="1">
      <c r="B7227" s="490">
        <v>105010</v>
      </c>
      <c r="C7227" s="536" t="s">
        <v>2800</v>
      </c>
      <c r="D7227" s="541" t="s">
        <v>10026</v>
      </c>
      <c r="E7227" s="539" t="s">
        <v>188</v>
      </c>
      <c r="F7227" s="488">
        <v>0</v>
      </c>
    </row>
    <row r="7228" s="489" customFormat="1">
      <c r="B7228" s="490">
        <v>99062</v>
      </c>
      <c r="C7228" s="536" t="s">
        <v>2800</v>
      </c>
      <c r="D7228" s="541" t="s">
        <v>10027</v>
      </c>
      <c r="E7228" s="539" t="s">
        <v>188</v>
      </c>
      <c r="F7228" s="488">
        <v>2.2200000000000002</v>
      </c>
    </row>
    <row r="7229" s="489" customFormat="1">
      <c r="B7229" s="490">
        <v>100857</v>
      </c>
      <c r="C7229" s="536" t="s">
        <v>2800</v>
      </c>
      <c r="D7229" s="541" t="s">
        <v>10028</v>
      </c>
      <c r="E7229" s="539" t="s">
        <v>188</v>
      </c>
      <c r="F7229" s="488">
        <v>511.35000000000002</v>
      </c>
    </row>
    <row r="7230" s="489" customFormat="1">
      <c r="B7230" s="490">
        <v>86905</v>
      </c>
      <c r="C7230" s="536" t="s">
        <v>2800</v>
      </c>
      <c r="D7230" s="541" t="s">
        <v>10029</v>
      </c>
      <c r="E7230" s="539" t="s">
        <v>188</v>
      </c>
      <c r="F7230" s="488">
        <v>395.11000000000001</v>
      </c>
    </row>
    <row r="7231" s="489" customFormat="1">
      <c r="B7231" s="490">
        <v>86908</v>
      </c>
      <c r="C7231" s="536" t="s">
        <v>2800</v>
      </c>
      <c r="D7231" s="541" t="s">
        <v>10030</v>
      </c>
      <c r="E7231" s="539" t="s">
        <v>188</v>
      </c>
      <c r="F7231" s="488">
        <v>471.10000000000002</v>
      </c>
    </row>
    <row r="7232" s="489" customFormat="1">
      <c r="B7232" s="490">
        <v>100849</v>
      </c>
      <c r="C7232" s="536" t="s">
        <v>2800</v>
      </c>
      <c r="D7232" s="541" t="s">
        <v>10031</v>
      </c>
      <c r="E7232" s="539" t="s">
        <v>188</v>
      </c>
      <c r="F7232" s="488">
        <v>43.719999999999999</v>
      </c>
    </row>
    <row r="7233" s="489" customFormat="1">
      <c r="B7233" s="490">
        <v>100851</v>
      </c>
      <c r="C7233" s="536" t="s">
        <v>2800</v>
      </c>
      <c r="D7233" s="541" t="s">
        <v>10032</v>
      </c>
      <c r="E7233" s="539" t="s">
        <v>188</v>
      </c>
      <c r="F7233" s="488">
        <v>86.530000000000001</v>
      </c>
    </row>
    <row r="7234" s="489" customFormat="1">
      <c r="B7234" s="490">
        <v>100850</v>
      </c>
      <c r="C7234" s="536" t="s">
        <v>2800</v>
      </c>
      <c r="D7234" s="541" t="s">
        <v>10033</v>
      </c>
      <c r="E7234" s="539" t="s">
        <v>188</v>
      </c>
      <c r="F7234" s="488">
        <v>0</v>
      </c>
    </row>
    <row r="7235" s="489" customFormat="1">
      <c r="B7235" s="490">
        <v>86895</v>
      </c>
      <c r="C7235" s="536" t="s">
        <v>2800</v>
      </c>
      <c r="D7235" s="541" t="s">
        <v>10034</v>
      </c>
      <c r="E7235" s="539" t="s">
        <v>188</v>
      </c>
      <c r="F7235" s="488">
        <v>316.36000000000001</v>
      </c>
    </row>
    <row r="7236" s="489" customFormat="1">
      <c r="B7236" s="490">
        <v>86889</v>
      </c>
      <c r="C7236" s="536" t="s">
        <v>2800</v>
      </c>
      <c r="D7236" s="541" t="s">
        <v>10035</v>
      </c>
      <c r="E7236" s="539" t="s">
        <v>188</v>
      </c>
      <c r="F7236" s="488">
        <v>610.39999999999998</v>
      </c>
    </row>
    <row r="7237" s="489" customFormat="1">
      <c r="B7237" s="490">
        <v>86899</v>
      </c>
      <c r="C7237" s="536" t="s">
        <v>2800</v>
      </c>
      <c r="D7237" s="541" t="s">
        <v>10036</v>
      </c>
      <c r="E7237" s="539" t="s">
        <v>188</v>
      </c>
      <c r="F7237" s="488">
        <v>286.37</v>
      </c>
    </row>
    <row r="7238" s="489" customFormat="1">
      <c r="B7238" s="490">
        <v>86893</v>
      </c>
      <c r="C7238" s="536" t="s">
        <v>2800</v>
      </c>
      <c r="D7238" s="541" t="s">
        <v>10037</v>
      </c>
      <c r="E7238" s="539" t="s">
        <v>188</v>
      </c>
      <c r="F7238" s="488">
        <v>530.45000000000005</v>
      </c>
    </row>
    <row r="7239" s="489" customFormat="1">
      <c r="B7239" s="490">
        <v>86934</v>
      </c>
      <c r="C7239" s="536" t="s">
        <v>2800</v>
      </c>
      <c r="D7239" s="541" t="s">
        <v>10038</v>
      </c>
      <c r="E7239" s="539" t="s">
        <v>188</v>
      </c>
      <c r="F7239" s="488">
        <v>447.42000000000002</v>
      </c>
    </row>
    <row r="7240" s="489" customFormat="1">
      <c r="B7240" s="490">
        <v>86933</v>
      </c>
      <c r="C7240" s="536" t="s">
        <v>2800</v>
      </c>
      <c r="D7240" s="541" t="s">
        <v>10039</v>
      </c>
      <c r="E7240" s="539" t="s">
        <v>188</v>
      </c>
      <c r="F7240" s="488">
        <v>458.77999999999997</v>
      </c>
    </row>
    <row r="7241" s="489" customFormat="1">
      <c r="B7241" s="490">
        <v>86894</v>
      </c>
      <c r="C7241" s="536" t="s">
        <v>2800</v>
      </c>
      <c r="D7241" s="541" t="s">
        <v>10040</v>
      </c>
      <c r="E7241" s="539" t="s">
        <v>188</v>
      </c>
      <c r="F7241" s="488">
        <v>318.94</v>
      </c>
    </row>
    <row r="7242" s="489" customFormat="1">
      <c r="B7242" s="490">
        <v>93441</v>
      </c>
      <c r="C7242" s="536" t="s">
        <v>2800</v>
      </c>
      <c r="D7242" s="541" t="s">
        <v>10041</v>
      </c>
      <c r="E7242" s="539" t="s">
        <v>188</v>
      </c>
      <c r="F7242" s="488">
        <v>1042.72</v>
      </c>
    </row>
    <row r="7243" s="489" customFormat="1">
      <c r="B7243" s="490">
        <v>93396</v>
      </c>
      <c r="C7243" s="536" t="s">
        <v>2800</v>
      </c>
      <c r="D7243" s="541" t="s">
        <v>10042</v>
      </c>
      <c r="E7243" s="539" t="s">
        <v>188</v>
      </c>
      <c r="F7243" s="488">
        <v>662.91999999999996</v>
      </c>
    </row>
    <row r="7244" s="489" customFormat="1">
      <c r="B7244" s="490">
        <v>93442</v>
      </c>
      <c r="C7244" s="536" t="s">
        <v>2800</v>
      </c>
      <c r="D7244" s="541" t="s">
        <v>10043</v>
      </c>
      <c r="E7244" s="539" t="s">
        <v>188</v>
      </c>
      <c r="F7244" s="488">
        <v>1244.9400000000001</v>
      </c>
    </row>
    <row r="7245" s="489" customFormat="1">
      <c r="B7245" s="490">
        <v>86947</v>
      </c>
      <c r="C7245" s="536" t="s">
        <v>2800</v>
      </c>
      <c r="D7245" s="541" t="s">
        <v>10044</v>
      </c>
      <c r="E7245" s="539" t="s">
        <v>188</v>
      </c>
      <c r="F7245" s="488">
        <v>1317.7</v>
      </c>
    </row>
    <row r="7246" s="489" customFormat="1">
      <c r="B7246" s="490">
        <v>100875</v>
      </c>
      <c r="C7246" s="536" t="s">
        <v>2800</v>
      </c>
      <c r="D7246" s="541" t="s">
        <v>10045</v>
      </c>
      <c r="E7246" s="539" t="s">
        <v>188</v>
      </c>
      <c r="F7246" s="488">
        <v>1099.8699999999999</v>
      </c>
    </row>
    <row r="7247" s="489" customFormat="1">
      <c r="B7247" s="490">
        <v>100863</v>
      </c>
      <c r="C7247" s="536" t="s">
        <v>2800</v>
      </c>
      <c r="D7247" s="541" t="s">
        <v>10046</v>
      </c>
      <c r="E7247" s="539" t="s">
        <v>188</v>
      </c>
      <c r="F7247" s="488">
        <v>636.41999999999996</v>
      </c>
    </row>
    <row r="7248" s="489" customFormat="1">
      <c r="B7248" s="490">
        <v>100864</v>
      </c>
      <c r="C7248" s="536" t="s">
        <v>2800</v>
      </c>
      <c r="D7248" s="541" t="s">
        <v>10047</v>
      </c>
      <c r="E7248" s="539" t="s">
        <v>188</v>
      </c>
      <c r="F7248" s="488">
        <v>694.03999999999996</v>
      </c>
    </row>
    <row r="7249" s="489" customFormat="1">
      <c r="B7249" s="490">
        <v>100865</v>
      </c>
      <c r="C7249" s="536" t="s">
        <v>2800</v>
      </c>
      <c r="D7249" s="541" t="s">
        <v>10048</v>
      </c>
      <c r="E7249" s="539" t="s">
        <v>188</v>
      </c>
      <c r="F7249" s="488">
        <v>593.97000000000003</v>
      </c>
    </row>
    <row r="7250" s="489" customFormat="1">
      <c r="B7250" s="490">
        <v>100866</v>
      </c>
      <c r="C7250" s="536" t="s">
        <v>2800</v>
      </c>
      <c r="D7250" s="541" t="s">
        <v>10049</v>
      </c>
      <c r="E7250" s="539" t="s">
        <v>188</v>
      </c>
      <c r="F7250" s="488">
        <v>335.94</v>
      </c>
    </row>
    <row r="7251" s="489" customFormat="1">
      <c r="B7251" s="490">
        <v>100867</v>
      </c>
      <c r="C7251" s="536" t="s">
        <v>2800</v>
      </c>
      <c r="D7251" s="541" t="s">
        <v>10050</v>
      </c>
      <c r="E7251" s="539" t="s">
        <v>188</v>
      </c>
      <c r="F7251" s="488">
        <v>354.94</v>
      </c>
    </row>
    <row r="7252" s="489" customFormat="1">
      <c r="B7252" s="490">
        <v>100868</v>
      </c>
      <c r="C7252" s="536" t="s">
        <v>2800</v>
      </c>
      <c r="D7252" s="541" t="s">
        <v>10051</v>
      </c>
      <c r="E7252" s="539" t="s">
        <v>188</v>
      </c>
      <c r="F7252" s="488">
        <v>367.57999999999998</v>
      </c>
    </row>
    <row r="7253" s="489" customFormat="1">
      <c r="B7253" s="490">
        <v>100869</v>
      </c>
      <c r="C7253" s="536" t="s">
        <v>2800</v>
      </c>
      <c r="D7253" s="541" t="s">
        <v>10052</v>
      </c>
      <c r="E7253" s="539" t="s">
        <v>188</v>
      </c>
      <c r="F7253" s="488">
        <v>377.27999999999997</v>
      </c>
    </row>
    <row r="7254" s="489" customFormat="1">
      <c r="B7254" s="490">
        <v>100870</v>
      </c>
      <c r="C7254" s="536" t="s">
        <v>2800</v>
      </c>
      <c r="D7254" s="541" t="s">
        <v>10053</v>
      </c>
      <c r="E7254" s="539" t="s">
        <v>188</v>
      </c>
      <c r="F7254" s="488">
        <v>337.38999999999999</v>
      </c>
    </row>
    <row r="7255" s="489" customFormat="1">
      <c r="B7255" s="490">
        <v>100871</v>
      </c>
      <c r="C7255" s="536" t="s">
        <v>2800</v>
      </c>
      <c r="D7255" s="541" t="s">
        <v>10054</v>
      </c>
      <c r="E7255" s="539" t="s">
        <v>188</v>
      </c>
      <c r="F7255" s="488">
        <v>362.81</v>
      </c>
    </row>
    <row r="7256" s="489" customFormat="1">
      <c r="B7256" s="490">
        <v>100872</v>
      </c>
      <c r="C7256" s="536" t="s">
        <v>2800</v>
      </c>
      <c r="D7256" s="541" t="s">
        <v>10055</v>
      </c>
      <c r="E7256" s="539" t="s">
        <v>188</v>
      </c>
      <c r="F7256" s="488">
        <v>379.02999999999997</v>
      </c>
    </row>
    <row r="7257" s="489" customFormat="1">
      <c r="B7257" s="490">
        <v>100873</v>
      </c>
      <c r="C7257" s="536" t="s">
        <v>2800</v>
      </c>
      <c r="D7257" s="541" t="s">
        <v>10056</v>
      </c>
      <c r="E7257" s="539" t="s">
        <v>188</v>
      </c>
      <c r="F7257" s="488">
        <v>389.16000000000003</v>
      </c>
    </row>
    <row r="7258" s="489" customFormat="1">
      <c r="B7258" s="490">
        <v>100860</v>
      </c>
      <c r="C7258" s="536" t="s">
        <v>2800</v>
      </c>
      <c r="D7258" s="541" t="s">
        <v>10057</v>
      </c>
      <c r="E7258" s="539" t="s">
        <v>188</v>
      </c>
      <c r="F7258" s="488">
        <v>111.87</v>
      </c>
    </row>
    <row r="7259" s="489" customFormat="1">
      <c r="B7259" s="490">
        <v>86936</v>
      </c>
      <c r="C7259" s="536" t="s">
        <v>2800</v>
      </c>
      <c r="D7259" s="541" t="s">
        <v>10058</v>
      </c>
      <c r="E7259" s="539" t="s">
        <v>188</v>
      </c>
      <c r="F7259" s="488">
        <v>575.48000000000002</v>
      </c>
    </row>
    <row r="7260" s="489" customFormat="1">
      <c r="B7260" s="490">
        <v>86935</v>
      </c>
      <c r="C7260" s="536" t="s">
        <v>2800</v>
      </c>
      <c r="D7260" s="541" t="s">
        <v>10059</v>
      </c>
      <c r="E7260" s="539" t="s">
        <v>188</v>
      </c>
      <c r="F7260" s="488">
        <v>334.70999999999998</v>
      </c>
    </row>
    <row r="7261" s="489" customFormat="1">
      <c r="B7261" s="490">
        <v>86901</v>
      </c>
      <c r="C7261" s="536" t="s">
        <v>2800</v>
      </c>
      <c r="D7261" s="541" t="s">
        <v>10060</v>
      </c>
      <c r="E7261" s="539" t="s">
        <v>188</v>
      </c>
      <c r="F7261" s="488">
        <v>164.49000000000001</v>
      </c>
    </row>
    <row r="7262" s="489" customFormat="1">
      <c r="B7262" s="490">
        <v>86938</v>
      </c>
      <c r="C7262" s="536" t="s">
        <v>2800</v>
      </c>
      <c r="D7262" s="541" t="s">
        <v>10061</v>
      </c>
      <c r="E7262" s="539" t="s">
        <v>188</v>
      </c>
      <c r="F7262" s="488">
        <v>502.19999999999999</v>
      </c>
    </row>
    <row r="7263" s="489" customFormat="1">
      <c r="B7263" s="490">
        <v>86937</v>
      </c>
      <c r="C7263" s="536" t="s">
        <v>2800</v>
      </c>
      <c r="D7263" s="541" t="s">
        <v>10062</v>
      </c>
      <c r="E7263" s="539" t="s">
        <v>188</v>
      </c>
      <c r="F7263" s="488">
        <v>261.43000000000001</v>
      </c>
    </row>
    <row r="7264" s="489" customFormat="1">
      <c r="B7264" s="490">
        <v>86900</v>
      </c>
      <c r="C7264" s="536" t="s">
        <v>2800</v>
      </c>
      <c r="D7264" s="541" t="s">
        <v>10063</v>
      </c>
      <c r="E7264" s="539" t="s">
        <v>188</v>
      </c>
      <c r="F7264" s="488">
        <v>231.19999999999999</v>
      </c>
    </row>
    <row r="7265" s="489" customFormat="1">
      <c r="B7265" s="490">
        <v>100852</v>
      </c>
      <c r="C7265" s="536" t="s">
        <v>2800</v>
      </c>
      <c r="D7265" s="541" t="s">
        <v>10064</v>
      </c>
      <c r="E7265" s="539" t="s">
        <v>188</v>
      </c>
      <c r="F7265" s="488">
        <v>253.00999999999999</v>
      </c>
    </row>
    <row r="7266" s="489" customFormat="1">
      <c r="B7266" s="490">
        <v>86886</v>
      </c>
      <c r="C7266" s="536" t="s">
        <v>2800</v>
      </c>
      <c r="D7266" s="541" t="s">
        <v>10065</v>
      </c>
      <c r="E7266" s="539" t="s">
        <v>188</v>
      </c>
      <c r="F7266" s="488">
        <v>61.719999999999999</v>
      </c>
    </row>
    <row r="7267" s="489" customFormat="1">
      <c r="B7267" s="490">
        <v>86887</v>
      </c>
      <c r="C7267" s="536" t="s">
        <v>2800</v>
      </c>
      <c r="D7267" s="541" t="s">
        <v>10066</v>
      </c>
      <c r="E7267" s="539" t="s">
        <v>188</v>
      </c>
      <c r="F7267" s="488">
        <v>67.010000000000005</v>
      </c>
    </row>
    <row r="7268" s="489" customFormat="1">
      <c r="B7268" s="490">
        <v>86884</v>
      </c>
      <c r="C7268" s="536" t="s">
        <v>2800</v>
      </c>
      <c r="D7268" s="541" t="s">
        <v>10067</v>
      </c>
      <c r="E7268" s="539" t="s">
        <v>188</v>
      </c>
      <c r="F7268" s="488">
        <v>11.970000000000001</v>
      </c>
    </row>
    <row r="7269" s="489" customFormat="1">
      <c r="B7269" s="490">
        <v>86885</v>
      </c>
      <c r="C7269" s="536" t="s">
        <v>2800</v>
      </c>
      <c r="D7269" s="541" t="s">
        <v>10068</v>
      </c>
      <c r="E7269" s="539" t="s">
        <v>188</v>
      </c>
      <c r="F7269" s="488">
        <v>13.58</v>
      </c>
    </row>
    <row r="7270" s="489" customFormat="1">
      <c r="B7270" s="490">
        <v>95546</v>
      </c>
      <c r="C7270" s="536" t="s">
        <v>2800</v>
      </c>
      <c r="D7270" s="541" t="s">
        <v>10069</v>
      </c>
      <c r="E7270" s="539" t="s">
        <v>188</v>
      </c>
      <c r="F7270" s="488">
        <v>150.44</v>
      </c>
    </row>
    <row r="7271" s="489" customFormat="1">
      <c r="B7271" s="490">
        <v>86902</v>
      </c>
      <c r="C7271" s="536" t="s">
        <v>2800</v>
      </c>
      <c r="D7271" s="541" t="s">
        <v>10070</v>
      </c>
      <c r="E7271" s="539" t="s">
        <v>188</v>
      </c>
      <c r="F7271" s="488">
        <v>360.60000000000002</v>
      </c>
    </row>
    <row r="7272" s="489" customFormat="1">
      <c r="B7272" s="490">
        <v>86939</v>
      </c>
      <c r="C7272" s="536" t="s">
        <v>2800</v>
      </c>
      <c r="D7272" s="541" t="s">
        <v>10071</v>
      </c>
      <c r="E7272" s="539" t="s">
        <v>188</v>
      </c>
      <c r="F7272" s="488">
        <v>469.98000000000002</v>
      </c>
    </row>
    <row r="7273" s="489" customFormat="1">
      <c r="B7273" s="490">
        <v>86903</v>
      </c>
      <c r="C7273" s="536" t="s">
        <v>2800</v>
      </c>
      <c r="D7273" s="541" t="s">
        <v>10072</v>
      </c>
      <c r="E7273" s="539" t="s">
        <v>188</v>
      </c>
      <c r="F7273" s="488">
        <v>406.69</v>
      </c>
    </row>
    <row r="7274" s="489" customFormat="1">
      <c r="B7274" s="490">
        <v>86940</v>
      </c>
      <c r="C7274" s="536" t="s">
        <v>2800</v>
      </c>
      <c r="D7274" s="541" t="s">
        <v>10073</v>
      </c>
      <c r="E7274" s="539" t="s">
        <v>188</v>
      </c>
      <c r="F7274" s="488">
        <v>1273.53</v>
      </c>
    </row>
    <row r="7275" s="489" customFormat="1">
      <c r="B7275" s="490">
        <v>86941</v>
      </c>
      <c r="C7275" s="536" t="s">
        <v>2800</v>
      </c>
      <c r="D7275" s="541" t="s">
        <v>10074</v>
      </c>
      <c r="E7275" s="539" t="s">
        <v>188</v>
      </c>
      <c r="F7275" s="488">
        <v>950.89999999999998</v>
      </c>
    </row>
    <row r="7276" s="489" customFormat="1">
      <c r="B7276" s="490">
        <v>86904</v>
      </c>
      <c r="C7276" s="536" t="s">
        <v>2800</v>
      </c>
      <c r="D7276" s="541" t="s">
        <v>10075</v>
      </c>
      <c r="E7276" s="539" t="s">
        <v>188</v>
      </c>
      <c r="F7276" s="488">
        <v>168.72</v>
      </c>
    </row>
    <row r="7277" s="489" customFormat="1">
      <c r="B7277" s="490">
        <v>86943</v>
      </c>
      <c r="C7277" s="536" t="s">
        <v>2800</v>
      </c>
      <c r="D7277" s="541" t="s">
        <v>10076</v>
      </c>
      <c r="E7277" s="539" t="s">
        <v>188</v>
      </c>
      <c r="F7277" s="488">
        <v>278.10000000000002</v>
      </c>
    </row>
    <row r="7278" s="489" customFormat="1">
      <c r="B7278" s="490">
        <v>86942</v>
      </c>
      <c r="C7278" s="536" t="s">
        <v>2800</v>
      </c>
      <c r="D7278" s="541" t="s">
        <v>10077</v>
      </c>
      <c r="E7278" s="539" t="s">
        <v>188</v>
      </c>
      <c r="F7278" s="488">
        <v>289.45999999999998</v>
      </c>
    </row>
    <row r="7279" s="489" customFormat="1">
      <c r="B7279" s="490">
        <v>100856</v>
      </c>
      <c r="C7279" s="536" t="s">
        <v>2800</v>
      </c>
      <c r="D7279" s="541" t="s">
        <v>10078</v>
      </c>
      <c r="E7279" s="539" t="s">
        <v>188</v>
      </c>
      <c r="F7279" s="488">
        <v>37.409999999999997</v>
      </c>
    </row>
    <row r="7280" s="489" customFormat="1">
      <c r="B7280" s="490">
        <v>100858</v>
      </c>
      <c r="C7280" s="536" t="s">
        <v>2800</v>
      </c>
      <c r="D7280" s="541" t="s">
        <v>10079</v>
      </c>
      <c r="E7280" s="539" t="s">
        <v>188</v>
      </c>
      <c r="F7280" s="488">
        <v>803.59000000000003</v>
      </c>
    </row>
    <row r="7281" s="489" customFormat="1">
      <c r="B7281" s="490">
        <v>100859</v>
      </c>
      <c r="C7281" s="536" t="s">
        <v>2800</v>
      </c>
      <c r="D7281" s="541" t="s">
        <v>10080</v>
      </c>
      <c r="E7281" s="539" t="s">
        <v>188</v>
      </c>
      <c r="F7281" s="488">
        <v>1149.9400000000001</v>
      </c>
    </row>
    <row r="7282" s="489" customFormat="1">
      <c r="B7282" s="490">
        <v>95544</v>
      </c>
      <c r="C7282" s="536" t="s">
        <v>2800</v>
      </c>
      <c r="D7282" s="541" t="s">
        <v>10081</v>
      </c>
      <c r="E7282" s="539" t="s">
        <v>188</v>
      </c>
      <c r="F7282" s="488">
        <v>42.649999999999999</v>
      </c>
    </row>
    <row r="7283" s="489" customFormat="1">
      <c r="B7283" s="490">
        <v>95543</v>
      </c>
      <c r="C7283" s="536" t="s">
        <v>2800</v>
      </c>
      <c r="D7283" s="541" t="s">
        <v>10082</v>
      </c>
      <c r="E7283" s="539" t="s">
        <v>188</v>
      </c>
      <c r="F7283" s="488">
        <v>60.380000000000003</v>
      </c>
    </row>
    <row r="7284" s="489" customFormat="1">
      <c r="B7284" s="490">
        <v>95542</v>
      </c>
      <c r="C7284" s="536" t="s">
        <v>2800</v>
      </c>
      <c r="D7284" s="541" t="s">
        <v>10083</v>
      </c>
      <c r="E7284" s="539" t="s">
        <v>188</v>
      </c>
      <c r="F7284" s="488">
        <v>35.390000000000001</v>
      </c>
    </row>
    <row r="7285" s="489" customFormat="1">
      <c r="B7285" s="490">
        <v>100874</v>
      </c>
      <c r="C7285" s="536" t="s">
        <v>2800</v>
      </c>
      <c r="D7285" s="541" t="s">
        <v>10084</v>
      </c>
      <c r="E7285" s="539" t="s">
        <v>188</v>
      </c>
      <c r="F7285" s="488">
        <v>335.94</v>
      </c>
    </row>
    <row r="7286" s="489" customFormat="1">
      <c r="B7286" s="490">
        <v>95545</v>
      </c>
      <c r="C7286" s="536" t="s">
        <v>2800</v>
      </c>
      <c r="D7286" s="541" t="s">
        <v>10085</v>
      </c>
      <c r="E7286" s="539" t="s">
        <v>188</v>
      </c>
      <c r="F7286" s="488">
        <v>41.880000000000003</v>
      </c>
    </row>
    <row r="7287" s="489" customFormat="1">
      <c r="B7287" s="490">
        <v>95547</v>
      </c>
      <c r="C7287" s="536" t="s">
        <v>2800</v>
      </c>
      <c r="D7287" s="541" t="s">
        <v>10086</v>
      </c>
      <c r="E7287" s="539" t="s">
        <v>188</v>
      </c>
      <c r="F7287" s="488">
        <v>53.100000000000001</v>
      </c>
    </row>
    <row r="7288" s="489" customFormat="1">
      <c r="B7288" s="490">
        <v>86883</v>
      </c>
      <c r="C7288" s="536" t="s">
        <v>2800</v>
      </c>
      <c r="D7288" s="541" t="s">
        <v>10087</v>
      </c>
      <c r="E7288" s="539" t="s">
        <v>188</v>
      </c>
      <c r="F7288" s="488">
        <v>13.5</v>
      </c>
    </row>
    <row r="7289" s="489" customFormat="1">
      <c r="B7289" s="490">
        <v>86881</v>
      </c>
      <c r="C7289" s="536" t="s">
        <v>2800</v>
      </c>
      <c r="D7289" s="541" t="s">
        <v>10088</v>
      </c>
      <c r="E7289" s="539" t="s">
        <v>188</v>
      </c>
      <c r="F7289" s="488">
        <v>254.27000000000001</v>
      </c>
    </row>
    <row r="7290" s="489" customFormat="1">
      <c r="B7290" s="490">
        <v>86882</v>
      </c>
      <c r="C7290" s="536" t="s">
        <v>2800</v>
      </c>
      <c r="D7290" s="541" t="s">
        <v>10089</v>
      </c>
      <c r="E7290" s="539" t="s">
        <v>188</v>
      </c>
      <c r="F7290" s="488">
        <v>24.859999999999999</v>
      </c>
    </row>
    <row r="7291" s="489" customFormat="1">
      <c r="B7291" s="490">
        <v>100862</v>
      </c>
      <c r="C7291" s="536" t="s">
        <v>2800</v>
      </c>
      <c r="D7291" s="541" t="s">
        <v>10090</v>
      </c>
      <c r="E7291" s="539" t="s">
        <v>188</v>
      </c>
      <c r="F7291" s="488">
        <v>40.68</v>
      </c>
    </row>
    <row r="7292" s="489" customFormat="1">
      <c r="B7292" s="490">
        <v>100861</v>
      </c>
      <c r="C7292" s="536" t="s">
        <v>2800</v>
      </c>
      <c r="D7292" s="541" t="s">
        <v>10091</v>
      </c>
      <c r="E7292" s="539" t="s">
        <v>188</v>
      </c>
      <c r="F7292" s="488">
        <v>37.270000000000003</v>
      </c>
    </row>
    <row r="7293" s="489" customFormat="1">
      <c r="B7293" s="490">
        <v>86872</v>
      </c>
      <c r="C7293" s="536" t="s">
        <v>2800</v>
      </c>
      <c r="D7293" s="541" t="s">
        <v>10092</v>
      </c>
      <c r="E7293" s="539" t="s">
        <v>188</v>
      </c>
      <c r="F7293" s="488">
        <v>822.60000000000002</v>
      </c>
    </row>
    <row r="7294" s="489" customFormat="1">
      <c r="B7294" s="490">
        <v>86919</v>
      </c>
      <c r="C7294" s="536" t="s">
        <v>2800</v>
      </c>
      <c r="D7294" s="541" t="s">
        <v>10093</v>
      </c>
      <c r="E7294" s="539" t="s">
        <v>188</v>
      </c>
      <c r="F7294" s="488">
        <v>1015.83</v>
      </c>
    </row>
    <row r="7295" s="489" customFormat="1">
      <c r="B7295" s="490">
        <v>86920</v>
      </c>
      <c r="C7295" s="536" t="s">
        <v>2800</v>
      </c>
      <c r="D7295" s="541" t="s">
        <v>10094</v>
      </c>
      <c r="E7295" s="539" t="s">
        <v>188</v>
      </c>
      <c r="F7295" s="488">
        <v>900.97000000000003</v>
      </c>
    </row>
    <row r="7296" s="489" customFormat="1">
      <c r="B7296" s="490">
        <v>86921</v>
      </c>
      <c r="C7296" s="536" t="s">
        <v>2800</v>
      </c>
      <c r="D7296" s="541" t="s">
        <v>10095</v>
      </c>
      <c r="E7296" s="539" t="s">
        <v>188</v>
      </c>
      <c r="F7296" s="488">
        <v>872.22000000000003</v>
      </c>
    </row>
    <row r="7297" s="489" customFormat="1">
      <c r="B7297" s="490">
        <v>86874</v>
      </c>
      <c r="C7297" s="536" t="s">
        <v>2800</v>
      </c>
      <c r="D7297" s="541" t="s">
        <v>10096</v>
      </c>
      <c r="E7297" s="539" t="s">
        <v>188</v>
      </c>
      <c r="F7297" s="488">
        <v>575.71000000000004</v>
      </c>
    </row>
    <row r="7298" s="489" customFormat="1">
      <c r="B7298" s="490">
        <v>86922</v>
      </c>
      <c r="C7298" s="536" t="s">
        <v>2800</v>
      </c>
      <c r="D7298" s="541" t="s">
        <v>10097</v>
      </c>
      <c r="E7298" s="539" t="s">
        <v>188</v>
      </c>
      <c r="F7298" s="488">
        <v>1009.71</v>
      </c>
    </row>
    <row r="7299" s="489" customFormat="1">
      <c r="B7299" s="490">
        <v>86923</v>
      </c>
      <c r="C7299" s="536" t="s">
        <v>2800</v>
      </c>
      <c r="D7299" s="541" t="s">
        <v>10098</v>
      </c>
      <c r="E7299" s="539" t="s">
        <v>188</v>
      </c>
      <c r="F7299" s="488">
        <v>665.44000000000005</v>
      </c>
    </row>
    <row r="7300" s="489" customFormat="1">
      <c r="B7300" s="490">
        <v>86924</v>
      </c>
      <c r="C7300" s="536" t="s">
        <v>2800</v>
      </c>
      <c r="D7300" s="541" t="s">
        <v>10099</v>
      </c>
      <c r="E7300" s="539" t="s">
        <v>188</v>
      </c>
      <c r="F7300" s="488">
        <v>636.69000000000005</v>
      </c>
    </row>
    <row r="7301" s="489" customFormat="1">
      <c r="B7301" s="490">
        <v>86875</v>
      </c>
      <c r="C7301" s="536" t="s">
        <v>2800</v>
      </c>
      <c r="D7301" s="541" t="s">
        <v>10100</v>
      </c>
      <c r="E7301" s="539" t="s">
        <v>188</v>
      </c>
      <c r="F7301" s="488">
        <v>589.63</v>
      </c>
    </row>
    <row r="7302" s="489" customFormat="1">
      <c r="B7302" s="490">
        <v>86925</v>
      </c>
      <c r="C7302" s="536" t="s">
        <v>2800</v>
      </c>
      <c r="D7302" s="541" t="s">
        <v>10101</v>
      </c>
      <c r="E7302" s="539" t="s">
        <v>188</v>
      </c>
      <c r="F7302" s="488">
        <v>668</v>
      </c>
    </row>
    <row r="7303" s="489" customFormat="1">
      <c r="B7303" s="490">
        <v>86926</v>
      </c>
      <c r="C7303" s="536" t="s">
        <v>2800</v>
      </c>
      <c r="D7303" s="541" t="s">
        <v>10102</v>
      </c>
      <c r="E7303" s="539" t="s">
        <v>188</v>
      </c>
      <c r="F7303" s="488">
        <v>639.25</v>
      </c>
    </row>
    <row r="7304" s="489" customFormat="1">
      <c r="B7304" s="490">
        <v>86876</v>
      </c>
      <c r="C7304" s="536" t="s">
        <v>2800</v>
      </c>
      <c r="D7304" s="541" t="s">
        <v>10103</v>
      </c>
      <c r="E7304" s="539" t="s">
        <v>188</v>
      </c>
      <c r="F7304" s="488">
        <v>338.88</v>
      </c>
    </row>
    <row r="7305" s="489" customFormat="1">
      <c r="B7305" s="490">
        <v>86929</v>
      </c>
      <c r="C7305" s="536" t="s">
        <v>2800</v>
      </c>
      <c r="D7305" s="541" t="s">
        <v>10104</v>
      </c>
      <c r="E7305" s="539" t="s">
        <v>188</v>
      </c>
      <c r="F7305" s="488">
        <v>417.25</v>
      </c>
    </row>
    <row r="7306" s="489" customFormat="1">
      <c r="B7306" s="490">
        <v>86930</v>
      </c>
      <c r="C7306" s="536" t="s">
        <v>2800</v>
      </c>
      <c r="D7306" s="541" t="s">
        <v>10105</v>
      </c>
      <c r="E7306" s="539" t="s">
        <v>188</v>
      </c>
      <c r="F7306" s="488">
        <v>388.5</v>
      </c>
    </row>
    <row r="7307" s="489" customFormat="1">
      <c r="B7307" s="490">
        <v>86927</v>
      </c>
      <c r="C7307" s="536" t="s">
        <v>2800</v>
      </c>
      <c r="D7307" s="541" t="s">
        <v>10106</v>
      </c>
      <c r="E7307" s="539" t="s">
        <v>188</v>
      </c>
      <c r="F7307" s="488">
        <v>428.61000000000001</v>
      </c>
    </row>
    <row r="7308" s="489" customFormat="1">
      <c r="B7308" s="490">
        <v>86928</v>
      </c>
      <c r="C7308" s="536" t="s">
        <v>2800</v>
      </c>
      <c r="D7308" s="541" t="s">
        <v>10107</v>
      </c>
      <c r="E7308" s="539" t="s">
        <v>188</v>
      </c>
      <c r="F7308" s="488">
        <v>399.86000000000001</v>
      </c>
    </row>
    <row r="7309" s="489" customFormat="1">
      <c r="B7309" s="490">
        <v>86914</v>
      </c>
      <c r="C7309" s="536" t="s">
        <v>2800</v>
      </c>
      <c r="D7309" s="541" t="s">
        <v>10108</v>
      </c>
      <c r="E7309" s="539" t="s">
        <v>188</v>
      </c>
      <c r="F7309" s="488">
        <v>96.290000000000006</v>
      </c>
    </row>
    <row r="7310" s="489" customFormat="1">
      <c r="B7310" s="490">
        <v>86913</v>
      </c>
      <c r="C7310" s="536" t="s">
        <v>2800</v>
      </c>
      <c r="D7310" s="541" t="s">
        <v>10109</v>
      </c>
      <c r="E7310" s="539" t="s">
        <v>188</v>
      </c>
      <c r="F7310" s="488">
        <v>54.119999999999997</v>
      </c>
    </row>
    <row r="7311" s="489" customFormat="1">
      <c r="B7311" s="490">
        <v>100853</v>
      </c>
      <c r="C7311" s="536" t="s">
        <v>2800</v>
      </c>
      <c r="D7311" s="541" t="s">
        <v>10110</v>
      </c>
      <c r="E7311" s="539" t="s">
        <v>188</v>
      </c>
      <c r="F7311" s="488">
        <v>336.22000000000003</v>
      </c>
    </row>
    <row r="7312" s="489" customFormat="1">
      <c r="B7312" s="490">
        <v>100854</v>
      </c>
      <c r="C7312" s="536" t="s">
        <v>2800</v>
      </c>
      <c r="D7312" s="541" t="s">
        <v>10111</v>
      </c>
      <c r="E7312" s="539" t="s">
        <v>188</v>
      </c>
      <c r="F7312" s="488">
        <v>1741.53</v>
      </c>
    </row>
    <row r="7313" s="489" customFormat="1">
      <c r="B7313" s="490">
        <v>86915</v>
      </c>
      <c r="C7313" s="536" t="s">
        <v>2800</v>
      </c>
      <c r="D7313" s="541" t="s">
        <v>10112</v>
      </c>
      <c r="E7313" s="539" t="s">
        <v>188</v>
      </c>
      <c r="F7313" s="488">
        <v>139.49000000000001</v>
      </c>
    </row>
    <row r="7314" s="489" customFormat="1">
      <c r="B7314" s="490">
        <v>86906</v>
      </c>
      <c r="C7314" s="536" t="s">
        <v>2800</v>
      </c>
      <c r="D7314" s="541" t="s">
        <v>10113</v>
      </c>
      <c r="E7314" s="539" t="s">
        <v>188</v>
      </c>
      <c r="F7314" s="488">
        <v>73.159999999999997</v>
      </c>
    </row>
    <row r="7315" s="489" customFormat="1">
      <c r="B7315" s="490">
        <v>86911</v>
      </c>
      <c r="C7315" s="536" t="s">
        <v>2800</v>
      </c>
      <c r="D7315" s="541" t="s">
        <v>10114</v>
      </c>
      <c r="E7315" s="539" t="s">
        <v>188</v>
      </c>
      <c r="F7315" s="488">
        <v>85.640000000000001</v>
      </c>
    </row>
    <row r="7316" s="489" customFormat="1">
      <c r="B7316" s="490">
        <v>86909</v>
      </c>
      <c r="C7316" s="536" t="s">
        <v>2800</v>
      </c>
      <c r="D7316" s="541" t="s">
        <v>10115</v>
      </c>
      <c r="E7316" s="539" t="s">
        <v>188</v>
      </c>
      <c r="F7316" s="488">
        <v>127.04000000000001</v>
      </c>
    </row>
    <row r="7317" s="489" customFormat="1">
      <c r="B7317" s="490">
        <v>86910</v>
      </c>
      <c r="C7317" s="536" t="s">
        <v>2800</v>
      </c>
      <c r="D7317" s="541" t="s">
        <v>10116</v>
      </c>
      <c r="E7317" s="539" t="s">
        <v>188</v>
      </c>
      <c r="F7317" s="488">
        <v>124.78</v>
      </c>
    </row>
    <row r="7318" s="489" customFormat="1">
      <c r="B7318" s="490">
        <v>86916</v>
      </c>
      <c r="C7318" s="536" t="s">
        <v>2800</v>
      </c>
      <c r="D7318" s="541" t="s">
        <v>10117</v>
      </c>
      <c r="E7318" s="539" t="s">
        <v>188</v>
      </c>
      <c r="F7318" s="488">
        <v>25.370000000000001</v>
      </c>
    </row>
    <row r="7319" s="489" customFormat="1">
      <c r="B7319" s="490">
        <v>95469</v>
      </c>
      <c r="C7319" s="536" t="s">
        <v>2800</v>
      </c>
      <c r="D7319" s="541" t="s">
        <v>10118</v>
      </c>
      <c r="E7319" s="539" t="s">
        <v>188</v>
      </c>
      <c r="F7319" s="488">
        <v>336.26999999999998</v>
      </c>
    </row>
    <row r="7320" s="489" customFormat="1">
      <c r="B7320" s="490">
        <v>95470</v>
      </c>
      <c r="C7320" s="536" t="s">
        <v>2800</v>
      </c>
      <c r="D7320" s="541" t="s">
        <v>10119</v>
      </c>
      <c r="E7320" s="539" t="s">
        <v>188</v>
      </c>
      <c r="F7320" s="488">
        <v>345.81999999999999</v>
      </c>
    </row>
    <row r="7321" s="489" customFormat="1">
      <c r="B7321" s="490">
        <v>95471</v>
      </c>
      <c r="C7321" s="536" t="s">
        <v>2800</v>
      </c>
      <c r="D7321" s="541" t="s">
        <v>10120</v>
      </c>
      <c r="E7321" s="539" t="s">
        <v>188</v>
      </c>
      <c r="F7321" s="488">
        <v>869.59000000000003</v>
      </c>
    </row>
    <row r="7322" s="489" customFormat="1">
      <c r="B7322" s="490">
        <v>95472</v>
      </c>
      <c r="C7322" s="536" t="s">
        <v>2800</v>
      </c>
      <c r="D7322" s="541" t="s">
        <v>10121</v>
      </c>
      <c r="E7322" s="539" t="s">
        <v>188</v>
      </c>
      <c r="F7322" s="488">
        <v>879.13999999999999</v>
      </c>
    </row>
    <row r="7323" s="489" customFormat="1">
      <c r="B7323" s="490">
        <v>100848</v>
      </c>
      <c r="C7323" s="536" t="s">
        <v>2800</v>
      </c>
      <c r="D7323" s="541" t="s">
        <v>10122</v>
      </c>
      <c r="E7323" s="539" t="s">
        <v>188</v>
      </c>
      <c r="F7323" s="488">
        <v>624.39999999999998</v>
      </c>
    </row>
    <row r="7324" s="489" customFormat="1">
      <c r="B7324" s="490">
        <v>86888</v>
      </c>
      <c r="C7324" s="536" t="s">
        <v>2800</v>
      </c>
      <c r="D7324" s="541" t="s">
        <v>10123</v>
      </c>
      <c r="E7324" s="539" t="s">
        <v>188</v>
      </c>
      <c r="F7324" s="488">
        <v>552.88</v>
      </c>
    </row>
    <row r="7325" s="489" customFormat="1">
      <c r="B7325" s="490">
        <v>86932</v>
      </c>
      <c r="C7325" s="536" t="s">
        <v>2800</v>
      </c>
      <c r="D7325" s="541" t="s">
        <v>10124</v>
      </c>
      <c r="E7325" s="539" t="s">
        <v>188</v>
      </c>
      <c r="F7325" s="488">
        <v>619.88999999999999</v>
      </c>
    </row>
    <row r="7326" s="489" customFormat="1">
      <c r="B7326" s="490">
        <v>86931</v>
      </c>
      <c r="C7326" s="536" t="s">
        <v>2800</v>
      </c>
      <c r="D7326" s="541" t="s">
        <v>10125</v>
      </c>
      <c r="E7326" s="539" t="s">
        <v>188</v>
      </c>
      <c r="F7326" s="488">
        <v>566.46000000000004</v>
      </c>
    </row>
    <row r="7327" s="489" customFormat="1">
      <c r="B7327" s="490">
        <v>100878</v>
      </c>
      <c r="C7327" s="536" t="s">
        <v>2800</v>
      </c>
      <c r="D7327" s="541" t="s">
        <v>10126</v>
      </c>
      <c r="E7327" s="539" t="s">
        <v>188</v>
      </c>
      <c r="F7327" s="488">
        <v>743.14999999999998</v>
      </c>
    </row>
    <row r="7328" s="489" customFormat="1">
      <c r="B7328" s="490">
        <v>86877</v>
      </c>
      <c r="C7328" s="536" t="s">
        <v>2800</v>
      </c>
      <c r="D7328" s="541" t="s">
        <v>10127</v>
      </c>
      <c r="E7328" s="539" t="s">
        <v>188</v>
      </c>
      <c r="F7328" s="488">
        <v>83.439999999999998</v>
      </c>
    </row>
    <row r="7329" s="489" customFormat="1">
      <c r="B7329" s="490">
        <v>86878</v>
      </c>
      <c r="C7329" s="536" t="s">
        <v>2800</v>
      </c>
      <c r="D7329" s="541" t="s">
        <v>10128</v>
      </c>
      <c r="E7329" s="539" t="s">
        <v>188</v>
      </c>
      <c r="F7329" s="488">
        <v>90.010000000000005</v>
      </c>
    </row>
    <row r="7330" s="489" customFormat="1">
      <c r="B7330" s="490">
        <v>86879</v>
      </c>
      <c r="C7330" s="536" t="s">
        <v>2800</v>
      </c>
      <c r="D7330" s="541" t="s">
        <v>10129</v>
      </c>
      <c r="E7330" s="539" t="s">
        <v>188</v>
      </c>
      <c r="F7330" s="488">
        <v>10.75</v>
      </c>
    </row>
    <row r="7331" s="489" customFormat="1">
      <c r="B7331" s="490">
        <v>86880</v>
      </c>
      <c r="C7331" s="536" t="s">
        <v>2800</v>
      </c>
      <c r="D7331" s="541" t="s">
        <v>10130</v>
      </c>
      <c r="E7331" s="539" t="s">
        <v>188</v>
      </c>
      <c r="F7331" s="488">
        <v>29.34</v>
      </c>
    </row>
    <row r="7332" s="489" customFormat="1">
      <c r="B7332" s="490">
        <v>101663</v>
      </c>
      <c r="C7332" s="536" t="s">
        <v>2800</v>
      </c>
      <c r="D7332" s="541" t="s">
        <v>10131</v>
      </c>
      <c r="E7332" s="539" t="s">
        <v>188</v>
      </c>
      <c r="F7332" s="488">
        <v>28.18</v>
      </c>
    </row>
    <row r="7333" s="489" customFormat="1">
      <c r="B7333" s="490">
        <v>101664</v>
      </c>
      <c r="C7333" s="536" t="s">
        <v>2800</v>
      </c>
      <c r="D7333" s="541" t="s">
        <v>10132</v>
      </c>
      <c r="E7333" s="539" t="s">
        <v>188</v>
      </c>
      <c r="F7333" s="488">
        <v>29.640000000000001</v>
      </c>
    </row>
    <row r="7334" s="489" customFormat="1">
      <c r="B7334" s="490">
        <v>101665</v>
      </c>
      <c r="C7334" s="536" t="s">
        <v>2800</v>
      </c>
      <c r="D7334" s="541" t="s">
        <v>10133</v>
      </c>
      <c r="E7334" s="539" t="s">
        <v>188</v>
      </c>
      <c r="F7334" s="488">
        <v>35.869999999999997</v>
      </c>
    </row>
    <row r="7335" s="489" customFormat="1">
      <c r="B7335" s="490">
        <v>101634</v>
      </c>
      <c r="C7335" s="536" t="s">
        <v>2800</v>
      </c>
      <c r="D7335" s="541" t="s">
        <v>10134</v>
      </c>
      <c r="E7335" s="539" t="s">
        <v>188</v>
      </c>
      <c r="F7335" s="488">
        <v>0</v>
      </c>
    </row>
    <row r="7336" s="489" customFormat="1">
      <c r="B7336" s="490">
        <v>101635</v>
      </c>
      <c r="C7336" s="536" t="s">
        <v>2800</v>
      </c>
      <c r="D7336" s="541" t="s">
        <v>10135</v>
      </c>
      <c r="E7336" s="539" t="s">
        <v>188</v>
      </c>
      <c r="F7336" s="488">
        <v>0</v>
      </c>
    </row>
    <row r="7337" s="489" customFormat="1">
      <c r="B7337" s="490">
        <v>101636</v>
      </c>
      <c r="C7337" s="536" t="s">
        <v>2800</v>
      </c>
      <c r="D7337" s="541" t="s">
        <v>10136</v>
      </c>
      <c r="E7337" s="539" t="s">
        <v>188</v>
      </c>
      <c r="F7337" s="488">
        <v>146.00999999999999</v>
      </c>
    </row>
    <row r="7338" s="489" customFormat="1">
      <c r="B7338" s="490">
        <v>101637</v>
      </c>
      <c r="C7338" s="536" t="s">
        <v>2800</v>
      </c>
      <c r="D7338" s="541" t="s">
        <v>10137</v>
      </c>
      <c r="E7338" s="539" t="s">
        <v>188</v>
      </c>
      <c r="F7338" s="488">
        <v>140.34999999999999</v>
      </c>
    </row>
    <row r="7339" s="489" customFormat="1">
      <c r="B7339" s="490">
        <v>101638</v>
      </c>
      <c r="C7339" s="536" t="s">
        <v>2800</v>
      </c>
      <c r="D7339" s="541" t="s">
        <v>10138</v>
      </c>
      <c r="E7339" s="539" t="s">
        <v>188</v>
      </c>
      <c r="F7339" s="488">
        <v>0</v>
      </c>
    </row>
    <row r="7340" s="489" customFormat="1">
      <c r="B7340" s="490">
        <v>101639</v>
      </c>
      <c r="C7340" s="536" t="s">
        <v>2800</v>
      </c>
      <c r="D7340" s="541" t="s">
        <v>10139</v>
      </c>
      <c r="E7340" s="539" t="s">
        <v>188</v>
      </c>
      <c r="F7340" s="488">
        <v>0</v>
      </c>
    </row>
    <row r="7341" s="489" customFormat="1">
      <c r="B7341" s="490">
        <v>105919</v>
      </c>
      <c r="C7341" s="536" t="s">
        <v>2800</v>
      </c>
      <c r="D7341" s="541" t="s">
        <v>10140</v>
      </c>
      <c r="E7341" s="539" t="s">
        <v>188</v>
      </c>
      <c r="F7341" s="488">
        <v>0</v>
      </c>
    </row>
    <row r="7342" s="489" customFormat="1">
      <c r="B7342" s="490">
        <v>101658</v>
      </c>
      <c r="C7342" s="536" t="s">
        <v>2800</v>
      </c>
      <c r="D7342" s="541" t="s">
        <v>10141</v>
      </c>
      <c r="E7342" s="539" t="s">
        <v>188</v>
      </c>
      <c r="F7342" s="488">
        <v>500.63999999999999</v>
      </c>
    </row>
    <row r="7343" s="489" customFormat="1">
      <c r="B7343" s="490">
        <v>101659</v>
      </c>
      <c r="C7343" s="536" t="s">
        <v>2800</v>
      </c>
      <c r="D7343" s="541" t="s">
        <v>10142</v>
      </c>
      <c r="E7343" s="539" t="s">
        <v>188</v>
      </c>
      <c r="F7343" s="488">
        <v>569.91999999999996</v>
      </c>
    </row>
    <row r="7344" s="489" customFormat="1">
      <c r="B7344" s="490">
        <v>101660</v>
      </c>
      <c r="C7344" s="536" t="s">
        <v>2800</v>
      </c>
      <c r="D7344" s="541" t="s">
        <v>10143</v>
      </c>
      <c r="E7344" s="539" t="s">
        <v>188</v>
      </c>
      <c r="F7344" s="488">
        <v>896.94000000000005</v>
      </c>
    </row>
    <row r="7345" s="489" customFormat="1">
      <c r="B7345" s="490">
        <v>101654</v>
      </c>
      <c r="C7345" s="536" t="s">
        <v>2800</v>
      </c>
      <c r="D7345" s="541" t="s">
        <v>10144</v>
      </c>
      <c r="E7345" s="539" t="s">
        <v>188</v>
      </c>
      <c r="F7345" s="488">
        <v>200.74000000000001</v>
      </c>
    </row>
    <row r="7346" s="489" customFormat="1">
      <c r="B7346" s="490">
        <v>101655</v>
      </c>
      <c r="C7346" s="536" t="s">
        <v>2800</v>
      </c>
      <c r="D7346" s="541" t="s">
        <v>10145</v>
      </c>
      <c r="E7346" s="539" t="s">
        <v>188</v>
      </c>
      <c r="F7346" s="488">
        <v>309.66000000000003</v>
      </c>
    </row>
    <row r="7347" s="489" customFormat="1">
      <c r="B7347" s="490">
        <v>101656</v>
      </c>
      <c r="C7347" s="536" t="s">
        <v>2800</v>
      </c>
      <c r="D7347" s="541" t="s">
        <v>10146</v>
      </c>
      <c r="E7347" s="539" t="s">
        <v>188</v>
      </c>
      <c r="F7347" s="488">
        <v>335.08999999999997</v>
      </c>
    </row>
    <row r="7348" s="489" customFormat="1">
      <c r="B7348" s="490">
        <v>101657</v>
      </c>
      <c r="C7348" s="536" t="s">
        <v>2800</v>
      </c>
      <c r="D7348" s="541" t="s">
        <v>10147</v>
      </c>
      <c r="E7348" s="539" t="s">
        <v>188</v>
      </c>
      <c r="F7348" s="488">
        <v>389.25999999999999</v>
      </c>
    </row>
    <row r="7349" s="489" customFormat="1">
      <c r="B7349" s="490">
        <v>105923</v>
      </c>
      <c r="C7349" s="536" t="s">
        <v>2800</v>
      </c>
      <c r="D7349" s="541" t="s">
        <v>10148</v>
      </c>
      <c r="E7349" s="539" t="s">
        <v>188</v>
      </c>
      <c r="F7349" s="488">
        <v>0</v>
      </c>
    </row>
    <row r="7350" s="489" customFormat="1">
      <c r="B7350" s="490">
        <v>105921</v>
      </c>
      <c r="C7350" s="536" t="s">
        <v>2800</v>
      </c>
      <c r="D7350" s="541" t="s">
        <v>10149</v>
      </c>
      <c r="E7350" s="539" t="s">
        <v>188</v>
      </c>
      <c r="F7350" s="488">
        <v>0</v>
      </c>
    </row>
    <row r="7351" s="489" customFormat="1">
      <c r="B7351" s="490">
        <v>105920</v>
      </c>
      <c r="C7351" s="536" t="s">
        <v>2800</v>
      </c>
      <c r="D7351" s="541" t="s">
        <v>10150</v>
      </c>
      <c r="E7351" s="539" t="s">
        <v>188</v>
      </c>
      <c r="F7351" s="488">
        <v>0</v>
      </c>
    </row>
    <row r="7352" s="489" customFormat="1">
      <c r="B7352" s="490">
        <v>105922</v>
      </c>
      <c r="C7352" s="536" t="s">
        <v>2800</v>
      </c>
      <c r="D7352" s="541" t="s">
        <v>10151</v>
      </c>
      <c r="E7352" s="539" t="s">
        <v>188</v>
      </c>
      <c r="F7352" s="488">
        <v>0</v>
      </c>
    </row>
    <row r="7353" s="489" customFormat="1">
      <c r="B7353" s="490">
        <v>101632</v>
      </c>
      <c r="C7353" s="536" t="s">
        <v>2800</v>
      </c>
      <c r="D7353" s="541" t="s">
        <v>10152</v>
      </c>
      <c r="E7353" s="539" t="s">
        <v>188</v>
      </c>
      <c r="F7353" s="488">
        <v>36.359999999999999</v>
      </c>
    </row>
    <row r="7354" s="489" customFormat="1">
      <c r="B7354" s="490">
        <v>101661</v>
      </c>
      <c r="C7354" s="536" t="s">
        <v>2800</v>
      </c>
      <c r="D7354" s="541" t="s">
        <v>10153</v>
      </c>
      <c r="E7354" s="539" t="s">
        <v>188</v>
      </c>
      <c r="F7354" s="488">
        <v>129.72</v>
      </c>
    </row>
    <row r="7355" s="489" customFormat="1">
      <c r="B7355" s="490">
        <v>105924</v>
      </c>
      <c r="C7355" s="536" t="s">
        <v>2800</v>
      </c>
      <c r="D7355" s="541" t="s">
        <v>10154</v>
      </c>
      <c r="E7355" s="539" t="s">
        <v>188</v>
      </c>
      <c r="F7355" s="488">
        <v>13.23</v>
      </c>
    </row>
    <row r="7356" s="489" customFormat="1">
      <c r="B7356" s="490">
        <v>101651</v>
      </c>
      <c r="C7356" s="536" t="s">
        <v>2800</v>
      </c>
      <c r="D7356" s="541" t="s">
        <v>10155</v>
      </c>
      <c r="E7356" s="539" t="s">
        <v>188</v>
      </c>
      <c r="F7356" s="488">
        <v>62.960000000000001</v>
      </c>
    </row>
    <row r="7357" s="489" customFormat="1">
      <c r="B7357" s="490">
        <v>101630</v>
      </c>
      <c r="C7357" s="536" t="s">
        <v>2800</v>
      </c>
      <c r="D7357" s="541" t="s">
        <v>10156</v>
      </c>
      <c r="E7357" s="539" t="s">
        <v>188</v>
      </c>
      <c r="F7357" s="488">
        <v>73.840000000000003</v>
      </c>
    </row>
    <row r="7358" s="489" customFormat="1">
      <c r="B7358" s="490">
        <v>101633</v>
      </c>
      <c r="C7358" s="536" t="s">
        <v>2800</v>
      </c>
      <c r="D7358" s="541" t="s">
        <v>10157</v>
      </c>
      <c r="E7358" s="539" t="s">
        <v>188</v>
      </c>
      <c r="F7358" s="488">
        <v>96.780000000000001</v>
      </c>
    </row>
    <row r="7359" s="489" customFormat="1">
      <c r="B7359" s="490">
        <v>104219</v>
      </c>
      <c r="C7359" s="536" t="s">
        <v>2800</v>
      </c>
      <c r="D7359" s="541" t="s">
        <v>10158</v>
      </c>
      <c r="E7359" s="539" t="s">
        <v>12625</v>
      </c>
      <c r="F7359" s="488">
        <v>79.790000000000006</v>
      </c>
    </row>
    <row r="7360" s="489" customFormat="1">
      <c r="B7360" s="490">
        <v>104223</v>
      </c>
      <c r="C7360" s="536" t="s">
        <v>2800</v>
      </c>
      <c r="D7360" s="541" t="s">
        <v>10159</v>
      </c>
      <c r="E7360" s="539" t="s">
        <v>12625</v>
      </c>
      <c r="F7360" s="488">
        <v>104.41</v>
      </c>
    </row>
    <row r="7361" s="489" customFormat="1">
      <c r="B7361" s="490">
        <v>104227</v>
      </c>
      <c r="C7361" s="536" t="s">
        <v>2800</v>
      </c>
      <c r="D7361" s="541" t="s">
        <v>10160</v>
      </c>
      <c r="E7361" s="539" t="s">
        <v>12625</v>
      </c>
      <c r="F7361" s="488">
        <v>120.81</v>
      </c>
    </row>
    <row r="7362" s="489" customFormat="1">
      <c r="B7362" s="490">
        <v>104231</v>
      </c>
      <c r="C7362" s="536" t="s">
        <v>2800</v>
      </c>
      <c r="D7362" s="541" t="s">
        <v>10161</v>
      </c>
      <c r="E7362" s="539" t="s">
        <v>12625</v>
      </c>
      <c r="F7362" s="488">
        <v>133.24000000000001</v>
      </c>
    </row>
    <row r="7363" s="489" customFormat="1">
      <c r="B7363" s="490">
        <v>104235</v>
      </c>
      <c r="C7363" s="536" t="s">
        <v>2800</v>
      </c>
      <c r="D7363" s="541" t="s">
        <v>10162</v>
      </c>
      <c r="E7363" s="539" t="s">
        <v>12625</v>
      </c>
      <c r="F7363" s="488">
        <v>65.129999999999995</v>
      </c>
    </row>
    <row r="7364" s="489" customFormat="1">
      <c r="B7364" s="490">
        <v>104239</v>
      </c>
      <c r="C7364" s="536" t="s">
        <v>2800</v>
      </c>
      <c r="D7364" s="541" t="s">
        <v>10163</v>
      </c>
      <c r="E7364" s="539" t="s">
        <v>12625</v>
      </c>
      <c r="F7364" s="488">
        <v>88.75</v>
      </c>
    </row>
    <row r="7365" s="489" customFormat="1">
      <c r="B7365" s="490">
        <v>104243</v>
      </c>
      <c r="C7365" s="536" t="s">
        <v>2800</v>
      </c>
      <c r="D7365" s="541" t="s">
        <v>10164</v>
      </c>
      <c r="E7365" s="539" t="s">
        <v>12625</v>
      </c>
      <c r="F7365" s="488">
        <v>104.08</v>
      </c>
    </row>
    <row r="7366" s="489" customFormat="1">
      <c r="B7366" s="490">
        <v>104247</v>
      </c>
      <c r="C7366" s="536" t="s">
        <v>2800</v>
      </c>
      <c r="D7366" s="541" t="s">
        <v>10165</v>
      </c>
      <c r="E7366" s="539" t="s">
        <v>12625</v>
      </c>
      <c r="F7366" s="488">
        <v>111.09</v>
      </c>
    </row>
    <row r="7367" s="489" customFormat="1">
      <c r="B7367" s="490">
        <v>87795</v>
      </c>
      <c r="C7367" s="536" t="s">
        <v>2800</v>
      </c>
      <c r="D7367" s="541" t="s">
        <v>10166</v>
      </c>
      <c r="E7367" s="539" t="s">
        <v>12625</v>
      </c>
      <c r="F7367" s="488">
        <v>67.459999999999994</v>
      </c>
    </row>
    <row r="7368" s="489" customFormat="1">
      <c r="B7368" s="490">
        <v>87800</v>
      </c>
      <c r="C7368" s="536" t="s">
        <v>2800</v>
      </c>
      <c r="D7368" s="541" t="s">
        <v>10167</v>
      </c>
      <c r="E7368" s="539" t="s">
        <v>12625</v>
      </c>
      <c r="F7368" s="488">
        <v>92.079999999999998</v>
      </c>
    </row>
    <row r="7369" s="489" customFormat="1">
      <c r="B7369" s="490">
        <v>87804</v>
      </c>
      <c r="C7369" s="536" t="s">
        <v>2800</v>
      </c>
      <c r="D7369" s="541" t="s">
        <v>10168</v>
      </c>
      <c r="E7369" s="539" t="s">
        <v>12625</v>
      </c>
      <c r="F7369" s="488">
        <v>107.41</v>
      </c>
    </row>
    <row r="7370" s="489" customFormat="1">
      <c r="B7370" s="490">
        <v>87808</v>
      </c>
      <c r="C7370" s="536" t="s">
        <v>2800</v>
      </c>
      <c r="D7370" s="541" t="s">
        <v>10169</v>
      </c>
      <c r="E7370" s="539" t="s">
        <v>12625</v>
      </c>
      <c r="F7370" s="488">
        <v>114.33</v>
      </c>
    </row>
    <row r="7371" s="489" customFormat="1">
      <c r="B7371" s="490">
        <v>87778</v>
      </c>
      <c r="C7371" s="536" t="s">
        <v>2800</v>
      </c>
      <c r="D7371" s="541" t="s">
        <v>10170</v>
      </c>
      <c r="E7371" s="539" t="s">
        <v>12625</v>
      </c>
      <c r="F7371" s="488">
        <v>83.549999999999997</v>
      </c>
    </row>
    <row r="7372" s="489" customFormat="1">
      <c r="B7372" s="490">
        <v>87783</v>
      </c>
      <c r="C7372" s="536" t="s">
        <v>2800</v>
      </c>
      <c r="D7372" s="541" t="s">
        <v>10171</v>
      </c>
      <c r="E7372" s="539" t="s">
        <v>12625</v>
      </c>
      <c r="F7372" s="488">
        <v>109.31</v>
      </c>
    </row>
    <row r="7373" s="489" customFormat="1">
      <c r="B7373" s="490">
        <v>87787</v>
      </c>
      <c r="C7373" s="536" t="s">
        <v>2800</v>
      </c>
      <c r="D7373" s="541" t="s">
        <v>10172</v>
      </c>
      <c r="E7373" s="539" t="s">
        <v>12625</v>
      </c>
      <c r="F7373" s="488">
        <v>125.70999999999999</v>
      </c>
    </row>
    <row r="7374" s="489" customFormat="1">
      <c r="B7374" s="490">
        <v>87791</v>
      </c>
      <c r="C7374" s="536" t="s">
        <v>2800</v>
      </c>
      <c r="D7374" s="541" t="s">
        <v>10173</v>
      </c>
      <c r="E7374" s="539" t="s">
        <v>12625</v>
      </c>
      <c r="F7374" s="488">
        <v>138.63</v>
      </c>
    </row>
    <row r="7375" s="489" customFormat="1">
      <c r="B7375" s="490">
        <v>87832</v>
      </c>
      <c r="C7375" s="536" t="s">
        <v>2800</v>
      </c>
      <c r="D7375" s="541" t="s">
        <v>10174</v>
      </c>
      <c r="E7375" s="539" t="s">
        <v>12625</v>
      </c>
      <c r="F7375" s="488">
        <v>132.5</v>
      </c>
    </row>
    <row r="7376" s="489" customFormat="1">
      <c r="B7376" s="490">
        <v>87812</v>
      </c>
      <c r="C7376" s="536" t="s">
        <v>2800</v>
      </c>
      <c r="D7376" s="541" t="s">
        <v>10175</v>
      </c>
      <c r="E7376" s="539" t="s">
        <v>12625</v>
      </c>
      <c r="F7376" s="488">
        <v>104.38</v>
      </c>
    </row>
    <row r="7377" s="489" customFormat="1">
      <c r="B7377" s="490">
        <v>87816</v>
      </c>
      <c r="C7377" s="536" t="s">
        <v>2800</v>
      </c>
      <c r="D7377" s="541" t="s">
        <v>10176</v>
      </c>
      <c r="E7377" s="539" t="s">
        <v>12625</v>
      </c>
      <c r="F7377" s="488">
        <v>129.06999999999999</v>
      </c>
    </row>
    <row r="7378" s="489" customFormat="1">
      <c r="B7378" s="490">
        <v>87820</v>
      </c>
      <c r="C7378" s="536" t="s">
        <v>2800</v>
      </c>
      <c r="D7378" s="541" t="s">
        <v>10177</v>
      </c>
      <c r="E7378" s="539" t="s">
        <v>12625</v>
      </c>
      <c r="F7378" s="488">
        <v>144.40000000000001</v>
      </c>
    </row>
    <row r="7379" s="489" customFormat="1">
      <c r="B7379" s="490">
        <v>87824</v>
      </c>
      <c r="C7379" s="536" t="s">
        <v>2800</v>
      </c>
      <c r="D7379" s="541" t="s">
        <v>10178</v>
      </c>
      <c r="E7379" s="539" t="s">
        <v>12625</v>
      </c>
      <c r="F7379" s="488">
        <v>168.11000000000001</v>
      </c>
    </row>
    <row r="7380" s="489" customFormat="1">
      <c r="B7380" s="490">
        <v>87828</v>
      </c>
      <c r="C7380" s="536" t="s">
        <v>2800</v>
      </c>
      <c r="D7380" s="541" t="s">
        <v>10179</v>
      </c>
      <c r="E7380" s="539" t="s">
        <v>12625</v>
      </c>
      <c r="F7380" s="488">
        <v>105.83</v>
      </c>
    </row>
    <row r="7381" s="489" customFormat="1">
      <c r="B7381" s="490">
        <v>104251</v>
      </c>
      <c r="C7381" s="536" t="s">
        <v>2800</v>
      </c>
      <c r="D7381" s="541" t="s">
        <v>10180</v>
      </c>
      <c r="E7381" s="539" t="s">
        <v>12625</v>
      </c>
      <c r="F7381" s="488">
        <v>97.599999999999994</v>
      </c>
    </row>
    <row r="7382" s="489" customFormat="1">
      <c r="B7382" s="490">
        <v>104255</v>
      </c>
      <c r="C7382" s="536" t="s">
        <v>2800</v>
      </c>
      <c r="D7382" s="541" t="s">
        <v>10181</v>
      </c>
      <c r="E7382" s="539" t="s">
        <v>12625</v>
      </c>
      <c r="F7382" s="488">
        <v>121.22</v>
      </c>
    </row>
    <row r="7383" s="489" customFormat="1">
      <c r="B7383" s="490">
        <v>104259</v>
      </c>
      <c r="C7383" s="536" t="s">
        <v>2800</v>
      </c>
      <c r="D7383" s="541" t="s">
        <v>10182</v>
      </c>
      <c r="E7383" s="539" t="s">
        <v>12625</v>
      </c>
      <c r="F7383" s="488">
        <v>136.55000000000001</v>
      </c>
    </row>
    <row r="7384" s="489" customFormat="1">
      <c r="B7384" s="490">
        <v>104263</v>
      </c>
      <c r="C7384" s="536" t="s">
        <v>2800</v>
      </c>
      <c r="D7384" s="541" t="s">
        <v>10183</v>
      </c>
      <c r="E7384" s="539" t="s">
        <v>12625</v>
      </c>
      <c r="F7384" s="488">
        <v>158.41999999999999</v>
      </c>
    </row>
    <row r="7385" s="489" customFormat="1">
      <c r="B7385" s="490">
        <v>87794</v>
      </c>
      <c r="C7385" s="536" t="s">
        <v>2800</v>
      </c>
      <c r="D7385" s="541" t="s">
        <v>10184</v>
      </c>
      <c r="E7385" s="539" t="s">
        <v>12625</v>
      </c>
      <c r="F7385" s="488">
        <v>47.770000000000003</v>
      </c>
    </row>
    <row r="7386" s="489" customFormat="1">
      <c r="B7386" s="490">
        <v>87799</v>
      </c>
      <c r="C7386" s="536" t="s">
        <v>2800</v>
      </c>
      <c r="D7386" s="541" t="s">
        <v>10185</v>
      </c>
      <c r="E7386" s="539" t="s">
        <v>12625</v>
      </c>
      <c r="F7386" s="488">
        <v>65.989999999999995</v>
      </c>
    </row>
    <row r="7387" s="489" customFormat="1">
      <c r="B7387" s="490">
        <v>87803</v>
      </c>
      <c r="C7387" s="536" t="s">
        <v>2800</v>
      </c>
      <c r="D7387" s="541" t="s">
        <v>10186</v>
      </c>
      <c r="E7387" s="539" t="s">
        <v>12625</v>
      </c>
      <c r="F7387" s="488">
        <v>73.920000000000002</v>
      </c>
    </row>
    <row r="7388" s="489" customFormat="1">
      <c r="B7388" s="490">
        <v>87807</v>
      </c>
      <c r="C7388" s="536" t="s">
        <v>2800</v>
      </c>
      <c r="D7388" s="541" t="s">
        <v>10187</v>
      </c>
      <c r="E7388" s="539" t="s">
        <v>12625</v>
      </c>
      <c r="F7388" s="488">
        <v>80.840000000000003</v>
      </c>
    </row>
    <row r="7389" s="489" customFormat="1">
      <c r="B7389" s="490">
        <v>104218</v>
      </c>
      <c r="C7389" s="536" t="s">
        <v>2800</v>
      </c>
      <c r="D7389" s="541" t="s">
        <v>10188</v>
      </c>
      <c r="E7389" s="539" t="s">
        <v>12625</v>
      </c>
      <c r="F7389" s="488">
        <v>59.469999999999999</v>
      </c>
    </row>
    <row r="7390" s="489" customFormat="1">
      <c r="B7390" s="490">
        <v>87777</v>
      </c>
      <c r="C7390" s="536" t="s">
        <v>2800</v>
      </c>
      <c r="D7390" s="541" t="s">
        <v>10189</v>
      </c>
      <c r="E7390" s="539" t="s">
        <v>12625</v>
      </c>
      <c r="F7390" s="488">
        <v>63.68</v>
      </c>
    </row>
    <row r="7391" s="489" customFormat="1">
      <c r="B7391" s="490">
        <v>104222</v>
      </c>
      <c r="C7391" s="536" t="s">
        <v>2800</v>
      </c>
      <c r="D7391" s="541" t="s">
        <v>10190</v>
      </c>
      <c r="E7391" s="539" t="s">
        <v>12625</v>
      </c>
      <c r="F7391" s="488">
        <v>77.010000000000005</v>
      </c>
    </row>
    <row r="7392" s="489" customFormat="1">
      <c r="B7392" s="490">
        <v>87781</v>
      </c>
      <c r="C7392" s="536" t="s">
        <v>2800</v>
      </c>
      <c r="D7392" s="541" t="s">
        <v>10191</v>
      </c>
      <c r="E7392" s="539" t="s">
        <v>12625</v>
      </c>
      <c r="F7392" s="488">
        <v>82.390000000000001</v>
      </c>
    </row>
    <row r="7393" s="489" customFormat="1">
      <c r="B7393" s="490">
        <v>104226</v>
      </c>
      <c r="C7393" s="536" t="s">
        <v>2800</v>
      </c>
      <c r="D7393" s="541" t="s">
        <v>10192</v>
      </c>
      <c r="E7393" s="539" t="s">
        <v>12625</v>
      </c>
      <c r="F7393" s="488">
        <v>85.489999999999995</v>
      </c>
    </row>
    <row r="7394" s="489" customFormat="1">
      <c r="B7394" s="490">
        <v>87786</v>
      </c>
      <c r="C7394" s="536" t="s">
        <v>2800</v>
      </c>
      <c r="D7394" s="541" t="s">
        <v>10193</v>
      </c>
      <c r="E7394" s="539" t="s">
        <v>12625</v>
      </c>
      <c r="F7394" s="488">
        <v>90.870000000000005</v>
      </c>
    </row>
    <row r="7395" s="489" customFormat="1">
      <c r="B7395" s="490">
        <v>104230</v>
      </c>
      <c r="C7395" s="536" t="s">
        <v>2800</v>
      </c>
      <c r="D7395" s="541" t="s">
        <v>10194</v>
      </c>
      <c r="E7395" s="539" t="s">
        <v>12625</v>
      </c>
      <c r="F7395" s="488">
        <v>100.02</v>
      </c>
    </row>
    <row r="7396" s="489" customFormat="1">
      <c r="B7396" s="490">
        <v>104234</v>
      </c>
      <c r="C7396" s="536" t="s">
        <v>2800</v>
      </c>
      <c r="D7396" s="541" t="s">
        <v>10195</v>
      </c>
      <c r="E7396" s="539" t="s">
        <v>12625</v>
      </c>
      <c r="F7396" s="488">
        <v>45.289999999999999</v>
      </c>
    </row>
    <row r="7397" s="489" customFormat="1">
      <c r="B7397" s="490">
        <v>104238</v>
      </c>
      <c r="C7397" s="536" t="s">
        <v>2800</v>
      </c>
      <c r="D7397" s="541" t="s">
        <v>10196</v>
      </c>
      <c r="E7397" s="539" t="s">
        <v>12625</v>
      </c>
      <c r="F7397" s="488">
        <v>62.329999999999998</v>
      </c>
    </row>
    <row r="7398" s="489" customFormat="1">
      <c r="B7398" s="490">
        <v>104242</v>
      </c>
      <c r="C7398" s="536" t="s">
        <v>2800</v>
      </c>
      <c r="D7398" s="541" t="s">
        <v>10197</v>
      </c>
      <c r="E7398" s="539" t="s">
        <v>12625</v>
      </c>
      <c r="F7398" s="488">
        <v>70.260000000000005</v>
      </c>
    </row>
    <row r="7399" s="489" customFormat="1">
      <c r="B7399" s="490">
        <v>104246</v>
      </c>
      <c r="C7399" s="536" t="s">
        <v>2800</v>
      </c>
      <c r="D7399" s="541" t="s">
        <v>10198</v>
      </c>
      <c r="E7399" s="539" t="s">
        <v>12625</v>
      </c>
      <c r="F7399" s="488">
        <v>76.810000000000002</v>
      </c>
    </row>
    <row r="7400" s="489" customFormat="1">
      <c r="B7400" s="490">
        <v>104250</v>
      </c>
      <c r="C7400" s="536" t="s">
        <v>2800</v>
      </c>
      <c r="D7400" s="541" t="s">
        <v>10199</v>
      </c>
      <c r="E7400" s="539" t="s">
        <v>12625</v>
      </c>
      <c r="F7400" s="488">
        <v>81.159999999999997</v>
      </c>
    </row>
    <row r="7401" s="489" customFormat="1">
      <c r="B7401" s="490">
        <v>87811</v>
      </c>
      <c r="C7401" s="536" t="s">
        <v>2800</v>
      </c>
      <c r="D7401" s="541" t="s">
        <v>10200</v>
      </c>
      <c r="E7401" s="539" t="s">
        <v>12625</v>
      </c>
      <c r="F7401" s="488">
        <v>88.700000000000003</v>
      </c>
    </row>
    <row r="7402" s="489" customFormat="1">
      <c r="B7402" s="490">
        <v>104254</v>
      </c>
      <c r="C7402" s="536" t="s">
        <v>2800</v>
      </c>
      <c r="D7402" s="541" t="s">
        <v>10201</v>
      </c>
      <c r="E7402" s="539" t="s">
        <v>12625</v>
      </c>
      <c r="F7402" s="488">
        <v>98.180000000000007</v>
      </c>
    </row>
    <row r="7403" s="489" customFormat="1">
      <c r="B7403" s="490">
        <v>87815</v>
      </c>
      <c r="C7403" s="536" t="s">
        <v>2800</v>
      </c>
      <c r="D7403" s="541" t="s">
        <v>10202</v>
      </c>
      <c r="E7403" s="539" t="s">
        <v>12625</v>
      </c>
      <c r="F7403" s="488">
        <v>106.91</v>
      </c>
    </row>
    <row r="7404" s="489" customFormat="1">
      <c r="B7404" s="490">
        <v>104258</v>
      </c>
      <c r="C7404" s="536" t="s">
        <v>2800</v>
      </c>
      <c r="D7404" s="541" t="s">
        <v>10203</v>
      </c>
      <c r="E7404" s="539" t="s">
        <v>12625</v>
      </c>
      <c r="F7404" s="488">
        <v>106.11</v>
      </c>
    </row>
    <row r="7405" s="489" customFormat="1">
      <c r="B7405" s="490">
        <v>87819</v>
      </c>
      <c r="C7405" s="536" t="s">
        <v>2800</v>
      </c>
      <c r="D7405" s="541" t="s">
        <v>10204</v>
      </c>
      <c r="E7405" s="539" t="s">
        <v>12625</v>
      </c>
      <c r="F7405" s="488">
        <v>114.84</v>
      </c>
    </row>
    <row r="7406" s="489" customFormat="1">
      <c r="B7406" s="490">
        <v>104262</v>
      </c>
      <c r="C7406" s="536" t="s">
        <v>2800</v>
      </c>
      <c r="D7406" s="541" t="s">
        <v>10205</v>
      </c>
      <c r="E7406" s="539" t="s">
        <v>12625</v>
      </c>
      <c r="F7406" s="488">
        <v>135.81</v>
      </c>
    </row>
    <row r="7407" s="489" customFormat="1">
      <c r="B7407" s="490">
        <v>87823</v>
      </c>
      <c r="C7407" s="536" t="s">
        <v>2800</v>
      </c>
      <c r="D7407" s="541" t="s">
        <v>10206</v>
      </c>
      <c r="E7407" s="539" t="s">
        <v>12625</v>
      </c>
      <c r="F7407" s="488">
        <v>147.72</v>
      </c>
    </row>
    <row r="7408" s="489" customFormat="1">
      <c r="B7408" s="490">
        <v>87827</v>
      </c>
      <c r="C7408" s="536" t="s">
        <v>2800</v>
      </c>
      <c r="D7408" s="541" t="s">
        <v>10207</v>
      </c>
      <c r="E7408" s="539" t="s">
        <v>12625</v>
      </c>
      <c r="F7408" s="488">
        <v>84.290000000000006</v>
      </c>
    </row>
    <row r="7409" s="489" customFormat="1">
      <c r="B7409" s="490">
        <v>87831</v>
      </c>
      <c r="C7409" s="536" t="s">
        <v>2800</v>
      </c>
      <c r="D7409" s="541" t="s">
        <v>10208</v>
      </c>
      <c r="E7409" s="539" t="s">
        <v>12625</v>
      </c>
      <c r="F7409" s="488">
        <v>102.73999999999999</v>
      </c>
    </row>
    <row r="7410" s="489" customFormat="1">
      <c r="B7410" s="490">
        <v>104220</v>
      </c>
      <c r="C7410" s="536" t="s">
        <v>2800</v>
      </c>
      <c r="D7410" s="541" t="s">
        <v>10209</v>
      </c>
      <c r="E7410" s="539" t="s">
        <v>12625</v>
      </c>
      <c r="F7410" s="488">
        <v>59.630000000000003</v>
      </c>
    </row>
    <row r="7411" s="489" customFormat="1">
      <c r="B7411" s="490">
        <v>104203</v>
      </c>
      <c r="C7411" s="536" t="s">
        <v>2800</v>
      </c>
      <c r="D7411" s="541" t="s">
        <v>10210</v>
      </c>
      <c r="E7411" s="539" t="s">
        <v>12625</v>
      </c>
      <c r="F7411" s="488">
        <v>64.010000000000005</v>
      </c>
    </row>
    <row r="7412" s="489" customFormat="1">
      <c r="B7412" s="490">
        <v>104224</v>
      </c>
      <c r="C7412" s="536" t="s">
        <v>2800</v>
      </c>
      <c r="D7412" s="541" t="s">
        <v>10211</v>
      </c>
      <c r="E7412" s="539" t="s">
        <v>12625</v>
      </c>
      <c r="F7412" s="488">
        <v>77.189999999999998</v>
      </c>
    </row>
    <row r="7413" s="489" customFormat="1">
      <c r="B7413" s="490">
        <v>104204</v>
      </c>
      <c r="C7413" s="536" t="s">
        <v>2800</v>
      </c>
      <c r="D7413" s="541" t="s">
        <v>10212</v>
      </c>
      <c r="E7413" s="539" t="s">
        <v>12625</v>
      </c>
      <c r="F7413" s="488">
        <v>82.900000000000006</v>
      </c>
    </row>
    <row r="7414" s="489" customFormat="1">
      <c r="B7414" s="490">
        <v>104228</v>
      </c>
      <c r="C7414" s="536" t="s">
        <v>2800</v>
      </c>
      <c r="D7414" s="541" t="s">
        <v>10213</v>
      </c>
      <c r="E7414" s="539" t="s">
        <v>12625</v>
      </c>
      <c r="F7414" s="488">
        <v>85.150000000000006</v>
      </c>
    </row>
    <row r="7415" s="489" customFormat="1">
      <c r="B7415" s="490">
        <v>104205</v>
      </c>
      <c r="C7415" s="536" t="s">
        <v>2800</v>
      </c>
      <c r="D7415" s="541" t="s">
        <v>10214</v>
      </c>
      <c r="E7415" s="539" t="s">
        <v>12625</v>
      </c>
      <c r="F7415" s="488">
        <v>90.859999999999999</v>
      </c>
    </row>
    <row r="7416" s="489" customFormat="1">
      <c r="B7416" s="490">
        <v>104232</v>
      </c>
      <c r="C7416" s="536" t="s">
        <v>2800</v>
      </c>
      <c r="D7416" s="541" t="s">
        <v>10215</v>
      </c>
      <c r="E7416" s="539" t="s">
        <v>12625</v>
      </c>
      <c r="F7416" s="488">
        <v>94.120000000000005</v>
      </c>
    </row>
    <row r="7417" s="489" customFormat="1">
      <c r="B7417" s="490">
        <v>104206</v>
      </c>
      <c r="C7417" s="536" t="s">
        <v>2800</v>
      </c>
      <c r="D7417" s="541" t="s">
        <v>10216</v>
      </c>
      <c r="E7417" s="539" t="s">
        <v>12625</v>
      </c>
      <c r="F7417" s="488">
        <v>100.40000000000001</v>
      </c>
    </row>
    <row r="7418" s="489" customFormat="1">
      <c r="B7418" s="490">
        <v>104236</v>
      </c>
      <c r="C7418" s="536" t="s">
        <v>2800</v>
      </c>
      <c r="D7418" s="541" t="s">
        <v>10217</v>
      </c>
      <c r="E7418" s="539" t="s">
        <v>12625</v>
      </c>
      <c r="F7418" s="488">
        <v>44.799999999999997</v>
      </c>
    </row>
    <row r="7419" s="489" customFormat="1">
      <c r="B7419" s="490">
        <v>104207</v>
      </c>
      <c r="C7419" s="536" t="s">
        <v>2800</v>
      </c>
      <c r="D7419" s="541" t="s">
        <v>10218</v>
      </c>
      <c r="E7419" s="539" t="s">
        <v>12625</v>
      </c>
      <c r="F7419" s="488">
        <v>47.520000000000003</v>
      </c>
    </row>
    <row r="7420" s="489" customFormat="1">
      <c r="B7420" s="490">
        <v>104240</v>
      </c>
      <c r="C7420" s="536" t="s">
        <v>2800</v>
      </c>
      <c r="D7420" s="541" t="s">
        <v>10219</v>
      </c>
      <c r="E7420" s="539" t="s">
        <v>12625</v>
      </c>
      <c r="F7420" s="488">
        <v>61.960000000000001</v>
      </c>
    </row>
    <row r="7421" s="489" customFormat="1">
      <c r="B7421" s="490">
        <v>104208</v>
      </c>
      <c r="C7421" s="536" t="s">
        <v>2800</v>
      </c>
      <c r="D7421" s="541" t="s">
        <v>10220</v>
      </c>
      <c r="E7421" s="539" t="s">
        <v>12625</v>
      </c>
      <c r="F7421" s="488">
        <v>65.849999999999994</v>
      </c>
    </row>
    <row r="7422" s="489" customFormat="1">
      <c r="B7422" s="490">
        <v>104244</v>
      </c>
      <c r="C7422" s="536" t="s">
        <v>2800</v>
      </c>
      <c r="D7422" s="541" t="s">
        <v>10221</v>
      </c>
      <c r="E7422" s="539" t="s">
        <v>12625</v>
      </c>
      <c r="F7422" s="488">
        <v>69.459999999999994</v>
      </c>
    </row>
    <row r="7423" s="489" customFormat="1">
      <c r="B7423" s="490">
        <v>104209</v>
      </c>
      <c r="C7423" s="536" t="s">
        <v>2800</v>
      </c>
      <c r="D7423" s="541" t="s">
        <v>10222</v>
      </c>
      <c r="E7423" s="539" t="s">
        <v>12625</v>
      </c>
      <c r="F7423" s="488">
        <v>73.340000000000003</v>
      </c>
    </row>
    <row r="7424" s="489" customFormat="1">
      <c r="B7424" s="490">
        <v>104248</v>
      </c>
      <c r="C7424" s="536" t="s">
        <v>2800</v>
      </c>
      <c r="D7424" s="541" t="s">
        <v>10223</v>
      </c>
      <c r="E7424" s="539" t="s">
        <v>12625</v>
      </c>
      <c r="F7424" s="488">
        <v>72.430000000000007</v>
      </c>
    </row>
    <row r="7425" s="489" customFormat="1">
      <c r="B7425" s="490">
        <v>104210</v>
      </c>
      <c r="C7425" s="536" t="s">
        <v>2800</v>
      </c>
      <c r="D7425" s="541" t="s">
        <v>10224</v>
      </c>
      <c r="E7425" s="539" t="s">
        <v>12625</v>
      </c>
      <c r="F7425" s="488">
        <v>76.209999999999994</v>
      </c>
    </row>
    <row r="7426" s="489" customFormat="1">
      <c r="B7426" s="490">
        <v>104252</v>
      </c>
      <c r="C7426" s="536" t="s">
        <v>2800</v>
      </c>
      <c r="D7426" s="541" t="s">
        <v>10225</v>
      </c>
      <c r="E7426" s="539" t="s">
        <v>12625</v>
      </c>
      <c r="F7426" s="488">
        <v>83.090000000000003</v>
      </c>
    </row>
    <row r="7427" s="489" customFormat="1">
      <c r="B7427" s="490">
        <v>104211</v>
      </c>
      <c r="C7427" s="536" t="s">
        <v>2800</v>
      </c>
      <c r="D7427" s="541" t="s">
        <v>10226</v>
      </c>
      <c r="E7427" s="539" t="s">
        <v>12625</v>
      </c>
      <c r="F7427" s="488">
        <v>91</v>
      </c>
    </row>
    <row r="7428" s="489" customFormat="1">
      <c r="B7428" s="490">
        <v>104212</v>
      </c>
      <c r="C7428" s="536" t="s">
        <v>2800</v>
      </c>
      <c r="D7428" s="541" t="s">
        <v>10227</v>
      </c>
      <c r="E7428" s="539" t="s">
        <v>12625</v>
      </c>
      <c r="F7428" s="488">
        <v>109.41</v>
      </c>
    </row>
    <row r="7429" s="489" customFormat="1">
      <c r="B7429" s="490">
        <v>104213</v>
      </c>
      <c r="C7429" s="536" t="s">
        <v>2800</v>
      </c>
      <c r="D7429" s="541" t="s">
        <v>10228</v>
      </c>
      <c r="E7429" s="539" t="s">
        <v>12625</v>
      </c>
      <c r="F7429" s="488">
        <v>116.90000000000001</v>
      </c>
    </row>
    <row r="7430" s="489" customFormat="1">
      <c r="B7430" s="490">
        <v>104214</v>
      </c>
      <c r="C7430" s="536" t="s">
        <v>2800</v>
      </c>
      <c r="D7430" s="541" t="s">
        <v>10229</v>
      </c>
      <c r="E7430" s="539" t="s">
        <v>12625</v>
      </c>
      <c r="F7430" s="488">
        <v>139.34999999999999</v>
      </c>
    </row>
    <row r="7431" s="489" customFormat="1">
      <c r="B7431" s="490">
        <v>104215</v>
      </c>
      <c r="C7431" s="536" t="s">
        <v>2800</v>
      </c>
      <c r="D7431" s="541" t="s">
        <v>10230</v>
      </c>
      <c r="E7431" s="539" t="s">
        <v>12625</v>
      </c>
      <c r="F7431" s="488">
        <v>85.390000000000001</v>
      </c>
    </row>
    <row r="7432" s="489" customFormat="1">
      <c r="B7432" s="490">
        <v>104216</v>
      </c>
      <c r="C7432" s="536" t="s">
        <v>2800</v>
      </c>
      <c r="D7432" s="541" t="s">
        <v>10231</v>
      </c>
      <c r="E7432" s="539" t="s">
        <v>12625</v>
      </c>
      <c r="F7432" s="488">
        <v>103.67</v>
      </c>
    </row>
    <row r="7433" s="489" customFormat="1">
      <c r="B7433" s="490">
        <v>104217</v>
      </c>
      <c r="C7433" s="536" t="s">
        <v>2800</v>
      </c>
      <c r="D7433" s="541" t="s">
        <v>10232</v>
      </c>
      <c r="E7433" s="539" t="s">
        <v>12625</v>
      </c>
      <c r="F7433" s="488">
        <v>55.950000000000003</v>
      </c>
    </row>
    <row r="7434" s="489" customFormat="1">
      <c r="B7434" s="490">
        <v>104221</v>
      </c>
      <c r="C7434" s="536" t="s">
        <v>2800</v>
      </c>
      <c r="D7434" s="541" t="s">
        <v>10233</v>
      </c>
      <c r="E7434" s="539" t="s">
        <v>12625</v>
      </c>
      <c r="F7434" s="488">
        <v>72.299999999999997</v>
      </c>
    </row>
    <row r="7435" s="489" customFormat="1">
      <c r="B7435" s="490">
        <v>104225</v>
      </c>
      <c r="C7435" s="536" t="s">
        <v>2800</v>
      </c>
      <c r="D7435" s="541" t="s">
        <v>10234</v>
      </c>
      <c r="E7435" s="539" t="s">
        <v>12625</v>
      </c>
      <c r="F7435" s="488">
        <v>79.579999999999998</v>
      </c>
    </row>
    <row r="7436" s="489" customFormat="1">
      <c r="B7436" s="490">
        <v>104229</v>
      </c>
      <c r="C7436" s="536" t="s">
        <v>2800</v>
      </c>
      <c r="D7436" s="541" t="s">
        <v>10235</v>
      </c>
      <c r="E7436" s="539" t="s">
        <v>12625</v>
      </c>
      <c r="F7436" s="488">
        <v>93.519999999999996</v>
      </c>
    </row>
    <row r="7437" s="489" customFormat="1">
      <c r="B7437" s="490">
        <v>104233</v>
      </c>
      <c r="C7437" s="536" t="s">
        <v>2800</v>
      </c>
      <c r="D7437" s="541" t="s">
        <v>10236</v>
      </c>
      <c r="E7437" s="539" t="s">
        <v>12625</v>
      </c>
      <c r="F7437" s="488">
        <v>42.009999999999998</v>
      </c>
    </row>
    <row r="7438" s="489" customFormat="1">
      <c r="B7438" s="490">
        <v>104237</v>
      </c>
      <c r="C7438" s="536" t="s">
        <v>2800</v>
      </c>
      <c r="D7438" s="541" t="s">
        <v>10237</v>
      </c>
      <c r="E7438" s="539" t="s">
        <v>12625</v>
      </c>
      <c r="F7438" s="488">
        <v>57.93</v>
      </c>
    </row>
    <row r="7439" s="489" customFormat="1">
      <c r="B7439" s="490">
        <v>104241</v>
      </c>
      <c r="C7439" s="536" t="s">
        <v>2800</v>
      </c>
      <c r="D7439" s="541" t="s">
        <v>10238</v>
      </c>
      <c r="E7439" s="539" t="s">
        <v>12625</v>
      </c>
      <c r="F7439" s="488">
        <v>64.739999999999995</v>
      </c>
    </row>
    <row r="7440" s="489" customFormat="1">
      <c r="B7440" s="490">
        <v>104245</v>
      </c>
      <c r="C7440" s="536" t="s">
        <v>2800</v>
      </c>
      <c r="D7440" s="541" t="s">
        <v>10239</v>
      </c>
      <c r="E7440" s="539" t="s">
        <v>12625</v>
      </c>
      <c r="F7440" s="488">
        <v>70.730000000000004</v>
      </c>
    </row>
    <row r="7441" s="489" customFormat="1">
      <c r="B7441" s="490">
        <v>104249</v>
      </c>
      <c r="C7441" s="536" t="s">
        <v>2800</v>
      </c>
      <c r="D7441" s="541" t="s">
        <v>10240</v>
      </c>
      <c r="E7441" s="539" t="s">
        <v>12625</v>
      </c>
      <c r="F7441" s="488">
        <v>77.879999999999995</v>
      </c>
    </row>
    <row r="7442" s="489" customFormat="1">
      <c r="B7442" s="490">
        <v>104253</v>
      </c>
      <c r="C7442" s="536" t="s">
        <v>2800</v>
      </c>
      <c r="D7442" s="541" t="s">
        <v>10241</v>
      </c>
      <c r="E7442" s="539" t="s">
        <v>12625</v>
      </c>
      <c r="F7442" s="488">
        <v>93.780000000000001</v>
      </c>
    </row>
    <row r="7443" s="489" customFormat="1">
      <c r="B7443" s="490">
        <v>104256</v>
      </c>
      <c r="C7443" s="536" t="s">
        <v>2800</v>
      </c>
      <c r="D7443" s="541" t="s">
        <v>10242</v>
      </c>
      <c r="E7443" s="539" t="s">
        <v>12625</v>
      </c>
      <c r="F7443" s="488">
        <v>100.25</v>
      </c>
    </row>
    <row r="7444" s="489" customFormat="1">
      <c r="B7444" s="490">
        <v>104260</v>
      </c>
      <c r="C7444" s="536" t="s">
        <v>2800</v>
      </c>
      <c r="D7444" s="541" t="s">
        <v>10243</v>
      </c>
      <c r="E7444" s="539" t="s">
        <v>12625</v>
      </c>
      <c r="F7444" s="488">
        <v>107.73999999999999</v>
      </c>
    </row>
    <row r="7445" s="489" customFormat="1">
      <c r="B7445" s="490">
        <v>104264</v>
      </c>
      <c r="C7445" s="536" t="s">
        <v>2800</v>
      </c>
      <c r="D7445" s="541" t="s">
        <v>10244</v>
      </c>
      <c r="E7445" s="539" t="s">
        <v>12625</v>
      </c>
      <c r="F7445" s="488">
        <v>128.05000000000001</v>
      </c>
    </row>
    <row r="7446" s="489" customFormat="1">
      <c r="B7446" s="490">
        <v>87792</v>
      </c>
      <c r="C7446" s="536" t="s">
        <v>2800</v>
      </c>
      <c r="D7446" s="541" t="s">
        <v>10245</v>
      </c>
      <c r="E7446" s="539" t="s">
        <v>12625</v>
      </c>
      <c r="F7446" s="488">
        <v>44.490000000000002</v>
      </c>
    </row>
    <row r="7447" s="489" customFormat="1">
      <c r="B7447" s="490">
        <v>87797</v>
      </c>
      <c r="C7447" s="536" t="s">
        <v>2800</v>
      </c>
      <c r="D7447" s="541" t="s">
        <v>10246</v>
      </c>
      <c r="E7447" s="539" t="s">
        <v>12625</v>
      </c>
      <c r="F7447" s="488">
        <v>61.590000000000003</v>
      </c>
    </row>
    <row r="7448" s="489" customFormat="1">
      <c r="B7448" s="490">
        <v>87801</v>
      </c>
      <c r="C7448" s="536" t="s">
        <v>2800</v>
      </c>
      <c r="D7448" s="541" t="s">
        <v>10247</v>
      </c>
      <c r="E7448" s="539" t="s">
        <v>12625</v>
      </c>
      <c r="F7448" s="488">
        <v>68.400000000000006</v>
      </c>
    </row>
    <row r="7449" s="489" customFormat="1">
      <c r="B7449" s="490">
        <v>87805</v>
      </c>
      <c r="C7449" s="536" t="s">
        <v>2800</v>
      </c>
      <c r="D7449" s="541" t="s">
        <v>10248</v>
      </c>
      <c r="E7449" s="539" t="s">
        <v>12625</v>
      </c>
      <c r="F7449" s="488">
        <v>74.760000000000005</v>
      </c>
    </row>
    <row r="7450" s="489" customFormat="1">
      <c r="B7450" s="490">
        <v>87775</v>
      </c>
      <c r="C7450" s="536" t="s">
        <v>2800</v>
      </c>
      <c r="D7450" s="541" t="s">
        <v>10249</v>
      </c>
      <c r="E7450" s="539" t="s">
        <v>12625</v>
      </c>
      <c r="F7450" s="488">
        <v>60.159999999999997</v>
      </c>
    </row>
    <row r="7451" s="489" customFormat="1">
      <c r="B7451" s="490">
        <v>87779</v>
      </c>
      <c r="C7451" s="536" t="s">
        <v>2800</v>
      </c>
      <c r="D7451" s="541" t="s">
        <v>10250</v>
      </c>
      <c r="E7451" s="539" t="s">
        <v>12625</v>
      </c>
      <c r="F7451" s="488">
        <v>77.680000000000007</v>
      </c>
    </row>
    <row r="7452" s="489" customFormat="1">
      <c r="B7452" s="490">
        <v>87784</v>
      </c>
      <c r="C7452" s="536" t="s">
        <v>2800</v>
      </c>
      <c r="D7452" s="541" t="s">
        <v>10251</v>
      </c>
      <c r="E7452" s="539" t="s">
        <v>12625</v>
      </c>
      <c r="F7452" s="488">
        <v>84.959999999999994</v>
      </c>
    </row>
    <row r="7453" s="489" customFormat="1">
      <c r="B7453" s="490">
        <v>87788</v>
      </c>
      <c r="C7453" s="536" t="s">
        <v>2800</v>
      </c>
      <c r="D7453" s="541" t="s">
        <v>10252</v>
      </c>
      <c r="E7453" s="539" t="s">
        <v>12625</v>
      </c>
      <c r="F7453" s="488">
        <v>100.2</v>
      </c>
    </row>
    <row r="7454" s="489" customFormat="1">
      <c r="B7454" s="490">
        <v>87809</v>
      </c>
      <c r="C7454" s="536" t="s">
        <v>2800</v>
      </c>
      <c r="D7454" s="541" t="s">
        <v>10253</v>
      </c>
      <c r="E7454" s="539" t="s">
        <v>12625</v>
      </c>
      <c r="F7454" s="488">
        <v>85.420000000000002</v>
      </c>
    </row>
    <row r="7455" s="489" customFormat="1">
      <c r="B7455" s="490">
        <v>87813</v>
      </c>
      <c r="C7455" s="536" t="s">
        <v>2800</v>
      </c>
      <c r="D7455" s="541" t="s">
        <v>10254</v>
      </c>
      <c r="E7455" s="539" t="s">
        <v>12625</v>
      </c>
      <c r="F7455" s="488">
        <v>102.51000000000001</v>
      </c>
    </row>
    <row r="7456" s="489" customFormat="1">
      <c r="B7456" s="490">
        <v>104257</v>
      </c>
      <c r="C7456" s="536" t="s">
        <v>2800</v>
      </c>
      <c r="D7456" s="541" t="s">
        <v>10255</v>
      </c>
      <c r="E7456" s="539" t="s">
        <v>12625</v>
      </c>
      <c r="F7456" s="488">
        <v>100.59</v>
      </c>
    </row>
    <row r="7457" s="489" customFormat="1">
      <c r="B7457" s="490">
        <v>87817</v>
      </c>
      <c r="C7457" s="536" t="s">
        <v>2800</v>
      </c>
      <c r="D7457" s="541" t="s">
        <v>10256</v>
      </c>
      <c r="E7457" s="539" t="s">
        <v>12625</v>
      </c>
      <c r="F7457" s="488">
        <v>109.31999999999999</v>
      </c>
    </row>
    <row r="7458" s="489" customFormat="1">
      <c r="B7458" s="490">
        <v>104261</v>
      </c>
      <c r="C7458" s="536" t="s">
        <v>2800</v>
      </c>
      <c r="D7458" s="541" t="s">
        <v>10257</v>
      </c>
      <c r="E7458" s="539" t="s">
        <v>12625</v>
      </c>
      <c r="F7458" s="488">
        <v>129.72999999999999</v>
      </c>
    </row>
    <row r="7459" s="489" customFormat="1">
      <c r="B7459" s="490">
        <v>87821</v>
      </c>
      <c r="C7459" s="536" t="s">
        <v>2800</v>
      </c>
      <c r="D7459" s="541" t="s">
        <v>10258</v>
      </c>
      <c r="E7459" s="539" t="s">
        <v>12625</v>
      </c>
      <c r="F7459" s="488">
        <v>141.63999999999999</v>
      </c>
    </row>
    <row r="7460" s="489" customFormat="1">
      <c r="B7460" s="490">
        <v>87825</v>
      </c>
      <c r="C7460" s="536" t="s">
        <v>2800</v>
      </c>
      <c r="D7460" s="541" t="s">
        <v>10259</v>
      </c>
      <c r="E7460" s="539" t="s">
        <v>12625</v>
      </c>
      <c r="F7460" s="488">
        <v>80.260000000000005</v>
      </c>
    </row>
    <row r="7461" s="489" customFormat="1">
      <c r="B7461" s="490">
        <v>87829</v>
      </c>
      <c r="C7461" s="536" t="s">
        <v>2800</v>
      </c>
      <c r="D7461" s="541" t="s">
        <v>10260</v>
      </c>
      <c r="E7461" s="539" t="s">
        <v>12625</v>
      </c>
      <c r="F7461" s="488">
        <v>97.349999999999994</v>
      </c>
    </row>
    <row r="7462" s="489" customFormat="1">
      <c r="B7462" s="490">
        <v>87557</v>
      </c>
      <c r="C7462" s="536" t="s">
        <v>2800</v>
      </c>
      <c r="D7462" s="541" t="s">
        <v>10261</v>
      </c>
      <c r="E7462" s="539" t="s">
        <v>12625</v>
      </c>
      <c r="F7462" s="488">
        <v>39.829999999999998</v>
      </c>
    </row>
    <row r="7463" s="489" customFormat="1">
      <c r="B7463" s="490">
        <v>87539</v>
      </c>
      <c r="C7463" s="536" t="s">
        <v>2800</v>
      </c>
      <c r="D7463" s="541" t="s">
        <v>10262</v>
      </c>
      <c r="E7463" s="539" t="s">
        <v>12625</v>
      </c>
      <c r="F7463" s="488">
        <v>59.869999999999997</v>
      </c>
    </row>
    <row r="7464" s="489" customFormat="1">
      <c r="B7464" s="490">
        <v>104972</v>
      </c>
      <c r="C7464" s="536" t="s">
        <v>2800</v>
      </c>
      <c r="D7464" s="541" t="s">
        <v>10263</v>
      </c>
      <c r="E7464" s="539" t="s">
        <v>12625</v>
      </c>
      <c r="F7464" s="488">
        <v>38.210000000000001</v>
      </c>
    </row>
    <row r="7465" s="489" customFormat="1">
      <c r="B7465" s="490">
        <v>104954</v>
      </c>
      <c r="C7465" s="536" t="s">
        <v>2800</v>
      </c>
      <c r="D7465" s="541" t="s">
        <v>10264</v>
      </c>
      <c r="E7465" s="539" t="s">
        <v>12625</v>
      </c>
      <c r="F7465" s="488">
        <v>53.100000000000001</v>
      </c>
    </row>
    <row r="7466" s="489" customFormat="1">
      <c r="B7466" s="490">
        <v>104976</v>
      </c>
      <c r="C7466" s="536" t="s">
        <v>2800</v>
      </c>
      <c r="D7466" s="541" t="s">
        <v>10265</v>
      </c>
      <c r="E7466" s="539" t="s">
        <v>12625</v>
      </c>
      <c r="F7466" s="488">
        <v>33.840000000000003</v>
      </c>
    </row>
    <row r="7467" s="489" customFormat="1">
      <c r="B7467" s="490">
        <v>104966</v>
      </c>
      <c r="C7467" s="536" t="s">
        <v>2800</v>
      </c>
      <c r="D7467" s="541" t="s">
        <v>10266</v>
      </c>
      <c r="E7467" s="539" t="s">
        <v>12625</v>
      </c>
      <c r="F7467" s="488">
        <v>48.729999999999997</v>
      </c>
    </row>
    <row r="7468" s="489" customFormat="1">
      <c r="B7468" s="490">
        <v>104968</v>
      </c>
      <c r="C7468" s="536" t="s">
        <v>2800</v>
      </c>
      <c r="D7468" s="541" t="s">
        <v>10267</v>
      </c>
      <c r="E7468" s="539" t="s">
        <v>12625</v>
      </c>
      <c r="F7468" s="488">
        <v>45.539999999999999</v>
      </c>
    </row>
    <row r="7469" s="489" customFormat="1">
      <c r="B7469" s="490">
        <v>104962</v>
      </c>
      <c r="C7469" s="536" t="s">
        <v>2800</v>
      </c>
      <c r="D7469" s="541" t="s">
        <v>10268</v>
      </c>
      <c r="E7469" s="539" t="s">
        <v>12625</v>
      </c>
      <c r="F7469" s="488">
        <v>60.43</v>
      </c>
    </row>
    <row r="7470" s="489" customFormat="1">
      <c r="B7470" s="490">
        <v>87550</v>
      </c>
      <c r="C7470" s="536" t="s">
        <v>2800</v>
      </c>
      <c r="D7470" s="541" t="s">
        <v>10269</v>
      </c>
      <c r="E7470" s="539" t="s">
        <v>12625</v>
      </c>
      <c r="F7470" s="488">
        <v>30.109999999999999</v>
      </c>
    </row>
    <row r="7471" s="489" customFormat="1">
      <c r="B7471" s="490">
        <v>87532</v>
      </c>
      <c r="C7471" s="536" t="s">
        <v>2800</v>
      </c>
      <c r="D7471" s="541" t="s">
        <v>10270</v>
      </c>
      <c r="E7471" s="539" t="s">
        <v>12625</v>
      </c>
      <c r="F7471" s="488">
        <v>42.810000000000002</v>
      </c>
    </row>
    <row r="7472" s="489" customFormat="1">
      <c r="B7472" s="490">
        <v>87554</v>
      </c>
      <c r="C7472" s="536" t="s">
        <v>2800</v>
      </c>
      <c r="D7472" s="541" t="s">
        <v>10271</v>
      </c>
      <c r="E7472" s="539" t="s">
        <v>12625</v>
      </c>
      <c r="F7472" s="488">
        <v>27.289999999999999</v>
      </c>
    </row>
    <row r="7473" s="489" customFormat="1">
      <c r="B7473" s="490">
        <v>87536</v>
      </c>
      <c r="C7473" s="536" t="s">
        <v>2800</v>
      </c>
      <c r="D7473" s="541" t="s">
        <v>10272</v>
      </c>
      <c r="E7473" s="539" t="s">
        <v>12625</v>
      </c>
      <c r="F7473" s="488">
        <v>40</v>
      </c>
    </row>
    <row r="7474" s="489" customFormat="1">
      <c r="B7474" s="490">
        <v>87528</v>
      </c>
      <c r="C7474" s="536" t="s">
        <v>2800</v>
      </c>
      <c r="D7474" s="541" t="s">
        <v>10273</v>
      </c>
      <c r="E7474" s="539" t="s">
        <v>12625</v>
      </c>
      <c r="F7474" s="488">
        <v>47.539999999999999</v>
      </c>
    </row>
    <row r="7475" s="489" customFormat="1">
      <c r="B7475" s="490">
        <v>87546</v>
      </c>
      <c r="C7475" s="536" t="s">
        <v>2800</v>
      </c>
      <c r="D7475" s="541" t="s">
        <v>10274</v>
      </c>
      <c r="E7475" s="539" t="s">
        <v>12625</v>
      </c>
      <c r="F7475" s="488">
        <v>34.840000000000003</v>
      </c>
    </row>
    <row r="7476" s="489" customFormat="1">
      <c r="B7476" s="490">
        <v>104971</v>
      </c>
      <c r="C7476" s="536" t="s">
        <v>2800</v>
      </c>
      <c r="D7476" s="541" t="s">
        <v>10275</v>
      </c>
      <c r="E7476" s="539" t="s">
        <v>12625</v>
      </c>
      <c r="F7476" s="488">
        <v>36.039999999999999</v>
      </c>
    </row>
    <row r="7477" s="489" customFormat="1">
      <c r="B7477" s="490">
        <v>104965</v>
      </c>
      <c r="C7477" s="536" t="s">
        <v>2800</v>
      </c>
      <c r="D7477" s="541" t="s">
        <v>10276</v>
      </c>
      <c r="E7477" s="539" t="s">
        <v>12625</v>
      </c>
      <c r="F7477" s="488">
        <v>49.689999999999998</v>
      </c>
    </row>
    <row r="7478" s="489" customFormat="1">
      <c r="B7478" s="490">
        <v>104975</v>
      </c>
      <c r="C7478" s="536" t="s">
        <v>2800</v>
      </c>
      <c r="D7478" s="541" t="s">
        <v>10277</v>
      </c>
      <c r="E7478" s="539" t="s">
        <v>12625</v>
      </c>
      <c r="F7478" s="488">
        <v>31.670000000000002</v>
      </c>
    </row>
    <row r="7479" s="489" customFormat="1">
      <c r="B7479" s="490">
        <v>104957</v>
      </c>
      <c r="C7479" s="536" t="s">
        <v>2800</v>
      </c>
      <c r="D7479" s="541" t="s">
        <v>10278</v>
      </c>
      <c r="E7479" s="539" t="s">
        <v>12625</v>
      </c>
      <c r="F7479" s="488">
        <v>45.32</v>
      </c>
    </row>
    <row r="7480" s="489" customFormat="1">
      <c r="B7480" s="490">
        <v>104967</v>
      </c>
      <c r="C7480" s="536" t="s">
        <v>2800</v>
      </c>
      <c r="D7480" s="541" t="s">
        <v>10279</v>
      </c>
      <c r="E7480" s="539" t="s">
        <v>12625</v>
      </c>
      <c r="F7480" s="488">
        <v>43.369999999999997</v>
      </c>
    </row>
    <row r="7481" s="489" customFormat="1">
      <c r="B7481" s="490">
        <v>104961</v>
      </c>
      <c r="C7481" s="536" t="s">
        <v>2800</v>
      </c>
      <c r="D7481" s="541" t="s">
        <v>10280</v>
      </c>
      <c r="E7481" s="539" t="s">
        <v>12625</v>
      </c>
      <c r="F7481" s="488">
        <v>57.020000000000003</v>
      </c>
    </row>
    <row r="7482" s="489" customFormat="1">
      <c r="B7482" s="490">
        <v>87549</v>
      </c>
      <c r="C7482" s="536" t="s">
        <v>2800</v>
      </c>
      <c r="D7482" s="541" t="s">
        <v>10281</v>
      </c>
      <c r="E7482" s="539" t="s">
        <v>12625</v>
      </c>
      <c r="F7482" s="488">
        <v>27.940000000000001</v>
      </c>
    </row>
    <row r="7483" s="489" customFormat="1">
      <c r="B7483" s="490">
        <v>87531</v>
      </c>
      <c r="C7483" s="536" t="s">
        <v>2800</v>
      </c>
      <c r="D7483" s="541" t="s">
        <v>10282</v>
      </c>
      <c r="E7483" s="539" t="s">
        <v>12625</v>
      </c>
      <c r="F7483" s="488">
        <v>39.399999999999999</v>
      </c>
    </row>
    <row r="7484" s="489" customFormat="1">
      <c r="B7484" s="490">
        <v>87553</v>
      </c>
      <c r="C7484" s="536" t="s">
        <v>2800</v>
      </c>
      <c r="D7484" s="541" t="s">
        <v>10283</v>
      </c>
      <c r="E7484" s="539" t="s">
        <v>12625</v>
      </c>
      <c r="F7484" s="488">
        <v>25.120000000000001</v>
      </c>
    </row>
    <row r="7485" s="489" customFormat="1">
      <c r="B7485" s="490">
        <v>87535</v>
      </c>
      <c r="C7485" s="536" t="s">
        <v>2800</v>
      </c>
      <c r="D7485" s="541" t="s">
        <v>10284</v>
      </c>
      <c r="E7485" s="539" t="s">
        <v>12625</v>
      </c>
      <c r="F7485" s="488">
        <v>36.590000000000003</v>
      </c>
    </row>
    <row r="7486" s="489" customFormat="1">
      <c r="B7486" s="490">
        <v>87527</v>
      </c>
      <c r="C7486" s="536" t="s">
        <v>2800</v>
      </c>
      <c r="D7486" s="541" t="s">
        <v>10285</v>
      </c>
      <c r="E7486" s="539" t="s">
        <v>12625</v>
      </c>
      <c r="F7486" s="488">
        <v>44.130000000000003</v>
      </c>
    </row>
    <row r="7487" s="489" customFormat="1">
      <c r="B7487" s="490">
        <v>87545</v>
      </c>
      <c r="C7487" s="536" t="s">
        <v>2800</v>
      </c>
      <c r="D7487" s="541" t="s">
        <v>10286</v>
      </c>
      <c r="E7487" s="539" t="s">
        <v>12625</v>
      </c>
      <c r="F7487" s="488">
        <v>32.670000000000002</v>
      </c>
    </row>
    <row r="7488" s="489" customFormat="1">
      <c r="B7488" s="490">
        <v>104960</v>
      </c>
      <c r="C7488" s="536" t="s">
        <v>2800</v>
      </c>
      <c r="D7488" s="541" t="s">
        <v>10287</v>
      </c>
      <c r="E7488" s="539" t="s">
        <v>12625</v>
      </c>
      <c r="F7488" s="488">
        <v>38.140000000000001</v>
      </c>
    </row>
    <row r="7489" s="489" customFormat="1">
      <c r="B7489" s="490">
        <v>87561</v>
      </c>
      <c r="C7489" s="536" t="s">
        <v>2800</v>
      </c>
      <c r="D7489" s="541" t="s">
        <v>10288</v>
      </c>
      <c r="E7489" s="539" t="s">
        <v>12625</v>
      </c>
      <c r="F7489" s="488">
        <v>39.219999999999999</v>
      </c>
    </row>
    <row r="7490" s="489" customFormat="1">
      <c r="B7490" s="490">
        <v>104953</v>
      </c>
      <c r="C7490" s="536" t="s">
        <v>2800</v>
      </c>
      <c r="D7490" s="541" t="s">
        <v>10289</v>
      </c>
      <c r="E7490" s="539" t="s">
        <v>12625</v>
      </c>
      <c r="F7490" s="488">
        <v>58.18</v>
      </c>
    </row>
    <row r="7491" s="489" customFormat="1">
      <c r="B7491" s="490">
        <v>87543</v>
      </c>
      <c r="C7491" s="536" t="s">
        <v>2800</v>
      </c>
      <c r="D7491" s="541" t="s">
        <v>10290</v>
      </c>
      <c r="E7491" s="539" t="s">
        <v>12625</v>
      </c>
      <c r="F7491" s="488">
        <v>23.329999999999998</v>
      </c>
    </row>
    <row r="7492" s="489" customFormat="1">
      <c r="B7492" s="490">
        <v>104959</v>
      </c>
      <c r="C7492" s="536" t="s">
        <v>2800</v>
      </c>
      <c r="D7492" s="541" t="s">
        <v>10291</v>
      </c>
      <c r="E7492" s="539" t="s">
        <v>12625</v>
      </c>
      <c r="F7492" s="488">
        <v>28</v>
      </c>
    </row>
    <row r="7493" s="489" customFormat="1">
      <c r="B7493" s="490">
        <v>104958</v>
      </c>
      <c r="C7493" s="536" t="s">
        <v>2800</v>
      </c>
      <c r="D7493" s="541" t="s">
        <v>10292</v>
      </c>
      <c r="E7493" s="539" t="s">
        <v>12625</v>
      </c>
      <c r="F7493" s="488">
        <v>25.829999999999998</v>
      </c>
    </row>
    <row r="7494" s="489" customFormat="1">
      <c r="B7494" s="490">
        <v>104970</v>
      </c>
      <c r="C7494" s="536" t="s">
        <v>2800</v>
      </c>
      <c r="D7494" s="541" t="s">
        <v>10293</v>
      </c>
      <c r="E7494" s="539" t="s">
        <v>12625</v>
      </c>
      <c r="F7494" s="488">
        <v>40.329999999999998</v>
      </c>
    </row>
    <row r="7495" s="489" customFormat="1">
      <c r="B7495" s="490">
        <v>104964</v>
      </c>
      <c r="C7495" s="536" t="s">
        <v>2800</v>
      </c>
      <c r="D7495" s="541" t="s">
        <v>10294</v>
      </c>
      <c r="E7495" s="539" t="s">
        <v>12625</v>
      </c>
      <c r="F7495" s="488">
        <v>55.219999999999999</v>
      </c>
    </row>
    <row r="7496" s="489" customFormat="1">
      <c r="B7496" s="490">
        <v>104956</v>
      </c>
      <c r="C7496" s="536" t="s">
        <v>2800</v>
      </c>
      <c r="D7496" s="541" t="s">
        <v>10295</v>
      </c>
      <c r="E7496" s="539" t="s">
        <v>12625</v>
      </c>
      <c r="F7496" s="488">
        <v>49.82</v>
      </c>
    </row>
    <row r="7497" s="489" customFormat="1">
      <c r="B7497" s="490">
        <v>104974</v>
      </c>
      <c r="C7497" s="536" t="s">
        <v>2800</v>
      </c>
      <c r="D7497" s="541" t="s">
        <v>10296</v>
      </c>
      <c r="E7497" s="539" t="s">
        <v>12625</v>
      </c>
      <c r="F7497" s="488">
        <v>34.93</v>
      </c>
    </row>
    <row r="7498" s="489" customFormat="1">
      <c r="B7498" s="490">
        <v>87548</v>
      </c>
      <c r="C7498" s="536" t="s">
        <v>2800</v>
      </c>
      <c r="D7498" s="541" t="s">
        <v>10297</v>
      </c>
      <c r="E7498" s="539" t="s">
        <v>12625</v>
      </c>
      <c r="F7498" s="488">
        <v>31.469999999999999</v>
      </c>
    </row>
    <row r="7499" s="489" customFormat="1">
      <c r="B7499" s="490">
        <v>87530</v>
      </c>
      <c r="C7499" s="536" t="s">
        <v>2800</v>
      </c>
      <c r="D7499" s="541" t="s">
        <v>10298</v>
      </c>
      <c r="E7499" s="539" t="s">
        <v>12625</v>
      </c>
      <c r="F7499" s="488">
        <v>44.18</v>
      </c>
    </row>
    <row r="7500" s="489" customFormat="1">
      <c r="B7500" s="490">
        <v>104952</v>
      </c>
      <c r="C7500" s="536" t="s">
        <v>2800</v>
      </c>
      <c r="D7500" s="541" t="s">
        <v>10299</v>
      </c>
      <c r="E7500" s="539" t="s">
        <v>12625</v>
      </c>
      <c r="F7500" s="488">
        <v>40.710000000000001</v>
      </c>
    </row>
    <row r="7501" s="489" customFormat="1">
      <c r="B7501" s="490">
        <v>104969</v>
      </c>
      <c r="C7501" s="536" t="s">
        <v>2800</v>
      </c>
      <c r="D7501" s="541" t="s">
        <v>10300</v>
      </c>
      <c r="E7501" s="539" t="s">
        <v>12625</v>
      </c>
      <c r="F7501" s="488">
        <v>38.159999999999997</v>
      </c>
    </row>
    <row r="7502" s="489" customFormat="1">
      <c r="B7502" s="490">
        <v>104963</v>
      </c>
      <c r="C7502" s="536" t="s">
        <v>2800</v>
      </c>
      <c r="D7502" s="541" t="s">
        <v>10301</v>
      </c>
      <c r="E7502" s="539" t="s">
        <v>12625</v>
      </c>
      <c r="F7502" s="488">
        <v>51.810000000000002</v>
      </c>
    </row>
    <row r="7503" s="489" customFormat="1">
      <c r="B7503" s="490">
        <v>104955</v>
      </c>
      <c r="C7503" s="536" t="s">
        <v>2800</v>
      </c>
      <c r="D7503" s="541" t="s">
        <v>10302</v>
      </c>
      <c r="E7503" s="539" t="s">
        <v>12625</v>
      </c>
      <c r="F7503" s="488">
        <v>46.409999999999997</v>
      </c>
    </row>
    <row r="7504" s="489" customFormat="1">
      <c r="B7504" s="490">
        <v>104973</v>
      </c>
      <c r="C7504" s="536" t="s">
        <v>2800</v>
      </c>
      <c r="D7504" s="541" t="s">
        <v>10303</v>
      </c>
      <c r="E7504" s="539" t="s">
        <v>12625</v>
      </c>
      <c r="F7504" s="488">
        <v>32.759999999999998</v>
      </c>
    </row>
    <row r="7505" s="489" customFormat="1">
      <c r="B7505" s="490">
        <v>87547</v>
      </c>
      <c r="C7505" s="536" t="s">
        <v>2800</v>
      </c>
      <c r="D7505" s="541" t="s">
        <v>10304</v>
      </c>
      <c r="E7505" s="539" t="s">
        <v>12625</v>
      </c>
      <c r="F7505" s="488">
        <v>29.300000000000001</v>
      </c>
    </row>
    <row r="7506" s="489" customFormat="1">
      <c r="B7506" s="490">
        <v>87529</v>
      </c>
      <c r="C7506" s="536" t="s">
        <v>2800</v>
      </c>
      <c r="D7506" s="541" t="s">
        <v>10305</v>
      </c>
      <c r="E7506" s="539" t="s">
        <v>12625</v>
      </c>
      <c r="F7506" s="488">
        <v>40.770000000000003</v>
      </c>
    </row>
    <row r="7507" s="489" customFormat="1">
      <c r="B7507" s="490">
        <v>104951</v>
      </c>
      <c r="C7507" s="536" t="s">
        <v>2800</v>
      </c>
      <c r="D7507" s="541" t="s">
        <v>10306</v>
      </c>
      <c r="E7507" s="539" t="s">
        <v>12625</v>
      </c>
      <c r="F7507" s="488">
        <v>37.299999999999997</v>
      </c>
    </row>
    <row r="7508" s="489" customFormat="1">
      <c r="B7508" s="490">
        <v>104978</v>
      </c>
      <c r="C7508" s="536" t="s">
        <v>2800</v>
      </c>
      <c r="D7508" s="541" t="s">
        <v>10307</v>
      </c>
      <c r="E7508" s="539" t="s">
        <v>12625</v>
      </c>
      <c r="F7508" s="488">
        <v>40.829999999999998</v>
      </c>
    </row>
    <row r="7509" s="489" customFormat="1">
      <c r="B7509" s="490">
        <v>104977</v>
      </c>
      <c r="C7509" s="536" t="s">
        <v>2800</v>
      </c>
      <c r="D7509" s="541" t="s">
        <v>10308</v>
      </c>
      <c r="E7509" s="539" t="s">
        <v>12625</v>
      </c>
      <c r="F7509" s="488">
        <v>54.289999999999999</v>
      </c>
    </row>
    <row r="7510" s="489" customFormat="1">
      <c r="B7510" s="490">
        <v>90408</v>
      </c>
      <c r="C7510" s="536" t="s">
        <v>2800</v>
      </c>
      <c r="D7510" s="541" t="s">
        <v>10309</v>
      </c>
      <c r="E7510" s="539" t="s">
        <v>12625</v>
      </c>
      <c r="F7510" s="488">
        <v>35.829999999999998</v>
      </c>
    </row>
    <row r="7511" s="489" customFormat="1">
      <c r="B7511" s="490">
        <v>90406</v>
      </c>
      <c r="C7511" s="536" t="s">
        <v>2800</v>
      </c>
      <c r="D7511" s="541" t="s">
        <v>10310</v>
      </c>
      <c r="E7511" s="539" t="s">
        <v>12625</v>
      </c>
      <c r="F7511" s="488">
        <v>48.210000000000001</v>
      </c>
    </row>
    <row r="7512" s="489" customFormat="1">
      <c r="B7512" s="490">
        <v>103313</v>
      </c>
      <c r="C7512" s="536" t="s">
        <v>2800</v>
      </c>
      <c r="D7512" s="541" t="s">
        <v>10311</v>
      </c>
      <c r="E7512" s="539" t="s">
        <v>188</v>
      </c>
      <c r="F7512" s="488">
        <v>0</v>
      </c>
    </row>
    <row r="7513" s="489" customFormat="1">
      <c r="B7513" s="490">
        <v>103309</v>
      </c>
      <c r="C7513" s="536" t="s">
        <v>2800</v>
      </c>
      <c r="D7513" s="541" t="s">
        <v>10312</v>
      </c>
      <c r="E7513" s="539" t="s">
        <v>188</v>
      </c>
      <c r="F7513" s="488">
        <v>0</v>
      </c>
    </row>
    <row r="7514" s="489" customFormat="1">
      <c r="B7514" s="490">
        <v>103312</v>
      </c>
      <c r="C7514" s="536" t="s">
        <v>2800</v>
      </c>
      <c r="D7514" s="541" t="s">
        <v>10313</v>
      </c>
      <c r="E7514" s="539" t="s">
        <v>188</v>
      </c>
      <c r="F7514" s="488">
        <v>0</v>
      </c>
    </row>
    <row r="7515" s="489" customFormat="1">
      <c r="B7515" s="490">
        <v>103296</v>
      </c>
      <c r="C7515" s="536" t="s">
        <v>2800</v>
      </c>
      <c r="D7515" s="541" t="s">
        <v>10314</v>
      </c>
      <c r="E7515" s="539" t="s">
        <v>188</v>
      </c>
      <c r="F7515" s="488">
        <v>0</v>
      </c>
    </row>
    <row r="7516" s="489" customFormat="1">
      <c r="B7516" s="490">
        <v>103300</v>
      </c>
      <c r="C7516" s="536" t="s">
        <v>2800</v>
      </c>
      <c r="D7516" s="541" t="s">
        <v>10315</v>
      </c>
      <c r="E7516" s="539" t="s">
        <v>188</v>
      </c>
      <c r="F7516" s="488">
        <v>0</v>
      </c>
    </row>
    <row r="7517" s="489" customFormat="1">
      <c r="B7517" s="490">
        <v>103301</v>
      </c>
      <c r="C7517" s="536" t="s">
        <v>2800</v>
      </c>
      <c r="D7517" s="541" t="s">
        <v>10316</v>
      </c>
      <c r="E7517" s="539" t="s">
        <v>188</v>
      </c>
      <c r="F7517" s="488">
        <v>0</v>
      </c>
    </row>
    <row r="7518" s="489" customFormat="1">
      <c r="B7518" s="490">
        <v>103304</v>
      </c>
      <c r="C7518" s="536" t="s">
        <v>2800</v>
      </c>
      <c r="D7518" s="541" t="s">
        <v>10317</v>
      </c>
      <c r="E7518" s="539" t="s">
        <v>188</v>
      </c>
      <c r="F7518" s="488">
        <v>1252.73</v>
      </c>
    </row>
    <row r="7519" s="489" customFormat="1">
      <c r="B7519" s="490">
        <v>103305</v>
      </c>
      <c r="C7519" s="536" t="s">
        <v>2800</v>
      </c>
      <c r="D7519" s="541" t="s">
        <v>10318</v>
      </c>
      <c r="E7519" s="539" t="s">
        <v>188</v>
      </c>
      <c r="F7519" s="488">
        <v>0</v>
      </c>
    </row>
    <row r="7520" s="489" customFormat="1">
      <c r="B7520" s="490">
        <v>103294</v>
      </c>
      <c r="C7520" s="536" t="s">
        <v>2800</v>
      </c>
      <c r="D7520" s="541" t="s">
        <v>10319</v>
      </c>
      <c r="E7520" s="539" t="s">
        <v>188</v>
      </c>
      <c r="F7520" s="488">
        <v>0</v>
      </c>
    </row>
    <row r="7521" s="489" customFormat="1">
      <c r="B7521" s="490">
        <v>103298</v>
      </c>
      <c r="C7521" s="536" t="s">
        <v>2800</v>
      </c>
      <c r="D7521" s="541" t="s">
        <v>10320</v>
      </c>
      <c r="E7521" s="539" t="s">
        <v>188</v>
      </c>
      <c r="F7521" s="488">
        <v>0</v>
      </c>
    </row>
    <row r="7522" s="489" customFormat="1">
      <c r="B7522" s="490">
        <v>103293</v>
      </c>
      <c r="C7522" s="536" t="s">
        <v>2800</v>
      </c>
      <c r="D7522" s="541" t="s">
        <v>10321</v>
      </c>
      <c r="E7522" s="539" t="s">
        <v>188</v>
      </c>
      <c r="F7522" s="488">
        <v>0</v>
      </c>
    </row>
    <row r="7523" s="489" customFormat="1">
      <c r="B7523" s="490">
        <v>103297</v>
      </c>
      <c r="C7523" s="536" t="s">
        <v>2800</v>
      </c>
      <c r="D7523" s="541" t="s">
        <v>10322</v>
      </c>
      <c r="E7523" s="539" t="s">
        <v>188</v>
      </c>
      <c r="F7523" s="488">
        <v>0</v>
      </c>
    </row>
    <row r="7524" s="489" customFormat="1">
      <c r="B7524" s="490">
        <v>103311</v>
      </c>
      <c r="C7524" s="536" t="s">
        <v>2800</v>
      </c>
      <c r="D7524" s="541" t="s">
        <v>10323</v>
      </c>
      <c r="E7524" s="539" t="s">
        <v>188</v>
      </c>
      <c r="F7524" s="488">
        <v>0</v>
      </c>
    </row>
    <row r="7525" s="489" customFormat="1">
      <c r="B7525" s="490">
        <v>103306</v>
      </c>
      <c r="C7525" s="536" t="s">
        <v>2800</v>
      </c>
      <c r="D7525" s="541" t="s">
        <v>10324</v>
      </c>
      <c r="E7525" s="539" t="s">
        <v>188</v>
      </c>
      <c r="F7525" s="488">
        <v>0</v>
      </c>
    </row>
    <row r="7526" s="489" customFormat="1">
      <c r="B7526" s="490">
        <v>103308</v>
      </c>
      <c r="C7526" s="536" t="s">
        <v>2800</v>
      </c>
      <c r="D7526" s="541" t="s">
        <v>10325</v>
      </c>
      <c r="E7526" s="539" t="s">
        <v>188</v>
      </c>
      <c r="F7526" s="488">
        <v>0</v>
      </c>
    </row>
    <row r="7527" s="489" customFormat="1">
      <c r="B7527" s="490">
        <v>103295</v>
      </c>
      <c r="C7527" s="536" t="s">
        <v>2800</v>
      </c>
      <c r="D7527" s="541" t="s">
        <v>10326</v>
      </c>
      <c r="E7527" s="539" t="s">
        <v>188</v>
      </c>
      <c r="F7527" s="488">
        <v>0</v>
      </c>
    </row>
    <row r="7528" s="489" customFormat="1">
      <c r="B7528" s="490">
        <v>103299</v>
      </c>
      <c r="C7528" s="536" t="s">
        <v>2800</v>
      </c>
      <c r="D7528" s="541" t="s">
        <v>10327</v>
      </c>
      <c r="E7528" s="539" t="s">
        <v>188</v>
      </c>
      <c r="F7528" s="488">
        <v>0</v>
      </c>
    </row>
    <row r="7529" s="489" customFormat="1">
      <c r="B7529" s="490">
        <v>103302</v>
      </c>
      <c r="C7529" s="536" t="s">
        <v>2800</v>
      </c>
      <c r="D7529" s="541" t="s">
        <v>10328</v>
      </c>
      <c r="E7529" s="539" t="s">
        <v>188</v>
      </c>
      <c r="F7529" s="488">
        <v>0</v>
      </c>
    </row>
    <row r="7530" s="489" customFormat="1">
      <c r="B7530" s="490">
        <v>103307</v>
      </c>
      <c r="C7530" s="536" t="s">
        <v>2800</v>
      </c>
      <c r="D7530" s="541" t="s">
        <v>10329</v>
      </c>
      <c r="E7530" s="539" t="s">
        <v>188</v>
      </c>
      <c r="F7530" s="488">
        <v>1348.6800000000001</v>
      </c>
    </row>
    <row r="7531" s="489" customFormat="1">
      <c r="B7531" s="490">
        <v>103310</v>
      </c>
      <c r="C7531" s="536" t="s">
        <v>2800</v>
      </c>
      <c r="D7531" s="541" t="s">
        <v>10330</v>
      </c>
      <c r="E7531" s="539" t="s">
        <v>188</v>
      </c>
      <c r="F7531" s="488">
        <v>1292.73</v>
      </c>
    </row>
    <row r="7532" s="489" customFormat="1">
      <c r="B7532" s="490">
        <v>103303</v>
      </c>
      <c r="C7532" s="536" t="s">
        <v>2800</v>
      </c>
      <c r="D7532" s="541" t="s">
        <v>10331</v>
      </c>
      <c r="E7532" s="539" t="s">
        <v>188</v>
      </c>
      <c r="F7532" s="488">
        <v>0</v>
      </c>
    </row>
    <row r="7533" s="489" customFormat="1">
      <c r="B7533" s="490">
        <v>103314</v>
      </c>
      <c r="C7533" s="536" t="s">
        <v>2800</v>
      </c>
      <c r="D7533" s="541" t="s">
        <v>10332</v>
      </c>
      <c r="E7533" s="539" t="s">
        <v>12625</v>
      </c>
      <c r="F7533" s="488">
        <v>346.48000000000002</v>
      </c>
    </row>
    <row r="7534" s="489" customFormat="1">
      <c r="B7534" s="490">
        <v>103315</v>
      </c>
      <c r="C7534" s="536" t="s">
        <v>2800</v>
      </c>
      <c r="D7534" s="541" t="s">
        <v>10333</v>
      </c>
      <c r="E7534" s="539" t="s">
        <v>12625</v>
      </c>
      <c r="F7534" s="488">
        <v>337.10000000000002</v>
      </c>
    </row>
    <row r="7535" s="489" customFormat="1">
      <c r="B7535" s="490">
        <v>105188</v>
      </c>
      <c r="C7535" s="536" t="s">
        <v>2800</v>
      </c>
      <c r="D7535" s="541" t="s">
        <v>10334</v>
      </c>
      <c r="E7535" s="539" t="s">
        <v>12625</v>
      </c>
      <c r="F7535" s="488">
        <v>130.66999999999999</v>
      </c>
    </row>
    <row r="7536" s="489" customFormat="1">
      <c r="B7536" s="490">
        <v>87841</v>
      </c>
      <c r="C7536" s="536" t="s">
        <v>2800</v>
      </c>
      <c r="D7536" s="541" t="s">
        <v>10335</v>
      </c>
      <c r="E7536" s="539" t="s">
        <v>12625</v>
      </c>
      <c r="F7536" s="488">
        <v>118.66</v>
      </c>
    </row>
    <row r="7537" s="489" customFormat="1">
      <c r="B7537" s="490">
        <v>87853</v>
      </c>
      <c r="C7537" s="536" t="s">
        <v>2800</v>
      </c>
      <c r="D7537" s="541" t="s">
        <v>10336</v>
      </c>
      <c r="E7537" s="539" t="s">
        <v>12625</v>
      </c>
      <c r="F7537" s="488">
        <v>133.09</v>
      </c>
    </row>
    <row r="7538" s="489" customFormat="1">
      <c r="B7538" s="490">
        <v>105187</v>
      </c>
      <c r="C7538" s="536" t="s">
        <v>2800</v>
      </c>
      <c r="D7538" s="541" t="s">
        <v>10337</v>
      </c>
      <c r="E7538" s="539" t="s">
        <v>12625</v>
      </c>
      <c r="F7538" s="488">
        <v>177.75</v>
      </c>
    </row>
    <row r="7539" s="489" customFormat="1">
      <c r="B7539" s="490">
        <v>87840</v>
      </c>
      <c r="C7539" s="536" t="s">
        <v>2800</v>
      </c>
      <c r="D7539" s="541" t="s">
        <v>10338</v>
      </c>
      <c r="E7539" s="539" t="s">
        <v>12625</v>
      </c>
      <c r="F7539" s="488">
        <v>165.74000000000001</v>
      </c>
    </row>
    <row r="7540" s="489" customFormat="1">
      <c r="B7540" s="490">
        <v>87852</v>
      </c>
      <c r="C7540" s="536" t="s">
        <v>2800</v>
      </c>
      <c r="D7540" s="541" t="s">
        <v>10339</v>
      </c>
      <c r="E7540" s="539" t="s">
        <v>12625</v>
      </c>
      <c r="F7540" s="488">
        <v>180.16999999999999</v>
      </c>
    </row>
    <row r="7541" s="489" customFormat="1">
      <c r="B7541" s="490">
        <v>105186</v>
      </c>
      <c r="C7541" s="536" t="s">
        <v>2800</v>
      </c>
      <c r="D7541" s="541" t="s">
        <v>10340</v>
      </c>
      <c r="E7541" s="539" t="s">
        <v>12625</v>
      </c>
      <c r="F7541" s="488">
        <v>136.22999999999999</v>
      </c>
    </row>
    <row r="7542" s="489" customFormat="1">
      <c r="B7542" s="490">
        <v>87839</v>
      </c>
      <c r="C7542" s="536" t="s">
        <v>2800</v>
      </c>
      <c r="D7542" s="541" t="s">
        <v>10341</v>
      </c>
      <c r="E7542" s="539" t="s">
        <v>12625</v>
      </c>
      <c r="F7542" s="488">
        <v>124.45</v>
      </c>
    </row>
    <row r="7543" s="489" customFormat="1">
      <c r="B7543" s="490">
        <v>87851</v>
      </c>
      <c r="C7543" s="536" t="s">
        <v>2800</v>
      </c>
      <c r="D7543" s="541" t="s">
        <v>10342</v>
      </c>
      <c r="E7543" s="539" t="s">
        <v>12625</v>
      </c>
      <c r="F7543" s="488">
        <v>139.33000000000001</v>
      </c>
    </row>
    <row r="7544" s="489" customFormat="1">
      <c r="B7544" s="490">
        <v>105185</v>
      </c>
      <c r="C7544" s="536" t="s">
        <v>2800</v>
      </c>
      <c r="D7544" s="541" t="s">
        <v>10343</v>
      </c>
      <c r="E7544" s="539" t="s">
        <v>12625</v>
      </c>
      <c r="F7544" s="488">
        <v>183.38999999999999</v>
      </c>
    </row>
    <row r="7545" s="489" customFormat="1">
      <c r="B7545" s="490">
        <v>87838</v>
      </c>
      <c r="C7545" s="536" t="s">
        <v>2800</v>
      </c>
      <c r="D7545" s="541" t="s">
        <v>10344</v>
      </c>
      <c r="E7545" s="539" t="s">
        <v>12625</v>
      </c>
      <c r="F7545" s="488">
        <v>171.66</v>
      </c>
    </row>
    <row r="7546" s="489" customFormat="1">
      <c r="B7546" s="490">
        <v>87850</v>
      </c>
      <c r="C7546" s="536" t="s">
        <v>2800</v>
      </c>
      <c r="D7546" s="541" t="s">
        <v>10345</v>
      </c>
      <c r="E7546" s="539" t="s">
        <v>12625</v>
      </c>
      <c r="F7546" s="488">
        <v>186.53</v>
      </c>
    </row>
    <row r="7547" s="489" customFormat="1">
      <c r="B7547" s="490">
        <v>105110</v>
      </c>
      <c r="C7547" s="536" t="s">
        <v>2800</v>
      </c>
      <c r="D7547" s="541" t="s">
        <v>10346</v>
      </c>
      <c r="E7547" s="539" t="s">
        <v>143</v>
      </c>
      <c r="F7547" s="488">
        <v>203.24000000000001</v>
      </c>
    </row>
    <row r="7548" s="489" customFormat="1">
      <c r="B7548" s="490">
        <v>105105</v>
      </c>
      <c r="C7548" s="536" t="s">
        <v>2800</v>
      </c>
      <c r="D7548" s="541" t="s">
        <v>10347</v>
      </c>
      <c r="E7548" s="539" t="s">
        <v>143</v>
      </c>
      <c r="F7548" s="488">
        <v>66.989999999999995</v>
      </c>
    </row>
    <row r="7549" s="489" customFormat="1">
      <c r="B7549" s="490">
        <v>105103</v>
      </c>
      <c r="C7549" s="536" t="s">
        <v>2800</v>
      </c>
      <c r="D7549" s="541" t="s">
        <v>10348</v>
      </c>
      <c r="E7549" s="539" t="s">
        <v>143</v>
      </c>
      <c r="F7549" s="488">
        <v>95.390000000000001</v>
      </c>
    </row>
    <row r="7550" s="489" customFormat="1">
      <c r="B7550" s="490">
        <v>105112</v>
      </c>
      <c r="C7550" s="536" t="s">
        <v>2800</v>
      </c>
      <c r="D7550" s="541" t="s">
        <v>10349</v>
      </c>
      <c r="E7550" s="539" t="s">
        <v>143</v>
      </c>
      <c r="F7550" s="488">
        <v>169.72999999999999</v>
      </c>
    </row>
    <row r="7551" s="489" customFormat="1">
      <c r="B7551" s="490">
        <v>105109</v>
      </c>
      <c r="C7551" s="536" t="s">
        <v>2800</v>
      </c>
      <c r="D7551" s="541" t="s">
        <v>10350</v>
      </c>
      <c r="E7551" s="539" t="s">
        <v>188</v>
      </c>
      <c r="F7551" s="488">
        <v>0</v>
      </c>
    </row>
    <row r="7552" s="489" customFormat="1">
      <c r="B7552" s="490">
        <v>105108</v>
      </c>
      <c r="C7552" s="536" t="s">
        <v>2800</v>
      </c>
      <c r="D7552" s="541" t="s">
        <v>10351</v>
      </c>
      <c r="E7552" s="539" t="s">
        <v>188</v>
      </c>
      <c r="F7552" s="488">
        <v>0</v>
      </c>
    </row>
    <row r="7553" s="489" customFormat="1">
      <c r="B7553" s="490">
        <v>105104</v>
      </c>
      <c r="C7553" s="536" t="s">
        <v>2800</v>
      </c>
      <c r="D7553" s="541" t="s">
        <v>10352</v>
      </c>
      <c r="E7553" s="539" t="s">
        <v>188</v>
      </c>
      <c r="F7553" s="488">
        <v>4657.8500000000004</v>
      </c>
    </row>
    <row r="7554" s="489" customFormat="1">
      <c r="B7554" s="490">
        <v>105107</v>
      </c>
      <c r="C7554" s="536" t="s">
        <v>2800</v>
      </c>
      <c r="D7554" s="541" t="s">
        <v>10353</v>
      </c>
      <c r="E7554" s="539" t="s">
        <v>188</v>
      </c>
      <c r="F7554" s="488">
        <v>3206.6900000000001</v>
      </c>
    </row>
    <row r="7555" s="489" customFormat="1">
      <c r="B7555" s="490">
        <v>105106</v>
      </c>
      <c r="C7555" s="536" t="s">
        <v>2800</v>
      </c>
      <c r="D7555" s="541" t="s">
        <v>10354</v>
      </c>
      <c r="E7555" s="539" t="s">
        <v>188</v>
      </c>
      <c r="F7555" s="488">
        <v>2171.6900000000001</v>
      </c>
    </row>
    <row r="7556" s="489" customFormat="1">
      <c r="B7556" s="490">
        <v>105111</v>
      </c>
      <c r="C7556" s="536" t="s">
        <v>2800</v>
      </c>
      <c r="D7556" s="541" t="s">
        <v>10355</v>
      </c>
      <c r="E7556" s="539" t="s">
        <v>188</v>
      </c>
      <c r="F7556" s="488">
        <v>18347.389999999999</v>
      </c>
    </row>
    <row r="7557" s="489" customFormat="1">
      <c r="B7557" s="490">
        <v>98520</v>
      </c>
      <c r="C7557" s="536" t="s">
        <v>2800</v>
      </c>
      <c r="D7557" s="541" t="s">
        <v>10356</v>
      </c>
      <c r="E7557" s="539" t="s">
        <v>12625</v>
      </c>
      <c r="F7557" s="488">
        <v>5.7000000000000002</v>
      </c>
    </row>
    <row r="7558" s="489" customFormat="1">
      <c r="B7558" s="490">
        <v>98521</v>
      </c>
      <c r="C7558" s="536" t="s">
        <v>2800</v>
      </c>
      <c r="D7558" s="541" t="s">
        <v>10357</v>
      </c>
      <c r="E7558" s="539" t="s">
        <v>12625</v>
      </c>
      <c r="F7558" s="488">
        <v>0.35999999999999999</v>
      </c>
    </row>
    <row r="7559" s="489" customFormat="1">
      <c r="B7559" s="490">
        <v>105521</v>
      </c>
      <c r="C7559" s="536" t="s">
        <v>2800</v>
      </c>
      <c r="D7559" s="541" t="s">
        <v>10358</v>
      </c>
      <c r="E7559" s="539" t="s">
        <v>12625</v>
      </c>
      <c r="F7559" s="488">
        <v>3.8500000000000001</v>
      </c>
    </row>
    <row r="7560" s="489" customFormat="1">
      <c r="B7560" s="490">
        <v>98509</v>
      </c>
      <c r="C7560" s="536" t="s">
        <v>2800</v>
      </c>
      <c r="D7560" s="541" t="s">
        <v>10359</v>
      </c>
      <c r="E7560" s="539" t="s">
        <v>188</v>
      </c>
      <c r="F7560" s="488">
        <v>63.850000000000001</v>
      </c>
    </row>
    <row r="7561" s="489" customFormat="1">
      <c r="B7561" s="490">
        <v>98507</v>
      </c>
      <c r="C7561" s="536" t="s">
        <v>2800</v>
      </c>
      <c r="D7561" s="541" t="s">
        <v>10360</v>
      </c>
      <c r="E7561" s="539" t="s">
        <v>188</v>
      </c>
      <c r="F7561" s="488">
        <v>0</v>
      </c>
    </row>
    <row r="7562" s="489" customFormat="1">
      <c r="B7562" s="490">
        <v>98508</v>
      </c>
      <c r="C7562" s="536" t="s">
        <v>2800</v>
      </c>
      <c r="D7562" s="541" t="s">
        <v>10361</v>
      </c>
      <c r="E7562" s="539" t="s">
        <v>188</v>
      </c>
      <c r="F7562" s="488">
        <v>0</v>
      </c>
    </row>
    <row r="7563" s="489" customFormat="1">
      <c r="B7563" s="490">
        <v>98506</v>
      </c>
      <c r="C7563" s="536" t="s">
        <v>2800</v>
      </c>
      <c r="D7563" s="541" t="s">
        <v>10362</v>
      </c>
      <c r="E7563" s="539" t="s">
        <v>188</v>
      </c>
      <c r="F7563" s="488">
        <v>0</v>
      </c>
    </row>
    <row r="7564" s="489" customFormat="1">
      <c r="B7564" s="490">
        <v>98505</v>
      </c>
      <c r="C7564" s="536" t="s">
        <v>2800</v>
      </c>
      <c r="D7564" s="541" t="s">
        <v>10363</v>
      </c>
      <c r="E7564" s="539" t="s">
        <v>12625</v>
      </c>
      <c r="F7564" s="488">
        <v>94.569999999999993</v>
      </c>
    </row>
    <row r="7565" s="489" customFormat="1">
      <c r="B7565" s="490">
        <v>98504</v>
      </c>
      <c r="C7565" s="536" t="s">
        <v>2800</v>
      </c>
      <c r="D7565" s="541" t="s">
        <v>10364</v>
      </c>
      <c r="E7565" s="539" t="s">
        <v>12625</v>
      </c>
      <c r="F7565" s="488">
        <v>13.5</v>
      </c>
    </row>
    <row r="7566" s="489" customFormat="1">
      <c r="B7566" s="490">
        <v>98503</v>
      </c>
      <c r="C7566" s="536" t="s">
        <v>2800</v>
      </c>
      <c r="D7566" s="541" t="s">
        <v>10365</v>
      </c>
      <c r="E7566" s="539" t="s">
        <v>12625</v>
      </c>
      <c r="F7566" s="488">
        <v>21.370000000000001</v>
      </c>
    </row>
    <row r="7567" s="489" customFormat="1">
      <c r="B7567" s="490">
        <v>103946</v>
      </c>
      <c r="C7567" s="536" t="s">
        <v>2800</v>
      </c>
      <c r="D7567" s="541" t="s">
        <v>10366</v>
      </c>
      <c r="E7567" s="539" t="s">
        <v>12625</v>
      </c>
      <c r="F7567" s="488">
        <v>17.359999999999999</v>
      </c>
    </row>
    <row r="7568" s="489" customFormat="1">
      <c r="B7568" s="490">
        <v>98517</v>
      </c>
      <c r="C7568" s="536" t="s">
        <v>2800</v>
      </c>
      <c r="D7568" s="541" t="s">
        <v>10367</v>
      </c>
      <c r="E7568" s="539" t="s">
        <v>188</v>
      </c>
      <c r="F7568" s="488">
        <v>0</v>
      </c>
    </row>
    <row r="7569" s="489" customFormat="1">
      <c r="B7569" s="490">
        <v>98518</v>
      </c>
      <c r="C7569" s="536" t="s">
        <v>2800</v>
      </c>
      <c r="D7569" s="541" t="s">
        <v>10368</v>
      </c>
      <c r="E7569" s="539" t="s">
        <v>188</v>
      </c>
      <c r="F7569" s="488">
        <v>0</v>
      </c>
    </row>
    <row r="7570" s="489" customFormat="1">
      <c r="B7570" s="490">
        <v>98516</v>
      </c>
      <c r="C7570" s="536" t="s">
        <v>2800</v>
      </c>
      <c r="D7570" s="541" t="s">
        <v>10369</v>
      </c>
      <c r="E7570" s="539" t="s">
        <v>188</v>
      </c>
      <c r="F7570" s="488">
        <v>355.67000000000002</v>
      </c>
    </row>
    <row r="7571" s="489" customFormat="1">
      <c r="B7571" s="490">
        <v>98514</v>
      </c>
      <c r="C7571" s="536" t="s">
        <v>2800</v>
      </c>
      <c r="D7571" s="541" t="s">
        <v>10370</v>
      </c>
      <c r="E7571" s="539" t="s">
        <v>188</v>
      </c>
      <c r="F7571" s="488">
        <v>0</v>
      </c>
    </row>
    <row r="7572" s="489" customFormat="1">
      <c r="B7572" s="490">
        <v>98515</v>
      </c>
      <c r="C7572" s="536" t="s">
        <v>2800</v>
      </c>
      <c r="D7572" s="541" t="s">
        <v>10371</v>
      </c>
      <c r="E7572" s="539" t="s">
        <v>188</v>
      </c>
      <c r="F7572" s="488">
        <v>0</v>
      </c>
    </row>
    <row r="7573" s="489" customFormat="1">
      <c r="B7573" s="490">
        <v>98513</v>
      </c>
      <c r="C7573" s="536" t="s">
        <v>2800</v>
      </c>
      <c r="D7573" s="541" t="s">
        <v>10372</v>
      </c>
      <c r="E7573" s="539" t="s">
        <v>188</v>
      </c>
      <c r="F7573" s="488">
        <v>0</v>
      </c>
    </row>
    <row r="7574" s="489" customFormat="1">
      <c r="B7574" s="490">
        <v>98511</v>
      </c>
      <c r="C7574" s="536" t="s">
        <v>2800</v>
      </c>
      <c r="D7574" s="541" t="s">
        <v>10373</v>
      </c>
      <c r="E7574" s="539" t="s">
        <v>188</v>
      </c>
      <c r="F7574" s="488">
        <v>186.66999999999999</v>
      </c>
    </row>
    <row r="7575" s="489" customFormat="1">
      <c r="B7575" s="490">
        <v>98512</v>
      </c>
      <c r="C7575" s="536" t="s">
        <v>2800</v>
      </c>
      <c r="D7575" s="541" t="s">
        <v>10374</v>
      </c>
      <c r="E7575" s="539" t="s">
        <v>188</v>
      </c>
      <c r="F7575" s="488">
        <v>0</v>
      </c>
    </row>
    <row r="7576" s="489" customFormat="1">
      <c r="B7576" s="490">
        <v>98510</v>
      </c>
      <c r="C7576" s="536" t="s">
        <v>2800</v>
      </c>
      <c r="D7576" s="541" t="s">
        <v>10375</v>
      </c>
      <c r="E7576" s="539" t="s">
        <v>188</v>
      </c>
      <c r="F7576" s="488">
        <v>103.98</v>
      </c>
    </row>
    <row r="7577" s="489" customFormat="1">
      <c r="B7577" s="490">
        <v>98519</v>
      </c>
      <c r="C7577" s="536" t="s">
        <v>2800</v>
      </c>
      <c r="D7577" s="541" t="s">
        <v>10376</v>
      </c>
      <c r="E7577" s="539" t="s">
        <v>12625</v>
      </c>
      <c r="F7577" s="488">
        <v>3.8999999999999999</v>
      </c>
    </row>
    <row r="7578" s="489" customFormat="1">
      <c r="B7578" s="490">
        <v>91599</v>
      </c>
      <c r="C7578" s="536" t="s">
        <v>2800</v>
      </c>
      <c r="D7578" s="541" t="s">
        <v>10377</v>
      </c>
      <c r="E7578" s="539" t="s">
        <v>186</v>
      </c>
      <c r="F7578" s="488">
        <v>7.8099999999999996</v>
      </c>
    </row>
    <row r="7579" s="489" customFormat="1">
      <c r="B7579" s="490">
        <v>100065</v>
      </c>
      <c r="C7579" s="536" t="s">
        <v>2800</v>
      </c>
      <c r="D7579" s="541" t="s">
        <v>10378</v>
      </c>
      <c r="E7579" s="539" t="s">
        <v>186</v>
      </c>
      <c r="F7579" s="488">
        <v>0</v>
      </c>
    </row>
    <row r="7580" s="489" customFormat="1">
      <c r="B7580" s="490">
        <v>100069</v>
      </c>
      <c r="C7580" s="536" t="s">
        <v>2800</v>
      </c>
      <c r="D7580" s="541" t="s">
        <v>10379</v>
      </c>
      <c r="E7580" s="539" t="s">
        <v>186</v>
      </c>
      <c r="F7580" s="488">
        <v>0</v>
      </c>
    </row>
    <row r="7581" s="489" customFormat="1">
      <c r="B7581" s="490">
        <v>100063</v>
      </c>
      <c r="C7581" s="536" t="s">
        <v>2800</v>
      </c>
      <c r="D7581" s="541" t="s">
        <v>10380</v>
      </c>
      <c r="E7581" s="539" t="s">
        <v>186</v>
      </c>
      <c r="F7581" s="488">
        <v>0</v>
      </c>
    </row>
    <row r="7582" s="489" customFormat="1">
      <c r="B7582" s="490">
        <v>91597</v>
      </c>
      <c r="C7582" s="536" t="s">
        <v>2800</v>
      </c>
      <c r="D7582" s="541" t="s">
        <v>10381</v>
      </c>
      <c r="E7582" s="539" t="s">
        <v>186</v>
      </c>
      <c r="F7582" s="488">
        <v>7.4500000000000002</v>
      </c>
    </row>
    <row r="7583" s="489" customFormat="1">
      <c r="B7583" s="490">
        <v>91598</v>
      </c>
      <c r="C7583" s="536" t="s">
        <v>2800</v>
      </c>
      <c r="D7583" s="541" t="s">
        <v>10382</v>
      </c>
      <c r="E7583" s="539" t="s">
        <v>186</v>
      </c>
      <c r="F7583" s="488">
        <v>9.6500000000000004</v>
      </c>
    </row>
    <row r="7584" s="489" customFormat="1">
      <c r="B7584" s="490">
        <v>91596</v>
      </c>
      <c r="C7584" s="536" t="s">
        <v>2800</v>
      </c>
      <c r="D7584" s="541" t="s">
        <v>10383</v>
      </c>
      <c r="E7584" s="539" t="s">
        <v>186</v>
      </c>
      <c r="F7584" s="488">
        <v>9.9199999999999999</v>
      </c>
    </row>
    <row r="7585" s="489" customFormat="1">
      <c r="B7585" s="490">
        <v>100064</v>
      </c>
      <c r="C7585" s="536" t="s">
        <v>2800</v>
      </c>
      <c r="D7585" s="541" t="s">
        <v>10384</v>
      </c>
      <c r="E7585" s="539" t="s">
        <v>186</v>
      </c>
      <c r="F7585" s="488">
        <v>9.8499999999999996</v>
      </c>
    </row>
    <row r="7586" s="489" customFormat="1">
      <c r="B7586" s="490">
        <v>100066</v>
      </c>
      <c r="C7586" s="536" t="s">
        <v>2800</v>
      </c>
      <c r="D7586" s="541" t="s">
        <v>10385</v>
      </c>
      <c r="E7586" s="539" t="s">
        <v>186</v>
      </c>
      <c r="F7586" s="488">
        <v>9.8399999999999999</v>
      </c>
    </row>
    <row r="7587" s="489" customFormat="1">
      <c r="B7587" s="490">
        <v>91603</v>
      </c>
      <c r="C7587" s="536" t="s">
        <v>2800</v>
      </c>
      <c r="D7587" s="541" t="s">
        <v>10386</v>
      </c>
      <c r="E7587" s="539" t="s">
        <v>186</v>
      </c>
      <c r="F7587" s="488">
        <v>9.7699999999999996</v>
      </c>
    </row>
    <row r="7588" s="489" customFormat="1">
      <c r="B7588" s="490">
        <v>100068</v>
      </c>
      <c r="C7588" s="536" t="s">
        <v>2800</v>
      </c>
      <c r="D7588" s="541" t="s">
        <v>10387</v>
      </c>
      <c r="E7588" s="539" t="s">
        <v>186</v>
      </c>
      <c r="F7588" s="488">
        <v>8.3900000000000006</v>
      </c>
    </row>
    <row r="7589" s="489" customFormat="1">
      <c r="B7589" s="490">
        <v>100067</v>
      </c>
      <c r="C7589" s="536" t="s">
        <v>2800</v>
      </c>
      <c r="D7589" s="541" t="s">
        <v>10388</v>
      </c>
      <c r="E7589" s="539" t="s">
        <v>186</v>
      </c>
      <c r="F7589" s="488">
        <v>11.81</v>
      </c>
    </row>
    <row r="7590" s="489" customFormat="1">
      <c r="B7590" s="490">
        <v>91601</v>
      </c>
      <c r="C7590" s="536" t="s">
        <v>2800</v>
      </c>
      <c r="D7590" s="541" t="s">
        <v>10389</v>
      </c>
      <c r="E7590" s="539" t="s">
        <v>186</v>
      </c>
      <c r="F7590" s="488">
        <v>12.029999999999999</v>
      </c>
    </row>
    <row r="7591" s="489" customFormat="1">
      <c r="B7591" s="490">
        <v>91602</v>
      </c>
      <c r="C7591" s="536" t="s">
        <v>2800</v>
      </c>
      <c r="D7591" s="541" t="s">
        <v>10390</v>
      </c>
      <c r="E7591" s="539" t="s">
        <v>186</v>
      </c>
      <c r="F7591" s="488">
        <v>11.06</v>
      </c>
    </row>
    <row r="7592" s="489" customFormat="1">
      <c r="B7592" s="490">
        <v>91593</v>
      </c>
      <c r="C7592" s="536" t="s">
        <v>2800</v>
      </c>
      <c r="D7592" s="541" t="s">
        <v>10391</v>
      </c>
      <c r="E7592" s="539" t="s">
        <v>186</v>
      </c>
      <c r="F7592" s="488">
        <v>9.9700000000000006</v>
      </c>
    </row>
    <row r="7593" s="489" customFormat="1">
      <c r="B7593" s="490">
        <v>105814</v>
      </c>
      <c r="C7593" s="536" t="s">
        <v>2800</v>
      </c>
      <c r="D7593" s="541" t="s">
        <v>10392</v>
      </c>
      <c r="E7593" s="539" t="s">
        <v>186</v>
      </c>
      <c r="F7593" s="488">
        <v>9.6500000000000004</v>
      </c>
    </row>
    <row r="7594" s="489" customFormat="1">
      <c r="B7594" s="490">
        <v>91594</v>
      </c>
      <c r="C7594" s="536" t="s">
        <v>2800</v>
      </c>
      <c r="D7594" s="541" t="s">
        <v>10393</v>
      </c>
      <c r="E7594" s="539" t="s">
        <v>186</v>
      </c>
      <c r="F7594" s="488">
        <v>9.9900000000000002</v>
      </c>
    </row>
    <row r="7595" s="489" customFormat="1">
      <c r="B7595" s="490">
        <v>91595</v>
      </c>
      <c r="C7595" s="536" t="s">
        <v>2800</v>
      </c>
      <c r="D7595" s="541" t="s">
        <v>10394</v>
      </c>
      <c r="E7595" s="539" t="s">
        <v>186</v>
      </c>
      <c r="F7595" s="488">
        <v>10.27</v>
      </c>
    </row>
    <row r="7596" s="489" customFormat="1">
      <c r="B7596" s="490">
        <v>105815</v>
      </c>
      <c r="C7596" s="536" t="s">
        <v>2800</v>
      </c>
      <c r="D7596" s="541" t="s">
        <v>10395</v>
      </c>
      <c r="E7596" s="539" t="s">
        <v>186</v>
      </c>
      <c r="F7596" s="488">
        <v>0</v>
      </c>
    </row>
    <row r="7597" s="489" customFormat="1">
      <c r="B7597" s="490">
        <v>91600</v>
      </c>
      <c r="C7597" s="536" t="s">
        <v>2800</v>
      </c>
      <c r="D7597" s="541" t="s">
        <v>10396</v>
      </c>
      <c r="E7597" s="539" t="s">
        <v>186</v>
      </c>
      <c r="F7597" s="488">
        <v>11.26</v>
      </c>
    </row>
    <row r="7598" s="489" customFormat="1">
      <c r="B7598" s="490">
        <v>99235</v>
      </c>
      <c r="C7598" s="536" t="s">
        <v>2800</v>
      </c>
      <c r="D7598" s="541" t="s">
        <v>10397</v>
      </c>
      <c r="E7598" s="539" t="s">
        <v>12626</v>
      </c>
      <c r="F7598" s="488">
        <v>690.19000000000005</v>
      </c>
    </row>
    <row r="7599" s="489" customFormat="1">
      <c r="B7599" s="490">
        <v>105539</v>
      </c>
      <c r="C7599" s="536" t="s">
        <v>2800</v>
      </c>
      <c r="D7599" s="541" t="s">
        <v>10398</v>
      </c>
      <c r="E7599" s="539" t="s">
        <v>12626</v>
      </c>
      <c r="F7599" s="488">
        <v>0</v>
      </c>
    </row>
    <row r="7600" s="489" customFormat="1">
      <c r="B7600" s="490">
        <v>99439</v>
      </c>
      <c r="C7600" s="536" t="s">
        <v>2800</v>
      </c>
      <c r="D7600" s="541" t="s">
        <v>10399</v>
      </c>
      <c r="E7600" s="539" t="s">
        <v>12626</v>
      </c>
      <c r="F7600" s="488">
        <v>760.32000000000005</v>
      </c>
    </row>
    <row r="7601" s="489" customFormat="1">
      <c r="B7601" s="490">
        <v>105540</v>
      </c>
      <c r="C7601" s="536" t="s">
        <v>2800</v>
      </c>
      <c r="D7601" s="541" t="s">
        <v>10400</v>
      </c>
      <c r="E7601" s="539" t="s">
        <v>12626</v>
      </c>
      <c r="F7601" s="488">
        <v>0</v>
      </c>
    </row>
    <row r="7602" s="489" customFormat="1">
      <c r="B7602" s="490">
        <v>103184</v>
      </c>
      <c r="C7602" s="536" t="s">
        <v>2800</v>
      </c>
      <c r="D7602" s="541" t="s">
        <v>10401</v>
      </c>
      <c r="E7602" s="539" t="s">
        <v>12626</v>
      </c>
      <c r="F7602" s="488">
        <v>713.07000000000005</v>
      </c>
    </row>
    <row r="7603" s="489" customFormat="1">
      <c r="B7603" s="490">
        <v>103183</v>
      </c>
      <c r="C7603" s="536" t="s">
        <v>2800</v>
      </c>
      <c r="D7603" s="541" t="s">
        <v>10402</v>
      </c>
      <c r="E7603" s="539" t="s">
        <v>12626</v>
      </c>
      <c r="F7603" s="488">
        <v>839.01999999999998</v>
      </c>
    </row>
    <row r="7604" s="489" customFormat="1">
      <c r="B7604" s="490">
        <v>99434</v>
      </c>
      <c r="C7604" s="536" t="s">
        <v>2800</v>
      </c>
      <c r="D7604" s="541" t="s">
        <v>10403</v>
      </c>
      <c r="E7604" s="539" t="s">
        <v>12626</v>
      </c>
      <c r="F7604" s="488">
        <v>773.73000000000002</v>
      </c>
    </row>
    <row r="7605" s="489" customFormat="1">
      <c r="B7605" s="490">
        <v>99431</v>
      </c>
      <c r="C7605" s="536" t="s">
        <v>2800</v>
      </c>
      <c r="D7605" s="541" t="s">
        <v>10404</v>
      </c>
      <c r="E7605" s="539" t="s">
        <v>12626</v>
      </c>
      <c r="F7605" s="488">
        <v>769.75</v>
      </c>
    </row>
    <row r="7606" s="489" customFormat="1">
      <c r="B7606" s="490">
        <v>99435</v>
      </c>
      <c r="C7606" s="536" t="s">
        <v>2800</v>
      </c>
      <c r="D7606" s="541" t="s">
        <v>10405</v>
      </c>
      <c r="E7606" s="539" t="s">
        <v>12626</v>
      </c>
      <c r="F7606" s="488">
        <v>755.20000000000005</v>
      </c>
    </row>
    <row r="7607" s="489" customFormat="1">
      <c r="B7607" s="490">
        <v>99432</v>
      </c>
      <c r="C7607" s="536" t="s">
        <v>2800</v>
      </c>
      <c r="D7607" s="541" t="s">
        <v>10406</v>
      </c>
      <c r="E7607" s="539" t="s">
        <v>12626</v>
      </c>
      <c r="F7607" s="488">
        <v>752.37</v>
      </c>
    </row>
    <row r="7608" s="489" customFormat="1">
      <c r="B7608" s="490">
        <v>99438</v>
      </c>
      <c r="C7608" s="536" t="s">
        <v>2800</v>
      </c>
      <c r="D7608" s="541" t="s">
        <v>10407</v>
      </c>
      <c r="E7608" s="539" t="s">
        <v>12626</v>
      </c>
      <c r="F7608" s="488">
        <v>741.76999999999998</v>
      </c>
    </row>
    <row r="7609" s="489" customFormat="1">
      <c r="B7609" s="490">
        <v>105538</v>
      </c>
      <c r="C7609" s="536" t="s">
        <v>2800</v>
      </c>
      <c r="D7609" s="541" t="s">
        <v>10408</v>
      </c>
      <c r="E7609" s="539" t="s">
        <v>12626</v>
      </c>
      <c r="F7609" s="488">
        <v>0</v>
      </c>
    </row>
    <row r="7610" s="489" customFormat="1">
      <c r="B7610" s="490">
        <v>99436</v>
      </c>
      <c r="C7610" s="536" t="s">
        <v>2800</v>
      </c>
      <c r="D7610" s="541" t="s">
        <v>10409</v>
      </c>
      <c r="E7610" s="539" t="s">
        <v>12626</v>
      </c>
      <c r="F7610" s="488">
        <v>839.09000000000003</v>
      </c>
    </row>
    <row r="7611" s="489" customFormat="1">
      <c r="B7611" s="490">
        <v>99437</v>
      </c>
      <c r="C7611" s="536" t="s">
        <v>2800</v>
      </c>
      <c r="D7611" s="541" t="s">
        <v>10410</v>
      </c>
      <c r="E7611" s="539" t="s">
        <v>12626</v>
      </c>
      <c r="F7611" s="488">
        <v>734.23000000000002</v>
      </c>
    </row>
    <row r="7612" s="489" customFormat="1">
      <c r="B7612" s="490">
        <v>105537</v>
      </c>
      <c r="C7612" s="536" t="s">
        <v>2800</v>
      </c>
      <c r="D7612" s="541" t="s">
        <v>10411</v>
      </c>
      <c r="E7612" s="539" t="s">
        <v>12626</v>
      </c>
      <c r="F7612" s="488">
        <v>0</v>
      </c>
    </row>
    <row r="7613" s="489" customFormat="1">
      <c r="B7613" s="490">
        <v>99433</v>
      </c>
      <c r="C7613" s="536" t="s">
        <v>2800</v>
      </c>
      <c r="D7613" s="541" t="s">
        <v>10412</v>
      </c>
      <c r="E7613" s="539" t="s">
        <v>12626</v>
      </c>
      <c r="F7613" s="488">
        <v>816.50999999999999</v>
      </c>
    </row>
    <row r="7614" s="489" customFormat="1">
      <c r="B7614" s="490">
        <v>104422</v>
      </c>
      <c r="C7614" s="536" t="s">
        <v>2800</v>
      </c>
      <c r="D7614" s="541" t="s">
        <v>10413</v>
      </c>
      <c r="E7614" s="539" t="s">
        <v>12625</v>
      </c>
      <c r="F7614" s="488">
        <v>10.06</v>
      </c>
    </row>
    <row r="7615" s="489" customFormat="1">
      <c r="B7615" s="490">
        <v>105824</v>
      </c>
      <c r="C7615" s="536" t="s">
        <v>2800</v>
      </c>
      <c r="D7615" s="541" t="s">
        <v>10414</v>
      </c>
      <c r="E7615" s="539" t="s">
        <v>12625</v>
      </c>
      <c r="F7615" s="488">
        <v>12.800000000000001</v>
      </c>
    </row>
    <row r="7616" s="489" customFormat="1">
      <c r="B7616" s="490">
        <v>105825</v>
      </c>
      <c r="C7616" s="536" t="s">
        <v>2800</v>
      </c>
      <c r="D7616" s="541" t="s">
        <v>10415</v>
      </c>
      <c r="E7616" s="539" t="s">
        <v>12625</v>
      </c>
      <c r="F7616" s="488">
        <v>7.1399999999999997</v>
      </c>
    </row>
    <row r="7617" s="489" customFormat="1">
      <c r="B7617" s="490">
        <v>104421</v>
      </c>
      <c r="C7617" s="536" t="s">
        <v>2800</v>
      </c>
      <c r="D7617" s="541" t="s">
        <v>10416</v>
      </c>
      <c r="E7617" s="539" t="s">
        <v>12625</v>
      </c>
      <c r="F7617" s="488">
        <v>15.76</v>
      </c>
    </row>
    <row r="7618" s="489" customFormat="1">
      <c r="B7618" s="490">
        <v>105822</v>
      </c>
      <c r="C7618" s="536" t="s">
        <v>2800</v>
      </c>
      <c r="D7618" s="541" t="s">
        <v>10417</v>
      </c>
      <c r="E7618" s="539" t="s">
        <v>12625</v>
      </c>
      <c r="F7618" s="488">
        <v>18.5</v>
      </c>
    </row>
    <row r="7619" s="489" customFormat="1">
      <c r="B7619" s="490">
        <v>105823</v>
      </c>
      <c r="C7619" s="536" t="s">
        <v>2800</v>
      </c>
      <c r="D7619" s="541" t="s">
        <v>10418</v>
      </c>
      <c r="E7619" s="539" t="s">
        <v>12625</v>
      </c>
      <c r="F7619" s="488">
        <v>12.84</v>
      </c>
    </row>
    <row r="7620" s="489" customFormat="1">
      <c r="B7620" s="490">
        <v>104423</v>
      </c>
      <c r="C7620" s="536" t="s">
        <v>2800</v>
      </c>
      <c r="D7620" s="541" t="s">
        <v>10419</v>
      </c>
      <c r="E7620" s="539" t="s">
        <v>12625</v>
      </c>
      <c r="F7620" s="488">
        <v>14.050000000000001</v>
      </c>
    </row>
    <row r="7621" s="489" customFormat="1">
      <c r="B7621" s="490">
        <v>105826</v>
      </c>
      <c r="C7621" s="536" t="s">
        <v>2800</v>
      </c>
      <c r="D7621" s="541" t="s">
        <v>10420</v>
      </c>
      <c r="E7621" s="539" t="s">
        <v>12625</v>
      </c>
      <c r="F7621" s="488">
        <v>16.789999999999999</v>
      </c>
    </row>
    <row r="7622" s="489" customFormat="1">
      <c r="B7622" s="490">
        <v>105827</v>
      </c>
      <c r="C7622" s="536" t="s">
        <v>2800</v>
      </c>
      <c r="D7622" s="541" t="s">
        <v>10421</v>
      </c>
      <c r="E7622" s="539" t="s">
        <v>12625</v>
      </c>
      <c r="F7622" s="488">
        <v>11.130000000000001</v>
      </c>
    </row>
    <row r="7623" s="489" customFormat="1">
      <c r="B7623" s="490">
        <v>104425</v>
      </c>
      <c r="C7623" s="536" t="s">
        <v>2800</v>
      </c>
      <c r="D7623" s="541" t="s">
        <v>10422</v>
      </c>
      <c r="E7623" s="539" t="s">
        <v>12625</v>
      </c>
      <c r="F7623" s="488">
        <v>8.3399999999999999</v>
      </c>
    </row>
    <row r="7624" s="489" customFormat="1">
      <c r="B7624" s="490">
        <v>105828</v>
      </c>
      <c r="C7624" s="536" t="s">
        <v>2800</v>
      </c>
      <c r="D7624" s="541" t="s">
        <v>10423</v>
      </c>
      <c r="E7624" s="539" t="s">
        <v>12625</v>
      </c>
      <c r="F7624" s="488">
        <v>11.08</v>
      </c>
    </row>
    <row r="7625" s="489" customFormat="1">
      <c r="B7625" s="490">
        <v>105829</v>
      </c>
      <c r="C7625" s="536" t="s">
        <v>2800</v>
      </c>
      <c r="D7625" s="541" t="s">
        <v>10424</v>
      </c>
      <c r="E7625" s="539" t="s">
        <v>12625</v>
      </c>
      <c r="F7625" s="488">
        <v>5.4199999999999999</v>
      </c>
    </row>
    <row r="7626" s="489" customFormat="1">
      <c r="B7626" s="490">
        <v>91525</v>
      </c>
      <c r="C7626" s="536" t="s">
        <v>2800</v>
      </c>
      <c r="D7626" s="541" t="s">
        <v>10425</v>
      </c>
      <c r="E7626" s="539" t="s">
        <v>12625</v>
      </c>
      <c r="F7626" s="488">
        <v>7.1799999999999997</v>
      </c>
    </row>
    <row r="7627" s="489" customFormat="1">
      <c r="B7627" s="490">
        <v>105818</v>
      </c>
      <c r="C7627" s="536" t="s">
        <v>2800</v>
      </c>
      <c r="D7627" s="541" t="s">
        <v>10426</v>
      </c>
      <c r="E7627" s="539" t="s">
        <v>12625</v>
      </c>
      <c r="F7627" s="488">
        <v>11.359999999999999</v>
      </c>
    </row>
    <row r="7628" s="489" customFormat="1">
      <c r="B7628" s="490">
        <v>105819</v>
      </c>
      <c r="C7628" s="536" t="s">
        <v>2800</v>
      </c>
      <c r="D7628" s="541" t="s">
        <v>10427</v>
      </c>
      <c r="E7628" s="539" t="s">
        <v>12625</v>
      </c>
      <c r="F7628" s="488">
        <v>5.7400000000000002</v>
      </c>
    </row>
    <row r="7629" s="489" customFormat="1">
      <c r="B7629" s="490">
        <v>104414</v>
      </c>
      <c r="C7629" s="536" t="s">
        <v>2800</v>
      </c>
      <c r="D7629" s="541" t="s">
        <v>10428</v>
      </c>
      <c r="E7629" s="539" t="s">
        <v>12625</v>
      </c>
      <c r="F7629" s="488">
        <v>6.29</v>
      </c>
    </row>
    <row r="7630" s="489" customFormat="1">
      <c r="B7630" s="490">
        <v>105816</v>
      </c>
      <c r="C7630" s="536" t="s">
        <v>2800</v>
      </c>
      <c r="D7630" s="541" t="s">
        <v>10429</v>
      </c>
      <c r="E7630" s="539" t="s">
        <v>12625</v>
      </c>
      <c r="F7630" s="488">
        <v>10.470000000000001</v>
      </c>
    </row>
    <row r="7631" s="489" customFormat="1">
      <c r="B7631" s="490">
        <v>105817</v>
      </c>
      <c r="C7631" s="536" t="s">
        <v>2800</v>
      </c>
      <c r="D7631" s="541" t="s">
        <v>10430</v>
      </c>
      <c r="E7631" s="539" t="s">
        <v>12625</v>
      </c>
      <c r="F7631" s="488">
        <v>4.8499999999999996</v>
      </c>
    </row>
    <row r="7632" s="489" customFormat="1">
      <c r="B7632" s="490">
        <v>104415</v>
      </c>
      <c r="C7632" s="536" t="s">
        <v>2800</v>
      </c>
      <c r="D7632" s="541" t="s">
        <v>10431</v>
      </c>
      <c r="E7632" s="539" t="s">
        <v>12625</v>
      </c>
      <c r="F7632" s="488">
        <v>11.91</v>
      </c>
    </row>
    <row r="7633" s="489" customFormat="1">
      <c r="B7633" s="490">
        <v>105820</v>
      </c>
      <c r="C7633" s="536" t="s">
        <v>2800</v>
      </c>
      <c r="D7633" s="541" t="s">
        <v>10432</v>
      </c>
      <c r="E7633" s="539" t="s">
        <v>12625</v>
      </c>
      <c r="F7633" s="488">
        <v>16.09</v>
      </c>
    </row>
    <row r="7634" s="489" customFormat="1">
      <c r="B7634" s="490">
        <v>105821</v>
      </c>
      <c r="C7634" s="536" t="s">
        <v>2800</v>
      </c>
      <c r="D7634" s="541" t="s">
        <v>10433</v>
      </c>
      <c r="E7634" s="539" t="s">
        <v>12625</v>
      </c>
      <c r="F7634" s="488">
        <v>10.470000000000001</v>
      </c>
    </row>
    <row r="7635" s="489" customFormat="1">
      <c r="B7635" s="490">
        <v>104418</v>
      </c>
      <c r="C7635" s="536" t="s">
        <v>2800</v>
      </c>
      <c r="D7635" s="541" t="s">
        <v>10434</v>
      </c>
      <c r="E7635" s="539" t="s">
        <v>12625</v>
      </c>
      <c r="F7635" s="488">
        <v>2.8300000000000001</v>
      </c>
    </row>
    <row r="7636" s="489" customFormat="1">
      <c r="B7636" s="490">
        <v>91515</v>
      </c>
      <c r="C7636" s="536" t="s">
        <v>2800</v>
      </c>
      <c r="D7636" s="541" t="s">
        <v>10435</v>
      </c>
      <c r="E7636" s="539" t="s">
        <v>12625</v>
      </c>
      <c r="F7636" s="488">
        <v>5.21</v>
      </c>
    </row>
    <row r="7637" s="489" customFormat="1">
      <c r="B7637" s="490">
        <v>104419</v>
      </c>
      <c r="C7637" s="536" t="s">
        <v>2800</v>
      </c>
      <c r="D7637" s="541" t="s">
        <v>10436</v>
      </c>
      <c r="E7637" s="539" t="s">
        <v>12625</v>
      </c>
      <c r="F7637" s="488">
        <v>4.5099999999999998</v>
      </c>
    </row>
    <row r="7638" s="489" customFormat="1">
      <c r="B7638" s="490">
        <v>91519</v>
      </c>
      <c r="C7638" s="536" t="s">
        <v>2800</v>
      </c>
      <c r="D7638" s="541" t="s">
        <v>10437</v>
      </c>
      <c r="E7638" s="539" t="s">
        <v>12625</v>
      </c>
      <c r="F7638" s="488">
        <v>2.1499999999999999</v>
      </c>
    </row>
    <row r="7639" s="489" customFormat="1">
      <c r="B7639" s="490">
        <v>91520</v>
      </c>
      <c r="C7639" s="536" t="s">
        <v>2800</v>
      </c>
      <c r="D7639" s="541" t="s">
        <v>10438</v>
      </c>
      <c r="E7639" s="539" t="s">
        <v>12625</v>
      </c>
      <c r="F7639" s="488">
        <v>2.2000000000000002</v>
      </c>
    </row>
    <row r="7640" s="489" customFormat="1">
      <c r="B7640" s="490">
        <v>104416</v>
      </c>
      <c r="C7640" s="536" t="s">
        <v>2800</v>
      </c>
      <c r="D7640" s="541" t="s">
        <v>10439</v>
      </c>
      <c r="E7640" s="539" t="s">
        <v>12625</v>
      </c>
      <c r="F7640" s="488">
        <v>1.8100000000000001</v>
      </c>
    </row>
    <row r="7641" s="489" customFormat="1">
      <c r="B7641" s="490">
        <v>104417</v>
      </c>
      <c r="C7641" s="536" t="s">
        <v>2800</v>
      </c>
      <c r="D7641" s="541" t="s">
        <v>10440</v>
      </c>
      <c r="E7641" s="539" t="s">
        <v>12625</v>
      </c>
      <c r="F7641" s="488">
        <v>4.1299999999999999</v>
      </c>
    </row>
    <row r="7642" s="489" customFormat="1">
      <c r="B7642" s="490">
        <v>91522</v>
      </c>
      <c r="C7642" s="536" t="s">
        <v>2800</v>
      </c>
      <c r="D7642" s="541" t="s">
        <v>10441</v>
      </c>
      <c r="E7642" s="539" t="s">
        <v>12625</v>
      </c>
      <c r="F7642" s="488">
        <v>3.71</v>
      </c>
    </row>
    <row r="7643" s="489" customFormat="1">
      <c r="B7643" s="490">
        <v>104412</v>
      </c>
      <c r="C7643" s="536" t="s">
        <v>2800</v>
      </c>
      <c r="D7643" s="541" t="s">
        <v>10442</v>
      </c>
      <c r="E7643" s="539" t="s">
        <v>12625</v>
      </c>
      <c r="F7643" s="488">
        <v>3.3300000000000001</v>
      </c>
    </row>
    <row r="7644" s="489" customFormat="1">
      <c r="B7644" s="490">
        <v>104413</v>
      </c>
      <c r="C7644" s="536" t="s">
        <v>2800</v>
      </c>
      <c r="D7644" s="541" t="s">
        <v>10443</v>
      </c>
      <c r="E7644" s="539" t="s">
        <v>12625</v>
      </c>
      <c r="F7644" s="488">
        <v>5.6699999999999999</v>
      </c>
    </row>
    <row r="7645" s="489" customFormat="1">
      <c r="B7645" s="490">
        <v>102569</v>
      </c>
      <c r="C7645" s="536" t="s">
        <v>2800</v>
      </c>
      <c r="D7645" s="541" t="s">
        <v>10444</v>
      </c>
      <c r="E7645" s="539" t="s">
        <v>12625</v>
      </c>
      <c r="F7645" s="488">
        <v>0</v>
      </c>
    </row>
    <row r="7646" s="489" customFormat="1">
      <c r="B7646" s="490">
        <v>102574</v>
      </c>
      <c r="C7646" s="536" t="s">
        <v>2800</v>
      </c>
      <c r="D7646" s="541" t="s">
        <v>10445</v>
      </c>
      <c r="E7646" s="539" t="s">
        <v>12625</v>
      </c>
      <c r="F7646" s="488">
        <v>0</v>
      </c>
    </row>
    <row r="7647" s="489" customFormat="1">
      <c r="B7647" s="490">
        <v>102573</v>
      </c>
      <c r="C7647" s="536" t="s">
        <v>2800</v>
      </c>
      <c r="D7647" s="541" t="s">
        <v>10446</v>
      </c>
      <c r="E7647" s="539" t="s">
        <v>12625</v>
      </c>
      <c r="F7647" s="488">
        <v>0</v>
      </c>
    </row>
    <row r="7648" s="489" customFormat="1">
      <c r="B7648" s="490">
        <v>102577</v>
      </c>
      <c r="C7648" s="536" t="s">
        <v>2800</v>
      </c>
      <c r="D7648" s="541" t="s">
        <v>10447</v>
      </c>
      <c r="E7648" s="539" t="s">
        <v>12625</v>
      </c>
      <c r="F7648" s="488">
        <v>0</v>
      </c>
    </row>
    <row r="7649" s="489" customFormat="1">
      <c r="B7649" s="490">
        <v>102576</v>
      </c>
      <c r="C7649" s="536" t="s">
        <v>2800</v>
      </c>
      <c r="D7649" s="541" t="s">
        <v>10448</v>
      </c>
      <c r="E7649" s="539" t="s">
        <v>12625</v>
      </c>
      <c r="F7649" s="488">
        <v>0</v>
      </c>
    </row>
    <row r="7650" s="489" customFormat="1">
      <c r="B7650" s="490">
        <v>103083</v>
      </c>
      <c r="C7650" s="536" t="s">
        <v>2800</v>
      </c>
      <c r="D7650" s="541" t="s">
        <v>10449</v>
      </c>
      <c r="E7650" s="539" t="s">
        <v>12625</v>
      </c>
      <c r="F7650" s="488">
        <v>0</v>
      </c>
    </row>
    <row r="7651" s="489" customFormat="1">
      <c r="B7651" s="490">
        <v>103081</v>
      </c>
      <c r="C7651" s="536" t="s">
        <v>2800</v>
      </c>
      <c r="D7651" s="541" t="s">
        <v>10450</v>
      </c>
      <c r="E7651" s="539" t="s">
        <v>12625</v>
      </c>
      <c r="F7651" s="488">
        <v>0</v>
      </c>
    </row>
    <row r="7652" s="489" customFormat="1">
      <c r="B7652" s="490">
        <v>103082</v>
      </c>
      <c r="C7652" s="536" t="s">
        <v>2800</v>
      </c>
      <c r="D7652" s="541" t="s">
        <v>10451</v>
      </c>
      <c r="E7652" s="539" t="s">
        <v>12625</v>
      </c>
      <c r="F7652" s="488">
        <v>0</v>
      </c>
    </row>
    <row r="7653" s="489" customFormat="1">
      <c r="B7653" s="490">
        <v>103086</v>
      </c>
      <c r="C7653" s="536" t="s">
        <v>2800</v>
      </c>
      <c r="D7653" s="541" t="s">
        <v>10452</v>
      </c>
      <c r="E7653" s="539" t="s">
        <v>12625</v>
      </c>
      <c r="F7653" s="488">
        <v>0</v>
      </c>
    </row>
    <row r="7654" s="489" customFormat="1">
      <c r="B7654" s="490">
        <v>103085</v>
      </c>
      <c r="C7654" s="536" t="s">
        <v>2800</v>
      </c>
      <c r="D7654" s="541" t="s">
        <v>10453</v>
      </c>
      <c r="E7654" s="539" t="s">
        <v>12625</v>
      </c>
      <c r="F7654" s="488">
        <v>0</v>
      </c>
    </row>
    <row r="7655" s="489" customFormat="1">
      <c r="B7655" s="490">
        <v>104726</v>
      </c>
      <c r="C7655" s="536" t="s">
        <v>2800</v>
      </c>
      <c r="D7655" s="541" t="s">
        <v>10454</v>
      </c>
      <c r="E7655" s="539" t="s">
        <v>12625</v>
      </c>
      <c r="F7655" s="488">
        <v>0</v>
      </c>
    </row>
    <row r="7656" s="489" customFormat="1">
      <c r="B7656" s="490">
        <v>104725</v>
      </c>
      <c r="C7656" s="536" t="s">
        <v>2800</v>
      </c>
      <c r="D7656" s="541" t="s">
        <v>10455</v>
      </c>
      <c r="E7656" s="539" t="s">
        <v>12625</v>
      </c>
      <c r="F7656" s="488">
        <v>0</v>
      </c>
    </row>
    <row r="7657" s="489" customFormat="1">
      <c r="B7657" s="490">
        <v>96374</v>
      </c>
      <c r="C7657" s="536" t="s">
        <v>2800</v>
      </c>
      <c r="D7657" s="541" t="s">
        <v>10456</v>
      </c>
      <c r="E7657" s="539" t="s">
        <v>143</v>
      </c>
      <c r="F7657" s="488">
        <v>39.200000000000003</v>
      </c>
    </row>
    <row r="7658" s="489" customFormat="1">
      <c r="B7658" s="490">
        <v>96373</v>
      </c>
      <c r="C7658" s="536" t="s">
        <v>2800</v>
      </c>
      <c r="D7658" s="541" t="s">
        <v>10457</v>
      </c>
      <c r="E7658" s="539" t="s">
        <v>143</v>
      </c>
      <c r="F7658" s="488">
        <v>11.109999999999999</v>
      </c>
    </row>
    <row r="7659" s="489" customFormat="1">
      <c r="B7659" s="490">
        <v>96368</v>
      </c>
      <c r="C7659" s="536" t="s">
        <v>2800</v>
      </c>
      <c r="D7659" s="541" t="s">
        <v>10458</v>
      </c>
      <c r="E7659" s="539" t="s">
        <v>12625</v>
      </c>
      <c r="F7659" s="488">
        <v>177.13</v>
      </c>
    </row>
    <row r="7660" s="489" customFormat="1">
      <c r="B7660" s="490">
        <v>96364</v>
      </c>
      <c r="C7660" s="536" t="s">
        <v>2800</v>
      </c>
      <c r="D7660" s="541" t="s">
        <v>10459</v>
      </c>
      <c r="E7660" s="539" t="s">
        <v>12625</v>
      </c>
      <c r="F7660" s="488">
        <v>148.84999999999999</v>
      </c>
    </row>
    <row r="7661" s="489" customFormat="1">
      <c r="B7661" s="490">
        <v>96369</v>
      </c>
      <c r="C7661" s="536" t="s">
        <v>2800</v>
      </c>
      <c r="D7661" s="541" t="s">
        <v>10460</v>
      </c>
      <c r="E7661" s="539" t="s">
        <v>12625</v>
      </c>
      <c r="F7661" s="488">
        <v>198.44999999999999</v>
      </c>
    </row>
    <row r="7662" s="489" customFormat="1">
      <c r="B7662" s="490">
        <v>104723</v>
      </c>
      <c r="C7662" s="536" t="s">
        <v>2800</v>
      </c>
      <c r="D7662" s="541" t="s">
        <v>10461</v>
      </c>
      <c r="E7662" s="539" t="s">
        <v>12625</v>
      </c>
      <c r="F7662" s="488">
        <v>235.96000000000001</v>
      </c>
    </row>
    <row r="7663" s="489" customFormat="1">
      <c r="B7663" s="490">
        <v>96367</v>
      </c>
      <c r="C7663" s="536" t="s">
        <v>2800</v>
      </c>
      <c r="D7663" s="541" t="s">
        <v>10462</v>
      </c>
      <c r="E7663" s="539" t="s">
        <v>12625</v>
      </c>
      <c r="F7663" s="488">
        <v>161.97999999999999</v>
      </c>
    </row>
    <row r="7664" s="489" customFormat="1">
      <c r="B7664" s="490">
        <v>104722</v>
      </c>
      <c r="C7664" s="536" t="s">
        <v>2800</v>
      </c>
      <c r="D7664" s="541" t="s">
        <v>10463</v>
      </c>
      <c r="E7664" s="539" t="s">
        <v>12625</v>
      </c>
      <c r="F7664" s="488">
        <v>183.58000000000001</v>
      </c>
    </row>
    <row r="7665" s="489" customFormat="1">
      <c r="B7665" s="490">
        <v>96366</v>
      </c>
      <c r="C7665" s="536" t="s">
        <v>2800</v>
      </c>
      <c r="D7665" s="541" t="s">
        <v>10464</v>
      </c>
      <c r="E7665" s="539" t="s">
        <v>12625</v>
      </c>
      <c r="F7665" s="488">
        <v>150.08000000000001</v>
      </c>
    </row>
    <row r="7666" s="489" customFormat="1">
      <c r="B7666" s="490">
        <v>96361</v>
      </c>
      <c r="C7666" s="536" t="s">
        <v>2800</v>
      </c>
      <c r="D7666" s="541" t="s">
        <v>10465</v>
      </c>
      <c r="E7666" s="539" t="s">
        <v>12625</v>
      </c>
      <c r="F7666" s="488">
        <v>140.69999999999999</v>
      </c>
    </row>
    <row r="7667" s="489" customFormat="1">
      <c r="B7667" s="490">
        <v>104719</v>
      </c>
      <c r="C7667" s="536" t="s">
        <v>2800</v>
      </c>
      <c r="D7667" s="541" t="s">
        <v>10466</v>
      </c>
      <c r="E7667" s="539" t="s">
        <v>12625</v>
      </c>
      <c r="F7667" s="488">
        <v>175.74000000000001</v>
      </c>
    </row>
    <row r="7668" s="489" customFormat="1">
      <c r="B7668" s="490">
        <v>96360</v>
      </c>
      <c r="C7668" s="536" t="s">
        <v>2800</v>
      </c>
      <c r="D7668" s="541" t="s">
        <v>10467</v>
      </c>
      <c r="E7668" s="539" t="s">
        <v>12625</v>
      </c>
      <c r="F7668" s="488">
        <v>120.62</v>
      </c>
    </row>
    <row r="7669" s="489" customFormat="1">
      <c r="B7669" s="490">
        <v>96359</v>
      </c>
      <c r="C7669" s="536" t="s">
        <v>2800</v>
      </c>
      <c r="D7669" s="541" t="s">
        <v>10468</v>
      </c>
      <c r="E7669" s="539" t="s">
        <v>12625</v>
      </c>
      <c r="F7669" s="488">
        <v>104.25</v>
      </c>
    </row>
    <row r="7670" s="489" customFormat="1">
      <c r="B7670" s="490">
        <v>104718</v>
      </c>
      <c r="C7670" s="536" t="s">
        <v>2800</v>
      </c>
      <c r="D7670" s="541" t="s">
        <v>10469</v>
      </c>
      <c r="E7670" s="539" t="s">
        <v>12625</v>
      </c>
      <c r="F7670" s="488">
        <v>123.36</v>
      </c>
    </row>
    <row r="7671" s="489" customFormat="1">
      <c r="B7671" s="490">
        <v>96358</v>
      </c>
      <c r="C7671" s="536" t="s">
        <v>2800</v>
      </c>
      <c r="D7671" s="541" t="s">
        <v>10470</v>
      </c>
      <c r="E7671" s="539" t="s">
        <v>12625</v>
      </c>
      <c r="F7671" s="488">
        <v>93.599999999999994</v>
      </c>
    </row>
    <row r="7672" s="489" customFormat="1">
      <c r="B7672" s="490">
        <v>96371</v>
      </c>
      <c r="C7672" s="536" t="s">
        <v>2800</v>
      </c>
      <c r="D7672" s="541" t="s">
        <v>10471</v>
      </c>
      <c r="E7672" s="539" t="s">
        <v>12625</v>
      </c>
      <c r="F7672" s="488">
        <v>71.620000000000005</v>
      </c>
    </row>
    <row r="7673" s="489" customFormat="1">
      <c r="B7673" s="490">
        <v>104724</v>
      </c>
      <c r="C7673" s="536" t="s">
        <v>2800</v>
      </c>
      <c r="D7673" s="541" t="s">
        <v>10472</v>
      </c>
      <c r="E7673" s="539" t="s">
        <v>12625</v>
      </c>
      <c r="F7673" s="488">
        <v>89.480000000000004</v>
      </c>
    </row>
    <row r="7674" s="489" customFormat="1">
      <c r="B7674" s="490">
        <v>96370</v>
      </c>
      <c r="C7674" s="536" t="s">
        <v>2800</v>
      </c>
      <c r="D7674" s="541" t="s">
        <v>10473</v>
      </c>
      <c r="E7674" s="539" t="s">
        <v>12625</v>
      </c>
      <c r="F7674" s="488">
        <v>61.609999999999999</v>
      </c>
    </row>
    <row r="7675" s="489" customFormat="1">
      <c r="B7675" s="490">
        <v>96365</v>
      </c>
      <c r="C7675" s="536" t="s">
        <v>2800</v>
      </c>
      <c r="D7675" s="541" t="s">
        <v>10474</v>
      </c>
      <c r="E7675" s="539" t="s">
        <v>12625</v>
      </c>
      <c r="F7675" s="488">
        <v>169.59</v>
      </c>
    </row>
    <row r="7676" s="489" customFormat="1">
      <c r="B7676" s="490">
        <v>104721</v>
      </c>
      <c r="C7676" s="536" t="s">
        <v>2800</v>
      </c>
      <c r="D7676" s="541" t="s">
        <v>10475</v>
      </c>
      <c r="E7676" s="539" t="s">
        <v>12625</v>
      </c>
      <c r="F7676" s="488">
        <v>205.86000000000001</v>
      </c>
    </row>
    <row r="7677" s="489" customFormat="1">
      <c r="B7677" s="490">
        <v>96363</v>
      </c>
      <c r="C7677" s="536" t="s">
        <v>2800</v>
      </c>
      <c r="D7677" s="541" t="s">
        <v>10476</v>
      </c>
      <c r="E7677" s="539" t="s">
        <v>12625</v>
      </c>
      <c r="F7677" s="488">
        <v>133.11000000000001</v>
      </c>
    </row>
    <row r="7678" s="489" customFormat="1">
      <c r="B7678" s="490">
        <v>104720</v>
      </c>
      <c r="C7678" s="536" t="s">
        <v>2800</v>
      </c>
      <c r="D7678" s="541" t="s">
        <v>10477</v>
      </c>
      <c r="E7678" s="539" t="s">
        <v>12625</v>
      </c>
      <c r="F7678" s="488">
        <v>153.47</v>
      </c>
    </row>
    <row r="7679" s="489" customFormat="1">
      <c r="B7679" s="490">
        <v>96362</v>
      </c>
      <c r="C7679" s="536" t="s">
        <v>2800</v>
      </c>
      <c r="D7679" s="541" t="s">
        <v>10478</v>
      </c>
      <c r="E7679" s="539" t="s">
        <v>12625</v>
      </c>
      <c r="F7679" s="488">
        <v>121.84999999999999</v>
      </c>
    </row>
    <row r="7680" s="489" customFormat="1">
      <c r="B7680" s="490">
        <v>103191</v>
      </c>
      <c r="C7680" s="536" t="s">
        <v>2800</v>
      </c>
      <c r="D7680" s="541" t="s">
        <v>10479</v>
      </c>
      <c r="E7680" s="539" t="s">
        <v>188</v>
      </c>
      <c r="F7680" s="488">
        <v>2394.8699999999999</v>
      </c>
    </row>
    <row r="7681" s="489" customFormat="1">
      <c r="B7681" s="490">
        <v>103206</v>
      </c>
      <c r="C7681" s="536" t="s">
        <v>2800</v>
      </c>
      <c r="D7681" s="541" t="s">
        <v>10480</v>
      </c>
      <c r="E7681" s="539" t="s">
        <v>188</v>
      </c>
      <c r="F7681" s="488">
        <v>2409.79</v>
      </c>
    </row>
    <row r="7682" s="489" customFormat="1">
      <c r="B7682" s="490">
        <v>103211</v>
      </c>
      <c r="C7682" s="536" t="s">
        <v>2800</v>
      </c>
      <c r="D7682" s="541" t="s">
        <v>10481</v>
      </c>
      <c r="E7682" s="539" t="s">
        <v>188</v>
      </c>
      <c r="F7682" s="488">
        <v>0</v>
      </c>
    </row>
    <row r="7683" s="489" customFormat="1">
      <c r="B7683" s="490">
        <v>103196</v>
      </c>
      <c r="C7683" s="536" t="s">
        <v>2800</v>
      </c>
      <c r="D7683" s="541" t="s">
        <v>10482</v>
      </c>
      <c r="E7683" s="539" t="s">
        <v>188</v>
      </c>
      <c r="F7683" s="488">
        <v>0</v>
      </c>
    </row>
    <row r="7684" s="489" customFormat="1">
      <c r="B7684" s="490">
        <v>103212</v>
      </c>
      <c r="C7684" s="536" t="s">
        <v>2800</v>
      </c>
      <c r="D7684" s="541" t="s">
        <v>10483</v>
      </c>
      <c r="E7684" s="539" t="s">
        <v>188</v>
      </c>
      <c r="F7684" s="488">
        <v>0</v>
      </c>
    </row>
    <row r="7685" s="489" customFormat="1">
      <c r="B7685" s="490">
        <v>103197</v>
      </c>
      <c r="C7685" s="536" t="s">
        <v>2800</v>
      </c>
      <c r="D7685" s="541" t="s">
        <v>10484</v>
      </c>
      <c r="E7685" s="539" t="s">
        <v>188</v>
      </c>
      <c r="F7685" s="488">
        <v>0</v>
      </c>
    </row>
    <row r="7686" s="489" customFormat="1">
      <c r="B7686" s="490">
        <v>103217</v>
      </c>
      <c r="C7686" s="536" t="s">
        <v>2800</v>
      </c>
      <c r="D7686" s="541" t="s">
        <v>10485</v>
      </c>
      <c r="E7686" s="539" t="s">
        <v>188</v>
      </c>
      <c r="F7686" s="488">
        <v>0</v>
      </c>
    </row>
    <row r="7687" s="489" customFormat="1">
      <c r="B7687" s="490">
        <v>103202</v>
      </c>
      <c r="C7687" s="536" t="s">
        <v>2800</v>
      </c>
      <c r="D7687" s="541" t="s">
        <v>10486</v>
      </c>
      <c r="E7687" s="539" t="s">
        <v>188</v>
      </c>
      <c r="F7687" s="488">
        <v>0</v>
      </c>
    </row>
    <row r="7688" s="489" customFormat="1">
      <c r="B7688" s="490">
        <v>103215</v>
      </c>
      <c r="C7688" s="536" t="s">
        <v>2800</v>
      </c>
      <c r="D7688" s="541" t="s">
        <v>10487</v>
      </c>
      <c r="E7688" s="539" t="s">
        <v>188</v>
      </c>
      <c r="F7688" s="488">
        <v>0</v>
      </c>
    </row>
    <row r="7689" s="489" customFormat="1">
      <c r="B7689" s="490">
        <v>103200</v>
      </c>
      <c r="C7689" s="536" t="s">
        <v>2800</v>
      </c>
      <c r="D7689" s="541" t="s">
        <v>10488</v>
      </c>
      <c r="E7689" s="539" t="s">
        <v>188</v>
      </c>
      <c r="F7689" s="488">
        <v>0</v>
      </c>
    </row>
    <row r="7690" s="489" customFormat="1">
      <c r="B7690" s="490">
        <v>103216</v>
      </c>
      <c r="C7690" s="536" t="s">
        <v>2800</v>
      </c>
      <c r="D7690" s="541" t="s">
        <v>10489</v>
      </c>
      <c r="E7690" s="539" t="s">
        <v>188</v>
      </c>
      <c r="F7690" s="488">
        <v>0</v>
      </c>
    </row>
    <row r="7691" s="489" customFormat="1">
      <c r="B7691" s="490">
        <v>103201</v>
      </c>
      <c r="C7691" s="536" t="s">
        <v>2800</v>
      </c>
      <c r="D7691" s="541" t="s">
        <v>10490</v>
      </c>
      <c r="E7691" s="539" t="s">
        <v>188</v>
      </c>
      <c r="F7691" s="488">
        <v>0</v>
      </c>
    </row>
    <row r="7692" s="489" customFormat="1">
      <c r="B7692" s="490">
        <v>103185</v>
      </c>
      <c r="C7692" s="536" t="s">
        <v>2800</v>
      </c>
      <c r="D7692" s="541" t="s">
        <v>10491</v>
      </c>
      <c r="E7692" s="539" t="s">
        <v>188</v>
      </c>
      <c r="F7692" s="488">
        <v>6167.6899999999996</v>
      </c>
    </row>
    <row r="7693" s="489" customFormat="1">
      <c r="B7693" s="490">
        <v>103218</v>
      </c>
      <c r="C7693" s="536" t="s">
        <v>2800</v>
      </c>
      <c r="D7693" s="541" t="s">
        <v>10492</v>
      </c>
      <c r="E7693" s="539" t="s">
        <v>188</v>
      </c>
      <c r="F7693" s="488">
        <v>0</v>
      </c>
    </row>
    <row r="7694" s="489" customFormat="1">
      <c r="B7694" s="490">
        <v>103203</v>
      </c>
      <c r="C7694" s="536" t="s">
        <v>2800</v>
      </c>
      <c r="D7694" s="541" t="s">
        <v>10493</v>
      </c>
      <c r="E7694" s="539" t="s">
        <v>188</v>
      </c>
      <c r="F7694" s="488">
        <v>0</v>
      </c>
    </row>
    <row r="7695" s="489" customFormat="1">
      <c r="B7695" s="490">
        <v>103213</v>
      </c>
      <c r="C7695" s="536" t="s">
        <v>2800</v>
      </c>
      <c r="D7695" s="541" t="s">
        <v>10494</v>
      </c>
      <c r="E7695" s="539" t="s">
        <v>188</v>
      </c>
      <c r="F7695" s="488">
        <v>0</v>
      </c>
    </row>
    <row r="7696" s="489" customFormat="1">
      <c r="B7696" s="490">
        <v>103198</v>
      </c>
      <c r="C7696" s="536" t="s">
        <v>2800</v>
      </c>
      <c r="D7696" s="541" t="s">
        <v>10495</v>
      </c>
      <c r="E7696" s="539" t="s">
        <v>188</v>
      </c>
      <c r="F7696" s="488">
        <v>0</v>
      </c>
    </row>
    <row r="7697" s="489" customFormat="1">
      <c r="B7697" s="490">
        <v>103214</v>
      </c>
      <c r="C7697" s="536" t="s">
        <v>2800</v>
      </c>
      <c r="D7697" s="541" t="s">
        <v>10496</v>
      </c>
      <c r="E7697" s="539" t="s">
        <v>188</v>
      </c>
      <c r="F7697" s="488">
        <v>0</v>
      </c>
    </row>
    <row r="7698" s="489" customFormat="1">
      <c r="B7698" s="490">
        <v>103199</v>
      </c>
      <c r="C7698" s="536" t="s">
        <v>2800</v>
      </c>
      <c r="D7698" s="541" t="s">
        <v>10497</v>
      </c>
      <c r="E7698" s="539" t="s">
        <v>188</v>
      </c>
      <c r="F7698" s="488">
        <v>0</v>
      </c>
    </row>
    <row r="7699" s="489" customFormat="1">
      <c r="B7699" s="490">
        <v>103219</v>
      </c>
      <c r="C7699" s="536" t="s">
        <v>2800</v>
      </c>
      <c r="D7699" s="541" t="s">
        <v>10498</v>
      </c>
      <c r="E7699" s="539" t="s">
        <v>188</v>
      </c>
      <c r="F7699" s="488">
        <v>0</v>
      </c>
    </row>
    <row r="7700" s="489" customFormat="1">
      <c r="B7700" s="490">
        <v>103204</v>
      </c>
      <c r="C7700" s="536" t="s">
        <v>2800</v>
      </c>
      <c r="D7700" s="541" t="s">
        <v>10499</v>
      </c>
      <c r="E7700" s="539" t="s">
        <v>188</v>
      </c>
      <c r="F7700" s="488">
        <v>0</v>
      </c>
    </row>
    <row r="7701" s="489" customFormat="1">
      <c r="B7701" s="490">
        <v>103186</v>
      </c>
      <c r="C7701" s="536" t="s">
        <v>2800</v>
      </c>
      <c r="D7701" s="541" t="s">
        <v>10500</v>
      </c>
      <c r="E7701" s="539" t="s">
        <v>188</v>
      </c>
      <c r="F7701" s="488">
        <v>6492.6300000000001</v>
      </c>
    </row>
    <row r="7702" s="489" customFormat="1">
      <c r="B7702" s="490">
        <v>103210</v>
      </c>
      <c r="C7702" s="536" t="s">
        <v>2800</v>
      </c>
      <c r="D7702" s="541" t="s">
        <v>10501</v>
      </c>
      <c r="E7702" s="539" t="s">
        <v>188</v>
      </c>
      <c r="F7702" s="488">
        <v>2323.6399999999999</v>
      </c>
    </row>
    <row r="7703" s="489" customFormat="1">
      <c r="B7703" s="490">
        <v>103195</v>
      </c>
      <c r="C7703" s="536" t="s">
        <v>2800</v>
      </c>
      <c r="D7703" s="541" t="s">
        <v>10502</v>
      </c>
      <c r="E7703" s="539" t="s">
        <v>188</v>
      </c>
      <c r="F7703" s="488">
        <v>2208.6500000000001</v>
      </c>
    </row>
    <row r="7704" s="489" customFormat="1">
      <c r="B7704" s="490">
        <v>103205</v>
      </c>
      <c r="C7704" s="536" t="s">
        <v>2800</v>
      </c>
      <c r="D7704" s="541" t="s">
        <v>10503</v>
      </c>
      <c r="E7704" s="539" t="s">
        <v>188</v>
      </c>
      <c r="F7704" s="488">
        <v>4114.4399999999996</v>
      </c>
    </row>
    <row r="7705" s="489" customFormat="1">
      <c r="B7705" s="490">
        <v>103190</v>
      </c>
      <c r="C7705" s="536" t="s">
        <v>2800</v>
      </c>
      <c r="D7705" s="541" t="s">
        <v>10504</v>
      </c>
      <c r="E7705" s="539" t="s">
        <v>188</v>
      </c>
      <c r="F7705" s="488">
        <v>4099.5299999999997</v>
      </c>
    </row>
    <row r="7706" s="489" customFormat="1">
      <c r="B7706" s="490">
        <v>103207</v>
      </c>
      <c r="C7706" s="536" t="s">
        <v>2800</v>
      </c>
      <c r="D7706" s="541" t="s">
        <v>10505</v>
      </c>
      <c r="E7706" s="539" t="s">
        <v>188</v>
      </c>
      <c r="F7706" s="488">
        <v>2563.4299999999998</v>
      </c>
    </row>
    <row r="7707" s="489" customFormat="1">
      <c r="B7707" s="490">
        <v>103192</v>
      </c>
      <c r="C7707" s="536" t="s">
        <v>2800</v>
      </c>
      <c r="D7707" s="541" t="s">
        <v>10506</v>
      </c>
      <c r="E7707" s="539" t="s">
        <v>188</v>
      </c>
      <c r="F7707" s="488">
        <v>2548.5100000000002</v>
      </c>
    </row>
    <row r="7708" s="489" customFormat="1">
      <c r="B7708" s="490">
        <v>103208</v>
      </c>
      <c r="C7708" s="536" t="s">
        <v>2800</v>
      </c>
      <c r="D7708" s="541" t="s">
        <v>10507</v>
      </c>
      <c r="E7708" s="539" t="s">
        <v>188</v>
      </c>
      <c r="F7708" s="488">
        <v>1982.1600000000001</v>
      </c>
    </row>
    <row r="7709" s="489" customFormat="1">
      <c r="B7709" s="490">
        <v>103193</v>
      </c>
      <c r="C7709" s="536" t="s">
        <v>2800</v>
      </c>
      <c r="D7709" s="541" t="s">
        <v>10508</v>
      </c>
      <c r="E7709" s="539" t="s">
        <v>188</v>
      </c>
      <c r="F7709" s="488">
        <v>1967.24</v>
      </c>
    </row>
    <row r="7710" s="489" customFormat="1">
      <c r="B7710" s="490">
        <v>103187</v>
      </c>
      <c r="C7710" s="536" t="s">
        <v>2800</v>
      </c>
      <c r="D7710" s="541" t="s">
        <v>10509</v>
      </c>
      <c r="E7710" s="539" t="s">
        <v>188</v>
      </c>
      <c r="F7710" s="488">
        <v>4886.7200000000003</v>
      </c>
    </row>
    <row r="7711" s="489" customFormat="1">
      <c r="B7711" s="490">
        <v>103188</v>
      </c>
      <c r="C7711" s="536" t="s">
        <v>2800</v>
      </c>
      <c r="D7711" s="541" t="s">
        <v>10510</v>
      </c>
      <c r="E7711" s="539" t="s">
        <v>188</v>
      </c>
      <c r="F7711" s="488">
        <v>5250.3999999999996</v>
      </c>
    </row>
    <row r="7712" s="489" customFormat="1">
      <c r="B7712" s="490">
        <v>103189</v>
      </c>
      <c r="C7712" s="536" t="s">
        <v>2800</v>
      </c>
      <c r="D7712" s="541" t="s">
        <v>10511</v>
      </c>
      <c r="E7712" s="539" t="s">
        <v>188</v>
      </c>
      <c r="F7712" s="488">
        <v>2633.25</v>
      </c>
    </row>
    <row r="7713" s="489" customFormat="1">
      <c r="B7713" s="490">
        <v>103209</v>
      </c>
      <c r="C7713" s="536" t="s">
        <v>2800</v>
      </c>
      <c r="D7713" s="541" t="s">
        <v>10512</v>
      </c>
      <c r="E7713" s="539" t="s">
        <v>188</v>
      </c>
      <c r="F7713" s="488">
        <v>2840.1300000000001</v>
      </c>
    </row>
    <row r="7714" s="489" customFormat="1">
      <c r="B7714" s="490">
        <v>103194</v>
      </c>
      <c r="C7714" s="536" t="s">
        <v>2800</v>
      </c>
      <c r="D7714" s="541" t="s">
        <v>10513</v>
      </c>
      <c r="E7714" s="539" t="s">
        <v>188</v>
      </c>
      <c r="F7714" s="488">
        <v>2825.21</v>
      </c>
    </row>
    <row r="7715" s="489" customFormat="1">
      <c r="B7715" s="490">
        <v>95001</v>
      </c>
      <c r="C7715" s="536" t="s">
        <v>2800</v>
      </c>
      <c r="D7715" s="541" t="s">
        <v>10514</v>
      </c>
      <c r="E7715" s="539" t="s">
        <v>12625</v>
      </c>
      <c r="F7715" s="488">
        <v>0</v>
      </c>
    </row>
    <row r="7716" s="489" customFormat="1">
      <c r="B7716" s="490">
        <v>95000</v>
      </c>
      <c r="C7716" s="536" t="s">
        <v>2800</v>
      </c>
      <c r="D7716" s="541" t="s">
        <v>10515</v>
      </c>
      <c r="E7716" s="539" t="s">
        <v>12625</v>
      </c>
      <c r="F7716" s="488">
        <v>0</v>
      </c>
    </row>
    <row r="7717" s="489" customFormat="1">
      <c r="B7717" s="490">
        <v>95005</v>
      </c>
      <c r="C7717" s="536" t="s">
        <v>2800</v>
      </c>
      <c r="D7717" s="541" t="s">
        <v>10516</v>
      </c>
      <c r="E7717" s="539" t="s">
        <v>12625</v>
      </c>
      <c r="F7717" s="488">
        <v>0</v>
      </c>
    </row>
    <row r="7718" s="489" customFormat="1">
      <c r="B7718" s="490">
        <v>95004</v>
      </c>
      <c r="C7718" s="536" t="s">
        <v>2800</v>
      </c>
      <c r="D7718" s="541" t="s">
        <v>10517</v>
      </c>
      <c r="E7718" s="539" t="s">
        <v>12625</v>
      </c>
      <c r="F7718" s="488">
        <v>0</v>
      </c>
    </row>
    <row r="7719" s="489" customFormat="1">
      <c r="B7719" s="490">
        <v>95003</v>
      </c>
      <c r="C7719" s="536" t="s">
        <v>2800</v>
      </c>
      <c r="D7719" s="541" t="s">
        <v>10518</v>
      </c>
      <c r="E7719" s="539" t="s">
        <v>12625</v>
      </c>
      <c r="F7719" s="488">
        <v>0</v>
      </c>
    </row>
    <row r="7720" s="489" customFormat="1">
      <c r="B7720" s="490">
        <v>95002</v>
      </c>
      <c r="C7720" s="536" t="s">
        <v>2800</v>
      </c>
      <c r="D7720" s="541" t="s">
        <v>10519</v>
      </c>
      <c r="E7720" s="539" t="s">
        <v>12625</v>
      </c>
      <c r="F7720" s="488">
        <v>0</v>
      </c>
    </row>
    <row r="7721" s="489" customFormat="1">
      <c r="B7721" s="490">
        <v>95007</v>
      </c>
      <c r="C7721" s="536" t="s">
        <v>2800</v>
      </c>
      <c r="D7721" s="541" t="s">
        <v>10520</v>
      </c>
      <c r="E7721" s="539" t="s">
        <v>12625</v>
      </c>
      <c r="F7721" s="488">
        <v>0</v>
      </c>
    </row>
    <row r="7722" s="489" customFormat="1">
      <c r="B7722" s="490">
        <v>95006</v>
      </c>
      <c r="C7722" s="536" t="s">
        <v>2800</v>
      </c>
      <c r="D7722" s="541" t="s">
        <v>10521</v>
      </c>
      <c r="E7722" s="539" t="s">
        <v>12625</v>
      </c>
      <c r="F7722" s="488">
        <v>0</v>
      </c>
    </row>
    <row r="7723" s="489" customFormat="1">
      <c r="B7723" s="490">
        <v>104313</v>
      </c>
      <c r="C7723" s="536" t="s">
        <v>2800</v>
      </c>
      <c r="D7723" s="541" t="s">
        <v>10522</v>
      </c>
      <c r="E7723" s="539" t="s">
        <v>12625</v>
      </c>
      <c r="F7723" s="488">
        <v>0</v>
      </c>
    </row>
    <row r="7724" s="489" customFormat="1">
      <c r="B7724" s="490">
        <v>104312</v>
      </c>
      <c r="C7724" s="536" t="s">
        <v>2800</v>
      </c>
      <c r="D7724" s="541" t="s">
        <v>10523</v>
      </c>
      <c r="E7724" s="539" t="s">
        <v>12625</v>
      </c>
      <c r="F7724" s="488">
        <v>0</v>
      </c>
    </row>
    <row r="7725" s="489" customFormat="1">
      <c r="B7725" s="490">
        <v>94992</v>
      </c>
      <c r="C7725" s="536" t="s">
        <v>2800</v>
      </c>
      <c r="D7725" s="541" t="s">
        <v>10524</v>
      </c>
      <c r="E7725" s="539" t="s">
        <v>12625</v>
      </c>
      <c r="F7725" s="488">
        <v>82.299999999999997</v>
      </c>
    </row>
    <row r="7726" s="489" customFormat="1">
      <c r="B7726" s="490">
        <v>94994</v>
      </c>
      <c r="C7726" s="536" t="s">
        <v>2800</v>
      </c>
      <c r="D7726" s="541" t="s">
        <v>10525</v>
      </c>
      <c r="E7726" s="539" t="s">
        <v>12625</v>
      </c>
      <c r="F7726" s="488">
        <v>100.03</v>
      </c>
    </row>
    <row r="7727" s="489" customFormat="1">
      <c r="B7727" s="490">
        <v>94990</v>
      </c>
      <c r="C7727" s="536" t="s">
        <v>2800</v>
      </c>
      <c r="D7727" s="541" t="s">
        <v>10526</v>
      </c>
      <c r="E7727" s="539" t="s">
        <v>12626</v>
      </c>
      <c r="F7727" s="488">
        <v>864.10000000000002</v>
      </c>
    </row>
    <row r="7728" s="489" customFormat="1">
      <c r="B7728" s="490">
        <v>94991</v>
      </c>
      <c r="C7728" s="536" t="s">
        <v>2800</v>
      </c>
      <c r="D7728" s="541" t="s">
        <v>10527</v>
      </c>
      <c r="E7728" s="539" t="s">
        <v>12626</v>
      </c>
      <c r="F7728" s="488">
        <v>760.38</v>
      </c>
    </row>
    <row r="7729" s="489" customFormat="1">
      <c r="B7729" s="490">
        <v>104626</v>
      </c>
      <c r="C7729" s="536" t="s">
        <v>2800</v>
      </c>
      <c r="D7729" s="541" t="s">
        <v>10528</v>
      </c>
      <c r="E7729" s="539" t="s">
        <v>12626</v>
      </c>
      <c r="F7729" s="488">
        <v>778.41999999999996</v>
      </c>
    </row>
    <row r="7730" s="489" customFormat="1">
      <c r="B7730" s="490">
        <v>94993</v>
      </c>
      <c r="C7730" s="536" t="s">
        <v>2800</v>
      </c>
      <c r="D7730" s="541" t="s">
        <v>10529</v>
      </c>
      <c r="E7730" s="539" t="s">
        <v>12625</v>
      </c>
      <c r="F7730" s="488">
        <v>76.069999999999993</v>
      </c>
    </row>
    <row r="7731" s="489" customFormat="1">
      <c r="B7731" s="490">
        <v>94995</v>
      </c>
      <c r="C7731" s="536" t="s">
        <v>2800</v>
      </c>
      <c r="D7731" s="541" t="s">
        <v>10530</v>
      </c>
      <c r="E7731" s="539" t="s">
        <v>12625</v>
      </c>
      <c r="F7731" s="488">
        <v>91.730000000000004</v>
      </c>
    </row>
    <row r="7732" s="489" customFormat="1">
      <c r="B7732" s="490">
        <v>101169</v>
      </c>
      <c r="C7732" s="536" t="s">
        <v>2800</v>
      </c>
      <c r="D7732" s="541" t="s">
        <v>10531</v>
      </c>
      <c r="E7732" s="539" t="s">
        <v>12625</v>
      </c>
      <c r="F7732" s="488">
        <v>216.44</v>
      </c>
    </row>
    <row r="7733" s="489" customFormat="1">
      <c r="B7733" s="490">
        <v>104383</v>
      </c>
      <c r="C7733" s="536" t="s">
        <v>2800</v>
      </c>
      <c r="D7733" s="541" t="s">
        <v>10532</v>
      </c>
      <c r="E7733" s="539" t="s">
        <v>12625</v>
      </c>
      <c r="F7733" s="488">
        <v>0</v>
      </c>
    </row>
    <row r="7734" s="489" customFormat="1">
      <c r="B7734" s="490">
        <v>101167</v>
      </c>
      <c r="C7734" s="536" t="s">
        <v>2800</v>
      </c>
      <c r="D7734" s="541" t="s">
        <v>10533</v>
      </c>
      <c r="E7734" s="539" t="s">
        <v>12625</v>
      </c>
      <c r="F7734" s="488">
        <v>200.84</v>
      </c>
    </row>
    <row r="7735" s="489" customFormat="1">
      <c r="B7735" s="490">
        <v>101172</v>
      </c>
      <c r="C7735" s="536" t="s">
        <v>2800</v>
      </c>
      <c r="D7735" s="541" t="s">
        <v>10534</v>
      </c>
      <c r="E7735" s="539" t="s">
        <v>12625</v>
      </c>
      <c r="F7735" s="488">
        <v>86.890000000000001</v>
      </c>
    </row>
    <row r="7736" s="489" customFormat="1">
      <c r="B7736" s="490">
        <v>104384</v>
      </c>
      <c r="C7736" s="536" t="s">
        <v>2800</v>
      </c>
      <c r="D7736" s="541" t="s">
        <v>10535</v>
      </c>
      <c r="E7736" s="539" t="s">
        <v>12625</v>
      </c>
      <c r="F7736" s="488">
        <v>0</v>
      </c>
    </row>
    <row r="7737" s="489" customFormat="1">
      <c r="B7737" s="490">
        <v>101170</v>
      </c>
      <c r="C7737" s="536" t="s">
        <v>2800</v>
      </c>
      <c r="D7737" s="541" t="s">
        <v>10536</v>
      </c>
      <c r="E7737" s="539" t="s">
        <v>12625</v>
      </c>
      <c r="F7737" s="488">
        <v>58.950000000000003</v>
      </c>
    </row>
    <row r="7738" s="489" customFormat="1">
      <c r="B7738" s="490">
        <v>104438</v>
      </c>
      <c r="C7738" s="536" t="s">
        <v>2800</v>
      </c>
      <c r="D7738" s="541" t="s">
        <v>10537</v>
      </c>
      <c r="E7738" s="539" t="s">
        <v>12625</v>
      </c>
      <c r="F7738" s="488">
        <v>0</v>
      </c>
    </row>
    <row r="7739" s="489" customFormat="1">
      <c r="B7739" s="490">
        <v>92402</v>
      </c>
      <c r="C7739" s="536" t="s">
        <v>2800</v>
      </c>
      <c r="D7739" s="541" t="s">
        <v>10538</v>
      </c>
      <c r="E7739" s="539" t="s">
        <v>12625</v>
      </c>
      <c r="F7739" s="488">
        <v>87.019999999999996</v>
      </c>
    </row>
    <row r="7740" s="489" customFormat="1">
      <c r="B7740" s="490">
        <v>104429</v>
      </c>
      <c r="C7740" s="536" t="s">
        <v>2800</v>
      </c>
      <c r="D7740" s="541" t="s">
        <v>10539</v>
      </c>
      <c r="E7740" s="539" t="s">
        <v>12625</v>
      </c>
      <c r="F7740" s="488">
        <v>0</v>
      </c>
    </row>
    <row r="7741" s="489" customFormat="1">
      <c r="B7741" s="490">
        <v>104426</v>
      </c>
      <c r="C7741" s="536" t="s">
        <v>2800</v>
      </c>
      <c r="D7741" s="541" t="s">
        <v>10540</v>
      </c>
      <c r="E7741" s="539" t="s">
        <v>12625</v>
      </c>
      <c r="F7741" s="488">
        <v>0</v>
      </c>
    </row>
    <row r="7742" s="489" customFormat="1">
      <c r="B7742" s="490">
        <v>104436</v>
      </c>
      <c r="C7742" s="536" t="s">
        <v>2800</v>
      </c>
      <c r="D7742" s="541" t="s">
        <v>10541</v>
      </c>
      <c r="E7742" s="539" t="s">
        <v>12625</v>
      </c>
      <c r="F7742" s="488">
        <v>0</v>
      </c>
    </row>
    <row r="7743" s="489" customFormat="1">
      <c r="B7743" s="490">
        <v>104434</v>
      </c>
      <c r="C7743" s="536" t="s">
        <v>2800</v>
      </c>
      <c r="D7743" s="541" t="s">
        <v>10542</v>
      </c>
      <c r="E7743" s="539" t="s">
        <v>12625</v>
      </c>
      <c r="F7743" s="488">
        <v>0</v>
      </c>
    </row>
    <row r="7744" s="489" customFormat="1">
      <c r="B7744" s="490">
        <v>104432</v>
      </c>
      <c r="C7744" s="536" t="s">
        <v>2800</v>
      </c>
      <c r="D7744" s="541" t="s">
        <v>10543</v>
      </c>
      <c r="E7744" s="539" t="s">
        <v>12625</v>
      </c>
      <c r="F7744" s="488">
        <v>108.38</v>
      </c>
    </row>
    <row r="7745" s="489" customFormat="1">
      <c r="B7745" s="490">
        <v>93679</v>
      </c>
      <c r="C7745" s="536" t="s">
        <v>2800</v>
      </c>
      <c r="D7745" s="541" t="s">
        <v>10544</v>
      </c>
      <c r="E7745" s="539" t="s">
        <v>12625</v>
      </c>
      <c r="F7745" s="488">
        <v>104.95999999999999</v>
      </c>
    </row>
    <row r="7746" s="489" customFormat="1">
      <c r="B7746" s="490">
        <v>92396</v>
      </c>
      <c r="C7746" s="536" t="s">
        <v>2800</v>
      </c>
      <c r="D7746" s="541" t="s">
        <v>10545</v>
      </c>
      <c r="E7746" s="539" t="s">
        <v>12625</v>
      </c>
      <c r="F7746" s="488">
        <v>89.060000000000002</v>
      </c>
    </row>
    <row r="7747" s="489" customFormat="1">
      <c r="B7747" s="490">
        <v>104439</v>
      </c>
      <c r="C7747" s="536" t="s">
        <v>2800</v>
      </c>
      <c r="D7747" s="541" t="s">
        <v>10546</v>
      </c>
      <c r="E7747" s="539" t="s">
        <v>12625</v>
      </c>
      <c r="F7747" s="488">
        <v>0</v>
      </c>
    </row>
    <row r="7748" s="489" customFormat="1">
      <c r="B7748" s="490">
        <v>104440</v>
      </c>
      <c r="C7748" s="536" t="s">
        <v>2800</v>
      </c>
      <c r="D7748" s="541" t="s">
        <v>10547</v>
      </c>
      <c r="E7748" s="539" t="s">
        <v>12625</v>
      </c>
      <c r="F7748" s="488">
        <v>0</v>
      </c>
    </row>
    <row r="7749" s="489" customFormat="1">
      <c r="B7749" s="490">
        <v>92406</v>
      </c>
      <c r="C7749" s="536" t="s">
        <v>2800</v>
      </c>
      <c r="D7749" s="541" t="s">
        <v>10548</v>
      </c>
      <c r="E7749" s="539" t="s">
        <v>12625</v>
      </c>
      <c r="F7749" s="488">
        <v>148.16</v>
      </c>
    </row>
    <row r="7750" s="489" customFormat="1">
      <c r="B7750" s="490">
        <v>92403</v>
      </c>
      <c r="C7750" s="536" t="s">
        <v>2800</v>
      </c>
      <c r="D7750" s="541" t="s">
        <v>10549</v>
      </c>
      <c r="E7750" s="539" t="s">
        <v>12625</v>
      </c>
      <c r="F7750" s="488">
        <v>76.659999999999997</v>
      </c>
    </row>
    <row r="7751" s="489" customFormat="1">
      <c r="B7751" s="490">
        <v>92404</v>
      </c>
      <c r="C7751" s="536" t="s">
        <v>2800</v>
      </c>
      <c r="D7751" s="541" t="s">
        <v>10550</v>
      </c>
      <c r="E7751" s="539" t="s">
        <v>12625</v>
      </c>
      <c r="F7751" s="488">
        <v>87.849999999999994</v>
      </c>
    </row>
    <row r="7752" s="489" customFormat="1">
      <c r="B7752" s="490">
        <v>104430</v>
      </c>
      <c r="C7752" s="536" t="s">
        <v>2800</v>
      </c>
      <c r="D7752" s="541" t="s">
        <v>10551</v>
      </c>
      <c r="E7752" s="539" t="s">
        <v>12625</v>
      </c>
      <c r="F7752" s="488">
        <v>0</v>
      </c>
    </row>
    <row r="7753" s="489" customFormat="1">
      <c r="B7753" s="490">
        <v>104431</v>
      </c>
      <c r="C7753" s="536" t="s">
        <v>2800</v>
      </c>
      <c r="D7753" s="541" t="s">
        <v>10552</v>
      </c>
      <c r="E7753" s="539" t="s">
        <v>12625</v>
      </c>
      <c r="F7753" s="488">
        <v>0</v>
      </c>
    </row>
    <row r="7754" s="489" customFormat="1">
      <c r="B7754" s="490">
        <v>104427</v>
      </c>
      <c r="C7754" s="536" t="s">
        <v>2800</v>
      </c>
      <c r="D7754" s="541" t="s">
        <v>10553</v>
      </c>
      <c r="E7754" s="539" t="s">
        <v>12625</v>
      </c>
      <c r="F7754" s="488">
        <v>0</v>
      </c>
    </row>
    <row r="7755" s="489" customFormat="1">
      <c r="B7755" s="490">
        <v>104428</v>
      </c>
      <c r="C7755" s="536" t="s">
        <v>2800</v>
      </c>
      <c r="D7755" s="541" t="s">
        <v>10554</v>
      </c>
      <c r="E7755" s="539" t="s">
        <v>12625</v>
      </c>
      <c r="F7755" s="488">
        <v>0</v>
      </c>
    </row>
    <row r="7756" s="489" customFormat="1">
      <c r="B7756" s="490">
        <v>92391</v>
      </c>
      <c r="C7756" s="536" t="s">
        <v>2800</v>
      </c>
      <c r="D7756" s="541" t="s">
        <v>10555</v>
      </c>
      <c r="E7756" s="539" t="s">
        <v>12625</v>
      </c>
      <c r="F7756" s="488">
        <v>82.879999999999995</v>
      </c>
    </row>
    <row r="7757" s="489" customFormat="1">
      <c r="B7757" s="490">
        <v>92392</v>
      </c>
      <c r="C7757" s="536" t="s">
        <v>2800</v>
      </c>
      <c r="D7757" s="541" t="s">
        <v>10556</v>
      </c>
      <c r="E7757" s="539" t="s">
        <v>12625</v>
      </c>
      <c r="F7757" s="488">
        <v>90.319999999999993</v>
      </c>
    </row>
    <row r="7758" s="489" customFormat="1">
      <c r="B7758" s="490">
        <v>104437</v>
      </c>
      <c r="C7758" s="536" t="s">
        <v>2800</v>
      </c>
      <c r="D7758" s="541" t="s">
        <v>10557</v>
      </c>
      <c r="E7758" s="539" t="s">
        <v>12625</v>
      </c>
      <c r="F7758" s="488">
        <v>0</v>
      </c>
    </row>
    <row r="7759" s="489" customFormat="1">
      <c r="B7759" s="490">
        <v>104435</v>
      </c>
      <c r="C7759" s="536" t="s">
        <v>2800</v>
      </c>
      <c r="D7759" s="541" t="s">
        <v>10558</v>
      </c>
      <c r="E7759" s="539" t="s">
        <v>12625</v>
      </c>
      <c r="F7759" s="488">
        <v>0</v>
      </c>
    </row>
    <row r="7760" s="489" customFormat="1">
      <c r="B7760" s="490">
        <v>104433</v>
      </c>
      <c r="C7760" s="536" t="s">
        <v>2800</v>
      </c>
      <c r="D7760" s="541" t="s">
        <v>10559</v>
      </c>
      <c r="E7760" s="539" t="s">
        <v>12625</v>
      </c>
      <c r="F7760" s="488">
        <v>96.760000000000005</v>
      </c>
    </row>
    <row r="7761" s="489" customFormat="1">
      <c r="B7761" s="490">
        <v>93680</v>
      </c>
      <c r="C7761" s="536" t="s">
        <v>2800</v>
      </c>
      <c r="D7761" s="541" t="s">
        <v>10560</v>
      </c>
      <c r="E7761" s="539" t="s">
        <v>12625</v>
      </c>
      <c r="F7761" s="488">
        <v>94.549999999999997</v>
      </c>
    </row>
    <row r="7762" s="489" customFormat="1">
      <c r="B7762" s="490">
        <v>93681</v>
      </c>
      <c r="C7762" s="536" t="s">
        <v>2800</v>
      </c>
      <c r="D7762" s="541" t="s">
        <v>10561</v>
      </c>
      <c r="E7762" s="539" t="s">
        <v>12625</v>
      </c>
      <c r="F7762" s="488">
        <v>111.94</v>
      </c>
    </row>
    <row r="7763" s="489" customFormat="1">
      <c r="B7763" s="490">
        <v>92397</v>
      </c>
      <c r="C7763" s="536" t="s">
        <v>2800</v>
      </c>
      <c r="D7763" s="541" t="s">
        <v>10562</v>
      </c>
      <c r="E7763" s="539" t="s">
        <v>12625</v>
      </c>
      <c r="F7763" s="488">
        <v>79.049999999999997</v>
      </c>
    </row>
    <row r="7764" s="489" customFormat="1">
      <c r="B7764" s="490">
        <v>92398</v>
      </c>
      <c r="C7764" s="536" t="s">
        <v>2800</v>
      </c>
      <c r="D7764" s="541" t="s">
        <v>10563</v>
      </c>
      <c r="E7764" s="539" t="s">
        <v>12625</v>
      </c>
      <c r="F7764" s="488">
        <v>90.230000000000004</v>
      </c>
    </row>
    <row r="7765" s="489" customFormat="1">
      <c r="B7765" s="490">
        <v>92400</v>
      </c>
      <c r="C7765" s="536" t="s">
        <v>2800</v>
      </c>
      <c r="D7765" s="541" t="s">
        <v>10564</v>
      </c>
      <c r="E7765" s="539" t="s">
        <v>12625</v>
      </c>
      <c r="F7765" s="488">
        <v>104.53</v>
      </c>
    </row>
    <row r="7766" s="489" customFormat="1">
      <c r="B7766" s="490">
        <v>92395</v>
      </c>
      <c r="C7766" s="536" t="s">
        <v>2800</v>
      </c>
      <c r="D7766" s="541" t="s">
        <v>10565</v>
      </c>
      <c r="E7766" s="539" t="s">
        <v>12625</v>
      </c>
      <c r="F7766" s="488">
        <v>127.66</v>
      </c>
    </row>
    <row r="7767" s="489" customFormat="1">
      <c r="B7767" s="490">
        <v>92393</v>
      </c>
      <c r="C7767" s="536" t="s">
        <v>2800</v>
      </c>
      <c r="D7767" s="541" t="s">
        <v>10566</v>
      </c>
      <c r="E7767" s="539" t="s">
        <v>12625</v>
      </c>
      <c r="F7767" s="488">
        <v>83.260000000000005</v>
      </c>
    </row>
    <row r="7768" s="489" customFormat="1">
      <c r="B7768" s="490">
        <v>92394</v>
      </c>
      <c r="C7768" s="536" t="s">
        <v>2800</v>
      </c>
      <c r="D7768" s="541" t="s">
        <v>10567</v>
      </c>
      <c r="E7768" s="539" t="s">
        <v>12625</v>
      </c>
      <c r="F7768" s="488">
        <v>98.799999999999997</v>
      </c>
    </row>
    <row r="7769" s="489" customFormat="1">
      <c r="B7769" s="490">
        <v>97115</v>
      </c>
      <c r="C7769" s="536" t="s">
        <v>2800</v>
      </c>
      <c r="D7769" s="541" t="s">
        <v>10568</v>
      </c>
      <c r="E7769" s="539" t="s">
        <v>186</v>
      </c>
      <c r="F7769" s="488">
        <v>58.109999999999999</v>
      </c>
    </row>
    <row r="7770" s="489" customFormat="1">
      <c r="B7770" s="490">
        <v>97113</v>
      </c>
      <c r="C7770" s="536" t="s">
        <v>2800</v>
      </c>
      <c r="D7770" s="541" t="s">
        <v>10569</v>
      </c>
      <c r="E7770" s="539" t="s">
        <v>12625</v>
      </c>
      <c r="F7770" s="488">
        <v>3.0299999999999998</v>
      </c>
    </row>
    <row r="7771" s="489" customFormat="1">
      <c r="B7771" s="490">
        <v>97120</v>
      </c>
      <c r="C7771" s="536" t="s">
        <v>2800</v>
      </c>
      <c r="D7771" s="541" t="s">
        <v>10570</v>
      </c>
      <c r="E7771" s="539" t="s">
        <v>186</v>
      </c>
      <c r="F7771" s="488">
        <v>9.4100000000000001</v>
      </c>
    </row>
    <row r="7772" s="489" customFormat="1">
      <c r="B7772" s="490">
        <v>97116</v>
      </c>
      <c r="C7772" s="536" t="s">
        <v>2800</v>
      </c>
      <c r="D7772" s="541" t="s">
        <v>10571</v>
      </c>
      <c r="E7772" s="539" t="s">
        <v>186</v>
      </c>
      <c r="F7772" s="488">
        <v>22.98</v>
      </c>
    </row>
    <row r="7773" s="489" customFormat="1">
      <c r="B7773" s="490">
        <v>97117</v>
      </c>
      <c r="C7773" s="536" t="s">
        <v>2800</v>
      </c>
      <c r="D7773" s="541" t="s">
        <v>10572</v>
      </c>
      <c r="E7773" s="539" t="s">
        <v>186</v>
      </c>
      <c r="F7773" s="488">
        <v>19.73</v>
      </c>
    </row>
    <row r="7774" s="489" customFormat="1">
      <c r="B7774" s="490">
        <v>97118</v>
      </c>
      <c r="C7774" s="536" t="s">
        <v>2800</v>
      </c>
      <c r="D7774" s="541" t="s">
        <v>10573</v>
      </c>
      <c r="E7774" s="539" t="s">
        <v>186</v>
      </c>
      <c r="F7774" s="488">
        <v>16.190000000000001</v>
      </c>
    </row>
    <row r="7775" s="489" customFormat="1">
      <c r="B7775" s="490">
        <v>97119</v>
      </c>
      <c r="C7775" s="536" t="s">
        <v>2800</v>
      </c>
      <c r="D7775" s="541" t="s">
        <v>10574</v>
      </c>
      <c r="E7775" s="539" t="s">
        <v>186</v>
      </c>
      <c r="F7775" s="488">
        <v>14.43</v>
      </c>
    </row>
    <row r="7776" s="489" customFormat="1">
      <c r="B7776" s="490">
        <v>97114</v>
      </c>
      <c r="C7776" s="536" t="s">
        <v>2800</v>
      </c>
      <c r="D7776" s="541" t="s">
        <v>10575</v>
      </c>
      <c r="E7776" s="539" t="s">
        <v>143</v>
      </c>
      <c r="F7776" s="488">
        <v>0.40999999999999998</v>
      </c>
    </row>
    <row r="7777" s="489" customFormat="1">
      <c r="B7777" s="490">
        <v>97111</v>
      </c>
      <c r="C7777" s="536" t="s">
        <v>2800</v>
      </c>
      <c r="D7777" s="541" t="s">
        <v>10576</v>
      </c>
      <c r="E7777" s="539" t="s">
        <v>12625</v>
      </c>
      <c r="F7777" s="488">
        <v>210.96000000000001</v>
      </c>
    </row>
    <row r="7778" s="489" customFormat="1">
      <c r="B7778" s="490">
        <v>97112</v>
      </c>
      <c r="C7778" s="536" t="s">
        <v>2800</v>
      </c>
      <c r="D7778" s="541" t="s">
        <v>10577</v>
      </c>
      <c r="E7778" s="539" t="s">
        <v>12625</v>
      </c>
      <c r="F7778" s="488">
        <v>220.00999999999999</v>
      </c>
    </row>
    <row r="7779" s="489" customFormat="1">
      <c r="B7779" s="490">
        <v>103904</v>
      </c>
      <c r="C7779" s="536" t="s">
        <v>2800</v>
      </c>
      <c r="D7779" s="541" t="s">
        <v>10578</v>
      </c>
      <c r="E7779" s="539" t="s">
        <v>12625</v>
      </c>
      <c r="F7779" s="488">
        <v>134.65000000000001</v>
      </c>
    </row>
    <row r="7780" s="489" customFormat="1">
      <c r="B7780" s="490">
        <v>103905</v>
      </c>
      <c r="C7780" s="536" t="s">
        <v>2800</v>
      </c>
      <c r="D7780" s="541" t="s">
        <v>10579</v>
      </c>
      <c r="E7780" s="539" t="s">
        <v>12625</v>
      </c>
      <c r="F7780" s="488">
        <v>142.34</v>
      </c>
    </row>
    <row r="7781" s="489" customFormat="1">
      <c r="B7781" s="490">
        <v>103907</v>
      </c>
      <c r="C7781" s="536" t="s">
        <v>2800</v>
      </c>
      <c r="D7781" s="541" t="s">
        <v>10580</v>
      </c>
      <c r="E7781" s="539" t="s">
        <v>12625</v>
      </c>
      <c r="F7781" s="488">
        <v>149.55000000000001</v>
      </c>
    </row>
    <row r="7782" s="489" customFormat="1">
      <c r="B7782" s="490">
        <v>103911</v>
      </c>
      <c r="C7782" s="536" t="s">
        <v>2800</v>
      </c>
      <c r="D7782" s="541" t="s">
        <v>10581</v>
      </c>
      <c r="E7782" s="539" t="s">
        <v>12625</v>
      </c>
      <c r="F7782" s="488">
        <v>218.96000000000001</v>
      </c>
    </row>
    <row r="7783" s="489" customFormat="1">
      <c r="B7783" s="490">
        <v>97104</v>
      </c>
      <c r="C7783" s="536" t="s">
        <v>2800</v>
      </c>
      <c r="D7783" s="541" t="s">
        <v>10582</v>
      </c>
      <c r="E7783" s="539" t="s">
        <v>12625</v>
      </c>
      <c r="F7783" s="488">
        <v>138.56999999999999</v>
      </c>
    </row>
    <row r="7784" s="489" customFormat="1">
      <c r="B7784" s="490">
        <v>103906</v>
      </c>
      <c r="C7784" s="536" t="s">
        <v>2800</v>
      </c>
      <c r="D7784" s="541" t="s">
        <v>10583</v>
      </c>
      <c r="E7784" s="539" t="s">
        <v>12625</v>
      </c>
      <c r="F7784" s="488">
        <v>171.41</v>
      </c>
    </row>
    <row r="7785" s="489" customFormat="1">
      <c r="B7785" s="490">
        <v>97105</v>
      </c>
      <c r="C7785" s="536" t="s">
        <v>2800</v>
      </c>
      <c r="D7785" s="541" t="s">
        <v>10584</v>
      </c>
      <c r="E7785" s="539" t="s">
        <v>12625</v>
      </c>
      <c r="F7785" s="488">
        <v>157.00999999999999</v>
      </c>
    </row>
    <row r="7786" s="489" customFormat="1">
      <c r="B7786" s="490">
        <v>97106</v>
      </c>
      <c r="C7786" s="536" t="s">
        <v>2800</v>
      </c>
      <c r="D7786" s="541" t="s">
        <v>10585</v>
      </c>
      <c r="E7786" s="539" t="s">
        <v>12625</v>
      </c>
      <c r="F7786" s="488">
        <v>174.41</v>
      </c>
    </row>
    <row r="7787" s="489" customFormat="1">
      <c r="B7787" s="490">
        <v>97107</v>
      </c>
      <c r="C7787" s="536" t="s">
        <v>2800</v>
      </c>
      <c r="D7787" s="541" t="s">
        <v>10586</v>
      </c>
      <c r="E7787" s="539" t="s">
        <v>12625</v>
      </c>
      <c r="F7787" s="488">
        <v>198.71000000000001</v>
      </c>
    </row>
    <row r="7788" s="489" customFormat="1">
      <c r="B7788" s="490">
        <v>97108</v>
      </c>
      <c r="C7788" s="536" t="s">
        <v>2800</v>
      </c>
      <c r="D7788" s="541" t="s">
        <v>10587</v>
      </c>
      <c r="E7788" s="539" t="s">
        <v>12625</v>
      </c>
      <c r="F7788" s="488">
        <v>225.49000000000001</v>
      </c>
    </row>
    <row r="7789" s="489" customFormat="1">
      <c r="B7789" s="490">
        <v>97109</v>
      </c>
      <c r="C7789" s="536" t="s">
        <v>2800</v>
      </c>
      <c r="D7789" s="541" t="s">
        <v>10588</v>
      </c>
      <c r="E7789" s="539" t="s">
        <v>12625</v>
      </c>
      <c r="F7789" s="488">
        <v>248.81999999999999</v>
      </c>
    </row>
    <row r="7790" s="489" customFormat="1">
      <c r="B7790" s="490">
        <v>103913</v>
      </c>
      <c r="C7790" s="536" t="s">
        <v>2800</v>
      </c>
      <c r="D7790" s="541" t="s">
        <v>10589</v>
      </c>
      <c r="E7790" s="539" t="s">
        <v>12625</v>
      </c>
      <c r="F7790" s="488">
        <v>123.45999999999999</v>
      </c>
    </row>
    <row r="7791" s="489" customFormat="1">
      <c r="B7791" s="490">
        <v>103914</v>
      </c>
      <c r="C7791" s="536" t="s">
        <v>2800</v>
      </c>
      <c r="D7791" s="541" t="s">
        <v>10590</v>
      </c>
      <c r="E7791" s="539" t="s">
        <v>12625</v>
      </c>
      <c r="F7791" s="488">
        <v>143.75</v>
      </c>
    </row>
    <row r="7792" s="489" customFormat="1">
      <c r="B7792" s="490">
        <v>103915</v>
      </c>
      <c r="C7792" s="536" t="s">
        <v>2800</v>
      </c>
      <c r="D7792" s="541" t="s">
        <v>10591</v>
      </c>
      <c r="E7792" s="539" t="s">
        <v>12625</v>
      </c>
      <c r="F7792" s="488">
        <v>156.28</v>
      </c>
    </row>
    <row r="7793" s="489" customFormat="1">
      <c r="B7793" s="490">
        <v>103916</v>
      </c>
      <c r="C7793" s="536" t="s">
        <v>2800</v>
      </c>
      <c r="D7793" s="541" t="s">
        <v>10592</v>
      </c>
      <c r="E7793" s="539" t="s">
        <v>12625</v>
      </c>
      <c r="F7793" s="488">
        <v>179.96000000000001</v>
      </c>
    </row>
    <row r="7794" s="489" customFormat="1">
      <c r="B7794" s="490">
        <v>103917</v>
      </c>
      <c r="C7794" s="536" t="s">
        <v>2800</v>
      </c>
      <c r="D7794" s="541" t="s">
        <v>10593</v>
      </c>
      <c r="E7794" s="539" t="s">
        <v>12625</v>
      </c>
      <c r="F7794" s="488">
        <v>205.72</v>
      </c>
    </row>
    <row r="7795" s="489" customFormat="1">
      <c r="B7795" s="490">
        <v>103918</v>
      </c>
      <c r="C7795" s="536" t="s">
        <v>2800</v>
      </c>
      <c r="D7795" s="541" t="s">
        <v>10594</v>
      </c>
      <c r="E7795" s="539" t="s">
        <v>12625</v>
      </c>
      <c r="F7795" s="488">
        <v>218.47</v>
      </c>
    </row>
    <row r="7796" s="489" customFormat="1">
      <c r="B7796" s="490">
        <v>103919</v>
      </c>
      <c r="C7796" s="536" t="s">
        <v>2800</v>
      </c>
      <c r="D7796" s="541" t="s">
        <v>10595</v>
      </c>
      <c r="E7796" s="539" t="s">
        <v>12625</v>
      </c>
      <c r="F7796" s="488">
        <v>0</v>
      </c>
    </row>
    <row r="7797" s="489" customFormat="1">
      <c r="B7797" s="490">
        <v>103920</v>
      </c>
      <c r="C7797" s="536" t="s">
        <v>2800</v>
      </c>
      <c r="D7797" s="541" t="s">
        <v>10596</v>
      </c>
      <c r="E7797" s="539" t="s">
        <v>12625</v>
      </c>
      <c r="F7797" s="488">
        <v>0</v>
      </c>
    </row>
    <row r="7798" s="489" customFormat="1">
      <c r="B7798" s="490">
        <v>103921</v>
      </c>
      <c r="C7798" s="536" t="s">
        <v>2800</v>
      </c>
      <c r="D7798" s="541" t="s">
        <v>10597</v>
      </c>
      <c r="E7798" s="539" t="s">
        <v>12625</v>
      </c>
      <c r="F7798" s="488">
        <v>0</v>
      </c>
    </row>
    <row r="7799" s="489" customFormat="1">
      <c r="B7799" s="490">
        <v>103922</v>
      </c>
      <c r="C7799" s="536" t="s">
        <v>2800</v>
      </c>
      <c r="D7799" s="541" t="s">
        <v>10598</v>
      </c>
      <c r="E7799" s="539" t="s">
        <v>12625</v>
      </c>
      <c r="F7799" s="488">
        <v>0</v>
      </c>
    </row>
    <row r="7800" s="489" customFormat="1">
      <c r="B7800" s="490">
        <v>103923</v>
      </c>
      <c r="C7800" s="536" t="s">
        <v>2800</v>
      </c>
      <c r="D7800" s="541" t="s">
        <v>10599</v>
      </c>
      <c r="E7800" s="539" t="s">
        <v>12625</v>
      </c>
      <c r="F7800" s="488">
        <v>0</v>
      </c>
    </row>
    <row r="7801" s="489" customFormat="1">
      <c r="B7801" s="490">
        <v>103908</v>
      </c>
      <c r="C7801" s="536" t="s">
        <v>2800</v>
      </c>
      <c r="D7801" s="541" t="s">
        <v>10600</v>
      </c>
      <c r="E7801" s="539" t="s">
        <v>12625</v>
      </c>
      <c r="F7801" s="488">
        <v>169.19</v>
      </c>
    </row>
    <row r="7802" s="489" customFormat="1">
      <c r="B7802" s="490">
        <v>103909</v>
      </c>
      <c r="C7802" s="536" t="s">
        <v>2800</v>
      </c>
      <c r="D7802" s="541" t="s">
        <v>10601</v>
      </c>
      <c r="E7802" s="539" t="s">
        <v>12625</v>
      </c>
      <c r="F7802" s="488">
        <v>192.84</v>
      </c>
    </row>
    <row r="7803" s="489" customFormat="1">
      <c r="B7803" s="490">
        <v>103912</v>
      </c>
      <c r="C7803" s="536" t="s">
        <v>2800</v>
      </c>
      <c r="D7803" s="541" t="s">
        <v>10602</v>
      </c>
      <c r="E7803" s="539" t="s">
        <v>12625</v>
      </c>
      <c r="F7803" s="488">
        <v>241.65000000000001</v>
      </c>
    </row>
    <row r="7804" s="489" customFormat="1">
      <c r="B7804" s="490">
        <v>101979</v>
      </c>
      <c r="C7804" s="536" t="s">
        <v>2800</v>
      </c>
      <c r="D7804" s="541" t="s">
        <v>10603</v>
      </c>
      <c r="E7804" s="539" t="s">
        <v>143</v>
      </c>
      <c r="F7804" s="488">
        <v>41.920000000000002</v>
      </c>
    </row>
    <row r="7805" s="489" customFormat="1">
      <c r="B7805" s="490">
        <v>101970</v>
      </c>
      <c r="C7805" s="536" t="s">
        <v>2800</v>
      </c>
      <c r="D7805" s="541" t="s">
        <v>10604</v>
      </c>
      <c r="E7805" s="539" t="s">
        <v>143</v>
      </c>
      <c r="F7805" s="488">
        <v>0</v>
      </c>
    </row>
    <row r="7806" s="489" customFormat="1">
      <c r="B7806" s="490">
        <v>101972</v>
      </c>
      <c r="C7806" s="536" t="s">
        <v>2800</v>
      </c>
      <c r="D7806" s="541" t="s">
        <v>10605</v>
      </c>
      <c r="E7806" s="539" t="s">
        <v>143</v>
      </c>
      <c r="F7806" s="488">
        <v>0</v>
      </c>
    </row>
    <row r="7807" s="489" customFormat="1">
      <c r="B7807" s="490">
        <v>101966</v>
      </c>
      <c r="C7807" s="536" t="s">
        <v>2800</v>
      </c>
      <c r="D7807" s="541" t="s">
        <v>10606</v>
      </c>
      <c r="E7807" s="539" t="s">
        <v>143</v>
      </c>
      <c r="F7807" s="488">
        <v>137.43000000000001</v>
      </c>
    </row>
    <row r="7808" s="489" customFormat="1">
      <c r="B7808" s="490">
        <v>101976</v>
      </c>
      <c r="C7808" s="536" t="s">
        <v>2800</v>
      </c>
      <c r="D7808" s="541" t="s">
        <v>10607</v>
      </c>
      <c r="E7808" s="539" t="s">
        <v>143</v>
      </c>
      <c r="F7808" s="488">
        <v>0</v>
      </c>
    </row>
    <row r="7809" s="489" customFormat="1">
      <c r="B7809" s="490">
        <v>101978</v>
      </c>
      <c r="C7809" s="536" t="s">
        <v>2800</v>
      </c>
      <c r="D7809" s="541" t="s">
        <v>10608</v>
      </c>
      <c r="E7809" s="539" t="s">
        <v>143</v>
      </c>
      <c r="F7809" s="488">
        <v>0</v>
      </c>
    </row>
    <row r="7810" s="489" customFormat="1">
      <c r="B7810" s="490">
        <v>101967</v>
      </c>
      <c r="C7810" s="536" t="s">
        <v>2800</v>
      </c>
      <c r="D7810" s="541" t="s">
        <v>10609</v>
      </c>
      <c r="E7810" s="539" t="s">
        <v>143</v>
      </c>
      <c r="F7810" s="488">
        <v>0</v>
      </c>
    </row>
    <row r="7811" s="489" customFormat="1">
      <c r="B7811" s="490">
        <v>101968</v>
      </c>
      <c r="C7811" s="536" t="s">
        <v>2800</v>
      </c>
      <c r="D7811" s="541" t="s">
        <v>10610</v>
      </c>
      <c r="E7811" s="539" t="s">
        <v>143</v>
      </c>
      <c r="F7811" s="488">
        <v>0</v>
      </c>
    </row>
    <row r="7812" s="489" customFormat="1">
      <c r="B7812" s="490">
        <v>101965</v>
      </c>
      <c r="C7812" s="536" t="s">
        <v>2800</v>
      </c>
      <c r="D7812" s="541" t="s">
        <v>10611</v>
      </c>
      <c r="E7812" s="539" t="s">
        <v>143</v>
      </c>
      <c r="F7812" s="488">
        <v>117.25</v>
      </c>
    </row>
    <row r="7813" s="489" customFormat="1">
      <c r="B7813" s="490">
        <v>104100</v>
      </c>
      <c r="C7813" s="536" t="s">
        <v>2800</v>
      </c>
      <c r="D7813" s="541" t="s">
        <v>10612</v>
      </c>
      <c r="E7813" s="539" t="s">
        <v>12625</v>
      </c>
      <c r="F7813" s="488">
        <v>0</v>
      </c>
    </row>
    <row r="7814" s="489" customFormat="1">
      <c r="B7814" s="490">
        <v>104099</v>
      </c>
      <c r="C7814" s="536" t="s">
        <v>2800</v>
      </c>
      <c r="D7814" s="541" t="s">
        <v>10613</v>
      </c>
      <c r="E7814" s="539" t="s">
        <v>12625</v>
      </c>
      <c r="F7814" s="488">
        <v>0</v>
      </c>
    </row>
    <row r="7815" s="489" customFormat="1">
      <c r="B7815" s="490">
        <v>104102</v>
      </c>
      <c r="C7815" s="536" t="s">
        <v>2800</v>
      </c>
      <c r="D7815" s="541" t="s">
        <v>10614</v>
      </c>
      <c r="E7815" s="539" t="s">
        <v>12625</v>
      </c>
      <c r="F7815" s="488">
        <v>0</v>
      </c>
    </row>
    <row r="7816" s="489" customFormat="1">
      <c r="B7816" s="490">
        <v>104101</v>
      </c>
      <c r="C7816" s="536" t="s">
        <v>2800</v>
      </c>
      <c r="D7816" s="541" t="s">
        <v>10615</v>
      </c>
      <c r="E7816" s="539" t="s">
        <v>12625</v>
      </c>
      <c r="F7816" s="488">
        <v>0</v>
      </c>
    </row>
    <row r="7817" s="489" customFormat="1">
      <c r="B7817" s="490">
        <v>104103</v>
      </c>
      <c r="C7817" s="536" t="s">
        <v>2800</v>
      </c>
      <c r="D7817" s="541" t="s">
        <v>10616</v>
      </c>
      <c r="E7817" s="539" t="s">
        <v>12625</v>
      </c>
      <c r="F7817" s="488">
        <v>0</v>
      </c>
    </row>
    <row r="7818" s="489" customFormat="1">
      <c r="B7818" s="490">
        <v>92123</v>
      </c>
      <c r="C7818" s="536" t="s">
        <v>2800</v>
      </c>
      <c r="D7818" s="541" t="s">
        <v>3458</v>
      </c>
      <c r="E7818" s="539" t="s">
        <v>12626</v>
      </c>
      <c r="F7818" s="488">
        <v>51.619999999999997</v>
      </c>
    </row>
    <row r="7819" s="489" customFormat="1">
      <c r="B7819" s="490">
        <v>92121</v>
      </c>
      <c r="C7819" s="536" t="s">
        <v>2800</v>
      </c>
      <c r="D7819" s="541" t="s">
        <v>3456</v>
      </c>
      <c r="E7819" s="539" t="s">
        <v>12626</v>
      </c>
      <c r="F7819" s="488">
        <v>32.979999999999997</v>
      </c>
    </row>
    <row r="7820" s="489" customFormat="1">
      <c r="B7820" s="490">
        <v>92122</v>
      </c>
      <c r="C7820" s="536" t="s">
        <v>2800</v>
      </c>
      <c r="D7820" s="541" t="s">
        <v>3457</v>
      </c>
      <c r="E7820" s="539" t="s">
        <v>12626</v>
      </c>
      <c r="F7820" s="488">
        <v>54.289999999999999</v>
      </c>
    </row>
    <row r="7821" s="489" customFormat="1">
      <c r="B7821" s="490">
        <v>103615</v>
      </c>
      <c r="C7821" s="536" t="s">
        <v>2800</v>
      </c>
      <c r="D7821" s="541" t="s">
        <v>10617</v>
      </c>
      <c r="E7821" s="539" t="s">
        <v>143</v>
      </c>
      <c r="F7821" s="488">
        <v>0</v>
      </c>
    </row>
    <row r="7822" s="489" customFormat="1">
      <c r="B7822" s="490">
        <v>103637</v>
      </c>
      <c r="C7822" s="536" t="s">
        <v>2800</v>
      </c>
      <c r="D7822" s="541" t="s">
        <v>10618</v>
      </c>
      <c r="E7822" s="539" t="s">
        <v>143</v>
      </c>
      <c r="F7822" s="488">
        <v>0</v>
      </c>
    </row>
    <row r="7823" s="489" customFormat="1">
      <c r="B7823" s="490">
        <v>103593</v>
      </c>
      <c r="C7823" s="536" t="s">
        <v>2800</v>
      </c>
      <c r="D7823" s="541" t="s">
        <v>10619</v>
      </c>
      <c r="E7823" s="539" t="s">
        <v>143</v>
      </c>
      <c r="F7823" s="488">
        <v>0</v>
      </c>
    </row>
    <row r="7824" s="489" customFormat="1">
      <c r="B7824" s="490">
        <v>103616</v>
      </c>
      <c r="C7824" s="536" t="s">
        <v>2800</v>
      </c>
      <c r="D7824" s="541" t="s">
        <v>10620</v>
      </c>
      <c r="E7824" s="539" t="s">
        <v>143</v>
      </c>
      <c r="F7824" s="488">
        <v>0</v>
      </c>
    </row>
    <row r="7825" s="489" customFormat="1">
      <c r="B7825" s="490">
        <v>103638</v>
      </c>
      <c r="C7825" s="536" t="s">
        <v>2800</v>
      </c>
      <c r="D7825" s="541" t="s">
        <v>10621</v>
      </c>
      <c r="E7825" s="539" t="s">
        <v>143</v>
      </c>
      <c r="F7825" s="488">
        <v>0</v>
      </c>
    </row>
    <row r="7826" s="489" customFormat="1">
      <c r="B7826" s="490">
        <v>103594</v>
      </c>
      <c r="C7826" s="536" t="s">
        <v>2800</v>
      </c>
      <c r="D7826" s="541" t="s">
        <v>10622</v>
      </c>
      <c r="E7826" s="539" t="s">
        <v>143</v>
      </c>
      <c r="F7826" s="488">
        <v>0</v>
      </c>
    </row>
    <row r="7827" s="489" customFormat="1">
      <c r="B7827" s="490">
        <v>103617</v>
      </c>
      <c r="C7827" s="536" t="s">
        <v>2800</v>
      </c>
      <c r="D7827" s="541" t="s">
        <v>10623</v>
      </c>
      <c r="E7827" s="539" t="s">
        <v>143</v>
      </c>
      <c r="F7827" s="488">
        <v>0</v>
      </c>
    </row>
    <row r="7828" s="489" customFormat="1">
      <c r="B7828" s="490">
        <v>103639</v>
      </c>
      <c r="C7828" s="536" t="s">
        <v>2800</v>
      </c>
      <c r="D7828" s="541" t="s">
        <v>10624</v>
      </c>
      <c r="E7828" s="539" t="s">
        <v>143</v>
      </c>
      <c r="F7828" s="488">
        <v>0</v>
      </c>
    </row>
    <row r="7829" s="489" customFormat="1">
      <c r="B7829" s="490">
        <v>103595</v>
      </c>
      <c r="C7829" s="536" t="s">
        <v>2800</v>
      </c>
      <c r="D7829" s="541" t="s">
        <v>10625</v>
      </c>
      <c r="E7829" s="539" t="s">
        <v>143</v>
      </c>
      <c r="F7829" s="488">
        <v>0</v>
      </c>
    </row>
    <row r="7830" s="489" customFormat="1">
      <c r="B7830" s="490">
        <v>103609</v>
      </c>
      <c r="C7830" s="536" t="s">
        <v>2800</v>
      </c>
      <c r="D7830" s="541" t="s">
        <v>10626</v>
      </c>
      <c r="E7830" s="539" t="s">
        <v>143</v>
      </c>
      <c r="F7830" s="488">
        <v>0</v>
      </c>
    </row>
    <row r="7831" s="489" customFormat="1">
      <c r="B7831" s="490">
        <v>103631</v>
      </c>
      <c r="C7831" s="536" t="s">
        <v>2800</v>
      </c>
      <c r="D7831" s="541" t="s">
        <v>10627</v>
      </c>
      <c r="E7831" s="539" t="s">
        <v>143</v>
      </c>
      <c r="F7831" s="488">
        <v>0</v>
      </c>
    </row>
    <row r="7832" s="489" customFormat="1">
      <c r="B7832" s="490">
        <v>103587</v>
      </c>
      <c r="C7832" s="536" t="s">
        <v>2800</v>
      </c>
      <c r="D7832" s="541" t="s">
        <v>10628</v>
      </c>
      <c r="E7832" s="539" t="s">
        <v>143</v>
      </c>
      <c r="F7832" s="488">
        <v>0</v>
      </c>
    </row>
    <row r="7833" s="489" customFormat="1">
      <c r="B7833" s="490">
        <v>103618</v>
      </c>
      <c r="C7833" s="536" t="s">
        <v>2800</v>
      </c>
      <c r="D7833" s="541" t="s">
        <v>10629</v>
      </c>
      <c r="E7833" s="539" t="s">
        <v>143</v>
      </c>
      <c r="F7833" s="488">
        <v>0</v>
      </c>
    </row>
    <row r="7834" s="489" customFormat="1">
      <c r="B7834" s="490">
        <v>103640</v>
      </c>
      <c r="C7834" s="536" t="s">
        <v>2800</v>
      </c>
      <c r="D7834" s="541" t="s">
        <v>10630</v>
      </c>
      <c r="E7834" s="539" t="s">
        <v>143</v>
      </c>
      <c r="F7834" s="488">
        <v>0</v>
      </c>
    </row>
    <row r="7835" s="489" customFormat="1">
      <c r="B7835" s="490">
        <v>103596</v>
      </c>
      <c r="C7835" s="536" t="s">
        <v>2800</v>
      </c>
      <c r="D7835" s="541" t="s">
        <v>10631</v>
      </c>
      <c r="E7835" s="539" t="s">
        <v>143</v>
      </c>
      <c r="F7835" s="488">
        <v>0</v>
      </c>
    </row>
    <row r="7836" s="489" customFormat="1">
      <c r="B7836" s="490">
        <v>103619</v>
      </c>
      <c r="C7836" s="536" t="s">
        <v>2800</v>
      </c>
      <c r="D7836" s="541" t="s">
        <v>10632</v>
      </c>
      <c r="E7836" s="539" t="s">
        <v>143</v>
      </c>
      <c r="F7836" s="488">
        <v>0</v>
      </c>
    </row>
    <row r="7837" s="489" customFormat="1">
      <c r="B7837" s="490">
        <v>103641</v>
      </c>
      <c r="C7837" s="536" t="s">
        <v>2800</v>
      </c>
      <c r="D7837" s="541" t="s">
        <v>10633</v>
      </c>
      <c r="E7837" s="539" t="s">
        <v>143</v>
      </c>
      <c r="F7837" s="488">
        <v>0</v>
      </c>
    </row>
    <row r="7838" s="489" customFormat="1">
      <c r="B7838" s="490">
        <v>103597</v>
      </c>
      <c r="C7838" s="536" t="s">
        <v>2800</v>
      </c>
      <c r="D7838" s="541" t="s">
        <v>10634</v>
      </c>
      <c r="E7838" s="539" t="s">
        <v>143</v>
      </c>
      <c r="F7838" s="488">
        <v>0</v>
      </c>
    </row>
    <row r="7839" s="489" customFormat="1">
      <c r="B7839" s="490">
        <v>103620</v>
      </c>
      <c r="C7839" s="536" t="s">
        <v>2800</v>
      </c>
      <c r="D7839" s="541" t="s">
        <v>10635</v>
      </c>
      <c r="E7839" s="539" t="s">
        <v>143</v>
      </c>
      <c r="F7839" s="488">
        <v>0</v>
      </c>
    </row>
    <row r="7840" s="489" customFormat="1">
      <c r="B7840" s="490">
        <v>103642</v>
      </c>
      <c r="C7840" s="536" t="s">
        <v>2800</v>
      </c>
      <c r="D7840" s="541" t="s">
        <v>10636</v>
      </c>
      <c r="E7840" s="539" t="s">
        <v>143</v>
      </c>
      <c r="F7840" s="488">
        <v>0</v>
      </c>
    </row>
    <row r="7841" s="489" customFormat="1">
      <c r="B7841" s="490">
        <v>103598</v>
      </c>
      <c r="C7841" s="536" t="s">
        <v>2800</v>
      </c>
      <c r="D7841" s="541" t="s">
        <v>10637</v>
      </c>
      <c r="E7841" s="539" t="s">
        <v>143</v>
      </c>
      <c r="F7841" s="488">
        <v>0</v>
      </c>
    </row>
    <row r="7842" s="489" customFormat="1">
      <c r="B7842" s="490">
        <v>103621</v>
      </c>
      <c r="C7842" s="536" t="s">
        <v>2800</v>
      </c>
      <c r="D7842" s="541" t="s">
        <v>10638</v>
      </c>
      <c r="E7842" s="539" t="s">
        <v>143</v>
      </c>
      <c r="F7842" s="488">
        <v>0</v>
      </c>
    </row>
    <row r="7843" s="489" customFormat="1">
      <c r="B7843" s="490">
        <v>103643</v>
      </c>
      <c r="C7843" s="536" t="s">
        <v>2800</v>
      </c>
      <c r="D7843" s="541" t="s">
        <v>10639</v>
      </c>
      <c r="E7843" s="539" t="s">
        <v>143</v>
      </c>
      <c r="F7843" s="488">
        <v>0</v>
      </c>
    </row>
    <row r="7844" s="489" customFormat="1">
      <c r="B7844" s="490">
        <v>103599</v>
      </c>
      <c r="C7844" s="536" t="s">
        <v>2800</v>
      </c>
      <c r="D7844" s="541" t="s">
        <v>10640</v>
      </c>
      <c r="E7844" s="539" t="s">
        <v>143</v>
      </c>
      <c r="F7844" s="488">
        <v>0</v>
      </c>
    </row>
    <row r="7845" s="489" customFormat="1">
      <c r="B7845" s="490">
        <v>103622</v>
      </c>
      <c r="C7845" s="536" t="s">
        <v>2800</v>
      </c>
      <c r="D7845" s="541" t="s">
        <v>10641</v>
      </c>
      <c r="E7845" s="539" t="s">
        <v>143</v>
      </c>
      <c r="F7845" s="488">
        <v>0</v>
      </c>
    </row>
    <row r="7846" s="489" customFormat="1">
      <c r="B7846" s="490">
        <v>103644</v>
      </c>
      <c r="C7846" s="536" t="s">
        <v>2800</v>
      </c>
      <c r="D7846" s="541" t="s">
        <v>10642</v>
      </c>
      <c r="E7846" s="539" t="s">
        <v>143</v>
      </c>
      <c r="F7846" s="488">
        <v>0</v>
      </c>
    </row>
    <row r="7847" s="489" customFormat="1">
      <c r="B7847" s="490">
        <v>103600</v>
      </c>
      <c r="C7847" s="536" t="s">
        <v>2800</v>
      </c>
      <c r="D7847" s="541" t="s">
        <v>10643</v>
      </c>
      <c r="E7847" s="539" t="s">
        <v>143</v>
      </c>
      <c r="F7847" s="488">
        <v>0</v>
      </c>
    </row>
    <row r="7848" s="489" customFormat="1">
      <c r="B7848" s="490">
        <v>103610</v>
      </c>
      <c r="C7848" s="536" t="s">
        <v>2800</v>
      </c>
      <c r="D7848" s="541" t="s">
        <v>10644</v>
      </c>
      <c r="E7848" s="539" t="s">
        <v>143</v>
      </c>
      <c r="F7848" s="488">
        <v>0</v>
      </c>
    </row>
    <row r="7849" s="489" customFormat="1">
      <c r="B7849" s="490">
        <v>103632</v>
      </c>
      <c r="C7849" s="536" t="s">
        <v>2800</v>
      </c>
      <c r="D7849" s="541" t="s">
        <v>10645</v>
      </c>
      <c r="E7849" s="539" t="s">
        <v>143</v>
      </c>
      <c r="F7849" s="488">
        <v>0</v>
      </c>
    </row>
    <row r="7850" s="489" customFormat="1">
      <c r="B7850" s="490">
        <v>103588</v>
      </c>
      <c r="C7850" s="536" t="s">
        <v>2800</v>
      </c>
      <c r="D7850" s="541" t="s">
        <v>10646</v>
      </c>
      <c r="E7850" s="539" t="s">
        <v>143</v>
      </c>
      <c r="F7850" s="488">
        <v>0</v>
      </c>
    </row>
    <row r="7851" s="489" customFormat="1">
      <c r="B7851" s="490">
        <v>103623</v>
      </c>
      <c r="C7851" s="536" t="s">
        <v>2800</v>
      </c>
      <c r="D7851" s="541" t="s">
        <v>10647</v>
      </c>
      <c r="E7851" s="539" t="s">
        <v>143</v>
      </c>
      <c r="F7851" s="488">
        <v>0</v>
      </c>
    </row>
    <row r="7852" s="489" customFormat="1">
      <c r="B7852" s="490">
        <v>103645</v>
      </c>
      <c r="C7852" s="536" t="s">
        <v>2800</v>
      </c>
      <c r="D7852" s="541" t="s">
        <v>10648</v>
      </c>
      <c r="E7852" s="539" t="s">
        <v>143</v>
      </c>
      <c r="F7852" s="488">
        <v>0</v>
      </c>
    </row>
    <row r="7853" s="489" customFormat="1">
      <c r="B7853" s="490">
        <v>103601</v>
      </c>
      <c r="C7853" s="536" t="s">
        <v>2800</v>
      </c>
      <c r="D7853" s="541" t="s">
        <v>10649</v>
      </c>
      <c r="E7853" s="539" t="s">
        <v>143</v>
      </c>
      <c r="F7853" s="488">
        <v>0</v>
      </c>
    </row>
    <row r="7854" s="489" customFormat="1">
      <c r="B7854" s="490">
        <v>103624</v>
      </c>
      <c r="C7854" s="536" t="s">
        <v>2800</v>
      </c>
      <c r="D7854" s="541" t="s">
        <v>10650</v>
      </c>
      <c r="E7854" s="539" t="s">
        <v>143</v>
      </c>
      <c r="F7854" s="488">
        <v>0</v>
      </c>
    </row>
    <row r="7855" s="489" customFormat="1">
      <c r="B7855" s="490">
        <v>103646</v>
      </c>
      <c r="C7855" s="536" t="s">
        <v>2800</v>
      </c>
      <c r="D7855" s="541" t="s">
        <v>10651</v>
      </c>
      <c r="E7855" s="539" t="s">
        <v>143</v>
      </c>
      <c r="F7855" s="488">
        <v>0</v>
      </c>
    </row>
    <row r="7856" s="489" customFormat="1">
      <c r="B7856" s="490">
        <v>103602</v>
      </c>
      <c r="C7856" s="536" t="s">
        <v>2800</v>
      </c>
      <c r="D7856" s="541" t="s">
        <v>10652</v>
      </c>
      <c r="E7856" s="539" t="s">
        <v>143</v>
      </c>
      <c r="F7856" s="488">
        <v>0</v>
      </c>
    </row>
    <row r="7857" s="489" customFormat="1">
      <c r="B7857" s="490">
        <v>103625</v>
      </c>
      <c r="C7857" s="536" t="s">
        <v>2800</v>
      </c>
      <c r="D7857" s="541" t="s">
        <v>10653</v>
      </c>
      <c r="E7857" s="539" t="s">
        <v>143</v>
      </c>
      <c r="F7857" s="488">
        <v>0</v>
      </c>
    </row>
    <row r="7858" s="489" customFormat="1">
      <c r="B7858" s="490">
        <v>103647</v>
      </c>
      <c r="C7858" s="536" t="s">
        <v>2800</v>
      </c>
      <c r="D7858" s="541" t="s">
        <v>10654</v>
      </c>
      <c r="E7858" s="539" t="s">
        <v>143</v>
      </c>
      <c r="F7858" s="488">
        <v>0</v>
      </c>
    </row>
    <row r="7859" s="489" customFormat="1">
      <c r="B7859" s="490">
        <v>103603</v>
      </c>
      <c r="C7859" s="536" t="s">
        <v>2800</v>
      </c>
      <c r="D7859" s="541" t="s">
        <v>10655</v>
      </c>
      <c r="E7859" s="539" t="s">
        <v>143</v>
      </c>
      <c r="F7859" s="488">
        <v>0</v>
      </c>
    </row>
    <row r="7860" s="489" customFormat="1">
      <c r="B7860" s="490">
        <v>103611</v>
      </c>
      <c r="C7860" s="536" t="s">
        <v>2800</v>
      </c>
      <c r="D7860" s="541" t="s">
        <v>10656</v>
      </c>
      <c r="E7860" s="539" t="s">
        <v>143</v>
      </c>
      <c r="F7860" s="488">
        <v>0</v>
      </c>
    </row>
    <row r="7861" s="489" customFormat="1">
      <c r="B7861" s="490">
        <v>103633</v>
      </c>
      <c r="C7861" s="536" t="s">
        <v>2800</v>
      </c>
      <c r="D7861" s="541" t="s">
        <v>10657</v>
      </c>
      <c r="E7861" s="539" t="s">
        <v>143</v>
      </c>
      <c r="F7861" s="488">
        <v>0</v>
      </c>
    </row>
    <row r="7862" s="489" customFormat="1">
      <c r="B7862" s="490">
        <v>103589</v>
      </c>
      <c r="C7862" s="536" t="s">
        <v>2800</v>
      </c>
      <c r="D7862" s="541" t="s">
        <v>10658</v>
      </c>
      <c r="E7862" s="539" t="s">
        <v>143</v>
      </c>
      <c r="F7862" s="488">
        <v>0</v>
      </c>
    </row>
    <row r="7863" s="489" customFormat="1">
      <c r="B7863" s="490">
        <v>103626</v>
      </c>
      <c r="C7863" s="536" t="s">
        <v>2800</v>
      </c>
      <c r="D7863" s="541" t="s">
        <v>10659</v>
      </c>
      <c r="E7863" s="539" t="s">
        <v>143</v>
      </c>
      <c r="F7863" s="488">
        <v>0</v>
      </c>
    </row>
    <row r="7864" s="489" customFormat="1">
      <c r="B7864" s="490">
        <v>103648</v>
      </c>
      <c r="C7864" s="536" t="s">
        <v>2800</v>
      </c>
      <c r="D7864" s="541" t="s">
        <v>10660</v>
      </c>
      <c r="E7864" s="539" t="s">
        <v>143</v>
      </c>
      <c r="F7864" s="488">
        <v>0</v>
      </c>
    </row>
    <row r="7865" s="489" customFormat="1">
      <c r="B7865" s="490">
        <v>103604</v>
      </c>
      <c r="C7865" s="536" t="s">
        <v>2800</v>
      </c>
      <c r="D7865" s="541" t="s">
        <v>10661</v>
      </c>
      <c r="E7865" s="539" t="s">
        <v>143</v>
      </c>
      <c r="F7865" s="488">
        <v>0</v>
      </c>
    </row>
    <row r="7866" s="489" customFormat="1">
      <c r="B7866" s="490">
        <v>103627</v>
      </c>
      <c r="C7866" s="536" t="s">
        <v>2800</v>
      </c>
      <c r="D7866" s="541" t="s">
        <v>10662</v>
      </c>
      <c r="E7866" s="539" t="s">
        <v>143</v>
      </c>
      <c r="F7866" s="488">
        <v>0</v>
      </c>
    </row>
    <row r="7867" s="489" customFormat="1">
      <c r="B7867" s="490">
        <v>103649</v>
      </c>
      <c r="C7867" s="536" t="s">
        <v>2800</v>
      </c>
      <c r="D7867" s="541" t="s">
        <v>10663</v>
      </c>
      <c r="E7867" s="539" t="s">
        <v>143</v>
      </c>
      <c r="F7867" s="488">
        <v>0</v>
      </c>
    </row>
    <row r="7868" s="489" customFormat="1">
      <c r="B7868" s="490">
        <v>103605</v>
      </c>
      <c r="C7868" s="536" t="s">
        <v>2800</v>
      </c>
      <c r="D7868" s="541" t="s">
        <v>10664</v>
      </c>
      <c r="E7868" s="539" t="s">
        <v>143</v>
      </c>
      <c r="F7868" s="488">
        <v>0</v>
      </c>
    </row>
    <row r="7869" s="489" customFormat="1">
      <c r="B7869" s="490">
        <v>103612</v>
      </c>
      <c r="C7869" s="536" t="s">
        <v>2800</v>
      </c>
      <c r="D7869" s="541" t="s">
        <v>10665</v>
      </c>
      <c r="E7869" s="539" t="s">
        <v>143</v>
      </c>
      <c r="F7869" s="488">
        <v>0</v>
      </c>
    </row>
    <row r="7870" s="489" customFormat="1">
      <c r="B7870" s="490">
        <v>103634</v>
      </c>
      <c r="C7870" s="536" t="s">
        <v>2800</v>
      </c>
      <c r="D7870" s="541" t="s">
        <v>10666</v>
      </c>
      <c r="E7870" s="539" t="s">
        <v>143</v>
      </c>
      <c r="F7870" s="488">
        <v>0</v>
      </c>
    </row>
    <row r="7871" s="489" customFormat="1">
      <c r="B7871" s="490">
        <v>103590</v>
      </c>
      <c r="C7871" s="536" t="s">
        <v>2800</v>
      </c>
      <c r="D7871" s="541" t="s">
        <v>10667</v>
      </c>
      <c r="E7871" s="539" t="s">
        <v>143</v>
      </c>
      <c r="F7871" s="488">
        <v>0</v>
      </c>
    </row>
    <row r="7872" s="489" customFormat="1">
      <c r="B7872" s="490">
        <v>103628</v>
      </c>
      <c r="C7872" s="536" t="s">
        <v>2800</v>
      </c>
      <c r="D7872" s="541" t="s">
        <v>10668</v>
      </c>
      <c r="E7872" s="539" t="s">
        <v>143</v>
      </c>
      <c r="F7872" s="488">
        <v>0</v>
      </c>
    </row>
    <row r="7873" s="489" customFormat="1">
      <c r="B7873" s="490">
        <v>103650</v>
      </c>
      <c r="C7873" s="536" t="s">
        <v>2800</v>
      </c>
      <c r="D7873" s="541" t="s">
        <v>10669</v>
      </c>
      <c r="E7873" s="539" t="s">
        <v>143</v>
      </c>
      <c r="F7873" s="488">
        <v>0</v>
      </c>
    </row>
    <row r="7874" s="489" customFormat="1">
      <c r="B7874" s="490">
        <v>103606</v>
      </c>
      <c r="C7874" s="536" t="s">
        <v>2800</v>
      </c>
      <c r="D7874" s="541" t="s">
        <v>10670</v>
      </c>
      <c r="E7874" s="539" t="s">
        <v>143</v>
      </c>
      <c r="F7874" s="488">
        <v>0</v>
      </c>
    </row>
    <row r="7875" s="489" customFormat="1">
      <c r="B7875" s="490">
        <v>103629</v>
      </c>
      <c r="C7875" s="536" t="s">
        <v>2800</v>
      </c>
      <c r="D7875" s="541" t="s">
        <v>10671</v>
      </c>
      <c r="E7875" s="539" t="s">
        <v>143</v>
      </c>
      <c r="F7875" s="488">
        <v>0</v>
      </c>
    </row>
    <row r="7876" s="489" customFormat="1">
      <c r="B7876" s="490">
        <v>103651</v>
      </c>
      <c r="C7876" s="536" t="s">
        <v>2800</v>
      </c>
      <c r="D7876" s="541" t="s">
        <v>10672</v>
      </c>
      <c r="E7876" s="539" t="s">
        <v>143</v>
      </c>
      <c r="F7876" s="488">
        <v>0</v>
      </c>
    </row>
    <row r="7877" s="489" customFormat="1">
      <c r="B7877" s="490">
        <v>103607</v>
      </c>
      <c r="C7877" s="536" t="s">
        <v>2800</v>
      </c>
      <c r="D7877" s="541" t="s">
        <v>10673</v>
      </c>
      <c r="E7877" s="539" t="s">
        <v>143</v>
      </c>
      <c r="F7877" s="488">
        <v>0</v>
      </c>
    </row>
    <row r="7878" s="489" customFormat="1">
      <c r="B7878" s="490">
        <v>103613</v>
      </c>
      <c r="C7878" s="536" t="s">
        <v>2800</v>
      </c>
      <c r="D7878" s="541" t="s">
        <v>10674</v>
      </c>
      <c r="E7878" s="539" t="s">
        <v>143</v>
      </c>
      <c r="F7878" s="488">
        <v>0</v>
      </c>
    </row>
    <row r="7879" s="489" customFormat="1">
      <c r="B7879" s="490">
        <v>103635</v>
      </c>
      <c r="C7879" s="536" t="s">
        <v>2800</v>
      </c>
      <c r="D7879" s="541" t="s">
        <v>10675</v>
      </c>
      <c r="E7879" s="539" t="s">
        <v>143</v>
      </c>
      <c r="F7879" s="488">
        <v>0</v>
      </c>
    </row>
    <row r="7880" s="489" customFormat="1">
      <c r="B7880" s="490">
        <v>103591</v>
      </c>
      <c r="C7880" s="536" t="s">
        <v>2800</v>
      </c>
      <c r="D7880" s="541" t="s">
        <v>10676</v>
      </c>
      <c r="E7880" s="539" t="s">
        <v>143</v>
      </c>
      <c r="F7880" s="488">
        <v>0</v>
      </c>
    </row>
    <row r="7881" s="489" customFormat="1">
      <c r="B7881" s="490">
        <v>103630</v>
      </c>
      <c r="C7881" s="536" t="s">
        <v>2800</v>
      </c>
      <c r="D7881" s="541" t="s">
        <v>10677</v>
      </c>
      <c r="E7881" s="539" t="s">
        <v>143</v>
      </c>
      <c r="F7881" s="488">
        <v>0</v>
      </c>
    </row>
    <row r="7882" s="489" customFormat="1">
      <c r="B7882" s="490">
        <v>103652</v>
      </c>
      <c r="C7882" s="536" t="s">
        <v>2800</v>
      </c>
      <c r="D7882" s="541" t="s">
        <v>10678</v>
      </c>
      <c r="E7882" s="539" t="s">
        <v>143</v>
      </c>
      <c r="F7882" s="488">
        <v>0</v>
      </c>
    </row>
    <row r="7883" s="489" customFormat="1">
      <c r="B7883" s="490">
        <v>103608</v>
      </c>
      <c r="C7883" s="536" t="s">
        <v>2800</v>
      </c>
      <c r="D7883" s="541" t="s">
        <v>10679</v>
      </c>
      <c r="E7883" s="539" t="s">
        <v>143</v>
      </c>
      <c r="F7883" s="488">
        <v>0</v>
      </c>
    </row>
    <row r="7884" s="489" customFormat="1">
      <c r="B7884" s="490">
        <v>103614</v>
      </c>
      <c r="C7884" s="536" t="s">
        <v>2800</v>
      </c>
      <c r="D7884" s="541" t="s">
        <v>10680</v>
      </c>
      <c r="E7884" s="539" t="s">
        <v>143</v>
      </c>
      <c r="F7884" s="488">
        <v>0</v>
      </c>
    </row>
    <row r="7885" s="489" customFormat="1">
      <c r="B7885" s="490">
        <v>103636</v>
      </c>
      <c r="C7885" s="536" t="s">
        <v>2800</v>
      </c>
      <c r="D7885" s="541" t="s">
        <v>10681</v>
      </c>
      <c r="E7885" s="539" t="s">
        <v>143</v>
      </c>
      <c r="F7885" s="488">
        <v>0</v>
      </c>
    </row>
    <row r="7886" s="489" customFormat="1">
      <c r="B7886" s="490">
        <v>103592</v>
      </c>
      <c r="C7886" s="536" t="s">
        <v>2800</v>
      </c>
      <c r="D7886" s="541" t="s">
        <v>10682</v>
      </c>
      <c r="E7886" s="539" t="s">
        <v>143</v>
      </c>
      <c r="F7886" s="488">
        <v>0</v>
      </c>
    </row>
    <row r="7887" s="489" customFormat="1">
      <c r="B7887" s="490">
        <v>88412</v>
      </c>
      <c r="C7887" s="536" t="s">
        <v>2800</v>
      </c>
      <c r="D7887" s="541" t="s">
        <v>10683</v>
      </c>
      <c r="E7887" s="539" t="s">
        <v>12625</v>
      </c>
      <c r="F7887" s="488">
        <v>4.6699999999999999</v>
      </c>
    </row>
    <row r="7888" s="489" customFormat="1">
      <c r="B7888" s="490">
        <v>88411</v>
      </c>
      <c r="C7888" s="536" t="s">
        <v>2800</v>
      </c>
      <c r="D7888" s="541" t="s">
        <v>10684</v>
      </c>
      <c r="E7888" s="539" t="s">
        <v>12625</v>
      </c>
      <c r="F7888" s="488">
        <v>5.6500000000000004</v>
      </c>
    </row>
    <row r="7889" s="489" customFormat="1">
      <c r="B7889" s="490">
        <v>88415</v>
      </c>
      <c r="C7889" s="536" t="s">
        <v>2800</v>
      </c>
      <c r="D7889" s="541" t="s">
        <v>10685</v>
      </c>
      <c r="E7889" s="539" t="s">
        <v>12625</v>
      </c>
      <c r="F7889" s="488">
        <v>5.71</v>
      </c>
    </row>
    <row r="7890" s="489" customFormat="1">
      <c r="B7890" s="490">
        <v>88413</v>
      </c>
      <c r="C7890" s="536" t="s">
        <v>2800</v>
      </c>
      <c r="D7890" s="541" t="s">
        <v>10686</v>
      </c>
      <c r="E7890" s="539" t="s">
        <v>12625</v>
      </c>
      <c r="F7890" s="488">
        <v>6.8399999999999999</v>
      </c>
    </row>
    <row r="7891" s="489" customFormat="1">
      <c r="B7891" s="490">
        <v>88414</v>
      </c>
      <c r="C7891" s="536" t="s">
        <v>2800</v>
      </c>
      <c r="D7891" s="541" t="s">
        <v>10687</v>
      </c>
      <c r="E7891" s="539" t="s">
        <v>12625</v>
      </c>
      <c r="F7891" s="488">
        <v>8.1400000000000006</v>
      </c>
    </row>
    <row r="7892" s="489" customFormat="1">
      <c r="B7892" s="490">
        <v>96131</v>
      </c>
      <c r="C7892" s="536" t="s">
        <v>2800</v>
      </c>
      <c r="D7892" s="541" t="s">
        <v>10688</v>
      </c>
      <c r="E7892" s="539" t="s">
        <v>12625</v>
      </c>
      <c r="F7892" s="488">
        <v>30.48</v>
      </c>
    </row>
    <row r="7893" s="489" customFormat="1">
      <c r="B7893" s="490">
        <v>96126</v>
      </c>
      <c r="C7893" s="536" t="s">
        <v>2800</v>
      </c>
      <c r="D7893" s="541" t="s">
        <v>10689</v>
      </c>
      <c r="E7893" s="539" t="s">
        <v>12625</v>
      </c>
      <c r="F7893" s="488">
        <v>19.390000000000001</v>
      </c>
    </row>
    <row r="7894" s="489" customFormat="1">
      <c r="B7894" s="490">
        <v>96132</v>
      </c>
      <c r="C7894" s="536" t="s">
        <v>2800</v>
      </c>
      <c r="D7894" s="541" t="s">
        <v>10690</v>
      </c>
      <c r="E7894" s="539" t="s">
        <v>12625</v>
      </c>
      <c r="F7894" s="488">
        <v>20.140000000000001</v>
      </c>
    </row>
    <row r="7895" s="489" customFormat="1">
      <c r="B7895" s="490">
        <v>96127</v>
      </c>
      <c r="C7895" s="536" t="s">
        <v>2800</v>
      </c>
      <c r="D7895" s="541" t="s">
        <v>10691</v>
      </c>
      <c r="E7895" s="539" t="s">
        <v>12625</v>
      </c>
      <c r="F7895" s="488">
        <v>12.449999999999999</v>
      </c>
    </row>
    <row r="7896" s="489" customFormat="1">
      <c r="B7896" s="490">
        <v>96135</v>
      </c>
      <c r="C7896" s="536" t="s">
        <v>2800</v>
      </c>
      <c r="D7896" s="541" t="s">
        <v>10692</v>
      </c>
      <c r="E7896" s="539" t="s">
        <v>12625</v>
      </c>
      <c r="F7896" s="488">
        <v>32.75</v>
      </c>
    </row>
    <row r="7897" s="489" customFormat="1">
      <c r="B7897" s="490">
        <v>96130</v>
      </c>
      <c r="C7897" s="536" t="s">
        <v>2800</v>
      </c>
      <c r="D7897" s="541" t="s">
        <v>10693</v>
      </c>
      <c r="E7897" s="539" t="s">
        <v>12625</v>
      </c>
      <c r="F7897" s="488">
        <v>20.989999999999998</v>
      </c>
    </row>
    <row r="7898" s="489" customFormat="1">
      <c r="B7898" s="490">
        <v>96133</v>
      </c>
      <c r="C7898" s="536" t="s">
        <v>2800</v>
      </c>
      <c r="D7898" s="541" t="s">
        <v>10694</v>
      </c>
      <c r="E7898" s="539" t="s">
        <v>12625</v>
      </c>
      <c r="F7898" s="488">
        <v>49.090000000000003</v>
      </c>
    </row>
    <row r="7899" s="489" customFormat="1">
      <c r="B7899" s="490">
        <v>96128</v>
      </c>
      <c r="C7899" s="536" t="s">
        <v>2800</v>
      </c>
      <c r="D7899" s="541" t="s">
        <v>10695</v>
      </c>
      <c r="E7899" s="539" t="s">
        <v>12625</v>
      </c>
      <c r="F7899" s="488">
        <v>32.159999999999997</v>
      </c>
    </row>
    <row r="7900" s="489" customFormat="1">
      <c r="B7900" s="490">
        <v>96134</v>
      </c>
      <c r="C7900" s="536" t="s">
        <v>2800</v>
      </c>
      <c r="D7900" s="541" t="s">
        <v>10696</v>
      </c>
      <c r="E7900" s="539" t="s">
        <v>12625</v>
      </c>
      <c r="F7900" s="488">
        <v>57.799999999999997</v>
      </c>
    </row>
    <row r="7901" s="489" customFormat="1">
      <c r="B7901" s="490">
        <v>96129</v>
      </c>
      <c r="C7901" s="536" t="s">
        <v>2800</v>
      </c>
      <c r="D7901" s="541" t="s">
        <v>10697</v>
      </c>
      <c r="E7901" s="539" t="s">
        <v>12625</v>
      </c>
      <c r="F7901" s="488">
        <v>37.799999999999997</v>
      </c>
    </row>
    <row r="7902" s="489" customFormat="1">
      <c r="B7902" s="490">
        <v>88432</v>
      </c>
      <c r="C7902" s="536" t="s">
        <v>2800</v>
      </c>
      <c r="D7902" s="541" t="s">
        <v>10698</v>
      </c>
      <c r="E7902" s="539" t="s">
        <v>12625</v>
      </c>
      <c r="F7902" s="488">
        <v>33.009999999999998</v>
      </c>
    </row>
    <row r="7903" s="489" customFormat="1">
      <c r="B7903" s="490">
        <v>88426</v>
      </c>
      <c r="C7903" s="536" t="s">
        <v>2800</v>
      </c>
      <c r="D7903" s="541" t="s">
        <v>10699</v>
      </c>
      <c r="E7903" s="539" t="s">
        <v>12625</v>
      </c>
      <c r="F7903" s="488">
        <v>20.199999999999999</v>
      </c>
    </row>
    <row r="7904" s="489" customFormat="1">
      <c r="B7904" s="490">
        <v>88417</v>
      </c>
      <c r="C7904" s="536" t="s">
        <v>2800</v>
      </c>
      <c r="D7904" s="541" t="s">
        <v>10700</v>
      </c>
      <c r="E7904" s="539" t="s">
        <v>12625</v>
      </c>
      <c r="F7904" s="488">
        <v>18.109999999999999</v>
      </c>
    </row>
    <row r="7905" s="489" customFormat="1">
      <c r="B7905" s="490">
        <v>88424</v>
      </c>
      <c r="C7905" s="536" t="s">
        <v>2800</v>
      </c>
      <c r="D7905" s="541" t="s">
        <v>10701</v>
      </c>
      <c r="E7905" s="539" t="s">
        <v>12625</v>
      </c>
      <c r="F7905" s="488">
        <v>25.390000000000001</v>
      </c>
    </row>
    <row r="7906" s="489" customFormat="1">
      <c r="B7906" s="490">
        <v>88416</v>
      </c>
      <c r="C7906" s="536" t="s">
        <v>2800</v>
      </c>
      <c r="D7906" s="541" t="s">
        <v>10702</v>
      </c>
      <c r="E7906" s="539" t="s">
        <v>12625</v>
      </c>
      <c r="F7906" s="488">
        <v>21.510000000000002</v>
      </c>
    </row>
    <row r="7907" s="489" customFormat="1">
      <c r="B7907" s="490">
        <v>88431</v>
      </c>
      <c r="C7907" s="536" t="s">
        <v>2800</v>
      </c>
      <c r="D7907" s="541" t="s">
        <v>10703</v>
      </c>
      <c r="E7907" s="539" t="s">
        <v>12625</v>
      </c>
      <c r="F7907" s="488">
        <v>25.920000000000002</v>
      </c>
    </row>
    <row r="7908" s="489" customFormat="1">
      <c r="B7908" s="490">
        <v>88423</v>
      </c>
      <c r="C7908" s="536" t="s">
        <v>2800</v>
      </c>
      <c r="D7908" s="541" t="s">
        <v>10704</v>
      </c>
      <c r="E7908" s="539" t="s">
        <v>12625</v>
      </c>
      <c r="F7908" s="488">
        <v>21.57</v>
      </c>
    </row>
    <row r="7909" s="489" customFormat="1">
      <c r="B7909" s="490">
        <v>88428</v>
      </c>
      <c r="C7909" s="536" t="s">
        <v>2800</v>
      </c>
      <c r="D7909" s="541" t="s">
        <v>10705</v>
      </c>
      <c r="E7909" s="539" t="s">
        <v>12625</v>
      </c>
      <c r="F7909" s="488">
        <v>32.390000000000001</v>
      </c>
    </row>
    <row r="7910" s="489" customFormat="1">
      <c r="B7910" s="490">
        <v>88420</v>
      </c>
      <c r="C7910" s="536" t="s">
        <v>2800</v>
      </c>
      <c r="D7910" s="541" t="s">
        <v>10706</v>
      </c>
      <c r="E7910" s="539" t="s">
        <v>12625</v>
      </c>
      <c r="F7910" s="488">
        <v>24.960000000000001</v>
      </c>
    </row>
    <row r="7911" s="489" customFormat="1">
      <c r="B7911" s="490">
        <v>88429</v>
      </c>
      <c r="C7911" s="536" t="s">
        <v>2800</v>
      </c>
      <c r="D7911" s="541" t="s">
        <v>10707</v>
      </c>
      <c r="E7911" s="539" t="s">
        <v>12625</v>
      </c>
      <c r="F7911" s="488">
        <v>38.729999999999997</v>
      </c>
    </row>
    <row r="7912" s="489" customFormat="1">
      <c r="B7912" s="490">
        <v>88421</v>
      </c>
      <c r="C7912" s="536" t="s">
        <v>2800</v>
      </c>
      <c r="D7912" s="541" t="s">
        <v>10708</v>
      </c>
      <c r="E7912" s="539" t="s">
        <v>12625</v>
      </c>
      <c r="F7912" s="488">
        <v>30.079999999999998</v>
      </c>
    </row>
    <row r="7913" s="489" customFormat="1">
      <c r="B7913" s="490">
        <v>95622</v>
      </c>
      <c r="C7913" s="536" t="s">
        <v>2800</v>
      </c>
      <c r="D7913" s="541" t="s">
        <v>10709</v>
      </c>
      <c r="E7913" s="539" t="s">
        <v>12625</v>
      </c>
      <c r="F7913" s="488">
        <v>15.619999999999999</v>
      </c>
    </row>
    <row r="7914" s="489" customFormat="1">
      <c r="B7914" s="490">
        <v>95623</v>
      </c>
      <c r="C7914" s="536" t="s">
        <v>2800</v>
      </c>
      <c r="D7914" s="541" t="s">
        <v>10710</v>
      </c>
      <c r="E7914" s="539" t="s">
        <v>12625</v>
      </c>
      <c r="F7914" s="488">
        <v>10.82</v>
      </c>
    </row>
    <row r="7915" s="489" customFormat="1">
      <c r="B7915" s="490">
        <v>95626</v>
      </c>
      <c r="C7915" s="536" t="s">
        <v>2800</v>
      </c>
      <c r="D7915" s="541" t="s">
        <v>10711</v>
      </c>
      <c r="E7915" s="539" t="s">
        <v>12625</v>
      </c>
      <c r="F7915" s="488">
        <v>16.57</v>
      </c>
    </row>
    <row r="7916" s="489" customFormat="1">
      <c r="B7916" s="490">
        <v>95624</v>
      </c>
      <c r="C7916" s="536" t="s">
        <v>2800</v>
      </c>
      <c r="D7916" s="541" t="s">
        <v>10712</v>
      </c>
      <c r="E7916" s="539" t="s">
        <v>12625</v>
      </c>
      <c r="F7916" s="488">
        <v>23.91</v>
      </c>
    </row>
    <row r="7917" s="489" customFormat="1">
      <c r="B7917" s="490">
        <v>95625</v>
      </c>
      <c r="C7917" s="536" t="s">
        <v>2800</v>
      </c>
      <c r="D7917" s="541" t="s">
        <v>10713</v>
      </c>
      <c r="E7917" s="539" t="s">
        <v>12625</v>
      </c>
      <c r="F7917" s="488">
        <v>28.23</v>
      </c>
    </row>
    <row r="7918" s="489" customFormat="1">
      <c r="B7918" s="490">
        <v>88497</v>
      </c>
      <c r="C7918" s="536" t="s">
        <v>2800</v>
      </c>
      <c r="D7918" s="541" t="s">
        <v>10714</v>
      </c>
      <c r="E7918" s="539" t="s">
        <v>12625</v>
      </c>
      <c r="F7918" s="488">
        <v>19.760000000000002</v>
      </c>
    </row>
    <row r="7919" s="489" customFormat="1">
      <c r="B7919" s="490">
        <v>104648</v>
      </c>
      <c r="C7919" s="536" t="s">
        <v>2800</v>
      </c>
      <c r="D7919" s="541" t="s">
        <v>10715</v>
      </c>
      <c r="E7919" s="539" t="s">
        <v>12625</v>
      </c>
      <c r="F7919" s="488">
        <v>0</v>
      </c>
    </row>
    <row r="7920" s="489" customFormat="1">
      <c r="B7920" s="490">
        <v>88495</v>
      </c>
      <c r="C7920" s="536" t="s">
        <v>2800</v>
      </c>
      <c r="D7920" s="541" t="s">
        <v>10716</v>
      </c>
      <c r="E7920" s="539" t="s">
        <v>12625</v>
      </c>
      <c r="F7920" s="488">
        <v>12.74</v>
      </c>
    </row>
    <row r="7921" s="489" customFormat="1">
      <c r="B7921" s="490">
        <v>104646</v>
      </c>
      <c r="C7921" s="536" t="s">
        <v>2800</v>
      </c>
      <c r="D7921" s="541" t="s">
        <v>10717</v>
      </c>
      <c r="E7921" s="539" t="s">
        <v>12625</v>
      </c>
      <c r="F7921" s="488">
        <v>0</v>
      </c>
    </row>
    <row r="7922" s="489" customFormat="1">
      <c r="B7922" s="490">
        <v>88496</v>
      </c>
      <c r="C7922" s="536" t="s">
        <v>2800</v>
      </c>
      <c r="D7922" s="541" t="s">
        <v>10718</v>
      </c>
      <c r="E7922" s="539" t="s">
        <v>12625</v>
      </c>
      <c r="F7922" s="488">
        <v>35.140000000000001</v>
      </c>
    </row>
    <row r="7923" s="489" customFormat="1">
      <c r="B7923" s="490">
        <v>104647</v>
      </c>
      <c r="C7923" s="536" t="s">
        <v>2800</v>
      </c>
      <c r="D7923" s="541" t="s">
        <v>10719</v>
      </c>
      <c r="E7923" s="539" t="s">
        <v>12625</v>
      </c>
      <c r="F7923" s="488">
        <v>0</v>
      </c>
    </row>
    <row r="7924" s="489" customFormat="1">
      <c r="B7924" s="490">
        <v>88494</v>
      </c>
      <c r="C7924" s="536" t="s">
        <v>2800</v>
      </c>
      <c r="D7924" s="541" t="s">
        <v>10720</v>
      </c>
      <c r="E7924" s="539" t="s">
        <v>12625</v>
      </c>
      <c r="F7924" s="488">
        <v>23.219999999999999</v>
      </c>
    </row>
    <row r="7925" s="489" customFormat="1">
      <c r="B7925" s="490">
        <v>104645</v>
      </c>
      <c r="C7925" s="536" t="s">
        <v>2800</v>
      </c>
      <c r="D7925" s="541" t="s">
        <v>10721</v>
      </c>
      <c r="E7925" s="539" t="s">
        <v>12625</v>
      </c>
      <c r="F7925" s="488">
        <v>0</v>
      </c>
    </row>
    <row r="7926" s="489" customFormat="1">
      <c r="B7926" s="490">
        <v>88485</v>
      </c>
      <c r="C7926" s="536" t="s">
        <v>2800</v>
      </c>
      <c r="D7926" s="541" t="s">
        <v>10722</v>
      </c>
      <c r="E7926" s="539" t="s">
        <v>12625</v>
      </c>
      <c r="F7926" s="488">
        <v>4.7400000000000002</v>
      </c>
    </row>
    <row r="7927" s="489" customFormat="1">
      <c r="B7927" s="490">
        <v>88484</v>
      </c>
      <c r="C7927" s="536" t="s">
        <v>2800</v>
      </c>
      <c r="D7927" s="541" t="s">
        <v>10723</v>
      </c>
      <c r="E7927" s="539" t="s">
        <v>12625</v>
      </c>
      <c r="F7927" s="488">
        <v>5.79</v>
      </c>
    </row>
    <row r="7928" s="489" customFormat="1">
      <c r="B7928" s="490">
        <v>104638</v>
      </c>
      <c r="C7928" s="536" t="s">
        <v>2800</v>
      </c>
      <c r="D7928" s="541" t="s">
        <v>10724</v>
      </c>
      <c r="E7928" s="539" t="s">
        <v>12625</v>
      </c>
      <c r="F7928" s="488">
        <v>0</v>
      </c>
    </row>
    <row r="7929" s="489" customFormat="1">
      <c r="B7929" s="490">
        <v>104637</v>
      </c>
      <c r="C7929" s="536" t="s">
        <v>2800</v>
      </c>
      <c r="D7929" s="541" t="s">
        <v>10725</v>
      </c>
      <c r="E7929" s="539" t="s">
        <v>12625</v>
      </c>
      <c r="F7929" s="488">
        <v>0</v>
      </c>
    </row>
    <row r="7930" s="489" customFormat="1">
      <c r="B7930" s="490">
        <v>104641</v>
      </c>
      <c r="C7930" s="536" t="s">
        <v>2800</v>
      </c>
      <c r="D7930" s="541" t="s">
        <v>10726</v>
      </c>
      <c r="E7930" s="539" t="s">
        <v>12625</v>
      </c>
      <c r="F7930" s="488">
        <v>9.8900000000000006</v>
      </c>
    </row>
    <row r="7931" s="489" customFormat="1">
      <c r="B7931" s="490">
        <v>104639</v>
      </c>
      <c r="C7931" s="536" t="s">
        <v>2800</v>
      </c>
      <c r="D7931" s="541" t="s">
        <v>10727</v>
      </c>
      <c r="E7931" s="539" t="s">
        <v>12625</v>
      </c>
      <c r="F7931" s="488">
        <v>12.470000000000001</v>
      </c>
    </row>
    <row r="7932" s="489" customFormat="1">
      <c r="B7932" s="490">
        <v>104644</v>
      </c>
      <c r="C7932" s="536" t="s">
        <v>2800</v>
      </c>
      <c r="D7932" s="541" t="s">
        <v>10728</v>
      </c>
      <c r="E7932" s="539" t="s">
        <v>12625</v>
      </c>
      <c r="F7932" s="488">
        <v>0</v>
      </c>
    </row>
    <row r="7933" s="489" customFormat="1">
      <c r="B7933" s="490">
        <v>104643</v>
      </c>
      <c r="C7933" s="536" t="s">
        <v>2800</v>
      </c>
      <c r="D7933" s="541" t="s">
        <v>10729</v>
      </c>
      <c r="E7933" s="539" t="s">
        <v>12625</v>
      </c>
      <c r="F7933" s="488">
        <v>0</v>
      </c>
    </row>
    <row r="7934" s="489" customFormat="1">
      <c r="B7934" s="490">
        <v>88489</v>
      </c>
      <c r="C7934" s="536" t="s">
        <v>2800</v>
      </c>
      <c r="D7934" s="541" t="s">
        <v>10730</v>
      </c>
      <c r="E7934" s="539" t="s">
        <v>12625</v>
      </c>
      <c r="F7934" s="488">
        <v>13.35</v>
      </c>
    </row>
    <row r="7935" s="489" customFormat="1">
      <c r="B7935" s="490">
        <v>88488</v>
      </c>
      <c r="C7935" s="536" t="s">
        <v>2800</v>
      </c>
      <c r="D7935" s="541" t="s">
        <v>10731</v>
      </c>
      <c r="E7935" s="539" t="s">
        <v>12625</v>
      </c>
      <c r="F7935" s="488">
        <v>15.93</v>
      </c>
    </row>
    <row r="7936" s="489" customFormat="1">
      <c r="B7936" s="490">
        <v>104642</v>
      </c>
      <c r="C7936" s="536" t="s">
        <v>2800</v>
      </c>
      <c r="D7936" s="541" t="s">
        <v>10732</v>
      </c>
      <c r="E7936" s="539" t="s">
        <v>12625</v>
      </c>
      <c r="F7936" s="488">
        <v>11.17</v>
      </c>
    </row>
    <row r="7937" s="489" customFormat="1">
      <c r="B7937" s="490">
        <v>104640</v>
      </c>
      <c r="C7937" s="536" t="s">
        <v>2800</v>
      </c>
      <c r="D7937" s="541" t="s">
        <v>10733</v>
      </c>
      <c r="E7937" s="539" t="s">
        <v>12625</v>
      </c>
      <c r="F7937" s="488">
        <v>13.75</v>
      </c>
    </row>
    <row r="7938" s="489" customFormat="1">
      <c r="B7938" s="490">
        <v>95305</v>
      </c>
      <c r="C7938" s="536" t="s">
        <v>2800</v>
      </c>
      <c r="D7938" s="541" t="s">
        <v>10734</v>
      </c>
      <c r="E7938" s="539" t="s">
        <v>12625</v>
      </c>
      <c r="F7938" s="488">
        <v>14.06</v>
      </c>
    </row>
    <row r="7939" s="489" customFormat="1">
      <c r="B7939" s="490">
        <v>95306</v>
      </c>
      <c r="C7939" s="536" t="s">
        <v>2800</v>
      </c>
      <c r="D7939" s="541" t="s">
        <v>10735</v>
      </c>
      <c r="E7939" s="539" t="s">
        <v>12625</v>
      </c>
      <c r="F7939" s="488">
        <v>16.489999999999998</v>
      </c>
    </row>
    <row r="7940" s="489" customFormat="1">
      <c r="B7940" s="490">
        <v>102201</v>
      </c>
      <c r="C7940" s="536" t="s">
        <v>2800</v>
      </c>
      <c r="D7940" s="541" t="s">
        <v>10736</v>
      </c>
      <c r="E7940" s="539" t="s">
        <v>12625</v>
      </c>
      <c r="F7940" s="488">
        <v>21.23</v>
      </c>
    </row>
    <row r="7941" s="489" customFormat="1">
      <c r="B7941" s="490">
        <v>102200</v>
      </c>
      <c r="C7941" s="536" t="s">
        <v>2800</v>
      </c>
      <c r="D7941" s="541" t="s">
        <v>10737</v>
      </c>
      <c r="E7941" s="539" t="s">
        <v>12625</v>
      </c>
      <c r="F7941" s="488">
        <v>22.870000000000001</v>
      </c>
    </row>
    <row r="7942" s="489" customFormat="1">
      <c r="B7942" s="490">
        <v>102202</v>
      </c>
      <c r="C7942" s="536" t="s">
        <v>2800</v>
      </c>
      <c r="D7942" s="541" t="s">
        <v>10738</v>
      </c>
      <c r="E7942" s="539" t="s">
        <v>12625</v>
      </c>
      <c r="F7942" s="488">
        <v>54.75</v>
      </c>
    </row>
    <row r="7943" s="489" customFormat="1">
      <c r="B7943" s="490">
        <v>102193</v>
      </c>
      <c r="C7943" s="536" t="s">
        <v>2800</v>
      </c>
      <c r="D7943" s="541" t="s">
        <v>10739</v>
      </c>
      <c r="E7943" s="539" t="s">
        <v>12625</v>
      </c>
      <c r="F7943" s="488">
        <v>2.2799999999999998</v>
      </c>
    </row>
    <row r="7944" s="489" customFormat="1">
      <c r="B7944" s="490">
        <v>102194</v>
      </c>
      <c r="C7944" s="536" t="s">
        <v>2800</v>
      </c>
      <c r="D7944" s="541" t="s">
        <v>10740</v>
      </c>
      <c r="E7944" s="539" t="s">
        <v>12625</v>
      </c>
      <c r="F7944" s="488">
        <v>9.1999999999999993</v>
      </c>
    </row>
    <row r="7945" s="489" customFormat="1">
      <c r="B7945" s="490">
        <v>102198</v>
      </c>
      <c r="C7945" s="536" t="s">
        <v>2800</v>
      </c>
      <c r="D7945" s="541" t="s">
        <v>10741</v>
      </c>
      <c r="E7945" s="539" t="s">
        <v>12625</v>
      </c>
      <c r="F7945" s="488">
        <v>0</v>
      </c>
    </row>
    <row r="7946" s="489" customFormat="1">
      <c r="B7946" s="490">
        <v>102197</v>
      </c>
      <c r="C7946" s="536" t="s">
        <v>2800</v>
      </c>
      <c r="D7946" s="541" t="s">
        <v>10742</v>
      </c>
      <c r="E7946" s="539" t="s">
        <v>12625</v>
      </c>
      <c r="F7946" s="488">
        <v>29.030000000000001</v>
      </c>
    </row>
    <row r="7947" s="489" customFormat="1">
      <c r="B7947" s="490">
        <v>102195</v>
      </c>
      <c r="C7947" s="536" t="s">
        <v>2800</v>
      </c>
      <c r="D7947" s="541" t="s">
        <v>10743</v>
      </c>
      <c r="E7947" s="539" t="s">
        <v>12625</v>
      </c>
      <c r="F7947" s="488">
        <v>0</v>
      </c>
    </row>
    <row r="7948" s="489" customFormat="1">
      <c r="B7948" s="490">
        <v>102199</v>
      </c>
      <c r="C7948" s="536" t="s">
        <v>2800</v>
      </c>
      <c r="D7948" s="541" t="s">
        <v>10744</v>
      </c>
      <c r="E7948" s="539" t="s">
        <v>12625</v>
      </c>
      <c r="F7948" s="488">
        <v>0</v>
      </c>
    </row>
    <row r="7949" s="489" customFormat="1">
      <c r="B7949" s="490">
        <v>102196</v>
      </c>
      <c r="C7949" s="536" t="s">
        <v>2800</v>
      </c>
      <c r="D7949" s="541" t="s">
        <v>10745</v>
      </c>
      <c r="E7949" s="539" t="s">
        <v>12625</v>
      </c>
      <c r="F7949" s="488">
        <v>0</v>
      </c>
    </row>
    <row r="7950" s="489" customFormat="1">
      <c r="B7950" s="490">
        <v>102233</v>
      </c>
      <c r="C7950" s="536" t="s">
        <v>2800</v>
      </c>
      <c r="D7950" s="541" t="s">
        <v>10746</v>
      </c>
      <c r="E7950" s="539" t="s">
        <v>12625</v>
      </c>
      <c r="F7950" s="488">
        <v>11.539999999999999</v>
      </c>
    </row>
    <row r="7951" s="489" customFormat="1">
      <c r="B7951" s="490">
        <v>102234</v>
      </c>
      <c r="C7951" s="536" t="s">
        <v>2800</v>
      </c>
      <c r="D7951" s="541" t="s">
        <v>10747</v>
      </c>
      <c r="E7951" s="539" t="s">
        <v>12625</v>
      </c>
      <c r="F7951" s="488">
        <v>23.079999999999998</v>
      </c>
    </row>
    <row r="7952" s="489" customFormat="1">
      <c r="B7952" s="490">
        <v>102207</v>
      </c>
      <c r="C7952" s="536" t="s">
        <v>2800</v>
      </c>
      <c r="D7952" s="541" t="s">
        <v>10748</v>
      </c>
      <c r="E7952" s="539" t="s">
        <v>12625</v>
      </c>
      <c r="F7952" s="488">
        <v>10.130000000000001</v>
      </c>
    </row>
    <row r="7953" s="489" customFormat="1">
      <c r="B7953" s="490">
        <v>102217</v>
      </c>
      <c r="C7953" s="536" t="s">
        <v>2800</v>
      </c>
      <c r="D7953" s="541" t="s">
        <v>10749</v>
      </c>
      <c r="E7953" s="539" t="s">
        <v>12625</v>
      </c>
      <c r="F7953" s="488">
        <v>20.260000000000002</v>
      </c>
    </row>
    <row r="7954" s="489" customFormat="1">
      <c r="B7954" s="490">
        <v>102227</v>
      </c>
      <c r="C7954" s="536" t="s">
        <v>2800</v>
      </c>
      <c r="D7954" s="541" t="s">
        <v>10750</v>
      </c>
      <c r="E7954" s="539" t="s">
        <v>12625</v>
      </c>
      <c r="F7954" s="488">
        <v>30.399999999999999</v>
      </c>
    </row>
    <row r="7955" s="489" customFormat="1">
      <c r="B7955" s="490">
        <v>102211</v>
      </c>
      <c r="C7955" s="536" t="s">
        <v>2800</v>
      </c>
      <c r="D7955" s="541" t="s">
        <v>10751</v>
      </c>
      <c r="E7955" s="539" t="s">
        <v>12625</v>
      </c>
      <c r="F7955" s="488">
        <v>0</v>
      </c>
    </row>
    <row r="7956" s="489" customFormat="1">
      <c r="B7956" s="490">
        <v>102221</v>
      </c>
      <c r="C7956" s="536" t="s">
        <v>2800</v>
      </c>
      <c r="D7956" s="541" t="s">
        <v>10752</v>
      </c>
      <c r="E7956" s="539" t="s">
        <v>12625</v>
      </c>
      <c r="F7956" s="488">
        <v>0</v>
      </c>
    </row>
    <row r="7957" s="489" customFormat="1">
      <c r="B7957" s="490">
        <v>102231</v>
      </c>
      <c r="C7957" s="536" t="s">
        <v>2800</v>
      </c>
      <c r="D7957" s="541" t="s">
        <v>10753</v>
      </c>
      <c r="E7957" s="539" t="s">
        <v>12625</v>
      </c>
      <c r="F7957" s="488">
        <v>0</v>
      </c>
    </row>
    <row r="7958" s="489" customFormat="1">
      <c r="B7958" s="490">
        <v>102209</v>
      </c>
      <c r="C7958" s="536" t="s">
        <v>2800</v>
      </c>
      <c r="D7958" s="541" t="s">
        <v>10754</v>
      </c>
      <c r="E7958" s="539" t="s">
        <v>12625</v>
      </c>
      <c r="F7958" s="488">
        <v>9.9499999999999993</v>
      </c>
    </row>
    <row r="7959" s="489" customFormat="1">
      <c r="B7959" s="490">
        <v>102219</v>
      </c>
      <c r="C7959" s="536" t="s">
        <v>2800</v>
      </c>
      <c r="D7959" s="541" t="s">
        <v>10755</v>
      </c>
      <c r="E7959" s="539" t="s">
        <v>12625</v>
      </c>
      <c r="F7959" s="488">
        <v>19.899999999999999</v>
      </c>
    </row>
    <row r="7960" s="489" customFormat="1">
      <c r="B7960" s="490">
        <v>102229</v>
      </c>
      <c r="C7960" s="536" t="s">
        <v>2800</v>
      </c>
      <c r="D7960" s="541" t="s">
        <v>10756</v>
      </c>
      <c r="E7960" s="539" t="s">
        <v>12625</v>
      </c>
      <c r="F7960" s="488">
        <v>29.859999999999999</v>
      </c>
    </row>
    <row r="7961" s="489" customFormat="1">
      <c r="B7961" s="490">
        <v>102210</v>
      </c>
      <c r="C7961" s="536" t="s">
        <v>2800</v>
      </c>
      <c r="D7961" s="541" t="s">
        <v>10757</v>
      </c>
      <c r="E7961" s="539" t="s">
        <v>12625</v>
      </c>
      <c r="F7961" s="488">
        <v>9.4499999999999993</v>
      </c>
    </row>
    <row r="7962" s="489" customFormat="1">
      <c r="B7962" s="490">
        <v>102220</v>
      </c>
      <c r="C7962" s="536" t="s">
        <v>2800</v>
      </c>
      <c r="D7962" s="541" t="s">
        <v>10758</v>
      </c>
      <c r="E7962" s="539" t="s">
        <v>12625</v>
      </c>
      <c r="F7962" s="488">
        <v>18.91</v>
      </c>
    </row>
    <row r="7963" s="489" customFormat="1">
      <c r="B7963" s="490">
        <v>102230</v>
      </c>
      <c r="C7963" s="536" t="s">
        <v>2800</v>
      </c>
      <c r="D7963" s="541" t="s">
        <v>10759</v>
      </c>
      <c r="E7963" s="539" t="s">
        <v>12625</v>
      </c>
      <c r="F7963" s="488">
        <v>28.359999999999999</v>
      </c>
    </row>
    <row r="7964" s="489" customFormat="1">
      <c r="B7964" s="490">
        <v>102208</v>
      </c>
      <c r="C7964" s="536" t="s">
        <v>2800</v>
      </c>
      <c r="D7964" s="541" t="s">
        <v>10760</v>
      </c>
      <c r="E7964" s="539" t="s">
        <v>12625</v>
      </c>
      <c r="F7964" s="488">
        <v>9.6099999999999994</v>
      </c>
    </row>
    <row r="7965" s="489" customFormat="1">
      <c r="B7965" s="490">
        <v>102218</v>
      </c>
      <c r="C7965" s="536" t="s">
        <v>2800</v>
      </c>
      <c r="D7965" s="541" t="s">
        <v>10761</v>
      </c>
      <c r="E7965" s="539" t="s">
        <v>12625</v>
      </c>
      <c r="F7965" s="488">
        <v>19.23</v>
      </c>
    </row>
    <row r="7966" s="489" customFormat="1">
      <c r="B7966" s="490">
        <v>102228</v>
      </c>
      <c r="C7966" s="536" t="s">
        <v>2800</v>
      </c>
      <c r="D7966" s="541" t="s">
        <v>10762</v>
      </c>
      <c r="E7966" s="539" t="s">
        <v>12625</v>
      </c>
      <c r="F7966" s="488">
        <v>28.879999999999999</v>
      </c>
    </row>
    <row r="7967" s="489" customFormat="1">
      <c r="B7967" s="490">
        <v>102212</v>
      </c>
      <c r="C7967" s="536" t="s">
        <v>2800</v>
      </c>
      <c r="D7967" s="541" t="s">
        <v>10763</v>
      </c>
      <c r="E7967" s="539" t="s">
        <v>12625</v>
      </c>
      <c r="F7967" s="488">
        <v>0</v>
      </c>
    </row>
    <row r="7968" s="489" customFormat="1">
      <c r="B7968" s="490">
        <v>102222</v>
      </c>
      <c r="C7968" s="536" t="s">
        <v>2800</v>
      </c>
      <c r="D7968" s="541" t="s">
        <v>10764</v>
      </c>
      <c r="E7968" s="539" t="s">
        <v>12625</v>
      </c>
      <c r="F7968" s="488">
        <v>0</v>
      </c>
    </row>
    <row r="7969" s="489" customFormat="1">
      <c r="B7969" s="490">
        <v>102232</v>
      </c>
      <c r="C7969" s="536" t="s">
        <v>2800</v>
      </c>
      <c r="D7969" s="541" t="s">
        <v>10765</v>
      </c>
      <c r="E7969" s="539" t="s">
        <v>12625</v>
      </c>
      <c r="F7969" s="488">
        <v>0</v>
      </c>
    </row>
    <row r="7970" s="489" customFormat="1">
      <c r="B7970" s="490">
        <v>102203</v>
      </c>
      <c r="C7970" s="536" t="s">
        <v>2800</v>
      </c>
      <c r="D7970" s="541" t="s">
        <v>10766</v>
      </c>
      <c r="E7970" s="539" t="s">
        <v>12625</v>
      </c>
      <c r="F7970" s="488">
        <v>11.640000000000001</v>
      </c>
    </row>
    <row r="7971" s="489" customFormat="1">
      <c r="B7971" s="490">
        <v>102213</v>
      </c>
      <c r="C7971" s="536" t="s">
        <v>2800</v>
      </c>
      <c r="D7971" s="541" t="s">
        <v>10767</v>
      </c>
      <c r="E7971" s="539" t="s">
        <v>12625</v>
      </c>
      <c r="F7971" s="488">
        <v>23.289999999999999</v>
      </c>
    </row>
    <row r="7972" s="489" customFormat="1">
      <c r="B7972" s="490">
        <v>102223</v>
      </c>
      <c r="C7972" s="536" t="s">
        <v>2800</v>
      </c>
      <c r="D7972" s="541" t="s">
        <v>10768</v>
      </c>
      <c r="E7972" s="539" t="s">
        <v>12625</v>
      </c>
      <c r="F7972" s="488">
        <v>34.939999999999998</v>
      </c>
    </row>
    <row r="7973" s="489" customFormat="1">
      <c r="B7973" s="490">
        <v>102204</v>
      </c>
      <c r="C7973" s="536" t="s">
        <v>2800</v>
      </c>
      <c r="D7973" s="541" t="s">
        <v>10769</v>
      </c>
      <c r="E7973" s="539" t="s">
        <v>12625</v>
      </c>
      <c r="F7973" s="488">
        <v>12</v>
      </c>
    </row>
    <row r="7974" s="489" customFormat="1">
      <c r="B7974" s="490">
        <v>102214</v>
      </c>
      <c r="C7974" s="536" t="s">
        <v>2800</v>
      </c>
      <c r="D7974" s="541" t="s">
        <v>10770</v>
      </c>
      <c r="E7974" s="539" t="s">
        <v>12625</v>
      </c>
      <c r="F7974" s="488">
        <v>24.010000000000002</v>
      </c>
    </row>
    <row r="7975" s="489" customFormat="1">
      <c r="B7975" s="490">
        <v>102224</v>
      </c>
      <c r="C7975" s="536" t="s">
        <v>2800</v>
      </c>
      <c r="D7975" s="541" t="s">
        <v>10771</v>
      </c>
      <c r="E7975" s="539" t="s">
        <v>12625</v>
      </c>
      <c r="F7975" s="488">
        <v>36.020000000000003</v>
      </c>
    </row>
    <row r="7976" s="489" customFormat="1">
      <c r="B7976" s="490">
        <v>102205</v>
      </c>
      <c r="C7976" s="536" t="s">
        <v>2800</v>
      </c>
      <c r="D7976" s="541" t="s">
        <v>10772</v>
      </c>
      <c r="E7976" s="539" t="s">
        <v>12625</v>
      </c>
      <c r="F7976" s="488">
        <v>10.84</v>
      </c>
    </row>
    <row r="7977" s="489" customFormat="1">
      <c r="B7977" s="490">
        <v>102215</v>
      </c>
      <c r="C7977" s="536" t="s">
        <v>2800</v>
      </c>
      <c r="D7977" s="541" t="s">
        <v>10773</v>
      </c>
      <c r="E7977" s="539" t="s">
        <v>12625</v>
      </c>
      <c r="F7977" s="488">
        <v>21.690000000000001</v>
      </c>
    </row>
    <row r="7978" s="489" customFormat="1">
      <c r="B7978" s="490">
        <v>102225</v>
      </c>
      <c r="C7978" s="536" t="s">
        <v>2800</v>
      </c>
      <c r="D7978" s="541" t="s">
        <v>10774</v>
      </c>
      <c r="E7978" s="539" t="s">
        <v>12625</v>
      </c>
      <c r="F7978" s="488">
        <v>32.549999999999997</v>
      </c>
    </row>
    <row r="7979" s="489" customFormat="1">
      <c r="B7979" s="490">
        <v>102206</v>
      </c>
      <c r="C7979" s="536" t="s">
        <v>2800</v>
      </c>
      <c r="D7979" s="541" t="s">
        <v>10775</v>
      </c>
      <c r="E7979" s="539" t="s">
        <v>12625</v>
      </c>
      <c r="F7979" s="488">
        <v>0</v>
      </c>
    </row>
    <row r="7980" s="489" customFormat="1">
      <c r="B7980" s="490">
        <v>102216</v>
      </c>
      <c r="C7980" s="536" t="s">
        <v>2800</v>
      </c>
      <c r="D7980" s="541" t="s">
        <v>10776</v>
      </c>
      <c r="E7980" s="539" t="s">
        <v>12625</v>
      </c>
      <c r="F7980" s="488">
        <v>0</v>
      </c>
    </row>
    <row r="7981" s="489" customFormat="1">
      <c r="B7981" s="490">
        <v>102226</v>
      </c>
      <c r="C7981" s="536" t="s">
        <v>2800</v>
      </c>
      <c r="D7981" s="541" t="s">
        <v>10777</v>
      </c>
      <c r="E7981" s="539" t="s">
        <v>12625</v>
      </c>
      <c r="F7981" s="488">
        <v>0</v>
      </c>
    </row>
    <row r="7982" s="489" customFormat="1">
      <c r="B7982" s="490">
        <v>100718</v>
      </c>
      <c r="C7982" s="536" t="s">
        <v>2800</v>
      </c>
      <c r="D7982" s="541" t="s">
        <v>10778</v>
      </c>
      <c r="E7982" s="539" t="s">
        <v>143</v>
      </c>
      <c r="F7982" s="488">
        <v>1.6499999999999999</v>
      </c>
    </row>
    <row r="7983" s="489" customFormat="1">
      <c r="B7983" s="490">
        <v>100716</v>
      </c>
      <c r="C7983" s="536" t="s">
        <v>2800</v>
      </c>
      <c r="D7983" s="541" t="s">
        <v>10779</v>
      </c>
      <c r="E7983" s="539" t="s">
        <v>12625</v>
      </c>
      <c r="F7983" s="488">
        <v>25.02</v>
      </c>
    </row>
    <row r="7984" s="489" customFormat="1">
      <c r="B7984" s="490">
        <v>100717</v>
      </c>
      <c r="C7984" s="536" t="s">
        <v>2800</v>
      </c>
      <c r="D7984" s="541" t="s">
        <v>10780</v>
      </c>
      <c r="E7984" s="539" t="s">
        <v>12625</v>
      </c>
      <c r="F7984" s="488">
        <v>10.949999999999999</v>
      </c>
    </row>
    <row r="7985" s="489" customFormat="1">
      <c r="B7985" s="490">
        <v>100754</v>
      </c>
      <c r="C7985" s="536" t="s">
        <v>2800</v>
      </c>
      <c r="D7985" s="541" t="s">
        <v>10781</v>
      </c>
      <c r="E7985" s="539" t="s">
        <v>12625</v>
      </c>
      <c r="F7985" s="488">
        <v>33.979999999999997</v>
      </c>
    </row>
    <row r="7986" s="489" customFormat="1">
      <c r="B7986" s="490">
        <v>100736</v>
      </c>
      <c r="C7986" s="536" t="s">
        <v>2800</v>
      </c>
      <c r="D7986" s="541" t="s">
        <v>10782</v>
      </c>
      <c r="E7986" s="539" t="s">
        <v>12625</v>
      </c>
      <c r="F7986" s="488">
        <v>16.98</v>
      </c>
    </row>
    <row r="7987" s="489" customFormat="1">
      <c r="B7987" s="490">
        <v>100753</v>
      </c>
      <c r="C7987" s="536" t="s">
        <v>2800</v>
      </c>
      <c r="D7987" s="541" t="s">
        <v>10783</v>
      </c>
      <c r="E7987" s="539" t="s">
        <v>12625</v>
      </c>
      <c r="F7987" s="488">
        <v>25.879999999999999</v>
      </c>
    </row>
    <row r="7988" s="489" customFormat="1">
      <c r="B7988" s="490">
        <v>100735</v>
      </c>
      <c r="C7988" s="536" t="s">
        <v>2800</v>
      </c>
      <c r="D7988" s="541" t="s">
        <v>10784</v>
      </c>
      <c r="E7988" s="539" t="s">
        <v>12625</v>
      </c>
      <c r="F7988" s="488">
        <v>12.93</v>
      </c>
    </row>
    <row r="7989" s="489" customFormat="1">
      <c r="B7989" s="490">
        <v>100734</v>
      </c>
      <c r="C7989" s="536" t="s">
        <v>2800</v>
      </c>
      <c r="D7989" s="541" t="s">
        <v>10785</v>
      </c>
      <c r="E7989" s="539" t="s">
        <v>12625</v>
      </c>
      <c r="F7989" s="488">
        <v>18.370000000000001</v>
      </c>
    </row>
    <row r="7990" s="489" customFormat="1">
      <c r="B7990" s="490">
        <v>100733</v>
      </c>
      <c r="C7990" s="536" t="s">
        <v>2800</v>
      </c>
      <c r="D7990" s="541" t="s">
        <v>10786</v>
      </c>
      <c r="E7990" s="539" t="s">
        <v>12625</v>
      </c>
      <c r="F7990" s="488">
        <v>14.56</v>
      </c>
    </row>
    <row r="7991" s="489" customFormat="1">
      <c r="B7991" s="490">
        <v>100740</v>
      </c>
      <c r="C7991" s="536" t="s">
        <v>2800</v>
      </c>
      <c r="D7991" s="541" t="s">
        <v>10787</v>
      </c>
      <c r="E7991" s="539" t="s">
        <v>12625</v>
      </c>
      <c r="F7991" s="488">
        <v>13.609999999999999</v>
      </c>
    </row>
    <row r="7992" s="489" customFormat="1">
      <c r="B7992" s="490">
        <v>100758</v>
      </c>
      <c r="C7992" s="536" t="s">
        <v>2800</v>
      </c>
      <c r="D7992" s="541" t="s">
        <v>10788</v>
      </c>
      <c r="E7992" s="539" t="s">
        <v>12625</v>
      </c>
      <c r="F7992" s="488">
        <v>58.009999999999998</v>
      </c>
    </row>
    <row r="7993" s="489" customFormat="1">
      <c r="B7993" s="490">
        <v>100742</v>
      </c>
      <c r="C7993" s="536" t="s">
        <v>2800</v>
      </c>
      <c r="D7993" s="541" t="s">
        <v>10789</v>
      </c>
      <c r="E7993" s="539" t="s">
        <v>12625</v>
      </c>
      <c r="F7993" s="488">
        <v>28.989999999999998</v>
      </c>
    </row>
    <row r="7994" s="489" customFormat="1">
      <c r="B7994" s="490">
        <v>100739</v>
      </c>
      <c r="C7994" s="536" t="s">
        <v>2800</v>
      </c>
      <c r="D7994" s="541" t="s">
        <v>10790</v>
      </c>
      <c r="E7994" s="539" t="s">
        <v>12625</v>
      </c>
      <c r="F7994" s="488">
        <v>13.42</v>
      </c>
    </row>
    <row r="7995" s="489" customFormat="1">
      <c r="B7995" s="490">
        <v>100757</v>
      </c>
      <c r="C7995" s="536" t="s">
        <v>2800</v>
      </c>
      <c r="D7995" s="541" t="s">
        <v>10791</v>
      </c>
      <c r="E7995" s="539" t="s">
        <v>12625</v>
      </c>
      <c r="F7995" s="488">
        <v>58.710000000000001</v>
      </c>
    </row>
    <row r="7996" s="489" customFormat="1">
      <c r="B7996" s="490">
        <v>100741</v>
      </c>
      <c r="C7996" s="536" t="s">
        <v>2800</v>
      </c>
      <c r="D7996" s="541" t="s">
        <v>10792</v>
      </c>
      <c r="E7996" s="539" t="s">
        <v>12625</v>
      </c>
      <c r="F7996" s="488">
        <v>29.350000000000001</v>
      </c>
    </row>
    <row r="7997" s="489" customFormat="1">
      <c r="B7997" s="490">
        <v>100744</v>
      </c>
      <c r="C7997" s="536" t="s">
        <v>2800</v>
      </c>
      <c r="D7997" s="541" t="s">
        <v>10793</v>
      </c>
      <c r="E7997" s="539" t="s">
        <v>12625</v>
      </c>
      <c r="F7997" s="488">
        <v>13.41</v>
      </c>
    </row>
    <row r="7998" s="489" customFormat="1">
      <c r="B7998" s="490">
        <v>100760</v>
      </c>
      <c r="C7998" s="536" t="s">
        <v>2800</v>
      </c>
      <c r="D7998" s="541" t="s">
        <v>10794</v>
      </c>
      <c r="E7998" s="539" t="s">
        <v>12625</v>
      </c>
      <c r="F7998" s="488">
        <v>57.600000000000001</v>
      </c>
    </row>
    <row r="7999" s="489" customFormat="1">
      <c r="B7999" s="490">
        <v>100746</v>
      </c>
      <c r="C7999" s="536" t="s">
        <v>2800</v>
      </c>
      <c r="D7999" s="541" t="s">
        <v>10795</v>
      </c>
      <c r="E7999" s="539" t="s">
        <v>12625</v>
      </c>
      <c r="F7999" s="488">
        <v>28.789999999999999</v>
      </c>
    </row>
    <row r="8000" s="489" customFormat="1">
      <c r="B8000" s="490">
        <v>100743</v>
      </c>
      <c r="C8000" s="536" t="s">
        <v>2800</v>
      </c>
      <c r="D8000" s="541" t="s">
        <v>10796</v>
      </c>
      <c r="E8000" s="539" t="s">
        <v>12625</v>
      </c>
      <c r="F8000" s="488">
        <v>13.109999999999999</v>
      </c>
    </row>
    <row r="8001" s="489" customFormat="1">
      <c r="B8001" s="490">
        <v>100759</v>
      </c>
      <c r="C8001" s="536" t="s">
        <v>2800</v>
      </c>
      <c r="D8001" s="541" t="s">
        <v>10797</v>
      </c>
      <c r="E8001" s="539" t="s">
        <v>12625</v>
      </c>
      <c r="F8001" s="488">
        <v>58.049999999999997</v>
      </c>
    </row>
    <row r="8002" s="489" customFormat="1">
      <c r="B8002" s="490">
        <v>100745</v>
      </c>
      <c r="C8002" s="536" t="s">
        <v>2800</v>
      </c>
      <c r="D8002" s="541" t="s">
        <v>10798</v>
      </c>
      <c r="E8002" s="539" t="s">
        <v>12625</v>
      </c>
      <c r="F8002" s="488">
        <v>29.02</v>
      </c>
    </row>
    <row r="8003" s="489" customFormat="1">
      <c r="B8003" s="490">
        <v>100748</v>
      </c>
      <c r="C8003" s="536" t="s">
        <v>2800</v>
      </c>
      <c r="D8003" s="541" t="s">
        <v>10799</v>
      </c>
      <c r="E8003" s="539" t="s">
        <v>12625</v>
      </c>
      <c r="F8003" s="488">
        <v>13.5</v>
      </c>
    </row>
    <row r="8004" s="489" customFormat="1">
      <c r="B8004" s="490">
        <v>100762</v>
      </c>
      <c r="C8004" s="536" t="s">
        <v>2800</v>
      </c>
      <c r="D8004" s="541" t="s">
        <v>10800</v>
      </c>
      <c r="E8004" s="539" t="s">
        <v>12625</v>
      </c>
      <c r="F8004" s="488">
        <v>57.770000000000003</v>
      </c>
    </row>
    <row r="8005" s="489" customFormat="1">
      <c r="B8005" s="490">
        <v>100750</v>
      </c>
      <c r="C8005" s="536" t="s">
        <v>2800</v>
      </c>
      <c r="D8005" s="541" t="s">
        <v>10801</v>
      </c>
      <c r="E8005" s="539" t="s">
        <v>12625</v>
      </c>
      <c r="F8005" s="488">
        <v>28.879999999999999</v>
      </c>
    </row>
    <row r="8006" s="489" customFormat="1">
      <c r="B8006" s="490">
        <v>100747</v>
      </c>
      <c r="C8006" s="536" t="s">
        <v>2800</v>
      </c>
      <c r="D8006" s="541" t="s">
        <v>10802</v>
      </c>
      <c r="E8006" s="539" t="s">
        <v>12625</v>
      </c>
      <c r="F8006" s="488">
        <v>13.24</v>
      </c>
    </row>
    <row r="8007" s="489" customFormat="1">
      <c r="B8007" s="490">
        <v>100761</v>
      </c>
      <c r="C8007" s="536" t="s">
        <v>2800</v>
      </c>
      <c r="D8007" s="541" t="s">
        <v>10803</v>
      </c>
      <c r="E8007" s="539" t="s">
        <v>12625</v>
      </c>
      <c r="F8007" s="488">
        <v>58.329999999999998</v>
      </c>
    </row>
    <row r="8008" s="489" customFormat="1">
      <c r="B8008" s="490">
        <v>100749</v>
      </c>
      <c r="C8008" s="536" t="s">
        <v>2800</v>
      </c>
      <c r="D8008" s="541" t="s">
        <v>10804</v>
      </c>
      <c r="E8008" s="539" t="s">
        <v>12625</v>
      </c>
      <c r="F8008" s="488">
        <v>29.16</v>
      </c>
    </row>
    <row r="8009" s="489" customFormat="1">
      <c r="B8009" s="490">
        <v>100720</v>
      </c>
      <c r="C8009" s="536" t="s">
        <v>2800</v>
      </c>
      <c r="D8009" s="541" t="s">
        <v>10805</v>
      </c>
      <c r="E8009" s="539" t="s">
        <v>12625</v>
      </c>
      <c r="F8009" s="488">
        <v>12.9</v>
      </c>
    </row>
    <row r="8010" s="489" customFormat="1">
      <c r="B8010" s="490">
        <v>100722</v>
      </c>
      <c r="C8010" s="536" t="s">
        <v>2800</v>
      </c>
      <c r="D8010" s="541" t="s">
        <v>10806</v>
      </c>
      <c r="E8010" s="539" t="s">
        <v>12625</v>
      </c>
      <c r="F8010" s="488">
        <v>28.309999999999999</v>
      </c>
    </row>
    <row r="8011" s="489" customFormat="1">
      <c r="B8011" s="490">
        <v>100719</v>
      </c>
      <c r="C8011" s="536" t="s">
        <v>2800</v>
      </c>
      <c r="D8011" s="541" t="s">
        <v>10807</v>
      </c>
      <c r="E8011" s="539" t="s">
        <v>12625</v>
      </c>
      <c r="F8011" s="488">
        <v>13.630000000000001</v>
      </c>
    </row>
    <row r="8012" s="489" customFormat="1">
      <c r="B8012" s="490">
        <v>100721</v>
      </c>
      <c r="C8012" s="536" t="s">
        <v>2800</v>
      </c>
      <c r="D8012" s="541" t="s">
        <v>10808</v>
      </c>
      <c r="E8012" s="539" t="s">
        <v>12625</v>
      </c>
      <c r="F8012" s="488">
        <v>29.829999999999998</v>
      </c>
    </row>
    <row r="8013" s="489" customFormat="1">
      <c r="B8013" s="490">
        <v>100724</v>
      </c>
      <c r="C8013" s="536" t="s">
        <v>2800</v>
      </c>
      <c r="D8013" s="541" t="s">
        <v>10809</v>
      </c>
      <c r="E8013" s="539" t="s">
        <v>12625</v>
      </c>
      <c r="F8013" s="488">
        <v>16.989999999999998</v>
      </c>
    </row>
    <row r="8014" s="489" customFormat="1">
      <c r="B8014" s="490">
        <v>100726</v>
      </c>
      <c r="C8014" s="536" t="s">
        <v>2800</v>
      </c>
      <c r="D8014" s="541" t="s">
        <v>10810</v>
      </c>
      <c r="E8014" s="539" t="s">
        <v>12625</v>
      </c>
      <c r="F8014" s="488">
        <v>32.280000000000001</v>
      </c>
    </row>
    <row r="8015" s="489" customFormat="1">
      <c r="B8015" s="490">
        <v>100723</v>
      </c>
      <c r="C8015" s="536" t="s">
        <v>2800</v>
      </c>
      <c r="D8015" s="541" t="s">
        <v>10811</v>
      </c>
      <c r="E8015" s="539" t="s">
        <v>12625</v>
      </c>
      <c r="F8015" s="488">
        <v>14.65</v>
      </c>
    </row>
    <row r="8016" s="489" customFormat="1">
      <c r="B8016" s="490">
        <v>100725</v>
      </c>
      <c r="C8016" s="536" t="s">
        <v>2800</v>
      </c>
      <c r="D8016" s="541" t="s">
        <v>10812</v>
      </c>
      <c r="E8016" s="539" t="s">
        <v>12625</v>
      </c>
      <c r="F8016" s="488">
        <v>30.16</v>
      </c>
    </row>
    <row r="8017" s="489" customFormat="1">
      <c r="B8017" s="490">
        <v>100752</v>
      </c>
      <c r="C8017" s="536" t="s">
        <v>2800</v>
      </c>
      <c r="D8017" s="541" t="s">
        <v>10813</v>
      </c>
      <c r="E8017" s="539" t="s">
        <v>12625</v>
      </c>
      <c r="F8017" s="488">
        <v>58.32</v>
      </c>
    </row>
    <row r="8018" s="489" customFormat="1">
      <c r="B8018" s="490">
        <v>100730</v>
      </c>
      <c r="C8018" s="536" t="s">
        <v>2800</v>
      </c>
      <c r="D8018" s="541" t="s">
        <v>10814</v>
      </c>
      <c r="E8018" s="539" t="s">
        <v>12625</v>
      </c>
      <c r="F8018" s="488">
        <v>29.16</v>
      </c>
    </row>
    <row r="8019" s="489" customFormat="1">
      <c r="B8019" s="490">
        <v>100751</v>
      </c>
      <c r="C8019" s="536" t="s">
        <v>2800</v>
      </c>
      <c r="D8019" s="541" t="s">
        <v>10815</v>
      </c>
      <c r="E8019" s="539" t="s">
        <v>12625</v>
      </c>
      <c r="F8019" s="488">
        <v>50.880000000000003</v>
      </c>
    </row>
    <row r="8020" s="489" customFormat="1">
      <c r="B8020" s="490">
        <v>100729</v>
      </c>
      <c r="C8020" s="536" t="s">
        <v>2800</v>
      </c>
      <c r="D8020" s="541" t="s">
        <v>10816</v>
      </c>
      <c r="E8020" s="539" t="s">
        <v>12625</v>
      </c>
      <c r="F8020" s="488">
        <v>25.440000000000001</v>
      </c>
    </row>
    <row r="8021" s="489" customFormat="1">
      <c r="B8021" s="490">
        <v>100728</v>
      </c>
      <c r="C8021" s="536" t="s">
        <v>2800</v>
      </c>
      <c r="D8021" s="541" t="s">
        <v>10817</v>
      </c>
      <c r="E8021" s="539" t="s">
        <v>12625</v>
      </c>
      <c r="F8021" s="488">
        <v>29.629999999999999</v>
      </c>
    </row>
    <row r="8022" s="489" customFormat="1">
      <c r="B8022" s="490">
        <v>100732</v>
      </c>
      <c r="C8022" s="536" t="s">
        <v>2800</v>
      </c>
      <c r="D8022" s="541" t="s">
        <v>10818</v>
      </c>
      <c r="E8022" s="539" t="s">
        <v>12625</v>
      </c>
      <c r="F8022" s="488">
        <v>0</v>
      </c>
    </row>
    <row r="8023" s="489" customFormat="1">
      <c r="B8023" s="490">
        <v>100731</v>
      </c>
      <c r="C8023" s="536" t="s">
        <v>2800</v>
      </c>
      <c r="D8023" s="541" t="s">
        <v>10819</v>
      </c>
      <c r="E8023" s="539" t="s">
        <v>12625</v>
      </c>
      <c r="F8023" s="488">
        <v>0</v>
      </c>
    </row>
    <row r="8024" s="489" customFormat="1">
      <c r="B8024" s="490">
        <v>100727</v>
      </c>
      <c r="C8024" s="536" t="s">
        <v>2800</v>
      </c>
      <c r="D8024" s="541" t="s">
        <v>10820</v>
      </c>
      <c r="E8024" s="539" t="s">
        <v>12625</v>
      </c>
      <c r="F8024" s="488">
        <v>33.640000000000001</v>
      </c>
    </row>
    <row r="8025" s="489" customFormat="1">
      <c r="B8025" s="490">
        <v>100756</v>
      </c>
      <c r="C8025" s="536" t="s">
        <v>2800</v>
      </c>
      <c r="D8025" s="541" t="s">
        <v>10821</v>
      </c>
      <c r="E8025" s="539" t="s">
        <v>12625</v>
      </c>
      <c r="F8025" s="488">
        <v>0</v>
      </c>
    </row>
    <row r="8026" s="489" customFormat="1">
      <c r="B8026" s="490">
        <v>100738</v>
      </c>
      <c r="C8026" s="536" t="s">
        <v>2800</v>
      </c>
      <c r="D8026" s="541" t="s">
        <v>10822</v>
      </c>
      <c r="E8026" s="539" t="s">
        <v>12625</v>
      </c>
      <c r="F8026" s="488">
        <v>0</v>
      </c>
    </row>
    <row r="8027" s="489" customFormat="1">
      <c r="B8027" s="490">
        <v>100755</v>
      </c>
      <c r="C8027" s="536" t="s">
        <v>2800</v>
      </c>
      <c r="D8027" s="541" t="s">
        <v>10823</v>
      </c>
      <c r="E8027" s="539" t="s">
        <v>12625</v>
      </c>
      <c r="F8027" s="488">
        <v>0</v>
      </c>
    </row>
    <row r="8028" s="489" customFormat="1">
      <c r="B8028" s="490">
        <v>100737</v>
      </c>
      <c r="C8028" s="536" t="s">
        <v>2800</v>
      </c>
      <c r="D8028" s="541" t="s">
        <v>10824</v>
      </c>
      <c r="E8028" s="539" t="s">
        <v>12625</v>
      </c>
      <c r="F8028" s="488">
        <v>0</v>
      </c>
    </row>
    <row r="8029" s="489" customFormat="1">
      <c r="B8029" s="490">
        <v>102499</v>
      </c>
      <c r="C8029" s="536" t="s">
        <v>2800</v>
      </c>
      <c r="D8029" s="541" t="s">
        <v>10825</v>
      </c>
      <c r="E8029" s="539" t="s">
        <v>12625</v>
      </c>
      <c r="F8029" s="488">
        <v>3.8799999999999999</v>
      </c>
    </row>
    <row r="8030" s="489" customFormat="1">
      <c r="B8030" s="490">
        <v>102505</v>
      </c>
      <c r="C8030" s="536" t="s">
        <v>2800</v>
      </c>
      <c r="D8030" s="541" t="s">
        <v>10826</v>
      </c>
      <c r="E8030" s="539" t="s">
        <v>143</v>
      </c>
      <c r="F8030" s="488">
        <v>11.800000000000001</v>
      </c>
    </row>
    <row r="8031" s="489" customFormat="1">
      <c r="B8031" s="490">
        <v>102504</v>
      </c>
      <c r="C8031" s="536" t="s">
        <v>2800</v>
      </c>
      <c r="D8031" s="541" t="s">
        <v>10827</v>
      </c>
      <c r="E8031" s="539" t="s">
        <v>143</v>
      </c>
      <c r="F8031" s="488">
        <v>11.130000000000001</v>
      </c>
    </row>
    <row r="8032" s="489" customFormat="1">
      <c r="B8032" s="490">
        <v>102506</v>
      </c>
      <c r="C8032" s="536" t="s">
        <v>2800</v>
      </c>
      <c r="D8032" s="541" t="s">
        <v>10828</v>
      </c>
      <c r="E8032" s="539" t="s">
        <v>143</v>
      </c>
      <c r="F8032" s="488">
        <v>12.5</v>
      </c>
    </row>
    <row r="8033" s="489" customFormat="1">
      <c r="B8033" s="490">
        <v>102500</v>
      </c>
      <c r="C8033" s="536" t="s">
        <v>2800</v>
      </c>
      <c r="D8033" s="541" t="s">
        <v>10829</v>
      </c>
      <c r="E8033" s="539" t="s">
        <v>143</v>
      </c>
      <c r="F8033" s="488">
        <v>4.9699999999999998</v>
      </c>
    </row>
    <row r="8034" s="489" customFormat="1">
      <c r="B8034" s="490">
        <v>102502</v>
      </c>
      <c r="C8034" s="536" t="s">
        <v>2800</v>
      </c>
      <c r="D8034" s="541" t="s">
        <v>10830</v>
      </c>
      <c r="E8034" s="539" t="s">
        <v>143</v>
      </c>
      <c r="F8034" s="488">
        <v>0</v>
      </c>
    </row>
    <row r="8035" s="489" customFormat="1">
      <c r="B8035" s="490">
        <v>102507</v>
      </c>
      <c r="C8035" s="536" t="s">
        <v>2800</v>
      </c>
      <c r="D8035" s="541" t="s">
        <v>10831</v>
      </c>
      <c r="E8035" s="539" t="s">
        <v>143</v>
      </c>
      <c r="F8035" s="488">
        <v>7.6900000000000004</v>
      </c>
    </row>
    <row r="8036" s="489" customFormat="1">
      <c r="B8036" s="490">
        <v>102510</v>
      </c>
      <c r="C8036" s="536" t="s">
        <v>2800</v>
      </c>
      <c r="D8036" s="541" t="s">
        <v>10832</v>
      </c>
      <c r="E8036" s="539" t="s">
        <v>143</v>
      </c>
      <c r="F8036" s="488">
        <v>0</v>
      </c>
    </row>
    <row r="8037" s="489" customFormat="1">
      <c r="B8037" s="490">
        <v>102512</v>
      </c>
      <c r="C8037" s="536" t="s">
        <v>2800</v>
      </c>
      <c r="D8037" s="541" t="s">
        <v>10833</v>
      </c>
      <c r="E8037" s="539" t="s">
        <v>143</v>
      </c>
      <c r="F8037" s="488">
        <v>7.2000000000000002</v>
      </c>
    </row>
    <row r="8038" s="489" customFormat="1">
      <c r="B8038" s="490">
        <v>102501</v>
      </c>
      <c r="C8038" s="536" t="s">
        <v>2800</v>
      </c>
      <c r="D8038" s="541" t="s">
        <v>10834</v>
      </c>
      <c r="E8038" s="539" t="s">
        <v>12625</v>
      </c>
      <c r="F8038" s="488">
        <v>26.93</v>
      </c>
    </row>
    <row r="8039" s="489" customFormat="1">
      <c r="B8039" s="490">
        <v>102503</v>
      </c>
      <c r="C8039" s="536" t="s">
        <v>2800</v>
      </c>
      <c r="D8039" s="541" t="s">
        <v>10835</v>
      </c>
      <c r="E8039" s="539" t="s">
        <v>12625</v>
      </c>
      <c r="F8039" s="488">
        <v>0</v>
      </c>
    </row>
    <row r="8040" s="489" customFormat="1">
      <c r="B8040" s="490">
        <v>102508</v>
      </c>
      <c r="C8040" s="536" t="s">
        <v>2800</v>
      </c>
      <c r="D8040" s="541" t="s">
        <v>10836</v>
      </c>
      <c r="E8040" s="539" t="s">
        <v>12625</v>
      </c>
      <c r="F8040" s="488">
        <v>54.670000000000002</v>
      </c>
    </row>
    <row r="8041" s="489" customFormat="1">
      <c r="B8041" s="490">
        <v>102511</v>
      </c>
      <c r="C8041" s="536" t="s">
        <v>2800</v>
      </c>
      <c r="D8041" s="541" t="s">
        <v>10837</v>
      </c>
      <c r="E8041" s="539" t="s">
        <v>12625</v>
      </c>
      <c r="F8041" s="488">
        <v>0</v>
      </c>
    </row>
    <row r="8042" s="489" customFormat="1">
      <c r="B8042" s="490">
        <v>102509</v>
      </c>
      <c r="C8042" s="536" t="s">
        <v>2800</v>
      </c>
      <c r="D8042" s="541" t="s">
        <v>10838</v>
      </c>
      <c r="E8042" s="539" t="s">
        <v>12625</v>
      </c>
      <c r="F8042" s="488">
        <v>35.43</v>
      </c>
    </row>
    <row r="8043" s="489" customFormat="1">
      <c r="B8043" s="490">
        <v>102498</v>
      </c>
      <c r="C8043" s="536" t="s">
        <v>2800</v>
      </c>
      <c r="D8043" s="541" t="s">
        <v>10839</v>
      </c>
      <c r="E8043" s="539" t="s">
        <v>143</v>
      </c>
      <c r="F8043" s="488">
        <v>1.78</v>
      </c>
    </row>
    <row r="8044" s="489" customFormat="1">
      <c r="B8044" s="490">
        <v>102519</v>
      </c>
      <c r="C8044" s="536" t="s">
        <v>2800</v>
      </c>
      <c r="D8044" s="541" t="s">
        <v>10840</v>
      </c>
      <c r="E8044" s="539" t="s">
        <v>188</v>
      </c>
      <c r="F8044" s="488">
        <v>0</v>
      </c>
    </row>
    <row r="8045" s="489" customFormat="1">
      <c r="B8045" s="490">
        <v>102491</v>
      </c>
      <c r="C8045" s="536" t="s">
        <v>2800</v>
      </c>
      <c r="D8045" s="541" t="s">
        <v>10841</v>
      </c>
      <c r="E8045" s="539" t="s">
        <v>12625</v>
      </c>
      <c r="F8045" s="488">
        <v>22.25</v>
      </c>
    </row>
    <row r="8046" s="489" customFormat="1">
      <c r="B8046" s="490">
        <v>102492</v>
      </c>
      <c r="C8046" s="536" t="s">
        <v>2800</v>
      </c>
      <c r="D8046" s="541" t="s">
        <v>10842</v>
      </c>
      <c r="E8046" s="539" t="s">
        <v>12625</v>
      </c>
      <c r="F8046" s="488">
        <v>28.18</v>
      </c>
    </row>
    <row r="8047" s="489" customFormat="1">
      <c r="B8047" s="490">
        <v>102804</v>
      </c>
      <c r="C8047" s="536" t="s">
        <v>2800</v>
      </c>
      <c r="D8047" s="541" t="s">
        <v>10843</v>
      </c>
      <c r="E8047" s="539" t="s">
        <v>12625</v>
      </c>
      <c r="F8047" s="488">
        <v>0</v>
      </c>
    </row>
    <row r="8048" s="489" customFormat="1">
      <c r="B8048" s="490">
        <v>102494</v>
      </c>
      <c r="C8048" s="536" t="s">
        <v>2800</v>
      </c>
      <c r="D8048" s="541" t="s">
        <v>10844</v>
      </c>
      <c r="E8048" s="539" t="s">
        <v>12625</v>
      </c>
      <c r="F8048" s="488">
        <v>78.359999999999999</v>
      </c>
    </row>
    <row r="8049" s="489" customFormat="1">
      <c r="B8049" s="490">
        <v>102805</v>
      </c>
      <c r="C8049" s="536" t="s">
        <v>2800</v>
      </c>
      <c r="D8049" s="541" t="s">
        <v>10845</v>
      </c>
      <c r="E8049" s="539" t="s">
        <v>12625</v>
      </c>
      <c r="F8049" s="488">
        <v>0</v>
      </c>
    </row>
    <row r="8050" s="489" customFormat="1">
      <c r="B8050" s="490">
        <v>102490</v>
      </c>
      <c r="C8050" s="536" t="s">
        <v>2800</v>
      </c>
      <c r="D8050" s="541" t="s">
        <v>10846</v>
      </c>
      <c r="E8050" s="539" t="s">
        <v>12625</v>
      </c>
      <c r="F8050" s="488">
        <v>0</v>
      </c>
    </row>
    <row r="8051" s="489" customFormat="1">
      <c r="B8051" s="490">
        <v>102496</v>
      </c>
      <c r="C8051" s="536" t="s">
        <v>2800</v>
      </c>
      <c r="D8051" s="541" t="s">
        <v>10847</v>
      </c>
      <c r="E8051" s="539" t="s">
        <v>143</v>
      </c>
      <c r="F8051" s="488">
        <v>16.109999999999999</v>
      </c>
    </row>
    <row r="8052" s="489" customFormat="1">
      <c r="B8052" s="490">
        <v>102497</v>
      </c>
      <c r="C8052" s="536" t="s">
        <v>2800</v>
      </c>
      <c r="D8052" s="541" t="s">
        <v>10848</v>
      </c>
      <c r="E8052" s="539" t="s">
        <v>143</v>
      </c>
      <c r="F8052" s="488">
        <v>5.5999999999999996</v>
      </c>
    </row>
    <row r="8053" s="489" customFormat="1">
      <c r="B8053" s="490">
        <v>102520</v>
      </c>
      <c r="C8053" s="536" t="s">
        <v>2800</v>
      </c>
      <c r="D8053" s="541" t="s">
        <v>10849</v>
      </c>
      <c r="E8053" s="539" t="s">
        <v>12625</v>
      </c>
      <c r="F8053" s="488">
        <v>90.530000000000001</v>
      </c>
    </row>
    <row r="8054" s="489" customFormat="1">
      <c r="B8054" s="490">
        <v>102518</v>
      </c>
      <c r="C8054" s="536" t="s">
        <v>2800</v>
      </c>
      <c r="D8054" s="541" t="s">
        <v>10850</v>
      </c>
      <c r="E8054" s="539" t="s">
        <v>188</v>
      </c>
      <c r="F8054" s="488">
        <v>0</v>
      </c>
    </row>
    <row r="8055" s="489" customFormat="1">
      <c r="B8055" s="490">
        <v>102514</v>
      </c>
      <c r="C8055" s="536" t="s">
        <v>2800</v>
      </c>
      <c r="D8055" s="541" t="s">
        <v>10851</v>
      </c>
      <c r="E8055" s="539" t="s">
        <v>188</v>
      </c>
      <c r="F8055" s="488">
        <v>0</v>
      </c>
    </row>
    <row r="8056" s="489" customFormat="1">
      <c r="B8056" s="490">
        <v>102516</v>
      </c>
      <c r="C8056" s="536" t="s">
        <v>2800</v>
      </c>
      <c r="D8056" s="541" t="s">
        <v>10852</v>
      </c>
      <c r="E8056" s="539" t="s">
        <v>188</v>
      </c>
      <c r="F8056" s="488">
        <v>0</v>
      </c>
    </row>
    <row r="8057" s="489" customFormat="1">
      <c r="B8057" s="490">
        <v>102515</v>
      </c>
      <c r="C8057" s="536" t="s">
        <v>2800</v>
      </c>
      <c r="D8057" s="541" t="s">
        <v>10853</v>
      </c>
      <c r="E8057" s="539" t="s">
        <v>188</v>
      </c>
      <c r="F8057" s="488">
        <v>0</v>
      </c>
    </row>
    <row r="8058" s="489" customFormat="1">
      <c r="B8058" s="490">
        <v>102517</v>
      </c>
      <c r="C8058" s="536" t="s">
        <v>2800</v>
      </c>
      <c r="D8058" s="541" t="s">
        <v>10854</v>
      </c>
      <c r="E8058" s="539" t="s">
        <v>188</v>
      </c>
      <c r="F8058" s="488">
        <v>0</v>
      </c>
    </row>
    <row r="8059" s="489" customFormat="1">
      <c r="B8059" s="490">
        <v>102513</v>
      </c>
      <c r="C8059" s="536" t="s">
        <v>2800</v>
      </c>
      <c r="D8059" s="541" t="s">
        <v>10855</v>
      </c>
      <c r="E8059" s="539" t="s">
        <v>12625</v>
      </c>
      <c r="F8059" s="488">
        <v>52.619999999999997</v>
      </c>
    </row>
    <row r="8060" s="489" customFormat="1">
      <c r="B8060" s="490">
        <v>102489</v>
      </c>
      <c r="C8060" s="536" t="s">
        <v>2800</v>
      </c>
      <c r="D8060" s="541" t="s">
        <v>10856</v>
      </c>
      <c r="E8060" s="539" t="s">
        <v>12625</v>
      </c>
      <c r="F8060" s="488">
        <v>27.91</v>
      </c>
    </row>
    <row r="8061" s="489" customFormat="1">
      <c r="B8061" s="490">
        <v>102488</v>
      </c>
      <c r="C8061" s="536" t="s">
        <v>2800</v>
      </c>
      <c r="D8061" s="541" t="s">
        <v>10857</v>
      </c>
      <c r="E8061" s="539" t="s">
        <v>12625</v>
      </c>
      <c r="F8061" s="488">
        <v>4</v>
      </c>
    </row>
    <row r="8062" s="489" customFormat="1">
      <c r="B8062" s="490">
        <v>101730</v>
      </c>
      <c r="C8062" s="536" t="s">
        <v>2800</v>
      </c>
      <c r="D8062" s="541" t="s">
        <v>10858</v>
      </c>
      <c r="E8062" s="539" t="s">
        <v>12625</v>
      </c>
      <c r="F8062" s="488">
        <v>0</v>
      </c>
    </row>
    <row r="8063" s="489" customFormat="1">
      <c r="B8063" s="490">
        <v>101746</v>
      </c>
      <c r="C8063" s="536" t="s">
        <v>2800</v>
      </c>
      <c r="D8063" s="541" t="s">
        <v>10859</v>
      </c>
      <c r="E8063" s="539" t="s">
        <v>12625</v>
      </c>
      <c r="F8063" s="488">
        <v>530.72000000000003</v>
      </c>
    </row>
    <row r="8064" s="489" customFormat="1">
      <c r="B8064" s="490">
        <v>98679</v>
      </c>
      <c r="C8064" s="536" t="s">
        <v>2800</v>
      </c>
      <c r="D8064" s="541" t="s">
        <v>10860</v>
      </c>
      <c r="E8064" s="539" t="s">
        <v>12625</v>
      </c>
      <c r="F8064" s="488">
        <v>44.170000000000002</v>
      </c>
    </row>
    <row r="8065" s="489" customFormat="1">
      <c r="B8065" s="490">
        <v>98680</v>
      </c>
      <c r="C8065" s="536" t="s">
        <v>2800</v>
      </c>
      <c r="D8065" s="541" t="s">
        <v>10861</v>
      </c>
      <c r="E8065" s="539" t="s">
        <v>12625</v>
      </c>
      <c r="F8065" s="488">
        <v>55.030000000000001</v>
      </c>
    </row>
    <row r="8066" s="489" customFormat="1">
      <c r="B8066" s="490">
        <v>101749</v>
      </c>
      <c r="C8066" s="536" t="s">
        <v>2800</v>
      </c>
      <c r="D8066" s="541" t="s">
        <v>10862</v>
      </c>
      <c r="E8066" s="539" t="s">
        <v>12625</v>
      </c>
      <c r="F8066" s="488">
        <v>63.909999999999997</v>
      </c>
    </row>
    <row r="8067" s="489" customFormat="1">
      <c r="B8067" s="490">
        <v>98681</v>
      </c>
      <c r="C8067" s="536" t="s">
        <v>2800</v>
      </c>
      <c r="D8067" s="541" t="s">
        <v>10863</v>
      </c>
      <c r="E8067" s="539" t="s">
        <v>12625</v>
      </c>
      <c r="F8067" s="488">
        <v>41.420000000000002</v>
      </c>
    </row>
    <row r="8068" s="489" customFormat="1">
      <c r="B8068" s="490">
        <v>98682</v>
      </c>
      <c r="C8068" s="536" t="s">
        <v>2800</v>
      </c>
      <c r="D8068" s="541" t="s">
        <v>10864</v>
      </c>
      <c r="E8068" s="539" t="s">
        <v>12625</v>
      </c>
      <c r="F8068" s="488">
        <v>52.270000000000003</v>
      </c>
    </row>
    <row r="8069" s="489" customFormat="1">
      <c r="B8069" s="490">
        <v>101750</v>
      </c>
      <c r="C8069" s="536" t="s">
        <v>2800</v>
      </c>
      <c r="D8069" s="541" t="s">
        <v>10865</v>
      </c>
      <c r="E8069" s="539" t="s">
        <v>12625</v>
      </c>
      <c r="F8069" s="488">
        <v>61.140000000000001</v>
      </c>
    </row>
    <row r="8070" s="489" customFormat="1">
      <c r="B8070" s="490">
        <v>101737</v>
      </c>
      <c r="C8070" s="536" t="s">
        <v>2800</v>
      </c>
      <c r="D8070" s="541" t="s">
        <v>10866</v>
      </c>
      <c r="E8070" s="539" t="s">
        <v>12625</v>
      </c>
      <c r="F8070" s="488">
        <v>135.02000000000001</v>
      </c>
    </row>
    <row r="8071" s="489" customFormat="1">
      <c r="B8071" s="490">
        <v>101735</v>
      </c>
      <c r="C8071" s="536" t="s">
        <v>2800</v>
      </c>
      <c r="D8071" s="541" t="s">
        <v>10867</v>
      </c>
      <c r="E8071" s="539" t="s">
        <v>12625</v>
      </c>
      <c r="F8071" s="488">
        <v>431.92000000000002</v>
      </c>
    </row>
    <row r="8072" s="489" customFormat="1">
      <c r="B8072" s="490">
        <v>101734</v>
      </c>
      <c r="C8072" s="536" t="s">
        <v>2800</v>
      </c>
      <c r="D8072" s="541" t="s">
        <v>10868</v>
      </c>
      <c r="E8072" s="539" t="s">
        <v>12625</v>
      </c>
      <c r="F8072" s="488">
        <v>421.62</v>
      </c>
    </row>
    <row r="8073" s="489" customFormat="1">
      <c r="B8073" s="490">
        <v>101736</v>
      </c>
      <c r="C8073" s="536" t="s">
        <v>2800</v>
      </c>
      <c r="D8073" s="541" t="s">
        <v>10869</v>
      </c>
      <c r="E8073" s="539" t="s">
        <v>12625</v>
      </c>
      <c r="F8073" s="488">
        <v>114.63</v>
      </c>
    </row>
    <row r="8074" s="489" customFormat="1">
      <c r="B8074" s="490">
        <v>101733</v>
      </c>
      <c r="C8074" s="536" t="s">
        <v>2800</v>
      </c>
      <c r="D8074" s="541" t="s">
        <v>10870</v>
      </c>
      <c r="E8074" s="539" t="s">
        <v>12625</v>
      </c>
      <c r="F8074" s="488">
        <v>279.56</v>
      </c>
    </row>
    <row r="8075" s="489" customFormat="1">
      <c r="B8075" s="490">
        <v>98678</v>
      </c>
      <c r="C8075" s="536" t="s">
        <v>2800</v>
      </c>
      <c r="D8075" s="541" t="s">
        <v>10871</v>
      </c>
      <c r="E8075" s="539" t="s">
        <v>12625</v>
      </c>
      <c r="F8075" s="488">
        <v>394.32999999999998</v>
      </c>
    </row>
    <row r="8076" s="489" customFormat="1">
      <c r="B8076" s="490">
        <v>98677</v>
      </c>
      <c r="C8076" s="536" t="s">
        <v>2800</v>
      </c>
      <c r="D8076" s="541" t="s">
        <v>10872</v>
      </c>
      <c r="E8076" s="539" t="s">
        <v>12625</v>
      </c>
      <c r="F8076" s="488">
        <v>0</v>
      </c>
    </row>
    <row r="8077" s="489" customFormat="1">
      <c r="B8077" s="490">
        <v>98676</v>
      </c>
      <c r="C8077" s="536" t="s">
        <v>2800</v>
      </c>
      <c r="D8077" s="541" t="s">
        <v>10873</v>
      </c>
      <c r="E8077" s="539" t="s">
        <v>12625</v>
      </c>
      <c r="F8077" s="488">
        <v>0</v>
      </c>
    </row>
    <row r="8078" s="489" customFormat="1">
      <c r="B8078" s="490">
        <v>98675</v>
      </c>
      <c r="C8078" s="536" t="s">
        <v>2800</v>
      </c>
      <c r="D8078" s="541" t="s">
        <v>10874</v>
      </c>
      <c r="E8078" s="539" t="s">
        <v>12625</v>
      </c>
      <c r="F8078" s="488">
        <v>0</v>
      </c>
    </row>
    <row r="8079" s="489" customFormat="1">
      <c r="B8079" s="490">
        <v>101747</v>
      </c>
      <c r="C8079" s="536" t="s">
        <v>2800</v>
      </c>
      <c r="D8079" s="541" t="s">
        <v>10875</v>
      </c>
      <c r="E8079" s="539" t="s">
        <v>12625</v>
      </c>
      <c r="F8079" s="488">
        <v>78.609999999999999</v>
      </c>
    </row>
    <row r="8080" s="489" customFormat="1">
      <c r="B8080" s="490">
        <v>104162</v>
      </c>
      <c r="C8080" s="536" t="s">
        <v>2800</v>
      </c>
      <c r="D8080" s="541" t="s">
        <v>10876</v>
      </c>
      <c r="E8080" s="539" t="s">
        <v>12625</v>
      </c>
      <c r="F8080" s="488">
        <v>103.03</v>
      </c>
    </row>
    <row r="8081" s="489" customFormat="1">
      <c r="B8081" s="490">
        <v>98671</v>
      </c>
      <c r="C8081" s="536" t="s">
        <v>2800</v>
      </c>
      <c r="D8081" s="541" t="s">
        <v>10877</v>
      </c>
      <c r="E8081" s="539" t="s">
        <v>12625</v>
      </c>
      <c r="F8081" s="488">
        <v>343.45999999999998</v>
      </c>
    </row>
    <row r="8082" s="489" customFormat="1">
      <c r="B8082" s="490">
        <v>101092</v>
      </c>
      <c r="C8082" s="536" t="s">
        <v>2800</v>
      </c>
      <c r="D8082" s="541" t="s">
        <v>10878</v>
      </c>
      <c r="E8082" s="539" t="s">
        <v>12625</v>
      </c>
      <c r="F8082" s="488">
        <v>356.04000000000002</v>
      </c>
    </row>
    <row r="8083" s="489" customFormat="1">
      <c r="B8083" s="490">
        <v>101091</v>
      </c>
      <c r="C8083" s="536" t="s">
        <v>2800</v>
      </c>
      <c r="D8083" s="541" t="s">
        <v>10879</v>
      </c>
      <c r="E8083" s="539" t="s">
        <v>12625</v>
      </c>
      <c r="F8083" s="488">
        <v>163.78999999999999</v>
      </c>
    </row>
    <row r="8084" s="489" customFormat="1">
      <c r="B8084" s="490">
        <v>101726</v>
      </c>
      <c r="C8084" s="536" t="s">
        <v>2800</v>
      </c>
      <c r="D8084" s="541" t="s">
        <v>10880</v>
      </c>
      <c r="E8084" s="539" t="s">
        <v>12625</v>
      </c>
      <c r="F8084" s="488">
        <v>211.28</v>
      </c>
    </row>
    <row r="8085" s="489" customFormat="1">
      <c r="B8085" s="490">
        <v>101725</v>
      </c>
      <c r="C8085" s="536" t="s">
        <v>2800</v>
      </c>
      <c r="D8085" s="541" t="s">
        <v>10881</v>
      </c>
      <c r="E8085" s="539" t="s">
        <v>12625</v>
      </c>
      <c r="F8085" s="488">
        <v>317.66000000000003</v>
      </c>
    </row>
    <row r="8086" s="489" customFormat="1">
      <c r="B8086" s="490">
        <v>98672</v>
      </c>
      <c r="C8086" s="536" t="s">
        <v>2800</v>
      </c>
      <c r="D8086" s="541" t="s">
        <v>10882</v>
      </c>
      <c r="E8086" s="539" t="s">
        <v>12625</v>
      </c>
      <c r="F8086" s="488">
        <v>447.57999999999998</v>
      </c>
    </row>
    <row r="8087" s="489" customFormat="1">
      <c r="B8087" s="490">
        <v>101093</v>
      </c>
      <c r="C8087" s="536" t="s">
        <v>2800</v>
      </c>
      <c r="D8087" s="541" t="s">
        <v>10883</v>
      </c>
      <c r="E8087" s="539" t="s">
        <v>12625</v>
      </c>
      <c r="F8087" s="488">
        <v>460.16000000000003</v>
      </c>
    </row>
    <row r="8088" s="489" customFormat="1">
      <c r="B8088" s="490">
        <v>101732</v>
      </c>
      <c r="C8088" s="536" t="s">
        <v>2800</v>
      </c>
      <c r="D8088" s="541" t="s">
        <v>10884</v>
      </c>
      <c r="E8088" s="539" t="s">
        <v>12625</v>
      </c>
      <c r="F8088" s="488">
        <v>108.31</v>
      </c>
    </row>
    <row r="8089" s="489" customFormat="1">
      <c r="B8089" s="490">
        <v>101731</v>
      </c>
      <c r="C8089" s="536" t="s">
        <v>2800</v>
      </c>
      <c r="D8089" s="541" t="s">
        <v>10885</v>
      </c>
      <c r="E8089" s="539" t="s">
        <v>12625</v>
      </c>
      <c r="F8089" s="488">
        <v>352.57999999999998</v>
      </c>
    </row>
    <row r="8090" s="489" customFormat="1">
      <c r="B8090" s="490">
        <v>101090</v>
      </c>
      <c r="C8090" s="536" t="s">
        <v>2800</v>
      </c>
      <c r="D8090" s="541" t="s">
        <v>10886</v>
      </c>
      <c r="E8090" s="539" t="s">
        <v>12625</v>
      </c>
      <c r="F8090" s="488">
        <v>236.09</v>
      </c>
    </row>
    <row r="8091" s="489" customFormat="1">
      <c r="B8091" s="490">
        <v>101751</v>
      </c>
      <c r="C8091" s="536" t="s">
        <v>2800</v>
      </c>
      <c r="D8091" s="541" t="s">
        <v>10887</v>
      </c>
      <c r="E8091" s="539" t="s">
        <v>12625</v>
      </c>
      <c r="F8091" s="488">
        <v>347.11000000000001</v>
      </c>
    </row>
    <row r="8092" s="489" customFormat="1">
      <c r="B8092" s="490">
        <v>101729</v>
      </c>
      <c r="C8092" s="536" t="s">
        <v>2800</v>
      </c>
      <c r="D8092" s="541" t="s">
        <v>10888</v>
      </c>
      <c r="E8092" s="539" t="s">
        <v>12625</v>
      </c>
      <c r="F8092" s="488">
        <v>339.92000000000002</v>
      </c>
    </row>
    <row r="8093" s="489" customFormat="1">
      <c r="B8093" s="490">
        <v>98683</v>
      </c>
      <c r="C8093" s="536" t="s">
        <v>2800</v>
      </c>
      <c r="D8093" s="541" t="s">
        <v>10889</v>
      </c>
      <c r="E8093" s="539" t="s">
        <v>12625</v>
      </c>
      <c r="F8093" s="488">
        <v>0</v>
      </c>
    </row>
    <row r="8094" s="489" customFormat="1">
      <c r="B8094" s="490">
        <v>101094</v>
      </c>
      <c r="C8094" s="536" t="s">
        <v>2800</v>
      </c>
      <c r="D8094" s="541" t="s">
        <v>10890</v>
      </c>
      <c r="E8094" s="539" t="s">
        <v>143</v>
      </c>
      <c r="F8094" s="488">
        <v>172.56999999999999</v>
      </c>
    </row>
    <row r="8095" s="489" customFormat="1">
      <c r="B8095" s="490">
        <v>101095</v>
      </c>
      <c r="C8095" s="536" t="s">
        <v>2800</v>
      </c>
      <c r="D8095" s="541" t="s">
        <v>10891</v>
      </c>
      <c r="E8095" s="539" t="s">
        <v>143</v>
      </c>
      <c r="F8095" s="488">
        <v>0</v>
      </c>
    </row>
    <row r="8096" s="489" customFormat="1">
      <c r="B8096" s="490">
        <v>101728</v>
      </c>
      <c r="C8096" s="536" t="s">
        <v>2800</v>
      </c>
      <c r="D8096" s="541" t="s">
        <v>10892</v>
      </c>
      <c r="E8096" s="539" t="s">
        <v>12625</v>
      </c>
      <c r="F8096" s="488">
        <v>0</v>
      </c>
    </row>
    <row r="8097" s="489" customFormat="1">
      <c r="B8097" s="490">
        <v>101727</v>
      </c>
      <c r="C8097" s="536" t="s">
        <v>2800</v>
      </c>
      <c r="D8097" s="541" t="s">
        <v>10893</v>
      </c>
      <c r="E8097" s="539" t="s">
        <v>12625</v>
      </c>
      <c r="F8097" s="488">
        <v>203.11000000000001</v>
      </c>
    </row>
    <row r="8098" s="489" customFormat="1">
      <c r="B8098" s="490">
        <v>101748</v>
      </c>
      <c r="C8098" s="536" t="s">
        <v>2800</v>
      </c>
      <c r="D8098" s="541" t="s">
        <v>10894</v>
      </c>
      <c r="E8098" s="539" t="s">
        <v>12625</v>
      </c>
      <c r="F8098" s="488">
        <v>4</v>
      </c>
    </row>
    <row r="8099" s="489" customFormat="1">
      <c r="B8099" s="490">
        <v>101742</v>
      </c>
      <c r="C8099" s="536" t="s">
        <v>2800</v>
      </c>
      <c r="D8099" s="541" t="s">
        <v>10895</v>
      </c>
      <c r="E8099" s="539" t="s">
        <v>143</v>
      </c>
      <c r="F8099" s="488">
        <v>63.119999999999997</v>
      </c>
    </row>
    <row r="8100" s="489" customFormat="1">
      <c r="B8100" s="490">
        <v>101740</v>
      </c>
      <c r="C8100" s="536" t="s">
        <v>2800</v>
      </c>
      <c r="D8100" s="541" t="s">
        <v>10896</v>
      </c>
      <c r="E8100" s="539" t="s">
        <v>143</v>
      </c>
      <c r="F8100" s="488">
        <v>54.170000000000002</v>
      </c>
    </row>
    <row r="8101" s="489" customFormat="1">
      <c r="B8101" s="490">
        <v>98685</v>
      </c>
      <c r="C8101" s="536" t="s">
        <v>2800</v>
      </c>
      <c r="D8101" s="541" t="s">
        <v>10897</v>
      </c>
      <c r="E8101" s="539" t="s">
        <v>143</v>
      </c>
      <c r="F8101" s="488">
        <v>63.609999999999999</v>
      </c>
    </row>
    <row r="8102" s="489" customFormat="1">
      <c r="B8102" s="490">
        <v>98686</v>
      </c>
      <c r="C8102" s="536" t="s">
        <v>2800</v>
      </c>
      <c r="D8102" s="541" t="s">
        <v>10898</v>
      </c>
      <c r="E8102" s="539" t="s">
        <v>143</v>
      </c>
      <c r="F8102" s="488">
        <v>49.140000000000001</v>
      </c>
    </row>
    <row r="8103" s="489" customFormat="1">
      <c r="B8103" s="490">
        <v>101739</v>
      </c>
      <c r="C8103" s="536" t="s">
        <v>2800</v>
      </c>
      <c r="D8103" s="541" t="s">
        <v>10899</v>
      </c>
      <c r="E8103" s="539" t="s">
        <v>143</v>
      </c>
      <c r="F8103" s="488">
        <v>47.880000000000003</v>
      </c>
    </row>
    <row r="8104" s="489" customFormat="1">
      <c r="B8104" s="490">
        <v>101738</v>
      </c>
      <c r="C8104" s="536" t="s">
        <v>2800</v>
      </c>
      <c r="D8104" s="541" t="s">
        <v>10900</v>
      </c>
      <c r="E8104" s="539" t="s">
        <v>143</v>
      </c>
      <c r="F8104" s="488">
        <v>44.469999999999999</v>
      </c>
    </row>
    <row r="8105" s="489" customFormat="1">
      <c r="B8105" s="490">
        <v>101741</v>
      </c>
      <c r="C8105" s="536" t="s">
        <v>2800</v>
      </c>
      <c r="D8105" s="541" t="s">
        <v>10901</v>
      </c>
      <c r="E8105" s="539" t="s">
        <v>143</v>
      </c>
      <c r="F8105" s="488">
        <v>26.07</v>
      </c>
    </row>
    <row r="8106" s="489" customFormat="1">
      <c r="B8106" s="490">
        <v>98697</v>
      </c>
      <c r="C8106" s="536" t="s">
        <v>2800</v>
      </c>
      <c r="D8106" s="541" t="s">
        <v>10902</v>
      </c>
      <c r="E8106" s="539" t="s">
        <v>143</v>
      </c>
      <c r="F8106" s="488">
        <v>54.920000000000002</v>
      </c>
    </row>
    <row r="8107" s="489" customFormat="1">
      <c r="B8107" s="490">
        <v>98688</v>
      </c>
      <c r="C8107" s="536" t="s">
        <v>2800</v>
      </c>
      <c r="D8107" s="541" t="s">
        <v>10903</v>
      </c>
      <c r="E8107" s="539" t="s">
        <v>143</v>
      </c>
      <c r="F8107" s="488">
        <v>79.040000000000006</v>
      </c>
    </row>
    <row r="8108" s="489" customFormat="1">
      <c r="B8108" s="490">
        <v>98687</v>
      </c>
      <c r="C8108" s="536" t="s">
        <v>2800</v>
      </c>
      <c r="D8108" s="541" t="s">
        <v>10904</v>
      </c>
      <c r="E8108" s="539" t="s">
        <v>143</v>
      </c>
      <c r="F8108" s="488">
        <v>0</v>
      </c>
    </row>
    <row r="8109" s="489" customFormat="1">
      <c r="B8109" s="490">
        <v>98689</v>
      </c>
      <c r="C8109" s="536" t="s">
        <v>2800</v>
      </c>
      <c r="D8109" s="541" t="s">
        <v>10905</v>
      </c>
      <c r="E8109" s="539" t="s">
        <v>143</v>
      </c>
      <c r="F8109" s="488">
        <v>92.299999999999997</v>
      </c>
    </row>
    <row r="8110" s="489" customFormat="1">
      <c r="B8110" s="490">
        <v>98695</v>
      </c>
      <c r="C8110" s="536" t="s">
        <v>2800</v>
      </c>
      <c r="D8110" s="541" t="s">
        <v>10906</v>
      </c>
      <c r="E8110" s="539" t="s">
        <v>143</v>
      </c>
      <c r="F8110" s="488">
        <v>84.379999999999995</v>
      </c>
    </row>
    <row r="8111" s="489" customFormat="1">
      <c r="B8111" s="490">
        <v>100606</v>
      </c>
      <c r="C8111" s="536" t="s">
        <v>2800</v>
      </c>
      <c r="D8111" s="541" t="s">
        <v>10907</v>
      </c>
      <c r="E8111" s="539" t="s">
        <v>188</v>
      </c>
      <c r="F8111" s="488">
        <v>1744.98</v>
      </c>
    </row>
    <row r="8112" s="489" customFormat="1">
      <c r="B8112" s="490">
        <v>100604</v>
      </c>
      <c r="C8112" s="536" t="s">
        <v>2800</v>
      </c>
      <c r="D8112" s="541" t="s">
        <v>10908</v>
      </c>
      <c r="E8112" s="539" t="s">
        <v>188</v>
      </c>
      <c r="F8112" s="488">
        <v>781.01999999999998</v>
      </c>
    </row>
    <row r="8113" s="489" customFormat="1">
      <c r="B8113" s="490">
        <v>100605</v>
      </c>
      <c r="C8113" s="536" t="s">
        <v>2800</v>
      </c>
      <c r="D8113" s="541" t="s">
        <v>10909</v>
      </c>
      <c r="E8113" s="539" t="s">
        <v>188</v>
      </c>
      <c r="F8113" s="488">
        <v>1179.01</v>
      </c>
    </row>
    <row r="8114" s="489" customFormat="1">
      <c r="B8114" s="490">
        <v>100580</v>
      </c>
      <c r="C8114" s="536" t="s">
        <v>2800</v>
      </c>
      <c r="D8114" s="541" t="s">
        <v>10910</v>
      </c>
      <c r="E8114" s="539" t="s">
        <v>188</v>
      </c>
      <c r="F8114" s="488">
        <v>704.97000000000003</v>
      </c>
    </row>
    <row r="8115" s="489" customFormat="1">
      <c r="B8115" s="490">
        <v>100579</v>
      </c>
      <c r="C8115" s="536" t="s">
        <v>2800</v>
      </c>
      <c r="D8115" s="541" t="s">
        <v>10911</v>
      </c>
      <c r="E8115" s="539" t="s">
        <v>188</v>
      </c>
      <c r="F8115" s="488">
        <v>656.17999999999995</v>
      </c>
    </row>
    <row r="8116" s="489" customFormat="1">
      <c r="B8116" s="490">
        <v>100609</v>
      </c>
      <c r="C8116" s="536" t="s">
        <v>2800</v>
      </c>
      <c r="D8116" s="541" t="s">
        <v>10912</v>
      </c>
      <c r="E8116" s="539" t="s">
        <v>188</v>
      </c>
      <c r="F8116" s="488">
        <v>1775.6199999999999</v>
      </c>
    </row>
    <row r="8117" s="489" customFormat="1">
      <c r="B8117" s="490">
        <v>100607</v>
      </c>
      <c r="C8117" s="536" t="s">
        <v>2800</v>
      </c>
      <c r="D8117" s="541" t="s">
        <v>10913</v>
      </c>
      <c r="E8117" s="539" t="s">
        <v>188</v>
      </c>
      <c r="F8117" s="488">
        <v>800.41999999999996</v>
      </c>
    </row>
    <row r="8118" s="489" customFormat="1">
      <c r="B8118" s="490">
        <v>100608</v>
      </c>
      <c r="C8118" s="536" t="s">
        <v>2800</v>
      </c>
      <c r="D8118" s="541" t="s">
        <v>10914</v>
      </c>
      <c r="E8118" s="539" t="s">
        <v>188</v>
      </c>
      <c r="F8118" s="488">
        <v>1202.5799999999999</v>
      </c>
    </row>
    <row r="8119" s="489" customFormat="1">
      <c r="B8119" s="490">
        <v>100582</v>
      </c>
      <c r="C8119" s="536" t="s">
        <v>2800</v>
      </c>
      <c r="D8119" s="541" t="s">
        <v>10915</v>
      </c>
      <c r="E8119" s="539" t="s">
        <v>188</v>
      </c>
      <c r="F8119" s="488">
        <v>767.61000000000001</v>
      </c>
    </row>
    <row r="8120" s="489" customFormat="1">
      <c r="B8120" s="490">
        <v>100581</v>
      </c>
      <c r="C8120" s="536" t="s">
        <v>2800</v>
      </c>
      <c r="D8120" s="541" t="s">
        <v>10916</v>
      </c>
      <c r="E8120" s="539" t="s">
        <v>188</v>
      </c>
      <c r="F8120" s="488">
        <v>681.12</v>
      </c>
    </row>
    <row r="8121" s="489" customFormat="1">
      <c r="B8121" s="490">
        <v>100613</v>
      </c>
      <c r="C8121" s="536" t="s">
        <v>2800</v>
      </c>
      <c r="D8121" s="541" t="s">
        <v>10917</v>
      </c>
      <c r="E8121" s="539" t="s">
        <v>188</v>
      </c>
      <c r="F8121" s="488">
        <v>1806.05</v>
      </c>
    </row>
    <row r="8122" s="489" customFormat="1">
      <c r="B8122" s="490">
        <v>100610</v>
      </c>
      <c r="C8122" s="536" t="s">
        <v>2800</v>
      </c>
      <c r="D8122" s="541" t="s">
        <v>10918</v>
      </c>
      <c r="E8122" s="539" t="s">
        <v>188</v>
      </c>
      <c r="F8122" s="488">
        <v>819.38999999999999</v>
      </c>
    </row>
    <row r="8123" s="489" customFormat="1">
      <c r="B8123" s="490">
        <v>100611</v>
      </c>
      <c r="C8123" s="536" t="s">
        <v>2800</v>
      </c>
      <c r="D8123" s="541" t="s">
        <v>10919</v>
      </c>
      <c r="E8123" s="539" t="s">
        <v>188</v>
      </c>
      <c r="F8123" s="488">
        <v>999.99000000000001</v>
      </c>
    </row>
    <row r="8124" s="489" customFormat="1">
      <c r="B8124" s="490">
        <v>100612</v>
      </c>
      <c r="C8124" s="536" t="s">
        <v>2800</v>
      </c>
      <c r="D8124" s="541" t="s">
        <v>10920</v>
      </c>
      <c r="E8124" s="539" t="s">
        <v>188</v>
      </c>
      <c r="F8124" s="488">
        <v>1225.73</v>
      </c>
    </row>
    <row r="8125" s="489" customFormat="1">
      <c r="B8125" s="490">
        <v>100584</v>
      </c>
      <c r="C8125" s="536" t="s">
        <v>2800</v>
      </c>
      <c r="D8125" s="541" t="s">
        <v>10921</v>
      </c>
      <c r="E8125" s="539" t="s">
        <v>188</v>
      </c>
      <c r="F8125" s="488">
        <v>760.44000000000005</v>
      </c>
    </row>
    <row r="8126" s="489" customFormat="1">
      <c r="B8126" s="490">
        <v>100583</v>
      </c>
      <c r="C8126" s="536" t="s">
        <v>2800</v>
      </c>
      <c r="D8126" s="541" t="s">
        <v>10922</v>
      </c>
      <c r="E8126" s="539" t="s">
        <v>188</v>
      </c>
      <c r="F8126" s="488">
        <v>707.53999999999996</v>
      </c>
    </row>
    <row r="8127" s="489" customFormat="1">
      <c r="B8127" s="490">
        <v>100616</v>
      </c>
      <c r="C8127" s="536" t="s">
        <v>2800</v>
      </c>
      <c r="D8127" s="541" t="s">
        <v>10923</v>
      </c>
      <c r="E8127" s="539" t="s">
        <v>188</v>
      </c>
      <c r="F8127" s="488">
        <v>1869.7</v>
      </c>
    </row>
    <row r="8128" s="489" customFormat="1">
      <c r="B8128" s="490">
        <v>100614</v>
      </c>
      <c r="C8128" s="536" t="s">
        <v>2800</v>
      </c>
      <c r="D8128" s="541" t="s">
        <v>10924</v>
      </c>
      <c r="E8128" s="539" t="s">
        <v>188</v>
      </c>
      <c r="F8128" s="488">
        <v>1041.51</v>
      </c>
    </row>
    <row r="8129" s="489" customFormat="1">
      <c r="B8129" s="490">
        <v>100615</v>
      </c>
      <c r="C8129" s="536" t="s">
        <v>2800</v>
      </c>
      <c r="D8129" s="541" t="s">
        <v>10925</v>
      </c>
      <c r="E8129" s="539" t="s">
        <v>188</v>
      </c>
      <c r="F8129" s="488">
        <v>1271.9100000000001</v>
      </c>
    </row>
    <row r="8130" s="489" customFormat="1">
      <c r="B8130" s="490">
        <v>100586</v>
      </c>
      <c r="C8130" s="536" t="s">
        <v>2800</v>
      </c>
      <c r="D8130" s="541" t="s">
        <v>10926</v>
      </c>
      <c r="E8130" s="539" t="s">
        <v>188</v>
      </c>
      <c r="F8130" s="488">
        <v>843.64999999999998</v>
      </c>
    </row>
    <row r="8131" s="489" customFormat="1">
      <c r="B8131" s="490">
        <v>100585</v>
      </c>
      <c r="C8131" s="536" t="s">
        <v>2800</v>
      </c>
      <c r="D8131" s="541" t="s">
        <v>10927</v>
      </c>
      <c r="E8131" s="539" t="s">
        <v>188</v>
      </c>
      <c r="F8131" s="488">
        <v>759.11000000000001</v>
      </c>
    </row>
    <row r="8132" s="489" customFormat="1">
      <c r="B8132" s="490">
        <v>100618</v>
      </c>
      <c r="C8132" s="536" t="s">
        <v>2800</v>
      </c>
      <c r="D8132" s="541" t="s">
        <v>10928</v>
      </c>
      <c r="E8132" s="539" t="s">
        <v>188</v>
      </c>
      <c r="F8132" s="488">
        <v>1939.4300000000001</v>
      </c>
    </row>
    <row r="8133" s="489" customFormat="1">
      <c r="B8133" s="490">
        <v>100617</v>
      </c>
      <c r="C8133" s="536" t="s">
        <v>2800</v>
      </c>
      <c r="D8133" s="541" t="s">
        <v>10929</v>
      </c>
      <c r="E8133" s="539" t="s">
        <v>188</v>
      </c>
      <c r="F8133" s="488">
        <v>1317.95</v>
      </c>
    </row>
    <row r="8134" s="489" customFormat="1">
      <c r="B8134" s="490">
        <v>100588</v>
      </c>
      <c r="C8134" s="536" t="s">
        <v>2800</v>
      </c>
      <c r="D8134" s="541" t="s">
        <v>10930</v>
      </c>
      <c r="E8134" s="539" t="s">
        <v>188</v>
      </c>
      <c r="F8134" s="488">
        <v>878.01999999999998</v>
      </c>
    </row>
    <row r="8135" s="489" customFormat="1">
      <c r="B8135" s="490">
        <v>100587</v>
      </c>
      <c r="C8135" s="536" t="s">
        <v>2800</v>
      </c>
      <c r="D8135" s="541" t="s">
        <v>10931</v>
      </c>
      <c r="E8135" s="539" t="s">
        <v>188</v>
      </c>
      <c r="F8135" s="488">
        <v>812.44000000000005</v>
      </c>
    </row>
    <row r="8136" s="489" customFormat="1">
      <c r="B8136" s="490">
        <v>100590</v>
      </c>
      <c r="C8136" s="536" t="s">
        <v>2800</v>
      </c>
      <c r="D8136" s="541" t="s">
        <v>10932</v>
      </c>
      <c r="E8136" s="539" t="s">
        <v>188</v>
      </c>
      <c r="F8136" s="488">
        <v>947.96000000000004</v>
      </c>
    </row>
    <row r="8137" s="489" customFormat="1">
      <c r="B8137" s="490">
        <v>100589</v>
      </c>
      <c r="C8137" s="536" t="s">
        <v>2800</v>
      </c>
      <c r="D8137" s="541" t="s">
        <v>10933</v>
      </c>
      <c r="E8137" s="539" t="s">
        <v>188</v>
      </c>
      <c r="F8137" s="488">
        <v>882.83000000000004</v>
      </c>
    </row>
    <row r="8138" s="489" customFormat="1">
      <c r="B8138" s="490">
        <v>100592</v>
      </c>
      <c r="C8138" s="536" t="s">
        <v>2800</v>
      </c>
      <c r="D8138" s="541" t="s">
        <v>10934</v>
      </c>
      <c r="E8138" s="539" t="s">
        <v>188</v>
      </c>
      <c r="F8138" s="488">
        <v>936.84000000000003</v>
      </c>
    </row>
    <row r="8139" s="489" customFormat="1">
      <c r="B8139" s="490">
        <v>100591</v>
      </c>
      <c r="C8139" s="536" t="s">
        <v>2800</v>
      </c>
      <c r="D8139" s="541" t="s">
        <v>10935</v>
      </c>
      <c r="E8139" s="539" t="s">
        <v>188</v>
      </c>
      <c r="F8139" s="488">
        <v>866.89999999999998</v>
      </c>
    </row>
    <row r="8140" s="489" customFormat="1">
      <c r="B8140" s="490">
        <v>100594</v>
      </c>
      <c r="C8140" s="536" t="s">
        <v>2800</v>
      </c>
      <c r="D8140" s="541" t="s">
        <v>10936</v>
      </c>
      <c r="E8140" s="539" t="s">
        <v>188</v>
      </c>
      <c r="F8140" s="488">
        <v>1030.5999999999999</v>
      </c>
    </row>
    <row r="8141" s="489" customFormat="1">
      <c r="B8141" s="490">
        <v>100593</v>
      </c>
      <c r="C8141" s="536" t="s">
        <v>2800</v>
      </c>
      <c r="D8141" s="541" t="s">
        <v>10937</v>
      </c>
      <c r="E8141" s="539" t="s">
        <v>188</v>
      </c>
      <c r="F8141" s="488">
        <v>938.92999999999995</v>
      </c>
    </row>
    <row r="8142" s="489" customFormat="1">
      <c r="B8142" s="490">
        <v>100596</v>
      </c>
      <c r="C8142" s="536" t="s">
        <v>2800</v>
      </c>
      <c r="D8142" s="541" t="s">
        <v>10938</v>
      </c>
      <c r="E8142" s="539" t="s">
        <v>188</v>
      </c>
      <c r="F8142" s="488">
        <v>1231.6500000000001</v>
      </c>
    </row>
    <row r="8143" s="489" customFormat="1">
      <c r="B8143" s="490">
        <v>100595</v>
      </c>
      <c r="C8143" s="536" t="s">
        <v>2800</v>
      </c>
      <c r="D8143" s="541" t="s">
        <v>10939</v>
      </c>
      <c r="E8143" s="539" t="s">
        <v>188</v>
      </c>
      <c r="F8143" s="488">
        <v>1107.71</v>
      </c>
    </row>
    <row r="8144" s="489" customFormat="1">
      <c r="B8144" s="490">
        <v>100598</v>
      </c>
      <c r="C8144" s="536" t="s">
        <v>2800</v>
      </c>
      <c r="D8144" s="541" t="s">
        <v>10940</v>
      </c>
      <c r="E8144" s="539" t="s">
        <v>188</v>
      </c>
      <c r="F8144" s="488">
        <v>1364.8599999999999</v>
      </c>
    </row>
    <row r="8145" s="489" customFormat="1">
      <c r="B8145" s="490">
        <v>100597</v>
      </c>
      <c r="C8145" s="536" t="s">
        <v>2800</v>
      </c>
      <c r="D8145" s="541" t="s">
        <v>10941</v>
      </c>
      <c r="E8145" s="539" t="s">
        <v>188</v>
      </c>
      <c r="F8145" s="488">
        <v>1262.45</v>
      </c>
    </row>
    <row r="8146" s="489" customFormat="1">
      <c r="B8146" s="490">
        <v>100603</v>
      </c>
      <c r="C8146" s="536" t="s">
        <v>2800</v>
      </c>
      <c r="D8146" s="541" t="s">
        <v>10942</v>
      </c>
      <c r="E8146" s="539" t="s">
        <v>188</v>
      </c>
      <c r="F8146" s="488">
        <v>1687.04</v>
      </c>
    </row>
    <row r="8147" s="489" customFormat="1">
      <c r="B8147" s="490">
        <v>100599</v>
      </c>
      <c r="C8147" s="536" t="s">
        <v>2800</v>
      </c>
      <c r="D8147" s="541" t="s">
        <v>10943</v>
      </c>
      <c r="E8147" s="539" t="s">
        <v>188</v>
      </c>
      <c r="F8147" s="488">
        <v>639.71000000000004</v>
      </c>
    </row>
    <row r="8148" s="489" customFormat="1">
      <c r="B8148" s="490">
        <v>100600</v>
      </c>
      <c r="C8148" s="536" t="s">
        <v>2800</v>
      </c>
      <c r="D8148" s="541" t="s">
        <v>10944</v>
      </c>
      <c r="E8148" s="539" t="s">
        <v>188</v>
      </c>
      <c r="F8148" s="488">
        <v>741.48000000000002</v>
      </c>
    </row>
    <row r="8149" s="489" customFormat="1">
      <c r="B8149" s="490">
        <v>100601</v>
      </c>
      <c r="C8149" s="536" t="s">
        <v>2800</v>
      </c>
      <c r="D8149" s="541" t="s">
        <v>10945</v>
      </c>
      <c r="E8149" s="539" t="s">
        <v>188</v>
      </c>
      <c r="F8149" s="488">
        <v>914.66999999999996</v>
      </c>
    </row>
    <row r="8150" s="489" customFormat="1">
      <c r="B8150" s="490">
        <v>100602</v>
      </c>
      <c r="C8150" s="536" t="s">
        <v>2800</v>
      </c>
      <c r="D8150" s="541" t="s">
        <v>10946</v>
      </c>
      <c r="E8150" s="539" t="s">
        <v>188</v>
      </c>
      <c r="F8150" s="488">
        <v>1131.1300000000001</v>
      </c>
    </row>
    <row r="8151" s="489" customFormat="1">
      <c r="B8151" s="490">
        <v>100578</v>
      </c>
      <c r="C8151" s="536" t="s">
        <v>2800</v>
      </c>
      <c r="D8151" s="541" t="s">
        <v>10947</v>
      </c>
      <c r="E8151" s="539" t="s">
        <v>188</v>
      </c>
      <c r="F8151" s="488">
        <v>606.11000000000001</v>
      </c>
    </row>
    <row r="8152" s="489" customFormat="1">
      <c r="B8152" s="490">
        <v>105975</v>
      </c>
      <c r="C8152" s="536" t="s">
        <v>2800</v>
      </c>
      <c r="D8152" s="541" t="s">
        <v>10948</v>
      </c>
      <c r="E8152" s="539" t="s">
        <v>143</v>
      </c>
      <c r="F8152" s="488">
        <v>0</v>
      </c>
    </row>
    <row r="8153" s="489" customFormat="1">
      <c r="B8153" s="490">
        <v>105976</v>
      </c>
      <c r="C8153" s="536" t="s">
        <v>2800</v>
      </c>
      <c r="D8153" s="541" t="s">
        <v>10949</v>
      </c>
      <c r="E8153" s="539" t="s">
        <v>143</v>
      </c>
      <c r="F8153" s="488">
        <v>0</v>
      </c>
    </row>
    <row r="8154" s="489" customFormat="1">
      <c r="B8154" s="490">
        <v>105977</v>
      </c>
      <c r="C8154" s="536" t="s">
        <v>2800</v>
      </c>
      <c r="D8154" s="541" t="s">
        <v>10950</v>
      </c>
      <c r="E8154" s="539" t="s">
        <v>143</v>
      </c>
      <c r="F8154" s="488">
        <v>0</v>
      </c>
    </row>
    <row r="8155" s="489" customFormat="1">
      <c r="B8155" s="490">
        <v>105978</v>
      </c>
      <c r="C8155" s="536" t="s">
        <v>2800</v>
      </c>
      <c r="D8155" s="541" t="s">
        <v>10951</v>
      </c>
      <c r="E8155" s="539" t="s">
        <v>143</v>
      </c>
      <c r="F8155" s="488">
        <v>0</v>
      </c>
    </row>
    <row r="8156" s="489" customFormat="1">
      <c r="B8156" s="490">
        <v>105970</v>
      </c>
      <c r="C8156" s="536" t="s">
        <v>2800</v>
      </c>
      <c r="D8156" s="541" t="s">
        <v>10952</v>
      </c>
      <c r="E8156" s="539" t="s">
        <v>188</v>
      </c>
      <c r="F8156" s="488">
        <v>0</v>
      </c>
    </row>
    <row r="8157" s="489" customFormat="1">
      <c r="B8157" s="490">
        <v>105972</v>
      </c>
      <c r="C8157" s="536" t="s">
        <v>2800</v>
      </c>
      <c r="D8157" s="541" t="s">
        <v>10953</v>
      </c>
      <c r="E8157" s="539" t="s">
        <v>188</v>
      </c>
      <c r="F8157" s="488">
        <v>0</v>
      </c>
    </row>
    <row r="8158" s="489" customFormat="1">
      <c r="B8158" s="490">
        <v>105973</v>
      </c>
      <c r="C8158" s="536" t="s">
        <v>2800</v>
      </c>
      <c r="D8158" s="541" t="s">
        <v>10954</v>
      </c>
      <c r="E8158" s="539" t="s">
        <v>188</v>
      </c>
      <c r="F8158" s="488">
        <v>0</v>
      </c>
    </row>
    <row r="8159" s="489" customFormat="1">
      <c r="B8159" s="490">
        <v>105974</v>
      </c>
      <c r="C8159" s="536" t="s">
        <v>2800</v>
      </c>
      <c r="D8159" s="541" t="s">
        <v>10955</v>
      </c>
      <c r="E8159" s="539" t="s">
        <v>188</v>
      </c>
      <c r="F8159" s="488">
        <v>0</v>
      </c>
    </row>
    <row r="8160" s="489" customFormat="1">
      <c r="B8160" s="490">
        <v>105971</v>
      </c>
      <c r="C8160" s="536" t="s">
        <v>2800</v>
      </c>
      <c r="D8160" s="541" t="s">
        <v>10956</v>
      </c>
      <c r="E8160" s="539" t="s">
        <v>188</v>
      </c>
      <c r="F8160" s="488">
        <v>0</v>
      </c>
    </row>
    <row r="8161" s="489" customFormat="1">
      <c r="B8161" s="490">
        <v>105967</v>
      </c>
      <c r="C8161" s="536" t="s">
        <v>2800</v>
      </c>
      <c r="D8161" s="541" t="s">
        <v>10957</v>
      </c>
      <c r="E8161" s="539" t="s">
        <v>188</v>
      </c>
      <c r="F8161" s="488">
        <v>0</v>
      </c>
    </row>
    <row r="8162" s="489" customFormat="1">
      <c r="B8162" s="490">
        <v>105968</v>
      </c>
      <c r="C8162" s="536" t="s">
        <v>2800</v>
      </c>
      <c r="D8162" s="541" t="s">
        <v>10958</v>
      </c>
      <c r="E8162" s="539" t="s">
        <v>188</v>
      </c>
      <c r="F8162" s="488">
        <v>0</v>
      </c>
    </row>
    <row r="8163" s="489" customFormat="1">
      <c r="B8163" s="490">
        <v>105969</v>
      </c>
      <c r="C8163" s="536" t="s">
        <v>2800</v>
      </c>
      <c r="D8163" s="541" t="s">
        <v>10959</v>
      </c>
      <c r="E8163" s="539" t="s">
        <v>188</v>
      </c>
      <c r="F8163" s="488">
        <v>0</v>
      </c>
    </row>
    <row r="8164" s="489" customFormat="1">
      <c r="B8164" s="490">
        <v>100623</v>
      </c>
      <c r="C8164" s="536" t="s">
        <v>2800</v>
      </c>
      <c r="D8164" s="541" t="s">
        <v>10960</v>
      </c>
      <c r="E8164" s="539" t="s">
        <v>188</v>
      </c>
      <c r="F8164" s="488">
        <v>2231.5100000000002</v>
      </c>
    </row>
    <row r="8165" s="489" customFormat="1">
      <c r="B8165" s="490">
        <v>105964</v>
      </c>
      <c r="C8165" s="536" t="s">
        <v>2800</v>
      </c>
      <c r="D8165" s="541" t="s">
        <v>10961</v>
      </c>
      <c r="E8165" s="539" t="s">
        <v>188</v>
      </c>
      <c r="F8165" s="488">
        <v>0</v>
      </c>
    </row>
    <row r="8166" s="489" customFormat="1">
      <c r="B8166" s="490">
        <v>105965</v>
      </c>
      <c r="C8166" s="536" t="s">
        <v>2800</v>
      </c>
      <c r="D8166" s="541" t="s">
        <v>10962</v>
      </c>
      <c r="E8166" s="539" t="s">
        <v>188</v>
      </c>
      <c r="F8166" s="488">
        <v>0</v>
      </c>
    </row>
    <row r="8167" s="489" customFormat="1">
      <c r="B8167" s="490">
        <v>105966</v>
      </c>
      <c r="C8167" s="536" t="s">
        <v>2800</v>
      </c>
      <c r="D8167" s="541" t="s">
        <v>10963</v>
      </c>
      <c r="E8167" s="539" t="s">
        <v>188</v>
      </c>
      <c r="F8167" s="488">
        <v>0</v>
      </c>
    </row>
    <row r="8168" s="489" customFormat="1">
      <c r="B8168" s="490">
        <v>100621</v>
      </c>
      <c r="C8168" s="536" t="s">
        <v>2800</v>
      </c>
      <c r="D8168" s="541" t="s">
        <v>10964</v>
      </c>
      <c r="E8168" s="539" t="s">
        <v>188</v>
      </c>
      <c r="F8168" s="488">
        <v>2824.0999999999999</v>
      </c>
    </row>
    <row r="8169" s="489" customFormat="1">
      <c r="B8169" s="490">
        <v>105960</v>
      </c>
      <c r="C8169" s="536" t="s">
        <v>2800</v>
      </c>
      <c r="D8169" s="541" t="s">
        <v>10965</v>
      </c>
      <c r="E8169" s="539" t="s">
        <v>188</v>
      </c>
      <c r="F8169" s="488">
        <v>0</v>
      </c>
    </row>
    <row r="8170" s="489" customFormat="1">
      <c r="B8170" s="490">
        <v>105961</v>
      </c>
      <c r="C8170" s="536" t="s">
        <v>2800</v>
      </c>
      <c r="D8170" s="541" t="s">
        <v>10966</v>
      </c>
      <c r="E8170" s="539" t="s">
        <v>188</v>
      </c>
      <c r="F8170" s="488">
        <v>0</v>
      </c>
    </row>
    <row r="8171" s="489" customFormat="1">
      <c r="B8171" s="490">
        <v>105962</v>
      </c>
      <c r="C8171" s="536" t="s">
        <v>2800</v>
      </c>
      <c r="D8171" s="541" t="s">
        <v>10967</v>
      </c>
      <c r="E8171" s="539" t="s">
        <v>188</v>
      </c>
      <c r="F8171" s="488">
        <v>0</v>
      </c>
    </row>
    <row r="8172" s="489" customFormat="1">
      <c r="B8172" s="490">
        <v>105963</v>
      </c>
      <c r="C8172" s="536" t="s">
        <v>2800</v>
      </c>
      <c r="D8172" s="541" t="s">
        <v>10968</v>
      </c>
      <c r="E8172" s="539" t="s">
        <v>188</v>
      </c>
      <c r="F8172" s="488">
        <v>0</v>
      </c>
    </row>
    <row r="8173" s="489" customFormat="1">
      <c r="B8173" s="490">
        <v>100622</v>
      </c>
      <c r="C8173" s="536" t="s">
        <v>2800</v>
      </c>
      <c r="D8173" s="541" t="s">
        <v>10969</v>
      </c>
      <c r="E8173" s="539" t="s">
        <v>188</v>
      </c>
      <c r="F8173" s="488">
        <v>2171.8200000000002</v>
      </c>
    </row>
    <row r="8174" s="489" customFormat="1">
      <c r="B8174" s="490">
        <v>105956</v>
      </c>
      <c r="C8174" s="536" t="s">
        <v>2800</v>
      </c>
      <c r="D8174" s="541" t="s">
        <v>10970</v>
      </c>
      <c r="E8174" s="539" t="s">
        <v>188</v>
      </c>
      <c r="F8174" s="488">
        <v>0</v>
      </c>
    </row>
    <row r="8175" s="489" customFormat="1">
      <c r="B8175" s="490">
        <v>105957</v>
      </c>
      <c r="C8175" s="536" t="s">
        <v>2800</v>
      </c>
      <c r="D8175" s="541" t="s">
        <v>10971</v>
      </c>
      <c r="E8175" s="539" t="s">
        <v>188</v>
      </c>
      <c r="F8175" s="488">
        <v>0</v>
      </c>
    </row>
    <row r="8176" s="489" customFormat="1">
      <c r="B8176" s="490">
        <v>105958</v>
      </c>
      <c r="C8176" s="536" t="s">
        <v>2800</v>
      </c>
      <c r="D8176" s="541" t="s">
        <v>10972</v>
      </c>
      <c r="E8176" s="539" t="s">
        <v>188</v>
      </c>
      <c r="F8176" s="488">
        <v>1987.8699999999999</v>
      </c>
    </row>
    <row r="8177" s="489" customFormat="1">
      <c r="B8177" s="490">
        <v>105959</v>
      </c>
      <c r="C8177" s="536" t="s">
        <v>2800</v>
      </c>
      <c r="D8177" s="541" t="s">
        <v>10973</v>
      </c>
      <c r="E8177" s="539" t="s">
        <v>188</v>
      </c>
      <c r="F8177" s="488">
        <v>0</v>
      </c>
    </row>
    <row r="8178" s="489" customFormat="1">
      <c r="B8178" s="490">
        <v>100620</v>
      </c>
      <c r="C8178" s="536" t="s">
        <v>2800</v>
      </c>
      <c r="D8178" s="541" t="s">
        <v>10974</v>
      </c>
      <c r="E8178" s="539" t="s">
        <v>188</v>
      </c>
      <c r="F8178" s="488">
        <v>2537.1399999999999</v>
      </c>
    </row>
    <row r="8179" s="489" customFormat="1">
      <c r="B8179" s="490">
        <v>105951</v>
      </c>
      <c r="C8179" s="536" t="s">
        <v>2800</v>
      </c>
      <c r="D8179" s="541" t="s">
        <v>10975</v>
      </c>
      <c r="E8179" s="539" t="s">
        <v>188</v>
      </c>
      <c r="F8179" s="488">
        <v>0</v>
      </c>
    </row>
    <row r="8180" s="489" customFormat="1">
      <c r="B8180" s="490">
        <v>105952</v>
      </c>
      <c r="C8180" s="536" t="s">
        <v>2800</v>
      </c>
      <c r="D8180" s="541" t="s">
        <v>10976</v>
      </c>
      <c r="E8180" s="539" t="s">
        <v>188</v>
      </c>
      <c r="F8180" s="488">
        <v>0</v>
      </c>
    </row>
    <row r="8181" s="489" customFormat="1">
      <c r="B8181" s="490">
        <v>105953</v>
      </c>
      <c r="C8181" s="536" t="s">
        <v>2800</v>
      </c>
      <c r="D8181" s="541" t="s">
        <v>10977</v>
      </c>
      <c r="E8181" s="539" t="s">
        <v>188</v>
      </c>
      <c r="F8181" s="488">
        <v>1696.28</v>
      </c>
    </row>
    <row r="8182" s="489" customFormat="1">
      <c r="B8182" s="490">
        <v>105954</v>
      </c>
      <c r="C8182" s="536" t="s">
        <v>2800</v>
      </c>
      <c r="D8182" s="541" t="s">
        <v>10978</v>
      </c>
      <c r="E8182" s="539" t="s">
        <v>188</v>
      </c>
      <c r="F8182" s="488">
        <v>0</v>
      </c>
    </row>
    <row r="8183" s="489" customFormat="1">
      <c r="B8183" s="490">
        <v>105955</v>
      </c>
      <c r="C8183" s="536" t="s">
        <v>2800</v>
      </c>
      <c r="D8183" s="541" t="s">
        <v>10979</v>
      </c>
      <c r="E8183" s="539" t="s">
        <v>188</v>
      </c>
      <c r="F8183" s="488">
        <v>2250.3299999999999</v>
      </c>
    </row>
    <row r="8184" s="489" customFormat="1">
      <c r="B8184" s="490">
        <v>105946</v>
      </c>
      <c r="C8184" s="536" t="s">
        <v>2800</v>
      </c>
      <c r="D8184" s="541" t="s">
        <v>10980</v>
      </c>
      <c r="E8184" s="539" t="s">
        <v>188</v>
      </c>
      <c r="F8184" s="488">
        <v>0</v>
      </c>
    </row>
    <row r="8185" s="489" customFormat="1">
      <c r="B8185" s="490">
        <v>105947</v>
      </c>
      <c r="C8185" s="536" t="s">
        <v>2800</v>
      </c>
      <c r="D8185" s="541" t="s">
        <v>10981</v>
      </c>
      <c r="E8185" s="539" t="s">
        <v>188</v>
      </c>
      <c r="F8185" s="488">
        <v>0</v>
      </c>
    </row>
    <row r="8186" s="489" customFormat="1">
      <c r="B8186" s="490">
        <v>105948</v>
      </c>
      <c r="C8186" s="536" t="s">
        <v>2800</v>
      </c>
      <c r="D8186" s="541" t="s">
        <v>10982</v>
      </c>
      <c r="E8186" s="539" t="s">
        <v>188</v>
      </c>
      <c r="F8186" s="488">
        <v>0</v>
      </c>
    </row>
    <row r="8187" s="489" customFormat="1">
      <c r="B8187" s="490">
        <v>105949</v>
      </c>
      <c r="C8187" s="536" t="s">
        <v>2800</v>
      </c>
      <c r="D8187" s="541" t="s">
        <v>10983</v>
      </c>
      <c r="E8187" s="539" t="s">
        <v>188</v>
      </c>
      <c r="F8187" s="488">
        <v>0</v>
      </c>
    </row>
    <row r="8188" s="489" customFormat="1">
      <c r="B8188" s="490">
        <v>105950</v>
      </c>
      <c r="C8188" s="536" t="s">
        <v>2800</v>
      </c>
      <c r="D8188" s="541" t="s">
        <v>10984</v>
      </c>
      <c r="E8188" s="539" t="s">
        <v>188</v>
      </c>
      <c r="F8188" s="488">
        <v>0</v>
      </c>
    </row>
    <row r="8189" s="489" customFormat="1">
      <c r="B8189" s="490">
        <v>100619</v>
      </c>
      <c r="C8189" s="536" t="s">
        <v>2800</v>
      </c>
      <c r="D8189" s="541" t="s">
        <v>10985</v>
      </c>
      <c r="E8189" s="539" t="s">
        <v>188</v>
      </c>
      <c r="F8189" s="488">
        <v>589.50999999999999</v>
      </c>
    </row>
    <row r="8190" s="489" customFormat="1">
      <c r="B8190" s="490">
        <v>99283</v>
      </c>
      <c r="C8190" s="536" t="s">
        <v>2800</v>
      </c>
      <c r="D8190" s="541" t="s">
        <v>10986</v>
      </c>
      <c r="E8190" s="539" t="s">
        <v>143</v>
      </c>
      <c r="F8190" s="488">
        <v>1201.3199999999999</v>
      </c>
    </row>
    <row r="8191" s="489" customFormat="1">
      <c r="B8191" s="490">
        <v>99293</v>
      </c>
      <c r="C8191" s="536" t="s">
        <v>2800</v>
      </c>
      <c r="D8191" s="541" t="s">
        <v>10987</v>
      </c>
      <c r="E8191" s="539" t="s">
        <v>143</v>
      </c>
      <c r="F8191" s="488">
        <v>1450.3900000000001</v>
      </c>
    </row>
    <row r="8192" s="489" customFormat="1">
      <c r="B8192" s="490">
        <v>99243</v>
      </c>
      <c r="C8192" s="536" t="s">
        <v>2800</v>
      </c>
      <c r="D8192" s="541" t="s">
        <v>10988</v>
      </c>
      <c r="E8192" s="539" t="s">
        <v>143</v>
      </c>
      <c r="F8192" s="488">
        <v>1699.3800000000001</v>
      </c>
    </row>
    <row r="8193" s="489" customFormat="1">
      <c r="B8193" s="490">
        <v>99249</v>
      </c>
      <c r="C8193" s="536" t="s">
        <v>2800</v>
      </c>
      <c r="D8193" s="541" t="s">
        <v>10989</v>
      </c>
      <c r="E8193" s="539" t="s">
        <v>143</v>
      </c>
      <c r="F8193" s="488">
        <v>2072.9899999999998</v>
      </c>
    </row>
    <row r="8194" s="489" customFormat="1">
      <c r="B8194" s="490">
        <v>99278</v>
      </c>
      <c r="C8194" s="536" t="s">
        <v>2800</v>
      </c>
      <c r="D8194" s="541" t="s">
        <v>10990</v>
      </c>
      <c r="E8194" s="539" t="s">
        <v>143</v>
      </c>
      <c r="F8194" s="488">
        <v>407.68000000000001</v>
      </c>
    </row>
    <row r="8195" s="489" customFormat="1">
      <c r="B8195" s="490">
        <v>99288</v>
      </c>
      <c r="C8195" s="536" t="s">
        <v>2800</v>
      </c>
      <c r="D8195" s="541" t="s">
        <v>10991</v>
      </c>
      <c r="E8195" s="539" t="s">
        <v>143</v>
      </c>
      <c r="F8195" s="488">
        <v>537.41999999999996</v>
      </c>
    </row>
    <row r="8196" s="489" customFormat="1">
      <c r="B8196" s="490">
        <v>99240</v>
      </c>
      <c r="C8196" s="536" t="s">
        <v>2800</v>
      </c>
      <c r="D8196" s="541" t="s">
        <v>10992</v>
      </c>
      <c r="E8196" s="539" t="s">
        <v>143</v>
      </c>
      <c r="F8196" s="488">
        <v>714.25999999999999</v>
      </c>
    </row>
    <row r="8197" s="489" customFormat="1">
      <c r="B8197" s="490">
        <v>99246</v>
      </c>
      <c r="C8197" s="536" t="s">
        <v>2800</v>
      </c>
      <c r="D8197" s="541" t="s">
        <v>10993</v>
      </c>
      <c r="E8197" s="539" t="s">
        <v>143</v>
      </c>
      <c r="F8197" s="488">
        <v>978.33000000000004</v>
      </c>
    </row>
    <row r="8198" s="489" customFormat="1">
      <c r="B8198" s="490">
        <v>97981</v>
      </c>
      <c r="C8198" s="536" t="s">
        <v>2800</v>
      </c>
      <c r="D8198" s="541" t="s">
        <v>10994</v>
      </c>
      <c r="E8198" s="539" t="s">
        <v>143</v>
      </c>
      <c r="F8198" s="488">
        <v>1268.49</v>
      </c>
    </row>
    <row r="8199" s="489" customFormat="1">
      <c r="B8199" s="490">
        <v>97985</v>
      </c>
      <c r="C8199" s="536" t="s">
        <v>2800</v>
      </c>
      <c r="D8199" s="541" t="s">
        <v>10995</v>
      </c>
      <c r="E8199" s="539" t="s">
        <v>143</v>
      </c>
      <c r="F8199" s="488">
        <v>1526.3299999999999</v>
      </c>
    </row>
    <row r="8200" s="489" customFormat="1">
      <c r="B8200" s="490">
        <v>97989</v>
      </c>
      <c r="C8200" s="536" t="s">
        <v>2800</v>
      </c>
      <c r="D8200" s="541" t="s">
        <v>10996</v>
      </c>
      <c r="E8200" s="539" t="s">
        <v>143</v>
      </c>
      <c r="F8200" s="488">
        <v>1784.1099999999999</v>
      </c>
    </row>
    <row r="8201" s="489" customFormat="1">
      <c r="B8201" s="490">
        <v>97993</v>
      </c>
      <c r="C8201" s="536" t="s">
        <v>2800</v>
      </c>
      <c r="D8201" s="541" t="s">
        <v>10997</v>
      </c>
      <c r="E8201" s="539" t="s">
        <v>143</v>
      </c>
      <c r="F8201" s="488">
        <v>2170.9099999999999</v>
      </c>
    </row>
    <row r="8202" s="489" customFormat="1">
      <c r="B8202" s="490">
        <v>98409</v>
      </c>
      <c r="C8202" s="536" t="s">
        <v>2800</v>
      </c>
      <c r="D8202" s="541" t="s">
        <v>10998</v>
      </c>
      <c r="E8202" s="539" t="s">
        <v>143</v>
      </c>
      <c r="F8202" s="488">
        <v>409.57999999999998</v>
      </c>
    </row>
    <row r="8203" s="489" customFormat="1">
      <c r="B8203" s="490">
        <v>97983</v>
      </c>
      <c r="C8203" s="536" t="s">
        <v>2800</v>
      </c>
      <c r="D8203" s="541" t="s">
        <v>10999</v>
      </c>
      <c r="E8203" s="539" t="s">
        <v>143</v>
      </c>
      <c r="F8203" s="488">
        <v>539.91999999999996</v>
      </c>
    </row>
    <row r="8204" s="489" customFormat="1">
      <c r="B8204" s="490">
        <v>97987</v>
      </c>
      <c r="C8204" s="536" t="s">
        <v>2800</v>
      </c>
      <c r="D8204" s="541" t="s">
        <v>11000</v>
      </c>
      <c r="E8204" s="539" t="s">
        <v>143</v>
      </c>
      <c r="F8204" s="488">
        <v>717.38999999999999</v>
      </c>
    </row>
    <row r="8205" s="489" customFormat="1">
      <c r="B8205" s="490">
        <v>97991</v>
      </c>
      <c r="C8205" s="536" t="s">
        <v>2800</v>
      </c>
      <c r="D8205" s="541" t="s">
        <v>11001</v>
      </c>
      <c r="E8205" s="539" t="s">
        <v>143</v>
      </c>
      <c r="F8205" s="488">
        <v>982.61000000000001</v>
      </c>
    </row>
    <row r="8206" s="489" customFormat="1">
      <c r="B8206" s="490">
        <v>99241</v>
      </c>
      <c r="C8206" s="536" t="s">
        <v>2800</v>
      </c>
      <c r="D8206" s="541" t="s">
        <v>11002</v>
      </c>
      <c r="E8206" s="539" t="s">
        <v>143</v>
      </c>
      <c r="F8206" s="488">
        <v>1973.1800000000001</v>
      </c>
    </row>
    <row r="8207" s="489" customFormat="1">
      <c r="B8207" s="490">
        <v>99247</v>
      </c>
      <c r="C8207" s="536" t="s">
        <v>2800</v>
      </c>
      <c r="D8207" s="541" t="s">
        <v>11003</v>
      </c>
      <c r="E8207" s="539" t="s">
        <v>143</v>
      </c>
      <c r="F8207" s="488">
        <v>2250.1799999999998</v>
      </c>
    </row>
    <row r="8208" s="489" customFormat="1">
      <c r="B8208" s="490">
        <v>99263</v>
      </c>
      <c r="C8208" s="536" t="s">
        <v>2800</v>
      </c>
      <c r="D8208" s="541" t="s">
        <v>11004</v>
      </c>
      <c r="E8208" s="539" t="s">
        <v>143</v>
      </c>
      <c r="F8208" s="488">
        <v>2527.2399999999998</v>
      </c>
    </row>
    <row r="8209" s="489" customFormat="1">
      <c r="B8209" s="490">
        <v>99276</v>
      </c>
      <c r="C8209" s="536" t="s">
        <v>2800</v>
      </c>
      <c r="D8209" s="541" t="s">
        <v>11005</v>
      </c>
      <c r="E8209" s="539" t="s">
        <v>143</v>
      </c>
      <c r="F8209" s="488">
        <v>2804.3200000000002</v>
      </c>
    </row>
    <row r="8210" s="489" customFormat="1">
      <c r="B8210" s="490">
        <v>99291</v>
      </c>
      <c r="C8210" s="536" t="s">
        <v>2800</v>
      </c>
      <c r="D8210" s="541" t="s">
        <v>11006</v>
      </c>
      <c r="E8210" s="539" t="s">
        <v>143</v>
      </c>
      <c r="F8210" s="488">
        <v>3081.3000000000002</v>
      </c>
    </row>
    <row r="8211" s="489" customFormat="1">
      <c r="B8211" s="490">
        <v>99297</v>
      </c>
      <c r="C8211" s="536" t="s">
        <v>2800</v>
      </c>
      <c r="D8211" s="541" t="s">
        <v>11007</v>
      </c>
      <c r="E8211" s="539" t="s">
        <v>143</v>
      </c>
      <c r="F8211" s="488">
        <v>3381.4499999999998</v>
      </c>
    </row>
    <row r="8212" s="489" customFormat="1">
      <c r="B8212" s="490">
        <v>99254</v>
      </c>
      <c r="C8212" s="536" t="s">
        <v>2800</v>
      </c>
      <c r="D8212" s="541" t="s">
        <v>11008</v>
      </c>
      <c r="E8212" s="539" t="s">
        <v>143</v>
      </c>
      <c r="F8212" s="488">
        <v>1419.1300000000001</v>
      </c>
    </row>
    <row r="8213" s="489" customFormat="1">
      <c r="B8213" s="490">
        <v>99261</v>
      </c>
      <c r="C8213" s="536" t="s">
        <v>2800</v>
      </c>
      <c r="D8213" s="541" t="s">
        <v>11009</v>
      </c>
      <c r="E8213" s="539" t="s">
        <v>143</v>
      </c>
      <c r="F8213" s="488">
        <v>1696.1199999999999</v>
      </c>
    </row>
    <row r="8214" s="489" customFormat="1">
      <c r="B8214" s="490">
        <v>99266</v>
      </c>
      <c r="C8214" s="536" t="s">
        <v>2800</v>
      </c>
      <c r="D8214" s="541" t="s">
        <v>11010</v>
      </c>
      <c r="E8214" s="539" t="s">
        <v>143</v>
      </c>
      <c r="F8214" s="488">
        <v>1973.1800000000001</v>
      </c>
    </row>
    <row r="8215" s="489" customFormat="1">
      <c r="B8215" s="490">
        <v>99269</v>
      </c>
      <c r="C8215" s="536" t="s">
        <v>2800</v>
      </c>
      <c r="D8215" s="541" t="s">
        <v>11011</v>
      </c>
      <c r="E8215" s="539" t="s">
        <v>143</v>
      </c>
      <c r="F8215" s="488">
        <v>2250.1799999999998</v>
      </c>
    </row>
    <row r="8216" s="489" customFormat="1">
      <c r="B8216" s="490">
        <v>99277</v>
      </c>
      <c r="C8216" s="536" t="s">
        <v>2800</v>
      </c>
      <c r="D8216" s="541" t="s">
        <v>11012</v>
      </c>
      <c r="E8216" s="539" t="s">
        <v>143</v>
      </c>
      <c r="F8216" s="488">
        <v>2527.2399999999998</v>
      </c>
    </row>
    <row r="8217" s="489" customFormat="1">
      <c r="B8217" s="490">
        <v>99281</v>
      </c>
      <c r="C8217" s="536" t="s">
        <v>2800</v>
      </c>
      <c r="D8217" s="541" t="s">
        <v>11013</v>
      </c>
      <c r="E8217" s="539" t="s">
        <v>143</v>
      </c>
      <c r="F8217" s="488">
        <v>2804.3200000000002</v>
      </c>
    </row>
    <row r="8218" s="489" customFormat="1">
      <c r="B8218" s="490">
        <v>99289</v>
      </c>
      <c r="C8218" s="536" t="s">
        <v>2800</v>
      </c>
      <c r="D8218" s="541" t="s">
        <v>11014</v>
      </c>
      <c r="E8218" s="539" t="s">
        <v>143</v>
      </c>
      <c r="F8218" s="488">
        <v>3081.3000000000002</v>
      </c>
    </row>
    <row r="8219" s="489" customFormat="1">
      <c r="B8219" s="490">
        <v>99282</v>
      </c>
      <c r="C8219" s="536" t="s">
        <v>2800</v>
      </c>
      <c r="D8219" s="541" t="s">
        <v>11015</v>
      </c>
      <c r="E8219" s="539" t="s">
        <v>143</v>
      </c>
      <c r="F8219" s="488">
        <v>3109.2800000000002</v>
      </c>
    </row>
    <row r="8220" s="489" customFormat="1">
      <c r="B8220" s="490">
        <v>99296</v>
      </c>
      <c r="C8220" s="536" t="s">
        <v>2800</v>
      </c>
      <c r="D8220" s="541" t="s">
        <v>11016</v>
      </c>
      <c r="E8220" s="539" t="s">
        <v>143</v>
      </c>
      <c r="F8220" s="488">
        <v>3386.2800000000002</v>
      </c>
    </row>
    <row r="8221" s="489" customFormat="1">
      <c r="B8221" s="490">
        <v>99299</v>
      </c>
      <c r="C8221" s="536" t="s">
        <v>2800</v>
      </c>
      <c r="D8221" s="541" t="s">
        <v>11017</v>
      </c>
      <c r="E8221" s="539" t="s">
        <v>143</v>
      </c>
      <c r="F8221" s="488">
        <v>3663.25</v>
      </c>
    </row>
    <row r="8222" s="489" customFormat="1">
      <c r="B8222" s="490">
        <v>99302</v>
      </c>
      <c r="C8222" s="536" t="s">
        <v>2800</v>
      </c>
      <c r="D8222" s="541" t="s">
        <v>11018</v>
      </c>
      <c r="E8222" s="539" t="s">
        <v>143</v>
      </c>
      <c r="F8222" s="488">
        <v>3945.0700000000002</v>
      </c>
    </row>
    <row r="8223" s="489" customFormat="1">
      <c r="B8223" s="490">
        <v>99307</v>
      </c>
      <c r="C8223" s="536" t="s">
        <v>2800</v>
      </c>
      <c r="D8223" s="541" t="s">
        <v>11019</v>
      </c>
      <c r="E8223" s="539" t="s">
        <v>143</v>
      </c>
      <c r="F8223" s="488">
        <v>2550.4000000000001</v>
      </c>
    </row>
    <row r="8224" s="489" customFormat="1">
      <c r="B8224" s="490">
        <v>99317</v>
      </c>
      <c r="C8224" s="536" t="s">
        <v>2800</v>
      </c>
      <c r="D8224" s="541" t="s">
        <v>11020</v>
      </c>
      <c r="E8224" s="539" t="s">
        <v>143</v>
      </c>
      <c r="F8224" s="488">
        <v>2827.4099999999999</v>
      </c>
    </row>
    <row r="8225" s="489" customFormat="1">
      <c r="B8225" s="490">
        <v>99321</v>
      </c>
      <c r="C8225" s="536" t="s">
        <v>2800</v>
      </c>
      <c r="D8225" s="541" t="s">
        <v>11021</v>
      </c>
      <c r="E8225" s="539" t="s">
        <v>143</v>
      </c>
      <c r="F8225" s="488">
        <v>3104.46</v>
      </c>
    </row>
    <row r="8226" s="489" customFormat="1">
      <c r="B8226" s="490">
        <v>99323</v>
      </c>
      <c r="C8226" s="536" t="s">
        <v>2800</v>
      </c>
      <c r="D8226" s="541" t="s">
        <v>11022</v>
      </c>
      <c r="E8226" s="539" t="s">
        <v>143</v>
      </c>
      <c r="F8226" s="488">
        <v>3381.4499999999998</v>
      </c>
    </row>
    <row r="8227" s="489" customFormat="1">
      <c r="B8227" s="490">
        <v>99325</v>
      </c>
      <c r="C8227" s="536" t="s">
        <v>2800</v>
      </c>
      <c r="D8227" s="541" t="s">
        <v>11023</v>
      </c>
      <c r="E8227" s="539" t="s">
        <v>143</v>
      </c>
      <c r="F8227" s="488">
        <v>3663.25</v>
      </c>
    </row>
    <row r="8228" s="489" customFormat="1">
      <c r="B8228" s="490">
        <v>99311</v>
      </c>
      <c r="C8228" s="536" t="s">
        <v>2800</v>
      </c>
      <c r="D8228" s="541" t="s">
        <v>11024</v>
      </c>
      <c r="E8228" s="539" t="s">
        <v>143</v>
      </c>
      <c r="F8228" s="488">
        <v>4226.96</v>
      </c>
    </row>
    <row r="8229" s="489" customFormat="1">
      <c r="B8229" s="490">
        <v>99314</v>
      </c>
      <c r="C8229" s="536" t="s">
        <v>2800</v>
      </c>
      <c r="D8229" s="541" t="s">
        <v>11025</v>
      </c>
      <c r="E8229" s="539" t="s">
        <v>143</v>
      </c>
      <c r="F8229" s="488">
        <v>4508.7799999999997</v>
      </c>
    </row>
    <row r="8230" s="489" customFormat="1">
      <c r="B8230" s="490">
        <v>99304</v>
      </c>
      <c r="C8230" s="536" t="s">
        <v>2800</v>
      </c>
      <c r="D8230" s="541" t="s">
        <v>11026</v>
      </c>
      <c r="E8230" s="539" t="s">
        <v>143</v>
      </c>
      <c r="F8230" s="488">
        <v>3668.0700000000002</v>
      </c>
    </row>
    <row r="8231" s="489" customFormat="1">
      <c r="B8231" s="490">
        <v>99306</v>
      </c>
      <c r="C8231" s="536" t="s">
        <v>2800</v>
      </c>
      <c r="D8231" s="541" t="s">
        <v>11027</v>
      </c>
      <c r="E8231" s="539" t="s">
        <v>143</v>
      </c>
      <c r="F8231" s="488">
        <v>3945.0700000000002</v>
      </c>
    </row>
    <row r="8232" s="489" customFormat="1">
      <c r="B8232" s="490">
        <v>99309</v>
      </c>
      <c r="C8232" s="536" t="s">
        <v>2800</v>
      </c>
      <c r="D8232" s="541" t="s">
        <v>11028</v>
      </c>
      <c r="E8232" s="539" t="s">
        <v>143</v>
      </c>
      <c r="F8232" s="488">
        <v>4226.96</v>
      </c>
    </row>
    <row r="8233" s="489" customFormat="1">
      <c r="B8233" s="490">
        <v>99327</v>
      </c>
      <c r="C8233" s="536" t="s">
        <v>2800</v>
      </c>
      <c r="D8233" s="541" t="s">
        <v>11029</v>
      </c>
      <c r="E8233" s="539" t="s">
        <v>143</v>
      </c>
      <c r="F8233" s="488">
        <v>4743.4499999999998</v>
      </c>
    </row>
    <row r="8234" s="489" customFormat="1">
      <c r="B8234" s="490">
        <v>98009</v>
      </c>
      <c r="C8234" s="536" t="s">
        <v>2800</v>
      </c>
      <c r="D8234" s="541" t="s">
        <v>11030</v>
      </c>
      <c r="E8234" s="539" t="s">
        <v>143</v>
      </c>
      <c r="F8234" s="488">
        <v>2038.97</v>
      </c>
    </row>
    <row r="8235" s="489" customFormat="1">
      <c r="B8235" s="490">
        <v>98011</v>
      </c>
      <c r="C8235" s="536" t="s">
        <v>2800</v>
      </c>
      <c r="D8235" s="541" t="s">
        <v>11031</v>
      </c>
      <c r="E8235" s="539" t="s">
        <v>143</v>
      </c>
      <c r="F8235" s="488">
        <v>2325.6399999999999</v>
      </c>
    </row>
    <row r="8236" s="489" customFormat="1">
      <c r="B8236" s="490">
        <v>98013</v>
      </c>
      <c r="C8236" s="536" t="s">
        <v>2800</v>
      </c>
      <c r="D8236" s="541" t="s">
        <v>11032</v>
      </c>
      <c r="E8236" s="539" t="s">
        <v>143</v>
      </c>
      <c r="F8236" s="488">
        <v>2612.3899999999999</v>
      </c>
    </row>
    <row r="8237" s="489" customFormat="1">
      <c r="B8237" s="490">
        <v>98015</v>
      </c>
      <c r="C8237" s="536" t="s">
        <v>2800</v>
      </c>
      <c r="D8237" s="541" t="s">
        <v>11033</v>
      </c>
      <c r="E8237" s="539" t="s">
        <v>143</v>
      </c>
      <c r="F8237" s="488">
        <v>2899.1399999999999</v>
      </c>
    </row>
    <row r="8238" s="489" customFormat="1">
      <c r="B8238" s="490">
        <v>98017</v>
      </c>
      <c r="C8238" s="536" t="s">
        <v>2800</v>
      </c>
      <c r="D8238" s="541" t="s">
        <v>11034</v>
      </c>
      <c r="E8238" s="539" t="s">
        <v>143</v>
      </c>
      <c r="F8238" s="488">
        <v>3185.79</v>
      </c>
    </row>
    <row r="8239" s="489" customFormat="1">
      <c r="B8239" s="490">
        <v>98019</v>
      </c>
      <c r="C8239" s="536" t="s">
        <v>2800</v>
      </c>
      <c r="D8239" s="541" t="s">
        <v>11035</v>
      </c>
      <c r="E8239" s="539" t="s">
        <v>143</v>
      </c>
      <c r="F8239" s="488">
        <v>3498.52</v>
      </c>
    </row>
    <row r="8240" s="489" customFormat="1">
      <c r="B8240" s="490">
        <v>97995</v>
      </c>
      <c r="C8240" s="536" t="s">
        <v>2800</v>
      </c>
      <c r="D8240" s="541" t="s">
        <v>11036</v>
      </c>
      <c r="E8240" s="539" t="s">
        <v>143</v>
      </c>
      <c r="F8240" s="488">
        <v>1465.5699999999999</v>
      </c>
    </row>
    <row r="8241" s="489" customFormat="1">
      <c r="B8241" s="490">
        <v>97997</v>
      </c>
      <c r="C8241" s="536" t="s">
        <v>2800</v>
      </c>
      <c r="D8241" s="541" t="s">
        <v>11037</v>
      </c>
      <c r="E8241" s="539" t="s">
        <v>143</v>
      </c>
      <c r="F8241" s="488">
        <v>1752.24</v>
      </c>
    </row>
    <row r="8242" s="489" customFormat="1">
      <c r="B8242" s="490">
        <v>97999</v>
      </c>
      <c r="C8242" s="536" t="s">
        <v>2800</v>
      </c>
      <c r="D8242" s="541" t="s">
        <v>11038</v>
      </c>
      <c r="E8242" s="539" t="s">
        <v>143</v>
      </c>
      <c r="F8242" s="488">
        <v>2038.97</v>
      </c>
    </row>
    <row r="8243" s="489" customFormat="1">
      <c r="B8243" s="490">
        <v>98001</v>
      </c>
      <c r="C8243" s="536" t="s">
        <v>2800</v>
      </c>
      <c r="D8243" s="541" t="s">
        <v>11039</v>
      </c>
      <c r="E8243" s="539" t="s">
        <v>143</v>
      </c>
      <c r="F8243" s="488">
        <v>2325.6399999999999</v>
      </c>
    </row>
    <row r="8244" s="489" customFormat="1">
      <c r="B8244" s="490">
        <v>98003</v>
      </c>
      <c r="C8244" s="536" t="s">
        <v>2800</v>
      </c>
      <c r="D8244" s="541" t="s">
        <v>11040</v>
      </c>
      <c r="E8244" s="539" t="s">
        <v>143</v>
      </c>
      <c r="F8244" s="488">
        <v>2612.3899999999999</v>
      </c>
    </row>
    <row r="8245" s="489" customFormat="1">
      <c r="B8245" s="490">
        <v>98005</v>
      </c>
      <c r="C8245" s="536" t="s">
        <v>2800</v>
      </c>
      <c r="D8245" s="541" t="s">
        <v>11041</v>
      </c>
      <c r="E8245" s="539" t="s">
        <v>143</v>
      </c>
      <c r="F8245" s="488">
        <v>2899.1399999999999</v>
      </c>
    </row>
    <row r="8246" s="489" customFormat="1">
      <c r="B8246" s="490">
        <v>98007</v>
      </c>
      <c r="C8246" s="536" t="s">
        <v>2800</v>
      </c>
      <c r="D8246" s="541" t="s">
        <v>11042</v>
      </c>
      <c r="E8246" s="539" t="s">
        <v>143</v>
      </c>
      <c r="F8246" s="488">
        <v>3185.79</v>
      </c>
    </row>
    <row r="8247" s="489" customFormat="1">
      <c r="B8247" s="490">
        <v>98031</v>
      </c>
      <c r="C8247" s="536" t="s">
        <v>2800</v>
      </c>
      <c r="D8247" s="541" t="s">
        <v>11043</v>
      </c>
      <c r="E8247" s="539" t="s">
        <v>143</v>
      </c>
      <c r="F8247" s="488">
        <v>3217.29</v>
      </c>
    </row>
    <row r="8248" s="489" customFormat="1">
      <c r="B8248" s="490">
        <v>98033</v>
      </c>
      <c r="C8248" s="536" t="s">
        <v>2800</v>
      </c>
      <c r="D8248" s="541" t="s">
        <v>11044</v>
      </c>
      <c r="E8248" s="539" t="s">
        <v>143</v>
      </c>
      <c r="F8248" s="488">
        <v>3503.96</v>
      </c>
    </row>
    <row r="8249" s="489" customFormat="1">
      <c r="B8249" s="490">
        <v>98035</v>
      </c>
      <c r="C8249" s="536" t="s">
        <v>2800</v>
      </c>
      <c r="D8249" s="541" t="s">
        <v>11045</v>
      </c>
      <c r="E8249" s="539" t="s">
        <v>143</v>
      </c>
      <c r="F8249" s="488">
        <v>3790.6199999999999</v>
      </c>
    </row>
    <row r="8250" s="489" customFormat="1">
      <c r="B8250" s="490">
        <v>98037</v>
      </c>
      <c r="C8250" s="536" t="s">
        <v>2800</v>
      </c>
      <c r="D8250" s="541" t="s">
        <v>11046</v>
      </c>
      <c r="E8250" s="539" t="s">
        <v>143</v>
      </c>
      <c r="F8250" s="488">
        <v>4082.71</v>
      </c>
    </row>
    <row r="8251" s="489" customFormat="1">
      <c r="B8251" s="490">
        <v>98021</v>
      </c>
      <c r="C8251" s="536" t="s">
        <v>2800</v>
      </c>
      <c r="D8251" s="541" t="s">
        <v>11047</v>
      </c>
      <c r="E8251" s="539" t="s">
        <v>143</v>
      </c>
      <c r="F8251" s="488">
        <v>2638.46</v>
      </c>
    </row>
    <row r="8252" s="489" customFormat="1">
      <c r="B8252" s="490">
        <v>98023</v>
      </c>
      <c r="C8252" s="536" t="s">
        <v>2800</v>
      </c>
      <c r="D8252" s="541" t="s">
        <v>11048</v>
      </c>
      <c r="E8252" s="539" t="s">
        <v>143</v>
      </c>
      <c r="F8252" s="488">
        <v>2925.1300000000001</v>
      </c>
    </row>
    <row r="8253" s="489" customFormat="1">
      <c r="B8253" s="490">
        <v>98025</v>
      </c>
      <c r="C8253" s="536" t="s">
        <v>2800</v>
      </c>
      <c r="D8253" s="541" t="s">
        <v>11049</v>
      </c>
      <c r="E8253" s="539" t="s">
        <v>143</v>
      </c>
      <c r="F8253" s="488">
        <v>3211.8699999999999</v>
      </c>
    </row>
    <row r="8254" s="489" customFormat="1">
      <c r="B8254" s="490">
        <v>98027</v>
      </c>
      <c r="C8254" s="536" t="s">
        <v>2800</v>
      </c>
      <c r="D8254" s="541" t="s">
        <v>11050</v>
      </c>
      <c r="E8254" s="539" t="s">
        <v>143</v>
      </c>
      <c r="F8254" s="488">
        <v>3498.52</v>
      </c>
    </row>
    <row r="8255" s="489" customFormat="1">
      <c r="B8255" s="490">
        <v>98029</v>
      </c>
      <c r="C8255" s="536" t="s">
        <v>2800</v>
      </c>
      <c r="D8255" s="541" t="s">
        <v>11051</v>
      </c>
      <c r="E8255" s="539" t="s">
        <v>143</v>
      </c>
      <c r="F8255" s="488">
        <v>3790.6199999999999</v>
      </c>
    </row>
    <row r="8256" s="489" customFormat="1">
      <c r="B8256" s="490">
        <v>98045</v>
      </c>
      <c r="C8256" s="536" t="s">
        <v>2800</v>
      </c>
      <c r="D8256" s="541" t="s">
        <v>11052</v>
      </c>
      <c r="E8256" s="539" t="s">
        <v>143</v>
      </c>
      <c r="F8256" s="488">
        <v>4374.8900000000003</v>
      </c>
    </row>
    <row r="8257" s="489" customFormat="1">
      <c r="B8257" s="490">
        <v>98047</v>
      </c>
      <c r="C8257" s="536" t="s">
        <v>2800</v>
      </c>
      <c r="D8257" s="541" t="s">
        <v>11053</v>
      </c>
      <c r="E8257" s="539" t="s">
        <v>143</v>
      </c>
      <c r="F8257" s="488">
        <v>4666.9799999999996</v>
      </c>
    </row>
    <row r="8258" s="489" customFormat="1">
      <c r="B8258" s="490">
        <v>98039</v>
      </c>
      <c r="C8258" s="536" t="s">
        <v>2800</v>
      </c>
      <c r="D8258" s="541" t="s">
        <v>11054</v>
      </c>
      <c r="E8258" s="539" t="s">
        <v>143</v>
      </c>
      <c r="F8258" s="488">
        <v>3796.04</v>
      </c>
    </row>
    <row r="8259" s="489" customFormat="1">
      <c r="B8259" s="490">
        <v>98041</v>
      </c>
      <c r="C8259" s="536" t="s">
        <v>2800</v>
      </c>
      <c r="D8259" s="541" t="s">
        <v>11055</v>
      </c>
      <c r="E8259" s="539" t="s">
        <v>143</v>
      </c>
      <c r="F8259" s="488">
        <v>4082.71</v>
      </c>
    </row>
    <row r="8260" s="489" customFormat="1">
      <c r="B8260" s="490">
        <v>98043</v>
      </c>
      <c r="C8260" s="536" t="s">
        <v>2800</v>
      </c>
      <c r="D8260" s="541" t="s">
        <v>11056</v>
      </c>
      <c r="E8260" s="539" t="s">
        <v>143</v>
      </c>
      <c r="F8260" s="488">
        <v>4374.8900000000003</v>
      </c>
    </row>
    <row r="8261" s="489" customFormat="1">
      <c r="B8261" s="490">
        <v>98049</v>
      </c>
      <c r="C8261" s="536" t="s">
        <v>2800</v>
      </c>
      <c r="D8261" s="541" t="s">
        <v>11057</v>
      </c>
      <c r="E8261" s="539" t="s">
        <v>143</v>
      </c>
      <c r="F8261" s="488">
        <v>4906</v>
      </c>
    </row>
    <row r="8262" s="489" customFormat="1">
      <c r="B8262" s="490">
        <v>101809</v>
      </c>
      <c r="C8262" s="536" t="s">
        <v>2800</v>
      </c>
      <c r="D8262" s="541" t="s">
        <v>11058</v>
      </c>
      <c r="E8262" s="539" t="s">
        <v>188</v>
      </c>
      <c r="F8262" s="488">
        <v>3087.5</v>
      </c>
    </row>
    <row r="8263" s="489" customFormat="1">
      <c r="B8263" s="490">
        <v>99280</v>
      </c>
      <c r="C8263" s="536" t="s">
        <v>2800</v>
      </c>
      <c r="D8263" s="541" t="s">
        <v>11059</v>
      </c>
      <c r="E8263" s="539" t="s">
        <v>188</v>
      </c>
      <c r="F8263" s="488">
        <v>2139.6300000000001</v>
      </c>
    </row>
    <row r="8264" s="489" customFormat="1">
      <c r="B8264" s="490">
        <v>99292</v>
      </c>
      <c r="C8264" s="536" t="s">
        <v>2800</v>
      </c>
      <c r="D8264" s="541" t="s">
        <v>11060</v>
      </c>
      <c r="E8264" s="539" t="s">
        <v>188</v>
      </c>
      <c r="F8264" s="488">
        <v>2638.9099999999999</v>
      </c>
    </row>
    <row r="8265" s="489" customFormat="1">
      <c r="B8265" s="490">
        <v>99242</v>
      </c>
      <c r="C8265" s="536" t="s">
        <v>2800</v>
      </c>
      <c r="D8265" s="541" t="s">
        <v>11061</v>
      </c>
      <c r="E8265" s="539" t="s">
        <v>188</v>
      </c>
      <c r="F8265" s="488">
        <v>3138.8299999999999</v>
      </c>
    </row>
    <row r="8266" s="489" customFormat="1">
      <c r="B8266" s="490">
        <v>99248</v>
      </c>
      <c r="C8266" s="536" t="s">
        <v>2800</v>
      </c>
      <c r="D8266" s="541" t="s">
        <v>11062</v>
      </c>
      <c r="E8266" s="539" t="s">
        <v>188</v>
      </c>
      <c r="F8266" s="488">
        <v>4019.1900000000001</v>
      </c>
    </row>
    <row r="8267" s="489" customFormat="1">
      <c r="B8267" s="490">
        <v>99275</v>
      </c>
      <c r="C8267" s="536" t="s">
        <v>2800</v>
      </c>
      <c r="D8267" s="541" t="s">
        <v>11063</v>
      </c>
      <c r="E8267" s="539" t="s">
        <v>188</v>
      </c>
      <c r="F8267" s="488">
        <v>1014.61</v>
      </c>
    </row>
    <row r="8268" s="489" customFormat="1">
      <c r="B8268" s="490">
        <v>99285</v>
      </c>
      <c r="C8268" s="536" t="s">
        <v>2800</v>
      </c>
      <c r="D8268" s="541" t="s">
        <v>11064</v>
      </c>
      <c r="E8268" s="539" t="s">
        <v>188</v>
      </c>
      <c r="F8268" s="488">
        <v>1392.6600000000001</v>
      </c>
    </row>
    <row r="8269" s="489" customFormat="1">
      <c r="B8269" s="490">
        <v>102457</v>
      </c>
      <c r="C8269" s="536" t="s">
        <v>2800</v>
      </c>
      <c r="D8269" s="541" t="s">
        <v>11065</v>
      </c>
      <c r="E8269" s="539" t="s">
        <v>188</v>
      </c>
      <c r="F8269" s="488">
        <v>1740.95</v>
      </c>
    </row>
    <row r="8270" s="489" customFormat="1">
      <c r="B8270" s="490">
        <v>102142</v>
      </c>
      <c r="C8270" s="536" t="s">
        <v>2800</v>
      </c>
      <c r="D8270" s="541" t="s">
        <v>11066</v>
      </c>
      <c r="E8270" s="539" t="s">
        <v>188</v>
      </c>
      <c r="F8270" s="488">
        <v>2715.4499999999998</v>
      </c>
    </row>
    <row r="8271" s="489" customFormat="1">
      <c r="B8271" s="490">
        <v>97980</v>
      </c>
      <c r="C8271" s="536" t="s">
        <v>2800</v>
      </c>
      <c r="D8271" s="541" t="s">
        <v>11067</v>
      </c>
      <c r="E8271" s="539" t="s">
        <v>188</v>
      </c>
      <c r="F8271" s="488">
        <v>2210.1900000000001</v>
      </c>
    </row>
    <row r="8272" s="489" customFormat="1">
      <c r="B8272" s="490">
        <v>98405</v>
      </c>
      <c r="C8272" s="536" t="s">
        <v>2800</v>
      </c>
      <c r="D8272" s="541" t="s">
        <v>11068</v>
      </c>
      <c r="E8272" s="539" t="s">
        <v>188</v>
      </c>
      <c r="F8272" s="488">
        <v>2719.3499999999999</v>
      </c>
    </row>
    <row r="8273" s="489" customFormat="1">
      <c r="B8273" s="490">
        <v>97988</v>
      </c>
      <c r="C8273" s="536" t="s">
        <v>2800</v>
      </c>
      <c r="D8273" s="541" t="s">
        <v>11069</v>
      </c>
      <c r="E8273" s="539" t="s">
        <v>188</v>
      </c>
      <c r="F8273" s="488">
        <v>3228.3000000000002</v>
      </c>
    </row>
    <row r="8274" s="489" customFormat="1">
      <c r="B8274" s="490">
        <v>97992</v>
      </c>
      <c r="C8274" s="536" t="s">
        <v>2800</v>
      </c>
      <c r="D8274" s="541" t="s">
        <v>11070</v>
      </c>
      <c r="E8274" s="539" t="s">
        <v>188</v>
      </c>
      <c r="F8274" s="488">
        <v>4127.1599999999999</v>
      </c>
    </row>
    <row r="8275" s="489" customFormat="1">
      <c r="B8275" s="490">
        <v>97978</v>
      </c>
      <c r="C8275" s="536" t="s">
        <v>2800</v>
      </c>
      <c r="D8275" s="541" t="s">
        <v>11071</v>
      </c>
      <c r="E8275" s="539" t="s">
        <v>188</v>
      </c>
      <c r="F8275" s="488">
        <v>1022.47</v>
      </c>
    </row>
    <row r="8276" s="489" customFormat="1">
      <c r="B8276" s="490">
        <v>98410</v>
      </c>
      <c r="C8276" s="536" t="s">
        <v>2800</v>
      </c>
      <c r="D8276" s="541" t="s">
        <v>11072</v>
      </c>
      <c r="E8276" s="539" t="s">
        <v>188</v>
      </c>
      <c r="F8276" s="488">
        <v>1301.21</v>
      </c>
    </row>
    <row r="8277" s="489" customFormat="1">
      <c r="B8277" s="490">
        <v>102139</v>
      </c>
      <c r="C8277" s="536" t="s">
        <v>2800</v>
      </c>
      <c r="D8277" s="541" t="s">
        <v>11073</v>
      </c>
      <c r="E8277" s="539" t="s">
        <v>188</v>
      </c>
      <c r="F8277" s="488">
        <v>1786.45</v>
      </c>
    </row>
    <row r="8278" s="489" customFormat="1">
      <c r="B8278" s="490">
        <v>102141</v>
      </c>
      <c r="C8278" s="536" t="s">
        <v>2800</v>
      </c>
      <c r="D8278" s="541" t="s">
        <v>11074</v>
      </c>
      <c r="E8278" s="539" t="s">
        <v>188</v>
      </c>
      <c r="F8278" s="488">
        <v>2750.9400000000001</v>
      </c>
    </row>
    <row r="8279" s="489" customFormat="1">
      <c r="B8279" s="490">
        <v>99290</v>
      </c>
      <c r="C8279" s="536" t="s">
        <v>2800</v>
      </c>
      <c r="D8279" s="541" t="s">
        <v>11075</v>
      </c>
      <c r="E8279" s="539" t="s">
        <v>188</v>
      </c>
      <c r="F8279" s="488">
        <v>4378.0900000000001</v>
      </c>
    </row>
    <row r="8280" s="489" customFormat="1">
      <c r="B8280" s="490">
        <v>99244</v>
      </c>
      <c r="C8280" s="536" t="s">
        <v>2800</v>
      </c>
      <c r="D8280" s="541" t="s">
        <v>11076</v>
      </c>
      <c r="E8280" s="539" t="s">
        <v>188</v>
      </c>
      <c r="F8280" s="488">
        <v>5341.8900000000003</v>
      </c>
    </row>
    <row r="8281" s="489" customFormat="1">
      <c r="B8281" s="490">
        <v>99256</v>
      </c>
      <c r="C8281" s="536" t="s">
        <v>2800</v>
      </c>
      <c r="D8281" s="541" t="s">
        <v>11077</v>
      </c>
      <c r="E8281" s="539" t="s">
        <v>188</v>
      </c>
      <c r="F8281" s="488">
        <v>6277.8500000000004</v>
      </c>
    </row>
    <row r="8282" s="489" customFormat="1">
      <c r="B8282" s="490">
        <v>99271</v>
      </c>
      <c r="C8282" s="536" t="s">
        <v>2800</v>
      </c>
      <c r="D8282" s="541" t="s">
        <v>11078</v>
      </c>
      <c r="E8282" s="539" t="s">
        <v>188</v>
      </c>
      <c r="F8282" s="488">
        <v>7213.7600000000002</v>
      </c>
    </row>
    <row r="8283" s="489" customFormat="1">
      <c r="B8283" s="490">
        <v>99284</v>
      </c>
      <c r="C8283" s="536" t="s">
        <v>2800</v>
      </c>
      <c r="D8283" s="541" t="s">
        <v>11079</v>
      </c>
      <c r="E8283" s="539" t="s">
        <v>188</v>
      </c>
      <c r="F8283" s="488">
        <v>8149.8400000000001</v>
      </c>
    </row>
    <row r="8284" s="489" customFormat="1">
      <c r="B8284" s="490">
        <v>99294</v>
      </c>
      <c r="C8284" s="536" t="s">
        <v>2800</v>
      </c>
      <c r="D8284" s="541" t="s">
        <v>11080</v>
      </c>
      <c r="E8284" s="539" t="s">
        <v>188</v>
      </c>
      <c r="F8284" s="488">
        <v>9085.7900000000009</v>
      </c>
    </row>
    <row r="8285" s="489" customFormat="1">
      <c r="B8285" s="490">
        <v>99252</v>
      </c>
      <c r="C8285" s="536" t="s">
        <v>2800</v>
      </c>
      <c r="D8285" s="541" t="s">
        <v>11081</v>
      </c>
      <c r="E8285" s="539" t="s">
        <v>188</v>
      </c>
      <c r="F8285" s="488">
        <v>2794.79</v>
      </c>
    </row>
    <row r="8286" s="489" customFormat="1">
      <c r="B8286" s="490">
        <v>99259</v>
      </c>
      <c r="C8286" s="536" t="s">
        <v>2800</v>
      </c>
      <c r="D8286" s="541" t="s">
        <v>11082</v>
      </c>
      <c r="E8286" s="539" t="s">
        <v>188</v>
      </c>
      <c r="F8286" s="488">
        <v>3535.8299999999999</v>
      </c>
    </row>
    <row r="8287" s="489" customFormat="1">
      <c r="B8287" s="490">
        <v>99265</v>
      </c>
      <c r="C8287" s="536" t="s">
        <v>2800</v>
      </c>
      <c r="D8287" s="541" t="s">
        <v>11083</v>
      </c>
      <c r="E8287" s="539" t="s">
        <v>188</v>
      </c>
      <c r="F8287" s="488">
        <v>4276.75</v>
      </c>
    </row>
    <row r="8288" s="489" customFormat="1">
      <c r="B8288" s="490">
        <v>99267</v>
      </c>
      <c r="C8288" s="536" t="s">
        <v>2800</v>
      </c>
      <c r="D8288" s="541" t="s">
        <v>11084</v>
      </c>
      <c r="E8288" s="539" t="s">
        <v>188</v>
      </c>
      <c r="F8288" s="488">
        <v>5017.7799999999997</v>
      </c>
    </row>
    <row r="8289" s="489" customFormat="1">
      <c r="B8289" s="490">
        <v>99274</v>
      </c>
      <c r="C8289" s="536" t="s">
        <v>2800</v>
      </c>
      <c r="D8289" s="541" t="s">
        <v>11085</v>
      </c>
      <c r="E8289" s="539" t="s">
        <v>188</v>
      </c>
      <c r="F8289" s="488">
        <v>5793.79</v>
      </c>
    </row>
    <row r="8290" s="489" customFormat="1">
      <c r="B8290" s="490">
        <v>99279</v>
      </c>
      <c r="C8290" s="536" t="s">
        <v>2800</v>
      </c>
      <c r="D8290" s="541" t="s">
        <v>11086</v>
      </c>
      <c r="E8290" s="539" t="s">
        <v>188</v>
      </c>
      <c r="F8290" s="488">
        <v>6539.1499999999996</v>
      </c>
    </row>
    <row r="8291" s="489" customFormat="1">
      <c r="B8291" s="490">
        <v>99286</v>
      </c>
      <c r="C8291" s="536" t="s">
        <v>2800</v>
      </c>
      <c r="D8291" s="541" t="s">
        <v>11087</v>
      </c>
      <c r="E8291" s="539" t="s">
        <v>188</v>
      </c>
      <c r="F8291" s="488">
        <v>7284.6300000000001</v>
      </c>
    </row>
    <row r="8292" s="489" customFormat="1">
      <c r="B8292" s="490">
        <v>99326</v>
      </c>
      <c r="C8292" s="536" t="s">
        <v>2800</v>
      </c>
      <c r="D8292" s="541" t="s">
        <v>11088</v>
      </c>
      <c r="E8292" s="539" t="s">
        <v>188</v>
      </c>
      <c r="F8292" s="488">
        <v>8959.3999999999996</v>
      </c>
    </row>
    <row r="8293" s="489" customFormat="1">
      <c r="B8293" s="490">
        <v>99287</v>
      </c>
      <c r="C8293" s="536" t="s">
        <v>2800</v>
      </c>
      <c r="D8293" s="541" t="s">
        <v>11089</v>
      </c>
      <c r="E8293" s="539" t="s">
        <v>188</v>
      </c>
      <c r="F8293" s="488">
        <v>10312.6</v>
      </c>
    </row>
    <row r="8294" s="489" customFormat="1">
      <c r="B8294" s="490">
        <v>99298</v>
      </c>
      <c r="C8294" s="536" t="s">
        <v>2800</v>
      </c>
      <c r="D8294" s="541" t="s">
        <v>11090</v>
      </c>
      <c r="E8294" s="539" t="s">
        <v>188</v>
      </c>
      <c r="F8294" s="488">
        <v>11665.790000000001</v>
      </c>
    </row>
    <row r="8295" s="489" customFormat="1">
      <c r="B8295" s="490">
        <v>99300</v>
      </c>
      <c r="C8295" s="536" t="s">
        <v>2800</v>
      </c>
      <c r="D8295" s="541" t="s">
        <v>11091</v>
      </c>
      <c r="E8295" s="539" t="s">
        <v>188</v>
      </c>
      <c r="F8295" s="488">
        <v>13018.98</v>
      </c>
    </row>
    <row r="8296" s="489" customFormat="1">
      <c r="B8296" s="490">
        <v>99301</v>
      </c>
      <c r="C8296" s="536" t="s">
        <v>2800</v>
      </c>
      <c r="D8296" s="541" t="s">
        <v>11092</v>
      </c>
      <c r="E8296" s="539" t="s">
        <v>188</v>
      </c>
      <c r="F8296" s="488">
        <v>6458.8299999999999</v>
      </c>
    </row>
    <row r="8297" s="489" customFormat="1">
      <c r="B8297" s="490">
        <v>99312</v>
      </c>
      <c r="C8297" s="536" t="s">
        <v>2800</v>
      </c>
      <c r="D8297" s="541" t="s">
        <v>11093</v>
      </c>
      <c r="E8297" s="539" t="s">
        <v>188</v>
      </c>
      <c r="F8297" s="488">
        <v>7571.9899999999998</v>
      </c>
    </row>
    <row r="8298" s="489" customFormat="1">
      <c r="B8298" s="490">
        <v>99320</v>
      </c>
      <c r="C8298" s="536" t="s">
        <v>2800</v>
      </c>
      <c r="D8298" s="541" t="s">
        <v>11094</v>
      </c>
      <c r="E8298" s="539" t="s">
        <v>188</v>
      </c>
      <c r="F8298" s="488">
        <v>8746.6800000000003</v>
      </c>
    </row>
    <row r="8299" s="489" customFormat="1">
      <c r="B8299" s="490">
        <v>99322</v>
      </c>
      <c r="C8299" s="536" t="s">
        <v>2800</v>
      </c>
      <c r="D8299" s="541" t="s">
        <v>11095</v>
      </c>
      <c r="E8299" s="539" t="s">
        <v>188</v>
      </c>
      <c r="F8299" s="488">
        <v>9867.6200000000008</v>
      </c>
    </row>
    <row r="8300" s="489" customFormat="1">
      <c r="B8300" s="490">
        <v>99324</v>
      </c>
      <c r="C8300" s="536" t="s">
        <v>2800</v>
      </c>
      <c r="D8300" s="541" t="s">
        <v>11096</v>
      </c>
      <c r="E8300" s="539" t="s">
        <v>188</v>
      </c>
      <c r="F8300" s="488">
        <v>10988.629999999999</v>
      </c>
    </row>
    <row r="8301" s="489" customFormat="1">
      <c r="B8301" s="490">
        <v>99310</v>
      </c>
      <c r="C8301" s="536" t="s">
        <v>2800</v>
      </c>
      <c r="D8301" s="541" t="s">
        <v>11097</v>
      </c>
      <c r="E8301" s="539" t="s">
        <v>188</v>
      </c>
      <c r="F8301" s="488">
        <v>15280.870000000001</v>
      </c>
    </row>
    <row r="8302" s="489" customFormat="1">
      <c r="B8302" s="490">
        <v>99313</v>
      </c>
      <c r="C8302" s="536" t="s">
        <v>2800</v>
      </c>
      <c r="D8302" s="541" t="s">
        <v>11098</v>
      </c>
      <c r="E8302" s="539" t="s">
        <v>188</v>
      </c>
      <c r="F8302" s="488">
        <v>17039.830000000002</v>
      </c>
    </row>
    <row r="8303" s="489" customFormat="1">
      <c r="B8303" s="490">
        <v>99303</v>
      </c>
      <c r="C8303" s="536" t="s">
        <v>2800</v>
      </c>
      <c r="D8303" s="541" t="s">
        <v>11099</v>
      </c>
      <c r="E8303" s="539" t="s">
        <v>188</v>
      </c>
      <c r="F8303" s="488">
        <v>11917.139999999999</v>
      </c>
    </row>
    <row r="8304" s="489" customFormat="1">
      <c r="B8304" s="490">
        <v>99305</v>
      </c>
      <c r="C8304" s="536" t="s">
        <v>2800</v>
      </c>
      <c r="D8304" s="541" t="s">
        <v>11100</v>
      </c>
      <c r="E8304" s="539" t="s">
        <v>188</v>
      </c>
      <c r="F8304" s="488">
        <v>13473.27</v>
      </c>
    </row>
    <row r="8305" s="489" customFormat="1">
      <c r="B8305" s="490">
        <v>99308</v>
      </c>
      <c r="C8305" s="536" t="s">
        <v>2800</v>
      </c>
      <c r="D8305" s="541" t="s">
        <v>11101</v>
      </c>
      <c r="E8305" s="539" t="s">
        <v>188</v>
      </c>
      <c r="F8305" s="488">
        <v>15029.450000000001</v>
      </c>
    </row>
    <row r="8306" s="489" customFormat="1">
      <c r="B8306" s="490">
        <v>99315</v>
      </c>
      <c r="C8306" s="536" t="s">
        <v>2800</v>
      </c>
      <c r="D8306" s="541" t="s">
        <v>11102</v>
      </c>
      <c r="E8306" s="539" t="s">
        <v>188</v>
      </c>
      <c r="F8306" s="488">
        <v>19050.27</v>
      </c>
    </row>
    <row r="8307" s="489" customFormat="1">
      <c r="B8307" s="490">
        <v>98008</v>
      </c>
      <c r="C8307" s="536" t="s">
        <v>2800</v>
      </c>
      <c r="D8307" s="541" t="s">
        <v>11103</v>
      </c>
      <c r="E8307" s="539" t="s">
        <v>188</v>
      </c>
      <c r="F8307" s="488">
        <v>4466.1899999999996</v>
      </c>
    </row>
    <row r="8308" s="489" customFormat="1">
      <c r="B8308" s="490">
        <v>98010</v>
      </c>
      <c r="C8308" s="536" t="s">
        <v>2800</v>
      </c>
      <c r="D8308" s="541" t="s">
        <v>11104</v>
      </c>
      <c r="E8308" s="539" t="s">
        <v>188</v>
      </c>
      <c r="F8308" s="488">
        <v>5449.3800000000001</v>
      </c>
    </row>
    <row r="8309" s="489" customFormat="1">
      <c r="B8309" s="490">
        <v>98012</v>
      </c>
      <c r="C8309" s="536" t="s">
        <v>2800</v>
      </c>
      <c r="D8309" s="541" t="s">
        <v>11105</v>
      </c>
      <c r="E8309" s="539" t="s">
        <v>188</v>
      </c>
      <c r="F8309" s="488">
        <v>6404.71</v>
      </c>
    </row>
    <row r="8310" s="489" customFormat="1">
      <c r="B8310" s="490">
        <v>98014</v>
      </c>
      <c r="C8310" s="536" t="s">
        <v>2800</v>
      </c>
      <c r="D8310" s="541" t="s">
        <v>11106</v>
      </c>
      <c r="E8310" s="539" t="s">
        <v>188</v>
      </c>
      <c r="F8310" s="488">
        <v>7360.0200000000004</v>
      </c>
    </row>
    <row r="8311" s="489" customFormat="1">
      <c r="B8311" s="490">
        <v>98016</v>
      </c>
      <c r="C8311" s="536" t="s">
        <v>2800</v>
      </c>
      <c r="D8311" s="541" t="s">
        <v>11107</v>
      </c>
      <c r="E8311" s="539" t="s">
        <v>188</v>
      </c>
      <c r="F8311" s="488">
        <v>8315.4899999999998</v>
      </c>
    </row>
    <row r="8312" s="489" customFormat="1">
      <c r="B8312" s="490">
        <v>98018</v>
      </c>
      <c r="C8312" s="536" t="s">
        <v>2800</v>
      </c>
      <c r="D8312" s="541" t="s">
        <v>11108</v>
      </c>
      <c r="E8312" s="539" t="s">
        <v>188</v>
      </c>
      <c r="F8312" s="488">
        <v>9270.8199999999997</v>
      </c>
    </row>
    <row r="8313" s="489" customFormat="1">
      <c r="B8313" s="490">
        <v>97994</v>
      </c>
      <c r="C8313" s="536" t="s">
        <v>2800</v>
      </c>
      <c r="D8313" s="541" t="s">
        <v>11109</v>
      </c>
      <c r="E8313" s="539" t="s">
        <v>188</v>
      </c>
      <c r="F8313" s="488">
        <v>2850.8200000000002</v>
      </c>
    </row>
    <row r="8314" s="489" customFormat="1">
      <c r="B8314" s="490">
        <v>97996</v>
      </c>
      <c r="C8314" s="536" t="s">
        <v>2800</v>
      </c>
      <c r="D8314" s="541" t="s">
        <v>11110</v>
      </c>
      <c r="E8314" s="539" t="s">
        <v>188</v>
      </c>
      <c r="F8314" s="488">
        <v>3607.3299999999999</v>
      </c>
    </row>
    <row r="8315" s="489" customFormat="1">
      <c r="B8315" s="490">
        <v>98407</v>
      </c>
      <c r="C8315" s="536" t="s">
        <v>2800</v>
      </c>
      <c r="D8315" s="541" t="s">
        <v>11111</v>
      </c>
      <c r="E8315" s="539" t="s">
        <v>188</v>
      </c>
      <c r="F8315" s="488">
        <v>4363.71</v>
      </c>
    </row>
    <row r="8316" s="489" customFormat="1">
      <c r="B8316" s="490">
        <v>98408</v>
      </c>
      <c r="C8316" s="536" t="s">
        <v>2800</v>
      </c>
      <c r="D8316" s="541" t="s">
        <v>11112</v>
      </c>
      <c r="E8316" s="539" t="s">
        <v>188</v>
      </c>
      <c r="F8316" s="488">
        <v>5120.1999999999998</v>
      </c>
    </row>
    <row r="8317" s="489" customFormat="1">
      <c r="B8317" s="490">
        <v>98002</v>
      </c>
      <c r="C8317" s="536" t="s">
        <v>2800</v>
      </c>
      <c r="D8317" s="541" t="s">
        <v>11113</v>
      </c>
      <c r="E8317" s="539" t="s">
        <v>188</v>
      </c>
      <c r="F8317" s="488">
        <v>5911.6599999999999</v>
      </c>
    </row>
    <row r="8318" s="489" customFormat="1">
      <c r="B8318" s="490">
        <v>98406</v>
      </c>
      <c r="C8318" s="536" t="s">
        <v>2800</v>
      </c>
      <c r="D8318" s="541" t="s">
        <v>11114</v>
      </c>
      <c r="E8318" s="539" t="s">
        <v>188</v>
      </c>
      <c r="F8318" s="488">
        <v>6672.4899999999998</v>
      </c>
    </row>
    <row r="8319" s="489" customFormat="1">
      <c r="B8319" s="490">
        <v>98006</v>
      </c>
      <c r="C8319" s="536" t="s">
        <v>2800</v>
      </c>
      <c r="D8319" s="541" t="s">
        <v>11115</v>
      </c>
      <c r="E8319" s="539" t="s">
        <v>188</v>
      </c>
      <c r="F8319" s="488">
        <v>7433.4300000000003</v>
      </c>
    </row>
    <row r="8320" s="489" customFormat="1">
      <c r="B8320" s="490">
        <v>98030</v>
      </c>
      <c r="C8320" s="536" t="s">
        <v>2800</v>
      </c>
      <c r="D8320" s="541" t="s">
        <v>11116</v>
      </c>
      <c r="E8320" s="539" t="s">
        <v>188</v>
      </c>
      <c r="F8320" s="488">
        <v>9141.8999999999996</v>
      </c>
    </row>
    <row r="8321" s="489" customFormat="1">
      <c r="B8321" s="490">
        <v>98032</v>
      </c>
      <c r="C8321" s="536" t="s">
        <v>2800</v>
      </c>
      <c r="D8321" s="541" t="s">
        <v>11117</v>
      </c>
      <c r="E8321" s="539" t="s">
        <v>188</v>
      </c>
      <c r="F8321" s="488">
        <v>10523.42</v>
      </c>
    </row>
    <row r="8322" s="489" customFormat="1">
      <c r="B8322" s="490">
        <v>98034</v>
      </c>
      <c r="C8322" s="536" t="s">
        <v>2800</v>
      </c>
      <c r="D8322" s="541" t="s">
        <v>11118</v>
      </c>
      <c r="E8322" s="539" t="s">
        <v>188</v>
      </c>
      <c r="F8322" s="488">
        <v>11904.950000000001</v>
      </c>
    </row>
    <row r="8323" s="489" customFormat="1">
      <c r="B8323" s="490">
        <v>98036</v>
      </c>
      <c r="C8323" s="536" t="s">
        <v>2800</v>
      </c>
      <c r="D8323" s="541" t="s">
        <v>11119</v>
      </c>
      <c r="E8323" s="539" t="s">
        <v>188</v>
      </c>
      <c r="F8323" s="488">
        <v>13286.459999999999</v>
      </c>
    </row>
    <row r="8324" s="489" customFormat="1">
      <c r="B8324" s="490">
        <v>98020</v>
      </c>
      <c r="C8324" s="536" t="s">
        <v>2800</v>
      </c>
      <c r="D8324" s="541" t="s">
        <v>11120</v>
      </c>
      <c r="E8324" s="539" t="s">
        <v>188</v>
      </c>
      <c r="F8324" s="488">
        <v>6589.7700000000004</v>
      </c>
    </row>
    <row r="8325" s="489" customFormat="1">
      <c r="B8325" s="490">
        <v>98022</v>
      </c>
      <c r="C8325" s="536" t="s">
        <v>2800</v>
      </c>
      <c r="D8325" s="541" t="s">
        <v>11121</v>
      </c>
      <c r="E8325" s="539" t="s">
        <v>188</v>
      </c>
      <c r="F8325" s="488">
        <v>7725.7700000000004</v>
      </c>
    </row>
    <row r="8326" s="489" customFormat="1">
      <c r="B8326" s="490">
        <v>98024</v>
      </c>
      <c r="C8326" s="536" t="s">
        <v>2800</v>
      </c>
      <c r="D8326" s="541" t="s">
        <v>11122</v>
      </c>
      <c r="E8326" s="539" t="s">
        <v>188</v>
      </c>
      <c r="F8326" s="488">
        <v>8923.2999999999993</v>
      </c>
    </row>
    <row r="8327" s="489" customFormat="1">
      <c r="B8327" s="490">
        <v>98026</v>
      </c>
      <c r="C8327" s="536" t="s">
        <v>2800</v>
      </c>
      <c r="D8327" s="541" t="s">
        <v>11123</v>
      </c>
      <c r="E8327" s="539" t="s">
        <v>188</v>
      </c>
      <c r="F8327" s="488">
        <v>10067.07</v>
      </c>
    </row>
    <row r="8328" s="489" customFormat="1">
      <c r="B8328" s="490">
        <v>98028</v>
      </c>
      <c r="C8328" s="536" t="s">
        <v>2800</v>
      </c>
      <c r="D8328" s="541" t="s">
        <v>11124</v>
      </c>
      <c r="E8328" s="539" t="s">
        <v>188</v>
      </c>
      <c r="F8328" s="488">
        <v>11210.92</v>
      </c>
    </row>
    <row r="8329" s="489" customFormat="1">
      <c r="B8329" s="490">
        <v>98044</v>
      </c>
      <c r="C8329" s="536" t="s">
        <v>2800</v>
      </c>
      <c r="D8329" s="541" t="s">
        <v>11125</v>
      </c>
      <c r="E8329" s="539" t="s">
        <v>188</v>
      </c>
      <c r="F8329" s="488">
        <v>15595.77</v>
      </c>
    </row>
    <row r="8330" s="489" customFormat="1">
      <c r="B8330" s="490">
        <v>98046</v>
      </c>
      <c r="C8330" s="536" t="s">
        <v>2800</v>
      </c>
      <c r="D8330" s="541" t="s">
        <v>11126</v>
      </c>
      <c r="E8330" s="539" t="s">
        <v>188</v>
      </c>
      <c r="F8330" s="488">
        <v>17391.310000000001</v>
      </c>
    </row>
    <row r="8331" s="489" customFormat="1">
      <c r="B8331" s="490">
        <v>98038</v>
      </c>
      <c r="C8331" s="536" t="s">
        <v>2800</v>
      </c>
      <c r="D8331" s="541" t="s">
        <v>11127</v>
      </c>
      <c r="E8331" s="539" t="s">
        <v>188</v>
      </c>
      <c r="F8331" s="488">
        <v>12161.709999999999</v>
      </c>
    </row>
    <row r="8332" s="489" customFormat="1">
      <c r="B8332" s="490">
        <v>98040</v>
      </c>
      <c r="C8332" s="536" t="s">
        <v>2800</v>
      </c>
      <c r="D8332" s="541" t="s">
        <v>11128</v>
      </c>
      <c r="E8332" s="539" t="s">
        <v>188</v>
      </c>
      <c r="F8332" s="488">
        <v>13750.290000000001</v>
      </c>
    </row>
    <row r="8333" s="489" customFormat="1">
      <c r="B8333" s="490">
        <v>98042</v>
      </c>
      <c r="C8333" s="536" t="s">
        <v>2800</v>
      </c>
      <c r="D8333" s="541" t="s">
        <v>11129</v>
      </c>
      <c r="E8333" s="539" t="s">
        <v>188</v>
      </c>
      <c r="F8333" s="488">
        <v>15338.93</v>
      </c>
    </row>
    <row r="8334" s="489" customFormat="1">
      <c r="B8334" s="490">
        <v>98048</v>
      </c>
      <c r="C8334" s="536" t="s">
        <v>2800</v>
      </c>
      <c r="D8334" s="541" t="s">
        <v>11130</v>
      </c>
      <c r="E8334" s="539" t="s">
        <v>188</v>
      </c>
      <c r="F8334" s="488">
        <v>19443.75</v>
      </c>
    </row>
    <row r="8335" s="489" customFormat="1">
      <c r="B8335" s="490">
        <v>97955</v>
      </c>
      <c r="C8335" s="536" t="s">
        <v>2800</v>
      </c>
      <c r="D8335" s="541" t="s">
        <v>11131</v>
      </c>
      <c r="E8335" s="539" t="s">
        <v>188</v>
      </c>
      <c r="F8335" s="488">
        <v>3244.9400000000001</v>
      </c>
    </row>
    <row r="8336" s="489" customFormat="1">
      <c r="B8336" s="490">
        <v>97948</v>
      </c>
      <c r="C8336" s="536" t="s">
        <v>2800</v>
      </c>
      <c r="D8336" s="541" t="s">
        <v>11132</v>
      </c>
      <c r="E8336" s="539" t="s">
        <v>188</v>
      </c>
      <c r="F8336" s="488">
        <v>3466.7600000000002</v>
      </c>
    </row>
    <row r="8337" s="489" customFormat="1">
      <c r="B8337" s="490">
        <v>97934</v>
      </c>
      <c r="C8337" s="536" t="s">
        <v>2800</v>
      </c>
      <c r="D8337" s="541" t="s">
        <v>11133</v>
      </c>
      <c r="E8337" s="539" t="s">
        <v>188</v>
      </c>
      <c r="F8337" s="488">
        <v>2459.9000000000001</v>
      </c>
    </row>
    <row r="8338" s="489" customFormat="1">
      <c r="B8338" s="490">
        <v>97953</v>
      </c>
      <c r="C8338" s="536" t="s">
        <v>2800</v>
      </c>
      <c r="D8338" s="541" t="s">
        <v>11134</v>
      </c>
      <c r="E8338" s="539" t="s">
        <v>188</v>
      </c>
      <c r="F8338" s="488">
        <v>1497.5799999999999</v>
      </c>
    </row>
    <row r="8339" s="489" customFormat="1">
      <c r="B8339" s="490">
        <v>97947</v>
      </c>
      <c r="C8339" s="536" t="s">
        <v>2800</v>
      </c>
      <c r="D8339" s="541" t="s">
        <v>11135</v>
      </c>
      <c r="E8339" s="539" t="s">
        <v>188</v>
      </c>
      <c r="F8339" s="488">
        <v>1880.25</v>
      </c>
    </row>
    <row r="8340" s="489" customFormat="1">
      <c r="B8340" s="490">
        <v>97933</v>
      </c>
      <c r="C8340" s="536" t="s">
        <v>2800</v>
      </c>
      <c r="D8340" s="541" t="s">
        <v>11136</v>
      </c>
      <c r="E8340" s="539" t="s">
        <v>188</v>
      </c>
      <c r="F8340" s="488">
        <v>1118.23</v>
      </c>
    </row>
    <row r="8341" s="489" customFormat="1">
      <c r="B8341" s="490">
        <v>97961</v>
      </c>
      <c r="C8341" s="536" t="s">
        <v>2800</v>
      </c>
      <c r="D8341" s="541" t="s">
        <v>11137</v>
      </c>
      <c r="E8341" s="539" t="s">
        <v>188</v>
      </c>
      <c r="F8341" s="488">
        <v>2650.1999999999998</v>
      </c>
    </row>
    <row r="8342" s="489" customFormat="1">
      <c r="B8342" s="490">
        <v>97951</v>
      </c>
      <c r="C8342" s="536" t="s">
        <v>2800</v>
      </c>
      <c r="D8342" s="541" t="s">
        <v>11138</v>
      </c>
      <c r="E8342" s="539" t="s">
        <v>188</v>
      </c>
      <c r="F8342" s="488">
        <v>3059.0500000000002</v>
      </c>
    </row>
    <row r="8343" s="489" customFormat="1">
      <c r="B8343" s="490">
        <v>97973</v>
      </c>
      <c r="C8343" s="536" t="s">
        <v>2800</v>
      </c>
      <c r="D8343" s="541" t="s">
        <v>11139</v>
      </c>
      <c r="E8343" s="539" t="s">
        <v>188</v>
      </c>
      <c r="F8343" s="488">
        <v>4942.8599999999997</v>
      </c>
    </row>
    <row r="8344" s="489" customFormat="1">
      <c r="B8344" s="490">
        <v>97952</v>
      </c>
      <c r="C8344" s="536" t="s">
        <v>2800</v>
      </c>
      <c r="D8344" s="541" t="s">
        <v>11140</v>
      </c>
      <c r="E8344" s="539" t="s">
        <v>188</v>
      </c>
      <c r="F8344" s="488">
        <v>5301.9799999999996</v>
      </c>
    </row>
    <row r="8345" s="489" customFormat="1">
      <c r="B8345" s="490">
        <v>97957</v>
      </c>
      <c r="C8345" s="536" t="s">
        <v>2800</v>
      </c>
      <c r="D8345" s="541" t="s">
        <v>11141</v>
      </c>
      <c r="E8345" s="539" t="s">
        <v>188</v>
      </c>
      <c r="F8345" s="488">
        <v>2949.02</v>
      </c>
    </row>
    <row r="8346" s="489" customFormat="1">
      <c r="B8346" s="490">
        <v>97950</v>
      </c>
      <c r="C8346" s="536" t="s">
        <v>2800</v>
      </c>
      <c r="D8346" s="541" t="s">
        <v>11142</v>
      </c>
      <c r="E8346" s="539" t="s">
        <v>188</v>
      </c>
      <c r="F8346" s="488">
        <v>3380.71</v>
      </c>
    </row>
    <row r="8347" s="489" customFormat="1">
      <c r="B8347" s="490">
        <v>97936</v>
      </c>
      <c r="C8347" s="536" t="s">
        <v>2800</v>
      </c>
      <c r="D8347" s="541" t="s">
        <v>11143</v>
      </c>
      <c r="E8347" s="539" t="s">
        <v>188</v>
      </c>
      <c r="F8347" s="488">
        <v>2137.8800000000001</v>
      </c>
    </row>
    <row r="8348" s="489" customFormat="1">
      <c r="B8348" s="490">
        <v>97956</v>
      </c>
      <c r="C8348" s="536" t="s">
        <v>2800</v>
      </c>
      <c r="D8348" s="541" t="s">
        <v>11144</v>
      </c>
      <c r="E8348" s="539" t="s">
        <v>188</v>
      </c>
      <c r="F8348" s="488">
        <v>1653.73</v>
      </c>
    </row>
    <row r="8349" s="489" customFormat="1">
      <c r="B8349" s="490">
        <v>97949</v>
      </c>
      <c r="C8349" s="536" t="s">
        <v>2800</v>
      </c>
      <c r="D8349" s="541" t="s">
        <v>11145</v>
      </c>
      <c r="E8349" s="539" t="s">
        <v>188</v>
      </c>
      <c r="F8349" s="488">
        <v>1916.3399999999999</v>
      </c>
    </row>
    <row r="8350" s="489" customFormat="1">
      <c r="B8350" s="490">
        <v>97935</v>
      </c>
      <c r="C8350" s="536" t="s">
        <v>2800</v>
      </c>
      <c r="D8350" s="541" t="s">
        <v>11146</v>
      </c>
      <c r="E8350" s="539" t="s">
        <v>188</v>
      </c>
      <c r="F8350" s="488">
        <v>940.83000000000004</v>
      </c>
    </row>
    <row r="8351" s="489" customFormat="1">
      <c r="B8351" s="490">
        <v>99319</v>
      </c>
      <c r="C8351" s="536" t="s">
        <v>2800</v>
      </c>
      <c r="D8351" s="541" t="s">
        <v>11147</v>
      </c>
      <c r="E8351" s="539" t="s">
        <v>143</v>
      </c>
      <c r="F8351" s="488">
        <v>960.17999999999995</v>
      </c>
    </row>
    <row r="8352" s="489" customFormat="1">
      <c r="B8352" s="490">
        <v>99318</v>
      </c>
      <c r="C8352" s="536" t="s">
        <v>2800</v>
      </c>
      <c r="D8352" s="541" t="s">
        <v>11148</v>
      </c>
      <c r="E8352" s="539" t="s">
        <v>143</v>
      </c>
      <c r="F8352" s="488">
        <v>297.39999999999998</v>
      </c>
    </row>
    <row r="8353" s="489" customFormat="1">
      <c r="B8353" s="490">
        <v>98051</v>
      </c>
      <c r="C8353" s="536" t="s">
        <v>2800</v>
      </c>
      <c r="D8353" s="541" t="s">
        <v>11149</v>
      </c>
      <c r="E8353" s="539" t="s">
        <v>143</v>
      </c>
      <c r="F8353" s="488">
        <v>1016.36</v>
      </c>
    </row>
    <row r="8354" s="489" customFormat="1">
      <c r="B8354" s="490">
        <v>98050</v>
      </c>
      <c r="C8354" s="536" t="s">
        <v>2800</v>
      </c>
      <c r="D8354" s="541" t="s">
        <v>11150</v>
      </c>
      <c r="E8354" s="539" t="s">
        <v>143</v>
      </c>
      <c r="F8354" s="488">
        <v>298.25999999999999</v>
      </c>
    </row>
    <row r="8355" s="489" customFormat="1">
      <c r="B8355" s="490">
        <v>99272</v>
      </c>
      <c r="C8355" s="536" t="s">
        <v>2800</v>
      </c>
      <c r="D8355" s="541" t="s">
        <v>11151</v>
      </c>
      <c r="E8355" s="539" t="s">
        <v>188</v>
      </c>
      <c r="F8355" s="488">
        <v>1166.6900000000001</v>
      </c>
    </row>
    <row r="8356" s="489" customFormat="1">
      <c r="B8356" s="490">
        <v>99273</v>
      </c>
      <c r="C8356" s="536" t="s">
        <v>2800</v>
      </c>
      <c r="D8356" s="541" t="s">
        <v>11152</v>
      </c>
      <c r="E8356" s="539" t="s">
        <v>188</v>
      </c>
      <c r="F8356" s="488">
        <v>1650.99</v>
      </c>
    </row>
    <row r="8357" s="489" customFormat="1">
      <c r="B8357" s="490">
        <v>99268</v>
      </c>
      <c r="C8357" s="536" t="s">
        <v>2800</v>
      </c>
      <c r="D8357" s="541" t="s">
        <v>11153</v>
      </c>
      <c r="E8357" s="539" t="s">
        <v>188</v>
      </c>
      <c r="F8357" s="488">
        <v>505.82999999999998</v>
      </c>
    </row>
    <row r="8358" s="489" customFormat="1">
      <c r="B8358" s="490">
        <v>99270</v>
      </c>
      <c r="C8358" s="536" t="s">
        <v>2800</v>
      </c>
      <c r="D8358" s="541" t="s">
        <v>11154</v>
      </c>
      <c r="E8358" s="539" t="s">
        <v>188</v>
      </c>
      <c r="F8358" s="488">
        <v>658.42999999999995</v>
      </c>
    </row>
    <row r="8359" s="489" customFormat="1">
      <c r="B8359" s="490">
        <v>97976</v>
      </c>
      <c r="C8359" s="536" t="s">
        <v>2800</v>
      </c>
      <c r="D8359" s="541" t="s">
        <v>11155</v>
      </c>
      <c r="E8359" s="539" t="s">
        <v>188</v>
      </c>
      <c r="F8359" s="488">
        <v>1206.96</v>
      </c>
    </row>
    <row r="8360" s="489" customFormat="1">
      <c r="B8360" s="490">
        <v>97977</v>
      </c>
      <c r="C8360" s="536" t="s">
        <v>2800</v>
      </c>
      <c r="D8360" s="541" t="s">
        <v>11156</v>
      </c>
      <c r="E8360" s="539" t="s">
        <v>188</v>
      </c>
      <c r="F8360" s="488">
        <v>1722.3800000000001</v>
      </c>
    </row>
    <row r="8361" s="489" customFormat="1">
      <c r="B8361" s="490">
        <v>97974</v>
      </c>
      <c r="C8361" s="536" t="s">
        <v>2800</v>
      </c>
      <c r="D8361" s="541" t="s">
        <v>11157</v>
      </c>
      <c r="E8361" s="539" t="s">
        <v>188</v>
      </c>
      <c r="F8361" s="488">
        <v>509.82999999999998</v>
      </c>
    </row>
    <row r="8362" s="489" customFormat="1">
      <c r="B8362" s="490">
        <v>97975</v>
      </c>
      <c r="C8362" s="536" t="s">
        <v>2800</v>
      </c>
      <c r="D8362" s="541" t="s">
        <v>11158</v>
      </c>
      <c r="E8362" s="539" t="s">
        <v>188</v>
      </c>
      <c r="F8362" s="488">
        <v>663.11000000000001</v>
      </c>
    </row>
    <row r="8363" s="489" customFormat="1">
      <c r="B8363" s="490">
        <v>101798</v>
      </c>
      <c r="C8363" s="536" t="s">
        <v>2800</v>
      </c>
      <c r="D8363" s="541" t="s">
        <v>11159</v>
      </c>
      <c r="E8363" s="539" t="s">
        <v>188</v>
      </c>
      <c r="F8363" s="488">
        <v>285.99000000000001</v>
      </c>
    </row>
    <row r="8364" s="489" customFormat="1">
      <c r="B8364" s="490">
        <v>101799</v>
      </c>
      <c r="C8364" s="536" t="s">
        <v>2800</v>
      </c>
      <c r="D8364" s="541" t="s">
        <v>11160</v>
      </c>
      <c r="E8364" s="539" t="s">
        <v>188</v>
      </c>
      <c r="F8364" s="488">
        <v>679.25999999999999</v>
      </c>
    </row>
    <row r="8365" s="489" customFormat="1">
      <c r="B8365" s="490">
        <v>102487</v>
      </c>
      <c r="C8365" s="536" t="s">
        <v>2800</v>
      </c>
      <c r="D8365" s="541" t="s">
        <v>11161</v>
      </c>
      <c r="E8365" s="539" t="s">
        <v>12626</v>
      </c>
      <c r="F8365" s="488">
        <v>663.69000000000005</v>
      </c>
    </row>
    <row r="8366" s="489" customFormat="1">
      <c r="B8366" s="490">
        <v>102486</v>
      </c>
      <c r="C8366" s="536" t="s">
        <v>2800</v>
      </c>
      <c r="D8366" s="541" t="s">
        <v>11162</v>
      </c>
      <c r="E8366" s="539" t="s">
        <v>12626</v>
      </c>
      <c r="F8366" s="488">
        <v>742.35000000000002</v>
      </c>
    </row>
    <row r="8367" s="489" customFormat="1">
      <c r="B8367" s="490">
        <v>102474</v>
      </c>
      <c r="C8367" s="536" t="s">
        <v>2800</v>
      </c>
      <c r="D8367" s="541" t="s">
        <v>11163</v>
      </c>
      <c r="E8367" s="539" t="s">
        <v>12626</v>
      </c>
      <c r="F8367" s="488">
        <v>688.96000000000004</v>
      </c>
    </row>
    <row r="8368" s="489" customFormat="1">
      <c r="B8368" s="490">
        <v>102480</v>
      </c>
      <c r="C8368" s="536" t="s">
        <v>2800</v>
      </c>
      <c r="D8368" s="541" t="s">
        <v>11164</v>
      </c>
      <c r="E8368" s="539" t="s">
        <v>12626</v>
      </c>
      <c r="F8368" s="488">
        <v>682.52999999999997</v>
      </c>
    </row>
    <row r="8369" s="489" customFormat="1">
      <c r="B8369" s="490">
        <v>94975</v>
      </c>
      <c r="C8369" s="536" t="s">
        <v>2800</v>
      </c>
      <c r="D8369" s="541" t="s">
        <v>11165</v>
      </c>
      <c r="E8369" s="539" t="s">
        <v>12626</v>
      </c>
      <c r="F8369" s="488">
        <v>561.53999999999996</v>
      </c>
    </row>
    <row r="8370" s="489" customFormat="1">
      <c r="B8370" s="490">
        <v>94963</v>
      </c>
      <c r="C8370" s="536" t="s">
        <v>2800</v>
      </c>
      <c r="D8370" s="541" t="s">
        <v>11166</v>
      </c>
      <c r="E8370" s="539" t="s">
        <v>12626</v>
      </c>
      <c r="F8370" s="488">
        <v>509.64999999999998</v>
      </c>
    </row>
    <row r="8371" s="489" customFormat="1">
      <c r="B8371" s="490">
        <v>94969</v>
      </c>
      <c r="C8371" s="536" t="s">
        <v>2800</v>
      </c>
      <c r="D8371" s="541" t="s">
        <v>11167</v>
      </c>
      <c r="E8371" s="539" t="s">
        <v>12626</v>
      </c>
      <c r="F8371" s="488">
        <v>502.58999999999997</v>
      </c>
    </row>
    <row r="8372" s="489" customFormat="1">
      <c r="B8372" s="490">
        <v>102475</v>
      </c>
      <c r="C8372" s="536" t="s">
        <v>2800</v>
      </c>
      <c r="D8372" s="541" t="s">
        <v>11168</v>
      </c>
      <c r="E8372" s="539" t="s">
        <v>12626</v>
      </c>
      <c r="F8372" s="488">
        <v>733.24000000000001</v>
      </c>
    </row>
    <row r="8373" s="489" customFormat="1">
      <c r="B8373" s="490">
        <v>102481</v>
      </c>
      <c r="C8373" s="536" t="s">
        <v>2800</v>
      </c>
      <c r="D8373" s="541" t="s">
        <v>11169</v>
      </c>
      <c r="E8373" s="539" t="s">
        <v>12626</v>
      </c>
      <c r="F8373" s="488">
        <v>719.55999999999995</v>
      </c>
    </row>
    <row r="8374" s="489" customFormat="1">
      <c r="B8374" s="490">
        <v>94964</v>
      </c>
      <c r="C8374" s="536" t="s">
        <v>2800</v>
      </c>
      <c r="D8374" s="541" t="s">
        <v>11170</v>
      </c>
      <c r="E8374" s="539" t="s">
        <v>12626</v>
      </c>
      <c r="F8374" s="488">
        <v>549.17999999999995</v>
      </c>
    </row>
    <row r="8375" s="489" customFormat="1">
      <c r="B8375" s="490">
        <v>94970</v>
      </c>
      <c r="C8375" s="536" t="s">
        <v>2800</v>
      </c>
      <c r="D8375" s="541" t="s">
        <v>11171</v>
      </c>
      <c r="E8375" s="539" t="s">
        <v>12626</v>
      </c>
      <c r="F8375" s="488">
        <v>534.79999999999995</v>
      </c>
    </row>
    <row r="8376" s="489" customFormat="1">
      <c r="B8376" s="490">
        <v>102476</v>
      </c>
      <c r="C8376" s="536" t="s">
        <v>2800</v>
      </c>
      <c r="D8376" s="541" t="s">
        <v>11172</v>
      </c>
      <c r="E8376" s="539" t="s">
        <v>12626</v>
      </c>
      <c r="F8376" s="488">
        <v>748.57000000000005</v>
      </c>
    </row>
    <row r="8377" s="489" customFormat="1">
      <c r="B8377" s="490">
        <v>102482</v>
      </c>
      <c r="C8377" s="536" t="s">
        <v>2800</v>
      </c>
      <c r="D8377" s="541" t="s">
        <v>11173</v>
      </c>
      <c r="E8377" s="539" t="s">
        <v>12626</v>
      </c>
      <c r="F8377" s="488">
        <v>746.09000000000003</v>
      </c>
    </row>
    <row r="8378" s="489" customFormat="1">
      <c r="B8378" s="490">
        <v>94965</v>
      </c>
      <c r="C8378" s="536" t="s">
        <v>2800</v>
      </c>
      <c r="D8378" s="541" t="s">
        <v>11174</v>
      </c>
      <c r="E8378" s="539" t="s">
        <v>12626</v>
      </c>
      <c r="F8378" s="488">
        <v>565.53999999999996</v>
      </c>
    </row>
    <row r="8379" s="489" customFormat="1">
      <c r="B8379" s="490">
        <v>94971</v>
      </c>
      <c r="C8379" s="536" t="s">
        <v>2800</v>
      </c>
      <c r="D8379" s="541" t="s">
        <v>11175</v>
      </c>
      <c r="E8379" s="539" t="s">
        <v>12626</v>
      </c>
      <c r="F8379" s="488">
        <v>558.34000000000003</v>
      </c>
    </row>
    <row r="8380" s="489" customFormat="1">
      <c r="B8380" s="490">
        <v>102477</v>
      </c>
      <c r="C8380" s="536" t="s">
        <v>2800</v>
      </c>
      <c r="D8380" s="541" t="s">
        <v>11176</v>
      </c>
      <c r="E8380" s="539" t="s">
        <v>12626</v>
      </c>
      <c r="F8380" s="488">
        <v>784.46000000000004</v>
      </c>
    </row>
    <row r="8381" s="489" customFormat="1">
      <c r="B8381" s="490">
        <v>102483</v>
      </c>
      <c r="C8381" s="536" t="s">
        <v>2800</v>
      </c>
      <c r="D8381" s="541" t="s">
        <v>11177</v>
      </c>
      <c r="E8381" s="539" t="s">
        <v>12626</v>
      </c>
      <c r="F8381" s="488">
        <v>777.19000000000005</v>
      </c>
    </row>
    <row r="8382" s="489" customFormat="1">
      <c r="B8382" s="490">
        <v>94966</v>
      </c>
      <c r="C8382" s="536" t="s">
        <v>2800</v>
      </c>
      <c r="D8382" s="541" t="s">
        <v>11178</v>
      </c>
      <c r="E8382" s="539" t="s">
        <v>12626</v>
      </c>
      <c r="F8382" s="488">
        <v>581.64999999999998</v>
      </c>
    </row>
    <row r="8383" s="489" customFormat="1">
      <c r="B8383" s="490">
        <v>94972</v>
      </c>
      <c r="C8383" s="536" t="s">
        <v>2800</v>
      </c>
      <c r="D8383" s="541" t="s">
        <v>11179</v>
      </c>
      <c r="E8383" s="539" t="s">
        <v>12626</v>
      </c>
      <c r="F8383" s="488">
        <v>574.44000000000005</v>
      </c>
    </row>
    <row r="8384" s="489" customFormat="1">
      <c r="B8384" s="490">
        <v>102478</v>
      </c>
      <c r="C8384" s="536" t="s">
        <v>2800</v>
      </c>
      <c r="D8384" s="541" t="s">
        <v>11180</v>
      </c>
      <c r="E8384" s="539" t="s">
        <v>12626</v>
      </c>
      <c r="F8384" s="488">
        <v>831.50999999999999</v>
      </c>
    </row>
    <row r="8385" s="489" customFormat="1">
      <c r="B8385" s="490">
        <v>102484</v>
      </c>
      <c r="C8385" s="536" t="s">
        <v>2800</v>
      </c>
      <c r="D8385" s="541" t="s">
        <v>11181</v>
      </c>
      <c r="E8385" s="539" t="s">
        <v>12626</v>
      </c>
      <c r="F8385" s="488">
        <v>831.00999999999999</v>
      </c>
    </row>
    <row r="8386" s="489" customFormat="1">
      <c r="B8386" s="490">
        <v>94967</v>
      </c>
      <c r="C8386" s="536" t="s">
        <v>2800</v>
      </c>
      <c r="D8386" s="541" t="s">
        <v>11182</v>
      </c>
      <c r="E8386" s="539" t="s">
        <v>12626</v>
      </c>
      <c r="F8386" s="488">
        <v>653.03999999999996</v>
      </c>
    </row>
    <row r="8387" s="489" customFormat="1">
      <c r="B8387" s="490">
        <v>94973</v>
      </c>
      <c r="C8387" s="536" t="s">
        <v>2800</v>
      </c>
      <c r="D8387" s="541" t="s">
        <v>11183</v>
      </c>
      <c r="E8387" s="539" t="s">
        <v>12626</v>
      </c>
      <c r="F8387" s="488">
        <v>643.63999999999999</v>
      </c>
    </row>
    <row r="8388" s="489" customFormat="1">
      <c r="B8388" s="490">
        <v>94974</v>
      </c>
      <c r="C8388" s="536" t="s">
        <v>2800</v>
      </c>
      <c r="D8388" s="541" t="s">
        <v>11184</v>
      </c>
      <c r="E8388" s="539" t="s">
        <v>12626</v>
      </c>
      <c r="F8388" s="488">
        <v>525.34000000000003</v>
      </c>
    </row>
    <row r="8389" s="489" customFormat="1">
      <c r="B8389" s="490">
        <v>94962</v>
      </c>
      <c r="C8389" s="536" t="s">
        <v>2800</v>
      </c>
      <c r="D8389" s="541" t="s">
        <v>11185</v>
      </c>
      <c r="E8389" s="539" t="s">
        <v>12626</v>
      </c>
      <c r="F8389" s="488">
        <v>467.50999999999999</v>
      </c>
    </row>
    <row r="8390" s="489" customFormat="1">
      <c r="B8390" s="490">
        <v>94968</v>
      </c>
      <c r="C8390" s="536" t="s">
        <v>2800</v>
      </c>
      <c r="D8390" s="541" t="s">
        <v>11186</v>
      </c>
      <c r="E8390" s="539" t="s">
        <v>12626</v>
      </c>
      <c r="F8390" s="488">
        <v>464.13999999999999</v>
      </c>
    </row>
    <row r="8391" s="489" customFormat="1">
      <c r="B8391" s="490">
        <v>102485</v>
      </c>
      <c r="C8391" s="536" t="s">
        <v>2800</v>
      </c>
      <c r="D8391" s="541" t="s">
        <v>11187</v>
      </c>
      <c r="E8391" s="539" t="s">
        <v>12626</v>
      </c>
      <c r="F8391" s="488">
        <v>713.01999999999998</v>
      </c>
    </row>
    <row r="8392" s="489" customFormat="1">
      <c r="B8392" s="490">
        <v>102473</v>
      </c>
      <c r="C8392" s="536" t="s">
        <v>2800</v>
      </c>
      <c r="D8392" s="541" t="s">
        <v>11188</v>
      </c>
      <c r="E8392" s="539" t="s">
        <v>12626</v>
      </c>
      <c r="F8392" s="488">
        <v>651.13</v>
      </c>
    </row>
    <row r="8393" s="489" customFormat="1">
      <c r="B8393" s="490">
        <v>102479</v>
      </c>
      <c r="C8393" s="536" t="s">
        <v>2800</v>
      </c>
      <c r="D8393" s="541" t="s">
        <v>11189</v>
      </c>
      <c r="E8393" s="539" t="s">
        <v>12626</v>
      </c>
      <c r="F8393" s="488">
        <v>648.57000000000005</v>
      </c>
    </row>
    <row r="8394" s="489" customFormat="1">
      <c r="B8394" s="490">
        <v>104835</v>
      </c>
      <c r="C8394" s="536" t="s">
        <v>2800</v>
      </c>
      <c r="D8394" s="541" t="s">
        <v>11190</v>
      </c>
      <c r="E8394" s="539" t="s">
        <v>12626</v>
      </c>
      <c r="F8394" s="488">
        <v>0</v>
      </c>
    </row>
    <row r="8395" s="489" customFormat="1">
      <c r="B8395" s="490">
        <v>104833</v>
      </c>
      <c r="C8395" s="536" t="s">
        <v>2800</v>
      </c>
      <c r="D8395" s="541" t="s">
        <v>11191</v>
      </c>
      <c r="E8395" s="539" t="s">
        <v>12626</v>
      </c>
      <c r="F8395" s="488">
        <v>0</v>
      </c>
    </row>
    <row r="8396" s="489" customFormat="1">
      <c r="B8396" s="490">
        <v>104834</v>
      </c>
      <c r="C8396" s="536" t="s">
        <v>2800</v>
      </c>
      <c r="D8396" s="541" t="s">
        <v>11192</v>
      </c>
      <c r="E8396" s="539" t="s">
        <v>12626</v>
      </c>
      <c r="F8396" s="488">
        <v>0</v>
      </c>
    </row>
    <row r="8397" s="489" customFormat="1">
      <c r="B8397" s="490">
        <v>104836</v>
      </c>
      <c r="C8397" s="536" t="s">
        <v>2800</v>
      </c>
      <c r="D8397" s="541" t="s">
        <v>11193</v>
      </c>
      <c r="E8397" s="539" t="s">
        <v>12626</v>
      </c>
      <c r="F8397" s="488">
        <v>0</v>
      </c>
    </row>
    <row r="8398" s="489" customFormat="1">
      <c r="B8398" s="490">
        <v>104837</v>
      </c>
      <c r="C8398" s="536" t="s">
        <v>2800</v>
      </c>
      <c r="D8398" s="541" t="s">
        <v>11194</v>
      </c>
      <c r="E8398" s="539" t="s">
        <v>12626</v>
      </c>
      <c r="F8398" s="488">
        <v>0</v>
      </c>
    </row>
    <row r="8399" s="489" customFormat="1">
      <c r="B8399" s="490">
        <v>104838</v>
      </c>
      <c r="C8399" s="536" t="s">
        <v>2800</v>
      </c>
      <c r="D8399" s="541" t="s">
        <v>11195</v>
      </c>
      <c r="E8399" s="539" t="s">
        <v>12626</v>
      </c>
      <c r="F8399" s="488">
        <v>0</v>
      </c>
    </row>
    <row r="8400" s="489" customFormat="1">
      <c r="B8400" s="490">
        <v>104839</v>
      </c>
      <c r="C8400" s="536" t="s">
        <v>2800</v>
      </c>
      <c r="D8400" s="541" t="s">
        <v>11196</v>
      </c>
      <c r="E8400" s="539" t="s">
        <v>12626</v>
      </c>
      <c r="F8400" s="488">
        <v>0</v>
      </c>
    </row>
    <row r="8401" s="489" customFormat="1">
      <c r="B8401" s="490">
        <v>104840</v>
      </c>
      <c r="C8401" s="536" t="s">
        <v>2800</v>
      </c>
      <c r="D8401" s="541" t="s">
        <v>11197</v>
      </c>
      <c r="E8401" s="539" t="s">
        <v>12626</v>
      </c>
      <c r="F8401" s="488">
        <v>0</v>
      </c>
    </row>
    <row r="8402" s="489" customFormat="1">
      <c r="B8402" s="490">
        <v>104830</v>
      </c>
      <c r="C8402" s="536" t="s">
        <v>2800</v>
      </c>
      <c r="D8402" s="541" t="s">
        <v>11198</v>
      </c>
      <c r="E8402" s="539" t="s">
        <v>12626</v>
      </c>
      <c r="F8402" s="488">
        <v>0</v>
      </c>
    </row>
    <row r="8403" s="489" customFormat="1">
      <c r="B8403" s="490">
        <v>104829</v>
      </c>
      <c r="C8403" s="536" t="s">
        <v>2800</v>
      </c>
      <c r="D8403" s="541" t="s">
        <v>11199</v>
      </c>
      <c r="E8403" s="539" t="s">
        <v>12626</v>
      </c>
      <c r="F8403" s="488">
        <v>0</v>
      </c>
    </row>
    <row r="8404" s="489" customFormat="1">
      <c r="B8404" s="490">
        <v>104832</v>
      </c>
      <c r="C8404" s="536" t="s">
        <v>2800</v>
      </c>
      <c r="D8404" s="541" t="s">
        <v>11200</v>
      </c>
      <c r="E8404" s="539" t="s">
        <v>12626</v>
      </c>
      <c r="F8404" s="488">
        <v>0</v>
      </c>
    </row>
    <row r="8405" s="489" customFormat="1">
      <c r="B8405" s="490">
        <v>104831</v>
      </c>
      <c r="C8405" s="536" t="s">
        <v>2800</v>
      </c>
      <c r="D8405" s="541" t="s">
        <v>11201</v>
      </c>
      <c r="E8405" s="539" t="s">
        <v>12626</v>
      </c>
      <c r="F8405" s="488">
        <v>0</v>
      </c>
    </row>
    <row r="8406" s="489" customFormat="1">
      <c r="B8406" s="490">
        <v>103773</v>
      </c>
      <c r="C8406" s="536" t="s">
        <v>2800</v>
      </c>
      <c r="D8406" s="541" t="s">
        <v>11202</v>
      </c>
      <c r="E8406" s="539" t="s">
        <v>188</v>
      </c>
      <c r="F8406" s="488">
        <v>0</v>
      </c>
    </row>
    <row r="8407" s="489" customFormat="1">
      <c r="B8407" s="490">
        <v>103772</v>
      </c>
      <c r="C8407" s="536" t="s">
        <v>2800</v>
      </c>
      <c r="D8407" s="541" t="s">
        <v>11203</v>
      </c>
      <c r="E8407" s="539" t="s">
        <v>188</v>
      </c>
      <c r="F8407" s="488">
        <v>0</v>
      </c>
    </row>
    <row r="8408" s="489" customFormat="1">
      <c r="B8408" s="490">
        <v>103768</v>
      </c>
      <c r="C8408" s="536" t="s">
        <v>2800</v>
      </c>
      <c r="D8408" s="541" t="s">
        <v>11204</v>
      </c>
      <c r="E8408" s="539" t="s">
        <v>188</v>
      </c>
      <c r="F8408" s="488">
        <v>0</v>
      </c>
    </row>
    <row r="8409" s="489" customFormat="1">
      <c r="B8409" s="490">
        <v>103767</v>
      </c>
      <c r="C8409" s="536" t="s">
        <v>2800</v>
      </c>
      <c r="D8409" s="541" t="s">
        <v>11205</v>
      </c>
      <c r="E8409" s="539" t="s">
        <v>188</v>
      </c>
      <c r="F8409" s="488">
        <v>0</v>
      </c>
    </row>
    <row r="8410" s="489" customFormat="1">
      <c r="B8410" s="490">
        <v>103766</v>
      </c>
      <c r="C8410" s="536" t="s">
        <v>2800</v>
      </c>
      <c r="D8410" s="541" t="s">
        <v>11206</v>
      </c>
      <c r="E8410" s="539" t="s">
        <v>188</v>
      </c>
      <c r="F8410" s="488">
        <v>0</v>
      </c>
    </row>
    <row r="8411" s="489" customFormat="1">
      <c r="B8411" s="490">
        <v>103765</v>
      </c>
      <c r="C8411" s="536" t="s">
        <v>2800</v>
      </c>
      <c r="D8411" s="541" t="s">
        <v>11207</v>
      </c>
      <c r="E8411" s="539" t="s">
        <v>188</v>
      </c>
      <c r="F8411" s="488">
        <v>0</v>
      </c>
    </row>
    <row r="8412" s="489" customFormat="1">
      <c r="B8412" s="490">
        <v>103771</v>
      </c>
      <c r="C8412" s="536" t="s">
        <v>2800</v>
      </c>
      <c r="D8412" s="541" t="s">
        <v>11208</v>
      </c>
      <c r="E8412" s="539" t="s">
        <v>188</v>
      </c>
      <c r="F8412" s="488">
        <v>0</v>
      </c>
    </row>
    <row r="8413" s="489" customFormat="1">
      <c r="B8413" s="490">
        <v>103769</v>
      </c>
      <c r="C8413" s="536" t="s">
        <v>2800</v>
      </c>
      <c r="D8413" s="541" t="s">
        <v>11209</v>
      </c>
      <c r="E8413" s="539" t="s">
        <v>188</v>
      </c>
      <c r="F8413" s="488">
        <v>3711.8299999999999</v>
      </c>
    </row>
    <row r="8414" s="489" customFormat="1">
      <c r="B8414" s="490">
        <v>103770</v>
      </c>
      <c r="C8414" s="536" t="s">
        <v>2800</v>
      </c>
      <c r="D8414" s="541" t="s">
        <v>11210</v>
      </c>
      <c r="E8414" s="539" t="s">
        <v>188</v>
      </c>
      <c r="F8414" s="488">
        <v>0</v>
      </c>
    </row>
    <row r="8415" s="489" customFormat="1">
      <c r="B8415" s="490">
        <v>103764</v>
      </c>
      <c r="C8415" s="536" t="s">
        <v>2800</v>
      </c>
      <c r="D8415" s="541" t="s">
        <v>11211</v>
      </c>
      <c r="E8415" s="539" t="s">
        <v>188</v>
      </c>
      <c r="F8415" s="488">
        <v>0</v>
      </c>
    </row>
    <row r="8416" s="489" customFormat="1">
      <c r="B8416" s="490">
        <v>103780</v>
      </c>
      <c r="C8416" s="536" t="s">
        <v>2800</v>
      </c>
      <c r="D8416" s="541" t="s">
        <v>11212</v>
      </c>
      <c r="E8416" s="539" t="s">
        <v>12625</v>
      </c>
      <c r="F8416" s="488">
        <v>0</v>
      </c>
    </row>
    <row r="8417" s="489" customFormat="1">
      <c r="B8417" s="490">
        <v>103781</v>
      </c>
      <c r="C8417" s="536" t="s">
        <v>2800</v>
      </c>
      <c r="D8417" s="541" t="s">
        <v>11213</v>
      </c>
      <c r="E8417" s="539" t="s">
        <v>12625</v>
      </c>
      <c r="F8417" s="488">
        <v>0</v>
      </c>
    </row>
    <row r="8418" s="489" customFormat="1">
      <c r="B8418" s="490">
        <v>103779</v>
      </c>
      <c r="C8418" s="536" t="s">
        <v>2800</v>
      </c>
      <c r="D8418" s="541" t="s">
        <v>11214</v>
      </c>
      <c r="E8418" s="539" t="s">
        <v>12625</v>
      </c>
      <c r="F8418" s="488">
        <v>0</v>
      </c>
    </row>
    <row r="8419" s="489" customFormat="1">
      <c r="B8419" s="490">
        <v>103778</v>
      </c>
      <c r="C8419" s="536" t="s">
        <v>2800</v>
      </c>
      <c r="D8419" s="541" t="s">
        <v>11215</v>
      </c>
      <c r="E8419" s="539" t="s">
        <v>12625</v>
      </c>
      <c r="F8419" s="488">
        <v>0</v>
      </c>
    </row>
    <row r="8420" s="489" customFormat="1">
      <c r="B8420" s="490">
        <v>103924</v>
      </c>
      <c r="C8420" s="536" t="s">
        <v>2800</v>
      </c>
      <c r="D8420" s="541" t="s">
        <v>11216</v>
      </c>
      <c r="E8420" s="539" t="s">
        <v>12625</v>
      </c>
      <c r="F8420" s="488">
        <v>0</v>
      </c>
    </row>
    <row r="8421" s="489" customFormat="1">
      <c r="B8421" s="490">
        <v>103776</v>
      </c>
      <c r="C8421" s="536" t="s">
        <v>2800</v>
      </c>
      <c r="D8421" s="541" t="s">
        <v>11217</v>
      </c>
      <c r="E8421" s="539" t="s">
        <v>12625</v>
      </c>
      <c r="F8421" s="488">
        <v>0</v>
      </c>
    </row>
    <row r="8422" s="489" customFormat="1">
      <c r="B8422" s="490">
        <v>103774</v>
      </c>
      <c r="C8422" s="536" t="s">
        <v>2800</v>
      </c>
      <c r="D8422" s="541" t="s">
        <v>11218</v>
      </c>
      <c r="E8422" s="539" t="s">
        <v>12625</v>
      </c>
      <c r="F8422" s="488">
        <v>0</v>
      </c>
    </row>
    <row r="8423" s="489" customFormat="1">
      <c r="B8423" s="490">
        <v>103775</v>
      </c>
      <c r="C8423" s="536" t="s">
        <v>2800</v>
      </c>
      <c r="D8423" s="541" t="s">
        <v>11219</v>
      </c>
      <c r="E8423" s="539" t="s">
        <v>12625</v>
      </c>
      <c r="F8423" s="488">
        <v>0</v>
      </c>
    </row>
    <row r="8424" s="489" customFormat="1">
      <c r="B8424" s="490">
        <v>97097</v>
      </c>
      <c r="C8424" s="536" t="s">
        <v>2800</v>
      </c>
      <c r="D8424" s="541" t="s">
        <v>11220</v>
      </c>
      <c r="E8424" s="539" t="s">
        <v>12625</v>
      </c>
      <c r="F8424" s="488">
        <v>34.490000000000002</v>
      </c>
    </row>
    <row r="8425" s="489" customFormat="1">
      <c r="B8425" s="490">
        <v>97089</v>
      </c>
      <c r="C8425" s="536" t="s">
        <v>2800</v>
      </c>
      <c r="D8425" s="541" t="s">
        <v>11221</v>
      </c>
      <c r="E8425" s="539" t="s">
        <v>186</v>
      </c>
      <c r="F8425" s="488">
        <v>13.949999999999999</v>
      </c>
    </row>
    <row r="8426" s="489" customFormat="1">
      <c r="B8426" s="490">
        <v>97090</v>
      </c>
      <c r="C8426" s="536" t="s">
        <v>2800</v>
      </c>
      <c r="D8426" s="541" t="s">
        <v>11222</v>
      </c>
      <c r="E8426" s="539" t="s">
        <v>186</v>
      </c>
      <c r="F8426" s="488">
        <v>13.630000000000001</v>
      </c>
    </row>
    <row r="8427" s="489" customFormat="1">
      <c r="B8427" s="490">
        <v>97091</v>
      </c>
      <c r="C8427" s="536" t="s">
        <v>2800</v>
      </c>
      <c r="D8427" s="541" t="s">
        <v>11223</v>
      </c>
      <c r="E8427" s="539" t="s">
        <v>186</v>
      </c>
      <c r="F8427" s="488">
        <v>13.19</v>
      </c>
    </row>
    <row r="8428" s="489" customFormat="1">
      <c r="B8428" s="490">
        <v>97092</v>
      </c>
      <c r="C8428" s="536" t="s">
        <v>2800</v>
      </c>
      <c r="D8428" s="541" t="s">
        <v>11224</v>
      </c>
      <c r="E8428" s="539" t="s">
        <v>186</v>
      </c>
      <c r="F8428" s="488">
        <v>12.720000000000001</v>
      </c>
    </row>
    <row r="8429" s="489" customFormat="1">
      <c r="B8429" s="490">
        <v>103053</v>
      </c>
      <c r="C8429" s="536" t="s">
        <v>2800</v>
      </c>
      <c r="D8429" s="541" t="s">
        <v>11225</v>
      </c>
      <c r="E8429" s="539" t="s">
        <v>186</v>
      </c>
      <c r="F8429" s="488">
        <v>0</v>
      </c>
    </row>
    <row r="8430" s="489" customFormat="1">
      <c r="B8430" s="490">
        <v>97093</v>
      </c>
      <c r="C8430" s="536" t="s">
        <v>2800</v>
      </c>
      <c r="D8430" s="541" t="s">
        <v>11226</v>
      </c>
      <c r="E8430" s="539" t="s">
        <v>186</v>
      </c>
      <c r="F8430" s="488">
        <v>11.880000000000001</v>
      </c>
    </row>
    <row r="8431" s="489" customFormat="1">
      <c r="B8431" s="490">
        <v>103054</v>
      </c>
      <c r="C8431" s="536" t="s">
        <v>2800</v>
      </c>
      <c r="D8431" s="541" t="s">
        <v>11227</v>
      </c>
      <c r="E8431" s="539" t="s">
        <v>186</v>
      </c>
      <c r="F8431" s="488">
        <v>0</v>
      </c>
    </row>
    <row r="8432" s="489" customFormat="1">
      <c r="B8432" s="490">
        <v>97088</v>
      </c>
      <c r="C8432" s="536" t="s">
        <v>2800</v>
      </c>
      <c r="D8432" s="541" t="s">
        <v>11228</v>
      </c>
      <c r="E8432" s="539" t="s">
        <v>186</v>
      </c>
      <c r="F8432" s="488">
        <v>15.300000000000001</v>
      </c>
    </row>
    <row r="8433" s="489" customFormat="1">
      <c r="B8433" s="490">
        <v>97087</v>
      </c>
      <c r="C8433" s="536" t="s">
        <v>2800</v>
      </c>
      <c r="D8433" s="541" t="s">
        <v>11229</v>
      </c>
      <c r="E8433" s="539" t="s">
        <v>12625</v>
      </c>
      <c r="F8433" s="488">
        <v>3.0699999999999998</v>
      </c>
    </row>
    <row r="8434" s="489" customFormat="1">
      <c r="B8434" s="490">
        <v>97083</v>
      </c>
      <c r="C8434" s="536" t="s">
        <v>2800</v>
      </c>
      <c r="D8434" s="541" t="s">
        <v>11230</v>
      </c>
      <c r="E8434" s="539" t="s">
        <v>12625</v>
      </c>
      <c r="F8434" s="488">
        <v>3.5800000000000001</v>
      </c>
    </row>
    <row r="8435" s="489" customFormat="1">
      <c r="B8435" s="490">
        <v>97084</v>
      </c>
      <c r="C8435" s="536" t="s">
        <v>2800</v>
      </c>
      <c r="D8435" s="541" t="s">
        <v>11231</v>
      </c>
      <c r="E8435" s="539" t="s">
        <v>12625</v>
      </c>
      <c r="F8435" s="488">
        <v>0.75</v>
      </c>
    </row>
    <row r="8436" s="489" customFormat="1">
      <c r="B8436" s="490">
        <v>97096</v>
      </c>
      <c r="C8436" s="536" t="s">
        <v>2800</v>
      </c>
      <c r="D8436" s="541" t="s">
        <v>11232</v>
      </c>
      <c r="E8436" s="539" t="s">
        <v>12626</v>
      </c>
      <c r="F8436" s="488">
        <v>655.07000000000005</v>
      </c>
    </row>
    <row r="8437" s="489" customFormat="1">
      <c r="B8437" s="490">
        <v>97082</v>
      </c>
      <c r="C8437" s="536" t="s">
        <v>2800</v>
      </c>
      <c r="D8437" s="541" t="s">
        <v>11233</v>
      </c>
      <c r="E8437" s="539" t="s">
        <v>12626</v>
      </c>
      <c r="F8437" s="488">
        <v>65.739999999999995</v>
      </c>
    </row>
    <row r="8438" s="489" customFormat="1">
      <c r="B8438" s="490">
        <v>103076</v>
      </c>
      <c r="C8438" s="536" t="s">
        <v>2800</v>
      </c>
      <c r="D8438" s="541" t="s">
        <v>11234</v>
      </c>
      <c r="E8438" s="539" t="s">
        <v>12625</v>
      </c>
      <c r="F8438" s="488">
        <v>155.88</v>
      </c>
    </row>
    <row r="8439" s="489" customFormat="1">
      <c r="B8439" s="490">
        <v>103067</v>
      </c>
      <c r="C8439" s="536" t="s">
        <v>2800</v>
      </c>
      <c r="D8439" s="541" t="s">
        <v>11235</v>
      </c>
      <c r="E8439" s="539" t="s">
        <v>12625</v>
      </c>
      <c r="F8439" s="488">
        <v>0</v>
      </c>
    </row>
    <row r="8440" s="489" customFormat="1">
      <c r="B8440" s="490">
        <v>103077</v>
      </c>
      <c r="C8440" s="536" t="s">
        <v>2800</v>
      </c>
      <c r="D8440" s="541" t="s">
        <v>11236</v>
      </c>
      <c r="E8440" s="539" t="s">
        <v>12625</v>
      </c>
      <c r="F8440" s="488">
        <v>201.38</v>
      </c>
    </row>
    <row r="8441" s="489" customFormat="1">
      <c r="B8441" s="490">
        <v>103068</v>
      </c>
      <c r="C8441" s="536" t="s">
        <v>2800</v>
      </c>
      <c r="D8441" s="541" t="s">
        <v>11237</v>
      </c>
      <c r="E8441" s="539" t="s">
        <v>12625</v>
      </c>
      <c r="F8441" s="488">
        <v>0</v>
      </c>
    </row>
    <row r="8442" s="489" customFormat="1">
      <c r="B8442" s="490">
        <v>103078</v>
      </c>
      <c r="C8442" s="536" t="s">
        <v>2800</v>
      </c>
      <c r="D8442" s="541" t="s">
        <v>11238</v>
      </c>
      <c r="E8442" s="539" t="s">
        <v>12625</v>
      </c>
      <c r="F8442" s="488">
        <v>243.61000000000001</v>
      </c>
    </row>
    <row r="8443" s="489" customFormat="1">
      <c r="B8443" s="490">
        <v>103069</v>
      </c>
      <c r="C8443" s="536" t="s">
        <v>2800</v>
      </c>
      <c r="D8443" s="541" t="s">
        <v>11239</v>
      </c>
      <c r="E8443" s="539" t="s">
        <v>12625</v>
      </c>
      <c r="F8443" s="488">
        <v>0</v>
      </c>
    </row>
    <row r="8444" s="489" customFormat="1">
      <c r="B8444" s="490">
        <v>103079</v>
      </c>
      <c r="C8444" s="536" t="s">
        <v>2800</v>
      </c>
      <c r="D8444" s="541" t="s">
        <v>11240</v>
      </c>
      <c r="E8444" s="539" t="s">
        <v>12625</v>
      </c>
      <c r="F8444" s="488">
        <v>291.99000000000001</v>
      </c>
    </row>
    <row r="8445" s="489" customFormat="1">
      <c r="B8445" s="490">
        <v>103070</v>
      </c>
      <c r="C8445" s="536" t="s">
        <v>2800</v>
      </c>
      <c r="D8445" s="541" t="s">
        <v>11241</v>
      </c>
      <c r="E8445" s="539" t="s">
        <v>12625</v>
      </c>
      <c r="F8445" s="488">
        <v>0</v>
      </c>
    </row>
    <row r="8446" s="489" customFormat="1">
      <c r="B8446" s="490">
        <v>103080</v>
      </c>
      <c r="C8446" s="536" t="s">
        <v>2800</v>
      </c>
      <c r="D8446" s="541" t="s">
        <v>11242</v>
      </c>
      <c r="E8446" s="539" t="s">
        <v>12625</v>
      </c>
      <c r="F8446" s="488">
        <v>355.06999999999999</v>
      </c>
    </row>
    <row r="8447" s="489" customFormat="1">
      <c r="B8447" s="490">
        <v>103071</v>
      </c>
      <c r="C8447" s="536" t="s">
        <v>2800</v>
      </c>
      <c r="D8447" s="541" t="s">
        <v>11243</v>
      </c>
      <c r="E8447" s="539" t="s">
        <v>12625</v>
      </c>
      <c r="F8447" s="488">
        <v>0</v>
      </c>
    </row>
    <row r="8448" s="489" customFormat="1">
      <c r="B8448" s="490">
        <v>103075</v>
      </c>
      <c r="C8448" s="536" t="s">
        <v>2800</v>
      </c>
      <c r="D8448" s="541" t="s">
        <v>11244</v>
      </c>
      <c r="E8448" s="539" t="s">
        <v>12625</v>
      </c>
      <c r="F8448" s="488">
        <v>215.44999999999999</v>
      </c>
    </row>
    <row r="8449" s="489" customFormat="1">
      <c r="B8449" s="490">
        <v>103062</v>
      </c>
      <c r="C8449" s="536" t="s">
        <v>2800</v>
      </c>
      <c r="D8449" s="541" t="s">
        <v>11245</v>
      </c>
      <c r="E8449" s="539" t="s">
        <v>12625</v>
      </c>
      <c r="F8449" s="488">
        <v>0</v>
      </c>
    </row>
    <row r="8450" s="489" customFormat="1">
      <c r="B8450" s="490">
        <v>103065</v>
      </c>
      <c r="C8450" s="536" t="s">
        <v>2800</v>
      </c>
      <c r="D8450" s="541" t="s">
        <v>11246</v>
      </c>
      <c r="E8450" s="539" t="s">
        <v>12625</v>
      </c>
      <c r="F8450" s="488">
        <v>0</v>
      </c>
    </row>
    <row r="8451" s="489" customFormat="1">
      <c r="B8451" s="490">
        <v>103063</v>
      </c>
      <c r="C8451" s="536" t="s">
        <v>2800</v>
      </c>
      <c r="D8451" s="541" t="s">
        <v>11247</v>
      </c>
      <c r="E8451" s="539" t="s">
        <v>12625</v>
      </c>
      <c r="F8451" s="488">
        <v>0</v>
      </c>
    </row>
    <row r="8452" s="489" customFormat="1">
      <c r="B8452" s="490">
        <v>103066</v>
      </c>
      <c r="C8452" s="536" t="s">
        <v>2800</v>
      </c>
      <c r="D8452" s="541" t="s">
        <v>11248</v>
      </c>
      <c r="E8452" s="539" t="s">
        <v>12625</v>
      </c>
      <c r="F8452" s="488">
        <v>0</v>
      </c>
    </row>
    <row r="8453" s="489" customFormat="1">
      <c r="B8453" s="490">
        <v>103064</v>
      </c>
      <c r="C8453" s="536" t="s">
        <v>2800</v>
      </c>
      <c r="D8453" s="541" t="s">
        <v>11249</v>
      </c>
      <c r="E8453" s="539" t="s">
        <v>12625</v>
      </c>
      <c r="F8453" s="488">
        <v>0</v>
      </c>
    </row>
    <row r="8454" s="489" customFormat="1">
      <c r="B8454" s="490">
        <v>103074</v>
      </c>
      <c r="C8454" s="536" t="s">
        <v>2800</v>
      </c>
      <c r="D8454" s="541" t="s">
        <v>11250</v>
      </c>
      <c r="E8454" s="539" t="s">
        <v>12625</v>
      </c>
      <c r="F8454" s="488">
        <v>180.96000000000001</v>
      </c>
    </row>
    <row r="8455" s="489" customFormat="1">
      <c r="B8455" s="490">
        <v>103057</v>
      </c>
      <c r="C8455" s="536" t="s">
        <v>2800</v>
      </c>
      <c r="D8455" s="541" t="s">
        <v>11251</v>
      </c>
      <c r="E8455" s="539" t="s">
        <v>12625</v>
      </c>
      <c r="F8455" s="488">
        <v>0</v>
      </c>
    </row>
    <row r="8456" s="489" customFormat="1">
      <c r="B8456" s="490">
        <v>103060</v>
      </c>
      <c r="C8456" s="536" t="s">
        <v>2800</v>
      </c>
      <c r="D8456" s="541" t="s">
        <v>11252</v>
      </c>
      <c r="E8456" s="539" t="s">
        <v>12625</v>
      </c>
      <c r="F8456" s="488">
        <v>0</v>
      </c>
    </row>
    <row r="8457" s="489" customFormat="1">
      <c r="B8457" s="490">
        <v>103058</v>
      </c>
      <c r="C8457" s="536" t="s">
        <v>2800</v>
      </c>
      <c r="D8457" s="541" t="s">
        <v>11253</v>
      </c>
      <c r="E8457" s="539" t="s">
        <v>12625</v>
      </c>
      <c r="F8457" s="488">
        <v>0</v>
      </c>
    </row>
    <row r="8458" s="489" customFormat="1">
      <c r="B8458" s="490">
        <v>103061</v>
      </c>
      <c r="C8458" s="536" t="s">
        <v>2800</v>
      </c>
      <c r="D8458" s="541" t="s">
        <v>11254</v>
      </c>
      <c r="E8458" s="539" t="s">
        <v>12625</v>
      </c>
      <c r="F8458" s="488">
        <v>0</v>
      </c>
    </row>
    <row r="8459" s="489" customFormat="1">
      <c r="B8459" s="490">
        <v>103059</v>
      </c>
      <c r="C8459" s="536" t="s">
        <v>2800</v>
      </c>
      <c r="D8459" s="541" t="s">
        <v>11255</v>
      </c>
      <c r="E8459" s="539" t="s">
        <v>12625</v>
      </c>
      <c r="F8459" s="488">
        <v>0</v>
      </c>
    </row>
    <row r="8460" s="489" customFormat="1">
      <c r="B8460" s="490">
        <v>97101</v>
      </c>
      <c r="C8460" s="536" t="s">
        <v>2800</v>
      </c>
      <c r="D8460" s="541" t="s">
        <v>11256</v>
      </c>
      <c r="E8460" s="539" t="s">
        <v>12625</v>
      </c>
      <c r="F8460" s="488">
        <v>181.84</v>
      </c>
    </row>
    <row r="8461" s="489" customFormat="1">
      <c r="B8461" s="490">
        <v>97098</v>
      </c>
      <c r="C8461" s="536" t="s">
        <v>2800</v>
      </c>
      <c r="D8461" s="541" t="s">
        <v>11257</v>
      </c>
      <c r="E8461" s="539" t="s">
        <v>12625</v>
      </c>
      <c r="F8461" s="488">
        <v>0</v>
      </c>
    </row>
    <row r="8462" s="489" customFormat="1">
      <c r="B8462" s="490">
        <v>97102</v>
      </c>
      <c r="C8462" s="536" t="s">
        <v>2800</v>
      </c>
      <c r="D8462" s="541" t="s">
        <v>11258</v>
      </c>
      <c r="E8462" s="539" t="s">
        <v>12625</v>
      </c>
      <c r="F8462" s="488">
        <v>227.33000000000001</v>
      </c>
    </row>
    <row r="8463" s="489" customFormat="1">
      <c r="B8463" s="490">
        <v>97099</v>
      </c>
      <c r="C8463" s="536" t="s">
        <v>2800</v>
      </c>
      <c r="D8463" s="541" t="s">
        <v>11259</v>
      </c>
      <c r="E8463" s="539" t="s">
        <v>12625</v>
      </c>
      <c r="F8463" s="488">
        <v>0</v>
      </c>
    </row>
    <row r="8464" s="489" customFormat="1">
      <c r="B8464" s="490">
        <v>97103</v>
      </c>
      <c r="C8464" s="536" t="s">
        <v>2800</v>
      </c>
      <c r="D8464" s="541" t="s">
        <v>11260</v>
      </c>
      <c r="E8464" s="539" t="s">
        <v>12625</v>
      </c>
      <c r="F8464" s="488">
        <v>269.56999999999999</v>
      </c>
    </row>
    <row r="8465" s="489" customFormat="1">
      <c r="B8465" s="490">
        <v>97100</v>
      </c>
      <c r="C8465" s="536" t="s">
        <v>2800</v>
      </c>
      <c r="D8465" s="541" t="s">
        <v>11261</v>
      </c>
      <c r="E8465" s="539" t="s">
        <v>12625</v>
      </c>
      <c r="F8465" s="488">
        <v>0</v>
      </c>
    </row>
    <row r="8466" s="489" customFormat="1">
      <c r="B8466" s="490">
        <v>103072</v>
      </c>
      <c r="C8466" s="536" t="s">
        <v>2800</v>
      </c>
      <c r="D8466" s="541" t="s">
        <v>11262</v>
      </c>
      <c r="E8466" s="539" t="s">
        <v>12625</v>
      </c>
      <c r="F8466" s="488">
        <v>317.94999999999999</v>
      </c>
    </row>
    <row r="8467" s="489" customFormat="1">
      <c r="B8467" s="490">
        <v>103055</v>
      </c>
      <c r="C8467" s="536" t="s">
        <v>2800</v>
      </c>
      <c r="D8467" s="541" t="s">
        <v>11263</v>
      </c>
      <c r="E8467" s="539" t="s">
        <v>12625</v>
      </c>
      <c r="F8467" s="488">
        <v>0</v>
      </c>
    </row>
    <row r="8468" s="489" customFormat="1">
      <c r="B8468" s="490">
        <v>103073</v>
      </c>
      <c r="C8468" s="536" t="s">
        <v>2800</v>
      </c>
      <c r="D8468" s="541" t="s">
        <v>11264</v>
      </c>
      <c r="E8468" s="539" t="s">
        <v>12625</v>
      </c>
      <c r="F8468" s="488">
        <v>381.01999999999998</v>
      </c>
    </row>
    <row r="8469" s="489" customFormat="1">
      <c r="B8469" s="490">
        <v>103056</v>
      </c>
      <c r="C8469" s="536" t="s">
        <v>2800</v>
      </c>
      <c r="D8469" s="541" t="s">
        <v>11265</v>
      </c>
      <c r="E8469" s="539" t="s">
        <v>12625</v>
      </c>
      <c r="F8469" s="488">
        <v>0</v>
      </c>
    </row>
    <row r="8470" s="489" customFormat="1">
      <c r="B8470" s="490">
        <v>97086</v>
      </c>
      <c r="C8470" s="536" t="s">
        <v>2800</v>
      </c>
      <c r="D8470" s="541" t="s">
        <v>11266</v>
      </c>
      <c r="E8470" s="539" t="s">
        <v>12625</v>
      </c>
      <c r="F8470" s="488">
        <v>149.31999999999999</v>
      </c>
    </row>
    <row r="8471" s="489" customFormat="1">
      <c r="B8471" s="490">
        <v>97085</v>
      </c>
      <c r="C8471" s="536" t="s">
        <v>2800</v>
      </c>
      <c r="D8471" s="541" t="s">
        <v>11267</v>
      </c>
      <c r="E8471" s="539" t="s">
        <v>12625</v>
      </c>
      <c r="F8471" s="488">
        <v>0</v>
      </c>
    </row>
    <row r="8472" s="489" customFormat="1">
      <c r="B8472" s="490">
        <v>104766</v>
      </c>
      <c r="C8472" s="536" t="s">
        <v>2800</v>
      </c>
      <c r="D8472" s="541" t="s">
        <v>11268</v>
      </c>
      <c r="E8472" s="539" t="s">
        <v>143</v>
      </c>
      <c r="F8472" s="488">
        <v>17.41</v>
      </c>
    </row>
    <row r="8473" s="489" customFormat="1">
      <c r="B8473" s="490">
        <v>90467</v>
      </c>
      <c r="C8473" s="536" t="s">
        <v>2800</v>
      </c>
      <c r="D8473" s="541" t="s">
        <v>11269</v>
      </c>
      <c r="E8473" s="539" t="s">
        <v>143</v>
      </c>
      <c r="F8473" s="488">
        <v>25.41</v>
      </c>
    </row>
    <row r="8474" s="489" customFormat="1">
      <c r="B8474" s="490">
        <v>90466</v>
      </c>
      <c r="C8474" s="536" t="s">
        <v>2800</v>
      </c>
      <c r="D8474" s="541" t="s">
        <v>11270</v>
      </c>
      <c r="E8474" s="539" t="s">
        <v>143</v>
      </c>
      <c r="F8474" s="488">
        <v>16.91</v>
      </c>
    </row>
    <row r="8475" s="489" customFormat="1">
      <c r="B8475" s="490">
        <v>90469</v>
      </c>
      <c r="C8475" s="536" t="s">
        <v>2800</v>
      </c>
      <c r="D8475" s="541" t="s">
        <v>11271</v>
      </c>
      <c r="E8475" s="539" t="s">
        <v>143</v>
      </c>
      <c r="F8475" s="488">
        <v>12.67</v>
      </c>
    </row>
    <row r="8476" s="489" customFormat="1">
      <c r="B8476" s="490">
        <v>90470</v>
      </c>
      <c r="C8476" s="536" t="s">
        <v>2800</v>
      </c>
      <c r="D8476" s="541" t="s">
        <v>11272</v>
      </c>
      <c r="E8476" s="539" t="s">
        <v>143</v>
      </c>
      <c r="F8476" s="488">
        <v>16.84</v>
      </c>
    </row>
    <row r="8477" s="489" customFormat="1">
      <c r="B8477" s="490">
        <v>90468</v>
      </c>
      <c r="C8477" s="536" t="s">
        <v>2800</v>
      </c>
      <c r="D8477" s="541" t="s">
        <v>11273</v>
      </c>
      <c r="E8477" s="539" t="s">
        <v>143</v>
      </c>
      <c r="F8477" s="488">
        <v>8.3499999999999996</v>
      </c>
    </row>
    <row r="8478" s="489" customFormat="1">
      <c r="B8478" s="490">
        <v>91188</v>
      </c>
      <c r="C8478" s="536" t="s">
        <v>2800</v>
      </c>
      <c r="D8478" s="541" t="s">
        <v>11274</v>
      </c>
      <c r="E8478" s="539" t="s">
        <v>188</v>
      </c>
      <c r="F8478" s="488">
        <v>14.289999999999999</v>
      </c>
    </row>
    <row r="8479" s="489" customFormat="1">
      <c r="B8479" s="490">
        <v>91189</v>
      </c>
      <c r="C8479" s="536" t="s">
        <v>2800</v>
      </c>
      <c r="D8479" s="541" t="s">
        <v>11275</v>
      </c>
      <c r="E8479" s="539" t="s">
        <v>188</v>
      </c>
      <c r="F8479" s="488">
        <v>78.739999999999995</v>
      </c>
    </row>
    <row r="8480" s="489" customFormat="1">
      <c r="B8480" s="490">
        <v>91192</v>
      </c>
      <c r="C8480" s="536" t="s">
        <v>2800</v>
      </c>
      <c r="D8480" s="541" t="s">
        <v>11276</v>
      </c>
      <c r="E8480" s="539" t="s">
        <v>188</v>
      </c>
      <c r="F8480" s="488">
        <v>24.140000000000001</v>
      </c>
    </row>
    <row r="8481" s="489" customFormat="1">
      <c r="B8481" s="490">
        <v>91190</v>
      </c>
      <c r="C8481" s="536" t="s">
        <v>2800</v>
      </c>
      <c r="D8481" s="541" t="s">
        <v>11277</v>
      </c>
      <c r="E8481" s="539" t="s">
        <v>188</v>
      </c>
      <c r="F8481" s="488">
        <v>11.630000000000001</v>
      </c>
    </row>
    <row r="8482" s="489" customFormat="1">
      <c r="B8482" s="490">
        <v>91191</v>
      </c>
      <c r="C8482" s="536" t="s">
        <v>2800</v>
      </c>
      <c r="D8482" s="541" t="s">
        <v>11278</v>
      </c>
      <c r="E8482" s="539" t="s">
        <v>188</v>
      </c>
      <c r="F8482" s="488">
        <v>16.109999999999999</v>
      </c>
    </row>
    <row r="8483" s="489" customFormat="1">
      <c r="B8483" s="490">
        <v>95541</v>
      </c>
      <c r="C8483" s="536" t="s">
        <v>2800</v>
      </c>
      <c r="D8483" s="541" t="s">
        <v>11279</v>
      </c>
      <c r="E8483" s="539" t="s">
        <v>188</v>
      </c>
      <c r="F8483" s="488">
        <v>27.170000000000002</v>
      </c>
    </row>
    <row r="8484" s="489" customFormat="1">
      <c r="B8484" s="490">
        <v>96564</v>
      </c>
      <c r="C8484" s="536" t="s">
        <v>2800</v>
      </c>
      <c r="D8484" s="541" t="s">
        <v>11280</v>
      </c>
      <c r="E8484" s="539" t="s">
        <v>143</v>
      </c>
      <c r="F8484" s="488">
        <v>0</v>
      </c>
    </row>
    <row r="8485" s="489" customFormat="1">
      <c r="B8485" s="490">
        <v>104785</v>
      </c>
      <c r="C8485" s="536" t="s">
        <v>2800</v>
      </c>
      <c r="D8485" s="541" t="s">
        <v>11281</v>
      </c>
      <c r="E8485" s="539" t="s">
        <v>143</v>
      </c>
      <c r="F8485" s="488">
        <v>12.210000000000001</v>
      </c>
    </row>
    <row r="8486" s="489" customFormat="1">
      <c r="B8486" s="490">
        <v>91166</v>
      </c>
      <c r="C8486" s="536" t="s">
        <v>2800</v>
      </c>
      <c r="D8486" s="541" t="s">
        <v>11282</v>
      </c>
      <c r="E8486" s="539" t="s">
        <v>143</v>
      </c>
      <c r="F8486" s="488">
        <v>4.5599999999999996</v>
      </c>
    </row>
    <row r="8487" s="489" customFormat="1">
      <c r="B8487" s="490">
        <v>91167</v>
      </c>
      <c r="C8487" s="536" t="s">
        <v>2800</v>
      </c>
      <c r="D8487" s="541" t="s">
        <v>11283</v>
      </c>
      <c r="E8487" s="539" t="s">
        <v>143</v>
      </c>
      <c r="F8487" s="488">
        <v>10.41</v>
      </c>
    </row>
    <row r="8488" s="489" customFormat="1">
      <c r="B8488" s="490">
        <v>91176</v>
      </c>
      <c r="C8488" s="536" t="s">
        <v>2800</v>
      </c>
      <c r="D8488" s="541" t="s">
        <v>11284</v>
      </c>
      <c r="E8488" s="539" t="s">
        <v>143</v>
      </c>
      <c r="F8488" s="488">
        <v>17.07</v>
      </c>
    </row>
    <row r="8489" s="489" customFormat="1">
      <c r="B8489" s="490">
        <v>91182</v>
      </c>
      <c r="C8489" s="536" t="s">
        <v>2800</v>
      </c>
      <c r="D8489" s="541" t="s">
        <v>11285</v>
      </c>
      <c r="E8489" s="539" t="s">
        <v>143</v>
      </c>
      <c r="F8489" s="488">
        <v>28.43</v>
      </c>
    </row>
    <row r="8490" s="489" customFormat="1">
      <c r="B8490" s="490">
        <v>91186</v>
      </c>
      <c r="C8490" s="536" t="s">
        <v>2800</v>
      </c>
      <c r="D8490" s="541" t="s">
        <v>11286</v>
      </c>
      <c r="E8490" s="539" t="s">
        <v>143</v>
      </c>
      <c r="F8490" s="488">
        <v>31.420000000000002</v>
      </c>
    </row>
    <row r="8491" s="489" customFormat="1">
      <c r="B8491" s="490">
        <v>91171</v>
      </c>
      <c r="C8491" s="536" t="s">
        <v>2800</v>
      </c>
      <c r="D8491" s="541" t="s">
        <v>11287</v>
      </c>
      <c r="E8491" s="539" t="s">
        <v>143</v>
      </c>
      <c r="F8491" s="488">
        <v>16.670000000000002</v>
      </c>
    </row>
    <row r="8492" s="489" customFormat="1">
      <c r="B8492" s="490">
        <v>91187</v>
      </c>
      <c r="C8492" s="536" t="s">
        <v>2800</v>
      </c>
      <c r="D8492" s="541" t="s">
        <v>11288</v>
      </c>
      <c r="E8492" s="539" t="s">
        <v>143</v>
      </c>
      <c r="F8492" s="488">
        <v>28.23</v>
      </c>
    </row>
    <row r="8493" s="489" customFormat="1">
      <c r="B8493" s="490">
        <v>91172</v>
      </c>
      <c r="C8493" s="536" t="s">
        <v>2800</v>
      </c>
      <c r="D8493" s="541" t="s">
        <v>11289</v>
      </c>
      <c r="E8493" s="539" t="s">
        <v>143</v>
      </c>
      <c r="F8493" s="488">
        <v>19.170000000000002</v>
      </c>
    </row>
    <row r="8494" s="489" customFormat="1">
      <c r="B8494" s="490">
        <v>91185</v>
      </c>
      <c r="C8494" s="536" t="s">
        <v>2800</v>
      </c>
      <c r="D8494" s="541" t="s">
        <v>11290</v>
      </c>
      <c r="E8494" s="539" t="s">
        <v>143</v>
      </c>
      <c r="F8494" s="488">
        <v>28.43</v>
      </c>
    </row>
    <row r="8495" s="489" customFormat="1">
      <c r="B8495" s="490">
        <v>91170</v>
      </c>
      <c r="C8495" s="536" t="s">
        <v>2800</v>
      </c>
      <c r="D8495" s="541" t="s">
        <v>11291</v>
      </c>
      <c r="E8495" s="539" t="s">
        <v>143</v>
      </c>
      <c r="F8495" s="488">
        <v>10.41</v>
      </c>
    </row>
    <row r="8496" s="489" customFormat="1">
      <c r="B8496" s="490">
        <v>91180</v>
      </c>
      <c r="C8496" s="536" t="s">
        <v>2800</v>
      </c>
      <c r="D8496" s="541" t="s">
        <v>11292</v>
      </c>
      <c r="E8496" s="539" t="s">
        <v>143</v>
      </c>
      <c r="F8496" s="488">
        <v>22.66</v>
      </c>
    </row>
    <row r="8497" s="489" customFormat="1">
      <c r="B8497" s="490">
        <v>91181</v>
      </c>
      <c r="C8497" s="536" t="s">
        <v>2800</v>
      </c>
      <c r="D8497" s="541" t="s">
        <v>11293</v>
      </c>
      <c r="E8497" s="539" t="s">
        <v>143</v>
      </c>
      <c r="F8497" s="488">
        <v>23.719999999999999</v>
      </c>
    </row>
    <row r="8498" s="489" customFormat="1">
      <c r="B8498" s="490">
        <v>91179</v>
      </c>
      <c r="C8498" s="536" t="s">
        <v>2800</v>
      </c>
      <c r="D8498" s="541" t="s">
        <v>11294</v>
      </c>
      <c r="E8498" s="539" t="s">
        <v>143</v>
      </c>
      <c r="F8498" s="488">
        <v>17.07</v>
      </c>
    </row>
    <row r="8499" s="489" customFormat="1">
      <c r="B8499" s="490">
        <v>91174</v>
      </c>
      <c r="C8499" s="536" t="s">
        <v>2800</v>
      </c>
      <c r="D8499" s="541" t="s">
        <v>11295</v>
      </c>
      <c r="E8499" s="539" t="s">
        <v>143</v>
      </c>
      <c r="F8499" s="488">
        <v>6.6500000000000004</v>
      </c>
    </row>
    <row r="8500" s="489" customFormat="1">
      <c r="B8500" s="490">
        <v>91175</v>
      </c>
      <c r="C8500" s="536" t="s">
        <v>2800</v>
      </c>
      <c r="D8500" s="541" t="s">
        <v>11296</v>
      </c>
      <c r="E8500" s="539" t="s">
        <v>143</v>
      </c>
      <c r="F8500" s="488">
        <v>10.34</v>
      </c>
    </row>
    <row r="8501" s="489" customFormat="1">
      <c r="B8501" s="490">
        <v>91173</v>
      </c>
      <c r="C8501" s="536" t="s">
        <v>2800</v>
      </c>
      <c r="D8501" s="541" t="s">
        <v>11297</v>
      </c>
      <c r="E8501" s="539" t="s">
        <v>143</v>
      </c>
      <c r="F8501" s="488">
        <v>3.8700000000000001</v>
      </c>
    </row>
    <row r="8502" s="489" customFormat="1">
      <c r="B8502" s="490">
        <v>104759</v>
      </c>
      <c r="C8502" s="536" t="s">
        <v>2800</v>
      </c>
      <c r="D8502" s="541" t="s">
        <v>11298</v>
      </c>
      <c r="E8502" s="539" t="s">
        <v>188</v>
      </c>
      <c r="F8502" s="488">
        <v>45.18</v>
      </c>
    </row>
    <row r="8503" s="489" customFormat="1">
      <c r="B8503" s="490">
        <v>104760</v>
      </c>
      <c r="C8503" s="536" t="s">
        <v>2800</v>
      </c>
      <c r="D8503" s="541" t="s">
        <v>11299</v>
      </c>
      <c r="E8503" s="539" t="s">
        <v>188</v>
      </c>
      <c r="F8503" s="488">
        <v>65.980000000000004</v>
      </c>
    </row>
    <row r="8504" s="489" customFormat="1">
      <c r="B8504" s="490">
        <v>104758</v>
      </c>
      <c r="C8504" s="536" t="s">
        <v>2800</v>
      </c>
      <c r="D8504" s="541" t="s">
        <v>11300</v>
      </c>
      <c r="E8504" s="539" t="s">
        <v>188</v>
      </c>
      <c r="F8504" s="488">
        <v>16.949999999999999</v>
      </c>
    </row>
    <row r="8505" s="489" customFormat="1">
      <c r="B8505" s="490">
        <v>90437</v>
      </c>
      <c r="C8505" s="536" t="s">
        <v>2800</v>
      </c>
      <c r="D8505" s="541" t="s">
        <v>11301</v>
      </c>
      <c r="E8505" s="539" t="s">
        <v>188</v>
      </c>
      <c r="F8505" s="488">
        <v>43.5</v>
      </c>
    </row>
    <row r="8506" s="489" customFormat="1">
      <c r="B8506" s="490">
        <v>90438</v>
      </c>
      <c r="C8506" s="536" t="s">
        <v>2800</v>
      </c>
      <c r="D8506" s="541" t="s">
        <v>11302</v>
      </c>
      <c r="E8506" s="539" t="s">
        <v>188</v>
      </c>
      <c r="F8506" s="488">
        <v>63.530000000000001</v>
      </c>
    </row>
    <row r="8507" s="489" customFormat="1">
      <c r="B8507" s="490">
        <v>90436</v>
      </c>
      <c r="C8507" s="536" t="s">
        <v>2800</v>
      </c>
      <c r="D8507" s="541" t="s">
        <v>11303</v>
      </c>
      <c r="E8507" s="539" t="s">
        <v>188</v>
      </c>
      <c r="F8507" s="488">
        <v>16.309999999999999</v>
      </c>
    </row>
    <row r="8508" s="489" customFormat="1">
      <c r="B8508" s="490">
        <v>104770</v>
      </c>
      <c r="C8508" s="536" t="s">
        <v>2800</v>
      </c>
      <c r="D8508" s="541" t="s">
        <v>11304</v>
      </c>
      <c r="E8508" s="539" t="s">
        <v>188</v>
      </c>
      <c r="F8508" s="488">
        <v>1.9099999999999999</v>
      </c>
    </row>
    <row r="8509" s="489" customFormat="1">
      <c r="B8509" s="490">
        <v>104772</v>
      </c>
      <c r="C8509" s="536" t="s">
        <v>2800</v>
      </c>
      <c r="D8509" s="541" t="s">
        <v>11305</v>
      </c>
      <c r="E8509" s="539" t="s">
        <v>188</v>
      </c>
      <c r="F8509" s="488">
        <v>2.79</v>
      </c>
    </row>
    <row r="8510" s="489" customFormat="1">
      <c r="B8510" s="490">
        <v>104768</v>
      </c>
      <c r="C8510" s="536" t="s">
        <v>2800</v>
      </c>
      <c r="D8510" s="541" t="s">
        <v>11306</v>
      </c>
      <c r="E8510" s="539" t="s">
        <v>188</v>
      </c>
      <c r="F8510" s="488">
        <v>0.70999999999999996</v>
      </c>
    </row>
    <row r="8511" s="489" customFormat="1">
      <c r="B8511" s="490">
        <v>104769</v>
      </c>
      <c r="C8511" s="536" t="s">
        <v>2800</v>
      </c>
      <c r="D8511" s="541" t="s">
        <v>11307</v>
      </c>
      <c r="E8511" s="539" t="s">
        <v>188</v>
      </c>
      <c r="F8511" s="488">
        <v>1.8400000000000001</v>
      </c>
    </row>
    <row r="8512" s="489" customFormat="1">
      <c r="B8512" s="490">
        <v>104771</v>
      </c>
      <c r="C8512" s="536" t="s">
        <v>2800</v>
      </c>
      <c r="D8512" s="541" t="s">
        <v>11308</v>
      </c>
      <c r="E8512" s="539" t="s">
        <v>188</v>
      </c>
      <c r="F8512" s="488">
        <v>2.6899999999999999</v>
      </c>
    </row>
    <row r="8513" s="489" customFormat="1">
      <c r="B8513" s="490">
        <v>104767</v>
      </c>
      <c r="C8513" s="536" t="s">
        <v>2800</v>
      </c>
      <c r="D8513" s="541" t="s">
        <v>11309</v>
      </c>
      <c r="E8513" s="539" t="s">
        <v>188</v>
      </c>
      <c r="F8513" s="488">
        <v>0.68000000000000005</v>
      </c>
    </row>
    <row r="8514" s="489" customFormat="1">
      <c r="B8514" s="490">
        <v>104762</v>
      </c>
      <c r="C8514" s="536" t="s">
        <v>2800</v>
      </c>
      <c r="D8514" s="541" t="s">
        <v>11310</v>
      </c>
      <c r="E8514" s="539" t="s">
        <v>188</v>
      </c>
      <c r="F8514" s="488">
        <v>28.550000000000001</v>
      </c>
    </row>
    <row r="8515" s="489" customFormat="1">
      <c r="B8515" s="490">
        <v>104763</v>
      </c>
      <c r="C8515" s="536" t="s">
        <v>2800</v>
      </c>
      <c r="D8515" s="541" t="s">
        <v>11311</v>
      </c>
      <c r="E8515" s="539" t="s">
        <v>188</v>
      </c>
      <c r="F8515" s="488">
        <v>41.700000000000003</v>
      </c>
    </row>
    <row r="8516" s="489" customFormat="1">
      <c r="B8516" s="490">
        <v>104761</v>
      </c>
      <c r="C8516" s="536" t="s">
        <v>2800</v>
      </c>
      <c r="D8516" s="541" t="s">
        <v>11312</v>
      </c>
      <c r="E8516" s="539" t="s">
        <v>188</v>
      </c>
      <c r="F8516" s="488">
        <v>10.710000000000001</v>
      </c>
    </row>
    <row r="8517" s="489" customFormat="1">
      <c r="B8517" s="490">
        <v>90440</v>
      </c>
      <c r="C8517" s="536" t="s">
        <v>2800</v>
      </c>
      <c r="D8517" s="541" t="s">
        <v>11313</v>
      </c>
      <c r="E8517" s="539" t="s">
        <v>188</v>
      </c>
      <c r="F8517" s="488">
        <v>28.32</v>
      </c>
    </row>
    <row r="8518" s="489" customFormat="1">
      <c r="B8518" s="490">
        <v>90441</v>
      </c>
      <c r="C8518" s="536" t="s">
        <v>2800</v>
      </c>
      <c r="D8518" s="541" t="s">
        <v>11314</v>
      </c>
      <c r="E8518" s="539" t="s">
        <v>188</v>
      </c>
      <c r="F8518" s="488">
        <v>41.359999999999999</v>
      </c>
    </row>
    <row r="8519" s="489" customFormat="1">
      <c r="B8519" s="490">
        <v>90439</v>
      </c>
      <c r="C8519" s="536" t="s">
        <v>2800</v>
      </c>
      <c r="D8519" s="541" t="s">
        <v>11315</v>
      </c>
      <c r="E8519" s="539" t="s">
        <v>188</v>
      </c>
      <c r="F8519" s="488">
        <v>10.630000000000001</v>
      </c>
    </row>
    <row r="8520" s="489" customFormat="1">
      <c r="B8520" s="490">
        <v>104776</v>
      </c>
      <c r="C8520" s="536" t="s">
        <v>2800</v>
      </c>
      <c r="D8520" s="541" t="s">
        <v>11316</v>
      </c>
      <c r="E8520" s="539" t="s">
        <v>188</v>
      </c>
      <c r="F8520" s="488">
        <v>6.7800000000000002</v>
      </c>
    </row>
    <row r="8521" s="489" customFormat="1">
      <c r="B8521" s="490">
        <v>104778</v>
      </c>
      <c r="C8521" s="536" t="s">
        <v>2800</v>
      </c>
      <c r="D8521" s="541" t="s">
        <v>11317</v>
      </c>
      <c r="E8521" s="539" t="s">
        <v>188</v>
      </c>
      <c r="F8521" s="488">
        <v>9.9199999999999999</v>
      </c>
    </row>
    <row r="8522" s="489" customFormat="1">
      <c r="B8522" s="490">
        <v>104774</v>
      </c>
      <c r="C8522" s="536" t="s">
        <v>2800</v>
      </c>
      <c r="D8522" s="541" t="s">
        <v>11318</v>
      </c>
      <c r="E8522" s="539" t="s">
        <v>188</v>
      </c>
      <c r="F8522" s="488">
        <v>2.5299999999999998</v>
      </c>
    </row>
    <row r="8523" s="489" customFormat="1">
      <c r="B8523" s="490">
        <v>104775</v>
      </c>
      <c r="C8523" s="536" t="s">
        <v>2800</v>
      </c>
      <c r="D8523" s="541" t="s">
        <v>11319</v>
      </c>
      <c r="E8523" s="539" t="s">
        <v>188</v>
      </c>
      <c r="F8523" s="488">
        <v>6.5599999999999996</v>
      </c>
    </row>
    <row r="8524" s="489" customFormat="1">
      <c r="B8524" s="490">
        <v>104777</v>
      </c>
      <c r="C8524" s="536" t="s">
        <v>2800</v>
      </c>
      <c r="D8524" s="541" t="s">
        <v>11320</v>
      </c>
      <c r="E8524" s="539" t="s">
        <v>188</v>
      </c>
      <c r="F8524" s="488">
        <v>9.5999999999999996</v>
      </c>
    </row>
    <row r="8525" s="489" customFormat="1">
      <c r="B8525" s="490">
        <v>104773</v>
      </c>
      <c r="C8525" s="536" t="s">
        <v>2800</v>
      </c>
      <c r="D8525" s="541" t="s">
        <v>11321</v>
      </c>
      <c r="E8525" s="539" t="s">
        <v>188</v>
      </c>
      <c r="F8525" s="488">
        <v>2.4500000000000002</v>
      </c>
    </row>
    <row r="8526" s="489" customFormat="1">
      <c r="B8526" s="490">
        <v>104782</v>
      </c>
      <c r="C8526" s="536" t="s">
        <v>2800</v>
      </c>
      <c r="D8526" s="541" t="s">
        <v>11322</v>
      </c>
      <c r="E8526" s="539" t="s">
        <v>188</v>
      </c>
      <c r="F8526" s="488">
        <v>66.840000000000003</v>
      </c>
    </row>
    <row r="8527" s="489" customFormat="1">
      <c r="B8527" s="490">
        <v>90451</v>
      </c>
      <c r="C8527" s="536" t="s">
        <v>2800</v>
      </c>
      <c r="D8527" s="541" t="s">
        <v>11323</v>
      </c>
      <c r="E8527" s="539" t="s">
        <v>188</v>
      </c>
      <c r="F8527" s="488">
        <v>6.1600000000000001</v>
      </c>
    </row>
    <row r="8528" s="489" customFormat="1">
      <c r="B8528" s="490">
        <v>90452</v>
      </c>
      <c r="C8528" s="536" t="s">
        <v>2800</v>
      </c>
      <c r="D8528" s="541" t="s">
        <v>11324</v>
      </c>
      <c r="E8528" s="539" t="s">
        <v>188</v>
      </c>
      <c r="F8528" s="488">
        <v>18.390000000000001</v>
      </c>
    </row>
    <row r="8529" s="489" customFormat="1">
      <c r="B8529" s="490">
        <v>90455</v>
      </c>
      <c r="C8529" s="536" t="s">
        <v>2800</v>
      </c>
      <c r="D8529" s="541" t="s">
        <v>11325</v>
      </c>
      <c r="E8529" s="539" t="s">
        <v>188</v>
      </c>
      <c r="F8529" s="488">
        <v>8.6899999999999995</v>
      </c>
    </row>
    <row r="8530" s="489" customFormat="1">
      <c r="B8530" s="490">
        <v>104784</v>
      </c>
      <c r="C8530" s="536" t="s">
        <v>2800</v>
      </c>
      <c r="D8530" s="541" t="s">
        <v>11326</v>
      </c>
      <c r="E8530" s="539" t="s">
        <v>188</v>
      </c>
      <c r="F8530" s="488">
        <v>14.73</v>
      </c>
    </row>
    <row r="8531" s="489" customFormat="1">
      <c r="B8531" s="490">
        <v>90453</v>
      </c>
      <c r="C8531" s="536" t="s">
        <v>2800</v>
      </c>
      <c r="D8531" s="541" t="s">
        <v>11327</v>
      </c>
      <c r="E8531" s="539" t="s">
        <v>188</v>
      </c>
      <c r="F8531" s="488">
        <v>4.2199999999999998</v>
      </c>
    </row>
    <row r="8532" s="489" customFormat="1">
      <c r="B8532" s="490">
        <v>104783</v>
      </c>
      <c r="C8532" s="536" t="s">
        <v>2800</v>
      </c>
      <c r="D8532" s="541" t="s">
        <v>11328</v>
      </c>
      <c r="E8532" s="539" t="s">
        <v>188</v>
      </c>
      <c r="F8532" s="488">
        <v>5.3399999999999999</v>
      </c>
    </row>
    <row r="8533" s="489" customFormat="1">
      <c r="B8533" s="490">
        <v>90454</v>
      </c>
      <c r="C8533" s="536" t="s">
        <v>2800</v>
      </c>
      <c r="D8533" s="541" t="s">
        <v>11329</v>
      </c>
      <c r="E8533" s="539" t="s">
        <v>188</v>
      </c>
      <c r="F8533" s="488">
        <v>6.7699999999999996</v>
      </c>
    </row>
    <row r="8534" s="489" customFormat="1">
      <c r="B8534" s="490">
        <v>90459</v>
      </c>
      <c r="C8534" s="536" t="s">
        <v>2800</v>
      </c>
      <c r="D8534" s="541" t="s">
        <v>11330</v>
      </c>
      <c r="E8534" s="539" t="s">
        <v>188</v>
      </c>
      <c r="F8534" s="488">
        <v>53.520000000000003</v>
      </c>
    </row>
    <row r="8535" s="489" customFormat="1">
      <c r="B8535" s="490">
        <v>90456</v>
      </c>
      <c r="C8535" s="536" t="s">
        <v>2800</v>
      </c>
      <c r="D8535" s="541" t="s">
        <v>11331</v>
      </c>
      <c r="E8535" s="539" t="s">
        <v>188</v>
      </c>
      <c r="F8535" s="488">
        <v>6.0300000000000002</v>
      </c>
    </row>
    <row r="8536" s="489" customFormat="1">
      <c r="B8536" s="490">
        <v>90458</v>
      </c>
      <c r="C8536" s="536" t="s">
        <v>2800</v>
      </c>
      <c r="D8536" s="541" t="s">
        <v>11332</v>
      </c>
      <c r="E8536" s="539" t="s">
        <v>188</v>
      </c>
      <c r="F8536" s="488">
        <v>39.270000000000003</v>
      </c>
    </row>
    <row r="8537" s="489" customFormat="1">
      <c r="B8537" s="490">
        <v>90457</v>
      </c>
      <c r="C8537" s="536" t="s">
        <v>2800</v>
      </c>
      <c r="D8537" s="541" t="s">
        <v>11333</v>
      </c>
      <c r="E8537" s="539" t="s">
        <v>188</v>
      </c>
      <c r="F8537" s="488">
        <v>13.76</v>
      </c>
    </row>
    <row r="8538" s="489" customFormat="1">
      <c r="B8538" s="490">
        <v>90447</v>
      </c>
      <c r="C8538" s="536" t="s">
        <v>2800</v>
      </c>
      <c r="D8538" s="541" t="s">
        <v>11334</v>
      </c>
      <c r="E8538" s="539" t="s">
        <v>143</v>
      </c>
      <c r="F8538" s="488">
        <v>9.0999999999999996</v>
      </c>
    </row>
    <row r="8539" s="489" customFormat="1">
      <c r="B8539" s="490">
        <v>91222</v>
      </c>
      <c r="C8539" s="536" t="s">
        <v>2800</v>
      </c>
      <c r="D8539" s="541" t="s">
        <v>11335</v>
      </c>
      <c r="E8539" s="539" t="s">
        <v>143</v>
      </c>
      <c r="F8539" s="488">
        <v>9.7400000000000002</v>
      </c>
    </row>
    <row r="8540" s="489" customFormat="1">
      <c r="B8540" s="490">
        <v>90443</v>
      </c>
      <c r="C8540" s="536" t="s">
        <v>2800</v>
      </c>
      <c r="D8540" s="541" t="s">
        <v>11336</v>
      </c>
      <c r="E8540" s="539" t="s">
        <v>143</v>
      </c>
      <c r="F8540" s="488">
        <v>8.7599999999999998</v>
      </c>
    </row>
    <row r="8541" s="489" customFormat="1">
      <c r="B8541" s="490">
        <v>104780</v>
      </c>
      <c r="C8541" s="536" t="s">
        <v>2800</v>
      </c>
      <c r="D8541" s="541" t="s">
        <v>11337</v>
      </c>
      <c r="E8541" s="539" t="s">
        <v>143</v>
      </c>
      <c r="F8541" s="488">
        <v>7.6500000000000004</v>
      </c>
    </row>
    <row r="8542" s="489" customFormat="1">
      <c r="B8542" s="490">
        <v>104781</v>
      </c>
      <c r="C8542" s="536" t="s">
        <v>2800</v>
      </c>
      <c r="D8542" s="541" t="s">
        <v>11338</v>
      </c>
      <c r="E8542" s="539" t="s">
        <v>143</v>
      </c>
      <c r="F8542" s="488">
        <v>8.7699999999999996</v>
      </c>
    </row>
    <row r="8543" s="489" customFormat="1">
      <c r="B8543" s="490">
        <v>104779</v>
      </c>
      <c r="C8543" s="536" t="s">
        <v>2800</v>
      </c>
      <c r="D8543" s="541" t="s">
        <v>11339</v>
      </c>
      <c r="E8543" s="539" t="s">
        <v>143</v>
      </c>
      <c r="F8543" s="488">
        <v>7.5999999999999996</v>
      </c>
    </row>
    <row r="8544" s="489" customFormat="1">
      <c r="B8544" s="490">
        <v>104787</v>
      </c>
      <c r="C8544" s="536" t="s">
        <v>2800</v>
      </c>
      <c r="D8544" s="541" t="s">
        <v>11340</v>
      </c>
      <c r="E8544" s="539" t="s">
        <v>143</v>
      </c>
      <c r="F8544" s="488">
        <v>9.3699999999999992</v>
      </c>
    </row>
    <row r="8545" s="489" customFormat="1">
      <c r="B8545" s="490">
        <v>104788</v>
      </c>
      <c r="C8545" s="536" t="s">
        <v>2800</v>
      </c>
      <c r="D8545" s="541" t="s">
        <v>11341</v>
      </c>
      <c r="E8545" s="539" t="s">
        <v>143</v>
      </c>
      <c r="F8545" s="488">
        <v>12.44</v>
      </c>
    </row>
    <row r="8546" s="489" customFormat="1">
      <c r="B8546" s="490">
        <v>104786</v>
      </c>
      <c r="C8546" s="536" t="s">
        <v>2800</v>
      </c>
      <c r="D8546" s="541" t="s">
        <v>11342</v>
      </c>
      <c r="E8546" s="539" t="s">
        <v>143</v>
      </c>
      <c r="F8546" s="488">
        <v>7.0599999999999996</v>
      </c>
    </row>
    <row r="8547" s="489" customFormat="1">
      <c r="B8547" s="490">
        <v>90445</v>
      </c>
      <c r="C8547" s="536" t="s">
        <v>2800</v>
      </c>
      <c r="D8547" s="541" t="s">
        <v>11343</v>
      </c>
      <c r="E8547" s="539" t="s">
        <v>143</v>
      </c>
      <c r="F8547" s="488">
        <v>19.41</v>
      </c>
    </row>
    <row r="8548" s="489" customFormat="1">
      <c r="B8548" s="490">
        <v>90446</v>
      </c>
      <c r="C8548" s="536" t="s">
        <v>2800</v>
      </c>
      <c r="D8548" s="541" t="s">
        <v>11344</v>
      </c>
      <c r="E8548" s="539" t="s">
        <v>143</v>
      </c>
      <c r="F8548" s="488">
        <v>25.77</v>
      </c>
    </row>
    <row r="8549" s="489" customFormat="1">
      <c r="B8549" s="490">
        <v>90444</v>
      </c>
      <c r="C8549" s="536" t="s">
        <v>2800</v>
      </c>
      <c r="D8549" s="541" t="s">
        <v>11345</v>
      </c>
      <c r="E8549" s="539" t="s">
        <v>143</v>
      </c>
      <c r="F8549" s="488">
        <v>14.630000000000001</v>
      </c>
    </row>
    <row r="8550" s="489" customFormat="1">
      <c r="B8550" s="490">
        <v>104764</v>
      </c>
      <c r="C8550" s="536" t="s">
        <v>2800</v>
      </c>
      <c r="D8550" s="541" t="s">
        <v>11346</v>
      </c>
      <c r="E8550" s="539" t="s">
        <v>143</v>
      </c>
      <c r="F8550" s="488">
        <v>22.329999999999998</v>
      </c>
    </row>
    <row r="8551" s="489" customFormat="1">
      <c r="B8551" s="490">
        <v>90460</v>
      </c>
      <c r="C8551" s="536" t="s">
        <v>2800</v>
      </c>
      <c r="D8551" s="541" t="s">
        <v>11347</v>
      </c>
      <c r="E8551" s="539" t="s">
        <v>143</v>
      </c>
      <c r="F8551" s="488">
        <v>27.34</v>
      </c>
    </row>
    <row r="8552" s="489" customFormat="1">
      <c r="B8552" s="490">
        <v>90462</v>
      </c>
      <c r="C8552" s="536" t="s">
        <v>2800</v>
      </c>
      <c r="D8552" s="541" t="s">
        <v>11348</v>
      </c>
      <c r="E8552" s="539" t="s">
        <v>143</v>
      </c>
      <c r="F8552" s="488">
        <v>4.79</v>
      </c>
    </row>
    <row r="8553" s="489" customFormat="1">
      <c r="B8553" s="490">
        <v>104765</v>
      </c>
      <c r="C8553" s="536" t="s">
        <v>2800</v>
      </c>
      <c r="D8553" s="541" t="s">
        <v>11349</v>
      </c>
      <c r="E8553" s="539" t="s">
        <v>143</v>
      </c>
      <c r="F8553" s="488">
        <v>17.98</v>
      </c>
    </row>
    <row r="8554" s="489" customFormat="1">
      <c r="B8554" s="490">
        <v>90461</v>
      </c>
      <c r="C8554" s="536" t="s">
        <v>2800</v>
      </c>
      <c r="D8554" s="541" t="s">
        <v>11350</v>
      </c>
      <c r="E8554" s="539" t="s">
        <v>143</v>
      </c>
      <c r="F8554" s="488">
        <v>20.440000000000001</v>
      </c>
    </row>
    <row r="8555" s="489" customFormat="1">
      <c r="B8555" s="490">
        <v>90463</v>
      </c>
      <c r="C8555" s="536" t="s">
        <v>2800</v>
      </c>
      <c r="D8555" s="541" t="s">
        <v>11351</v>
      </c>
      <c r="E8555" s="539" t="s">
        <v>143</v>
      </c>
      <c r="F8555" s="488">
        <v>4.0499999999999998</v>
      </c>
    </row>
    <row r="8556" s="489" customFormat="1">
      <c r="B8556" s="490">
        <v>96560</v>
      </c>
      <c r="C8556" s="536" t="s">
        <v>2800</v>
      </c>
      <c r="D8556" s="541" t="s">
        <v>11352</v>
      </c>
      <c r="E8556" s="539" t="s">
        <v>12625</v>
      </c>
      <c r="F8556" s="488">
        <v>36.159999999999997</v>
      </c>
    </row>
    <row r="8557" s="489" customFormat="1">
      <c r="B8557" s="490">
        <v>96559</v>
      </c>
      <c r="C8557" s="536" t="s">
        <v>2800</v>
      </c>
      <c r="D8557" s="541" t="s">
        <v>11353</v>
      </c>
      <c r="E8557" s="539" t="s">
        <v>12625</v>
      </c>
      <c r="F8557" s="488">
        <v>38.130000000000003</v>
      </c>
    </row>
    <row r="8558" s="489" customFormat="1">
      <c r="B8558" s="490">
        <v>96562</v>
      </c>
      <c r="C8558" s="536" t="s">
        <v>2800</v>
      </c>
      <c r="D8558" s="541" t="s">
        <v>11354</v>
      </c>
      <c r="E8558" s="539" t="s">
        <v>143</v>
      </c>
      <c r="F8558" s="488">
        <v>54.969999999999999</v>
      </c>
    </row>
    <row r="8559" s="489" customFormat="1">
      <c r="B8559" s="490">
        <v>96563</v>
      </c>
      <c r="C8559" s="536" t="s">
        <v>2800</v>
      </c>
      <c r="D8559" s="541" t="s">
        <v>11355</v>
      </c>
      <c r="E8559" s="539" t="s">
        <v>143</v>
      </c>
      <c r="F8559" s="488">
        <v>60.829999999999998</v>
      </c>
    </row>
    <row r="8560" s="489" customFormat="1">
      <c r="B8560" s="490">
        <v>102469</v>
      </c>
      <c r="C8560" s="536" t="s">
        <v>2800</v>
      </c>
      <c r="D8560" s="541" t="s">
        <v>11356</v>
      </c>
      <c r="E8560" s="539" t="s">
        <v>12625</v>
      </c>
      <c r="F8560" s="488">
        <v>0</v>
      </c>
    </row>
    <row r="8561" s="489" customFormat="1">
      <c r="B8561" s="490">
        <v>104388</v>
      </c>
      <c r="C8561" s="536" t="s">
        <v>2800</v>
      </c>
      <c r="D8561" s="541" t="s">
        <v>11357</v>
      </c>
      <c r="E8561" s="539" t="s">
        <v>12625</v>
      </c>
      <c r="F8561" s="488">
        <v>0</v>
      </c>
    </row>
    <row r="8562" s="489" customFormat="1">
      <c r="B8562" s="490">
        <v>104387</v>
      </c>
      <c r="C8562" s="536" t="s">
        <v>2800</v>
      </c>
      <c r="D8562" s="541" t="s">
        <v>11358</v>
      </c>
      <c r="E8562" s="539" t="s">
        <v>12626</v>
      </c>
      <c r="F8562" s="488">
        <v>0</v>
      </c>
    </row>
    <row r="8563" s="489" customFormat="1">
      <c r="B8563" s="490">
        <v>104364</v>
      </c>
      <c r="C8563" s="536" t="s">
        <v>2800</v>
      </c>
      <c r="D8563" s="541" t="s">
        <v>11359</v>
      </c>
      <c r="E8563" s="539" t="s">
        <v>12626</v>
      </c>
      <c r="F8563" s="488">
        <v>0</v>
      </c>
    </row>
    <row r="8564" s="489" customFormat="1">
      <c r="B8564" s="490">
        <v>102097</v>
      </c>
      <c r="C8564" s="536" t="s">
        <v>2800</v>
      </c>
      <c r="D8564" s="541" t="s">
        <v>11360</v>
      </c>
      <c r="E8564" s="539" t="s">
        <v>12626</v>
      </c>
      <c r="F8564" s="488">
        <v>0</v>
      </c>
    </row>
    <row r="8565" s="489" customFormat="1">
      <c r="B8565" s="490">
        <v>104365</v>
      </c>
      <c r="C8565" s="536" t="s">
        <v>2800</v>
      </c>
      <c r="D8565" s="541" t="s">
        <v>11361</v>
      </c>
      <c r="E8565" s="539" t="s">
        <v>12626</v>
      </c>
      <c r="F8565" s="488">
        <v>0</v>
      </c>
    </row>
    <row r="8566" s="489" customFormat="1">
      <c r="B8566" s="490">
        <v>101870</v>
      </c>
      <c r="C8566" s="536" t="s">
        <v>2800</v>
      </c>
      <c r="D8566" s="541" t="s">
        <v>11362</v>
      </c>
      <c r="E8566" s="539" t="s">
        <v>12625</v>
      </c>
      <c r="F8566" s="488">
        <v>42.219999999999999</v>
      </c>
    </row>
    <row r="8567" s="489" customFormat="1">
      <c r="B8567" s="490">
        <v>101866</v>
      </c>
      <c r="C8567" s="536" t="s">
        <v>2800</v>
      </c>
      <c r="D8567" s="541" t="s">
        <v>11363</v>
      </c>
      <c r="E8567" s="539" t="s">
        <v>12625</v>
      </c>
      <c r="F8567" s="488">
        <v>36.490000000000002</v>
      </c>
    </row>
    <row r="8568" s="489" customFormat="1">
      <c r="B8568" s="490">
        <v>101867</v>
      </c>
      <c r="C8568" s="536" t="s">
        <v>2800</v>
      </c>
      <c r="D8568" s="541" t="s">
        <v>11364</v>
      </c>
      <c r="E8568" s="539" t="s">
        <v>12625</v>
      </c>
      <c r="F8568" s="488">
        <v>40.899999999999999</v>
      </c>
    </row>
    <row r="8569" s="489" customFormat="1">
      <c r="B8569" s="490">
        <v>101868</v>
      </c>
      <c r="C8569" s="536" t="s">
        <v>2800</v>
      </c>
      <c r="D8569" s="541" t="s">
        <v>11365</v>
      </c>
      <c r="E8569" s="539" t="s">
        <v>12625</v>
      </c>
      <c r="F8569" s="488">
        <v>33.420000000000002</v>
      </c>
    </row>
    <row r="8570" s="489" customFormat="1">
      <c r="B8570" s="490">
        <v>101869</v>
      </c>
      <c r="C8570" s="536" t="s">
        <v>2800</v>
      </c>
      <c r="D8570" s="541" t="s">
        <v>11366</v>
      </c>
      <c r="E8570" s="539" t="s">
        <v>12625</v>
      </c>
      <c r="F8570" s="488">
        <v>37.82</v>
      </c>
    </row>
    <row r="8571" s="489" customFormat="1">
      <c r="B8571" s="490">
        <v>101856</v>
      </c>
      <c r="C8571" s="536" t="s">
        <v>2800</v>
      </c>
      <c r="D8571" s="541" t="s">
        <v>11367</v>
      </c>
      <c r="E8571" s="539" t="s">
        <v>12625</v>
      </c>
      <c r="F8571" s="488">
        <v>30.710000000000001</v>
      </c>
    </row>
    <row r="8572" s="489" customFormat="1">
      <c r="B8572" s="490">
        <v>101865</v>
      </c>
      <c r="C8572" s="536" t="s">
        <v>2800</v>
      </c>
      <c r="D8572" s="541" t="s">
        <v>11368</v>
      </c>
      <c r="E8572" s="539" t="s">
        <v>12625</v>
      </c>
      <c r="F8572" s="488">
        <v>40.439999999999998</v>
      </c>
    </row>
    <row r="8573" s="489" customFormat="1">
      <c r="B8573" s="490">
        <v>101861</v>
      </c>
      <c r="C8573" s="536" t="s">
        <v>2800</v>
      </c>
      <c r="D8573" s="541" t="s">
        <v>11369</v>
      </c>
      <c r="E8573" s="539" t="s">
        <v>12625</v>
      </c>
      <c r="F8573" s="488">
        <v>36.280000000000001</v>
      </c>
    </row>
    <row r="8574" s="489" customFormat="1">
      <c r="B8574" s="490">
        <v>101862</v>
      </c>
      <c r="C8574" s="536" t="s">
        <v>2800</v>
      </c>
      <c r="D8574" s="541" t="s">
        <v>11370</v>
      </c>
      <c r="E8574" s="539" t="s">
        <v>12625</v>
      </c>
      <c r="F8574" s="488">
        <v>39.140000000000001</v>
      </c>
    </row>
    <row r="8575" s="489" customFormat="1">
      <c r="B8575" s="490">
        <v>101863</v>
      </c>
      <c r="C8575" s="536" t="s">
        <v>2800</v>
      </c>
      <c r="D8575" s="541" t="s">
        <v>11371</v>
      </c>
      <c r="E8575" s="539" t="s">
        <v>12625</v>
      </c>
      <c r="F8575" s="488">
        <v>31.649999999999999</v>
      </c>
    </row>
    <row r="8576" s="489" customFormat="1">
      <c r="B8576" s="490">
        <v>101864</v>
      </c>
      <c r="C8576" s="536" t="s">
        <v>2800</v>
      </c>
      <c r="D8576" s="541" t="s">
        <v>11372</v>
      </c>
      <c r="E8576" s="539" t="s">
        <v>12625</v>
      </c>
      <c r="F8576" s="488">
        <v>36.060000000000002</v>
      </c>
    </row>
    <row r="8577" s="489" customFormat="1">
      <c r="B8577" s="490">
        <v>101860</v>
      </c>
      <c r="C8577" s="536" t="s">
        <v>2800</v>
      </c>
      <c r="D8577" s="541" t="s">
        <v>11373</v>
      </c>
      <c r="E8577" s="539" t="s">
        <v>12625</v>
      </c>
      <c r="F8577" s="488">
        <v>38.450000000000003</v>
      </c>
    </row>
    <row r="8578" s="489" customFormat="1">
      <c r="B8578" s="490">
        <v>101857</v>
      </c>
      <c r="C8578" s="536" t="s">
        <v>2800</v>
      </c>
      <c r="D8578" s="541" t="s">
        <v>11374</v>
      </c>
      <c r="E8578" s="539" t="s">
        <v>12625</v>
      </c>
      <c r="F8578" s="488">
        <v>37.240000000000002</v>
      </c>
    </row>
    <row r="8579" s="489" customFormat="1">
      <c r="B8579" s="490">
        <v>101858</v>
      </c>
      <c r="C8579" s="536" t="s">
        <v>2800</v>
      </c>
      <c r="D8579" s="541" t="s">
        <v>11375</v>
      </c>
      <c r="E8579" s="539" t="s">
        <v>12625</v>
      </c>
      <c r="F8579" s="488">
        <v>31.27</v>
      </c>
    </row>
    <row r="8580" s="489" customFormat="1">
      <c r="B8580" s="490">
        <v>101859</v>
      </c>
      <c r="C8580" s="536" t="s">
        <v>2800</v>
      </c>
      <c r="D8580" s="541" t="s">
        <v>11376</v>
      </c>
      <c r="E8580" s="539" t="s">
        <v>12625</v>
      </c>
      <c r="F8580" s="488">
        <v>34.060000000000002</v>
      </c>
    </row>
    <row r="8581" s="489" customFormat="1">
      <c r="B8581" s="490">
        <v>101852</v>
      </c>
      <c r="C8581" s="536" t="s">
        <v>2800</v>
      </c>
      <c r="D8581" s="541" t="s">
        <v>11377</v>
      </c>
      <c r="E8581" s="539" t="s">
        <v>12625</v>
      </c>
      <c r="F8581" s="488">
        <v>83.75</v>
      </c>
    </row>
    <row r="8582" s="489" customFormat="1">
      <c r="B8582" s="490">
        <v>104385</v>
      </c>
      <c r="C8582" s="536" t="s">
        <v>2800</v>
      </c>
      <c r="D8582" s="541" t="s">
        <v>11378</v>
      </c>
      <c r="E8582" s="539" t="s">
        <v>12625</v>
      </c>
      <c r="F8582" s="488">
        <v>0</v>
      </c>
    </row>
    <row r="8583" s="489" customFormat="1">
      <c r="B8583" s="490">
        <v>101850</v>
      </c>
      <c r="C8583" s="536" t="s">
        <v>2800</v>
      </c>
      <c r="D8583" s="541" t="s">
        <v>11379</v>
      </c>
      <c r="E8583" s="539" t="s">
        <v>12625</v>
      </c>
      <c r="F8583" s="488">
        <v>68.209999999999994</v>
      </c>
    </row>
    <row r="8584" s="489" customFormat="1">
      <c r="B8584" s="490">
        <v>101855</v>
      </c>
      <c r="C8584" s="536" t="s">
        <v>2800</v>
      </c>
      <c r="D8584" s="541" t="s">
        <v>11380</v>
      </c>
      <c r="E8584" s="539" t="s">
        <v>12625</v>
      </c>
      <c r="F8584" s="488">
        <v>90.25</v>
      </c>
    </row>
    <row r="8585" s="489" customFormat="1">
      <c r="B8585" s="490">
        <v>104386</v>
      </c>
      <c r="C8585" s="536" t="s">
        <v>2800</v>
      </c>
      <c r="D8585" s="541" t="s">
        <v>11381</v>
      </c>
      <c r="E8585" s="539" t="s">
        <v>12625</v>
      </c>
      <c r="F8585" s="488">
        <v>0</v>
      </c>
    </row>
    <row r="8586" s="489" customFormat="1">
      <c r="B8586" s="490">
        <v>101853</v>
      </c>
      <c r="C8586" s="536" t="s">
        <v>2800</v>
      </c>
      <c r="D8586" s="541" t="s">
        <v>11382</v>
      </c>
      <c r="E8586" s="539" t="s">
        <v>12625</v>
      </c>
      <c r="F8586" s="488">
        <v>62.469999999999999</v>
      </c>
    </row>
    <row r="8587" s="489" customFormat="1">
      <c r="B8587" s="490">
        <v>101849</v>
      </c>
      <c r="C8587" s="536" t="s">
        <v>2800</v>
      </c>
      <c r="D8587" s="541" t="s">
        <v>11383</v>
      </c>
      <c r="E8587" s="539" t="s">
        <v>12626</v>
      </c>
      <c r="F8587" s="488">
        <v>230.93000000000001</v>
      </c>
    </row>
    <row r="8588" s="489" customFormat="1">
      <c r="B8588" s="490">
        <v>101841</v>
      </c>
      <c r="C8588" s="536" t="s">
        <v>2800</v>
      </c>
      <c r="D8588" s="541" t="s">
        <v>11384</v>
      </c>
      <c r="E8588" s="539" t="s">
        <v>12626</v>
      </c>
      <c r="F8588" s="488">
        <v>133.13999999999999</v>
      </c>
    </row>
    <row r="8589" s="489" customFormat="1">
      <c r="B8589" s="490">
        <v>101843</v>
      </c>
      <c r="C8589" s="536" t="s">
        <v>2800</v>
      </c>
      <c r="D8589" s="541" t="s">
        <v>11385</v>
      </c>
      <c r="E8589" s="539" t="s">
        <v>12626</v>
      </c>
      <c r="F8589" s="488">
        <v>199.63999999999999</v>
      </c>
    </row>
    <row r="8590" s="489" customFormat="1">
      <c r="B8590" s="490">
        <v>101844</v>
      </c>
      <c r="C8590" s="536" t="s">
        <v>2800</v>
      </c>
      <c r="D8590" s="541" t="s">
        <v>11386</v>
      </c>
      <c r="E8590" s="539" t="s">
        <v>12626</v>
      </c>
      <c r="F8590" s="488">
        <v>230.72</v>
      </c>
    </row>
    <row r="8591" s="489" customFormat="1">
      <c r="B8591" s="490">
        <v>101845</v>
      </c>
      <c r="C8591" s="536" t="s">
        <v>2800</v>
      </c>
      <c r="D8591" s="541" t="s">
        <v>11387</v>
      </c>
      <c r="E8591" s="539" t="s">
        <v>12626</v>
      </c>
      <c r="F8591" s="488">
        <v>261.35000000000002</v>
      </c>
    </row>
    <row r="8592" s="489" customFormat="1">
      <c r="B8592" s="490">
        <v>101842</v>
      </c>
      <c r="C8592" s="536" t="s">
        <v>2800</v>
      </c>
      <c r="D8592" s="541" t="s">
        <v>11388</v>
      </c>
      <c r="E8592" s="539" t="s">
        <v>12626</v>
      </c>
      <c r="F8592" s="488">
        <v>115.69</v>
      </c>
    </row>
    <row r="8593" s="489" customFormat="1">
      <c r="B8593" s="490">
        <v>101846</v>
      </c>
      <c r="C8593" s="536" t="s">
        <v>2800</v>
      </c>
      <c r="D8593" s="541" t="s">
        <v>11389</v>
      </c>
      <c r="E8593" s="539" t="s">
        <v>12626</v>
      </c>
      <c r="F8593" s="488">
        <v>182.88999999999999</v>
      </c>
    </row>
    <row r="8594" s="489" customFormat="1">
      <c r="B8594" s="490">
        <v>101847</v>
      </c>
      <c r="C8594" s="536" t="s">
        <v>2800</v>
      </c>
      <c r="D8594" s="541" t="s">
        <v>11390</v>
      </c>
      <c r="E8594" s="539" t="s">
        <v>12626</v>
      </c>
      <c r="F8594" s="488">
        <v>214.31</v>
      </c>
    </row>
    <row r="8595" s="489" customFormat="1">
      <c r="B8595" s="490">
        <v>101848</v>
      </c>
      <c r="C8595" s="536" t="s">
        <v>2800</v>
      </c>
      <c r="D8595" s="541" t="s">
        <v>11391</v>
      </c>
      <c r="E8595" s="539" t="s">
        <v>12626</v>
      </c>
      <c r="F8595" s="488">
        <v>245.30000000000001</v>
      </c>
    </row>
    <row r="8596" s="489" customFormat="1">
      <c r="B8596" s="490">
        <v>101839</v>
      </c>
      <c r="C8596" s="536" t="s">
        <v>2800</v>
      </c>
      <c r="D8596" s="541" t="s">
        <v>11392</v>
      </c>
      <c r="E8596" s="539" t="s">
        <v>12626</v>
      </c>
      <c r="F8596" s="488">
        <v>132.27000000000001</v>
      </c>
    </row>
    <row r="8597" s="489" customFormat="1">
      <c r="B8597" s="490">
        <v>101840</v>
      </c>
      <c r="C8597" s="536" t="s">
        <v>2800</v>
      </c>
      <c r="D8597" s="541" t="s">
        <v>11393</v>
      </c>
      <c r="E8597" s="539" t="s">
        <v>12626</v>
      </c>
      <c r="F8597" s="488">
        <v>222.06</v>
      </c>
    </row>
    <row r="8598" s="489" customFormat="1">
      <c r="B8598" s="490">
        <v>101837</v>
      </c>
      <c r="C8598" s="536" t="s">
        <v>2800</v>
      </c>
      <c r="D8598" s="541" t="s">
        <v>11394</v>
      </c>
      <c r="E8598" s="539" t="s">
        <v>12626</v>
      </c>
      <c r="F8598" s="488">
        <v>65.019999999999996</v>
      </c>
    </row>
    <row r="8599" s="489" customFormat="1">
      <c r="B8599" s="490">
        <v>101838</v>
      </c>
      <c r="C8599" s="536" t="s">
        <v>2800</v>
      </c>
      <c r="D8599" s="541" t="s">
        <v>11395</v>
      </c>
      <c r="E8599" s="539" t="s">
        <v>12626</v>
      </c>
      <c r="F8599" s="488">
        <v>99.099999999999994</v>
      </c>
    </row>
    <row r="8600" s="489" customFormat="1">
      <c r="B8600" s="490">
        <v>101836</v>
      </c>
      <c r="C8600" s="536" t="s">
        <v>2800</v>
      </c>
      <c r="D8600" s="541" t="s">
        <v>11396</v>
      </c>
      <c r="E8600" s="539" t="s">
        <v>12626</v>
      </c>
      <c r="F8600" s="488">
        <v>28.41</v>
      </c>
    </row>
    <row r="8601" s="489" customFormat="1">
      <c r="B8601" s="490">
        <v>101835</v>
      </c>
      <c r="C8601" s="536" t="s">
        <v>2800</v>
      </c>
      <c r="D8601" s="541" t="s">
        <v>11397</v>
      </c>
      <c r="E8601" s="539" t="s">
        <v>12626</v>
      </c>
      <c r="F8601" s="488">
        <v>339.31999999999999</v>
      </c>
    </row>
    <row r="8602" s="489" customFormat="1">
      <c r="B8602" s="490">
        <v>101827</v>
      </c>
      <c r="C8602" s="536" t="s">
        <v>2800</v>
      </c>
      <c r="D8602" s="541" t="s">
        <v>11398</v>
      </c>
      <c r="E8602" s="539" t="s">
        <v>12626</v>
      </c>
      <c r="F8602" s="488">
        <v>241.53</v>
      </c>
    </row>
    <row r="8603" s="489" customFormat="1">
      <c r="B8603" s="490">
        <v>101829</v>
      </c>
      <c r="C8603" s="536" t="s">
        <v>2800</v>
      </c>
      <c r="D8603" s="541" t="s">
        <v>11399</v>
      </c>
      <c r="E8603" s="539" t="s">
        <v>12626</v>
      </c>
      <c r="F8603" s="488">
        <v>308.02999999999997</v>
      </c>
    </row>
    <row r="8604" s="489" customFormat="1">
      <c r="B8604" s="490">
        <v>101830</v>
      </c>
      <c r="C8604" s="536" t="s">
        <v>2800</v>
      </c>
      <c r="D8604" s="541" t="s">
        <v>11400</v>
      </c>
      <c r="E8604" s="539" t="s">
        <v>12626</v>
      </c>
      <c r="F8604" s="488">
        <v>339.11000000000001</v>
      </c>
    </row>
    <row r="8605" s="489" customFormat="1">
      <c r="B8605" s="490">
        <v>101831</v>
      </c>
      <c r="C8605" s="536" t="s">
        <v>2800</v>
      </c>
      <c r="D8605" s="541" t="s">
        <v>11401</v>
      </c>
      <c r="E8605" s="539" t="s">
        <v>12626</v>
      </c>
      <c r="F8605" s="488">
        <v>369.74000000000001</v>
      </c>
    </row>
    <row r="8606" s="489" customFormat="1">
      <c r="B8606" s="490">
        <v>101828</v>
      </c>
      <c r="C8606" s="536" t="s">
        <v>2800</v>
      </c>
      <c r="D8606" s="541" t="s">
        <v>11402</v>
      </c>
      <c r="E8606" s="539" t="s">
        <v>12626</v>
      </c>
      <c r="F8606" s="488">
        <v>224.08000000000001</v>
      </c>
    </row>
    <row r="8607" s="489" customFormat="1">
      <c r="B8607" s="490">
        <v>101832</v>
      </c>
      <c r="C8607" s="536" t="s">
        <v>2800</v>
      </c>
      <c r="D8607" s="541" t="s">
        <v>11403</v>
      </c>
      <c r="E8607" s="539" t="s">
        <v>12626</v>
      </c>
      <c r="F8607" s="488">
        <v>291.27999999999997</v>
      </c>
    </row>
    <row r="8608" s="489" customFormat="1">
      <c r="B8608" s="490">
        <v>101833</v>
      </c>
      <c r="C8608" s="536" t="s">
        <v>2800</v>
      </c>
      <c r="D8608" s="541" t="s">
        <v>11404</v>
      </c>
      <c r="E8608" s="539" t="s">
        <v>12626</v>
      </c>
      <c r="F8608" s="488">
        <v>322.69999999999999</v>
      </c>
    </row>
    <row r="8609" s="489" customFormat="1">
      <c r="B8609" s="490">
        <v>101834</v>
      </c>
      <c r="C8609" s="536" t="s">
        <v>2800</v>
      </c>
      <c r="D8609" s="541" t="s">
        <v>11405</v>
      </c>
      <c r="E8609" s="539" t="s">
        <v>12626</v>
      </c>
      <c r="F8609" s="488">
        <v>353.69</v>
      </c>
    </row>
    <row r="8610" s="489" customFormat="1">
      <c r="B8610" s="490">
        <v>101825</v>
      </c>
      <c r="C8610" s="536" t="s">
        <v>2800</v>
      </c>
      <c r="D8610" s="541" t="s">
        <v>11406</v>
      </c>
      <c r="E8610" s="539" t="s">
        <v>12626</v>
      </c>
      <c r="F8610" s="488">
        <v>240.66</v>
      </c>
    </row>
    <row r="8611" s="489" customFormat="1">
      <c r="B8611" s="490">
        <v>101826</v>
      </c>
      <c r="C8611" s="536" t="s">
        <v>2800</v>
      </c>
      <c r="D8611" s="541" t="s">
        <v>11407</v>
      </c>
      <c r="E8611" s="539" t="s">
        <v>12626</v>
      </c>
      <c r="F8611" s="488">
        <v>273.38</v>
      </c>
    </row>
    <row r="8612" s="489" customFormat="1">
      <c r="B8612" s="490">
        <v>101823</v>
      </c>
      <c r="C8612" s="536" t="s">
        <v>2800</v>
      </c>
      <c r="D8612" s="541" t="s">
        <v>11408</v>
      </c>
      <c r="E8612" s="539" t="s">
        <v>12626</v>
      </c>
      <c r="F8612" s="488">
        <v>173.41</v>
      </c>
    </row>
    <row r="8613" s="489" customFormat="1">
      <c r="B8613" s="490">
        <v>101824</v>
      </c>
      <c r="C8613" s="536" t="s">
        <v>2800</v>
      </c>
      <c r="D8613" s="541" t="s">
        <v>11409</v>
      </c>
      <c r="E8613" s="539" t="s">
        <v>12626</v>
      </c>
      <c r="F8613" s="488">
        <v>207.49000000000001</v>
      </c>
    </row>
    <row r="8614" s="489" customFormat="1">
      <c r="B8614" s="490">
        <v>101822</v>
      </c>
      <c r="C8614" s="536" t="s">
        <v>2800</v>
      </c>
      <c r="D8614" s="541" t="s">
        <v>11410</v>
      </c>
      <c r="E8614" s="539" t="s">
        <v>12626</v>
      </c>
      <c r="F8614" s="488">
        <v>136.80000000000001</v>
      </c>
    </row>
    <row r="8615" s="489" customFormat="1">
      <c r="B8615" s="490">
        <v>101819</v>
      </c>
      <c r="C8615" s="536" t="s">
        <v>2800</v>
      </c>
      <c r="D8615" s="541" t="s">
        <v>11411</v>
      </c>
      <c r="E8615" s="539" t="s">
        <v>12625</v>
      </c>
      <c r="F8615" s="488">
        <v>75.560000000000002</v>
      </c>
    </row>
    <row r="8616" s="489" customFormat="1">
      <c r="B8616" s="490">
        <v>104370</v>
      </c>
      <c r="C8616" s="536" t="s">
        <v>2800</v>
      </c>
      <c r="D8616" s="541" t="s">
        <v>11412</v>
      </c>
      <c r="E8616" s="539" t="s">
        <v>12625</v>
      </c>
      <c r="F8616" s="488">
        <v>0</v>
      </c>
    </row>
    <row r="8617" s="489" customFormat="1">
      <c r="B8617" s="490">
        <v>101817</v>
      </c>
      <c r="C8617" s="536" t="s">
        <v>2800</v>
      </c>
      <c r="D8617" s="541" t="s">
        <v>11413</v>
      </c>
      <c r="E8617" s="539" t="s">
        <v>12625</v>
      </c>
      <c r="F8617" s="488">
        <v>60.25</v>
      </c>
    </row>
    <row r="8618" s="489" customFormat="1">
      <c r="B8618" s="490">
        <v>101816</v>
      </c>
      <c r="C8618" s="536" t="s">
        <v>2800</v>
      </c>
      <c r="D8618" s="541" t="s">
        <v>11414</v>
      </c>
      <c r="E8618" s="539" t="s">
        <v>12625</v>
      </c>
      <c r="F8618" s="488">
        <v>83.840000000000003</v>
      </c>
    </row>
    <row r="8619" s="489" customFormat="1">
      <c r="B8619" s="490">
        <v>104369</v>
      </c>
      <c r="C8619" s="536" t="s">
        <v>2800</v>
      </c>
      <c r="D8619" s="541" t="s">
        <v>11415</v>
      </c>
      <c r="E8619" s="539" t="s">
        <v>12625</v>
      </c>
      <c r="F8619" s="488">
        <v>0</v>
      </c>
    </row>
    <row r="8620" s="489" customFormat="1">
      <c r="B8620" s="490">
        <v>101820</v>
      </c>
      <c r="C8620" s="536" t="s">
        <v>2800</v>
      </c>
      <c r="D8620" s="541" t="s">
        <v>11416</v>
      </c>
      <c r="E8620" s="539" t="s">
        <v>12625</v>
      </c>
      <c r="F8620" s="488">
        <v>47.140000000000001</v>
      </c>
    </row>
    <row r="8621" s="489" customFormat="1">
      <c r="B8621" s="490">
        <v>102988</v>
      </c>
      <c r="C8621" s="536" t="s">
        <v>2800</v>
      </c>
      <c r="D8621" s="541" t="s">
        <v>11417</v>
      </c>
      <c r="E8621" s="539" t="s">
        <v>12625</v>
      </c>
      <c r="F8621" s="488">
        <v>61.700000000000003</v>
      </c>
    </row>
    <row r="8622" s="489" customFormat="1">
      <c r="B8622" s="490">
        <v>101814</v>
      </c>
      <c r="C8622" s="536" t="s">
        <v>2800</v>
      </c>
      <c r="D8622" s="541" t="s">
        <v>11418</v>
      </c>
      <c r="E8622" s="539" t="s">
        <v>12625</v>
      </c>
      <c r="F8622" s="488">
        <v>56.189999999999998</v>
      </c>
    </row>
    <row r="8623" s="489" customFormat="1">
      <c r="B8623" s="490">
        <v>102098</v>
      </c>
      <c r="C8623" s="536" t="s">
        <v>2800</v>
      </c>
      <c r="D8623" s="541" t="s">
        <v>11419</v>
      </c>
      <c r="E8623" s="539" t="s">
        <v>12626</v>
      </c>
      <c r="F8623" s="488">
        <v>2467.8899999999999</v>
      </c>
    </row>
    <row r="8624" s="489" customFormat="1">
      <c r="B8624" s="490">
        <v>104366</v>
      </c>
      <c r="C8624" s="536" t="s">
        <v>2800</v>
      </c>
      <c r="D8624" s="541" t="s">
        <v>11420</v>
      </c>
      <c r="E8624" s="539" t="s">
        <v>12626</v>
      </c>
      <c r="F8624" s="488">
        <v>0</v>
      </c>
    </row>
    <row r="8625" s="489" customFormat="1">
      <c r="B8625" s="490">
        <v>102099</v>
      </c>
      <c r="C8625" s="536" t="s">
        <v>2800</v>
      </c>
      <c r="D8625" s="541" t="s">
        <v>11421</v>
      </c>
      <c r="E8625" s="539" t="s">
        <v>12626</v>
      </c>
      <c r="F8625" s="488">
        <v>0</v>
      </c>
    </row>
    <row r="8626" s="489" customFormat="1">
      <c r="B8626" s="490">
        <v>104367</v>
      </c>
      <c r="C8626" s="536" t="s">
        <v>2800</v>
      </c>
      <c r="D8626" s="541" t="s">
        <v>11422</v>
      </c>
      <c r="E8626" s="539" t="s">
        <v>12626</v>
      </c>
      <c r="F8626" s="488">
        <v>0</v>
      </c>
    </row>
    <row r="8627" s="489" customFormat="1">
      <c r="B8627" s="490">
        <v>92994</v>
      </c>
      <c r="C8627" s="536" t="s">
        <v>2800</v>
      </c>
      <c r="D8627" s="541" t="s">
        <v>11423</v>
      </c>
      <c r="E8627" s="539" t="s">
        <v>143</v>
      </c>
      <c r="F8627" s="488">
        <v>137.34</v>
      </c>
    </row>
    <row r="8628" s="489" customFormat="1">
      <c r="B8628" s="490">
        <v>92996</v>
      </c>
      <c r="C8628" s="536" t="s">
        <v>2800</v>
      </c>
      <c r="D8628" s="541" t="s">
        <v>11424</v>
      </c>
      <c r="E8628" s="539" t="s">
        <v>143</v>
      </c>
      <c r="F8628" s="488">
        <v>166.15000000000001</v>
      </c>
    </row>
    <row r="8629" s="489" customFormat="1">
      <c r="B8629" s="490">
        <v>92998</v>
      </c>
      <c r="C8629" s="536" t="s">
        <v>2800</v>
      </c>
      <c r="D8629" s="541" t="s">
        <v>11425</v>
      </c>
      <c r="E8629" s="539" t="s">
        <v>143</v>
      </c>
      <c r="F8629" s="488">
        <v>203.59999999999999</v>
      </c>
    </row>
    <row r="8630" s="489" customFormat="1">
      <c r="B8630" s="490">
        <v>93000</v>
      </c>
      <c r="C8630" s="536" t="s">
        <v>2800</v>
      </c>
      <c r="D8630" s="541" t="s">
        <v>11426</v>
      </c>
      <c r="E8630" s="539" t="s">
        <v>143</v>
      </c>
      <c r="F8630" s="488">
        <v>269.55000000000001</v>
      </c>
    </row>
    <row r="8631" s="489" customFormat="1">
      <c r="B8631" s="490">
        <v>92984</v>
      </c>
      <c r="C8631" s="536" t="s">
        <v>2800</v>
      </c>
      <c r="D8631" s="541" t="s">
        <v>11427</v>
      </c>
      <c r="E8631" s="539" t="s">
        <v>143</v>
      </c>
      <c r="F8631" s="488">
        <v>29.489999999999998</v>
      </c>
    </row>
    <row r="8632" s="489" customFormat="1">
      <c r="B8632" s="490">
        <v>93002</v>
      </c>
      <c r="C8632" s="536" t="s">
        <v>2800</v>
      </c>
      <c r="D8632" s="541" t="s">
        <v>11428</v>
      </c>
      <c r="E8632" s="539" t="s">
        <v>143</v>
      </c>
      <c r="F8632" s="488">
        <v>348.48000000000002</v>
      </c>
    </row>
    <row r="8633" s="489" customFormat="1">
      <c r="B8633" s="490">
        <v>92986</v>
      </c>
      <c r="C8633" s="536" t="s">
        <v>2800</v>
      </c>
      <c r="D8633" s="541" t="s">
        <v>11429</v>
      </c>
      <c r="E8633" s="539" t="s">
        <v>143</v>
      </c>
      <c r="F8633" s="488">
        <v>40.729999999999997</v>
      </c>
    </row>
    <row r="8634" s="489" customFormat="1">
      <c r="B8634" s="490">
        <v>92988</v>
      </c>
      <c r="C8634" s="536" t="s">
        <v>2800</v>
      </c>
      <c r="D8634" s="541" t="s">
        <v>11430</v>
      </c>
      <c r="E8634" s="539" t="s">
        <v>143</v>
      </c>
      <c r="F8634" s="488">
        <v>59.079999999999998</v>
      </c>
    </row>
    <row r="8635" s="489" customFormat="1">
      <c r="B8635" s="490">
        <v>92990</v>
      </c>
      <c r="C8635" s="536" t="s">
        <v>2800</v>
      </c>
      <c r="D8635" s="541" t="s">
        <v>11431</v>
      </c>
      <c r="E8635" s="539" t="s">
        <v>143</v>
      </c>
      <c r="F8635" s="488">
        <v>81.760000000000005</v>
      </c>
    </row>
    <row r="8636" s="489" customFormat="1">
      <c r="B8636" s="490">
        <v>92992</v>
      </c>
      <c r="C8636" s="536" t="s">
        <v>2800</v>
      </c>
      <c r="D8636" s="541" t="s">
        <v>11432</v>
      </c>
      <c r="E8636" s="539" t="s">
        <v>143</v>
      </c>
      <c r="F8636" s="488">
        <v>105.7</v>
      </c>
    </row>
    <row r="8637" s="489" customFormat="1">
      <c r="B8637" s="490">
        <v>103491</v>
      </c>
      <c r="C8637" s="536" t="s">
        <v>2800</v>
      </c>
      <c r="D8637" s="541" t="s">
        <v>11433</v>
      </c>
      <c r="E8637" s="539" t="s">
        <v>12626</v>
      </c>
      <c r="F8637" s="488">
        <v>677.83000000000004</v>
      </c>
    </row>
    <row r="8638" s="489" customFormat="1">
      <c r="B8638" s="490">
        <v>93026</v>
      </c>
      <c r="C8638" s="536" t="s">
        <v>2800</v>
      </c>
      <c r="D8638" s="541" t="s">
        <v>11434</v>
      </c>
      <c r="E8638" s="539" t="s">
        <v>188</v>
      </c>
      <c r="F8638" s="488">
        <v>94.409999999999997</v>
      </c>
    </row>
    <row r="8639" s="489" customFormat="1">
      <c r="B8639" s="490">
        <v>93018</v>
      </c>
      <c r="C8639" s="536" t="s">
        <v>2800</v>
      </c>
      <c r="D8639" s="541" t="s">
        <v>11435</v>
      </c>
      <c r="E8639" s="539" t="s">
        <v>188</v>
      </c>
      <c r="F8639" s="488">
        <v>26.16</v>
      </c>
    </row>
    <row r="8640" s="489" customFormat="1">
      <c r="B8640" s="490">
        <v>93020</v>
      </c>
      <c r="C8640" s="536" t="s">
        <v>2800</v>
      </c>
      <c r="D8640" s="541" t="s">
        <v>11436</v>
      </c>
      <c r="E8640" s="539" t="s">
        <v>188</v>
      </c>
      <c r="F8640" s="488">
        <v>33.380000000000003</v>
      </c>
    </row>
    <row r="8641" s="489" customFormat="1">
      <c r="B8641" s="490">
        <v>93022</v>
      </c>
      <c r="C8641" s="536" t="s">
        <v>2800</v>
      </c>
      <c r="D8641" s="541" t="s">
        <v>11437</v>
      </c>
      <c r="E8641" s="539" t="s">
        <v>188</v>
      </c>
      <c r="F8641" s="488">
        <v>55.200000000000003</v>
      </c>
    </row>
    <row r="8642" s="489" customFormat="1">
      <c r="B8642" s="490">
        <v>93024</v>
      </c>
      <c r="C8642" s="536" t="s">
        <v>2800</v>
      </c>
      <c r="D8642" s="541" t="s">
        <v>11438</v>
      </c>
      <c r="E8642" s="539" t="s">
        <v>188</v>
      </c>
      <c r="F8642" s="488">
        <v>58.130000000000003</v>
      </c>
    </row>
    <row r="8643" s="489" customFormat="1">
      <c r="B8643" s="490">
        <v>97670</v>
      </c>
      <c r="C8643" s="536" t="s">
        <v>2800</v>
      </c>
      <c r="D8643" s="541" t="s">
        <v>11439</v>
      </c>
      <c r="E8643" s="539" t="s">
        <v>143</v>
      </c>
      <c r="F8643" s="488">
        <v>20.719999999999999</v>
      </c>
    </row>
    <row r="8644" s="489" customFormat="1">
      <c r="B8644" s="490">
        <v>103486</v>
      </c>
      <c r="C8644" s="536" t="s">
        <v>2800</v>
      </c>
      <c r="D8644" s="541" t="s">
        <v>11440</v>
      </c>
      <c r="E8644" s="539" t="s">
        <v>143</v>
      </c>
      <c r="F8644" s="488">
        <v>0</v>
      </c>
    </row>
    <row r="8645" s="489" customFormat="1">
      <c r="B8645" s="490">
        <v>103487</v>
      </c>
      <c r="C8645" s="536" t="s">
        <v>2800</v>
      </c>
      <c r="D8645" s="541" t="s">
        <v>11441</v>
      </c>
      <c r="E8645" s="539" t="s">
        <v>143</v>
      </c>
      <c r="F8645" s="488">
        <v>0</v>
      </c>
    </row>
    <row r="8646" s="489" customFormat="1">
      <c r="B8646" s="490">
        <v>103488</v>
      </c>
      <c r="C8646" s="536" t="s">
        <v>2800</v>
      </c>
      <c r="D8646" s="541" t="s">
        <v>11442</v>
      </c>
      <c r="E8646" s="539" t="s">
        <v>143</v>
      </c>
      <c r="F8646" s="488">
        <v>0</v>
      </c>
    </row>
    <row r="8647" s="489" customFormat="1">
      <c r="B8647" s="490">
        <v>103489</v>
      </c>
      <c r="C8647" s="536" t="s">
        <v>2800</v>
      </c>
      <c r="D8647" s="541" t="s">
        <v>11443</v>
      </c>
      <c r="E8647" s="539" t="s">
        <v>143</v>
      </c>
      <c r="F8647" s="488">
        <v>0</v>
      </c>
    </row>
    <row r="8648" s="489" customFormat="1">
      <c r="B8648" s="490">
        <v>97667</v>
      </c>
      <c r="C8648" s="536" t="s">
        <v>2800</v>
      </c>
      <c r="D8648" s="541" t="s">
        <v>11444</v>
      </c>
      <c r="E8648" s="539" t="s">
        <v>143</v>
      </c>
      <c r="F8648" s="488">
        <v>7.71</v>
      </c>
    </row>
    <row r="8649" s="489" customFormat="1">
      <c r="B8649" s="490">
        <v>97668</v>
      </c>
      <c r="C8649" s="536" t="s">
        <v>2800</v>
      </c>
      <c r="D8649" s="541" t="s">
        <v>11445</v>
      </c>
      <c r="E8649" s="539" t="s">
        <v>143</v>
      </c>
      <c r="F8649" s="488">
        <v>10.960000000000001</v>
      </c>
    </row>
    <row r="8650" s="489" customFormat="1">
      <c r="B8650" s="490">
        <v>97669</v>
      </c>
      <c r="C8650" s="536" t="s">
        <v>2800</v>
      </c>
      <c r="D8650" s="541" t="s">
        <v>11446</v>
      </c>
      <c r="E8650" s="539" t="s">
        <v>143</v>
      </c>
      <c r="F8650" s="488">
        <v>16.43</v>
      </c>
    </row>
    <row r="8651" s="489" customFormat="1">
      <c r="B8651" s="490">
        <v>93012</v>
      </c>
      <c r="C8651" s="536" t="s">
        <v>2800</v>
      </c>
      <c r="D8651" s="541" t="s">
        <v>11447</v>
      </c>
      <c r="E8651" s="539" t="s">
        <v>143</v>
      </c>
      <c r="F8651" s="488">
        <v>76.640000000000001</v>
      </c>
    </row>
    <row r="8652" s="489" customFormat="1">
      <c r="B8652" s="490">
        <v>93008</v>
      </c>
      <c r="C8652" s="536" t="s">
        <v>2800</v>
      </c>
      <c r="D8652" s="541" t="s">
        <v>11448</v>
      </c>
      <c r="E8652" s="539" t="s">
        <v>143</v>
      </c>
      <c r="F8652" s="488">
        <v>20.079999999999998</v>
      </c>
    </row>
    <row r="8653" s="489" customFormat="1">
      <c r="B8653" s="490">
        <v>93009</v>
      </c>
      <c r="C8653" s="536" t="s">
        <v>2800</v>
      </c>
      <c r="D8653" s="541" t="s">
        <v>11449</v>
      </c>
      <c r="E8653" s="539" t="s">
        <v>143</v>
      </c>
      <c r="F8653" s="488">
        <v>29.73</v>
      </c>
    </row>
    <row r="8654" s="489" customFormat="1">
      <c r="B8654" s="490">
        <v>93010</v>
      </c>
      <c r="C8654" s="536" t="s">
        <v>2800</v>
      </c>
      <c r="D8654" s="541" t="s">
        <v>11450</v>
      </c>
      <c r="E8654" s="539" t="s">
        <v>143</v>
      </c>
      <c r="F8654" s="488">
        <v>41.43</v>
      </c>
    </row>
    <row r="8655" s="489" customFormat="1">
      <c r="B8655" s="490">
        <v>93011</v>
      </c>
      <c r="C8655" s="536" t="s">
        <v>2800</v>
      </c>
      <c r="D8655" s="541" t="s">
        <v>11451</v>
      </c>
      <c r="E8655" s="539" t="s">
        <v>143</v>
      </c>
      <c r="F8655" s="488">
        <v>50.68</v>
      </c>
    </row>
    <row r="8656" s="489" customFormat="1">
      <c r="B8656" s="490">
        <v>103492</v>
      </c>
      <c r="C8656" s="536" t="s">
        <v>2800</v>
      </c>
      <c r="D8656" s="541" t="s">
        <v>11452</v>
      </c>
      <c r="E8656" s="539" t="s">
        <v>143</v>
      </c>
      <c r="F8656" s="488">
        <v>0</v>
      </c>
    </row>
    <row r="8657" s="489" customFormat="1">
      <c r="B8657" s="490">
        <v>93017</v>
      </c>
      <c r="C8657" s="536" t="s">
        <v>2800</v>
      </c>
      <c r="D8657" s="541" t="s">
        <v>11453</v>
      </c>
      <c r="E8657" s="539" t="s">
        <v>188</v>
      </c>
      <c r="F8657" s="488">
        <v>57.240000000000002</v>
      </c>
    </row>
    <row r="8658" s="489" customFormat="1">
      <c r="B8658" s="490">
        <v>93013</v>
      </c>
      <c r="C8658" s="536" t="s">
        <v>2800</v>
      </c>
      <c r="D8658" s="541" t="s">
        <v>11454</v>
      </c>
      <c r="E8658" s="539" t="s">
        <v>188</v>
      </c>
      <c r="F8658" s="488">
        <v>17.140000000000001</v>
      </c>
    </row>
    <row r="8659" s="489" customFormat="1">
      <c r="B8659" s="490">
        <v>93014</v>
      </c>
      <c r="C8659" s="536" t="s">
        <v>2800</v>
      </c>
      <c r="D8659" s="541" t="s">
        <v>11455</v>
      </c>
      <c r="E8659" s="539" t="s">
        <v>188</v>
      </c>
      <c r="F8659" s="488">
        <v>21</v>
      </c>
    </row>
    <row r="8660" s="489" customFormat="1">
      <c r="B8660" s="490">
        <v>93015</v>
      </c>
      <c r="C8660" s="536" t="s">
        <v>2800</v>
      </c>
      <c r="D8660" s="541" t="s">
        <v>11456</v>
      </c>
      <c r="E8660" s="539" t="s">
        <v>188</v>
      </c>
      <c r="F8660" s="488">
        <v>31.559999999999999</v>
      </c>
    </row>
    <row r="8661" s="489" customFormat="1">
      <c r="B8661" s="490">
        <v>93016</v>
      </c>
      <c r="C8661" s="536" t="s">
        <v>2800</v>
      </c>
      <c r="D8661" s="541" t="s">
        <v>11457</v>
      </c>
      <c r="E8661" s="539" t="s">
        <v>188</v>
      </c>
      <c r="F8661" s="488">
        <v>38.25</v>
      </c>
    </row>
    <row r="8662" s="489" customFormat="1">
      <c r="B8662" s="490">
        <v>103490</v>
      </c>
      <c r="C8662" s="536" t="s">
        <v>2800</v>
      </c>
      <c r="D8662" s="541" t="s">
        <v>11458</v>
      </c>
      <c r="E8662" s="539" t="s">
        <v>12626</v>
      </c>
      <c r="F8662" s="488">
        <v>3401.23</v>
      </c>
    </row>
    <row r="8663" s="489" customFormat="1">
      <c r="B8663" s="490">
        <v>106082</v>
      </c>
      <c r="C8663" s="536" t="s">
        <v>2800</v>
      </c>
      <c r="D8663" s="541" t="s">
        <v>11459</v>
      </c>
      <c r="E8663" s="539" t="s">
        <v>188</v>
      </c>
      <c r="F8663" s="488">
        <v>17.260000000000002</v>
      </c>
    </row>
    <row r="8664" s="489" customFormat="1">
      <c r="B8664" s="490">
        <v>98306</v>
      </c>
      <c r="C8664" s="536" t="s">
        <v>2800</v>
      </c>
      <c r="D8664" s="541" t="s">
        <v>11460</v>
      </c>
      <c r="E8664" s="539" t="s">
        <v>188</v>
      </c>
      <c r="F8664" s="488">
        <v>62.479999999999997</v>
      </c>
    </row>
    <row r="8665" s="489" customFormat="1">
      <c r="B8665" s="490">
        <v>100553</v>
      </c>
      <c r="C8665" s="536" t="s">
        <v>2800</v>
      </c>
      <c r="D8665" s="541" t="s">
        <v>11461</v>
      </c>
      <c r="E8665" s="539" t="s">
        <v>143</v>
      </c>
      <c r="F8665" s="488">
        <v>24.75</v>
      </c>
    </row>
    <row r="8666" s="489" customFormat="1">
      <c r="B8666" s="490">
        <v>100554</v>
      </c>
      <c r="C8666" s="536" t="s">
        <v>2800</v>
      </c>
      <c r="D8666" s="541" t="s">
        <v>11462</v>
      </c>
      <c r="E8666" s="539" t="s">
        <v>143</v>
      </c>
      <c r="F8666" s="488">
        <v>6.5800000000000001</v>
      </c>
    </row>
    <row r="8667" s="489" customFormat="1">
      <c r="B8667" s="490">
        <v>98300</v>
      </c>
      <c r="C8667" s="536" t="s">
        <v>2800</v>
      </c>
      <c r="D8667" s="541" t="s">
        <v>11463</v>
      </c>
      <c r="E8667" s="539" t="s">
        <v>143</v>
      </c>
      <c r="F8667" s="488">
        <v>6.6500000000000004</v>
      </c>
    </row>
    <row r="8668" s="489" customFormat="1">
      <c r="B8668" s="490">
        <v>98295</v>
      </c>
      <c r="C8668" s="536" t="s">
        <v>2800</v>
      </c>
      <c r="D8668" s="541" t="s">
        <v>11464</v>
      </c>
      <c r="E8668" s="539" t="s">
        <v>143</v>
      </c>
      <c r="F8668" s="488">
        <v>5.8499999999999996</v>
      </c>
    </row>
    <row r="8669" s="489" customFormat="1">
      <c r="B8669" s="490">
        <v>98294</v>
      </c>
      <c r="C8669" s="536" t="s">
        <v>2800</v>
      </c>
      <c r="D8669" s="541" t="s">
        <v>11465</v>
      </c>
      <c r="E8669" s="539" t="s">
        <v>143</v>
      </c>
      <c r="F8669" s="488">
        <v>8.0700000000000003</v>
      </c>
    </row>
    <row r="8670" s="489" customFormat="1">
      <c r="B8670" s="490">
        <v>98297</v>
      </c>
      <c r="C8670" s="536" t="s">
        <v>2800</v>
      </c>
      <c r="D8670" s="541" t="s">
        <v>11466</v>
      </c>
      <c r="E8670" s="539" t="s">
        <v>143</v>
      </c>
      <c r="F8670" s="488">
        <v>8.2300000000000004</v>
      </c>
    </row>
    <row r="8671" s="489" customFormat="1">
      <c r="B8671" s="490">
        <v>98296</v>
      </c>
      <c r="C8671" s="536" t="s">
        <v>2800</v>
      </c>
      <c r="D8671" s="541" t="s">
        <v>11467</v>
      </c>
      <c r="E8671" s="539" t="s">
        <v>143</v>
      </c>
      <c r="F8671" s="488">
        <v>10.539999999999999</v>
      </c>
    </row>
    <row r="8672" s="489" customFormat="1">
      <c r="B8672" s="490">
        <v>98299</v>
      </c>
      <c r="C8672" s="536" t="s">
        <v>2800</v>
      </c>
      <c r="D8672" s="541" t="s">
        <v>11468</v>
      </c>
      <c r="E8672" s="539" t="s">
        <v>143</v>
      </c>
      <c r="F8672" s="488">
        <v>20.91</v>
      </c>
    </row>
    <row r="8673" s="489" customFormat="1">
      <c r="B8673" s="490">
        <v>98298</v>
      </c>
      <c r="C8673" s="536" t="s">
        <v>2800</v>
      </c>
      <c r="D8673" s="541" t="s">
        <v>11469</v>
      </c>
      <c r="E8673" s="539" t="s">
        <v>143</v>
      </c>
      <c r="F8673" s="488">
        <v>23.219999999999999</v>
      </c>
    </row>
    <row r="8674" s="489" customFormat="1">
      <c r="B8674" s="490">
        <v>98261</v>
      </c>
      <c r="C8674" s="536" t="s">
        <v>2800</v>
      </c>
      <c r="D8674" s="541" t="s">
        <v>11470</v>
      </c>
      <c r="E8674" s="539" t="s">
        <v>143</v>
      </c>
      <c r="F8674" s="488">
        <v>3.4500000000000002</v>
      </c>
    </row>
    <row r="8675" s="489" customFormat="1">
      <c r="B8675" s="490">
        <v>98287</v>
      </c>
      <c r="C8675" s="536" t="s">
        <v>2800</v>
      </c>
      <c r="D8675" s="541" t="s">
        <v>11471</v>
      </c>
      <c r="E8675" s="539" t="s">
        <v>143</v>
      </c>
      <c r="F8675" s="488">
        <v>1.3500000000000001</v>
      </c>
    </row>
    <row r="8676" s="489" customFormat="1">
      <c r="B8676" s="490">
        <v>98280</v>
      </c>
      <c r="C8676" s="536" t="s">
        <v>2800</v>
      </c>
      <c r="D8676" s="541" t="s">
        <v>11472</v>
      </c>
      <c r="E8676" s="539" t="s">
        <v>143</v>
      </c>
      <c r="F8676" s="488">
        <v>6.9500000000000002</v>
      </c>
    </row>
    <row r="8677" s="489" customFormat="1">
      <c r="B8677" s="490">
        <v>98288</v>
      </c>
      <c r="C8677" s="536" t="s">
        <v>2800</v>
      </c>
      <c r="D8677" s="541" t="s">
        <v>11473</v>
      </c>
      <c r="E8677" s="539" t="s">
        <v>143</v>
      </c>
      <c r="F8677" s="488">
        <v>2.1200000000000001</v>
      </c>
    </row>
    <row r="8678" s="489" customFormat="1">
      <c r="B8678" s="490">
        <v>98281</v>
      </c>
      <c r="C8678" s="536" t="s">
        <v>2800</v>
      </c>
      <c r="D8678" s="541" t="s">
        <v>11474</v>
      </c>
      <c r="E8678" s="539" t="s">
        <v>143</v>
      </c>
      <c r="F8678" s="488">
        <v>7.71</v>
      </c>
    </row>
    <row r="8679" s="489" customFormat="1">
      <c r="B8679" s="490">
        <v>98262</v>
      </c>
      <c r="C8679" s="536" t="s">
        <v>2800</v>
      </c>
      <c r="D8679" s="541" t="s">
        <v>11475</v>
      </c>
      <c r="E8679" s="539" t="s">
        <v>143</v>
      </c>
      <c r="F8679" s="488">
        <v>4.2199999999999998</v>
      </c>
    </row>
    <row r="8680" s="489" customFormat="1">
      <c r="B8680" s="490">
        <v>98289</v>
      </c>
      <c r="C8680" s="536" t="s">
        <v>2800</v>
      </c>
      <c r="D8680" s="541" t="s">
        <v>11476</v>
      </c>
      <c r="E8680" s="539" t="s">
        <v>143</v>
      </c>
      <c r="F8680" s="488">
        <v>2.3100000000000001</v>
      </c>
    </row>
    <row r="8681" s="489" customFormat="1">
      <c r="B8681" s="490">
        <v>98282</v>
      </c>
      <c r="C8681" s="536" t="s">
        <v>2800</v>
      </c>
      <c r="D8681" s="541" t="s">
        <v>11477</v>
      </c>
      <c r="E8681" s="539" t="s">
        <v>143</v>
      </c>
      <c r="F8681" s="488">
        <v>7.9100000000000001</v>
      </c>
    </row>
    <row r="8682" s="489" customFormat="1">
      <c r="B8682" s="490">
        <v>98263</v>
      </c>
      <c r="C8682" s="536" t="s">
        <v>2800</v>
      </c>
      <c r="D8682" s="541" t="s">
        <v>11478</v>
      </c>
      <c r="E8682" s="539" t="s">
        <v>143</v>
      </c>
      <c r="F8682" s="488">
        <v>4.4100000000000001</v>
      </c>
    </row>
    <row r="8683" s="489" customFormat="1">
      <c r="B8683" s="490">
        <v>98290</v>
      </c>
      <c r="C8683" s="536" t="s">
        <v>2800</v>
      </c>
      <c r="D8683" s="541" t="s">
        <v>11479</v>
      </c>
      <c r="E8683" s="539" t="s">
        <v>143</v>
      </c>
      <c r="F8683" s="488">
        <v>3.1299999999999999</v>
      </c>
    </row>
    <row r="8684" s="489" customFormat="1">
      <c r="B8684" s="490">
        <v>98283</v>
      </c>
      <c r="C8684" s="536" t="s">
        <v>2800</v>
      </c>
      <c r="D8684" s="541" t="s">
        <v>11480</v>
      </c>
      <c r="E8684" s="539" t="s">
        <v>143</v>
      </c>
      <c r="F8684" s="488">
        <v>8.7200000000000006</v>
      </c>
    </row>
    <row r="8685" s="489" customFormat="1">
      <c r="B8685" s="490">
        <v>98264</v>
      </c>
      <c r="C8685" s="536" t="s">
        <v>2800</v>
      </c>
      <c r="D8685" s="541" t="s">
        <v>11481</v>
      </c>
      <c r="E8685" s="539" t="s">
        <v>143</v>
      </c>
      <c r="F8685" s="488">
        <v>5.2199999999999998</v>
      </c>
    </row>
    <row r="8686" s="489" customFormat="1">
      <c r="B8686" s="490">
        <v>98273</v>
      </c>
      <c r="C8686" s="536" t="s">
        <v>2800</v>
      </c>
      <c r="D8686" s="541" t="s">
        <v>11482</v>
      </c>
      <c r="E8686" s="539" t="s">
        <v>143</v>
      </c>
      <c r="F8686" s="488">
        <v>2.5099999999999998</v>
      </c>
    </row>
    <row r="8687" s="489" customFormat="1">
      <c r="B8687" s="490">
        <v>98291</v>
      </c>
      <c r="C8687" s="536" t="s">
        <v>2800</v>
      </c>
      <c r="D8687" s="541" t="s">
        <v>11483</v>
      </c>
      <c r="E8687" s="539" t="s">
        <v>143</v>
      </c>
      <c r="F8687" s="488">
        <v>3.6699999999999999</v>
      </c>
    </row>
    <row r="8688" s="489" customFormat="1">
      <c r="B8688" s="490">
        <v>98284</v>
      </c>
      <c r="C8688" s="536" t="s">
        <v>2800</v>
      </c>
      <c r="D8688" s="541" t="s">
        <v>11484</v>
      </c>
      <c r="E8688" s="539" t="s">
        <v>143</v>
      </c>
      <c r="F8688" s="488">
        <v>9.2699999999999996</v>
      </c>
    </row>
    <row r="8689" s="489" customFormat="1">
      <c r="B8689" s="490">
        <v>98265</v>
      </c>
      <c r="C8689" s="536" t="s">
        <v>2800</v>
      </c>
      <c r="D8689" s="541" t="s">
        <v>11485</v>
      </c>
      <c r="E8689" s="539" t="s">
        <v>143</v>
      </c>
      <c r="F8689" s="488">
        <v>5.7699999999999996</v>
      </c>
    </row>
    <row r="8690" s="489" customFormat="1">
      <c r="B8690" s="490">
        <v>98274</v>
      </c>
      <c r="C8690" s="536" t="s">
        <v>2800</v>
      </c>
      <c r="D8690" s="541" t="s">
        <v>11486</v>
      </c>
      <c r="E8690" s="539" t="s">
        <v>143</v>
      </c>
      <c r="F8690" s="488">
        <v>3.0600000000000001</v>
      </c>
    </row>
    <row r="8691" s="489" customFormat="1">
      <c r="B8691" s="490">
        <v>98292</v>
      </c>
      <c r="C8691" s="536" t="s">
        <v>2800</v>
      </c>
      <c r="D8691" s="541" t="s">
        <v>11487</v>
      </c>
      <c r="E8691" s="539" t="s">
        <v>143</v>
      </c>
      <c r="F8691" s="488">
        <v>4.4199999999999999</v>
      </c>
    </row>
    <row r="8692" s="489" customFormat="1">
      <c r="B8692" s="490">
        <v>98285</v>
      </c>
      <c r="C8692" s="536" t="s">
        <v>2800</v>
      </c>
      <c r="D8692" s="541" t="s">
        <v>11488</v>
      </c>
      <c r="E8692" s="539" t="s">
        <v>143</v>
      </c>
      <c r="F8692" s="488">
        <v>10.01</v>
      </c>
    </row>
    <row r="8693" s="489" customFormat="1">
      <c r="B8693" s="490">
        <v>98266</v>
      </c>
      <c r="C8693" s="536" t="s">
        <v>2800</v>
      </c>
      <c r="D8693" s="541" t="s">
        <v>11489</v>
      </c>
      <c r="E8693" s="539" t="s">
        <v>143</v>
      </c>
      <c r="F8693" s="488">
        <v>6.5099999999999998</v>
      </c>
    </row>
    <row r="8694" s="489" customFormat="1">
      <c r="B8694" s="490">
        <v>98275</v>
      </c>
      <c r="C8694" s="536" t="s">
        <v>2800</v>
      </c>
      <c r="D8694" s="541" t="s">
        <v>11490</v>
      </c>
      <c r="E8694" s="539" t="s">
        <v>143</v>
      </c>
      <c r="F8694" s="488">
        <v>3.7999999999999998</v>
      </c>
    </row>
    <row r="8695" s="489" customFormat="1">
      <c r="B8695" s="490">
        <v>98293</v>
      </c>
      <c r="C8695" s="536" t="s">
        <v>2800</v>
      </c>
      <c r="D8695" s="541" t="s">
        <v>11491</v>
      </c>
      <c r="E8695" s="539" t="s">
        <v>143</v>
      </c>
      <c r="F8695" s="488">
        <v>8.1400000000000006</v>
      </c>
    </row>
    <row r="8696" s="489" customFormat="1">
      <c r="B8696" s="490">
        <v>98286</v>
      </c>
      <c r="C8696" s="536" t="s">
        <v>2800</v>
      </c>
      <c r="D8696" s="541" t="s">
        <v>11492</v>
      </c>
      <c r="E8696" s="539" t="s">
        <v>143</v>
      </c>
      <c r="F8696" s="488">
        <v>13.74</v>
      </c>
    </row>
    <row r="8697" s="489" customFormat="1">
      <c r="B8697" s="490">
        <v>98267</v>
      </c>
      <c r="C8697" s="536" t="s">
        <v>2800</v>
      </c>
      <c r="D8697" s="541" t="s">
        <v>11493</v>
      </c>
      <c r="E8697" s="539" t="s">
        <v>143</v>
      </c>
      <c r="F8697" s="488">
        <v>10.24</v>
      </c>
    </row>
    <row r="8698" s="489" customFormat="1">
      <c r="B8698" s="490">
        <v>98276</v>
      </c>
      <c r="C8698" s="536" t="s">
        <v>2800</v>
      </c>
      <c r="D8698" s="541" t="s">
        <v>11494</v>
      </c>
      <c r="E8698" s="539" t="s">
        <v>143</v>
      </c>
      <c r="F8698" s="488">
        <v>7.5099999999999998</v>
      </c>
    </row>
    <row r="8699" s="489" customFormat="1">
      <c r="B8699" s="490">
        <v>98268</v>
      </c>
      <c r="C8699" s="536" t="s">
        <v>2800</v>
      </c>
      <c r="D8699" s="541" t="s">
        <v>11495</v>
      </c>
      <c r="E8699" s="539" t="s">
        <v>143</v>
      </c>
      <c r="F8699" s="488">
        <v>16.280000000000001</v>
      </c>
    </row>
    <row r="8700" s="489" customFormat="1">
      <c r="B8700" s="490">
        <v>98277</v>
      </c>
      <c r="C8700" s="536" t="s">
        <v>2800</v>
      </c>
      <c r="D8700" s="541" t="s">
        <v>11496</v>
      </c>
      <c r="E8700" s="539" t="s">
        <v>143</v>
      </c>
      <c r="F8700" s="488">
        <v>13.56</v>
      </c>
    </row>
    <row r="8701" s="489" customFormat="1">
      <c r="B8701" s="490">
        <v>98272</v>
      </c>
      <c r="C8701" s="536" t="s">
        <v>2800</v>
      </c>
      <c r="D8701" s="541" t="s">
        <v>11497</v>
      </c>
      <c r="E8701" s="539" t="s">
        <v>143</v>
      </c>
      <c r="F8701" s="488">
        <v>105.86</v>
      </c>
    </row>
    <row r="8702" s="489" customFormat="1">
      <c r="B8702" s="490">
        <v>98269</v>
      </c>
      <c r="C8702" s="536" t="s">
        <v>2800</v>
      </c>
      <c r="D8702" s="541" t="s">
        <v>11498</v>
      </c>
      <c r="E8702" s="539" t="s">
        <v>143</v>
      </c>
      <c r="F8702" s="488">
        <v>22.100000000000001</v>
      </c>
    </row>
    <row r="8703" s="489" customFormat="1">
      <c r="B8703" s="490">
        <v>98278</v>
      </c>
      <c r="C8703" s="536" t="s">
        <v>2800</v>
      </c>
      <c r="D8703" s="541" t="s">
        <v>11499</v>
      </c>
      <c r="E8703" s="539" t="s">
        <v>143</v>
      </c>
      <c r="F8703" s="488">
        <v>19.390000000000001</v>
      </c>
    </row>
    <row r="8704" s="489" customFormat="1">
      <c r="B8704" s="490">
        <v>98270</v>
      </c>
      <c r="C8704" s="536" t="s">
        <v>2800</v>
      </c>
      <c r="D8704" s="541" t="s">
        <v>11500</v>
      </c>
      <c r="E8704" s="539" t="s">
        <v>143</v>
      </c>
      <c r="F8704" s="488">
        <v>33.119999999999997</v>
      </c>
    </row>
    <row r="8705" s="489" customFormat="1">
      <c r="B8705" s="490">
        <v>98279</v>
      </c>
      <c r="C8705" s="536" t="s">
        <v>2800</v>
      </c>
      <c r="D8705" s="541" t="s">
        <v>11501</v>
      </c>
      <c r="E8705" s="539" t="s">
        <v>143</v>
      </c>
      <c r="F8705" s="488">
        <v>30.399999999999999</v>
      </c>
    </row>
    <row r="8706" s="489" customFormat="1">
      <c r="B8706" s="490">
        <v>98271</v>
      </c>
      <c r="C8706" s="536" t="s">
        <v>2800</v>
      </c>
      <c r="D8706" s="541" t="s">
        <v>11502</v>
      </c>
      <c r="E8706" s="539" t="s">
        <v>143</v>
      </c>
      <c r="F8706" s="488">
        <v>46.399999999999999</v>
      </c>
    </row>
    <row r="8707" s="489" customFormat="1">
      <c r="B8707" s="490">
        <v>98400</v>
      </c>
      <c r="C8707" s="536" t="s">
        <v>2800</v>
      </c>
      <c r="D8707" s="541" t="s">
        <v>11503</v>
      </c>
      <c r="E8707" s="539" t="s">
        <v>143</v>
      </c>
      <c r="F8707" s="488">
        <v>12.48</v>
      </c>
    </row>
    <row r="8708" s="489" customFormat="1">
      <c r="B8708" s="490">
        <v>98401</v>
      </c>
      <c r="C8708" s="536" t="s">
        <v>2800</v>
      </c>
      <c r="D8708" s="541" t="s">
        <v>11504</v>
      </c>
      <c r="E8708" s="539" t="s">
        <v>143</v>
      </c>
      <c r="F8708" s="488">
        <v>19.390000000000001</v>
      </c>
    </row>
    <row r="8709" s="489" customFormat="1">
      <c r="B8709" s="490">
        <v>98402</v>
      </c>
      <c r="C8709" s="536" t="s">
        <v>2800</v>
      </c>
      <c r="D8709" s="541" t="s">
        <v>11505</v>
      </c>
      <c r="E8709" s="539" t="s">
        <v>143</v>
      </c>
      <c r="F8709" s="488">
        <v>22.59</v>
      </c>
    </row>
    <row r="8710" s="489" customFormat="1">
      <c r="B8710" s="490">
        <v>100556</v>
      </c>
      <c r="C8710" s="536" t="s">
        <v>2800</v>
      </c>
      <c r="D8710" s="541" t="s">
        <v>11506</v>
      </c>
      <c r="E8710" s="539" t="s">
        <v>188</v>
      </c>
      <c r="F8710" s="488">
        <v>32.340000000000003</v>
      </c>
    </row>
    <row r="8711" s="489" customFormat="1">
      <c r="B8711" s="490">
        <v>106083</v>
      </c>
      <c r="C8711" s="536" t="s">
        <v>2800</v>
      </c>
      <c r="D8711" s="541" t="s">
        <v>11507</v>
      </c>
      <c r="E8711" s="539" t="s">
        <v>188</v>
      </c>
      <c r="F8711" s="488">
        <v>0</v>
      </c>
    </row>
    <row r="8712" s="489" customFormat="1">
      <c r="B8712" s="490">
        <v>100557</v>
      </c>
      <c r="C8712" s="536" t="s">
        <v>2800</v>
      </c>
      <c r="D8712" s="541" t="s">
        <v>11508</v>
      </c>
      <c r="E8712" s="539" t="s">
        <v>188</v>
      </c>
      <c r="F8712" s="488">
        <v>447.45999999999998</v>
      </c>
    </row>
    <row r="8713" s="489" customFormat="1">
      <c r="B8713" s="490">
        <v>106088</v>
      </c>
      <c r="C8713" s="536" t="s">
        <v>2800</v>
      </c>
      <c r="D8713" s="541" t="s">
        <v>11509</v>
      </c>
      <c r="E8713" s="539" t="s">
        <v>188</v>
      </c>
      <c r="F8713" s="488">
        <v>0</v>
      </c>
    </row>
    <row r="8714" s="489" customFormat="1">
      <c r="B8714" s="490">
        <v>106081</v>
      </c>
      <c r="C8714" s="536" t="s">
        <v>2800</v>
      </c>
      <c r="D8714" s="541" t="s">
        <v>11510</v>
      </c>
      <c r="E8714" s="539" t="s">
        <v>188</v>
      </c>
      <c r="F8714" s="488">
        <v>0</v>
      </c>
    </row>
    <row r="8715" s="489" customFormat="1">
      <c r="B8715" s="490">
        <v>106080</v>
      </c>
      <c r="C8715" s="536" t="s">
        <v>2800</v>
      </c>
      <c r="D8715" s="541" t="s">
        <v>11511</v>
      </c>
      <c r="E8715" s="539" t="s">
        <v>188</v>
      </c>
      <c r="F8715" s="488">
        <v>0</v>
      </c>
    </row>
    <row r="8716" s="489" customFormat="1">
      <c r="B8716" s="490">
        <v>98301</v>
      </c>
      <c r="C8716" s="536" t="s">
        <v>2800</v>
      </c>
      <c r="D8716" s="541" t="s">
        <v>11512</v>
      </c>
      <c r="E8716" s="539" t="s">
        <v>188</v>
      </c>
      <c r="F8716" s="488">
        <v>634.75999999999999</v>
      </c>
    </row>
    <row r="8717" s="489" customFormat="1">
      <c r="B8717" s="490">
        <v>98302</v>
      </c>
      <c r="C8717" s="536" t="s">
        <v>2800</v>
      </c>
      <c r="D8717" s="541" t="s">
        <v>11513</v>
      </c>
      <c r="E8717" s="539" t="s">
        <v>188</v>
      </c>
      <c r="F8717" s="488">
        <v>1206.97</v>
      </c>
    </row>
    <row r="8718" s="489" customFormat="1">
      <c r="B8718" s="490">
        <v>98593</v>
      </c>
      <c r="C8718" s="536" t="s">
        <v>2800</v>
      </c>
      <c r="D8718" s="541" t="s">
        <v>11514</v>
      </c>
      <c r="E8718" s="539" t="s">
        <v>188</v>
      </c>
      <c r="F8718" s="488">
        <v>2635.6900000000001</v>
      </c>
    </row>
    <row r="8719" s="489" customFormat="1">
      <c r="B8719" s="490">
        <v>98304</v>
      </c>
      <c r="C8719" s="536" t="s">
        <v>2800</v>
      </c>
      <c r="D8719" s="541" t="s">
        <v>11515</v>
      </c>
      <c r="E8719" s="539" t="s">
        <v>188</v>
      </c>
      <c r="F8719" s="488">
        <v>3802.4299999999998</v>
      </c>
    </row>
    <row r="8720" s="489" customFormat="1">
      <c r="B8720" s="490">
        <v>106079</v>
      </c>
      <c r="C8720" s="536" t="s">
        <v>2800</v>
      </c>
      <c r="D8720" s="541" t="s">
        <v>11516</v>
      </c>
      <c r="E8720" s="539" t="s">
        <v>188</v>
      </c>
      <c r="F8720" s="488">
        <v>0</v>
      </c>
    </row>
    <row r="8721" s="489" customFormat="1">
      <c r="B8721" s="490">
        <v>100561</v>
      </c>
      <c r="C8721" s="536" t="s">
        <v>2800</v>
      </c>
      <c r="D8721" s="541" t="s">
        <v>11517</v>
      </c>
      <c r="E8721" s="539" t="s">
        <v>188</v>
      </c>
      <c r="F8721" s="488">
        <v>161.96000000000001</v>
      </c>
    </row>
    <row r="8722" s="489" customFormat="1">
      <c r="B8722" s="490">
        <v>100562</v>
      </c>
      <c r="C8722" s="536" t="s">
        <v>2800</v>
      </c>
      <c r="D8722" s="541" t="s">
        <v>11518</v>
      </c>
      <c r="E8722" s="539" t="s">
        <v>188</v>
      </c>
      <c r="F8722" s="488">
        <v>259.37</v>
      </c>
    </row>
    <row r="8723" s="489" customFormat="1">
      <c r="B8723" s="490">
        <v>100560</v>
      </c>
      <c r="C8723" s="536" t="s">
        <v>2800</v>
      </c>
      <c r="D8723" s="541" t="s">
        <v>11519</v>
      </c>
      <c r="E8723" s="539" t="s">
        <v>188</v>
      </c>
      <c r="F8723" s="488">
        <v>82.450000000000003</v>
      </c>
    </row>
    <row r="8724" s="489" customFormat="1">
      <c r="B8724" s="490">
        <v>100563</v>
      </c>
      <c r="C8724" s="536" t="s">
        <v>2800</v>
      </c>
      <c r="D8724" s="541" t="s">
        <v>11520</v>
      </c>
      <c r="E8724" s="539" t="s">
        <v>188</v>
      </c>
      <c r="F8724" s="488">
        <v>381.56999999999999</v>
      </c>
    </row>
    <row r="8725" s="489" customFormat="1">
      <c r="B8725" s="490">
        <v>100555</v>
      </c>
      <c r="C8725" s="536" t="s">
        <v>2800</v>
      </c>
      <c r="D8725" s="541" t="s">
        <v>11521</v>
      </c>
      <c r="E8725" s="539" t="s">
        <v>188</v>
      </c>
      <c r="F8725" s="488">
        <v>1412.3</v>
      </c>
    </row>
    <row r="8726" s="489" customFormat="1">
      <c r="B8726" s="490">
        <v>106084</v>
      </c>
      <c r="C8726" s="536" t="s">
        <v>2800</v>
      </c>
      <c r="D8726" s="541" t="s">
        <v>11522</v>
      </c>
      <c r="E8726" s="539" t="s">
        <v>188</v>
      </c>
      <c r="F8726" s="488">
        <v>0</v>
      </c>
    </row>
    <row r="8727" s="489" customFormat="1">
      <c r="B8727" s="490">
        <v>106087</v>
      </c>
      <c r="C8727" s="536" t="s">
        <v>2800</v>
      </c>
      <c r="D8727" s="541" t="s">
        <v>11523</v>
      </c>
      <c r="E8727" s="539" t="s">
        <v>188</v>
      </c>
      <c r="F8727" s="488">
        <v>0</v>
      </c>
    </row>
    <row r="8728" s="489" customFormat="1">
      <c r="B8728" s="490">
        <v>106085</v>
      </c>
      <c r="C8728" s="536" t="s">
        <v>2800</v>
      </c>
      <c r="D8728" s="541" t="s">
        <v>11524</v>
      </c>
      <c r="E8728" s="539" t="s">
        <v>188</v>
      </c>
      <c r="F8728" s="488">
        <v>0</v>
      </c>
    </row>
    <row r="8729" s="489" customFormat="1">
      <c r="B8729" s="490">
        <v>106086</v>
      </c>
      <c r="C8729" s="536" t="s">
        <v>2800</v>
      </c>
      <c r="D8729" s="541" t="s">
        <v>11525</v>
      </c>
      <c r="E8729" s="539" t="s">
        <v>188</v>
      </c>
      <c r="F8729" s="488">
        <v>0</v>
      </c>
    </row>
    <row r="8730" s="489" customFormat="1">
      <c r="B8730" s="490">
        <v>98305</v>
      </c>
      <c r="C8730" s="536" t="s">
        <v>2800</v>
      </c>
      <c r="D8730" s="541" t="s">
        <v>11526</v>
      </c>
      <c r="E8730" s="539" t="s">
        <v>188</v>
      </c>
      <c r="F8730" s="488">
        <v>2823.5</v>
      </c>
    </row>
    <row r="8731" s="489" customFormat="1">
      <c r="B8731" s="490">
        <v>98307</v>
      </c>
      <c r="C8731" s="536" t="s">
        <v>2800</v>
      </c>
      <c r="D8731" s="541" t="s">
        <v>11527</v>
      </c>
      <c r="E8731" s="539" t="s">
        <v>188</v>
      </c>
      <c r="F8731" s="488">
        <v>54.969999999999999</v>
      </c>
    </row>
    <row r="8732" s="489" customFormat="1">
      <c r="B8732" s="490">
        <v>98308</v>
      </c>
      <c r="C8732" s="536" t="s">
        <v>2800</v>
      </c>
      <c r="D8732" s="541" t="s">
        <v>11528</v>
      </c>
      <c r="E8732" s="539" t="s">
        <v>188</v>
      </c>
      <c r="F8732" s="488">
        <v>40.640000000000001</v>
      </c>
    </row>
    <row r="8733" s="489" customFormat="1">
      <c r="B8733" s="490">
        <v>106077</v>
      </c>
      <c r="C8733" s="536" t="s">
        <v>2800</v>
      </c>
      <c r="D8733" s="541" t="s">
        <v>11529</v>
      </c>
      <c r="E8733" s="539" t="s">
        <v>188</v>
      </c>
      <c r="F8733" s="488">
        <v>0</v>
      </c>
    </row>
    <row r="8734" s="489" customFormat="1">
      <c r="B8734" s="490">
        <v>106078</v>
      </c>
      <c r="C8734" s="536" t="s">
        <v>2800</v>
      </c>
      <c r="D8734" s="541" t="s">
        <v>11530</v>
      </c>
      <c r="E8734" s="539" t="s">
        <v>188</v>
      </c>
      <c r="F8734" s="488">
        <v>0</v>
      </c>
    </row>
    <row r="8735" s="489" customFormat="1">
      <c r="B8735" s="490">
        <v>103401</v>
      </c>
      <c r="C8735" s="536" t="s">
        <v>2800</v>
      </c>
      <c r="D8735" s="541" t="s">
        <v>11531</v>
      </c>
      <c r="E8735" s="539" t="s">
        <v>188</v>
      </c>
      <c r="F8735" s="488">
        <v>22.079999999999998</v>
      </c>
    </row>
    <row r="8736" s="489" customFormat="1">
      <c r="B8736" s="490">
        <v>103402</v>
      </c>
      <c r="C8736" s="536" t="s">
        <v>2800</v>
      </c>
      <c r="D8736" s="541" t="s">
        <v>11532</v>
      </c>
      <c r="E8736" s="539" t="s">
        <v>188</v>
      </c>
      <c r="F8736" s="488">
        <v>32.130000000000003</v>
      </c>
    </row>
    <row r="8737" s="489" customFormat="1">
      <c r="B8737" s="490">
        <v>103403</v>
      </c>
      <c r="C8737" s="536" t="s">
        <v>2800</v>
      </c>
      <c r="D8737" s="541" t="s">
        <v>11533</v>
      </c>
      <c r="E8737" s="539" t="s">
        <v>188</v>
      </c>
      <c r="F8737" s="488">
        <v>36.140000000000001</v>
      </c>
    </row>
    <row r="8738" s="489" customFormat="1">
      <c r="B8738" s="490">
        <v>103397</v>
      </c>
      <c r="C8738" s="536" t="s">
        <v>2800</v>
      </c>
      <c r="D8738" s="541" t="s">
        <v>11534</v>
      </c>
      <c r="E8738" s="539" t="s">
        <v>188</v>
      </c>
      <c r="F8738" s="488">
        <v>4.0099999999999998</v>
      </c>
    </row>
    <row r="8739" s="489" customFormat="1">
      <c r="B8739" s="490">
        <v>103404</v>
      </c>
      <c r="C8739" s="536" t="s">
        <v>2800</v>
      </c>
      <c r="D8739" s="541" t="s">
        <v>11535</v>
      </c>
      <c r="E8739" s="539" t="s">
        <v>188</v>
      </c>
      <c r="F8739" s="488">
        <v>40.170000000000002</v>
      </c>
    </row>
    <row r="8740" s="489" customFormat="1">
      <c r="B8740" s="490">
        <v>103405</v>
      </c>
      <c r="C8740" s="536" t="s">
        <v>2800</v>
      </c>
      <c r="D8740" s="541" t="s">
        <v>11536</v>
      </c>
      <c r="E8740" s="539" t="s">
        <v>188</v>
      </c>
      <c r="F8740" s="488">
        <v>45.189999999999998</v>
      </c>
    </row>
    <row r="8741" s="489" customFormat="1">
      <c r="B8741" s="490">
        <v>103406</v>
      </c>
      <c r="C8741" s="536" t="s">
        <v>2800</v>
      </c>
      <c r="D8741" s="541" t="s">
        <v>11537</v>
      </c>
      <c r="E8741" s="539" t="s">
        <v>188</v>
      </c>
      <c r="F8741" s="488">
        <v>50.200000000000003</v>
      </c>
    </row>
    <row r="8742" s="489" customFormat="1">
      <c r="B8742" s="490">
        <v>103407</v>
      </c>
      <c r="C8742" s="536" t="s">
        <v>2800</v>
      </c>
      <c r="D8742" s="541" t="s">
        <v>11538</v>
      </c>
      <c r="E8742" s="539" t="s">
        <v>188</v>
      </c>
      <c r="F8742" s="488">
        <v>56.229999999999997</v>
      </c>
    </row>
    <row r="8743" s="489" customFormat="1">
      <c r="B8743" s="490">
        <v>103408</v>
      </c>
      <c r="C8743" s="536" t="s">
        <v>2800</v>
      </c>
      <c r="D8743" s="541" t="s">
        <v>11539</v>
      </c>
      <c r="E8743" s="539" t="s">
        <v>188</v>
      </c>
      <c r="F8743" s="488">
        <v>63.259999999999998</v>
      </c>
    </row>
    <row r="8744" s="489" customFormat="1">
      <c r="B8744" s="490">
        <v>103398</v>
      </c>
      <c r="C8744" s="536" t="s">
        <v>2800</v>
      </c>
      <c r="D8744" s="541" t="s">
        <v>11540</v>
      </c>
      <c r="E8744" s="539" t="s">
        <v>188</v>
      </c>
      <c r="F8744" s="488">
        <v>6.4199999999999999</v>
      </c>
    </row>
    <row r="8745" s="489" customFormat="1">
      <c r="B8745" s="490">
        <v>103409</v>
      </c>
      <c r="C8745" s="536" t="s">
        <v>2800</v>
      </c>
      <c r="D8745" s="541" t="s">
        <v>11541</v>
      </c>
      <c r="E8745" s="539" t="s">
        <v>188</v>
      </c>
      <c r="F8745" s="488">
        <v>71.299999999999997</v>
      </c>
    </row>
    <row r="8746" s="489" customFormat="1">
      <c r="B8746" s="490">
        <v>103410</v>
      </c>
      <c r="C8746" s="536" t="s">
        <v>2800</v>
      </c>
      <c r="D8746" s="541" t="s">
        <v>11542</v>
      </c>
      <c r="E8746" s="539" t="s">
        <v>188</v>
      </c>
      <c r="F8746" s="488">
        <v>80.329999999999998</v>
      </c>
    </row>
    <row r="8747" s="489" customFormat="1">
      <c r="B8747" s="490">
        <v>103399</v>
      </c>
      <c r="C8747" s="536" t="s">
        <v>2800</v>
      </c>
      <c r="D8747" s="541" t="s">
        <v>11543</v>
      </c>
      <c r="E8747" s="539" t="s">
        <v>188</v>
      </c>
      <c r="F8747" s="488">
        <v>12.65</v>
      </c>
    </row>
    <row r="8748" s="489" customFormat="1">
      <c r="B8748" s="490">
        <v>103400</v>
      </c>
      <c r="C8748" s="536" t="s">
        <v>2800</v>
      </c>
      <c r="D8748" s="541" t="s">
        <v>11544</v>
      </c>
      <c r="E8748" s="539" t="s">
        <v>188</v>
      </c>
      <c r="F8748" s="488">
        <v>18.07</v>
      </c>
    </row>
    <row r="8749" s="489" customFormat="1">
      <c r="B8749" s="490">
        <v>103415</v>
      </c>
      <c r="C8749" s="536" t="s">
        <v>2800</v>
      </c>
      <c r="D8749" s="541" t="s">
        <v>11545</v>
      </c>
      <c r="E8749" s="539" t="s">
        <v>188</v>
      </c>
      <c r="F8749" s="488">
        <v>44.18</v>
      </c>
    </row>
    <row r="8750" s="489" customFormat="1">
      <c r="B8750" s="490">
        <v>103416</v>
      </c>
      <c r="C8750" s="536" t="s">
        <v>2800</v>
      </c>
      <c r="D8750" s="541" t="s">
        <v>11546</v>
      </c>
      <c r="E8750" s="539" t="s">
        <v>188</v>
      </c>
      <c r="F8750" s="488">
        <v>64.260000000000005</v>
      </c>
    </row>
    <row r="8751" s="489" customFormat="1">
      <c r="B8751" s="490">
        <v>103417</v>
      </c>
      <c r="C8751" s="536" t="s">
        <v>2800</v>
      </c>
      <c r="D8751" s="541" t="s">
        <v>11547</v>
      </c>
      <c r="E8751" s="539" t="s">
        <v>188</v>
      </c>
      <c r="F8751" s="488">
        <v>72.299999999999997</v>
      </c>
    </row>
    <row r="8752" s="489" customFormat="1">
      <c r="B8752" s="490">
        <v>103411</v>
      </c>
      <c r="C8752" s="536" t="s">
        <v>2800</v>
      </c>
      <c r="D8752" s="541" t="s">
        <v>11548</v>
      </c>
      <c r="E8752" s="539" t="s">
        <v>188</v>
      </c>
      <c r="F8752" s="488">
        <v>8.0199999999999996</v>
      </c>
    </row>
    <row r="8753" s="489" customFormat="1">
      <c r="B8753" s="490">
        <v>103418</v>
      </c>
      <c r="C8753" s="536" t="s">
        <v>2800</v>
      </c>
      <c r="D8753" s="541" t="s">
        <v>11549</v>
      </c>
      <c r="E8753" s="539" t="s">
        <v>188</v>
      </c>
      <c r="F8753" s="488">
        <v>80.329999999999998</v>
      </c>
    </row>
    <row r="8754" s="489" customFormat="1">
      <c r="B8754" s="490">
        <v>103419</v>
      </c>
      <c r="C8754" s="536" t="s">
        <v>2800</v>
      </c>
      <c r="D8754" s="541" t="s">
        <v>11550</v>
      </c>
      <c r="E8754" s="539" t="s">
        <v>188</v>
      </c>
      <c r="F8754" s="488">
        <v>90.379999999999995</v>
      </c>
    </row>
    <row r="8755" s="489" customFormat="1">
      <c r="B8755" s="490">
        <v>103420</v>
      </c>
      <c r="C8755" s="536" t="s">
        <v>2800</v>
      </c>
      <c r="D8755" s="541" t="s">
        <v>11551</v>
      </c>
      <c r="E8755" s="539" t="s">
        <v>188</v>
      </c>
      <c r="F8755" s="488">
        <v>100.42</v>
      </c>
    </row>
    <row r="8756" s="489" customFormat="1">
      <c r="B8756" s="490">
        <v>103421</v>
      </c>
      <c r="C8756" s="536" t="s">
        <v>2800</v>
      </c>
      <c r="D8756" s="541" t="s">
        <v>11552</v>
      </c>
      <c r="E8756" s="539" t="s">
        <v>188</v>
      </c>
      <c r="F8756" s="488">
        <v>112.48</v>
      </c>
    </row>
    <row r="8757" s="489" customFormat="1">
      <c r="B8757" s="490">
        <v>103422</v>
      </c>
      <c r="C8757" s="536" t="s">
        <v>2800</v>
      </c>
      <c r="D8757" s="541" t="s">
        <v>11553</v>
      </c>
      <c r="E8757" s="539" t="s">
        <v>188</v>
      </c>
      <c r="F8757" s="488">
        <v>126.54000000000001</v>
      </c>
    </row>
    <row r="8758" s="489" customFormat="1">
      <c r="B8758" s="490">
        <v>103412</v>
      </c>
      <c r="C8758" s="536" t="s">
        <v>2800</v>
      </c>
      <c r="D8758" s="541" t="s">
        <v>11554</v>
      </c>
      <c r="E8758" s="539" t="s">
        <v>188</v>
      </c>
      <c r="F8758" s="488">
        <v>12.85</v>
      </c>
    </row>
    <row r="8759" s="489" customFormat="1">
      <c r="B8759" s="490">
        <v>103423</v>
      </c>
      <c r="C8759" s="536" t="s">
        <v>2800</v>
      </c>
      <c r="D8759" s="541" t="s">
        <v>11555</v>
      </c>
      <c r="E8759" s="539" t="s">
        <v>188</v>
      </c>
      <c r="F8759" s="488">
        <v>142.59999999999999</v>
      </c>
    </row>
    <row r="8760" s="489" customFormat="1">
      <c r="B8760" s="490">
        <v>103424</v>
      </c>
      <c r="C8760" s="536" t="s">
        <v>2800</v>
      </c>
      <c r="D8760" s="541" t="s">
        <v>11556</v>
      </c>
      <c r="E8760" s="539" t="s">
        <v>188</v>
      </c>
      <c r="F8760" s="488">
        <v>160.69</v>
      </c>
    </row>
    <row r="8761" s="489" customFormat="1">
      <c r="B8761" s="490">
        <v>103413</v>
      </c>
      <c r="C8761" s="536" t="s">
        <v>2800</v>
      </c>
      <c r="D8761" s="541" t="s">
        <v>11557</v>
      </c>
      <c r="E8761" s="539" t="s">
        <v>188</v>
      </c>
      <c r="F8761" s="488">
        <v>25.300000000000001</v>
      </c>
    </row>
    <row r="8762" s="489" customFormat="1">
      <c r="B8762" s="490">
        <v>103414</v>
      </c>
      <c r="C8762" s="536" t="s">
        <v>2800</v>
      </c>
      <c r="D8762" s="541" t="s">
        <v>11558</v>
      </c>
      <c r="E8762" s="539" t="s">
        <v>188</v>
      </c>
      <c r="F8762" s="488">
        <v>36.140000000000001</v>
      </c>
    </row>
    <row r="8763" s="489" customFormat="1">
      <c r="B8763" s="490">
        <v>103432</v>
      </c>
      <c r="C8763" s="536" t="s">
        <v>2800</v>
      </c>
      <c r="D8763" s="541" t="s">
        <v>11559</v>
      </c>
      <c r="E8763" s="539" t="s">
        <v>188</v>
      </c>
      <c r="F8763" s="488">
        <v>1649.01</v>
      </c>
    </row>
    <row r="8764" s="489" customFormat="1">
      <c r="B8764" s="490">
        <v>103430</v>
      </c>
      <c r="C8764" s="536" t="s">
        <v>2800</v>
      </c>
      <c r="D8764" s="541" t="s">
        <v>11560</v>
      </c>
      <c r="E8764" s="539" t="s">
        <v>188</v>
      </c>
      <c r="F8764" s="488">
        <v>35.340000000000003</v>
      </c>
    </row>
    <row r="8765" s="489" customFormat="1">
      <c r="B8765" s="490">
        <v>103431</v>
      </c>
      <c r="C8765" s="536" t="s">
        <v>2800</v>
      </c>
      <c r="D8765" s="541" t="s">
        <v>11561</v>
      </c>
      <c r="E8765" s="539" t="s">
        <v>188</v>
      </c>
      <c r="F8765" s="488">
        <v>62.009999999999998</v>
      </c>
    </row>
    <row r="8766" s="489" customFormat="1">
      <c r="B8766" s="490">
        <v>103433</v>
      </c>
      <c r="C8766" s="536" t="s">
        <v>2800</v>
      </c>
      <c r="D8766" s="541" t="s">
        <v>11562</v>
      </c>
      <c r="E8766" s="539" t="s">
        <v>188</v>
      </c>
      <c r="F8766" s="488">
        <v>34.850000000000001</v>
      </c>
    </row>
    <row r="8767" s="489" customFormat="1">
      <c r="B8767" s="490">
        <v>103434</v>
      </c>
      <c r="C8767" s="536" t="s">
        <v>2800</v>
      </c>
      <c r="D8767" s="541" t="s">
        <v>11563</v>
      </c>
      <c r="E8767" s="539" t="s">
        <v>188</v>
      </c>
      <c r="F8767" s="488">
        <v>48.25</v>
      </c>
    </row>
    <row r="8768" s="489" customFormat="1">
      <c r="B8768" s="490">
        <v>103435</v>
      </c>
      <c r="C8768" s="536" t="s">
        <v>2800</v>
      </c>
      <c r="D8768" s="541" t="s">
        <v>11564</v>
      </c>
      <c r="E8768" s="539" t="s">
        <v>188</v>
      </c>
      <c r="F8768" s="488">
        <v>89.810000000000002</v>
      </c>
    </row>
    <row r="8769" s="489" customFormat="1">
      <c r="B8769" s="490">
        <v>103436</v>
      </c>
      <c r="C8769" s="536" t="s">
        <v>2800</v>
      </c>
      <c r="D8769" s="541" t="s">
        <v>11565</v>
      </c>
      <c r="E8769" s="539" t="s">
        <v>188</v>
      </c>
      <c r="F8769" s="488">
        <v>2334.5900000000001</v>
      </c>
    </row>
    <row r="8770" s="489" customFormat="1">
      <c r="B8770" s="490">
        <v>103482</v>
      </c>
      <c r="C8770" s="536" t="s">
        <v>2800</v>
      </c>
      <c r="D8770" s="541" t="s">
        <v>11566</v>
      </c>
      <c r="E8770" s="539" t="s">
        <v>188</v>
      </c>
      <c r="F8770" s="488">
        <v>0</v>
      </c>
    </row>
    <row r="8771" s="489" customFormat="1">
      <c r="B8771" s="490">
        <v>103465</v>
      </c>
      <c r="C8771" s="536" t="s">
        <v>2800</v>
      </c>
      <c r="D8771" s="541" t="s">
        <v>11567</v>
      </c>
      <c r="E8771" s="539" t="s">
        <v>188</v>
      </c>
      <c r="F8771" s="488">
        <v>0</v>
      </c>
    </row>
    <row r="8772" s="489" customFormat="1">
      <c r="B8772" s="490">
        <v>103483</v>
      </c>
      <c r="C8772" s="536" t="s">
        <v>2800</v>
      </c>
      <c r="D8772" s="541" t="s">
        <v>11568</v>
      </c>
      <c r="E8772" s="539" t="s">
        <v>188</v>
      </c>
      <c r="F8772" s="488">
        <v>0</v>
      </c>
    </row>
    <row r="8773" s="489" customFormat="1">
      <c r="B8773" s="490">
        <v>103484</v>
      </c>
      <c r="C8773" s="536" t="s">
        <v>2800</v>
      </c>
      <c r="D8773" s="541" t="s">
        <v>11569</v>
      </c>
      <c r="E8773" s="539" t="s">
        <v>188</v>
      </c>
      <c r="F8773" s="488">
        <v>0</v>
      </c>
    </row>
    <row r="8774" s="489" customFormat="1">
      <c r="B8774" s="490">
        <v>103466</v>
      </c>
      <c r="C8774" s="536" t="s">
        <v>2800</v>
      </c>
      <c r="D8774" s="541" t="s">
        <v>11570</v>
      </c>
      <c r="E8774" s="539" t="s">
        <v>188</v>
      </c>
      <c r="F8774" s="488">
        <v>0</v>
      </c>
    </row>
    <row r="8775" s="489" customFormat="1">
      <c r="B8775" s="490">
        <v>103485</v>
      </c>
      <c r="C8775" s="536" t="s">
        <v>2800</v>
      </c>
      <c r="D8775" s="541" t="s">
        <v>11571</v>
      </c>
      <c r="E8775" s="539" t="s">
        <v>188</v>
      </c>
      <c r="F8775" s="488">
        <v>0</v>
      </c>
    </row>
    <row r="8776" s="489" customFormat="1">
      <c r="B8776" s="490">
        <v>103467</v>
      </c>
      <c r="C8776" s="536" t="s">
        <v>2800</v>
      </c>
      <c r="D8776" s="541" t="s">
        <v>11572</v>
      </c>
      <c r="E8776" s="539" t="s">
        <v>188</v>
      </c>
      <c r="F8776" s="488">
        <v>0</v>
      </c>
    </row>
    <row r="8777" s="489" customFormat="1">
      <c r="B8777" s="490">
        <v>103461</v>
      </c>
      <c r="C8777" s="536" t="s">
        <v>2800</v>
      </c>
      <c r="D8777" s="541" t="s">
        <v>11573</v>
      </c>
      <c r="E8777" s="539" t="s">
        <v>188</v>
      </c>
      <c r="F8777" s="488">
        <v>0</v>
      </c>
    </row>
    <row r="8778" s="489" customFormat="1">
      <c r="B8778" s="490">
        <v>103468</v>
      </c>
      <c r="C8778" s="536" t="s">
        <v>2800</v>
      </c>
      <c r="D8778" s="541" t="s">
        <v>11574</v>
      </c>
      <c r="E8778" s="539" t="s">
        <v>188</v>
      </c>
      <c r="F8778" s="488">
        <v>0</v>
      </c>
    </row>
    <row r="8779" s="489" customFormat="1">
      <c r="B8779" s="490">
        <v>103469</v>
      </c>
      <c r="C8779" s="536" t="s">
        <v>2800</v>
      </c>
      <c r="D8779" s="541" t="s">
        <v>11575</v>
      </c>
      <c r="E8779" s="539" t="s">
        <v>188</v>
      </c>
      <c r="F8779" s="488">
        <v>0</v>
      </c>
    </row>
    <row r="8780" s="489" customFormat="1">
      <c r="B8780" s="490">
        <v>103470</v>
      </c>
      <c r="C8780" s="536" t="s">
        <v>2800</v>
      </c>
      <c r="D8780" s="541" t="s">
        <v>11576</v>
      </c>
      <c r="E8780" s="539" t="s">
        <v>188</v>
      </c>
      <c r="F8780" s="488">
        <v>0</v>
      </c>
    </row>
    <row r="8781" s="489" customFormat="1">
      <c r="B8781" s="490">
        <v>103471</v>
      </c>
      <c r="C8781" s="536" t="s">
        <v>2800</v>
      </c>
      <c r="D8781" s="541" t="s">
        <v>11577</v>
      </c>
      <c r="E8781" s="539" t="s">
        <v>188</v>
      </c>
      <c r="F8781" s="488">
        <v>0</v>
      </c>
    </row>
    <row r="8782" s="489" customFormat="1">
      <c r="B8782" s="490">
        <v>103472</v>
      </c>
      <c r="C8782" s="536" t="s">
        <v>2800</v>
      </c>
      <c r="D8782" s="541" t="s">
        <v>11578</v>
      </c>
      <c r="E8782" s="539" t="s">
        <v>188</v>
      </c>
      <c r="F8782" s="488">
        <v>0</v>
      </c>
    </row>
    <row r="8783" s="489" customFormat="1">
      <c r="B8783" s="490">
        <v>103462</v>
      </c>
      <c r="C8783" s="536" t="s">
        <v>2800</v>
      </c>
      <c r="D8783" s="541" t="s">
        <v>11579</v>
      </c>
      <c r="E8783" s="539" t="s">
        <v>188</v>
      </c>
      <c r="F8783" s="488">
        <v>0</v>
      </c>
    </row>
    <row r="8784" s="489" customFormat="1">
      <c r="B8784" s="490">
        <v>103473</v>
      </c>
      <c r="C8784" s="536" t="s">
        <v>2800</v>
      </c>
      <c r="D8784" s="541" t="s">
        <v>11580</v>
      </c>
      <c r="E8784" s="539" t="s">
        <v>188</v>
      </c>
      <c r="F8784" s="488">
        <v>0</v>
      </c>
    </row>
    <row r="8785" s="489" customFormat="1">
      <c r="B8785" s="490">
        <v>103474</v>
      </c>
      <c r="C8785" s="536" t="s">
        <v>2800</v>
      </c>
      <c r="D8785" s="541" t="s">
        <v>11581</v>
      </c>
      <c r="E8785" s="539" t="s">
        <v>188</v>
      </c>
      <c r="F8785" s="488">
        <v>0</v>
      </c>
    </row>
    <row r="8786" s="489" customFormat="1">
      <c r="B8786" s="490">
        <v>103475</v>
      </c>
      <c r="C8786" s="536" t="s">
        <v>2800</v>
      </c>
      <c r="D8786" s="541" t="s">
        <v>11582</v>
      </c>
      <c r="E8786" s="539" t="s">
        <v>188</v>
      </c>
      <c r="F8786" s="488">
        <v>0</v>
      </c>
    </row>
    <row r="8787" s="489" customFormat="1">
      <c r="B8787" s="490">
        <v>103476</v>
      </c>
      <c r="C8787" s="536" t="s">
        <v>2800</v>
      </c>
      <c r="D8787" s="541" t="s">
        <v>11583</v>
      </c>
      <c r="E8787" s="539" t="s">
        <v>188</v>
      </c>
      <c r="F8787" s="488">
        <v>0</v>
      </c>
    </row>
    <row r="8788" s="489" customFormat="1">
      <c r="B8788" s="490">
        <v>103477</v>
      </c>
      <c r="C8788" s="536" t="s">
        <v>2800</v>
      </c>
      <c r="D8788" s="541" t="s">
        <v>11584</v>
      </c>
      <c r="E8788" s="539" t="s">
        <v>188</v>
      </c>
      <c r="F8788" s="488">
        <v>0</v>
      </c>
    </row>
    <row r="8789" s="489" customFormat="1">
      <c r="B8789" s="490">
        <v>103463</v>
      </c>
      <c r="C8789" s="536" t="s">
        <v>2800</v>
      </c>
      <c r="D8789" s="541" t="s">
        <v>11585</v>
      </c>
      <c r="E8789" s="539" t="s">
        <v>188</v>
      </c>
      <c r="F8789" s="488">
        <v>0</v>
      </c>
    </row>
    <row r="8790" s="489" customFormat="1">
      <c r="B8790" s="490">
        <v>103478</v>
      </c>
      <c r="C8790" s="536" t="s">
        <v>2800</v>
      </c>
      <c r="D8790" s="541" t="s">
        <v>11586</v>
      </c>
      <c r="E8790" s="539" t="s">
        <v>188</v>
      </c>
      <c r="F8790" s="488">
        <v>0</v>
      </c>
    </row>
    <row r="8791" s="489" customFormat="1">
      <c r="B8791" s="490">
        <v>103479</v>
      </c>
      <c r="C8791" s="536" t="s">
        <v>2800</v>
      </c>
      <c r="D8791" s="541" t="s">
        <v>11587</v>
      </c>
      <c r="E8791" s="539" t="s">
        <v>188</v>
      </c>
      <c r="F8791" s="488">
        <v>0</v>
      </c>
    </row>
    <row r="8792" s="489" customFormat="1">
      <c r="B8792" s="490">
        <v>103480</v>
      </c>
      <c r="C8792" s="536" t="s">
        <v>2800</v>
      </c>
      <c r="D8792" s="541" t="s">
        <v>11588</v>
      </c>
      <c r="E8792" s="539" t="s">
        <v>188</v>
      </c>
      <c r="F8792" s="488">
        <v>0</v>
      </c>
    </row>
    <row r="8793" s="489" customFormat="1">
      <c r="B8793" s="490">
        <v>103464</v>
      </c>
      <c r="C8793" s="536" t="s">
        <v>2800</v>
      </c>
      <c r="D8793" s="541" t="s">
        <v>11589</v>
      </c>
      <c r="E8793" s="539" t="s">
        <v>188</v>
      </c>
      <c r="F8793" s="488">
        <v>0</v>
      </c>
    </row>
    <row r="8794" s="489" customFormat="1">
      <c r="B8794" s="490">
        <v>103481</v>
      </c>
      <c r="C8794" s="536" t="s">
        <v>2800</v>
      </c>
      <c r="D8794" s="541" t="s">
        <v>11590</v>
      </c>
      <c r="E8794" s="539" t="s">
        <v>188</v>
      </c>
      <c r="F8794" s="488">
        <v>0</v>
      </c>
    </row>
    <row r="8795" s="489" customFormat="1">
      <c r="B8795" s="490">
        <v>103459</v>
      </c>
      <c r="C8795" s="536" t="s">
        <v>2800</v>
      </c>
      <c r="D8795" s="541" t="s">
        <v>11591</v>
      </c>
      <c r="E8795" s="539" t="s">
        <v>188</v>
      </c>
      <c r="F8795" s="488">
        <v>0</v>
      </c>
    </row>
    <row r="8796" s="489" customFormat="1">
      <c r="B8796" s="490">
        <v>103460</v>
      </c>
      <c r="C8796" s="536" t="s">
        <v>2800</v>
      </c>
      <c r="D8796" s="541" t="s">
        <v>11592</v>
      </c>
      <c r="E8796" s="539" t="s">
        <v>188</v>
      </c>
      <c r="F8796" s="488">
        <v>0</v>
      </c>
    </row>
    <row r="8797" s="489" customFormat="1">
      <c r="B8797" s="490">
        <v>103443</v>
      </c>
      <c r="C8797" s="536" t="s">
        <v>2800</v>
      </c>
      <c r="D8797" s="541" t="s">
        <v>11593</v>
      </c>
      <c r="E8797" s="539" t="s">
        <v>188</v>
      </c>
      <c r="F8797" s="488">
        <v>0</v>
      </c>
    </row>
    <row r="8798" s="489" customFormat="1">
      <c r="B8798" s="490">
        <v>103444</v>
      </c>
      <c r="C8798" s="536" t="s">
        <v>2800</v>
      </c>
      <c r="D8798" s="541" t="s">
        <v>11594</v>
      </c>
      <c r="E8798" s="539" t="s">
        <v>188</v>
      </c>
      <c r="F8798" s="488">
        <v>0</v>
      </c>
    </row>
    <row r="8799" s="489" customFormat="1">
      <c r="B8799" s="490">
        <v>103445</v>
      </c>
      <c r="C8799" s="536" t="s">
        <v>2800</v>
      </c>
      <c r="D8799" s="541" t="s">
        <v>11595</v>
      </c>
      <c r="E8799" s="539" t="s">
        <v>188</v>
      </c>
      <c r="F8799" s="488">
        <v>0</v>
      </c>
    </row>
    <row r="8800" s="489" customFormat="1">
      <c r="B8800" s="490">
        <v>103446</v>
      </c>
      <c r="C8800" s="536" t="s">
        <v>2800</v>
      </c>
      <c r="D8800" s="541" t="s">
        <v>11596</v>
      </c>
      <c r="E8800" s="539" t="s">
        <v>188</v>
      </c>
      <c r="F8800" s="488">
        <v>0</v>
      </c>
    </row>
    <row r="8801" s="489" customFormat="1">
      <c r="B8801" s="490">
        <v>103447</v>
      </c>
      <c r="C8801" s="536" t="s">
        <v>2800</v>
      </c>
      <c r="D8801" s="541" t="s">
        <v>11597</v>
      </c>
      <c r="E8801" s="539" t="s">
        <v>188</v>
      </c>
      <c r="F8801" s="488">
        <v>0</v>
      </c>
    </row>
    <row r="8802" s="489" customFormat="1">
      <c r="B8802" s="490">
        <v>103448</v>
      </c>
      <c r="C8802" s="536" t="s">
        <v>2800</v>
      </c>
      <c r="D8802" s="541" t="s">
        <v>11598</v>
      </c>
      <c r="E8802" s="539" t="s">
        <v>188</v>
      </c>
      <c r="F8802" s="488">
        <v>0</v>
      </c>
    </row>
    <row r="8803" s="489" customFormat="1">
      <c r="B8803" s="490">
        <v>103449</v>
      </c>
      <c r="C8803" s="536" t="s">
        <v>2800</v>
      </c>
      <c r="D8803" s="541" t="s">
        <v>11599</v>
      </c>
      <c r="E8803" s="539" t="s">
        <v>188</v>
      </c>
      <c r="F8803" s="488">
        <v>0</v>
      </c>
    </row>
    <row r="8804" s="489" customFormat="1">
      <c r="B8804" s="490">
        <v>103450</v>
      </c>
      <c r="C8804" s="536" t="s">
        <v>2800</v>
      </c>
      <c r="D8804" s="541" t="s">
        <v>11600</v>
      </c>
      <c r="E8804" s="539" t="s">
        <v>188</v>
      </c>
      <c r="F8804" s="488">
        <v>0</v>
      </c>
    </row>
    <row r="8805" s="489" customFormat="1">
      <c r="B8805" s="490">
        <v>103451</v>
      </c>
      <c r="C8805" s="536" t="s">
        <v>2800</v>
      </c>
      <c r="D8805" s="541" t="s">
        <v>11601</v>
      </c>
      <c r="E8805" s="539" t="s">
        <v>188</v>
      </c>
      <c r="F8805" s="488">
        <v>0</v>
      </c>
    </row>
    <row r="8806" s="489" customFormat="1">
      <c r="B8806" s="490">
        <v>103452</v>
      </c>
      <c r="C8806" s="536" t="s">
        <v>2800</v>
      </c>
      <c r="D8806" s="541" t="s">
        <v>11602</v>
      </c>
      <c r="E8806" s="539" t="s">
        <v>188</v>
      </c>
      <c r="F8806" s="488">
        <v>0</v>
      </c>
    </row>
    <row r="8807" s="489" customFormat="1">
      <c r="B8807" s="490">
        <v>103453</v>
      </c>
      <c r="C8807" s="536" t="s">
        <v>2800</v>
      </c>
      <c r="D8807" s="541" t="s">
        <v>11603</v>
      </c>
      <c r="E8807" s="539" t="s">
        <v>188</v>
      </c>
      <c r="F8807" s="488">
        <v>0</v>
      </c>
    </row>
    <row r="8808" s="489" customFormat="1">
      <c r="B8808" s="490">
        <v>103454</v>
      </c>
      <c r="C8808" s="536" t="s">
        <v>2800</v>
      </c>
      <c r="D8808" s="541" t="s">
        <v>11604</v>
      </c>
      <c r="E8808" s="539" t="s">
        <v>188</v>
      </c>
      <c r="F8808" s="488">
        <v>0</v>
      </c>
    </row>
    <row r="8809" s="489" customFormat="1">
      <c r="B8809" s="490">
        <v>103455</v>
      </c>
      <c r="C8809" s="536" t="s">
        <v>2800</v>
      </c>
      <c r="D8809" s="541" t="s">
        <v>11605</v>
      </c>
      <c r="E8809" s="539" t="s">
        <v>188</v>
      </c>
      <c r="F8809" s="488">
        <v>0</v>
      </c>
    </row>
    <row r="8810" s="489" customFormat="1">
      <c r="B8810" s="490">
        <v>103456</v>
      </c>
      <c r="C8810" s="536" t="s">
        <v>2800</v>
      </c>
      <c r="D8810" s="541" t="s">
        <v>11606</v>
      </c>
      <c r="E8810" s="539" t="s">
        <v>188</v>
      </c>
      <c r="F8810" s="488">
        <v>0</v>
      </c>
    </row>
    <row r="8811" s="489" customFormat="1">
      <c r="B8811" s="490">
        <v>103457</v>
      </c>
      <c r="C8811" s="536" t="s">
        <v>2800</v>
      </c>
      <c r="D8811" s="541" t="s">
        <v>11607</v>
      </c>
      <c r="E8811" s="539" t="s">
        <v>188</v>
      </c>
      <c r="F8811" s="488">
        <v>0</v>
      </c>
    </row>
    <row r="8812" s="489" customFormat="1">
      <c r="B8812" s="490">
        <v>103458</v>
      </c>
      <c r="C8812" s="536" t="s">
        <v>2800</v>
      </c>
      <c r="D8812" s="541" t="s">
        <v>11608</v>
      </c>
      <c r="E8812" s="539" t="s">
        <v>188</v>
      </c>
      <c r="F8812" s="488">
        <v>0</v>
      </c>
    </row>
    <row r="8813" s="489" customFormat="1">
      <c r="B8813" s="490">
        <v>103425</v>
      </c>
      <c r="C8813" s="536" t="s">
        <v>2800</v>
      </c>
      <c r="D8813" s="541" t="s">
        <v>11609</v>
      </c>
      <c r="E8813" s="539" t="s">
        <v>188</v>
      </c>
      <c r="F8813" s="488">
        <v>16.5</v>
      </c>
    </row>
    <row r="8814" s="489" customFormat="1">
      <c r="B8814" s="490">
        <v>103428</v>
      </c>
      <c r="C8814" s="536" t="s">
        <v>2800</v>
      </c>
      <c r="D8814" s="541" t="s">
        <v>11610</v>
      </c>
      <c r="E8814" s="539" t="s">
        <v>188</v>
      </c>
      <c r="F8814" s="488">
        <v>263.56</v>
      </c>
    </row>
    <row r="8815" s="489" customFormat="1">
      <c r="B8815" s="490">
        <v>103426</v>
      </c>
      <c r="C8815" s="536" t="s">
        <v>2800</v>
      </c>
      <c r="D8815" s="541" t="s">
        <v>11611</v>
      </c>
      <c r="E8815" s="539" t="s">
        <v>188</v>
      </c>
      <c r="F8815" s="488">
        <v>19.879999999999999</v>
      </c>
    </row>
    <row r="8816" s="489" customFormat="1">
      <c r="B8816" s="490">
        <v>103429</v>
      </c>
      <c r="C8816" s="536" t="s">
        <v>2800</v>
      </c>
      <c r="D8816" s="541" t="s">
        <v>11612</v>
      </c>
      <c r="E8816" s="539" t="s">
        <v>188</v>
      </c>
      <c r="F8816" s="488">
        <v>2905.2199999999998</v>
      </c>
    </row>
    <row r="8817" s="489" customFormat="1">
      <c r="B8817" s="490">
        <v>103427</v>
      </c>
      <c r="C8817" s="536" t="s">
        <v>2800</v>
      </c>
      <c r="D8817" s="541" t="s">
        <v>11613</v>
      </c>
      <c r="E8817" s="539" t="s">
        <v>188</v>
      </c>
      <c r="F8817" s="488">
        <v>39.82</v>
      </c>
    </row>
    <row r="8818" s="489" customFormat="1">
      <c r="B8818" s="490">
        <v>103393</v>
      </c>
      <c r="C8818" s="536" t="s">
        <v>2800</v>
      </c>
      <c r="D8818" s="541" t="s">
        <v>11614</v>
      </c>
      <c r="E8818" s="539" t="s">
        <v>143</v>
      </c>
      <c r="F8818" s="488">
        <v>5467.7399999999998</v>
      </c>
    </row>
    <row r="8819" s="489" customFormat="1">
      <c r="B8819" s="490">
        <v>103376</v>
      </c>
      <c r="C8819" s="536" t="s">
        <v>2800</v>
      </c>
      <c r="D8819" s="541" t="s">
        <v>11615</v>
      </c>
      <c r="E8819" s="539" t="s">
        <v>143</v>
      </c>
      <c r="F8819" s="488">
        <v>133.97999999999999</v>
      </c>
    </row>
    <row r="8820" s="489" customFormat="1">
      <c r="B8820" s="490">
        <v>104804</v>
      </c>
      <c r="C8820" s="536" t="s">
        <v>2800</v>
      </c>
      <c r="D8820" s="541" t="s">
        <v>11616</v>
      </c>
      <c r="E8820" s="539" t="s">
        <v>143</v>
      </c>
      <c r="F8820" s="488">
        <v>0</v>
      </c>
    </row>
    <row r="8821" s="489" customFormat="1">
      <c r="B8821" s="490">
        <v>104805</v>
      </c>
      <c r="C8821" s="536" t="s">
        <v>2800</v>
      </c>
      <c r="D8821" s="541" t="s">
        <v>11617</v>
      </c>
      <c r="E8821" s="539" t="s">
        <v>143</v>
      </c>
      <c r="F8821" s="488">
        <v>0</v>
      </c>
    </row>
    <row r="8822" s="489" customFormat="1">
      <c r="B8822" s="490">
        <v>103377</v>
      </c>
      <c r="C8822" s="536" t="s">
        <v>2800</v>
      </c>
      <c r="D8822" s="541" t="s">
        <v>11618</v>
      </c>
      <c r="E8822" s="539" t="s">
        <v>143</v>
      </c>
      <c r="F8822" s="488">
        <v>286.72000000000003</v>
      </c>
    </row>
    <row r="8823" s="489" customFormat="1">
      <c r="B8823" s="490">
        <v>104806</v>
      </c>
      <c r="C8823" s="536" t="s">
        <v>2800</v>
      </c>
      <c r="D8823" s="541" t="s">
        <v>11619</v>
      </c>
      <c r="E8823" s="539" t="s">
        <v>143</v>
      </c>
      <c r="F8823" s="488">
        <v>0</v>
      </c>
    </row>
    <row r="8824" s="489" customFormat="1">
      <c r="B8824" s="490">
        <v>103378</v>
      </c>
      <c r="C8824" s="536" t="s">
        <v>2800</v>
      </c>
      <c r="D8824" s="541" t="s">
        <v>11620</v>
      </c>
      <c r="E8824" s="539" t="s">
        <v>143</v>
      </c>
      <c r="F8824" s="488">
        <v>0</v>
      </c>
    </row>
    <row r="8825" s="489" customFormat="1">
      <c r="B8825" s="490">
        <v>103372</v>
      </c>
      <c r="C8825" s="536" t="s">
        <v>2800</v>
      </c>
      <c r="D8825" s="541" t="s">
        <v>11621</v>
      </c>
      <c r="E8825" s="539" t="s">
        <v>143</v>
      </c>
      <c r="F8825" s="488">
        <v>5.7400000000000002</v>
      </c>
    </row>
    <row r="8826" s="489" customFormat="1">
      <c r="B8826" s="490">
        <v>103379</v>
      </c>
      <c r="C8826" s="536" t="s">
        <v>2800</v>
      </c>
      <c r="D8826" s="541" t="s">
        <v>11622</v>
      </c>
      <c r="E8826" s="539" t="s">
        <v>143</v>
      </c>
      <c r="F8826" s="488">
        <v>446.38</v>
      </c>
    </row>
    <row r="8827" s="489" customFormat="1">
      <c r="B8827" s="490">
        <v>103380</v>
      </c>
      <c r="C8827" s="536" t="s">
        <v>2800</v>
      </c>
      <c r="D8827" s="541" t="s">
        <v>11623</v>
      </c>
      <c r="E8827" s="539" t="s">
        <v>143</v>
      </c>
      <c r="F8827" s="488">
        <v>0</v>
      </c>
    </row>
    <row r="8828" s="489" customFormat="1">
      <c r="B8828" s="490">
        <v>103381</v>
      </c>
      <c r="C8828" s="536" t="s">
        <v>2800</v>
      </c>
      <c r="D8828" s="541" t="s">
        <v>11624</v>
      </c>
      <c r="E8828" s="539" t="s">
        <v>143</v>
      </c>
      <c r="F8828" s="488">
        <v>0</v>
      </c>
    </row>
    <row r="8829" s="489" customFormat="1">
      <c r="B8829" s="490">
        <v>103382</v>
      </c>
      <c r="C8829" s="536" t="s">
        <v>2800</v>
      </c>
      <c r="D8829" s="541" t="s">
        <v>11625</v>
      </c>
      <c r="E8829" s="539" t="s">
        <v>143</v>
      </c>
      <c r="F8829" s="488">
        <v>0</v>
      </c>
    </row>
    <row r="8830" s="489" customFormat="1">
      <c r="B8830" s="490">
        <v>103383</v>
      </c>
      <c r="C8830" s="536" t="s">
        <v>2800</v>
      </c>
      <c r="D8830" s="541" t="s">
        <v>11626</v>
      </c>
      <c r="E8830" s="539" t="s">
        <v>143</v>
      </c>
      <c r="F8830" s="488">
        <v>1094.3599999999999</v>
      </c>
    </row>
    <row r="8831" s="489" customFormat="1">
      <c r="B8831" s="490">
        <v>103373</v>
      </c>
      <c r="C8831" s="536" t="s">
        <v>2800</v>
      </c>
      <c r="D8831" s="541" t="s">
        <v>11627</v>
      </c>
      <c r="E8831" s="539" t="s">
        <v>143</v>
      </c>
      <c r="F8831" s="488">
        <v>11.25</v>
      </c>
    </row>
    <row r="8832" s="489" customFormat="1">
      <c r="B8832" s="490">
        <v>103384</v>
      </c>
      <c r="C8832" s="536" t="s">
        <v>2800</v>
      </c>
      <c r="D8832" s="541" t="s">
        <v>11628</v>
      </c>
      <c r="E8832" s="539" t="s">
        <v>143</v>
      </c>
      <c r="F8832" s="488">
        <v>0</v>
      </c>
    </row>
    <row r="8833" s="489" customFormat="1">
      <c r="B8833" s="490">
        <v>103385</v>
      </c>
      <c r="C8833" s="536" t="s">
        <v>2800</v>
      </c>
      <c r="D8833" s="541" t="s">
        <v>11629</v>
      </c>
      <c r="E8833" s="539" t="s">
        <v>143</v>
      </c>
      <c r="F8833" s="488">
        <v>1764.5599999999999</v>
      </c>
    </row>
    <row r="8834" s="489" customFormat="1">
      <c r="B8834" s="490">
        <v>103386</v>
      </c>
      <c r="C8834" s="536" t="s">
        <v>2800</v>
      </c>
      <c r="D8834" s="541" t="s">
        <v>11630</v>
      </c>
      <c r="E8834" s="539" t="s">
        <v>143</v>
      </c>
      <c r="F8834" s="488">
        <v>0</v>
      </c>
    </row>
    <row r="8835" s="489" customFormat="1">
      <c r="B8835" s="490">
        <v>103387</v>
      </c>
      <c r="C8835" s="536" t="s">
        <v>2800</v>
      </c>
      <c r="D8835" s="541" t="s">
        <v>11631</v>
      </c>
      <c r="E8835" s="539" t="s">
        <v>143</v>
      </c>
      <c r="F8835" s="488">
        <v>3095.5500000000002</v>
      </c>
    </row>
    <row r="8836" s="489" customFormat="1">
      <c r="B8836" s="490">
        <v>103388</v>
      </c>
      <c r="C8836" s="536" t="s">
        <v>2800</v>
      </c>
      <c r="D8836" s="541" t="s">
        <v>11632</v>
      </c>
      <c r="E8836" s="539" t="s">
        <v>143</v>
      </c>
      <c r="F8836" s="488">
        <v>0</v>
      </c>
    </row>
    <row r="8837" s="489" customFormat="1">
      <c r="B8837" s="490">
        <v>103374</v>
      </c>
      <c r="C8837" s="536" t="s">
        <v>2800</v>
      </c>
      <c r="D8837" s="541" t="s">
        <v>11633</v>
      </c>
      <c r="E8837" s="539" t="s">
        <v>143</v>
      </c>
      <c r="F8837" s="488">
        <v>0</v>
      </c>
    </row>
    <row r="8838" s="489" customFormat="1">
      <c r="B8838" s="490">
        <v>103389</v>
      </c>
      <c r="C8838" s="536" t="s">
        <v>2800</v>
      </c>
      <c r="D8838" s="541" t="s">
        <v>11634</v>
      </c>
      <c r="E8838" s="539" t="s">
        <v>143</v>
      </c>
      <c r="F8838" s="488">
        <v>4603.6099999999997</v>
      </c>
    </row>
    <row r="8839" s="489" customFormat="1">
      <c r="B8839" s="490">
        <v>103390</v>
      </c>
      <c r="C8839" s="536" t="s">
        <v>2800</v>
      </c>
      <c r="D8839" s="541" t="s">
        <v>11635</v>
      </c>
      <c r="E8839" s="539" t="s">
        <v>143</v>
      </c>
      <c r="F8839" s="488">
        <v>0</v>
      </c>
    </row>
    <row r="8840" s="489" customFormat="1">
      <c r="B8840" s="490">
        <v>103391</v>
      </c>
      <c r="C8840" s="536" t="s">
        <v>2800</v>
      </c>
      <c r="D8840" s="541" t="s">
        <v>11636</v>
      </c>
      <c r="E8840" s="539" t="s">
        <v>143</v>
      </c>
      <c r="F8840" s="488">
        <v>3033.25</v>
      </c>
    </row>
    <row r="8841" s="489" customFormat="1">
      <c r="B8841" s="490">
        <v>103375</v>
      </c>
      <c r="C8841" s="536" t="s">
        <v>2800</v>
      </c>
      <c r="D8841" s="541" t="s">
        <v>11637</v>
      </c>
      <c r="E8841" s="539" t="s">
        <v>143</v>
      </c>
      <c r="F8841" s="488">
        <v>0</v>
      </c>
    </row>
    <row r="8842" s="489" customFormat="1">
      <c r="B8842" s="490">
        <v>103392</v>
      </c>
      <c r="C8842" s="536" t="s">
        <v>2800</v>
      </c>
      <c r="D8842" s="541" t="s">
        <v>11638</v>
      </c>
      <c r="E8842" s="539" t="s">
        <v>143</v>
      </c>
      <c r="F8842" s="488">
        <v>4957.3199999999997</v>
      </c>
    </row>
    <row r="8843" s="489" customFormat="1">
      <c r="B8843" s="490">
        <v>103440</v>
      </c>
      <c r="C8843" s="536" t="s">
        <v>2800</v>
      </c>
      <c r="D8843" s="541" t="s">
        <v>11639</v>
      </c>
      <c r="E8843" s="539" t="s">
        <v>188</v>
      </c>
      <c r="F8843" s="488">
        <v>421.14999999999998</v>
      </c>
    </row>
    <row r="8844" s="489" customFormat="1">
      <c r="B8844" s="490">
        <v>103441</v>
      </c>
      <c r="C8844" s="536" t="s">
        <v>2800</v>
      </c>
      <c r="D8844" s="541" t="s">
        <v>11640</v>
      </c>
      <c r="E8844" s="539" t="s">
        <v>188</v>
      </c>
      <c r="F8844" s="488">
        <v>426.48000000000002</v>
      </c>
    </row>
    <row r="8845" s="489" customFormat="1">
      <c r="B8845" s="490">
        <v>103442</v>
      </c>
      <c r="C8845" s="536" t="s">
        <v>2800</v>
      </c>
      <c r="D8845" s="541" t="s">
        <v>11641</v>
      </c>
      <c r="E8845" s="539" t="s">
        <v>188</v>
      </c>
      <c r="F8845" s="488">
        <v>555.13</v>
      </c>
    </row>
    <row r="8846" s="489" customFormat="1">
      <c r="B8846" s="490">
        <v>103437</v>
      </c>
      <c r="C8846" s="536" t="s">
        <v>2800</v>
      </c>
      <c r="D8846" s="541" t="s">
        <v>11642</v>
      </c>
      <c r="E8846" s="539" t="s">
        <v>188</v>
      </c>
      <c r="F8846" s="488">
        <v>186.28</v>
      </c>
    </row>
    <row r="8847" s="489" customFormat="1">
      <c r="B8847" s="490">
        <v>103438</v>
      </c>
      <c r="C8847" s="536" t="s">
        <v>2800</v>
      </c>
      <c r="D8847" s="541" t="s">
        <v>11643</v>
      </c>
      <c r="E8847" s="539" t="s">
        <v>188</v>
      </c>
      <c r="F8847" s="488">
        <v>186.28</v>
      </c>
    </row>
    <row r="8848" s="489" customFormat="1">
      <c r="B8848" s="490">
        <v>103439</v>
      </c>
      <c r="C8848" s="536" t="s">
        <v>2800</v>
      </c>
      <c r="D8848" s="541" t="s">
        <v>11644</v>
      </c>
      <c r="E8848" s="539" t="s">
        <v>188</v>
      </c>
      <c r="F8848" s="488">
        <v>219.19</v>
      </c>
    </row>
    <row r="8849" s="489" customFormat="1">
      <c r="B8849" s="490">
        <v>88789</v>
      </c>
      <c r="C8849" s="536" t="s">
        <v>2800</v>
      </c>
      <c r="D8849" s="541" t="s">
        <v>11645</v>
      </c>
      <c r="E8849" s="539" t="s">
        <v>12625</v>
      </c>
      <c r="F8849" s="488">
        <v>451.89999999999998</v>
      </c>
    </row>
    <row r="8850" s="489" customFormat="1">
      <c r="B8850" s="490">
        <v>88788</v>
      </c>
      <c r="C8850" s="536" t="s">
        <v>2800</v>
      </c>
      <c r="D8850" s="541" t="s">
        <v>11646</v>
      </c>
      <c r="E8850" s="539" t="s">
        <v>12625</v>
      </c>
      <c r="F8850" s="488">
        <v>375.32999999999998</v>
      </c>
    </row>
    <row r="8851" s="489" customFormat="1">
      <c r="B8851" s="490">
        <v>87245</v>
      </c>
      <c r="C8851" s="536" t="s">
        <v>2800</v>
      </c>
      <c r="D8851" s="541" t="s">
        <v>11647</v>
      </c>
      <c r="E8851" s="539" t="s">
        <v>12625</v>
      </c>
      <c r="F8851" s="488">
        <v>346.13999999999999</v>
      </c>
    </row>
    <row r="8852" s="489" customFormat="1">
      <c r="B8852" s="490">
        <v>87244</v>
      </c>
      <c r="C8852" s="536" t="s">
        <v>2800</v>
      </c>
      <c r="D8852" s="541" t="s">
        <v>11648</v>
      </c>
      <c r="E8852" s="539" t="s">
        <v>12625</v>
      </c>
      <c r="F8852" s="488">
        <v>287.94999999999999</v>
      </c>
    </row>
    <row r="8853" s="489" customFormat="1">
      <c r="B8853" s="490">
        <v>104589</v>
      </c>
      <c r="C8853" s="536" t="s">
        <v>2800</v>
      </c>
      <c r="D8853" s="541" t="s">
        <v>11649</v>
      </c>
      <c r="E8853" s="539" t="s">
        <v>12625</v>
      </c>
      <c r="F8853" s="488">
        <v>286.18000000000001</v>
      </c>
    </row>
    <row r="8854" s="489" customFormat="1">
      <c r="B8854" s="490">
        <v>104588</v>
      </c>
      <c r="C8854" s="536" t="s">
        <v>2800</v>
      </c>
      <c r="D8854" s="541" t="s">
        <v>11650</v>
      </c>
      <c r="E8854" s="539" t="s">
        <v>12625</v>
      </c>
      <c r="F8854" s="488">
        <v>238.63999999999999</v>
      </c>
    </row>
    <row r="8855" s="489" customFormat="1">
      <c r="B8855" s="490">
        <v>104591</v>
      </c>
      <c r="C8855" s="536" t="s">
        <v>2800</v>
      </c>
      <c r="D8855" s="541" t="s">
        <v>11651</v>
      </c>
      <c r="E8855" s="539" t="s">
        <v>12625</v>
      </c>
      <c r="F8855" s="488">
        <v>314.02999999999997</v>
      </c>
    </row>
    <row r="8856" s="489" customFormat="1">
      <c r="B8856" s="490">
        <v>104590</v>
      </c>
      <c r="C8856" s="536" t="s">
        <v>2800</v>
      </c>
      <c r="D8856" s="541" t="s">
        <v>11652</v>
      </c>
      <c r="E8856" s="539" t="s">
        <v>12625</v>
      </c>
      <c r="F8856" s="488">
        <v>263.26999999999998</v>
      </c>
    </row>
    <row r="8857" s="489" customFormat="1">
      <c r="B8857" s="490">
        <v>87267</v>
      </c>
      <c r="C8857" s="536" t="s">
        <v>2800</v>
      </c>
      <c r="D8857" s="541" t="s">
        <v>11653</v>
      </c>
      <c r="E8857" s="539" t="s">
        <v>12625</v>
      </c>
      <c r="F8857" s="488">
        <v>67.680000000000007</v>
      </c>
    </row>
    <row r="8858" s="489" customFormat="1">
      <c r="B8858" s="490">
        <v>104614</v>
      </c>
      <c r="C8858" s="536" t="s">
        <v>2800</v>
      </c>
      <c r="D8858" s="541" t="s">
        <v>11654</v>
      </c>
      <c r="E8858" s="539" t="s">
        <v>12625</v>
      </c>
      <c r="F8858" s="488">
        <v>73.390000000000001</v>
      </c>
    </row>
    <row r="8859" s="489" customFormat="1">
      <c r="B8859" s="490">
        <v>104613</v>
      </c>
      <c r="C8859" s="536" t="s">
        <v>2800</v>
      </c>
      <c r="D8859" s="541" t="s">
        <v>11655</v>
      </c>
      <c r="E8859" s="539" t="s">
        <v>12625</v>
      </c>
      <c r="F8859" s="488">
        <v>65.680000000000007</v>
      </c>
    </row>
    <row r="8860" s="489" customFormat="1">
      <c r="B8860" s="490">
        <v>87265</v>
      </c>
      <c r="C8860" s="536" t="s">
        <v>2800</v>
      </c>
      <c r="D8860" s="541" t="s">
        <v>11656</v>
      </c>
      <c r="E8860" s="539" t="s">
        <v>12625</v>
      </c>
      <c r="F8860" s="488">
        <v>61.75</v>
      </c>
    </row>
    <row r="8861" s="489" customFormat="1">
      <c r="B8861" s="490">
        <v>87271</v>
      </c>
      <c r="C8861" s="536" t="s">
        <v>2800</v>
      </c>
      <c r="D8861" s="541" t="s">
        <v>11657</v>
      </c>
      <c r="E8861" s="539" t="s">
        <v>12625</v>
      </c>
      <c r="F8861" s="488">
        <v>72.280000000000001</v>
      </c>
    </row>
    <row r="8862" s="489" customFormat="1">
      <c r="B8862" s="490">
        <v>87269</v>
      </c>
      <c r="C8862" s="536" t="s">
        <v>2800</v>
      </c>
      <c r="D8862" s="541" t="s">
        <v>11658</v>
      </c>
      <c r="E8862" s="539" t="s">
        <v>12625</v>
      </c>
      <c r="F8862" s="488">
        <v>66.280000000000001</v>
      </c>
    </row>
    <row r="8863" s="489" customFormat="1">
      <c r="B8863" s="490">
        <v>87275</v>
      </c>
      <c r="C8863" s="536" t="s">
        <v>2800</v>
      </c>
      <c r="D8863" s="541" t="s">
        <v>11659</v>
      </c>
      <c r="E8863" s="539" t="s">
        <v>12625</v>
      </c>
      <c r="F8863" s="488">
        <v>77.400000000000006</v>
      </c>
    </row>
    <row r="8864" s="489" customFormat="1">
      <c r="B8864" s="490">
        <v>87273</v>
      </c>
      <c r="C8864" s="536" t="s">
        <v>2800</v>
      </c>
      <c r="D8864" s="541" t="s">
        <v>11660</v>
      </c>
      <c r="E8864" s="539" t="s">
        <v>12625</v>
      </c>
      <c r="F8864" s="488">
        <v>69.459999999999994</v>
      </c>
    </row>
    <row r="8865" s="489" customFormat="1">
      <c r="B8865" s="490">
        <v>104612</v>
      </c>
      <c r="C8865" s="536" t="s">
        <v>2800</v>
      </c>
      <c r="D8865" s="541" t="s">
        <v>11661</v>
      </c>
      <c r="E8865" s="539" t="s">
        <v>12625</v>
      </c>
      <c r="F8865" s="488">
        <v>98.260000000000005</v>
      </c>
    </row>
    <row r="8866" s="489" customFormat="1">
      <c r="B8866" s="490">
        <v>104611</v>
      </c>
      <c r="C8866" s="536" t="s">
        <v>2800</v>
      </c>
      <c r="D8866" s="541" t="s">
        <v>11662</v>
      </c>
      <c r="E8866" s="539" t="s">
        <v>12625</v>
      </c>
      <c r="F8866" s="488">
        <v>97.400000000000006</v>
      </c>
    </row>
    <row r="8867" s="489" customFormat="1">
      <c r="B8867" s="490">
        <v>104618</v>
      </c>
      <c r="C8867" s="536" t="s">
        <v>2800</v>
      </c>
      <c r="D8867" s="541" t="s">
        <v>11663</v>
      </c>
      <c r="E8867" s="539" t="s">
        <v>12625</v>
      </c>
      <c r="F8867" s="488">
        <v>390.02999999999997</v>
      </c>
    </row>
    <row r="8868" s="489" customFormat="1">
      <c r="B8868" s="490">
        <v>104616</v>
      </c>
      <c r="C8868" s="536" t="s">
        <v>2800</v>
      </c>
      <c r="D8868" s="541" t="s">
        <v>11664</v>
      </c>
      <c r="E8868" s="539" t="s">
        <v>12625</v>
      </c>
      <c r="F8868" s="488">
        <v>378.04000000000002</v>
      </c>
    </row>
    <row r="8869" s="489" customFormat="1">
      <c r="B8869" s="490">
        <v>104617</v>
      </c>
      <c r="C8869" s="536" t="s">
        <v>2800</v>
      </c>
      <c r="D8869" s="541" t="s">
        <v>11665</v>
      </c>
      <c r="E8869" s="539" t="s">
        <v>12625</v>
      </c>
      <c r="F8869" s="488">
        <v>299.55000000000001</v>
      </c>
    </row>
    <row r="8870" s="489" customFormat="1">
      <c r="B8870" s="490">
        <v>104615</v>
      </c>
      <c r="C8870" s="536" t="s">
        <v>2800</v>
      </c>
      <c r="D8870" s="541" t="s">
        <v>11666</v>
      </c>
      <c r="E8870" s="539" t="s">
        <v>12625</v>
      </c>
      <c r="F8870" s="488">
        <v>287.56</v>
      </c>
    </row>
    <row r="8871" s="489" customFormat="1">
      <c r="B8871" s="490">
        <v>87247</v>
      </c>
      <c r="C8871" s="536" t="s">
        <v>2800</v>
      </c>
      <c r="D8871" s="541" t="s">
        <v>11667</v>
      </c>
      <c r="E8871" s="539" t="s">
        <v>12625</v>
      </c>
      <c r="F8871" s="488">
        <v>62.18</v>
      </c>
    </row>
    <row r="8872" s="489" customFormat="1">
      <c r="B8872" s="490">
        <v>87248</v>
      </c>
      <c r="C8872" s="536" t="s">
        <v>2800</v>
      </c>
      <c r="D8872" s="541" t="s">
        <v>11668</v>
      </c>
      <c r="E8872" s="539" t="s">
        <v>12625</v>
      </c>
      <c r="F8872" s="488">
        <v>53.600000000000001</v>
      </c>
    </row>
    <row r="8873" s="489" customFormat="1">
      <c r="B8873" s="490">
        <v>87246</v>
      </c>
      <c r="C8873" s="536" t="s">
        <v>2800</v>
      </c>
      <c r="D8873" s="541" t="s">
        <v>11669</v>
      </c>
      <c r="E8873" s="539" t="s">
        <v>12625</v>
      </c>
      <c r="F8873" s="488">
        <v>70.280000000000001</v>
      </c>
    </row>
    <row r="8874" s="489" customFormat="1">
      <c r="B8874" s="490">
        <v>104601</v>
      </c>
      <c r="C8874" s="536" t="s">
        <v>2800</v>
      </c>
      <c r="D8874" s="541" t="s">
        <v>11670</v>
      </c>
      <c r="E8874" s="539" t="s">
        <v>12625</v>
      </c>
      <c r="F8874" s="488">
        <v>67.799999999999997</v>
      </c>
    </row>
    <row r="8875" s="489" customFormat="1">
      <c r="B8875" s="490">
        <v>104603</v>
      </c>
      <c r="C8875" s="536" t="s">
        <v>2800</v>
      </c>
      <c r="D8875" s="541" t="s">
        <v>11671</v>
      </c>
      <c r="E8875" s="539" t="s">
        <v>12625</v>
      </c>
      <c r="F8875" s="488">
        <v>56.390000000000001</v>
      </c>
    </row>
    <row r="8876" s="489" customFormat="1">
      <c r="B8876" s="490">
        <v>104599</v>
      </c>
      <c r="C8876" s="536" t="s">
        <v>2800</v>
      </c>
      <c r="D8876" s="541" t="s">
        <v>11672</v>
      </c>
      <c r="E8876" s="539" t="s">
        <v>12625</v>
      </c>
      <c r="F8876" s="488">
        <v>85.180000000000007</v>
      </c>
    </row>
    <row r="8877" s="489" customFormat="1">
      <c r="B8877" s="490">
        <v>87250</v>
      </c>
      <c r="C8877" s="536" t="s">
        <v>2800</v>
      </c>
      <c r="D8877" s="541" t="s">
        <v>11673</v>
      </c>
      <c r="E8877" s="539" t="s">
        <v>12625</v>
      </c>
      <c r="F8877" s="488">
        <v>63.75</v>
      </c>
    </row>
    <row r="8878" s="489" customFormat="1">
      <c r="B8878" s="490">
        <v>87251</v>
      </c>
      <c r="C8878" s="536" t="s">
        <v>2800</v>
      </c>
      <c r="D8878" s="541" t="s">
        <v>11674</v>
      </c>
      <c r="E8878" s="539" t="s">
        <v>12625</v>
      </c>
      <c r="F8878" s="488">
        <v>53.939999999999998</v>
      </c>
    </row>
    <row r="8879" s="489" customFormat="1">
      <c r="B8879" s="490">
        <v>87249</v>
      </c>
      <c r="C8879" s="536" t="s">
        <v>2800</v>
      </c>
      <c r="D8879" s="541" t="s">
        <v>11675</v>
      </c>
      <c r="E8879" s="539" t="s">
        <v>12625</v>
      </c>
      <c r="F8879" s="488">
        <v>75.760000000000005</v>
      </c>
    </row>
    <row r="8880" s="489" customFormat="1">
      <c r="B8880" s="490">
        <v>104606</v>
      </c>
      <c r="C8880" s="536" t="s">
        <v>2800</v>
      </c>
      <c r="D8880" s="541" t="s">
        <v>11676</v>
      </c>
      <c r="E8880" s="539" t="s">
        <v>12625</v>
      </c>
      <c r="F8880" s="488">
        <v>72.680000000000007</v>
      </c>
    </row>
    <row r="8881" s="489" customFormat="1">
      <c r="B8881" s="490">
        <v>104607</v>
      </c>
      <c r="C8881" s="536" t="s">
        <v>2800</v>
      </c>
      <c r="D8881" s="541" t="s">
        <v>11677</v>
      </c>
      <c r="E8881" s="539" t="s">
        <v>12625</v>
      </c>
      <c r="F8881" s="488">
        <v>57.920000000000002</v>
      </c>
    </row>
    <row r="8882" s="489" customFormat="1">
      <c r="B8882" s="490">
        <v>104605</v>
      </c>
      <c r="C8882" s="536" t="s">
        <v>2800</v>
      </c>
      <c r="D8882" s="541" t="s">
        <v>11678</v>
      </c>
      <c r="E8882" s="539" t="s">
        <v>12625</v>
      </c>
      <c r="F8882" s="488">
        <v>107.28</v>
      </c>
    </row>
    <row r="8883" s="489" customFormat="1">
      <c r="B8883" s="490">
        <v>87256</v>
      </c>
      <c r="C8883" s="536" t="s">
        <v>2800</v>
      </c>
      <c r="D8883" s="541" t="s">
        <v>11679</v>
      </c>
      <c r="E8883" s="539" t="s">
        <v>12625</v>
      </c>
      <c r="F8883" s="488">
        <v>75.269999999999996</v>
      </c>
    </row>
    <row r="8884" s="489" customFormat="1">
      <c r="B8884" s="490">
        <v>87257</v>
      </c>
      <c r="C8884" s="536" t="s">
        <v>2800</v>
      </c>
      <c r="D8884" s="541" t="s">
        <v>11680</v>
      </c>
      <c r="E8884" s="539" t="s">
        <v>12625</v>
      </c>
      <c r="F8884" s="488">
        <v>64.280000000000001</v>
      </c>
    </row>
    <row r="8885" s="489" customFormat="1">
      <c r="B8885" s="490">
        <v>87255</v>
      </c>
      <c r="C8885" s="536" t="s">
        <v>2800</v>
      </c>
      <c r="D8885" s="541" t="s">
        <v>11681</v>
      </c>
      <c r="E8885" s="539" t="s">
        <v>12625</v>
      </c>
      <c r="F8885" s="488">
        <v>88.430000000000007</v>
      </c>
    </row>
    <row r="8886" s="489" customFormat="1">
      <c r="B8886" s="490">
        <v>104594</v>
      </c>
      <c r="C8886" s="536" t="s">
        <v>2800</v>
      </c>
      <c r="D8886" s="541" t="s">
        <v>11682</v>
      </c>
      <c r="E8886" s="539" t="s">
        <v>12625</v>
      </c>
      <c r="F8886" s="488">
        <v>77.670000000000002</v>
      </c>
    </row>
    <row r="8887" s="489" customFormat="1">
      <c r="B8887" s="490">
        <v>104595</v>
      </c>
      <c r="C8887" s="536" t="s">
        <v>2800</v>
      </c>
      <c r="D8887" s="541" t="s">
        <v>11683</v>
      </c>
      <c r="E8887" s="539" t="s">
        <v>12625</v>
      </c>
      <c r="F8887" s="488">
        <v>64.819999999999993</v>
      </c>
    </row>
    <row r="8888" s="489" customFormat="1">
      <c r="B8888" s="490">
        <v>104593</v>
      </c>
      <c r="C8888" s="536" t="s">
        <v>2800</v>
      </c>
      <c r="D8888" s="541" t="s">
        <v>11684</v>
      </c>
      <c r="E8888" s="539" t="s">
        <v>12625</v>
      </c>
      <c r="F8888" s="488">
        <v>92.349999999999994</v>
      </c>
    </row>
    <row r="8889" s="489" customFormat="1">
      <c r="B8889" s="490">
        <v>87262</v>
      </c>
      <c r="C8889" s="536" t="s">
        <v>2800</v>
      </c>
      <c r="D8889" s="541" t="s">
        <v>11685</v>
      </c>
      <c r="E8889" s="539" t="s">
        <v>12625</v>
      </c>
      <c r="F8889" s="488">
        <v>126.23999999999999</v>
      </c>
    </row>
    <row r="8890" s="489" customFormat="1">
      <c r="B8890" s="490">
        <v>87263</v>
      </c>
      <c r="C8890" s="536" t="s">
        <v>2800</v>
      </c>
      <c r="D8890" s="541" t="s">
        <v>11686</v>
      </c>
      <c r="E8890" s="539" t="s">
        <v>12625</v>
      </c>
      <c r="F8890" s="488">
        <v>114.76000000000001</v>
      </c>
    </row>
    <row r="8891" s="489" customFormat="1">
      <c r="B8891" s="490">
        <v>87261</v>
      </c>
      <c r="C8891" s="536" t="s">
        <v>2800</v>
      </c>
      <c r="D8891" s="541" t="s">
        <v>11687</v>
      </c>
      <c r="E8891" s="539" t="s">
        <v>12625</v>
      </c>
      <c r="F8891" s="488">
        <v>140.66</v>
      </c>
    </row>
    <row r="8892" s="489" customFormat="1">
      <c r="B8892" s="490">
        <v>104597</v>
      </c>
      <c r="C8892" s="536" t="s">
        <v>2800</v>
      </c>
      <c r="D8892" s="541" t="s">
        <v>11688</v>
      </c>
      <c r="E8892" s="539" t="s">
        <v>12625</v>
      </c>
      <c r="F8892" s="488">
        <v>129.00999999999999</v>
      </c>
    </row>
    <row r="8893" s="489" customFormat="1">
      <c r="B8893" s="490">
        <v>104598</v>
      </c>
      <c r="C8893" s="536" t="s">
        <v>2800</v>
      </c>
      <c r="D8893" s="541" t="s">
        <v>11689</v>
      </c>
      <c r="E8893" s="539" t="s">
        <v>12625</v>
      </c>
      <c r="F8893" s="488">
        <v>115.41</v>
      </c>
    </row>
    <row r="8894" s="489" customFormat="1">
      <c r="B8894" s="490">
        <v>104596</v>
      </c>
      <c r="C8894" s="536" t="s">
        <v>2800</v>
      </c>
      <c r="D8894" s="541" t="s">
        <v>11690</v>
      </c>
      <c r="E8894" s="539" t="s">
        <v>12625</v>
      </c>
      <c r="F8894" s="488">
        <v>145.16999999999999</v>
      </c>
    </row>
    <row r="8895" s="489" customFormat="1">
      <c r="B8895" s="490">
        <v>88648</v>
      </c>
      <c r="C8895" s="536" t="s">
        <v>2800</v>
      </c>
      <c r="D8895" s="541" t="s">
        <v>11691</v>
      </c>
      <c r="E8895" s="539" t="s">
        <v>143</v>
      </c>
      <c r="F8895" s="488">
        <v>7.9400000000000004</v>
      </c>
    </row>
    <row r="8896" s="489" customFormat="1">
      <c r="B8896" s="490">
        <v>88649</v>
      </c>
      <c r="C8896" s="536" t="s">
        <v>2800</v>
      </c>
      <c r="D8896" s="541" t="s">
        <v>11692</v>
      </c>
      <c r="E8896" s="539" t="s">
        <v>143</v>
      </c>
      <c r="F8896" s="488">
        <v>9.0099999999999998</v>
      </c>
    </row>
    <row r="8897" s="489" customFormat="1">
      <c r="B8897" s="490">
        <v>88650</v>
      </c>
      <c r="C8897" s="536" t="s">
        <v>2800</v>
      </c>
      <c r="D8897" s="541" t="s">
        <v>11693</v>
      </c>
      <c r="E8897" s="539" t="s">
        <v>143</v>
      </c>
      <c r="F8897" s="488">
        <v>12.26</v>
      </c>
    </row>
    <row r="8898" s="489" customFormat="1">
      <c r="B8898" s="490">
        <v>104619</v>
      </c>
      <c r="C8898" s="536" t="s">
        <v>2800</v>
      </c>
      <c r="D8898" s="541" t="s">
        <v>11694</v>
      </c>
      <c r="E8898" s="539" t="s">
        <v>143</v>
      </c>
      <c r="F8898" s="488">
        <v>14.56</v>
      </c>
    </row>
    <row r="8899" s="489" customFormat="1">
      <c r="B8899" s="490">
        <v>103741</v>
      </c>
      <c r="C8899" s="536" t="s">
        <v>2800</v>
      </c>
      <c r="D8899" s="541" t="s">
        <v>11695</v>
      </c>
      <c r="E8899" s="539" t="s">
        <v>188</v>
      </c>
      <c r="F8899" s="488">
        <v>0</v>
      </c>
    </row>
    <row r="8900" s="489" customFormat="1">
      <c r="B8900" s="490">
        <v>103755</v>
      </c>
      <c r="C8900" s="536" t="s">
        <v>2800</v>
      </c>
      <c r="D8900" s="541" t="s">
        <v>11696</v>
      </c>
      <c r="E8900" s="539" t="s">
        <v>143</v>
      </c>
      <c r="F8900" s="488">
        <v>0</v>
      </c>
    </row>
    <row r="8901" s="489" customFormat="1">
      <c r="B8901" s="490">
        <v>103753</v>
      </c>
      <c r="C8901" s="536" t="s">
        <v>2800</v>
      </c>
      <c r="D8901" s="541" t="s">
        <v>11697</v>
      </c>
      <c r="E8901" s="539" t="s">
        <v>143</v>
      </c>
      <c r="F8901" s="488">
        <v>0</v>
      </c>
    </row>
    <row r="8902" s="489" customFormat="1">
      <c r="B8902" s="490">
        <v>103754</v>
      </c>
      <c r="C8902" s="536" t="s">
        <v>2800</v>
      </c>
      <c r="D8902" s="541" t="s">
        <v>11698</v>
      </c>
      <c r="E8902" s="539" t="s">
        <v>143</v>
      </c>
      <c r="F8902" s="488">
        <v>0</v>
      </c>
    </row>
    <row r="8903" s="489" customFormat="1">
      <c r="B8903" s="490">
        <v>103752</v>
      </c>
      <c r="C8903" s="536" t="s">
        <v>2800</v>
      </c>
      <c r="D8903" s="541" t="s">
        <v>11699</v>
      </c>
      <c r="E8903" s="539" t="s">
        <v>143</v>
      </c>
      <c r="F8903" s="488">
        <v>0</v>
      </c>
    </row>
    <row r="8904" s="489" customFormat="1">
      <c r="B8904" s="490">
        <v>103759</v>
      </c>
      <c r="C8904" s="536" t="s">
        <v>2800</v>
      </c>
      <c r="D8904" s="541" t="s">
        <v>11700</v>
      </c>
      <c r="E8904" s="539" t="s">
        <v>143</v>
      </c>
      <c r="F8904" s="488">
        <v>0</v>
      </c>
    </row>
    <row r="8905" s="489" customFormat="1">
      <c r="B8905" s="490">
        <v>103757</v>
      </c>
      <c r="C8905" s="536" t="s">
        <v>2800</v>
      </c>
      <c r="D8905" s="541" t="s">
        <v>11701</v>
      </c>
      <c r="E8905" s="539" t="s">
        <v>143</v>
      </c>
      <c r="F8905" s="488">
        <v>0</v>
      </c>
    </row>
    <row r="8906" s="489" customFormat="1">
      <c r="B8906" s="490">
        <v>103758</v>
      </c>
      <c r="C8906" s="536" t="s">
        <v>2800</v>
      </c>
      <c r="D8906" s="541" t="s">
        <v>11702</v>
      </c>
      <c r="E8906" s="539" t="s">
        <v>143</v>
      </c>
      <c r="F8906" s="488">
        <v>0</v>
      </c>
    </row>
    <row r="8907" s="489" customFormat="1">
      <c r="B8907" s="490">
        <v>103756</v>
      </c>
      <c r="C8907" s="536" t="s">
        <v>2800</v>
      </c>
      <c r="D8907" s="541" t="s">
        <v>11703</v>
      </c>
      <c r="E8907" s="539" t="s">
        <v>143</v>
      </c>
      <c r="F8907" s="488">
        <v>0</v>
      </c>
    </row>
    <row r="8908" s="489" customFormat="1">
      <c r="B8908" s="490">
        <v>103734</v>
      </c>
      <c r="C8908" s="536" t="s">
        <v>2800</v>
      </c>
      <c r="D8908" s="541" t="s">
        <v>11704</v>
      </c>
      <c r="E8908" s="539" t="s">
        <v>188</v>
      </c>
      <c r="F8908" s="488">
        <v>0</v>
      </c>
    </row>
    <row r="8909" s="489" customFormat="1">
      <c r="B8909" s="490">
        <v>103740</v>
      </c>
      <c r="C8909" s="536" t="s">
        <v>2800</v>
      </c>
      <c r="D8909" s="541" t="s">
        <v>11705</v>
      </c>
      <c r="E8909" s="539" t="s">
        <v>188</v>
      </c>
      <c r="F8909" s="488">
        <v>0</v>
      </c>
    </row>
    <row r="8910" s="489" customFormat="1">
      <c r="B8910" s="490">
        <v>103747</v>
      </c>
      <c r="C8910" s="536" t="s">
        <v>2800</v>
      </c>
      <c r="D8910" s="541" t="s">
        <v>11706</v>
      </c>
      <c r="E8910" s="539" t="s">
        <v>143</v>
      </c>
      <c r="F8910" s="488">
        <v>0</v>
      </c>
    </row>
    <row r="8911" s="489" customFormat="1">
      <c r="B8911" s="490">
        <v>103746</v>
      </c>
      <c r="C8911" s="536" t="s">
        <v>2800</v>
      </c>
      <c r="D8911" s="541" t="s">
        <v>11707</v>
      </c>
      <c r="E8911" s="539" t="s">
        <v>143</v>
      </c>
      <c r="F8911" s="488">
        <v>0</v>
      </c>
    </row>
    <row r="8912" s="489" customFormat="1">
      <c r="B8912" s="490">
        <v>103749</v>
      </c>
      <c r="C8912" s="536" t="s">
        <v>2800</v>
      </c>
      <c r="D8912" s="541" t="s">
        <v>11708</v>
      </c>
      <c r="E8912" s="539" t="s">
        <v>143</v>
      </c>
      <c r="F8912" s="488">
        <v>0</v>
      </c>
    </row>
    <row r="8913" s="489" customFormat="1">
      <c r="B8913" s="490">
        <v>103744</v>
      </c>
      <c r="C8913" s="536" t="s">
        <v>2800</v>
      </c>
      <c r="D8913" s="541" t="s">
        <v>11709</v>
      </c>
      <c r="E8913" s="539" t="s">
        <v>143</v>
      </c>
      <c r="F8913" s="488">
        <v>0</v>
      </c>
    </row>
    <row r="8914" s="489" customFormat="1">
      <c r="B8914" s="490">
        <v>103748</v>
      </c>
      <c r="C8914" s="536" t="s">
        <v>2800</v>
      </c>
      <c r="D8914" s="541" t="s">
        <v>11710</v>
      </c>
      <c r="E8914" s="539" t="s">
        <v>143</v>
      </c>
      <c r="F8914" s="488">
        <v>0</v>
      </c>
    </row>
    <row r="8915" s="489" customFormat="1">
      <c r="B8915" s="490">
        <v>103745</v>
      </c>
      <c r="C8915" s="536" t="s">
        <v>2800</v>
      </c>
      <c r="D8915" s="541" t="s">
        <v>11711</v>
      </c>
      <c r="E8915" s="539" t="s">
        <v>143</v>
      </c>
      <c r="F8915" s="488">
        <v>0</v>
      </c>
    </row>
    <row r="8916" s="489" customFormat="1">
      <c r="B8916" s="490">
        <v>103751</v>
      </c>
      <c r="C8916" s="536" t="s">
        <v>2800</v>
      </c>
      <c r="D8916" s="541" t="s">
        <v>11712</v>
      </c>
      <c r="E8916" s="539" t="s">
        <v>143</v>
      </c>
      <c r="F8916" s="488">
        <v>0</v>
      </c>
    </row>
    <row r="8917" s="489" customFormat="1">
      <c r="B8917" s="490">
        <v>103750</v>
      </c>
      <c r="C8917" s="536" t="s">
        <v>2800</v>
      </c>
      <c r="D8917" s="541" t="s">
        <v>11713</v>
      </c>
      <c r="E8917" s="539" t="s">
        <v>143</v>
      </c>
      <c r="F8917" s="488">
        <v>0</v>
      </c>
    </row>
    <row r="8918" s="489" customFormat="1">
      <c r="B8918" s="490">
        <v>103735</v>
      </c>
      <c r="C8918" s="536" t="s">
        <v>2800</v>
      </c>
      <c r="D8918" s="541" t="s">
        <v>11714</v>
      </c>
      <c r="E8918" s="539" t="s">
        <v>188</v>
      </c>
      <c r="F8918" s="488">
        <v>0</v>
      </c>
    </row>
    <row r="8919" s="489" customFormat="1">
      <c r="B8919" s="490">
        <v>103738</v>
      </c>
      <c r="C8919" s="536" t="s">
        <v>2800</v>
      </c>
      <c r="D8919" s="541" t="s">
        <v>11715</v>
      </c>
      <c r="E8919" s="539" t="s">
        <v>188</v>
      </c>
      <c r="F8919" s="488">
        <v>0</v>
      </c>
    </row>
    <row r="8920" s="489" customFormat="1">
      <c r="B8920" s="490">
        <v>103736</v>
      </c>
      <c r="C8920" s="536" t="s">
        <v>2800</v>
      </c>
      <c r="D8920" s="541" t="s">
        <v>11716</v>
      </c>
      <c r="E8920" s="539" t="s">
        <v>188</v>
      </c>
      <c r="F8920" s="488">
        <v>0</v>
      </c>
    </row>
    <row r="8921" s="489" customFormat="1">
      <c r="B8921" s="490">
        <v>103739</v>
      </c>
      <c r="C8921" s="536" t="s">
        <v>2800</v>
      </c>
      <c r="D8921" s="541" t="s">
        <v>11717</v>
      </c>
      <c r="E8921" s="539" t="s">
        <v>188</v>
      </c>
      <c r="F8921" s="488">
        <v>0</v>
      </c>
    </row>
    <row r="8922" s="489" customFormat="1">
      <c r="B8922" s="490">
        <v>103737</v>
      </c>
      <c r="C8922" s="536" t="s">
        <v>2800</v>
      </c>
      <c r="D8922" s="541" t="s">
        <v>11718</v>
      </c>
      <c r="E8922" s="539" t="s">
        <v>188</v>
      </c>
      <c r="F8922" s="488">
        <v>0</v>
      </c>
    </row>
    <row r="8923" s="489" customFormat="1">
      <c r="B8923" s="490">
        <v>103742</v>
      </c>
      <c r="C8923" s="536" t="s">
        <v>2800</v>
      </c>
      <c r="D8923" s="541" t="s">
        <v>11719</v>
      </c>
      <c r="E8923" s="539" t="s">
        <v>188</v>
      </c>
      <c r="F8923" s="488">
        <v>0</v>
      </c>
    </row>
    <row r="8924" s="489" customFormat="1">
      <c r="B8924" s="490">
        <v>103689</v>
      </c>
      <c r="C8924" s="536" t="s">
        <v>2800</v>
      </c>
      <c r="D8924" s="541" t="s">
        <v>11720</v>
      </c>
      <c r="E8924" s="539" t="s">
        <v>12625</v>
      </c>
      <c r="F8924" s="488">
        <v>501.25</v>
      </c>
    </row>
    <row r="8925" s="489" customFormat="1">
      <c r="B8925" s="490">
        <v>103702</v>
      </c>
      <c r="C8925" s="536" t="s">
        <v>2800</v>
      </c>
      <c r="D8925" s="541" t="s">
        <v>11721</v>
      </c>
      <c r="E8925" s="539" t="s">
        <v>12625</v>
      </c>
      <c r="F8925" s="488">
        <v>0</v>
      </c>
    </row>
    <row r="8926" s="489" customFormat="1">
      <c r="B8926" s="490">
        <v>103700</v>
      </c>
      <c r="C8926" s="536" t="s">
        <v>2800</v>
      </c>
      <c r="D8926" s="541" t="s">
        <v>11722</v>
      </c>
      <c r="E8926" s="539" t="s">
        <v>12625</v>
      </c>
      <c r="F8926" s="488">
        <v>0</v>
      </c>
    </row>
    <row r="8927" s="489" customFormat="1">
      <c r="B8927" s="490">
        <v>103698</v>
      </c>
      <c r="C8927" s="536" t="s">
        <v>2800</v>
      </c>
      <c r="D8927" s="541" t="s">
        <v>11723</v>
      </c>
      <c r="E8927" s="539" t="s">
        <v>12625</v>
      </c>
      <c r="F8927" s="488">
        <v>0</v>
      </c>
    </row>
    <row r="8928" s="489" customFormat="1">
      <c r="B8928" s="490">
        <v>103703</v>
      </c>
      <c r="C8928" s="536" t="s">
        <v>2800</v>
      </c>
      <c r="D8928" s="541" t="s">
        <v>11724</v>
      </c>
      <c r="E8928" s="539" t="s">
        <v>12625</v>
      </c>
      <c r="F8928" s="488">
        <v>0</v>
      </c>
    </row>
    <row r="8929" s="489" customFormat="1">
      <c r="B8929" s="490">
        <v>103701</v>
      </c>
      <c r="C8929" s="536" t="s">
        <v>2800</v>
      </c>
      <c r="D8929" s="541" t="s">
        <v>11725</v>
      </c>
      <c r="E8929" s="539" t="s">
        <v>12625</v>
      </c>
      <c r="F8929" s="488">
        <v>0</v>
      </c>
    </row>
    <row r="8930" s="489" customFormat="1">
      <c r="B8930" s="490">
        <v>103699</v>
      </c>
      <c r="C8930" s="536" t="s">
        <v>2800</v>
      </c>
      <c r="D8930" s="541" t="s">
        <v>11726</v>
      </c>
      <c r="E8930" s="539" t="s">
        <v>12625</v>
      </c>
      <c r="F8930" s="488">
        <v>0</v>
      </c>
    </row>
    <row r="8931" s="489" customFormat="1">
      <c r="B8931" s="490">
        <v>103704</v>
      </c>
      <c r="C8931" s="536" t="s">
        <v>2800</v>
      </c>
      <c r="D8931" s="541" t="s">
        <v>11727</v>
      </c>
      <c r="E8931" s="539" t="s">
        <v>12625</v>
      </c>
      <c r="F8931" s="488">
        <v>0</v>
      </c>
    </row>
    <row r="8932" s="489" customFormat="1">
      <c r="B8932" s="490">
        <v>103706</v>
      </c>
      <c r="C8932" s="536" t="s">
        <v>2800</v>
      </c>
      <c r="D8932" s="541" t="s">
        <v>11728</v>
      </c>
      <c r="E8932" s="539" t="s">
        <v>188</v>
      </c>
      <c r="F8932" s="488">
        <v>0</v>
      </c>
    </row>
    <row r="8933" s="489" customFormat="1">
      <c r="B8933" s="490">
        <v>103707</v>
      </c>
      <c r="C8933" s="536" t="s">
        <v>2800</v>
      </c>
      <c r="D8933" s="541" t="s">
        <v>11729</v>
      </c>
      <c r="E8933" s="539" t="s">
        <v>188</v>
      </c>
      <c r="F8933" s="488">
        <v>0</v>
      </c>
    </row>
    <row r="8934" s="489" customFormat="1">
      <c r="B8934" s="490">
        <v>103708</v>
      </c>
      <c r="C8934" s="536" t="s">
        <v>2800</v>
      </c>
      <c r="D8934" s="541" t="s">
        <v>11730</v>
      </c>
      <c r="E8934" s="539" t="s">
        <v>188</v>
      </c>
      <c r="F8934" s="488">
        <v>0</v>
      </c>
    </row>
    <row r="8935" s="489" customFormat="1">
      <c r="B8935" s="490">
        <v>103709</v>
      </c>
      <c r="C8935" s="536" t="s">
        <v>2800</v>
      </c>
      <c r="D8935" s="541" t="s">
        <v>11731</v>
      </c>
      <c r="E8935" s="539" t="s">
        <v>188</v>
      </c>
      <c r="F8935" s="488">
        <v>0</v>
      </c>
    </row>
    <row r="8936" s="489" customFormat="1">
      <c r="B8936" s="490">
        <v>103710</v>
      </c>
      <c r="C8936" s="536" t="s">
        <v>2800</v>
      </c>
      <c r="D8936" s="541" t="s">
        <v>11732</v>
      </c>
      <c r="E8936" s="539" t="s">
        <v>188</v>
      </c>
      <c r="F8936" s="488">
        <v>0</v>
      </c>
    </row>
    <row r="8937" s="489" customFormat="1">
      <c r="B8937" s="490">
        <v>103711</v>
      </c>
      <c r="C8937" s="536" t="s">
        <v>2800</v>
      </c>
      <c r="D8937" s="541" t="s">
        <v>11733</v>
      </c>
      <c r="E8937" s="539" t="s">
        <v>188</v>
      </c>
      <c r="F8937" s="488">
        <v>0</v>
      </c>
    </row>
    <row r="8938" s="489" customFormat="1">
      <c r="B8938" s="490">
        <v>103712</v>
      </c>
      <c r="C8938" s="536" t="s">
        <v>2800</v>
      </c>
      <c r="D8938" s="541" t="s">
        <v>11734</v>
      </c>
      <c r="E8938" s="539" t="s">
        <v>188</v>
      </c>
      <c r="F8938" s="488">
        <v>0</v>
      </c>
    </row>
    <row r="8939" s="489" customFormat="1">
      <c r="B8939" s="490">
        <v>103713</v>
      </c>
      <c r="C8939" s="536" t="s">
        <v>2800</v>
      </c>
      <c r="D8939" s="541" t="s">
        <v>11735</v>
      </c>
      <c r="E8939" s="539" t="s">
        <v>188</v>
      </c>
      <c r="F8939" s="488">
        <v>0</v>
      </c>
    </row>
    <row r="8940" s="489" customFormat="1">
      <c r="B8940" s="490">
        <v>103714</v>
      </c>
      <c r="C8940" s="536" t="s">
        <v>2800</v>
      </c>
      <c r="D8940" s="541" t="s">
        <v>11736</v>
      </c>
      <c r="E8940" s="539" t="s">
        <v>188</v>
      </c>
      <c r="F8940" s="488">
        <v>0</v>
      </c>
    </row>
    <row r="8941" s="489" customFormat="1">
      <c r="B8941" s="490">
        <v>103715</v>
      </c>
      <c r="C8941" s="536" t="s">
        <v>2800</v>
      </c>
      <c r="D8941" s="541" t="s">
        <v>11737</v>
      </c>
      <c r="E8941" s="539" t="s">
        <v>188</v>
      </c>
      <c r="F8941" s="488">
        <v>0</v>
      </c>
    </row>
    <row r="8942" s="489" customFormat="1">
      <c r="B8942" s="490">
        <v>103716</v>
      </c>
      <c r="C8942" s="536" t="s">
        <v>2800</v>
      </c>
      <c r="D8942" s="541" t="s">
        <v>11738</v>
      </c>
      <c r="E8942" s="539" t="s">
        <v>188</v>
      </c>
      <c r="F8942" s="488">
        <v>0</v>
      </c>
    </row>
    <row r="8943" s="489" customFormat="1">
      <c r="B8943" s="490">
        <v>103717</v>
      </c>
      <c r="C8943" s="536" t="s">
        <v>2800</v>
      </c>
      <c r="D8943" s="541" t="s">
        <v>11739</v>
      </c>
      <c r="E8943" s="539" t="s">
        <v>188</v>
      </c>
      <c r="F8943" s="488">
        <v>0</v>
      </c>
    </row>
    <row r="8944" s="489" customFormat="1">
      <c r="B8944" s="490">
        <v>103718</v>
      </c>
      <c r="C8944" s="536" t="s">
        <v>2800</v>
      </c>
      <c r="D8944" s="541" t="s">
        <v>11740</v>
      </c>
      <c r="E8944" s="539" t="s">
        <v>188</v>
      </c>
      <c r="F8944" s="488">
        <v>0</v>
      </c>
    </row>
    <row r="8945" s="489" customFormat="1">
      <c r="B8945" s="490">
        <v>103719</v>
      </c>
      <c r="C8945" s="536" t="s">
        <v>2800</v>
      </c>
      <c r="D8945" s="541" t="s">
        <v>11741</v>
      </c>
      <c r="E8945" s="539" t="s">
        <v>188</v>
      </c>
      <c r="F8945" s="488">
        <v>0</v>
      </c>
    </row>
    <row r="8946" s="489" customFormat="1">
      <c r="B8946" s="490">
        <v>103720</v>
      </c>
      <c r="C8946" s="536" t="s">
        <v>2800</v>
      </c>
      <c r="D8946" s="541" t="s">
        <v>11742</v>
      </c>
      <c r="E8946" s="539" t="s">
        <v>188</v>
      </c>
      <c r="F8946" s="488">
        <v>0</v>
      </c>
    </row>
    <row r="8947" s="489" customFormat="1">
      <c r="B8947" s="490">
        <v>103721</v>
      </c>
      <c r="C8947" s="536" t="s">
        <v>2800</v>
      </c>
      <c r="D8947" s="541" t="s">
        <v>11743</v>
      </c>
      <c r="E8947" s="539" t="s">
        <v>188</v>
      </c>
      <c r="F8947" s="488">
        <v>0</v>
      </c>
    </row>
    <row r="8948" s="489" customFormat="1">
      <c r="B8948" s="490">
        <v>103705</v>
      </c>
      <c r="C8948" s="536" t="s">
        <v>2800</v>
      </c>
      <c r="D8948" s="541" t="s">
        <v>11744</v>
      </c>
      <c r="E8948" s="539" t="s">
        <v>188</v>
      </c>
      <c r="F8948" s="488">
        <v>0</v>
      </c>
    </row>
    <row r="8949" s="489" customFormat="1">
      <c r="B8949" s="490">
        <v>103722</v>
      </c>
      <c r="C8949" s="536" t="s">
        <v>2800</v>
      </c>
      <c r="D8949" s="541" t="s">
        <v>11745</v>
      </c>
      <c r="E8949" s="539" t="s">
        <v>188</v>
      </c>
      <c r="F8949" s="488">
        <v>0</v>
      </c>
    </row>
    <row r="8950" s="489" customFormat="1">
      <c r="B8950" s="490">
        <v>103723</v>
      </c>
      <c r="C8950" s="536" t="s">
        <v>2800</v>
      </c>
      <c r="D8950" s="541" t="s">
        <v>11746</v>
      </c>
      <c r="E8950" s="539" t="s">
        <v>188</v>
      </c>
      <c r="F8950" s="488">
        <v>0</v>
      </c>
    </row>
    <row r="8951" s="489" customFormat="1">
      <c r="B8951" s="490">
        <v>103724</v>
      </c>
      <c r="C8951" s="536" t="s">
        <v>2800</v>
      </c>
      <c r="D8951" s="541" t="s">
        <v>11747</v>
      </c>
      <c r="E8951" s="539" t="s">
        <v>188</v>
      </c>
      <c r="F8951" s="488">
        <v>0</v>
      </c>
    </row>
    <row r="8952" s="489" customFormat="1">
      <c r="B8952" s="490">
        <v>103725</v>
      </c>
      <c r="C8952" s="536" t="s">
        <v>2800</v>
      </c>
      <c r="D8952" s="541" t="s">
        <v>11748</v>
      </c>
      <c r="E8952" s="539" t="s">
        <v>188</v>
      </c>
      <c r="F8952" s="488">
        <v>0</v>
      </c>
    </row>
    <row r="8953" s="489" customFormat="1">
      <c r="B8953" s="490">
        <v>103726</v>
      </c>
      <c r="C8953" s="536" t="s">
        <v>2800</v>
      </c>
      <c r="D8953" s="541" t="s">
        <v>11749</v>
      </c>
      <c r="E8953" s="539" t="s">
        <v>188</v>
      </c>
      <c r="F8953" s="488">
        <v>0</v>
      </c>
    </row>
    <row r="8954" s="489" customFormat="1">
      <c r="B8954" s="490">
        <v>103727</v>
      </c>
      <c r="C8954" s="536" t="s">
        <v>2800</v>
      </c>
      <c r="D8954" s="541" t="s">
        <v>11750</v>
      </c>
      <c r="E8954" s="539" t="s">
        <v>188</v>
      </c>
      <c r="F8954" s="488">
        <v>0</v>
      </c>
    </row>
    <row r="8955" s="489" customFormat="1">
      <c r="B8955" s="490">
        <v>103728</v>
      </c>
      <c r="C8955" s="536" t="s">
        <v>2800</v>
      </c>
      <c r="D8955" s="541" t="s">
        <v>11751</v>
      </c>
      <c r="E8955" s="539" t="s">
        <v>188</v>
      </c>
      <c r="F8955" s="488">
        <v>0</v>
      </c>
    </row>
    <row r="8956" s="489" customFormat="1">
      <c r="B8956" s="490">
        <v>103729</v>
      </c>
      <c r="C8956" s="536" t="s">
        <v>2800</v>
      </c>
      <c r="D8956" s="541" t="s">
        <v>11752</v>
      </c>
      <c r="E8956" s="539" t="s">
        <v>188</v>
      </c>
      <c r="F8956" s="488">
        <v>0</v>
      </c>
    </row>
    <row r="8957" s="489" customFormat="1">
      <c r="B8957" s="490">
        <v>103730</v>
      </c>
      <c r="C8957" s="536" t="s">
        <v>2800</v>
      </c>
      <c r="D8957" s="541" t="s">
        <v>11753</v>
      </c>
      <c r="E8957" s="539" t="s">
        <v>188</v>
      </c>
      <c r="F8957" s="488">
        <v>0</v>
      </c>
    </row>
    <row r="8958" s="489" customFormat="1">
      <c r="B8958" s="490">
        <v>103731</v>
      </c>
      <c r="C8958" s="536" t="s">
        <v>2800</v>
      </c>
      <c r="D8958" s="541" t="s">
        <v>11754</v>
      </c>
      <c r="E8958" s="539" t="s">
        <v>188</v>
      </c>
      <c r="F8958" s="488">
        <v>0</v>
      </c>
    </row>
    <row r="8959" s="489" customFormat="1">
      <c r="B8959" s="490">
        <v>103732</v>
      </c>
      <c r="C8959" s="536" t="s">
        <v>2800</v>
      </c>
      <c r="D8959" s="541" t="s">
        <v>11755</v>
      </c>
      <c r="E8959" s="539" t="s">
        <v>188</v>
      </c>
      <c r="F8959" s="488">
        <v>0</v>
      </c>
    </row>
    <row r="8960" s="489" customFormat="1">
      <c r="B8960" s="490">
        <v>103733</v>
      </c>
      <c r="C8960" s="536" t="s">
        <v>2800</v>
      </c>
      <c r="D8960" s="541" t="s">
        <v>11756</v>
      </c>
      <c r="E8960" s="539" t="s">
        <v>188</v>
      </c>
      <c r="F8960" s="488">
        <v>0</v>
      </c>
    </row>
    <row r="8961" s="489" customFormat="1">
      <c r="B8961" s="490">
        <v>103696</v>
      </c>
      <c r="C8961" s="536" t="s">
        <v>2800</v>
      </c>
      <c r="D8961" s="541" t="s">
        <v>11757</v>
      </c>
      <c r="E8961" s="539" t="s">
        <v>188</v>
      </c>
      <c r="F8961" s="488">
        <v>143.81</v>
      </c>
    </row>
    <row r="8962" s="489" customFormat="1">
      <c r="B8962" s="490">
        <v>103697</v>
      </c>
      <c r="C8962" s="536" t="s">
        <v>2800</v>
      </c>
      <c r="D8962" s="541" t="s">
        <v>11758</v>
      </c>
      <c r="E8962" s="539" t="s">
        <v>188</v>
      </c>
      <c r="F8962" s="488">
        <v>132.25</v>
      </c>
    </row>
    <row r="8963" s="489" customFormat="1">
      <c r="B8963" s="490">
        <v>103695</v>
      </c>
      <c r="C8963" s="536" t="s">
        <v>2800</v>
      </c>
      <c r="D8963" s="541" t="s">
        <v>11759</v>
      </c>
      <c r="E8963" s="539" t="s">
        <v>188</v>
      </c>
      <c r="F8963" s="488">
        <v>102.5</v>
      </c>
    </row>
    <row r="8964" s="489" customFormat="1">
      <c r="B8964" s="490">
        <v>103694</v>
      </c>
      <c r="C8964" s="536" t="s">
        <v>2800</v>
      </c>
      <c r="D8964" s="541" t="s">
        <v>11760</v>
      </c>
      <c r="E8964" s="539" t="s">
        <v>188</v>
      </c>
      <c r="F8964" s="488">
        <v>114.06</v>
      </c>
    </row>
    <row r="8965" s="489" customFormat="1">
      <c r="B8965" s="490">
        <v>103690</v>
      </c>
      <c r="C8965" s="536" t="s">
        <v>2800</v>
      </c>
      <c r="D8965" s="541" t="s">
        <v>11761</v>
      </c>
      <c r="E8965" s="539" t="s">
        <v>188</v>
      </c>
      <c r="F8965" s="488">
        <v>0</v>
      </c>
    </row>
    <row r="8966" s="489" customFormat="1">
      <c r="B8966" s="490">
        <v>103693</v>
      </c>
      <c r="C8966" s="536" t="s">
        <v>2800</v>
      </c>
      <c r="D8966" s="541" t="s">
        <v>11762</v>
      </c>
      <c r="E8966" s="539" t="s">
        <v>188</v>
      </c>
      <c r="F8966" s="488">
        <v>0</v>
      </c>
    </row>
    <row r="8967" s="489" customFormat="1">
      <c r="B8967" s="490">
        <v>103692</v>
      </c>
      <c r="C8967" s="536" t="s">
        <v>2800</v>
      </c>
      <c r="D8967" s="541" t="s">
        <v>11763</v>
      </c>
      <c r="E8967" s="539" t="s">
        <v>188</v>
      </c>
      <c r="F8967" s="488">
        <v>0</v>
      </c>
    </row>
    <row r="8968" s="489" customFormat="1">
      <c r="B8968" s="490">
        <v>103691</v>
      </c>
      <c r="C8968" s="536" t="s">
        <v>2800</v>
      </c>
      <c r="D8968" s="541" t="s">
        <v>11764</v>
      </c>
      <c r="E8968" s="539" t="s">
        <v>188</v>
      </c>
      <c r="F8968" s="488">
        <v>0</v>
      </c>
    </row>
    <row r="8969" s="489" customFormat="1">
      <c r="B8969" s="490">
        <v>96987</v>
      </c>
      <c r="C8969" s="536" t="s">
        <v>2800</v>
      </c>
      <c r="D8969" s="541" t="s">
        <v>11765</v>
      </c>
      <c r="E8969" s="539" t="s">
        <v>188</v>
      </c>
      <c r="F8969" s="488">
        <v>125.45</v>
      </c>
    </row>
    <row r="8970" s="489" customFormat="1">
      <c r="B8970" s="490">
        <v>96989</v>
      </c>
      <c r="C8970" s="536" t="s">
        <v>2800</v>
      </c>
      <c r="D8970" s="541" t="s">
        <v>11766</v>
      </c>
      <c r="E8970" s="539" t="s">
        <v>188</v>
      </c>
      <c r="F8970" s="488">
        <v>128.61000000000001</v>
      </c>
    </row>
    <row r="8971" s="489" customFormat="1">
      <c r="B8971" s="490">
        <v>104749</v>
      </c>
      <c r="C8971" s="536" t="s">
        <v>2800</v>
      </c>
      <c r="D8971" s="541" t="s">
        <v>11767</v>
      </c>
      <c r="E8971" s="539" t="s">
        <v>188</v>
      </c>
      <c r="F8971" s="488">
        <v>25.27</v>
      </c>
    </row>
    <row r="8972" s="489" customFormat="1">
      <c r="B8972" s="490">
        <v>104750</v>
      </c>
      <c r="C8972" s="536" t="s">
        <v>2800</v>
      </c>
      <c r="D8972" s="541" t="s">
        <v>11768</v>
      </c>
      <c r="E8972" s="539" t="s">
        <v>188</v>
      </c>
      <c r="F8972" s="488">
        <v>19.710000000000001</v>
      </c>
    </row>
    <row r="8973" s="489" customFormat="1">
      <c r="B8973" s="490">
        <v>104751</v>
      </c>
      <c r="C8973" s="536" t="s">
        <v>2800</v>
      </c>
      <c r="D8973" s="541" t="s">
        <v>11769</v>
      </c>
      <c r="E8973" s="539" t="s">
        <v>188</v>
      </c>
      <c r="F8973" s="488">
        <v>29.25</v>
      </c>
    </row>
    <row r="8974" s="489" customFormat="1">
      <c r="B8974" s="490">
        <v>104752</v>
      </c>
      <c r="C8974" s="536" t="s">
        <v>2800</v>
      </c>
      <c r="D8974" s="541" t="s">
        <v>11770</v>
      </c>
      <c r="E8974" s="539" t="s">
        <v>188</v>
      </c>
      <c r="F8974" s="488">
        <v>24.800000000000001</v>
      </c>
    </row>
    <row r="8975" s="489" customFormat="1">
      <c r="B8975" s="490">
        <v>104753</v>
      </c>
      <c r="C8975" s="536" t="s">
        <v>2800</v>
      </c>
      <c r="D8975" s="541" t="s">
        <v>11771</v>
      </c>
      <c r="E8975" s="539" t="s">
        <v>188</v>
      </c>
      <c r="F8975" s="488">
        <v>30.5</v>
      </c>
    </row>
    <row r="8976" s="489" customFormat="1">
      <c r="B8976" s="490">
        <v>104754</v>
      </c>
      <c r="C8976" s="536" t="s">
        <v>2800</v>
      </c>
      <c r="D8976" s="541" t="s">
        <v>11772</v>
      </c>
      <c r="E8976" s="539" t="s">
        <v>188</v>
      </c>
      <c r="F8976" s="488">
        <v>40.289999999999999</v>
      </c>
    </row>
    <row r="8977" s="489" customFormat="1">
      <c r="B8977" s="490">
        <v>104755</v>
      </c>
      <c r="C8977" s="536" t="s">
        <v>2800</v>
      </c>
      <c r="D8977" s="541" t="s">
        <v>11773</v>
      </c>
      <c r="E8977" s="539" t="s">
        <v>188</v>
      </c>
      <c r="F8977" s="488">
        <v>55.460000000000001</v>
      </c>
    </row>
    <row r="8978" s="489" customFormat="1">
      <c r="B8978" s="490">
        <v>96982</v>
      </c>
      <c r="C8978" s="536" t="s">
        <v>2800</v>
      </c>
      <c r="D8978" s="541" t="s">
        <v>11774</v>
      </c>
      <c r="E8978" s="539" t="s">
        <v>188</v>
      </c>
      <c r="F8978" s="488">
        <v>0</v>
      </c>
    </row>
    <row r="8979" s="489" customFormat="1">
      <c r="B8979" s="490">
        <v>96993</v>
      </c>
      <c r="C8979" s="536" t="s">
        <v>2800</v>
      </c>
      <c r="D8979" s="541" t="s">
        <v>11775</v>
      </c>
      <c r="E8979" s="539" t="s">
        <v>188</v>
      </c>
      <c r="F8979" s="488">
        <v>0</v>
      </c>
    </row>
    <row r="8980" s="489" customFormat="1">
      <c r="B8980" s="490">
        <v>96990</v>
      </c>
      <c r="C8980" s="536" t="s">
        <v>2800</v>
      </c>
      <c r="D8980" s="541" t="s">
        <v>11776</v>
      </c>
      <c r="E8980" s="539" t="s">
        <v>188</v>
      </c>
      <c r="F8980" s="488">
        <v>0</v>
      </c>
    </row>
    <row r="8981" s="489" customFormat="1">
      <c r="B8981" s="490">
        <v>96991</v>
      </c>
      <c r="C8981" s="536" t="s">
        <v>2800</v>
      </c>
      <c r="D8981" s="541" t="s">
        <v>11777</v>
      </c>
      <c r="E8981" s="539" t="s">
        <v>188</v>
      </c>
      <c r="F8981" s="488">
        <v>0</v>
      </c>
    </row>
    <row r="8982" s="489" customFormat="1">
      <c r="B8982" s="490">
        <v>96992</v>
      </c>
      <c r="C8982" s="536" t="s">
        <v>2800</v>
      </c>
      <c r="D8982" s="541" t="s">
        <v>11778</v>
      </c>
      <c r="E8982" s="539" t="s">
        <v>188</v>
      </c>
      <c r="F8982" s="488">
        <v>0</v>
      </c>
    </row>
    <row r="8983" s="489" customFormat="1">
      <c r="B8983" s="490">
        <v>96994</v>
      </c>
      <c r="C8983" s="536" t="s">
        <v>2800</v>
      </c>
      <c r="D8983" s="541" t="s">
        <v>11779</v>
      </c>
      <c r="E8983" s="539" t="s">
        <v>188</v>
      </c>
      <c r="F8983" s="488">
        <v>0</v>
      </c>
    </row>
    <row r="8984" s="489" customFormat="1">
      <c r="B8984" s="490">
        <v>96973</v>
      </c>
      <c r="C8984" s="536" t="s">
        <v>2800</v>
      </c>
      <c r="D8984" s="541" t="s">
        <v>11780</v>
      </c>
      <c r="E8984" s="539" t="s">
        <v>143</v>
      </c>
      <c r="F8984" s="488">
        <v>73.700000000000003</v>
      </c>
    </row>
    <row r="8985" s="489" customFormat="1">
      <c r="B8985" s="490">
        <v>104743</v>
      </c>
      <c r="C8985" s="536" t="s">
        <v>2800</v>
      </c>
      <c r="D8985" s="541" t="s">
        <v>11781</v>
      </c>
      <c r="E8985" s="539" t="s">
        <v>143</v>
      </c>
      <c r="F8985" s="488">
        <v>0</v>
      </c>
    </row>
    <row r="8986" s="489" customFormat="1">
      <c r="B8986" s="490">
        <v>96977</v>
      </c>
      <c r="C8986" s="536" t="s">
        <v>2800</v>
      </c>
      <c r="D8986" s="541" t="s">
        <v>11782</v>
      </c>
      <c r="E8986" s="539" t="s">
        <v>143</v>
      </c>
      <c r="F8986" s="488">
        <v>60.960000000000001</v>
      </c>
    </row>
    <row r="8987" s="489" customFormat="1">
      <c r="B8987" s="490">
        <v>96974</v>
      </c>
      <c r="C8987" s="536" t="s">
        <v>2800</v>
      </c>
      <c r="D8987" s="541" t="s">
        <v>11783</v>
      </c>
      <c r="E8987" s="539" t="s">
        <v>143</v>
      </c>
      <c r="F8987" s="488">
        <v>95.340000000000003</v>
      </c>
    </row>
    <row r="8988" s="489" customFormat="1">
      <c r="B8988" s="490">
        <v>104744</v>
      </c>
      <c r="C8988" s="536" t="s">
        <v>2800</v>
      </c>
      <c r="D8988" s="541" t="s">
        <v>11784</v>
      </c>
      <c r="E8988" s="539" t="s">
        <v>143</v>
      </c>
      <c r="F8988" s="488">
        <v>0</v>
      </c>
    </row>
    <row r="8989" s="489" customFormat="1">
      <c r="B8989" s="490">
        <v>96978</v>
      </c>
      <c r="C8989" s="536" t="s">
        <v>2800</v>
      </c>
      <c r="D8989" s="541" t="s">
        <v>11785</v>
      </c>
      <c r="E8989" s="539" t="s">
        <v>143</v>
      </c>
      <c r="F8989" s="488">
        <v>80.319999999999993</v>
      </c>
    </row>
    <row r="8990" s="489" customFormat="1">
      <c r="B8990" s="490">
        <v>96975</v>
      </c>
      <c r="C8990" s="536" t="s">
        <v>2800</v>
      </c>
      <c r="D8990" s="541" t="s">
        <v>11786</v>
      </c>
      <c r="E8990" s="539" t="s">
        <v>143</v>
      </c>
      <c r="F8990" s="488">
        <v>118.09999999999999</v>
      </c>
    </row>
    <row r="8991" s="489" customFormat="1">
      <c r="B8991" s="490">
        <v>104745</v>
      </c>
      <c r="C8991" s="536" t="s">
        <v>2800</v>
      </c>
      <c r="D8991" s="541" t="s">
        <v>11787</v>
      </c>
      <c r="E8991" s="539" t="s">
        <v>143</v>
      </c>
      <c r="F8991" s="488">
        <v>0</v>
      </c>
    </row>
    <row r="8992" s="489" customFormat="1">
      <c r="B8992" s="490">
        <v>96979</v>
      </c>
      <c r="C8992" s="536" t="s">
        <v>2800</v>
      </c>
      <c r="D8992" s="541" t="s">
        <v>11788</v>
      </c>
      <c r="E8992" s="539" t="s">
        <v>143</v>
      </c>
      <c r="F8992" s="488">
        <v>114.89</v>
      </c>
    </row>
    <row r="8993" s="489" customFormat="1">
      <c r="B8993" s="490">
        <v>96976</v>
      </c>
      <c r="C8993" s="536" t="s">
        <v>2800</v>
      </c>
      <c r="D8993" s="541" t="s">
        <v>11789</v>
      </c>
      <c r="E8993" s="539" t="s">
        <v>143</v>
      </c>
      <c r="F8993" s="488">
        <v>155.77000000000001</v>
      </c>
    </row>
    <row r="8994" s="489" customFormat="1">
      <c r="B8994" s="490">
        <v>96984</v>
      </c>
      <c r="C8994" s="536" t="s">
        <v>2800</v>
      </c>
      <c r="D8994" s="541" t="s">
        <v>11790</v>
      </c>
      <c r="E8994" s="539" t="s">
        <v>188</v>
      </c>
      <c r="F8994" s="488">
        <v>63.079999999999998</v>
      </c>
    </row>
    <row r="8995" s="489" customFormat="1">
      <c r="B8995" s="490">
        <v>96980</v>
      </c>
      <c r="C8995" s="536" t="s">
        <v>2800</v>
      </c>
      <c r="D8995" s="541" t="s">
        <v>11791</v>
      </c>
      <c r="E8995" s="539" t="s">
        <v>143</v>
      </c>
      <c r="F8995" s="488">
        <v>0</v>
      </c>
    </row>
    <row r="8996" s="489" customFormat="1">
      <c r="B8996" s="490">
        <v>96986</v>
      </c>
      <c r="C8996" s="536" t="s">
        <v>2800</v>
      </c>
      <c r="D8996" s="541" t="s">
        <v>11792</v>
      </c>
      <c r="E8996" s="539" t="s">
        <v>188</v>
      </c>
      <c r="F8996" s="488">
        <v>163.63999999999999</v>
      </c>
    </row>
    <row r="8997" s="489" customFormat="1">
      <c r="B8997" s="490">
        <v>96985</v>
      </c>
      <c r="C8997" s="536" t="s">
        <v>2800</v>
      </c>
      <c r="D8997" s="541" t="s">
        <v>11793</v>
      </c>
      <c r="E8997" s="539" t="s">
        <v>188</v>
      </c>
      <c r="F8997" s="488">
        <v>109.79000000000001</v>
      </c>
    </row>
    <row r="8998" s="489" customFormat="1">
      <c r="B8998" s="490">
        <v>96988</v>
      </c>
      <c r="C8998" s="536" t="s">
        <v>2800</v>
      </c>
      <c r="D8998" s="541" t="s">
        <v>11794</v>
      </c>
      <c r="E8998" s="539" t="s">
        <v>188</v>
      </c>
      <c r="F8998" s="488">
        <v>153.69999999999999</v>
      </c>
    </row>
    <row r="8999" s="489" customFormat="1">
      <c r="B8999" s="490">
        <v>104746</v>
      </c>
      <c r="C8999" s="536" t="s">
        <v>2800</v>
      </c>
      <c r="D8999" s="541" t="s">
        <v>11795</v>
      </c>
      <c r="E8999" s="539" t="s">
        <v>188</v>
      </c>
      <c r="F8999" s="488">
        <v>27.219999999999999</v>
      </c>
    </row>
    <row r="9000" s="489" customFormat="1">
      <c r="B9000" s="490">
        <v>104747</v>
      </c>
      <c r="C9000" s="536" t="s">
        <v>2800</v>
      </c>
      <c r="D9000" s="541" t="s">
        <v>11796</v>
      </c>
      <c r="E9000" s="539" t="s">
        <v>188</v>
      </c>
      <c r="F9000" s="488">
        <v>0</v>
      </c>
    </row>
    <row r="9001" s="489" customFormat="1">
      <c r="B9001" s="490">
        <v>96983</v>
      </c>
      <c r="C9001" s="536" t="s">
        <v>2800</v>
      </c>
      <c r="D9001" s="541" t="s">
        <v>11797</v>
      </c>
      <c r="E9001" s="539" t="s">
        <v>188</v>
      </c>
      <c r="F9001" s="488">
        <v>0</v>
      </c>
    </row>
    <row r="9002" s="489" customFormat="1">
      <c r="B9002" s="490">
        <v>104748</v>
      </c>
      <c r="C9002" s="536" t="s">
        <v>2800</v>
      </c>
      <c r="D9002" s="541" t="s">
        <v>11798</v>
      </c>
      <c r="E9002" s="539" t="s">
        <v>188</v>
      </c>
      <c r="F9002" s="488">
        <v>0</v>
      </c>
    </row>
    <row r="9003" s="489" customFormat="1">
      <c r="B9003" s="490">
        <v>98463</v>
      </c>
      <c r="C9003" s="536" t="s">
        <v>2800</v>
      </c>
      <c r="D9003" s="541" t="s">
        <v>11799</v>
      </c>
      <c r="E9003" s="539" t="s">
        <v>188</v>
      </c>
      <c r="F9003" s="488">
        <v>27.079999999999998</v>
      </c>
    </row>
    <row r="9004" s="489" customFormat="1">
      <c r="B9004" s="490">
        <v>104827</v>
      </c>
      <c r="C9004" s="536" t="s">
        <v>2800</v>
      </c>
      <c r="D9004" s="541" t="s">
        <v>11800</v>
      </c>
      <c r="E9004" s="539" t="s">
        <v>188</v>
      </c>
      <c r="F9004" s="488">
        <v>0</v>
      </c>
    </row>
    <row r="9005" s="489" customFormat="1">
      <c r="B9005" s="490">
        <v>104828</v>
      </c>
      <c r="C9005" s="536" t="s">
        <v>2800</v>
      </c>
      <c r="D9005" s="541" t="s">
        <v>11801</v>
      </c>
      <c r="E9005" s="539" t="s">
        <v>188</v>
      </c>
      <c r="F9005" s="488">
        <v>0</v>
      </c>
    </row>
    <row r="9006" s="489" customFormat="1">
      <c r="B9006" s="490">
        <v>104824</v>
      </c>
      <c r="C9006" s="536" t="s">
        <v>2800</v>
      </c>
      <c r="D9006" s="541" t="s">
        <v>11802</v>
      </c>
      <c r="E9006" s="539" t="s">
        <v>188</v>
      </c>
      <c r="F9006" s="488">
        <v>0</v>
      </c>
    </row>
    <row r="9007" s="489" customFormat="1">
      <c r="B9007" s="490">
        <v>104826</v>
      </c>
      <c r="C9007" s="536" t="s">
        <v>2800</v>
      </c>
      <c r="D9007" s="541" t="s">
        <v>11803</v>
      </c>
      <c r="E9007" s="539" t="s">
        <v>188</v>
      </c>
      <c r="F9007" s="488">
        <v>0</v>
      </c>
    </row>
    <row r="9008" s="489" customFormat="1">
      <c r="B9008" s="490">
        <v>104825</v>
      </c>
      <c r="C9008" s="536" t="s">
        <v>2800</v>
      </c>
      <c r="D9008" s="541" t="s">
        <v>11804</v>
      </c>
      <c r="E9008" s="539" t="s">
        <v>188</v>
      </c>
      <c r="F9008" s="488">
        <v>0</v>
      </c>
    </row>
    <row r="9009" s="489" customFormat="1">
      <c r="B9009" s="490">
        <v>104993</v>
      </c>
      <c r="C9009" s="536" t="s">
        <v>2800</v>
      </c>
      <c r="D9009" s="541" t="s">
        <v>11805</v>
      </c>
      <c r="E9009" s="539" t="s">
        <v>188</v>
      </c>
      <c r="F9009" s="488">
        <v>0</v>
      </c>
    </row>
    <row r="9010" s="489" customFormat="1">
      <c r="B9010" s="490">
        <v>104994</v>
      </c>
      <c r="C9010" s="536" t="s">
        <v>2800</v>
      </c>
      <c r="D9010" s="541" t="s">
        <v>11806</v>
      </c>
      <c r="E9010" s="539" t="s">
        <v>188</v>
      </c>
      <c r="F9010" s="488">
        <v>0</v>
      </c>
    </row>
    <row r="9011" s="489" customFormat="1">
      <c r="B9011" s="490">
        <v>104995</v>
      </c>
      <c r="C9011" s="536" t="s">
        <v>2800</v>
      </c>
      <c r="D9011" s="541" t="s">
        <v>11807</v>
      </c>
      <c r="E9011" s="539" t="s">
        <v>188</v>
      </c>
      <c r="F9011" s="488">
        <v>0</v>
      </c>
    </row>
    <row r="9012" s="489" customFormat="1">
      <c r="B9012" s="490">
        <v>104996</v>
      </c>
      <c r="C9012" s="536" t="s">
        <v>2800</v>
      </c>
      <c r="D9012" s="541" t="s">
        <v>11808</v>
      </c>
      <c r="E9012" s="539" t="s">
        <v>188</v>
      </c>
      <c r="F9012" s="488">
        <v>0</v>
      </c>
    </row>
    <row r="9013" s="489" customFormat="1">
      <c r="B9013" s="490">
        <v>95676</v>
      </c>
      <c r="C9013" s="536" t="s">
        <v>2800</v>
      </c>
      <c r="D9013" s="541" t="s">
        <v>11809</v>
      </c>
      <c r="E9013" s="539" t="s">
        <v>188</v>
      </c>
      <c r="F9013" s="488">
        <v>134.91999999999999</v>
      </c>
    </row>
    <row r="9014" s="489" customFormat="1">
      <c r="B9014" s="490">
        <v>95677</v>
      </c>
      <c r="C9014" s="536" t="s">
        <v>2800</v>
      </c>
      <c r="D9014" s="541" t="s">
        <v>11810</v>
      </c>
      <c r="E9014" s="539" t="s">
        <v>188</v>
      </c>
      <c r="F9014" s="488">
        <v>0</v>
      </c>
    </row>
    <row r="9015" s="489" customFormat="1">
      <c r="B9015" s="490">
        <v>105135</v>
      </c>
      <c r="C9015" s="536" t="s">
        <v>2800</v>
      </c>
      <c r="D9015" s="541" t="s">
        <v>11811</v>
      </c>
      <c r="E9015" s="539" t="s">
        <v>188</v>
      </c>
      <c r="F9015" s="488">
        <v>1231.9400000000001</v>
      </c>
    </row>
    <row r="9016" s="489" customFormat="1">
      <c r="B9016" s="490">
        <v>104998</v>
      </c>
      <c r="C9016" s="536" t="s">
        <v>2800</v>
      </c>
      <c r="D9016" s="541" t="s">
        <v>11812</v>
      </c>
      <c r="E9016" s="539" t="s">
        <v>188</v>
      </c>
      <c r="F9016" s="488">
        <v>752.11000000000001</v>
      </c>
    </row>
    <row r="9017" s="489" customFormat="1">
      <c r="B9017" s="490">
        <v>104997</v>
      </c>
      <c r="C9017" s="536" t="s">
        <v>2800</v>
      </c>
      <c r="D9017" s="541" t="s">
        <v>11813</v>
      </c>
      <c r="E9017" s="539" t="s">
        <v>188</v>
      </c>
      <c r="F9017" s="488">
        <v>560.42999999999995</v>
      </c>
    </row>
    <row r="9018" s="489" customFormat="1">
      <c r="B9018" s="490">
        <v>95673</v>
      </c>
      <c r="C9018" s="536" t="s">
        <v>2800</v>
      </c>
      <c r="D9018" s="541" t="s">
        <v>11814</v>
      </c>
      <c r="E9018" s="539" t="s">
        <v>188</v>
      </c>
      <c r="F9018" s="488">
        <v>161.06</v>
      </c>
    </row>
    <row r="9019" s="489" customFormat="1">
      <c r="B9019" s="490">
        <v>95674</v>
      </c>
      <c r="C9019" s="536" t="s">
        <v>2800</v>
      </c>
      <c r="D9019" s="541" t="s">
        <v>11815</v>
      </c>
      <c r="E9019" s="539" t="s">
        <v>188</v>
      </c>
      <c r="F9019" s="488">
        <v>171.13999999999999</v>
      </c>
    </row>
    <row r="9020" s="489" customFormat="1">
      <c r="B9020" s="490">
        <v>104992</v>
      </c>
      <c r="C9020" s="536" t="s">
        <v>2800</v>
      </c>
      <c r="D9020" s="541" t="s">
        <v>11816</v>
      </c>
      <c r="E9020" s="539" t="s">
        <v>188</v>
      </c>
      <c r="F9020" s="488">
        <v>1721.8900000000001</v>
      </c>
    </row>
    <row r="9021" s="489" customFormat="1">
      <c r="B9021" s="490">
        <v>95675</v>
      </c>
      <c r="C9021" s="536" t="s">
        <v>2800</v>
      </c>
      <c r="D9021" s="541" t="s">
        <v>11817</v>
      </c>
      <c r="E9021" s="539" t="s">
        <v>188</v>
      </c>
      <c r="F9021" s="488">
        <v>211.12</v>
      </c>
    </row>
    <row r="9022" s="489" customFormat="1">
      <c r="B9022" s="490">
        <v>95648</v>
      </c>
      <c r="C9022" s="536" t="s">
        <v>2800</v>
      </c>
      <c r="D9022" s="541" t="s">
        <v>11818</v>
      </c>
      <c r="E9022" s="539" t="s">
        <v>188</v>
      </c>
      <c r="F9022" s="488">
        <v>672.17999999999995</v>
      </c>
    </row>
    <row r="9023" s="489" customFormat="1">
      <c r="B9023" s="490">
        <v>95649</v>
      </c>
      <c r="C9023" s="536" t="s">
        <v>2800</v>
      </c>
      <c r="D9023" s="541" t="s">
        <v>11819</v>
      </c>
      <c r="E9023" s="539" t="s">
        <v>188</v>
      </c>
      <c r="F9023" s="488">
        <v>1169.76</v>
      </c>
    </row>
    <row r="9024" s="489" customFormat="1">
      <c r="B9024" s="490">
        <v>95650</v>
      </c>
      <c r="C9024" s="536" t="s">
        <v>2800</v>
      </c>
      <c r="D9024" s="541" t="s">
        <v>11820</v>
      </c>
      <c r="E9024" s="539" t="s">
        <v>188</v>
      </c>
      <c r="F9024" s="488">
        <v>1711.45</v>
      </c>
    </row>
    <row r="9025" s="489" customFormat="1">
      <c r="B9025" s="490">
        <v>95651</v>
      </c>
      <c r="C9025" s="536" t="s">
        <v>2800</v>
      </c>
      <c r="D9025" s="541" t="s">
        <v>11821</v>
      </c>
      <c r="E9025" s="539" t="s">
        <v>188</v>
      </c>
      <c r="F9025" s="488">
        <v>2226.9000000000001</v>
      </c>
    </row>
    <row r="9026" s="489" customFormat="1">
      <c r="B9026" s="490">
        <v>95652</v>
      </c>
      <c r="C9026" s="536" t="s">
        <v>2800</v>
      </c>
      <c r="D9026" s="541" t="s">
        <v>11822</v>
      </c>
      <c r="E9026" s="539" t="s">
        <v>188</v>
      </c>
      <c r="F9026" s="488">
        <v>835.03999999999996</v>
      </c>
    </row>
    <row r="9027" s="489" customFormat="1">
      <c r="B9027" s="490">
        <v>95653</v>
      </c>
      <c r="C9027" s="536" t="s">
        <v>2800</v>
      </c>
      <c r="D9027" s="541" t="s">
        <v>11823</v>
      </c>
      <c r="E9027" s="539" t="s">
        <v>188</v>
      </c>
      <c r="F9027" s="488">
        <v>1493.47</v>
      </c>
    </row>
    <row r="9028" s="489" customFormat="1">
      <c r="B9028" s="490">
        <v>95654</v>
      </c>
      <c r="C9028" s="536" t="s">
        <v>2800</v>
      </c>
      <c r="D9028" s="541" t="s">
        <v>11824</v>
      </c>
      <c r="E9028" s="539" t="s">
        <v>188</v>
      </c>
      <c r="F9028" s="488">
        <v>2202.0500000000002</v>
      </c>
    </row>
    <row r="9029" s="489" customFormat="1">
      <c r="B9029" s="490">
        <v>95655</v>
      </c>
      <c r="C9029" s="536" t="s">
        <v>2800</v>
      </c>
      <c r="D9029" s="541" t="s">
        <v>11825</v>
      </c>
      <c r="E9029" s="539" t="s">
        <v>188</v>
      </c>
      <c r="F9029" s="488">
        <v>2877</v>
      </c>
    </row>
    <row r="9030" s="489" customFormat="1">
      <c r="B9030" s="490">
        <v>95657</v>
      </c>
      <c r="C9030" s="536" t="s">
        <v>2800</v>
      </c>
      <c r="D9030" s="541" t="s">
        <v>11826</v>
      </c>
      <c r="E9030" s="539" t="s">
        <v>188</v>
      </c>
      <c r="F9030" s="488">
        <v>351.26999999999998</v>
      </c>
    </row>
    <row r="9031" s="489" customFormat="1">
      <c r="B9031" s="490">
        <v>95658</v>
      </c>
      <c r="C9031" s="536" t="s">
        <v>2800</v>
      </c>
      <c r="D9031" s="541" t="s">
        <v>11827</v>
      </c>
      <c r="E9031" s="539" t="s">
        <v>188</v>
      </c>
      <c r="F9031" s="488">
        <v>642.91999999999996</v>
      </c>
    </row>
    <row r="9032" s="489" customFormat="1">
      <c r="B9032" s="490">
        <v>95659</v>
      </c>
      <c r="C9032" s="536" t="s">
        <v>2800</v>
      </c>
      <c r="D9032" s="541" t="s">
        <v>11828</v>
      </c>
      <c r="E9032" s="539" t="s">
        <v>188</v>
      </c>
      <c r="F9032" s="488">
        <v>957.22000000000003</v>
      </c>
    </row>
    <row r="9033" s="489" customFormat="1">
      <c r="B9033" s="490">
        <v>95660</v>
      </c>
      <c r="C9033" s="536" t="s">
        <v>2800</v>
      </c>
      <c r="D9033" s="541" t="s">
        <v>11829</v>
      </c>
      <c r="E9033" s="539" t="s">
        <v>188</v>
      </c>
      <c r="F9033" s="488">
        <v>1255.99</v>
      </c>
    </row>
    <row r="9034" s="489" customFormat="1">
      <c r="B9034" s="490">
        <v>95661</v>
      </c>
      <c r="C9034" s="536" t="s">
        <v>2800</v>
      </c>
      <c r="D9034" s="541" t="s">
        <v>11830</v>
      </c>
      <c r="E9034" s="539" t="s">
        <v>188</v>
      </c>
      <c r="F9034" s="488">
        <v>442.08999999999997</v>
      </c>
    </row>
    <row r="9035" s="489" customFormat="1">
      <c r="B9035" s="490">
        <v>95662</v>
      </c>
      <c r="C9035" s="536" t="s">
        <v>2800</v>
      </c>
      <c r="D9035" s="541" t="s">
        <v>11831</v>
      </c>
      <c r="E9035" s="539" t="s">
        <v>188</v>
      </c>
      <c r="F9035" s="488">
        <v>823.08000000000004</v>
      </c>
    </row>
    <row r="9036" s="489" customFormat="1">
      <c r="B9036" s="490">
        <v>95663</v>
      </c>
      <c r="C9036" s="536" t="s">
        <v>2800</v>
      </c>
      <c r="D9036" s="541" t="s">
        <v>11832</v>
      </c>
      <c r="E9036" s="539" t="s">
        <v>188</v>
      </c>
      <c r="F9036" s="488">
        <v>1231.1900000000001</v>
      </c>
    </row>
    <row r="9037" s="489" customFormat="1">
      <c r="B9037" s="490">
        <v>95664</v>
      </c>
      <c r="C9037" s="536" t="s">
        <v>2800</v>
      </c>
      <c r="D9037" s="541" t="s">
        <v>11833</v>
      </c>
      <c r="E9037" s="539" t="s">
        <v>188</v>
      </c>
      <c r="F9037" s="488">
        <v>1618.27</v>
      </c>
    </row>
    <row r="9038" s="489" customFormat="1">
      <c r="B9038" s="490">
        <v>95665</v>
      </c>
      <c r="C9038" s="536" t="s">
        <v>2800</v>
      </c>
      <c r="D9038" s="541" t="s">
        <v>11834</v>
      </c>
      <c r="E9038" s="539" t="s">
        <v>188</v>
      </c>
      <c r="F9038" s="488">
        <v>386.70999999999998</v>
      </c>
    </row>
    <row r="9039" s="489" customFormat="1">
      <c r="B9039" s="490">
        <v>95666</v>
      </c>
      <c r="C9039" s="536" t="s">
        <v>2800</v>
      </c>
      <c r="D9039" s="541" t="s">
        <v>11835</v>
      </c>
      <c r="E9039" s="539" t="s">
        <v>188</v>
      </c>
      <c r="F9039" s="488">
        <v>688.89999999999998</v>
      </c>
    </row>
    <row r="9040" s="489" customFormat="1">
      <c r="B9040" s="490">
        <v>95667</v>
      </c>
      <c r="C9040" s="536" t="s">
        <v>2800</v>
      </c>
      <c r="D9040" s="541" t="s">
        <v>11836</v>
      </c>
      <c r="E9040" s="539" t="s">
        <v>188</v>
      </c>
      <c r="F9040" s="488">
        <v>1020.9</v>
      </c>
    </row>
    <row r="9041" s="489" customFormat="1">
      <c r="B9041" s="490">
        <v>95668</v>
      </c>
      <c r="C9041" s="536" t="s">
        <v>2800</v>
      </c>
      <c r="D9041" s="541" t="s">
        <v>11837</v>
      </c>
      <c r="E9041" s="539" t="s">
        <v>188</v>
      </c>
      <c r="F9041" s="488">
        <v>1335.2</v>
      </c>
    </row>
    <row r="9042" s="489" customFormat="1">
      <c r="B9042" s="490">
        <v>95669</v>
      </c>
      <c r="C9042" s="536" t="s">
        <v>2800</v>
      </c>
      <c r="D9042" s="541" t="s">
        <v>11838</v>
      </c>
      <c r="E9042" s="539" t="s">
        <v>188</v>
      </c>
      <c r="F9042" s="488">
        <v>473.43000000000001</v>
      </c>
    </row>
    <row r="9043" s="489" customFormat="1">
      <c r="B9043" s="490">
        <v>95670</v>
      </c>
      <c r="C9043" s="536" t="s">
        <v>2800</v>
      </c>
      <c r="D9043" s="541" t="s">
        <v>11839</v>
      </c>
      <c r="E9043" s="539" t="s">
        <v>188</v>
      </c>
      <c r="F9043" s="488">
        <v>861.04999999999995</v>
      </c>
    </row>
    <row r="9044" s="489" customFormat="1">
      <c r="B9044" s="490">
        <v>95671</v>
      </c>
      <c r="C9044" s="536" t="s">
        <v>2800</v>
      </c>
      <c r="D9044" s="541" t="s">
        <v>11840</v>
      </c>
      <c r="E9044" s="539" t="s">
        <v>188</v>
      </c>
      <c r="F9044" s="488">
        <v>1282.3299999999999</v>
      </c>
    </row>
    <row r="9045" s="489" customFormat="1">
      <c r="B9045" s="490">
        <v>95672</v>
      </c>
      <c r="C9045" s="536" t="s">
        <v>2800</v>
      </c>
      <c r="D9045" s="541" t="s">
        <v>11841</v>
      </c>
      <c r="E9045" s="539" t="s">
        <v>188</v>
      </c>
      <c r="F9045" s="488">
        <v>1681.25</v>
      </c>
    </row>
    <row r="9046" s="489" customFormat="1">
      <c r="B9046" s="490">
        <v>97741</v>
      </c>
      <c r="C9046" s="536" t="s">
        <v>2800</v>
      </c>
      <c r="D9046" s="541" t="s">
        <v>11842</v>
      </c>
      <c r="E9046" s="539" t="s">
        <v>188</v>
      </c>
      <c r="F9046" s="488">
        <v>199.28999999999999</v>
      </c>
    </row>
    <row r="9047" s="489" customFormat="1">
      <c r="B9047" s="490">
        <v>95641</v>
      </c>
      <c r="C9047" s="536" t="s">
        <v>2800</v>
      </c>
      <c r="D9047" s="541" t="s">
        <v>11843</v>
      </c>
      <c r="E9047" s="539" t="s">
        <v>188</v>
      </c>
      <c r="F9047" s="488">
        <v>360.02999999999997</v>
      </c>
    </row>
    <row r="9048" s="489" customFormat="1">
      <c r="B9048" s="490">
        <v>95642</v>
      </c>
      <c r="C9048" s="536" t="s">
        <v>2800</v>
      </c>
      <c r="D9048" s="541" t="s">
        <v>11844</v>
      </c>
      <c r="E9048" s="539" t="s">
        <v>188</v>
      </c>
      <c r="F9048" s="488">
        <v>533.5</v>
      </c>
    </row>
    <row r="9049" s="489" customFormat="1">
      <c r="B9049" s="490">
        <v>95643</v>
      </c>
      <c r="C9049" s="536" t="s">
        <v>2800</v>
      </c>
      <c r="D9049" s="541" t="s">
        <v>11845</v>
      </c>
      <c r="E9049" s="539" t="s">
        <v>188</v>
      </c>
      <c r="F9049" s="488">
        <v>699.32000000000005</v>
      </c>
    </row>
    <row r="9050" s="489" customFormat="1">
      <c r="B9050" s="490">
        <v>95644</v>
      </c>
      <c r="C9050" s="536" t="s">
        <v>2800</v>
      </c>
      <c r="D9050" s="541" t="s">
        <v>11846</v>
      </c>
      <c r="E9050" s="539" t="s">
        <v>188</v>
      </c>
      <c r="F9050" s="488">
        <v>265.19999999999999</v>
      </c>
    </row>
    <row r="9051" s="489" customFormat="1">
      <c r="B9051" s="490">
        <v>95645</v>
      </c>
      <c r="C9051" s="536" t="s">
        <v>2800</v>
      </c>
      <c r="D9051" s="541" t="s">
        <v>11847</v>
      </c>
      <c r="E9051" s="539" t="s">
        <v>188</v>
      </c>
      <c r="F9051" s="488">
        <v>490.76999999999998</v>
      </c>
    </row>
    <row r="9052" s="489" customFormat="1">
      <c r="B9052" s="490">
        <v>95646</v>
      </c>
      <c r="C9052" s="536" t="s">
        <v>2800</v>
      </c>
      <c r="D9052" s="541" t="s">
        <v>11848</v>
      </c>
      <c r="E9052" s="539" t="s">
        <v>188</v>
      </c>
      <c r="F9052" s="488">
        <v>732.22000000000003</v>
      </c>
    </row>
    <row r="9053" s="489" customFormat="1">
      <c r="B9053" s="490">
        <v>95647</v>
      </c>
      <c r="C9053" s="536" t="s">
        <v>2800</v>
      </c>
      <c r="D9053" s="541" t="s">
        <v>11849</v>
      </c>
      <c r="E9053" s="539" t="s">
        <v>188</v>
      </c>
      <c r="F9053" s="488">
        <v>962.20000000000005</v>
      </c>
    </row>
    <row r="9054" s="489" customFormat="1">
      <c r="B9054" s="490">
        <v>95636</v>
      </c>
      <c r="C9054" s="536" t="s">
        <v>2800</v>
      </c>
      <c r="D9054" s="541" t="s">
        <v>11850</v>
      </c>
      <c r="E9054" s="539" t="s">
        <v>188</v>
      </c>
      <c r="F9054" s="488">
        <v>459.23000000000002</v>
      </c>
    </row>
    <row r="9055" s="489" customFormat="1">
      <c r="B9055" s="490">
        <v>95637</v>
      </c>
      <c r="C9055" s="536" t="s">
        <v>2800</v>
      </c>
      <c r="D9055" s="541" t="s">
        <v>11851</v>
      </c>
      <c r="E9055" s="539" t="s">
        <v>188</v>
      </c>
      <c r="F9055" s="488">
        <v>606.82000000000005</v>
      </c>
    </row>
    <row r="9056" s="489" customFormat="1">
      <c r="B9056" s="490">
        <v>95638</v>
      </c>
      <c r="C9056" s="536" t="s">
        <v>2800</v>
      </c>
      <c r="D9056" s="541" t="s">
        <v>11852</v>
      </c>
      <c r="E9056" s="539" t="s">
        <v>188</v>
      </c>
      <c r="F9056" s="488">
        <v>748.16999999999996</v>
      </c>
    </row>
    <row r="9057" s="489" customFormat="1">
      <c r="B9057" s="490">
        <v>95639</v>
      </c>
      <c r="C9057" s="536" t="s">
        <v>2800</v>
      </c>
      <c r="D9057" s="541" t="s">
        <v>11853</v>
      </c>
      <c r="E9057" s="539" t="s">
        <v>188</v>
      </c>
      <c r="F9057" s="488">
        <v>1025.75</v>
      </c>
    </row>
    <row r="9058" s="489" customFormat="1">
      <c r="B9058" s="490">
        <v>95634</v>
      </c>
      <c r="C9058" s="536" t="s">
        <v>2800</v>
      </c>
      <c r="D9058" s="541" t="s">
        <v>11854</v>
      </c>
      <c r="E9058" s="539" t="s">
        <v>188</v>
      </c>
      <c r="F9058" s="488">
        <v>213.99000000000001</v>
      </c>
    </row>
    <row r="9059" s="489" customFormat="1">
      <c r="B9059" s="490">
        <v>95635</v>
      </c>
      <c r="C9059" s="536" t="s">
        <v>2800</v>
      </c>
      <c r="D9059" s="541" t="s">
        <v>11855</v>
      </c>
      <c r="E9059" s="539" t="s">
        <v>188</v>
      </c>
      <c r="F9059" s="488">
        <v>225.56999999999999</v>
      </c>
    </row>
    <row r="9060" s="489" customFormat="1">
      <c r="B9060" s="490">
        <v>98751</v>
      </c>
      <c r="C9060" s="536" t="s">
        <v>2800</v>
      </c>
      <c r="D9060" s="541" t="s">
        <v>3451</v>
      </c>
      <c r="E9060" s="539" t="s">
        <v>143</v>
      </c>
      <c r="F9060" s="488">
        <v>212.53999999999999</v>
      </c>
    </row>
    <row r="9061" s="489" customFormat="1">
      <c r="B9061" s="490">
        <v>98746</v>
      </c>
      <c r="C9061" s="536" t="s">
        <v>2800</v>
      </c>
      <c r="D9061" s="541" t="s">
        <v>3448</v>
      </c>
      <c r="E9061" s="539" t="s">
        <v>143</v>
      </c>
      <c r="F9061" s="488">
        <v>93.829999999999998</v>
      </c>
    </row>
    <row r="9062" s="489" customFormat="1">
      <c r="B9062" s="490">
        <v>98753</v>
      </c>
      <c r="C9062" s="536" t="s">
        <v>2800</v>
      </c>
      <c r="D9062" s="541" t="s">
        <v>3453</v>
      </c>
      <c r="E9062" s="539" t="s">
        <v>143</v>
      </c>
      <c r="F9062" s="488">
        <v>403.33999999999997</v>
      </c>
    </row>
    <row r="9063" s="489" customFormat="1">
      <c r="B9063" s="490">
        <v>98750</v>
      </c>
      <c r="C9063" s="536" t="s">
        <v>2800</v>
      </c>
      <c r="D9063" s="541" t="s">
        <v>3450</v>
      </c>
      <c r="E9063" s="539" t="s">
        <v>143</v>
      </c>
      <c r="F9063" s="488">
        <v>142.47</v>
      </c>
    </row>
    <row r="9064" s="489" customFormat="1">
      <c r="B9064" s="490">
        <v>98749</v>
      </c>
      <c r="C9064" s="536" t="s">
        <v>2800</v>
      </c>
      <c r="D9064" s="541" t="s">
        <v>3449</v>
      </c>
      <c r="E9064" s="539" t="s">
        <v>143</v>
      </c>
      <c r="F9064" s="488">
        <v>115.69</v>
      </c>
    </row>
    <row r="9065" s="489" customFormat="1">
      <c r="B9065" s="490">
        <v>98752</v>
      </c>
      <c r="C9065" s="536" t="s">
        <v>2800</v>
      </c>
      <c r="D9065" s="541" t="s">
        <v>3452</v>
      </c>
      <c r="E9065" s="539" t="s">
        <v>143</v>
      </c>
      <c r="F9065" s="488">
        <v>297.41000000000003</v>
      </c>
    </row>
    <row r="9066" s="489" customFormat="1">
      <c r="B9066" s="490">
        <v>98529</v>
      </c>
      <c r="C9066" s="536" t="s">
        <v>2800</v>
      </c>
      <c r="D9066" s="541" t="s">
        <v>11856</v>
      </c>
      <c r="E9066" s="539" t="s">
        <v>188</v>
      </c>
      <c r="F9066" s="488">
        <v>79.620000000000005</v>
      </c>
    </row>
    <row r="9067" s="489" customFormat="1">
      <c r="B9067" s="490">
        <v>98530</v>
      </c>
      <c r="C9067" s="536" t="s">
        <v>2800</v>
      </c>
      <c r="D9067" s="541" t="s">
        <v>11857</v>
      </c>
      <c r="E9067" s="539" t="s">
        <v>188</v>
      </c>
      <c r="F9067" s="488">
        <v>156.28</v>
      </c>
    </row>
    <row r="9068" s="489" customFormat="1">
      <c r="B9068" s="490">
        <v>98531</v>
      </c>
      <c r="C9068" s="536" t="s">
        <v>2800</v>
      </c>
      <c r="D9068" s="541" t="s">
        <v>11858</v>
      </c>
      <c r="E9068" s="539" t="s">
        <v>188</v>
      </c>
      <c r="F9068" s="488">
        <v>410.04000000000002</v>
      </c>
    </row>
    <row r="9069" s="489" customFormat="1">
      <c r="B9069" s="490">
        <v>98524</v>
      </c>
      <c r="C9069" s="536" t="s">
        <v>2800</v>
      </c>
      <c r="D9069" s="541" t="s">
        <v>11859</v>
      </c>
      <c r="E9069" s="539" t="s">
        <v>12625</v>
      </c>
      <c r="F9069" s="488">
        <v>4.8200000000000003</v>
      </c>
    </row>
    <row r="9070" s="489" customFormat="1">
      <c r="B9070" s="490">
        <v>98525</v>
      </c>
      <c r="C9070" s="536" t="s">
        <v>2800</v>
      </c>
      <c r="D9070" s="541" t="s">
        <v>11860</v>
      </c>
      <c r="E9070" s="539" t="s">
        <v>12625</v>
      </c>
      <c r="F9070" s="488">
        <v>0.71999999999999997</v>
      </c>
    </row>
    <row r="9071" s="489" customFormat="1">
      <c r="B9071" s="490">
        <v>98533</v>
      </c>
      <c r="C9071" s="536" t="s">
        <v>2800</v>
      </c>
      <c r="D9071" s="541" t="s">
        <v>11861</v>
      </c>
      <c r="E9071" s="539" t="s">
        <v>188</v>
      </c>
      <c r="F9071" s="488">
        <v>121.76000000000001</v>
      </c>
    </row>
    <row r="9072" s="489" customFormat="1">
      <c r="B9072" s="490">
        <v>98534</v>
      </c>
      <c r="C9072" s="536" t="s">
        <v>2800</v>
      </c>
      <c r="D9072" s="541" t="s">
        <v>11862</v>
      </c>
      <c r="E9072" s="539" t="s">
        <v>188</v>
      </c>
      <c r="F9072" s="488">
        <v>336.58999999999997</v>
      </c>
    </row>
    <row r="9073" s="489" customFormat="1">
      <c r="B9073" s="490">
        <v>98535</v>
      </c>
      <c r="C9073" s="536" t="s">
        <v>2800</v>
      </c>
      <c r="D9073" s="541" t="s">
        <v>11863</v>
      </c>
      <c r="E9073" s="539" t="s">
        <v>188</v>
      </c>
      <c r="F9073" s="488">
        <v>707.51999999999998</v>
      </c>
    </row>
    <row r="9074" s="489" customFormat="1">
      <c r="B9074" s="490">
        <v>98532</v>
      </c>
      <c r="C9074" s="536" t="s">
        <v>2800</v>
      </c>
      <c r="D9074" s="541" t="s">
        <v>11864</v>
      </c>
      <c r="E9074" s="539" t="s">
        <v>188</v>
      </c>
      <c r="F9074" s="488">
        <v>32.049999999999997</v>
      </c>
    </row>
    <row r="9075" s="489" customFormat="1">
      <c r="B9075" s="490">
        <v>98526</v>
      </c>
      <c r="C9075" s="536" t="s">
        <v>2800</v>
      </c>
      <c r="D9075" s="541" t="s">
        <v>11865</v>
      </c>
      <c r="E9075" s="539" t="s">
        <v>188</v>
      </c>
      <c r="F9075" s="488">
        <v>144.55000000000001</v>
      </c>
    </row>
    <row r="9076" s="489" customFormat="1">
      <c r="B9076" s="490">
        <v>98527</v>
      </c>
      <c r="C9076" s="536" t="s">
        <v>2800</v>
      </c>
      <c r="D9076" s="541" t="s">
        <v>11866</v>
      </c>
      <c r="E9076" s="539" t="s">
        <v>188</v>
      </c>
      <c r="F9076" s="488">
        <v>239.90000000000001</v>
      </c>
    </row>
    <row r="9077" s="489" customFormat="1">
      <c r="B9077" s="490">
        <v>98528</v>
      </c>
      <c r="C9077" s="536" t="s">
        <v>2800</v>
      </c>
      <c r="D9077" s="541" t="s">
        <v>11867</v>
      </c>
      <c r="E9077" s="539" t="s">
        <v>188</v>
      </c>
      <c r="F9077" s="488">
        <v>316.19</v>
      </c>
    </row>
    <row r="9078" s="489" customFormat="1">
      <c r="B9078" s="490">
        <v>94232</v>
      </c>
      <c r="C9078" s="536" t="s">
        <v>2800</v>
      </c>
      <c r="D9078" s="541" t="s">
        <v>11868</v>
      </c>
      <c r="E9078" s="539" t="s">
        <v>188</v>
      </c>
      <c r="F9078" s="488">
        <v>3.2400000000000002</v>
      </c>
    </row>
    <row r="9079" s="489" customFormat="1">
      <c r="B9079" s="490">
        <v>100434</v>
      </c>
      <c r="C9079" s="536" t="s">
        <v>2800</v>
      </c>
      <c r="D9079" s="541" t="s">
        <v>11869</v>
      </c>
      <c r="E9079" s="539" t="s">
        <v>143</v>
      </c>
      <c r="F9079" s="488">
        <v>169.69</v>
      </c>
    </row>
    <row r="9080" s="489" customFormat="1">
      <c r="B9080" s="490">
        <v>94229</v>
      </c>
      <c r="C9080" s="536" t="s">
        <v>2800</v>
      </c>
      <c r="D9080" s="541" t="s">
        <v>11870</v>
      </c>
      <c r="E9080" s="539" t="s">
        <v>143</v>
      </c>
      <c r="F9080" s="488">
        <v>185.90000000000001</v>
      </c>
    </row>
    <row r="9081" s="489" customFormat="1">
      <c r="B9081" s="490">
        <v>94227</v>
      </c>
      <c r="C9081" s="536" t="s">
        <v>2800</v>
      </c>
      <c r="D9081" s="541" t="s">
        <v>11871</v>
      </c>
      <c r="E9081" s="539" t="s">
        <v>143</v>
      </c>
      <c r="F9081" s="488">
        <v>69.569999999999993</v>
      </c>
    </row>
    <row r="9082" s="489" customFormat="1">
      <c r="B9082" s="490">
        <v>94228</v>
      </c>
      <c r="C9082" s="536" t="s">
        <v>2800</v>
      </c>
      <c r="D9082" s="541" t="s">
        <v>11872</v>
      </c>
      <c r="E9082" s="539" t="s">
        <v>143</v>
      </c>
      <c r="F9082" s="488">
        <v>95.900000000000006</v>
      </c>
    </row>
    <row r="9083" s="489" customFormat="1">
      <c r="B9083" s="490">
        <v>94219</v>
      </c>
      <c r="C9083" s="536" t="s">
        <v>2800</v>
      </c>
      <c r="D9083" s="541" t="s">
        <v>11873</v>
      </c>
      <c r="E9083" s="539" t="s">
        <v>143</v>
      </c>
      <c r="F9083" s="488">
        <v>45.810000000000002</v>
      </c>
    </row>
    <row r="9084" s="489" customFormat="1">
      <c r="B9084" s="490">
        <v>94220</v>
      </c>
      <c r="C9084" s="536" t="s">
        <v>2800</v>
      </c>
      <c r="D9084" s="541" t="s">
        <v>11874</v>
      </c>
      <c r="E9084" s="539" t="s">
        <v>143</v>
      </c>
      <c r="F9084" s="488">
        <v>63.240000000000002</v>
      </c>
    </row>
    <row r="9085" s="489" customFormat="1">
      <c r="B9085" s="490">
        <v>100326</v>
      </c>
      <c r="C9085" s="536" t="s">
        <v>2800</v>
      </c>
      <c r="D9085" s="541" t="s">
        <v>11875</v>
      </c>
      <c r="E9085" s="539" t="s">
        <v>143</v>
      </c>
      <c r="F9085" s="488">
        <v>0</v>
      </c>
    </row>
    <row r="9086" s="489" customFormat="1">
      <c r="B9086" s="490">
        <v>94221</v>
      </c>
      <c r="C9086" s="536" t="s">
        <v>2800</v>
      </c>
      <c r="D9086" s="541" t="s">
        <v>11876</v>
      </c>
      <c r="E9086" s="539" t="s">
        <v>143</v>
      </c>
      <c r="F9086" s="488">
        <v>38.329999999999998</v>
      </c>
    </row>
    <row r="9087" s="489" customFormat="1">
      <c r="B9087" s="490">
        <v>94222</v>
      </c>
      <c r="C9087" s="536" t="s">
        <v>2800</v>
      </c>
      <c r="D9087" s="541" t="s">
        <v>11877</v>
      </c>
      <c r="E9087" s="539" t="s">
        <v>143</v>
      </c>
      <c r="F9087" s="488">
        <v>55.759999999999998</v>
      </c>
    </row>
    <row r="9088" s="489" customFormat="1">
      <c r="B9088" s="490">
        <v>94451</v>
      </c>
      <c r="C9088" s="536" t="s">
        <v>2800</v>
      </c>
      <c r="D9088" s="541" t="s">
        <v>11878</v>
      </c>
      <c r="E9088" s="539" t="s">
        <v>143</v>
      </c>
      <c r="F9088" s="488">
        <v>81.700000000000003</v>
      </c>
    </row>
    <row r="9089" s="489" customFormat="1">
      <c r="B9089" s="490">
        <v>94223</v>
      </c>
      <c r="C9089" s="536" t="s">
        <v>2800</v>
      </c>
      <c r="D9089" s="541" t="s">
        <v>11879</v>
      </c>
      <c r="E9089" s="539" t="s">
        <v>143</v>
      </c>
      <c r="F9089" s="488">
        <v>73.510000000000005</v>
      </c>
    </row>
    <row r="9090" s="489" customFormat="1">
      <c r="B9090" s="490">
        <v>100325</v>
      </c>
      <c r="C9090" s="536" t="s">
        <v>2800</v>
      </c>
      <c r="D9090" s="541" t="s">
        <v>11880</v>
      </c>
      <c r="E9090" s="539" t="s">
        <v>143</v>
      </c>
      <c r="F9090" s="488">
        <v>79.219999999999999</v>
      </c>
    </row>
    <row r="9091" s="489" customFormat="1">
      <c r="B9091" s="490">
        <v>94224</v>
      </c>
      <c r="C9091" s="536" t="s">
        <v>2800</v>
      </c>
      <c r="D9091" s="541" t="s">
        <v>11881</v>
      </c>
      <c r="E9091" s="539" t="s">
        <v>143</v>
      </c>
      <c r="F9091" s="488">
        <v>29.23</v>
      </c>
    </row>
    <row r="9092" s="489" customFormat="1">
      <c r="B9092" s="490">
        <v>102653</v>
      </c>
      <c r="C9092" s="536" t="s">
        <v>2800</v>
      </c>
      <c r="D9092" s="541" t="s">
        <v>11882</v>
      </c>
      <c r="E9092" s="539" t="s">
        <v>12625</v>
      </c>
      <c r="F9092" s="488">
        <v>0</v>
      </c>
    </row>
    <row r="9093" s="489" customFormat="1">
      <c r="B9093" s="490">
        <v>100330</v>
      </c>
      <c r="C9093" s="536" t="s">
        <v>2800</v>
      </c>
      <c r="D9093" s="541" t="s">
        <v>11883</v>
      </c>
      <c r="E9093" s="539" t="s">
        <v>12625</v>
      </c>
      <c r="F9093" s="488">
        <v>27.039999999999999</v>
      </c>
    </row>
    <row r="9094" s="489" customFormat="1">
      <c r="B9094" s="490">
        <v>100331</v>
      </c>
      <c r="C9094" s="536" t="s">
        <v>2800</v>
      </c>
      <c r="D9094" s="541" t="s">
        <v>11884</v>
      </c>
      <c r="E9094" s="539" t="s">
        <v>12625</v>
      </c>
      <c r="F9094" s="488">
        <v>33.509999999999998</v>
      </c>
    </row>
    <row r="9095" s="489" customFormat="1">
      <c r="B9095" s="490">
        <v>100328</v>
      </c>
      <c r="C9095" s="536" t="s">
        <v>2800</v>
      </c>
      <c r="D9095" s="541" t="s">
        <v>11885</v>
      </c>
      <c r="E9095" s="539" t="s">
        <v>12625</v>
      </c>
      <c r="F9095" s="488">
        <v>19.870000000000001</v>
      </c>
    </row>
    <row r="9096" s="489" customFormat="1">
      <c r="B9096" s="490">
        <v>100329</v>
      </c>
      <c r="C9096" s="536" t="s">
        <v>2800</v>
      </c>
      <c r="D9096" s="541" t="s">
        <v>11886</v>
      </c>
      <c r="E9096" s="539" t="s">
        <v>12625</v>
      </c>
      <c r="F9096" s="488">
        <v>23.68</v>
      </c>
    </row>
    <row r="9097" s="489" customFormat="1">
      <c r="B9097" s="490">
        <v>94231</v>
      </c>
      <c r="C9097" s="536" t="s">
        <v>2800</v>
      </c>
      <c r="D9097" s="541" t="s">
        <v>11887</v>
      </c>
      <c r="E9097" s="539" t="s">
        <v>143</v>
      </c>
      <c r="F9097" s="488">
        <v>55.549999999999997</v>
      </c>
    </row>
    <row r="9098" s="489" customFormat="1">
      <c r="B9098" s="490">
        <v>100435</v>
      </c>
      <c r="C9098" s="536" t="s">
        <v>2800</v>
      </c>
      <c r="D9098" s="541" t="s">
        <v>11888</v>
      </c>
      <c r="E9098" s="539" t="s">
        <v>143</v>
      </c>
      <c r="F9098" s="488">
        <v>55.659999999999997</v>
      </c>
    </row>
    <row r="9099" s="489" customFormat="1">
      <c r="B9099" s="490">
        <v>100327</v>
      </c>
      <c r="C9099" s="536" t="s">
        <v>2800</v>
      </c>
      <c r="D9099" s="541" t="s">
        <v>11889</v>
      </c>
      <c r="E9099" s="539" t="s">
        <v>143</v>
      </c>
      <c r="F9099" s="488">
        <v>63.950000000000003</v>
      </c>
    </row>
    <row r="9100" s="489" customFormat="1">
      <c r="B9100" s="490">
        <v>94226</v>
      </c>
      <c r="C9100" s="536" t="s">
        <v>2800</v>
      </c>
      <c r="D9100" s="541" t="s">
        <v>11890</v>
      </c>
      <c r="E9100" s="539" t="s">
        <v>12625</v>
      </c>
      <c r="F9100" s="488">
        <v>20.719999999999999</v>
      </c>
    </row>
    <row r="9101" s="489" customFormat="1">
      <c r="B9101" s="490">
        <v>94201</v>
      </c>
      <c r="C9101" s="536" t="s">
        <v>2800</v>
      </c>
      <c r="D9101" s="541" t="s">
        <v>11891</v>
      </c>
      <c r="E9101" s="539" t="s">
        <v>12625</v>
      </c>
      <c r="F9101" s="488">
        <v>88.219999999999999</v>
      </c>
    </row>
    <row r="9102" s="489" customFormat="1">
      <c r="B9102" s="490">
        <v>94204</v>
      </c>
      <c r="C9102" s="536" t="s">
        <v>2800</v>
      </c>
      <c r="D9102" s="541" t="s">
        <v>11892</v>
      </c>
      <c r="E9102" s="539" t="s">
        <v>12625</v>
      </c>
      <c r="F9102" s="488">
        <v>94.670000000000002</v>
      </c>
    </row>
    <row r="9103" s="489" customFormat="1">
      <c r="B9103" s="490">
        <v>94447</v>
      </c>
      <c r="C9103" s="536" t="s">
        <v>2800</v>
      </c>
      <c r="D9103" s="541" t="s">
        <v>11893</v>
      </c>
      <c r="E9103" s="539" t="s">
        <v>12625</v>
      </c>
      <c r="F9103" s="488">
        <v>88.219999999999999</v>
      </c>
    </row>
    <row r="9104" s="489" customFormat="1">
      <c r="B9104" s="490">
        <v>94448</v>
      </c>
      <c r="C9104" s="536" t="s">
        <v>2800</v>
      </c>
      <c r="D9104" s="541" t="s">
        <v>11894</v>
      </c>
      <c r="E9104" s="539" t="s">
        <v>12625</v>
      </c>
      <c r="F9104" s="488">
        <v>94.670000000000002</v>
      </c>
    </row>
    <row r="9105" s="489" customFormat="1">
      <c r="B9105" s="490">
        <v>94445</v>
      </c>
      <c r="C9105" s="536" t="s">
        <v>2800</v>
      </c>
      <c r="D9105" s="541" t="s">
        <v>11895</v>
      </c>
      <c r="E9105" s="539" t="s">
        <v>12625</v>
      </c>
      <c r="F9105" s="488">
        <v>88.219999999999999</v>
      </c>
    </row>
    <row r="9106" s="489" customFormat="1">
      <c r="B9106" s="490">
        <v>94446</v>
      </c>
      <c r="C9106" s="536" t="s">
        <v>2800</v>
      </c>
      <c r="D9106" s="541" t="s">
        <v>11896</v>
      </c>
      <c r="E9106" s="539" t="s">
        <v>12625</v>
      </c>
      <c r="F9106" s="488">
        <v>94.670000000000002</v>
      </c>
    </row>
    <row r="9107" s="489" customFormat="1">
      <c r="B9107" s="490">
        <v>94440</v>
      </c>
      <c r="C9107" s="536" t="s">
        <v>2800</v>
      </c>
      <c r="D9107" s="541" t="s">
        <v>11897</v>
      </c>
      <c r="E9107" s="539" t="s">
        <v>12625</v>
      </c>
      <c r="F9107" s="488">
        <v>62.740000000000002</v>
      </c>
    </row>
    <row r="9108" s="489" customFormat="1">
      <c r="B9108" s="490">
        <v>94441</v>
      </c>
      <c r="C9108" s="536" t="s">
        <v>2800</v>
      </c>
      <c r="D9108" s="541" t="s">
        <v>11898</v>
      </c>
      <c r="E9108" s="539" t="s">
        <v>12625</v>
      </c>
      <c r="F9108" s="488">
        <v>66.530000000000001</v>
      </c>
    </row>
    <row r="9109" s="489" customFormat="1">
      <c r="B9109" s="490">
        <v>94195</v>
      </c>
      <c r="C9109" s="536" t="s">
        <v>2800</v>
      </c>
      <c r="D9109" s="541" t="s">
        <v>11899</v>
      </c>
      <c r="E9109" s="539" t="s">
        <v>12625</v>
      </c>
      <c r="F9109" s="488">
        <v>62.740000000000002</v>
      </c>
    </row>
    <row r="9110" s="489" customFormat="1">
      <c r="B9110" s="490">
        <v>94198</v>
      </c>
      <c r="C9110" s="536" t="s">
        <v>2800</v>
      </c>
      <c r="D9110" s="541" t="s">
        <v>11900</v>
      </c>
      <c r="E9110" s="539" t="s">
        <v>12625</v>
      </c>
      <c r="F9110" s="488">
        <v>66.530000000000001</v>
      </c>
    </row>
    <row r="9111" s="489" customFormat="1">
      <c r="B9111" s="490">
        <v>94442</v>
      </c>
      <c r="C9111" s="536" t="s">
        <v>2800</v>
      </c>
      <c r="D9111" s="541" t="s">
        <v>11901</v>
      </c>
      <c r="E9111" s="539" t="s">
        <v>12625</v>
      </c>
      <c r="F9111" s="488">
        <v>62.740000000000002</v>
      </c>
    </row>
    <row r="9112" s="489" customFormat="1">
      <c r="B9112" s="490">
        <v>94443</v>
      </c>
      <c r="C9112" s="536" t="s">
        <v>2800</v>
      </c>
      <c r="D9112" s="541" t="s">
        <v>11902</v>
      </c>
      <c r="E9112" s="539" t="s">
        <v>12625</v>
      </c>
      <c r="F9112" s="488">
        <v>66.530000000000001</v>
      </c>
    </row>
    <row r="9113" s="489" customFormat="1">
      <c r="B9113" s="490">
        <v>94213</v>
      </c>
      <c r="C9113" s="536" t="s">
        <v>2800</v>
      </c>
      <c r="D9113" s="541" t="s">
        <v>11903</v>
      </c>
      <c r="E9113" s="539" t="s">
        <v>12625</v>
      </c>
      <c r="F9113" s="488">
        <v>57.829999999999998</v>
      </c>
    </row>
    <row r="9114" s="489" customFormat="1">
      <c r="B9114" s="490">
        <v>94189</v>
      </c>
      <c r="C9114" s="536" t="s">
        <v>2800</v>
      </c>
      <c r="D9114" s="541" t="s">
        <v>11904</v>
      </c>
      <c r="E9114" s="539" t="s">
        <v>12625</v>
      </c>
      <c r="F9114" s="488">
        <v>45.979999999999997</v>
      </c>
    </row>
    <row r="9115" s="489" customFormat="1">
      <c r="B9115" s="490">
        <v>94192</v>
      </c>
      <c r="C9115" s="536" t="s">
        <v>2800</v>
      </c>
      <c r="D9115" s="541" t="s">
        <v>11905</v>
      </c>
      <c r="E9115" s="539" t="s">
        <v>12625</v>
      </c>
      <c r="F9115" s="488">
        <v>48.850000000000001</v>
      </c>
    </row>
    <row r="9116" s="489" customFormat="1">
      <c r="B9116" s="490">
        <v>94444</v>
      </c>
      <c r="C9116" s="536" t="s">
        <v>2800</v>
      </c>
      <c r="D9116" s="541" t="s">
        <v>11906</v>
      </c>
      <c r="E9116" s="539" t="s">
        <v>12625</v>
      </c>
      <c r="F9116" s="488">
        <v>591.83000000000004</v>
      </c>
    </row>
    <row r="9117" s="489" customFormat="1">
      <c r="B9117" s="490">
        <v>94218</v>
      </c>
      <c r="C9117" s="536" t="s">
        <v>2800</v>
      </c>
      <c r="D9117" s="541" t="s">
        <v>11907</v>
      </c>
      <c r="E9117" s="539" t="s">
        <v>12625</v>
      </c>
      <c r="F9117" s="488">
        <v>108.23</v>
      </c>
    </row>
    <row r="9118" s="489" customFormat="1">
      <c r="B9118" s="490">
        <v>94216</v>
      </c>
      <c r="C9118" s="536" t="s">
        <v>2800</v>
      </c>
      <c r="D9118" s="541" t="s">
        <v>11908</v>
      </c>
      <c r="E9118" s="539" t="s">
        <v>12625</v>
      </c>
      <c r="F9118" s="488">
        <v>158.61000000000001</v>
      </c>
    </row>
    <row r="9119" s="489" customFormat="1">
      <c r="B9119" s="490">
        <v>94449</v>
      </c>
      <c r="C9119" s="536" t="s">
        <v>2800</v>
      </c>
      <c r="D9119" s="541" t="s">
        <v>11909</v>
      </c>
      <c r="E9119" s="539" t="s">
        <v>12625</v>
      </c>
      <c r="F9119" s="488">
        <v>72.040000000000006</v>
      </c>
    </row>
    <row r="9120" s="489" customFormat="1">
      <c r="B9120" s="490">
        <v>94210</v>
      </c>
      <c r="C9120" s="536" t="s">
        <v>2800</v>
      </c>
      <c r="D9120" s="541" t="s">
        <v>11910</v>
      </c>
      <c r="E9120" s="539" t="s">
        <v>12625</v>
      </c>
      <c r="F9120" s="488">
        <v>45.960000000000001</v>
      </c>
    </row>
    <row r="9121" s="489" customFormat="1">
      <c r="B9121" s="490">
        <v>94207</v>
      </c>
      <c r="C9121" s="536" t="s">
        <v>2800</v>
      </c>
      <c r="D9121" s="541" t="s">
        <v>11911</v>
      </c>
      <c r="E9121" s="539" t="s">
        <v>12625</v>
      </c>
      <c r="F9121" s="488">
        <v>43.25</v>
      </c>
    </row>
    <row r="9122" s="489" customFormat="1">
      <c r="B9122" s="490">
        <v>102109</v>
      </c>
      <c r="C9122" s="536" t="s">
        <v>2800</v>
      </c>
      <c r="D9122" s="541" t="s">
        <v>11912</v>
      </c>
      <c r="E9122" s="539" t="s">
        <v>188</v>
      </c>
      <c r="F9122" s="488">
        <v>57.75</v>
      </c>
    </row>
    <row r="9123" s="489" customFormat="1">
      <c r="B9123" s="490">
        <v>102110</v>
      </c>
      <c r="C9123" s="536" t="s">
        <v>2800</v>
      </c>
      <c r="D9123" s="541" t="s">
        <v>11913</v>
      </c>
      <c r="E9123" s="539" t="s">
        <v>188</v>
      </c>
      <c r="F9123" s="488">
        <v>166.65000000000001</v>
      </c>
    </row>
    <row r="9124" s="489" customFormat="1">
      <c r="B9124" s="490">
        <v>103656</v>
      </c>
      <c r="C9124" s="536" t="s">
        <v>2800</v>
      </c>
      <c r="D9124" s="541" t="s">
        <v>11914</v>
      </c>
      <c r="E9124" s="539" t="s">
        <v>188</v>
      </c>
      <c r="F9124" s="488">
        <v>125196.28999999999</v>
      </c>
    </row>
    <row r="9125" s="489" customFormat="1">
      <c r="B9125" s="490">
        <v>102105</v>
      </c>
      <c r="C9125" s="536" t="s">
        <v>2800</v>
      </c>
      <c r="D9125" s="541" t="s">
        <v>11915</v>
      </c>
      <c r="E9125" s="539" t="s">
        <v>188</v>
      </c>
      <c r="F9125" s="488">
        <v>19817.830000000002</v>
      </c>
    </row>
    <row r="9126" s="489" customFormat="1">
      <c r="B9126" s="490">
        <v>102106</v>
      </c>
      <c r="C9126" s="536" t="s">
        <v>2800</v>
      </c>
      <c r="D9126" s="541" t="s">
        <v>11916</v>
      </c>
      <c r="E9126" s="539" t="s">
        <v>188</v>
      </c>
      <c r="F9126" s="488">
        <v>24851.419999999998</v>
      </c>
    </row>
    <row r="9127" s="489" customFormat="1">
      <c r="B9127" s="490">
        <v>102107</v>
      </c>
      <c r="C9127" s="536" t="s">
        <v>2800</v>
      </c>
      <c r="D9127" s="541" t="s">
        <v>11917</v>
      </c>
      <c r="E9127" s="539" t="s">
        <v>188</v>
      </c>
      <c r="F9127" s="488">
        <v>34666.550000000003</v>
      </c>
    </row>
    <row r="9128" s="489" customFormat="1">
      <c r="B9128" s="490">
        <v>102102</v>
      </c>
      <c r="C9128" s="536" t="s">
        <v>2800</v>
      </c>
      <c r="D9128" s="541" t="s">
        <v>11918</v>
      </c>
      <c r="E9128" s="539" t="s">
        <v>188</v>
      </c>
      <c r="F9128" s="488">
        <v>11306.48</v>
      </c>
    </row>
    <row r="9129" s="489" customFormat="1">
      <c r="B9129" s="490">
        <v>102108</v>
      </c>
      <c r="C9129" s="536" t="s">
        <v>2800</v>
      </c>
      <c r="D9129" s="541" t="s">
        <v>11919</v>
      </c>
      <c r="E9129" s="539" t="s">
        <v>188</v>
      </c>
      <c r="F9129" s="488">
        <v>40364.910000000003</v>
      </c>
    </row>
    <row r="9130" s="489" customFormat="1">
      <c r="B9130" s="490">
        <v>102103</v>
      </c>
      <c r="C9130" s="536" t="s">
        <v>2800</v>
      </c>
      <c r="D9130" s="541" t="s">
        <v>11920</v>
      </c>
      <c r="E9130" s="539" t="s">
        <v>188</v>
      </c>
      <c r="F9130" s="488">
        <v>12579.76</v>
      </c>
    </row>
    <row r="9131" s="489" customFormat="1">
      <c r="B9131" s="490">
        <v>103654</v>
      </c>
      <c r="C9131" s="536" t="s">
        <v>2800</v>
      </c>
      <c r="D9131" s="541" t="s">
        <v>11921</v>
      </c>
      <c r="E9131" s="539" t="s">
        <v>188</v>
      </c>
      <c r="F9131" s="488">
        <v>65387.129999999997</v>
      </c>
    </row>
    <row r="9132" s="489" customFormat="1">
      <c r="B9132" s="490">
        <v>102104</v>
      </c>
      <c r="C9132" s="536" t="s">
        <v>2800</v>
      </c>
      <c r="D9132" s="541" t="s">
        <v>11922</v>
      </c>
      <c r="E9132" s="539" t="s">
        <v>188</v>
      </c>
      <c r="F9132" s="488">
        <v>16129.52</v>
      </c>
    </row>
    <row r="9133" s="489" customFormat="1">
      <c r="B9133" s="490">
        <v>103655</v>
      </c>
      <c r="C9133" s="536" t="s">
        <v>2800</v>
      </c>
      <c r="D9133" s="541" t="s">
        <v>11923</v>
      </c>
      <c r="E9133" s="539" t="s">
        <v>188</v>
      </c>
      <c r="F9133" s="488">
        <v>89558.720000000001</v>
      </c>
    </row>
    <row r="9134" s="489" customFormat="1">
      <c r="B9134" s="490">
        <v>105473</v>
      </c>
      <c r="C9134" s="536" t="s">
        <v>2800</v>
      </c>
      <c r="D9134" s="541" t="s">
        <v>11924</v>
      </c>
      <c r="E9134" s="539" t="s">
        <v>751</v>
      </c>
      <c r="F9134" s="488">
        <v>0</v>
      </c>
    </row>
    <row r="9135" s="489" customFormat="1">
      <c r="B9135" s="490">
        <v>105414</v>
      </c>
      <c r="C9135" s="536" t="s">
        <v>2800</v>
      </c>
      <c r="D9135" s="541" t="s">
        <v>11925</v>
      </c>
      <c r="E9135" s="539" t="s">
        <v>751</v>
      </c>
      <c r="F9135" s="488">
        <v>0</v>
      </c>
    </row>
    <row r="9136" s="489" customFormat="1">
      <c r="B9136" s="490">
        <v>105424</v>
      </c>
      <c r="C9136" s="536" t="s">
        <v>2800</v>
      </c>
      <c r="D9136" s="541" t="s">
        <v>11926</v>
      </c>
      <c r="E9136" s="539" t="s">
        <v>751</v>
      </c>
      <c r="F9136" s="488">
        <v>0</v>
      </c>
    </row>
    <row r="9137" s="489" customFormat="1">
      <c r="B9137" s="490">
        <v>105448</v>
      </c>
      <c r="C9137" s="536" t="s">
        <v>2800</v>
      </c>
      <c r="D9137" s="541" t="s">
        <v>11927</v>
      </c>
      <c r="E9137" s="539" t="s">
        <v>751</v>
      </c>
      <c r="F9137" s="488">
        <v>0</v>
      </c>
    </row>
    <row r="9138" s="489" customFormat="1">
      <c r="B9138" s="490">
        <v>105409</v>
      </c>
      <c r="C9138" s="536" t="s">
        <v>2800</v>
      </c>
      <c r="D9138" s="541" t="s">
        <v>11928</v>
      </c>
      <c r="E9138" s="539" t="s">
        <v>751</v>
      </c>
      <c r="F9138" s="488">
        <v>0</v>
      </c>
    </row>
    <row r="9139" s="489" customFormat="1">
      <c r="B9139" s="490">
        <v>105415</v>
      </c>
      <c r="C9139" s="536" t="s">
        <v>2800</v>
      </c>
      <c r="D9139" s="541" t="s">
        <v>11929</v>
      </c>
      <c r="E9139" s="539" t="s">
        <v>751</v>
      </c>
      <c r="F9139" s="488">
        <v>0</v>
      </c>
    </row>
    <row r="9140" s="489" customFormat="1">
      <c r="B9140" s="490">
        <v>105487</v>
      </c>
      <c r="C9140" s="536" t="s">
        <v>2800</v>
      </c>
      <c r="D9140" s="541" t="s">
        <v>11930</v>
      </c>
      <c r="E9140" s="539" t="s">
        <v>751</v>
      </c>
      <c r="F9140" s="488">
        <v>0</v>
      </c>
    </row>
    <row r="9141" s="489" customFormat="1">
      <c r="B9141" s="490">
        <v>105451</v>
      </c>
      <c r="C9141" s="536" t="s">
        <v>2800</v>
      </c>
      <c r="D9141" s="541" t="s">
        <v>11931</v>
      </c>
      <c r="E9141" s="539" t="s">
        <v>751</v>
      </c>
      <c r="F9141" s="488">
        <v>0</v>
      </c>
    </row>
    <row r="9142" s="489" customFormat="1">
      <c r="B9142" s="490">
        <v>105454</v>
      </c>
      <c r="C9142" s="536" t="s">
        <v>2800</v>
      </c>
      <c r="D9142" s="541" t="s">
        <v>11932</v>
      </c>
      <c r="E9142" s="539" t="s">
        <v>751</v>
      </c>
      <c r="F9142" s="488">
        <v>0</v>
      </c>
    </row>
    <row r="9143" s="489" customFormat="1">
      <c r="B9143" s="490">
        <v>105411</v>
      </c>
      <c r="C9143" s="536" t="s">
        <v>2800</v>
      </c>
      <c r="D9143" s="541" t="s">
        <v>11933</v>
      </c>
      <c r="E9143" s="539" t="s">
        <v>751</v>
      </c>
      <c r="F9143" s="488">
        <v>0</v>
      </c>
    </row>
    <row r="9144" s="489" customFormat="1">
      <c r="B9144" s="490">
        <v>105419</v>
      </c>
      <c r="C9144" s="536" t="s">
        <v>2800</v>
      </c>
      <c r="D9144" s="541" t="s">
        <v>11934</v>
      </c>
      <c r="E9144" s="539" t="s">
        <v>751</v>
      </c>
      <c r="F9144" s="488">
        <v>0</v>
      </c>
    </row>
    <row r="9145" s="489" customFormat="1">
      <c r="B9145" s="490">
        <v>105443</v>
      </c>
      <c r="C9145" s="536" t="s">
        <v>2800</v>
      </c>
      <c r="D9145" s="541" t="s">
        <v>11935</v>
      </c>
      <c r="E9145" s="539" t="s">
        <v>751</v>
      </c>
      <c r="F9145" s="488">
        <v>0</v>
      </c>
    </row>
    <row r="9146" s="489" customFormat="1">
      <c r="B9146" s="490">
        <v>105455</v>
      </c>
      <c r="C9146" s="536" t="s">
        <v>2800</v>
      </c>
      <c r="D9146" s="541" t="s">
        <v>11936</v>
      </c>
      <c r="E9146" s="539" t="s">
        <v>751</v>
      </c>
      <c r="F9146" s="488">
        <v>0</v>
      </c>
    </row>
    <row r="9147" s="489" customFormat="1">
      <c r="B9147" s="490">
        <v>105412</v>
      </c>
      <c r="C9147" s="536" t="s">
        <v>2800</v>
      </c>
      <c r="D9147" s="541" t="s">
        <v>11937</v>
      </c>
      <c r="E9147" s="539" t="s">
        <v>751</v>
      </c>
      <c r="F9147" s="488">
        <v>0</v>
      </c>
    </row>
    <row r="9148" s="489" customFormat="1">
      <c r="B9148" s="490">
        <v>105420</v>
      </c>
      <c r="C9148" s="536" t="s">
        <v>2800</v>
      </c>
      <c r="D9148" s="541" t="s">
        <v>11938</v>
      </c>
      <c r="E9148" s="539" t="s">
        <v>751</v>
      </c>
      <c r="F9148" s="488">
        <v>0</v>
      </c>
    </row>
    <row r="9149" s="489" customFormat="1">
      <c r="B9149" s="490">
        <v>105444</v>
      </c>
      <c r="C9149" s="536" t="s">
        <v>2800</v>
      </c>
      <c r="D9149" s="541" t="s">
        <v>11939</v>
      </c>
      <c r="E9149" s="539" t="s">
        <v>751</v>
      </c>
      <c r="F9149" s="488">
        <v>0</v>
      </c>
    </row>
    <row r="9150" s="489" customFormat="1">
      <c r="B9150" s="490">
        <v>105456</v>
      </c>
      <c r="C9150" s="536" t="s">
        <v>2800</v>
      </c>
      <c r="D9150" s="541" t="s">
        <v>11940</v>
      </c>
      <c r="E9150" s="539" t="s">
        <v>751</v>
      </c>
      <c r="F9150" s="488">
        <v>0</v>
      </c>
    </row>
    <row r="9151" s="489" customFormat="1">
      <c r="B9151" s="490">
        <v>105478</v>
      </c>
      <c r="C9151" s="536" t="s">
        <v>2800</v>
      </c>
      <c r="D9151" s="541" t="s">
        <v>11941</v>
      </c>
      <c r="E9151" s="539" t="s">
        <v>751</v>
      </c>
      <c r="F9151" s="488">
        <v>0</v>
      </c>
    </row>
    <row r="9152" s="489" customFormat="1">
      <c r="B9152" s="490">
        <v>105421</v>
      </c>
      <c r="C9152" s="536" t="s">
        <v>2800</v>
      </c>
      <c r="D9152" s="541" t="s">
        <v>11942</v>
      </c>
      <c r="E9152" s="539" t="s">
        <v>751</v>
      </c>
      <c r="F9152" s="488">
        <v>0</v>
      </c>
    </row>
    <row r="9153" s="489" customFormat="1">
      <c r="B9153" s="490">
        <v>105445</v>
      </c>
      <c r="C9153" s="536" t="s">
        <v>2800</v>
      </c>
      <c r="D9153" s="541" t="s">
        <v>11943</v>
      </c>
      <c r="E9153" s="539" t="s">
        <v>751</v>
      </c>
      <c r="F9153" s="488">
        <v>0</v>
      </c>
    </row>
    <row r="9154" s="489" customFormat="1">
      <c r="B9154" s="490">
        <v>105453</v>
      </c>
      <c r="C9154" s="536" t="s">
        <v>2800</v>
      </c>
      <c r="D9154" s="541" t="s">
        <v>11944</v>
      </c>
      <c r="E9154" s="539" t="s">
        <v>751</v>
      </c>
      <c r="F9154" s="488">
        <v>0</v>
      </c>
    </row>
    <row r="9155" s="489" customFormat="1">
      <c r="B9155" s="490">
        <v>105497</v>
      </c>
      <c r="C9155" s="536" t="s">
        <v>2800</v>
      </c>
      <c r="D9155" s="541" t="s">
        <v>11945</v>
      </c>
      <c r="E9155" s="539" t="s">
        <v>751</v>
      </c>
      <c r="F9155" s="488">
        <v>0</v>
      </c>
    </row>
    <row r="9156" s="489" customFormat="1">
      <c r="B9156" s="490">
        <v>105418</v>
      </c>
      <c r="C9156" s="536" t="s">
        <v>2800</v>
      </c>
      <c r="D9156" s="541" t="s">
        <v>11946</v>
      </c>
      <c r="E9156" s="539" t="s">
        <v>751</v>
      </c>
      <c r="F9156" s="488">
        <v>0</v>
      </c>
    </row>
    <row r="9157" s="489" customFormat="1">
      <c r="B9157" s="490">
        <v>105442</v>
      </c>
      <c r="C9157" s="536" t="s">
        <v>2800</v>
      </c>
      <c r="D9157" s="541" t="s">
        <v>11947</v>
      </c>
      <c r="E9157" s="539" t="s">
        <v>751</v>
      </c>
      <c r="F9157" s="488">
        <v>0</v>
      </c>
    </row>
    <row r="9158" s="489" customFormat="1">
      <c r="B9158" s="490">
        <v>105410</v>
      </c>
      <c r="C9158" s="536" t="s">
        <v>2800</v>
      </c>
      <c r="D9158" s="541" t="s">
        <v>11948</v>
      </c>
      <c r="E9158" s="539" t="s">
        <v>751</v>
      </c>
      <c r="F9158" s="488">
        <v>0</v>
      </c>
    </row>
    <row r="9159" s="489" customFormat="1">
      <c r="B9159" s="490">
        <v>105416</v>
      </c>
      <c r="C9159" s="536" t="s">
        <v>2800</v>
      </c>
      <c r="D9159" s="541" t="s">
        <v>11949</v>
      </c>
      <c r="E9159" s="539" t="s">
        <v>751</v>
      </c>
      <c r="F9159" s="488">
        <v>0</v>
      </c>
    </row>
    <row r="9160" s="489" customFormat="1">
      <c r="B9160" s="490">
        <v>105488</v>
      </c>
      <c r="C9160" s="536" t="s">
        <v>2800</v>
      </c>
      <c r="D9160" s="541" t="s">
        <v>11950</v>
      </c>
      <c r="E9160" s="539" t="s">
        <v>751</v>
      </c>
      <c r="F9160" s="488">
        <v>0</v>
      </c>
    </row>
    <row r="9161" s="489" customFormat="1">
      <c r="B9161" s="490">
        <v>105452</v>
      </c>
      <c r="C9161" s="536" t="s">
        <v>2800</v>
      </c>
      <c r="D9161" s="541" t="s">
        <v>11951</v>
      </c>
      <c r="E9161" s="539" t="s">
        <v>751</v>
      </c>
      <c r="F9161" s="488">
        <v>0</v>
      </c>
    </row>
    <row r="9162" s="489" customFormat="1">
      <c r="B9162" s="490">
        <v>105475</v>
      </c>
      <c r="C9162" s="536" t="s">
        <v>2800</v>
      </c>
      <c r="D9162" s="541" t="s">
        <v>11952</v>
      </c>
      <c r="E9162" s="539" t="s">
        <v>751</v>
      </c>
      <c r="F9162" s="488">
        <v>0</v>
      </c>
    </row>
    <row r="9163" s="489" customFormat="1">
      <c r="B9163" s="490">
        <v>105498</v>
      </c>
      <c r="C9163" s="536" t="s">
        <v>2800</v>
      </c>
      <c r="D9163" s="541" t="s">
        <v>11953</v>
      </c>
      <c r="E9163" s="539" t="s">
        <v>751</v>
      </c>
      <c r="F9163" s="488">
        <v>0</v>
      </c>
    </row>
    <row r="9164" s="489" customFormat="1">
      <c r="B9164" s="490">
        <v>105486</v>
      </c>
      <c r="C9164" s="536" t="s">
        <v>2800</v>
      </c>
      <c r="D9164" s="541" t="s">
        <v>11954</v>
      </c>
      <c r="E9164" s="539" t="s">
        <v>751</v>
      </c>
      <c r="F9164" s="488">
        <v>0</v>
      </c>
    </row>
    <row r="9165" s="489" customFormat="1">
      <c r="B9165" s="490">
        <v>105450</v>
      </c>
      <c r="C9165" s="536" t="s">
        <v>2800</v>
      </c>
      <c r="D9165" s="541" t="s">
        <v>11955</v>
      </c>
      <c r="E9165" s="539" t="s">
        <v>751</v>
      </c>
      <c r="F9165" s="488">
        <v>0</v>
      </c>
    </row>
    <row r="9166" s="489" customFormat="1">
      <c r="B9166" s="490">
        <v>105438</v>
      </c>
      <c r="C9166" s="536" t="s">
        <v>2800</v>
      </c>
      <c r="D9166" s="541" t="s">
        <v>11956</v>
      </c>
      <c r="E9166" s="539" t="s">
        <v>751</v>
      </c>
      <c r="F9166" s="488">
        <v>0</v>
      </c>
    </row>
    <row r="9167" s="489" customFormat="1">
      <c r="B9167" s="490">
        <v>105463</v>
      </c>
      <c r="C9167" s="536" t="s">
        <v>2800</v>
      </c>
      <c r="D9167" s="541" t="s">
        <v>11957</v>
      </c>
      <c r="E9167" s="539" t="s">
        <v>751</v>
      </c>
      <c r="F9167" s="488">
        <v>0</v>
      </c>
    </row>
    <row r="9168" s="489" customFormat="1">
      <c r="B9168" s="490">
        <v>105485</v>
      </c>
      <c r="C9168" s="536" t="s">
        <v>2800</v>
      </c>
      <c r="D9168" s="541" t="s">
        <v>11958</v>
      </c>
      <c r="E9168" s="539" t="s">
        <v>751</v>
      </c>
      <c r="F9168" s="488">
        <v>0</v>
      </c>
    </row>
    <row r="9169" s="489" customFormat="1">
      <c r="B9169" s="490">
        <v>105428</v>
      </c>
      <c r="C9169" s="536" t="s">
        <v>2800</v>
      </c>
      <c r="D9169" s="541" t="s">
        <v>11959</v>
      </c>
      <c r="E9169" s="539" t="s">
        <v>751</v>
      </c>
      <c r="F9169" s="488">
        <v>0</v>
      </c>
    </row>
    <row r="9170" s="489" customFormat="1">
      <c r="B9170" s="490">
        <v>105426</v>
      </c>
      <c r="C9170" s="536" t="s">
        <v>2800</v>
      </c>
      <c r="D9170" s="541" t="s">
        <v>11960</v>
      </c>
      <c r="E9170" s="539" t="s">
        <v>751</v>
      </c>
      <c r="F9170" s="488">
        <v>0</v>
      </c>
    </row>
    <row r="9171" s="489" customFormat="1">
      <c r="B9171" s="490">
        <v>105491</v>
      </c>
      <c r="C9171" s="536" t="s">
        <v>2800</v>
      </c>
      <c r="D9171" s="541" t="s">
        <v>11961</v>
      </c>
      <c r="E9171" s="539" t="s">
        <v>751</v>
      </c>
      <c r="F9171" s="488">
        <v>0</v>
      </c>
    </row>
    <row r="9172" s="489" customFormat="1">
      <c r="B9172" s="490">
        <v>105495</v>
      </c>
      <c r="C9172" s="536" t="s">
        <v>2800</v>
      </c>
      <c r="D9172" s="541" t="s">
        <v>11962</v>
      </c>
      <c r="E9172" s="539" t="s">
        <v>751</v>
      </c>
      <c r="F9172" s="488">
        <v>0</v>
      </c>
    </row>
    <row r="9173" s="489" customFormat="1">
      <c r="B9173" s="490">
        <v>105407</v>
      </c>
      <c r="C9173" s="536" t="s">
        <v>2800</v>
      </c>
      <c r="D9173" s="541" t="s">
        <v>11963</v>
      </c>
      <c r="E9173" s="539" t="s">
        <v>751</v>
      </c>
      <c r="F9173" s="488">
        <v>0</v>
      </c>
    </row>
    <row r="9174" s="489" customFormat="1">
      <c r="B9174" s="490">
        <v>105427</v>
      </c>
      <c r="C9174" s="536" t="s">
        <v>2800</v>
      </c>
      <c r="D9174" s="541" t="s">
        <v>11964</v>
      </c>
      <c r="E9174" s="539" t="s">
        <v>751</v>
      </c>
      <c r="F9174" s="488">
        <v>0</v>
      </c>
    </row>
    <row r="9175" s="489" customFormat="1">
      <c r="B9175" s="490">
        <v>105492</v>
      </c>
      <c r="C9175" s="536" t="s">
        <v>2800</v>
      </c>
      <c r="D9175" s="541" t="s">
        <v>11965</v>
      </c>
      <c r="E9175" s="539" t="s">
        <v>751</v>
      </c>
      <c r="F9175" s="488">
        <v>0</v>
      </c>
    </row>
    <row r="9176" s="489" customFormat="1">
      <c r="B9176" s="490">
        <v>105496</v>
      </c>
      <c r="C9176" s="536" t="s">
        <v>2800</v>
      </c>
      <c r="D9176" s="541" t="s">
        <v>11966</v>
      </c>
      <c r="E9176" s="539" t="s">
        <v>751</v>
      </c>
      <c r="F9176" s="488">
        <v>0</v>
      </c>
    </row>
    <row r="9177" s="489" customFormat="1">
      <c r="B9177" s="490">
        <v>105425</v>
      </c>
      <c r="C9177" s="536" t="s">
        <v>2800</v>
      </c>
      <c r="D9177" s="541" t="s">
        <v>11967</v>
      </c>
      <c r="E9177" s="539" t="s">
        <v>751</v>
      </c>
      <c r="F9177" s="488">
        <v>0</v>
      </c>
    </row>
    <row r="9178" s="489" customFormat="1">
      <c r="B9178" s="490">
        <v>105477</v>
      </c>
      <c r="C9178" s="536" t="s">
        <v>2800</v>
      </c>
      <c r="D9178" s="541" t="s">
        <v>11968</v>
      </c>
      <c r="E9178" s="539" t="s">
        <v>751</v>
      </c>
      <c r="F9178" s="488">
        <v>0</v>
      </c>
    </row>
    <row r="9179" s="489" customFormat="1">
      <c r="B9179" s="490">
        <v>105490</v>
      </c>
      <c r="C9179" s="536" t="s">
        <v>2800</v>
      </c>
      <c r="D9179" s="541" t="s">
        <v>11969</v>
      </c>
      <c r="E9179" s="539" t="s">
        <v>751</v>
      </c>
      <c r="F9179" s="488">
        <v>0</v>
      </c>
    </row>
    <row r="9180" s="489" customFormat="1">
      <c r="B9180" s="490">
        <v>105494</v>
      </c>
      <c r="C9180" s="536" t="s">
        <v>2800</v>
      </c>
      <c r="D9180" s="541" t="s">
        <v>11970</v>
      </c>
      <c r="E9180" s="539" t="s">
        <v>751</v>
      </c>
      <c r="F9180" s="488">
        <v>0</v>
      </c>
    </row>
    <row r="9181" s="489" customFormat="1">
      <c r="B9181" s="490">
        <v>105417</v>
      </c>
      <c r="C9181" s="536" t="s">
        <v>2800</v>
      </c>
      <c r="D9181" s="541" t="s">
        <v>11971</v>
      </c>
      <c r="E9181" s="539" t="s">
        <v>751</v>
      </c>
      <c r="F9181" s="488">
        <v>0</v>
      </c>
    </row>
    <row r="9182" s="489" customFormat="1">
      <c r="B9182" s="490">
        <v>105461</v>
      </c>
      <c r="C9182" s="536" t="s">
        <v>2800</v>
      </c>
      <c r="D9182" s="541" t="s">
        <v>11972</v>
      </c>
      <c r="E9182" s="539" t="s">
        <v>751</v>
      </c>
      <c r="F9182" s="488">
        <v>0</v>
      </c>
    </row>
    <row r="9183" s="489" customFormat="1">
      <c r="B9183" s="490">
        <v>105436</v>
      </c>
      <c r="C9183" s="536" t="s">
        <v>2800</v>
      </c>
      <c r="D9183" s="541" t="s">
        <v>11973</v>
      </c>
      <c r="E9183" s="539" t="s">
        <v>751</v>
      </c>
      <c r="F9183" s="488">
        <v>0</v>
      </c>
    </row>
    <row r="9184" s="489" customFormat="1">
      <c r="B9184" s="490">
        <v>105483</v>
      </c>
      <c r="C9184" s="536" t="s">
        <v>2800</v>
      </c>
      <c r="D9184" s="541" t="s">
        <v>11974</v>
      </c>
      <c r="E9184" s="539" t="s">
        <v>751</v>
      </c>
      <c r="F9184" s="488">
        <v>0</v>
      </c>
    </row>
    <row r="9185" s="489" customFormat="1">
      <c r="B9185" s="490">
        <v>105505</v>
      </c>
      <c r="C9185" s="536" t="s">
        <v>2800</v>
      </c>
      <c r="D9185" s="541" t="s">
        <v>11975</v>
      </c>
      <c r="E9185" s="539" t="s">
        <v>751</v>
      </c>
      <c r="F9185" s="488">
        <v>0</v>
      </c>
    </row>
    <row r="9186" s="489" customFormat="1">
      <c r="B9186" s="494">
        <v>105435</v>
      </c>
      <c r="C9186" s="536" t="s">
        <v>2800</v>
      </c>
      <c r="D9186" s="541" t="s">
        <v>11976</v>
      </c>
      <c r="E9186" s="540" t="s">
        <v>751</v>
      </c>
      <c r="F9186" s="496">
        <v>0</v>
      </c>
    </row>
    <row r="9187" s="489" customFormat="1">
      <c r="B9187" s="494">
        <v>105460</v>
      </c>
      <c r="C9187" s="536" t="s">
        <v>2800</v>
      </c>
      <c r="D9187" s="541" t="s">
        <v>11977</v>
      </c>
      <c r="E9187" s="540" t="s">
        <v>751</v>
      </c>
      <c r="F9187" s="496">
        <v>0</v>
      </c>
    </row>
    <row r="9188" s="489" customFormat="1">
      <c r="B9188" s="494">
        <v>105470</v>
      </c>
      <c r="C9188" s="536" t="s">
        <v>2800</v>
      </c>
      <c r="D9188" s="541" t="s">
        <v>11978</v>
      </c>
      <c r="E9188" s="540" t="s">
        <v>751</v>
      </c>
      <c r="F9188" s="496">
        <v>0</v>
      </c>
    </row>
    <row r="9189" s="489" customFormat="1">
      <c r="B9189" s="494">
        <v>105504</v>
      </c>
      <c r="C9189" s="536" t="s">
        <v>2800</v>
      </c>
      <c r="D9189" s="541" t="s">
        <v>11979</v>
      </c>
      <c r="E9189" s="540" t="s">
        <v>751</v>
      </c>
      <c r="F9189" s="496">
        <v>0</v>
      </c>
    </row>
    <row r="9190" s="489" customFormat="1">
      <c r="B9190" s="494">
        <v>105476</v>
      </c>
      <c r="C9190" s="536" t="s">
        <v>2800</v>
      </c>
      <c r="D9190" s="541" t="s">
        <v>11980</v>
      </c>
      <c r="E9190" s="540" t="s">
        <v>751</v>
      </c>
      <c r="F9190" s="496">
        <v>0</v>
      </c>
    </row>
    <row r="9191" s="489" customFormat="1">
      <c r="B9191" s="494">
        <v>105471</v>
      </c>
      <c r="C9191" s="536" t="s">
        <v>2800</v>
      </c>
      <c r="D9191" s="541" t="s">
        <v>11981</v>
      </c>
      <c r="E9191" s="540" t="s">
        <v>751</v>
      </c>
      <c r="F9191" s="496">
        <v>0</v>
      </c>
    </row>
    <row r="9192" s="489" customFormat="1">
      <c r="B9192" s="494">
        <v>105493</v>
      </c>
      <c r="C9192" s="536" t="s">
        <v>2800</v>
      </c>
      <c r="D9192" s="541" t="s">
        <v>11982</v>
      </c>
      <c r="E9192" s="540" t="s">
        <v>751</v>
      </c>
      <c r="F9192" s="496">
        <v>0</v>
      </c>
    </row>
    <row r="9193" s="489" customFormat="1">
      <c r="B9193" s="494">
        <v>105482</v>
      </c>
      <c r="C9193" s="536" t="s">
        <v>2800</v>
      </c>
      <c r="D9193" s="541" t="s">
        <v>11983</v>
      </c>
      <c r="E9193" s="540" t="s">
        <v>751</v>
      </c>
      <c r="F9193" s="496">
        <v>0</v>
      </c>
    </row>
    <row r="9194" s="489" customFormat="1">
      <c r="B9194" s="494">
        <v>105430</v>
      </c>
      <c r="C9194" s="536" t="s">
        <v>2800</v>
      </c>
      <c r="D9194" s="541" t="s">
        <v>11984</v>
      </c>
      <c r="E9194" s="540" t="s">
        <v>751</v>
      </c>
      <c r="F9194" s="496">
        <v>0</v>
      </c>
    </row>
    <row r="9195" s="489" customFormat="1">
      <c r="B9195" s="494">
        <v>105440</v>
      </c>
      <c r="C9195" s="536" t="s">
        <v>2800</v>
      </c>
      <c r="D9195" s="541" t="s">
        <v>11985</v>
      </c>
      <c r="E9195" s="540" t="s">
        <v>751</v>
      </c>
      <c r="F9195" s="496">
        <v>0</v>
      </c>
    </row>
    <row r="9196" s="489" customFormat="1">
      <c r="B9196" s="494">
        <v>105465</v>
      </c>
      <c r="C9196" s="536" t="s">
        <v>2800</v>
      </c>
      <c r="D9196" s="541" t="s">
        <v>11986</v>
      </c>
      <c r="E9196" s="540" t="s">
        <v>751</v>
      </c>
      <c r="F9196" s="496">
        <v>0</v>
      </c>
    </row>
    <row r="9197" s="489" customFormat="1">
      <c r="B9197" s="494">
        <v>105499</v>
      </c>
      <c r="C9197" s="536" t="s">
        <v>2800</v>
      </c>
      <c r="D9197" s="541" t="s">
        <v>11987</v>
      </c>
      <c r="E9197" s="540" t="s">
        <v>751</v>
      </c>
      <c r="F9197" s="496">
        <v>0</v>
      </c>
    </row>
    <row r="9198" s="489" customFormat="1">
      <c r="B9198" s="494">
        <v>105431</v>
      </c>
      <c r="C9198" s="536" t="s">
        <v>2800</v>
      </c>
      <c r="D9198" s="541" t="s">
        <v>11988</v>
      </c>
      <c r="E9198" s="540" t="s">
        <v>751</v>
      </c>
      <c r="F9198" s="496">
        <v>0</v>
      </c>
    </row>
    <row r="9199" s="489" customFormat="1">
      <c r="B9199" s="494">
        <v>105441</v>
      </c>
      <c r="C9199" s="536" t="s">
        <v>2800</v>
      </c>
      <c r="D9199" s="541" t="s">
        <v>11989</v>
      </c>
      <c r="E9199" s="540" t="s">
        <v>751</v>
      </c>
      <c r="F9199" s="496">
        <v>0</v>
      </c>
    </row>
    <row r="9200" s="489" customFormat="1">
      <c r="B9200" s="494">
        <v>105466</v>
      </c>
      <c r="C9200" s="536" t="s">
        <v>2800</v>
      </c>
      <c r="D9200" s="541" t="s">
        <v>11990</v>
      </c>
      <c r="E9200" s="540" t="s">
        <v>751</v>
      </c>
      <c r="F9200" s="496">
        <v>0</v>
      </c>
    </row>
    <row r="9201" s="489" customFormat="1">
      <c r="B9201" s="494">
        <v>105500</v>
      </c>
      <c r="C9201" s="536" t="s">
        <v>2800</v>
      </c>
      <c r="D9201" s="541" t="s">
        <v>11991</v>
      </c>
      <c r="E9201" s="540" t="s">
        <v>751</v>
      </c>
      <c r="F9201" s="496">
        <v>0</v>
      </c>
    </row>
    <row r="9202" s="489" customFormat="1">
      <c r="B9202" s="494">
        <v>105429</v>
      </c>
      <c r="C9202" s="536" t="s">
        <v>2800</v>
      </c>
      <c r="D9202" s="541" t="s">
        <v>11992</v>
      </c>
      <c r="E9202" s="540" t="s">
        <v>751</v>
      </c>
      <c r="F9202" s="496">
        <v>0</v>
      </c>
    </row>
    <row r="9203" s="489" customFormat="1">
      <c r="B9203" s="494">
        <v>105439</v>
      </c>
      <c r="C9203" s="536" t="s">
        <v>2800</v>
      </c>
      <c r="D9203" s="541" t="s">
        <v>11993</v>
      </c>
      <c r="E9203" s="540" t="s">
        <v>751</v>
      </c>
      <c r="F9203" s="496">
        <v>0</v>
      </c>
    </row>
    <row r="9204" s="489" customFormat="1">
      <c r="B9204" s="494">
        <v>105464</v>
      </c>
      <c r="C9204" s="536" t="s">
        <v>2800</v>
      </c>
      <c r="D9204" s="541" t="s">
        <v>11994</v>
      </c>
      <c r="E9204" s="540" t="s">
        <v>751</v>
      </c>
      <c r="F9204" s="496">
        <v>0</v>
      </c>
    </row>
    <row r="9205" s="489" customFormat="1">
      <c r="B9205" s="494">
        <v>105489</v>
      </c>
      <c r="C9205" s="536" t="s">
        <v>2800</v>
      </c>
      <c r="D9205" s="541" t="s">
        <v>11995</v>
      </c>
      <c r="E9205" s="540" t="s">
        <v>751</v>
      </c>
      <c r="F9205" s="496">
        <v>0</v>
      </c>
    </row>
    <row r="9206" s="489" customFormat="1">
      <c r="B9206" s="494">
        <v>105437</v>
      </c>
      <c r="C9206" s="536" t="s">
        <v>2800</v>
      </c>
      <c r="D9206" s="541" t="s">
        <v>11996</v>
      </c>
      <c r="E9206" s="540" t="s">
        <v>751</v>
      </c>
      <c r="F9206" s="496">
        <v>0</v>
      </c>
    </row>
    <row r="9207" s="489" customFormat="1">
      <c r="B9207" s="494">
        <v>105462</v>
      </c>
      <c r="C9207" s="536" t="s">
        <v>2800</v>
      </c>
      <c r="D9207" s="541" t="s">
        <v>11997</v>
      </c>
      <c r="E9207" s="540" t="s">
        <v>751</v>
      </c>
      <c r="F9207" s="496">
        <v>0</v>
      </c>
    </row>
    <row r="9208" s="489" customFormat="1">
      <c r="B9208" s="494">
        <v>105484</v>
      </c>
      <c r="C9208" s="536" t="s">
        <v>2800</v>
      </c>
      <c r="D9208" s="541" t="s">
        <v>11998</v>
      </c>
      <c r="E9208" s="540" t="s">
        <v>751</v>
      </c>
      <c r="F9208" s="496">
        <v>0</v>
      </c>
    </row>
    <row r="9209" s="489" customFormat="1">
      <c r="B9209" s="494">
        <v>105506</v>
      </c>
      <c r="C9209" s="536" t="s">
        <v>2800</v>
      </c>
      <c r="D9209" s="541" t="s">
        <v>11999</v>
      </c>
      <c r="E9209" s="540" t="s">
        <v>751</v>
      </c>
      <c r="F9209" s="496">
        <v>0</v>
      </c>
    </row>
    <row r="9210" s="489" customFormat="1">
      <c r="B9210" s="494">
        <v>105432</v>
      </c>
      <c r="C9210" s="536" t="s">
        <v>2800</v>
      </c>
      <c r="D9210" s="541" t="s">
        <v>12000</v>
      </c>
      <c r="E9210" s="540" t="s">
        <v>751</v>
      </c>
      <c r="F9210" s="496">
        <v>0</v>
      </c>
    </row>
    <row r="9211" s="489" customFormat="1">
      <c r="B9211" s="494">
        <v>105457</v>
      </c>
      <c r="C9211" s="536" t="s">
        <v>2800</v>
      </c>
      <c r="D9211" s="541" t="s">
        <v>12001</v>
      </c>
      <c r="E9211" s="540" t="s">
        <v>751</v>
      </c>
      <c r="F9211" s="496">
        <v>0</v>
      </c>
    </row>
    <row r="9212" s="489" customFormat="1">
      <c r="B9212" s="494">
        <v>105467</v>
      </c>
      <c r="C9212" s="536" t="s">
        <v>2800</v>
      </c>
      <c r="D9212" s="541" t="s">
        <v>12002</v>
      </c>
      <c r="E9212" s="540" t="s">
        <v>751</v>
      </c>
      <c r="F9212" s="496">
        <v>0</v>
      </c>
    </row>
    <row r="9213" s="489" customFormat="1">
      <c r="B9213" s="494">
        <v>105501</v>
      </c>
      <c r="C9213" s="536" t="s">
        <v>2800</v>
      </c>
      <c r="D9213" s="541" t="s">
        <v>12003</v>
      </c>
      <c r="E9213" s="540" t="s">
        <v>751</v>
      </c>
      <c r="F9213" s="496">
        <v>0</v>
      </c>
    </row>
    <row r="9214" s="489" customFormat="1">
      <c r="B9214" s="494">
        <v>105433</v>
      </c>
      <c r="C9214" s="536" t="s">
        <v>2800</v>
      </c>
      <c r="D9214" s="541" t="s">
        <v>12004</v>
      </c>
      <c r="E9214" s="540" t="s">
        <v>751</v>
      </c>
      <c r="F9214" s="496">
        <v>0</v>
      </c>
    </row>
    <row r="9215" s="489" customFormat="1">
      <c r="B9215" s="494">
        <v>105458</v>
      </c>
      <c r="C9215" s="536" t="s">
        <v>2800</v>
      </c>
      <c r="D9215" s="541" t="s">
        <v>12005</v>
      </c>
      <c r="E9215" s="540" t="s">
        <v>751</v>
      </c>
      <c r="F9215" s="496">
        <v>0</v>
      </c>
    </row>
    <row r="9216" s="489" customFormat="1">
      <c r="B9216" s="494">
        <v>105468</v>
      </c>
      <c r="C9216" s="536" t="s">
        <v>2800</v>
      </c>
      <c r="D9216" s="541" t="s">
        <v>12006</v>
      </c>
      <c r="E9216" s="540" t="s">
        <v>751</v>
      </c>
      <c r="F9216" s="496">
        <v>0</v>
      </c>
    </row>
    <row r="9217" s="489" customFormat="1">
      <c r="B9217" s="494">
        <v>105502</v>
      </c>
      <c r="C9217" s="536" t="s">
        <v>2800</v>
      </c>
      <c r="D9217" s="541" t="s">
        <v>12007</v>
      </c>
      <c r="E9217" s="540" t="s">
        <v>751</v>
      </c>
      <c r="F9217" s="496">
        <v>0</v>
      </c>
    </row>
    <row r="9218" s="489" customFormat="1">
      <c r="B9218" s="494">
        <v>105434</v>
      </c>
      <c r="C9218" s="536" t="s">
        <v>2800</v>
      </c>
      <c r="D9218" s="541" t="s">
        <v>12008</v>
      </c>
      <c r="E9218" s="540" t="s">
        <v>751</v>
      </c>
      <c r="F9218" s="496">
        <v>0</v>
      </c>
    </row>
    <row r="9219" s="489" customFormat="1">
      <c r="B9219" s="494">
        <v>105459</v>
      </c>
      <c r="C9219" s="536" t="s">
        <v>2800</v>
      </c>
      <c r="D9219" s="541" t="s">
        <v>12009</v>
      </c>
      <c r="E9219" s="540" t="s">
        <v>751</v>
      </c>
      <c r="F9219" s="496">
        <v>0</v>
      </c>
    </row>
    <row r="9220" s="489" customFormat="1">
      <c r="B9220" s="494">
        <v>105469</v>
      </c>
      <c r="C9220" s="536" t="s">
        <v>2800</v>
      </c>
      <c r="D9220" s="541" t="s">
        <v>12010</v>
      </c>
      <c r="E9220" s="540" t="s">
        <v>751</v>
      </c>
      <c r="F9220" s="496">
        <v>0</v>
      </c>
    </row>
    <row r="9221" s="489" customFormat="1">
      <c r="B9221" s="494">
        <v>105503</v>
      </c>
      <c r="C9221" s="536" t="s">
        <v>2800</v>
      </c>
      <c r="D9221" s="541" t="s">
        <v>12011</v>
      </c>
      <c r="E9221" s="540" t="s">
        <v>751</v>
      </c>
      <c r="F9221" s="496">
        <v>0</v>
      </c>
    </row>
    <row r="9222" s="489" customFormat="1">
      <c r="B9222" s="494">
        <v>105472</v>
      </c>
      <c r="C9222" s="536" t="s">
        <v>2800</v>
      </c>
      <c r="D9222" s="541" t="s">
        <v>12012</v>
      </c>
      <c r="E9222" s="540" t="s">
        <v>751</v>
      </c>
      <c r="F9222" s="496">
        <v>0</v>
      </c>
    </row>
    <row r="9223" s="489" customFormat="1">
      <c r="B9223" s="494">
        <v>105413</v>
      </c>
      <c r="C9223" s="536" t="s">
        <v>2800</v>
      </c>
      <c r="D9223" s="541" t="s">
        <v>12013</v>
      </c>
      <c r="E9223" s="540" t="s">
        <v>751</v>
      </c>
      <c r="F9223" s="496">
        <v>0</v>
      </c>
    </row>
    <row r="9224" s="489" customFormat="1">
      <c r="B9224" s="494">
        <v>105423</v>
      </c>
      <c r="C9224" s="536" t="s">
        <v>2800</v>
      </c>
      <c r="D9224" s="541" t="s">
        <v>12014</v>
      </c>
      <c r="E9224" s="540" t="s">
        <v>751</v>
      </c>
      <c r="F9224" s="496">
        <v>0</v>
      </c>
    </row>
    <row r="9225" s="489" customFormat="1">
      <c r="B9225" s="494">
        <v>105447</v>
      </c>
      <c r="C9225" s="536" t="s">
        <v>2800</v>
      </c>
      <c r="D9225" s="541" t="s">
        <v>12015</v>
      </c>
      <c r="E9225" s="540" t="s">
        <v>751</v>
      </c>
      <c r="F9225" s="496">
        <v>0</v>
      </c>
    </row>
    <row r="9226" s="489" customFormat="1">
      <c r="B9226" s="494">
        <v>105408</v>
      </c>
      <c r="C9226" s="536" t="s">
        <v>2800</v>
      </c>
      <c r="D9226" s="541" t="s">
        <v>12016</v>
      </c>
      <c r="E9226" s="540" t="s">
        <v>751</v>
      </c>
      <c r="F9226" s="496">
        <v>0</v>
      </c>
    </row>
    <row r="9227" s="489" customFormat="1">
      <c r="B9227" s="494">
        <v>105479</v>
      </c>
      <c r="C9227" s="536" t="s">
        <v>2800</v>
      </c>
      <c r="D9227" s="541" t="s">
        <v>12017</v>
      </c>
      <c r="E9227" s="540" t="s">
        <v>751</v>
      </c>
      <c r="F9227" s="496">
        <v>0</v>
      </c>
    </row>
    <row r="9228" s="489" customFormat="1">
      <c r="B9228" s="494">
        <v>105422</v>
      </c>
      <c r="C9228" s="536" t="s">
        <v>2800</v>
      </c>
      <c r="D9228" s="541" t="s">
        <v>12018</v>
      </c>
      <c r="E9228" s="540" t="s">
        <v>751</v>
      </c>
      <c r="F9228" s="496">
        <v>0</v>
      </c>
    </row>
    <row r="9229" s="489" customFormat="1">
      <c r="B9229" s="494">
        <v>105446</v>
      </c>
      <c r="C9229" s="536" t="s">
        <v>2800</v>
      </c>
      <c r="D9229" s="541" t="s">
        <v>12019</v>
      </c>
      <c r="E9229" s="540" t="s">
        <v>751</v>
      </c>
      <c r="F9229" s="496">
        <v>0</v>
      </c>
    </row>
    <row r="9230" s="489" customFormat="1">
      <c r="B9230" s="494">
        <v>105474</v>
      </c>
      <c r="C9230" s="536" t="s">
        <v>2800</v>
      </c>
      <c r="D9230" s="541" t="s">
        <v>12020</v>
      </c>
      <c r="E9230" s="540" t="s">
        <v>751</v>
      </c>
      <c r="F9230" s="496">
        <v>0</v>
      </c>
    </row>
    <row r="9231" s="489" customFormat="1">
      <c r="B9231" s="494">
        <v>105480</v>
      </c>
      <c r="C9231" s="536" t="s">
        <v>2800</v>
      </c>
      <c r="D9231" s="541" t="s">
        <v>12021</v>
      </c>
      <c r="E9231" s="540" t="s">
        <v>751</v>
      </c>
      <c r="F9231" s="496">
        <v>0</v>
      </c>
    </row>
    <row r="9232" s="489" customFormat="1">
      <c r="B9232" s="494">
        <v>105481</v>
      </c>
      <c r="C9232" s="536" t="s">
        <v>2800</v>
      </c>
      <c r="D9232" s="541" t="s">
        <v>12022</v>
      </c>
      <c r="E9232" s="540" t="s">
        <v>751</v>
      </c>
      <c r="F9232" s="496">
        <v>0</v>
      </c>
    </row>
    <row r="9233" s="489" customFormat="1">
      <c r="B9233" s="494">
        <v>105449</v>
      </c>
      <c r="C9233" s="536" t="s">
        <v>2800</v>
      </c>
      <c r="D9233" s="541" t="s">
        <v>12023</v>
      </c>
      <c r="E9233" s="540" t="s">
        <v>751</v>
      </c>
      <c r="F9233" s="496">
        <v>0</v>
      </c>
    </row>
    <row r="9234" s="489" customFormat="1">
      <c r="B9234" s="494">
        <v>105511</v>
      </c>
      <c r="C9234" s="536" t="s">
        <v>2800</v>
      </c>
      <c r="D9234" s="541" t="s">
        <v>12024</v>
      </c>
      <c r="E9234" s="540" t="s">
        <v>3455</v>
      </c>
      <c r="F9234" s="496">
        <v>0</v>
      </c>
    </row>
    <row r="9235" s="489" customFormat="1">
      <c r="B9235" s="494">
        <v>105507</v>
      </c>
      <c r="C9235" s="536" t="s">
        <v>2800</v>
      </c>
      <c r="D9235" s="541" t="s">
        <v>12025</v>
      </c>
      <c r="E9235" s="540" t="s">
        <v>3455</v>
      </c>
      <c r="F9235" s="496">
        <v>0</v>
      </c>
    </row>
    <row r="9236" s="489" customFormat="1">
      <c r="B9236" s="494">
        <v>105512</v>
      </c>
      <c r="C9236" s="536" t="s">
        <v>2800</v>
      </c>
      <c r="D9236" s="541" t="s">
        <v>12026</v>
      </c>
      <c r="E9236" s="540" t="s">
        <v>3455</v>
      </c>
      <c r="F9236" s="496">
        <v>0</v>
      </c>
    </row>
    <row r="9237" s="489" customFormat="1">
      <c r="B9237" s="494">
        <v>105508</v>
      </c>
      <c r="C9237" s="536" t="s">
        <v>2800</v>
      </c>
      <c r="D9237" s="541" t="s">
        <v>12027</v>
      </c>
      <c r="E9237" s="540" t="s">
        <v>3455</v>
      </c>
      <c r="F9237" s="496">
        <v>0</v>
      </c>
    </row>
    <row r="9238" s="489" customFormat="1">
      <c r="B9238" s="494">
        <v>105513</v>
      </c>
      <c r="C9238" s="536" t="s">
        <v>2800</v>
      </c>
      <c r="D9238" s="541" t="s">
        <v>12028</v>
      </c>
      <c r="E9238" s="540" t="s">
        <v>3455</v>
      </c>
      <c r="F9238" s="496">
        <v>0</v>
      </c>
    </row>
    <row r="9239" s="489" customFormat="1">
      <c r="B9239" s="494">
        <v>105509</v>
      </c>
      <c r="C9239" s="536" t="s">
        <v>2800</v>
      </c>
      <c r="D9239" s="541" t="s">
        <v>12029</v>
      </c>
      <c r="E9239" s="540" t="s">
        <v>3455</v>
      </c>
      <c r="F9239" s="496">
        <v>0</v>
      </c>
    </row>
    <row r="9240" s="489" customFormat="1">
      <c r="B9240" s="494">
        <v>105514</v>
      </c>
      <c r="C9240" s="536" t="s">
        <v>2800</v>
      </c>
      <c r="D9240" s="541" t="s">
        <v>12030</v>
      </c>
      <c r="E9240" s="540" t="s">
        <v>3455</v>
      </c>
      <c r="F9240" s="496">
        <v>0</v>
      </c>
    </row>
    <row r="9241" s="489" customFormat="1">
      <c r="B9241" s="494">
        <v>105510</v>
      </c>
      <c r="C9241" s="536" t="s">
        <v>2800</v>
      </c>
      <c r="D9241" s="541" t="s">
        <v>12031</v>
      </c>
      <c r="E9241" s="540" t="s">
        <v>3455</v>
      </c>
      <c r="F9241" s="496">
        <v>0</v>
      </c>
    </row>
    <row r="9242" s="489" customFormat="1">
      <c r="B9242" s="494">
        <v>100207</v>
      </c>
      <c r="C9242" s="536" t="s">
        <v>2800</v>
      </c>
      <c r="D9242" s="541" t="s">
        <v>12032</v>
      </c>
      <c r="E9242" s="540" t="s">
        <v>12627</v>
      </c>
      <c r="F9242" s="496">
        <v>505.87</v>
      </c>
    </row>
    <row r="9243" s="489" customFormat="1">
      <c r="B9243" s="494">
        <v>100211</v>
      </c>
      <c r="C9243" s="536" t="s">
        <v>2800</v>
      </c>
      <c r="D9243" s="541" t="s">
        <v>12033</v>
      </c>
      <c r="E9243" s="540" t="s">
        <v>12628</v>
      </c>
      <c r="F9243" s="496">
        <v>7.2699999999999996</v>
      </c>
    </row>
    <row r="9244" s="489" customFormat="1">
      <c r="B9244" s="494">
        <v>100210</v>
      </c>
      <c r="C9244" s="536" t="s">
        <v>2800</v>
      </c>
      <c r="D9244" s="541" t="s">
        <v>12034</v>
      </c>
      <c r="E9244" s="540" t="s">
        <v>12628</v>
      </c>
      <c r="F9244" s="496">
        <v>18.850000000000001</v>
      </c>
    </row>
    <row r="9245" s="489" customFormat="1">
      <c r="B9245" s="494">
        <v>100221</v>
      </c>
      <c r="C9245" s="536" t="s">
        <v>2800</v>
      </c>
      <c r="D9245" s="541" t="s">
        <v>12035</v>
      </c>
      <c r="E9245" s="540" t="s">
        <v>12629</v>
      </c>
      <c r="F9245" s="496">
        <v>33.310000000000002</v>
      </c>
    </row>
    <row r="9246" s="489" customFormat="1">
      <c r="B9246" s="494">
        <v>100203</v>
      </c>
      <c r="C9246" s="536" t="s">
        <v>2800</v>
      </c>
      <c r="D9246" s="541" t="s">
        <v>12036</v>
      </c>
      <c r="E9246" s="540" t="s">
        <v>12630</v>
      </c>
      <c r="F9246" s="496">
        <v>1.1599999999999999</v>
      </c>
    </row>
    <row r="9247" s="489" customFormat="1">
      <c r="B9247" s="494">
        <v>100202</v>
      </c>
      <c r="C9247" s="536" t="s">
        <v>2800</v>
      </c>
      <c r="D9247" s="541" t="s">
        <v>12037</v>
      </c>
      <c r="E9247" s="540" t="s">
        <v>12630</v>
      </c>
      <c r="F9247" s="496">
        <v>0.97999999999999998</v>
      </c>
    </row>
    <row r="9248" s="489" customFormat="1">
      <c r="B9248" s="494">
        <v>100201</v>
      </c>
      <c r="C9248" s="536" t="s">
        <v>2800</v>
      </c>
      <c r="D9248" s="541" t="s">
        <v>12038</v>
      </c>
      <c r="E9248" s="540" t="s">
        <v>12630</v>
      </c>
      <c r="F9248" s="496">
        <v>0.83999999999999997</v>
      </c>
    </row>
    <row r="9249" s="489" customFormat="1">
      <c r="B9249" s="494">
        <v>100216</v>
      </c>
      <c r="C9249" s="536" t="s">
        <v>2800</v>
      </c>
      <c r="D9249" s="541" t="s">
        <v>12039</v>
      </c>
      <c r="E9249" s="540" t="s">
        <v>12628</v>
      </c>
      <c r="F9249" s="496">
        <v>1.02</v>
      </c>
    </row>
    <row r="9250" s="489" customFormat="1">
      <c r="B9250" s="494">
        <v>100215</v>
      </c>
      <c r="C9250" s="536" t="s">
        <v>2800</v>
      </c>
      <c r="D9250" s="541" t="s">
        <v>12040</v>
      </c>
      <c r="E9250" s="540" t="s">
        <v>12628</v>
      </c>
      <c r="F9250" s="496">
        <v>3.79</v>
      </c>
    </row>
    <row r="9251" s="489" customFormat="1">
      <c r="B9251" s="494">
        <v>100214</v>
      </c>
      <c r="C9251" s="536" t="s">
        <v>2800</v>
      </c>
      <c r="D9251" s="541" t="s">
        <v>12041</v>
      </c>
      <c r="E9251" s="540" t="s">
        <v>12628</v>
      </c>
      <c r="F9251" s="496">
        <v>4.4299999999999997</v>
      </c>
    </row>
    <row r="9252" s="489" customFormat="1">
      <c r="B9252" s="494">
        <v>100223</v>
      </c>
      <c r="C9252" s="536" t="s">
        <v>2800</v>
      </c>
      <c r="D9252" s="541" t="s">
        <v>12042</v>
      </c>
      <c r="E9252" s="540" t="s">
        <v>12629</v>
      </c>
      <c r="F9252" s="496">
        <v>5.9000000000000004</v>
      </c>
    </row>
    <row r="9253" s="489" customFormat="1">
      <c r="B9253" s="494">
        <v>100280</v>
      </c>
      <c r="C9253" s="536" t="s">
        <v>2800</v>
      </c>
      <c r="D9253" s="541" t="s">
        <v>12043</v>
      </c>
      <c r="E9253" s="540" t="s">
        <v>12628</v>
      </c>
      <c r="F9253" s="496">
        <v>19.370000000000001</v>
      </c>
    </row>
    <row r="9254" s="489" customFormat="1">
      <c r="B9254" s="494">
        <v>100270</v>
      </c>
      <c r="C9254" s="536" t="s">
        <v>2800</v>
      </c>
      <c r="D9254" s="541" t="s">
        <v>12044</v>
      </c>
      <c r="E9254" s="540" t="s">
        <v>12628</v>
      </c>
      <c r="F9254" s="496">
        <v>66.090000000000003</v>
      </c>
    </row>
    <row r="9255" s="489" customFormat="1">
      <c r="B9255" s="494">
        <v>100286</v>
      </c>
      <c r="C9255" s="536" t="s">
        <v>2800</v>
      </c>
      <c r="D9255" s="541" t="s">
        <v>12045</v>
      </c>
      <c r="E9255" s="540" t="s">
        <v>12631</v>
      </c>
      <c r="F9255" s="496">
        <v>14.460000000000001</v>
      </c>
    </row>
    <row r="9256" s="489" customFormat="1">
      <c r="B9256" s="494">
        <v>100213</v>
      </c>
      <c r="C9256" s="536" t="s">
        <v>2800</v>
      </c>
      <c r="D9256" s="541" t="s">
        <v>12046</v>
      </c>
      <c r="E9256" s="540" t="s">
        <v>12628</v>
      </c>
      <c r="F9256" s="496">
        <v>2.8799999999999999</v>
      </c>
    </row>
    <row r="9257" s="489" customFormat="1">
      <c r="B9257" s="494">
        <v>100212</v>
      </c>
      <c r="C9257" s="536" t="s">
        <v>2800</v>
      </c>
      <c r="D9257" s="541" t="s">
        <v>12047</v>
      </c>
      <c r="E9257" s="540" t="s">
        <v>12628</v>
      </c>
      <c r="F9257" s="496">
        <v>8.0299999999999994</v>
      </c>
    </row>
    <row r="9258" s="489" customFormat="1">
      <c r="B9258" s="494">
        <v>100222</v>
      </c>
      <c r="C9258" s="536" t="s">
        <v>2800</v>
      </c>
      <c r="D9258" s="541" t="s">
        <v>12048</v>
      </c>
      <c r="E9258" s="540" t="s">
        <v>12629</v>
      </c>
      <c r="F9258" s="496">
        <v>12.619999999999999</v>
      </c>
    </row>
    <row r="9259" s="489" customFormat="1">
      <c r="B9259" s="494">
        <v>100226</v>
      </c>
      <c r="C9259" s="536" t="s">
        <v>2800</v>
      </c>
      <c r="D9259" s="541" t="s">
        <v>12049</v>
      </c>
      <c r="E9259" s="540" t="s">
        <v>12632</v>
      </c>
      <c r="F9259" s="496">
        <v>0.71999999999999997</v>
      </c>
    </row>
    <row r="9260" s="489" customFormat="1">
      <c r="B9260" s="494">
        <v>100200</v>
      </c>
      <c r="C9260" s="536" t="s">
        <v>2800</v>
      </c>
      <c r="D9260" s="541" t="s">
        <v>12050</v>
      </c>
      <c r="E9260" s="540" t="s">
        <v>12630</v>
      </c>
      <c r="F9260" s="496">
        <v>0.41999999999999998</v>
      </c>
    </row>
    <row r="9261" s="489" customFormat="1">
      <c r="B9261" s="494">
        <v>100199</v>
      </c>
      <c r="C9261" s="536" t="s">
        <v>2800</v>
      </c>
      <c r="D9261" s="541" t="s">
        <v>12051</v>
      </c>
      <c r="E9261" s="540" t="s">
        <v>12630</v>
      </c>
      <c r="F9261" s="496">
        <v>0.34000000000000002</v>
      </c>
    </row>
    <row r="9262" s="489" customFormat="1">
      <c r="B9262" s="494">
        <v>100198</v>
      </c>
      <c r="C9262" s="536" t="s">
        <v>2800</v>
      </c>
      <c r="D9262" s="541" t="s">
        <v>12052</v>
      </c>
      <c r="E9262" s="540" t="s">
        <v>12630</v>
      </c>
      <c r="F9262" s="496">
        <v>0.28000000000000003</v>
      </c>
    </row>
    <row r="9263" s="489" customFormat="1">
      <c r="B9263" s="494">
        <v>100283</v>
      </c>
      <c r="C9263" s="536" t="s">
        <v>2800</v>
      </c>
      <c r="D9263" s="541" t="s">
        <v>12053</v>
      </c>
      <c r="E9263" s="540" t="s">
        <v>12629</v>
      </c>
      <c r="F9263" s="496">
        <v>26.68</v>
      </c>
    </row>
    <row r="9264" s="489" customFormat="1">
      <c r="B9264" s="494">
        <v>100227</v>
      </c>
      <c r="C9264" s="536" t="s">
        <v>2800</v>
      </c>
      <c r="D9264" s="541" t="s">
        <v>12054</v>
      </c>
      <c r="E9264" s="540" t="s">
        <v>12632</v>
      </c>
      <c r="F9264" s="496">
        <v>1.0700000000000001</v>
      </c>
    </row>
    <row r="9265" s="489" customFormat="1">
      <c r="B9265" s="494">
        <v>100205</v>
      </c>
      <c r="C9265" s="536" t="s">
        <v>2800</v>
      </c>
      <c r="D9265" s="541" t="s">
        <v>12055</v>
      </c>
      <c r="E9265" s="540" t="s">
        <v>12627</v>
      </c>
      <c r="F9265" s="496">
        <v>1546.45</v>
      </c>
    </row>
    <row r="9266" s="489" customFormat="1">
      <c r="B9266" s="494">
        <v>100206</v>
      </c>
      <c r="C9266" s="536" t="s">
        <v>2800</v>
      </c>
      <c r="D9266" s="541" t="s">
        <v>12056</v>
      </c>
      <c r="E9266" s="540" t="s">
        <v>12627</v>
      </c>
      <c r="F9266" s="496">
        <v>1117.8199999999999</v>
      </c>
    </row>
    <row r="9267" s="489" customFormat="1">
      <c r="B9267" s="494">
        <v>100281</v>
      </c>
      <c r="C9267" s="536" t="s">
        <v>2800</v>
      </c>
      <c r="D9267" s="541" t="s">
        <v>12057</v>
      </c>
      <c r="E9267" s="540" t="s">
        <v>12628</v>
      </c>
      <c r="F9267" s="496">
        <v>4.3799999999999999</v>
      </c>
    </row>
    <row r="9268" s="489" customFormat="1">
      <c r="B9268" s="494">
        <v>100219</v>
      </c>
      <c r="C9268" s="536" t="s">
        <v>2800</v>
      </c>
      <c r="D9268" s="541" t="s">
        <v>12058</v>
      </c>
      <c r="E9268" s="540" t="s">
        <v>12628</v>
      </c>
      <c r="F9268" s="496">
        <v>0.54000000000000004</v>
      </c>
    </row>
    <row r="9269" s="489" customFormat="1">
      <c r="B9269" s="494">
        <v>100218</v>
      </c>
      <c r="C9269" s="536" t="s">
        <v>2800</v>
      </c>
      <c r="D9269" s="541" t="s">
        <v>12059</v>
      </c>
      <c r="E9269" s="540" t="s">
        <v>12628</v>
      </c>
      <c r="F9269" s="496">
        <v>2.4500000000000002</v>
      </c>
    </row>
    <row r="9270" s="489" customFormat="1">
      <c r="B9270" s="494">
        <v>100217</v>
      </c>
      <c r="C9270" s="536" t="s">
        <v>2800</v>
      </c>
      <c r="D9270" s="541" t="s">
        <v>12060</v>
      </c>
      <c r="E9270" s="540" t="s">
        <v>12628</v>
      </c>
      <c r="F9270" s="496">
        <v>3.5699999999999998</v>
      </c>
    </row>
    <row r="9271" s="489" customFormat="1">
      <c r="B9271" s="494">
        <v>100224</v>
      </c>
      <c r="C9271" s="536" t="s">
        <v>2800</v>
      </c>
      <c r="D9271" s="541" t="s">
        <v>12061</v>
      </c>
      <c r="E9271" s="540" t="s">
        <v>12629</v>
      </c>
      <c r="F9271" s="496">
        <v>3.5699999999999998</v>
      </c>
    </row>
    <row r="9272" s="489" customFormat="1">
      <c r="B9272" s="494">
        <v>100228</v>
      </c>
      <c r="C9272" s="536" t="s">
        <v>2800</v>
      </c>
      <c r="D9272" s="541" t="s">
        <v>12062</v>
      </c>
      <c r="E9272" s="540" t="s">
        <v>12632</v>
      </c>
      <c r="F9272" s="496">
        <v>0.34999999999999998</v>
      </c>
    </row>
    <row r="9273" s="489" customFormat="1">
      <c r="B9273" s="494">
        <v>100204</v>
      </c>
      <c r="C9273" s="536" t="s">
        <v>2800</v>
      </c>
      <c r="D9273" s="541" t="s">
        <v>12063</v>
      </c>
      <c r="E9273" s="540" t="s">
        <v>12630</v>
      </c>
      <c r="F9273" s="496">
        <v>0.13</v>
      </c>
    </row>
    <row r="9274" s="489" customFormat="1">
      <c r="B9274" s="494">
        <v>100284</v>
      </c>
      <c r="C9274" s="536" t="s">
        <v>2800</v>
      </c>
      <c r="D9274" s="541" t="s">
        <v>12064</v>
      </c>
      <c r="E9274" s="540" t="s">
        <v>12629</v>
      </c>
      <c r="F9274" s="496">
        <v>12.789999999999999</v>
      </c>
    </row>
    <row r="9275" s="489" customFormat="1">
      <c r="B9275" s="494">
        <v>100277</v>
      </c>
      <c r="C9275" s="536" t="s">
        <v>2800</v>
      </c>
      <c r="D9275" s="541" t="s">
        <v>12065</v>
      </c>
      <c r="E9275" s="540" t="s">
        <v>12629</v>
      </c>
      <c r="F9275" s="496">
        <v>2.2799999999999998</v>
      </c>
    </row>
    <row r="9276" s="489" customFormat="1">
      <c r="B9276" s="494">
        <v>100278</v>
      </c>
      <c r="C9276" s="536" t="s">
        <v>2800</v>
      </c>
      <c r="D9276" s="541" t="s">
        <v>12066</v>
      </c>
      <c r="E9276" s="540" t="s">
        <v>12628</v>
      </c>
      <c r="F9276" s="496">
        <v>42.18</v>
      </c>
    </row>
    <row r="9277" s="489" customFormat="1">
      <c r="B9277" s="494">
        <v>100268</v>
      </c>
      <c r="C9277" s="536" t="s">
        <v>2800</v>
      </c>
      <c r="D9277" s="541" t="s">
        <v>12067</v>
      </c>
      <c r="E9277" s="540" t="s">
        <v>12628</v>
      </c>
      <c r="F9277" s="496">
        <v>88.170000000000002</v>
      </c>
    </row>
    <row r="9278" s="489" customFormat="1">
      <c r="B9278" s="494">
        <v>100285</v>
      </c>
      <c r="C9278" s="536" t="s">
        <v>2800</v>
      </c>
      <c r="D9278" s="541" t="s">
        <v>12068</v>
      </c>
      <c r="E9278" s="540" t="s">
        <v>12631</v>
      </c>
      <c r="F9278" s="496">
        <v>44.380000000000003</v>
      </c>
    </row>
    <row r="9279" s="489" customFormat="1">
      <c r="B9279" s="494">
        <v>100209</v>
      </c>
      <c r="C9279" s="536" t="s">
        <v>2800</v>
      </c>
      <c r="D9279" s="541" t="s">
        <v>12069</v>
      </c>
      <c r="E9279" s="540" t="s">
        <v>12628</v>
      </c>
      <c r="F9279" s="496">
        <v>10.23</v>
      </c>
    </row>
    <row r="9280" s="489" customFormat="1">
      <c r="B9280" s="494">
        <v>100208</v>
      </c>
      <c r="C9280" s="536" t="s">
        <v>2800</v>
      </c>
      <c r="D9280" s="541" t="s">
        <v>12070</v>
      </c>
      <c r="E9280" s="540" t="s">
        <v>12628</v>
      </c>
      <c r="F9280" s="496">
        <v>20.449999999999999</v>
      </c>
    </row>
    <row r="9281" s="489" customFormat="1">
      <c r="B9281" s="494">
        <v>100256</v>
      </c>
      <c r="C9281" s="536" t="s">
        <v>2800</v>
      </c>
      <c r="D9281" s="541" t="s">
        <v>12071</v>
      </c>
      <c r="E9281" s="540" t="s">
        <v>12631</v>
      </c>
      <c r="F9281" s="496">
        <v>9.3699999999999992</v>
      </c>
    </row>
    <row r="9282" s="489" customFormat="1">
      <c r="B9282" s="494">
        <v>100220</v>
      </c>
      <c r="C9282" s="536" t="s">
        <v>2800</v>
      </c>
      <c r="D9282" s="541" t="s">
        <v>12072</v>
      </c>
      <c r="E9282" s="540" t="s">
        <v>12629</v>
      </c>
      <c r="F9282" s="496">
        <v>29.390000000000001</v>
      </c>
    </row>
    <row r="9283" s="489" customFormat="1">
      <c r="B9283" s="494">
        <v>100287</v>
      </c>
      <c r="C9283" s="536" t="s">
        <v>2800</v>
      </c>
      <c r="D9283" s="541" t="s">
        <v>12073</v>
      </c>
      <c r="E9283" s="540" t="s">
        <v>12631</v>
      </c>
      <c r="F9283" s="496">
        <v>13.85</v>
      </c>
    </row>
    <row r="9284" s="489" customFormat="1">
      <c r="B9284" s="494">
        <v>100274</v>
      </c>
      <c r="C9284" s="536" t="s">
        <v>2800</v>
      </c>
      <c r="D9284" s="541" t="s">
        <v>12074</v>
      </c>
      <c r="E9284" s="540" t="s">
        <v>12629</v>
      </c>
      <c r="F9284" s="496">
        <v>29.399999999999999</v>
      </c>
    </row>
    <row r="9285" s="489" customFormat="1">
      <c r="B9285" s="494">
        <v>100264</v>
      </c>
      <c r="C9285" s="536" t="s">
        <v>2800</v>
      </c>
      <c r="D9285" s="541" t="s">
        <v>12075</v>
      </c>
      <c r="E9285" s="540" t="s">
        <v>12629</v>
      </c>
      <c r="F9285" s="496">
        <v>41.490000000000002</v>
      </c>
    </row>
    <row r="9286" s="489" customFormat="1">
      <c r="B9286" s="494">
        <v>100225</v>
      </c>
      <c r="C9286" s="536" t="s">
        <v>2800</v>
      </c>
      <c r="D9286" s="541" t="s">
        <v>12076</v>
      </c>
      <c r="E9286" s="540" t="s">
        <v>12632</v>
      </c>
      <c r="F9286" s="496">
        <v>2.2999999999999998</v>
      </c>
    </row>
    <row r="9287" s="489" customFormat="1">
      <c r="B9287" s="494">
        <v>100266</v>
      </c>
      <c r="C9287" s="536" t="s">
        <v>2800</v>
      </c>
      <c r="D9287" s="541" t="s">
        <v>12077</v>
      </c>
      <c r="E9287" s="540" t="s">
        <v>12628</v>
      </c>
      <c r="F9287" s="496">
        <v>88.170000000000002</v>
      </c>
    </row>
    <row r="9288" s="489" customFormat="1">
      <c r="B9288" s="494">
        <v>100257</v>
      </c>
      <c r="C9288" s="536" t="s">
        <v>2800</v>
      </c>
      <c r="D9288" s="541" t="s">
        <v>12078</v>
      </c>
      <c r="E9288" s="540" t="s">
        <v>12631</v>
      </c>
      <c r="F9288" s="496">
        <v>5.6200000000000001</v>
      </c>
    </row>
    <row r="9289" s="489" customFormat="1">
      <c r="B9289" s="494">
        <v>100197</v>
      </c>
      <c r="C9289" s="536" t="s">
        <v>2800</v>
      </c>
      <c r="D9289" s="541" t="s">
        <v>12079</v>
      </c>
      <c r="E9289" s="540" t="s">
        <v>12630</v>
      </c>
      <c r="F9289" s="496">
        <v>2.0699999999999998</v>
      </c>
    </row>
    <row r="9290" s="489" customFormat="1">
      <c r="B9290" s="494">
        <v>100196</v>
      </c>
      <c r="C9290" s="536" t="s">
        <v>2800</v>
      </c>
      <c r="D9290" s="541" t="s">
        <v>12080</v>
      </c>
      <c r="E9290" s="540" t="s">
        <v>12630</v>
      </c>
      <c r="F9290" s="496">
        <v>1.3799999999999999</v>
      </c>
    </row>
    <row r="9291" s="489" customFormat="1">
      <c r="B9291" s="494">
        <v>100195</v>
      </c>
      <c r="C9291" s="536" t="s">
        <v>2800</v>
      </c>
      <c r="D9291" s="541" t="s">
        <v>12081</v>
      </c>
      <c r="E9291" s="540" t="s">
        <v>12630</v>
      </c>
      <c r="F9291" s="496">
        <v>0.82999999999999996</v>
      </c>
    </row>
    <row r="9292" s="489" customFormat="1">
      <c r="B9292" s="494">
        <v>100273</v>
      </c>
      <c r="C9292" s="536" t="s">
        <v>2800</v>
      </c>
      <c r="D9292" s="541" t="s">
        <v>12082</v>
      </c>
      <c r="E9292" s="540" t="s">
        <v>12630</v>
      </c>
      <c r="F9292" s="496">
        <v>3.4500000000000002</v>
      </c>
    </row>
    <row r="9293" s="489" customFormat="1">
      <c r="B9293" s="494">
        <v>100282</v>
      </c>
      <c r="C9293" s="536" t="s">
        <v>2800</v>
      </c>
      <c r="D9293" s="541" t="s">
        <v>12083</v>
      </c>
      <c r="E9293" s="540" t="s">
        <v>12629</v>
      </c>
      <c r="F9293" s="496">
        <v>165.19</v>
      </c>
    </row>
    <row r="9294" s="489" customFormat="1">
      <c r="B9294" s="494">
        <v>100276</v>
      </c>
      <c r="C9294" s="536" t="s">
        <v>2800</v>
      </c>
      <c r="D9294" s="541" t="s">
        <v>12084</v>
      </c>
      <c r="E9294" s="540" t="s">
        <v>12629</v>
      </c>
      <c r="F9294" s="496">
        <v>34.689999999999998</v>
      </c>
    </row>
    <row r="9295" s="489" customFormat="1">
      <c r="B9295" s="494">
        <v>100275</v>
      </c>
      <c r="C9295" s="536" t="s">
        <v>2800</v>
      </c>
      <c r="D9295" s="541" t="s">
        <v>12085</v>
      </c>
      <c r="E9295" s="540" t="s">
        <v>12629</v>
      </c>
      <c r="F9295" s="496">
        <v>19.010000000000002</v>
      </c>
    </row>
    <row r="9296" s="489" customFormat="1">
      <c r="B9296" s="494">
        <v>100254</v>
      </c>
      <c r="C9296" s="536" t="s">
        <v>2800</v>
      </c>
      <c r="D9296" s="541" t="s">
        <v>12086</v>
      </c>
      <c r="E9296" s="540" t="s">
        <v>12631</v>
      </c>
      <c r="F9296" s="496">
        <v>41.549999999999997</v>
      </c>
    </row>
    <row r="9297" s="489" customFormat="1">
      <c r="B9297" s="494">
        <v>100250</v>
      </c>
      <c r="C9297" s="536" t="s">
        <v>2800</v>
      </c>
      <c r="D9297" s="541" t="s">
        <v>12087</v>
      </c>
      <c r="E9297" s="540" t="s">
        <v>12631</v>
      </c>
      <c r="F9297" s="496">
        <v>4.6799999999999997</v>
      </c>
    </row>
    <row r="9298" s="489" customFormat="1">
      <c r="B9298" s="494">
        <v>100251</v>
      </c>
      <c r="C9298" s="536" t="s">
        <v>2800</v>
      </c>
      <c r="D9298" s="541" t="s">
        <v>12088</v>
      </c>
      <c r="E9298" s="540" t="s">
        <v>12631</v>
      </c>
      <c r="F9298" s="496">
        <v>13.85</v>
      </c>
    </row>
    <row r="9299" s="489" customFormat="1">
      <c r="B9299" s="494">
        <v>100252</v>
      </c>
      <c r="C9299" s="536" t="s">
        <v>2800</v>
      </c>
      <c r="D9299" s="541" t="s">
        <v>12089</v>
      </c>
      <c r="E9299" s="540" t="s">
        <v>12631</v>
      </c>
      <c r="F9299" s="496">
        <v>20.77</v>
      </c>
    </row>
    <row r="9300" s="489" customFormat="1">
      <c r="B9300" s="494">
        <v>100253</v>
      </c>
      <c r="C9300" s="536" t="s">
        <v>2800</v>
      </c>
      <c r="D9300" s="541" t="s">
        <v>12090</v>
      </c>
      <c r="E9300" s="540" t="s">
        <v>12631</v>
      </c>
      <c r="F9300" s="496">
        <v>27.699999999999999</v>
      </c>
    </row>
    <row r="9301" s="489" customFormat="1">
      <c r="B9301" s="494">
        <v>100249</v>
      </c>
      <c r="C9301" s="536" t="s">
        <v>2800</v>
      </c>
      <c r="D9301" s="541" t="s">
        <v>12091</v>
      </c>
      <c r="E9301" s="540" t="s">
        <v>12631</v>
      </c>
      <c r="F9301" s="496">
        <v>2.8100000000000001</v>
      </c>
    </row>
    <row r="9302" s="489" customFormat="1">
      <c r="B9302" s="494">
        <v>100244</v>
      </c>
      <c r="C9302" s="536" t="s">
        <v>2800</v>
      </c>
      <c r="D9302" s="541" t="s">
        <v>12092</v>
      </c>
      <c r="E9302" s="540" t="s">
        <v>12631</v>
      </c>
      <c r="F9302" s="496">
        <v>4.21</v>
      </c>
    </row>
    <row r="9303" s="489" customFormat="1">
      <c r="B9303" s="494">
        <v>100245</v>
      </c>
      <c r="C9303" s="536" t="s">
        <v>2800</v>
      </c>
      <c r="D9303" s="541" t="s">
        <v>12093</v>
      </c>
      <c r="E9303" s="540" t="s">
        <v>12631</v>
      </c>
      <c r="F9303" s="496">
        <v>8.4299999999999997</v>
      </c>
    </row>
    <row r="9304" s="489" customFormat="1">
      <c r="B9304" s="494">
        <v>100243</v>
      </c>
      <c r="C9304" s="536" t="s">
        <v>2800</v>
      </c>
      <c r="D9304" s="541" t="s">
        <v>12094</v>
      </c>
      <c r="E9304" s="540" t="s">
        <v>12631</v>
      </c>
      <c r="F9304" s="496">
        <v>3.3700000000000001</v>
      </c>
    </row>
    <row r="9305" s="489" customFormat="1">
      <c r="B9305" s="494">
        <v>100239</v>
      </c>
      <c r="C9305" s="536" t="s">
        <v>2800</v>
      </c>
      <c r="D9305" s="541" t="s">
        <v>12095</v>
      </c>
      <c r="E9305" s="540" t="s">
        <v>12631</v>
      </c>
      <c r="F9305" s="496">
        <v>7.0300000000000002</v>
      </c>
    </row>
    <row r="9306" s="489" customFormat="1">
      <c r="B9306" s="494">
        <v>100238</v>
      </c>
      <c r="C9306" s="536" t="s">
        <v>2800</v>
      </c>
      <c r="D9306" s="541" t="s">
        <v>12096</v>
      </c>
      <c r="E9306" s="540" t="s">
        <v>12631</v>
      </c>
      <c r="F9306" s="496">
        <v>5.6200000000000001</v>
      </c>
    </row>
    <row r="9307" s="489" customFormat="1">
      <c r="B9307" s="494">
        <v>100241</v>
      </c>
      <c r="C9307" s="536" t="s">
        <v>2800</v>
      </c>
      <c r="D9307" s="541" t="s">
        <v>12097</v>
      </c>
      <c r="E9307" s="540" t="s">
        <v>12631</v>
      </c>
      <c r="F9307" s="496">
        <v>7.0300000000000002</v>
      </c>
    </row>
    <row r="9308" s="489" customFormat="1">
      <c r="B9308" s="494">
        <v>100242</v>
      </c>
      <c r="C9308" s="536" t="s">
        <v>2800</v>
      </c>
      <c r="D9308" s="541" t="s">
        <v>12098</v>
      </c>
      <c r="E9308" s="540" t="s">
        <v>12631</v>
      </c>
      <c r="F9308" s="496">
        <v>20.77</v>
      </c>
    </row>
    <row r="9309" s="489" customFormat="1">
      <c r="B9309" s="494">
        <v>100240</v>
      </c>
      <c r="C9309" s="536" t="s">
        <v>2800</v>
      </c>
      <c r="D9309" s="541" t="s">
        <v>12099</v>
      </c>
      <c r="E9309" s="540" t="s">
        <v>12631</v>
      </c>
      <c r="F9309" s="496">
        <v>4.21</v>
      </c>
    </row>
    <row r="9310" s="489" customFormat="1">
      <c r="B9310" s="494">
        <v>100237</v>
      </c>
      <c r="C9310" s="536" t="s">
        <v>2800</v>
      </c>
      <c r="D9310" s="541" t="s">
        <v>12100</v>
      </c>
      <c r="E9310" s="540" t="s">
        <v>12631</v>
      </c>
      <c r="F9310" s="496">
        <v>3.5099999999999998</v>
      </c>
    </row>
    <row r="9311" s="489" customFormat="1">
      <c r="B9311" s="494">
        <v>100236</v>
      </c>
      <c r="C9311" s="536" t="s">
        <v>2800</v>
      </c>
      <c r="D9311" s="541" t="s">
        <v>12101</v>
      </c>
      <c r="E9311" s="540" t="s">
        <v>12631</v>
      </c>
      <c r="F9311" s="496">
        <v>2.9300000000000002</v>
      </c>
    </row>
    <row r="9312" s="489" customFormat="1">
      <c r="B9312" s="494">
        <v>100248</v>
      </c>
      <c r="C9312" s="536" t="s">
        <v>2800</v>
      </c>
      <c r="D9312" s="541" t="s">
        <v>12102</v>
      </c>
      <c r="E9312" s="540" t="s">
        <v>12631</v>
      </c>
      <c r="F9312" s="496">
        <v>13.85</v>
      </c>
    </row>
    <row r="9313" s="489" customFormat="1">
      <c r="B9313" s="494">
        <v>100247</v>
      </c>
      <c r="C9313" s="536" t="s">
        <v>2800</v>
      </c>
      <c r="D9313" s="541" t="s">
        <v>12103</v>
      </c>
      <c r="E9313" s="540" t="s">
        <v>12631</v>
      </c>
      <c r="F9313" s="496">
        <v>3.5099999999999998</v>
      </c>
    </row>
    <row r="9314" s="489" customFormat="1">
      <c r="B9314" s="494">
        <v>100246</v>
      </c>
      <c r="C9314" s="536" t="s">
        <v>2800</v>
      </c>
      <c r="D9314" s="541" t="s">
        <v>12104</v>
      </c>
      <c r="E9314" s="540" t="s">
        <v>12631</v>
      </c>
      <c r="F9314" s="496">
        <v>2.8100000000000001</v>
      </c>
    </row>
    <row r="9315" s="489" customFormat="1">
      <c r="B9315" s="494">
        <v>100255</v>
      </c>
      <c r="C9315" s="536" t="s">
        <v>2800</v>
      </c>
      <c r="D9315" s="541" t="s">
        <v>12105</v>
      </c>
      <c r="E9315" s="540" t="s">
        <v>12631</v>
      </c>
      <c r="F9315" s="496">
        <v>14.06</v>
      </c>
    </row>
    <row r="9316" s="489" customFormat="1">
      <c r="B9316" s="494">
        <v>100263</v>
      </c>
      <c r="C9316" s="536" t="s">
        <v>2800</v>
      </c>
      <c r="D9316" s="541" t="s">
        <v>12106</v>
      </c>
      <c r="E9316" s="540" t="s">
        <v>12630</v>
      </c>
      <c r="F9316" s="496">
        <v>2.27</v>
      </c>
    </row>
    <row r="9317" s="489" customFormat="1">
      <c r="B9317" s="494">
        <v>100260</v>
      </c>
      <c r="C9317" s="536" t="s">
        <v>2800</v>
      </c>
      <c r="D9317" s="541" t="s">
        <v>12107</v>
      </c>
      <c r="E9317" s="540" t="s">
        <v>12630</v>
      </c>
      <c r="F9317" s="496">
        <v>9.1300000000000008</v>
      </c>
    </row>
    <row r="9318" s="489" customFormat="1">
      <c r="B9318" s="494">
        <v>100261</v>
      </c>
      <c r="C9318" s="536" t="s">
        <v>2800</v>
      </c>
      <c r="D9318" s="541" t="s">
        <v>12108</v>
      </c>
      <c r="E9318" s="540" t="s">
        <v>12630</v>
      </c>
      <c r="F9318" s="496">
        <v>5.7300000000000004</v>
      </c>
    </row>
    <row r="9319" s="489" customFormat="1">
      <c r="B9319" s="494">
        <v>100262</v>
      </c>
      <c r="C9319" s="536" t="s">
        <v>2800</v>
      </c>
      <c r="D9319" s="541" t="s">
        <v>12109</v>
      </c>
      <c r="E9319" s="540" t="s">
        <v>12630</v>
      </c>
      <c r="F9319" s="496">
        <v>3.5499999999999998</v>
      </c>
    </row>
    <row r="9320" s="489" customFormat="1">
      <c r="B9320" s="494">
        <v>100271</v>
      </c>
      <c r="C9320" s="536" t="s">
        <v>2800</v>
      </c>
      <c r="D9320" s="541" t="s">
        <v>12110</v>
      </c>
      <c r="E9320" s="540" t="s">
        <v>12629</v>
      </c>
      <c r="F9320" s="496">
        <v>66.129999999999995</v>
      </c>
    </row>
    <row r="9321" s="489" customFormat="1">
      <c r="B9321" s="494">
        <v>100258</v>
      </c>
      <c r="C9321" s="536" t="s">
        <v>2800</v>
      </c>
      <c r="D9321" s="541" t="s">
        <v>12111</v>
      </c>
      <c r="E9321" s="540" t="s">
        <v>12631</v>
      </c>
      <c r="F9321" s="496">
        <v>14.06</v>
      </c>
    </row>
    <row r="9322" s="489" customFormat="1">
      <c r="B9322" s="494">
        <v>100259</v>
      </c>
      <c r="C9322" s="536" t="s">
        <v>2800</v>
      </c>
      <c r="D9322" s="541" t="s">
        <v>12112</v>
      </c>
      <c r="E9322" s="540" t="s">
        <v>12631</v>
      </c>
      <c r="F9322" s="496">
        <v>27.699999999999999</v>
      </c>
    </row>
    <row r="9323" s="489" customFormat="1">
      <c r="B9323" s="494">
        <v>100279</v>
      </c>
      <c r="C9323" s="536" t="s">
        <v>2800</v>
      </c>
      <c r="D9323" s="541" t="s">
        <v>12113</v>
      </c>
      <c r="E9323" s="540" t="s">
        <v>188</v>
      </c>
      <c r="F9323" s="496">
        <v>0.81000000000000005</v>
      </c>
    </row>
    <row r="9324" s="489" customFormat="1">
      <c r="B9324" s="494">
        <v>100233</v>
      </c>
      <c r="C9324" s="536" t="s">
        <v>2800</v>
      </c>
      <c r="D9324" s="541" t="s">
        <v>12114</v>
      </c>
      <c r="E9324" s="540" t="s">
        <v>188</v>
      </c>
      <c r="F9324" s="496">
        <v>0.19</v>
      </c>
    </row>
    <row r="9325" s="489" customFormat="1">
      <c r="B9325" s="494">
        <v>100232</v>
      </c>
      <c r="C9325" s="536" t="s">
        <v>2800</v>
      </c>
      <c r="D9325" s="541" t="s">
        <v>12115</v>
      </c>
      <c r="E9325" s="540" t="s">
        <v>188</v>
      </c>
      <c r="F9325" s="496">
        <v>0.38</v>
      </c>
    </row>
    <row r="9326" s="489" customFormat="1">
      <c r="B9326" s="494">
        <v>100234</v>
      </c>
      <c r="C9326" s="536" t="s">
        <v>2800</v>
      </c>
      <c r="D9326" s="541" t="s">
        <v>12116</v>
      </c>
      <c r="E9326" s="540" t="s">
        <v>12625</v>
      </c>
      <c r="F9326" s="496">
        <v>0.57999999999999996</v>
      </c>
    </row>
    <row r="9327" s="489" customFormat="1">
      <c r="B9327" s="494">
        <v>100265</v>
      </c>
      <c r="C9327" s="536" t="s">
        <v>2800</v>
      </c>
      <c r="D9327" s="541" t="s">
        <v>12117</v>
      </c>
      <c r="E9327" s="540" t="s">
        <v>12625</v>
      </c>
      <c r="F9327" s="496">
        <v>0.87</v>
      </c>
    </row>
    <row r="9328" s="489" customFormat="1">
      <c r="B9328" s="494">
        <v>100235</v>
      </c>
      <c r="C9328" s="536" t="s">
        <v>2800</v>
      </c>
      <c r="D9328" s="541" t="s">
        <v>12118</v>
      </c>
      <c r="E9328" s="540" t="s">
        <v>187</v>
      </c>
      <c r="F9328" s="496">
        <v>0.040000000000000001</v>
      </c>
    </row>
    <row r="9329" s="489" customFormat="1">
      <c r="B9329" s="494">
        <v>100267</v>
      </c>
      <c r="C9329" s="536" t="s">
        <v>2800</v>
      </c>
      <c r="D9329" s="541" t="s">
        <v>12119</v>
      </c>
      <c r="E9329" s="540" t="s">
        <v>188</v>
      </c>
      <c r="F9329" s="496">
        <v>1.74</v>
      </c>
    </row>
    <row r="9330" s="489" customFormat="1">
      <c r="B9330" s="494">
        <v>100231</v>
      </c>
      <c r="C9330" s="536" t="s">
        <v>2800</v>
      </c>
      <c r="D9330" s="541" t="s">
        <v>12120</v>
      </c>
      <c r="E9330" s="540" t="s">
        <v>186</v>
      </c>
      <c r="F9330" s="496">
        <v>0.040000000000000001</v>
      </c>
    </row>
    <row r="9331" s="489" customFormat="1">
      <c r="B9331" s="494">
        <v>100230</v>
      </c>
      <c r="C9331" s="536" t="s">
        <v>2800</v>
      </c>
      <c r="D9331" s="541" t="s">
        <v>12121</v>
      </c>
      <c r="E9331" s="540" t="s">
        <v>186</v>
      </c>
      <c r="F9331" s="496">
        <v>0.02</v>
      </c>
    </row>
    <row r="9332" s="489" customFormat="1">
      <c r="B9332" s="494">
        <v>100229</v>
      </c>
      <c r="C9332" s="536" t="s">
        <v>2800</v>
      </c>
      <c r="D9332" s="541" t="s">
        <v>12122</v>
      </c>
      <c r="E9332" s="540" t="s">
        <v>186</v>
      </c>
      <c r="F9332" s="496">
        <v>0.01</v>
      </c>
    </row>
    <row r="9333" s="489" customFormat="1">
      <c r="B9333" s="494">
        <v>100272</v>
      </c>
      <c r="C9333" s="536" t="s">
        <v>2800</v>
      </c>
      <c r="D9333" s="541" t="s">
        <v>12123</v>
      </c>
      <c r="E9333" s="540" t="s">
        <v>12625</v>
      </c>
      <c r="F9333" s="496">
        <v>1.3100000000000001</v>
      </c>
    </row>
    <row r="9334" s="489" customFormat="1">
      <c r="B9334" s="494">
        <v>100269</v>
      </c>
      <c r="C9334" s="536" t="s">
        <v>2800</v>
      </c>
      <c r="D9334" s="541" t="s">
        <v>12124</v>
      </c>
      <c r="E9334" s="540" t="s">
        <v>188</v>
      </c>
      <c r="F9334" s="496">
        <v>1.74</v>
      </c>
    </row>
    <row r="9335" s="489" customFormat="1">
      <c r="B9335" s="494">
        <v>100986</v>
      </c>
      <c r="C9335" s="536" t="s">
        <v>2800</v>
      </c>
      <c r="D9335" s="541" t="s">
        <v>12125</v>
      </c>
      <c r="E9335" s="540" t="s">
        <v>12626</v>
      </c>
      <c r="F9335" s="496">
        <v>9.2100000000000009</v>
      </c>
    </row>
    <row r="9336" s="489" customFormat="1">
      <c r="B9336" s="494">
        <v>101002</v>
      </c>
      <c r="C9336" s="536" t="s">
        <v>2800</v>
      </c>
      <c r="D9336" s="541" t="s">
        <v>12126</v>
      </c>
      <c r="E9336" s="540" t="s">
        <v>751</v>
      </c>
      <c r="F9336" s="496">
        <v>6.1299999999999999</v>
      </c>
    </row>
    <row r="9337" s="489" customFormat="1">
      <c r="B9337" s="494">
        <v>100987</v>
      </c>
      <c r="C9337" s="536" t="s">
        <v>2800</v>
      </c>
      <c r="D9337" s="541" t="s">
        <v>12127</v>
      </c>
      <c r="E9337" s="540" t="s">
        <v>12626</v>
      </c>
      <c r="F9337" s="496">
        <v>10.5</v>
      </c>
    </row>
    <row r="9338" s="489" customFormat="1">
      <c r="B9338" s="494">
        <v>101003</v>
      </c>
      <c r="C9338" s="536" t="s">
        <v>2800</v>
      </c>
      <c r="D9338" s="541" t="s">
        <v>12128</v>
      </c>
      <c r="E9338" s="540" t="s">
        <v>751</v>
      </c>
      <c r="F9338" s="496">
        <v>6.9800000000000004</v>
      </c>
    </row>
    <row r="9339" s="489" customFormat="1">
      <c r="B9339" s="494">
        <v>100988</v>
      </c>
      <c r="C9339" s="536" t="s">
        <v>2800</v>
      </c>
      <c r="D9339" s="541" t="s">
        <v>12129</v>
      </c>
      <c r="E9339" s="540" t="s">
        <v>12626</v>
      </c>
      <c r="F9339" s="496">
        <v>11.1</v>
      </c>
    </row>
    <row r="9340" s="489" customFormat="1">
      <c r="B9340" s="494">
        <v>101004</v>
      </c>
      <c r="C9340" s="536" t="s">
        <v>2800</v>
      </c>
      <c r="D9340" s="541" t="s">
        <v>12130</v>
      </c>
      <c r="E9340" s="540" t="s">
        <v>751</v>
      </c>
      <c r="F9340" s="496">
        <v>7.4000000000000004</v>
      </c>
    </row>
    <row r="9341" s="489" customFormat="1">
      <c r="B9341" s="494">
        <v>100985</v>
      </c>
      <c r="C9341" s="536" t="s">
        <v>2800</v>
      </c>
      <c r="D9341" s="541" t="s">
        <v>12131</v>
      </c>
      <c r="E9341" s="540" t="s">
        <v>12626</v>
      </c>
      <c r="F9341" s="496">
        <v>7.7599999999999998</v>
      </c>
    </row>
    <row r="9342" s="489" customFormat="1">
      <c r="B9342" s="494">
        <v>101001</v>
      </c>
      <c r="C9342" s="536" t="s">
        <v>2800</v>
      </c>
      <c r="D9342" s="541" t="s">
        <v>12132</v>
      </c>
      <c r="E9342" s="540" t="s">
        <v>751</v>
      </c>
      <c r="F9342" s="496">
        <v>5.1699999999999999</v>
      </c>
    </row>
    <row r="9343" s="489" customFormat="1">
      <c r="B9343" s="494">
        <v>101008</v>
      </c>
      <c r="C9343" s="536" t="s">
        <v>2800</v>
      </c>
      <c r="D9343" s="541" t="s">
        <v>12133</v>
      </c>
      <c r="E9343" s="540" t="s">
        <v>12626</v>
      </c>
      <c r="F9343" s="496">
        <v>5.5199999999999996</v>
      </c>
    </row>
    <row r="9344" s="489" customFormat="1">
      <c r="B9344" s="494">
        <v>101007</v>
      </c>
      <c r="C9344" s="536" t="s">
        <v>2800</v>
      </c>
      <c r="D9344" s="541" t="s">
        <v>12134</v>
      </c>
      <c r="E9344" s="540" t="s">
        <v>12626</v>
      </c>
      <c r="F9344" s="496">
        <v>5.4699999999999998</v>
      </c>
    </row>
    <row r="9345" s="489" customFormat="1">
      <c r="B9345" s="494">
        <v>100982</v>
      </c>
      <c r="C9345" s="536" t="s">
        <v>2800</v>
      </c>
      <c r="D9345" s="541" t="s">
        <v>12135</v>
      </c>
      <c r="E9345" s="540" t="s">
        <v>12626</v>
      </c>
      <c r="F9345" s="496">
        <v>9.3100000000000005</v>
      </c>
    </row>
    <row r="9346" s="489" customFormat="1">
      <c r="B9346" s="494">
        <v>100998</v>
      </c>
      <c r="C9346" s="536" t="s">
        <v>2800</v>
      </c>
      <c r="D9346" s="541" t="s">
        <v>12136</v>
      </c>
      <c r="E9346" s="540" t="s">
        <v>751</v>
      </c>
      <c r="F9346" s="496">
        <v>6.2199999999999998</v>
      </c>
    </row>
    <row r="9347" s="489" customFormat="1">
      <c r="B9347" s="494">
        <v>100983</v>
      </c>
      <c r="C9347" s="536" t="s">
        <v>2800</v>
      </c>
      <c r="D9347" s="541" t="s">
        <v>12137</v>
      </c>
      <c r="E9347" s="540" t="s">
        <v>12626</v>
      </c>
      <c r="F9347" s="496">
        <v>9.2699999999999996</v>
      </c>
    </row>
    <row r="9348" s="489" customFormat="1">
      <c r="B9348" s="494">
        <v>100999</v>
      </c>
      <c r="C9348" s="536" t="s">
        <v>2800</v>
      </c>
      <c r="D9348" s="541" t="s">
        <v>12138</v>
      </c>
      <c r="E9348" s="540" t="s">
        <v>751</v>
      </c>
      <c r="F9348" s="496">
        <v>6.2000000000000002</v>
      </c>
    </row>
    <row r="9349" s="489" customFormat="1">
      <c r="B9349" s="494">
        <v>100984</v>
      </c>
      <c r="C9349" s="536" t="s">
        <v>2800</v>
      </c>
      <c r="D9349" s="541" t="s">
        <v>12139</v>
      </c>
      <c r="E9349" s="540" t="s">
        <v>12626</v>
      </c>
      <c r="F9349" s="496">
        <v>9.0600000000000005</v>
      </c>
    </row>
    <row r="9350" s="489" customFormat="1">
      <c r="B9350" s="494">
        <v>101000</v>
      </c>
      <c r="C9350" s="536" t="s">
        <v>2800</v>
      </c>
      <c r="D9350" s="541" t="s">
        <v>12140</v>
      </c>
      <c r="E9350" s="540" t="s">
        <v>751</v>
      </c>
      <c r="F9350" s="496">
        <v>6.04</v>
      </c>
    </row>
    <row r="9351" s="489" customFormat="1">
      <c r="B9351" s="494">
        <v>100981</v>
      </c>
      <c r="C9351" s="536" t="s">
        <v>2800</v>
      </c>
      <c r="D9351" s="541" t="s">
        <v>12141</v>
      </c>
      <c r="E9351" s="540" t="s">
        <v>12626</v>
      </c>
      <c r="F9351" s="496">
        <v>9.8300000000000001</v>
      </c>
    </row>
    <row r="9352" s="489" customFormat="1">
      <c r="B9352" s="494">
        <v>100997</v>
      </c>
      <c r="C9352" s="536" t="s">
        <v>2800</v>
      </c>
      <c r="D9352" s="541" t="s">
        <v>12142</v>
      </c>
      <c r="E9352" s="540" t="s">
        <v>751</v>
      </c>
      <c r="F9352" s="496">
        <v>6.5599999999999996</v>
      </c>
    </row>
    <row r="9353" s="489" customFormat="1">
      <c r="B9353" s="494">
        <v>101010</v>
      </c>
      <c r="C9353" s="536" t="s">
        <v>2800</v>
      </c>
      <c r="D9353" s="541" t="s">
        <v>12143</v>
      </c>
      <c r="E9353" s="540" t="s">
        <v>751</v>
      </c>
      <c r="F9353" s="496">
        <v>27.579999999999998</v>
      </c>
    </row>
    <row r="9354" s="489" customFormat="1">
      <c r="B9354" s="494">
        <v>101009</v>
      </c>
      <c r="C9354" s="536" t="s">
        <v>2800</v>
      </c>
      <c r="D9354" s="541" t="s">
        <v>12144</v>
      </c>
      <c r="E9354" s="540" t="s">
        <v>751</v>
      </c>
      <c r="F9354" s="496">
        <v>43.789999999999999</v>
      </c>
    </row>
    <row r="9355" s="489" customFormat="1">
      <c r="B9355" s="494">
        <v>100978</v>
      </c>
      <c r="C9355" s="536" t="s">
        <v>2800</v>
      </c>
      <c r="D9355" s="541" t="s">
        <v>12145</v>
      </c>
      <c r="E9355" s="540" t="s">
        <v>12626</v>
      </c>
      <c r="F9355" s="496">
        <v>7.2000000000000002</v>
      </c>
    </row>
    <row r="9356" s="489" customFormat="1">
      <c r="B9356" s="494">
        <v>100994</v>
      </c>
      <c r="C9356" s="536" t="s">
        <v>2800</v>
      </c>
      <c r="D9356" s="541" t="s">
        <v>12146</v>
      </c>
      <c r="E9356" s="540" t="s">
        <v>751</v>
      </c>
      <c r="F9356" s="496">
        <v>4.7800000000000002</v>
      </c>
    </row>
    <row r="9357" s="489" customFormat="1">
      <c r="B9357" s="494">
        <v>100974</v>
      </c>
      <c r="C9357" s="536" t="s">
        <v>2800</v>
      </c>
      <c r="D9357" s="541" t="s">
        <v>12147</v>
      </c>
      <c r="E9357" s="540" t="s">
        <v>12626</v>
      </c>
      <c r="F9357" s="496">
        <v>8.7100000000000009</v>
      </c>
    </row>
    <row r="9358" s="489" customFormat="1">
      <c r="B9358" s="494">
        <v>100990</v>
      </c>
      <c r="C9358" s="536" t="s">
        <v>2800</v>
      </c>
      <c r="D9358" s="541" t="s">
        <v>12148</v>
      </c>
      <c r="E9358" s="540" t="s">
        <v>751</v>
      </c>
      <c r="F9358" s="496">
        <v>5.8200000000000003</v>
      </c>
    </row>
    <row r="9359" s="489" customFormat="1">
      <c r="B9359" s="494">
        <v>100979</v>
      </c>
      <c r="C9359" s="536" t="s">
        <v>2800</v>
      </c>
      <c r="D9359" s="541" t="s">
        <v>12149</v>
      </c>
      <c r="E9359" s="540" t="s">
        <v>12626</v>
      </c>
      <c r="F9359" s="496">
        <v>6.8600000000000003</v>
      </c>
    </row>
    <row r="9360" s="489" customFormat="1">
      <c r="B9360" s="494">
        <v>100995</v>
      </c>
      <c r="C9360" s="536" t="s">
        <v>2800</v>
      </c>
      <c r="D9360" s="541" t="s">
        <v>12150</v>
      </c>
      <c r="E9360" s="540" t="s">
        <v>751</v>
      </c>
      <c r="F9360" s="496">
        <v>4.5700000000000003</v>
      </c>
    </row>
    <row r="9361" s="489" customFormat="1">
      <c r="B9361" s="494">
        <v>100975</v>
      </c>
      <c r="C9361" s="536" t="s">
        <v>2800</v>
      </c>
      <c r="D9361" s="541" t="s">
        <v>12151</v>
      </c>
      <c r="E9361" s="540" t="s">
        <v>12626</v>
      </c>
      <c r="F9361" s="496">
        <v>8.7100000000000009</v>
      </c>
    </row>
    <row r="9362" s="489" customFormat="1">
      <c r="B9362" s="494">
        <v>100991</v>
      </c>
      <c r="C9362" s="536" t="s">
        <v>2800</v>
      </c>
      <c r="D9362" s="541" t="s">
        <v>12152</v>
      </c>
      <c r="E9362" s="540" t="s">
        <v>751</v>
      </c>
      <c r="F9362" s="496">
        <v>5.8200000000000003</v>
      </c>
    </row>
    <row r="9363" s="489" customFormat="1">
      <c r="B9363" s="494">
        <v>100980</v>
      </c>
      <c r="C9363" s="536" t="s">
        <v>2800</v>
      </c>
      <c r="D9363" s="541" t="s">
        <v>12153</v>
      </c>
      <c r="E9363" s="540" t="s">
        <v>12626</v>
      </c>
      <c r="F9363" s="496">
        <v>6.4699999999999998</v>
      </c>
    </row>
    <row r="9364" s="489" customFormat="1">
      <c r="B9364" s="494">
        <v>100996</v>
      </c>
      <c r="C9364" s="536" t="s">
        <v>2800</v>
      </c>
      <c r="D9364" s="541" t="s">
        <v>12154</v>
      </c>
      <c r="E9364" s="540" t="s">
        <v>751</v>
      </c>
      <c r="F9364" s="496">
        <v>4.29</v>
      </c>
    </row>
    <row r="9365" s="489" customFormat="1">
      <c r="B9365" s="494">
        <v>100976</v>
      </c>
      <c r="C9365" s="536" t="s">
        <v>2800</v>
      </c>
      <c r="D9365" s="541" t="s">
        <v>12155</v>
      </c>
      <c r="E9365" s="540" t="s">
        <v>12626</v>
      </c>
      <c r="F9365" s="496">
        <v>8.5199999999999996</v>
      </c>
    </row>
    <row r="9366" s="489" customFormat="1">
      <c r="B9366" s="494">
        <v>100992</v>
      </c>
      <c r="C9366" s="536" t="s">
        <v>2800</v>
      </c>
      <c r="D9366" s="541" t="s">
        <v>12156</v>
      </c>
      <c r="E9366" s="540" t="s">
        <v>751</v>
      </c>
      <c r="F9366" s="496">
        <v>5.6799999999999997</v>
      </c>
    </row>
    <row r="9367" s="489" customFormat="1">
      <c r="B9367" s="494">
        <v>100977</v>
      </c>
      <c r="C9367" s="536" t="s">
        <v>2800</v>
      </c>
      <c r="D9367" s="541" t="s">
        <v>12157</v>
      </c>
      <c r="E9367" s="540" t="s">
        <v>12626</v>
      </c>
      <c r="F9367" s="496">
        <v>8.0899999999999999</v>
      </c>
    </row>
    <row r="9368" s="489" customFormat="1">
      <c r="B9368" s="494">
        <v>100993</v>
      </c>
      <c r="C9368" s="536" t="s">
        <v>2800</v>
      </c>
      <c r="D9368" s="541" t="s">
        <v>12158</v>
      </c>
      <c r="E9368" s="540" t="s">
        <v>751</v>
      </c>
      <c r="F9368" s="496">
        <v>5.3899999999999997</v>
      </c>
    </row>
    <row r="9369" s="489" customFormat="1">
      <c r="B9369" s="494">
        <v>100973</v>
      </c>
      <c r="C9369" s="536" t="s">
        <v>2800</v>
      </c>
      <c r="D9369" s="541" t="s">
        <v>12159</v>
      </c>
      <c r="E9369" s="540" t="s">
        <v>12626</v>
      </c>
      <c r="F9369" s="496">
        <v>9.1500000000000004</v>
      </c>
    </row>
    <row r="9370" s="489" customFormat="1">
      <c r="B9370" s="494">
        <v>100989</v>
      </c>
      <c r="C9370" s="536" t="s">
        <v>2800</v>
      </c>
      <c r="D9370" s="541" t="s">
        <v>12160</v>
      </c>
      <c r="E9370" s="540" t="s">
        <v>751</v>
      </c>
      <c r="F9370" s="496">
        <v>6.0899999999999999</v>
      </c>
    </row>
    <row r="9371" s="489" customFormat="1">
      <c r="B9371" s="494">
        <v>101467</v>
      </c>
      <c r="C9371" s="536" t="s">
        <v>2800</v>
      </c>
      <c r="D9371" s="541" t="s">
        <v>12161</v>
      </c>
      <c r="E9371" s="540" t="s">
        <v>751</v>
      </c>
      <c r="F9371" s="496">
        <v>18.530000000000001</v>
      </c>
    </row>
    <row r="9372" s="489" customFormat="1">
      <c r="B9372" s="494">
        <v>101468</v>
      </c>
      <c r="C9372" s="536" t="s">
        <v>2800</v>
      </c>
      <c r="D9372" s="541" t="s">
        <v>12162</v>
      </c>
      <c r="E9372" s="540" t="s">
        <v>751</v>
      </c>
      <c r="F9372" s="496">
        <v>16.940000000000001</v>
      </c>
    </row>
    <row r="9373" s="489" customFormat="1">
      <c r="B9373" s="494">
        <v>101014</v>
      </c>
      <c r="C9373" s="536" t="s">
        <v>2800</v>
      </c>
      <c r="D9373" s="541" t="s">
        <v>12163</v>
      </c>
      <c r="E9373" s="540" t="s">
        <v>751</v>
      </c>
      <c r="F9373" s="496">
        <v>42.329999999999998</v>
      </c>
    </row>
    <row r="9374" s="489" customFormat="1">
      <c r="B9374" s="494">
        <v>101015</v>
      </c>
      <c r="C9374" s="536" t="s">
        <v>2800</v>
      </c>
      <c r="D9374" s="541" t="s">
        <v>12164</v>
      </c>
      <c r="E9374" s="540" t="s">
        <v>751</v>
      </c>
      <c r="F9374" s="496">
        <v>34.770000000000003</v>
      </c>
    </row>
    <row r="9375" s="489" customFormat="1">
      <c r="B9375" s="494">
        <v>101463</v>
      </c>
      <c r="C9375" s="536" t="s">
        <v>2800</v>
      </c>
      <c r="D9375" s="541" t="s">
        <v>12165</v>
      </c>
      <c r="E9375" s="540" t="s">
        <v>751</v>
      </c>
      <c r="F9375" s="496">
        <v>46.350000000000001</v>
      </c>
    </row>
    <row r="9376" s="489" customFormat="1">
      <c r="B9376" s="494">
        <v>101464</v>
      </c>
      <c r="C9376" s="536" t="s">
        <v>2800</v>
      </c>
      <c r="D9376" s="541" t="s">
        <v>12166</v>
      </c>
      <c r="E9376" s="540" t="s">
        <v>751</v>
      </c>
      <c r="F9376" s="496">
        <v>35.590000000000003</v>
      </c>
    </row>
    <row r="9377" s="489" customFormat="1">
      <c r="B9377" s="494">
        <v>101465</v>
      </c>
      <c r="C9377" s="536" t="s">
        <v>2800</v>
      </c>
      <c r="D9377" s="541" t="s">
        <v>12167</v>
      </c>
      <c r="E9377" s="540" t="s">
        <v>751</v>
      </c>
      <c r="F9377" s="496">
        <v>27.210000000000001</v>
      </c>
    </row>
    <row r="9378" s="489" customFormat="1">
      <c r="B9378" s="494">
        <v>101466</v>
      </c>
      <c r="C9378" s="536" t="s">
        <v>2800</v>
      </c>
      <c r="D9378" s="541" t="s">
        <v>12168</v>
      </c>
      <c r="E9378" s="540" t="s">
        <v>751</v>
      </c>
      <c r="F9378" s="496">
        <v>22.140000000000001</v>
      </c>
    </row>
    <row r="9379" s="489" customFormat="1">
      <c r="B9379" s="494">
        <v>101013</v>
      </c>
      <c r="C9379" s="536" t="s">
        <v>2800</v>
      </c>
      <c r="D9379" s="541" t="s">
        <v>12169</v>
      </c>
      <c r="E9379" s="540" t="s">
        <v>751</v>
      </c>
      <c r="F9379" s="496">
        <v>46.200000000000003</v>
      </c>
    </row>
    <row r="9380" s="489" customFormat="1">
      <c r="B9380" s="494">
        <v>101477</v>
      </c>
      <c r="C9380" s="536" t="s">
        <v>2800</v>
      </c>
      <c r="D9380" s="541" t="s">
        <v>12170</v>
      </c>
      <c r="E9380" s="540" t="s">
        <v>751</v>
      </c>
      <c r="F9380" s="496">
        <v>13.41</v>
      </c>
    </row>
    <row r="9381" s="489" customFormat="1">
      <c r="B9381" s="494">
        <v>101478</v>
      </c>
      <c r="C9381" s="536" t="s">
        <v>2800</v>
      </c>
      <c r="D9381" s="541" t="s">
        <v>12171</v>
      </c>
      <c r="E9381" s="540" t="s">
        <v>751</v>
      </c>
      <c r="F9381" s="496">
        <v>11.42</v>
      </c>
    </row>
    <row r="9382" s="489" customFormat="1">
      <c r="B9382" s="494">
        <v>101017</v>
      </c>
      <c r="C9382" s="536" t="s">
        <v>2800</v>
      </c>
      <c r="D9382" s="541" t="s">
        <v>12172</v>
      </c>
      <c r="E9382" s="540" t="s">
        <v>751</v>
      </c>
      <c r="F9382" s="496">
        <v>30.52</v>
      </c>
    </row>
    <row r="9383" s="489" customFormat="1">
      <c r="B9383" s="494">
        <v>101018</v>
      </c>
      <c r="C9383" s="536" t="s">
        <v>2800</v>
      </c>
      <c r="D9383" s="541" t="s">
        <v>12173</v>
      </c>
      <c r="E9383" s="540" t="s">
        <v>751</v>
      </c>
      <c r="F9383" s="496">
        <v>25.07</v>
      </c>
    </row>
    <row r="9384" s="489" customFormat="1">
      <c r="B9384" s="494">
        <v>101469</v>
      </c>
      <c r="C9384" s="536" t="s">
        <v>2800</v>
      </c>
      <c r="D9384" s="541" t="s">
        <v>12174</v>
      </c>
      <c r="E9384" s="540" t="s">
        <v>751</v>
      </c>
      <c r="F9384" s="496">
        <v>37.920000000000002</v>
      </c>
    </row>
    <row r="9385" s="489" customFormat="1">
      <c r="B9385" s="494">
        <v>101470</v>
      </c>
      <c r="C9385" s="536" t="s">
        <v>2800</v>
      </c>
      <c r="D9385" s="541" t="s">
        <v>12175</v>
      </c>
      <c r="E9385" s="540" t="s">
        <v>751</v>
      </c>
      <c r="F9385" s="496">
        <v>30.109999999999999</v>
      </c>
    </row>
    <row r="9386" s="489" customFormat="1">
      <c r="B9386" s="494">
        <v>101471</v>
      </c>
      <c r="C9386" s="536" t="s">
        <v>2800</v>
      </c>
      <c r="D9386" s="541" t="s">
        <v>12176</v>
      </c>
      <c r="E9386" s="540" t="s">
        <v>751</v>
      </c>
      <c r="F9386" s="496">
        <v>25.829999999999998</v>
      </c>
    </row>
    <row r="9387" s="489" customFormat="1">
      <c r="B9387" s="494">
        <v>101472</v>
      </c>
      <c r="C9387" s="536" t="s">
        <v>2800</v>
      </c>
      <c r="D9387" s="541" t="s">
        <v>12177</v>
      </c>
      <c r="E9387" s="540" t="s">
        <v>751</v>
      </c>
      <c r="F9387" s="496">
        <v>20.109999999999999</v>
      </c>
    </row>
    <row r="9388" s="489" customFormat="1">
      <c r="B9388" s="494">
        <v>101473</v>
      </c>
      <c r="C9388" s="536" t="s">
        <v>2800</v>
      </c>
      <c r="D9388" s="541" t="s">
        <v>12178</v>
      </c>
      <c r="E9388" s="540" t="s">
        <v>751</v>
      </c>
      <c r="F9388" s="496">
        <v>28.940000000000001</v>
      </c>
    </row>
    <row r="9389" s="489" customFormat="1">
      <c r="B9389" s="494">
        <v>101474</v>
      </c>
      <c r="C9389" s="536" t="s">
        <v>2800</v>
      </c>
      <c r="D9389" s="541" t="s">
        <v>12179</v>
      </c>
      <c r="E9389" s="540" t="s">
        <v>751</v>
      </c>
      <c r="F9389" s="496">
        <v>20.699999999999999</v>
      </c>
    </row>
    <row r="9390" s="489" customFormat="1">
      <c r="B9390" s="494">
        <v>101475</v>
      </c>
      <c r="C9390" s="536" t="s">
        <v>2800</v>
      </c>
      <c r="D9390" s="541" t="s">
        <v>12180</v>
      </c>
      <c r="E9390" s="540" t="s">
        <v>751</v>
      </c>
      <c r="F9390" s="496">
        <v>18.370000000000001</v>
      </c>
    </row>
    <row r="9391" s="489" customFormat="1">
      <c r="B9391" s="494">
        <v>101476</v>
      </c>
      <c r="C9391" s="536" t="s">
        <v>2800</v>
      </c>
      <c r="D9391" s="541" t="s">
        <v>12181</v>
      </c>
      <c r="E9391" s="540" t="s">
        <v>751</v>
      </c>
      <c r="F9391" s="496">
        <v>16.379999999999999</v>
      </c>
    </row>
    <row r="9392" s="489" customFormat="1">
      <c r="B9392" s="494">
        <v>101016</v>
      </c>
      <c r="C9392" s="536" t="s">
        <v>2800</v>
      </c>
      <c r="D9392" s="541" t="s">
        <v>12182</v>
      </c>
      <c r="E9392" s="540" t="s">
        <v>751</v>
      </c>
      <c r="F9392" s="496">
        <v>40.25</v>
      </c>
    </row>
    <row r="9393" s="489" customFormat="1">
      <c r="B9393" s="494">
        <v>101487</v>
      </c>
      <c r="C9393" s="536" t="s">
        <v>2800</v>
      </c>
      <c r="D9393" s="541" t="s">
        <v>12183</v>
      </c>
      <c r="E9393" s="540" t="s">
        <v>751</v>
      </c>
      <c r="F9393" s="496">
        <v>99.719999999999999</v>
      </c>
    </row>
    <row r="9394" s="489" customFormat="1">
      <c r="B9394" s="494">
        <v>101488</v>
      </c>
      <c r="C9394" s="536" t="s">
        <v>2800</v>
      </c>
      <c r="D9394" s="541" t="s">
        <v>12184</v>
      </c>
      <c r="E9394" s="540" t="s">
        <v>751</v>
      </c>
      <c r="F9394" s="496">
        <v>86.280000000000001</v>
      </c>
    </row>
    <row r="9395" s="489" customFormat="1">
      <c r="B9395" s="494">
        <v>101480</v>
      </c>
      <c r="C9395" s="536" t="s">
        <v>2800</v>
      </c>
      <c r="D9395" s="541" t="s">
        <v>12185</v>
      </c>
      <c r="E9395" s="540" t="s">
        <v>751</v>
      </c>
      <c r="F9395" s="496">
        <v>67.829999999999998</v>
      </c>
    </row>
    <row r="9396" s="489" customFormat="1">
      <c r="B9396" s="494">
        <v>101481</v>
      </c>
      <c r="C9396" s="536" t="s">
        <v>2800</v>
      </c>
      <c r="D9396" s="541" t="s">
        <v>12186</v>
      </c>
      <c r="E9396" s="540" t="s">
        <v>751</v>
      </c>
      <c r="F9396" s="496">
        <v>48.990000000000002</v>
      </c>
    </row>
    <row r="9397" s="489" customFormat="1">
      <c r="B9397" s="494">
        <v>101482</v>
      </c>
      <c r="C9397" s="536" t="s">
        <v>2800</v>
      </c>
      <c r="D9397" s="541" t="s">
        <v>12187</v>
      </c>
      <c r="E9397" s="540" t="s">
        <v>751</v>
      </c>
      <c r="F9397" s="496">
        <v>36.630000000000003</v>
      </c>
    </row>
    <row r="9398" s="489" customFormat="1">
      <c r="B9398" s="494">
        <v>101483</v>
      </c>
      <c r="C9398" s="536" t="s">
        <v>2800</v>
      </c>
      <c r="D9398" s="541" t="s">
        <v>12188</v>
      </c>
      <c r="E9398" s="540" t="s">
        <v>751</v>
      </c>
      <c r="F9398" s="496">
        <v>38</v>
      </c>
    </row>
    <row r="9399" s="489" customFormat="1">
      <c r="B9399" s="494">
        <v>101484</v>
      </c>
      <c r="C9399" s="536" t="s">
        <v>2800</v>
      </c>
      <c r="D9399" s="541" t="s">
        <v>12189</v>
      </c>
      <c r="E9399" s="540" t="s">
        <v>751</v>
      </c>
      <c r="F9399" s="496">
        <v>196.96000000000001</v>
      </c>
    </row>
    <row r="9400" s="489" customFormat="1">
      <c r="B9400" s="494">
        <v>101485</v>
      </c>
      <c r="C9400" s="536" t="s">
        <v>2800</v>
      </c>
      <c r="D9400" s="541" t="s">
        <v>12190</v>
      </c>
      <c r="E9400" s="540" t="s">
        <v>751</v>
      </c>
      <c r="F9400" s="496">
        <v>151.18000000000001</v>
      </c>
    </row>
    <row r="9401" s="489" customFormat="1">
      <c r="B9401" s="494">
        <v>101486</v>
      </c>
      <c r="C9401" s="536" t="s">
        <v>2800</v>
      </c>
      <c r="D9401" s="541" t="s">
        <v>12191</v>
      </c>
      <c r="E9401" s="540" t="s">
        <v>751</v>
      </c>
      <c r="F9401" s="496">
        <v>136.19</v>
      </c>
    </row>
    <row r="9402" s="489" customFormat="1">
      <c r="B9402" s="494">
        <v>101006</v>
      </c>
      <c r="C9402" s="536" t="s">
        <v>2800</v>
      </c>
      <c r="D9402" s="541" t="s">
        <v>12192</v>
      </c>
      <c r="E9402" s="540" t="s">
        <v>12626</v>
      </c>
      <c r="F9402" s="496">
        <v>20.879999999999999</v>
      </c>
    </row>
    <row r="9403" s="489" customFormat="1">
      <c r="B9403" s="494">
        <v>101005</v>
      </c>
      <c r="C9403" s="536" t="s">
        <v>2800</v>
      </c>
      <c r="D9403" s="541" t="s">
        <v>12193</v>
      </c>
      <c r="E9403" s="540" t="s">
        <v>12626</v>
      </c>
      <c r="F9403" s="496">
        <v>18.870000000000001</v>
      </c>
    </row>
    <row r="9404" s="489" customFormat="1">
      <c r="B9404" s="494">
        <v>102568</v>
      </c>
      <c r="C9404" s="536" t="s">
        <v>2800</v>
      </c>
      <c r="D9404" s="541" t="s">
        <v>12194</v>
      </c>
      <c r="E9404" s="540" t="s">
        <v>751</v>
      </c>
      <c r="F9404" s="496">
        <v>292.13999999999999</v>
      </c>
    </row>
    <row r="9405" s="489" customFormat="1">
      <c r="B9405" s="494">
        <v>101479</v>
      </c>
      <c r="C9405" s="536" t="s">
        <v>2800</v>
      </c>
      <c r="D9405" s="541" t="s">
        <v>12195</v>
      </c>
      <c r="E9405" s="540" t="s">
        <v>751</v>
      </c>
      <c r="F9405" s="496">
        <v>171.49000000000001</v>
      </c>
    </row>
    <row r="9406" s="489" customFormat="1">
      <c r="B9406" s="494">
        <v>101019</v>
      </c>
      <c r="C9406" s="536" t="s">
        <v>2800</v>
      </c>
      <c r="D9406" s="541" t="s">
        <v>12196</v>
      </c>
      <c r="E9406" s="540" t="s">
        <v>751</v>
      </c>
      <c r="F9406" s="496">
        <v>588.60000000000002</v>
      </c>
    </row>
    <row r="9407" s="489" customFormat="1">
      <c r="B9407" s="494">
        <v>100938</v>
      </c>
      <c r="C9407" s="536" t="s">
        <v>2800</v>
      </c>
      <c r="D9407" s="541" t="s">
        <v>12197</v>
      </c>
      <c r="E9407" s="540" t="s">
        <v>12627</v>
      </c>
      <c r="F9407" s="496">
        <v>7.5800000000000001</v>
      </c>
    </row>
    <row r="9408" s="489" customFormat="1">
      <c r="B9408" s="494">
        <v>100942</v>
      </c>
      <c r="C9408" s="536" t="s">
        <v>2800</v>
      </c>
      <c r="D9408" s="541" t="s">
        <v>12198</v>
      </c>
      <c r="E9408" s="540" t="s">
        <v>3455</v>
      </c>
      <c r="F9408" s="496">
        <v>5.0599999999999996</v>
      </c>
    </row>
    <row r="9409" s="489" customFormat="1">
      <c r="B9409" s="494">
        <v>93588</v>
      </c>
      <c r="C9409" s="536" t="s">
        <v>2800</v>
      </c>
      <c r="D9409" s="541" t="s">
        <v>12199</v>
      </c>
      <c r="E9409" s="540" t="s">
        <v>12627</v>
      </c>
      <c r="F9409" s="496">
        <v>3.1800000000000002</v>
      </c>
    </row>
    <row r="9410" s="489" customFormat="1">
      <c r="B9410" s="494">
        <v>93594</v>
      </c>
      <c r="C9410" s="536" t="s">
        <v>2800</v>
      </c>
      <c r="D9410" s="541" t="s">
        <v>12200</v>
      </c>
      <c r="E9410" s="540" t="s">
        <v>3455</v>
      </c>
      <c r="F9410" s="496">
        <v>2.1099999999999999</v>
      </c>
    </row>
    <row r="9411" s="489" customFormat="1">
      <c r="B9411" s="494">
        <v>93589</v>
      </c>
      <c r="C9411" s="536" t="s">
        <v>2800</v>
      </c>
      <c r="D9411" s="541" t="s">
        <v>12201</v>
      </c>
      <c r="E9411" s="540" t="s">
        <v>12627</v>
      </c>
      <c r="F9411" s="496">
        <v>2.7200000000000002</v>
      </c>
    </row>
    <row r="9412" s="489" customFormat="1">
      <c r="B9412" s="494">
        <v>93595</v>
      </c>
      <c r="C9412" s="536" t="s">
        <v>2800</v>
      </c>
      <c r="D9412" s="541" t="s">
        <v>12202</v>
      </c>
      <c r="E9412" s="540" t="s">
        <v>3455</v>
      </c>
      <c r="F9412" s="496">
        <v>1.8400000000000001</v>
      </c>
    </row>
    <row r="9413" s="489" customFormat="1">
      <c r="B9413" s="494">
        <v>93590</v>
      </c>
      <c r="C9413" s="536" t="s">
        <v>2800</v>
      </c>
      <c r="D9413" s="541" t="s">
        <v>12203</v>
      </c>
      <c r="E9413" s="540" t="s">
        <v>12627</v>
      </c>
      <c r="F9413" s="496">
        <v>1</v>
      </c>
    </row>
    <row r="9414" s="489" customFormat="1">
      <c r="B9414" s="494">
        <v>93596</v>
      </c>
      <c r="C9414" s="536" t="s">
        <v>2800</v>
      </c>
      <c r="D9414" s="541" t="s">
        <v>12204</v>
      </c>
      <c r="E9414" s="540" t="s">
        <v>3455</v>
      </c>
      <c r="F9414" s="496">
        <v>0.66000000000000003</v>
      </c>
    </row>
    <row r="9415" s="489" customFormat="1">
      <c r="B9415" s="494">
        <v>95875</v>
      </c>
      <c r="C9415" s="536" t="s">
        <v>2800</v>
      </c>
      <c r="D9415" s="541" t="s">
        <v>12205</v>
      </c>
      <c r="E9415" s="540" t="s">
        <v>12627</v>
      </c>
      <c r="F9415" s="496">
        <v>2.5099999999999998</v>
      </c>
    </row>
    <row r="9416" s="489" customFormat="1">
      <c r="B9416" s="494">
        <v>95878</v>
      </c>
      <c r="C9416" s="536" t="s">
        <v>2800</v>
      </c>
      <c r="D9416" s="541" t="s">
        <v>12206</v>
      </c>
      <c r="E9416" s="540" t="s">
        <v>3455</v>
      </c>
      <c r="F9416" s="496">
        <v>1.6899999999999999</v>
      </c>
    </row>
    <row r="9417" s="489" customFormat="1">
      <c r="B9417" s="494">
        <v>100943</v>
      </c>
      <c r="C9417" s="536" t="s">
        <v>2800</v>
      </c>
      <c r="D9417" s="541" t="s">
        <v>12207</v>
      </c>
      <c r="E9417" s="540" t="s">
        <v>3455</v>
      </c>
      <c r="F9417" s="496">
        <v>4.3799999999999999</v>
      </c>
    </row>
    <row r="9418" s="489" customFormat="1">
      <c r="B9418" s="494">
        <v>100939</v>
      </c>
      <c r="C9418" s="536" t="s">
        <v>2800</v>
      </c>
      <c r="D9418" s="541" t="s">
        <v>12208</v>
      </c>
      <c r="E9418" s="540" t="s">
        <v>12627</v>
      </c>
      <c r="F9418" s="496">
        <v>6.5999999999999996</v>
      </c>
    </row>
    <row r="9419" s="489" customFormat="1">
      <c r="B9419" s="494">
        <v>93591</v>
      </c>
      <c r="C9419" s="536" t="s">
        <v>2800</v>
      </c>
      <c r="D9419" s="541" t="s">
        <v>12209</v>
      </c>
      <c r="E9419" s="540" t="s">
        <v>12627</v>
      </c>
      <c r="F9419" s="496">
        <v>2.7599999999999998</v>
      </c>
    </row>
    <row r="9420" s="489" customFormat="1">
      <c r="B9420" s="494">
        <v>93597</v>
      </c>
      <c r="C9420" s="536" t="s">
        <v>2800</v>
      </c>
      <c r="D9420" s="541" t="s">
        <v>12210</v>
      </c>
      <c r="E9420" s="540" t="s">
        <v>3455</v>
      </c>
      <c r="F9420" s="496">
        <v>1.8300000000000001</v>
      </c>
    </row>
    <row r="9421" s="489" customFormat="1">
      <c r="B9421" s="494">
        <v>93592</v>
      </c>
      <c r="C9421" s="536" t="s">
        <v>2800</v>
      </c>
      <c r="D9421" s="541" t="s">
        <v>12211</v>
      </c>
      <c r="E9421" s="540" t="s">
        <v>12627</v>
      </c>
      <c r="F9421" s="496">
        <v>2.3900000000000001</v>
      </c>
    </row>
    <row r="9422" s="489" customFormat="1">
      <c r="B9422" s="494">
        <v>93598</v>
      </c>
      <c r="C9422" s="536" t="s">
        <v>2800</v>
      </c>
      <c r="D9422" s="541" t="s">
        <v>12212</v>
      </c>
      <c r="E9422" s="540" t="s">
        <v>3455</v>
      </c>
      <c r="F9422" s="496">
        <v>1.5800000000000001</v>
      </c>
    </row>
    <row r="9423" s="489" customFormat="1">
      <c r="B9423" s="494">
        <v>93593</v>
      </c>
      <c r="C9423" s="536" t="s">
        <v>2800</v>
      </c>
      <c r="D9423" s="541" t="s">
        <v>12213</v>
      </c>
      <c r="E9423" s="540" t="s">
        <v>12627</v>
      </c>
      <c r="F9423" s="496">
        <v>0.88</v>
      </c>
    </row>
    <row r="9424" s="489" customFormat="1">
      <c r="B9424" s="494">
        <v>93599</v>
      </c>
      <c r="C9424" s="536" t="s">
        <v>2800</v>
      </c>
      <c r="D9424" s="541" t="s">
        <v>12214</v>
      </c>
      <c r="E9424" s="540" t="s">
        <v>3455</v>
      </c>
      <c r="F9424" s="496">
        <v>0.57999999999999996</v>
      </c>
    </row>
    <row r="9425" s="489" customFormat="1">
      <c r="B9425" s="494">
        <v>95876</v>
      </c>
      <c r="C9425" s="536" t="s">
        <v>2800</v>
      </c>
      <c r="D9425" s="541" t="s">
        <v>12215</v>
      </c>
      <c r="E9425" s="540" t="s">
        <v>12627</v>
      </c>
      <c r="F9425" s="496">
        <v>2.1600000000000001</v>
      </c>
    </row>
    <row r="9426" s="489" customFormat="1">
      <c r="B9426" s="494">
        <v>95879</v>
      </c>
      <c r="C9426" s="536" t="s">
        <v>2800</v>
      </c>
      <c r="D9426" s="541" t="s">
        <v>12216</v>
      </c>
      <c r="E9426" s="540" t="s">
        <v>3455</v>
      </c>
      <c r="F9426" s="496">
        <v>1.46</v>
      </c>
    </row>
    <row r="9427" s="489" customFormat="1">
      <c r="B9427" s="494">
        <v>100940</v>
      </c>
      <c r="C9427" s="536" t="s">
        <v>2800</v>
      </c>
      <c r="D9427" s="541" t="s">
        <v>12217</v>
      </c>
      <c r="E9427" s="540" t="s">
        <v>12627</v>
      </c>
      <c r="F9427" s="496">
        <v>5.6299999999999999</v>
      </c>
    </row>
    <row r="9428" s="489" customFormat="1">
      <c r="B9428" s="494">
        <v>100944</v>
      </c>
      <c r="C9428" s="536" t="s">
        <v>2800</v>
      </c>
      <c r="D9428" s="541" t="s">
        <v>12218</v>
      </c>
      <c r="E9428" s="540" t="s">
        <v>3455</v>
      </c>
      <c r="F9428" s="496">
        <v>3.77</v>
      </c>
    </row>
    <row r="9429" s="489" customFormat="1">
      <c r="B9429" s="494">
        <v>95425</v>
      </c>
      <c r="C9429" s="536" t="s">
        <v>2800</v>
      </c>
      <c r="D9429" s="541" t="s">
        <v>12219</v>
      </c>
      <c r="E9429" s="540" t="s">
        <v>12627</v>
      </c>
      <c r="F9429" s="496">
        <v>2.3399999999999999</v>
      </c>
    </row>
    <row r="9430" s="489" customFormat="1">
      <c r="B9430" s="494">
        <v>95428</v>
      </c>
      <c r="C9430" s="536" t="s">
        <v>2800</v>
      </c>
      <c r="D9430" s="541" t="s">
        <v>12220</v>
      </c>
      <c r="E9430" s="540" t="s">
        <v>3455</v>
      </c>
      <c r="F9430" s="496">
        <v>1.5800000000000001</v>
      </c>
    </row>
    <row r="9431" s="489" customFormat="1">
      <c r="B9431" s="494">
        <v>95426</v>
      </c>
      <c r="C9431" s="536" t="s">
        <v>2800</v>
      </c>
      <c r="D9431" s="541" t="s">
        <v>12221</v>
      </c>
      <c r="E9431" s="540" t="s">
        <v>12627</v>
      </c>
      <c r="F9431" s="496">
        <v>2.0299999999999998</v>
      </c>
    </row>
    <row r="9432" s="489" customFormat="1">
      <c r="B9432" s="494">
        <v>95429</v>
      </c>
      <c r="C9432" s="536" t="s">
        <v>2800</v>
      </c>
      <c r="D9432" s="541" t="s">
        <v>12222</v>
      </c>
      <c r="E9432" s="540" t="s">
        <v>3455</v>
      </c>
      <c r="F9432" s="496">
        <v>1.3600000000000001</v>
      </c>
    </row>
    <row r="9433" s="489" customFormat="1">
      <c r="B9433" s="494">
        <v>95427</v>
      </c>
      <c r="C9433" s="536" t="s">
        <v>2800</v>
      </c>
      <c r="D9433" s="541" t="s">
        <v>12223</v>
      </c>
      <c r="E9433" s="540" t="s">
        <v>12627</v>
      </c>
      <c r="F9433" s="496">
        <v>0.76000000000000001</v>
      </c>
    </row>
    <row r="9434" s="489" customFormat="1">
      <c r="B9434" s="494">
        <v>95430</v>
      </c>
      <c r="C9434" s="536" t="s">
        <v>2800</v>
      </c>
      <c r="D9434" s="541" t="s">
        <v>12224</v>
      </c>
      <c r="E9434" s="540" t="s">
        <v>3455</v>
      </c>
      <c r="F9434" s="496">
        <v>0.46999999999999997</v>
      </c>
    </row>
    <row r="9435" s="489" customFormat="1">
      <c r="B9435" s="494">
        <v>95877</v>
      </c>
      <c r="C9435" s="536" t="s">
        <v>2800</v>
      </c>
      <c r="D9435" s="541" t="s">
        <v>12225</v>
      </c>
      <c r="E9435" s="540" t="s">
        <v>12627</v>
      </c>
      <c r="F9435" s="496">
        <v>1.8600000000000001</v>
      </c>
    </row>
    <row r="9436" s="489" customFormat="1">
      <c r="B9436" s="494">
        <v>95880</v>
      </c>
      <c r="C9436" s="536" t="s">
        <v>2800</v>
      </c>
      <c r="D9436" s="541" t="s">
        <v>12226</v>
      </c>
      <c r="E9436" s="540" t="s">
        <v>3455</v>
      </c>
      <c r="F9436" s="496">
        <v>1.25</v>
      </c>
    </row>
    <row r="9437" s="489" customFormat="1">
      <c r="B9437" s="494">
        <v>100937</v>
      </c>
      <c r="C9437" s="536" t="s">
        <v>2800</v>
      </c>
      <c r="D9437" s="541" t="s">
        <v>12227</v>
      </c>
      <c r="E9437" s="540" t="s">
        <v>12627</v>
      </c>
      <c r="F9437" s="496">
        <v>9.1699999999999999</v>
      </c>
    </row>
    <row r="9438" s="489" customFormat="1">
      <c r="B9438" s="494">
        <v>100941</v>
      </c>
      <c r="C9438" s="536" t="s">
        <v>2800</v>
      </c>
      <c r="D9438" s="541" t="s">
        <v>12228</v>
      </c>
      <c r="E9438" s="540" t="s">
        <v>3455</v>
      </c>
      <c r="F9438" s="496">
        <v>6.0999999999999996</v>
      </c>
    </row>
    <row r="9439" s="489" customFormat="1">
      <c r="B9439" s="494">
        <v>97912</v>
      </c>
      <c r="C9439" s="536" t="s">
        <v>2800</v>
      </c>
      <c r="D9439" s="541" t="s">
        <v>12229</v>
      </c>
      <c r="E9439" s="540" t="s">
        <v>12627</v>
      </c>
      <c r="F9439" s="496">
        <v>3.8399999999999999</v>
      </c>
    </row>
    <row r="9440" s="489" customFormat="1">
      <c r="B9440" s="494">
        <v>97916</v>
      </c>
      <c r="C9440" s="536" t="s">
        <v>2800</v>
      </c>
      <c r="D9440" s="541" t="s">
        <v>12230</v>
      </c>
      <c r="E9440" s="540" t="s">
        <v>3455</v>
      </c>
      <c r="F9440" s="496">
        <v>2.5600000000000001</v>
      </c>
    </row>
    <row r="9441" s="489" customFormat="1">
      <c r="B9441" s="494">
        <v>97913</v>
      </c>
      <c r="C9441" s="536" t="s">
        <v>2800</v>
      </c>
      <c r="D9441" s="541" t="s">
        <v>12231</v>
      </c>
      <c r="E9441" s="540" t="s">
        <v>12627</v>
      </c>
      <c r="F9441" s="496">
        <v>3.3399999999999999</v>
      </c>
    </row>
    <row r="9442" s="489" customFormat="1">
      <c r="B9442" s="494">
        <v>97917</v>
      </c>
      <c r="C9442" s="536" t="s">
        <v>2800</v>
      </c>
      <c r="D9442" s="541" t="s">
        <v>12232</v>
      </c>
      <c r="E9442" s="540" t="s">
        <v>3455</v>
      </c>
      <c r="F9442" s="496">
        <v>2.21</v>
      </c>
    </row>
    <row r="9443" s="489" customFormat="1">
      <c r="B9443" s="494">
        <v>97915</v>
      </c>
      <c r="C9443" s="536" t="s">
        <v>2800</v>
      </c>
      <c r="D9443" s="541" t="s">
        <v>12233</v>
      </c>
      <c r="E9443" s="540" t="s">
        <v>12627</v>
      </c>
      <c r="F9443" s="496">
        <v>1.22</v>
      </c>
    </row>
    <row r="9444" s="489" customFormat="1">
      <c r="B9444" s="494">
        <v>97919</v>
      </c>
      <c r="C9444" s="536" t="s">
        <v>2800</v>
      </c>
      <c r="D9444" s="541" t="s">
        <v>12234</v>
      </c>
      <c r="E9444" s="540" t="s">
        <v>3455</v>
      </c>
      <c r="F9444" s="496">
        <v>0.81000000000000005</v>
      </c>
    </row>
    <row r="9445" s="489" customFormat="1">
      <c r="B9445" s="494">
        <v>97914</v>
      </c>
      <c r="C9445" s="536" t="s">
        <v>2800</v>
      </c>
      <c r="D9445" s="541" t="s">
        <v>12235</v>
      </c>
      <c r="E9445" s="540" t="s">
        <v>12627</v>
      </c>
      <c r="F9445" s="496">
        <v>3.0499999999999998</v>
      </c>
    </row>
    <row r="9446" s="489" customFormat="1">
      <c r="B9446" s="494">
        <v>97918</v>
      </c>
      <c r="C9446" s="536" t="s">
        <v>2800</v>
      </c>
      <c r="D9446" s="541" t="s">
        <v>12236</v>
      </c>
      <c r="E9446" s="540" t="s">
        <v>3455</v>
      </c>
      <c r="F9446" s="496">
        <v>2.0299999999999998</v>
      </c>
    </row>
    <row r="9447" s="489" customFormat="1">
      <c r="B9447" s="494">
        <v>100949</v>
      </c>
      <c r="C9447" s="536" t="s">
        <v>2800</v>
      </c>
      <c r="D9447" s="541" t="s">
        <v>12237</v>
      </c>
      <c r="E9447" s="540" t="s">
        <v>3455</v>
      </c>
      <c r="F9447" s="496">
        <v>6.8300000000000001</v>
      </c>
    </row>
    <row r="9448" s="489" customFormat="1">
      <c r="B9448" s="494">
        <v>100945</v>
      </c>
      <c r="C9448" s="536" t="s">
        <v>2800</v>
      </c>
      <c r="D9448" s="541" t="s">
        <v>12238</v>
      </c>
      <c r="E9448" s="540" t="s">
        <v>3455</v>
      </c>
      <c r="F9448" s="496">
        <v>2.8599999999999999</v>
      </c>
    </row>
    <row r="9449" s="489" customFormat="1">
      <c r="B9449" s="494">
        <v>100946</v>
      </c>
      <c r="C9449" s="536" t="s">
        <v>2800</v>
      </c>
      <c r="D9449" s="541" t="s">
        <v>12239</v>
      </c>
      <c r="E9449" s="540" t="s">
        <v>3455</v>
      </c>
      <c r="F9449" s="496">
        <v>2.4700000000000002</v>
      </c>
    </row>
    <row r="9450" s="489" customFormat="1">
      <c r="B9450" s="494">
        <v>100948</v>
      </c>
      <c r="C9450" s="536" t="s">
        <v>2800</v>
      </c>
      <c r="D9450" s="541" t="s">
        <v>12240</v>
      </c>
      <c r="E9450" s="540" t="s">
        <v>3455</v>
      </c>
      <c r="F9450" s="496">
        <v>0.90000000000000002</v>
      </c>
    </row>
    <row r="9451" s="489" customFormat="1">
      <c r="B9451" s="494">
        <v>100947</v>
      </c>
      <c r="C9451" s="536" t="s">
        <v>2800</v>
      </c>
      <c r="D9451" s="541" t="s">
        <v>12241</v>
      </c>
      <c r="E9451" s="540" t="s">
        <v>3455</v>
      </c>
      <c r="F9451" s="496">
        <v>2.2799999999999998</v>
      </c>
    </row>
    <row r="9452" s="489" customFormat="1">
      <c r="B9452" s="494">
        <v>100954</v>
      </c>
      <c r="C9452" s="536" t="s">
        <v>2800</v>
      </c>
      <c r="D9452" s="541" t="s">
        <v>12242</v>
      </c>
      <c r="E9452" s="540" t="s">
        <v>3455</v>
      </c>
      <c r="F9452" s="496">
        <v>8.6400000000000006</v>
      </c>
    </row>
    <row r="9453" s="489" customFormat="1">
      <c r="B9453" s="494">
        <v>100950</v>
      </c>
      <c r="C9453" s="536" t="s">
        <v>2800</v>
      </c>
      <c r="D9453" s="541" t="s">
        <v>12243</v>
      </c>
      <c r="E9453" s="540" t="s">
        <v>3455</v>
      </c>
      <c r="F9453" s="496">
        <v>3.6299999999999999</v>
      </c>
    </row>
    <row r="9454" s="489" customFormat="1">
      <c r="B9454" s="494">
        <v>100951</v>
      </c>
      <c r="C9454" s="536" t="s">
        <v>2800</v>
      </c>
      <c r="D9454" s="541" t="s">
        <v>12244</v>
      </c>
      <c r="E9454" s="540" t="s">
        <v>3455</v>
      </c>
      <c r="F9454" s="496">
        <v>3.1299999999999999</v>
      </c>
    </row>
    <row r="9455" s="489" customFormat="1">
      <c r="B9455" s="494">
        <v>100953</v>
      </c>
      <c r="C9455" s="536" t="s">
        <v>2800</v>
      </c>
      <c r="D9455" s="541" t="s">
        <v>12245</v>
      </c>
      <c r="E9455" s="540" t="s">
        <v>3455</v>
      </c>
      <c r="F9455" s="496">
        <v>1.1399999999999999</v>
      </c>
    </row>
    <row r="9456" s="489" customFormat="1">
      <c r="B9456" s="494">
        <v>100952</v>
      </c>
      <c r="C9456" s="536" t="s">
        <v>2800</v>
      </c>
      <c r="D9456" s="541" t="s">
        <v>12246</v>
      </c>
      <c r="E9456" s="540" t="s">
        <v>3455</v>
      </c>
      <c r="F9456" s="496">
        <v>2.8900000000000001</v>
      </c>
    </row>
    <row r="9457" s="489" customFormat="1">
      <c r="B9457" s="494">
        <v>100964</v>
      </c>
      <c r="C9457" s="536" t="s">
        <v>2800</v>
      </c>
      <c r="D9457" s="541" t="s">
        <v>12247</v>
      </c>
      <c r="E9457" s="540" t="s">
        <v>12627</v>
      </c>
      <c r="F9457" s="496">
        <v>8.8100000000000005</v>
      </c>
    </row>
    <row r="9458" s="489" customFormat="1">
      <c r="B9458" s="494">
        <v>100960</v>
      </c>
      <c r="C9458" s="536" t="s">
        <v>2800</v>
      </c>
      <c r="D9458" s="541" t="s">
        <v>12248</v>
      </c>
      <c r="E9458" s="540" t="s">
        <v>12627</v>
      </c>
      <c r="F9458" s="496">
        <v>3.6600000000000001</v>
      </c>
    </row>
    <row r="9459" s="489" customFormat="1">
      <c r="B9459" s="494">
        <v>100961</v>
      </c>
      <c r="C9459" s="536" t="s">
        <v>2800</v>
      </c>
      <c r="D9459" s="541" t="s">
        <v>12249</v>
      </c>
      <c r="E9459" s="540" t="s">
        <v>12627</v>
      </c>
      <c r="F9459" s="496">
        <v>3.1800000000000002</v>
      </c>
    </row>
    <row r="9460" s="489" customFormat="1">
      <c r="B9460" s="494">
        <v>100963</v>
      </c>
      <c r="C9460" s="536" t="s">
        <v>2800</v>
      </c>
      <c r="D9460" s="541" t="s">
        <v>12250</v>
      </c>
      <c r="E9460" s="540" t="s">
        <v>12627</v>
      </c>
      <c r="F9460" s="496">
        <v>1.1399999999999999</v>
      </c>
    </row>
    <row r="9461" s="489" customFormat="1">
      <c r="B9461" s="494">
        <v>100962</v>
      </c>
      <c r="C9461" s="536" t="s">
        <v>2800</v>
      </c>
      <c r="D9461" s="541" t="s">
        <v>12251</v>
      </c>
      <c r="E9461" s="540" t="s">
        <v>12627</v>
      </c>
      <c r="F9461" s="496">
        <v>2.8900000000000001</v>
      </c>
    </row>
    <row r="9462" s="489" customFormat="1">
      <c r="B9462" s="494">
        <v>100959</v>
      </c>
      <c r="C9462" s="536" t="s">
        <v>2800</v>
      </c>
      <c r="D9462" s="541" t="s">
        <v>12252</v>
      </c>
      <c r="E9462" s="540" t="s">
        <v>12627</v>
      </c>
      <c r="F9462" s="496">
        <v>11.83</v>
      </c>
    </row>
    <row r="9463" s="489" customFormat="1">
      <c r="B9463" s="494">
        <v>100955</v>
      </c>
      <c r="C9463" s="536" t="s">
        <v>2800</v>
      </c>
      <c r="D9463" s="541" t="s">
        <v>12253</v>
      </c>
      <c r="E9463" s="540" t="s">
        <v>12627</v>
      </c>
      <c r="F9463" s="496">
        <v>4.96</v>
      </c>
    </row>
    <row r="9464" s="489" customFormat="1">
      <c r="B9464" s="494">
        <v>100956</v>
      </c>
      <c r="C9464" s="536" t="s">
        <v>2800</v>
      </c>
      <c r="D9464" s="541" t="s">
        <v>12254</v>
      </c>
      <c r="E9464" s="540" t="s">
        <v>12627</v>
      </c>
      <c r="F9464" s="496">
        <v>4.3099999999999996</v>
      </c>
    </row>
    <row r="9465" s="489" customFormat="1">
      <c r="B9465" s="494">
        <v>100958</v>
      </c>
      <c r="C9465" s="536" t="s">
        <v>2800</v>
      </c>
      <c r="D9465" s="541" t="s">
        <v>12255</v>
      </c>
      <c r="E9465" s="540" t="s">
        <v>12627</v>
      </c>
      <c r="F9465" s="496">
        <v>1.5800000000000001</v>
      </c>
    </row>
    <row r="9466" s="489" customFormat="1">
      <c r="B9466" s="494">
        <v>100957</v>
      </c>
      <c r="C9466" s="536" t="s">
        <v>2800</v>
      </c>
      <c r="D9466" s="541" t="s">
        <v>12256</v>
      </c>
      <c r="E9466" s="540" t="s">
        <v>12627</v>
      </c>
      <c r="F9466" s="496">
        <v>3.9399999999999999</v>
      </c>
    </row>
    <row r="9467" s="489" customFormat="1">
      <c r="B9467" s="494">
        <v>100969</v>
      </c>
      <c r="C9467" s="536" t="s">
        <v>2800</v>
      </c>
      <c r="D9467" s="541" t="s">
        <v>12257</v>
      </c>
      <c r="E9467" s="540" t="s">
        <v>3455</v>
      </c>
      <c r="F9467" s="496">
        <v>2.3300000000000001</v>
      </c>
    </row>
    <row r="9468" s="489" customFormat="1">
      <c r="B9468" s="494">
        <v>100970</v>
      </c>
      <c r="C9468" s="536" t="s">
        <v>2800</v>
      </c>
      <c r="D9468" s="541" t="s">
        <v>12258</v>
      </c>
      <c r="E9468" s="540" t="s">
        <v>3455</v>
      </c>
      <c r="F9468" s="496">
        <v>1.96</v>
      </c>
    </row>
    <row r="9469" s="489" customFormat="1">
      <c r="B9469" s="494">
        <v>102333</v>
      </c>
      <c r="C9469" s="536" t="s">
        <v>2800</v>
      </c>
      <c r="D9469" s="541" t="s">
        <v>12259</v>
      </c>
      <c r="E9469" s="540" t="s">
        <v>3455</v>
      </c>
      <c r="F9469" s="496">
        <v>0.72999999999999998</v>
      </c>
    </row>
    <row r="9470" s="489" customFormat="1">
      <c r="B9470" s="494">
        <v>102332</v>
      </c>
      <c r="C9470" s="536" t="s">
        <v>2800</v>
      </c>
      <c r="D9470" s="541" t="s">
        <v>12260</v>
      </c>
      <c r="E9470" s="540" t="s">
        <v>3455</v>
      </c>
      <c r="F9470" s="496">
        <v>1.8400000000000001</v>
      </c>
    </row>
    <row r="9471" s="489" customFormat="1">
      <c r="B9471" s="495">
        <v>100965</v>
      </c>
      <c r="C9471" s="536" t="s">
        <v>2800</v>
      </c>
      <c r="D9471" s="541" t="s">
        <v>12261</v>
      </c>
      <c r="E9471" s="540" t="s">
        <v>3455</v>
      </c>
      <c r="F9471" s="496">
        <v>1.77</v>
      </c>
    </row>
    <row r="9472" s="489" customFormat="1">
      <c r="B9472" s="494">
        <v>100966</v>
      </c>
      <c r="C9472" s="536" t="s">
        <v>2800</v>
      </c>
      <c r="D9472" s="541" t="s">
        <v>12262</v>
      </c>
      <c r="E9472" s="540" t="s">
        <v>3455</v>
      </c>
      <c r="F9472" s="496">
        <v>1.52</v>
      </c>
    </row>
    <row r="9473" s="489" customFormat="1">
      <c r="B9473" s="494">
        <v>102331</v>
      </c>
      <c r="C9473" s="536" t="s">
        <v>2800</v>
      </c>
      <c r="D9473" s="541" t="s">
        <v>12263</v>
      </c>
      <c r="E9473" s="540" t="s">
        <v>3455</v>
      </c>
      <c r="F9473" s="496">
        <v>0.56000000000000005</v>
      </c>
    </row>
    <row r="9474" s="489" customFormat="1">
      <c r="B9474" s="494">
        <v>102330</v>
      </c>
      <c r="C9474" s="536" t="s">
        <v>2800</v>
      </c>
      <c r="D9474" s="541" t="s">
        <v>12264</v>
      </c>
      <c r="E9474" s="540" t="s">
        <v>3455</v>
      </c>
      <c r="F9474" s="496">
        <v>1.4099999999999999</v>
      </c>
    </row>
    <row r="9475" s="489" customFormat="1">
      <c r="B9475" s="494">
        <v>97804</v>
      </c>
      <c r="C9475" s="536" t="s">
        <v>2800</v>
      </c>
      <c r="D9475" s="541" t="s">
        <v>12265</v>
      </c>
      <c r="E9475" s="540" t="s">
        <v>12625</v>
      </c>
      <c r="F9475" s="496">
        <v>0</v>
      </c>
    </row>
    <row r="9476" s="489" customFormat="1">
      <c r="B9476" s="494">
        <v>104378</v>
      </c>
      <c r="C9476" s="536" t="s">
        <v>2800</v>
      </c>
      <c r="D9476" s="541" t="s">
        <v>12266</v>
      </c>
      <c r="E9476" s="540" t="s">
        <v>12625</v>
      </c>
      <c r="F9476" s="496">
        <v>0</v>
      </c>
    </row>
    <row r="9477" s="489" customFormat="1">
      <c r="B9477" s="494">
        <v>104379</v>
      </c>
      <c r="C9477" s="536" t="s">
        <v>2800</v>
      </c>
      <c r="D9477" s="541" t="s">
        <v>12267</v>
      </c>
      <c r="E9477" s="540" t="s">
        <v>12625</v>
      </c>
      <c r="F9477" s="496">
        <v>0</v>
      </c>
    </row>
    <row r="9478" s="489" customFormat="1">
      <c r="B9478" s="494">
        <v>104389</v>
      </c>
      <c r="C9478" s="536" t="s">
        <v>2800</v>
      </c>
      <c r="D9478" s="541" t="s">
        <v>12268</v>
      </c>
      <c r="E9478" s="540" t="s">
        <v>12625</v>
      </c>
      <c r="F9478" s="496">
        <v>0</v>
      </c>
    </row>
    <row r="9479" s="489" customFormat="1">
      <c r="B9479" s="494">
        <v>97801</v>
      </c>
      <c r="C9479" s="536" t="s">
        <v>2800</v>
      </c>
      <c r="D9479" s="541" t="s">
        <v>12269</v>
      </c>
      <c r="E9479" s="540" t="s">
        <v>12625</v>
      </c>
      <c r="F9479" s="496">
        <v>0</v>
      </c>
    </row>
    <row r="9480" s="489" customFormat="1">
      <c r="B9480" s="494">
        <v>104377</v>
      </c>
      <c r="C9480" s="536" t="s">
        <v>2800</v>
      </c>
      <c r="D9480" s="541" t="s">
        <v>12270</v>
      </c>
      <c r="E9480" s="540" t="s">
        <v>12625</v>
      </c>
      <c r="F9480" s="496">
        <v>0</v>
      </c>
    </row>
    <row r="9481" s="489" customFormat="1">
      <c r="B9481" s="494">
        <v>104376</v>
      </c>
      <c r="C9481" s="536" t="s">
        <v>2800</v>
      </c>
      <c r="D9481" s="541" t="s">
        <v>12271</v>
      </c>
      <c r="E9481" s="540" t="s">
        <v>12625</v>
      </c>
      <c r="F9481" s="496">
        <v>0</v>
      </c>
    </row>
    <row r="9482" s="489" customFormat="1">
      <c r="B9482" s="494">
        <v>97808</v>
      </c>
      <c r="C9482" s="536" t="s">
        <v>2800</v>
      </c>
      <c r="D9482" s="541" t="s">
        <v>12272</v>
      </c>
      <c r="E9482" s="540" t="s">
        <v>12625</v>
      </c>
      <c r="F9482" s="496">
        <v>0</v>
      </c>
    </row>
    <row r="9483" s="489" customFormat="1">
      <c r="B9483" s="494">
        <v>104381</v>
      </c>
      <c r="C9483" s="536" t="s">
        <v>2800</v>
      </c>
      <c r="D9483" s="541" t="s">
        <v>12273</v>
      </c>
      <c r="E9483" s="540" t="s">
        <v>12625</v>
      </c>
      <c r="F9483" s="496">
        <v>0</v>
      </c>
    </row>
    <row r="9484" s="489" customFormat="1">
      <c r="B9484" s="494">
        <v>104382</v>
      </c>
      <c r="C9484" s="536" t="s">
        <v>2800</v>
      </c>
      <c r="D9484" s="541" t="s">
        <v>12274</v>
      </c>
      <c r="E9484" s="540" t="s">
        <v>12625</v>
      </c>
      <c r="F9484" s="496">
        <v>0</v>
      </c>
    </row>
    <row r="9485" s="489" customFormat="1">
      <c r="B9485" s="494">
        <v>104380</v>
      </c>
      <c r="C9485" s="536" t="s">
        <v>2800</v>
      </c>
      <c r="D9485" s="541" t="s">
        <v>12275</v>
      </c>
      <c r="E9485" s="540" t="s">
        <v>12625</v>
      </c>
      <c r="F9485" s="496">
        <v>0</v>
      </c>
    </row>
    <row r="9486" s="489" customFormat="1">
      <c r="B9486" s="494">
        <v>103138</v>
      </c>
      <c r="C9486" s="536" t="s">
        <v>2800</v>
      </c>
      <c r="D9486" s="541" t="s">
        <v>12276</v>
      </c>
      <c r="E9486" s="540" t="s">
        <v>188</v>
      </c>
      <c r="F9486" s="496">
        <v>39.979999999999997</v>
      </c>
    </row>
    <row r="9487" s="489" customFormat="1">
      <c r="B9487" s="494">
        <v>103151</v>
      </c>
      <c r="C9487" s="536" t="s">
        <v>2800</v>
      </c>
      <c r="D9487" s="541" t="s">
        <v>12277</v>
      </c>
      <c r="E9487" s="540" t="s">
        <v>188</v>
      </c>
      <c r="F9487" s="496">
        <v>383.07999999999998</v>
      </c>
    </row>
    <row r="9488" s="489" customFormat="1">
      <c r="B9488" s="494">
        <v>103152</v>
      </c>
      <c r="C9488" s="536" t="s">
        <v>2800</v>
      </c>
      <c r="D9488" s="541" t="s">
        <v>12278</v>
      </c>
      <c r="E9488" s="540" t="s">
        <v>188</v>
      </c>
      <c r="F9488" s="496">
        <v>456.69999999999999</v>
      </c>
    </row>
    <row r="9489" s="489" customFormat="1">
      <c r="B9489" s="494">
        <v>103139</v>
      </c>
      <c r="C9489" s="536" t="s">
        <v>2800</v>
      </c>
      <c r="D9489" s="541" t="s">
        <v>12279</v>
      </c>
      <c r="E9489" s="540" t="s">
        <v>188</v>
      </c>
      <c r="F9489" s="496">
        <v>52.520000000000003</v>
      </c>
    </row>
    <row r="9490" s="489" customFormat="1">
      <c r="B9490" s="494">
        <v>103140</v>
      </c>
      <c r="C9490" s="536" t="s">
        <v>2800</v>
      </c>
      <c r="D9490" s="541" t="s">
        <v>12280</v>
      </c>
      <c r="E9490" s="540" t="s">
        <v>188</v>
      </c>
      <c r="F9490" s="496">
        <v>65.030000000000001</v>
      </c>
    </row>
    <row r="9491" s="489" customFormat="1">
      <c r="B9491" s="494">
        <v>103141</v>
      </c>
      <c r="C9491" s="536" t="s">
        <v>2800</v>
      </c>
      <c r="D9491" s="541" t="s">
        <v>12281</v>
      </c>
      <c r="E9491" s="540" t="s">
        <v>188</v>
      </c>
      <c r="F9491" s="496">
        <v>101.11</v>
      </c>
    </row>
    <row r="9492" s="489" customFormat="1">
      <c r="B9492" s="494">
        <v>103142</v>
      </c>
      <c r="C9492" s="536" t="s">
        <v>2800</v>
      </c>
      <c r="D9492" s="541" t="s">
        <v>12282</v>
      </c>
      <c r="E9492" s="540" t="s">
        <v>188</v>
      </c>
      <c r="F9492" s="496">
        <v>113.61</v>
      </c>
    </row>
    <row r="9493" s="489" customFormat="1">
      <c r="B9493" s="494">
        <v>103143</v>
      </c>
      <c r="C9493" s="536" t="s">
        <v>2800</v>
      </c>
      <c r="D9493" s="541" t="s">
        <v>12283</v>
      </c>
      <c r="E9493" s="540" t="s">
        <v>188</v>
      </c>
      <c r="F9493" s="496">
        <v>149.66999999999999</v>
      </c>
    </row>
    <row r="9494" s="489" customFormat="1">
      <c r="B9494" s="494">
        <v>103144</v>
      </c>
      <c r="C9494" s="536" t="s">
        <v>2800</v>
      </c>
      <c r="D9494" s="541" t="s">
        <v>12284</v>
      </c>
      <c r="E9494" s="540" t="s">
        <v>188</v>
      </c>
      <c r="F9494" s="496">
        <v>162.19</v>
      </c>
    </row>
    <row r="9495" s="489" customFormat="1">
      <c r="B9495" s="494">
        <v>103145</v>
      </c>
      <c r="C9495" s="536" t="s">
        <v>2800</v>
      </c>
      <c r="D9495" s="541" t="s">
        <v>12285</v>
      </c>
      <c r="E9495" s="540" t="s">
        <v>188</v>
      </c>
      <c r="F9495" s="496">
        <v>198.25999999999999</v>
      </c>
    </row>
    <row r="9496" s="489" customFormat="1">
      <c r="B9496" s="494">
        <v>103146</v>
      </c>
      <c r="C9496" s="536" t="s">
        <v>2800</v>
      </c>
      <c r="D9496" s="541" t="s">
        <v>12286</v>
      </c>
      <c r="E9496" s="540" t="s">
        <v>188</v>
      </c>
      <c r="F9496" s="496">
        <v>210.77000000000001</v>
      </c>
    </row>
    <row r="9497" s="489" customFormat="1">
      <c r="B9497" s="494">
        <v>103147</v>
      </c>
      <c r="C9497" s="536" t="s">
        <v>2800</v>
      </c>
      <c r="D9497" s="541" t="s">
        <v>12287</v>
      </c>
      <c r="E9497" s="540" t="s">
        <v>188</v>
      </c>
      <c r="F9497" s="496">
        <v>235.81999999999999</v>
      </c>
    </row>
    <row r="9498" s="489" customFormat="1">
      <c r="B9498" s="494">
        <v>103148</v>
      </c>
      <c r="C9498" s="536" t="s">
        <v>2800</v>
      </c>
      <c r="D9498" s="541" t="s">
        <v>12288</v>
      </c>
      <c r="E9498" s="540" t="s">
        <v>188</v>
      </c>
      <c r="F9498" s="496">
        <v>284.39999999999998</v>
      </c>
    </row>
    <row r="9499" s="489" customFormat="1">
      <c r="B9499" s="494">
        <v>103137</v>
      </c>
      <c r="C9499" s="536" t="s">
        <v>2800</v>
      </c>
      <c r="D9499" s="541" t="s">
        <v>12289</v>
      </c>
      <c r="E9499" s="540" t="s">
        <v>188</v>
      </c>
      <c r="F9499" s="496">
        <v>34.979999999999997</v>
      </c>
    </row>
    <row r="9500" s="489" customFormat="1">
      <c r="B9500" s="494">
        <v>103149</v>
      </c>
      <c r="C9500" s="536" t="s">
        <v>2800</v>
      </c>
      <c r="D9500" s="541" t="s">
        <v>12290</v>
      </c>
      <c r="E9500" s="540" t="s">
        <v>188</v>
      </c>
      <c r="F9500" s="496">
        <v>309.45999999999998</v>
      </c>
    </row>
    <row r="9501" s="489" customFormat="1">
      <c r="B9501" s="494">
        <v>103150</v>
      </c>
      <c r="C9501" s="536" t="s">
        <v>2800</v>
      </c>
      <c r="D9501" s="541" t="s">
        <v>12291</v>
      </c>
      <c r="E9501" s="540" t="s">
        <v>188</v>
      </c>
      <c r="F9501" s="496">
        <v>357.97000000000003</v>
      </c>
    </row>
    <row r="9502" s="489" customFormat="1">
      <c r="B9502" s="494">
        <v>103106</v>
      </c>
      <c r="C9502" s="536" t="s">
        <v>2800</v>
      </c>
      <c r="D9502" s="541" t="s">
        <v>12292</v>
      </c>
      <c r="E9502" s="540" t="s">
        <v>188</v>
      </c>
      <c r="F9502" s="496">
        <v>61.189999999999998</v>
      </c>
    </row>
    <row r="9503" s="489" customFormat="1">
      <c r="B9503" s="494">
        <v>103119</v>
      </c>
      <c r="C9503" s="536" t="s">
        <v>2800</v>
      </c>
      <c r="D9503" s="541" t="s">
        <v>12293</v>
      </c>
      <c r="E9503" s="540" t="s">
        <v>188</v>
      </c>
      <c r="F9503" s="496">
        <v>747.40999999999997</v>
      </c>
    </row>
    <row r="9504" s="489" customFormat="1">
      <c r="B9504" s="494">
        <v>103120</v>
      </c>
      <c r="C9504" s="536" t="s">
        <v>2800</v>
      </c>
      <c r="D9504" s="541" t="s">
        <v>12294</v>
      </c>
      <c r="E9504" s="540" t="s">
        <v>188</v>
      </c>
      <c r="F9504" s="496">
        <v>894.66999999999996</v>
      </c>
    </row>
    <row r="9505" s="489" customFormat="1">
      <c r="B9505" s="494">
        <v>103107</v>
      </c>
      <c r="C9505" s="536" t="s">
        <v>2800</v>
      </c>
      <c r="D9505" s="541" t="s">
        <v>12295</v>
      </c>
      <c r="E9505" s="540" t="s">
        <v>188</v>
      </c>
      <c r="F9505" s="496">
        <v>86.239999999999995</v>
      </c>
    </row>
    <row r="9506" s="489" customFormat="1">
      <c r="B9506" s="494">
        <v>103108</v>
      </c>
      <c r="C9506" s="536" t="s">
        <v>2800</v>
      </c>
      <c r="D9506" s="541" t="s">
        <v>12296</v>
      </c>
      <c r="E9506" s="540" t="s">
        <v>188</v>
      </c>
      <c r="F9506" s="496">
        <v>111.3</v>
      </c>
    </row>
    <row r="9507" s="489" customFormat="1">
      <c r="B9507" s="494">
        <v>103109</v>
      </c>
      <c r="C9507" s="536" t="s">
        <v>2800</v>
      </c>
      <c r="D9507" s="541" t="s">
        <v>12297</v>
      </c>
      <c r="E9507" s="540" t="s">
        <v>188</v>
      </c>
      <c r="F9507" s="496">
        <v>183.41</v>
      </c>
    </row>
    <row r="9508" s="489" customFormat="1">
      <c r="B9508" s="494">
        <v>103110</v>
      </c>
      <c r="C9508" s="536" t="s">
        <v>2800</v>
      </c>
      <c r="D9508" s="541" t="s">
        <v>12298</v>
      </c>
      <c r="E9508" s="540" t="s">
        <v>188</v>
      </c>
      <c r="F9508" s="496">
        <v>208.46000000000001</v>
      </c>
    </row>
    <row r="9509" s="489" customFormat="1">
      <c r="B9509" s="494">
        <v>103111</v>
      </c>
      <c r="C9509" s="536" t="s">
        <v>2800</v>
      </c>
      <c r="D9509" s="541" t="s">
        <v>12299</v>
      </c>
      <c r="E9509" s="540" t="s">
        <v>188</v>
      </c>
      <c r="F9509" s="496">
        <v>280.58999999999997</v>
      </c>
    </row>
    <row r="9510" s="489" customFormat="1">
      <c r="B9510" s="494">
        <v>103112</v>
      </c>
      <c r="C9510" s="536" t="s">
        <v>2800</v>
      </c>
      <c r="D9510" s="541" t="s">
        <v>12300</v>
      </c>
      <c r="E9510" s="540" t="s">
        <v>188</v>
      </c>
      <c r="F9510" s="496">
        <v>305.61000000000001</v>
      </c>
    </row>
    <row r="9511" s="489" customFormat="1">
      <c r="B9511" s="494">
        <v>103113</v>
      </c>
      <c r="C9511" s="536" t="s">
        <v>2800</v>
      </c>
      <c r="D9511" s="541" t="s">
        <v>12301</v>
      </c>
      <c r="E9511" s="540" t="s">
        <v>188</v>
      </c>
      <c r="F9511" s="496">
        <v>377.73000000000002</v>
      </c>
    </row>
    <row r="9512" s="489" customFormat="1">
      <c r="B9512" s="494">
        <v>103114</v>
      </c>
      <c r="C9512" s="536" t="s">
        <v>2800</v>
      </c>
      <c r="D9512" s="541" t="s">
        <v>12302</v>
      </c>
      <c r="E9512" s="540" t="s">
        <v>188</v>
      </c>
      <c r="F9512" s="496">
        <v>402.79000000000002</v>
      </c>
    </row>
    <row r="9513" s="489" customFormat="1">
      <c r="B9513" s="494">
        <v>103115</v>
      </c>
      <c r="C9513" s="536" t="s">
        <v>2800</v>
      </c>
      <c r="D9513" s="541" t="s">
        <v>12303</v>
      </c>
      <c r="E9513" s="540" t="s">
        <v>188</v>
      </c>
      <c r="F9513" s="496">
        <v>452.88999999999999</v>
      </c>
    </row>
    <row r="9514" s="489" customFormat="1">
      <c r="B9514" s="494">
        <v>103116</v>
      </c>
      <c r="C9514" s="536" t="s">
        <v>2800</v>
      </c>
      <c r="D9514" s="541" t="s">
        <v>12304</v>
      </c>
      <c r="E9514" s="540" t="s">
        <v>188</v>
      </c>
      <c r="F9514" s="496">
        <v>550.03999999999996</v>
      </c>
    </row>
    <row r="9515" s="489" customFormat="1">
      <c r="B9515" s="494">
        <v>103105</v>
      </c>
      <c r="C9515" s="536" t="s">
        <v>2800</v>
      </c>
      <c r="D9515" s="541" t="s">
        <v>12305</v>
      </c>
      <c r="E9515" s="540" t="s">
        <v>188</v>
      </c>
      <c r="F9515" s="496">
        <v>51.18</v>
      </c>
    </row>
    <row r="9516" s="489" customFormat="1">
      <c r="B9516" s="494">
        <v>103117</v>
      </c>
      <c r="C9516" s="536" t="s">
        <v>2800</v>
      </c>
      <c r="D9516" s="541" t="s">
        <v>12306</v>
      </c>
      <c r="E9516" s="540" t="s">
        <v>188</v>
      </c>
      <c r="F9516" s="496">
        <v>600.13999999999999</v>
      </c>
    </row>
    <row r="9517" s="489" customFormat="1">
      <c r="B9517" s="494">
        <v>103118</v>
      </c>
      <c r="C9517" s="536" t="s">
        <v>2800</v>
      </c>
      <c r="D9517" s="541" t="s">
        <v>12307</v>
      </c>
      <c r="E9517" s="540" t="s">
        <v>188</v>
      </c>
      <c r="F9517" s="496">
        <v>697.29999999999995</v>
      </c>
    </row>
    <row r="9518" s="489" customFormat="1">
      <c r="B9518" s="494">
        <v>103122</v>
      </c>
      <c r="C9518" s="536" t="s">
        <v>2800</v>
      </c>
      <c r="D9518" s="541" t="s">
        <v>12308</v>
      </c>
      <c r="E9518" s="540" t="s">
        <v>188</v>
      </c>
      <c r="F9518" s="496">
        <v>82.430000000000007</v>
      </c>
    </row>
    <row r="9519" s="489" customFormat="1">
      <c r="B9519" s="494">
        <v>103135</v>
      </c>
      <c r="C9519" s="536" t="s">
        <v>2800</v>
      </c>
      <c r="D9519" s="541" t="s">
        <v>12309</v>
      </c>
      <c r="E9519" s="540" t="s">
        <v>188</v>
      </c>
      <c r="F9519" s="496">
        <v>1111.73</v>
      </c>
    </row>
    <row r="9520" s="489" customFormat="1">
      <c r="B9520" s="494">
        <v>103136</v>
      </c>
      <c r="C9520" s="536" t="s">
        <v>2800</v>
      </c>
      <c r="D9520" s="541" t="s">
        <v>12310</v>
      </c>
      <c r="E9520" s="540" t="s">
        <v>188</v>
      </c>
      <c r="F9520" s="496">
        <v>1332.6199999999999</v>
      </c>
    </row>
    <row r="9521" s="489" customFormat="1">
      <c r="B9521" s="494">
        <v>103123</v>
      </c>
      <c r="C9521" s="536" t="s">
        <v>2800</v>
      </c>
      <c r="D9521" s="541" t="s">
        <v>12311</v>
      </c>
      <c r="E9521" s="540" t="s">
        <v>188</v>
      </c>
      <c r="F9521" s="496">
        <v>120.01000000000001</v>
      </c>
    </row>
    <row r="9522" s="489" customFormat="1">
      <c r="B9522" s="494">
        <v>103124</v>
      </c>
      <c r="C9522" s="536" t="s">
        <v>2800</v>
      </c>
      <c r="D9522" s="541" t="s">
        <v>12312</v>
      </c>
      <c r="E9522" s="540" t="s">
        <v>188</v>
      </c>
      <c r="F9522" s="496">
        <v>157.56999999999999</v>
      </c>
    </row>
    <row r="9523" s="489" customFormat="1">
      <c r="B9523" s="494">
        <v>103125</v>
      </c>
      <c r="C9523" s="536" t="s">
        <v>2800</v>
      </c>
      <c r="D9523" s="541" t="s">
        <v>12313</v>
      </c>
      <c r="E9523" s="540" t="s">
        <v>188</v>
      </c>
      <c r="F9523" s="496">
        <v>265.75999999999999</v>
      </c>
    </row>
    <row r="9524" s="489" customFormat="1">
      <c r="B9524" s="494">
        <v>103126</v>
      </c>
      <c r="C9524" s="536" t="s">
        <v>2800</v>
      </c>
      <c r="D9524" s="541" t="s">
        <v>12314</v>
      </c>
      <c r="E9524" s="540" t="s">
        <v>188</v>
      </c>
      <c r="F9524" s="496">
        <v>303.31999999999999</v>
      </c>
    </row>
    <row r="9525" s="489" customFormat="1">
      <c r="B9525" s="494">
        <v>103127</v>
      </c>
      <c r="C9525" s="536" t="s">
        <v>2800</v>
      </c>
      <c r="D9525" s="541" t="s">
        <v>12315</v>
      </c>
      <c r="E9525" s="540" t="s">
        <v>188</v>
      </c>
      <c r="F9525" s="496">
        <v>411.5</v>
      </c>
    </row>
    <row r="9526" s="489" customFormat="1">
      <c r="B9526" s="494">
        <v>103128</v>
      </c>
      <c r="C9526" s="536" t="s">
        <v>2800</v>
      </c>
      <c r="D9526" s="541" t="s">
        <v>12316</v>
      </c>
      <c r="E9526" s="540" t="s">
        <v>188</v>
      </c>
      <c r="F9526" s="496">
        <v>449.06</v>
      </c>
    </row>
    <row r="9527" s="489" customFormat="1">
      <c r="B9527" s="494">
        <v>103129</v>
      </c>
      <c r="C9527" s="536" t="s">
        <v>2800</v>
      </c>
      <c r="D9527" s="541" t="s">
        <v>12317</v>
      </c>
      <c r="E9527" s="540" t="s">
        <v>188</v>
      </c>
      <c r="F9527" s="496">
        <v>557.25</v>
      </c>
    </row>
    <row r="9528" s="489" customFormat="1">
      <c r="B9528" s="494">
        <v>103130</v>
      </c>
      <c r="C9528" s="536" t="s">
        <v>2800</v>
      </c>
      <c r="D9528" s="541" t="s">
        <v>12318</v>
      </c>
      <c r="E9528" s="540" t="s">
        <v>188</v>
      </c>
      <c r="F9528" s="496">
        <v>594.79999999999995</v>
      </c>
    </row>
    <row r="9529" s="489" customFormat="1">
      <c r="B9529" s="494">
        <v>103131</v>
      </c>
      <c r="C9529" s="536" t="s">
        <v>2800</v>
      </c>
      <c r="D9529" s="541" t="s">
        <v>12319</v>
      </c>
      <c r="E9529" s="540" t="s">
        <v>188</v>
      </c>
      <c r="F9529" s="496">
        <v>669.94000000000005</v>
      </c>
    </row>
    <row r="9530" s="489" customFormat="1">
      <c r="B9530" s="494">
        <v>103132</v>
      </c>
      <c r="C9530" s="536" t="s">
        <v>2800</v>
      </c>
      <c r="D9530" s="541" t="s">
        <v>12320</v>
      </c>
      <c r="E9530" s="540" t="s">
        <v>188</v>
      </c>
      <c r="F9530" s="496">
        <v>815.69000000000005</v>
      </c>
    </row>
    <row r="9531" s="489" customFormat="1">
      <c r="B9531" s="494">
        <v>103121</v>
      </c>
      <c r="C9531" s="536" t="s">
        <v>2800</v>
      </c>
      <c r="D9531" s="541" t="s">
        <v>12321</v>
      </c>
      <c r="E9531" s="540" t="s">
        <v>188</v>
      </c>
      <c r="F9531" s="496">
        <v>67.400000000000006</v>
      </c>
    </row>
    <row r="9532" s="489" customFormat="1">
      <c r="B9532" s="494">
        <v>103133</v>
      </c>
      <c r="C9532" s="536" t="s">
        <v>2800</v>
      </c>
      <c r="D9532" s="541" t="s">
        <v>12322</v>
      </c>
      <c r="E9532" s="540" t="s">
        <v>188</v>
      </c>
      <c r="F9532" s="496">
        <v>890.84000000000003</v>
      </c>
    </row>
    <row r="9533" s="489" customFormat="1">
      <c r="B9533" s="494">
        <v>103134</v>
      </c>
      <c r="C9533" s="536" t="s">
        <v>2800</v>
      </c>
      <c r="D9533" s="541" t="s">
        <v>12323</v>
      </c>
      <c r="E9533" s="540" t="s">
        <v>188</v>
      </c>
      <c r="F9533" s="496">
        <v>1036.5899999999999</v>
      </c>
    </row>
    <row r="9534" s="489" customFormat="1">
      <c r="B9534" s="494">
        <v>103090</v>
      </c>
      <c r="C9534" s="536" t="s">
        <v>2800</v>
      </c>
      <c r="D9534" s="541" t="s">
        <v>12324</v>
      </c>
      <c r="E9534" s="540" t="s">
        <v>143</v>
      </c>
      <c r="F9534" s="496">
        <v>14.699999999999999</v>
      </c>
    </row>
    <row r="9535" s="489" customFormat="1">
      <c r="B9535" s="494">
        <v>103103</v>
      </c>
      <c r="C9535" s="536" t="s">
        <v>2800</v>
      </c>
      <c r="D9535" s="541" t="s">
        <v>12325</v>
      </c>
      <c r="E9535" s="540" t="s">
        <v>143</v>
      </c>
      <c r="F9535" s="496">
        <v>144.97999999999999</v>
      </c>
    </row>
    <row r="9536" s="489" customFormat="1">
      <c r="B9536" s="494">
        <v>103104</v>
      </c>
      <c r="C9536" s="536" t="s">
        <v>2800</v>
      </c>
      <c r="D9536" s="541" t="s">
        <v>12326</v>
      </c>
      <c r="E9536" s="540" t="s">
        <v>143</v>
      </c>
      <c r="F9536" s="496">
        <v>173.38999999999999</v>
      </c>
    </row>
    <row r="9537" s="489" customFormat="1">
      <c r="B9537" s="494">
        <v>103091</v>
      </c>
      <c r="C9537" s="536" t="s">
        <v>2800</v>
      </c>
      <c r="D9537" s="541" t="s">
        <v>12327</v>
      </c>
      <c r="E9537" s="540" t="s">
        <v>143</v>
      </c>
      <c r="F9537" s="496">
        <v>20.699999999999999</v>
      </c>
    </row>
    <row r="9538" s="489" customFormat="1">
      <c r="B9538" s="494">
        <v>103092</v>
      </c>
      <c r="C9538" s="536" t="s">
        <v>2800</v>
      </c>
      <c r="D9538" s="541" t="s">
        <v>12328</v>
      </c>
      <c r="E9538" s="540" t="s">
        <v>143</v>
      </c>
      <c r="F9538" s="496">
        <v>26.699999999999999</v>
      </c>
    </row>
    <row r="9539" s="489" customFormat="1">
      <c r="B9539" s="494">
        <v>103093</v>
      </c>
      <c r="C9539" s="536" t="s">
        <v>2800</v>
      </c>
      <c r="D9539" s="541" t="s">
        <v>12329</v>
      </c>
      <c r="E9539" s="540" t="s">
        <v>143</v>
      </c>
      <c r="F9539" s="496">
        <v>40.82</v>
      </c>
    </row>
    <row r="9540" s="489" customFormat="1">
      <c r="B9540" s="494">
        <v>103094</v>
      </c>
      <c r="C9540" s="536" t="s">
        <v>2800</v>
      </c>
      <c r="D9540" s="541" t="s">
        <v>12330</v>
      </c>
      <c r="E9540" s="540" t="s">
        <v>143</v>
      </c>
      <c r="F9540" s="496">
        <v>46.850000000000001</v>
      </c>
    </row>
    <row r="9541" s="489" customFormat="1">
      <c r="B9541" s="494">
        <v>103095</v>
      </c>
      <c r="C9541" s="536" t="s">
        <v>2800</v>
      </c>
      <c r="D9541" s="541" t="s">
        <v>12331</v>
      </c>
      <c r="E9541" s="540" t="s">
        <v>143</v>
      </c>
      <c r="F9541" s="496">
        <v>60.950000000000003</v>
      </c>
    </row>
    <row r="9542" s="489" customFormat="1">
      <c r="B9542" s="494">
        <v>103096</v>
      </c>
      <c r="C9542" s="536" t="s">
        <v>2800</v>
      </c>
      <c r="D9542" s="541" t="s">
        <v>12332</v>
      </c>
      <c r="E9542" s="540" t="s">
        <v>143</v>
      </c>
      <c r="F9542" s="496">
        <v>66.980000000000004</v>
      </c>
    </row>
    <row r="9543" s="489" customFormat="1">
      <c r="B9543" s="494">
        <v>103097</v>
      </c>
      <c r="C9543" s="536" t="s">
        <v>2800</v>
      </c>
      <c r="D9543" s="541" t="s">
        <v>12333</v>
      </c>
      <c r="E9543" s="540" t="s">
        <v>143</v>
      </c>
      <c r="F9543" s="496">
        <v>81.090000000000003</v>
      </c>
    </row>
    <row r="9544" s="489" customFormat="1">
      <c r="B9544" s="494">
        <v>103098</v>
      </c>
      <c r="C9544" s="536" t="s">
        <v>2800</v>
      </c>
      <c r="D9544" s="541" t="s">
        <v>12334</v>
      </c>
      <c r="E9544" s="540" t="s">
        <v>143</v>
      </c>
      <c r="F9544" s="496">
        <v>87.120000000000005</v>
      </c>
    </row>
    <row r="9545" s="489" customFormat="1">
      <c r="B9545" s="494">
        <v>103099</v>
      </c>
      <c r="C9545" s="536" t="s">
        <v>2800</v>
      </c>
      <c r="D9545" s="541" t="s">
        <v>12335</v>
      </c>
      <c r="E9545" s="540" t="s">
        <v>143</v>
      </c>
      <c r="F9545" s="496">
        <v>99.120000000000005</v>
      </c>
    </row>
    <row r="9546" s="489" customFormat="1">
      <c r="B9546" s="494">
        <v>103100</v>
      </c>
      <c r="C9546" s="536" t="s">
        <v>2800</v>
      </c>
      <c r="D9546" s="541" t="s">
        <v>12336</v>
      </c>
      <c r="E9546" s="540" t="s">
        <v>143</v>
      </c>
      <c r="F9546" s="496">
        <v>105.8</v>
      </c>
    </row>
    <row r="9547" s="489" customFormat="1">
      <c r="B9547" s="494">
        <v>103089</v>
      </c>
      <c r="C9547" s="536" t="s">
        <v>2800</v>
      </c>
      <c r="D9547" s="541" t="s">
        <v>12337</v>
      </c>
      <c r="E9547" s="540" t="s">
        <v>143</v>
      </c>
      <c r="F9547" s="496">
        <v>12.300000000000001</v>
      </c>
    </row>
    <row r="9548" s="489" customFormat="1">
      <c r="B9548" s="494">
        <v>103101</v>
      </c>
      <c r="C9548" s="536" t="s">
        <v>2800</v>
      </c>
      <c r="D9548" s="541" t="s">
        <v>12338</v>
      </c>
      <c r="E9548" s="540" t="s">
        <v>143</v>
      </c>
      <c r="F9548" s="496">
        <v>116.54000000000001</v>
      </c>
    </row>
    <row r="9549" s="489" customFormat="1">
      <c r="B9549" s="494">
        <v>103102</v>
      </c>
      <c r="C9549" s="536" t="s">
        <v>2800</v>
      </c>
      <c r="D9549" s="541" t="s">
        <v>12339</v>
      </c>
      <c r="E9549" s="540" t="s">
        <v>143</v>
      </c>
      <c r="F9549" s="496">
        <v>134.22999999999999</v>
      </c>
    </row>
    <row r="9550" s="489" customFormat="1">
      <c r="B9550" s="494">
        <v>101112</v>
      </c>
      <c r="C9550" s="536" t="s">
        <v>2800</v>
      </c>
      <c r="D9550" s="541" t="s">
        <v>12340</v>
      </c>
      <c r="E9550" s="540" t="s">
        <v>12626</v>
      </c>
      <c r="F9550" s="496">
        <v>1069.71</v>
      </c>
    </row>
    <row r="9551" s="489" customFormat="1">
      <c r="B9551" s="494">
        <v>101113</v>
      </c>
      <c r="C9551" s="536" t="s">
        <v>2800</v>
      </c>
      <c r="D9551" s="541" t="s">
        <v>12341</v>
      </c>
      <c r="E9551" s="540" t="s">
        <v>12626</v>
      </c>
      <c r="F9551" s="496">
        <v>1036.24</v>
      </c>
    </row>
    <row r="9552" s="489" customFormat="1">
      <c r="B9552" s="494">
        <v>101098</v>
      </c>
      <c r="C9552" s="536" t="s">
        <v>2800</v>
      </c>
      <c r="D9552" s="541" t="s">
        <v>12342</v>
      </c>
      <c r="E9552" s="540" t="s">
        <v>12626</v>
      </c>
      <c r="F9552" s="496">
        <v>1287.0599999999999</v>
      </c>
    </row>
    <row r="9553" s="489" customFormat="1">
      <c r="B9553" s="494">
        <v>101106</v>
      </c>
      <c r="C9553" s="536" t="s">
        <v>2800</v>
      </c>
      <c r="D9553" s="541" t="s">
        <v>12343</v>
      </c>
      <c r="E9553" s="540" t="s">
        <v>12626</v>
      </c>
      <c r="F9553" s="496">
        <v>1251.75</v>
      </c>
    </row>
    <row r="9554" s="489" customFormat="1">
      <c r="B9554" s="494">
        <v>101102</v>
      </c>
      <c r="C9554" s="536" t="s">
        <v>2800</v>
      </c>
      <c r="D9554" s="541" t="s">
        <v>12344</v>
      </c>
      <c r="E9554" s="540" t="s">
        <v>12626</v>
      </c>
      <c r="F9554" s="496">
        <v>981.32000000000005</v>
      </c>
    </row>
    <row r="9555" s="489" customFormat="1">
      <c r="B9555" s="494">
        <v>101110</v>
      </c>
      <c r="C9555" s="536" t="s">
        <v>2800</v>
      </c>
      <c r="D9555" s="541" t="s">
        <v>12345</v>
      </c>
      <c r="E9555" s="540" t="s">
        <v>12626</v>
      </c>
      <c r="F9555" s="496">
        <v>938.95000000000005</v>
      </c>
    </row>
    <row r="9556" s="489" customFormat="1">
      <c r="B9556" s="494">
        <v>101099</v>
      </c>
      <c r="C9556" s="536" t="s">
        <v>2800</v>
      </c>
      <c r="D9556" s="541" t="s">
        <v>12346</v>
      </c>
      <c r="E9556" s="540" t="s">
        <v>12626</v>
      </c>
      <c r="F9556" s="496">
        <v>1175.8499999999999</v>
      </c>
    </row>
    <row r="9557" s="489" customFormat="1">
      <c r="B9557" s="494">
        <v>101107</v>
      </c>
      <c r="C9557" s="536" t="s">
        <v>2800</v>
      </c>
      <c r="D9557" s="541" t="s">
        <v>12347</v>
      </c>
      <c r="E9557" s="540" t="s">
        <v>12626</v>
      </c>
      <c r="F9557" s="496">
        <v>1142.2</v>
      </c>
    </row>
    <row r="9558" s="489" customFormat="1">
      <c r="B9558" s="494">
        <v>101103</v>
      </c>
      <c r="C9558" s="536" t="s">
        <v>2800</v>
      </c>
      <c r="D9558" s="541" t="s">
        <v>12348</v>
      </c>
      <c r="E9558" s="540" t="s">
        <v>12626</v>
      </c>
      <c r="F9558" s="496">
        <v>926.32000000000005</v>
      </c>
    </row>
    <row r="9559" s="489" customFormat="1">
      <c r="B9559" s="494">
        <v>101111</v>
      </c>
      <c r="C9559" s="536" t="s">
        <v>2800</v>
      </c>
      <c r="D9559" s="541" t="s">
        <v>12349</v>
      </c>
      <c r="E9559" s="540" t="s">
        <v>12626</v>
      </c>
      <c r="F9559" s="496">
        <v>886.54999999999995</v>
      </c>
    </row>
    <row r="9560" s="489" customFormat="1">
      <c r="B9560" s="494">
        <v>101096</v>
      </c>
      <c r="C9560" s="536" t="s">
        <v>2800</v>
      </c>
      <c r="D9560" s="541" t="s">
        <v>12350</v>
      </c>
      <c r="E9560" s="540" t="s">
        <v>12626</v>
      </c>
      <c r="F9560" s="496">
        <v>1491.8399999999999</v>
      </c>
    </row>
    <row r="9561" s="489" customFormat="1">
      <c r="B9561" s="494">
        <v>101104</v>
      </c>
      <c r="C9561" s="536" t="s">
        <v>2800</v>
      </c>
      <c r="D9561" s="541" t="s">
        <v>12351</v>
      </c>
      <c r="E9561" s="540" t="s">
        <v>12626</v>
      </c>
      <c r="F9561" s="496">
        <v>1454.02</v>
      </c>
    </row>
    <row r="9562" s="489" customFormat="1">
      <c r="B9562" s="494">
        <v>101100</v>
      </c>
      <c r="C9562" s="536" t="s">
        <v>2800</v>
      </c>
      <c r="D9562" s="541" t="s">
        <v>12352</v>
      </c>
      <c r="E9562" s="540" t="s">
        <v>12626</v>
      </c>
      <c r="F9562" s="496">
        <v>1036.7</v>
      </c>
    </row>
    <row r="9563" s="489" customFormat="1">
      <c r="B9563" s="494">
        <v>101108</v>
      </c>
      <c r="C9563" s="536" t="s">
        <v>2800</v>
      </c>
      <c r="D9563" s="541" t="s">
        <v>12353</v>
      </c>
      <c r="E9563" s="540" t="s">
        <v>12626</v>
      </c>
      <c r="F9563" s="496">
        <v>990.38999999999999</v>
      </c>
    </row>
    <row r="9564" s="489" customFormat="1">
      <c r="B9564" s="494">
        <v>101097</v>
      </c>
      <c r="C9564" s="536" t="s">
        <v>2800</v>
      </c>
      <c r="D9564" s="541" t="s">
        <v>12354</v>
      </c>
      <c r="E9564" s="540" t="s">
        <v>12626</v>
      </c>
      <c r="F9564" s="496">
        <v>1403.1600000000001</v>
      </c>
    </row>
    <row r="9565" s="489" customFormat="1">
      <c r="B9565" s="494">
        <v>101105</v>
      </c>
      <c r="C9565" s="536" t="s">
        <v>2800</v>
      </c>
      <c r="D9565" s="541" t="s">
        <v>12355</v>
      </c>
      <c r="E9565" s="540" t="s">
        <v>12626</v>
      </c>
      <c r="F9565" s="496">
        <v>1366.1500000000001</v>
      </c>
    </row>
    <row r="9566" s="489" customFormat="1">
      <c r="B9566" s="494">
        <v>101101</v>
      </c>
      <c r="C9566" s="536" t="s">
        <v>2800</v>
      </c>
      <c r="D9566" s="541" t="s">
        <v>12356</v>
      </c>
      <c r="E9566" s="540" t="s">
        <v>12626</v>
      </c>
      <c r="F9566" s="496">
        <v>1010.88</v>
      </c>
    </row>
    <row r="9567" s="489" customFormat="1">
      <c r="B9567" s="494">
        <v>101109</v>
      </c>
      <c r="C9567" s="536" t="s">
        <v>2800</v>
      </c>
      <c r="D9567" s="541" t="s">
        <v>12357</v>
      </c>
      <c r="E9567" s="540" t="s">
        <v>12626</v>
      </c>
      <c r="F9567" s="496">
        <v>965.87</v>
      </c>
    </row>
    <row r="9568" s="489" customFormat="1">
      <c r="B9568" s="494">
        <v>96393</v>
      </c>
      <c r="C9568" s="536" t="s">
        <v>2800</v>
      </c>
      <c r="D9568" s="541" t="s">
        <v>12358</v>
      </c>
      <c r="E9568" s="540" t="s">
        <v>12626</v>
      </c>
      <c r="F9568" s="496">
        <v>202.52000000000001</v>
      </c>
    </row>
    <row r="9569" s="489" customFormat="1">
      <c r="B9569" s="494">
        <v>96394</v>
      </c>
      <c r="C9569" s="536" t="s">
        <v>2800</v>
      </c>
      <c r="D9569" s="541" t="s">
        <v>12359</v>
      </c>
      <c r="E9569" s="540" t="s">
        <v>12626</v>
      </c>
      <c r="F9569" s="496">
        <v>265.30000000000001</v>
      </c>
    </row>
    <row r="9570" s="489" customFormat="1">
      <c r="B9570" s="494">
        <v>104363</v>
      </c>
      <c r="C9570" s="536" t="s">
        <v>2800</v>
      </c>
      <c r="D9570" s="541" t="s">
        <v>12360</v>
      </c>
      <c r="E9570" s="540" t="s">
        <v>751</v>
      </c>
      <c r="F9570" s="496">
        <v>0</v>
      </c>
    </row>
    <row r="9571" s="489" customFormat="1">
      <c r="B9571" s="494">
        <v>104360</v>
      </c>
      <c r="C9571" s="536" t="s">
        <v>2800</v>
      </c>
      <c r="D9571" s="541" t="s">
        <v>12361</v>
      </c>
      <c r="E9571" s="540" t="s">
        <v>751</v>
      </c>
      <c r="F9571" s="496">
        <v>0</v>
      </c>
    </row>
    <row r="9572" s="489" customFormat="1">
      <c r="B9572" s="494">
        <v>104358</v>
      </c>
      <c r="C9572" s="536" t="s">
        <v>2800</v>
      </c>
      <c r="D9572" s="541" t="s">
        <v>12362</v>
      </c>
      <c r="E9572" s="540" t="s">
        <v>751</v>
      </c>
      <c r="F9572" s="496">
        <v>0</v>
      </c>
    </row>
    <row r="9573" s="489" customFormat="1">
      <c r="B9573" s="494">
        <v>104362</v>
      </c>
      <c r="C9573" s="536" t="s">
        <v>2800</v>
      </c>
      <c r="D9573" s="541" t="s">
        <v>12363</v>
      </c>
      <c r="E9573" s="540" t="s">
        <v>751</v>
      </c>
      <c r="F9573" s="496">
        <v>0</v>
      </c>
    </row>
    <row r="9574" s="489" customFormat="1">
      <c r="B9574" s="494">
        <v>104361</v>
      </c>
      <c r="C9574" s="536" t="s">
        <v>2800</v>
      </c>
      <c r="D9574" s="541" t="s">
        <v>12364</v>
      </c>
      <c r="E9574" s="540" t="s">
        <v>751</v>
      </c>
      <c r="F9574" s="496">
        <v>0</v>
      </c>
    </row>
    <row r="9575" s="489" customFormat="1">
      <c r="B9575" s="494">
        <v>104359</v>
      </c>
      <c r="C9575" s="536" t="s">
        <v>2800</v>
      </c>
      <c r="D9575" s="541" t="s">
        <v>12365</v>
      </c>
      <c r="E9575" s="540" t="s">
        <v>751</v>
      </c>
      <c r="F9575" s="496">
        <v>0</v>
      </c>
    </row>
    <row r="9576" s="489" customFormat="1">
      <c r="B9576" s="494">
        <v>96395</v>
      </c>
      <c r="C9576" s="536" t="s">
        <v>2800</v>
      </c>
      <c r="D9576" s="541" t="s">
        <v>12366</v>
      </c>
      <c r="E9576" s="540" t="s">
        <v>12626</v>
      </c>
      <c r="F9576" s="496">
        <v>354.11000000000001</v>
      </c>
    </row>
    <row r="9577" s="489" customFormat="1">
      <c r="B9577" s="494">
        <v>106102</v>
      </c>
      <c r="C9577" s="536" t="s">
        <v>2800</v>
      </c>
      <c r="D9577" s="541" t="s">
        <v>12367</v>
      </c>
      <c r="E9577" s="540" t="s">
        <v>751</v>
      </c>
      <c r="F9577" s="496">
        <v>0</v>
      </c>
    </row>
    <row r="9578" s="489" customFormat="1">
      <c r="B9578" s="494">
        <v>106103</v>
      </c>
      <c r="C9578" s="536" t="s">
        <v>2800</v>
      </c>
      <c r="D9578" s="541" t="s">
        <v>12368</v>
      </c>
      <c r="E9578" s="540" t="s">
        <v>751</v>
      </c>
      <c r="F9578" s="496">
        <v>0</v>
      </c>
    </row>
    <row r="9579" s="489" customFormat="1">
      <c r="B9579" s="494">
        <v>104373</v>
      </c>
      <c r="C9579" s="536" t="s">
        <v>2800</v>
      </c>
      <c r="D9579" s="541" t="s">
        <v>12369</v>
      </c>
      <c r="E9579" s="540" t="s">
        <v>751</v>
      </c>
      <c r="F9579" s="496">
        <v>0</v>
      </c>
    </row>
    <row r="9580" s="489" customFormat="1">
      <c r="B9580" s="494">
        <v>104374</v>
      </c>
      <c r="C9580" s="536" t="s">
        <v>2800</v>
      </c>
      <c r="D9580" s="541" t="s">
        <v>12370</v>
      </c>
      <c r="E9580" s="540" t="s">
        <v>751</v>
      </c>
      <c r="F9580" s="496">
        <v>0</v>
      </c>
    </row>
    <row r="9581" s="489" customFormat="1">
      <c r="B9581" s="494">
        <v>105529</v>
      </c>
      <c r="C9581" s="536" t="s">
        <v>2800</v>
      </c>
      <c r="D9581" s="541" t="s">
        <v>12371</v>
      </c>
      <c r="E9581" s="540" t="s">
        <v>12626</v>
      </c>
      <c r="F9581" s="496">
        <v>226.15000000000001</v>
      </c>
    </row>
    <row r="9582" s="489" customFormat="1">
      <c r="B9582" s="494">
        <v>105530</v>
      </c>
      <c r="C9582" s="536" t="s">
        <v>2800</v>
      </c>
      <c r="D9582" s="541" t="s">
        <v>12372</v>
      </c>
      <c r="E9582" s="540" t="s">
        <v>12626</v>
      </c>
      <c r="F9582" s="496">
        <v>254.84999999999999</v>
      </c>
    </row>
    <row r="9583" s="489" customFormat="1">
      <c r="B9583" s="494">
        <v>105531</v>
      </c>
      <c r="C9583" s="536" t="s">
        <v>2800</v>
      </c>
      <c r="D9583" s="541" t="s">
        <v>12373</v>
      </c>
      <c r="E9583" s="540" t="s">
        <v>12626</v>
      </c>
      <c r="F9583" s="496">
        <v>283.56999999999999</v>
      </c>
    </row>
    <row r="9584" s="489" customFormat="1">
      <c r="B9584" s="494">
        <v>105527</v>
      </c>
      <c r="C9584" s="536" t="s">
        <v>2800</v>
      </c>
      <c r="D9584" s="541" t="s">
        <v>12374</v>
      </c>
      <c r="E9584" s="540" t="s">
        <v>12626</v>
      </c>
      <c r="F9584" s="496">
        <v>168.69999999999999</v>
      </c>
    </row>
    <row r="9585" s="489" customFormat="1">
      <c r="B9585" s="494">
        <v>105532</v>
      </c>
      <c r="C9585" s="536" t="s">
        <v>2800</v>
      </c>
      <c r="D9585" s="541" t="s">
        <v>12375</v>
      </c>
      <c r="E9585" s="540" t="s">
        <v>12626</v>
      </c>
      <c r="F9585" s="496">
        <v>200.66</v>
      </c>
    </row>
    <row r="9586" s="489" customFormat="1">
      <c r="B9586" s="494">
        <v>105533</v>
      </c>
      <c r="C9586" s="536" t="s">
        <v>2800</v>
      </c>
      <c r="D9586" s="541" t="s">
        <v>12376</v>
      </c>
      <c r="E9586" s="540" t="s">
        <v>12626</v>
      </c>
      <c r="F9586" s="496">
        <v>229.91</v>
      </c>
    </row>
    <row r="9587" s="489" customFormat="1">
      <c r="B9587" s="494">
        <v>105534</v>
      </c>
      <c r="C9587" s="536" t="s">
        <v>2800</v>
      </c>
      <c r="D9587" s="541" t="s">
        <v>12377</v>
      </c>
      <c r="E9587" s="540" t="s">
        <v>12626</v>
      </c>
      <c r="F9587" s="496">
        <v>259.14999999999998</v>
      </c>
    </row>
    <row r="9588" s="489" customFormat="1">
      <c r="B9588" s="494">
        <v>105528</v>
      </c>
      <c r="C9588" s="536" t="s">
        <v>2800</v>
      </c>
      <c r="D9588" s="541" t="s">
        <v>12378</v>
      </c>
      <c r="E9588" s="540" t="s">
        <v>12626</v>
      </c>
      <c r="F9588" s="496">
        <v>142.16</v>
      </c>
    </row>
    <row r="9589" s="489" customFormat="1">
      <c r="B9589" s="494">
        <v>105523</v>
      </c>
      <c r="C9589" s="536" t="s">
        <v>2800</v>
      </c>
      <c r="D9589" s="541" t="s">
        <v>12379</v>
      </c>
      <c r="E9589" s="540" t="s">
        <v>12626</v>
      </c>
      <c r="F9589" s="496">
        <v>41.350000000000001</v>
      </c>
    </row>
    <row r="9590" s="489" customFormat="1">
      <c r="B9590" s="494">
        <v>105759</v>
      </c>
      <c r="C9590" s="536" t="s">
        <v>2800</v>
      </c>
      <c r="D9590" s="541" t="s">
        <v>12380</v>
      </c>
      <c r="E9590" s="540" t="s">
        <v>12626</v>
      </c>
      <c r="F9590" s="496">
        <v>57.299999999999997</v>
      </c>
    </row>
    <row r="9591" s="489" customFormat="1">
      <c r="B9591" s="494">
        <v>105524</v>
      </c>
      <c r="C9591" s="536" t="s">
        <v>2800</v>
      </c>
      <c r="D9591" s="541" t="s">
        <v>12381</v>
      </c>
      <c r="E9591" s="540" t="s">
        <v>12626</v>
      </c>
      <c r="F9591" s="496">
        <v>73.25</v>
      </c>
    </row>
    <row r="9592" s="489" customFormat="1">
      <c r="B9592" s="494">
        <v>105525</v>
      </c>
      <c r="C9592" s="536" t="s">
        <v>2800</v>
      </c>
      <c r="D9592" s="541" t="s">
        <v>12382</v>
      </c>
      <c r="E9592" s="540" t="s">
        <v>12626</v>
      </c>
      <c r="F9592" s="496">
        <v>105.15000000000001</v>
      </c>
    </row>
    <row r="9593" s="489" customFormat="1">
      <c r="B9593" s="494">
        <v>105526</v>
      </c>
      <c r="C9593" s="536" t="s">
        <v>2800</v>
      </c>
      <c r="D9593" s="541" t="s">
        <v>12383</v>
      </c>
      <c r="E9593" s="540" t="s">
        <v>12626</v>
      </c>
      <c r="F9593" s="496">
        <v>137.05000000000001</v>
      </c>
    </row>
    <row r="9594" s="489" customFormat="1">
      <c r="B9594" s="494">
        <v>105034</v>
      </c>
      <c r="C9594" s="536" t="s">
        <v>2800</v>
      </c>
      <c r="D9594" s="541" t="s">
        <v>12384</v>
      </c>
      <c r="E9594" s="540" t="s">
        <v>143</v>
      </c>
      <c r="F9594" s="496">
        <v>43.229999999999997</v>
      </c>
    </row>
    <row r="9595" s="489" customFormat="1">
      <c r="B9595" s="494">
        <v>105033</v>
      </c>
      <c r="C9595" s="536" t="s">
        <v>2800</v>
      </c>
      <c r="D9595" s="541" t="s">
        <v>12385</v>
      </c>
      <c r="E9595" s="540" t="s">
        <v>143</v>
      </c>
      <c r="F9595" s="496">
        <v>60.909999999999997</v>
      </c>
    </row>
    <row r="9596" s="489" customFormat="1">
      <c r="B9596" s="494">
        <v>93205</v>
      </c>
      <c r="C9596" s="536" t="s">
        <v>2800</v>
      </c>
      <c r="D9596" s="541" t="s">
        <v>12386</v>
      </c>
      <c r="E9596" s="540" t="s">
        <v>143</v>
      </c>
      <c r="F9596" s="496">
        <v>73.689999999999998</v>
      </c>
    </row>
    <row r="9597" s="489" customFormat="1">
      <c r="B9597" s="494">
        <v>105032</v>
      </c>
      <c r="C9597" s="536" t="s">
        <v>2800</v>
      </c>
      <c r="D9597" s="541" t="s">
        <v>12387</v>
      </c>
      <c r="E9597" s="540" t="s">
        <v>143</v>
      </c>
      <c r="F9597" s="496">
        <v>34.210000000000001</v>
      </c>
    </row>
    <row r="9598" s="489" customFormat="1">
      <c r="B9598" s="494">
        <v>105031</v>
      </c>
      <c r="C9598" s="536" t="s">
        <v>2800</v>
      </c>
      <c r="D9598" s="541" t="s">
        <v>12388</v>
      </c>
      <c r="E9598" s="540" t="s">
        <v>143</v>
      </c>
      <c r="F9598" s="496">
        <v>50.640000000000001</v>
      </c>
    </row>
    <row r="9599" s="489" customFormat="1">
      <c r="B9599" s="494">
        <v>93199</v>
      </c>
      <c r="C9599" s="536" t="s">
        <v>2800</v>
      </c>
      <c r="D9599" s="541" t="s">
        <v>12389</v>
      </c>
      <c r="E9599" s="540" t="s">
        <v>143</v>
      </c>
      <c r="F9599" s="496">
        <v>53.460000000000001</v>
      </c>
    </row>
    <row r="9600" s="489" customFormat="1">
      <c r="B9600" s="494">
        <v>105030</v>
      </c>
      <c r="C9600" s="536" t="s">
        <v>2800</v>
      </c>
      <c r="D9600" s="541" t="s">
        <v>12390</v>
      </c>
      <c r="E9600" s="540" t="s">
        <v>143</v>
      </c>
      <c r="F9600" s="496">
        <v>46.030000000000001</v>
      </c>
    </row>
    <row r="9601" s="489" customFormat="1">
      <c r="B9601" s="494">
        <v>105029</v>
      </c>
      <c r="C9601" s="536" t="s">
        <v>2800</v>
      </c>
      <c r="D9601" s="541" t="s">
        <v>12391</v>
      </c>
      <c r="E9601" s="540" t="s">
        <v>143</v>
      </c>
      <c r="F9601" s="496">
        <v>54.670000000000002</v>
      </c>
    </row>
    <row r="9602" s="489" customFormat="1">
      <c r="B9602" s="494">
        <v>93197</v>
      </c>
      <c r="C9602" s="536" t="s">
        <v>2800</v>
      </c>
      <c r="D9602" s="541" t="s">
        <v>12392</v>
      </c>
      <c r="E9602" s="540" t="s">
        <v>143</v>
      </c>
      <c r="F9602" s="496">
        <v>63.32</v>
      </c>
    </row>
    <row r="9603" s="489" customFormat="1">
      <c r="B9603" s="494">
        <v>105040</v>
      </c>
      <c r="C9603" s="536" t="s">
        <v>2800</v>
      </c>
      <c r="D9603" s="541" t="s">
        <v>12393</v>
      </c>
      <c r="E9603" s="540" t="s">
        <v>143</v>
      </c>
      <c r="F9603" s="496">
        <v>34.68</v>
      </c>
    </row>
    <row r="9604" s="489" customFormat="1">
      <c r="B9604" s="494">
        <v>105039</v>
      </c>
      <c r="C9604" s="536" t="s">
        <v>2800</v>
      </c>
      <c r="D9604" s="541" t="s">
        <v>12394</v>
      </c>
      <c r="E9604" s="540" t="s">
        <v>143</v>
      </c>
      <c r="F9604" s="496">
        <v>51.219999999999999</v>
      </c>
    </row>
    <row r="9605" s="489" customFormat="1">
      <c r="B9605" s="494">
        <v>105038</v>
      </c>
      <c r="C9605" s="536" t="s">
        <v>2800</v>
      </c>
      <c r="D9605" s="541" t="s">
        <v>12395</v>
      </c>
      <c r="E9605" s="540" t="s">
        <v>143</v>
      </c>
      <c r="F9605" s="496">
        <v>71.150000000000006</v>
      </c>
    </row>
    <row r="9606" s="489" customFormat="1">
      <c r="B9606" s="494">
        <v>105028</v>
      </c>
      <c r="C9606" s="536" t="s">
        <v>2800</v>
      </c>
      <c r="D9606" s="541" t="s">
        <v>12396</v>
      </c>
      <c r="E9606" s="540" t="s">
        <v>143</v>
      </c>
      <c r="F9606" s="496">
        <v>23.59</v>
      </c>
    </row>
    <row r="9607" s="489" customFormat="1">
      <c r="B9607" s="494">
        <v>105027</v>
      </c>
      <c r="C9607" s="536" t="s">
        <v>2800</v>
      </c>
      <c r="D9607" s="541" t="s">
        <v>12397</v>
      </c>
      <c r="E9607" s="540" t="s">
        <v>143</v>
      </c>
      <c r="F9607" s="496">
        <v>26.989999999999998</v>
      </c>
    </row>
    <row r="9608" s="489" customFormat="1">
      <c r="B9608" s="494">
        <v>93194</v>
      </c>
      <c r="C9608" s="536" t="s">
        <v>2800</v>
      </c>
      <c r="D9608" s="541" t="s">
        <v>12398</v>
      </c>
      <c r="E9608" s="540" t="s">
        <v>143</v>
      </c>
      <c r="F9608" s="496">
        <v>30.84</v>
      </c>
    </row>
    <row r="9609" s="489" customFormat="1">
      <c r="B9609" s="494">
        <v>93200</v>
      </c>
      <c r="C9609" s="536" t="s">
        <v>2800</v>
      </c>
      <c r="D9609" s="541" t="s">
        <v>12399</v>
      </c>
      <c r="E9609" s="540" t="s">
        <v>143</v>
      </c>
      <c r="F9609" s="496">
        <v>12.92</v>
      </c>
    </row>
    <row r="9610" s="489" customFormat="1">
      <c r="B9610" s="494">
        <v>93203</v>
      </c>
      <c r="C9610" s="536" t="s">
        <v>2800</v>
      </c>
      <c r="D9610" s="541" t="s">
        <v>12400</v>
      </c>
      <c r="E9610" s="540" t="s">
        <v>143</v>
      </c>
      <c r="F9610" s="496">
        <v>13.67</v>
      </c>
    </row>
    <row r="9611" s="489" customFormat="1">
      <c r="B9611" s="494">
        <v>93202</v>
      </c>
      <c r="C9611" s="536" t="s">
        <v>2800</v>
      </c>
      <c r="D9611" s="541" t="s">
        <v>12401</v>
      </c>
      <c r="E9611" s="540" t="s">
        <v>143</v>
      </c>
      <c r="F9611" s="496">
        <v>29.98</v>
      </c>
    </row>
    <row r="9612" s="489" customFormat="1">
      <c r="B9612" s="494">
        <v>105026</v>
      </c>
      <c r="C9612" s="536" t="s">
        <v>2800</v>
      </c>
      <c r="D9612" s="541" t="s">
        <v>12402</v>
      </c>
      <c r="E9612" s="540" t="s">
        <v>143</v>
      </c>
      <c r="F9612" s="496">
        <v>44.420000000000002</v>
      </c>
    </row>
    <row r="9613" s="489" customFormat="1">
      <c r="B9613" s="494">
        <v>105025</v>
      </c>
      <c r="C9613" s="536" t="s">
        <v>2800</v>
      </c>
      <c r="D9613" s="541" t="s">
        <v>12403</v>
      </c>
      <c r="E9613" s="540" t="s">
        <v>143</v>
      </c>
      <c r="F9613" s="496">
        <v>62.939999999999998</v>
      </c>
    </row>
    <row r="9614" s="489" customFormat="1">
      <c r="B9614" s="494">
        <v>93191</v>
      </c>
      <c r="C9614" s="536" t="s">
        <v>2800</v>
      </c>
      <c r="D9614" s="541" t="s">
        <v>12404</v>
      </c>
      <c r="E9614" s="540" t="s">
        <v>143</v>
      </c>
      <c r="F9614" s="496">
        <v>76.159999999999997</v>
      </c>
    </row>
    <row r="9615" s="489" customFormat="1">
      <c r="B9615" s="494">
        <v>105024</v>
      </c>
      <c r="C9615" s="536" t="s">
        <v>2800</v>
      </c>
      <c r="D9615" s="541" t="s">
        <v>12405</v>
      </c>
      <c r="E9615" s="540" t="s">
        <v>143</v>
      </c>
      <c r="F9615" s="496">
        <v>59.07</v>
      </c>
    </row>
    <row r="9616" s="489" customFormat="1">
      <c r="B9616" s="494">
        <v>105023</v>
      </c>
      <c r="C9616" s="536" t="s">
        <v>2800</v>
      </c>
      <c r="D9616" s="541" t="s">
        <v>12406</v>
      </c>
      <c r="E9616" s="540" t="s">
        <v>143</v>
      </c>
      <c r="F9616" s="496">
        <v>72.040000000000006</v>
      </c>
    </row>
    <row r="9617" s="489" customFormat="1">
      <c r="B9617" s="494">
        <v>93187</v>
      </c>
      <c r="C9617" s="536" t="s">
        <v>2800</v>
      </c>
      <c r="D9617" s="541" t="s">
        <v>12407</v>
      </c>
      <c r="E9617" s="540" t="s">
        <v>143</v>
      </c>
      <c r="F9617" s="496">
        <v>84.980000000000004</v>
      </c>
    </row>
    <row r="9618" s="489" customFormat="1">
      <c r="B9618" s="494">
        <v>105037</v>
      </c>
      <c r="C9618" s="536" t="s">
        <v>2800</v>
      </c>
      <c r="D9618" s="541" t="s">
        <v>12408</v>
      </c>
      <c r="E9618" s="540" t="s">
        <v>143</v>
      </c>
      <c r="F9618" s="496">
        <v>34.840000000000003</v>
      </c>
    </row>
    <row r="9619" s="489" customFormat="1">
      <c r="B9619" s="494">
        <v>105036</v>
      </c>
      <c r="C9619" s="536" t="s">
        <v>2800</v>
      </c>
      <c r="D9619" s="541" t="s">
        <v>12409</v>
      </c>
      <c r="E9619" s="540" t="s">
        <v>143</v>
      </c>
      <c r="F9619" s="496">
        <v>51.439999999999998</v>
      </c>
    </row>
    <row r="9620" s="489" customFormat="1">
      <c r="B9620" s="494">
        <v>105035</v>
      </c>
      <c r="C9620" s="536" t="s">
        <v>2800</v>
      </c>
      <c r="D9620" s="541" t="s">
        <v>12410</v>
      </c>
      <c r="E9620" s="540" t="s">
        <v>143</v>
      </c>
      <c r="F9620" s="496">
        <v>71.349999999999994</v>
      </c>
    </row>
    <row r="9621" s="489" customFormat="1">
      <c r="B9621" s="494">
        <v>105022</v>
      </c>
      <c r="C9621" s="536" t="s">
        <v>2800</v>
      </c>
      <c r="D9621" s="541" t="s">
        <v>12411</v>
      </c>
      <c r="E9621" s="540" t="s">
        <v>143</v>
      </c>
      <c r="F9621" s="496">
        <v>23.98</v>
      </c>
    </row>
    <row r="9622" s="489" customFormat="1">
      <c r="B9622" s="494">
        <v>105021</v>
      </c>
      <c r="C9622" s="536" t="s">
        <v>2800</v>
      </c>
      <c r="D9622" s="541" t="s">
        <v>12412</v>
      </c>
      <c r="E9622" s="540" t="s">
        <v>143</v>
      </c>
      <c r="F9622" s="496">
        <v>27.41</v>
      </c>
    </row>
    <row r="9623" s="489" customFormat="1">
      <c r="B9623" s="494">
        <v>93184</v>
      </c>
      <c r="C9623" s="536" t="s">
        <v>2800</v>
      </c>
      <c r="D9623" s="541" t="s">
        <v>12413</v>
      </c>
      <c r="E9623" s="540" t="s">
        <v>143</v>
      </c>
      <c r="F9623" s="496">
        <v>31.719999999999999</v>
      </c>
    </row>
    <row r="9624" s="489" customFormat="1">
      <c r="B9624" s="494">
        <v>102237</v>
      </c>
      <c r="C9624" s="536" t="s">
        <v>2800</v>
      </c>
      <c r="D9624" s="541" t="s">
        <v>12414</v>
      </c>
      <c r="E9624" s="540" t="s">
        <v>12625</v>
      </c>
      <c r="F9624" s="496">
        <v>0</v>
      </c>
    </row>
    <row r="9625" s="489" customFormat="1">
      <c r="B9625" s="494">
        <v>102149</v>
      </c>
      <c r="C9625" s="536" t="s">
        <v>2800</v>
      </c>
      <c r="D9625" s="541" t="s">
        <v>12415</v>
      </c>
      <c r="E9625" s="540" t="s">
        <v>12625</v>
      </c>
      <c r="F9625" s="496">
        <v>0</v>
      </c>
    </row>
    <row r="9626" s="489" customFormat="1">
      <c r="B9626" s="494">
        <v>102150</v>
      </c>
      <c r="C9626" s="536" t="s">
        <v>2800</v>
      </c>
      <c r="D9626" s="541" t="s">
        <v>12416</v>
      </c>
      <c r="E9626" s="540" t="s">
        <v>12625</v>
      </c>
      <c r="F9626" s="496">
        <v>0</v>
      </c>
    </row>
    <row r="9627" s="489" customFormat="1">
      <c r="B9627" s="494">
        <v>102145</v>
      </c>
      <c r="C9627" s="536" t="s">
        <v>2800</v>
      </c>
      <c r="D9627" s="541" t="s">
        <v>12417</v>
      </c>
      <c r="E9627" s="540" t="s">
        <v>12625</v>
      </c>
      <c r="F9627" s="496">
        <v>0</v>
      </c>
    </row>
    <row r="9628" s="489" customFormat="1">
      <c r="B9628" s="494">
        <v>102146</v>
      </c>
      <c r="C9628" s="536" t="s">
        <v>2800</v>
      </c>
      <c r="D9628" s="541" t="s">
        <v>12418</v>
      </c>
      <c r="E9628" s="540" t="s">
        <v>12625</v>
      </c>
      <c r="F9628" s="496">
        <v>0</v>
      </c>
    </row>
    <row r="9629" s="489" customFormat="1">
      <c r="B9629" s="494">
        <v>102147</v>
      </c>
      <c r="C9629" s="536" t="s">
        <v>2800</v>
      </c>
      <c r="D9629" s="541" t="s">
        <v>12419</v>
      </c>
      <c r="E9629" s="540" t="s">
        <v>12625</v>
      </c>
      <c r="F9629" s="496">
        <v>0</v>
      </c>
    </row>
    <row r="9630" s="489" customFormat="1">
      <c r="B9630" s="494">
        <v>102148</v>
      </c>
      <c r="C9630" s="536" t="s">
        <v>2800</v>
      </c>
      <c r="D9630" s="541" t="s">
        <v>12420</v>
      </c>
      <c r="E9630" s="540" t="s">
        <v>12625</v>
      </c>
      <c r="F9630" s="496">
        <v>0</v>
      </c>
    </row>
    <row r="9631" s="489" customFormat="1">
      <c r="B9631" s="494">
        <v>102143</v>
      </c>
      <c r="C9631" s="536" t="s">
        <v>2800</v>
      </c>
      <c r="D9631" s="541" t="s">
        <v>12421</v>
      </c>
      <c r="E9631" s="540" t="s">
        <v>12625</v>
      </c>
      <c r="F9631" s="496">
        <v>0</v>
      </c>
    </row>
    <row r="9632" s="489" customFormat="1">
      <c r="B9632" s="494">
        <v>102144</v>
      </c>
      <c r="C9632" s="536" t="s">
        <v>2800</v>
      </c>
      <c r="D9632" s="541" t="s">
        <v>12422</v>
      </c>
      <c r="E9632" s="540" t="s">
        <v>12625</v>
      </c>
      <c r="F9632" s="496">
        <v>0</v>
      </c>
    </row>
    <row r="9633" s="489" customFormat="1">
      <c r="B9633" s="494">
        <v>102171</v>
      </c>
      <c r="C9633" s="536" t="s">
        <v>2800</v>
      </c>
      <c r="D9633" s="541" t="s">
        <v>12423</v>
      </c>
      <c r="E9633" s="540" t="s">
        <v>12625</v>
      </c>
      <c r="F9633" s="496">
        <v>465.39999999999998</v>
      </c>
    </row>
    <row r="9634" s="489" customFormat="1">
      <c r="B9634" s="494">
        <v>102172</v>
      </c>
      <c r="C9634" s="536" t="s">
        <v>2800</v>
      </c>
      <c r="D9634" s="541" t="s">
        <v>12424</v>
      </c>
      <c r="E9634" s="540" t="s">
        <v>12625</v>
      </c>
      <c r="F9634" s="496">
        <v>424.88</v>
      </c>
    </row>
    <row r="9635" s="489" customFormat="1">
      <c r="B9635" s="494">
        <v>102170</v>
      </c>
      <c r="C9635" s="536" t="s">
        <v>2800</v>
      </c>
      <c r="D9635" s="541" t="s">
        <v>12425</v>
      </c>
      <c r="E9635" s="540" t="s">
        <v>12625</v>
      </c>
      <c r="F9635" s="496">
        <v>347.85000000000002</v>
      </c>
    </row>
    <row r="9636" s="489" customFormat="1">
      <c r="B9636" s="494">
        <v>102160</v>
      </c>
      <c r="C9636" s="536" t="s">
        <v>2800</v>
      </c>
      <c r="D9636" s="541" t="s">
        <v>12426</v>
      </c>
      <c r="E9636" s="540" t="s">
        <v>12625</v>
      </c>
      <c r="F9636" s="496">
        <v>125.90000000000001</v>
      </c>
    </row>
    <row r="9637" s="489" customFormat="1">
      <c r="B9637" s="494">
        <v>102177</v>
      </c>
      <c r="C9637" s="536" t="s">
        <v>2800</v>
      </c>
      <c r="D9637" s="541" t="s">
        <v>12427</v>
      </c>
      <c r="E9637" s="540" t="s">
        <v>12625</v>
      </c>
      <c r="F9637" s="496">
        <v>1304.4400000000001</v>
      </c>
    </row>
    <row r="9638" s="489" customFormat="1">
      <c r="B9638" s="494">
        <v>102174</v>
      </c>
      <c r="C9638" s="536" t="s">
        <v>2800</v>
      </c>
      <c r="D9638" s="541" t="s">
        <v>12428</v>
      </c>
      <c r="E9638" s="540" t="s">
        <v>12625</v>
      </c>
      <c r="F9638" s="496">
        <v>0</v>
      </c>
    </row>
    <row r="9639" s="489" customFormat="1">
      <c r="B9639" s="494">
        <v>102178</v>
      </c>
      <c r="C9639" s="536" t="s">
        <v>2800</v>
      </c>
      <c r="D9639" s="541" t="s">
        <v>12429</v>
      </c>
      <c r="E9639" s="540" t="s">
        <v>12625</v>
      </c>
      <c r="F9639" s="496">
        <v>1465.51</v>
      </c>
    </row>
    <row r="9640" s="489" customFormat="1">
      <c r="B9640" s="494">
        <v>102175</v>
      </c>
      <c r="C9640" s="536" t="s">
        <v>2800</v>
      </c>
      <c r="D9640" s="541" t="s">
        <v>12430</v>
      </c>
      <c r="E9640" s="540" t="s">
        <v>12625</v>
      </c>
      <c r="F9640" s="496">
        <v>0</v>
      </c>
    </row>
    <row r="9641" s="489" customFormat="1">
      <c r="B9641" s="494">
        <v>102176</v>
      </c>
      <c r="C9641" s="536" t="s">
        <v>2800</v>
      </c>
      <c r="D9641" s="541" t="s">
        <v>12431</v>
      </c>
      <c r="E9641" s="540" t="s">
        <v>12625</v>
      </c>
      <c r="F9641" s="496">
        <v>729.19000000000005</v>
      </c>
    </row>
    <row r="9642" s="489" customFormat="1">
      <c r="B9642" s="494">
        <v>102173</v>
      </c>
      <c r="C9642" s="536" t="s">
        <v>2800</v>
      </c>
      <c r="D9642" s="541" t="s">
        <v>12432</v>
      </c>
      <c r="E9642" s="540" t="s">
        <v>12625</v>
      </c>
      <c r="F9642" s="496">
        <v>0</v>
      </c>
    </row>
    <row r="9643" s="489" customFormat="1">
      <c r="B9643" s="494">
        <v>102163</v>
      </c>
      <c r="C9643" s="536" t="s">
        <v>2800</v>
      </c>
      <c r="D9643" s="541" t="s">
        <v>12433</v>
      </c>
      <c r="E9643" s="540" t="s">
        <v>12625</v>
      </c>
      <c r="F9643" s="496">
        <v>397.85000000000002</v>
      </c>
    </row>
    <row r="9644" s="489" customFormat="1">
      <c r="B9644" s="494">
        <v>102153</v>
      </c>
      <c r="C9644" s="536" t="s">
        <v>2800</v>
      </c>
      <c r="D9644" s="541" t="s">
        <v>12434</v>
      </c>
      <c r="E9644" s="540" t="s">
        <v>12625</v>
      </c>
      <c r="F9644" s="496">
        <v>175.90000000000001</v>
      </c>
    </row>
    <row r="9645" s="489" customFormat="1">
      <c r="B9645" s="494">
        <v>102165</v>
      </c>
      <c r="C9645" s="536" t="s">
        <v>2800</v>
      </c>
      <c r="D9645" s="541" t="s">
        <v>12435</v>
      </c>
      <c r="E9645" s="540" t="s">
        <v>12625</v>
      </c>
      <c r="F9645" s="496">
        <v>359.32999999999998</v>
      </c>
    </row>
    <row r="9646" s="489" customFormat="1">
      <c r="B9646" s="494">
        <v>102155</v>
      </c>
      <c r="C9646" s="536" t="s">
        <v>2800</v>
      </c>
      <c r="D9646" s="541" t="s">
        <v>12436</v>
      </c>
      <c r="E9646" s="540" t="s">
        <v>12625</v>
      </c>
      <c r="F9646" s="496">
        <v>178.13999999999999</v>
      </c>
    </row>
    <row r="9647" s="489" customFormat="1">
      <c r="B9647" s="494">
        <v>102167</v>
      </c>
      <c r="C9647" s="536" t="s">
        <v>2800</v>
      </c>
      <c r="D9647" s="541" t="s">
        <v>12437</v>
      </c>
      <c r="E9647" s="540" t="s">
        <v>12625</v>
      </c>
      <c r="F9647" s="496">
        <v>366.55000000000001</v>
      </c>
    </row>
    <row r="9648" s="489" customFormat="1">
      <c r="B9648" s="494">
        <v>102157</v>
      </c>
      <c r="C9648" s="536" t="s">
        <v>2800</v>
      </c>
      <c r="D9648" s="541" t="s">
        <v>12438</v>
      </c>
      <c r="E9648" s="540" t="s">
        <v>12625</v>
      </c>
      <c r="F9648" s="496">
        <v>226.22</v>
      </c>
    </row>
    <row r="9649" s="489" customFormat="1">
      <c r="B9649" s="494">
        <v>102169</v>
      </c>
      <c r="C9649" s="536" t="s">
        <v>2800</v>
      </c>
      <c r="D9649" s="541" t="s">
        <v>12439</v>
      </c>
      <c r="E9649" s="540" t="s">
        <v>12625</v>
      </c>
      <c r="F9649" s="496">
        <v>357.62</v>
      </c>
    </row>
    <row r="9650" s="489" customFormat="1">
      <c r="B9650" s="494">
        <v>102159</v>
      </c>
      <c r="C9650" s="536" t="s">
        <v>2800</v>
      </c>
      <c r="D9650" s="541" t="s">
        <v>12440</v>
      </c>
      <c r="E9650" s="540" t="s">
        <v>12625</v>
      </c>
      <c r="F9650" s="496">
        <v>267.05000000000001</v>
      </c>
    </row>
    <row r="9651" s="489" customFormat="1">
      <c r="B9651" s="494">
        <v>102161</v>
      </c>
      <c r="C9651" s="536" t="s">
        <v>2800</v>
      </c>
      <c r="D9651" s="541" t="s">
        <v>12441</v>
      </c>
      <c r="E9651" s="540" t="s">
        <v>12625</v>
      </c>
      <c r="F9651" s="496">
        <v>352.01999999999998</v>
      </c>
    </row>
    <row r="9652" s="489" customFormat="1">
      <c r="B9652" s="494">
        <v>102151</v>
      </c>
      <c r="C9652" s="536" t="s">
        <v>2800</v>
      </c>
      <c r="D9652" s="541" t="s">
        <v>12442</v>
      </c>
      <c r="E9652" s="540" t="s">
        <v>12625</v>
      </c>
      <c r="F9652" s="496">
        <v>130.06999999999999</v>
      </c>
    </row>
    <row r="9653" s="489" customFormat="1">
      <c r="B9653" s="494">
        <v>102162</v>
      </c>
      <c r="C9653" s="536" t="s">
        <v>2800</v>
      </c>
      <c r="D9653" s="541" t="s">
        <v>12443</v>
      </c>
      <c r="E9653" s="540" t="s">
        <v>12625</v>
      </c>
      <c r="F9653" s="496">
        <v>364.51999999999998</v>
      </c>
    </row>
    <row r="9654" s="489" customFormat="1">
      <c r="B9654" s="494">
        <v>102164</v>
      </c>
      <c r="C9654" s="536" t="s">
        <v>2800</v>
      </c>
      <c r="D9654" s="541" t="s">
        <v>12444</v>
      </c>
      <c r="E9654" s="540" t="s">
        <v>12625</v>
      </c>
      <c r="F9654" s="496">
        <v>332.06</v>
      </c>
    </row>
    <row r="9655" s="489" customFormat="1">
      <c r="B9655" s="494">
        <v>102154</v>
      </c>
      <c r="C9655" s="536" t="s">
        <v>2800</v>
      </c>
      <c r="D9655" s="541" t="s">
        <v>12445</v>
      </c>
      <c r="E9655" s="540" t="s">
        <v>12625</v>
      </c>
      <c r="F9655" s="496">
        <v>150.87</v>
      </c>
    </row>
    <row r="9656" s="489" customFormat="1">
      <c r="B9656" s="494">
        <v>102166</v>
      </c>
      <c r="C9656" s="536" t="s">
        <v>2800</v>
      </c>
      <c r="D9656" s="541" t="s">
        <v>12446</v>
      </c>
      <c r="E9656" s="540" t="s">
        <v>12625</v>
      </c>
      <c r="F9656" s="496">
        <v>308.20999999999998</v>
      </c>
    </row>
    <row r="9657" s="489" customFormat="1">
      <c r="B9657" s="494">
        <v>102156</v>
      </c>
      <c r="C9657" s="536" t="s">
        <v>2800</v>
      </c>
      <c r="D9657" s="541" t="s">
        <v>12447</v>
      </c>
      <c r="E9657" s="540" t="s">
        <v>12625</v>
      </c>
      <c r="F9657" s="496">
        <v>167.88</v>
      </c>
    </row>
    <row r="9658" s="489" customFormat="1">
      <c r="B9658" s="494">
        <v>102168</v>
      </c>
      <c r="C9658" s="536" t="s">
        <v>2800</v>
      </c>
      <c r="D9658" s="541" t="s">
        <v>12448</v>
      </c>
      <c r="E9658" s="540" t="s">
        <v>12625</v>
      </c>
      <c r="F9658" s="496">
        <v>330.13</v>
      </c>
    </row>
    <row r="9659" s="489" customFormat="1">
      <c r="B9659" s="494">
        <v>102158</v>
      </c>
      <c r="C9659" s="536" t="s">
        <v>2800</v>
      </c>
      <c r="D9659" s="541" t="s">
        <v>12449</v>
      </c>
      <c r="E9659" s="540" t="s">
        <v>12625</v>
      </c>
      <c r="F9659" s="496">
        <v>226.13</v>
      </c>
    </row>
    <row r="9660" s="489" customFormat="1">
      <c r="B9660" s="494">
        <v>102152</v>
      </c>
      <c r="C9660" s="536" t="s">
        <v>2800</v>
      </c>
      <c r="D9660" s="541" t="s">
        <v>12450</v>
      </c>
      <c r="E9660" s="540" t="s">
        <v>12625</v>
      </c>
      <c r="F9660" s="496">
        <v>142.56999999999999</v>
      </c>
    </row>
    <row r="9661" s="489" customFormat="1">
      <c r="B9661" s="494">
        <v>102181</v>
      </c>
      <c r="C9661" s="536" t="s">
        <v>2800</v>
      </c>
      <c r="D9661" s="541" t="s">
        <v>12451</v>
      </c>
      <c r="E9661" s="540" t="s">
        <v>12625</v>
      </c>
      <c r="F9661" s="496">
        <v>348.08999999999997</v>
      </c>
    </row>
    <row r="9662" s="489" customFormat="1">
      <c r="B9662" s="494">
        <v>102179</v>
      </c>
      <c r="C9662" s="536" t="s">
        <v>2800</v>
      </c>
      <c r="D9662" s="541" t="s">
        <v>12452</v>
      </c>
      <c r="E9662" s="540" t="s">
        <v>12625</v>
      </c>
      <c r="F9662" s="496">
        <v>285.18000000000001</v>
      </c>
    </row>
    <row r="9663" s="489" customFormat="1">
      <c r="B9663" s="494">
        <v>102180</v>
      </c>
      <c r="C9663" s="536" t="s">
        <v>2800</v>
      </c>
      <c r="D9663" s="541" t="s">
        <v>12453</v>
      </c>
      <c r="E9663" s="540" t="s">
        <v>12625</v>
      </c>
      <c r="F9663" s="496">
        <v>310.24000000000001</v>
      </c>
    </row>
    <row r="9664" s="489" customFormat="1">
      <c r="B9664" s="494">
        <v>102189</v>
      </c>
      <c r="C9664" s="536" t="s">
        <v>2800</v>
      </c>
      <c r="D9664" s="541" t="s">
        <v>12454</v>
      </c>
      <c r="E9664" s="540" t="s">
        <v>188</v>
      </c>
      <c r="F9664" s="496">
        <v>256.44999999999999</v>
      </c>
    </row>
    <row r="9665" s="489" customFormat="1">
      <c r="B9665" s="494">
        <v>102188</v>
      </c>
      <c r="C9665" s="536" t="s">
        <v>2800</v>
      </c>
      <c r="D9665" s="541" t="s">
        <v>12455</v>
      </c>
      <c r="E9665" s="540" t="s">
        <v>188</v>
      </c>
      <c r="F9665" s="496">
        <v>955.00999999999999</v>
      </c>
    </row>
    <row r="9666" s="489" customFormat="1">
      <c r="B9666" s="494">
        <v>102185</v>
      </c>
      <c r="C9666" s="536" t="s">
        <v>2800</v>
      </c>
      <c r="D9666" s="541" t="s">
        <v>12456</v>
      </c>
      <c r="E9666" s="540" t="s">
        <v>188</v>
      </c>
      <c r="F9666" s="496">
        <v>3269.5</v>
      </c>
    </row>
    <row r="9667" s="489" customFormat="1">
      <c r="B9667" s="494">
        <v>102184</v>
      </c>
      <c r="C9667" s="536" t="s">
        <v>2800</v>
      </c>
      <c r="D9667" s="541" t="s">
        <v>12457</v>
      </c>
      <c r="E9667" s="540" t="s">
        <v>188</v>
      </c>
      <c r="F9667" s="496">
        <v>1628.77</v>
      </c>
    </row>
    <row r="9668" s="489" customFormat="1">
      <c r="B9668" s="494">
        <v>102187</v>
      </c>
      <c r="C9668" s="536" t="s">
        <v>2800</v>
      </c>
      <c r="D9668" s="541" t="s">
        <v>12458</v>
      </c>
      <c r="E9668" s="540" t="s">
        <v>188</v>
      </c>
      <c r="F9668" s="496">
        <v>0</v>
      </c>
    </row>
    <row r="9669" s="489" customFormat="1">
      <c r="B9669" s="494">
        <v>102186</v>
      </c>
      <c r="C9669" s="536" t="s">
        <v>2800</v>
      </c>
      <c r="D9669" s="541" t="s">
        <v>12459</v>
      </c>
      <c r="E9669" s="540" t="s">
        <v>188</v>
      </c>
      <c r="F9669" s="496">
        <v>0</v>
      </c>
    </row>
    <row r="9670" s="489" customFormat="1">
      <c r="B9670" s="494">
        <v>102183</v>
      </c>
      <c r="C9670" s="536" t="s">
        <v>2800</v>
      </c>
      <c r="D9670" s="541" t="s">
        <v>12460</v>
      </c>
      <c r="E9670" s="540" t="s">
        <v>188</v>
      </c>
      <c r="F9670" s="496">
        <v>1405.47</v>
      </c>
    </row>
    <row r="9671" s="489" customFormat="1">
      <c r="B9671" s="494">
        <v>102182</v>
      </c>
      <c r="C9671" s="536" t="s">
        <v>2800</v>
      </c>
      <c r="D9671" s="541" t="s">
        <v>12461</v>
      </c>
      <c r="E9671" s="540" t="s">
        <v>188</v>
      </c>
      <c r="F9671" s="496">
        <v>696.59000000000003</v>
      </c>
    </row>
    <row r="9672" s="489" customFormat="1">
      <c r="B9672" s="494">
        <v>102191</v>
      </c>
      <c r="C9672" s="536" t="s">
        <v>2800</v>
      </c>
      <c r="D9672" s="541" t="s">
        <v>12462</v>
      </c>
      <c r="E9672" s="540" t="s">
        <v>12625</v>
      </c>
      <c r="F9672" s="496">
        <v>22.920000000000002</v>
      </c>
    </row>
    <row r="9673" s="489" customFormat="1">
      <c r="B9673" s="494">
        <v>102190</v>
      </c>
      <c r="C9673" s="536" t="s">
        <v>2800</v>
      </c>
      <c r="D9673" s="541" t="s">
        <v>12463</v>
      </c>
      <c r="E9673" s="540" t="s">
        <v>12625</v>
      </c>
      <c r="F9673" s="496">
        <v>18.859999999999999</v>
      </c>
    </row>
    <row r="9674" s="489" customFormat="1">
      <c r="B9674" s="494">
        <v>102192</v>
      </c>
      <c r="C9674" s="536" t="s">
        <v>2800</v>
      </c>
      <c r="D9674" s="541" t="s">
        <v>12464</v>
      </c>
      <c r="E9674" s="540" t="s">
        <v>12625</v>
      </c>
      <c r="F9674" s="496">
        <v>16.359999999999999</v>
      </c>
    </row>
    <row r="9675" s="489" customFormat="1">
      <c r="B9675" s="494">
        <v>89354</v>
      </c>
      <c r="C9675" s="536" t="s">
        <v>2800</v>
      </c>
      <c r="D9675" s="541" t="s">
        <v>12465</v>
      </c>
      <c r="E9675" s="540" t="s">
        <v>188</v>
      </c>
      <c r="F9675" s="496">
        <v>532.70000000000005</v>
      </c>
    </row>
    <row r="9676" s="489" customFormat="1">
      <c r="B9676" s="494">
        <v>103041</v>
      </c>
      <c r="C9676" s="536" t="s">
        <v>2800</v>
      </c>
      <c r="D9676" s="541" t="s">
        <v>12466</v>
      </c>
      <c r="E9676" s="540" t="s">
        <v>188</v>
      </c>
      <c r="F9676" s="496">
        <v>14.699999999999999</v>
      </c>
    </row>
    <row r="9677" s="489" customFormat="1">
      <c r="B9677" s="494">
        <v>103042</v>
      </c>
      <c r="C9677" s="536" t="s">
        <v>2800</v>
      </c>
      <c r="D9677" s="541" t="s">
        <v>12467</v>
      </c>
      <c r="E9677" s="540" t="s">
        <v>188</v>
      </c>
      <c r="F9677" s="496">
        <v>18.690000000000001</v>
      </c>
    </row>
    <row r="9678" s="489" customFormat="1">
      <c r="B9678" s="494">
        <v>103043</v>
      </c>
      <c r="C9678" s="536" t="s">
        <v>2800</v>
      </c>
      <c r="D9678" s="541" t="s">
        <v>12468</v>
      </c>
      <c r="E9678" s="540" t="s">
        <v>188</v>
      </c>
      <c r="F9678" s="496">
        <v>16.699999999999999</v>
      </c>
    </row>
    <row r="9679" s="489" customFormat="1">
      <c r="B9679" s="494">
        <v>103044</v>
      </c>
      <c r="C9679" s="536" t="s">
        <v>2800</v>
      </c>
      <c r="D9679" s="541" t="s">
        <v>12469</v>
      </c>
      <c r="E9679" s="540" t="s">
        <v>188</v>
      </c>
      <c r="F9679" s="496">
        <v>22.84</v>
      </c>
    </row>
    <row r="9680" s="489" customFormat="1">
      <c r="B9680" s="494">
        <v>103039</v>
      </c>
      <c r="C9680" s="536" t="s">
        <v>2800</v>
      </c>
      <c r="D9680" s="541" t="s">
        <v>12470</v>
      </c>
      <c r="E9680" s="540" t="s">
        <v>188</v>
      </c>
      <c r="F9680" s="496">
        <v>50.960000000000001</v>
      </c>
    </row>
    <row r="9681" s="489" customFormat="1">
      <c r="B9681" s="494">
        <v>103038</v>
      </c>
      <c r="C9681" s="536" t="s">
        <v>2800</v>
      </c>
      <c r="D9681" s="541" t="s">
        <v>12471</v>
      </c>
      <c r="E9681" s="540" t="s">
        <v>188</v>
      </c>
      <c r="F9681" s="496">
        <v>45.829999999999998</v>
      </c>
    </row>
    <row r="9682" s="489" customFormat="1">
      <c r="B9682" s="494">
        <v>103037</v>
      </c>
      <c r="C9682" s="536" t="s">
        <v>2800</v>
      </c>
      <c r="D9682" s="541" t="s">
        <v>12472</v>
      </c>
      <c r="E9682" s="540" t="s">
        <v>188</v>
      </c>
      <c r="F9682" s="496">
        <v>34.170000000000002</v>
      </c>
    </row>
    <row r="9683" s="489" customFormat="1">
      <c r="B9683" s="494">
        <v>103036</v>
      </c>
      <c r="C9683" s="536" t="s">
        <v>2800</v>
      </c>
      <c r="D9683" s="541" t="s">
        <v>12473</v>
      </c>
      <c r="E9683" s="540" t="s">
        <v>188</v>
      </c>
      <c r="F9683" s="496">
        <v>17.280000000000001</v>
      </c>
    </row>
    <row r="9684" s="489" customFormat="1">
      <c r="B9684" s="494">
        <v>103040</v>
      </c>
      <c r="C9684" s="536" t="s">
        <v>2800</v>
      </c>
      <c r="D9684" s="541" t="s">
        <v>12474</v>
      </c>
      <c r="E9684" s="540" t="s">
        <v>188</v>
      </c>
      <c r="F9684" s="496">
        <v>74.439999999999998</v>
      </c>
    </row>
    <row r="9685" s="489" customFormat="1">
      <c r="B9685" s="494">
        <v>90371</v>
      </c>
      <c r="C9685" s="536" t="s">
        <v>2800</v>
      </c>
      <c r="D9685" s="541" t="s">
        <v>12475</v>
      </c>
      <c r="E9685" s="540" t="s">
        <v>188</v>
      </c>
      <c r="F9685" s="496">
        <v>22.02</v>
      </c>
    </row>
    <row r="9686" s="489" customFormat="1">
      <c r="B9686" s="494">
        <v>103047</v>
      </c>
      <c r="C9686" s="536" t="s">
        <v>2800</v>
      </c>
      <c r="D9686" s="541" t="s">
        <v>12476</v>
      </c>
      <c r="E9686" s="540" t="s">
        <v>188</v>
      </c>
      <c r="F9686" s="496">
        <v>18.469999999999999</v>
      </c>
    </row>
    <row r="9687" s="489" customFormat="1">
      <c r="B9687" s="494">
        <v>94489</v>
      </c>
      <c r="C9687" s="536" t="s">
        <v>2800</v>
      </c>
      <c r="D9687" s="541" t="s">
        <v>12477</v>
      </c>
      <c r="E9687" s="540" t="s">
        <v>188</v>
      </c>
      <c r="F9687" s="496">
        <v>22.18</v>
      </c>
    </row>
    <row r="9688" s="489" customFormat="1">
      <c r="B9688" s="494">
        <v>94490</v>
      </c>
      <c r="C9688" s="536" t="s">
        <v>2800</v>
      </c>
      <c r="D9688" s="541" t="s">
        <v>12478</v>
      </c>
      <c r="E9688" s="540" t="s">
        <v>188</v>
      </c>
      <c r="F9688" s="496">
        <v>31.620000000000001</v>
      </c>
    </row>
    <row r="9689" s="489" customFormat="1">
      <c r="B9689" s="494">
        <v>94491</v>
      </c>
      <c r="C9689" s="536" t="s">
        <v>2800</v>
      </c>
      <c r="D9689" s="541" t="s">
        <v>12479</v>
      </c>
      <c r="E9689" s="540" t="s">
        <v>188</v>
      </c>
      <c r="F9689" s="496">
        <v>43.539999999999999</v>
      </c>
    </row>
    <row r="9690" s="489" customFormat="1">
      <c r="B9690" s="494">
        <v>94492</v>
      </c>
      <c r="C9690" s="536" t="s">
        <v>2800</v>
      </c>
      <c r="D9690" s="541" t="s">
        <v>12480</v>
      </c>
      <c r="E9690" s="540" t="s">
        <v>188</v>
      </c>
      <c r="F9690" s="496">
        <v>44.649999999999999</v>
      </c>
    </row>
    <row r="9691" s="489" customFormat="1">
      <c r="B9691" s="494">
        <v>94493</v>
      </c>
      <c r="C9691" s="536" t="s">
        <v>2800</v>
      </c>
      <c r="D9691" s="541" t="s">
        <v>12481</v>
      </c>
      <c r="E9691" s="540" t="s">
        <v>188</v>
      </c>
      <c r="F9691" s="496">
        <v>81.730000000000004</v>
      </c>
    </row>
    <row r="9692" s="489" customFormat="1">
      <c r="B9692" s="494">
        <v>94497</v>
      </c>
      <c r="C9692" s="536" t="s">
        <v>2800</v>
      </c>
      <c r="D9692" s="541" t="s">
        <v>12482</v>
      </c>
      <c r="E9692" s="540" t="s">
        <v>188</v>
      </c>
      <c r="F9692" s="496">
        <v>167.81</v>
      </c>
    </row>
    <row r="9693" s="489" customFormat="1">
      <c r="B9693" s="494">
        <v>94794</v>
      </c>
      <c r="C9693" s="536" t="s">
        <v>2800</v>
      </c>
      <c r="D9693" s="541" t="s">
        <v>12483</v>
      </c>
      <c r="E9693" s="540" t="s">
        <v>188</v>
      </c>
      <c r="F9693" s="496">
        <v>265.61000000000001</v>
      </c>
    </row>
    <row r="9694" s="489" customFormat="1">
      <c r="B9694" s="494">
        <v>94496</v>
      </c>
      <c r="C9694" s="536" t="s">
        <v>2800</v>
      </c>
      <c r="D9694" s="541" t="s">
        <v>12484</v>
      </c>
      <c r="E9694" s="540" t="s">
        <v>188</v>
      </c>
      <c r="F9694" s="496">
        <v>132.59</v>
      </c>
    </row>
    <row r="9695" s="489" customFormat="1">
      <c r="B9695" s="494">
        <v>94793</v>
      </c>
      <c r="C9695" s="536" t="s">
        <v>2800</v>
      </c>
      <c r="D9695" s="541" t="s">
        <v>12485</v>
      </c>
      <c r="E9695" s="540" t="s">
        <v>188</v>
      </c>
      <c r="F9695" s="496">
        <v>251.46000000000001</v>
      </c>
    </row>
    <row r="9696" s="489" customFormat="1">
      <c r="B9696" s="494">
        <v>94495</v>
      </c>
      <c r="C9696" s="536" t="s">
        <v>2800</v>
      </c>
      <c r="D9696" s="541" t="s">
        <v>12486</v>
      </c>
      <c r="E9696" s="540" t="s">
        <v>188</v>
      </c>
      <c r="F9696" s="496">
        <v>97.299999999999997</v>
      </c>
    </row>
    <row r="9697" s="489" customFormat="1">
      <c r="B9697" s="494">
        <v>94792</v>
      </c>
      <c r="C9697" s="536" t="s">
        <v>2800</v>
      </c>
      <c r="D9697" s="541" t="s">
        <v>12487</v>
      </c>
      <c r="E9697" s="540" t="s">
        <v>188</v>
      </c>
      <c r="F9697" s="496">
        <v>182.75999999999999</v>
      </c>
    </row>
    <row r="9698" s="489" customFormat="1">
      <c r="B9698" s="494">
        <v>89352</v>
      </c>
      <c r="C9698" s="536" t="s">
        <v>2800</v>
      </c>
      <c r="D9698" s="541" t="s">
        <v>12488</v>
      </c>
      <c r="E9698" s="540" t="s">
        <v>188</v>
      </c>
      <c r="F9698" s="496">
        <v>57.5</v>
      </c>
    </row>
    <row r="9699" s="489" customFormat="1">
      <c r="B9699" s="494">
        <v>89986</v>
      </c>
      <c r="C9699" s="536" t="s">
        <v>2800</v>
      </c>
      <c r="D9699" s="541" t="s">
        <v>12489</v>
      </c>
      <c r="E9699" s="540" t="s">
        <v>188</v>
      </c>
      <c r="F9699" s="496">
        <v>132.05000000000001</v>
      </c>
    </row>
    <row r="9700" s="489" customFormat="1">
      <c r="B9700" s="494">
        <v>94499</v>
      </c>
      <c r="C9700" s="536" t="s">
        <v>2800</v>
      </c>
      <c r="D9700" s="541" t="s">
        <v>12490</v>
      </c>
      <c r="E9700" s="540" t="s">
        <v>188</v>
      </c>
      <c r="F9700" s="496">
        <v>467.58999999999997</v>
      </c>
    </row>
    <row r="9701" s="489" customFormat="1">
      <c r="B9701" s="494">
        <v>94498</v>
      </c>
      <c r="C9701" s="536" t="s">
        <v>2800</v>
      </c>
      <c r="D9701" s="541" t="s">
        <v>12491</v>
      </c>
      <c r="E9701" s="540" t="s">
        <v>188</v>
      </c>
      <c r="F9701" s="496">
        <v>232.22</v>
      </c>
    </row>
    <row r="9702" s="489" customFormat="1">
      <c r="B9702" s="494">
        <v>94500</v>
      </c>
      <c r="C9702" s="536" t="s">
        <v>2800</v>
      </c>
      <c r="D9702" s="541" t="s">
        <v>12492</v>
      </c>
      <c r="E9702" s="540" t="s">
        <v>188</v>
      </c>
      <c r="F9702" s="496">
        <v>567.14999999999998</v>
      </c>
    </row>
    <row r="9703" s="489" customFormat="1">
      <c r="B9703" s="494">
        <v>89353</v>
      </c>
      <c r="C9703" s="536" t="s">
        <v>2800</v>
      </c>
      <c r="D9703" s="541" t="s">
        <v>12493</v>
      </c>
      <c r="E9703" s="540" t="s">
        <v>188</v>
      </c>
      <c r="F9703" s="496">
        <v>62.549999999999997</v>
      </c>
    </row>
    <row r="9704" s="489" customFormat="1">
      <c r="B9704" s="494">
        <v>89987</v>
      </c>
      <c r="C9704" s="536" t="s">
        <v>2800</v>
      </c>
      <c r="D9704" s="541" t="s">
        <v>12494</v>
      </c>
      <c r="E9704" s="540" t="s">
        <v>188</v>
      </c>
      <c r="F9704" s="496">
        <v>149.80000000000001</v>
      </c>
    </row>
    <row r="9705" s="489" customFormat="1">
      <c r="B9705" s="494">
        <v>94501</v>
      </c>
      <c r="C9705" s="536" t="s">
        <v>2800</v>
      </c>
      <c r="D9705" s="541" t="s">
        <v>12495</v>
      </c>
      <c r="E9705" s="540" t="s">
        <v>188</v>
      </c>
      <c r="F9705" s="496">
        <v>1155.8099999999999</v>
      </c>
    </row>
    <row r="9706" s="489" customFormat="1">
      <c r="B9706" s="494">
        <v>89349</v>
      </c>
      <c r="C9706" s="536" t="s">
        <v>2800</v>
      </c>
      <c r="D9706" s="541" t="s">
        <v>12496</v>
      </c>
      <c r="E9706" s="540" t="s">
        <v>188</v>
      </c>
      <c r="F9706" s="496">
        <v>41.939999999999998</v>
      </c>
    </row>
    <row r="9707" s="489" customFormat="1">
      <c r="B9707" s="494">
        <v>89984</v>
      </c>
      <c r="C9707" s="536" t="s">
        <v>2800</v>
      </c>
      <c r="D9707" s="541" t="s">
        <v>12497</v>
      </c>
      <c r="E9707" s="540" t="s">
        <v>188</v>
      </c>
      <c r="F9707" s="496">
        <v>135.62</v>
      </c>
    </row>
    <row r="9708" s="489" customFormat="1">
      <c r="B9708" s="494">
        <v>89985</v>
      </c>
      <c r="C9708" s="536" t="s">
        <v>2800</v>
      </c>
      <c r="D9708" s="541" t="s">
        <v>12498</v>
      </c>
      <c r="E9708" s="540" t="s">
        <v>188</v>
      </c>
      <c r="F9708" s="496">
        <v>141.99000000000001</v>
      </c>
    </row>
    <row r="9709" s="489" customFormat="1">
      <c r="B9709" s="494">
        <v>89351</v>
      </c>
      <c r="C9709" s="536" t="s">
        <v>2800</v>
      </c>
      <c r="D9709" s="541" t="s">
        <v>12499</v>
      </c>
      <c r="E9709" s="540" t="s">
        <v>188</v>
      </c>
      <c r="F9709" s="496">
        <v>51.399999999999999</v>
      </c>
    </row>
    <row r="9710" s="489" customFormat="1">
      <c r="B9710" s="494">
        <v>103045</v>
      </c>
      <c r="C9710" s="536" t="s">
        <v>2800</v>
      </c>
      <c r="D9710" s="541" t="s">
        <v>12500</v>
      </c>
      <c r="E9710" s="540" t="s">
        <v>188</v>
      </c>
      <c r="F9710" s="496">
        <v>8.1600000000000001</v>
      </c>
    </row>
    <row r="9711" s="489" customFormat="1">
      <c r="B9711" s="494">
        <v>103046</v>
      </c>
      <c r="C9711" s="536" t="s">
        <v>2800</v>
      </c>
      <c r="D9711" s="541" t="s">
        <v>12501</v>
      </c>
      <c r="E9711" s="540" t="s">
        <v>188</v>
      </c>
      <c r="F9711" s="496">
        <v>17.850000000000001</v>
      </c>
    </row>
    <row r="9712" s="489" customFormat="1">
      <c r="B9712" s="494">
        <v>103048</v>
      </c>
      <c r="C9712" s="536" t="s">
        <v>2800</v>
      </c>
      <c r="D9712" s="541" t="s">
        <v>12502</v>
      </c>
      <c r="E9712" s="540" t="s">
        <v>188</v>
      </c>
      <c r="F9712" s="496">
        <v>14.51</v>
      </c>
    </row>
    <row r="9713" s="489" customFormat="1">
      <c r="B9713" s="494">
        <v>103049</v>
      </c>
      <c r="C9713" s="536" t="s">
        <v>2800</v>
      </c>
      <c r="D9713" s="541" t="s">
        <v>12503</v>
      </c>
      <c r="E9713" s="540" t="s">
        <v>188</v>
      </c>
      <c r="F9713" s="496">
        <v>15.59</v>
      </c>
    </row>
    <row r="9714" s="489" customFormat="1">
      <c r="B9714" s="494">
        <v>103029</v>
      </c>
      <c r="C9714" s="536" t="s">
        <v>2800</v>
      </c>
      <c r="D9714" s="541" t="s">
        <v>12504</v>
      </c>
      <c r="E9714" s="540" t="s">
        <v>188</v>
      </c>
      <c r="F9714" s="496">
        <v>71.859999999999999</v>
      </c>
    </row>
    <row r="9715" s="489" customFormat="1">
      <c r="B9715" s="494">
        <v>103019</v>
      </c>
      <c r="C9715" s="536" t="s">
        <v>2800</v>
      </c>
      <c r="D9715" s="541" t="s">
        <v>12505</v>
      </c>
      <c r="E9715" s="540" t="s">
        <v>188</v>
      </c>
      <c r="F9715" s="496">
        <v>180.41</v>
      </c>
    </row>
    <row r="9716" s="489" customFormat="1">
      <c r="B9716" s="494">
        <v>103050</v>
      </c>
      <c r="C9716" s="536" t="s">
        <v>2800</v>
      </c>
      <c r="D9716" s="541" t="s">
        <v>12506</v>
      </c>
      <c r="E9716" s="540" t="s">
        <v>188</v>
      </c>
      <c r="F9716" s="496">
        <v>27.210000000000001</v>
      </c>
    </row>
    <row r="9717" s="489" customFormat="1">
      <c r="B9717" s="494">
        <v>103051</v>
      </c>
      <c r="C9717" s="536" t="s">
        <v>2800</v>
      </c>
      <c r="D9717" s="541" t="s">
        <v>12507</v>
      </c>
      <c r="E9717" s="540" t="s">
        <v>188</v>
      </c>
      <c r="F9717" s="496">
        <v>32.899999999999999</v>
      </c>
    </row>
    <row r="9718" s="489" customFormat="1">
      <c r="B9718" s="494">
        <v>103052</v>
      </c>
      <c r="C9718" s="536" t="s">
        <v>2800</v>
      </c>
      <c r="D9718" s="541" t="s">
        <v>12508</v>
      </c>
      <c r="E9718" s="540" t="s">
        <v>188</v>
      </c>
      <c r="F9718" s="496">
        <v>43.979999999999997</v>
      </c>
    </row>
    <row r="9719" s="489" customFormat="1">
      <c r="B9719" s="494">
        <v>94799</v>
      </c>
      <c r="C9719" s="536" t="s">
        <v>2800</v>
      </c>
      <c r="D9719" s="541" t="s">
        <v>12509</v>
      </c>
      <c r="E9719" s="540" t="s">
        <v>188</v>
      </c>
      <c r="F9719" s="496">
        <v>149.86000000000001</v>
      </c>
    </row>
    <row r="9720" s="489" customFormat="1">
      <c r="B9720" s="494">
        <v>94798</v>
      </c>
      <c r="C9720" s="536" t="s">
        <v>2800</v>
      </c>
      <c r="D9720" s="541" t="s">
        <v>12510</v>
      </c>
      <c r="E9720" s="540" t="s">
        <v>188</v>
      </c>
      <c r="F9720" s="496">
        <v>121.63</v>
      </c>
    </row>
    <row r="9721" s="489" customFormat="1">
      <c r="B9721" s="494">
        <v>94797</v>
      </c>
      <c r="C9721" s="536" t="s">
        <v>2800</v>
      </c>
      <c r="D9721" s="541" t="s">
        <v>12511</v>
      </c>
      <c r="E9721" s="540" t="s">
        <v>188</v>
      </c>
      <c r="F9721" s="496">
        <v>74.260000000000005</v>
      </c>
    </row>
    <row r="9722" s="489" customFormat="1">
      <c r="B9722" s="494">
        <v>94795</v>
      </c>
      <c r="C9722" s="536" t="s">
        <v>2800</v>
      </c>
      <c r="D9722" s="541" t="s">
        <v>12512</v>
      </c>
      <c r="E9722" s="540" t="s">
        <v>188</v>
      </c>
      <c r="F9722" s="496">
        <v>31.609999999999999</v>
      </c>
    </row>
    <row r="9723" s="489" customFormat="1">
      <c r="B9723" s="494">
        <v>94800</v>
      </c>
      <c r="C9723" s="536" t="s">
        <v>2800</v>
      </c>
      <c r="D9723" s="541" t="s">
        <v>12513</v>
      </c>
      <c r="E9723" s="540" t="s">
        <v>188</v>
      </c>
      <c r="F9723" s="496">
        <v>192.46000000000001</v>
      </c>
    </row>
    <row r="9724" s="489" customFormat="1">
      <c r="B9724" s="494">
        <v>94796</v>
      </c>
      <c r="C9724" s="536" t="s">
        <v>2800</v>
      </c>
      <c r="D9724" s="541" t="s">
        <v>12514</v>
      </c>
      <c r="E9724" s="540" t="s">
        <v>188</v>
      </c>
      <c r="F9724" s="496">
        <v>37.240000000000002</v>
      </c>
    </row>
    <row r="9725" s="489" customFormat="1">
      <c r="B9725" s="494">
        <v>99635</v>
      </c>
      <c r="C9725" s="536" t="s">
        <v>2800</v>
      </c>
      <c r="D9725" s="541" t="s">
        <v>12515</v>
      </c>
      <c r="E9725" s="540" t="s">
        <v>188</v>
      </c>
      <c r="F9725" s="496">
        <v>400.20999999999998</v>
      </c>
    </row>
    <row r="9726" s="489" customFormat="1">
      <c r="B9726" s="494">
        <v>103018</v>
      </c>
      <c r="C9726" s="536" t="s">
        <v>2800</v>
      </c>
      <c r="D9726" s="541" t="s">
        <v>12516</v>
      </c>
      <c r="E9726" s="540" t="s">
        <v>188</v>
      </c>
      <c r="F9726" s="496">
        <v>327.13999999999999</v>
      </c>
    </row>
    <row r="9727" s="489" customFormat="1">
      <c r="B9727" s="494">
        <v>95252</v>
      </c>
      <c r="C9727" s="536" t="s">
        <v>2800</v>
      </c>
      <c r="D9727" s="541" t="s">
        <v>12517</v>
      </c>
      <c r="E9727" s="540" t="s">
        <v>188</v>
      </c>
      <c r="F9727" s="496">
        <v>238.91999999999999</v>
      </c>
    </row>
    <row r="9728" s="489" customFormat="1">
      <c r="B9728" s="494">
        <v>95251</v>
      </c>
      <c r="C9728" s="536" t="s">
        <v>2800</v>
      </c>
      <c r="D9728" s="541" t="s">
        <v>12518</v>
      </c>
      <c r="E9728" s="540" t="s">
        <v>188</v>
      </c>
      <c r="F9728" s="496">
        <v>197.38</v>
      </c>
    </row>
    <row r="9729" s="489" customFormat="1">
      <c r="B9729" s="494">
        <v>95250</v>
      </c>
      <c r="C9729" s="536" t="s">
        <v>2800</v>
      </c>
      <c r="D9729" s="541" t="s">
        <v>12519</v>
      </c>
      <c r="E9729" s="540" t="s">
        <v>188</v>
      </c>
      <c r="F9729" s="496">
        <v>133.16</v>
      </c>
    </row>
    <row r="9730" s="489" customFormat="1">
      <c r="B9730" s="494">
        <v>95248</v>
      </c>
      <c r="C9730" s="536" t="s">
        <v>2800</v>
      </c>
      <c r="D9730" s="541" t="s">
        <v>12520</v>
      </c>
      <c r="E9730" s="540" t="s">
        <v>188</v>
      </c>
      <c r="F9730" s="496">
        <v>84.170000000000002</v>
      </c>
    </row>
    <row r="9731" s="489" customFormat="1">
      <c r="B9731" s="494">
        <v>95253</v>
      </c>
      <c r="C9731" s="536" t="s">
        <v>2800</v>
      </c>
      <c r="D9731" s="541" t="s">
        <v>12521</v>
      </c>
      <c r="E9731" s="540" t="s">
        <v>188</v>
      </c>
      <c r="F9731" s="496">
        <v>364.69</v>
      </c>
    </row>
    <row r="9732" s="489" customFormat="1">
      <c r="B9732" s="494">
        <v>95249</v>
      </c>
      <c r="C9732" s="536" t="s">
        <v>2800</v>
      </c>
      <c r="D9732" s="541" t="s">
        <v>12522</v>
      </c>
      <c r="E9732" s="540" t="s">
        <v>188</v>
      </c>
      <c r="F9732" s="496">
        <v>98.650000000000006</v>
      </c>
    </row>
    <row r="9733" s="489" customFormat="1">
      <c r="B9733" s="494">
        <v>99622</v>
      </c>
      <c r="C9733" s="536" t="s">
        <v>2800</v>
      </c>
      <c r="D9733" s="541" t="s">
        <v>12523</v>
      </c>
      <c r="E9733" s="540" t="s">
        <v>188</v>
      </c>
      <c r="F9733" s="496">
        <v>301.86000000000001</v>
      </c>
    </row>
    <row r="9734" s="489" customFormat="1">
      <c r="B9734" s="494">
        <v>99621</v>
      </c>
      <c r="C9734" s="536" t="s">
        <v>2800</v>
      </c>
      <c r="D9734" s="541" t="s">
        <v>12524</v>
      </c>
      <c r="E9734" s="540" t="s">
        <v>188</v>
      </c>
      <c r="F9734" s="496">
        <v>268.25999999999999</v>
      </c>
    </row>
    <row r="9735" s="489" customFormat="1">
      <c r="B9735" s="494">
        <v>99620</v>
      </c>
      <c r="C9735" s="536" t="s">
        <v>2800</v>
      </c>
      <c r="D9735" s="541" t="s">
        <v>12525</v>
      </c>
      <c r="E9735" s="540" t="s">
        <v>188</v>
      </c>
      <c r="F9735" s="496">
        <v>179.96000000000001</v>
      </c>
    </row>
    <row r="9736" s="489" customFormat="1">
      <c r="B9736" s="494">
        <v>103008</v>
      </c>
      <c r="C9736" s="536" t="s">
        <v>2800</v>
      </c>
      <c r="D9736" s="541" t="s">
        <v>12526</v>
      </c>
      <c r="E9736" s="540" t="s">
        <v>188</v>
      </c>
      <c r="F9736" s="496">
        <v>108.26000000000001</v>
      </c>
    </row>
    <row r="9737" s="489" customFormat="1">
      <c r="B9737" s="494">
        <v>99624</v>
      </c>
      <c r="C9737" s="536" t="s">
        <v>2800</v>
      </c>
      <c r="D9737" s="541" t="s">
        <v>12527</v>
      </c>
      <c r="E9737" s="540" t="s">
        <v>188</v>
      </c>
      <c r="F9737" s="496">
        <v>600.64999999999998</v>
      </c>
    </row>
    <row r="9738" s="489" customFormat="1">
      <c r="B9738" s="494">
        <v>99623</v>
      </c>
      <c r="C9738" s="536" t="s">
        <v>2800</v>
      </c>
      <c r="D9738" s="541" t="s">
        <v>12528</v>
      </c>
      <c r="E9738" s="540" t="s">
        <v>188</v>
      </c>
      <c r="F9738" s="496">
        <v>421.26999999999998</v>
      </c>
    </row>
    <row r="9739" s="489" customFormat="1">
      <c r="B9739" s="494">
        <v>99625</v>
      </c>
      <c r="C9739" s="536" t="s">
        <v>2800</v>
      </c>
      <c r="D9739" s="541" t="s">
        <v>12529</v>
      </c>
      <c r="E9739" s="540" t="s">
        <v>188</v>
      </c>
      <c r="F9739" s="496">
        <v>826.34000000000003</v>
      </c>
    </row>
    <row r="9740" s="489" customFormat="1">
      <c r="B9740" s="494">
        <v>99619</v>
      </c>
      <c r="C9740" s="536" t="s">
        <v>2800</v>
      </c>
      <c r="D9740" s="541" t="s">
        <v>12530</v>
      </c>
      <c r="E9740" s="540" t="s">
        <v>188</v>
      </c>
      <c r="F9740" s="496">
        <v>132.46000000000001</v>
      </c>
    </row>
    <row r="9741" s="489" customFormat="1">
      <c r="B9741" s="494">
        <v>99626</v>
      </c>
      <c r="C9741" s="536" t="s">
        <v>2800</v>
      </c>
      <c r="D9741" s="541" t="s">
        <v>12531</v>
      </c>
      <c r="E9741" s="540" t="s">
        <v>188</v>
      </c>
      <c r="F9741" s="496">
        <v>1272.6800000000001</v>
      </c>
    </row>
    <row r="9742" s="489" customFormat="1">
      <c r="B9742" s="494">
        <v>99631</v>
      </c>
      <c r="C9742" s="536" t="s">
        <v>2800</v>
      </c>
      <c r="D9742" s="541" t="s">
        <v>12532</v>
      </c>
      <c r="E9742" s="540" t="s">
        <v>188</v>
      </c>
      <c r="F9742" s="496">
        <v>167.59</v>
      </c>
    </row>
    <row r="9743" s="489" customFormat="1">
      <c r="B9743" s="494">
        <v>99630</v>
      </c>
      <c r="C9743" s="536" t="s">
        <v>2800</v>
      </c>
      <c r="D9743" s="541" t="s">
        <v>12533</v>
      </c>
      <c r="E9743" s="540" t="s">
        <v>188</v>
      </c>
      <c r="F9743" s="496">
        <v>144.02000000000001</v>
      </c>
    </row>
    <row r="9744" s="489" customFormat="1">
      <c r="B9744" s="494">
        <v>99629</v>
      </c>
      <c r="C9744" s="536" t="s">
        <v>2800</v>
      </c>
      <c r="D9744" s="541" t="s">
        <v>12534</v>
      </c>
      <c r="E9744" s="540" t="s">
        <v>188</v>
      </c>
      <c r="F9744" s="496">
        <v>96.780000000000001</v>
      </c>
    </row>
    <row r="9745" s="489" customFormat="1">
      <c r="B9745" s="494">
        <v>99627</v>
      </c>
      <c r="C9745" s="536" t="s">
        <v>2800</v>
      </c>
      <c r="D9745" s="541" t="s">
        <v>12535</v>
      </c>
      <c r="E9745" s="540" t="s">
        <v>188</v>
      </c>
      <c r="F9745" s="496">
        <v>79.920000000000002</v>
      </c>
    </row>
    <row r="9746" s="489" customFormat="1">
      <c r="B9746" s="494">
        <v>103009</v>
      </c>
      <c r="C9746" s="536" t="s">
        <v>2800</v>
      </c>
      <c r="D9746" s="541" t="s">
        <v>12536</v>
      </c>
      <c r="E9746" s="540" t="s">
        <v>188</v>
      </c>
      <c r="F9746" s="496">
        <v>382.29000000000002</v>
      </c>
    </row>
    <row r="9747" s="489" customFormat="1">
      <c r="B9747" s="494">
        <v>99632</v>
      </c>
      <c r="C9747" s="536" t="s">
        <v>2800</v>
      </c>
      <c r="D9747" s="541" t="s">
        <v>12537</v>
      </c>
      <c r="E9747" s="540" t="s">
        <v>188</v>
      </c>
      <c r="F9747" s="496">
        <v>241.72999999999999</v>
      </c>
    </row>
    <row r="9748" s="489" customFormat="1">
      <c r="B9748" s="494">
        <v>99633</v>
      </c>
      <c r="C9748" s="536" t="s">
        <v>2800</v>
      </c>
      <c r="D9748" s="541" t="s">
        <v>12538</v>
      </c>
      <c r="E9748" s="540" t="s">
        <v>188</v>
      </c>
      <c r="F9748" s="496">
        <v>519.15999999999997</v>
      </c>
    </row>
    <row r="9749" s="489" customFormat="1">
      <c r="B9749" s="494">
        <v>99628</v>
      </c>
      <c r="C9749" s="536" t="s">
        <v>2800</v>
      </c>
      <c r="D9749" s="541" t="s">
        <v>12539</v>
      </c>
      <c r="E9749" s="540" t="s">
        <v>188</v>
      </c>
      <c r="F9749" s="496">
        <v>87.129999999999995</v>
      </c>
    </row>
    <row r="9750" s="489" customFormat="1">
      <c r="B9750" s="494">
        <v>99634</v>
      </c>
      <c r="C9750" s="536" t="s">
        <v>2800</v>
      </c>
      <c r="D9750" s="541" t="s">
        <v>12540</v>
      </c>
      <c r="E9750" s="540" t="s">
        <v>188</v>
      </c>
      <c r="F9750" s="496">
        <v>886.17999999999995</v>
      </c>
    </row>
    <row r="9751" s="489" customFormat="1">
      <c r="B9751" s="494">
        <v>103013</v>
      </c>
      <c r="C9751" s="536" t="s">
        <v>2800</v>
      </c>
      <c r="D9751" s="541" t="s">
        <v>12541</v>
      </c>
      <c r="E9751" s="540" t="s">
        <v>188</v>
      </c>
      <c r="F9751" s="496">
        <v>155.34999999999999</v>
      </c>
    </row>
    <row r="9752" s="489" customFormat="1">
      <c r="B9752" s="494">
        <v>103012</v>
      </c>
      <c r="C9752" s="536" t="s">
        <v>2800</v>
      </c>
      <c r="D9752" s="541" t="s">
        <v>12542</v>
      </c>
      <c r="E9752" s="540" t="s">
        <v>188</v>
      </c>
      <c r="F9752" s="496">
        <v>144.33000000000001</v>
      </c>
    </row>
    <row r="9753" s="489" customFormat="1">
      <c r="B9753" s="494">
        <v>103011</v>
      </c>
      <c r="C9753" s="536" t="s">
        <v>2800</v>
      </c>
      <c r="D9753" s="541" t="s">
        <v>12543</v>
      </c>
      <c r="E9753" s="540" t="s">
        <v>188</v>
      </c>
      <c r="F9753" s="496">
        <v>91.510000000000005</v>
      </c>
    </row>
    <row r="9754" s="489" customFormat="1">
      <c r="B9754" s="494">
        <v>103015</v>
      </c>
      <c r="C9754" s="536" t="s">
        <v>2800</v>
      </c>
      <c r="D9754" s="541" t="s">
        <v>12544</v>
      </c>
      <c r="E9754" s="540" t="s">
        <v>188</v>
      </c>
      <c r="F9754" s="496">
        <v>413.27999999999997</v>
      </c>
    </row>
    <row r="9755" s="489" customFormat="1">
      <c r="B9755" s="494">
        <v>103014</v>
      </c>
      <c r="C9755" s="536" t="s">
        <v>2800</v>
      </c>
      <c r="D9755" s="541" t="s">
        <v>12545</v>
      </c>
      <c r="E9755" s="540" t="s">
        <v>188</v>
      </c>
      <c r="F9755" s="496">
        <v>233.63999999999999</v>
      </c>
    </row>
    <row r="9756" s="489" customFormat="1">
      <c r="B9756" s="494">
        <v>103016</v>
      </c>
      <c r="C9756" s="536" t="s">
        <v>2800</v>
      </c>
      <c r="D9756" s="541" t="s">
        <v>12546</v>
      </c>
      <c r="E9756" s="540" t="s">
        <v>188</v>
      </c>
      <c r="F9756" s="496">
        <v>565.02999999999997</v>
      </c>
    </row>
    <row r="9757" s="489" customFormat="1">
      <c r="B9757" s="494">
        <v>103010</v>
      </c>
      <c r="C9757" s="536" t="s">
        <v>2800</v>
      </c>
      <c r="D9757" s="541" t="s">
        <v>12547</v>
      </c>
      <c r="E9757" s="540" t="s">
        <v>188</v>
      </c>
      <c r="F9757" s="496">
        <v>82.079999999999998</v>
      </c>
    </row>
    <row r="9758" s="489" customFormat="1">
      <c r="B9758" s="494">
        <v>103017</v>
      </c>
      <c r="C9758" s="536" t="s">
        <v>2800</v>
      </c>
      <c r="D9758" s="541" t="s">
        <v>12548</v>
      </c>
      <c r="E9758" s="540" t="s">
        <v>188</v>
      </c>
      <c r="F9758" s="496">
        <v>986.62</v>
      </c>
    </row>
    <row r="9759" s="489" customFormat="1">
      <c r="B9759" s="494">
        <v>103033</v>
      </c>
      <c r="C9759" s="536" t="s">
        <v>2800</v>
      </c>
      <c r="D9759" s="541" t="s">
        <v>12549</v>
      </c>
      <c r="E9759" s="540" t="s">
        <v>188</v>
      </c>
      <c r="F9759" s="496">
        <v>0</v>
      </c>
    </row>
    <row r="9760" s="489" customFormat="1">
      <c r="B9760" s="494">
        <v>103032</v>
      </c>
      <c r="C9760" s="536" t="s">
        <v>2800</v>
      </c>
      <c r="D9760" s="541" t="s">
        <v>12550</v>
      </c>
      <c r="E9760" s="540" t="s">
        <v>188</v>
      </c>
      <c r="F9760" s="496">
        <v>0</v>
      </c>
    </row>
    <row r="9761" s="489" customFormat="1">
      <c r="B9761" s="494">
        <v>103030</v>
      </c>
      <c r="C9761" s="536" t="s">
        <v>2800</v>
      </c>
      <c r="D9761" s="541" t="s">
        <v>12551</v>
      </c>
      <c r="E9761" s="540" t="s">
        <v>188</v>
      </c>
      <c r="F9761" s="496">
        <v>0</v>
      </c>
    </row>
    <row r="9762" s="489" customFormat="1">
      <c r="B9762" s="494">
        <v>103031</v>
      </c>
      <c r="C9762" s="536" t="s">
        <v>2800</v>
      </c>
      <c r="D9762" s="541" t="s">
        <v>12552</v>
      </c>
      <c r="E9762" s="540" t="s">
        <v>188</v>
      </c>
      <c r="F9762" s="496">
        <v>0</v>
      </c>
    </row>
    <row r="9763" s="489" customFormat="1">
      <c r="B9763" s="494">
        <v>103035</v>
      </c>
      <c r="C9763" s="536" t="s">
        <v>2800</v>
      </c>
      <c r="D9763" s="541" t="s">
        <v>12553</v>
      </c>
      <c r="E9763" s="540" t="s">
        <v>188</v>
      </c>
      <c r="F9763" s="496">
        <v>0</v>
      </c>
    </row>
    <row r="9764" s="489" customFormat="1">
      <c r="B9764" s="494">
        <v>103034</v>
      </c>
      <c r="C9764" s="536" t="s">
        <v>2800</v>
      </c>
      <c r="D9764" s="541" t="s">
        <v>12554</v>
      </c>
      <c r="E9764" s="540" t="s">
        <v>188</v>
      </c>
      <c r="F9764" s="496">
        <v>0</v>
      </c>
    </row>
    <row r="9765" s="489" customFormat="1">
      <c r="B9765" s="494">
        <v>103024</v>
      </c>
      <c r="C9765" s="536" t="s">
        <v>2800</v>
      </c>
      <c r="D9765" s="541" t="s">
        <v>12555</v>
      </c>
      <c r="E9765" s="540" t="s">
        <v>188</v>
      </c>
      <c r="F9765" s="496">
        <v>0</v>
      </c>
    </row>
    <row r="9766" s="489" customFormat="1">
      <c r="B9766" s="494">
        <v>103023</v>
      </c>
      <c r="C9766" s="536" t="s">
        <v>2800</v>
      </c>
      <c r="D9766" s="541" t="s">
        <v>12556</v>
      </c>
      <c r="E9766" s="540" t="s">
        <v>188</v>
      </c>
      <c r="F9766" s="496">
        <v>0</v>
      </c>
    </row>
    <row r="9767" s="489" customFormat="1">
      <c r="B9767" s="494">
        <v>103022</v>
      </c>
      <c r="C9767" s="536" t="s">
        <v>2800</v>
      </c>
      <c r="D9767" s="541" t="s">
        <v>12557</v>
      </c>
      <c r="E9767" s="540" t="s">
        <v>188</v>
      </c>
      <c r="F9767" s="496">
        <v>0</v>
      </c>
    </row>
    <row r="9768" s="489" customFormat="1">
      <c r="B9768" s="494">
        <v>103020</v>
      </c>
      <c r="C9768" s="536" t="s">
        <v>2800</v>
      </c>
      <c r="D9768" s="541" t="s">
        <v>12558</v>
      </c>
      <c r="E9768" s="540" t="s">
        <v>188</v>
      </c>
      <c r="F9768" s="496">
        <v>0</v>
      </c>
    </row>
    <row r="9769" s="489" customFormat="1">
      <c r="B9769" s="494">
        <v>103026</v>
      </c>
      <c r="C9769" s="536" t="s">
        <v>2800</v>
      </c>
      <c r="D9769" s="541" t="s">
        <v>12559</v>
      </c>
      <c r="E9769" s="540" t="s">
        <v>188</v>
      </c>
      <c r="F9769" s="496">
        <v>0</v>
      </c>
    </row>
    <row r="9770" s="489" customFormat="1">
      <c r="B9770" s="494">
        <v>103025</v>
      </c>
      <c r="C9770" s="536" t="s">
        <v>2800</v>
      </c>
      <c r="D9770" s="541" t="s">
        <v>12560</v>
      </c>
      <c r="E9770" s="540" t="s">
        <v>188</v>
      </c>
      <c r="F9770" s="496">
        <v>0</v>
      </c>
    </row>
    <row r="9771" s="489" customFormat="1">
      <c r="B9771" s="494">
        <v>103021</v>
      </c>
      <c r="C9771" s="536" t="s">
        <v>2800</v>
      </c>
      <c r="D9771" s="541" t="s">
        <v>12561</v>
      </c>
      <c r="E9771" s="540" t="s">
        <v>188</v>
      </c>
      <c r="F9771" s="496">
        <v>0</v>
      </c>
    </row>
    <row r="9772" s="489" customFormat="1">
      <c r="B9772" s="494">
        <v>103027</v>
      </c>
      <c r="C9772" s="536" t="s">
        <v>2800</v>
      </c>
      <c r="D9772" s="541" t="s">
        <v>12562</v>
      </c>
      <c r="E9772" s="540" t="s">
        <v>188</v>
      </c>
      <c r="F9772" s="496">
        <v>0</v>
      </c>
    </row>
    <row r="9773" s="489" customFormat="1">
      <c r="B9773" s="494">
        <v>103028</v>
      </c>
      <c r="C9773" s="536" t="s">
        <v>2800</v>
      </c>
      <c r="D9773" s="541" t="s">
        <v>12563</v>
      </c>
      <c r="E9773" s="540" t="s">
        <v>188</v>
      </c>
      <c r="F9773" s="496">
        <v>0</v>
      </c>
    </row>
    <row r="9774" s="489" customFormat="1">
      <c r="B9774" s="494">
        <v>103563</v>
      </c>
      <c r="C9774" s="536" t="s">
        <v>2800</v>
      </c>
      <c r="D9774" s="541" t="s">
        <v>12564</v>
      </c>
      <c r="E9774" s="540" t="s">
        <v>188</v>
      </c>
      <c r="F9774" s="496">
        <v>0</v>
      </c>
    </row>
    <row r="9775" s="489" customFormat="1">
      <c r="B9775" s="494">
        <v>103564</v>
      </c>
      <c r="C9775" s="536" t="s">
        <v>2800</v>
      </c>
      <c r="D9775" s="541" t="s">
        <v>12565</v>
      </c>
      <c r="E9775" s="540" t="s">
        <v>188</v>
      </c>
      <c r="F9775" s="496">
        <v>0</v>
      </c>
    </row>
    <row r="9776" s="489" customFormat="1">
      <c r="B9776" s="494">
        <v>103565</v>
      </c>
      <c r="C9776" s="536" t="s">
        <v>2800</v>
      </c>
      <c r="D9776" s="541" t="s">
        <v>12566</v>
      </c>
      <c r="E9776" s="540" t="s">
        <v>188</v>
      </c>
      <c r="F9776" s="496">
        <v>0</v>
      </c>
    </row>
    <row r="9777" s="489" customFormat="1">
      <c r="B9777" s="494">
        <v>103566</v>
      </c>
      <c r="C9777" s="536" t="s">
        <v>2800</v>
      </c>
      <c r="D9777" s="541" t="s">
        <v>12567</v>
      </c>
      <c r="E9777" s="540" t="s">
        <v>188</v>
      </c>
      <c r="F9777" s="496">
        <v>0</v>
      </c>
    </row>
    <row r="9778" s="489" customFormat="1">
      <c r="B9778" s="494">
        <v>103567</v>
      </c>
      <c r="C9778" s="536" t="s">
        <v>2800</v>
      </c>
      <c r="D9778" s="541" t="s">
        <v>12568</v>
      </c>
      <c r="E9778" s="540" t="s">
        <v>188</v>
      </c>
      <c r="F9778" s="496">
        <v>0</v>
      </c>
    </row>
    <row r="9779" s="489" customFormat="1">
      <c r="B9779" s="494">
        <v>103568</v>
      </c>
      <c r="C9779" s="536" t="s">
        <v>2800</v>
      </c>
      <c r="D9779" s="541" t="s">
        <v>12569</v>
      </c>
      <c r="E9779" s="540" t="s">
        <v>188</v>
      </c>
      <c r="F9779" s="496">
        <v>0</v>
      </c>
    </row>
    <row r="9780" s="489" customFormat="1">
      <c r="B9780" s="494">
        <v>103569</v>
      </c>
      <c r="C9780" s="536" t="s">
        <v>2800</v>
      </c>
      <c r="D9780" s="541" t="s">
        <v>12570</v>
      </c>
      <c r="E9780" s="540" t="s">
        <v>188</v>
      </c>
      <c r="F9780" s="496">
        <v>0</v>
      </c>
    </row>
    <row r="9781" s="489" customFormat="1">
      <c r="B9781" s="494">
        <v>103570</v>
      </c>
      <c r="C9781" s="536" t="s">
        <v>2800</v>
      </c>
      <c r="D9781" s="541" t="s">
        <v>12571</v>
      </c>
      <c r="E9781" s="540" t="s">
        <v>188</v>
      </c>
      <c r="F9781" s="496">
        <v>0</v>
      </c>
    </row>
    <row r="9782" s="489" customFormat="1">
      <c r="B9782" s="494">
        <v>103571</v>
      </c>
      <c r="C9782" s="536" t="s">
        <v>2800</v>
      </c>
      <c r="D9782" s="541" t="s">
        <v>12572</v>
      </c>
      <c r="E9782" s="540" t="s">
        <v>188</v>
      </c>
      <c r="F9782" s="496">
        <v>0</v>
      </c>
    </row>
    <row r="9783" s="489" customFormat="1">
      <c r="B9783" s="494">
        <v>103562</v>
      </c>
      <c r="C9783" s="536" t="s">
        <v>2800</v>
      </c>
      <c r="D9783" s="541" t="s">
        <v>12573</v>
      </c>
      <c r="E9783" s="540" t="s">
        <v>188</v>
      </c>
      <c r="F9783" s="496">
        <v>0</v>
      </c>
    </row>
    <row r="9784" s="489" customFormat="1">
      <c r="B9784" s="494">
        <v>103573</v>
      </c>
      <c r="C9784" s="536" t="s">
        <v>2800</v>
      </c>
      <c r="D9784" s="541" t="s">
        <v>12574</v>
      </c>
      <c r="E9784" s="540" t="s">
        <v>188</v>
      </c>
      <c r="F9784" s="496">
        <v>0</v>
      </c>
    </row>
    <row r="9785" s="489" customFormat="1">
      <c r="B9785" s="494">
        <v>103585</v>
      </c>
      <c r="C9785" s="536" t="s">
        <v>2800</v>
      </c>
      <c r="D9785" s="541" t="s">
        <v>12575</v>
      </c>
      <c r="E9785" s="540" t="s">
        <v>188</v>
      </c>
      <c r="F9785" s="496">
        <v>0</v>
      </c>
    </row>
    <row r="9786" s="489" customFormat="1">
      <c r="B9786" s="494">
        <v>103586</v>
      </c>
      <c r="C9786" s="536" t="s">
        <v>2800</v>
      </c>
      <c r="D9786" s="541" t="s">
        <v>12576</v>
      </c>
      <c r="E9786" s="540" t="s">
        <v>188</v>
      </c>
      <c r="F9786" s="496">
        <v>0</v>
      </c>
    </row>
    <row r="9787" s="489" customFormat="1">
      <c r="B9787" s="494">
        <v>103574</v>
      </c>
      <c r="C9787" s="536" t="s">
        <v>2800</v>
      </c>
      <c r="D9787" s="541" t="s">
        <v>12577</v>
      </c>
      <c r="E9787" s="540" t="s">
        <v>188</v>
      </c>
      <c r="F9787" s="496">
        <v>0</v>
      </c>
    </row>
    <row r="9788" s="489" customFormat="1">
      <c r="B9788" s="494">
        <v>103575</v>
      </c>
      <c r="C9788" s="536" t="s">
        <v>2800</v>
      </c>
      <c r="D9788" s="541" t="s">
        <v>12578</v>
      </c>
      <c r="E9788" s="540" t="s">
        <v>188</v>
      </c>
      <c r="F9788" s="496">
        <v>0</v>
      </c>
    </row>
    <row r="9789" s="489" customFormat="1">
      <c r="B9789" s="494">
        <v>103576</v>
      </c>
      <c r="C9789" s="536" t="s">
        <v>2800</v>
      </c>
      <c r="D9789" s="541" t="s">
        <v>12579</v>
      </c>
      <c r="E9789" s="540" t="s">
        <v>188</v>
      </c>
      <c r="F9789" s="496">
        <v>0</v>
      </c>
    </row>
    <row r="9790" s="489" customFormat="1">
      <c r="B9790" s="494">
        <v>103577</v>
      </c>
      <c r="C9790" s="536" t="s">
        <v>2800</v>
      </c>
      <c r="D9790" s="541" t="s">
        <v>12580</v>
      </c>
      <c r="E9790" s="540" t="s">
        <v>188</v>
      </c>
      <c r="F9790" s="496">
        <v>0</v>
      </c>
    </row>
    <row r="9791" s="489" customFormat="1">
      <c r="B9791" s="494">
        <v>103578</v>
      </c>
      <c r="C9791" s="536" t="s">
        <v>2800</v>
      </c>
      <c r="D9791" s="541" t="s">
        <v>12581</v>
      </c>
      <c r="E9791" s="540" t="s">
        <v>188</v>
      </c>
      <c r="F9791" s="496">
        <v>0</v>
      </c>
    </row>
    <row r="9792" s="489" customFormat="1">
      <c r="B9792" s="494">
        <v>103579</v>
      </c>
      <c r="C9792" s="536" t="s">
        <v>2800</v>
      </c>
      <c r="D9792" s="541" t="s">
        <v>12582</v>
      </c>
      <c r="E9792" s="540" t="s">
        <v>188</v>
      </c>
      <c r="F9792" s="496">
        <v>0</v>
      </c>
    </row>
    <row r="9793" s="489" customFormat="1">
      <c r="B9793" s="494">
        <v>103580</v>
      </c>
      <c r="C9793" s="536" t="s">
        <v>2800</v>
      </c>
      <c r="D9793" s="541" t="s">
        <v>12583</v>
      </c>
      <c r="E9793" s="540" t="s">
        <v>188</v>
      </c>
      <c r="F9793" s="496">
        <v>0</v>
      </c>
    </row>
    <row r="9794" s="489" customFormat="1">
      <c r="B9794" s="494">
        <v>103581</v>
      </c>
      <c r="C9794" s="536" t="s">
        <v>2800</v>
      </c>
      <c r="D9794" s="541" t="s">
        <v>12584</v>
      </c>
      <c r="E9794" s="540" t="s">
        <v>188</v>
      </c>
      <c r="F9794" s="496">
        <v>0</v>
      </c>
    </row>
    <row r="9795" s="489" customFormat="1">
      <c r="B9795" s="494">
        <v>103582</v>
      </c>
      <c r="C9795" s="536" t="s">
        <v>2800</v>
      </c>
      <c r="D9795" s="541" t="s">
        <v>12585</v>
      </c>
      <c r="E9795" s="540" t="s">
        <v>188</v>
      </c>
      <c r="F9795" s="496">
        <v>0</v>
      </c>
    </row>
    <row r="9796" s="489" customFormat="1">
      <c r="B9796" s="494">
        <v>103572</v>
      </c>
      <c r="C9796" s="536" t="s">
        <v>2800</v>
      </c>
      <c r="D9796" s="541" t="s">
        <v>12586</v>
      </c>
      <c r="E9796" s="540" t="s">
        <v>188</v>
      </c>
      <c r="F9796" s="496">
        <v>0</v>
      </c>
    </row>
    <row r="9797" s="489" customFormat="1">
      <c r="B9797" s="494">
        <v>103583</v>
      </c>
      <c r="C9797" s="536" t="s">
        <v>2800</v>
      </c>
      <c r="D9797" s="541" t="s">
        <v>12587</v>
      </c>
      <c r="E9797" s="540" t="s">
        <v>188</v>
      </c>
      <c r="F9797" s="496">
        <v>0</v>
      </c>
    </row>
    <row r="9798" s="489" customFormat="1">
      <c r="B9798" s="494">
        <v>103584</v>
      </c>
      <c r="C9798" s="536" t="s">
        <v>2800</v>
      </c>
      <c r="D9798" s="541" t="s">
        <v>12588</v>
      </c>
      <c r="E9798" s="540" t="s">
        <v>188</v>
      </c>
      <c r="F9798" s="496">
        <v>0</v>
      </c>
    </row>
    <row r="9799" s="489" customFormat="1">
      <c r="B9799" s="494">
        <v>103557</v>
      </c>
      <c r="C9799" s="536" t="s">
        <v>2800</v>
      </c>
      <c r="D9799" s="541" t="s">
        <v>12589</v>
      </c>
      <c r="E9799" s="540" t="s">
        <v>188</v>
      </c>
      <c r="F9799" s="496">
        <v>0</v>
      </c>
    </row>
    <row r="9800" s="489" customFormat="1">
      <c r="B9800" s="494">
        <v>103558</v>
      </c>
      <c r="C9800" s="536" t="s">
        <v>2800</v>
      </c>
      <c r="D9800" s="541" t="s">
        <v>12590</v>
      </c>
      <c r="E9800" s="540" t="s">
        <v>188</v>
      </c>
      <c r="F9800" s="496">
        <v>0</v>
      </c>
    </row>
    <row r="9801" s="489" customFormat="1">
      <c r="B9801" s="494">
        <v>103559</v>
      </c>
      <c r="C9801" s="536" t="s">
        <v>2800</v>
      </c>
      <c r="D9801" s="541" t="s">
        <v>12591</v>
      </c>
      <c r="E9801" s="540" t="s">
        <v>188</v>
      </c>
      <c r="F9801" s="496">
        <v>0</v>
      </c>
    </row>
    <row r="9802" s="489" customFormat="1">
      <c r="B9802" s="494">
        <v>103560</v>
      </c>
      <c r="C9802" s="536" t="s">
        <v>2800</v>
      </c>
      <c r="D9802" s="541" t="s">
        <v>12592</v>
      </c>
      <c r="E9802" s="540" t="s">
        <v>188</v>
      </c>
      <c r="F9802" s="496">
        <v>0</v>
      </c>
    </row>
    <row r="9803" s="489" customFormat="1">
      <c r="B9803" s="494">
        <v>103561</v>
      </c>
      <c r="C9803" s="536" t="s">
        <v>2800</v>
      </c>
      <c r="D9803" s="541" t="s">
        <v>12593</v>
      </c>
      <c r="E9803" s="540" t="s">
        <v>188</v>
      </c>
      <c r="F9803" s="496">
        <v>0</v>
      </c>
    </row>
    <row r="9804" s="489" customFormat="1">
      <c r="B9804" s="494">
        <v>103529</v>
      </c>
      <c r="C9804" s="536" t="s">
        <v>2800</v>
      </c>
      <c r="D9804" s="541" t="s">
        <v>12594</v>
      </c>
      <c r="E9804" s="540" t="s">
        <v>188</v>
      </c>
      <c r="F9804" s="496">
        <v>0</v>
      </c>
    </row>
    <row r="9805" s="489" customFormat="1">
      <c r="B9805" s="494">
        <v>103530</v>
      </c>
      <c r="C9805" s="536" t="s">
        <v>2800</v>
      </c>
      <c r="D9805" s="541" t="s">
        <v>12595</v>
      </c>
      <c r="E9805" s="540" t="s">
        <v>188</v>
      </c>
      <c r="F9805" s="496">
        <v>0</v>
      </c>
    </row>
    <row r="9806" s="489" customFormat="1">
      <c r="B9806" s="494">
        <v>103531</v>
      </c>
      <c r="C9806" s="536" t="s">
        <v>2800</v>
      </c>
      <c r="D9806" s="541" t="s">
        <v>12596</v>
      </c>
      <c r="E9806" s="540" t="s">
        <v>188</v>
      </c>
      <c r="F9806" s="496">
        <v>0</v>
      </c>
    </row>
    <row r="9807" s="489" customFormat="1">
      <c r="B9807" s="494">
        <v>103532</v>
      </c>
      <c r="C9807" s="536" t="s">
        <v>2800</v>
      </c>
      <c r="D9807" s="541" t="s">
        <v>12597</v>
      </c>
      <c r="E9807" s="540" t="s">
        <v>188</v>
      </c>
      <c r="F9807" s="496">
        <v>0</v>
      </c>
    </row>
    <row r="9808" s="489" customFormat="1">
      <c r="B9808" s="494">
        <v>103533</v>
      </c>
      <c r="C9808" s="536" t="s">
        <v>2800</v>
      </c>
      <c r="D9808" s="541" t="s">
        <v>12598</v>
      </c>
      <c r="E9808" s="540" t="s">
        <v>188</v>
      </c>
      <c r="F9808" s="496">
        <v>0</v>
      </c>
    </row>
    <row r="9809" s="489" customFormat="1">
      <c r="B9809" s="494">
        <v>103534</v>
      </c>
      <c r="C9809" s="536" t="s">
        <v>2800</v>
      </c>
      <c r="D9809" s="541" t="s">
        <v>12599</v>
      </c>
      <c r="E9809" s="540" t="s">
        <v>188</v>
      </c>
      <c r="F9809" s="496">
        <v>0</v>
      </c>
    </row>
    <row r="9810" s="489" customFormat="1">
      <c r="B9810" s="494">
        <v>103535</v>
      </c>
      <c r="C9810" s="536" t="s">
        <v>2800</v>
      </c>
      <c r="D9810" s="541" t="s">
        <v>12600</v>
      </c>
      <c r="E9810" s="540" t="s">
        <v>188</v>
      </c>
      <c r="F9810" s="496">
        <v>0</v>
      </c>
    </row>
    <row r="9811" s="489" customFormat="1">
      <c r="B9811" s="494">
        <v>103527</v>
      </c>
      <c r="C9811" s="536" t="s">
        <v>2800</v>
      </c>
      <c r="D9811" s="541" t="s">
        <v>12601</v>
      </c>
      <c r="E9811" s="540" t="s">
        <v>188</v>
      </c>
      <c r="F9811" s="496">
        <v>0</v>
      </c>
    </row>
    <row r="9812" s="489" customFormat="1">
      <c r="B9812" s="494">
        <v>103536</v>
      </c>
      <c r="C9812" s="536" t="s">
        <v>2800</v>
      </c>
      <c r="D9812" s="541" t="s">
        <v>12602</v>
      </c>
      <c r="E9812" s="540" t="s">
        <v>188</v>
      </c>
      <c r="F9812" s="496">
        <v>0</v>
      </c>
    </row>
    <row r="9813" s="489" customFormat="1">
      <c r="B9813" s="494">
        <v>103528</v>
      </c>
      <c r="C9813" s="536" t="s">
        <v>2800</v>
      </c>
      <c r="D9813" s="541" t="s">
        <v>12603</v>
      </c>
      <c r="E9813" s="540" t="s">
        <v>188</v>
      </c>
      <c r="F9813" s="496">
        <v>0</v>
      </c>
    </row>
    <row r="9814" s="489" customFormat="1">
      <c r="B9814" s="494">
        <v>103541</v>
      </c>
      <c r="C9814" s="536" t="s">
        <v>2800</v>
      </c>
      <c r="D9814" s="541" t="s">
        <v>12604</v>
      </c>
      <c r="E9814" s="540" t="s">
        <v>188</v>
      </c>
      <c r="F9814" s="496">
        <v>0</v>
      </c>
    </row>
    <row r="9815" s="489" customFormat="1">
      <c r="B9815" s="494">
        <v>103539</v>
      </c>
      <c r="C9815" s="536" t="s">
        <v>2800</v>
      </c>
      <c r="D9815" s="541" t="s">
        <v>12605</v>
      </c>
      <c r="E9815" s="540" t="s">
        <v>188</v>
      </c>
      <c r="F9815" s="496">
        <v>0</v>
      </c>
    </row>
    <row r="9816" s="489" customFormat="1">
      <c r="B9816" s="494">
        <v>103540</v>
      </c>
      <c r="C9816" s="536" t="s">
        <v>2800</v>
      </c>
      <c r="D9816" s="541" t="s">
        <v>12606</v>
      </c>
      <c r="E9816" s="540" t="s">
        <v>188</v>
      </c>
      <c r="F9816" s="496">
        <v>0</v>
      </c>
    </row>
    <row r="9817" s="489" customFormat="1">
      <c r="B9817" s="494">
        <v>103542</v>
      </c>
      <c r="C9817" s="536" t="s">
        <v>2800</v>
      </c>
      <c r="D9817" s="541" t="s">
        <v>12607</v>
      </c>
      <c r="E9817" s="540" t="s">
        <v>188</v>
      </c>
      <c r="F9817" s="496">
        <v>0</v>
      </c>
    </row>
    <row r="9818" s="489" customFormat="1">
      <c r="B9818" s="494">
        <v>103543</v>
      </c>
      <c r="C9818" s="536" t="s">
        <v>2800</v>
      </c>
      <c r="D9818" s="541" t="s">
        <v>12608</v>
      </c>
      <c r="E9818" s="540" t="s">
        <v>188</v>
      </c>
      <c r="F9818" s="496">
        <v>0</v>
      </c>
    </row>
    <row r="9819" s="489" customFormat="1">
      <c r="B9819" s="494">
        <v>103544</v>
      </c>
      <c r="C9819" s="536" t="s">
        <v>2800</v>
      </c>
      <c r="D9819" s="541" t="s">
        <v>12609</v>
      </c>
      <c r="E9819" s="540" t="s">
        <v>188</v>
      </c>
      <c r="F9819" s="496">
        <v>0</v>
      </c>
    </row>
    <row r="9820" s="489" customFormat="1">
      <c r="B9820" s="494">
        <v>103545</v>
      </c>
      <c r="C9820" s="536" t="s">
        <v>2800</v>
      </c>
      <c r="D9820" s="541" t="s">
        <v>12610</v>
      </c>
      <c r="E9820" s="540" t="s">
        <v>188</v>
      </c>
      <c r="F9820" s="496">
        <v>0</v>
      </c>
    </row>
    <row r="9821" s="489" customFormat="1">
      <c r="B9821" s="494">
        <v>103537</v>
      </c>
      <c r="C9821" s="536" t="s">
        <v>2800</v>
      </c>
      <c r="D9821" s="541" t="s">
        <v>12611</v>
      </c>
      <c r="E9821" s="540" t="s">
        <v>188</v>
      </c>
      <c r="F9821" s="496">
        <v>0</v>
      </c>
    </row>
    <row r="9822" s="489" customFormat="1">
      <c r="B9822" s="494">
        <v>103546</v>
      </c>
      <c r="C9822" s="536" t="s">
        <v>2800</v>
      </c>
      <c r="D9822" s="541" t="s">
        <v>12612</v>
      </c>
      <c r="E9822" s="540" t="s">
        <v>188</v>
      </c>
      <c r="F9822" s="496">
        <v>0</v>
      </c>
    </row>
    <row r="9823" s="489" customFormat="1">
      <c r="B9823" s="494">
        <v>103538</v>
      </c>
      <c r="C9823" s="536" t="s">
        <v>2800</v>
      </c>
      <c r="D9823" s="541" t="s">
        <v>12613</v>
      </c>
      <c r="E9823" s="540" t="s">
        <v>188</v>
      </c>
      <c r="F9823" s="496">
        <v>0</v>
      </c>
    </row>
    <row r="9824" s="489" customFormat="1">
      <c r="B9824" s="494">
        <v>103549</v>
      </c>
      <c r="C9824" s="536" t="s">
        <v>2800</v>
      </c>
      <c r="D9824" s="541" t="s">
        <v>12614</v>
      </c>
      <c r="E9824" s="540" t="s">
        <v>188</v>
      </c>
      <c r="F9824" s="496">
        <v>0</v>
      </c>
    </row>
    <row r="9825" s="489" customFormat="1">
      <c r="B9825" s="494">
        <v>103550</v>
      </c>
      <c r="C9825" s="536" t="s">
        <v>2800</v>
      </c>
      <c r="D9825" s="541" t="s">
        <v>12615</v>
      </c>
      <c r="E9825" s="540" t="s">
        <v>188</v>
      </c>
      <c r="F9825" s="496">
        <v>0</v>
      </c>
    </row>
    <row r="9826" s="489" customFormat="1">
      <c r="B9826" s="494">
        <v>103551</v>
      </c>
      <c r="C9826" s="536" t="s">
        <v>2800</v>
      </c>
      <c r="D9826" s="541" t="s">
        <v>12616</v>
      </c>
      <c r="E9826" s="540" t="s">
        <v>188</v>
      </c>
      <c r="F9826" s="496">
        <v>0</v>
      </c>
    </row>
    <row r="9827" s="489" customFormat="1">
      <c r="B9827" s="494">
        <v>103552</v>
      </c>
      <c r="C9827" s="536" t="s">
        <v>2800</v>
      </c>
      <c r="D9827" s="541" t="s">
        <v>12617</v>
      </c>
      <c r="E9827" s="540" t="s">
        <v>188</v>
      </c>
      <c r="F9827" s="496">
        <v>0</v>
      </c>
    </row>
    <row r="9828" s="489" customFormat="1">
      <c r="B9828" s="494">
        <v>103553</v>
      </c>
      <c r="C9828" s="536" t="s">
        <v>2800</v>
      </c>
      <c r="D9828" s="541" t="s">
        <v>12618</v>
      </c>
      <c r="E9828" s="540" t="s">
        <v>188</v>
      </c>
      <c r="F9828" s="496">
        <v>0</v>
      </c>
    </row>
    <row r="9829" s="489" customFormat="1">
      <c r="B9829" s="494">
        <v>103554</v>
      </c>
      <c r="C9829" s="536" t="s">
        <v>2800</v>
      </c>
      <c r="D9829" s="541" t="s">
        <v>12619</v>
      </c>
      <c r="E9829" s="540" t="s">
        <v>188</v>
      </c>
      <c r="F9829" s="496">
        <v>0</v>
      </c>
    </row>
    <row r="9830" s="489" customFormat="1">
      <c r="B9830" s="494">
        <v>103555</v>
      </c>
      <c r="C9830" s="536" t="s">
        <v>2800</v>
      </c>
      <c r="D9830" s="541" t="s">
        <v>12620</v>
      </c>
      <c r="E9830" s="540" t="s">
        <v>188</v>
      </c>
      <c r="F9830" s="496">
        <v>0</v>
      </c>
    </row>
    <row r="9831" s="489" customFormat="1">
      <c r="B9831" s="494">
        <v>103547</v>
      </c>
      <c r="C9831" s="536" t="s">
        <v>2800</v>
      </c>
      <c r="D9831" s="541" t="s">
        <v>12621</v>
      </c>
      <c r="E9831" s="540" t="s">
        <v>188</v>
      </c>
      <c r="F9831" s="496">
        <v>0</v>
      </c>
    </row>
    <row r="9832" s="489" customFormat="1">
      <c r="B9832" s="494">
        <v>103556</v>
      </c>
      <c r="C9832" s="536" t="s">
        <v>2800</v>
      </c>
      <c r="D9832" s="541" t="s">
        <v>12622</v>
      </c>
      <c r="E9832" s="540" t="s">
        <v>188</v>
      </c>
      <c r="F9832" s="496">
        <v>0</v>
      </c>
    </row>
    <row r="9833" s="489" customFormat="1">
      <c r="B9833" s="494">
        <v>103548</v>
      </c>
      <c r="C9833" s="536" t="s">
        <v>2800</v>
      </c>
      <c r="D9833" s="541" t="s">
        <v>12623</v>
      </c>
      <c r="E9833" s="540" t="s">
        <v>188</v>
      </c>
      <c r="F9833" s="496">
        <v>0</v>
      </c>
    </row>
    <row r="9834" s="489" customFormat="1">
      <c r="B9834" s="494">
        <v>45333</v>
      </c>
      <c r="C9834" s="537" t="s">
        <v>200</v>
      </c>
      <c r="D9834" s="541" t="s">
        <v>201</v>
      </c>
      <c r="E9834" s="540" t="s">
        <v>188</v>
      </c>
      <c r="F9834" s="496">
        <v>115.48999999999999</v>
      </c>
    </row>
    <row r="9835" s="489" customFormat="1">
      <c r="B9835" s="494">
        <v>11270</v>
      </c>
      <c r="C9835" s="537" t="s">
        <v>200</v>
      </c>
      <c r="D9835" s="541" t="s">
        <v>202</v>
      </c>
      <c r="E9835" s="540" t="s">
        <v>188</v>
      </c>
      <c r="F9835" s="496">
        <v>3.3300000000000001</v>
      </c>
    </row>
    <row r="9836" s="489" customFormat="1">
      <c r="B9836" s="494">
        <v>412</v>
      </c>
      <c r="C9836" s="537" t="s">
        <v>200</v>
      </c>
      <c r="D9836" s="541" t="s">
        <v>203</v>
      </c>
      <c r="E9836" s="540" t="s">
        <v>188</v>
      </c>
      <c r="F9836" s="496">
        <v>1.0800000000000001</v>
      </c>
    </row>
    <row r="9837" s="489" customFormat="1">
      <c r="B9837" s="494">
        <v>414</v>
      </c>
      <c r="C9837" s="537" t="s">
        <v>200</v>
      </c>
      <c r="D9837" s="541" t="s">
        <v>204</v>
      </c>
      <c r="E9837" s="540" t="s">
        <v>188</v>
      </c>
      <c r="F9837" s="496">
        <v>0.059999999999999998</v>
      </c>
    </row>
    <row r="9838" s="489" customFormat="1">
      <c r="B9838" s="494">
        <v>410</v>
      </c>
      <c r="C9838" s="537" t="s">
        <v>200</v>
      </c>
      <c r="D9838" s="541" t="s">
        <v>205</v>
      </c>
      <c r="E9838" s="540" t="s">
        <v>188</v>
      </c>
      <c r="F9838" s="496">
        <v>0.16</v>
      </c>
    </row>
    <row r="9839" s="489" customFormat="1">
      <c r="B9839" s="494">
        <v>411</v>
      </c>
      <c r="C9839" s="537" t="s">
        <v>200</v>
      </c>
      <c r="D9839" s="541" t="s">
        <v>206</v>
      </c>
      <c r="E9839" s="540" t="s">
        <v>188</v>
      </c>
      <c r="F9839" s="496">
        <v>0.20999999999999999</v>
      </c>
    </row>
    <row r="9840" s="489" customFormat="1">
      <c r="B9840" s="494">
        <v>408</v>
      </c>
      <c r="C9840" s="537" t="s">
        <v>200</v>
      </c>
      <c r="D9840" s="541" t="s">
        <v>207</v>
      </c>
      <c r="E9840" s="540" t="s">
        <v>188</v>
      </c>
      <c r="F9840" s="496">
        <v>1.04</v>
      </c>
    </row>
    <row r="9841" s="489" customFormat="1">
      <c r="B9841" s="494">
        <v>39131</v>
      </c>
      <c r="C9841" s="537" t="s">
        <v>200</v>
      </c>
      <c r="D9841" s="541" t="s">
        <v>208</v>
      </c>
      <c r="E9841" s="540" t="s">
        <v>188</v>
      </c>
      <c r="F9841" s="496">
        <v>3.1800000000000002</v>
      </c>
    </row>
    <row r="9842" s="489" customFormat="1">
      <c r="B9842" s="494">
        <v>394</v>
      </c>
      <c r="C9842" s="537" t="s">
        <v>200</v>
      </c>
      <c r="D9842" s="541" t="s">
        <v>209</v>
      </c>
      <c r="E9842" s="540" t="s">
        <v>188</v>
      </c>
      <c r="F9842" s="496">
        <v>3.2200000000000002</v>
      </c>
    </row>
    <row r="9843" s="489" customFormat="1">
      <c r="B9843" s="494">
        <v>39130</v>
      </c>
      <c r="C9843" s="537" t="s">
        <v>200</v>
      </c>
      <c r="D9843" s="541" t="s">
        <v>210</v>
      </c>
      <c r="E9843" s="540" t="s">
        <v>188</v>
      </c>
      <c r="F9843" s="496">
        <v>2.8999999999999999</v>
      </c>
    </row>
    <row r="9844" s="489" customFormat="1">
      <c r="B9844" s="494">
        <v>395</v>
      </c>
      <c r="C9844" s="537" t="s">
        <v>200</v>
      </c>
      <c r="D9844" s="541" t="s">
        <v>211</v>
      </c>
      <c r="E9844" s="540" t="s">
        <v>188</v>
      </c>
      <c r="F9844" s="496">
        <v>3.1000000000000001</v>
      </c>
    </row>
    <row r="9845" s="489" customFormat="1">
      <c r="B9845" s="494">
        <v>39129</v>
      </c>
      <c r="C9845" s="537" t="s">
        <v>200</v>
      </c>
      <c r="D9845" s="541" t="s">
        <v>214</v>
      </c>
      <c r="E9845" s="540" t="s">
        <v>188</v>
      </c>
      <c r="F9845" s="496">
        <v>1.79</v>
      </c>
    </row>
    <row r="9846" s="489" customFormat="1">
      <c r="B9846" s="494">
        <v>393</v>
      </c>
      <c r="C9846" s="537" t="s">
        <v>200</v>
      </c>
      <c r="D9846" s="541" t="s">
        <v>215</v>
      </c>
      <c r="E9846" s="540" t="s">
        <v>188</v>
      </c>
      <c r="F9846" s="496">
        <v>1.8700000000000001</v>
      </c>
    </row>
    <row r="9847" s="489" customFormat="1">
      <c r="B9847" s="494">
        <v>39127</v>
      </c>
      <c r="C9847" s="537" t="s">
        <v>200</v>
      </c>
      <c r="D9847" s="541" t="s">
        <v>212</v>
      </c>
      <c r="E9847" s="540" t="s">
        <v>188</v>
      </c>
      <c r="F9847" s="496">
        <v>1.53</v>
      </c>
    </row>
    <row r="9848" s="489" customFormat="1">
      <c r="B9848" s="494">
        <v>392</v>
      </c>
      <c r="C9848" s="537" t="s">
        <v>200</v>
      </c>
      <c r="D9848" s="541" t="s">
        <v>213</v>
      </c>
      <c r="E9848" s="540" t="s">
        <v>188</v>
      </c>
      <c r="F9848" s="496">
        <v>1.5700000000000001</v>
      </c>
    </row>
    <row r="9849" s="489" customFormat="1">
      <c r="B9849" s="494">
        <v>39133</v>
      </c>
      <c r="C9849" s="537" t="s">
        <v>200</v>
      </c>
      <c r="D9849" s="541" t="s">
        <v>216</v>
      </c>
      <c r="E9849" s="540" t="s">
        <v>188</v>
      </c>
      <c r="F9849" s="496">
        <v>4.1699999999999999</v>
      </c>
    </row>
    <row r="9850" s="489" customFormat="1">
      <c r="B9850" s="494">
        <v>397</v>
      </c>
      <c r="C9850" s="537" t="s">
        <v>200</v>
      </c>
      <c r="D9850" s="541" t="s">
        <v>217</v>
      </c>
      <c r="E9850" s="540" t="s">
        <v>188</v>
      </c>
      <c r="F9850" s="496">
        <v>4.6100000000000003</v>
      </c>
    </row>
    <row r="9851" s="489" customFormat="1">
      <c r="B9851" s="494">
        <v>39132</v>
      </c>
      <c r="C9851" s="537" t="s">
        <v>200</v>
      </c>
      <c r="D9851" s="541" t="s">
        <v>218</v>
      </c>
      <c r="E9851" s="540" t="s">
        <v>188</v>
      </c>
      <c r="F9851" s="496">
        <v>3.3399999999999999</v>
      </c>
    </row>
    <row r="9852" s="489" customFormat="1">
      <c r="B9852" s="494">
        <v>396</v>
      </c>
      <c r="C9852" s="537" t="s">
        <v>200</v>
      </c>
      <c r="D9852" s="541" t="s">
        <v>219</v>
      </c>
      <c r="E9852" s="540" t="s">
        <v>188</v>
      </c>
      <c r="F9852" s="496">
        <v>3.5800000000000001</v>
      </c>
    </row>
    <row r="9853" s="489" customFormat="1">
      <c r="B9853" s="494">
        <v>39135</v>
      </c>
      <c r="C9853" s="537" t="s">
        <v>200</v>
      </c>
      <c r="D9853" s="541" t="s">
        <v>220</v>
      </c>
      <c r="E9853" s="540" t="s">
        <v>188</v>
      </c>
      <c r="F9853" s="496">
        <v>6.6799999999999997</v>
      </c>
    </row>
    <row r="9854" s="489" customFormat="1">
      <c r="B9854" s="494">
        <v>39134</v>
      </c>
      <c r="C9854" s="537" t="s">
        <v>200</v>
      </c>
      <c r="D9854" s="541" t="s">
        <v>224</v>
      </c>
      <c r="E9854" s="540" t="s">
        <v>188</v>
      </c>
      <c r="F9854" s="496">
        <v>5.5700000000000003</v>
      </c>
    </row>
    <row r="9855" s="489" customFormat="1">
      <c r="B9855" s="494">
        <v>398</v>
      </c>
      <c r="C9855" s="537" t="s">
        <v>200</v>
      </c>
      <c r="D9855" s="541" t="s">
        <v>225</v>
      </c>
      <c r="E9855" s="540" t="s">
        <v>188</v>
      </c>
      <c r="F9855" s="496">
        <v>5.1299999999999999</v>
      </c>
    </row>
    <row r="9856" s="489" customFormat="1">
      <c r="B9856" s="494">
        <v>39128</v>
      </c>
      <c r="C9856" s="537" t="s">
        <v>200</v>
      </c>
      <c r="D9856" s="541" t="s">
        <v>221</v>
      </c>
      <c r="E9856" s="540" t="s">
        <v>188</v>
      </c>
      <c r="F9856" s="496">
        <v>1.6699999999999999</v>
      </c>
    </row>
    <row r="9857" s="489" customFormat="1">
      <c r="B9857" s="494">
        <v>400</v>
      </c>
      <c r="C9857" s="537" t="s">
        <v>200</v>
      </c>
      <c r="D9857" s="541" t="s">
        <v>222</v>
      </c>
      <c r="E9857" s="540" t="s">
        <v>188</v>
      </c>
      <c r="F9857" s="496">
        <v>1.6299999999999999</v>
      </c>
    </row>
    <row r="9858" s="489" customFormat="1">
      <c r="B9858" s="494">
        <v>39125</v>
      </c>
      <c r="C9858" s="537" t="s">
        <v>200</v>
      </c>
      <c r="D9858" s="541" t="s">
        <v>223</v>
      </c>
      <c r="E9858" s="540" t="s">
        <v>188</v>
      </c>
      <c r="F9858" s="496">
        <v>1.6699999999999999</v>
      </c>
    </row>
    <row r="9859" s="489" customFormat="1">
      <c r="B9859" s="494">
        <v>39126</v>
      </c>
      <c r="C9859" s="537" t="s">
        <v>200</v>
      </c>
      <c r="D9859" s="541" t="s">
        <v>226</v>
      </c>
      <c r="E9859" s="540" t="s">
        <v>188</v>
      </c>
      <c r="F9859" s="496">
        <v>7.5099999999999998</v>
      </c>
    </row>
    <row r="9860" s="489" customFormat="1">
      <c r="B9860" s="494">
        <v>399</v>
      </c>
      <c r="C9860" s="537" t="s">
        <v>200</v>
      </c>
      <c r="D9860" s="541" t="s">
        <v>227</v>
      </c>
      <c r="E9860" s="540" t="s">
        <v>188</v>
      </c>
      <c r="F9860" s="496">
        <v>6.6200000000000001</v>
      </c>
    </row>
    <row r="9861" s="489" customFormat="1">
      <c r="B9861" s="494">
        <v>39158</v>
      </c>
      <c r="C9861" s="537" t="s">
        <v>200</v>
      </c>
      <c r="D9861" s="541" t="s">
        <v>228</v>
      </c>
      <c r="E9861" s="540" t="s">
        <v>188</v>
      </c>
      <c r="F9861" s="496">
        <v>17.780000000000001</v>
      </c>
    </row>
    <row r="9862" s="489" customFormat="1">
      <c r="B9862" s="494">
        <v>39141</v>
      </c>
      <c r="C9862" s="537" t="s">
        <v>200</v>
      </c>
      <c r="D9862" s="541" t="s">
        <v>229</v>
      </c>
      <c r="E9862" s="540" t="s">
        <v>188</v>
      </c>
      <c r="F9862" s="496">
        <v>1.29</v>
      </c>
    </row>
    <row r="9863" s="489" customFormat="1">
      <c r="B9863" s="494">
        <v>39140</v>
      </c>
      <c r="C9863" s="537" t="s">
        <v>200</v>
      </c>
      <c r="D9863" s="541" t="s">
        <v>230</v>
      </c>
      <c r="E9863" s="540" t="s">
        <v>188</v>
      </c>
      <c r="F9863" s="496">
        <v>1.1699999999999999</v>
      </c>
    </row>
    <row r="9864" s="489" customFormat="1">
      <c r="B9864" s="494">
        <v>39139</v>
      </c>
      <c r="C9864" s="537" t="s">
        <v>200</v>
      </c>
      <c r="D9864" s="541" t="s">
        <v>232</v>
      </c>
      <c r="E9864" s="540" t="s">
        <v>188</v>
      </c>
      <c r="F9864" s="496">
        <v>0.96999999999999997</v>
      </c>
    </row>
    <row r="9865" s="489" customFormat="1">
      <c r="B9865" s="494">
        <v>39137</v>
      </c>
      <c r="C9865" s="537" t="s">
        <v>200</v>
      </c>
      <c r="D9865" s="541" t="s">
        <v>231</v>
      </c>
      <c r="E9865" s="540" t="s">
        <v>188</v>
      </c>
      <c r="F9865" s="496">
        <v>0.67000000000000004</v>
      </c>
    </row>
    <row r="9866" s="489" customFormat="1">
      <c r="B9866" s="494">
        <v>39143</v>
      </c>
      <c r="C9866" s="537" t="s">
        <v>200</v>
      </c>
      <c r="D9866" s="541" t="s">
        <v>233</v>
      </c>
      <c r="E9866" s="540" t="s">
        <v>188</v>
      </c>
      <c r="F9866" s="496">
        <v>2.6600000000000001</v>
      </c>
    </row>
    <row r="9867" s="489" customFormat="1">
      <c r="B9867" s="494">
        <v>39142</v>
      </c>
      <c r="C9867" s="537" t="s">
        <v>200</v>
      </c>
      <c r="D9867" s="541" t="s">
        <v>234</v>
      </c>
      <c r="E9867" s="540" t="s">
        <v>188</v>
      </c>
      <c r="F9867" s="496">
        <v>1.8999999999999999</v>
      </c>
    </row>
    <row r="9868" s="489" customFormat="1">
      <c r="B9868" s="494">
        <v>39144</v>
      </c>
      <c r="C9868" s="537" t="s">
        <v>200</v>
      </c>
      <c r="D9868" s="541" t="s">
        <v>237</v>
      </c>
      <c r="E9868" s="540" t="s">
        <v>188</v>
      </c>
      <c r="F9868" s="496">
        <v>3.1000000000000001</v>
      </c>
    </row>
    <row r="9869" s="489" customFormat="1">
      <c r="B9869" s="494">
        <v>39138</v>
      </c>
      <c r="C9869" s="537" t="s">
        <v>200</v>
      </c>
      <c r="D9869" s="541" t="s">
        <v>235</v>
      </c>
      <c r="E9869" s="540" t="s">
        <v>188</v>
      </c>
      <c r="F9869" s="496">
        <v>0.70999999999999996</v>
      </c>
    </row>
    <row r="9870" s="489" customFormat="1">
      <c r="B9870" s="494">
        <v>39136</v>
      </c>
      <c r="C9870" s="537" t="s">
        <v>200</v>
      </c>
      <c r="D9870" s="541" t="s">
        <v>236</v>
      </c>
      <c r="E9870" s="540" t="s">
        <v>188</v>
      </c>
      <c r="F9870" s="496">
        <v>0.46999999999999997</v>
      </c>
    </row>
    <row r="9871" s="489" customFormat="1">
      <c r="B9871" s="494">
        <v>39145</v>
      </c>
      <c r="C9871" s="537" t="s">
        <v>200</v>
      </c>
      <c r="D9871" s="541" t="s">
        <v>238</v>
      </c>
      <c r="E9871" s="540" t="s">
        <v>188</v>
      </c>
      <c r="F9871" s="496">
        <v>5.1100000000000003</v>
      </c>
    </row>
    <row r="9872" s="489" customFormat="1">
      <c r="B9872" s="494">
        <v>12615</v>
      </c>
      <c r="C9872" s="537" t="s">
        <v>200</v>
      </c>
      <c r="D9872" s="541" t="s">
        <v>12633</v>
      </c>
      <c r="E9872" s="540" t="s">
        <v>188</v>
      </c>
      <c r="F9872" s="496">
        <v>13.140000000000001</v>
      </c>
    </row>
    <row r="9873" s="489" customFormat="1">
      <c r="B9873" s="494">
        <v>11927</v>
      </c>
      <c r="C9873" s="537" t="s">
        <v>200</v>
      </c>
      <c r="D9873" s="541" t="s">
        <v>12634</v>
      </c>
      <c r="E9873" s="540" t="s">
        <v>188</v>
      </c>
      <c r="F9873" s="496">
        <v>9.9499999999999993</v>
      </c>
    </row>
    <row r="9874" s="489" customFormat="1">
      <c r="B9874" s="494">
        <v>11928</v>
      </c>
      <c r="C9874" s="537" t="s">
        <v>200</v>
      </c>
      <c r="D9874" s="541" t="s">
        <v>12635</v>
      </c>
      <c r="E9874" s="540" t="s">
        <v>188</v>
      </c>
      <c r="F9874" s="496">
        <v>11.41</v>
      </c>
    </row>
    <row r="9875" s="489" customFormat="1">
      <c r="B9875" s="494">
        <v>11929</v>
      </c>
      <c r="C9875" s="537" t="s">
        <v>200</v>
      </c>
      <c r="D9875" s="541" t="s">
        <v>12636</v>
      </c>
      <c r="E9875" s="540" t="s">
        <v>188</v>
      </c>
      <c r="F9875" s="496">
        <v>17.640000000000001</v>
      </c>
    </row>
    <row r="9876" s="489" customFormat="1">
      <c r="B9876" s="494">
        <v>36801</v>
      </c>
      <c r="C9876" s="537" t="s">
        <v>200</v>
      </c>
      <c r="D9876" s="541" t="s">
        <v>12637</v>
      </c>
      <c r="E9876" s="540" t="s">
        <v>188</v>
      </c>
      <c r="F9876" s="496">
        <v>33.810000000000002</v>
      </c>
    </row>
    <row r="9877" s="489" customFormat="1">
      <c r="B9877" s="494">
        <v>36246</v>
      </c>
      <c r="C9877" s="537" t="s">
        <v>200</v>
      </c>
      <c r="D9877" s="541" t="s">
        <v>239</v>
      </c>
      <c r="E9877" s="540" t="s">
        <v>143</v>
      </c>
      <c r="F9877" s="496">
        <v>3.9300000000000002</v>
      </c>
    </row>
    <row r="9878" s="489" customFormat="1">
      <c r="B9878" s="494">
        <v>37600</v>
      </c>
      <c r="C9878" s="537" t="s">
        <v>200</v>
      </c>
      <c r="D9878" s="541" t="s">
        <v>240</v>
      </c>
      <c r="E9878" s="540" t="s">
        <v>188</v>
      </c>
      <c r="F9878" s="496"/>
    </row>
    <row r="9879" s="489" customFormat="1">
      <c r="B9879" s="494">
        <v>37599</v>
      </c>
      <c r="C9879" s="537" t="s">
        <v>200</v>
      </c>
      <c r="D9879" s="541" t="s">
        <v>241</v>
      </c>
      <c r="E9879" s="540" t="s">
        <v>188</v>
      </c>
      <c r="F9879" s="496"/>
    </row>
    <row r="9880" s="489" customFormat="1">
      <c r="B9880" s="494">
        <v>1</v>
      </c>
      <c r="C9880" s="537" t="s">
        <v>200</v>
      </c>
      <c r="D9880" s="541" t="s">
        <v>12638</v>
      </c>
      <c r="E9880" s="540" t="s">
        <v>186</v>
      </c>
      <c r="F9880" s="496">
        <v>78.879999999999995</v>
      </c>
    </row>
    <row r="9881" s="489" customFormat="1">
      <c r="B9881" s="494">
        <v>3</v>
      </c>
      <c r="C9881" s="537" t="s">
        <v>200</v>
      </c>
      <c r="D9881" s="541" t="s">
        <v>12639</v>
      </c>
      <c r="E9881" s="540" t="s">
        <v>187</v>
      </c>
      <c r="F9881" s="496">
        <v>20.989999999999998</v>
      </c>
    </row>
    <row r="9882" s="489" customFormat="1">
      <c r="B9882" s="494">
        <v>43054</v>
      </c>
      <c r="C9882" s="537" t="s">
        <v>200</v>
      </c>
      <c r="D9882" s="541" t="s">
        <v>12640</v>
      </c>
      <c r="E9882" s="540" t="s">
        <v>186</v>
      </c>
      <c r="F9882" s="496">
        <v>8.2100000000000009</v>
      </c>
    </row>
    <row r="9883" s="489" customFormat="1">
      <c r="B9883" s="494">
        <v>42402</v>
      </c>
      <c r="C9883" s="537" t="s">
        <v>200</v>
      </c>
      <c r="D9883" s="541" t="s">
        <v>12641</v>
      </c>
      <c r="E9883" s="540" t="s">
        <v>186</v>
      </c>
      <c r="F9883" s="496">
        <v>7.8499999999999996</v>
      </c>
    </row>
    <row r="9884" s="489" customFormat="1">
      <c r="B9884" s="494">
        <v>42403</v>
      </c>
      <c r="C9884" s="537" t="s">
        <v>200</v>
      </c>
      <c r="D9884" s="541" t="s">
        <v>12642</v>
      </c>
      <c r="E9884" s="540" t="s">
        <v>186</v>
      </c>
      <c r="F9884" s="496">
        <v>10.06</v>
      </c>
    </row>
    <row r="9885" s="489" customFormat="1">
      <c r="B9885" s="494">
        <v>42404</v>
      </c>
      <c r="C9885" s="537" t="s">
        <v>200</v>
      </c>
      <c r="D9885" s="541" t="s">
        <v>12643</v>
      </c>
      <c r="E9885" s="540" t="s">
        <v>186</v>
      </c>
      <c r="F9885" s="496">
        <v>10.01</v>
      </c>
    </row>
    <row r="9886" s="489" customFormat="1">
      <c r="B9886" s="494">
        <v>42405</v>
      </c>
      <c r="C9886" s="537" t="s">
        <v>200</v>
      </c>
      <c r="D9886" s="541" t="s">
        <v>12644</v>
      </c>
      <c r="E9886" s="540" t="s">
        <v>186</v>
      </c>
      <c r="F9886" s="496">
        <v>10.66</v>
      </c>
    </row>
    <row r="9887" s="489" customFormat="1">
      <c r="B9887" s="494">
        <v>34341</v>
      </c>
      <c r="C9887" s="537" t="s">
        <v>200</v>
      </c>
      <c r="D9887" s="541" t="s">
        <v>242</v>
      </c>
      <c r="E9887" s="540" t="s">
        <v>186</v>
      </c>
      <c r="F9887" s="496">
        <v>9.25</v>
      </c>
    </row>
    <row r="9888" s="489" customFormat="1">
      <c r="B9888" s="494">
        <v>43053</v>
      </c>
      <c r="C9888" s="537" t="s">
        <v>200</v>
      </c>
      <c r="D9888" s="541" t="s">
        <v>12645</v>
      </c>
      <c r="E9888" s="540" t="s">
        <v>186</v>
      </c>
      <c r="F9888" s="496">
        <v>7.3300000000000001</v>
      </c>
    </row>
    <row r="9889" s="489" customFormat="1">
      <c r="B9889" s="494">
        <v>43058</v>
      </c>
      <c r="C9889" s="537" t="s">
        <v>200</v>
      </c>
      <c r="D9889" s="541" t="s">
        <v>12646</v>
      </c>
      <c r="E9889" s="540" t="s">
        <v>186</v>
      </c>
      <c r="F9889" s="496">
        <v>7.5999999999999996</v>
      </c>
    </row>
    <row r="9890" s="489" customFormat="1">
      <c r="B9890" s="494">
        <v>34</v>
      </c>
      <c r="C9890" s="537" t="s">
        <v>200</v>
      </c>
      <c r="D9890" s="541" t="s">
        <v>243</v>
      </c>
      <c r="E9890" s="540" t="s">
        <v>186</v>
      </c>
      <c r="F9890" s="496">
        <v>7.6399999999999997</v>
      </c>
    </row>
    <row r="9891" s="489" customFormat="1">
      <c r="B9891" s="494">
        <v>43055</v>
      </c>
      <c r="C9891" s="537" t="s">
        <v>200</v>
      </c>
      <c r="D9891" s="541" t="s">
        <v>12647</v>
      </c>
      <c r="E9891" s="540" t="s">
        <v>186</v>
      </c>
      <c r="F9891" s="496">
        <v>6.6200000000000001</v>
      </c>
    </row>
    <row r="9892" s="489" customFormat="1">
      <c r="B9892" s="494">
        <v>43056</v>
      </c>
      <c r="C9892" s="537" t="s">
        <v>200</v>
      </c>
      <c r="D9892" s="541" t="s">
        <v>12648</v>
      </c>
      <c r="E9892" s="540" t="s">
        <v>186</v>
      </c>
      <c r="F9892" s="496">
        <v>7.6299999999999999</v>
      </c>
    </row>
    <row r="9893" s="489" customFormat="1">
      <c r="B9893" s="494">
        <v>43057</v>
      </c>
      <c r="C9893" s="537" t="s">
        <v>200</v>
      </c>
      <c r="D9893" s="541" t="s">
        <v>12649</v>
      </c>
      <c r="E9893" s="540" t="s">
        <v>186</v>
      </c>
      <c r="F9893" s="496">
        <v>8.3900000000000006</v>
      </c>
    </row>
    <row r="9894" s="489" customFormat="1">
      <c r="B9894" s="494">
        <v>34449</v>
      </c>
      <c r="C9894" s="537" t="s">
        <v>200</v>
      </c>
      <c r="D9894" s="541" t="s">
        <v>244</v>
      </c>
      <c r="E9894" s="540" t="s">
        <v>186</v>
      </c>
      <c r="F9894" s="496">
        <v>8.9600000000000009</v>
      </c>
    </row>
    <row r="9895" s="489" customFormat="1">
      <c r="B9895" s="494">
        <v>32</v>
      </c>
      <c r="C9895" s="537" t="s">
        <v>200</v>
      </c>
      <c r="D9895" s="541" t="s">
        <v>245</v>
      </c>
      <c r="E9895" s="540" t="s">
        <v>186</v>
      </c>
      <c r="F9895" s="496">
        <v>8.0600000000000005</v>
      </c>
    </row>
    <row r="9896" s="489" customFormat="1">
      <c r="B9896" s="494">
        <v>33</v>
      </c>
      <c r="C9896" s="537" t="s">
        <v>200</v>
      </c>
      <c r="D9896" s="541" t="s">
        <v>246</v>
      </c>
      <c r="E9896" s="540" t="s">
        <v>186</v>
      </c>
      <c r="F9896" s="496">
        <v>8.1099999999999994</v>
      </c>
    </row>
    <row r="9897" s="489" customFormat="1">
      <c r="B9897" s="494">
        <v>43061</v>
      </c>
      <c r="C9897" s="537" t="s">
        <v>200</v>
      </c>
      <c r="D9897" s="541" t="s">
        <v>12650</v>
      </c>
      <c r="E9897" s="540" t="s">
        <v>186</v>
      </c>
      <c r="F9897" s="496">
        <v>7.5800000000000001</v>
      </c>
    </row>
    <row r="9898" s="489" customFormat="1">
      <c r="B9898" s="494">
        <v>43059</v>
      </c>
      <c r="C9898" s="537" t="s">
        <v>200</v>
      </c>
      <c r="D9898" s="541" t="s">
        <v>12651</v>
      </c>
      <c r="E9898" s="540" t="s">
        <v>186</v>
      </c>
      <c r="F9898" s="496">
        <v>7.2300000000000004</v>
      </c>
    </row>
    <row r="9899" s="489" customFormat="1">
      <c r="B9899" s="494">
        <v>43062</v>
      </c>
      <c r="C9899" s="537" t="s">
        <v>200</v>
      </c>
      <c r="D9899" s="541" t="s">
        <v>12652</v>
      </c>
      <c r="E9899" s="540" t="s">
        <v>186</v>
      </c>
      <c r="F9899" s="496">
        <v>8.0099999999999998</v>
      </c>
    </row>
    <row r="9900" s="489" customFormat="1">
      <c r="B9900" s="494">
        <v>43060</v>
      </c>
      <c r="C9900" s="537" t="s">
        <v>200</v>
      </c>
      <c r="D9900" s="541" t="s">
        <v>12653</v>
      </c>
      <c r="E9900" s="540" t="s">
        <v>186</v>
      </c>
      <c r="F9900" s="496">
        <v>6.2999999999999998</v>
      </c>
    </row>
    <row r="9901" s="489" customFormat="1">
      <c r="B9901" s="494">
        <v>40410</v>
      </c>
      <c r="C9901" s="537" t="s">
        <v>200</v>
      </c>
      <c r="D9901" s="541" t="s">
        <v>247</v>
      </c>
      <c r="E9901" s="540" t="s">
        <v>188</v>
      </c>
      <c r="F9901" s="496"/>
    </row>
    <row r="9902" s="489" customFormat="1">
      <c r="B9902" s="494">
        <v>40411</v>
      </c>
      <c r="C9902" s="537" t="s">
        <v>200</v>
      </c>
      <c r="D9902" s="541" t="s">
        <v>248</v>
      </c>
      <c r="E9902" s="540" t="s">
        <v>188</v>
      </c>
      <c r="F9902" s="496"/>
    </row>
    <row r="9903" s="489" customFormat="1">
      <c r="B9903" s="494">
        <v>40412</v>
      </c>
      <c r="C9903" s="537" t="s">
        <v>200</v>
      </c>
      <c r="D9903" s="541" t="s">
        <v>249</v>
      </c>
      <c r="E9903" s="540" t="s">
        <v>188</v>
      </c>
      <c r="F9903" s="496"/>
    </row>
    <row r="9904" s="489" customFormat="1">
      <c r="B9904" s="494">
        <v>44254</v>
      </c>
      <c r="C9904" s="537" t="s">
        <v>200</v>
      </c>
      <c r="D9904" s="541" t="s">
        <v>12654</v>
      </c>
      <c r="E9904" s="540" t="s">
        <v>188</v>
      </c>
      <c r="F9904" s="496">
        <v>31.460000000000001</v>
      </c>
    </row>
    <row r="9905" s="489" customFormat="1">
      <c r="B9905" s="494">
        <v>44255</v>
      </c>
      <c r="C9905" s="537" t="s">
        <v>200</v>
      </c>
      <c r="D9905" s="541" t="s">
        <v>12655</v>
      </c>
      <c r="E9905" s="540" t="s">
        <v>188</v>
      </c>
      <c r="F9905" s="496">
        <v>34.869999999999997</v>
      </c>
    </row>
    <row r="9906" s="489" customFormat="1">
      <c r="B9906" s="494">
        <v>44256</v>
      </c>
      <c r="C9906" s="537" t="s">
        <v>200</v>
      </c>
      <c r="D9906" s="541" t="s">
        <v>12656</v>
      </c>
      <c r="E9906" s="540" t="s">
        <v>188</v>
      </c>
      <c r="F9906" s="496">
        <v>39.390000000000001</v>
      </c>
    </row>
    <row r="9907" s="489" customFormat="1">
      <c r="B9907" s="494">
        <v>44257</v>
      </c>
      <c r="C9907" s="537" t="s">
        <v>200</v>
      </c>
      <c r="D9907" s="541" t="s">
        <v>12657</v>
      </c>
      <c r="E9907" s="540" t="s">
        <v>188</v>
      </c>
      <c r="F9907" s="496">
        <v>62.32</v>
      </c>
    </row>
    <row r="9908" s="489" customFormat="1">
      <c r="B9908" s="494">
        <v>44258</v>
      </c>
      <c r="C9908" s="537" t="s">
        <v>200</v>
      </c>
      <c r="D9908" s="541" t="s">
        <v>12658</v>
      </c>
      <c r="E9908" s="540" t="s">
        <v>188</v>
      </c>
      <c r="F9908" s="496">
        <v>71.219999999999999</v>
      </c>
    </row>
    <row r="9909" s="489" customFormat="1">
      <c r="B9909" s="494">
        <v>44259</v>
      </c>
      <c r="C9909" s="537" t="s">
        <v>200</v>
      </c>
      <c r="D9909" s="541" t="s">
        <v>12659</v>
      </c>
      <c r="E9909" s="540" t="s">
        <v>188</v>
      </c>
      <c r="F9909" s="496">
        <v>97.760000000000005</v>
      </c>
    </row>
    <row r="9910" s="489" customFormat="1">
      <c r="B9910" s="494">
        <v>37997</v>
      </c>
      <c r="C9910" s="537" t="s">
        <v>200</v>
      </c>
      <c r="D9910" s="541" t="s">
        <v>12660</v>
      </c>
      <c r="E9910" s="540" t="s">
        <v>188</v>
      </c>
      <c r="F9910" s="496">
        <v>18.75</v>
      </c>
    </row>
    <row r="9911" s="489" customFormat="1">
      <c r="B9911" s="494">
        <v>37998</v>
      </c>
      <c r="C9911" s="537" t="s">
        <v>200</v>
      </c>
      <c r="D9911" s="541" t="s">
        <v>12661</v>
      </c>
      <c r="E9911" s="540" t="s">
        <v>188</v>
      </c>
      <c r="F9911" s="496">
        <v>25.09</v>
      </c>
    </row>
    <row r="9912" s="489" customFormat="1">
      <c r="B9912" s="494">
        <v>55</v>
      </c>
      <c r="C9912" s="537" t="s">
        <v>200</v>
      </c>
      <c r="D9912" s="541" t="s">
        <v>250</v>
      </c>
      <c r="E9912" s="540" t="s">
        <v>188</v>
      </c>
      <c r="F9912" s="496">
        <v>6.3099999999999996</v>
      </c>
    </row>
    <row r="9913" s="489" customFormat="1">
      <c r="B9913" s="494">
        <v>61</v>
      </c>
      <c r="C9913" s="537" t="s">
        <v>200</v>
      </c>
      <c r="D9913" s="541" t="s">
        <v>251</v>
      </c>
      <c r="E9913" s="540" t="s">
        <v>188</v>
      </c>
      <c r="F9913" s="496">
        <v>5.9699999999999998</v>
      </c>
    </row>
    <row r="9914" s="489" customFormat="1">
      <c r="B9914" s="494">
        <v>62</v>
      </c>
      <c r="C9914" s="537" t="s">
        <v>200</v>
      </c>
      <c r="D9914" s="541" t="s">
        <v>252</v>
      </c>
      <c r="E9914" s="540" t="s">
        <v>188</v>
      </c>
      <c r="F9914" s="496">
        <v>12.369999999999999</v>
      </c>
    </row>
    <row r="9915" s="489" customFormat="1">
      <c r="B9915" s="494">
        <v>10899</v>
      </c>
      <c r="C9915" s="537" t="s">
        <v>200</v>
      </c>
      <c r="D9915" s="541" t="s">
        <v>12662</v>
      </c>
      <c r="E9915" s="540" t="s">
        <v>188</v>
      </c>
      <c r="F9915" s="496">
        <v>67.900000000000006</v>
      </c>
    </row>
    <row r="9916" s="489" customFormat="1">
      <c r="B9916" s="494">
        <v>10900</v>
      </c>
      <c r="C9916" s="537" t="s">
        <v>200</v>
      </c>
      <c r="D9916" s="541" t="s">
        <v>12663</v>
      </c>
      <c r="E9916" s="540" t="s">
        <v>188</v>
      </c>
      <c r="F9916" s="496">
        <v>53.140000000000001</v>
      </c>
    </row>
    <row r="9917" s="489" customFormat="1">
      <c r="B9917" s="494">
        <v>47</v>
      </c>
      <c r="C9917" s="537" t="s">
        <v>200</v>
      </c>
      <c r="D9917" s="541" t="s">
        <v>12664</v>
      </c>
      <c r="E9917" s="540" t="s">
        <v>188</v>
      </c>
      <c r="F9917" s="496">
        <v>94.900000000000006</v>
      </c>
    </row>
    <row r="9918" s="489" customFormat="1">
      <c r="B9918" s="494">
        <v>48</v>
      </c>
      <c r="C9918" s="537" t="s">
        <v>200</v>
      </c>
      <c r="D9918" s="541" t="s">
        <v>12665</v>
      </c>
      <c r="E9918" s="540" t="s">
        <v>188</v>
      </c>
      <c r="F9918" s="496">
        <v>24.75</v>
      </c>
    </row>
    <row r="9919" s="489" customFormat="1">
      <c r="B9919" s="494">
        <v>46</v>
      </c>
      <c r="C9919" s="537" t="s">
        <v>200</v>
      </c>
      <c r="D9919" s="541" t="s">
        <v>12666</v>
      </c>
      <c r="E9919" s="540" t="s">
        <v>188</v>
      </c>
      <c r="F9919" s="496">
        <v>55.5</v>
      </c>
    </row>
    <row r="9920" s="489" customFormat="1">
      <c r="B9920" s="494">
        <v>52</v>
      </c>
      <c r="C9920" s="537" t="s">
        <v>200</v>
      </c>
      <c r="D9920" s="541" t="s">
        <v>12667</v>
      </c>
      <c r="E9920" s="540" t="s">
        <v>188</v>
      </c>
      <c r="F9920" s="496">
        <v>18.800000000000001</v>
      </c>
    </row>
    <row r="9921" s="489" customFormat="1">
      <c r="B9921" s="494">
        <v>43</v>
      </c>
      <c r="C9921" s="537" t="s">
        <v>200</v>
      </c>
      <c r="D9921" s="541" t="s">
        <v>12668</v>
      </c>
      <c r="E9921" s="540" t="s">
        <v>188</v>
      </c>
      <c r="F9921" s="496">
        <v>63.469999999999999</v>
      </c>
    </row>
    <row r="9922" s="489" customFormat="1">
      <c r="B9922" s="494">
        <v>103</v>
      </c>
      <c r="C9922" s="537" t="s">
        <v>200</v>
      </c>
      <c r="D9922" s="541" t="s">
        <v>253</v>
      </c>
      <c r="E9922" s="540" t="s">
        <v>188</v>
      </c>
      <c r="F9922" s="496">
        <v>44.259999999999998</v>
      </c>
    </row>
    <row r="9923" s="489" customFormat="1">
      <c r="B9923" s="494">
        <v>107</v>
      </c>
      <c r="C9923" s="537" t="s">
        <v>200</v>
      </c>
      <c r="D9923" s="541" t="s">
        <v>254</v>
      </c>
      <c r="E9923" s="540" t="s">
        <v>188</v>
      </c>
      <c r="F9923" s="496">
        <v>0.82999999999999996</v>
      </c>
    </row>
    <row r="9924" s="489" customFormat="1">
      <c r="B9924" s="494">
        <v>65</v>
      </c>
      <c r="C9924" s="537" t="s">
        <v>200</v>
      </c>
      <c r="D9924" s="541" t="s">
        <v>255</v>
      </c>
      <c r="E9924" s="540" t="s">
        <v>188</v>
      </c>
      <c r="F9924" s="496">
        <v>0.91000000000000003</v>
      </c>
    </row>
    <row r="9925" s="489" customFormat="1">
      <c r="B9925" s="494">
        <v>108</v>
      </c>
      <c r="C9925" s="537" t="s">
        <v>200</v>
      </c>
      <c r="D9925" s="541" t="s">
        <v>256</v>
      </c>
      <c r="E9925" s="540" t="s">
        <v>188</v>
      </c>
      <c r="F9925" s="496">
        <v>1.8300000000000001</v>
      </c>
    </row>
    <row r="9926" s="489" customFormat="1">
      <c r="B9926" s="494">
        <v>110</v>
      </c>
      <c r="C9926" s="537" t="s">
        <v>200</v>
      </c>
      <c r="D9926" s="541" t="s">
        <v>257</v>
      </c>
      <c r="E9926" s="540" t="s">
        <v>188</v>
      </c>
      <c r="F9926" s="496">
        <v>6.3700000000000001</v>
      </c>
    </row>
    <row r="9927" s="489" customFormat="1">
      <c r="B9927" s="494">
        <v>109</v>
      </c>
      <c r="C9927" s="537" t="s">
        <v>200</v>
      </c>
      <c r="D9927" s="541" t="s">
        <v>258</v>
      </c>
      <c r="E9927" s="540" t="s">
        <v>188</v>
      </c>
      <c r="F9927" s="496">
        <v>3.79</v>
      </c>
    </row>
    <row r="9928" s="489" customFormat="1">
      <c r="B9928" s="494">
        <v>111</v>
      </c>
      <c r="C9928" s="537" t="s">
        <v>200</v>
      </c>
      <c r="D9928" s="541" t="s">
        <v>259</v>
      </c>
      <c r="E9928" s="540" t="s">
        <v>188</v>
      </c>
      <c r="F9928" s="496">
        <v>8.6099999999999994</v>
      </c>
    </row>
    <row r="9929" s="489" customFormat="1">
      <c r="B9929" s="494">
        <v>112</v>
      </c>
      <c r="C9929" s="537" t="s">
        <v>200</v>
      </c>
      <c r="D9929" s="541" t="s">
        <v>260</v>
      </c>
      <c r="E9929" s="540" t="s">
        <v>188</v>
      </c>
      <c r="F9929" s="496">
        <v>4.5599999999999996</v>
      </c>
    </row>
    <row r="9930" s="489" customFormat="1">
      <c r="B9930" s="494">
        <v>113</v>
      </c>
      <c r="C9930" s="537" t="s">
        <v>200</v>
      </c>
      <c r="D9930" s="541" t="s">
        <v>261</v>
      </c>
      <c r="E9930" s="540" t="s">
        <v>188</v>
      </c>
      <c r="F9930" s="496">
        <v>11.43</v>
      </c>
    </row>
    <row r="9931" s="489" customFormat="1">
      <c r="B9931" s="494">
        <v>104</v>
      </c>
      <c r="C9931" s="537" t="s">
        <v>200</v>
      </c>
      <c r="D9931" s="541" t="s">
        <v>262</v>
      </c>
      <c r="E9931" s="540" t="s">
        <v>188</v>
      </c>
      <c r="F9931" s="496">
        <v>19.890000000000001</v>
      </c>
    </row>
    <row r="9932" s="489" customFormat="1">
      <c r="B9932" s="494">
        <v>102</v>
      </c>
      <c r="C9932" s="537" t="s">
        <v>200</v>
      </c>
      <c r="D9932" s="541" t="s">
        <v>263</v>
      </c>
      <c r="E9932" s="540" t="s">
        <v>188</v>
      </c>
      <c r="F9932" s="496">
        <v>27.43</v>
      </c>
    </row>
    <row r="9933" s="489" customFormat="1">
      <c r="B9933" s="494">
        <v>95</v>
      </c>
      <c r="C9933" s="537" t="s">
        <v>200</v>
      </c>
      <c r="D9933" s="541" t="s">
        <v>264</v>
      </c>
      <c r="E9933" s="540" t="s">
        <v>188</v>
      </c>
      <c r="F9933" s="496">
        <v>11.59</v>
      </c>
    </row>
    <row r="9934" s="489" customFormat="1">
      <c r="B9934" s="494">
        <v>96</v>
      </c>
      <c r="C9934" s="537" t="s">
        <v>200</v>
      </c>
      <c r="D9934" s="541" t="s">
        <v>265</v>
      </c>
      <c r="E9934" s="540" t="s">
        <v>188</v>
      </c>
      <c r="F9934" s="496">
        <v>12.609999999999999</v>
      </c>
    </row>
    <row r="9935" s="489" customFormat="1">
      <c r="B9935" s="494">
        <v>97</v>
      </c>
      <c r="C9935" s="537" t="s">
        <v>200</v>
      </c>
      <c r="D9935" s="541" t="s">
        <v>266</v>
      </c>
      <c r="E9935" s="540" t="s">
        <v>188</v>
      </c>
      <c r="F9935" s="496">
        <v>18.969999999999999</v>
      </c>
    </row>
    <row r="9936" s="489" customFormat="1">
      <c r="B9936" s="494">
        <v>98</v>
      </c>
      <c r="C9936" s="537" t="s">
        <v>200</v>
      </c>
      <c r="D9936" s="541" t="s">
        <v>267</v>
      </c>
      <c r="E9936" s="540" t="s">
        <v>188</v>
      </c>
      <c r="F9936" s="496">
        <v>28.390000000000001</v>
      </c>
    </row>
    <row r="9937" s="489" customFormat="1">
      <c r="B9937" s="494">
        <v>99</v>
      </c>
      <c r="C9937" s="537" t="s">
        <v>200</v>
      </c>
      <c r="D9937" s="541" t="s">
        <v>268</v>
      </c>
      <c r="E9937" s="540" t="s">
        <v>188</v>
      </c>
      <c r="F9937" s="496">
        <v>26.84</v>
      </c>
    </row>
    <row r="9938" s="489" customFormat="1">
      <c r="B9938" s="494">
        <v>60</v>
      </c>
      <c r="C9938" s="537" t="s">
        <v>200</v>
      </c>
      <c r="D9938" s="541" t="s">
        <v>269</v>
      </c>
      <c r="E9938" s="540" t="s">
        <v>188</v>
      </c>
      <c r="F9938" s="496">
        <v>8.1899999999999995</v>
      </c>
    </row>
    <row r="9939" s="489" customFormat="1">
      <c r="B9939" s="494">
        <v>72</v>
      </c>
      <c r="C9939" s="537" t="s">
        <v>200</v>
      </c>
      <c r="D9939" s="541" t="s">
        <v>270</v>
      </c>
      <c r="E9939" s="540" t="s">
        <v>188</v>
      </c>
      <c r="F9939" s="496">
        <v>51.469999999999999</v>
      </c>
    </row>
    <row r="9940" s="489" customFormat="1">
      <c r="B9940" s="494">
        <v>71</v>
      </c>
      <c r="C9940" s="537" t="s">
        <v>200</v>
      </c>
      <c r="D9940" s="541" t="s">
        <v>12669</v>
      </c>
      <c r="E9940" s="540" t="s">
        <v>188</v>
      </c>
      <c r="F9940" s="496">
        <v>31.789999999999999</v>
      </c>
    </row>
    <row r="9941" s="489" customFormat="1">
      <c r="B9941" s="494">
        <v>67</v>
      </c>
      <c r="C9941" s="537" t="s">
        <v>200</v>
      </c>
      <c r="D9941" s="541" t="s">
        <v>12670</v>
      </c>
      <c r="E9941" s="540" t="s">
        <v>188</v>
      </c>
      <c r="F9941" s="496">
        <v>16.640000000000001</v>
      </c>
    </row>
    <row r="9942" s="489" customFormat="1">
      <c r="B9942" s="494">
        <v>73</v>
      </c>
      <c r="C9942" s="537" t="s">
        <v>200</v>
      </c>
      <c r="D9942" s="541" t="s">
        <v>12671</v>
      </c>
      <c r="E9942" s="540" t="s">
        <v>188</v>
      </c>
      <c r="F9942" s="496">
        <v>15.92</v>
      </c>
    </row>
    <row r="9943" s="489" customFormat="1">
      <c r="B9943" s="494">
        <v>100</v>
      </c>
      <c r="C9943" s="537" t="s">
        <v>200</v>
      </c>
      <c r="D9943" s="541" t="s">
        <v>12672</v>
      </c>
      <c r="E9943" s="540" t="s">
        <v>188</v>
      </c>
      <c r="F9943" s="496">
        <v>46.890000000000001</v>
      </c>
    </row>
    <row r="9944" s="489" customFormat="1">
      <c r="B9944" s="494">
        <v>75</v>
      </c>
      <c r="C9944" s="537" t="s">
        <v>200</v>
      </c>
      <c r="D9944" s="541" t="s">
        <v>12673</v>
      </c>
      <c r="E9944" s="540" t="s">
        <v>188</v>
      </c>
      <c r="F9944" s="496">
        <v>273.36000000000001</v>
      </c>
    </row>
    <row r="9945" s="489" customFormat="1">
      <c r="B9945" s="494">
        <v>83</v>
      </c>
      <c r="C9945" s="537" t="s">
        <v>200</v>
      </c>
      <c r="D9945" s="541" t="s">
        <v>12674</v>
      </c>
      <c r="E9945" s="540" t="s">
        <v>188</v>
      </c>
      <c r="F9945" s="496">
        <v>218.53999999999999</v>
      </c>
    </row>
    <row r="9946" s="489" customFormat="1">
      <c r="B9946" s="494">
        <v>74</v>
      </c>
      <c r="C9946" s="537" t="s">
        <v>200</v>
      </c>
      <c r="D9946" s="541" t="s">
        <v>12675</v>
      </c>
      <c r="E9946" s="540" t="s">
        <v>188</v>
      </c>
      <c r="F9946" s="496">
        <v>312.45999999999998</v>
      </c>
    </row>
    <row r="9947" s="489" customFormat="1">
      <c r="B9947" s="494">
        <v>106</v>
      </c>
      <c r="C9947" s="537" t="s">
        <v>200</v>
      </c>
      <c r="D9947" s="541" t="s">
        <v>12676</v>
      </c>
      <c r="E9947" s="540" t="s">
        <v>188</v>
      </c>
      <c r="F9947" s="496">
        <v>395.11000000000001</v>
      </c>
    </row>
    <row r="9948" s="489" customFormat="1">
      <c r="B9948" s="494">
        <v>88</v>
      </c>
      <c r="C9948" s="537" t="s">
        <v>200</v>
      </c>
      <c r="D9948" s="541" t="s">
        <v>12677</v>
      </c>
      <c r="E9948" s="540" t="s">
        <v>188</v>
      </c>
      <c r="F9948" s="496">
        <v>11.1</v>
      </c>
    </row>
    <row r="9949" s="489" customFormat="1">
      <c r="B9949" s="494">
        <v>82</v>
      </c>
      <c r="C9949" s="537" t="s">
        <v>200</v>
      </c>
      <c r="D9949" s="541" t="s">
        <v>12678</v>
      </c>
      <c r="E9949" s="540" t="s">
        <v>188</v>
      </c>
      <c r="F9949" s="496">
        <v>207.93000000000001</v>
      </c>
    </row>
    <row r="9950" s="489" customFormat="1">
      <c r="B9950" s="494">
        <v>105</v>
      </c>
      <c r="C9950" s="537" t="s">
        <v>200</v>
      </c>
      <c r="D9950" s="541" t="s">
        <v>12679</v>
      </c>
      <c r="E9950" s="540" t="s">
        <v>188</v>
      </c>
      <c r="F9950" s="496">
        <v>294.63</v>
      </c>
    </row>
    <row r="9951" s="489" customFormat="1">
      <c r="B9951" s="494">
        <v>39719</v>
      </c>
      <c r="C9951" s="537" t="s">
        <v>200</v>
      </c>
      <c r="D9951" s="541" t="s">
        <v>12680</v>
      </c>
      <c r="E9951" s="540" t="s">
        <v>187</v>
      </c>
      <c r="F9951" s="496">
        <v>191.75</v>
      </c>
    </row>
    <row r="9952" s="489" customFormat="1">
      <c r="B9952" s="494">
        <v>3410</v>
      </c>
      <c r="C9952" s="537" t="s">
        <v>200</v>
      </c>
      <c r="D9952" s="541" t="s">
        <v>12681</v>
      </c>
      <c r="E9952" s="540" t="s">
        <v>186</v>
      </c>
      <c r="F9952" s="496">
        <v>43.130000000000003</v>
      </c>
    </row>
    <row r="9953" s="489" customFormat="1">
      <c r="B9953" s="494">
        <v>4791</v>
      </c>
      <c r="C9953" s="537" t="s">
        <v>200</v>
      </c>
      <c r="D9953" s="541" t="s">
        <v>12682</v>
      </c>
      <c r="E9953" s="540" t="s">
        <v>186</v>
      </c>
      <c r="F9953" s="496">
        <v>53.509999999999998</v>
      </c>
    </row>
    <row r="9954" s="489" customFormat="1">
      <c r="B9954" s="494">
        <v>157</v>
      </c>
      <c r="C9954" s="537" t="s">
        <v>200</v>
      </c>
      <c r="D9954" s="541" t="s">
        <v>271</v>
      </c>
      <c r="E9954" s="540" t="s">
        <v>186</v>
      </c>
      <c r="F9954" s="496">
        <v>134.05000000000001</v>
      </c>
    </row>
    <row r="9955" s="489" customFormat="1">
      <c r="B9955" s="494">
        <v>156</v>
      </c>
      <c r="C9955" s="537" t="s">
        <v>200</v>
      </c>
      <c r="D9955" s="541" t="s">
        <v>272</v>
      </c>
      <c r="E9955" s="540" t="s">
        <v>186</v>
      </c>
      <c r="F9955" s="496">
        <v>47.729999999999997</v>
      </c>
    </row>
    <row r="9956" s="489" customFormat="1">
      <c r="B9956" s="494">
        <v>131</v>
      </c>
      <c r="C9956" s="537" t="s">
        <v>200</v>
      </c>
      <c r="D9956" s="541" t="s">
        <v>273</v>
      </c>
      <c r="E9956" s="540" t="s">
        <v>186</v>
      </c>
      <c r="F9956" s="496">
        <v>40.82</v>
      </c>
    </row>
    <row r="9957" s="489" customFormat="1">
      <c r="B9957" s="494">
        <v>21114</v>
      </c>
      <c r="C9957" s="537" t="s">
        <v>200</v>
      </c>
      <c r="D9957" s="541" t="s">
        <v>274</v>
      </c>
      <c r="E9957" s="540" t="s">
        <v>188</v>
      </c>
      <c r="F9957" s="496">
        <v>37.799999999999997</v>
      </c>
    </row>
    <row r="9958" s="489" customFormat="1">
      <c r="B9958" s="494">
        <v>119</v>
      </c>
      <c r="C9958" s="537" t="s">
        <v>200</v>
      </c>
      <c r="D9958" s="541" t="s">
        <v>275</v>
      </c>
      <c r="E9958" s="540" t="s">
        <v>188</v>
      </c>
      <c r="F9958" s="496">
        <v>9.5800000000000001</v>
      </c>
    </row>
    <row r="9959" s="489" customFormat="1">
      <c r="B9959" s="494">
        <v>122</v>
      </c>
      <c r="C9959" s="537" t="s">
        <v>200</v>
      </c>
      <c r="D9959" s="541" t="s">
        <v>12683</v>
      </c>
      <c r="E9959" s="540" t="s">
        <v>188</v>
      </c>
      <c r="F9959" s="496">
        <v>73.709999999999994</v>
      </c>
    </row>
    <row r="9960" s="489" customFormat="1">
      <c r="B9960" s="494">
        <v>20080</v>
      </c>
      <c r="C9960" s="537" t="s">
        <v>200</v>
      </c>
      <c r="D9960" s="541" t="s">
        <v>276</v>
      </c>
      <c r="E9960" s="540" t="s">
        <v>188</v>
      </c>
      <c r="F9960" s="496">
        <v>24.059999999999999</v>
      </c>
    </row>
    <row r="9961" s="489" customFormat="1">
      <c r="B9961" s="494">
        <v>124</v>
      </c>
      <c r="C9961" s="537" t="s">
        <v>200</v>
      </c>
      <c r="D9961" s="541" t="s">
        <v>12684</v>
      </c>
      <c r="E9961" s="540" t="s">
        <v>187</v>
      </c>
      <c r="F9961" s="496">
        <v>15.74</v>
      </c>
    </row>
    <row r="9962" s="489" customFormat="1">
      <c r="B9962" s="494">
        <v>7334</v>
      </c>
      <c r="C9962" s="537" t="s">
        <v>200</v>
      </c>
      <c r="D9962" s="541" t="s">
        <v>277</v>
      </c>
      <c r="E9962" s="540" t="s">
        <v>187</v>
      </c>
      <c r="F9962" s="496">
        <v>13.49</v>
      </c>
    </row>
    <row r="9963" s="489" customFormat="1">
      <c r="B9963" s="494">
        <v>45146</v>
      </c>
      <c r="C9963" s="537" t="s">
        <v>200</v>
      </c>
      <c r="D9963" s="541" t="s">
        <v>12685</v>
      </c>
      <c r="E9963" s="540" t="s">
        <v>186</v>
      </c>
      <c r="F9963" s="496">
        <v>30.18</v>
      </c>
    </row>
    <row r="9964" s="489" customFormat="1">
      <c r="B9964" s="494">
        <v>123</v>
      </c>
      <c r="C9964" s="537" t="s">
        <v>200</v>
      </c>
      <c r="D9964" s="541" t="s">
        <v>12686</v>
      </c>
      <c r="E9964" s="540" t="s">
        <v>187</v>
      </c>
      <c r="F9964" s="496">
        <v>6.4400000000000004</v>
      </c>
    </row>
    <row r="9965" s="489" customFormat="1">
      <c r="B9965" s="494">
        <v>127</v>
      </c>
      <c r="C9965" s="537" t="s">
        <v>200</v>
      </c>
      <c r="D9965" s="541" t="s">
        <v>12687</v>
      </c>
      <c r="E9965" s="540" t="s">
        <v>187</v>
      </c>
      <c r="F9965" s="496">
        <v>15.369999999999999</v>
      </c>
    </row>
    <row r="9966" s="489" customFormat="1">
      <c r="B9966" s="494">
        <v>133</v>
      </c>
      <c r="C9966" s="537" t="s">
        <v>200</v>
      </c>
      <c r="D9966" s="541" t="s">
        <v>12688</v>
      </c>
      <c r="E9966" s="540" t="s">
        <v>187</v>
      </c>
      <c r="F9966" s="496">
        <v>6.3799999999999999</v>
      </c>
    </row>
    <row r="9967" s="489" customFormat="1">
      <c r="B9967" s="494">
        <v>43617</v>
      </c>
      <c r="C9967" s="537" t="s">
        <v>200</v>
      </c>
      <c r="D9967" s="541" t="s">
        <v>12689</v>
      </c>
      <c r="E9967" s="540" t="s">
        <v>187</v>
      </c>
      <c r="F9967" s="496">
        <v>7.1299999999999999</v>
      </c>
    </row>
    <row r="9968" s="489" customFormat="1">
      <c r="B9968" s="494">
        <v>132</v>
      </c>
      <c r="C9968" s="537" t="s">
        <v>200</v>
      </c>
      <c r="D9968" s="541" t="s">
        <v>12690</v>
      </c>
      <c r="E9968" s="540" t="s">
        <v>187</v>
      </c>
      <c r="F9968" s="496">
        <v>6.6200000000000001</v>
      </c>
    </row>
    <row r="9969" s="489" customFormat="1">
      <c r="B9969" s="494">
        <v>43618</v>
      </c>
      <c r="C9969" s="537" t="s">
        <v>200</v>
      </c>
      <c r="D9969" s="541" t="s">
        <v>12691</v>
      </c>
      <c r="E9969" s="540" t="s">
        <v>186</v>
      </c>
      <c r="F9969" s="496">
        <v>16.66</v>
      </c>
    </row>
    <row r="9970" s="489" customFormat="1">
      <c r="B9970" s="494">
        <v>37476</v>
      </c>
      <c r="C9970" s="537" t="s">
        <v>200</v>
      </c>
      <c r="D9970" s="541" t="s">
        <v>12692</v>
      </c>
      <c r="E9970" s="540" t="s">
        <v>188</v>
      </c>
      <c r="F9970" s="496">
        <v>3910.0799999999999</v>
      </c>
    </row>
    <row r="9971" s="489" customFormat="1">
      <c r="B9971" s="494">
        <v>37478</v>
      </c>
      <c r="C9971" s="537" t="s">
        <v>200</v>
      </c>
      <c r="D9971" s="541" t="s">
        <v>12693</v>
      </c>
      <c r="E9971" s="540" t="s">
        <v>188</v>
      </c>
      <c r="F9971" s="496">
        <v>4897.4700000000003</v>
      </c>
    </row>
    <row r="9972" s="489" customFormat="1">
      <c r="B9972" s="494">
        <v>37477</v>
      </c>
      <c r="C9972" s="537" t="s">
        <v>200</v>
      </c>
      <c r="D9972" s="541" t="s">
        <v>12694</v>
      </c>
      <c r="E9972" s="540" t="s">
        <v>188</v>
      </c>
      <c r="F9972" s="496">
        <v>6635.29</v>
      </c>
    </row>
    <row r="9973" s="489" customFormat="1">
      <c r="B9973" s="494">
        <v>37479</v>
      </c>
      <c r="C9973" s="537" t="s">
        <v>200</v>
      </c>
      <c r="D9973" s="541" t="s">
        <v>12695</v>
      </c>
      <c r="E9973" s="540" t="s">
        <v>188</v>
      </c>
      <c r="F9973" s="496">
        <v>7869.5299999999997</v>
      </c>
    </row>
    <row r="9974" s="489" customFormat="1">
      <c r="B9974" s="494">
        <v>4319</v>
      </c>
      <c r="C9974" s="537" t="s">
        <v>200</v>
      </c>
      <c r="D9974" s="541" t="s">
        <v>278</v>
      </c>
      <c r="E9974" s="540" t="s">
        <v>188</v>
      </c>
      <c r="F9974" s="496">
        <v>1.74</v>
      </c>
    </row>
    <row r="9975" s="489" customFormat="1">
      <c r="B9975" s="494">
        <v>42409</v>
      </c>
      <c r="C9975" s="537" t="s">
        <v>200</v>
      </c>
      <c r="D9975" s="541" t="s">
        <v>12696</v>
      </c>
      <c r="E9975" s="540" t="s">
        <v>186</v>
      </c>
      <c r="F9975" s="496">
        <v>10.49</v>
      </c>
    </row>
    <row r="9976" s="489" customFormat="1">
      <c r="B9976" s="494">
        <v>40553</v>
      </c>
      <c r="C9976" s="537" t="s">
        <v>200</v>
      </c>
      <c r="D9976" s="541" t="s">
        <v>279</v>
      </c>
      <c r="E9976" s="540" t="s">
        <v>12626</v>
      </c>
      <c r="F9976" s="496"/>
    </row>
    <row r="9977" s="489" customFormat="1">
      <c r="B9977" s="494">
        <v>6114</v>
      </c>
      <c r="C9977" s="537" t="s">
        <v>200</v>
      </c>
      <c r="D9977" s="541" t="s">
        <v>12697</v>
      </c>
      <c r="E9977" s="540" t="s">
        <v>157</v>
      </c>
      <c r="F9977" s="496">
        <v>18.23</v>
      </c>
    </row>
    <row r="9978" s="489" customFormat="1">
      <c r="B9978" s="494">
        <v>40912</v>
      </c>
      <c r="C9978" s="537" t="s">
        <v>200</v>
      </c>
      <c r="D9978" s="541" t="s">
        <v>280</v>
      </c>
      <c r="E9978" s="540" t="s">
        <v>185</v>
      </c>
      <c r="F9978" s="496">
        <v>3218.73</v>
      </c>
    </row>
    <row r="9979" s="489" customFormat="1">
      <c r="B9979" s="494">
        <v>247</v>
      </c>
      <c r="C9979" s="537" t="s">
        <v>200</v>
      </c>
      <c r="D9979" s="541" t="s">
        <v>12698</v>
      </c>
      <c r="E9979" s="540" t="s">
        <v>157</v>
      </c>
      <c r="F9979" s="496">
        <v>18.23</v>
      </c>
    </row>
    <row r="9980" s="489" customFormat="1">
      <c r="B9980" s="494">
        <v>40919</v>
      </c>
      <c r="C9980" s="537" t="s">
        <v>200</v>
      </c>
      <c r="D9980" s="541" t="s">
        <v>281</v>
      </c>
      <c r="E9980" s="540" t="s">
        <v>185</v>
      </c>
      <c r="F9980" s="496">
        <v>3218.73</v>
      </c>
    </row>
    <row r="9981" s="489" customFormat="1">
      <c r="B9981" s="494">
        <v>44499</v>
      </c>
      <c r="C9981" s="537" t="s">
        <v>200</v>
      </c>
      <c r="D9981" s="541" t="s">
        <v>12699</v>
      </c>
      <c r="E9981" s="540" t="s">
        <v>157</v>
      </c>
      <c r="F9981" s="496">
        <v>18.23</v>
      </c>
    </row>
    <row r="9982" s="489" customFormat="1">
      <c r="B9982" s="494">
        <v>40984</v>
      </c>
      <c r="C9982" s="537" t="s">
        <v>200</v>
      </c>
      <c r="D9982" s="541" t="s">
        <v>282</v>
      </c>
      <c r="E9982" s="540" t="s">
        <v>185</v>
      </c>
      <c r="F9982" s="496">
        <v>3218.73</v>
      </c>
    </row>
    <row r="9983" s="489" customFormat="1">
      <c r="B9983" s="494">
        <v>248</v>
      </c>
      <c r="C9983" s="537" t="s">
        <v>200</v>
      </c>
      <c r="D9983" s="541" t="s">
        <v>12700</v>
      </c>
      <c r="E9983" s="540" t="s">
        <v>157</v>
      </c>
      <c r="F9983" s="496">
        <v>19.739999999999998</v>
      </c>
    </row>
    <row r="9984" s="489" customFormat="1">
      <c r="B9984" s="494">
        <v>41086</v>
      </c>
      <c r="C9984" s="537" t="s">
        <v>200</v>
      </c>
      <c r="D9984" s="541" t="s">
        <v>283</v>
      </c>
      <c r="E9984" s="540" t="s">
        <v>185</v>
      </c>
      <c r="F9984" s="496">
        <v>3488.5100000000002</v>
      </c>
    </row>
    <row r="9985" s="489" customFormat="1">
      <c r="B9985" s="494">
        <v>34466</v>
      </c>
      <c r="C9985" s="537" t="s">
        <v>200</v>
      </c>
      <c r="D9985" s="541" t="s">
        <v>12701</v>
      </c>
      <c r="E9985" s="540" t="s">
        <v>157</v>
      </c>
      <c r="F9985" s="496">
        <v>18.23</v>
      </c>
    </row>
    <row r="9986" s="489" customFormat="1">
      <c r="B9986" s="494">
        <v>41083</v>
      </c>
      <c r="C9986" s="537" t="s">
        <v>200</v>
      </c>
      <c r="D9986" s="541" t="s">
        <v>284</v>
      </c>
      <c r="E9986" s="540" t="s">
        <v>185</v>
      </c>
      <c r="F9986" s="496">
        <v>3218.73</v>
      </c>
    </row>
    <row r="9987" s="489" customFormat="1">
      <c r="B9987" s="494">
        <v>252</v>
      </c>
      <c r="C9987" s="537" t="s">
        <v>200</v>
      </c>
      <c r="D9987" s="541" t="s">
        <v>12702</v>
      </c>
      <c r="E9987" s="540" t="s">
        <v>157</v>
      </c>
      <c r="F9987" s="496">
        <v>18.23</v>
      </c>
    </row>
    <row r="9988" s="489" customFormat="1">
      <c r="B9988" s="494">
        <v>40909</v>
      </c>
      <c r="C9988" s="537" t="s">
        <v>200</v>
      </c>
      <c r="D9988" s="541" t="s">
        <v>285</v>
      </c>
      <c r="E9988" s="540" t="s">
        <v>185</v>
      </c>
      <c r="F9988" s="496">
        <v>3218.73</v>
      </c>
    </row>
    <row r="9989" s="489" customFormat="1">
      <c r="B9989" s="494">
        <v>242</v>
      </c>
      <c r="C9989" s="537" t="s">
        <v>200</v>
      </c>
      <c r="D9989" s="541" t="s">
        <v>12703</v>
      </c>
      <c r="E9989" s="540" t="s">
        <v>157</v>
      </c>
      <c r="F9989" s="496">
        <v>19.739999999999998</v>
      </c>
    </row>
    <row r="9990" s="489" customFormat="1">
      <c r="B9990" s="494">
        <v>41085</v>
      </c>
      <c r="C9990" s="537" t="s">
        <v>200</v>
      </c>
      <c r="D9990" s="541" t="s">
        <v>286</v>
      </c>
      <c r="E9990" s="540" t="s">
        <v>185</v>
      </c>
      <c r="F9990" s="496">
        <v>3488.5100000000002</v>
      </c>
    </row>
    <row r="9991" s="489" customFormat="1">
      <c r="B9991" s="494">
        <v>427</v>
      </c>
      <c r="C9991" s="537" t="s">
        <v>200</v>
      </c>
      <c r="D9991" s="541" t="s">
        <v>287</v>
      </c>
      <c r="E9991" s="540" t="s">
        <v>188</v>
      </c>
      <c r="F9991" s="496"/>
    </row>
    <row r="9992" s="489" customFormat="1">
      <c r="B9992" s="494">
        <v>417</v>
      </c>
      <c r="C9992" s="537" t="s">
        <v>200</v>
      </c>
      <c r="D9992" s="541" t="s">
        <v>288</v>
      </c>
      <c r="E9992" s="540" t="s">
        <v>188</v>
      </c>
      <c r="F9992" s="496"/>
    </row>
    <row r="9993" s="489" customFormat="1">
      <c r="B9993" s="494">
        <v>11273</v>
      </c>
      <c r="C9993" s="537" t="s">
        <v>200</v>
      </c>
      <c r="D9993" s="541" t="s">
        <v>289</v>
      </c>
      <c r="E9993" s="540" t="s">
        <v>188</v>
      </c>
      <c r="F9993" s="496"/>
    </row>
    <row r="9994" s="489" customFormat="1">
      <c r="B9994" s="494">
        <v>11272</v>
      </c>
      <c r="C9994" s="537" t="s">
        <v>200</v>
      </c>
      <c r="D9994" s="541" t="s">
        <v>290</v>
      </c>
      <c r="E9994" s="540" t="s">
        <v>188</v>
      </c>
      <c r="F9994" s="496"/>
    </row>
    <row r="9995" s="489" customFormat="1">
      <c r="B9995" s="494">
        <v>11275</v>
      </c>
      <c r="C9995" s="537" t="s">
        <v>200</v>
      </c>
      <c r="D9995" s="541" t="s">
        <v>291</v>
      </c>
      <c r="E9995" s="540" t="s">
        <v>188</v>
      </c>
      <c r="F9995" s="496"/>
    </row>
    <row r="9996" s="489" customFormat="1">
      <c r="B9996" s="494">
        <v>11274</v>
      </c>
      <c r="C9996" s="537" t="s">
        <v>200</v>
      </c>
      <c r="D9996" s="541" t="s">
        <v>292</v>
      </c>
      <c r="E9996" s="540" t="s">
        <v>188</v>
      </c>
      <c r="F9996" s="496"/>
    </row>
    <row r="9997" s="489" customFormat="1">
      <c r="B9997" s="494">
        <v>45208</v>
      </c>
      <c r="C9997" s="537" t="s">
        <v>200</v>
      </c>
      <c r="D9997" s="541" t="s">
        <v>12704</v>
      </c>
      <c r="E9997" s="540" t="s">
        <v>188</v>
      </c>
      <c r="F9997" s="496">
        <v>261.32999999999998</v>
      </c>
    </row>
    <row r="9998" s="489" customFormat="1">
      <c r="B9998" s="494">
        <v>45250</v>
      </c>
      <c r="C9998" s="537" t="s">
        <v>200</v>
      </c>
      <c r="D9998" s="541" t="s">
        <v>12705</v>
      </c>
      <c r="E9998" s="540" t="s">
        <v>188</v>
      </c>
      <c r="F9998" s="496">
        <v>42.259999999999998</v>
      </c>
    </row>
    <row r="9999" s="489" customFormat="1">
      <c r="B9999" s="494">
        <v>38470</v>
      </c>
      <c r="C9999" s="537" t="s">
        <v>200</v>
      </c>
      <c r="D9999" s="541" t="s">
        <v>12706</v>
      </c>
      <c r="E9999" s="540" t="s">
        <v>188</v>
      </c>
      <c r="F9999" s="496">
        <v>43.259999999999998</v>
      </c>
    </row>
    <row r="10000" s="489" customFormat="1">
      <c r="B10000" s="494">
        <v>38547</v>
      </c>
      <c r="C10000" s="537" t="s">
        <v>200</v>
      </c>
      <c r="D10000" s="541" t="s">
        <v>12707</v>
      </c>
      <c r="E10000" s="540" t="s">
        <v>188</v>
      </c>
      <c r="F10000" s="496">
        <v>287.18000000000001</v>
      </c>
    </row>
    <row r="10001" s="489" customFormat="1">
      <c r="B10001" s="494">
        <v>38467</v>
      </c>
      <c r="C10001" s="537" t="s">
        <v>200</v>
      </c>
      <c r="D10001" s="541" t="s">
        <v>12708</v>
      </c>
      <c r="E10001" s="540" t="s">
        <v>188</v>
      </c>
      <c r="F10001" s="496">
        <v>168.03999999999999</v>
      </c>
    </row>
    <row r="10002" s="489" customFormat="1">
      <c r="B10002" s="494">
        <v>38468</v>
      </c>
      <c r="C10002" s="537" t="s">
        <v>200</v>
      </c>
      <c r="D10002" s="541" t="s">
        <v>12709</v>
      </c>
      <c r="E10002" s="540" t="s">
        <v>188</v>
      </c>
      <c r="F10002" s="496">
        <v>209.75999999999999</v>
      </c>
    </row>
    <row r="10003" s="489" customFormat="1">
      <c r="B10003" s="494">
        <v>38469</v>
      </c>
      <c r="C10003" s="537" t="s">
        <v>200</v>
      </c>
      <c r="D10003" s="541" t="s">
        <v>12710</v>
      </c>
      <c r="E10003" s="540" t="s">
        <v>188</v>
      </c>
      <c r="F10003" s="496">
        <v>274.20999999999998</v>
      </c>
    </row>
    <row r="10004" s="489" customFormat="1">
      <c r="B10004" s="494">
        <v>45197</v>
      </c>
      <c r="C10004" s="537" t="s">
        <v>200</v>
      </c>
      <c r="D10004" s="541" t="s">
        <v>12711</v>
      </c>
      <c r="E10004" s="540" t="s">
        <v>188</v>
      </c>
      <c r="F10004" s="496">
        <v>218.69</v>
      </c>
    </row>
    <row r="10005" s="489" customFormat="1">
      <c r="B10005" s="494">
        <v>38471</v>
      </c>
      <c r="C10005" s="537" t="s">
        <v>200</v>
      </c>
      <c r="D10005" s="541" t="s">
        <v>12712</v>
      </c>
      <c r="E10005" s="540" t="s">
        <v>188</v>
      </c>
      <c r="F10005" s="496">
        <v>293.27999999999997</v>
      </c>
    </row>
    <row r="10006" s="489" customFormat="1">
      <c r="B10006" s="494">
        <v>45206</v>
      </c>
      <c r="C10006" s="537" t="s">
        <v>200</v>
      </c>
      <c r="D10006" s="541" t="s">
        <v>12713</v>
      </c>
      <c r="E10006" s="540" t="s">
        <v>188</v>
      </c>
      <c r="F10006" s="496">
        <v>57.939999999999998</v>
      </c>
    </row>
    <row r="10007" s="489" customFormat="1">
      <c r="B10007" s="494">
        <v>37370</v>
      </c>
      <c r="C10007" s="537" t="s">
        <v>200</v>
      </c>
      <c r="D10007" s="541" t="s">
        <v>12714</v>
      </c>
      <c r="E10007" s="540" t="s">
        <v>157</v>
      </c>
      <c r="F10007" s="496">
        <v>2.1200000000000001</v>
      </c>
    </row>
    <row r="10008" s="489" customFormat="1">
      <c r="B10008" s="494">
        <v>40862</v>
      </c>
      <c r="C10008" s="537" t="s">
        <v>200</v>
      </c>
      <c r="D10008" s="541" t="s">
        <v>12715</v>
      </c>
      <c r="E10008" s="540" t="s">
        <v>185</v>
      </c>
      <c r="F10008" s="496">
        <v>399.66000000000003</v>
      </c>
    </row>
    <row r="10009" s="489" customFormat="1">
      <c r="B10009" s="494">
        <v>10658</v>
      </c>
      <c r="C10009" s="537" t="s">
        <v>200</v>
      </c>
      <c r="D10009" s="541" t="s">
        <v>293</v>
      </c>
      <c r="E10009" s="540" t="s">
        <v>188</v>
      </c>
      <c r="F10009" s="496"/>
    </row>
    <row r="10010" s="489" customFormat="1">
      <c r="B10010" s="494">
        <v>253</v>
      </c>
      <c r="C10010" s="537" t="s">
        <v>200</v>
      </c>
      <c r="D10010" s="541" t="s">
        <v>12716</v>
      </c>
      <c r="E10010" s="540" t="s">
        <v>157</v>
      </c>
      <c r="F10010" s="496">
        <v>24.120000000000001</v>
      </c>
    </row>
    <row r="10011" s="489" customFormat="1">
      <c r="B10011" s="494">
        <v>40809</v>
      </c>
      <c r="C10011" s="537" t="s">
        <v>200</v>
      </c>
      <c r="D10011" s="541" t="s">
        <v>295</v>
      </c>
      <c r="E10011" s="540" t="s">
        <v>185</v>
      </c>
      <c r="F10011" s="496">
        <v>4258.8400000000001</v>
      </c>
    </row>
    <row r="10012" s="489" customFormat="1">
      <c r="B10012" s="494">
        <v>42428</v>
      </c>
      <c r="C10012" s="537" t="s">
        <v>200</v>
      </c>
      <c r="D10012" s="541" t="s">
        <v>296</v>
      </c>
      <c r="E10012" s="540" t="s">
        <v>188</v>
      </c>
      <c r="F10012" s="496"/>
    </row>
    <row r="10013" s="489" customFormat="1">
      <c r="B10013" s="494">
        <v>301</v>
      </c>
      <c r="C10013" s="537" t="s">
        <v>200</v>
      </c>
      <c r="D10013" s="541" t="s">
        <v>297</v>
      </c>
      <c r="E10013" s="540" t="s">
        <v>188</v>
      </c>
      <c r="F10013" s="496">
        <v>3</v>
      </c>
    </row>
    <row r="10014" s="489" customFormat="1">
      <c r="B10014" s="494">
        <v>296</v>
      </c>
      <c r="C10014" s="537" t="s">
        <v>200</v>
      </c>
      <c r="D10014" s="541" t="s">
        <v>12717</v>
      </c>
      <c r="E10014" s="540" t="s">
        <v>188</v>
      </c>
      <c r="F10014" s="496">
        <v>1.6899999999999999</v>
      </c>
    </row>
    <row r="10015" s="489" customFormat="1">
      <c r="B10015" s="494">
        <v>297</v>
      </c>
      <c r="C10015" s="537" t="s">
        <v>200</v>
      </c>
      <c r="D10015" s="541" t="s">
        <v>12718</v>
      </c>
      <c r="E10015" s="540" t="s">
        <v>188</v>
      </c>
      <c r="F10015" s="496">
        <v>2.4900000000000002</v>
      </c>
    </row>
    <row r="10016" s="489" customFormat="1">
      <c r="B10016" s="494">
        <v>299</v>
      </c>
      <c r="C10016" s="537" t="s">
        <v>200</v>
      </c>
      <c r="D10016" s="541" t="s">
        <v>12719</v>
      </c>
      <c r="E10016" s="540" t="s">
        <v>188</v>
      </c>
      <c r="F10016" s="496">
        <v>3.52</v>
      </c>
    </row>
    <row r="10017" s="489" customFormat="1">
      <c r="B10017" s="494">
        <v>300</v>
      </c>
      <c r="C10017" s="537" t="s">
        <v>200</v>
      </c>
      <c r="D10017" s="541" t="s">
        <v>298</v>
      </c>
      <c r="E10017" s="540" t="s">
        <v>188</v>
      </c>
      <c r="F10017" s="496">
        <v>12.18</v>
      </c>
    </row>
    <row r="10018" s="489" customFormat="1">
      <c r="B10018" s="494">
        <v>20085</v>
      </c>
      <c r="C10018" s="537" t="s">
        <v>200</v>
      </c>
      <c r="D10018" s="541" t="s">
        <v>299</v>
      </c>
      <c r="E10018" s="540" t="s">
        <v>188</v>
      </c>
      <c r="F10018" s="496">
        <v>2.2200000000000002</v>
      </c>
    </row>
    <row r="10019" s="489" customFormat="1">
      <c r="B10019" s="494">
        <v>298</v>
      </c>
      <c r="C10019" s="537" t="s">
        <v>200</v>
      </c>
      <c r="D10019" s="541" t="s">
        <v>12720</v>
      </c>
      <c r="E10019" s="540" t="s">
        <v>188</v>
      </c>
      <c r="F10019" s="496">
        <v>2.7000000000000002</v>
      </c>
    </row>
    <row r="10020" s="489" customFormat="1">
      <c r="B10020" s="494">
        <v>311</v>
      </c>
      <c r="C10020" s="537" t="s">
        <v>200</v>
      </c>
      <c r="D10020" s="541" t="s">
        <v>300</v>
      </c>
      <c r="E10020" s="540" t="s">
        <v>188</v>
      </c>
      <c r="F10020" s="496">
        <v>10.039999999999999</v>
      </c>
    </row>
    <row r="10021" s="489" customFormat="1">
      <c r="B10021" s="494">
        <v>318</v>
      </c>
      <c r="C10021" s="537" t="s">
        <v>200</v>
      </c>
      <c r="D10021" s="541" t="s">
        <v>301</v>
      </c>
      <c r="E10021" s="540" t="s">
        <v>188</v>
      </c>
      <c r="F10021" s="496">
        <v>20.219999999999999</v>
      </c>
    </row>
    <row r="10022" s="489" customFormat="1">
      <c r="B10022" s="494">
        <v>319</v>
      </c>
      <c r="C10022" s="537" t="s">
        <v>200</v>
      </c>
      <c r="D10022" s="541" t="s">
        <v>302</v>
      </c>
      <c r="E10022" s="540" t="s">
        <v>188</v>
      </c>
      <c r="F10022" s="496">
        <v>31.710000000000001</v>
      </c>
    </row>
    <row r="10023" s="489" customFormat="1">
      <c r="B10023" s="494">
        <v>303</v>
      </c>
      <c r="C10023" s="537" t="s">
        <v>200</v>
      </c>
      <c r="D10023" s="541" t="s">
        <v>303</v>
      </c>
      <c r="E10023" s="540" t="s">
        <v>188</v>
      </c>
      <c r="F10023" s="496">
        <v>3.3199999999999998</v>
      </c>
    </row>
    <row r="10024" s="489" customFormat="1">
      <c r="B10024" s="494">
        <v>305</v>
      </c>
      <c r="C10024" s="537" t="s">
        <v>200</v>
      </c>
      <c r="D10024" s="541" t="s">
        <v>304</v>
      </c>
      <c r="E10024" s="540" t="s">
        <v>188</v>
      </c>
      <c r="F10024" s="496">
        <v>10.449999999999999</v>
      </c>
    </row>
    <row r="10025" s="489" customFormat="1">
      <c r="B10025" s="494">
        <v>306</v>
      </c>
      <c r="C10025" s="537" t="s">
        <v>200</v>
      </c>
      <c r="D10025" s="541" t="s">
        <v>305</v>
      </c>
      <c r="E10025" s="540" t="s">
        <v>188</v>
      </c>
      <c r="F10025" s="496">
        <v>15.85</v>
      </c>
    </row>
    <row r="10026" s="489" customFormat="1">
      <c r="B10026" s="494">
        <v>307</v>
      </c>
      <c r="C10026" s="537" t="s">
        <v>200</v>
      </c>
      <c r="D10026" s="541" t="s">
        <v>306</v>
      </c>
      <c r="E10026" s="540" t="s">
        <v>188</v>
      </c>
      <c r="F10026" s="496">
        <v>40.060000000000002</v>
      </c>
    </row>
    <row r="10027" s="489" customFormat="1">
      <c r="B10027" s="494">
        <v>309</v>
      </c>
      <c r="C10027" s="537" t="s">
        <v>200</v>
      </c>
      <c r="D10027" s="541" t="s">
        <v>307</v>
      </c>
      <c r="E10027" s="540" t="s">
        <v>188</v>
      </c>
      <c r="F10027" s="496">
        <v>65.620000000000005</v>
      </c>
    </row>
    <row r="10028" s="489" customFormat="1">
      <c r="B10028" s="494">
        <v>310</v>
      </c>
      <c r="C10028" s="537" t="s">
        <v>200</v>
      </c>
      <c r="D10028" s="541" t="s">
        <v>308</v>
      </c>
      <c r="E10028" s="540" t="s">
        <v>188</v>
      </c>
      <c r="F10028" s="496">
        <v>90.950000000000003</v>
      </c>
    </row>
    <row r="10029" s="489" customFormat="1">
      <c r="B10029" s="494">
        <v>308</v>
      </c>
      <c r="C10029" s="537" t="s">
        <v>200</v>
      </c>
      <c r="D10029" s="541" t="s">
        <v>313</v>
      </c>
      <c r="E10029" s="540" t="s">
        <v>188</v>
      </c>
      <c r="F10029" s="496">
        <v>89.400000000000006</v>
      </c>
    </row>
    <row r="10030" s="489" customFormat="1">
      <c r="B10030" s="494">
        <v>328</v>
      </c>
      <c r="C10030" s="537" t="s">
        <v>200</v>
      </c>
      <c r="D10030" s="541" t="s">
        <v>309</v>
      </c>
      <c r="E10030" s="540" t="s">
        <v>188</v>
      </c>
      <c r="F10030" s="496">
        <v>7.9500000000000002</v>
      </c>
    </row>
    <row r="10031" s="489" customFormat="1">
      <c r="B10031" s="494">
        <v>325</v>
      </c>
      <c r="C10031" s="537" t="s">
        <v>200</v>
      </c>
      <c r="D10031" s="541" t="s">
        <v>310</v>
      </c>
      <c r="E10031" s="540" t="s">
        <v>188</v>
      </c>
      <c r="F10031" s="496">
        <v>2.3399999999999999</v>
      </c>
    </row>
    <row r="10032" s="489" customFormat="1">
      <c r="B10032" s="494">
        <v>20326</v>
      </c>
      <c r="C10032" s="537" t="s">
        <v>200</v>
      </c>
      <c r="D10032" s="541" t="s">
        <v>311</v>
      </c>
      <c r="E10032" s="540" t="s">
        <v>188</v>
      </c>
      <c r="F10032" s="496">
        <v>4.29</v>
      </c>
    </row>
    <row r="10033" s="489" customFormat="1">
      <c r="B10033" s="494">
        <v>329</v>
      </c>
      <c r="C10033" s="537" t="s">
        <v>200</v>
      </c>
      <c r="D10033" s="541" t="s">
        <v>312</v>
      </c>
      <c r="E10033" s="540" t="s">
        <v>188</v>
      </c>
      <c r="F10033" s="496">
        <v>6.6500000000000004</v>
      </c>
    </row>
    <row r="10034" s="489" customFormat="1">
      <c r="B10034" s="494">
        <v>39642</v>
      </c>
      <c r="C10034" s="537" t="s">
        <v>200</v>
      </c>
      <c r="D10034" s="541" t="s">
        <v>12721</v>
      </c>
      <c r="E10034" s="540" t="s">
        <v>188</v>
      </c>
      <c r="F10034" s="496">
        <v>2.9399999999999999</v>
      </c>
    </row>
    <row r="10035" s="489" customFormat="1">
      <c r="B10035" s="494">
        <v>39641</v>
      </c>
      <c r="C10035" s="537" t="s">
        <v>200</v>
      </c>
      <c r="D10035" s="541" t="s">
        <v>12722</v>
      </c>
      <c r="E10035" s="540" t="s">
        <v>188</v>
      </c>
      <c r="F10035" s="496">
        <v>2.5800000000000001</v>
      </c>
    </row>
    <row r="10036" s="489" customFormat="1">
      <c r="B10036" s="494">
        <v>39643</v>
      </c>
      <c r="C10036" s="537" t="s">
        <v>200</v>
      </c>
      <c r="D10036" s="541" t="s">
        <v>12723</v>
      </c>
      <c r="E10036" s="540" t="s">
        <v>188</v>
      </c>
      <c r="F10036" s="496">
        <v>3.46</v>
      </c>
    </row>
    <row r="10037" s="489" customFormat="1">
      <c r="B10037" s="494">
        <v>39644</v>
      </c>
      <c r="C10037" s="537" t="s">
        <v>200</v>
      </c>
      <c r="D10037" s="541" t="s">
        <v>12724</v>
      </c>
      <c r="E10037" s="540" t="s">
        <v>188</v>
      </c>
      <c r="F10037" s="496">
        <v>5.3600000000000003</v>
      </c>
    </row>
    <row r="10038" s="489" customFormat="1">
      <c r="B10038" s="494">
        <v>39645</v>
      </c>
      <c r="C10038" s="537" t="s">
        <v>200</v>
      </c>
      <c r="D10038" s="541" t="s">
        <v>12725</v>
      </c>
      <c r="E10038" s="540" t="s">
        <v>188</v>
      </c>
      <c r="F10038" s="496">
        <v>5.8799999999999999</v>
      </c>
    </row>
    <row r="10039" s="489" customFormat="1">
      <c r="B10039" s="494">
        <v>41610</v>
      </c>
      <c r="C10039" s="537" t="s">
        <v>200</v>
      </c>
      <c r="D10039" s="541" t="s">
        <v>12726</v>
      </c>
      <c r="E10039" s="540" t="s">
        <v>188</v>
      </c>
      <c r="F10039" s="496">
        <v>725.40999999999997</v>
      </c>
    </row>
    <row r="10040" s="489" customFormat="1">
      <c r="B10040" s="494">
        <v>41611</v>
      </c>
      <c r="C10040" s="537" t="s">
        <v>200</v>
      </c>
      <c r="D10040" s="541" t="s">
        <v>12727</v>
      </c>
      <c r="E10040" s="540" t="s">
        <v>188</v>
      </c>
      <c r="F10040" s="496">
        <v>1143.4000000000001</v>
      </c>
    </row>
    <row r="10041" s="489" customFormat="1">
      <c r="B10041" s="494">
        <v>41612</v>
      </c>
      <c r="C10041" s="537" t="s">
        <v>200</v>
      </c>
      <c r="D10041" s="541" t="s">
        <v>12728</v>
      </c>
      <c r="E10041" s="540" t="s">
        <v>188</v>
      </c>
      <c r="F10041" s="496">
        <v>1605.5</v>
      </c>
    </row>
    <row r="10042" s="489" customFormat="1">
      <c r="B10042" s="494">
        <v>41637</v>
      </c>
      <c r="C10042" s="537" t="s">
        <v>200</v>
      </c>
      <c r="D10042" s="541" t="s">
        <v>12729</v>
      </c>
      <c r="E10042" s="540" t="s">
        <v>188</v>
      </c>
      <c r="F10042" s="496">
        <v>150.08000000000001</v>
      </c>
    </row>
    <row r="10043" s="489" customFormat="1">
      <c r="B10043" s="494">
        <v>41638</v>
      </c>
      <c r="C10043" s="537" t="s">
        <v>200</v>
      </c>
      <c r="D10043" s="541" t="s">
        <v>12730</v>
      </c>
      <c r="E10043" s="540" t="s">
        <v>188</v>
      </c>
      <c r="F10043" s="496">
        <v>195.5</v>
      </c>
    </row>
    <row r="10044" s="489" customFormat="1">
      <c r="B10044" s="494">
        <v>41639</v>
      </c>
      <c r="C10044" s="537" t="s">
        <v>200</v>
      </c>
      <c r="D10044" s="541" t="s">
        <v>12731</v>
      </c>
      <c r="E10044" s="540" t="s">
        <v>188</v>
      </c>
      <c r="F10044" s="496">
        <v>472.95999999999998</v>
      </c>
    </row>
    <row r="10045" s="489" customFormat="1">
      <c r="B10045" s="494">
        <v>11789</v>
      </c>
      <c r="C10045" s="537" t="s">
        <v>200</v>
      </c>
      <c r="D10045" s="541" t="s">
        <v>315</v>
      </c>
      <c r="E10045" s="540" t="s">
        <v>188</v>
      </c>
      <c r="F10045" s="496"/>
    </row>
    <row r="10046" s="489" customFormat="1">
      <c r="B10046" s="494">
        <v>20975</v>
      </c>
      <c r="C10046" s="537" t="s">
        <v>200</v>
      </c>
      <c r="D10046" s="541" t="s">
        <v>316</v>
      </c>
      <c r="E10046" s="540" t="s">
        <v>188</v>
      </c>
      <c r="F10046" s="496">
        <v>10.65</v>
      </c>
    </row>
    <row r="10047" s="489" customFormat="1">
      <c r="B10047" s="494">
        <v>20976</v>
      </c>
      <c r="C10047" s="537" t="s">
        <v>200</v>
      </c>
      <c r="D10047" s="541" t="s">
        <v>317</v>
      </c>
      <c r="E10047" s="540" t="s">
        <v>188</v>
      </c>
      <c r="F10047" s="496">
        <v>16.09</v>
      </c>
    </row>
    <row r="10048" s="489" customFormat="1">
      <c r="B10048" s="494">
        <v>6138</v>
      </c>
      <c r="C10048" s="537" t="s">
        <v>200</v>
      </c>
      <c r="D10048" s="541" t="s">
        <v>12732</v>
      </c>
      <c r="E10048" s="540" t="s">
        <v>188</v>
      </c>
      <c r="F10048" s="496">
        <v>11.06</v>
      </c>
    </row>
    <row r="10049" s="489" customFormat="1">
      <c r="B10049" s="494">
        <v>40340</v>
      </c>
      <c r="C10049" s="537" t="s">
        <v>200</v>
      </c>
      <c r="D10049" s="541" t="s">
        <v>12733</v>
      </c>
      <c r="E10049" s="540" t="s">
        <v>188</v>
      </c>
      <c r="F10049" s="496">
        <v>22.07</v>
      </c>
    </row>
    <row r="10050" s="489" customFormat="1">
      <c r="B10050" s="494">
        <v>40341</v>
      </c>
      <c r="C10050" s="537" t="s">
        <v>200</v>
      </c>
      <c r="D10050" s="541" t="s">
        <v>12734</v>
      </c>
      <c r="E10050" s="540" t="s">
        <v>188</v>
      </c>
      <c r="F10050" s="496">
        <v>26.34</v>
      </c>
    </row>
    <row r="10051" s="489" customFormat="1">
      <c r="B10051" s="494">
        <v>40342</v>
      </c>
      <c r="C10051" s="537" t="s">
        <v>200</v>
      </c>
      <c r="D10051" s="541" t="s">
        <v>12735</v>
      </c>
      <c r="E10051" s="540" t="s">
        <v>188</v>
      </c>
      <c r="F10051" s="496">
        <v>31.41</v>
      </c>
    </row>
    <row r="10052" s="489" customFormat="1">
      <c r="B10052" s="494">
        <v>40343</v>
      </c>
      <c r="C10052" s="537" t="s">
        <v>200</v>
      </c>
      <c r="D10052" s="541" t="s">
        <v>12736</v>
      </c>
      <c r="E10052" s="540" t="s">
        <v>188</v>
      </c>
      <c r="F10052" s="496">
        <v>37.259999999999998</v>
      </c>
    </row>
    <row r="10053" s="489" customFormat="1">
      <c r="B10053" s="494">
        <v>40344</v>
      </c>
      <c r="C10053" s="537" t="s">
        <v>200</v>
      </c>
      <c r="D10053" s="541" t="s">
        <v>12737</v>
      </c>
      <c r="E10053" s="540" t="s">
        <v>188</v>
      </c>
      <c r="F10053" s="496">
        <v>50.789999999999999</v>
      </c>
    </row>
    <row r="10054" s="489" customFormat="1">
      <c r="B10054" s="494">
        <v>40345</v>
      </c>
      <c r="C10054" s="537" t="s">
        <v>200</v>
      </c>
      <c r="D10054" s="541" t="s">
        <v>12738</v>
      </c>
      <c r="E10054" s="540" t="s">
        <v>188</v>
      </c>
      <c r="F10054" s="496">
        <v>62.579999999999998</v>
      </c>
    </row>
    <row r="10055" s="489" customFormat="1">
      <c r="B10055" s="494">
        <v>40346</v>
      </c>
      <c r="C10055" s="537" t="s">
        <v>200</v>
      </c>
      <c r="D10055" s="541" t="s">
        <v>12739</v>
      </c>
      <c r="E10055" s="540" t="s">
        <v>188</v>
      </c>
      <c r="F10055" s="496">
        <v>72.599999999999994</v>
      </c>
    </row>
    <row r="10056" s="489" customFormat="1">
      <c r="B10056" s="494">
        <v>40347</v>
      </c>
      <c r="C10056" s="537" t="s">
        <v>200</v>
      </c>
      <c r="D10056" s="541" t="s">
        <v>12740</v>
      </c>
      <c r="E10056" s="540" t="s">
        <v>188</v>
      </c>
      <c r="F10056" s="496">
        <v>91.209999999999994</v>
      </c>
    </row>
    <row r="10057" s="489" customFormat="1">
      <c r="B10057" s="494">
        <v>43424</v>
      </c>
      <c r="C10057" s="537" t="s">
        <v>200</v>
      </c>
      <c r="D10057" s="541" t="s">
        <v>12741</v>
      </c>
      <c r="E10057" s="540" t="s">
        <v>188</v>
      </c>
      <c r="F10057" s="496">
        <v>607.77999999999997</v>
      </c>
    </row>
    <row r="10058" s="489" customFormat="1">
      <c r="B10058" s="494">
        <v>43426</v>
      </c>
      <c r="C10058" s="537" t="s">
        <v>200</v>
      </c>
      <c r="D10058" s="541" t="s">
        <v>12742</v>
      </c>
      <c r="E10058" s="540" t="s">
        <v>188</v>
      </c>
      <c r="F10058" s="496">
        <v>2096.23</v>
      </c>
    </row>
    <row r="10059" s="489" customFormat="1">
      <c r="B10059" s="494">
        <v>12565</v>
      </c>
      <c r="C10059" s="537" t="s">
        <v>200</v>
      </c>
      <c r="D10059" s="541" t="s">
        <v>12743</v>
      </c>
      <c r="E10059" s="540" t="s">
        <v>188</v>
      </c>
      <c r="F10059" s="496">
        <v>735.12</v>
      </c>
    </row>
    <row r="10060" s="489" customFormat="1">
      <c r="B10060" s="494">
        <v>12567</v>
      </c>
      <c r="C10060" s="537" t="s">
        <v>200</v>
      </c>
      <c r="D10060" s="541" t="s">
        <v>12744</v>
      </c>
      <c r="E10060" s="540" t="s">
        <v>188</v>
      </c>
      <c r="F10060" s="496">
        <v>987.38999999999999</v>
      </c>
    </row>
    <row r="10061" s="489" customFormat="1">
      <c r="B10061" s="494">
        <v>12568</v>
      </c>
      <c r="C10061" s="537" t="s">
        <v>200</v>
      </c>
      <c r="D10061" s="541" t="s">
        <v>12745</v>
      </c>
      <c r="E10061" s="540" t="s">
        <v>188</v>
      </c>
      <c r="F10061" s="496">
        <v>1382.3499999999999</v>
      </c>
    </row>
    <row r="10062" s="489" customFormat="1">
      <c r="B10062" s="494">
        <v>43441</v>
      </c>
      <c r="C10062" s="537" t="s">
        <v>200</v>
      </c>
      <c r="D10062" s="541" t="s">
        <v>12746</v>
      </c>
      <c r="E10062" s="540" t="s">
        <v>188</v>
      </c>
      <c r="F10062" s="496">
        <v>177.72999999999999</v>
      </c>
    </row>
    <row r="10063" s="489" customFormat="1">
      <c r="B10063" s="494">
        <v>43423</v>
      </c>
      <c r="C10063" s="537" t="s">
        <v>200</v>
      </c>
      <c r="D10063" s="541" t="s">
        <v>12747</v>
      </c>
      <c r="E10063" s="540" t="s">
        <v>188</v>
      </c>
      <c r="F10063" s="496">
        <v>82.939999999999998</v>
      </c>
    </row>
    <row r="10064" s="489" customFormat="1">
      <c r="B10064" s="494">
        <v>12532</v>
      </c>
      <c r="C10064" s="537" t="s">
        <v>200</v>
      </c>
      <c r="D10064" s="541" t="s">
        <v>12748</v>
      </c>
      <c r="E10064" s="540" t="s">
        <v>188</v>
      </c>
      <c r="F10064" s="496">
        <v>127.91</v>
      </c>
    </row>
    <row r="10065" s="489" customFormat="1">
      <c r="B10065" s="494">
        <v>43444</v>
      </c>
      <c r="C10065" s="537" t="s">
        <v>200</v>
      </c>
      <c r="D10065" s="541" t="s">
        <v>12749</v>
      </c>
      <c r="E10065" s="540" t="s">
        <v>188</v>
      </c>
      <c r="F10065" s="496">
        <v>429.50999999999999</v>
      </c>
    </row>
    <row r="10066" s="489" customFormat="1">
      <c r="B10066" s="494">
        <v>12551</v>
      </c>
      <c r="C10066" s="537" t="s">
        <v>200</v>
      </c>
      <c r="D10066" s="541" t="s">
        <v>12750</v>
      </c>
      <c r="E10066" s="540" t="s">
        <v>188</v>
      </c>
      <c r="F10066" s="496">
        <v>306.44</v>
      </c>
    </row>
    <row r="10067" s="489" customFormat="1">
      <c r="B10067" s="494">
        <v>43442</v>
      </c>
      <c r="C10067" s="537" t="s">
        <v>200</v>
      </c>
      <c r="D10067" s="541" t="s">
        <v>12751</v>
      </c>
      <c r="E10067" s="540" t="s">
        <v>188</v>
      </c>
      <c r="F10067" s="496">
        <v>236.97</v>
      </c>
    </row>
    <row r="10068" s="489" customFormat="1">
      <c r="B10068" s="494">
        <v>43443</v>
      </c>
      <c r="C10068" s="537" t="s">
        <v>200</v>
      </c>
      <c r="D10068" s="541" t="s">
        <v>12752</v>
      </c>
      <c r="E10068" s="540" t="s">
        <v>188</v>
      </c>
      <c r="F10068" s="496">
        <v>311.01999999999998</v>
      </c>
    </row>
    <row r="10069" s="489" customFormat="1">
      <c r="B10069" s="494">
        <v>12544</v>
      </c>
      <c r="C10069" s="537" t="s">
        <v>200</v>
      </c>
      <c r="D10069" s="541" t="s">
        <v>12753</v>
      </c>
      <c r="E10069" s="540" t="s">
        <v>188</v>
      </c>
      <c r="F10069" s="496">
        <v>167.84999999999999</v>
      </c>
    </row>
    <row r="10070" s="489" customFormat="1">
      <c r="B10070" s="494">
        <v>12547</v>
      </c>
      <c r="C10070" s="537" t="s">
        <v>200</v>
      </c>
      <c r="D10070" s="541" t="s">
        <v>12754</v>
      </c>
      <c r="E10070" s="540" t="s">
        <v>188</v>
      </c>
      <c r="F10070" s="496">
        <v>225.75</v>
      </c>
    </row>
    <row r="10071" s="489" customFormat="1">
      <c r="B10071" s="494">
        <v>43445</v>
      </c>
      <c r="C10071" s="537" t="s">
        <v>200</v>
      </c>
      <c r="D10071" s="541" t="s">
        <v>12755</v>
      </c>
      <c r="E10071" s="540" t="s">
        <v>188</v>
      </c>
      <c r="F10071" s="496">
        <v>592.42999999999995</v>
      </c>
    </row>
    <row r="10072" s="489" customFormat="1">
      <c r="B10072" s="494">
        <v>12563</v>
      </c>
      <c r="C10072" s="537" t="s">
        <v>200</v>
      </c>
      <c r="D10072" s="541" t="s">
        <v>12756</v>
      </c>
      <c r="E10072" s="540" t="s">
        <v>188</v>
      </c>
      <c r="F10072" s="496">
        <v>423.86000000000001</v>
      </c>
    </row>
    <row r="10073" s="489" customFormat="1">
      <c r="B10073" s="494">
        <v>43425</v>
      </c>
      <c r="C10073" s="537" t="s">
        <v>200</v>
      </c>
      <c r="D10073" s="541" t="s">
        <v>12757</v>
      </c>
      <c r="E10073" s="540" t="s">
        <v>188</v>
      </c>
      <c r="F10073" s="496">
        <v>266.58999999999997</v>
      </c>
    </row>
    <row r="10074" s="489" customFormat="1">
      <c r="B10074" s="494">
        <v>43446</v>
      </c>
      <c r="C10074" s="537" t="s">
        <v>200</v>
      </c>
      <c r="D10074" s="541" t="s">
        <v>12758</v>
      </c>
      <c r="E10074" s="540" t="s">
        <v>188</v>
      </c>
      <c r="F10074" s="496">
        <v>562.80999999999995</v>
      </c>
    </row>
    <row r="10075" s="489" customFormat="1">
      <c r="B10075" s="494">
        <v>43447</v>
      </c>
      <c r="C10075" s="537" t="s">
        <v>200</v>
      </c>
      <c r="D10075" s="541" t="s">
        <v>12759</v>
      </c>
      <c r="E10075" s="540" t="s">
        <v>188</v>
      </c>
      <c r="F10075" s="496">
        <v>691.16999999999996</v>
      </c>
    </row>
    <row r="10076" s="489" customFormat="1">
      <c r="B10076" s="494">
        <v>43448</v>
      </c>
      <c r="C10076" s="537" t="s">
        <v>200</v>
      </c>
      <c r="D10076" s="541" t="s">
        <v>12760</v>
      </c>
      <c r="E10076" s="540" t="s">
        <v>188</v>
      </c>
      <c r="F10076" s="496">
        <v>967.63999999999999</v>
      </c>
    </row>
    <row r="10077" s="489" customFormat="1">
      <c r="B10077" s="494">
        <v>13761</v>
      </c>
      <c r="C10077" s="537" t="s">
        <v>200</v>
      </c>
      <c r="D10077" s="541" t="s">
        <v>318</v>
      </c>
      <c r="E10077" s="540" t="s">
        <v>188</v>
      </c>
      <c r="F10077" s="496">
        <v>4234.9799999999996</v>
      </c>
    </row>
    <row r="10078" s="489" customFormat="1">
      <c r="B10078" s="494">
        <v>4814</v>
      </c>
      <c r="C10078" s="537" t="s">
        <v>200</v>
      </c>
      <c r="D10078" s="541" t="s">
        <v>319</v>
      </c>
      <c r="E10078" s="540" t="s">
        <v>188</v>
      </c>
      <c r="F10078" s="496">
        <v>55.270000000000003</v>
      </c>
    </row>
    <row r="10079" s="489" customFormat="1">
      <c r="B10079" s="494">
        <v>44473</v>
      </c>
      <c r="C10079" s="537" t="s">
        <v>200</v>
      </c>
      <c r="D10079" s="541" t="s">
        <v>320</v>
      </c>
      <c r="E10079" s="540" t="s">
        <v>188</v>
      </c>
      <c r="F10079" s="496"/>
    </row>
    <row r="10080" s="489" customFormat="1">
      <c r="B10080" s="494">
        <v>6122</v>
      </c>
      <c r="C10080" s="537" t="s">
        <v>200</v>
      </c>
      <c r="D10080" s="541" t="s">
        <v>12761</v>
      </c>
      <c r="E10080" s="540" t="s">
        <v>157</v>
      </c>
      <c r="F10080" s="496">
        <v>20.960000000000001</v>
      </c>
    </row>
    <row r="10081" s="489" customFormat="1">
      <c r="B10081" s="494">
        <v>40810</v>
      </c>
      <c r="C10081" s="537" t="s">
        <v>200</v>
      </c>
      <c r="D10081" s="541" t="s">
        <v>321</v>
      </c>
      <c r="E10081" s="540" t="s">
        <v>185</v>
      </c>
      <c r="F10081" s="496">
        <v>3702.1799999999998</v>
      </c>
    </row>
    <row r="10082" s="489" customFormat="1">
      <c r="B10082" s="494">
        <v>21100</v>
      </c>
      <c r="C10082" s="537" t="s">
        <v>200</v>
      </c>
      <c r="D10082" s="541" t="s">
        <v>322</v>
      </c>
      <c r="E10082" s="540" t="s">
        <v>188</v>
      </c>
      <c r="F10082" s="496">
        <v>1997.1099999999999</v>
      </c>
    </row>
    <row r="10083" s="489" customFormat="1">
      <c r="B10083" s="494">
        <v>11811</v>
      </c>
      <c r="C10083" s="537" t="s">
        <v>200</v>
      </c>
      <c r="D10083" s="541" t="s">
        <v>323</v>
      </c>
      <c r="E10083" s="540" t="s">
        <v>188</v>
      </c>
      <c r="F10083" s="496">
        <v>2882.8600000000001</v>
      </c>
    </row>
    <row r="10084" s="489" customFormat="1">
      <c r="B10084" s="494">
        <v>11816</v>
      </c>
      <c r="C10084" s="537" t="s">
        <v>200</v>
      </c>
      <c r="D10084" s="541" t="s">
        <v>12762</v>
      </c>
      <c r="E10084" s="540" t="s">
        <v>188</v>
      </c>
      <c r="F10084" s="496">
        <v>2129.5</v>
      </c>
    </row>
    <row r="10085" s="489" customFormat="1">
      <c r="B10085" s="494">
        <v>11814</v>
      </c>
      <c r="C10085" s="537" t="s">
        <v>200</v>
      </c>
      <c r="D10085" s="541" t="s">
        <v>12763</v>
      </c>
      <c r="E10085" s="540" t="s">
        <v>188</v>
      </c>
      <c r="F10085" s="496">
        <v>4635.3800000000001</v>
      </c>
    </row>
    <row r="10086" s="489" customFormat="1">
      <c r="B10086" s="494">
        <v>14186</v>
      </c>
      <c r="C10086" s="537" t="s">
        <v>200</v>
      </c>
      <c r="D10086" s="541" t="s">
        <v>12764</v>
      </c>
      <c r="E10086" s="540" t="s">
        <v>188</v>
      </c>
      <c r="F10086" s="496">
        <v>5820.3500000000004</v>
      </c>
    </row>
    <row r="10087" s="489" customFormat="1">
      <c r="B10087" s="494">
        <v>14185</v>
      </c>
      <c r="C10087" s="537" t="s">
        <v>200</v>
      </c>
      <c r="D10087" s="541" t="s">
        <v>12765</v>
      </c>
      <c r="E10087" s="540" t="s">
        <v>188</v>
      </c>
      <c r="F10087" s="496">
        <v>7539.6199999999999</v>
      </c>
    </row>
    <row r="10088" s="489" customFormat="1">
      <c r="B10088" s="494">
        <v>44498</v>
      </c>
      <c r="C10088" s="537" t="s">
        <v>200</v>
      </c>
      <c r="D10088" s="541" t="s">
        <v>324</v>
      </c>
      <c r="E10088" s="540" t="s">
        <v>188</v>
      </c>
      <c r="F10088" s="496"/>
    </row>
    <row r="10089" s="489" customFormat="1">
      <c r="B10089" s="494">
        <v>34469</v>
      </c>
      <c r="C10089" s="537" t="s">
        <v>200</v>
      </c>
      <c r="D10089" s="541" t="s">
        <v>12766</v>
      </c>
      <c r="E10089" s="540" t="s">
        <v>188</v>
      </c>
      <c r="F10089" s="496">
        <v>9612.6100000000006</v>
      </c>
    </row>
    <row r="10090" s="489" customFormat="1">
      <c r="B10090" s="494">
        <v>34476</v>
      </c>
      <c r="C10090" s="537" t="s">
        <v>200</v>
      </c>
      <c r="D10090" s="541" t="s">
        <v>12767</v>
      </c>
      <c r="E10090" s="540" t="s">
        <v>188</v>
      </c>
      <c r="F10090" s="496">
        <v>5013.3800000000001</v>
      </c>
    </row>
    <row r="10091" s="489" customFormat="1">
      <c r="B10091" s="494">
        <v>34477</v>
      </c>
      <c r="C10091" s="537" t="s">
        <v>200</v>
      </c>
      <c r="D10091" s="541" t="s">
        <v>12768</v>
      </c>
      <c r="E10091" s="540" t="s">
        <v>188</v>
      </c>
      <c r="F10091" s="496">
        <v>6653.7299999999996</v>
      </c>
    </row>
    <row r="10092" s="489" customFormat="1">
      <c r="B10092" s="494">
        <v>34482</v>
      </c>
      <c r="C10092" s="537" t="s">
        <v>200</v>
      </c>
      <c r="D10092" s="541" t="s">
        <v>12769</v>
      </c>
      <c r="E10092" s="540" t="s">
        <v>188</v>
      </c>
      <c r="F10092" s="496">
        <v>6214.21</v>
      </c>
    </row>
    <row r="10093" s="489" customFormat="1">
      <c r="B10093" s="494">
        <v>34472</v>
      </c>
      <c r="C10093" s="537" t="s">
        <v>200</v>
      </c>
      <c r="D10093" s="541" t="s">
        <v>12770</v>
      </c>
      <c r="E10093" s="540" t="s">
        <v>188</v>
      </c>
      <c r="F10093" s="496">
        <v>2957.5</v>
      </c>
    </row>
    <row r="10094" s="489" customFormat="1">
      <c r="B10094" s="494">
        <v>42425</v>
      </c>
      <c r="C10094" s="537" t="s">
        <v>200</v>
      </c>
      <c r="D10094" s="541" t="s">
        <v>12771</v>
      </c>
      <c r="E10094" s="540" t="s">
        <v>188</v>
      </c>
      <c r="F10094" s="496">
        <v>2384.25</v>
      </c>
    </row>
    <row r="10095" s="489" customFormat="1">
      <c r="B10095" s="494">
        <v>42422</v>
      </c>
      <c r="C10095" s="537" t="s">
        <v>200</v>
      </c>
      <c r="D10095" s="541" t="s">
        <v>12772</v>
      </c>
      <c r="E10095" s="540" t="s">
        <v>188</v>
      </c>
      <c r="F10095" s="496">
        <v>3539.5</v>
      </c>
    </row>
    <row r="10096" s="489" customFormat="1">
      <c r="B10096" s="494">
        <v>43184</v>
      </c>
      <c r="C10096" s="537" t="s">
        <v>200</v>
      </c>
      <c r="D10096" s="541" t="s">
        <v>12773</v>
      </c>
      <c r="E10096" s="540" t="s">
        <v>188</v>
      </c>
      <c r="F10096" s="496">
        <v>4891.9300000000003</v>
      </c>
    </row>
    <row r="10097" s="489" customFormat="1">
      <c r="B10097" s="494">
        <v>42424</v>
      </c>
      <c r="C10097" s="537" t="s">
        <v>200</v>
      </c>
      <c r="D10097" s="541" t="s">
        <v>12774</v>
      </c>
      <c r="E10097" s="540" t="s">
        <v>188</v>
      </c>
      <c r="F10097" s="496">
        <v>2129.3400000000001</v>
      </c>
    </row>
    <row r="10098" s="489" customFormat="1">
      <c r="B10098" s="494">
        <v>42416</v>
      </c>
      <c r="C10098" s="537" t="s">
        <v>200</v>
      </c>
      <c r="D10098" s="541" t="s">
        <v>12775</v>
      </c>
      <c r="E10098" s="540" t="s">
        <v>188</v>
      </c>
      <c r="F10098" s="496">
        <v>9179.3500000000004</v>
      </c>
    </row>
    <row r="10099" s="489" customFormat="1">
      <c r="B10099" s="494">
        <v>42417</v>
      </c>
      <c r="C10099" s="537" t="s">
        <v>200</v>
      </c>
      <c r="D10099" s="541" t="s">
        <v>12776</v>
      </c>
      <c r="E10099" s="540" t="s">
        <v>188</v>
      </c>
      <c r="F10099" s="496">
        <v>10290.809999999999</v>
      </c>
    </row>
    <row r="10100" s="489" customFormat="1">
      <c r="B10100" s="494">
        <v>42419</v>
      </c>
      <c r="C10100" s="537" t="s">
        <v>200</v>
      </c>
      <c r="D10100" s="541" t="s">
        <v>12777</v>
      </c>
      <c r="E10100" s="540" t="s">
        <v>188</v>
      </c>
      <c r="F10100" s="496">
        <v>11626.43</v>
      </c>
    </row>
    <row r="10101" s="489" customFormat="1">
      <c r="B10101" s="494">
        <v>42420</v>
      </c>
      <c r="C10101" s="537" t="s">
        <v>200</v>
      </c>
      <c r="D10101" s="541" t="s">
        <v>12778</v>
      </c>
      <c r="E10101" s="540" t="s">
        <v>188</v>
      </c>
      <c r="F10101" s="496">
        <v>15979.66</v>
      </c>
    </row>
    <row r="10102" s="489" customFormat="1">
      <c r="B10102" s="494">
        <v>42421</v>
      </c>
      <c r="C10102" s="537" t="s">
        <v>200</v>
      </c>
      <c r="D10102" s="541" t="s">
        <v>12779</v>
      </c>
      <c r="E10102" s="540" t="s">
        <v>188</v>
      </c>
      <c r="F10102" s="496">
        <v>19387.439999999999</v>
      </c>
    </row>
    <row r="10103" s="489" customFormat="1">
      <c r="B10103" s="494">
        <v>39556</v>
      </c>
      <c r="C10103" s="537" t="s">
        <v>200</v>
      </c>
      <c r="D10103" s="541" t="s">
        <v>12780</v>
      </c>
      <c r="E10103" s="540" t="s">
        <v>188</v>
      </c>
      <c r="F10103" s="496">
        <v>6732.8199999999997</v>
      </c>
    </row>
    <row r="10104" s="489" customFormat="1">
      <c r="B10104" s="494">
        <v>39557</v>
      </c>
      <c r="C10104" s="537" t="s">
        <v>200</v>
      </c>
      <c r="D10104" s="541" t="s">
        <v>12781</v>
      </c>
      <c r="E10104" s="540" t="s">
        <v>188</v>
      </c>
      <c r="F10104" s="496">
        <v>7249.7799999999997</v>
      </c>
    </row>
    <row r="10105" s="489" customFormat="1">
      <c r="B10105" s="494">
        <v>39559</v>
      </c>
      <c r="C10105" s="537" t="s">
        <v>200</v>
      </c>
      <c r="D10105" s="541" t="s">
        <v>12782</v>
      </c>
      <c r="E10105" s="540" t="s">
        <v>188</v>
      </c>
      <c r="F10105" s="496">
        <v>10713.780000000001</v>
      </c>
    </row>
    <row r="10106" s="489" customFormat="1">
      <c r="B10106" s="494">
        <v>39560</v>
      </c>
      <c r="C10106" s="537" t="s">
        <v>200</v>
      </c>
      <c r="D10106" s="541" t="s">
        <v>12783</v>
      </c>
      <c r="E10106" s="540" t="s">
        <v>188</v>
      </c>
      <c r="F10106" s="496">
        <v>12394.799999999999</v>
      </c>
    </row>
    <row r="10107" s="489" customFormat="1">
      <c r="B10107" s="494">
        <v>39561</v>
      </c>
      <c r="C10107" s="537" t="s">
        <v>200</v>
      </c>
      <c r="D10107" s="541" t="s">
        <v>12784</v>
      </c>
      <c r="E10107" s="540" t="s">
        <v>188</v>
      </c>
      <c r="F10107" s="496">
        <v>12966.540000000001</v>
      </c>
    </row>
    <row r="10108" s="489" customFormat="1">
      <c r="B10108" s="494">
        <v>43195</v>
      </c>
      <c r="C10108" s="537" t="s">
        <v>200</v>
      </c>
      <c r="D10108" s="541" t="s">
        <v>12785</v>
      </c>
      <c r="E10108" s="540" t="s">
        <v>188</v>
      </c>
      <c r="F10108" s="496">
        <v>5626.6700000000001</v>
      </c>
    </row>
    <row r="10109" s="489" customFormat="1">
      <c r="B10109" s="494">
        <v>43196</v>
      </c>
      <c r="C10109" s="537" t="s">
        <v>200</v>
      </c>
      <c r="D10109" s="541" t="s">
        <v>12786</v>
      </c>
      <c r="E10109" s="540" t="s">
        <v>188</v>
      </c>
      <c r="F10109" s="496">
        <v>6973.4399999999996</v>
      </c>
    </row>
    <row r="10110" s="489" customFormat="1">
      <c r="B10110" s="494">
        <v>43198</v>
      </c>
      <c r="C10110" s="537" t="s">
        <v>200</v>
      </c>
      <c r="D10110" s="541" t="s">
        <v>12787</v>
      </c>
      <c r="E10110" s="540" t="s">
        <v>188</v>
      </c>
      <c r="F10110" s="496">
        <v>10362.370000000001</v>
      </c>
    </row>
    <row r="10111" s="489" customFormat="1">
      <c r="B10111" s="494">
        <v>43199</v>
      </c>
      <c r="C10111" s="537" t="s">
        <v>200</v>
      </c>
      <c r="D10111" s="541" t="s">
        <v>12788</v>
      </c>
      <c r="E10111" s="540" t="s">
        <v>188</v>
      </c>
      <c r="F10111" s="496">
        <v>10742.09</v>
      </c>
    </row>
    <row r="10112" s="489" customFormat="1">
      <c r="B10112" s="494">
        <v>43200</v>
      </c>
      <c r="C10112" s="537" t="s">
        <v>200</v>
      </c>
      <c r="D10112" s="541" t="s">
        <v>12789</v>
      </c>
      <c r="E10112" s="540" t="s">
        <v>188</v>
      </c>
      <c r="F10112" s="496">
        <v>12327.33</v>
      </c>
    </row>
    <row r="10113" s="489" customFormat="1">
      <c r="B10113" s="494">
        <v>43190</v>
      </c>
      <c r="C10113" s="537" t="s">
        <v>200</v>
      </c>
      <c r="D10113" s="541" t="s">
        <v>12790</v>
      </c>
      <c r="E10113" s="540" t="s">
        <v>188</v>
      </c>
      <c r="F10113" s="496">
        <v>1913.52</v>
      </c>
    </row>
    <row r="10114" s="489" customFormat="1">
      <c r="B10114" s="494">
        <v>39555</v>
      </c>
      <c r="C10114" s="537" t="s">
        <v>200</v>
      </c>
      <c r="D10114" s="541" t="s">
        <v>12791</v>
      </c>
      <c r="E10114" s="540" t="s">
        <v>188</v>
      </c>
      <c r="F10114" s="496">
        <v>2069.9299999999998</v>
      </c>
    </row>
    <row r="10115" s="489" customFormat="1">
      <c r="B10115" s="494">
        <v>43191</v>
      </c>
      <c r="C10115" s="537" t="s">
        <v>200</v>
      </c>
      <c r="D10115" s="541" t="s">
        <v>12792</v>
      </c>
      <c r="E10115" s="540" t="s">
        <v>188</v>
      </c>
      <c r="F10115" s="496">
        <v>2753.29</v>
      </c>
    </row>
    <row r="10116" s="489" customFormat="1">
      <c r="B10116" s="494">
        <v>39548</v>
      </c>
      <c r="C10116" s="537" t="s">
        <v>200</v>
      </c>
      <c r="D10116" s="541" t="s">
        <v>12793</v>
      </c>
      <c r="E10116" s="540" t="s">
        <v>188</v>
      </c>
      <c r="F10116" s="496">
        <v>3070.3499999999999</v>
      </c>
    </row>
    <row r="10117" s="489" customFormat="1">
      <c r="B10117" s="494">
        <v>43192</v>
      </c>
      <c r="C10117" s="537" t="s">
        <v>200</v>
      </c>
      <c r="D10117" s="541" t="s">
        <v>12794</v>
      </c>
      <c r="E10117" s="540" t="s">
        <v>188</v>
      </c>
      <c r="F10117" s="496">
        <v>3606.5700000000002</v>
      </c>
    </row>
    <row r="10118" s="489" customFormat="1">
      <c r="B10118" s="494">
        <v>39554</v>
      </c>
      <c r="C10118" s="537" t="s">
        <v>200</v>
      </c>
      <c r="D10118" s="541" t="s">
        <v>12795</v>
      </c>
      <c r="E10118" s="540" t="s">
        <v>188</v>
      </c>
      <c r="F10118" s="496">
        <v>4060.0799999999999</v>
      </c>
    </row>
    <row r="10119" s="489" customFormat="1">
      <c r="B10119" s="494">
        <v>43194</v>
      </c>
      <c r="C10119" s="537" t="s">
        <v>200</v>
      </c>
      <c r="D10119" s="541" t="s">
        <v>12796</v>
      </c>
      <c r="E10119" s="540" t="s">
        <v>188</v>
      </c>
      <c r="F10119" s="496">
        <v>1639.25</v>
      </c>
    </row>
    <row r="10120" s="489" customFormat="1">
      <c r="B10120" s="494">
        <v>39551</v>
      </c>
      <c r="C10120" s="537" t="s">
        <v>200</v>
      </c>
      <c r="D10120" s="541" t="s">
        <v>12797</v>
      </c>
      <c r="E10120" s="540" t="s">
        <v>188</v>
      </c>
      <c r="F10120" s="496">
        <v>1804.99</v>
      </c>
    </row>
    <row r="10121" s="489" customFormat="1">
      <c r="B10121" s="494">
        <v>43185</v>
      </c>
      <c r="C10121" s="537" t="s">
        <v>200</v>
      </c>
      <c r="D10121" s="541" t="s">
        <v>12798</v>
      </c>
      <c r="E10121" s="540" t="s">
        <v>188</v>
      </c>
      <c r="F10121" s="496">
        <v>5129.4700000000003</v>
      </c>
    </row>
    <row r="10122" s="489" customFormat="1">
      <c r="B10122" s="494">
        <v>43186</v>
      </c>
      <c r="C10122" s="537" t="s">
        <v>200</v>
      </c>
      <c r="D10122" s="541" t="s">
        <v>12799</v>
      </c>
      <c r="E10122" s="540" t="s">
        <v>188</v>
      </c>
      <c r="F10122" s="496">
        <v>5410.5500000000002</v>
      </c>
    </row>
    <row r="10123" s="489" customFormat="1">
      <c r="B10123" s="494">
        <v>43187</v>
      </c>
      <c r="C10123" s="537" t="s">
        <v>200</v>
      </c>
      <c r="D10123" s="541" t="s">
        <v>12800</v>
      </c>
      <c r="E10123" s="540" t="s">
        <v>188</v>
      </c>
      <c r="F10123" s="496">
        <v>7179.8599999999997</v>
      </c>
    </row>
    <row r="10124" s="489" customFormat="1">
      <c r="B10124" s="494">
        <v>43188</v>
      </c>
      <c r="C10124" s="537" t="s">
        <v>200</v>
      </c>
      <c r="D10124" s="541" t="s">
        <v>12801</v>
      </c>
      <c r="E10124" s="540" t="s">
        <v>188</v>
      </c>
      <c r="F10124" s="496">
        <v>8699.3500000000004</v>
      </c>
    </row>
    <row r="10125" s="489" customFormat="1">
      <c r="B10125" s="494">
        <v>43189</v>
      </c>
      <c r="C10125" s="537" t="s">
        <v>200</v>
      </c>
      <c r="D10125" s="541" t="s">
        <v>12802</v>
      </c>
      <c r="E10125" s="540" t="s">
        <v>188</v>
      </c>
      <c r="F10125" s="496">
        <v>9785.3199999999997</v>
      </c>
    </row>
    <row r="10126" s="489" customFormat="1">
      <c r="B10126" s="494">
        <v>39580</v>
      </c>
      <c r="C10126" s="537" t="s">
        <v>200</v>
      </c>
      <c r="D10126" s="541" t="s">
        <v>325</v>
      </c>
      <c r="E10126" s="540" t="s">
        <v>188</v>
      </c>
      <c r="F10126" s="496">
        <v>77112.320000000007</v>
      </c>
    </row>
    <row r="10127" s="489" customFormat="1">
      <c r="B10127" s="494">
        <v>39577</v>
      </c>
      <c r="C10127" s="537" t="s">
        <v>200</v>
      </c>
      <c r="D10127" s="541" t="s">
        <v>326</v>
      </c>
      <c r="E10127" s="540" t="s">
        <v>188</v>
      </c>
      <c r="F10127" s="496">
        <v>24135.990000000002</v>
      </c>
    </row>
    <row r="10128" s="489" customFormat="1">
      <c r="B10128" s="494">
        <v>39578</v>
      </c>
      <c r="C10128" s="537" t="s">
        <v>200</v>
      </c>
      <c r="D10128" s="541" t="s">
        <v>327</v>
      </c>
      <c r="E10128" s="540" t="s">
        <v>188</v>
      </c>
      <c r="F10128" s="496">
        <v>31147.970000000001</v>
      </c>
    </row>
    <row r="10129" s="489" customFormat="1">
      <c r="B10129" s="494">
        <v>39579</v>
      </c>
      <c r="C10129" s="537" t="s">
        <v>200</v>
      </c>
      <c r="D10129" s="541" t="s">
        <v>328</v>
      </c>
      <c r="E10129" s="540" t="s">
        <v>188</v>
      </c>
      <c r="F10129" s="496">
        <v>45317.870000000003</v>
      </c>
    </row>
    <row r="10130" s="489" customFormat="1">
      <c r="B10130" s="494">
        <v>39826</v>
      </c>
      <c r="C10130" s="537" t="s">
        <v>200</v>
      </c>
      <c r="D10130" s="541" t="s">
        <v>12803</v>
      </c>
      <c r="E10130" s="540" t="s">
        <v>188</v>
      </c>
      <c r="F10130" s="496">
        <v>5565.8599999999997</v>
      </c>
    </row>
    <row r="10131" s="489" customFormat="1">
      <c r="B10131" s="494">
        <v>10700</v>
      </c>
      <c r="C10131" s="537" t="s">
        <v>200</v>
      </c>
      <c r="D10131" s="541" t="s">
        <v>329</v>
      </c>
      <c r="E10131" s="540" t="s">
        <v>188</v>
      </c>
      <c r="F10131" s="496"/>
    </row>
    <row r="10132" s="489" customFormat="1">
      <c r="B10132" s="494">
        <v>346</v>
      </c>
      <c r="C10132" s="537" t="s">
        <v>200</v>
      </c>
      <c r="D10132" s="541" t="s">
        <v>12804</v>
      </c>
      <c r="E10132" s="540" t="s">
        <v>186</v>
      </c>
      <c r="F10132" s="496">
        <v>24.280000000000001</v>
      </c>
    </row>
    <row r="10133" s="489" customFormat="1">
      <c r="B10133" s="494">
        <v>3312</v>
      </c>
      <c r="C10133" s="537" t="s">
        <v>200</v>
      </c>
      <c r="D10133" s="541" t="s">
        <v>330</v>
      </c>
      <c r="E10133" s="540" t="s">
        <v>186</v>
      </c>
      <c r="F10133" s="496">
        <v>21.5</v>
      </c>
    </row>
    <row r="10134" s="489" customFormat="1">
      <c r="B10134" s="494">
        <v>339</v>
      </c>
      <c r="C10134" s="537" t="s">
        <v>200</v>
      </c>
      <c r="D10134" s="541" t="s">
        <v>12805</v>
      </c>
      <c r="E10134" s="540" t="s">
        <v>143</v>
      </c>
      <c r="F10134" s="496">
        <v>1.25</v>
      </c>
    </row>
    <row r="10135" s="489" customFormat="1">
      <c r="B10135" s="494">
        <v>340</v>
      </c>
      <c r="C10135" s="537" t="s">
        <v>200</v>
      </c>
      <c r="D10135" s="541" t="s">
        <v>331</v>
      </c>
      <c r="E10135" s="540" t="s">
        <v>143</v>
      </c>
      <c r="F10135" s="496">
        <v>1.1299999999999999</v>
      </c>
    </row>
    <row r="10136" s="489" customFormat="1">
      <c r="B10136" s="494">
        <v>43130</v>
      </c>
      <c r="C10136" s="537" t="s">
        <v>200</v>
      </c>
      <c r="D10136" s="541" t="s">
        <v>12806</v>
      </c>
      <c r="E10136" s="540" t="s">
        <v>186</v>
      </c>
      <c r="F10136" s="496">
        <v>20.5</v>
      </c>
    </row>
    <row r="10137" s="489" customFormat="1">
      <c r="B10137" s="494">
        <v>344</v>
      </c>
      <c r="C10137" s="537" t="s">
        <v>200</v>
      </c>
      <c r="D10137" s="541" t="s">
        <v>12807</v>
      </c>
      <c r="E10137" s="540" t="s">
        <v>186</v>
      </c>
      <c r="F10137" s="496">
        <v>26.949999999999999</v>
      </c>
    </row>
    <row r="10138" s="489" customFormat="1">
      <c r="B10138" s="494">
        <v>345</v>
      </c>
      <c r="C10138" s="537" t="s">
        <v>200</v>
      </c>
      <c r="D10138" s="541" t="s">
        <v>12808</v>
      </c>
      <c r="E10138" s="540" t="s">
        <v>186</v>
      </c>
      <c r="F10138" s="496">
        <v>29.239999999999998</v>
      </c>
    </row>
    <row r="10139" s="489" customFormat="1">
      <c r="B10139" s="494">
        <v>43131</v>
      </c>
      <c r="C10139" s="537" t="s">
        <v>200</v>
      </c>
      <c r="D10139" s="541" t="s">
        <v>12809</v>
      </c>
      <c r="E10139" s="540" t="s">
        <v>186</v>
      </c>
      <c r="F10139" s="496">
        <v>23.809999999999999</v>
      </c>
    </row>
    <row r="10140" s="489" customFormat="1">
      <c r="B10140" s="494">
        <v>3313</v>
      </c>
      <c r="C10140" s="537" t="s">
        <v>200</v>
      </c>
      <c r="D10140" s="541" t="s">
        <v>332</v>
      </c>
      <c r="E10140" s="540" t="s">
        <v>186</v>
      </c>
      <c r="F10140" s="496">
        <v>27.670000000000002</v>
      </c>
    </row>
    <row r="10141" s="489" customFormat="1">
      <c r="B10141" s="494">
        <v>43132</v>
      </c>
      <c r="C10141" s="537" t="s">
        <v>200</v>
      </c>
      <c r="D10141" s="541" t="s">
        <v>12810</v>
      </c>
      <c r="E10141" s="540" t="s">
        <v>186</v>
      </c>
      <c r="F10141" s="496">
        <v>20.5</v>
      </c>
    </row>
    <row r="10142" s="489" customFormat="1">
      <c r="B10142" s="494">
        <v>45245</v>
      </c>
      <c r="C10142" s="537" t="s">
        <v>200</v>
      </c>
      <c r="D10142" s="541" t="s">
        <v>12811</v>
      </c>
      <c r="E10142" s="540" t="s">
        <v>188</v>
      </c>
      <c r="F10142" s="496">
        <v>46.460000000000001</v>
      </c>
    </row>
    <row r="10143" s="489" customFormat="1">
      <c r="B10143" s="494">
        <v>366</v>
      </c>
      <c r="C10143" s="537" t="s">
        <v>200</v>
      </c>
      <c r="D10143" s="541" t="s">
        <v>333</v>
      </c>
      <c r="E10143" s="540" t="s">
        <v>12626</v>
      </c>
      <c r="F10143" s="496">
        <v>165</v>
      </c>
    </row>
    <row r="10144" s="489" customFormat="1">
      <c r="B10144" s="494">
        <v>367</v>
      </c>
      <c r="C10144" s="537" t="s">
        <v>200</v>
      </c>
      <c r="D10144" s="541" t="s">
        <v>334</v>
      </c>
      <c r="E10144" s="540" t="s">
        <v>12626</v>
      </c>
      <c r="F10144" s="496">
        <v>167.15000000000001</v>
      </c>
    </row>
    <row r="10145" s="489" customFormat="1">
      <c r="B10145" s="494">
        <v>370</v>
      </c>
      <c r="C10145" s="537" t="s">
        <v>200</v>
      </c>
      <c r="D10145" s="541" t="s">
        <v>335</v>
      </c>
      <c r="E10145" s="540" t="s">
        <v>12626</v>
      </c>
      <c r="F10145" s="496">
        <v>165</v>
      </c>
    </row>
    <row r="10146" s="489" customFormat="1">
      <c r="B10146" s="494">
        <v>368</v>
      </c>
      <c r="C10146" s="537" t="s">
        <v>200</v>
      </c>
      <c r="D10146" s="541" t="s">
        <v>336</v>
      </c>
      <c r="E10146" s="540" t="s">
        <v>12626</v>
      </c>
      <c r="F10146" s="496">
        <v>82.5</v>
      </c>
    </row>
    <row r="10147" s="489" customFormat="1">
      <c r="B10147" s="494">
        <v>11075</v>
      </c>
      <c r="C10147" s="537" t="s">
        <v>200</v>
      </c>
      <c r="D10147" s="541" t="s">
        <v>337</v>
      </c>
      <c r="E10147" s="540" t="s">
        <v>12626</v>
      </c>
      <c r="F10147" s="496">
        <v>1893.6900000000001</v>
      </c>
    </row>
    <row r="10148" s="489" customFormat="1">
      <c r="B10148" s="494">
        <v>1381</v>
      </c>
      <c r="C10148" s="537" t="s">
        <v>200</v>
      </c>
      <c r="D10148" s="541" t="s">
        <v>338</v>
      </c>
      <c r="E10148" s="540" t="s">
        <v>186</v>
      </c>
      <c r="F10148" s="496">
        <v>0.68000000000000005</v>
      </c>
    </row>
    <row r="10149" s="489" customFormat="1">
      <c r="B10149" s="494">
        <v>34353</v>
      </c>
      <c r="C10149" s="537" t="s">
        <v>200</v>
      </c>
      <c r="D10149" s="541" t="s">
        <v>12812</v>
      </c>
      <c r="E10149" s="540" t="s">
        <v>186</v>
      </c>
      <c r="F10149" s="496">
        <v>1.26</v>
      </c>
    </row>
    <row r="10150" s="489" customFormat="1">
      <c r="B10150" s="494">
        <v>37595</v>
      </c>
      <c r="C10150" s="537" t="s">
        <v>200</v>
      </c>
      <c r="D10150" s="541" t="s">
        <v>12813</v>
      </c>
      <c r="E10150" s="540" t="s">
        <v>186</v>
      </c>
      <c r="F10150" s="496">
        <v>2.0899999999999999</v>
      </c>
    </row>
    <row r="10151" s="489" customFormat="1">
      <c r="B10151" s="494">
        <v>37596</v>
      </c>
      <c r="C10151" s="537" t="s">
        <v>200</v>
      </c>
      <c r="D10151" s="541" t="s">
        <v>12814</v>
      </c>
      <c r="E10151" s="540" t="s">
        <v>186</v>
      </c>
      <c r="F10151" s="496">
        <v>2.3900000000000001</v>
      </c>
    </row>
    <row r="10152" s="489" customFormat="1">
      <c r="B10152" s="494">
        <v>371</v>
      </c>
      <c r="C10152" s="537" t="s">
        <v>200</v>
      </c>
      <c r="D10152" s="541" t="s">
        <v>339</v>
      </c>
      <c r="E10152" s="540" t="s">
        <v>186</v>
      </c>
      <c r="F10152" s="496">
        <v>0.73999999999999999</v>
      </c>
    </row>
    <row r="10153" s="489" customFormat="1">
      <c r="B10153" s="494">
        <v>37553</v>
      </c>
      <c r="C10153" s="537" t="s">
        <v>200</v>
      </c>
      <c r="D10153" s="541" t="s">
        <v>340</v>
      </c>
      <c r="E10153" s="540" t="s">
        <v>186</v>
      </c>
      <c r="F10153" s="496">
        <v>1.3899999999999999</v>
      </c>
    </row>
    <row r="10154" s="489" customFormat="1">
      <c r="B10154" s="494">
        <v>37552</v>
      </c>
      <c r="C10154" s="537" t="s">
        <v>200</v>
      </c>
      <c r="D10154" s="541" t="s">
        <v>341</v>
      </c>
      <c r="E10154" s="540" t="s">
        <v>186</v>
      </c>
      <c r="F10154" s="496">
        <v>2.23</v>
      </c>
    </row>
    <row r="10155" s="489" customFormat="1">
      <c r="B10155" s="494">
        <v>36880</v>
      </c>
      <c r="C10155" s="537" t="s">
        <v>200</v>
      </c>
      <c r="D10155" s="541" t="s">
        <v>12815</v>
      </c>
      <c r="E10155" s="540" t="s">
        <v>186</v>
      </c>
      <c r="F10155" s="496">
        <v>2.27</v>
      </c>
    </row>
    <row r="10156" s="489" customFormat="1">
      <c r="B10156" s="494">
        <v>34355</v>
      </c>
      <c r="C10156" s="537" t="s">
        <v>200</v>
      </c>
      <c r="D10156" s="541" t="s">
        <v>342</v>
      </c>
      <c r="E10156" s="540" t="s">
        <v>186</v>
      </c>
      <c r="F10156" s="496">
        <v>1.95</v>
      </c>
    </row>
    <row r="10157" s="489" customFormat="1">
      <c r="B10157" s="494">
        <v>130</v>
      </c>
      <c r="C10157" s="537" t="s">
        <v>200</v>
      </c>
      <c r="D10157" s="541" t="s">
        <v>343</v>
      </c>
      <c r="E10157" s="540" t="s">
        <v>186</v>
      </c>
      <c r="F10157" s="496">
        <v>3.6699999999999999</v>
      </c>
    </row>
    <row r="10158" s="489" customFormat="1">
      <c r="B10158" s="494">
        <v>135</v>
      </c>
      <c r="C10158" s="537" t="s">
        <v>200</v>
      </c>
      <c r="D10158" s="541" t="s">
        <v>12816</v>
      </c>
      <c r="E10158" s="540" t="s">
        <v>186</v>
      </c>
      <c r="F10158" s="496">
        <v>2.9500000000000002</v>
      </c>
    </row>
    <row r="10159" s="489" customFormat="1">
      <c r="B10159" s="494">
        <v>36886</v>
      </c>
      <c r="C10159" s="537" t="s">
        <v>200</v>
      </c>
      <c r="D10159" s="541" t="s">
        <v>344</v>
      </c>
      <c r="E10159" s="540" t="s">
        <v>186</v>
      </c>
      <c r="F10159" s="496">
        <v>0.69999999999999996</v>
      </c>
    </row>
    <row r="10160" s="489" customFormat="1">
      <c r="B10160" s="494">
        <v>38546</v>
      </c>
      <c r="C10160" s="537" t="s">
        <v>200</v>
      </c>
      <c r="D10160" s="541" t="s">
        <v>12817</v>
      </c>
      <c r="E10160" s="540" t="s">
        <v>12626</v>
      </c>
      <c r="F10160" s="496">
        <v>567.38999999999999</v>
      </c>
    </row>
    <row r="10161" s="489" customFormat="1">
      <c r="B10161" s="494">
        <v>34549</v>
      </c>
      <c r="C10161" s="537" t="s">
        <v>200</v>
      </c>
      <c r="D10161" s="541" t="s">
        <v>345</v>
      </c>
      <c r="E10161" s="540" t="s">
        <v>12626</v>
      </c>
      <c r="F10161" s="496"/>
    </row>
    <row r="10162" s="489" customFormat="1">
      <c r="B10162" s="494">
        <v>6081</v>
      </c>
      <c r="C10162" s="537" t="s">
        <v>200</v>
      </c>
      <c r="D10162" s="541" t="s">
        <v>346</v>
      </c>
      <c r="E10162" s="540" t="s">
        <v>12626</v>
      </c>
      <c r="F10162" s="496"/>
    </row>
    <row r="10163" s="489" customFormat="1">
      <c r="B10163" s="494">
        <v>6077</v>
      </c>
      <c r="C10163" s="537" t="s">
        <v>200</v>
      </c>
      <c r="D10163" s="541" t="s">
        <v>347</v>
      </c>
      <c r="E10163" s="540" t="s">
        <v>12626</v>
      </c>
      <c r="F10163" s="496"/>
    </row>
    <row r="10164" s="489" customFormat="1">
      <c r="B10164" s="494">
        <v>6079</v>
      </c>
      <c r="C10164" s="537" t="s">
        <v>200</v>
      </c>
      <c r="D10164" s="541" t="s">
        <v>348</v>
      </c>
      <c r="E10164" s="540" t="s">
        <v>12626</v>
      </c>
      <c r="F10164" s="496"/>
    </row>
    <row r="10165" s="489" customFormat="1">
      <c r="B10165" s="494">
        <v>1091</v>
      </c>
      <c r="C10165" s="537" t="s">
        <v>200</v>
      </c>
      <c r="D10165" s="541" t="s">
        <v>349</v>
      </c>
      <c r="E10165" s="540" t="s">
        <v>188</v>
      </c>
      <c r="F10165" s="496"/>
    </row>
    <row r="10166" s="489" customFormat="1">
      <c r="B10166" s="494">
        <v>1094</v>
      </c>
      <c r="C10166" s="537" t="s">
        <v>200</v>
      </c>
      <c r="D10166" s="541" t="s">
        <v>350</v>
      </c>
      <c r="E10166" s="540" t="s">
        <v>188</v>
      </c>
      <c r="F10166" s="496"/>
    </row>
    <row r="10167" s="489" customFormat="1">
      <c r="B10167" s="494">
        <v>1095</v>
      </c>
      <c r="C10167" s="537" t="s">
        <v>200</v>
      </c>
      <c r="D10167" s="541" t="s">
        <v>351</v>
      </c>
      <c r="E10167" s="540" t="s">
        <v>188</v>
      </c>
      <c r="F10167" s="496"/>
    </row>
    <row r="10168" s="489" customFormat="1">
      <c r="B10168" s="494">
        <v>1092</v>
      </c>
      <c r="C10168" s="537" t="s">
        <v>200</v>
      </c>
      <c r="D10168" s="541" t="s">
        <v>352</v>
      </c>
      <c r="E10168" s="540" t="s">
        <v>188</v>
      </c>
      <c r="F10168" s="496"/>
    </row>
    <row r="10169" s="489" customFormat="1">
      <c r="B10169" s="494">
        <v>1093</v>
      </c>
      <c r="C10169" s="537" t="s">
        <v>200</v>
      </c>
      <c r="D10169" s="541" t="s">
        <v>353</v>
      </c>
      <c r="E10169" s="540" t="s">
        <v>188</v>
      </c>
      <c r="F10169" s="496"/>
    </row>
    <row r="10170" s="489" customFormat="1">
      <c r="B10170" s="494">
        <v>1090</v>
      </c>
      <c r="C10170" s="537" t="s">
        <v>200</v>
      </c>
      <c r="D10170" s="541" t="s">
        <v>354</v>
      </c>
      <c r="E10170" s="540" t="s">
        <v>188</v>
      </c>
      <c r="F10170" s="496"/>
    </row>
    <row r="10171" s="489" customFormat="1">
      <c r="B10171" s="494">
        <v>1096</v>
      </c>
      <c r="C10171" s="537" t="s">
        <v>200</v>
      </c>
      <c r="D10171" s="541" t="s">
        <v>355</v>
      </c>
      <c r="E10171" s="540" t="s">
        <v>188</v>
      </c>
      <c r="F10171" s="496"/>
    </row>
    <row r="10172" s="489" customFormat="1">
      <c r="B10172" s="494">
        <v>1097</v>
      </c>
      <c r="C10172" s="537" t="s">
        <v>200</v>
      </c>
      <c r="D10172" s="541" t="s">
        <v>356</v>
      </c>
      <c r="E10172" s="540" t="s">
        <v>188</v>
      </c>
      <c r="F10172" s="496"/>
    </row>
    <row r="10173" s="489" customFormat="1">
      <c r="B10173" s="494">
        <v>378</v>
      </c>
      <c r="C10173" s="537" t="s">
        <v>200</v>
      </c>
      <c r="D10173" s="541" t="s">
        <v>12818</v>
      </c>
      <c r="E10173" s="540" t="s">
        <v>157</v>
      </c>
      <c r="F10173" s="496">
        <v>24.120000000000001</v>
      </c>
    </row>
    <row r="10174" s="489" customFormat="1">
      <c r="B10174" s="494">
        <v>40911</v>
      </c>
      <c r="C10174" s="537" t="s">
        <v>200</v>
      </c>
      <c r="D10174" s="541" t="s">
        <v>358</v>
      </c>
      <c r="E10174" s="540" t="s">
        <v>185</v>
      </c>
      <c r="F10174" s="496">
        <v>4258.8400000000001</v>
      </c>
    </row>
    <row r="10175" s="489" customFormat="1">
      <c r="B10175" s="494">
        <v>33939</v>
      </c>
      <c r="C10175" s="537" t="s">
        <v>200</v>
      </c>
      <c r="D10175" s="541" t="s">
        <v>12819</v>
      </c>
      <c r="E10175" s="540" t="s">
        <v>157</v>
      </c>
      <c r="F10175" s="496">
        <v>123.15000000000001</v>
      </c>
    </row>
    <row r="10176" s="489" customFormat="1">
      <c r="B10176" s="494">
        <v>40815</v>
      </c>
      <c r="C10176" s="537" t="s">
        <v>200</v>
      </c>
      <c r="D10176" s="541" t="s">
        <v>359</v>
      </c>
      <c r="E10176" s="540" t="s">
        <v>185</v>
      </c>
      <c r="F10176" s="496">
        <v>21741.77</v>
      </c>
    </row>
    <row r="10177" s="489" customFormat="1">
      <c r="B10177" s="494">
        <v>33952</v>
      </c>
      <c r="C10177" s="537" t="s">
        <v>200</v>
      </c>
      <c r="D10177" s="541" t="s">
        <v>12820</v>
      </c>
      <c r="E10177" s="540" t="s">
        <v>157</v>
      </c>
      <c r="F10177" s="496">
        <v>129.94</v>
      </c>
    </row>
    <row r="10178" s="489" customFormat="1">
      <c r="B10178" s="494">
        <v>40816</v>
      </c>
      <c r="C10178" s="537" t="s">
        <v>200</v>
      </c>
      <c r="D10178" s="541" t="s">
        <v>360</v>
      </c>
      <c r="E10178" s="540" t="s">
        <v>185</v>
      </c>
      <c r="F10178" s="496">
        <v>22938.299999999999</v>
      </c>
    </row>
    <row r="10179" s="489" customFormat="1">
      <c r="B10179" s="494">
        <v>33953</v>
      </c>
      <c r="C10179" s="537" t="s">
        <v>200</v>
      </c>
      <c r="D10179" s="541" t="s">
        <v>12821</v>
      </c>
      <c r="E10179" s="540" t="s">
        <v>157</v>
      </c>
      <c r="F10179" s="496">
        <v>134.06</v>
      </c>
    </row>
    <row r="10180" s="489" customFormat="1">
      <c r="B10180" s="494">
        <v>40817</v>
      </c>
      <c r="C10180" s="537" t="s">
        <v>200</v>
      </c>
      <c r="D10180" s="541" t="s">
        <v>361</v>
      </c>
      <c r="E10180" s="540" t="s">
        <v>185</v>
      </c>
      <c r="F10180" s="496">
        <v>23663.009999999998</v>
      </c>
    </row>
    <row r="10181" s="489" customFormat="1">
      <c r="B10181" s="494">
        <v>13348</v>
      </c>
      <c r="C10181" s="537" t="s">
        <v>200</v>
      </c>
      <c r="D10181" s="541" t="s">
        <v>12822</v>
      </c>
      <c r="E10181" s="540" t="s">
        <v>188</v>
      </c>
      <c r="F10181" s="496"/>
    </row>
    <row r="10182" s="489" customFormat="1">
      <c r="B10182" s="494">
        <v>39212</v>
      </c>
      <c r="C10182" s="537" t="s">
        <v>200</v>
      </c>
      <c r="D10182" s="541" t="s">
        <v>362</v>
      </c>
      <c r="E10182" s="540" t="s">
        <v>188</v>
      </c>
      <c r="F10182" s="496">
        <v>2.6099999999999999</v>
      </c>
    </row>
    <row r="10183" s="489" customFormat="1">
      <c r="B10183" s="494">
        <v>39211</v>
      </c>
      <c r="C10183" s="537" t="s">
        <v>200</v>
      </c>
      <c r="D10183" s="541" t="s">
        <v>12823</v>
      </c>
      <c r="E10183" s="540" t="s">
        <v>188</v>
      </c>
      <c r="F10183" s="496">
        <v>2.3399999999999999</v>
      </c>
    </row>
    <row r="10184" s="489" customFormat="1">
      <c r="B10184" s="494">
        <v>39210</v>
      </c>
      <c r="C10184" s="537" t="s">
        <v>200</v>
      </c>
      <c r="D10184" s="541" t="s">
        <v>364</v>
      </c>
      <c r="E10184" s="540" t="s">
        <v>188</v>
      </c>
      <c r="F10184" s="496">
        <v>1.3100000000000001</v>
      </c>
    </row>
    <row r="10185" s="489" customFormat="1">
      <c r="B10185" s="494">
        <v>39208</v>
      </c>
      <c r="C10185" s="537" t="s">
        <v>200</v>
      </c>
      <c r="D10185" s="541" t="s">
        <v>363</v>
      </c>
      <c r="E10185" s="540" t="s">
        <v>188</v>
      </c>
      <c r="F10185" s="496">
        <v>0.70999999999999996</v>
      </c>
    </row>
    <row r="10186" s="489" customFormat="1">
      <c r="B10186" s="494">
        <v>39214</v>
      </c>
      <c r="C10186" s="537" t="s">
        <v>200</v>
      </c>
      <c r="D10186" s="541" t="s">
        <v>365</v>
      </c>
      <c r="E10186" s="540" t="s">
        <v>188</v>
      </c>
      <c r="F10186" s="496">
        <v>4.8300000000000001</v>
      </c>
    </row>
    <row r="10187" s="489" customFormat="1">
      <c r="B10187" s="494">
        <v>39213</v>
      </c>
      <c r="C10187" s="537" t="s">
        <v>200</v>
      </c>
      <c r="D10187" s="541" t="s">
        <v>366</v>
      </c>
      <c r="E10187" s="540" t="s">
        <v>188</v>
      </c>
      <c r="F10187" s="496">
        <v>3.4100000000000001</v>
      </c>
    </row>
    <row r="10188" s="489" customFormat="1">
      <c r="B10188" s="494">
        <v>39215</v>
      </c>
      <c r="C10188" s="537" t="s">
        <v>200</v>
      </c>
      <c r="D10188" s="541" t="s">
        <v>369</v>
      </c>
      <c r="E10188" s="540" t="s">
        <v>188</v>
      </c>
      <c r="F10188" s="496">
        <v>8.8000000000000007</v>
      </c>
    </row>
    <row r="10189" s="489" customFormat="1">
      <c r="B10189" s="494">
        <v>39209</v>
      </c>
      <c r="C10189" s="537" t="s">
        <v>200</v>
      </c>
      <c r="D10189" s="541" t="s">
        <v>367</v>
      </c>
      <c r="E10189" s="540" t="s">
        <v>188</v>
      </c>
      <c r="F10189" s="496">
        <v>0.84999999999999998</v>
      </c>
    </row>
    <row r="10190" s="489" customFormat="1">
      <c r="B10190" s="494">
        <v>39207</v>
      </c>
      <c r="C10190" s="537" t="s">
        <v>200</v>
      </c>
      <c r="D10190" s="541" t="s">
        <v>368</v>
      </c>
      <c r="E10190" s="540" t="s">
        <v>188</v>
      </c>
      <c r="F10190" s="496">
        <v>1.3100000000000001</v>
      </c>
    </row>
    <row r="10191" s="489" customFormat="1">
      <c r="B10191" s="494">
        <v>39216</v>
      </c>
      <c r="C10191" s="537" t="s">
        <v>200</v>
      </c>
      <c r="D10191" s="541" t="s">
        <v>370</v>
      </c>
      <c r="E10191" s="540" t="s">
        <v>188</v>
      </c>
      <c r="F10191" s="496">
        <v>12.279999999999999</v>
      </c>
    </row>
    <row r="10192" s="489" customFormat="1">
      <c r="B10192" s="494">
        <v>11267</v>
      </c>
      <c r="C10192" s="537" t="s">
        <v>200</v>
      </c>
      <c r="D10192" s="541" t="s">
        <v>12824</v>
      </c>
      <c r="E10192" s="540" t="s">
        <v>188</v>
      </c>
      <c r="F10192" s="496"/>
    </row>
    <row r="10193" s="489" customFormat="1">
      <c r="B10193" s="494">
        <v>379</v>
      </c>
      <c r="C10193" s="537" t="s">
        <v>200</v>
      </c>
      <c r="D10193" s="541" t="s">
        <v>371</v>
      </c>
      <c r="E10193" s="540" t="s">
        <v>188</v>
      </c>
      <c r="F10193" s="496"/>
    </row>
    <row r="10194" s="489" customFormat="1">
      <c r="B10194" s="494">
        <v>510</v>
      </c>
      <c r="C10194" s="537" t="s">
        <v>200</v>
      </c>
      <c r="D10194" s="541" t="s">
        <v>372</v>
      </c>
      <c r="E10194" s="540" t="s">
        <v>186</v>
      </c>
      <c r="F10194" s="496">
        <v>12.640000000000001</v>
      </c>
    </row>
    <row r="10195" s="489" customFormat="1">
      <c r="B10195" s="494">
        <v>516</v>
      </c>
      <c r="C10195" s="537" t="s">
        <v>200</v>
      </c>
      <c r="D10195" s="541" t="s">
        <v>373</v>
      </c>
      <c r="E10195" s="540" t="s">
        <v>186</v>
      </c>
      <c r="F10195" s="496">
        <v>14.970000000000001</v>
      </c>
    </row>
    <row r="10196" s="489" customFormat="1">
      <c r="B10196" s="494">
        <v>509</v>
      </c>
      <c r="C10196" s="537" t="s">
        <v>200</v>
      </c>
      <c r="D10196" s="541" t="s">
        <v>374</v>
      </c>
      <c r="E10196" s="540" t="s">
        <v>186</v>
      </c>
      <c r="F10196" s="496">
        <v>16.800000000000001</v>
      </c>
    </row>
    <row r="10197" s="489" customFormat="1">
      <c r="B10197" s="494">
        <v>40331</v>
      </c>
      <c r="C10197" s="537" t="s">
        <v>200</v>
      </c>
      <c r="D10197" s="541" t="s">
        <v>12825</v>
      </c>
      <c r="E10197" s="540" t="s">
        <v>157</v>
      </c>
      <c r="F10197" s="496">
        <v>18.640000000000001</v>
      </c>
    </row>
    <row r="10198" s="489" customFormat="1">
      <c r="B10198" s="494">
        <v>40930</v>
      </c>
      <c r="C10198" s="537" t="s">
        <v>200</v>
      </c>
      <c r="D10198" s="541" t="s">
        <v>375</v>
      </c>
      <c r="E10198" s="540" t="s">
        <v>185</v>
      </c>
      <c r="F10198" s="496">
        <v>3292.54</v>
      </c>
    </row>
    <row r="10199" s="489" customFormat="1">
      <c r="B10199" s="494">
        <v>377</v>
      </c>
      <c r="C10199" s="537" t="s">
        <v>200</v>
      </c>
      <c r="D10199" s="541" t="s">
        <v>376</v>
      </c>
      <c r="E10199" s="540" t="s">
        <v>188</v>
      </c>
      <c r="F10199" s="496">
        <v>37.950000000000003</v>
      </c>
    </row>
    <row r="10200" s="489" customFormat="1">
      <c r="B10200" s="494">
        <v>11761</v>
      </c>
      <c r="C10200" s="537" t="s">
        <v>200</v>
      </c>
      <c r="D10200" s="541" t="s">
        <v>12826</v>
      </c>
      <c r="E10200" s="540" t="s">
        <v>188</v>
      </c>
      <c r="F10200" s="496">
        <v>80.760000000000005</v>
      </c>
    </row>
    <row r="10201" s="489" customFormat="1">
      <c r="B10201" s="494">
        <v>7588</v>
      </c>
      <c r="C10201" s="537" t="s">
        <v>200</v>
      </c>
      <c r="D10201" s="541" t="s">
        <v>377</v>
      </c>
      <c r="E10201" s="540" t="s">
        <v>188</v>
      </c>
      <c r="F10201" s="496">
        <v>52.5</v>
      </c>
    </row>
    <row r="10202" s="489" customFormat="1">
      <c r="B10202" s="494">
        <v>34551</v>
      </c>
      <c r="C10202" s="537" t="s">
        <v>200</v>
      </c>
      <c r="D10202" s="541" t="s">
        <v>12827</v>
      </c>
      <c r="E10202" s="540" t="s">
        <v>157</v>
      </c>
      <c r="F10202" s="496">
        <v>16.23</v>
      </c>
    </row>
    <row r="10203" s="489" customFormat="1">
      <c r="B10203" s="494">
        <v>41078</v>
      </c>
      <c r="C10203" s="537" t="s">
        <v>200</v>
      </c>
      <c r="D10203" s="541" t="s">
        <v>378</v>
      </c>
      <c r="E10203" s="540" t="s">
        <v>185</v>
      </c>
      <c r="F10203" s="496">
        <v>2868.6399999999999</v>
      </c>
    </row>
    <row r="10204" s="489" customFormat="1">
      <c r="B10204" s="494">
        <v>246</v>
      </c>
      <c r="C10204" s="537" t="s">
        <v>200</v>
      </c>
      <c r="D10204" s="541" t="s">
        <v>12828</v>
      </c>
      <c r="E10204" s="540" t="s">
        <v>157</v>
      </c>
      <c r="F10204" s="496">
        <v>18.23</v>
      </c>
    </row>
    <row r="10205" s="489" customFormat="1">
      <c r="B10205" s="494">
        <v>40927</v>
      </c>
      <c r="C10205" s="537" t="s">
        <v>200</v>
      </c>
      <c r="D10205" s="541" t="s">
        <v>379</v>
      </c>
      <c r="E10205" s="540" t="s">
        <v>185</v>
      </c>
      <c r="F10205" s="496">
        <v>3218.73</v>
      </c>
    </row>
    <row r="10206" s="489" customFormat="1">
      <c r="B10206" s="494">
        <v>2350</v>
      </c>
      <c r="C10206" s="537" t="s">
        <v>200</v>
      </c>
      <c r="D10206" s="541" t="s">
        <v>12829</v>
      </c>
      <c r="E10206" s="540" t="s">
        <v>157</v>
      </c>
      <c r="F10206" s="496">
        <v>19.870000000000001</v>
      </c>
    </row>
    <row r="10207" s="489" customFormat="1">
      <c r="B10207" s="494">
        <v>40812</v>
      </c>
      <c r="C10207" s="537" t="s">
        <v>200</v>
      </c>
      <c r="D10207" s="541" t="s">
        <v>380</v>
      </c>
      <c r="E10207" s="540" t="s">
        <v>185</v>
      </c>
      <c r="F10207" s="496">
        <v>3510.5599999999999</v>
      </c>
    </row>
    <row r="10208" s="489" customFormat="1">
      <c r="B10208" s="494">
        <v>245</v>
      </c>
      <c r="C10208" s="537" t="s">
        <v>200</v>
      </c>
      <c r="D10208" s="541" t="s">
        <v>12830</v>
      </c>
      <c r="E10208" s="540" t="s">
        <v>157</v>
      </c>
      <c r="F10208" s="496">
        <v>30.93</v>
      </c>
    </row>
    <row r="10209" s="489" customFormat="1">
      <c r="B10209" s="494">
        <v>41090</v>
      </c>
      <c r="C10209" s="537" t="s">
        <v>200</v>
      </c>
      <c r="D10209" s="541" t="s">
        <v>381</v>
      </c>
      <c r="E10209" s="540" t="s">
        <v>185</v>
      </c>
      <c r="F10209" s="496">
        <v>5462.5600000000004</v>
      </c>
    </row>
    <row r="10210" s="489" customFormat="1">
      <c r="B10210" s="494">
        <v>251</v>
      </c>
      <c r="C10210" s="537" t="s">
        <v>200</v>
      </c>
      <c r="D10210" s="541" t="s">
        <v>12831</v>
      </c>
      <c r="E10210" s="540" t="s">
        <v>157</v>
      </c>
      <c r="F10210" s="496">
        <v>18.23</v>
      </c>
    </row>
    <row r="10211" s="489" customFormat="1">
      <c r="B10211" s="494">
        <v>40975</v>
      </c>
      <c r="C10211" s="537" t="s">
        <v>200</v>
      </c>
      <c r="D10211" s="541" t="s">
        <v>382</v>
      </c>
      <c r="E10211" s="540" t="s">
        <v>185</v>
      </c>
      <c r="F10211" s="496">
        <v>3218.73</v>
      </c>
    </row>
    <row r="10212" s="489" customFormat="1">
      <c r="B10212" s="494">
        <v>6127</v>
      </c>
      <c r="C10212" s="537" t="s">
        <v>200</v>
      </c>
      <c r="D10212" s="541" t="s">
        <v>12832</v>
      </c>
      <c r="E10212" s="540" t="s">
        <v>157</v>
      </c>
      <c r="F10212" s="496">
        <v>18.23</v>
      </c>
    </row>
    <row r="10213" s="489" customFormat="1">
      <c r="B10213" s="494">
        <v>41072</v>
      </c>
      <c r="C10213" s="537" t="s">
        <v>200</v>
      </c>
      <c r="D10213" s="541" t="s">
        <v>383</v>
      </c>
      <c r="E10213" s="540" t="s">
        <v>185</v>
      </c>
      <c r="F10213" s="496">
        <v>3218.73</v>
      </c>
    </row>
    <row r="10214" s="489" customFormat="1">
      <c r="B10214" s="494">
        <v>6121</v>
      </c>
      <c r="C10214" s="537" t="s">
        <v>200</v>
      </c>
      <c r="D10214" s="541" t="s">
        <v>12833</v>
      </c>
      <c r="E10214" s="540" t="s">
        <v>157</v>
      </c>
      <c r="F10214" s="496">
        <v>16.190000000000001</v>
      </c>
    </row>
    <row r="10215" s="489" customFormat="1">
      <c r="B10215" s="494">
        <v>41071</v>
      </c>
      <c r="C10215" s="537" t="s">
        <v>200</v>
      </c>
      <c r="D10215" s="541" t="s">
        <v>384</v>
      </c>
      <c r="E10215" s="540" t="s">
        <v>185</v>
      </c>
      <c r="F10215" s="496">
        <v>2860.27</v>
      </c>
    </row>
    <row r="10216" s="489" customFormat="1">
      <c r="B10216" s="494">
        <v>244</v>
      </c>
      <c r="C10216" s="537" t="s">
        <v>200</v>
      </c>
      <c r="D10216" s="541" t="s">
        <v>12834</v>
      </c>
      <c r="E10216" s="540" t="s">
        <v>157</v>
      </c>
      <c r="F10216" s="496">
        <v>20.219999999999999</v>
      </c>
    </row>
    <row r="10217" s="489" customFormat="1">
      <c r="B10217" s="494">
        <v>41093</v>
      </c>
      <c r="C10217" s="537" t="s">
        <v>200</v>
      </c>
      <c r="D10217" s="541" t="s">
        <v>385</v>
      </c>
      <c r="E10217" s="540" t="s">
        <v>185</v>
      </c>
      <c r="F10217" s="496">
        <v>3573.1799999999998</v>
      </c>
    </row>
    <row r="10218" s="489" customFormat="1">
      <c r="B10218" s="494">
        <v>532</v>
      </c>
      <c r="C10218" s="537" t="s">
        <v>200</v>
      </c>
      <c r="D10218" s="541" t="s">
        <v>12835</v>
      </c>
      <c r="E10218" s="540" t="s">
        <v>157</v>
      </c>
      <c r="F10218" s="496">
        <v>37.520000000000003</v>
      </c>
    </row>
    <row r="10219" s="489" customFormat="1">
      <c r="B10219" s="494">
        <v>40931</v>
      </c>
      <c r="C10219" s="537" t="s">
        <v>200</v>
      </c>
      <c r="D10219" s="541" t="s">
        <v>386</v>
      </c>
      <c r="E10219" s="540" t="s">
        <v>185</v>
      </c>
      <c r="F10219" s="496">
        <v>6625.7700000000004</v>
      </c>
    </row>
    <row r="10220" s="489" customFormat="1">
      <c r="B10220" s="494">
        <v>36150</v>
      </c>
      <c r="C10220" s="537" t="s">
        <v>200</v>
      </c>
      <c r="D10220" s="541" t="s">
        <v>387</v>
      </c>
      <c r="E10220" s="540" t="s">
        <v>188</v>
      </c>
      <c r="F10220" s="496">
        <v>40.189999999999998</v>
      </c>
    </row>
    <row r="10221" s="489" customFormat="1">
      <c r="B10221" s="494">
        <v>45262</v>
      </c>
      <c r="C10221" s="537" t="s">
        <v>200</v>
      </c>
      <c r="D10221" s="541" t="s">
        <v>12836</v>
      </c>
      <c r="E10221" s="540" t="s">
        <v>188</v>
      </c>
      <c r="F10221" s="496">
        <v>11.960000000000001</v>
      </c>
    </row>
    <row r="10222" s="489" customFormat="1">
      <c r="B10222" s="494">
        <v>4760</v>
      </c>
      <c r="C10222" s="537" t="s">
        <v>200</v>
      </c>
      <c r="D10222" s="541" t="s">
        <v>12837</v>
      </c>
      <c r="E10222" s="540" t="s">
        <v>157</v>
      </c>
      <c r="F10222" s="496">
        <v>26.140000000000001</v>
      </c>
    </row>
    <row r="10223" s="489" customFormat="1">
      <c r="B10223" s="494">
        <v>41069</v>
      </c>
      <c r="C10223" s="537" t="s">
        <v>200</v>
      </c>
      <c r="D10223" s="541" t="s">
        <v>388</v>
      </c>
      <c r="E10223" s="540" t="s">
        <v>185</v>
      </c>
      <c r="F10223" s="496">
        <v>4618.1000000000004</v>
      </c>
    </row>
    <row r="10224" s="489" customFormat="1">
      <c r="B10224" s="494">
        <v>10422</v>
      </c>
      <c r="C10224" s="537" t="s">
        <v>200</v>
      </c>
      <c r="D10224" s="541" t="s">
        <v>12838</v>
      </c>
      <c r="E10224" s="540" t="s">
        <v>188</v>
      </c>
      <c r="F10224" s="496">
        <v>443</v>
      </c>
    </row>
    <row r="10225" s="489" customFormat="1">
      <c r="B10225" s="494">
        <v>44019</v>
      </c>
      <c r="C10225" s="537" t="s">
        <v>200</v>
      </c>
      <c r="D10225" s="541" t="s">
        <v>12839</v>
      </c>
      <c r="E10225" s="540" t="s">
        <v>188</v>
      </c>
      <c r="F10225" s="496">
        <v>613.22000000000003</v>
      </c>
    </row>
    <row r="10226" s="489" customFormat="1">
      <c r="B10226" s="494">
        <v>36520</v>
      </c>
      <c r="C10226" s="537" t="s">
        <v>200</v>
      </c>
      <c r="D10226" s="541" t="s">
        <v>12840</v>
      </c>
      <c r="E10226" s="540" t="s">
        <v>188</v>
      </c>
      <c r="F10226" s="496">
        <v>745.61000000000001</v>
      </c>
    </row>
    <row r="10227" s="489" customFormat="1">
      <c r="B10227" s="494">
        <v>42319</v>
      </c>
      <c r="C10227" s="537" t="s">
        <v>200</v>
      </c>
      <c r="D10227" s="541" t="s">
        <v>12841</v>
      </c>
      <c r="E10227" s="540" t="s">
        <v>188</v>
      </c>
      <c r="F10227" s="496">
        <v>668.10000000000002</v>
      </c>
    </row>
    <row r="10228" s="489" customFormat="1">
      <c r="B10228" s="494">
        <v>10420</v>
      </c>
      <c r="C10228" s="537" t="s">
        <v>200</v>
      </c>
      <c r="D10228" s="541" t="s">
        <v>12842</v>
      </c>
      <c r="E10228" s="540" t="s">
        <v>188</v>
      </c>
      <c r="F10228" s="496">
        <v>237</v>
      </c>
    </row>
    <row r="10229" s="489" customFormat="1">
      <c r="B10229" s="494">
        <v>10421</v>
      </c>
      <c r="C10229" s="537" t="s">
        <v>200</v>
      </c>
      <c r="D10229" s="541" t="s">
        <v>12843</v>
      </c>
      <c r="E10229" s="540" t="s">
        <v>188</v>
      </c>
      <c r="F10229" s="496">
        <v>260.43000000000001</v>
      </c>
    </row>
    <row r="10230" s="489" customFormat="1">
      <c r="B10230" s="494">
        <v>11786</v>
      </c>
      <c r="C10230" s="537" t="s">
        <v>200</v>
      </c>
      <c r="D10230" s="541" t="s">
        <v>12844</v>
      </c>
      <c r="E10230" s="540" t="s">
        <v>188</v>
      </c>
      <c r="F10230" s="496">
        <v>525.13</v>
      </c>
    </row>
    <row r="10231" s="489" customFormat="1">
      <c r="B10231" s="494">
        <v>45195</v>
      </c>
      <c r="C10231" s="537" t="s">
        <v>200</v>
      </c>
      <c r="D10231" s="541" t="s">
        <v>12845</v>
      </c>
      <c r="E10231" s="540" t="s">
        <v>188</v>
      </c>
      <c r="F10231" s="496">
        <v>5512.5</v>
      </c>
    </row>
    <row r="10232" s="489" customFormat="1">
      <c r="B10232" s="494">
        <v>45226</v>
      </c>
      <c r="C10232" s="537" t="s">
        <v>200</v>
      </c>
      <c r="D10232" s="541" t="s">
        <v>12846</v>
      </c>
      <c r="E10232" s="540" t="s">
        <v>188</v>
      </c>
      <c r="F10232" s="496">
        <v>17.57</v>
      </c>
    </row>
    <row r="10233" s="489" customFormat="1">
      <c r="B10233" s="494">
        <v>4815</v>
      </c>
      <c r="C10233" s="537" t="s">
        <v>200</v>
      </c>
      <c r="D10233" s="541" t="s">
        <v>389</v>
      </c>
      <c r="E10233" s="540" t="s">
        <v>188</v>
      </c>
      <c r="F10233" s="496">
        <v>9.8399999999999999</v>
      </c>
    </row>
    <row r="10234" s="489" customFormat="1">
      <c r="B10234" s="494">
        <v>541</v>
      </c>
      <c r="C10234" s="537" t="s">
        <v>200</v>
      </c>
      <c r="D10234" s="541" t="s">
        <v>390</v>
      </c>
      <c r="E10234" s="540" t="s">
        <v>188</v>
      </c>
      <c r="F10234" s="496">
        <v>225</v>
      </c>
    </row>
    <row r="10235" s="489" customFormat="1">
      <c r="B10235" s="494">
        <v>542</v>
      </c>
      <c r="C10235" s="537" t="s">
        <v>200</v>
      </c>
      <c r="D10235" s="541" t="s">
        <v>391</v>
      </c>
      <c r="E10235" s="540" t="s">
        <v>188</v>
      </c>
      <c r="F10235" s="496">
        <v>282.04000000000002</v>
      </c>
    </row>
    <row r="10236" s="489" customFormat="1">
      <c r="B10236" s="494">
        <v>540</v>
      </c>
      <c r="C10236" s="537" t="s">
        <v>200</v>
      </c>
      <c r="D10236" s="541" t="s">
        <v>392</v>
      </c>
      <c r="E10236" s="540" t="s">
        <v>188</v>
      </c>
      <c r="F10236" s="496">
        <v>635.57000000000005</v>
      </c>
    </row>
    <row r="10237" s="489" customFormat="1">
      <c r="B10237" s="494">
        <v>38364</v>
      </c>
      <c r="C10237" s="537" t="s">
        <v>200</v>
      </c>
      <c r="D10237" s="541" t="s">
        <v>12847</v>
      </c>
      <c r="E10237" s="540" t="s">
        <v>188</v>
      </c>
      <c r="F10237" s="496">
        <v>653.38999999999999</v>
      </c>
    </row>
    <row r="10238" s="489" customFormat="1">
      <c r="B10238" s="494">
        <v>11692</v>
      </c>
      <c r="C10238" s="537" t="s">
        <v>200</v>
      </c>
      <c r="D10238" s="541" t="s">
        <v>12848</v>
      </c>
      <c r="E10238" s="540" t="s">
        <v>12625</v>
      </c>
      <c r="F10238" s="496">
        <v>390.88999999999999</v>
      </c>
    </row>
    <row r="10239" s="489" customFormat="1">
      <c r="B10239" s="494">
        <v>1746</v>
      </c>
      <c r="C10239" s="537" t="s">
        <v>200</v>
      </c>
      <c r="D10239" s="541" t="s">
        <v>393</v>
      </c>
      <c r="E10239" s="540" t="s">
        <v>188</v>
      </c>
      <c r="F10239" s="496">
        <v>277.44999999999999</v>
      </c>
    </row>
    <row r="10240" s="489" customFormat="1">
      <c r="B10240" s="494">
        <v>1748</v>
      </c>
      <c r="C10240" s="537" t="s">
        <v>200</v>
      </c>
      <c r="D10240" s="541" t="s">
        <v>394</v>
      </c>
      <c r="E10240" s="540" t="s">
        <v>188</v>
      </c>
      <c r="F10240" s="496">
        <v>368.94</v>
      </c>
    </row>
    <row r="10241" s="489" customFormat="1">
      <c r="B10241" s="494">
        <v>1749</v>
      </c>
      <c r="C10241" s="537" t="s">
        <v>200</v>
      </c>
      <c r="D10241" s="541" t="s">
        <v>395</v>
      </c>
      <c r="E10241" s="540" t="s">
        <v>188</v>
      </c>
      <c r="F10241" s="496">
        <v>534.52999999999997</v>
      </c>
    </row>
    <row r="10242" s="489" customFormat="1">
      <c r="B10242" s="494">
        <v>37412</v>
      </c>
      <c r="C10242" s="537" t="s">
        <v>200</v>
      </c>
      <c r="D10242" s="541" t="s">
        <v>396</v>
      </c>
      <c r="E10242" s="540" t="s">
        <v>188</v>
      </c>
      <c r="F10242" s="496">
        <v>271.20999999999998</v>
      </c>
    </row>
    <row r="10243" s="489" customFormat="1">
      <c r="B10243" s="494">
        <v>1745</v>
      </c>
      <c r="C10243" s="537" t="s">
        <v>200</v>
      </c>
      <c r="D10243" s="541" t="s">
        <v>397</v>
      </c>
      <c r="E10243" s="540" t="s">
        <v>188</v>
      </c>
      <c r="F10243" s="496">
        <v>322.5</v>
      </c>
    </row>
    <row r="10244" s="489" customFormat="1">
      <c r="B10244" s="494">
        <v>1750</v>
      </c>
      <c r="C10244" s="537" t="s">
        <v>200</v>
      </c>
      <c r="D10244" s="541" t="s">
        <v>398</v>
      </c>
      <c r="E10244" s="540" t="s">
        <v>188</v>
      </c>
      <c r="F10244" s="496">
        <v>753.63999999999999</v>
      </c>
    </row>
    <row r="10245" s="489" customFormat="1">
      <c r="B10245" s="494">
        <v>11687</v>
      </c>
      <c r="C10245" s="537" t="s">
        <v>200</v>
      </c>
      <c r="D10245" s="541" t="s">
        <v>399</v>
      </c>
      <c r="E10245" s="540" t="s">
        <v>143</v>
      </c>
      <c r="F10245" s="496">
        <v>1200.77</v>
      </c>
    </row>
    <row r="10246" s="489" customFormat="1">
      <c r="B10246" s="494">
        <v>11689</v>
      </c>
      <c r="C10246" s="537" t="s">
        <v>200</v>
      </c>
      <c r="D10246" s="541" t="s">
        <v>400</v>
      </c>
      <c r="E10246" s="540" t="s">
        <v>143</v>
      </c>
      <c r="F10246" s="496">
        <v>1504.5</v>
      </c>
    </row>
    <row r="10247" s="489" customFormat="1">
      <c r="B10247" s="494">
        <v>11693</v>
      </c>
      <c r="C10247" s="537" t="s">
        <v>200</v>
      </c>
      <c r="D10247" s="541" t="s">
        <v>401</v>
      </c>
      <c r="E10247" s="540" t="s">
        <v>12625</v>
      </c>
      <c r="F10247" s="496">
        <v>249.47999999999999</v>
      </c>
    </row>
    <row r="10248" s="489" customFormat="1">
      <c r="B10248" s="494">
        <v>36215</v>
      </c>
      <c r="C10248" s="537" t="s">
        <v>200</v>
      </c>
      <c r="D10248" s="541" t="s">
        <v>402</v>
      </c>
      <c r="E10248" s="540" t="s">
        <v>188</v>
      </c>
      <c r="F10248" s="496"/>
    </row>
    <row r="10249" s="489" customFormat="1">
      <c r="B10249" s="494">
        <v>42439</v>
      </c>
      <c r="C10249" s="537" t="s">
        <v>200</v>
      </c>
      <c r="D10249" s="541" t="s">
        <v>403</v>
      </c>
      <c r="E10249" s="540" t="s">
        <v>188</v>
      </c>
      <c r="F10249" s="496"/>
    </row>
    <row r="10250" s="489" customFormat="1">
      <c r="B10250" s="494">
        <v>38381</v>
      </c>
      <c r="C10250" s="537" t="s">
        <v>200</v>
      </c>
      <c r="D10250" s="541" t="s">
        <v>404</v>
      </c>
      <c r="E10250" s="540" t="s">
        <v>188</v>
      </c>
      <c r="F10250" s="496">
        <v>14.06</v>
      </c>
    </row>
    <row r="10251" s="489" customFormat="1">
      <c r="B10251" s="494">
        <v>39621</v>
      </c>
      <c r="C10251" s="537" t="s">
        <v>200</v>
      </c>
      <c r="D10251" s="541" t="s">
        <v>12849</v>
      </c>
      <c r="E10251" s="540" t="s">
        <v>196</v>
      </c>
      <c r="F10251" s="496">
        <v>1216.01</v>
      </c>
    </row>
    <row r="10252" s="489" customFormat="1">
      <c r="B10252" s="494">
        <v>39624</v>
      </c>
      <c r="C10252" s="537" t="s">
        <v>200</v>
      </c>
      <c r="D10252" s="541" t="s">
        <v>405</v>
      </c>
      <c r="E10252" s="540" t="s">
        <v>196</v>
      </c>
      <c r="F10252" s="496">
        <v>1341.3900000000001</v>
      </c>
    </row>
    <row r="10253" s="489" customFormat="1">
      <c r="B10253" s="494">
        <v>39615</v>
      </c>
      <c r="C10253" s="537" t="s">
        <v>200</v>
      </c>
      <c r="D10253" s="541" t="s">
        <v>12850</v>
      </c>
      <c r="E10253" s="540" t="s">
        <v>188</v>
      </c>
      <c r="F10253" s="496">
        <v>542.03999999999996</v>
      </c>
    </row>
    <row r="10254" s="489" customFormat="1">
      <c r="B10254" s="494">
        <v>39620</v>
      </c>
      <c r="C10254" s="537" t="s">
        <v>200</v>
      </c>
      <c r="D10254" s="541" t="s">
        <v>406</v>
      </c>
      <c r="E10254" s="540" t="s">
        <v>188</v>
      </c>
      <c r="F10254" s="496">
        <v>827.85000000000002</v>
      </c>
    </row>
    <row r="10255" s="489" customFormat="1">
      <c r="B10255" s="494">
        <v>39623</v>
      </c>
      <c r="C10255" s="537" t="s">
        <v>200</v>
      </c>
      <c r="D10255" s="541" t="s">
        <v>407</v>
      </c>
      <c r="E10255" s="540" t="s">
        <v>188</v>
      </c>
      <c r="F10255" s="496">
        <v>886.70000000000005</v>
      </c>
    </row>
    <row r="10256" s="489" customFormat="1">
      <c r="B10256" s="494">
        <v>546</v>
      </c>
      <c r="C10256" s="537" t="s">
        <v>200</v>
      </c>
      <c r="D10256" s="541" t="s">
        <v>12851</v>
      </c>
      <c r="E10256" s="540" t="s">
        <v>186</v>
      </c>
      <c r="F10256" s="496">
        <v>8.5</v>
      </c>
    </row>
    <row r="10257" s="489" customFormat="1">
      <c r="B10257" s="494">
        <v>566</v>
      </c>
      <c r="C10257" s="537" t="s">
        <v>200</v>
      </c>
      <c r="D10257" s="541" t="s">
        <v>12852</v>
      </c>
      <c r="E10257" s="540" t="s">
        <v>143</v>
      </c>
      <c r="F10257" s="496">
        <v>4.0300000000000002</v>
      </c>
    </row>
    <row r="10258" s="489" customFormat="1">
      <c r="B10258" s="494">
        <v>565</v>
      </c>
      <c r="C10258" s="537" t="s">
        <v>200</v>
      </c>
      <c r="D10258" s="541" t="s">
        <v>12853</v>
      </c>
      <c r="E10258" s="540" t="s">
        <v>143</v>
      </c>
      <c r="F10258" s="496">
        <v>14.699999999999999</v>
      </c>
    </row>
    <row r="10259" s="489" customFormat="1">
      <c r="B10259" s="494">
        <v>555</v>
      </c>
      <c r="C10259" s="537" t="s">
        <v>200</v>
      </c>
      <c r="D10259" s="541" t="s">
        <v>12854</v>
      </c>
      <c r="E10259" s="540" t="s">
        <v>143</v>
      </c>
      <c r="F10259" s="496">
        <v>10.42</v>
      </c>
    </row>
    <row r="10260" s="489" customFormat="1">
      <c r="B10260" s="494">
        <v>557</v>
      </c>
      <c r="C10260" s="537" t="s">
        <v>200</v>
      </c>
      <c r="D10260" s="541" t="s">
        <v>12855</v>
      </c>
      <c r="E10260" s="540" t="s">
        <v>143</v>
      </c>
      <c r="F10260" s="496">
        <v>32.700000000000003</v>
      </c>
    </row>
    <row r="10261" s="489" customFormat="1">
      <c r="B10261" s="494">
        <v>552</v>
      </c>
      <c r="C10261" s="537" t="s">
        <v>200</v>
      </c>
      <c r="D10261" s="541" t="s">
        <v>12856</v>
      </c>
      <c r="E10261" s="540" t="s">
        <v>143</v>
      </c>
      <c r="F10261" s="496">
        <v>16.219999999999999</v>
      </c>
    </row>
    <row r="10262" s="489" customFormat="1">
      <c r="B10262" s="494">
        <v>563</v>
      </c>
      <c r="C10262" s="537" t="s">
        <v>200</v>
      </c>
      <c r="D10262" s="541" t="s">
        <v>12857</v>
      </c>
      <c r="E10262" s="540" t="s">
        <v>143</v>
      </c>
      <c r="F10262" s="496">
        <v>24.379999999999999</v>
      </c>
    </row>
    <row r="10263" s="489" customFormat="1">
      <c r="B10263" s="494">
        <v>549</v>
      </c>
      <c r="C10263" s="537" t="s">
        <v>200</v>
      </c>
      <c r="D10263" s="541" t="s">
        <v>12858</v>
      </c>
      <c r="E10263" s="540" t="s">
        <v>143</v>
      </c>
      <c r="F10263" s="496">
        <v>43.880000000000003</v>
      </c>
    </row>
    <row r="10264" s="489" customFormat="1">
      <c r="B10264" s="494">
        <v>551</v>
      </c>
      <c r="C10264" s="537" t="s">
        <v>200</v>
      </c>
      <c r="D10264" s="541" t="s">
        <v>12859</v>
      </c>
      <c r="E10264" s="540" t="s">
        <v>143</v>
      </c>
      <c r="F10264" s="496">
        <v>86.890000000000001</v>
      </c>
    </row>
    <row r="10265" s="489" customFormat="1">
      <c r="B10265" s="494">
        <v>559</v>
      </c>
      <c r="C10265" s="537" t="s">
        <v>200</v>
      </c>
      <c r="D10265" s="541" t="s">
        <v>12860</v>
      </c>
      <c r="E10265" s="540" t="s">
        <v>143</v>
      </c>
      <c r="F10265" s="496">
        <v>21.719999999999999</v>
      </c>
    </row>
    <row r="10266" s="489" customFormat="1">
      <c r="B10266" s="494">
        <v>560</v>
      </c>
      <c r="C10266" s="537" t="s">
        <v>200</v>
      </c>
      <c r="D10266" s="541" t="s">
        <v>12861</v>
      </c>
      <c r="E10266" s="540" t="s">
        <v>143</v>
      </c>
      <c r="F10266" s="496">
        <v>27.170000000000002</v>
      </c>
    </row>
    <row r="10267" s="489" customFormat="1">
      <c r="B10267" s="494">
        <v>547</v>
      </c>
      <c r="C10267" s="537" t="s">
        <v>200</v>
      </c>
      <c r="D10267" s="541" t="s">
        <v>12862</v>
      </c>
      <c r="E10267" s="540" t="s">
        <v>143</v>
      </c>
      <c r="F10267" s="496">
        <v>32.539999999999999</v>
      </c>
    </row>
    <row r="10268" s="489" customFormat="1">
      <c r="B10268" s="494">
        <v>36207</v>
      </c>
      <c r="C10268" s="537" t="s">
        <v>200</v>
      </c>
      <c r="D10268" s="541" t="s">
        <v>408</v>
      </c>
      <c r="E10268" s="540" t="s">
        <v>188</v>
      </c>
      <c r="F10268" s="496"/>
    </row>
    <row r="10269" s="489" customFormat="1">
      <c r="B10269" s="494">
        <v>36209</v>
      </c>
      <c r="C10269" s="537" t="s">
        <v>200</v>
      </c>
      <c r="D10269" s="541" t="s">
        <v>409</v>
      </c>
      <c r="E10269" s="540" t="s">
        <v>188</v>
      </c>
      <c r="F10269" s="496"/>
    </row>
    <row r="10270" s="489" customFormat="1">
      <c r="B10270" s="494">
        <v>36210</v>
      </c>
      <c r="C10270" s="537" t="s">
        <v>200</v>
      </c>
      <c r="D10270" s="541" t="s">
        <v>410</v>
      </c>
      <c r="E10270" s="540" t="s">
        <v>188</v>
      </c>
      <c r="F10270" s="496"/>
    </row>
    <row r="10271" s="489" customFormat="1">
      <c r="B10271" s="494">
        <v>36204</v>
      </c>
      <c r="C10271" s="537" t="s">
        <v>200</v>
      </c>
      <c r="D10271" s="541" t="s">
        <v>411</v>
      </c>
      <c r="E10271" s="540" t="s">
        <v>188</v>
      </c>
      <c r="F10271" s="496"/>
    </row>
    <row r="10272" s="489" customFormat="1">
      <c r="B10272" s="494">
        <v>36205</v>
      </c>
      <c r="C10272" s="537" t="s">
        <v>200</v>
      </c>
      <c r="D10272" s="541" t="s">
        <v>412</v>
      </c>
      <c r="E10272" s="540" t="s">
        <v>188</v>
      </c>
      <c r="F10272" s="496"/>
    </row>
    <row r="10273" s="489" customFormat="1">
      <c r="B10273" s="494">
        <v>36081</v>
      </c>
      <c r="C10273" s="537" t="s">
        <v>200</v>
      </c>
      <c r="D10273" s="541" t="s">
        <v>413</v>
      </c>
      <c r="E10273" s="540" t="s">
        <v>188</v>
      </c>
      <c r="F10273" s="496"/>
    </row>
    <row r="10274" s="489" customFormat="1">
      <c r="B10274" s="494">
        <v>36206</v>
      </c>
      <c r="C10274" s="537" t="s">
        <v>200</v>
      </c>
      <c r="D10274" s="541" t="s">
        <v>414</v>
      </c>
      <c r="E10274" s="540" t="s">
        <v>188</v>
      </c>
      <c r="F10274" s="496"/>
    </row>
    <row r="10275" s="489" customFormat="1">
      <c r="B10275" s="494">
        <v>36218</v>
      </c>
      <c r="C10275" s="537" t="s">
        <v>200</v>
      </c>
      <c r="D10275" s="541" t="s">
        <v>415</v>
      </c>
      <c r="E10275" s="540" t="s">
        <v>188</v>
      </c>
      <c r="F10275" s="496"/>
    </row>
    <row r="10276" s="489" customFormat="1">
      <c r="B10276" s="494">
        <v>36220</v>
      </c>
      <c r="C10276" s="537" t="s">
        <v>200</v>
      </c>
      <c r="D10276" s="541" t="s">
        <v>416</v>
      </c>
      <c r="E10276" s="540" t="s">
        <v>188</v>
      </c>
      <c r="F10276" s="496"/>
    </row>
    <row r="10277" s="489" customFormat="1">
      <c r="B10277" s="494">
        <v>36080</v>
      </c>
      <c r="C10277" s="537" t="s">
        <v>200</v>
      </c>
      <c r="D10277" s="541" t="s">
        <v>417</v>
      </c>
      <c r="E10277" s="540" t="s">
        <v>188</v>
      </c>
      <c r="F10277" s="496"/>
    </row>
    <row r="10278" s="489" customFormat="1">
      <c r="B10278" s="494">
        <v>36223</v>
      </c>
      <c r="C10278" s="537" t="s">
        <v>200</v>
      </c>
      <c r="D10278" s="541" t="s">
        <v>418</v>
      </c>
      <c r="E10278" s="540" t="s">
        <v>188</v>
      </c>
      <c r="F10278" s="496"/>
    </row>
    <row r="10279" s="489" customFormat="1">
      <c r="B10279" s="494">
        <v>38127</v>
      </c>
      <c r="C10279" s="537" t="s">
        <v>200</v>
      </c>
      <c r="D10279" s="541" t="s">
        <v>12863</v>
      </c>
      <c r="E10279" s="540" t="s">
        <v>188</v>
      </c>
      <c r="F10279" s="496">
        <v>430.41000000000003</v>
      </c>
    </row>
    <row r="10280" s="489" customFormat="1">
      <c r="B10280" s="494">
        <v>38060</v>
      </c>
      <c r="C10280" s="537" t="s">
        <v>200</v>
      </c>
      <c r="D10280" s="541" t="s">
        <v>421</v>
      </c>
      <c r="E10280" s="540" t="s">
        <v>188</v>
      </c>
      <c r="F10280" s="496">
        <v>48.799999999999997</v>
      </c>
    </row>
    <row r="10281" s="489" customFormat="1">
      <c r="B10281" s="494">
        <v>10956</v>
      </c>
      <c r="C10281" s="537" t="s">
        <v>200</v>
      </c>
      <c r="D10281" s="541" t="s">
        <v>422</v>
      </c>
      <c r="E10281" s="540" t="s">
        <v>188</v>
      </c>
      <c r="F10281" s="496">
        <v>53.509999999999998</v>
      </c>
    </row>
    <row r="10282" s="489" customFormat="1">
      <c r="B10282" s="494">
        <v>39380</v>
      </c>
      <c r="C10282" s="537" t="s">
        <v>200</v>
      </c>
      <c r="D10282" s="541" t="s">
        <v>423</v>
      </c>
      <c r="E10282" s="540" t="s">
        <v>188</v>
      </c>
      <c r="F10282" s="496"/>
    </row>
    <row r="10283" s="489" customFormat="1">
      <c r="B10283" s="494">
        <v>44172</v>
      </c>
      <c r="C10283" s="537" t="s">
        <v>200</v>
      </c>
      <c r="D10283" s="541" t="s">
        <v>12864</v>
      </c>
      <c r="E10283" s="540" t="s">
        <v>188</v>
      </c>
      <c r="F10283" s="496">
        <v>7.8300000000000001</v>
      </c>
    </row>
    <row r="10284" s="489" customFormat="1">
      <c r="B10284" s="494">
        <v>37597</v>
      </c>
      <c r="C10284" s="537" t="s">
        <v>200</v>
      </c>
      <c r="D10284" s="541" t="s">
        <v>424</v>
      </c>
      <c r="E10284" s="540" t="s">
        <v>188</v>
      </c>
      <c r="F10284" s="496"/>
    </row>
    <row r="10285" s="489" customFormat="1">
      <c r="B10285" s="494">
        <v>183</v>
      </c>
      <c r="C10285" s="537" t="s">
        <v>200</v>
      </c>
      <c r="D10285" s="541" t="s">
        <v>12865</v>
      </c>
      <c r="E10285" s="540" t="s">
        <v>425</v>
      </c>
      <c r="F10285" s="496">
        <v>215.94999999999999</v>
      </c>
    </row>
    <row r="10286" s="489" customFormat="1">
      <c r="B10286" s="494">
        <v>184</v>
      </c>
      <c r="C10286" s="537" t="s">
        <v>200</v>
      </c>
      <c r="D10286" s="541" t="s">
        <v>12866</v>
      </c>
      <c r="E10286" s="540" t="s">
        <v>425</v>
      </c>
      <c r="F10286" s="496">
        <v>133.74000000000001</v>
      </c>
    </row>
    <row r="10287" s="489" customFormat="1">
      <c r="B10287" s="494">
        <v>181</v>
      </c>
      <c r="C10287" s="537" t="s">
        <v>200</v>
      </c>
      <c r="D10287" s="541" t="s">
        <v>12867</v>
      </c>
      <c r="E10287" s="540" t="s">
        <v>425</v>
      </c>
      <c r="F10287" s="496">
        <v>288.38999999999999</v>
      </c>
    </row>
    <row r="10288" s="489" customFormat="1">
      <c r="B10288" s="494">
        <v>20001</v>
      </c>
      <c r="C10288" s="537" t="s">
        <v>200</v>
      </c>
      <c r="D10288" s="541" t="s">
        <v>12868</v>
      </c>
      <c r="E10288" s="540" t="s">
        <v>425</v>
      </c>
      <c r="F10288" s="496">
        <v>167.18000000000001</v>
      </c>
    </row>
    <row r="10289" s="489" customFormat="1">
      <c r="B10289" s="494">
        <v>39837</v>
      </c>
      <c r="C10289" s="537" t="s">
        <v>200</v>
      </c>
      <c r="D10289" s="541" t="s">
        <v>426</v>
      </c>
      <c r="E10289" s="540" t="s">
        <v>425</v>
      </c>
      <c r="F10289" s="496">
        <v>442.23000000000002</v>
      </c>
    </row>
    <row r="10290" s="489" customFormat="1">
      <c r="B10290" s="494">
        <v>43366</v>
      </c>
      <c r="C10290" s="537" t="s">
        <v>200</v>
      </c>
      <c r="D10290" s="541" t="s">
        <v>12869</v>
      </c>
      <c r="E10290" s="540" t="s">
        <v>186</v>
      </c>
      <c r="F10290" s="496"/>
    </row>
    <row r="10291" s="489" customFormat="1">
      <c r="B10291" s="494">
        <v>10535</v>
      </c>
      <c r="C10291" s="537" t="s">
        <v>200</v>
      </c>
      <c r="D10291" s="541" t="s">
        <v>12870</v>
      </c>
      <c r="E10291" s="540" t="s">
        <v>188</v>
      </c>
      <c r="F10291" s="496">
        <v>6135</v>
      </c>
    </row>
    <row r="10292" s="489" customFormat="1">
      <c r="B10292" s="494">
        <v>10537</v>
      </c>
      <c r="C10292" s="537" t="s">
        <v>200</v>
      </c>
      <c r="D10292" s="541" t="s">
        <v>12871</v>
      </c>
      <c r="E10292" s="540" t="s">
        <v>188</v>
      </c>
      <c r="F10292" s="496">
        <v>8366.4699999999993</v>
      </c>
    </row>
    <row r="10293" s="489" customFormat="1">
      <c r="B10293" s="494">
        <v>13891</v>
      </c>
      <c r="C10293" s="537" t="s">
        <v>200</v>
      </c>
      <c r="D10293" s="541" t="s">
        <v>12872</v>
      </c>
      <c r="E10293" s="540" t="s">
        <v>188</v>
      </c>
      <c r="F10293" s="496">
        <v>7673.9399999999996</v>
      </c>
    </row>
    <row r="10294" s="489" customFormat="1">
      <c r="B10294" s="494">
        <v>36396</v>
      </c>
      <c r="C10294" s="537" t="s">
        <v>200</v>
      </c>
      <c r="D10294" s="541" t="s">
        <v>12873</v>
      </c>
      <c r="E10294" s="540" t="s">
        <v>188</v>
      </c>
      <c r="F10294" s="496">
        <v>7018.8500000000004</v>
      </c>
    </row>
    <row r="10295" s="489" customFormat="1">
      <c r="B10295" s="494">
        <v>36397</v>
      </c>
      <c r="C10295" s="537" t="s">
        <v>200</v>
      </c>
      <c r="D10295" s="541" t="s">
        <v>12874</v>
      </c>
      <c r="E10295" s="540" t="s">
        <v>188</v>
      </c>
      <c r="F10295" s="496">
        <v>24955.93</v>
      </c>
    </row>
    <row r="10296" s="489" customFormat="1">
      <c r="B10296" s="494">
        <v>36398</v>
      </c>
      <c r="C10296" s="537" t="s">
        <v>200</v>
      </c>
      <c r="D10296" s="541" t="s">
        <v>12875</v>
      </c>
      <c r="E10296" s="540" t="s">
        <v>188</v>
      </c>
      <c r="F10296" s="496">
        <v>30331.849999999999</v>
      </c>
    </row>
    <row r="10297" s="489" customFormat="1">
      <c r="B10297" s="494">
        <v>44492</v>
      </c>
      <c r="C10297" s="537" t="s">
        <v>200</v>
      </c>
      <c r="D10297" s="541" t="s">
        <v>12876</v>
      </c>
      <c r="E10297" s="540" t="s">
        <v>188</v>
      </c>
      <c r="F10297" s="496">
        <v>33378.550000000003</v>
      </c>
    </row>
    <row r="10298" s="489" customFormat="1">
      <c r="B10298" s="494">
        <v>647</v>
      </c>
      <c r="C10298" s="537" t="s">
        <v>200</v>
      </c>
      <c r="D10298" s="541" t="s">
        <v>12877</v>
      </c>
      <c r="E10298" s="540" t="s">
        <v>157</v>
      </c>
      <c r="F10298" s="496">
        <v>21.48</v>
      </c>
    </row>
    <row r="10299" s="489" customFormat="1">
      <c r="B10299" s="494">
        <v>40920</v>
      </c>
      <c r="C10299" s="537" t="s">
        <v>200</v>
      </c>
      <c r="D10299" s="541" t="s">
        <v>428</v>
      </c>
      <c r="E10299" s="540" t="s">
        <v>185</v>
      </c>
      <c r="F10299" s="496">
        <v>3792.8699999999999</v>
      </c>
    </row>
    <row r="10300" s="489" customFormat="1">
      <c r="B10300" s="494">
        <v>715</v>
      </c>
      <c r="C10300" s="537" t="s">
        <v>200</v>
      </c>
      <c r="D10300" s="541" t="s">
        <v>12878</v>
      </c>
      <c r="E10300" s="540" t="s">
        <v>188</v>
      </c>
      <c r="F10300" s="496">
        <v>17.899999999999999</v>
      </c>
    </row>
    <row r="10301" s="489" customFormat="1">
      <c r="B10301" s="494">
        <v>716</v>
      </c>
      <c r="C10301" s="537" t="s">
        <v>200</v>
      </c>
      <c r="D10301" s="541" t="s">
        <v>12879</v>
      </c>
      <c r="E10301" s="540" t="s">
        <v>188</v>
      </c>
      <c r="F10301" s="496">
        <v>20.239999999999998</v>
      </c>
    </row>
    <row r="10302" s="489" customFormat="1">
      <c r="B10302" s="494">
        <v>7270</v>
      </c>
      <c r="C10302" s="537" t="s">
        <v>200</v>
      </c>
      <c r="D10302" s="541" t="s">
        <v>12880</v>
      </c>
      <c r="E10302" s="540" t="s">
        <v>188</v>
      </c>
      <c r="F10302" s="496">
        <v>0.79000000000000004</v>
      </c>
    </row>
    <row r="10303" s="489" customFormat="1">
      <c r="B10303" s="494">
        <v>44460</v>
      </c>
      <c r="C10303" s="537" t="s">
        <v>200</v>
      </c>
      <c r="D10303" s="541" t="s">
        <v>12881</v>
      </c>
      <c r="E10303" s="540" t="s">
        <v>188</v>
      </c>
      <c r="F10303" s="496">
        <v>1.3300000000000001</v>
      </c>
    </row>
    <row r="10304" s="489" customFormat="1">
      <c r="B10304" s="494">
        <v>44461</v>
      </c>
      <c r="C10304" s="537" t="s">
        <v>200</v>
      </c>
      <c r="D10304" s="541" t="s">
        <v>12882</v>
      </c>
      <c r="E10304" s="540" t="s">
        <v>188</v>
      </c>
      <c r="F10304" s="496">
        <v>1.8200000000000001</v>
      </c>
    </row>
    <row r="10305" s="489" customFormat="1">
      <c r="B10305" s="494">
        <v>7267</v>
      </c>
      <c r="C10305" s="537" t="s">
        <v>200</v>
      </c>
      <c r="D10305" s="541" t="s">
        <v>12883</v>
      </c>
      <c r="E10305" s="540" t="s">
        <v>188</v>
      </c>
      <c r="F10305" s="496">
        <v>0.67000000000000004</v>
      </c>
    </row>
    <row r="10306" s="489" customFormat="1">
      <c r="B10306" s="494">
        <v>44458</v>
      </c>
      <c r="C10306" s="537" t="s">
        <v>200</v>
      </c>
      <c r="D10306" s="541" t="s">
        <v>12884</v>
      </c>
      <c r="E10306" s="540" t="s">
        <v>188</v>
      </c>
      <c r="F10306" s="496">
        <v>0.81000000000000005</v>
      </c>
    </row>
    <row r="10307" s="489" customFormat="1">
      <c r="B10307" s="494">
        <v>44457</v>
      </c>
      <c r="C10307" s="537" t="s">
        <v>200</v>
      </c>
      <c r="D10307" s="541" t="s">
        <v>12885</v>
      </c>
      <c r="E10307" s="540" t="s">
        <v>188</v>
      </c>
      <c r="F10307" s="496">
        <v>1.5700000000000001</v>
      </c>
    </row>
    <row r="10308" s="489" customFormat="1">
      <c r="B10308" s="494">
        <v>7271</v>
      </c>
      <c r="C10308" s="537" t="s">
        <v>200</v>
      </c>
      <c r="D10308" s="541" t="s">
        <v>12886</v>
      </c>
      <c r="E10308" s="540" t="s">
        <v>188</v>
      </c>
      <c r="F10308" s="496">
        <v>0.84999999999999998</v>
      </c>
    </row>
    <row r="10309" s="489" customFormat="1">
      <c r="B10309" s="494">
        <v>7268</v>
      </c>
      <c r="C10309" s="537" t="s">
        <v>200</v>
      </c>
      <c r="D10309" s="541" t="s">
        <v>12887</v>
      </c>
      <c r="E10309" s="540" t="s">
        <v>188</v>
      </c>
      <c r="F10309" s="496">
        <v>1.3200000000000001</v>
      </c>
    </row>
    <row r="10310" s="489" customFormat="1">
      <c r="B10310" s="494">
        <v>44459</v>
      </c>
      <c r="C10310" s="537" t="s">
        <v>200</v>
      </c>
      <c r="D10310" s="541" t="s">
        <v>12888</v>
      </c>
      <c r="E10310" s="540" t="s">
        <v>188</v>
      </c>
      <c r="F10310" s="496">
        <v>0.84999999999999998</v>
      </c>
    </row>
    <row r="10311" s="489" customFormat="1">
      <c r="B10311" s="494">
        <v>44462</v>
      </c>
      <c r="C10311" s="537" t="s">
        <v>200</v>
      </c>
      <c r="D10311" s="541" t="s">
        <v>12889</v>
      </c>
      <c r="E10311" s="540" t="s">
        <v>188</v>
      </c>
      <c r="F10311" s="496">
        <v>1.51</v>
      </c>
    </row>
    <row r="10312" s="489" customFormat="1">
      <c r="B10312" s="494">
        <v>44463</v>
      </c>
      <c r="C10312" s="537" t="s">
        <v>200</v>
      </c>
      <c r="D10312" s="541" t="s">
        <v>12890</v>
      </c>
      <c r="E10312" s="540" t="s">
        <v>188</v>
      </c>
      <c r="F10312" s="496">
        <v>1.95</v>
      </c>
    </row>
    <row r="10313" s="489" customFormat="1">
      <c r="B10313" s="494">
        <v>44464</v>
      </c>
      <c r="C10313" s="537" t="s">
        <v>200</v>
      </c>
      <c r="D10313" s="541" t="s">
        <v>12891</v>
      </c>
      <c r="E10313" s="540" t="s">
        <v>188</v>
      </c>
      <c r="F10313" s="496">
        <v>2.02</v>
      </c>
    </row>
    <row r="10314" s="489" customFormat="1">
      <c r="B10314" s="494">
        <v>44465</v>
      </c>
      <c r="C10314" s="537" t="s">
        <v>200</v>
      </c>
      <c r="D10314" s="541" t="s">
        <v>12892</v>
      </c>
      <c r="E10314" s="540" t="s">
        <v>188</v>
      </c>
      <c r="F10314" s="496">
        <v>2.77</v>
      </c>
    </row>
    <row r="10315" s="489" customFormat="1">
      <c r="B10315" s="494">
        <v>38783</v>
      </c>
      <c r="C10315" s="537" t="s">
        <v>200</v>
      </c>
      <c r="D10315" s="541" t="s">
        <v>12893</v>
      </c>
      <c r="E10315" s="540" t="s">
        <v>188</v>
      </c>
      <c r="F10315" s="496">
        <v>0.96999999999999997</v>
      </c>
    </row>
    <row r="10316" s="489" customFormat="1">
      <c r="B10316" s="494">
        <v>44466</v>
      </c>
      <c r="C10316" s="537" t="s">
        <v>200</v>
      </c>
      <c r="D10316" s="541" t="s">
        <v>12894</v>
      </c>
      <c r="E10316" s="540" t="s">
        <v>188</v>
      </c>
      <c r="F10316" s="496">
        <v>1.97</v>
      </c>
    </row>
    <row r="10317" s="489" customFormat="1">
      <c r="B10317" s="494">
        <v>44467</v>
      </c>
      <c r="C10317" s="537" t="s">
        <v>200</v>
      </c>
      <c r="D10317" s="541" t="s">
        <v>12895</v>
      </c>
      <c r="E10317" s="540" t="s">
        <v>188</v>
      </c>
      <c r="F10317" s="496">
        <v>2.3700000000000001</v>
      </c>
    </row>
    <row r="10318" s="489" customFormat="1">
      <c r="B10318" s="494">
        <v>44468</v>
      </c>
      <c r="C10318" s="537" t="s">
        <v>200</v>
      </c>
      <c r="D10318" s="541" t="s">
        <v>12896</v>
      </c>
      <c r="E10318" s="540" t="s">
        <v>188</v>
      </c>
      <c r="F10318" s="496">
        <v>2.0600000000000001</v>
      </c>
    </row>
    <row r="10319" s="489" customFormat="1">
      <c r="B10319" s="494">
        <v>37593</v>
      </c>
      <c r="C10319" s="537" t="s">
        <v>200</v>
      </c>
      <c r="D10319" s="541" t="s">
        <v>12897</v>
      </c>
      <c r="E10319" s="540" t="s">
        <v>188</v>
      </c>
      <c r="F10319" s="496">
        <v>2.6499999999999999</v>
      </c>
    </row>
    <row r="10320" s="489" customFormat="1">
      <c r="B10320" s="494">
        <v>37594</v>
      </c>
      <c r="C10320" s="537" t="s">
        <v>200</v>
      </c>
      <c r="D10320" s="541" t="s">
        <v>12898</v>
      </c>
      <c r="E10320" s="540" t="s">
        <v>188</v>
      </c>
      <c r="F10320" s="496">
        <v>3.1499999999999999</v>
      </c>
    </row>
    <row r="10321" s="489" customFormat="1">
      <c r="B10321" s="494">
        <v>37592</v>
      </c>
      <c r="C10321" s="537" t="s">
        <v>200</v>
      </c>
      <c r="D10321" s="541" t="s">
        <v>12899</v>
      </c>
      <c r="E10321" s="540" t="s">
        <v>188</v>
      </c>
      <c r="F10321" s="496">
        <v>2.1000000000000001</v>
      </c>
    </row>
    <row r="10322" s="489" customFormat="1">
      <c r="B10322" s="494">
        <v>41372</v>
      </c>
      <c r="C10322" s="537" t="s">
        <v>200</v>
      </c>
      <c r="D10322" s="541" t="s">
        <v>12900</v>
      </c>
      <c r="E10322" s="540" t="s">
        <v>12625</v>
      </c>
      <c r="F10322" s="496">
        <v>120.13</v>
      </c>
    </row>
    <row r="10323" s="489" customFormat="1">
      <c r="B10323" s="494">
        <v>41371</v>
      </c>
      <c r="C10323" s="537" t="s">
        <v>200</v>
      </c>
      <c r="D10323" s="541" t="s">
        <v>12901</v>
      </c>
      <c r="E10323" s="540" t="s">
        <v>12625</v>
      </c>
      <c r="F10323" s="496">
        <v>71.010000000000005</v>
      </c>
    </row>
    <row r="10324" s="489" customFormat="1">
      <c r="B10324" s="494">
        <v>34556</v>
      </c>
      <c r="C10324" s="537" t="s">
        <v>200</v>
      </c>
      <c r="D10324" s="541" t="s">
        <v>12902</v>
      </c>
      <c r="E10324" s="540" t="s">
        <v>188</v>
      </c>
      <c r="F10324" s="496">
        <v>5.2400000000000002</v>
      </c>
    </row>
    <row r="10325" s="489" customFormat="1">
      <c r="B10325" s="494">
        <v>37873</v>
      </c>
      <c r="C10325" s="537" t="s">
        <v>200</v>
      </c>
      <c r="D10325" s="541" t="s">
        <v>12903</v>
      </c>
      <c r="E10325" s="540" t="s">
        <v>188</v>
      </c>
      <c r="F10325" s="496">
        <v>5.3300000000000001</v>
      </c>
    </row>
    <row r="10326" s="489" customFormat="1">
      <c r="B10326" s="494">
        <v>34564</v>
      </c>
      <c r="C10326" s="537" t="s">
        <v>200</v>
      </c>
      <c r="D10326" s="541" t="s">
        <v>12904</v>
      </c>
      <c r="E10326" s="540" t="s">
        <v>188</v>
      </c>
      <c r="F10326" s="496">
        <v>5.5800000000000001</v>
      </c>
    </row>
    <row r="10327" s="489" customFormat="1">
      <c r="B10327" s="494">
        <v>34565</v>
      </c>
      <c r="C10327" s="537" t="s">
        <v>200</v>
      </c>
      <c r="D10327" s="541" t="s">
        <v>12905</v>
      </c>
      <c r="E10327" s="540" t="s">
        <v>188</v>
      </c>
      <c r="F10327" s="496">
        <v>5.9000000000000004</v>
      </c>
    </row>
    <row r="10328" s="489" customFormat="1">
      <c r="B10328" s="494">
        <v>38590</v>
      </c>
      <c r="C10328" s="537" t="s">
        <v>200</v>
      </c>
      <c r="D10328" s="541" t="s">
        <v>12906</v>
      </c>
      <c r="E10328" s="540" t="s">
        <v>188</v>
      </c>
      <c r="F10328" s="496">
        <v>4.3600000000000003</v>
      </c>
    </row>
    <row r="10329" s="489" customFormat="1">
      <c r="B10329" s="494">
        <v>34566</v>
      </c>
      <c r="C10329" s="537" t="s">
        <v>200</v>
      </c>
      <c r="D10329" s="541" t="s">
        <v>12907</v>
      </c>
      <c r="E10329" s="540" t="s">
        <v>188</v>
      </c>
      <c r="F10329" s="496">
        <v>4.5800000000000001</v>
      </c>
    </row>
    <row r="10330" s="489" customFormat="1">
      <c r="B10330" s="494">
        <v>34567</v>
      </c>
      <c r="C10330" s="537" t="s">
        <v>200</v>
      </c>
      <c r="D10330" s="541" t="s">
        <v>12908</v>
      </c>
      <c r="E10330" s="540" t="s">
        <v>188</v>
      </c>
      <c r="F10330" s="496">
        <v>4.8600000000000003</v>
      </c>
    </row>
    <row r="10331" s="489" customFormat="1">
      <c r="B10331" s="494">
        <v>38591</v>
      </c>
      <c r="C10331" s="537" t="s">
        <v>200</v>
      </c>
      <c r="D10331" s="541" t="s">
        <v>12909</v>
      </c>
      <c r="E10331" s="540" t="s">
        <v>188</v>
      </c>
      <c r="F10331" s="496">
        <v>4.4100000000000001</v>
      </c>
    </row>
    <row r="10332" s="489" customFormat="1">
      <c r="B10332" s="494">
        <v>34568</v>
      </c>
      <c r="C10332" s="537" t="s">
        <v>200</v>
      </c>
      <c r="D10332" s="541" t="s">
        <v>12910</v>
      </c>
      <c r="E10332" s="540" t="s">
        <v>188</v>
      </c>
      <c r="F10332" s="496">
        <v>5.7400000000000002</v>
      </c>
    </row>
    <row r="10333" s="489" customFormat="1">
      <c r="B10333" s="494">
        <v>34569</v>
      </c>
      <c r="C10333" s="537" t="s">
        <v>200</v>
      </c>
      <c r="D10333" s="541" t="s">
        <v>12911</v>
      </c>
      <c r="E10333" s="540" t="s">
        <v>188</v>
      </c>
      <c r="F10333" s="496">
        <v>5.9000000000000004</v>
      </c>
    </row>
    <row r="10334" s="489" customFormat="1">
      <c r="B10334" s="494">
        <v>34570</v>
      </c>
      <c r="C10334" s="537" t="s">
        <v>200</v>
      </c>
      <c r="D10334" s="541" t="s">
        <v>12912</v>
      </c>
      <c r="E10334" s="540" t="s">
        <v>188</v>
      </c>
      <c r="F10334" s="496">
        <v>6.4100000000000001</v>
      </c>
    </row>
    <row r="10335" s="489" customFormat="1">
      <c r="B10335" s="494">
        <v>25070</v>
      </c>
      <c r="C10335" s="537" t="s">
        <v>200</v>
      </c>
      <c r="D10335" s="541" t="s">
        <v>12913</v>
      </c>
      <c r="E10335" s="540" t="s">
        <v>188</v>
      </c>
      <c r="F10335" s="496">
        <v>4.8200000000000003</v>
      </c>
    </row>
    <row r="10336" s="489" customFormat="1">
      <c r="B10336" s="494">
        <v>34571</v>
      </c>
      <c r="C10336" s="537" t="s">
        <v>200</v>
      </c>
      <c r="D10336" s="541" t="s">
        <v>12914</v>
      </c>
      <c r="E10336" s="540" t="s">
        <v>188</v>
      </c>
      <c r="F10336" s="496">
        <v>4.8700000000000001</v>
      </c>
    </row>
    <row r="10337" s="489" customFormat="1">
      <c r="B10337" s="494">
        <v>34573</v>
      </c>
      <c r="C10337" s="537" t="s">
        <v>200</v>
      </c>
      <c r="D10337" s="541" t="s">
        <v>12915</v>
      </c>
      <c r="E10337" s="540" t="s">
        <v>188</v>
      </c>
      <c r="F10337" s="496">
        <v>5.1200000000000001</v>
      </c>
    </row>
    <row r="10338" s="489" customFormat="1">
      <c r="B10338" s="494">
        <v>37107</v>
      </c>
      <c r="C10338" s="537" t="s">
        <v>200</v>
      </c>
      <c r="D10338" s="541" t="s">
        <v>12916</v>
      </c>
      <c r="E10338" s="540" t="s">
        <v>188</v>
      </c>
      <c r="F10338" s="496">
        <v>6.7699999999999996</v>
      </c>
    </row>
    <row r="10339" s="489" customFormat="1">
      <c r="B10339" s="494">
        <v>34576</v>
      </c>
      <c r="C10339" s="537" t="s">
        <v>200</v>
      </c>
      <c r="D10339" s="541" t="s">
        <v>12917</v>
      </c>
      <c r="E10339" s="540" t="s">
        <v>188</v>
      </c>
      <c r="F10339" s="496">
        <v>7.4699999999999998</v>
      </c>
    </row>
    <row r="10340" s="489" customFormat="1">
      <c r="B10340" s="494">
        <v>34577</v>
      </c>
      <c r="C10340" s="537" t="s">
        <v>200</v>
      </c>
      <c r="D10340" s="541" t="s">
        <v>12918</v>
      </c>
      <c r="E10340" s="540" t="s">
        <v>188</v>
      </c>
      <c r="F10340" s="496">
        <v>7.79</v>
      </c>
    </row>
    <row r="10341" s="489" customFormat="1">
      <c r="B10341" s="494">
        <v>34578</v>
      </c>
      <c r="C10341" s="537" t="s">
        <v>200</v>
      </c>
      <c r="D10341" s="541" t="s">
        <v>12919</v>
      </c>
      <c r="E10341" s="540" t="s">
        <v>188</v>
      </c>
      <c r="F10341" s="496">
        <v>8.4499999999999993</v>
      </c>
    </row>
    <row r="10342" s="489" customFormat="1">
      <c r="B10342" s="494">
        <v>34579</v>
      </c>
      <c r="C10342" s="537" t="s">
        <v>200</v>
      </c>
      <c r="D10342" s="541" t="s">
        <v>12920</v>
      </c>
      <c r="E10342" s="540" t="s">
        <v>188</v>
      </c>
      <c r="F10342" s="496">
        <v>9.0099999999999998</v>
      </c>
    </row>
    <row r="10343" s="489" customFormat="1">
      <c r="B10343" s="494">
        <v>25067</v>
      </c>
      <c r="C10343" s="537" t="s">
        <v>200</v>
      </c>
      <c r="D10343" s="541" t="s">
        <v>12921</v>
      </c>
      <c r="E10343" s="540" t="s">
        <v>188</v>
      </c>
      <c r="F10343" s="496">
        <v>6.0300000000000002</v>
      </c>
    </row>
    <row r="10344" s="489" customFormat="1">
      <c r="B10344" s="494">
        <v>34580</v>
      </c>
      <c r="C10344" s="537" t="s">
        <v>200</v>
      </c>
      <c r="D10344" s="541" t="s">
        <v>12922</v>
      </c>
      <c r="E10344" s="540" t="s">
        <v>188</v>
      </c>
      <c r="F10344" s="496">
        <v>6.7300000000000004</v>
      </c>
    </row>
    <row r="10345" s="489" customFormat="1">
      <c r="B10345" s="494">
        <v>25071</v>
      </c>
      <c r="C10345" s="537" t="s">
        <v>200</v>
      </c>
      <c r="D10345" s="541" t="s">
        <v>12923</v>
      </c>
      <c r="E10345" s="540" t="s">
        <v>188</v>
      </c>
      <c r="F10345" s="496">
        <v>3.3500000000000001</v>
      </c>
    </row>
    <row r="10346" s="489" customFormat="1">
      <c r="B10346" s="494">
        <v>44171</v>
      </c>
      <c r="C10346" s="537" t="s">
        <v>200</v>
      </c>
      <c r="D10346" s="541" t="s">
        <v>12924</v>
      </c>
      <c r="E10346" s="540" t="s">
        <v>188</v>
      </c>
      <c r="F10346" s="496">
        <v>22.34</v>
      </c>
    </row>
    <row r="10347" s="489" customFormat="1">
      <c r="B10347" s="494">
        <v>38395</v>
      </c>
      <c r="C10347" s="537" t="s">
        <v>200</v>
      </c>
      <c r="D10347" s="541" t="s">
        <v>12925</v>
      </c>
      <c r="E10347" s="540" t="s">
        <v>188</v>
      </c>
      <c r="F10347" s="496">
        <v>10.359999999999999</v>
      </c>
    </row>
    <row r="10348" s="489" customFormat="1">
      <c r="B10348" s="494">
        <v>34583</v>
      </c>
      <c r="C10348" s="537" t="s">
        <v>200</v>
      </c>
      <c r="D10348" s="541" t="s">
        <v>12926</v>
      </c>
      <c r="E10348" s="540" t="s">
        <v>12625</v>
      </c>
      <c r="F10348" s="496">
        <v>60.060000000000002</v>
      </c>
    </row>
    <row r="10349" s="489" customFormat="1">
      <c r="B10349" s="494">
        <v>34584</v>
      </c>
      <c r="C10349" s="537" t="s">
        <v>200</v>
      </c>
      <c r="D10349" s="541" t="s">
        <v>12927</v>
      </c>
      <c r="E10349" s="540" t="s">
        <v>12625</v>
      </c>
      <c r="F10349" s="496">
        <v>44.039999999999999</v>
      </c>
    </row>
    <row r="10350" s="489" customFormat="1">
      <c r="B10350" s="494">
        <v>709</v>
      </c>
      <c r="C10350" s="537" t="s">
        <v>200</v>
      </c>
      <c r="D10350" s="541" t="s">
        <v>12928</v>
      </c>
      <c r="E10350" s="540" t="s">
        <v>12625</v>
      </c>
      <c r="F10350" s="496"/>
    </row>
    <row r="10351" s="489" customFormat="1">
      <c r="B10351" s="494">
        <v>34592</v>
      </c>
      <c r="C10351" s="537" t="s">
        <v>200</v>
      </c>
      <c r="D10351" s="541" t="s">
        <v>12929</v>
      </c>
      <c r="E10351" s="540" t="s">
        <v>188</v>
      </c>
      <c r="F10351" s="496">
        <v>3.8300000000000001</v>
      </c>
    </row>
    <row r="10352" s="489" customFormat="1">
      <c r="B10352" s="494">
        <v>34599</v>
      </c>
      <c r="C10352" s="537" t="s">
        <v>200</v>
      </c>
      <c r="D10352" s="541" t="s">
        <v>12930</v>
      </c>
      <c r="E10352" s="540" t="s">
        <v>188</v>
      </c>
      <c r="F10352" s="496">
        <v>3.4399999999999999</v>
      </c>
    </row>
    <row r="10353" s="489" customFormat="1">
      <c r="B10353" s="494">
        <v>651</v>
      </c>
      <c r="C10353" s="537" t="s">
        <v>200</v>
      </c>
      <c r="D10353" s="541" t="s">
        <v>12931</v>
      </c>
      <c r="E10353" s="540" t="s">
        <v>188</v>
      </c>
      <c r="F10353" s="496">
        <v>4.2300000000000004</v>
      </c>
    </row>
    <row r="10354" s="489" customFormat="1">
      <c r="B10354" s="494">
        <v>654</v>
      </c>
      <c r="C10354" s="537" t="s">
        <v>200</v>
      </c>
      <c r="D10354" s="541" t="s">
        <v>12932</v>
      </c>
      <c r="E10354" s="540" t="s">
        <v>188</v>
      </c>
      <c r="F10354" s="496">
        <v>5.2400000000000002</v>
      </c>
    </row>
    <row r="10355" s="489" customFormat="1">
      <c r="B10355" s="494">
        <v>37103</v>
      </c>
      <c r="C10355" s="537" t="s">
        <v>200</v>
      </c>
      <c r="D10355" s="541" t="s">
        <v>12933</v>
      </c>
      <c r="E10355" s="540" t="s">
        <v>188</v>
      </c>
      <c r="F10355" s="496">
        <v>4.3899999999999997</v>
      </c>
    </row>
    <row r="10356" s="489" customFormat="1">
      <c r="B10356" s="494">
        <v>34555</v>
      </c>
      <c r="C10356" s="537" t="s">
        <v>200</v>
      </c>
      <c r="D10356" s="541" t="s">
        <v>12934</v>
      </c>
      <c r="E10356" s="540" t="s">
        <v>188</v>
      </c>
      <c r="F10356" s="496">
        <v>5.5700000000000003</v>
      </c>
    </row>
    <row r="10357" s="489" customFormat="1">
      <c r="B10357" s="494">
        <v>674</v>
      </c>
      <c r="C10357" s="537" t="s">
        <v>200</v>
      </c>
      <c r="D10357" s="541" t="s">
        <v>12935</v>
      </c>
      <c r="E10357" s="540" t="s">
        <v>12625</v>
      </c>
      <c r="F10357" s="496">
        <v>85.599999999999994</v>
      </c>
    </row>
    <row r="10358" s="489" customFormat="1">
      <c r="B10358" s="494">
        <v>34600</v>
      </c>
      <c r="C10358" s="537" t="s">
        <v>200</v>
      </c>
      <c r="D10358" s="541" t="s">
        <v>12936</v>
      </c>
      <c r="E10358" s="540" t="s">
        <v>12625</v>
      </c>
      <c r="F10358" s="496">
        <v>125.73</v>
      </c>
    </row>
    <row r="10359" s="489" customFormat="1">
      <c r="B10359" s="494">
        <v>652</v>
      </c>
      <c r="C10359" s="537" t="s">
        <v>200</v>
      </c>
      <c r="D10359" s="541" t="s">
        <v>12937</v>
      </c>
      <c r="E10359" s="540" t="s">
        <v>12625</v>
      </c>
      <c r="F10359" s="496">
        <v>192.59999999999999</v>
      </c>
    </row>
    <row r="10360" s="489" customFormat="1">
      <c r="B10360" s="494">
        <v>650</v>
      </c>
      <c r="C10360" s="537" t="s">
        <v>200</v>
      </c>
      <c r="D10360" s="541" t="s">
        <v>12938</v>
      </c>
      <c r="E10360" s="540" t="s">
        <v>188</v>
      </c>
      <c r="F10360" s="496">
        <v>3.3799999999999999</v>
      </c>
    </row>
    <row r="10361" s="489" customFormat="1">
      <c r="B10361" s="494">
        <v>718</v>
      </c>
      <c r="C10361" s="537" t="s">
        <v>200</v>
      </c>
      <c r="D10361" s="541" t="s">
        <v>12939</v>
      </c>
      <c r="E10361" s="540" t="s">
        <v>188</v>
      </c>
      <c r="F10361" s="496">
        <v>17.690000000000001</v>
      </c>
    </row>
    <row r="10362" s="489" customFormat="1">
      <c r="B10362" s="494">
        <v>11981</v>
      </c>
      <c r="C10362" s="537" t="s">
        <v>200</v>
      </c>
      <c r="D10362" s="541" t="s">
        <v>12940</v>
      </c>
      <c r="E10362" s="540" t="s">
        <v>188</v>
      </c>
      <c r="F10362" s="496">
        <v>17.18</v>
      </c>
    </row>
    <row r="10363" s="489" customFormat="1">
      <c r="B10363" s="494">
        <v>34586</v>
      </c>
      <c r="C10363" s="537" t="s">
        <v>200</v>
      </c>
      <c r="D10363" s="541" t="s">
        <v>12941</v>
      </c>
      <c r="E10363" s="540" t="s">
        <v>188</v>
      </c>
      <c r="F10363" s="496">
        <v>2.1000000000000001</v>
      </c>
    </row>
    <row r="10364" s="489" customFormat="1">
      <c r="B10364" s="494">
        <v>38603</v>
      </c>
      <c r="C10364" s="537" t="s">
        <v>200</v>
      </c>
      <c r="D10364" s="541" t="s">
        <v>12942</v>
      </c>
      <c r="E10364" s="540" t="s">
        <v>188</v>
      </c>
      <c r="F10364" s="496">
        <v>2.4900000000000002</v>
      </c>
    </row>
    <row r="10365" s="489" customFormat="1">
      <c r="B10365" s="494">
        <v>34588</v>
      </c>
      <c r="C10365" s="537" t="s">
        <v>200</v>
      </c>
      <c r="D10365" s="541" t="s">
        <v>12943</v>
      </c>
      <c r="E10365" s="540" t="s">
        <v>188</v>
      </c>
      <c r="F10365" s="496">
        <v>2.8300000000000001</v>
      </c>
    </row>
    <row r="10366" s="489" customFormat="1">
      <c r="B10366" s="494">
        <v>34590</v>
      </c>
      <c r="C10366" s="537" t="s">
        <v>200</v>
      </c>
      <c r="D10366" s="541" t="s">
        <v>12944</v>
      </c>
      <c r="E10366" s="540" t="s">
        <v>188</v>
      </c>
      <c r="F10366" s="496">
        <v>2.7999999999999998</v>
      </c>
    </row>
    <row r="10367" s="489" customFormat="1">
      <c r="B10367" s="494">
        <v>34591</v>
      </c>
      <c r="C10367" s="537" t="s">
        <v>200</v>
      </c>
      <c r="D10367" s="541" t="s">
        <v>12945</v>
      </c>
      <c r="E10367" s="540" t="s">
        <v>188</v>
      </c>
      <c r="F10367" s="496">
        <v>3.4199999999999999</v>
      </c>
    </row>
    <row r="10368" s="489" customFormat="1">
      <c r="B10368" s="494">
        <v>40517</v>
      </c>
      <c r="C10368" s="537" t="s">
        <v>200</v>
      </c>
      <c r="D10368" s="541" t="s">
        <v>12946</v>
      </c>
      <c r="E10368" s="540" t="s">
        <v>12625</v>
      </c>
      <c r="F10368" s="496">
        <v>68.489999999999995</v>
      </c>
    </row>
    <row r="10369" s="489" customFormat="1">
      <c r="B10369" s="494">
        <v>40515</v>
      </c>
      <c r="C10369" s="537" t="s">
        <v>200</v>
      </c>
      <c r="D10369" s="541" t="s">
        <v>12947</v>
      </c>
      <c r="E10369" s="540" t="s">
        <v>12625</v>
      </c>
      <c r="F10369" s="496">
        <v>75.340000000000003</v>
      </c>
    </row>
    <row r="10370" s="489" customFormat="1">
      <c r="B10370" s="494">
        <v>40524</v>
      </c>
      <c r="C10370" s="537" t="s">
        <v>200</v>
      </c>
      <c r="D10370" s="541" t="s">
        <v>12948</v>
      </c>
      <c r="E10370" s="540" t="s">
        <v>12625</v>
      </c>
      <c r="F10370" s="496">
        <v>78.280000000000001</v>
      </c>
    </row>
    <row r="10371" s="489" customFormat="1">
      <c r="B10371" s="494">
        <v>40529</v>
      </c>
      <c r="C10371" s="537" t="s">
        <v>200</v>
      </c>
      <c r="D10371" s="541" t="s">
        <v>12949</v>
      </c>
      <c r="E10371" s="540" t="s">
        <v>12625</v>
      </c>
      <c r="F10371" s="496">
        <v>124.11</v>
      </c>
    </row>
    <row r="10372" s="489" customFormat="1">
      <c r="B10372" s="494">
        <v>36156</v>
      </c>
      <c r="C10372" s="537" t="s">
        <v>200</v>
      </c>
      <c r="D10372" s="541" t="s">
        <v>12950</v>
      </c>
      <c r="E10372" s="540" t="s">
        <v>12625</v>
      </c>
      <c r="F10372" s="496">
        <v>74.150000000000006</v>
      </c>
    </row>
    <row r="10373" s="489" customFormat="1">
      <c r="B10373" s="494">
        <v>36155</v>
      </c>
      <c r="C10373" s="537" t="s">
        <v>200</v>
      </c>
      <c r="D10373" s="541" t="s">
        <v>12951</v>
      </c>
      <c r="E10373" s="540" t="s">
        <v>12625</v>
      </c>
      <c r="F10373" s="496">
        <v>58.710000000000001</v>
      </c>
    </row>
    <row r="10374" s="489" customFormat="1">
      <c r="B10374" s="494">
        <v>36154</v>
      </c>
      <c r="C10374" s="537" t="s">
        <v>200</v>
      </c>
      <c r="D10374" s="541" t="s">
        <v>12952</v>
      </c>
      <c r="E10374" s="540" t="s">
        <v>12625</v>
      </c>
      <c r="F10374" s="496">
        <v>88.569999999999993</v>
      </c>
    </row>
    <row r="10375" s="489" customFormat="1">
      <c r="B10375" s="494">
        <v>36170</v>
      </c>
      <c r="C10375" s="537" t="s">
        <v>200</v>
      </c>
      <c r="D10375" s="541" t="s">
        <v>12953</v>
      </c>
      <c r="E10375" s="540" t="s">
        <v>12625</v>
      </c>
      <c r="F10375" s="496">
        <v>66.950000000000003</v>
      </c>
    </row>
    <row r="10376" s="489" customFormat="1">
      <c r="B10376" s="494">
        <v>695</v>
      </c>
      <c r="C10376" s="537" t="s">
        <v>200</v>
      </c>
      <c r="D10376" s="541" t="s">
        <v>12954</v>
      </c>
      <c r="E10376" s="540" t="s">
        <v>12625</v>
      </c>
      <c r="F10376" s="496">
        <v>74.409999999999997</v>
      </c>
    </row>
    <row r="10377" s="489" customFormat="1">
      <c r="B10377" s="494">
        <v>679</v>
      </c>
      <c r="C10377" s="537" t="s">
        <v>200</v>
      </c>
      <c r="D10377" s="541" t="s">
        <v>12955</v>
      </c>
      <c r="E10377" s="540" t="s">
        <v>12625</v>
      </c>
      <c r="F10377" s="496">
        <v>106.19</v>
      </c>
    </row>
    <row r="10378" s="489" customFormat="1">
      <c r="B10378" s="494">
        <v>711</v>
      </c>
      <c r="C10378" s="537" t="s">
        <v>200</v>
      </c>
      <c r="D10378" s="541" t="s">
        <v>12956</v>
      </c>
      <c r="E10378" s="540" t="s">
        <v>12625</v>
      </c>
      <c r="F10378" s="496">
        <v>66.950000000000003</v>
      </c>
    </row>
    <row r="10379" s="489" customFormat="1">
      <c r="B10379" s="494">
        <v>712</v>
      </c>
      <c r="C10379" s="537" t="s">
        <v>200</v>
      </c>
      <c r="D10379" s="541" t="s">
        <v>12957</v>
      </c>
      <c r="E10379" s="540" t="s">
        <v>12625</v>
      </c>
      <c r="F10379" s="496">
        <v>80.340000000000003</v>
      </c>
    </row>
    <row r="10380" s="489" customFormat="1">
      <c r="B10380" s="494">
        <v>12614</v>
      </c>
      <c r="C10380" s="537" t="s">
        <v>200</v>
      </c>
      <c r="D10380" s="541" t="s">
        <v>12958</v>
      </c>
      <c r="E10380" s="540" t="s">
        <v>188</v>
      </c>
      <c r="F10380" s="496">
        <v>56.659999999999997</v>
      </c>
    </row>
    <row r="10381" s="489" customFormat="1">
      <c r="B10381" s="494">
        <v>6140</v>
      </c>
      <c r="C10381" s="537" t="s">
        <v>200</v>
      </c>
      <c r="D10381" s="541" t="s">
        <v>12959</v>
      </c>
      <c r="E10381" s="540" t="s">
        <v>188</v>
      </c>
      <c r="F10381" s="496">
        <v>4.3899999999999997</v>
      </c>
    </row>
    <row r="10382" s="489" customFormat="1">
      <c r="B10382" s="494">
        <v>38399</v>
      </c>
      <c r="C10382" s="537" t="s">
        <v>200</v>
      </c>
      <c r="D10382" s="541" t="s">
        <v>429</v>
      </c>
      <c r="E10382" s="540" t="s">
        <v>188</v>
      </c>
      <c r="F10382" s="496">
        <v>215.03999999999999</v>
      </c>
    </row>
    <row r="10383" s="489" customFormat="1">
      <c r="B10383" s="494">
        <v>729</v>
      </c>
      <c r="C10383" s="537" t="s">
        <v>200</v>
      </c>
      <c r="D10383" s="541" t="s">
        <v>12960</v>
      </c>
      <c r="E10383" s="540" t="s">
        <v>188</v>
      </c>
      <c r="F10383" s="496">
        <v>1180.1900000000001</v>
      </c>
    </row>
    <row r="10384" s="489" customFormat="1">
      <c r="B10384" s="494">
        <v>39925</v>
      </c>
      <c r="C10384" s="537" t="s">
        <v>200</v>
      </c>
      <c r="D10384" s="541" t="s">
        <v>12961</v>
      </c>
      <c r="E10384" s="540" t="s">
        <v>188</v>
      </c>
      <c r="F10384" s="496">
        <v>17053.639999999999</v>
      </c>
    </row>
    <row r="10385" s="489" customFormat="1">
      <c r="B10385" s="494">
        <v>731</v>
      </c>
      <c r="C10385" s="537" t="s">
        <v>200</v>
      </c>
      <c r="D10385" s="541" t="s">
        <v>12962</v>
      </c>
      <c r="E10385" s="540" t="s">
        <v>188</v>
      </c>
      <c r="F10385" s="496">
        <v>1148.6199999999999</v>
      </c>
    </row>
    <row r="10386" s="489" customFormat="1">
      <c r="B10386" s="494">
        <v>10575</v>
      </c>
      <c r="C10386" s="537" t="s">
        <v>200</v>
      </c>
      <c r="D10386" s="541" t="s">
        <v>430</v>
      </c>
      <c r="E10386" s="540" t="s">
        <v>188</v>
      </c>
      <c r="F10386" s="496">
        <v>1792.5</v>
      </c>
    </row>
    <row r="10387" s="489" customFormat="1">
      <c r="B10387" s="494">
        <v>733</v>
      </c>
      <c r="C10387" s="537" t="s">
        <v>200</v>
      </c>
      <c r="D10387" s="541" t="s">
        <v>12963</v>
      </c>
      <c r="E10387" s="540" t="s">
        <v>188</v>
      </c>
      <c r="F10387" s="496">
        <v>1962.5699999999999</v>
      </c>
    </row>
    <row r="10388" s="489" customFormat="1">
      <c r="B10388" s="494">
        <v>732</v>
      </c>
      <c r="C10388" s="537" t="s">
        <v>200</v>
      </c>
      <c r="D10388" s="541" t="s">
        <v>12964</v>
      </c>
      <c r="E10388" s="540" t="s">
        <v>188</v>
      </c>
      <c r="F10388" s="496">
        <v>1936.1800000000001</v>
      </c>
    </row>
    <row r="10389" s="489" customFormat="1">
      <c r="B10389" s="494">
        <v>735</v>
      </c>
      <c r="C10389" s="537" t="s">
        <v>200</v>
      </c>
      <c r="D10389" s="541" t="s">
        <v>12965</v>
      </c>
      <c r="E10389" s="540" t="s">
        <v>188</v>
      </c>
      <c r="F10389" s="496">
        <v>3444.3699999999999</v>
      </c>
    </row>
    <row r="10390" s="489" customFormat="1">
      <c r="B10390" s="494">
        <v>737</v>
      </c>
      <c r="C10390" s="537" t="s">
        <v>200</v>
      </c>
      <c r="D10390" s="541" t="s">
        <v>431</v>
      </c>
      <c r="E10390" s="540" t="s">
        <v>188</v>
      </c>
      <c r="F10390" s="496">
        <v>10857.559999999999</v>
      </c>
    </row>
    <row r="10391" s="489" customFormat="1">
      <c r="B10391" s="494">
        <v>736</v>
      </c>
      <c r="C10391" s="537" t="s">
        <v>200</v>
      </c>
      <c r="D10391" s="541" t="s">
        <v>12966</v>
      </c>
      <c r="E10391" s="540" t="s">
        <v>188</v>
      </c>
      <c r="F10391" s="496">
        <v>2896.0900000000001</v>
      </c>
    </row>
    <row r="10392" s="489" customFormat="1">
      <c r="B10392" s="494">
        <v>738</v>
      </c>
      <c r="C10392" s="537" t="s">
        <v>200</v>
      </c>
      <c r="D10392" s="541" t="s">
        <v>432</v>
      </c>
      <c r="E10392" s="540" t="s">
        <v>188</v>
      </c>
      <c r="F10392" s="496">
        <v>5034.5699999999997</v>
      </c>
    </row>
    <row r="10393" s="489" customFormat="1">
      <c r="B10393" s="494">
        <v>740</v>
      </c>
      <c r="C10393" s="537" t="s">
        <v>200</v>
      </c>
      <c r="D10393" s="541" t="s">
        <v>433</v>
      </c>
      <c r="E10393" s="540" t="s">
        <v>188</v>
      </c>
      <c r="F10393" s="496">
        <v>10214.1</v>
      </c>
    </row>
    <row r="10394" s="489" customFormat="1">
      <c r="B10394" s="494">
        <v>734</v>
      </c>
      <c r="C10394" s="537" t="s">
        <v>200</v>
      </c>
      <c r="D10394" s="541" t="s">
        <v>12967</v>
      </c>
      <c r="E10394" s="540" t="s">
        <v>188</v>
      </c>
      <c r="F10394" s="496">
        <v>2075.5900000000001</v>
      </c>
    </row>
    <row r="10395" s="489" customFormat="1">
      <c r="B10395" s="494">
        <v>39008</v>
      </c>
      <c r="C10395" s="537" t="s">
        <v>200</v>
      </c>
      <c r="D10395" s="541" t="s">
        <v>434</v>
      </c>
      <c r="E10395" s="540" t="s">
        <v>188</v>
      </c>
      <c r="F10395" s="496">
        <v>74787.520000000004</v>
      </c>
    </row>
    <row r="10396" s="489" customFormat="1">
      <c r="B10396" s="494">
        <v>39009</v>
      </c>
      <c r="C10396" s="537" t="s">
        <v>200</v>
      </c>
      <c r="D10396" s="541" t="s">
        <v>435</v>
      </c>
      <c r="E10396" s="540" t="s">
        <v>188</v>
      </c>
      <c r="F10396" s="496">
        <v>80125.559999999998</v>
      </c>
    </row>
    <row r="10397" s="489" customFormat="1">
      <c r="B10397" s="495">
        <v>10587</v>
      </c>
      <c r="C10397" s="537" t="s">
        <v>200</v>
      </c>
      <c r="D10397" s="541" t="s">
        <v>436</v>
      </c>
      <c r="E10397" s="540" t="s">
        <v>188</v>
      </c>
      <c r="F10397" s="496">
        <v>5298.4300000000003</v>
      </c>
    </row>
    <row r="10398" s="489" customFormat="1">
      <c r="B10398" s="495">
        <v>759</v>
      </c>
      <c r="C10398" s="537" t="s">
        <v>200</v>
      </c>
      <c r="D10398" s="541" t="s">
        <v>437</v>
      </c>
      <c r="E10398" s="540" t="s">
        <v>188</v>
      </c>
      <c r="F10398" s="496">
        <v>7618.1000000000004</v>
      </c>
    </row>
    <row r="10399" s="489" customFormat="1">
      <c r="B10399" s="495">
        <v>761</v>
      </c>
      <c r="C10399" s="537" t="s">
        <v>200</v>
      </c>
      <c r="D10399" s="541" t="s">
        <v>438</v>
      </c>
      <c r="E10399" s="540" t="s">
        <v>188</v>
      </c>
      <c r="F10399" s="496">
        <v>12913.32</v>
      </c>
    </row>
    <row r="10400" s="489" customFormat="1">
      <c r="B10400" s="495">
        <v>750</v>
      </c>
      <c r="C10400" s="537" t="s">
        <v>200</v>
      </c>
      <c r="D10400" s="541" t="s">
        <v>439</v>
      </c>
      <c r="E10400" s="540" t="s">
        <v>188</v>
      </c>
      <c r="F10400" s="496">
        <v>12260.17</v>
      </c>
    </row>
    <row r="10401" s="489" customFormat="1">
      <c r="B10401" s="495">
        <v>755</v>
      </c>
      <c r="C10401" s="537" t="s">
        <v>200</v>
      </c>
      <c r="D10401" s="541" t="s">
        <v>440</v>
      </c>
      <c r="E10401" s="540" t="s">
        <v>188</v>
      </c>
      <c r="F10401" s="496">
        <v>50309.790000000001</v>
      </c>
    </row>
    <row r="10402" s="489" customFormat="1">
      <c r="B10402" s="495">
        <v>749</v>
      </c>
      <c r="C10402" s="537" t="s">
        <v>200</v>
      </c>
      <c r="D10402" s="541" t="s">
        <v>441</v>
      </c>
      <c r="E10402" s="540" t="s">
        <v>188</v>
      </c>
      <c r="F10402" s="496">
        <v>18503.009999999998</v>
      </c>
    </row>
    <row r="10403" s="489" customFormat="1">
      <c r="B10403" s="495">
        <v>756</v>
      </c>
      <c r="C10403" s="537" t="s">
        <v>200</v>
      </c>
      <c r="D10403" s="541" t="s">
        <v>442</v>
      </c>
      <c r="E10403" s="540" t="s">
        <v>188</v>
      </c>
      <c r="F10403" s="496">
        <v>54869.559999999998</v>
      </c>
    </row>
    <row r="10404" s="489" customFormat="1">
      <c r="B10404" s="495">
        <v>10588</v>
      </c>
      <c r="C10404" s="537" t="s">
        <v>200</v>
      </c>
      <c r="D10404" s="541" t="s">
        <v>443</v>
      </c>
      <c r="E10404" s="540" t="s">
        <v>188</v>
      </c>
      <c r="F10404" s="496">
        <v>5500.4499999999998</v>
      </c>
    </row>
    <row r="10405" s="489" customFormat="1">
      <c r="B10405" s="495">
        <v>10592</v>
      </c>
      <c r="C10405" s="537" t="s">
        <v>200</v>
      </c>
      <c r="D10405" s="541" t="s">
        <v>444</v>
      </c>
      <c r="E10405" s="540" t="s">
        <v>188</v>
      </c>
      <c r="F10405" s="496">
        <v>6643.8100000000004</v>
      </c>
    </row>
    <row r="10406" s="489" customFormat="1">
      <c r="B10406" s="495">
        <v>10589</v>
      </c>
      <c r="C10406" s="537" t="s">
        <v>200</v>
      </c>
      <c r="D10406" s="541" t="s">
        <v>445</v>
      </c>
      <c r="E10406" s="540" t="s">
        <v>188</v>
      </c>
      <c r="F10406" s="496">
        <v>8925.5400000000009</v>
      </c>
    </row>
    <row r="10407" s="489" customFormat="1">
      <c r="B10407" s="494">
        <v>760</v>
      </c>
      <c r="C10407" s="537" t="s">
        <v>200</v>
      </c>
      <c r="D10407" s="541" t="s">
        <v>446</v>
      </c>
      <c r="E10407" s="540" t="s">
        <v>188</v>
      </c>
      <c r="F10407" s="496">
        <v>49828.57</v>
      </c>
    </row>
    <row r="10408" s="489" customFormat="1">
      <c r="B10408" s="494">
        <v>751</v>
      </c>
      <c r="C10408" s="537" t="s">
        <v>200</v>
      </c>
      <c r="D10408" s="541" t="s">
        <v>447</v>
      </c>
      <c r="E10408" s="540" t="s">
        <v>188</v>
      </c>
      <c r="F10408" s="496">
        <v>7848</v>
      </c>
    </row>
    <row r="10409" s="489" customFormat="1">
      <c r="B10409" s="494">
        <v>754</v>
      </c>
      <c r="C10409" s="537" t="s">
        <v>200</v>
      </c>
      <c r="D10409" s="541" t="s">
        <v>448</v>
      </c>
      <c r="E10409" s="540" t="s">
        <v>188</v>
      </c>
      <c r="F10409" s="496">
        <v>12457.139999999999</v>
      </c>
    </row>
    <row r="10410" s="489" customFormat="1">
      <c r="B10410" s="494">
        <v>757</v>
      </c>
      <c r="C10410" s="537" t="s">
        <v>200</v>
      </c>
      <c r="D10410" s="541" t="s">
        <v>12968</v>
      </c>
      <c r="E10410" s="540" t="s">
        <v>188</v>
      </c>
      <c r="F10410" s="496">
        <v>24914.279999999999</v>
      </c>
    </row>
    <row r="10411" s="489" customFormat="1">
      <c r="B10411" s="494">
        <v>44489</v>
      </c>
      <c r="C10411" s="537" t="s">
        <v>200</v>
      </c>
      <c r="D10411" s="541" t="s">
        <v>12969</v>
      </c>
      <c r="E10411" s="540" t="s">
        <v>188</v>
      </c>
      <c r="F10411" s="496">
        <v>293394.70000000001</v>
      </c>
    </row>
    <row r="10412" s="489" customFormat="1">
      <c r="B10412" s="494">
        <v>39917</v>
      </c>
      <c r="C10412" s="537" t="s">
        <v>200</v>
      </c>
      <c r="D10412" s="541" t="s">
        <v>449</v>
      </c>
      <c r="E10412" s="540" t="s">
        <v>188</v>
      </c>
      <c r="F10412" s="496">
        <v>114879.03</v>
      </c>
    </row>
    <row r="10413" s="489" customFormat="1">
      <c r="B10413" s="494">
        <v>38167</v>
      </c>
      <c r="C10413" s="537" t="s">
        <v>200</v>
      </c>
      <c r="D10413" s="541" t="s">
        <v>12970</v>
      </c>
      <c r="E10413" s="540" t="s">
        <v>196</v>
      </c>
      <c r="F10413" s="496">
        <v>30.52</v>
      </c>
    </row>
    <row r="10414" s="489" customFormat="1">
      <c r="B10414" s="495">
        <v>36145</v>
      </c>
      <c r="C10414" s="537" t="s">
        <v>200</v>
      </c>
      <c r="D10414" s="541" t="s">
        <v>450</v>
      </c>
      <c r="E10414" s="540" t="s">
        <v>196</v>
      </c>
      <c r="F10414" s="496">
        <v>43.060000000000002</v>
      </c>
    </row>
    <row r="10415" s="489" customFormat="1">
      <c r="B10415" s="494">
        <v>12893</v>
      </c>
      <c r="C10415" s="537" t="s">
        <v>200</v>
      </c>
      <c r="D10415" s="541" t="s">
        <v>451</v>
      </c>
      <c r="E10415" s="540" t="s">
        <v>196</v>
      </c>
      <c r="F10415" s="496">
        <v>75.790000000000006</v>
      </c>
    </row>
    <row r="10416" s="489" customFormat="1">
      <c r="B10416" s="494">
        <v>11685</v>
      </c>
      <c r="C10416" s="537" t="s">
        <v>200</v>
      </c>
      <c r="D10416" s="541" t="s">
        <v>12971</v>
      </c>
      <c r="E10416" s="540" t="s">
        <v>188</v>
      </c>
      <c r="F10416" s="496">
        <v>39.43</v>
      </c>
    </row>
    <row r="10417" s="489" customFormat="1">
      <c r="B10417" s="494">
        <v>11680</v>
      </c>
      <c r="C10417" s="537" t="s">
        <v>200</v>
      </c>
      <c r="D10417" s="541" t="s">
        <v>12972</v>
      </c>
      <c r="E10417" s="540" t="s">
        <v>188</v>
      </c>
      <c r="F10417" s="496">
        <v>16.93</v>
      </c>
    </row>
    <row r="10418" s="489" customFormat="1">
      <c r="B10418" s="494">
        <v>11679</v>
      </c>
      <c r="C10418" s="537" t="s">
        <v>200</v>
      </c>
      <c r="D10418" s="541" t="s">
        <v>12973</v>
      </c>
      <c r="E10418" s="540" t="s">
        <v>188</v>
      </c>
      <c r="F10418" s="496">
        <v>22.949999999999999</v>
      </c>
    </row>
    <row r="10419" s="489" customFormat="1">
      <c r="B10419" s="494">
        <v>2512</v>
      </c>
      <c r="C10419" s="537" t="s">
        <v>200</v>
      </c>
      <c r="D10419" s="541" t="s">
        <v>452</v>
      </c>
      <c r="E10419" s="540" t="s">
        <v>188</v>
      </c>
      <c r="F10419" s="496"/>
    </row>
    <row r="10420" s="489" customFormat="1">
      <c r="B10420" s="494">
        <v>45203</v>
      </c>
      <c r="C10420" s="537" t="s">
        <v>200</v>
      </c>
      <c r="D10420" s="541" t="s">
        <v>12974</v>
      </c>
      <c r="E10420" s="540" t="s">
        <v>188</v>
      </c>
      <c r="F10420" s="496">
        <v>9.7400000000000002</v>
      </c>
    </row>
    <row r="10421" s="489" customFormat="1">
      <c r="B10421" s="494">
        <v>4374</v>
      </c>
      <c r="C10421" s="537" t="s">
        <v>200</v>
      </c>
      <c r="D10421" s="541" t="s">
        <v>453</v>
      </c>
      <c r="E10421" s="540" t="s">
        <v>188</v>
      </c>
      <c r="F10421" s="496">
        <v>0.51000000000000001</v>
      </c>
    </row>
    <row r="10422" s="489" customFormat="1">
      <c r="B10422" s="494">
        <v>7568</v>
      </c>
      <c r="C10422" s="537" t="s">
        <v>200</v>
      </c>
      <c r="D10422" s="541" t="s">
        <v>454</v>
      </c>
      <c r="E10422" s="540" t="s">
        <v>188</v>
      </c>
      <c r="F10422" s="496">
        <v>0.85999999999999999</v>
      </c>
    </row>
    <row r="10423" s="489" customFormat="1">
      <c r="B10423" s="494">
        <v>7584</v>
      </c>
      <c r="C10423" s="537" t="s">
        <v>200</v>
      </c>
      <c r="D10423" s="541" t="s">
        <v>455</v>
      </c>
      <c r="E10423" s="540" t="s">
        <v>188</v>
      </c>
      <c r="F10423" s="496">
        <v>1.3100000000000001</v>
      </c>
    </row>
    <row r="10424" s="489" customFormat="1">
      <c r="B10424" s="495">
        <v>11945</v>
      </c>
      <c r="C10424" s="537" t="s">
        <v>200</v>
      </c>
      <c r="D10424" s="541" t="s">
        <v>456</v>
      </c>
      <c r="E10424" s="540" t="s">
        <v>188</v>
      </c>
      <c r="F10424" s="496">
        <v>0.080000000000000002</v>
      </c>
    </row>
    <row r="10425" s="489" customFormat="1">
      <c r="B10425" s="495">
        <v>11946</v>
      </c>
      <c r="C10425" s="537" t="s">
        <v>200</v>
      </c>
      <c r="D10425" s="541" t="s">
        <v>457</v>
      </c>
      <c r="E10425" s="540" t="s">
        <v>188</v>
      </c>
      <c r="F10425" s="496">
        <v>0.089999999999999997</v>
      </c>
    </row>
    <row r="10426" s="489" customFormat="1">
      <c r="B10426" s="494">
        <v>4375</v>
      </c>
      <c r="C10426" s="537" t="s">
        <v>200</v>
      </c>
      <c r="D10426" s="541" t="s">
        <v>458</v>
      </c>
      <c r="E10426" s="540" t="s">
        <v>188</v>
      </c>
      <c r="F10426" s="496">
        <v>0.14000000000000001</v>
      </c>
    </row>
    <row r="10427" s="489" customFormat="1">
      <c r="B10427" s="494">
        <v>11950</v>
      </c>
      <c r="C10427" s="537" t="s">
        <v>200</v>
      </c>
      <c r="D10427" s="541" t="s">
        <v>459</v>
      </c>
      <c r="E10427" s="540" t="s">
        <v>188</v>
      </c>
      <c r="F10427" s="496">
        <v>0.28000000000000003</v>
      </c>
    </row>
    <row r="10428" s="489" customFormat="1">
      <c r="B10428" s="494">
        <v>4376</v>
      </c>
      <c r="C10428" s="537" t="s">
        <v>200</v>
      </c>
      <c r="D10428" s="541" t="s">
        <v>460</v>
      </c>
      <c r="E10428" s="540" t="s">
        <v>188</v>
      </c>
      <c r="F10428" s="496">
        <v>0.27000000000000002</v>
      </c>
    </row>
    <row r="10429" s="489" customFormat="1">
      <c r="B10429" s="494">
        <v>7583</v>
      </c>
      <c r="C10429" s="537" t="s">
        <v>200</v>
      </c>
      <c r="D10429" s="541" t="s">
        <v>461</v>
      </c>
      <c r="E10429" s="540" t="s">
        <v>188</v>
      </c>
      <c r="F10429" s="496">
        <v>0.57999999999999996</v>
      </c>
    </row>
    <row r="10430" s="489" customFormat="1">
      <c r="B10430" s="494">
        <v>4350</v>
      </c>
      <c r="C10430" s="537" t="s">
        <v>200</v>
      </c>
      <c r="D10430" s="541" t="s">
        <v>462</v>
      </c>
      <c r="E10430" s="540" t="s">
        <v>188</v>
      </c>
      <c r="F10430" s="496">
        <v>0.81999999999999995</v>
      </c>
    </row>
    <row r="10431" s="489" customFormat="1">
      <c r="B10431" s="494">
        <v>44400</v>
      </c>
      <c r="C10431" s="537" t="s">
        <v>200</v>
      </c>
      <c r="D10431" s="541" t="s">
        <v>12975</v>
      </c>
      <c r="E10431" s="540" t="s">
        <v>188</v>
      </c>
      <c r="F10431" s="496">
        <v>34.75</v>
      </c>
    </row>
    <row r="10432" s="489" customFormat="1">
      <c r="B10432" s="494">
        <v>39886</v>
      </c>
      <c r="C10432" s="537" t="s">
        <v>200</v>
      </c>
      <c r="D10432" s="541" t="s">
        <v>12976</v>
      </c>
      <c r="E10432" s="540" t="s">
        <v>188</v>
      </c>
      <c r="F10432" s="496"/>
    </row>
    <row r="10433" s="489" customFormat="1">
      <c r="B10433" s="494">
        <v>39887</v>
      </c>
      <c r="C10433" s="537" t="s">
        <v>200</v>
      </c>
      <c r="D10433" s="541" t="s">
        <v>12977</v>
      </c>
      <c r="E10433" s="540" t="s">
        <v>188</v>
      </c>
      <c r="F10433" s="496"/>
    </row>
    <row r="10434" s="489" customFormat="1">
      <c r="B10434" s="494">
        <v>39888</v>
      </c>
      <c r="C10434" s="537" t="s">
        <v>200</v>
      </c>
      <c r="D10434" s="541" t="s">
        <v>12978</v>
      </c>
      <c r="E10434" s="540" t="s">
        <v>188</v>
      </c>
      <c r="F10434" s="496"/>
    </row>
    <row r="10435" s="489" customFormat="1">
      <c r="B10435" s="494">
        <v>39890</v>
      </c>
      <c r="C10435" s="537" t="s">
        <v>200</v>
      </c>
      <c r="D10435" s="541" t="s">
        <v>12979</v>
      </c>
      <c r="E10435" s="540" t="s">
        <v>188</v>
      </c>
      <c r="F10435" s="496"/>
    </row>
    <row r="10436" s="489" customFormat="1">
      <c r="B10436" s="494">
        <v>39891</v>
      </c>
      <c r="C10436" s="537" t="s">
        <v>200</v>
      </c>
      <c r="D10436" s="541" t="s">
        <v>12980</v>
      </c>
      <c r="E10436" s="540" t="s">
        <v>188</v>
      </c>
      <c r="F10436" s="496"/>
    </row>
    <row r="10437" s="489" customFormat="1">
      <c r="B10437" s="494">
        <v>39892</v>
      </c>
      <c r="C10437" s="537" t="s">
        <v>200</v>
      </c>
      <c r="D10437" s="541" t="s">
        <v>12981</v>
      </c>
      <c r="E10437" s="540" t="s">
        <v>188</v>
      </c>
      <c r="F10437" s="496"/>
    </row>
    <row r="10438" s="489" customFormat="1">
      <c r="B10438" s="494">
        <v>790</v>
      </c>
      <c r="C10438" s="537" t="s">
        <v>200</v>
      </c>
      <c r="D10438" s="541" t="s">
        <v>463</v>
      </c>
      <c r="E10438" s="540" t="s">
        <v>188</v>
      </c>
      <c r="F10438" s="496">
        <v>20.690000000000001</v>
      </c>
    </row>
    <row r="10439" s="489" customFormat="1">
      <c r="B10439" s="494">
        <v>791</v>
      </c>
      <c r="C10439" s="537" t="s">
        <v>200</v>
      </c>
      <c r="D10439" s="541" t="s">
        <v>465</v>
      </c>
      <c r="E10439" s="540" t="s">
        <v>188</v>
      </c>
      <c r="F10439" s="496">
        <v>20.690000000000001</v>
      </c>
    </row>
    <row r="10440" s="489" customFormat="1">
      <c r="B10440" s="494">
        <v>766</v>
      </c>
      <c r="C10440" s="537" t="s">
        <v>200</v>
      </c>
      <c r="D10440" s="541" t="s">
        <v>464</v>
      </c>
      <c r="E10440" s="540" t="s">
        <v>188</v>
      </c>
      <c r="F10440" s="496">
        <v>20.690000000000001</v>
      </c>
    </row>
    <row r="10441" s="489" customFormat="1">
      <c r="B10441" s="494">
        <v>767</v>
      </c>
      <c r="C10441" s="537" t="s">
        <v>200</v>
      </c>
      <c r="D10441" s="541" t="s">
        <v>466</v>
      </c>
      <c r="E10441" s="540" t="s">
        <v>188</v>
      </c>
      <c r="F10441" s="496">
        <v>20.690000000000001</v>
      </c>
    </row>
    <row r="10442" s="489" customFormat="1">
      <c r="B10442" s="494">
        <v>789</v>
      </c>
      <c r="C10442" s="537" t="s">
        <v>200</v>
      </c>
      <c r="D10442" s="541" t="s">
        <v>468</v>
      </c>
      <c r="E10442" s="540" t="s">
        <v>188</v>
      </c>
      <c r="F10442" s="496">
        <v>15.9</v>
      </c>
    </row>
    <row r="10443" s="489" customFormat="1">
      <c r="B10443" s="494">
        <v>768</v>
      </c>
      <c r="C10443" s="537" t="s">
        <v>200</v>
      </c>
      <c r="D10443" s="541" t="s">
        <v>467</v>
      </c>
      <c r="E10443" s="540" t="s">
        <v>188</v>
      </c>
      <c r="F10443" s="496">
        <v>16.25</v>
      </c>
    </row>
    <row r="10444" s="489" customFormat="1">
      <c r="B10444" s="494">
        <v>769</v>
      </c>
      <c r="C10444" s="537" t="s">
        <v>200</v>
      </c>
      <c r="D10444" s="541" t="s">
        <v>469</v>
      </c>
      <c r="E10444" s="540" t="s">
        <v>188</v>
      </c>
      <c r="F10444" s="496">
        <v>16.25</v>
      </c>
    </row>
    <row r="10445" s="489" customFormat="1">
      <c r="B10445" s="494">
        <v>764</v>
      </c>
      <c r="C10445" s="537" t="s">
        <v>200</v>
      </c>
      <c r="D10445" s="541" t="s">
        <v>472</v>
      </c>
      <c r="E10445" s="540" t="s">
        <v>188</v>
      </c>
      <c r="F10445" s="496">
        <v>10</v>
      </c>
    </row>
    <row r="10446" s="489" customFormat="1">
      <c r="B10446" s="494">
        <v>765</v>
      </c>
      <c r="C10446" s="537" t="s">
        <v>200</v>
      </c>
      <c r="D10446" s="541" t="s">
        <v>473</v>
      </c>
      <c r="E10446" s="540" t="s">
        <v>188</v>
      </c>
      <c r="F10446" s="496">
        <v>10</v>
      </c>
    </row>
    <row r="10447" s="489" customFormat="1">
      <c r="B10447" s="494">
        <v>770</v>
      </c>
      <c r="C10447" s="537" t="s">
        <v>200</v>
      </c>
      <c r="D10447" s="541" t="s">
        <v>470</v>
      </c>
      <c r="E10447" s="540" t="s">
        <v>188</v>
      </c>
      <c r="F10447" s="496">
        <v>5.7300000000000004</v>
      </c>
    </row>
    <row r="10448" s="489" customFormat="1">
      <c r="B10448" s="494">
        <v>12394</v>
      </c>
      <c r="C10448" s="537" t="s">
        <v>200</v>
      </c>
      <c r="D10448" s="541" t="s">
        <v>471</v>
      </c>
      <c r="E10448" s="540" t="s">
        <v>188</v>
      </c>
      <c r="F10448" s="496">
        <v>5.7300000000000004</v>
      </c>
    </row>
    <row r="10449" s="489" customFormat="1">
      <c r="B10449" s="494">
        <v>787</v>
      </c>
      <c r="C10449" s="537" t="s">
        <v>200</v>
      </c>
      <c r="D10449" s="541" t="s">
        <v>474</v>
      </c>
      <c r="E10449" s="540" t="s">
        <v>188</v>
      </c>
      <c r="F10449" s="496">
        <v>44.670000000000002</v>
      </c>
    </row>
    <row r="10450" s="489" customFormat="1">
      <c r="B10450" s="494">
        <v>774</v>
      </c>
      <c r="C10450" s="537" t="s">
        <v>200</v>
      </c>
      <c r="D10450" s="541" t="s">
        <v>475</v>
      </c>
      <c r="E10450" s="540" t="s">
        <v>188</v>
      </c>
      <c r="F10450" s="496">
        <v>44.670000000000002</v>
      </c>
    </row>
    <row r="10451" s="489" customFormat="1">
      <c r="B10451" s="494">
        <v>773</v>
      </c>
      <c r="C10451" s="537" t="s">
        <v>200</v>
      </c>
      <c r="D10451" s="541" t="s">
        <v>476</v>
      </c>
      <c r="E10451" s="540" t="s">
        <v>188</v>
      </c>
      <c r="F10451" s="496">
        <v>44.670000000000002</v>
      </c>
    </row>
    <row r="10452" s="489" customFormat="1">
      <c r="B10452" s="494">
        <v>775</v>
      </c>
      <c r="C10452" s="537" t="s">
        <v>200</v>
      </c>
      <c r="D10452" s="541" t="s">
        <v>477</v>
      </c>
      <c r="E10452" s="540" t="s">
        <v>188</v>
      </c>
      <c r="F10452" s="496">
        <v>44.670000000000002</v>
      </c>
    </row>
    <row r="10453" s="489" customFormat="1">
      <c r="B10453" s="494">
        <v>788</v>
      </c>
      <c r="C10453" s="537" t="s">
        <v>200</v>
      </c>
      <c r="D10453" s="541" t="s">
        <v>478</v>
      </c>
      <c r="E10453" s="540" t="s">
        <v>188</v>
      </c>
      <c r="F10453" s="496">
        <v>27.760000000000002</v>
      </c>
    </row>
    <row r="10454" s="489" customFormat="1">
      <c r="B10454" s="494">
        <v>772</v>
      </c>
      <c r="C10454" s="537" t="s">
        <v>200</v>
      </c>
      <c r="D10454" s="541" t="s">
        <v>479</v>
      </c>
      <c r="E10454" s="540" t="s">
        <v>188</v>
      </c>
      <c r="F10454" s="496">
        <v>27.760000000000002</v>
      </c>
    </row>
    <row r="10455" s="489" customFormat="1">
      <c r="B10455" s="494">
        <v>771</v>
      </c>
      <c r="C10455" s="537" t="s">
        <v>200</v>
      </c>
      <c r="D10455" s="541" t="s">
        <v>480</v>
      </c>
      <c r="E10455" s="540" t="s">
        <v>188</v>
      </c>
      <c r="F10455" s="496">
        <v>27.760000000000002</v>
      </c>
    </row>
    <row r="10456" s="489" customFormat="1">
      <c r="B10456" s="494">
        <v>776</v>
      </c>
      <c r="C10456" s="537" t="s">
        <v>200</v>
      </c>
      <c r="D10456" s="541" t="s">
        <v>482</v>
      </c>
      <c r="E10456" s="540" t="s">
        <v>188</v>
      </c>
      <c r="F10456" s="496">
        <v>65.849999999999994</v>
      </c>
    </row>
    <row r="10457" s="489" customFormat="1">
      <c r="B10457" s="494">
        <v>777</v>
      </c>
      <c r="C10457" s="537" t="s">
        <v>200</v>
      </c>
      <c r="D10457" s="541" t="s">
        <v>483</v>
      </c>
      <c r="E10457" s="540" t="s">
        <v>188</v>
      </c>
      <c r="F10457" s="496">
        <v>64.010000000000005</v>
      </c>
    </row>
    <row r="10458" s="489" customFormat="1">
      <c r="B10458" s="494">
        <v>780</v>
      </c>
      <c r="C10458" s="537" t="s">
        <v>200</v>
      </c>
      <c r="D10458" s="541" t="s">
        <v>484</v>
      </c>
      <c r="E10458" s="540" t="s">
        <v>188</v>
      </c>
      <c r="F10458" s="496">
        <v>64.329999999999998</v>
      </c>
    </row>
    <row r="10459" s="489" customFormat="1">
      <c r="B10459" s="494">
        <v>778</v>
      </c>
      <c r="C10459" s="537" t="s">
        <v>200</v>
      </c>
      <c r="D10459" s="541" t="s">
        <v>485</v>
      </c>
      <c r="E10459" s="540" t="s">
        <v>188</v>
      </c>
      <c r="F10459" s="496">
        <v>65.849999999999994</v>
      </c>
    </row>
    <row r="10460" s="489" customFormat="1">
      <c r="B10460" s="494">
        <v>779</v>
      </c>
      <c r="C10460" s="537" t="s">
        <v>200</v>
      </c>
      <c r="D10460" s="541" t="s">
        <v>481</v>
      </c>
      <c r="E10460" s="540" t="s">
        <v>188</v>
      </c>
      <c r="F10460" s="496">
        <v>6.9000000000000004</v>
      </c>
    </row>
    <row r="10461" s="489" customFormat="1">
      <c r="B10461" s="494">
        <v>781</v>
      </c>
      <c r="C10461" s="537" t="s">
        <v>200</v>
      </c>
      <c r="D10461" s="541" t="s">
        <v>486</v>
      </c>
      <c r="E10461" s="540" t="s">
        <v>188</v>
      </c>
      <c r="F10461" s="496">
        <v>121.66</v>
      </c>
    </row>
    <row r="10462" s="489" customFormat="1">
      <c r="B10462" s="494">
        <v>786</v>
      </c>
      <c r="C10462" s="537" t="s">
        <v>200</v>
      </c>
      <c r="D10462" s="541" t="s">
        <v>487</v>
      </c>
      <c r="E10462" s="540" t="s">
        <v>188</v>
      </c>
      <c r="F10462" s="496">
        <v>121.66</v>
      </c>
    </row>
    <row r="10463" s="489" customFormat="1">
      <c r="B10463" s="494">
        <v>782</v>
      </c>
      <c r="C10463" s="537" t="s">
        <v>200</v>
      </c>
      <c r="D10463" s="541" t="s">
        <v>488</v>
      </c>
      <c r="E10463" s="540" t="s">
        <v>188</v>
      </c>
      <c r="F10463" s="496">
        <v>121.66</v>
      </c>
    </row>
    <row r="10464" s="489" customFormat="1">
      <c r="B10464" s="494">
        <v>783</v>
      </c>
      <c r="C10464" s="537" t="s">
        <v>200</v>
      </c>
      <c r="D10464" s="541" t="s">
        <v>489</v>
      </c>
      <c r="E10464" s="540" t="s">
        <v>188</v>
      </c>
      <c r="F10464" s="496">
        <v>332.99000000000001</v>
      </c>
    </row>
    <row r="10465" s="489" customFormat="1">
      <c r="B10465" s="494">
        <v>785</v>
      </c>
      <c r="C10465" s="537" t="s">
        <v>200</v>
      </c>
      <c r="D10465" s="541" t="s">
        <v>490</v>
      </c>
      <c r="E10465" s="540" t="s">
        <v>188</v>
      </c>
      <c r="F10465" s="496">
        <v>351.82999999999998</v>
      </c>
    </row>
    <row r="10466" s="489" customFormat="1">
      <c r="B10466" s="495">
        <v>784</v>
      </c>
      <c r="C10466" s="537" t="s">
        <v>200</v>
      </c>
      <c r="D10466" s="541" t="s">
        <v>491</v>
      </c>
      <c r="E10466" s="540" t="s">
        <v>188</v>
      </c>
      <c r="F10466" s="496">
        <v>377.43000000000001</v>
      </c>
    </row>
    <row r="10467" s="489" customFormat="1">
      <c r="B10467" s="495">
        <v>828</v>
      </c>
      <c r="C10467" s="537" t="s">
        <v>200</v>
      </c>
      <c r="D10467" s="541" t="s">
        <v>492</v>
      </c>
      <c r="E10467" s="540" t="s">
        <v>188</v>
      </c>
      <c r="F10467" s="496">
        <v>0.60999999999999999</v>
      </c>
    </row>
    <row r="10468" s="489" customFormat="1">
      <c r="B10468" s="495">
        <v>829</v>
      </c>
      <c r="C10468" s="537" t="s">
        <v>200</v>
      </c>
      <c r="D10468" s="541" t="s">
        <v>493</v>
      </c>
      <c r="E10468" s="540" t="s">
        <v>188</v>
      </c>
      <c r="F10468" s="496">
        <v>0.97999999999999998</v>
      </c>
    </row>
    <row r="10469" s="489" customFormat="1">
      <c r="B10469" s="495">
        <v>812</v>
      </c>
      <c r="C10469" s="537" t="s">
        <v>200</v>
      </c>
      <c r="D10469" s="541" t="s">
        <v>494</v>
      </c>
      <c r="E10469" s="540" t="s">
        <v>188</v>
      </c>
      <c r="F10469" s="496">
        <v>2.1499999999999999</v>
      </c>
    </row>
    <row r="10470" s="489" customFormat="1">
      <c r="B10470" s="495">
        <v>819</v>
      </c>
      <c r="C10470" s="537" t="s">
        <v>200</v>
      </c>
      <c r="D10470" s="541" t="s">
        <v>495</v>
      </c>
      <c r="E10470" s="540" t="s">
        <v>188</v>
      </c>
      <c r="F10470" s="496">
        <v>3.7400000000000002</v>
      </c>
    </row>
    <row r="10471" s="489" customFormat="1">
      <c r="B10471" s="495">
        <v>818</v>
      </c>
      <c r="C10471" s="537" t="s">
        <v>200</v>
      </c>
      <c r="D10471" s="541" t="s">
        <v>496</v>
      </c>
      <c r="E10471" s="540" t="s">
        <v>188</v>
      </c>
      <c r="F10471" s="496">
        <v>6.9800000000000004</v>
      </c>
    </row>
    <row r="10472" s="489" customFormat="1">
      <c r="B10472" s="495">
        <v>20086</v>
      </c>
      <c r="C10472" s="537" t="s">
        <v>200</v>
      </c>
      <c r="D10472" s="541" t="s">
        <v>505</v>
      </c>
      <c r="E10472" s="540" t="s">
        <v>188</v>
      </c>
      <c r="F10472" s="496">
        <v>3.2400000000000002</v>
      </c>
    </row>
    <row r="10473" s="489" customFormat="1">
      <c r="B10473" s="495">
        <v>832</v>
      </c>
      <c r="C10473" s="537" t="s">
        <v>200</v>
      </c>
      <c r="D10473" s="541" t="s">
        <v>497</v>
      </c>
      <c r="E10473" s="540" t="s">
        <v>188</v>
      </c>
      <c r="F10473" s="496">
        <v>2.8799999999999999</v>
      </c>
    </row>
    <row r="10474" s="489" customFormat="1">
      <c r="B10474" s="495">
        <v>834</v>
      </c>
      <c r="C10474" s="537" t="s">
        <v>200</v>
      </c>
      <c r="D10474" s="541" t="s">
        <v>498</v>
      </c>
      <c r="E10474" s="540" t="s">
        <v>188</v>
      </c>
      <c r="F10474" s="496">
        <v>3.73</v>
      </c>
    </row>
    <row r="10475" s="489" customFormat="1">
      <c r="B10475" s="495">
        <v>813</v>
      </c>
      <c r="C10475" s="537" t="s">
        <v>200</v>
      </c>
      <c r="D10475" s="541" t="s">
        <v>499</v>
      </c>
      <c r="E10475" s="540" t="s">
        <v>188</v>
      </c>
      <c r="F10475" s="496">
        <v>4.3399999999999999</v>
      </c>
    </row>
    <row r="10476" s="489" customFormat="1">
      <c r="B10476" s="495">
        <v>820</v>
      </c>
      <c r="C10476" s="537" t="s">
        <v>200</v>
      </c>
      <c r="D10476" s="541" t="s">
        <v>500</v>
      </c>
      <c r="E10476" s="540" t="s">
        <v>188</v>
      </c>
      <c r="F10476" s="496">
        <v>5.8399999999999999</v>
      </c>
    </row>
    <row r="10477" s="489" customFormat="1">
      <c r="B10477" s="495">
        <v>816</v>
      </c>
      <c r="C10477" s="537" t="s">
        <v>200</v>
      </c>
      <c r="D10477" s="541" t="s">
        <v>501</v>
      </c>
      <c r="E10477" s="540" t="s">
        <v>188</v>
      </c>
      <c r="F10477" s="496">
        <v>10.41</v>
      </c>
    </row>
    <row r="10478" s="489" customFormat="1">
      <c r="B10478" s="495">
        <v>814</v>
      </c>
      <c r="C10478" s="537" t="s">
        <v>200</v>
      </c>
      <c r="D10478" s="541" t="s">
        <v>502</v>
      </c>
      <c r="E10478" s="540" t="s">
        <v>188</v>
      </c>
      <c r="F10478" s="496">
        <v>12.93</v>
      </c>
    </row>
    <row r="10479" s="489" customFormat="1">
      <c r="B10479" s="495">
        <v>822</v>
      </c>
      <c r="C10479" s="537" t="s">
        <v>200</v>
      </c>
      <c r="D10479" s="541" t="s">
        <v>503</v>
      </c>
      <c r="E10479" s="540" t="s">
        <v>188</v>
      </c>
      <c r="F10479" s="496">
        <v>16.890000000000001</v>
      </c>
    </row>
    <row r="10480" s="489" customFormat="1">
      <c r="B10480" s="495">
        <v>821</v>
      </c>
      <c r="C10480" s="537" t="s">
        <v>200</v>
      </c>
      <c r="D10480" s="541" t="s">
        <v>504</v>
      </c>
      <c r="E10480" s="540" t="s">
        <v>188</v>
      </c>
      <c r="F10480" s="496">
        <v>19.309999999999999</v>
      </c>
    </row>
    <row r="10481" s="489" customFormat="1">
      <c r="B10481" s="495">
        <v>39191</v>
      </c>
      <c r="C10481" s="537" t="s">
        <v>200</v>
      </c>
      <c r="D10481" s="541" t="s">
        <v>506</v>
      </c>
      <c r="E10481" s="540" t="s">
        <v>188</v>
      </c>
      <c r="F10481" s="496">
        <v>27.43</v>
      </c>
    </row>
    <row r="10482" s="489" customFormat="1">
      <c r="B10482" s="494">
        <v>39190</v>
      </c>
      <c r="C10482" s="537" t="s">
        <v>200</v>
      </c>
      <c r="D10482" s="541" t="s">
        <v>507</v>
      </c>
      <c r="E10482" s="540" t="s">
        <v>188</v>
      </c>
      <c r="F10482" s="496">
        <v>28.66</v>
      </c>
    </row>
    <row r="10483" s="489" customFormat="1">
      <c r="B10483" s="494">
        <v>39189</v>
      </c>
      <c r="C10483" s="537" t="s">
        <v>200</v>
      </c>
      <c r="D10483" s="541" t="s">
        <v>508</v>
      </c>
      <c r="E10483" s="540" t="s">
        <v>188</v>
      </c>
      <c r="F10483" s="496">
        <v>30.329999999999998</v>
      </c>
    </row>
    <row r="10484" s="489" customFormat="1">
      <c r="B10484" s="494">
        <v>39188</v>
      </c>
      <c r="C10484" s="537" t="s">
        <v>200</v>
      </c>
      <c r="D10484" s="541" t="s">
        <v>510</v>
      </c>
      <c r="E10484" s="540" t="s">
        <v>188</v>
      </c>
      <c r="F10484" s="496">
        <v>22.329999999999998</v>
      </c>
    </row>
    <row r="10485" s="489" customFormat="1">
      <c r="B10485" s="494">
        <v>39186</v>
      </c>
      <c r="C10485" s="537" t="s">
        <v>200</v>
      </c>
      <c r="D10485" s="541" t="s">
        <v>509</v>
      </c>
      <c r="E10485" s="540" t="s">
        <v>188</v>
      </c>
      <c r="F10485" s="496">
        <v>27.140000000000001</v>
      </c>
    </row>
    <row r="10486" s="489" customFormat="1">
      <c r="B10486" s="494">
        <v>39187</v>
      </c>
      <c r="C10486" s="537" t="s">
        <v>200</v>
      </c>
      <c r="D10486" s="541" t="s">
        <v>511</v>
      </c>
      <c r="E10486" s="540" t="s">
        <v>188</v>
      </c>
      <c r="F10486" s="496">
        <v>23.399999999999999</v>
      </c>
    </row>
    <row r="10487" s="489" customFormat="1">
      <c r="B10487" s="494">
        <v>39184</v>
      </c>
      <c r="C10487" s="537" t="s">
        <v>200</v>
      </c>
      <c r="D10487" s="541" t="s">
        <v>512</v>
      </c>
      <c r="E10487" s="540" t="s">
        <v>188</v>
      </c>
      <c r="F10487" s="496">
        <v>8.8000000000000007</v>
      </c>
    </row>
    <row r="10488" s="489" customFormat="1">
      <c r="B10488" s="494">
        <v>39185</v>
      </c>
      <c r="C10488" s="537" t="s">
        <v>200</v>
      </c>
      <c r="D10488" s="541" t="s">
        <v>513</v>
      </c>
      <c r="E10488" s="540" t="s">
        <v>188</v>
      </c>
      <c r="F10488" s="496">
        <v>8.0299999999999994</v>
      </c>
    </row>
    <row r="10489" s="489" customFormat="1">
      <c r="B10489" s="494">
        <v>39198</v>
      </c>
      <c r="C10489" s="537" t="s">
        <v>200</v>
      </c>
      <c r="D10489" s="541" t="s">
        <v>514</v>
      </c>
      <c r="E10489" s="540" t="s">
        <v>188</v>
      </c>
      <c r="F10489" s="496">
        <v>90</v>
      </c>
    </row>
    <row r="10490" s="489" customFormat="1">
      <c r="B10490" s="494">
        <v>39197</v>
      </c>
      <c r="C10490" s="537" t="s">
        <v>200</v>
      </c>
      <c r="D10490" s="541" t="s">
        <v>515</v>
      </c>
      <c r="E10490" s="540" t="s">
        <v>188</v>
      </c>
      <c r="F10490" s="496">
        <v>94.019999999999996</v>
      </c>
    </row>
    <row r="10491" s="489" customFormat="1">
      <c r="B10491" s="494">
        <v>39196</v>
      </c>
      <c r="C10491" s="537" t="s">
        <v>200</v>
      </c>
      <c r="D10491" s="541" t="s">
        <v>516</v>
      </c>
      <c r="E10491" s="540" t="s">
        <v>188</v>
      </c>
      <c r="F10491" s="496">
        <v>96.959999999999994</v>
      </c>
    </row>
    <row r="10492" s="489" customFormat="1">
      <c r="B10492" s="494">
        <v>39199</v>
      </c>
      <c r="C10492" s="537" t="s">
        <v>200</v>
      </c>
      <c r="D10492" s="541" t="s">
        <v>517</v>
      </c>
      <c r="E10492" s="540" t="s">
        <v>188</v>
      </c>
      <c r="F10492" s="496">
        <v>86.609999999999999</v>
      </c>
    </row>
    <row r="10493" s="489" customFormat="1">
      <c r="B10493" s="494">
        <v>39195</v>
      </c>
      <c r="C10493" s="537" t="s">
        <v>200</v>
      </c>
      <c r="D10493" s="541" t="s">
        <v>518</v>
      </c>
      <c r="E10493" s="540" t="s">
        <v>188</v>
      </c>
      <c r="F10493" s="496">
        <v>49.990000000000002</v>
      </c>
    </row>
    <row r="10494" s="489" customFormat="1">
      <c r="B10494" s="494">
        <v>39194</v>
      </c>
      <c r="C10494" s="537" t="s">
        <v>200</v>
      </c>
      <c r="D10494" s="541" t="s">
        <v>519</v>
      </c>
      <c r="E10494" s="540" t="s">
        <v>188</v>
      </c>
      <c r="F10494" s="496">
        <v>53.5</v>
      </c>
    </row>
    <row r="10495" s="489" customFormat="1">
      <c r="B10495" s="494">
        <v>39193</v>
      </c>
      <c r="C10495" s="537" t="s">
        <v>200</v>
      </c>
      <c r="D10495" s="541" t="s">
        <v>520</v>
      </c>
      <c r="E10495" s="540" t="s">
        <v>188</v>
      </c>
      <c r="F10495" s="496">
        <v>58.640000000000001</v>
      </c>
    </row>
    <row r="10496" s="489" customFormat="1">
      <c r="B10496" s="494">
        <v>39192</v>
      </c>
      <c r="C10496" s="537" t="s">
        <v>200</v>
      </c>
      <c r="D10496" s="541" t="s">
        <v>521</v>
      </c>
      <c r="E10496" s="540" t="s">
        <v>188</v>
      </c>
      <c r="F10496" s="496">
        <v>60.990000000000002</v>
      </c>
    </row>
    <row r="10497" s="489" customFormat="1">
      <c r="B10497" s="494">
        <v>39201</v>
      </c>
      <c r="C10497" s="537" t="s">
        <v>200</v>
      </c>
      <c r="D10497" s="541" t="s">
        <v>522</v>
      </c>
      <c r="E10497" s="540" t="s">
        <v>188</v>
      </c>
      <c r="F10497" s="496">
        <v>107.59999999999999</v>
      </c>
    </row>
    <row r="10498" s="489" customFormat="1">
      <c r="B10498" s="494">
        <v>39200</v>
      </c>
      <c r="C10498" s="537" t="s">
        <v>200</v>
      </c>
      <c r="D10498" s="541" t="s">
        <v>523</v>
      </c>
      <c r="E10498" s="540" t="s">
        <v>188</v>
      </c>
      <c r="F10498" s="496">
        <v>108.47</v>
      </c>
    </row>
    <row r="10499" s="489" customFormat="1">
      <c r="B10499" s="494">
        <v>39203</v>
      </c>
      <c r="C10499" s="537" t="s">
        <v>200</v>
      </c>
      <c r="D10499" s="541" t="s">
        <v>524</v>
      </c>
      <c r="E10499" s="540" t="s">
        <v>188</v>
      </c>
      <c r="F10499" s="496">
        <v>87.579999999999998</v>
      </c>
    </row>
    <row r="10500" s="489" customFormat="1">
      <c r="B10500" s="494">
        <v>39202</v>
      </c>
      <c r="C10500" s="537" t="s">
        <v>200</v>
      </c>
      <c r="D10500" s="541" t="s">
        <v>525</v>
      </c>
      <c r="E10500" s="540" t="s">
        <v>188</v>
      </c>
      <c r="F10500" s="496">
        <v>102.89</v>
      </c>
    </row>
    <row r="10501" s="489" customFormat="1">
      <c r="B10501" s="494">
        <v>39920</v>
      </c>
      <c r="C10501" s="537" t="s">
        <v>200</v>
      </c>
      <c r="D10501" s="541" t="s">
        <v>12982</v>
      </c>
      <c r="E10501" s="540" t="s">
        <v>188</v>
      </c>
      <c r="F10501" s="496">
        <v>7.3799999999999999</v>
      </c>
    </row>
    <row r="10502" s="489" customFormat="1">
      <c r="B10502" s="494">
        <v>39205</v>
      </c>
      <c r="C10502" s="537" t="s">
        <v>200</v>
      </c>
      <c r="D10502" s="541" t="s">
        <v>526</v>
      </c>
      <c r="E10502" s="540" t="s">
        <v>188</v>
      </c>
      <c r="F10502" s="496">
        <v>171.65000000000001</v>
      </c>
    </row>
    <row r="10503" s="489" customFormat="1">
      <c r="B10503" s="494">
        <v>39204</v>
      </c>
      <c r="C10503" s="537" t="s">
        <v>200</v>
      </c>
      <c r="D10503" s="541" t="s">
        <v>527</v>
      </c>
      <c r="E10503" s="540" t="s">
        <v>188</v>
      </c>
      <c r="F10503" s="496">
        <v>175.80000000000001</v>
      </c>
    </row>
    <row r="10504" s="489" customFormat="1">
      <c r="B10504" s="494">
        <v>39206</v>
      </c>
      <c r="C10504" s="537" t="s">
        <v>200</v>
      </c>
      <c r="D10504" s="541" t="s">
        <v>528</v>
      </c>
      <c r="E10504" s="540" t="s">
        <v>188</v>
      </c>
      <c r="F10504" s="496">
        <v>166.78</v>
      </c>
    </row>
    <row r="10505" s="489" customFormat="1">
      <c r="B10505" s="494">
        <v>798</v>
      </c>
      <c r="C10505" s="537" t="s">
        <v>200</v>
      </c>
      <c r="D10505" s="541" t="s">
        <v>529</v>
      </c>
      <c r="E10505" s="540" t="s">
        <v>188</v>
      </c>
      <c r="F10505" s="496">
        <v>1.2</v>
      </c>
    </row>
    <row r="10506" s="489" customFormat="1">
      <c r="B10506" s="494">
        <v>797</v>
      </c>
      <c r="C10506" s="537" t="s">
        <v>200</v>
      </c>
      <c r="D10506" s="541" t="s">
        <v>12983</v>
      </c>
      <c r="E10506" s="540" t="s">
        <v>188</v>
      </c>
      <c r="F10506" s="496">
        <v>8.7400000000000002</v>
      </c>
    </row>
    <row r="10507" s="489" customFormat="1">
      <c r="B10507" s="494">
        <v>796</v>
      </c>
      <c r="C10507" s="537" t="s">
        <v>200</v>
      </c>
      <c r="D10507" s="541" t="s">
        <v>12984</v>
      </c>
      <c r="E10507" s="540" t="s">
        <v>188</v>
      </c>
      <c r="F10507" s="496">
        <v>7.4299999999999997</v>
      </c>
    </row>
    <row r="10508" s="489" customFormat="1">
      <c r="B10508" s="494">
        <v>799</v>
      </c>
      <c r="C10508" s="537" t="s">
        <v>200</v>
      </c>
      <c r="D10508" s="541" t="s">
        <v>12985</v>
      </c>
      <c r="E10508" s="540" t="s">
        <v>188</v>
      </c>
      <c r="F10508" s="496">
        <v>3.5899999999999999</v>
      </c>
    </row>
    <row r="10509" s="489" customFormat="1">
      <c r="B10509" s="495">
        <v>792</v>
      </c>
      <c r="C10509" s="537" t="s">
        <v>200</v>
      </c>
      <c r="D10509" s="541" t="s">
        <v>12986</v>
      </c>
      <c r="E10509" s="540" t="s">
        <v>188</v>
      </c>
      <c r="F10509" s="496">
        <v>3.48</v>
      </c>
    </row>
    <row r="10510" s="489" customFormat="1">
      <c r="B10510" s="495">
        <v>38001</v>
      </c>
      <c r="C10510" s="537" t="s">
        <v>200</v>
      </c>
      <c r="D10510" s="541" t="s">
        <v>530</v>
      </c>
      <c r="E10510" s="540" t="s">
        <v>188</v>
      </c>
      <c r="F10510" s="496">
        <v>1.29</v>
      </c>
    </row>
    <row r="10511" s="489" customFormat="1">
      <c r="B10511" s="494">
        <v>38002</v>
      </c>
      <c r="C10511" s="537" t="s">
        <v>200</v>
      </c>
      <c r="D10511" s="541" t="s">
        <v>531</v>
      </c>
      <c r="E10511" s="540" t="s">
        <v>188</v>
      </c>
      <c r="F10511" s="496">
        <v>4.4800000000000004</v>
      </c>
    </row>
    <row r="10512" s="489" customFormat="1">
      <c r="B10512" s="494">
        <v>38003</v>
      </c>
      <c r="C10512" s="537" t="s">
        <v>200</v>
      </c>
      <c r="D10512" s="541" t="s">
        <v>532</v>
      </c>
      <c r="E10512" s="540" t="s">
        <v>188</v>
      </c>
      <c r="F10512" s="496">
        <v>30.640000000000001</v>
      </c>
    </row>
    <row r="10513" s="489" customFormat="1">
      <c r="B10513" s="494">
        <v>38004</v>
      </c>
      <c r="C10513" s="537" t="s">
        <v>200</v>
      </c>
      <c r="D10513" s="541" t="s">
        <v>533</v>
      </c>
      <c r="E10513" s="540" t="s">
        <v>188</v>
      </c>
      <c r="F10513" s="496">
        <v>35.229999999999997</v>
      </c>
    </row>
    <row r="10514" s="489" customFormat="1">
      <c r="B10514" s="494">
        <v>44263</v>
      </c>
      <c r="C10514" s="537" t="s">
        <v>200</v>
      </c>
      <c r="D10514" s="541" t="s">
        <v>12987</v>
      </c>
      <c r="E10514" s="540" t="s">
        <v>188</v>
      </c>
      <c r="F10514" s="496">
        <v>63.25</v>
      </c>
    </row>
    <row r="10515" s="489" customFormat="1">
      <c r="B10515" s="494">
        <v>36327</v>
      </c>
      <c r="C10515" s="537" t="s">
        <v>200</v>
      </c>
      <c r="D10515" s="541" t="s">
        <v>534</v>
      </c>
      <c r="E10515" s="540" t="s">
        <v>188</v>
      </c>
      <c r="F10515" s="496"/>
    </row>
    <row r="10516" s="489" customFormat="1">
      <c r="B10516" s="494">
        <v>38992</v>
      </c>
      <c r="C10516" s="537" t="s">
        <v>200</v>
      </c>
      <c r="D10516" s="541" t="s">
        <v>535</v>
      </c>
      <c r="E10516" s="540" t="s">
        <v>188</v>
      </c>
      <c r="F10516" s="496"/>
    </row>
    <row r="10517" s="489" customFormat="1">
      <c r="B10517" s="494">
        <v>38993</v>
      </c>
      <c r="C10517" s="537" t="s">
        <v>200</v>
      </c>
      <c r="D10517" s="541" t="s">
        <v>536</v>
      </c>
      <c r="E10517" s="540" t="s">
        <v>188</v>
      </c>
      <c r="F10517" s="496"/>
    </row>
    <row r="10518" s="489" customFormat="1">
      <c r="B10518" s="494">
        <v>44175</v>
      </c>
      <c r="C10518" s="537" t="s">
        <v>200</v>
      </c>
      <c r="D10518" s="541" t="s">
        <v>12988</v>
      </c>
      <c r="E10518" s="540" t="s">
        <v>188</v>
      </c>
      <c r="F10518" s="496"/>
    </row>
    <row r="10519" s="489" customFormat="1">
      <c r="B10519" s="494">
        <v>44177</v>
      </c>
      <c r="C10519" s="537" t="s">
        <v>200</v>
      </c>
      <c r="D10519" s="541" t="s">
        <v>12989</v>
      </c>
      <c r="E10519" s="540" t="s">
        <v>188</v>
      </c>
      <c r="F10519" s="496"/>
    </row>
    <row r="10520" s="489" customFormat="1">
      <c r="B10520" s="494">
        <v>38418</v>
      </c>
      <c r="C10520" s="537" t="s">
        <v>200</v>
      </c>
      <c r="D10520" s="541" t="s">
        <v>537</v>
      </c>
      <c r="E10520" s="540" t="s">
        <v>188</v>
      </c>
      <c r="F10520" s="496">
        <v>5.5700000000000003</v>
      </c>
    </row>
    <row r="10521" s="489" customFormat="1">
      <c r="B10521" s="494">
        <v>39178</v>
      </c>
      <c r="C10521" s="537" t="s">
        <v>200</v>
      </c>
      <c r="D10521" s="541" t="s">
        <v>12990</v>
      </c>
      <c r="E10521" s="540" t="s">
        <v>188</v>
      </c>
      <c r="F10521" s="496">
        <v>2.9700000000000002</v>
      </c>
    </row>
    <row r="10522" s="489" customFormat="1">
      <c r="B10522" s="494">
        <v>39177</v>
      </c>
      <c r="C10522" s="537" t="s">
        <v>200</v>
      </c>
      <c r="D10522" s="541" t="s">
        <v>538</v>
      </c>
      <c r="E10522" s="540" t="s">
        <v>188</v>
      </c>
      <c r="F10522" s="496">
        <v>2.6800000000000002</v>
      </c>
    </row>
    <row r="10523" s="489" customFormat="1">
      <c r="B10523" s="494">
        <v>39176</v>
      </c>
      <c r="C10523" s="537" t="s">
        <v>200</v>
      </c>
      <c r="D10523" s="541" t="s">
        <v>540</v>
      </c>
      <c r="E10523" s="540" t="s">
        <v>188</v>
      </c>
      <c r="F10523" s="496">
        <v>1.76</v>
      </c>
    </row>
    <row r="10524" s="489" customFormat="1">
      <c r="B10524" s="494">
        <v>39174</v>
      </c>
      <c r="C10524" s="537" t="s">
        <v>200</v>
      </c>
      <c r="D10524" s="541" t="s">
        <v>539</v>
      </c>
      <c r="E10524" s="540" t="s">
        <v>188</v>
      </c>
      <c r="F10524" s="496">
        <v>1.3400000000000001</v>
      </c>
    </row>
    <row r="10525" s="489" customFormat="1">
      <c r="B10525" s="494">
        <v>39180</v>
      </c>
      <c r="C10525" s="537" t="s">
        <v>200</v>
      </c>
      <c r="D10525" s="541" t="s">
        <v>541</v>
      </c>
      <c r="E10525" s="540" t="s">
        <v>188</v>
      </c>
      <c r="F10525" s="496">
        <v>8.0600000000000005</v>
      </c>
    </row>
    <row r="10526" s="489" customFormat="1">
      <c r="B10526" s="494">
        <v>39179</v>
      </c>
      <c r="C10526" s="537" t="s">
        <v>200</v>
      </c>
      <c r="D10526" s="541" t="s">
        <v>542</v>
      </c>
      <c r="E10526" s="540" t="s">
        <v>188</v>
      </c>
      <c r="F10526" s="496">
        <v>7.1299999999999999</v>
      </c>
    </row>
    <row r="10527" s="489" customFormat="1">
      <c r="B10527" s="495">
        <v>39181</v>
      </c>
      <c r="C10527" s="537" t="s">
        <v>200</v>
      </c>
      <c r="D10527" s="541" t="s">
        <v>545</v>
      </c>
      <c r="E10527" s="540" t="s">
        <v>188</v>
      </c>
      <c r="F10527" s="496">
        <v>10.800000000000001</v>
      </c>
    </row>
    <row r="10528" s="489" customFormat="1">
      <c r="B10528" s="495">
        <v>39175</v>
      </c>
      <c r="C10528" s="537" t="s">
        <v>200</v>
      </c>
      <c r="D10528" s="541" t="s">
        <v>543</v>
      </c>
      <c r="E10528" s="540" t="s">
        <v>188</v>
      </c>
      <c r="F10528" s="496">
        <v>1.6399999999999999</v>
      </c>
    </row>
    <row r="10529" s="489" customFormat="1">
      <c r="B10529" s="495">
        <v>39217</v>
      </c>
      <c r="C10529" s="537" t="s">
        <v>200</v>
      </c>
      <c r="D10529" s="541" t="s">
        <v>544</v>
      </c>
      <c r="E10529" s="540" t="s">
        <v>188</v>
      </c>
      <c r="F10529" s="496">
        <v>1.26</v>
      </c>
    </row>
    <row r="10530" s="489" customFormat="1">
      <c r="B10530" s="495">
        <v>39182</v>
      </c>
      <c r="C10530" s="537" t="s">
        <v>200</v>
      </c>
      <c r="D10530" s="541" t="s">
        <v>546</v>
      </c>
      <c r="E10530" s="540" t="s">
        <v>188</v>
      </c>
      <c r="F10530" s="496">
        <v>15.19</v>
      </c>
    </row>
    <row r="10531" s="489" customFormat="1">
      <c r="B10531" s="495">
        <v>12616</v>
      </c>
      <c r="C10531" s="537" t="s">
        <v>200</v>
      </c>
      <c r="D10531" s="541" t="s">
        <v>12991</v>
      </c>
      <c r="E10531" s="540" t="s">
        <v>188</v>
      </c>
      <c r="F10531" s="496">
        <v>17.18</v>
      </c>
    </row>
    <row r="10532" s="489" customFormat="1">
      <c r="B10532" s="494">
        <v>1049</v>
      </c>
      <c r="C10532" s="537" t="s">
        <v>200</v>
      </c>
      <c r="D10532" s="541" t="s">
        <v>547</v>
      </c>
      <c r="E10532" s="540" t="s">
        <v>188</v>
      </c>
      <c r="F10532" s="496">
        <v>12.710000000000001</v>
      </c>
    </row>
    <row r="10533" s="489" customFormat="1">
      <c r="B10533" s="494">
        <v>1099</v>
      </c>
      <c r="C10533" s="537" t="s">
        <v>200</v>
      </c>
      <c r="D10533" s="541" t="s">
        <v>548</v>
      </c>
      <c r="E10533" s="540" t="s">
        <v>188</v>
      </c>
      <c r="F10533" s="496">
        <v>9.7300000000000004</v>
      </c>
    </row>
    <row r="10534" s="489" customFormat="1">
      <c r="B10534" s="494">
        <v>1050</v>
      </c>
      <c r="C10534" s="537" t="s">
        <v>200</v>
      </c>
      <c r="D10534" s="541" t="s">
        <v>550</v>
      </c>
      <c r="E10534" s="540" t="s">
        <v>188</v>
      </c>
      <c r="F10534" s="496">
        <v>6.6500000000000004</v>
      </c>
    </row>
    <row r="10535" s="489" customFormat="1">
      <c r="B10535" s="494">
        <v>39678</v>
      </c>
      <c r="C10535" s="537" t="s">
        <v>200</v>
      </c>
      <c r="D10535" s="541" t="s">
        <v>549</v>
      </c>
      <c r="E10535" s="540" t="s">
        <v>188</v>
      </c>
      <c r="F10535" s="496">
        <v>3.9199999999999999</v>
      </c>
    </row>
    <row r="10536" s="489" customFormat="1">
      <c r="B10536" s="494">
        <v>1101</v>
      </c>
      <c r="C10536" s="537" t="s">
        <v>200</v>
      </c>
      <c r="D10536" s="541" t="s">
        <v>551</v>
      </c>
      <c r="E10536" s="540" t="s">
        <v>188</v>
      </c>
      <c r="F10536" s="496">
        <v>41.950000000000003</v>
      </c>
    </row>
    <row r="10537" s="489" customFormat="1">
      <c r="B10537" s="494">
        <v>1100</v>
      </c>
      <c r="C10537" s="537" t="s">
        <v>200</v>
      </c>
      <c r="D10537" s="541" t="s">
        <v>552</v>
      </c>
      <c r="E10537" s="540" t="s">
        <v>188</v>
      </c>
      <c r="F10537" s="496">
        <v>21.640000000000001</v>
      </c>
    </row>
    <row r="10538" s="489" customFormat="1">
      <c r="B10538" s="494">
        <v>39679</v>
      </c>
      <c r="C10538" s="537" t="s">
        <v>200</v>
      </c>
      <c r="D10538" s="541" t="s">
        <v>553</v>
      </c>
      <c r="E10538" s="540" t="s">
        <v>188</v>
      </c>
      <c r="F10538" s="496">
        <v>83.599999999999994</v>
      </c>
    </row>
    <row r="10539" s="489" customFormat="1">
      <c r="B10539" s="494">
        <v>1102</v>
      </c>
      <c r="C10539" s="537" t="s">
        <v>200</v>
      </c>
      <c r="D10539" s="541" t="s">
        <v>555</v>
      </c>
      <c r="E10539" s="540" t="s">
        <v>188</v>
      </c>
      <c r="F10539" s="496">
        <v>62.549999999999997</v>
      </c>
    </row>
    <row r="10540" s="489" customFormat="1">
      <c r="B10540" s="494">
        <v>1098</v>
      </c>
      <c r="C10540" s="537" t="s">
        <v>200</v>
      </c>
      <c r="D10540" s="541" t="s">
        <v>554</v>
      </c>
      <c r="E10540" s="540" t="s">
        <v>188</v>
      </c>
      <c r="F10540" s="496">
        <v>5.1900000000000004</v>
      </c>
    </row>
    <row r="10541" s="489" customFormat="1">
      <c r="B10541" s="494">
        <v>1051</v>
      </c>
      <c r="C10541" s="537" t="s">
        <v>200</v>
      </c>
      <c r="D10541" s="541" t="s">
        <v>556</v>
      </c>
      <c r="E10541" s="540" t="s">
        <v>188</v>
      </c>
      <c r="F10541" s="496">
        <v>90.909999999999997</v>
      </c>
    </row>
    <row r="10542" s="489" customFormat="1">
      <c r="B10542" s="494">
        <v>37399</v>
      </c>
      <c r="C10542" s="537" t="s">
        <v>200</v>
      </c>
      <c r="D10542" s="541" t="s">
        <v>557</v>
      </c>
      <c r="E10542" s="540" t="s">
        <v>188</v>
      </c>
      <c r="F10542" s="496">
        <v>20.379999999999999</v>
      </c>
    </row>
    <row r="10543" s="489" customFormat="1">
      <c r="B10543" s="494">
        <v>43834</v>
      </c>
      <c r="C10543" s="537" t="s">
        <v>200</v>
      </c>
      <c r="D10543" s="541" t="s">
        <v>12992</v>
      </c>
      <c r="E10543" s="540" t="s">
        <v>143</v>
      </c>
      <c r="F10543" s="496">
        <v>19</v>
      </c>
    </row>
    <row r="10544" s="489" customFormat="1">
      <c r="B10544" s="494">
        <v>43835</v>
      </c>
      <c r="C10544" s="537" t="s">
        <v>200</v>
      </c>
      <c r="D10544" s="541" t="s">
        <v>12993</v>
      </c>
      <c r="E10544" s="540" t="s">
        <v>143</v>
      </c>
      <c r="F10544" s="496">
        <v>1.7</v>
      </c>
    </row>
    <row r="10545" s="489" customFormat="1">
      <c r="B10545" s="494">
        <v>43833</v>
      </c>
      <c r="C10545" s="537" t="s">
        <v>200</v>
      </c>
      <c r="D10545" s="541" t="s">
        <v>12994</v>
      </c>
      <c r="E10545" s="540" t="s">
        <v>143</v>
      </c>
      <c r="F10545" s="496">
        <v>1.77</v>
      </c>
    </row>
    <row r="10546" s="489" customFormat="1">
      <c r="B10546" s="494">
        <v>41955</v>
      </c>
      <c r="C10546" s="537" t="s">
        <v>200</v>
      </c>
      <c r="D10546" s="541" t="s">
        <v>12995</v>
      </c>
      <c r="E10546" s="540" t="s">
        <v>186</v>
      </c>
      <c r="F10546" s="496">
        <v>68.609999999999999</v>
      </c>
    </row>
    <row r="10547" s="489" customFormat="1">
      <c r="B10547" s="494">
        <v>41953</v>
      </c>
      <c r="C10547" s="537" t="s">
        <v>200</v>
      </c>
      <c r="D10547" s="541" t="s">
        <v>12996</v>
      </c>
      <c r="E10547" s="540" t="s">
        <v>186</v>
      </c>
      <c r="F10547" s="496">
        <v>65.469999999999999</v>
      </c>
    </row>
    <row r="10548" s="489" customFormat="1">
      <c r="B10548" s="494">
        <v>41954</v>
      </c>
      <c r="C10548" s="537" t="s">
        <v>200</v>
      </c>
      <c r="D10548" s="541" t="s">
        <v>12997</v>
      </c>
      <c r="E10548" s="540" t="s">
        <v>186</v>
      </c>
      <c r="F10548" s="496">
        <v>64.849999999999994</v>
      </c>
    </row>
    <row r="10549" s="489" customFormat="1">
      <c r="B10549" s="494">
        <v>25004</v>
      </c>
      <c r="C10549" s="537" t="s">
        <v>200</v>
      </c>
      <c r="D10549" s="541" t="s">
        <v>558</v>
      </c>
      <c r="E10549" s="540" t="s">
        <v>186</v>
      </c>
      <c r="F10549" s="496">
        <v>51.990000000000002</v>
      </c>
    </row>
    <row r="10550" s="489" customFormat="1">
      <c r="B10550" s="494">
        <v>25002</v>
      </c>
      <c r="C10550" s="537" t="s">
        <v>200</v>
      </c>
      <c r="D10550" s="541" t="s">
        <v>559</v>
      </c>
      <c r="E10550" s="540" t="s">
        <v>186</v>
      </c>
      <c r="F10550" s="496">
        <v>51.990000000000002</v>
      </c>
    </row>
    <row r="10551" s="489" customFormat="1">
      <c r="B10551" s="494">
        <v>37409</v>
      </c>
      <c r="C10551" s="537" t="s">
        <v>200</v>
      </c>
      <c r="D10551" s="541" t="s">
        <v>560</v>
      </c>
      <c r="E10551" s="540" t="s">
        <v>186</v>
      </c>
      <c r="F10551" s="496">
        <v>51.990000000000002</v>
      </c>
    </row>
    <row r="10552" s="489" customFormat="1">
      <c r="B10552" s="494">
        <v>841</v>
      </c>
      <c r="C10552" s="537" t="s">
        <v>200</v>
      </c>
      <c r="D10552" s="541" t="s">
        <v>561</v>
      </c>
      <c r="E10552" s="540" t="s">
        <v>186</v>
      </c>
      <c r="F10552" s="496">
        <v>52.630000000000003</v>
      </c>
    </row>
    <row r="10553" s="489" customFormat="1">
      <c r="B10553" s="494">
        <v>25005</v>
      </c>
      <c r="C10553" s="537" t="s">
        <v>200</v>
      </c>
      <c r="D10553" s="541" t="s">
        <v>562</v>
      </c>
      <c r="E10553" s="540" t="s">
        <v>186</v>
      </c>
      <c r="F10553" s="496">
        <v>57.049999999999997</v>
      </c>
    </row>
    <row r="10554" s="489" customFormat="1">
      <c r="B10554" s="494">
        <v>25003</v>
      </c>
      <c r="C10554" s="537" t="s">
        <v>200</v>
      </c>
      <c r="D10554" s="541" t="s">
        <v>563</v>
      </c>
      <c r="E10554" s="540" t="s">
        <v>186</v>
      </c>
      <c r="F10554" s="496">
        <v>57.909999999999997</v>
      </c>
    </row>
    <row r="10555" s="489" customFormat="1">
      <c r="B10555" s="494">
        <v>37410</v>
      </c>
      <c r="C10555" s="537" t="s">
        <v>200</v>
      </c>
      <c r="D10555" s="541" t="s">
        <v>564</v>
      </c>
      <c r="E10555" s="540" t="s">
        <v>186</v>
      </c>
      <c r="F10555" s="496">
        <v>57.049999999999997</v>
      </c>
    </row>
    <row r="10556" s="489" customFormat="1">
      <c r="B10556" s="494">
        <v>842</v>
      </c>
      <c r="C10556" s="537" t="s">
        <v>200</v>
      </c>
      <c r="D10556" s="541" t="s">
        <v>565</v>
      </c>
      <c r="E10556" s="540" t="s">
        <v>186</v>
      </c>
      <c r="F10556" s="496">
        <v>57.869999999999997</v>
      </c>
    </row>
    <row r="10557" s="489" customFormat="1">
      <c r="B10557" s="494">
        <v>44391</v>
      </c>
      <c r="C10557" s="537" t="s">
        <v>200</v>
      </c>
      <c r="D10557" s="541" t="s">
        <v>12998</v>
      </c>
      <c r="E10557" s="540" t="s">
        <v>143</v>
      </c>
      <c r="F10557" s="496">
        <v>123.3</v>
      </c>
    </row>
    <row r="10558" s="489" customFormat="1">
      <c r="B10558" s="494">
        <v>44388</v>
      </c>
      <c r="C10558" s="537" t="s">
        <v>200</v>
      </c>
      <c r="D10558" s="541" t="s">
        <v>12999</v>
      </c>
      <c r="E10558" s="540" t="s">
        <v>143</v>
      </c>
      <c r="F10558" s="496">
        <v>2.6699999999999999</v>
      </c>
    </row>
    <row r="10559" s="489" customFormat="1">
      <c r="B10559" s="494">
        <v>44392</v>
      </c>
      <c r="C10559" s="537" t="s">
        <v>200</v>
      </c>
      <c r="D10559" s="541" t="s">
        <v>13000</v>
      </c>
      <c r="E10559" s="540" t="s">
        <v>143</v>
      </c>
      <c r="F10559" s="496">
        <v>245.50999999999999</v>
      </c>
    </row>
    <row r="10560" s="489" customFormat="1">
      <c r="B10560" s="494">
        <v>44390</v>
      </c>
      <c r="C10560" s="537" t="s">
        <v>200</v>
      </c>
      <c r="D10560" s="541" t="s">
        <v>13001</v>
      </c>
      <c r="E10560" s="540" t="s">
        <v>143</v>
      </c>
      <c r="F10560" s="496">
        <v>52.020000000000003</v>
      </c>
    </row>
    <row r="10561" s="489" customFormat="1">
      <c r="B10561" s="494">
        <v>44389</v>
      </c>
      <c r="C10561" s="537" t="s">
        <v>200</v>
      </c>
      <c r="D10561" s="541" t="s">
        <v>13002</v>
      </c>
      <c r="E10561" s="540" t="s">
        <v>143</v>
      </c>
      <c r="F10561" s="496">
        <v>6.1399999999999997</v>
      </c>
    </row>
    <row r="10562" s="489" customFormat="1">
      <c r="B10562" s="494">
        <v>862</v>
      </c>
      <c r="C10562" s="537" t="s">
        <v>200</v>
      </c>
      <c r="D10562" s="541" t="s">
        <v>566</v>
      </c>
      <c r="E10562" s="540" t="s">
        <v>143</v>
      </c>
      <c r="F10562" s="496">
        <v>11.25</v>
      </c>
    </row>
    <row r="10563" s="489" customFormat="1">
      <c r="B10563" s="494">
        <v>866</v>
      </c>
      <c r="C10563" s="537" t="s">
        <v>200</v>
      </c>
      <c r="D10563" s="541" t="s">
        <v>567</v>
      </c>
      <c r="E10563" s="540" t="s">
        <v>143</v>
      </c>
      <c r="F10563" s="496">
        <v>142.96000000000001</v>
      </c>
    </row>
    <row r="10564" s="489" customFormat="1">
      <c r="B10564" s="494">
        <v>892</v>
      </c>
      <c r="C10564" s="537" t="s">
        <v>200</v>
      </c>
      <c r="D10564" s="541" t="s">
        <v>568</v>
      </c>
      <c r="E10564" s="540" t="s">
        <v>143</v>
      </c>
      <c r="F10564" s="496">
        <v>173.05000000000001</v>
      </c>
    </row>
    <row r="10565" s="489" customFormat="1">
      <c r="B10565" s="494">
        <v>857</v>
      </c>
      <c r="C10565" s="537" t="s">
        <v>200</v>
      </c>
      <c r="D10565" s="541" t="s">
        <v>569</v>
      </c>
      <c r="E10565" s="540" t="s">
        <v>143</v>
      </c>
      <c r="F10565" s="496">
        <v>18.82</v>
      </c>
    </row>
    <row r="10566" s="489" customFormat="1">
      <c r="B10566" s="494">
        <v>37404</v>
      </c>
      <c r="C10566" s="537" t="s">
        <v>200</v>
      </c>
      <c r="D10566" s="541" t="s">
        <v>570</v>
      </c>
      <c r="E10566" s="540" t="s">
        <v>143</v>
      </c>
      <c r="F10566" s="496">
        <v>200.22</v>
      </c>
    </row>
    <row r="10567" s="489" customFormat="1">
      <c r="B10567" s="494">
        <v>868</v>
      </c>
      <c r="C10567" s="537" t="s">
        <v>200</v>
      </c>
      <c r="D10567" s="541" t="s">
        <v>571</v>
      </c>
      <c r="E10567" s="540" t="s">
        <v>143</v>
      </c>
      <c r="F10567" s="496">
        <v>26.82</v>
      </c>
    </row>
    <row r="10568" s="489" customFormat="1">
      <c r="B10568" s="494">
        <v>863</v>
      </c>
      <c r="C10568" s="537" t="s">
        <v>200</v>
      </c>
      <c r="D10568" s="541" t="s">
        <v>572</v>
      </c>
      <c r="E10568" s="540" t="s">
        <v>143</v>
      </c>
      <c r="F10568" s="496">
        <v>39.5</v>
      </c>
    </row>
    <row r="10569" s="489" customFormat="1">
      <c r="B10569" s="494">
        <v>867</v>
      </c>
      <c r="C10569" s="537" t="s">
        <v>200</v>
      </c>
      <c r="D10569" s="541" t="s">
        <v>573</v>
      </c>
      <c r="E10569" s="540" t="s">
        <v>143</v>
      </c>
      <c r="F10569" s="496">
        <v>56.270000000000003</v>
      </c>
    </row>
    <row r="10570" s="489" customFormat="1">
      <c r="B10570" s="494">
        <v>864</v>
      </c>
      <c r="C10570" s="537" t="s">
        <v>200</v>
      </c>
      <c r="D10570" s="541" t="s">
        <v>574</v>
      </c>
      <c r="E10570" s="540" t="s">
        <v>143</v>
      </c>
      <c r="F10570" s="496">
        <v>74.329999999999998</v>
      </c>
    </row>
    <row r="10571" s="489" customFormat="1">
      <c r="B10571" s="494">
        <v>865</v>
      </c>
      <c r="C10571" s="537" t="s">
        <v>200</v>
      </c>
      <c r="D10571" s="541" t="s">
        <v>575</v>
      </c>
      <c r="E10571" s="540" t="s">
        <v>143</v>
      </c>
      <c r="F10571" s="496">
        <v>106.92</v>
      </c>
    </row>
    <row r="10572" s="489" customFormat="1">
      <c r="B10572" s="494">
        <v>39251</v>
      </c>
      <c r="C10572" s="537" t="s">
        <v>200</v>
      </c>
      <c r="D10572" s="541" t="s">
        <v>594</v>
      </c>
      <c r="E10572" s="540" t="s">
        <v>143</v>
      </c>
      <c r="F10572" s="496">
        <v>0.69999999999999996</v>
      </c>
    </row>
    <row r="10573" s="489" customFormat="1">
      <c r="B10573" s="494">
        <v>1011</v>
      </c>
      <c r="C10573" s="537" t="s">
        <v>200</v>
      </c>
      <c r="D10573" s="541" t="s">
        <v>595</v>
      </c>
      <c r="E10573" s="540" t="s">
        <v>143</v>
      </c>
      <c r="F10573" s="496">
        <v>0.95999999999999996</v>
      </c>
    </row>
    <row r="10574" s="489" customFormat="1">
      <c r="B10574" s="494">
        <v>39252</v>
      </c>
      <c r="C10574" s="537" t="s">
        <v>200</v>
      </c>
      <c r="D10574" s="541" t="s">
        <v>596</v>
      </c>
      <c r="E10574" s="540" t="s">
        <v>143</v>
      </c>
      <c r="F10574" s="496">
        <v>1.25</v>
      </c>
    </row>
    <row r="10575" s="489" customFormat="1">
      <c r="B10575" s="494">
        <v>1013</v>
      </c>
      <c r="C10575" s="537" t="s">
        <v>200</v>
      </c>
      <c r="D10575" s="541" t="s">
        <v>597</v>
      </c>
      <c r="E10575" s="540" t="s">
        <v>143</v>
      </c>
      <c r="F10575" s="496">
        <v>1.51</v>
      </c>
    </row>
    <row r="10576" s="489" customFormat="1">
      <c r="B10576" s="494">
        <v>980</v>
      </c>
      <c r="C10576" s="537" t="s">
        <v>200</v>
      </c>
      <c r="D10576" s="541" t="s">
        <v>598</v>
      </c>
      <c r="E10576" s="540" t="s">
        <v>143</v>
      </c>
      <c r="F10576" s="496">
        <v>10.880000000000001</v>
      </c>
    </row>
    <row r="10577" s="489" customFormat="1">
      <c r="B10577" s="494">
        <v>39237</v>
      </c>
      <c r="C10577" s="537" t="s">
        <v>200</v>
      </c>
      <c r="D10577" s="541" t="s">
        <v>599</v>
      </c>
      <c r="E10577" s="540" t="s">
        <v>143</v>
      </c>
      <c r="F10577" s="496">
        <v>115.73999999999999</v>
      </c>
    </row>
    <row r="10578" s="489" customFormat="1">
      <c r="B10578" s="494">
        <v>39238</v>
      </c>
      <c r="C10578" s="537" t="s">
        <v>200</v>
      </c>
      <c r="D10578" s="541" t="s">
        <v>600</v>
      </c>
      <c r="E10578" s="540" t="s">
        <v>143</v>
      </c>
      <c r="F10578" s="496">
        <v>145.97</v>
      </c>
    </row>
    <row r="10579" s="489" customFormat="1">
      <c r="B10579" s="494">
        <v>979</v>
      </c>
      <c r="C10579" s="537" t="s">
        <v>200</v>
      </c>
      <c r="D10579" s="541" t="s">
        <v>601</v>
      </c>
      <c r="E10579" s="540" t="s">
        <v>143</v>
      </c>
      <c r="F10579" s="496">
        <v>15.539999999999999</v>
      </c>
    </row>
    <row r="10580" s="489" customFormat="1">
      <c r="B10580" s="494">
        <v>39239</v>
      </c>
      <c r="C10580" s="537" t="s">
        <v>200</v>
      </c>
      <c r="D10580" s="541" t="s">
        <v>602</v>
      </c>
      <c r="E10580" s="540" t="s">
        <v>143</v>
      </c>
      <c r="F10580" s="496">
        <v>176.34</v>
      </c>
    </row>
    <row r="10581" s="489" customFormat="1">
      <c r="B10581" s="494">
        <v>1014</v>
      </c>
      <c r="C10581" s="537" t="s">
        <v>200</v>
      </c>
      <c r="D10581" s="541" t="s">
        <v>603</v>
      </c>
      <c r="E10581" s="540" t="s">
        <v>143</v>
      </c>
      <c r="F10581" s="496">
        <v>2.3900000000000001</v>
      </c>
    </row>
    <row r="10582" s="489" customFormat="1">
      <c r="B10582" s="494">
        <v>39240</v>
      </c>
      <c r="C10582" s="537" t="s">
        <v>200</v>
      </c>
      <c r="D10582" s="541" t="s">
        <v>604</v>
      </c>
      <c r="E10582" s="540" t="s">
        <v>143</v>
      </c>
      <c r="F10582" s="496">
        <v>231.94</v>
      </c>
    </row>
    <row r="10583" s="489" customFormat="1">
      <c r="B10583" s="494">
        <v>39232</v>
      </c>
      <c r="C10583" s="537" t="s">
        <v>200</v>
      </c>
      <c r="D10583" s="541" t="s">
        <v>605</v>
      </c>
      <c r="E10583" s="540" t="s">
        <v>143</v>
      </c>
      <c r="F10583" s="496">
        <v>24.34</v>
      </c>
    </row>
    <row r="10584" s="489" customFormat="1">
      <c r="B10584" s="494">
        <v>39233</v>
      </c>
      <c r="C10584" s="537" t="s">
        <v>200</v>
      </c>
      <c r="D10584" s="541" t="s">
        <v>606</v>
      </c>
      <c r="E10584" s="540" t="s">
        <v>143</v>
      </c>
      <c r="F10584" s="496">
        <v>35.479999999999997</v>
      </c>
    </row>
    <row r="10585" s="489" customFormat="1">
      <c r="B10585" s="494">
        <v>981</v>
      </c>
      <c r="C10585" s="537" t="s">
        <v>200</v>
      </c>
      <c r="D10585" s="541" t="s">
        <v>607</v>
      </c>
      <c r="E10585" s="540" t="s">
        <v>143</v>
      </c>
      <c r="F10585" s="496">
        <v>3.96</v>
      </c>
    </row>
    <row r="10586" s="489" customFormat="1">
      <c r="B10586" s="495">
        <v>39234</v>
      </c>
      <c r="C10586" s="537" t="s">
        <v>200</v>
      </c>
      <c r="D10586" s="541" t="s">
        <v>608</v>
      </c>
      <c r="E10586" s="540" t="s">
        <v>143</v>
      </c>
      <c r="F10586" s="496">
        <v>49.380000000000003</v>
      </c>
    </row>
    <row r="10587" s="489" customFormat="1">
      <c r="B10587" s="495">
        <v>982</v>
      </c>
      <c r="C10587" s="537" t="s">
        <v>200</v>
      </c>
      <c r="D10587" s="541" t="s">
        <v>609</v>
      </c>
      <c r="E10587" s="540" t="s">
        <v>143</v>
      </c>
      <c r="F10587" s="496">
        <v>5.6900000000000004</v>
      </c>
    </row>
    <row r="10588" s="489" customFormat="1">
      <c r="B10588" s="495">
        <v>39235</v>
      </c>
      <c r="C10588" s="537" t="s">
        <v>200</v>
      </c>
      <c r="D10588" s="541" t="s">
        <v>610</v>
      </c>
      <c r="E10588" s="540" t="s">
        <v>143</v>
      </c>
      <c r="F10588" s="496">
        <v>72.840000000000003</v>
      </c>
    </row>
    <row r="10589" s="489" customFormat="1">
      <c r="B10589" s="495">
        <v>39236</v>
      </c>
      <c r="C10589" s="537" t="s">
        <v>200</v>
      </c>
      <c r="D10589" s="541" t="s">
        <v>611</v>
      </c>
      <c r="E10589" s="540" t="s">
        <v>143</v>
      </c>
      <c r="F10589" s="496">
        <v>96.530000000000001</v>
      </c>
    </row>
    <row r="10590" s="489" customFormat="1">
      <c r="B10590" s="495">
        <v>993</v>
      </c>
      <c r="C10590" s="537" t="s">
        <v>200</v>
      </c>
      <c r="D10590" s="541" t="s">
        <v>576</v>
      </c>
      <c r="E10590" s="540" t="s">
        <v>143</v>
      </c>
      <c r="F10590" s="496">
        <v>2.0299999999999998</v>
      </c>
    </row>
    <row r="10591" s="489" customFormat="1">
      <c r="B10591" s="495">
        <v>1020</v>
      </c>
      <c r="C10591" s="537" t="s">
        <v>200</v>
      </c>
      <c r="D10591" s="541" t="s">
        <v>577</v>
      </c>
      <c r="E10591" s="540" t="s">
        <v>143</v>
      </c>
      <c r="F10591" s="496">
        <v>10.369999999999999</v>
      </c>
    </row>
    <row r="10592" s="489" customFormat="1">
      <c r="B10592" s="495">
        <v>1017</v>
      </c>
      <c r="C10592" s="537" t="s">
        <v>200</v>
      </c>
      <c r="D10592" s="541" t="s">
        <v>578</v>
      </c>
      <c r="E10592" s="540" t="s">
        <v>143</v>
      </c>
      <c r="F10592" s="496">
        <v>127.13</v>
      </c>
    </row>
    <row r="10593" s="489" customFormat="1">
      <c r="B10593" s="495">
        <v>999</v>
      </c>
      <c r="C10593" s="537" t="s">
        <v>200</v>
      </c>
      <c r="D10593" s="541" t="s">
        <v>579</v>
      </c>
      <c r="E10593" s="540" t="s">
        <v>143</v>
      </c>
      <c r="F10593" s="496">
        <v>154.02000000000001</v>
      </c>
    </row>
    <row r="10594" s="489" customFormat="1">
      <c r="B10594" s="495">
        <v>995</v>
      </c>
      <c r="C10594" s="537" t="s">
        <v>200</v>
      </c>
      <c r="D10594" s="541" t="s">
        <v>580</v>
      </c>
      <c r="E10594" s="540" t="s">
        <v>143</v>
      </c>
      <c r="F10594" s="496">
        <v>16.52</v>
      </c>
    </row>
    <row r="10595" s="489" customFormat="1">
      <c r="B10595" s="495">
        <v>1000</v>
      </c>
      <c r="C10595" s="537" t="s">
        <v>200</v>
      </c>
      <c r="D10595" s="541" t="s">
        <v>581</v>
      </c>
      <c r="E10595" s="540" t="s">
        <v>143</v>
      </c>
      <c r="F10595" s="496">
        <v>189.18000000000001</v>
      </c>
    </row>
    <row r="10596" s="489" customFormat="1">
      <c r="B10596" s="495">
        <v>1022</v>
      </c>
      <c r="C10596" s="537" t="s">
        <v>200</v>
      </c>
      <c r="D10596" s="541" t="s">
        <v>582</v>
      </c>
      <c r="E10596" s="540" t="s">
        <v>143</v>
      </c>
      <c r="F10596" s="496">
        <v>2.8300000000000001</v>
      </c>
    </row>
    <row r="10597" s="489" customFormat="1">
      <c r="B10597" s="495">
        <v>1015</v>
      </c>
      <c r="C10597" s="537" t="s">
        <v>200</v>
      </c>
      <c r="D10597" s="541" t="s">
        <v>583</v>
      </c>
      <c r="E10597" s="540" t="s">
        <v>143</v>
      </c>
      <c r="F10597" s="496">
        <v>251.40000000000001</v>
      </c>
    </row>
    <row r="10598" s="489" customFormat="1">
      <c r="B10598" s="495">
        <v>996</v>
      </c>
      <c r="C10598" s="537" t="s">
        <v>200</v>
      </c>
      <c r="D10598" s="541" t="s">
        <v>584</v>
      </c>
      <c r="E10598" s="540" t="s">
        <v>143</v>
      </c>
      <c r="F10598" s="496">
        <v>25.609999999999999</v>
      </c>
    </row>
    <row r="10599" s="489" customFormat="1">
      <c r="B10599" s="495">
        <v>1001</v>
      </c>
      <c r="C10599" s="537" t="s">
        <v>200</v>
      </c>
      <c r="D10599" s="541" t="s">
        <v>585</v>
      </c>
      <c r="E10599" s="540" t="s">
        <v>143</v>
      </c>
      <c r="F10599" s="496">
        <v>326.18000000000001</v>
      </c>
    </row>
    <row r="10600" s="489" customFormat="1">
      <c r="B10600" s="495">
        <v>1019</v>
      </c>
      <c r="C10600" s="537" t="s">
        <v>200</v>
      </c>
      <c r="D10600" s="541" t="s">
        <v>586</v>
      </c>
      <c r="E10600" s="540" t="s">
        <v>143</v>
      </c>
      <c r="F10600" s="496">
        <v>36.189999999999998</v>
      </c>
    </row>
    <row r="10601" s="489" customFormat="1">
      <c r="B10601" s="495">
        <v>1021</v>
      </c>
      <c r="C10601" s="537" t="s">
        <v>200</v>
      </c>
      <c r="D10601" s="541" t="s">
        <v>587</v>
      </c>
      <c r="E10601" s="540" t="s">
        <v>143</v>
      </c>
      <c r="F10601" s="496">
        <v>4.3499999999999996</v>
      </c>
    </row>
    <row r="10602" s="489" customFormat="1">
      <c r="B10602" s="495">
        <v>39249</v>
      </c>
      <c r="C10602" s="537" t="s">
        <v>200</v>
      </c>
      <c r="D10602" s="541" t="s">
        <v>588</v>
      </c>
      <c r="E10602" s="540" t="s">
        <v>143</v>
      </c>
      <c r="F10602" s="496">
        <v>438.56999999999999</v>
      </c>
    </row>
    <row r="10603" s="489" customFormat="1">
      <c r="B10603" s="494">
        <v>1018</v>
      </c>
      <c r="C10603" s="537" t="s">
        <v>200</v>
      </c>
      <c r="D10603" s="541" t="s">
        <v>589</v>
      </c>
      <c r="E10603" s="540" t="s">
        <v>143</v>
      </c>
      <c r="F10603" s="496">
        <v>53.520000000000003</v>
      </c>
    </row>
    <row r="10604" s="489" customFormat="1">
      <c r="B10604" s="494">
        <v>39250</v>
      </c>
      <c r="C10604" s="537" t="s">
        <v>200</v>
      </c>
      <c r="D10604" s="541" t="s">
        <v>590</v>
      </c>
      <c r="E10604" s="540" t="s">
        <v>143</v>
      </c>
      <c r="F10604" s="496">
        <v>524.63</v>
      </c>
    </row>
    <row r="10605" s="489" customFormat="1">
      <c r="B10605" s="494">
        <v>994</v>
      </c>
      <c r="C10605" s="537" t="s">
        <v>200</v>
      </c>
      <c r="D10605" s="541" t="s">
        <v>591</v>
      </c>
      <c r="E10605" s="540" t="s">
        <v>143</v>
      </c>
      <c r="F10605" s="496">
        <v>6.3300000000000001</v>
      </c>
    </row>
    <row r="10606" s="489" customFormat="1">
      <c r="B10606" s="494">
        <v>977</v>
      </c>
      <c r="C10606" s="537" t="s">
        <v>200</v>
      </c>
      <c r="D10606" s="541" t="s">
        <v>592</v>
      </c>
      <c r="E10606" s="540" t="s">
        <v>143</v>
      </c>
      <c r="F10606" s="496">
        <v>74.870000000000005</v>
      </c>
    </row>
    <row r="10607" s="489" customFormat="1">
      <c r="B10607" s="494">
        <v>998</v>
      </c>
      <c r="C10607" s="537" t="s">
        <v>200</v>
      </c>
      <c r="D10607" s="541" t="s">
        <v>593</v>
      </c>
      <c r="E10607" s="540" t="s">
        <v>143</v>
      </c>
      <c r="F10607" s="496">
        <v>97.209999999999994</v>
      </c>
    </row>
    <row r="10608" s="489" customFormat="1">
      <c r="B10608" s="494">
        <v>1006</v>
      </c>
      <c r="C10608" s="537" t="s">
        <v>200</v>
      </c>
      <c r="D10608" s="541" t="s">
        <v>13003</v>
      </c>
      <c r="E10608" s="540" t="s">
        <v>143</v>
      </c>
      <c r="F10608" s="496">
        <v>128.81999999999999</v>
      </c>
    </row>
    <row r="10609" s="489" customFormat="1">
      <c r="B10609" s="494">
        <v>990</v>
      </c>
      <c r="C10609" s="537" t="s">
        <v>200</v>
      </c>
      <c r="D10609" s="541" t="s">
        <v>612</v>
      </c>
      <c r="E10609" s="540" t="s">
        <v>143</v>
      </c>
      <c r="F10609" s="496">
        <v>171.28</v>
      </c>
    </row>
    <row r="10610" s="489" customFormat="1">
      <c r="B10610" s="494">
        <v>39241</v>
      </c>
      <c r="C10610" s="537" t="s">
        <v>200</v>
      </c>
      <c r="D10610" s="541" t="s">
        <v>613</v>
      </c>
      <c r="E10610" s="540" t="s">
        <v>143</v>
      </c>
      <c r="F10610" s="496">
        <v>16.859999999999999</v>
      </c>
    </row>
    <row r="10611" s="489" customFormat="1">
      <c r="B10611" s="494">
        <v>1005</v>
      </c>
      <c r="C10611" s="537" t="s">
        <v>200</v>
      </c>
      <c r="D10611" s="541" t="s">
        <v>614</v>
      </c>
      <c r="E10611" s="540" t="s">
        <v>143</v>
      </c>
      <c r="F10611" s="496">
        <v>213.25999999999999</v>
      </c>
    </row>
    <row r="10612" s="489" customFormat="1">
      <c r="B10612" s="494">
        <v>991</v>
      </c>
      <c r="C10612" s="537" t="s">
        <v>200</v>
      </c>
      <c r="D10612" s="541" t="s">
        <v>615</v>
      </c>
      <c r="E10612" s="540" t="s">
        <v>143</v>
      </c>
      <c r="F10612" s="496">
        <v>279.31999999999999</v>
      </c>
    </row>
    <row r="10613" s="489" customFormat="1">
      <c r="B10613" s="494">
        <v>986</v>
      </c>
      <c r="C10613" s="537" t="s">
        <v>200</v>
      </c>
      <c r="D10613" s="541" t="s">
        <v>616</v>
      </c>
      <c r="E10613" s="540" t="s">
        <v>143</v>
      </c>
      <c r="F10613" s="496">
        <v>26.640000000000001</v>
      </c>
    </row>
    <row r="10614" s="489" customFormat="1">
      <c r="B10614" s="494">
        <v>987</v>
      </c>
      <c r="C10614" s="537" t="s">
        <v>200</v>
      </c>
      <c r="D10614" s="541" t="s">
        <v>617</v>
      </c>
      <c r="E10614" s="540" t="s">
        <v>143</v>
      </c>
      <c r="F10614" s="496">
        <v>36.469999999999999</v>
      </c>
    </row>
    <row r="10615" s="489" customFormat="1">
      <c r="B10615" s="494">
        <v>1007</v>
      </c>
      <c r="C10615" s="537" t="s">
        <v>200</v>
      </c>
      <c r="D10615" s="541" t="s">
        <v>618</v>
      </c>
      <c r="E10615" s="540" t="s">
        <v>143</v>
      </c>
      <c r="F10615" s="496">
        <v>50.479999999999997</v>
      </c>
    </row>
    <row r="10616" s="489" customFormat="1">
      <c r="B10616" s="494">
        <v>1008</v>
      </c>
      <c r="C10616" s="537" t="s">
        <v>200</v>
      </c>
      <c r="D10616" s="541" t="s">
        <v>619</v>
      </c>
      <c r="E10616" s="540" t="s">
        <v>143</v>
      </c>
      <c r="F10616" s="496">
        <v>6.4100000000000001</v>
      </c>
    </row>
    <row r="10617" s="489" customFormat="1">
      <c r="B10617" s="494">
        <v>988</v>
      </c>
      <c r="C10617" s="537" t="s">
        <v>200</v>
      </c>
      <c r="D10617" s="541" t="s">
        <v>620</v>
      </c>
      <c r="E10617" s="540" t="s">
        <v>143</v>
      </c>
      <c r="F10617" s="496">
        <v>69.609999999999999</v>
      </c>
    </row>
    <row r="10618" s="489" customFormat="1">
      <c r="B10618" s="494">
        <v>989</v>
      </c>
      <c r="C10618" s="537" t="s">
        <v>200</v>
      </c>
      <c r="D10618" s="541" t="s">
        <v>621</v>
      </c>
      <c r="E10618" s="540" t="s">
        <v>143</v>
      </c>
      <c r="F10618" s="496">
        <v>96.090000000000003</v>
      </c>
    </row>
    <row r="10619" s="489" customFormat="1">
      <c r="B10619" s="494">
        <v>43972</v>
      </c>
      <c r="C10619" s="537" t="s">
        <v>200</v>
      </c>
      <c r="D10619" s="541" t="s">
        <v>13004</v>
      </c>
      <c r="E10619" s="540" t="s">
        <v>143</v>
      </c>
      <c r="F10619" s="496">
        <v>3.6200000000000001</v>
      </c>
    </row>
    <row r="10620" s="489" customFormat="1">
      <c r="B10620" s="494">
        <v>43971</v>
      </c>
      <c r="C10620" s="537" t="s">
        <v>200</v>
      </c>
      <c r="D10620" s="541" t="s">
        <v>13005</v>
      </c>
      <c r="E10620" s="540" t="s">
        <v>143</v>
      </c>
      <c r="F10620" s="496">
        <v>2.77</v>
      </c>
    </row>
    <row r="10621" s="489" customFormat="1">
      <c r="B10621" s="494">
        <v>39598</v>
      </c>
      <c r="C10621" s="537" t="s">
        <v>200</v>
      </c>
      <c r="D10621" s="541" t="s">
        <v>13006</v>
      </c>
      <c r="E10621" s="540" t="s">
        <v>143</v>
      </c>
      <c r="F10621" s="496">
        <v>5.1299999999999999</v>
      </c>
    </row>
    <row r="10622" s="489" customFormat="1">
      <c r="B10622" s="494">
        <v>43973</v>
      </c>
      <c r="C10622" s="537" t="s">
        <v>200</v>
      </c>
      <c r="D10622" s="541" t="s">
        <v>13007</v>
      </c>
      <c r="E10622" s="540" t="s">
        <v>143</v>
      </c>
      <c r="F10622" s="496">
        <v>3.79</v>
      </c>
    </row>
    <row r="10623" s="489" customFormat="1">
      <c r="B10623" s="494">
        <v>39599</v>
      </c>
      <c r="C10623" s="537" t="s">
        <v>200</v>
      </c>
      <c r="D10623" s="541" t="s">
        <v>13008</v>
      </c>
      <c r="E10623" s="540" t="s">
        <v>143</v>
      </c>
      <c r="F10623" s="496">
        <v>7.3899999999999997</v>
      </c>
    </row>
    <row r="10624" s="489" customFormat="1">
      <c r="B10624" s="494">
        <v>43832</v>
      </c>
      <c r="C10624" s="537" t="s">
        <v>200</v>
      </c>
      <c r="D10624" s="541" t="s">
        <v>13009</v>
      </c>
      <c r="E10624" s="540" t="s">
        <v>143</v>
      </c>
      <c r="F10624" s="496">
        <v>19.460000000000001</v>
      </c>
    </row>
    <row r="10625" s="489" customFormat="1">
      <c r="B10625" s="494">
        <v>34602</v>
      </c>
      <c r="C10625" s="537" t="s">
        <v>200</v>
      </c>
      <c r="D10625" s="541" t="s">
        <v>622</v>
      </c>
      <c r="E10625" s="540" t="s">
        <v>143</v>
      </c>
      <c r="F10625" s="496">
        <v>4.4100000000000001</v>
      </c>
    </row>
    <row r="10626" s="489" customFormat="1">
      <c r="B10626" s="494">
        <v>34607</v>
      </c>
      <c r="C10626" s="537" t="s">
        <v>200</v>
      </c>
      <c r="D10626" s="541" t="s">
        <v>623</v>
      </c>
      <c r="E10626" s="540" t="s">
        <v>143</v>
      </c>
      <c r="F10626" s="496">
        <v>10.800000000000001</v>
      </c>
    </row>
    <row r="10627" s="489" customFormat="1">
      <c r="B10627" s="494">
        <v>34609</v>
      </c>
      <c r="C10627" s="537" t="s">
        <v>200</v>
      </c>
      <c r="D10627" s="541" t="s">
        <v>624</v>
      </c>
      <c r="E10627" s="540" t="s">
        <v>143</v>
      </c>
      <c r="F10627" s="496">
        <v>15.710000000000001</v>
      </c>
    </row>
    <row r="10628" s="489" customFormat="1">
      <c r="B10628" s="494">
        <v>34618</v>
      </c>
      <c r="C10628" s="537" t="s">
        <v>200</v>
      </c>
      <c r="D10628" s="541" t="s">
        <v>625</v>
      </c>
      <c r="E10628" s="540" t="s">
        <v>143</v>
      </c>
      <c r="F10628" s="496">
        <v>6.0099999999999998</v>
      </c>
    </row>
    <row r="10629" s="489" customFormat="1">
      <c r="B10629" s="494">
        <v>34621</v>
      </c>
      <c r="C10629" s="537" t="s">
        <v>200</v>
      </c>
      <c r="D10629" s="541" t="s">
        <v>626</v>
      </c>
      <c r="E10629" s="540" t="s">
        <v>143</v>
      </c>
      <c r="F10629" s="496">
        <v>14.890000000000001</v>
      </c>
    </row>
    <row r="10630" s="489" customFormat="1">
      <c r="B10630" s="494">
        <v>34622</v>
      </c>
      <c r="C10630" s="537" t="s">
        <v>200</v>
      </c>
      <c r="D10630" s="541" t="s">
        <v>627</v>
      </c>
      <c r="E10630" s="540" t="s">
        <v>143</v>
      </c>
      <c r="F10630" s="496">
        <v>22.120000000000001</v>
      </c>
    </row>
    <row r="10631" s="489" customFormat="1">
      <c r="B10631" s="494">
        <v>34624</v>
      </c>
      <c r="C10631" s="537" t="s">
        <v>200</v>
      </c>
      <c r="D10631" s="541" t="s">
        <v>628</v>
      </c>
      <c r="E10631" s="540" t="s">
        <v>143</v>
      </c>
      <c r="F10631" s="496">
        <v>8.0199999999999996</v>
      </c>
    </row>
    <row r="10632" s="489" customFormat="1">
      <c r="B10632" s="494">
        <v>34627</v>
      </c>
      <c r="C10632" s="537" t="s">
        <v>200</v>
      </c>
      <c r="D10632" s="541" t="s">
        <v>629</v>
      </c>
      <c r="E10632" s="540" t="s">
        <v>143</v>
      </c>
      <c r="F10632" s="496">
        <v>19.34</v>
      </c>
    </row>
    <row r="10633" s="489" customFormat="1">
      <c r="B10633" s="494">
        <v>34629</v>
      </c>
      <c r="C10633" s="537" t="s">
        <v>200</v>
      </c>
      <c r="D10633" s="541" t="s">
        <v>630</v>
      </c>
      <c r="E10633" s="540" t="s">
        <v>143</v>
      </c>
      <c r="F10633" s="496">
        <v>29.559999999999999</v>
      </c>
    </row>
    <row r="10634" s="489" customFormat="1">
      <c r="B10634" s="494">
        <v>39257</v>
      </c>
      <c r="C10634" s="537" t="s">
        <v>200</v>
      </c>
      <c r="D10634" s="541" t="s">
        <v>631</v>
      </c>
      <c r="E10634" s="540" t="s">
        <v>143</v>
      </c>
      <c r="F10634" s="496">
        <v>6.0099999999999998</v>
      </c>
    </row>
    <row r="10635" s="489" customFormat="1">
      <c r="B10635" s="494">
        <v>39261</v>
      </c>
      <c r="C10635" s="537" t="s">
        <v>200</v>
      </c>
      <c r="D10635" s="541" t="s">
        <v>632</v>
      </c>
      <c r="E10635" s="540" t="s">
        <v>143</v>
      </c>
      <c r="F10635" s="496">
        <v>34.439999999999998</v>
      </c>
    </row>
    <row r="10636" s="489" customFormat="1">
      <c r="B10636" s="494">
        <v>39268</v>
      </c>
      <c r="C10636" s="537" t="s">
        <v>200</v>
      </c>
      <c r="D10636" s="541" t="s">
        <v>633</v>
      </c>
      <c r="E10636" s="540" t="s">
        <v>143</v>
      </c>
      <c r="F10636" s="496">
        <v>538.24000000000001</v>
      </c>
    </row>
    <row r="10637" s="489" customFormat="1">
      <c r="B10637" s="494">
        <v>39262</v>
      </c>
      <c r="C10637" s="537" t="s">
        <v>200</v>
      </c>
      <c r="D10637" s="541" t="s">
        <v>634</v>
      </c>
      <c r="E10637" s="540" t="s">
        <v>143</v>
      </c>
      <c r="F10637" s="496">
        <v>54.829999999999998</v>
      </c>
    </row>
    <row r="10638" s="489" customFormat="1">
      <c r="B10638" s="494">
        <v>39258</v>
      </c>
      <c r="C10638" s="537" t="s">
        <v>200</v>
      </c>
      <c r="D10638" s="541" t="s">
        <v>635</v>
      </c>
      <c r="E10638" s="540" t="s">
        <v>143</v>
      </c>
      <c r="F10638" s="496">
        <v>9.0600000000000005</v>
      </c>
    </row>
    <row r="10639" s="489" customFormat="1">
      <c r="B10639" s="494">
        <v>39263</v>
      </c>
      <c r="C10639" s="537" t="s">
        <v>200</v>
      </c>
      <c r="D10639" s="541" t="s">
        <v>636</v>
      </c>
      <c r="E10639" s="540" t="s">
        <v>143</v>
      </c>
      <c r="F10639" s="496">
        <v>94.819999999999993</v>
      </c>
    </row>
    <row r="10640" s="489" customFormat="1">
      <c r="B10640" s="494">
        <v>39264</v>
      </c>
      <c r="C10640" s="537" t="s">
        <v>200</v>
      </c>
      <c r="D10640" s="541" t="s">
        <v>637</v>
      </c>
      <c r="E10640" s="540" t="s">
        <v>143</v>
      </c>
      <c r="F10640" s="496">
        <v>131.34999999999999</v>
      </c>
    </row>
    <row r="10641" s="489" customFormat="1">
      <c r="B10641" s="494">
        <v>39259</v>
      </c>
      <c r="C10641" s="537" t="s">
        <v>200</v>
      </c>
      <c r="D10641" s="541" t="s">
        <v>638</v>
      </c>
      <c r="E10641" s="540" t="s">
        <v>143</v>
      </c>
      <c r="F10641" s="496">
        <v>13.960000000000001</v>
      </c>
    </row>
    <row r="10642" s="489" customFormat="1">
      <c r="B10642" s="494">
        <v>39265</v>
      </c>
      <c r="C10642" s="537" t="s">
        <v>200</v>
      </c>
      <c r="D10642" s="541" t="s">
        <v>639</v>
      </c>
      <c r="E10642" s="540" t="s">
        <v>143</v>
      </c>
      <c r="F10642" s="496">
        <v>178.33000000000001</v>
      </c>
    </row>
    <row r="10643" s="489" customFormat="1">
      <c r="B10643" s="494">
        <v>39260</v>
      </c>
      <c r="C10643" s="537" t="s">
        <v>200</v>
      </c>
      <c r="D10643" s="541" t="s">
        <v>640</v>
      </c>
      <c r="E10643" s="540" t="s">
        <v>143</v>
      </c>
      <c r="F10643" s="496">
        <v>21.370000000000001</v>
      </c>
    </row>
    <row r="10644" s="489" customFormat="1">
      <c r="B10644" s="494">
        <v>39266</v>
      </c>
      <c r="C10644" s="537" t="s">
        <v>200</v>
      </c>
      <c r="D10644" s="541" t="s">
        <v>641</v>
      </c>
      <c r="E10644" s="540" t="s">
        <v>143</v>
      </c>
      <c r="F10644" s="496">
        <v>269.10000000000002</v>
      </c>
    </row>
    <row r="10645" s="489" customFormat="1">
      <c r="B10645" s="494">
        <v>39267</v>
      </c>
      <c r="C10645" s="537" t="s">
        <v>200</v>
      </c>
      <c r="D10645" s="541" t="s">
        <v>642</v>
      </c>
      <c r="E10645" s="540" t="s">
        <v>143</v>
      </c>
      <c r="F10645" s="496">
        <v>336.44999999999999</v>
      </c>
    </row>
    <row r="10646" s="489" customFormat="1">
      <c r="B10646" s="494">
        <v>11901</v>
      </c>
      <c r="C10646" s="537" t="s">
        <v>200</v>
      </c>
      <c r="D10646" s="541" t="s">
        <v>643</v>
      </c>
      <c r="E10646" s="540" t="s">
        <v>143</v>
      </c>
      <c r="F10646" s="496">
        <v>0.66000000000000003</v>
      </c>
    </row>
    <row r="10647" s="489" customFormat="1">
      <c r="B10647" s="494">
        <v>11902</v>
      </c>
      <c r="C10647" s="537" t="s">
        <v>200</v>
      </c>
      <c r="D10647" s="541" t="s">
        <v>644</v>
      </c>
      <c r="E10647" s="540" t="s">
        <v>143</v>
      </c>
      <c r="F10647" s="496">
        <v>1.27</v>
      </c>
    </row>
    <row r="10648" s="489" customFormat="1">
      <c r="B10648" s="494">
        <v>11903</v>
      </c>
      <c r="C10648" s="537" t="s">
        <v>200</v>
      </c>
      <c r="D10648" s="541" t="s">
        <v>645</v>
      </c>
      <c r="E10648" s="540" t="s">
        <v>143</v>
      </c>
      <c r="F10648" s="496">
        <v>1.3500000000000001</v>
      </c>
    </row>
    <row r="10649" s="489" customFormat="1">
      <c r="B10649" s="494">
        <v>11904</v>
      </c>
      <c r="C10649" s="537" t="s">
        <v>200</v>
      </c>
      <c r="D10649" s="541" t="s">
        <v>646</v>
      </c>
      <c r="E10649" s="540" t="s">
        <v>143</v>
      </c>
      <c r="F10649" s="496">
        <v>2.04</v>
      </c>
    </row>
    <row r="10650" s="489" customFormat="1">
      <c r="B10650" s="494">
        <v>11905</v>
      </c>
      <c r="C10650" s="537" t="s">
        <v>200</v>
      </c>
      <c r="D10650" s="541" t="s">
        <v>647</v>
      </c>
      <c r="E10650" s="540" t="s">
        <v>143</v>
      </c>
      <c r="F10650" s="496">
        <v>2.4900000000000002</v>
      </c>
    </row>
    <row r="10651" s="489" customFormat="1">
      <c r="B10651" s="494">
        <v>11906</v>
      </c>
      <c r="C10651" s="537" t="s">
        <v>200</v>
      </c>
      <c r="D10651" s="541" t="s">
        <v>648</v>
      </c>
      <c r="E10651" s="540" t="s">
        <v>143</v>
      </c>
      <c r="F10651" s="496">
        <v>3.1699999999999999</v>
      </c>
    </row>
    <row r="10652" s="489" customFormat="1">
      <c r="B10652" s="494">
        <v>11919</v>
      </c>
      <c r="C10652" s="537" t="s">
        <v>200</v>
      </c>
      <c r="D10652" s="541" t="s">
        <v>649</v>
      </c>
      <c r="E10652" s="540" t="s">
        <v>143</v>
      </c>
      <c r="F10652" s="496">
        <v>5.8099999999999996</v>
      </c>
    </row>
    <row r="10653" s="489" customFormat="1">
      <c r="B10653" s="494">
        <v>11920</v>
      </c>
      <c r="C10653" s="537" t="s">
        <v>200</v>
      </c>
      <c r="D10653" s="541" t="s">
        <v>650</v>
      </c>
      <c r="E10653" s="540" t="s">
        <v>143</v>
      </c>
      <c r="F10653" s="496">
        <v>11.039999999999999</v>
      </c>
    </row>
    <row r="10654" s="489" customFormat="1">
      <c r="B10654" s="494">
        <v>11924</v>
      </c>
      <c r="C10654" s="537" t="s">
        <v>200</v>
      </c>
      <c r="D10654" s="541" t="s">
        <v>651</v>
      </c>
      <c r="E10654" s="540" t="s">
        <v>143</v>
      </c>
      <c r="F10654" s="496">
        <v>92.670000000000002</v>
      </c>
    </row>
    <row r="10655" s="489" customFormat="1">
      <c r="B10655" s="494">
        <v>11921</v>
      </c>
      <c r="C10655" s="537" t="s">
        <v>200</v>
      </c>
      <c r="D10655" s="541" t="s">
        <v>652</v>
      </c>
      <c r="E10655" s="540" t="s">
        <v>143</v>
      </c>
      <c r="F10655" s="496">
        <v>16.149999999999999</v>
      </c>
    </row>
    <row r="10656" s="489" customFormat="1">
      <c r="B10656" s="494">
        <v>11922</v>
      </c>
      <c r="C10656" s="537" t="s">
        <v>200</v>
      </c>
      <c r="D10656" s="541" t="s">
        <v>653</v>
      </c>
      <c r="E10656" s="540" t="s">
        <v>143</v>
      </c>
      <c r="F10656" s="496">
        <v>26.120000000000001</v>
      </c>
    </row>
    <row r="10657" s="489" customFormat="1">
      <c r="B10657" s="494">
        <v>11923</v>
      </c>
      <c r="C10657" s="537" t="s">
        <v>200</v>
      </c>
      <c r="D10657" s="541" t="s">
        <v>654</v>
      </c>
      <c r="E10657" s="540" t="s">
        <v>143</v>
      </c>
      <c r="F10657" s="496">
        <v>38.229999999999997</v>
      </c>
    </row>
    <row r="10658" s="489" customFormat="1">
      <c r="B10658" s="494">
        <v>11916</v>
      </c>
      <c r="C10658" s="537" t="s">
        <v>200</v>
      </c>
      <c r="D10658" s="541" t="s">
        <v>655</v>
      </c>
      <c r="E10658" s="540" t="s">
        <v>143</v>
      </c>
      <c r="F10658" s="496">
        <v>7.9500000000000002</v>
      </c>
    </row>
    <row r="10659" s="489" customFormat="1">
      <c r="B10659" s="494">
        <v>11914</v>
      </c>
      <c r="C10659" s="537" t="s">
        <v>200</v>
      </c>
      <c r="D10659" s="541" t="s">
        <v>656</v>
      </c>
      <c r="E10659" s="540" t="s">
        <v>143</v>
      </c>
      <c r="F10659" s="496">
        <v>57.280000000000001</v>
      </c>
    </row>
    <row r="10660" s="489" customFormat="1">
      <c r="B10660" s="494">
        <v>11917</v>
      </c>
      <c r="C10660" s="537" t="s">
        <v>200</v>
      </c>
      <c r="D10660" s="541" t="s">
        <v>657</v>
      </c>
      <c r="E10660" s="540" t="s">
        <v>143</v>
      </c>
      <c r="F10660" s="496">
        <v>14</v>
      </c>
    </row>
    <row r="10661" s="489" customFormat="1">
      <c r="B10661" s="494">
        <v>11918</v>
      </c>
      <c r="C10661" s="537" t="s">
        <v>200</v>
      </c>
      <c r="D10661" s="541" t="s">
        <v>658</v>
      </c>
      <c r="E10661" s="540" t="s">
        <v>143</v>
      </c>
      <c r="F10661" s="496">
        <v>16.609999999999999</v>
      </c>
    </row>
    <row r="10662" s="489" customFormat="1">
      <c r="B10662" s="494">
        <v>37734</v>
      </c>
      <c r="C10662" s="537" t="s">
        <v>200</v>
      </c>
      <c r="D10662" s="541" t="s">
        <v>659</v>
      </c>
      <c r="E10662" s="540" t="s">
        <v>188</v>
      </c>
      <c r="F10662" s="496">
        <v>84731.639999999999</v>
      </c>
    </row>
    <row r="10663" s="489" customFormat="1">
      <c r="B10663" s="494">
        <v>42251</v>
      </c>
      <c r="C10663" s="537" t="s">
        <v>200</v>
      </c>
      <c r="D10663" s="541" t="s">
        <v>660</v>
      </c>
      <c r="E10663" s="540" t="s">
        <v>188</v>
      </c>
      <c r="F10663" s="496">
        <v>96217.940000000002</v>
      </c>
    </row>
    <row r="10664" s="489" customFormat="1">
      <c r="B10664" s="494">
        <v>37733</v>
      </c>
      <c r="C10664" s="537" t="s">
        <v>200</v>
      </c>
      <c r="D10664" s="541" t="s">
        <v>661</v>
      </c>
      <c r="E10664" s="540" t="s">
        <v>188</v>
      </c>
      <c r="F10664" s="496">
        <v>63531.459999999999</v>
      </c>
    </row>
    <row r="10665" s="489" customFormat="1">
      <c r="B10665" s="494">
        <v>37735</v>
      </c>
      <c r="C10665" s="537" t="s">
        <v>200</v>
      </c>
      <c r="D10665" s="541" t="s">
        <v>662</v>
      </c>
      <c r="E10665" s="540" t="s">
        <v>188</v>
      </c>
      <c r="F10665" s="496">
        <v>76555.419999999998</v>
      </c>
    </row>
    <row r="10666" s="489" customFormat="1">
      <c r="B10666" s="494">
        <v>5090</v>
      </c>
      <c r="C10666" s="537" t="s">
        <v>200</v>
      </c>
      <c r="D10666" s="541" t="s">
        <v>13010</v>
      </c>
      <c r="E10666" s="540" t="s">
        <v>188</v>
      </c>
      <c r="F10666" s="496">
        <v>22.399999999999999</v>
      </c>
    </row>
    <row r="10667" s="489" customFormat="1">
      <c r="B10667" s="494">
        <v>5085</v>
      </c>
      <c r="C10667" s="537" t="s">
        <v>200</v>
      </c>
      <c r="D10667" s="541" t="s">
        <v>13011</v>
      </c>
      <c r="E10667" s="540" t="s">
        <v>188</v>
      </c>
      <c r="F10667" s="496">
        <v>33.350000000000001</v>
      </c>
    </row>
    <row r="10668" s="489" customFormat="1">
      <c r="B10668" s="494">
        <v>43603</v>
      </c>
      <c r="C10668" s="537" t="s">
        <v>200</v>
      </c>
      <c r="D10668" s="541" t="s">
        <v>13012</v>
      </c>
      <c r="E10668" s="540" t="s">
        <v>188</v>
      </c>
      <c r="F10668" s="496">
        <v>47.640000000000001</v>
      </c>
    </row>
    <row r="10669" s="489" customFormat="1">
      <c r="B10669" s="494">
        <v>38374</v>
      </c>
      <c r="C10669" s="537" t="s">
        <v>200</v>
      </c>
      <c r="D10669" s="541" t="s">
        <v>663</v>
      </c>
      <c r="E10669" s="540" t="s">
        <v>188</v>
      </c>
      <c r="F10669" s="496">
        <v>794.37</v>
      </c>
    </row>
    <row r="10670" s="489" customFormat="1">
      <c r="B10670" s="494">
        <v>4513</v>
      </c>
      <c r="C10670" s="537" t="s">
        <v>200</v>
      </c>
      <c r="D10670" s="541" t="s">
        <v>13013</v>
      </c>
      <c r="E10670" s="540" t="s">
        <v>143</v>
      </c>
      <c r="F10670" s="496">
        <v>5.54</v>
      </c>
    </row>
    <row r="10671" s="489" customFormat="1">
      <c r="B10671" s="494">
        <v>20212</v>
      </c>
      <c r="C10671" s="537" t="s">
        <v>200</v>
      </c>
      <c r="D10671" s="541" t="s">
        <v>13014</v>
      </c>
      <c r="E10671" s="540" t="s">
        <v>143</v>
      </c>
      <c r="F10671" s="496">
        <v>30.760000000000002</v>
      </c>
    </row>
    <row r="10672" s="489" customFormat="1">
      <c r="B10672" s="494">
        <v>20209</v>
      </c>
      <c r="C10672" s="537" t="s">
        <v>200</v>
      </c>
      <c r="D10672" s="541" t="s">
        <v>13015</v>
      </c>
      <c r="E10672" s="540" t="s">
        <v>143</v>
      </c>
      <c r="F10672" s="496">
        <v>36.740000000000002</v>
      </c>
    </row>
    <row r="10673" s="489" customFormat="1">
      <c r="B10673" s="494">
        <v>4430</v>
      </c>
      <c r="C10673" s="537" t="s">
        <v>200</v>
      </c>
      <c r="D10673" s="541" t="s">
        <v>13016</v>
      </c>
      <c r="E10673" s="540" t="s">
        <v>143</v>
      </c>
      <c r="F10673" s="496">
        <v>18</v>
      </c>
    </row>
    <row r="10674" s="489" customFormat="1">
      <c r="B10674" s="494">
        <v>4433</v>
      </c>
      <c r="C10674" s="537" t="s">
        <v>200</v>
      </c>
      <c r="D10674" s="541" t="s">
        <v>13017</v>
      </c>
      <c r="E10674" s="540" t="s">
        <v>143</v>
      </c>
      <c r="F10674" s="496">
        <v>35.200000000000003</v>
      </c>
    </row>
    <row r="10675" s="489" customFormat="1">
      <c r="B10675" s="494">
        <v>4400</v>
      </c>
      <c r="C10675" s="537" t="s">
        <v>200</v>
      </c>
      <c r="D10675" s="541" t="s">
        <v>13018</v>
      </c>
      <c r="E10675" s="540" t="s">
        <v>143</v>
      </c>
      <c r="F10675" s="496">
        <v>28.649999999999999</v>
      </c>
    </row>
    <row r="10676" s="489" customFormat="1">
      <c r="B10676" s="494">
        <v>2729</v>
      </c>
      <c r="C10676" s="537" t="s">
        <v>200</v>
      </c>
      <c r="D10676" s="541" t="s">
        <v>13019</v>
      </c>
      <c r="E10676" s="540" t="s">
        <v>188</v>
      </c>
      <c r="F10676" s="496">
        <v>24.370000000000001</v>
      </c>
    </row>
    <row r="10677" s="489" customFormat="1">
      <c r="B10677" s="494">
        <v>37106</v>
      </c>
      <c r="C10677" s="537" t="s">
        <v>200</v>
      </c>
      <c r="D10677" s="541" t="s">
        <v>13020</v>
      </c>
      <c r="E10677" s="540" t="s">
        <v>188</v>
      </c>
      <c r="F10677" s="496">
        <v>5326.25</v>
      </c>
    </row>
    <row r="10678" s="489" customFormat="1">
      <c r="B10678" s="494">
        <v>11869</v>
      </c>
      <c r="C10678" s="537" t="s">
        <v>200</v>
      </c>
      <c r="D10678" s="541" t="s">
        <v>13021</v>
      </c>
      <c r="E10678" s="540" t="s">
        <v>188</v>
      </c>
      <c r="F10678" s="496">
        <v>1065.25</v>
      </c>
    </row>
    <row r="10679" s="489" customFormat="1">
      <c r="B10679" s="494">
        <v>43981</v>
      </c>
      <c r="C10679" s="537" t="s">
        <v>200</v>
      </c>
      <c r="D10679" s="541" t="s">
        <v>13022</v>
      </c>
      <c r="E10679" s="540" t="s">
        <v>188</v>
      </c>
      <c r="F10679" s="496">
        <v>8026.6099999999997</v>
      </c>
    </row>
    <row r="10680" s="489" customFormat="1">
      <c r="B10680" s="494">
        <v>37104</v>
      </c>
      <c r="C10680" s="537" t="s">
        <v>200</v>
      </c>
      <c r="D10680" s="541" t="s">
        <v>13023</v>
      </c>
      <c r="E10680" s="540" t="s">
        <v>188</v>
      </c>
      <c r="F10680" s="496">
        <v>1336.9100000000001</v>
      </c>
    </row>
    <row r="10681" s="489" customFormat="1">
      <c r="B10681" s="494">
        <v>43982</v>
      </c>
      <c r="C10681" s="537" t="s">
        <v>200</v>
      </c>
      <c r="D10681" s="541" t="s">
        <v>13024</v>
      </c>
      <c r="E10681" s="540" t="s">
        <v>188</v>
      </c>
      <c r="F10681" s="496">
        <v>12680.030000000001</v>
      </c>
    </row>
    <row r="10682" s="489" customFormat="1">
      <c r="B10682" s="494">
        <v>43978</v>
      </c>
      <c r="C10682" s="537" t="s">
        <v>200</v>
      </c>
      <c r="D10682" s="541" t="s">
        <v>13025</v>
      </c>
      <c r="E10682" s="540" t="s">
        <v>188</v>
      </c>
      <c r="F10682" s="496">
        <v>1981.27</v>
      </c>
    </row>
    <row r="10683" s="489" customFormat="1">
      <c r="B10683" s="494">
        <v>11871</v>
      </c>
      <c r="C10683" s="537" t="s">
        <v>200</v>
      </c>
      <c r="D10683" s="541" t="s">
        <v>13026</v>
      </c>
      <c r="E10683" s="540" t="s">
        <v>188</v>
      </c>
      <c r="F10683" s="496">
        <v>496.56999999999999</v>
      </c>
    </row>
    <row r="10684" s="489" customFormat="1">
      <c r="B10684" s="494">
        <v>37105</v>
      </c>
      <c r="C10684" s="537" t="s">
        <v>200</v>
      </c>
      <c r="D10684" s="541" t="s">
        <v>13027</v>
      </c>
      <c r="E10684" s="540" t="s">
        <v>188</v>
      </c>
      <c r="F10684" s="496">
        <v>3055.3499999999999</v>
      </c>
    </row>
    <row r="10685" s="489" customFormat="1">
      <c r="B10685" s="494">
        <v>43980</v>
      </c>
      <c r="C10685" s="537" t="s">
        <v>200</v>
      </c>
      <c r="D10685" s="541" t="s">
        <v>13028</v>
      </c>
      <c r="E10685" s="540" t="s">
        <v>188</v>
      </c>
      <c r="F10685" s="496">
        <v>3805.1199999999999</v>
      </c>
    </row>
    <row r="10686" s="489" customFormat="1">
      <c r="B10686" s="494">
        <v>43979</v>
      </c>
      <c r="C10686" s="537" t="s">
        <v>200</v>
      </c>
      <c r="D10686" s="541" t="s">
        <v>13029</v>
      </c>
      <c r="E10686" s="540" t="s">
        <v>188</v>
      </c>
      <c r="F10686" s="496">
        <v>714.94000000000005</v>
      </c>
    </row>
    <row r="10687" s="489" customFormat="1">
      <c r="B10687" s="494">
        <v>11868</v>
      </c>
      <c r="C10687" s="537" t="s">
        <v>200</v>
      </c>
      <c r="D10687" s="541" t="s">
        <v>13030</v>
      </c>
      <c r="E10687" s="540" t="s">
        <v>188</v>
      </c>
      <c r="F10687" s="496">
        <v>691.41999999999996</v>
      </c>
    </row>
    <row r="10688" s="489" customFormat="1">
      <c r="B10688" s="494">
        <v>34636</v>
      </c>
      <c r="C10688" s="537" t="s">
        <v>200</v>
      </c>
      <c r="D10688" s="541" t="s">
        <v>13031</v>
      </c>
      <c r="E10688" s="540" t="s">
        <v>188</v>
      </c>
      <c r="F10688" s="496">
        <v>491</v>
      </c>
    </row>
    <row r="10689" s="489" customFormat="1">
      <c r="B10689" s="494">
        <v>34639</v>
      </c>
      <c r="C10689" s="537" t="s">
        <v>200</v>
      </c>
      <c r="D10689" s="541" t="s">
        <v>13032</v>
      </c>
      <c r="E10689" s="540" t="s">
        <v>188</v>
      </c>
      <c r="F10689" s="496">
        <v>1133.3099999999999</v>
      </c>
    </row>
    <row r="10690" s="489" customFormat="1">
      <c r="B10690" s="494">
        <v>34640</v>
      </c>
      <c r="C10690" s="537" t="s">
        <v>200</v>
      </c>
      <c r="D10690" s="541" t="s">
        <v>13033</v>
      </c>
      <c r="E10690" s="540" t="s">
        <v>188</v>
      </c>
      <c r="F10690" s="496">
        <v>1285.5699999999999</v>
      </c>
    </row>
    <row r="10691" s="489" customFormat="1">
      <c r="B10691" s="494">
        <v>43977</v>
      </c>
      <c r="C10691" s="537" t="s">
        <v>200</v>
      </c>
      <c r="D10691" s="541" t="s">
        <v>13034</v>
      </c>
      <c r="E10691" s="540" t="s">
        <v>188</v>
      </c>
      <c r="F10691" s="496">
        <v>2216.2399999999998</v>
      </c>
    </row>
    <row r="10692" s="489" customFormat="1">
      <c r="B10692" s="494">
        <v>34637</v>
      </c>
      <c r="C10692" s="537" t="s">
        <v>200</v>
      </c>
      <c r="D10692" s="541" t="s">
        <v>13035</v>
      </c>
      <c r="E10692" s="540" t="s">
        <v>188</v>
      </c>
      <c r="F10692" s="496">
        <v>296.93000000000001</v>
      </c>
    </row>
    <row r="10693" s="489" customFormat="1">
      <c r="B10693" s="494">
        <v>34638</v>
      </c>
      <c r="C10693" s="537" t="s">
        <v>200</v>
      </c>
      <c r="D10693" s="541" t="s">
        <v>13036</v>
      </c>
      <c r="E10693" s="540" t="s">
        <v>188</v>
      </c>
      <c r="F10693" s="496">
        <v>459.29000000000002</v>
      </c>
    </row>
    <row r="10694" s="489" customFormat="1">
      <c r="B10694" s="494">
        <v>34641</v>
      </c>
      <c r="C10694" s="537" t="s">
        <v>200</v>
      </c>
      <c r="D10694" s="541" t="s">
        <v>13037</v>
      </c>
      <c r="E10694" s="540" t="s">
        <v>188</v>
      </c>
      <c r="F10694" s="496">
        <v>109.59</v>
      </c>
    </row>
    <row r="10695" s="489" customFormat="1">
      <c r="B10695" s="494">
        <v>43434</v>
      </c>
      <c r="C10695" s="537" t="s">
        <v>200</v>
      </c>
      <c r="D10695" s="541" t="s">
        <v>13038</v>
      </c>
      <c r="E10695" s="540" t="s">
        <v>188</v>
      </c>
      <c r="F10695" s="496">
        <v>118.48</v>
      </c>
    </row>
    <row r="10696" s="489" customFormat="1">
      <c r="B10696" s="494">
        <v>43435</v>
      </c>
      <c r="C10696" s="537" t="s">
        <v>200</v>
      </c>
      <c r="D10696" s="541" t="s">
        <v>13039</v>
      </c>
      <c r="E10696" s="540" t="s">
        <v>188</v>
      </c>
      <c r="F10696" s="496">
        <v>217.22</v>
      </c>
    </row>
    <row r="10697" s="489" customFormat="1">
      <c r="B10697" s="494">
        <v>43436</v>
      </c>
      <c r="C10697" s="537" t="s">
        <v>200</v>
      </c>
      <c r="D10697" s="541" t="s">
        <v>13040</v>
      </c>
      <c r="E10697" s="540" t="s">
        <v>188</v>
      </c>
      <c r="F10697" s="496">
        <v>380.13999999999999</v>
      </c>
    </row>
    <row r="10698" s="489" customFormat="1">
      <c r="B10698" s="494">
        <v>43437</v>
      </c>
      <c r="C10698" s="537" t="s">
        <v>200</v>
      </c>
      <c r="D10698" s="541" t="s">
        <v>13041</v>
      </c>
      <c r="E10698" s="540" t="s">
        <v>188</v>
      </c>
      <c r="F10698" s="496">
        <v>689.20000000000005</v>
      </c>
    </row>
    <row r="10699" s="489" customFormat="1">
      <c r="B10699" s="494">
        <v>43438</v>
      </c>
      <c r="C10699" s="537" t="s">
        <v>200</v>
      </c>
      <c r="D10699" s="541" t="s">
        <v>13042</v>
      </c>
      <c r="E10699" s="540" t="s">
        <v>188</v>
      </c>
      <c r="F10699" s="496">
        <v>1234.24</v>
      </c>
    </row>
    <row r="10700" s="489" customFormat="1">
      <c r="B10700" s="494">
        <v>41627</v>
      </c>
      <c r="C10700" s="537" t="s">
        <v>200</v>
      </c>
      <c r="D10700" s="541" t="s">
        <v>13043</v>
      </c>
      <c r="E10700" s="540" t="s">
        <v>188</v>
      </c>
      <c r="F10700" s="496">
        <v>182.66</v>
      </c>
    </row>
    <row r="10701" s="489" customFormat="1">
      <c r="B10701" s="494">
        <v>41628</v>
      </c>
      <c r="C10701" s="537" t="s">
        <v>200</v>
      </c>
      <c r="D10701" s="541" t="s">
        <v>13044</v>
      </c>
      <c r="E10701" s="540" t="s">
        <v>188</v>
      </c>
      <c r="F10701" s="496">
        <v>335.70999999999998</v>
      </c>
    </row>
    <row r="10702" s="489" customFormat="1">
      <c r="B10702" s="494">
        <v>41629</v>
      </c>
      <c r="C10702" s="537" t="s">
        <v>200</v>
      </c>
      <c r="D10702" s="541" t="s">
        <v>13045</v>
      </c>
      <c r="E10702" s="540" t="s">
        <v>188</v>
      </c>
      <c r="F10702" s="496">
        <v>426.55000000000001</v>
      </c>
    </row>
    <row r="10703" s="489" customFormat="1">
      <c r="B10703" s="494">
        <v>43429</v>
      </c>
      <c r="C10703" s="537" t="s">
        <v>200</v>
      </c>
      <c r="D10703" s="541" t="s">
        <v>13046</v>
      </c>
      <c r="E10703" s="540" t="s">
        <v>188</v>
      </c>
      <c r="F10703" s="496">
        <v>94.510000000000005</v>
      </c>
    </row>
    <row r="10704" s="489" customFormat="1">
      <c r="B10704" s="494">
        <v>43430</v>
      </c>
      <c r="C10704" s="537" t="s">
        <v>200</v>
      </c>
      <c r="D10704" s="541" t="s">
        <v>13047</v>
      </c>
      <c r="E10704" s="540" t="s">
        <v>188</v>
      </c>
      <c r="F10704" s="496">
        <v>156.99000000000001</v>
      </c>
    </row>
    <row r="10705" s="489" customFormat="1">
      <c r="B10705" s="494">
        <v>43431</v>
      </c>
      <c r="C10705" s="537" t="s">
        <v>200</v>
      </c>
      <c r="D10705" s="541" t="s">
        <v>13048</v>
      </c>
      <c r="E10705" s="540" t="s">
        <v>188</v>
      </c>
      <c r="F10705" s="496">
        <v>304.11000000000001</v>
      </c>
    </row>
    <row r="10706" s="489" customFormat="1">
      <c r="B10706" s="494">
        <v>43432</v>
      </c>
      <c r="C10706" s="537" t="s">
        <v>200</v>
      </c>
      <c r="D10706" s="541" t="s">
        <v>13049</v>
      </c>
      <c r="E10706" s="540" t="s">
        <v>188</v>
      </c>
      <c r="F10706" s="496">
        <v>631.92999999999995</v>
      </c>
    </row>
    <row r="10707" s="489" customFormat="1">
      <c r="B10707" s="494">
        <v>43433</v>
      </c>
      <c r="C10707" s="537" t="s">
        <v>200</v>
      </c>
      <c r="D10707" s="541" t="s">
        <v>13050</v>
      </c>
      <c r="E10707" s="540" t="s">
        <v>188</v>
      </c>
      <c r="F10707" s="496">
        <v>996.27999999999997</v>
      </c>
    </row>
    <row r="10708" s="489" customFormat="1">
      <c r="B10708" s="494">
        <v>43094</v>
      </c>
      <c r="C10708" s="537" t="s">
        <v>200</v>
      </c>
      <c r="D10708" s="541" t="s">
        <v>13051</v>
      </c>
      <c r="E10708" s="540" t="s">
        <v>188</v>
      </c>
      <c r="F10708" s="496">
        <v>290.57999999999998</v>
      </c>
    </row>
    <row r="10709" s="489" customFormat="1">
      <c r="B10709" s="494">
        <v>43093</v>
      </c>
      <c r="C10709" s="537" t="s">
        <v>200</v>
      </c>
      <c r="D10709" s="541" t="s">
        <v>13052</v>
      </c>
      <c r="E10709" s="540" t="s">
        <v>188</v>
      </c>
      <c r="F10709" s="496">
        <v>308.80000000000001</v>
      </c>
    </row>
    <row r="10710" s="489" customFormat="1">
      <c r="B10710" s="494">
        <v>11694</v>
      </c>
      <c r="C10710" s="537" t="s">
        <v>200</v>
      </c>
      <c r="D10710" s="541" t="s">
        <v>13053</v>
      </c>
      <c r="E10710" s="540" t="s">
        <v>188</v>
      </c>
      <c r="F10710" s="496">
        <v>1116.3099999999999</v>
      </c>
    </row>
    <row r="10711" s="489" customFormat="1">
      <c r="B10711" s="494">
        <v>1030</v>
      </c>
      <c r="C10711" s="537" t="s">
        <v>200</v>
      </c>
      <c r="D10711" s="541" t="s">
        <v>13054</v>
      </c>
      <c r="E10711" s="540" t="s">
        <v>188</v>
      </c>
      <c r="F10711" s="496">
        <v>50.5</v>
      </c>
    </row>
    <row r="10712" s="489" customFormat="1">
      <c r="B10712" s="494">
        <v>11881</v>
      </c>
      <c r="C10712" s="537" t="s">
        <v>200</v>
      </c>
      <c r="D10712" s="541" t="s">
        <v>13055</v>
      </c>
      <c r="E10712" s="540" t="s">
        <v>188</v>
      </c>
      <c r="F10712" s="496">
        <v>167.84999999999999</v>
      </c>
    </row>
    <row r="10713" s="489" customFormat="1">
      <c r="B10713" s="494">
        <v>35277</v>
      </c>
      <c r="C10713" s="537" t="s">
        <v>200</v>
      </c>
      <c r="D10713" s="541" t="s">
        <v>13056</v>
      </c>
      <c r="E10713" s="540" t="s">
        <v>188</v>
      </c>
      <c r="F10713" s="496">
        <v>363.01999999999998</v>
      </c>
    </row>
    <row r="10714" s="489" customFormat="1">
      <c r="B10714" s="494">
        <v>10521</v>
      </c>
      <c r="C10714" s="537" t="s">
        <v>200</v>
      </c>
      <c r="D10714" s="541" t="s">
        <v>664</v>
      </c>
      <c r="E10714" s="540" t="s">
        <v>188</v>
      </c>
      <c r="F10714" s="496">
        <v>268.22000000000003</v>
      </c>
    </row>
    <row r="10715" s="489" customFormat="1">
      <c r="B10715" s="494">
        <v>10885</v>
      </c>
      <c r="C10715" s="537" t="s">
        <v>200</v>
      </c>
      <c r="D10715" s="541" t="s">
        <v>665</v>
      </c>
      <c r="E10715" s="540" t="s">
        <v>188</v>
      </c>
      <c r="F10715" s="496">
        <v>339.26999999999998</v>
      </c>
    </row>
    <row r="10716" s="489" customFormat="1">
      <c r="B10716" s="494">
        <v>20962</v>
      </c>
      <c r="C10716" s="537" t="s">
        <v>200</v>
      </c>
      <c r="D10716" s="541" t="s">
        <v>666</v>
      </c>
      <c r="E10716" s="540" t="s">
        <v>188</v>
      </c>
      <c r="F10716" s="496">
        <v>281</v>
      </c>
    </row>
    <row r="10717" s="489" customFormat="1">
      <c r="B10717" s="494">
        <v>20963</v>
      </c>
      <c r="C10717" s="537" t="s">
        <v>200</v>
      </c>
      <c r="D10717" s="541" t="s">
        <v>667</v>
      </c>
      <c r="E10717" s="540" t="s">
        <v>188</v>
      </c>
      <c r="F10717" s="496">
        <v>343.25999999999999</v>
      </c>
    </row>
    <row r="10718" s="489" customFormat="1">
      <c r="B10718" s="494">
        <v>34643</v>
      </c>
      <c r="C10718" s="537" t="s">
        <v>200</v>
      </c>
      <c r="D10718" s="541" t="s">
        <v>13057</v>
      </c>
      <c r="E10718" s="540" t="s">
        <v>188</v>
      </c>
      <c r="F10718" s="496">
        <v>41.810000000000002</v>
      </c>
    </row>
    <row r="10719" s="489" customFormat="1">
      <c r="B10719" s="494">
        <v>41480</v>
      </c>
      <c r="C10719" s="537" t="s">
        <v>200</v>
      </c>
      <c r="D10719" s="541" t="s">
        <v>13058</v>
      </c>
      <c r="E10719" s="540" t="s">
        <v>188</v>
      </c>
      <c r="F10719" s="496">
        <v>48.469999999999999</v>
      </c>
    </row>
    <row r="10720" s="489" customFormat="1">
      <c r="B10720" s="494">
        <v>41474</v>
      </c>
      <c r="C10720" s="537" t="s">
        <v>200</v>
      </c>
      <c r="D10720" s="541" t="s">
        <v>13059</v>
      </c>
      <c r="E10720" s="540" t="s">
        <v>188</v>
      </c>
      <c r="F10720" s="496">
        <v>77.430000000000007</v>
      </c>
    </row>
    <row r="10721" s="489" customFormat="1">
      <c r="B10721" s="494">
        <v>41475</v>
      </c>
      <c r="C10721" s="537" t="s">
        <v>200</v>
      </c>
      <c r="D10721" s="541" t="s">
        <v>13060</v>
      </c>
      <c r="E10721" s="540" t="s">
        <v>188</v>
      </c>
      <c r="F10721" s="496">
        <v>66.069999999999993</v>
      </c>
    </row>
    <row r="10722" s="489" customFormat="1">
      <c r="B10722" s="494">
        <v>41476</v>
      </c>
      <c r="C10722" s="537" t="s">
        <v>200</v>
      </c>
      <c r="D10722" s="541" t="s">
        <v>13061</v>
      </c>
      <c r="E10722" s="540" t="s">
        <v>188</v>
      </c>
      <c r="F10722" s="496">
        <v>144.66999999999999</v>
      </c>
    </row>
    <row r="10723" s="489" customFormat="1">
      <c r="B10723" s="494">
        <v>2555</v>
      </c>
      <c r="C10723" s="537" t="s">
        <v>200</v>
      </c>
      <c r="D10723" s="541" t="s">
        <v>668</v>
      </c>
      <c r="E10723" s="540" t="s">
        <v>188</v>
      </c>
      <c r="F10723" s="496">
        <v>1.4299999999999999</v>
      </c>
    </row>
    <row r="10724" s="489" customFormat="1">
      <c r="B10724" s="494">
        <v>2556</v>
      </c>
      <c r="C10724" s="537" t="s">
        <v>200</v>
      </c>
      <c r="D10724" s="541" t="s">
        <v>669</v>
      </c>
      <c r="E10724" s="540" t="s">
        <v>188</v>
      </c>
      <c r="F10724" s="496">
        <v>1.48</v>
      </c>
    </row>
    <row r="10725" s="489" customFormat="1">
      <c r="B10725" s="494">
        <v>2557</v>
      </c>
      <c r="C10725" s="537" t="s">
        <v>200</v>
      </c>
      <c r="D10725" s="541" t="s">
        <v>670</v>
      </c>
      <c r="E10725" s="540" t="s">
        <v>188</v>
      </c>
      <c r="F10725" s="496">
        <v>3.1400000000000001</v>
      </c>
    </row>
    <row r="10726" s="489" customFormat="1">
      <c r="B10726" s="494">
        <v>10569</v>
      </c>
      <c r="C10726" s="537" t="s">
        <v>200</v>
      </c>
      <c r="D10726" s="541" t="s">
        <v>13062</v>
      </c>
      <c r="E10726" s="540" t="s">
        <v>188</v>
      </c>
      <c r="F10726" s="496">
        <v>3.1400000000000001</v>
      </c>
    </row>
    <row r="10727" s="489" customFormat="1">
      <c r="B10727" s="494">
        <v>39810</v>
      </c>
      <c r="C10727" s="537" t="s">
        <v>200</v>
      </c>
      <c r="D10727" s="541" t="s">
        <v>13063</v>
      </c>
      <c r="E10727" s="540" t="s">
        <v>188</v>
      </c>
      <c r="F10727" s="496">
        <v>39.210000000000001</v>
      </c>
    </row>
    <row r="10728" s="489" customFormat="1">
      <c r="B10728" s="494">
        <v>39811</v>
      </c>
      <c r="C10728" s="537" t="s">
        <v>200</v>
      </c>
      <c r="D10728" s="541" t="s">
        <v>13064</v>
      </c>
      <c r="E10728" s="540" t="s">
        <v>188</v>
      </c>
      <c r="F10728" s="496">
        <v>47.960000000000001</v>
      </c>
    </row>
    <row r="10729" s="489" customFormat="1">
      <c r="B10729" s="494">
        <v>39812</v>
      </c>
      <c r="C10729" s="537" t="s">
        <v>200</v>
      </c>
      <c r="D10729" s="541" t="s">
        <v>13065</v>
      </c>
      <c r="E10729" s="540" t="s">
        <v>188</v>
      </c>
      <c r="F10729" s="496">
        <v>78.870000000000005</v>
      </c>
    </row>
    <row r="10730" s="489" customFormat="1">
      <c r="B10730" s="494">
        <v>43096</v>
      </c>
      <c r="C10730" s="537" t="s">
        <v>200</v>
      </c>
      <c r="D10730" s="541" t="s">
        <v>13066</v>
      </c>
      <c r="E10730" s="540" t="s">
        <v>188</v>
      </c>
      <c r="F10730" s="496">
        <v>261.43000000000001</v>
      </c>
    </row>
    <row r="10731" s="489" customFormat="1">
      <c r="B10731" s="494">
        <v>43102</v>
      </c>
      <c r="C10731" s="537" t="s">
        <v>200</v>
      </c>
      <c r="D10731" s="541" t="s">
        <v>13067</v>
      </c>
      <c r="E10731" s="540" t="s">
        <v>188</v>
      </c>
      <c r="F10731" s="496">
        <v>158.96000000000001</v>
      </c>
    </row>
    <row r="10732" s="489" customFormat="1">
      <c r="B10732" s="494">
        <v>43103</v>
      </c>
      <c r="C10732" s="537" t="s">
        <v>200</v>
      </c>
      <c r="D10732" s="541" t="s">
        <v>13068</v>
      </c>
      <c r="E10732" s="540" t="s">
        <v>188</v>
      </c>
      <c r="F10732" s="496">
        <v>234.06999999999999</v>
      </c>
    </row>
    <row r="10733" s="489" customFormat="1">
      <c r="B10733" s="494">
        <v>43098</v>
      </c>
      <c r="C10733" s="537" t="s">
        <v>200</v>
      </c>
      <c r="D10733" s="541" t="s">
        <v>13069</v>
      </c>
      <c r="E10733" s="540" t="s">
        <v>188</v>
      </c>
      <c r="F10733" s="496">
        <v>88.549999999999997</v>
      </c>
    </row>
    <row r="10734" s="489" customFormat="1">
      <c r="B10734" s="494">
        <v>43097</v>
      </c>
      <c r="C10734" s="537" t="s">
        <v>200</v>
      </c>
      <c r="D10734" s="541" t="s">
        <v>13070</v>
      </c>
      <c r="E10734" s="540" t="s">
        <v>188</v>
      </c>
      <c r="F10734" s="496">
        <v>52.460000000000001</v>
      </c>
    </row>
    <row r="10735" s="489" customFormat="1">
      <c r="B10735" s="494">
        <v>43104</v>
      </c>
      <c r="C10735" s="537" t="s">
        <v>200</v>
      </c>
      <c r="D10735" s="541" t="s">
        <v>13071</v>
      </c>
      <c r="E10735" s="540" t="s">
        <v>188</v>
      </c>
      <c r="F10735" s="496">
        <v>620.59000000000003</v>
      </c>
    </row>
    <row r="10736" s="489" customFormat="1">
      <c r="B10736" s="494">
        <v>39771</v>
      </c>
      <c r="C10736" s="537" t="s">
        <v>200</v>
      </c>
      <c r="D10736" s="541" t="s">
        <v>671</v>
      </c>
      <c r="E10736" s="540" t="s">
        <v>188</v>
      </c>
      <c r="F10736" s="496">
        <v>30.140000000000001</v>
      </c>
    </row>
    <row r="10737" s="489" customFormat="1">
      <c r="B10737" s="494">
        <v>39772</v>
      </c>
      <c r="C10737" s="537" t="s">
        <v>200</v>
      </c>
      <c r="D10737" s="541" t="s">
        <v>672</v>
      </c>
      <c r="E10737" s="540" t="s">
        <v>188</v>
      </c>
      <c r="F10737" s="496">
        <v>59.25</v>
      </c>
    </row>
    <row r="10738" s="489" customFormat="1">
      <c r="B10738" s="494">
        <v>39773</v>
      </c>
      <c r="C10738" s="537" t="s">
        <v>200</v>
      </c>
      <c r="D10738" s="541" t="s">
        <v>673</v>
      </c>
      <c r="E10738" s="540" t="s">
        <v>188</v>
      </c>
      <c r="F10738" s="496">
        <v>95.230000000000004</v>
      </c>
    </row>
    <row r="10739" s="489" customFormat="1">
      <c r="B10739" s="494">
        <v>39774</v>
      </c>
      <c r="C10739" s="537" t="s">
        <v>200</v>
      </c>
      <c r="D10739" s="541" t="s">
        <v>674</v>
      </c>
      <c r="E10739" s="540" t="s">
        <v>188</v>
      </c>
      <c r="F10739" s="496">
        <v>142.44999999999999</v>
      </c>
    </row>
    <row r="10740" s="489" customFormat="1">
      <c r="B10740" s="494">
        <v>39775</v>
      </c>
      <c r="C10740" s="537" t="s">
        <v>200</v>
      </c>
      <c r="D10740" s="541" t="s">
        <v>675</v>
      </c>
      <c r="E10740" s="540" t="s">
        <v>188</v>
      </c>
      <c r="F10740" s="496">
        <v>190.11000000000001</v>
      </c>
    </row>
    <row r="10741" s="489" customFormat="1">
      <c r="B10741" s="494">
        <v>39776</v>
      </c>
      <c r="C10741" s="537" t="s">
        <v>200</v>
      </c>
      <c r="D10741" s="541" t="s">
        <v>676</v>
      </c>
      <c r="E10741" s="540" t="s">
        <v>188</v>
      </c>
      <c r="F10741" s="496">
        <v>229.75999999999999</v>
      </c>
    </row>
    <row r="10742" s="489" customFormat="1">
      <c r="B10742" s="494">
        <v>39777</v>
      </c>
      <c r="C10742" s="537" t="s">
        <v>200</v>
      </c>
      <c r="D10742" s="541" t="s">
        <v>677</v>
      </c>
      <c r="E10742" s="540" t="s">
        <v>188</v>
      </c>
      <c r="F10742" s="496">
        <v>291.20999999999998</v>
      </c>
    </row>
    <row r="10743" s="489" customFormat="1">
      <c r="B10743" s="494">
        <v>20254</v>
      </c>
      <c r="C10743" s="537" t="s">
        <v>200</v>
      </c>
      <c r="D10743" s="541" t="s">
        <v>13072</v>
      </c>
      <c r="E10743" s="540" t="s">
        <v>188</v>
      </c>
      <c r="F10743" s="496">
        <v>21.140000000000001</v>
      </c>
    </row>
    <row r="10744" s="489" customFormat="1">
      <c r="B10744" s="494">
        <v>20253</v>
      </c>
      <c r="C10744" s="537" t="s">
        <v>200</v>
      </c>
      <c r="D10744" s="541" t="s">
        <v>13073</v>
      </c>
      <c r="E10744" s="540" t="s">
        <v>188</v>
      </c>
      <c r="F10744" s="496">
        <v>69.409999999999997</v>
      </c>
    </row>
    <row r="10745" s="489" customFormat="1">
      <c r="B10745" s="494">
        <v>1872</v>
      </c>
      <c r="C10745" s="537" t="s">
        <v>200</v>
      </c>
      <c r="D10745" s="541" t="s">
        <v>678</v>
      </c>
      <c r="E10745" s="540" t="s">
        <v>188</v>
      </c>
      <c r="F10745" s="496">
        <v>2.8900000000000001</v>
      </c>
    </row>
    <row r="10746" s="489" customFormat="1">
      <c r="B10746" s="494">
        <v>1873</v>
      </c>
      <c r="C10746" s="537" t="s">
        <v>200</v>
      </c>
      <c r="D10746" s="541" t="s">
        <v>679</v>
      </c>
      <c r="E10746" s="540" t="s">
        <v>188</v>
      </c>
      <c r="F10746" s="496">
        <v>5.75</v>
      </c>
    </row>
    <row r="10747" s="489" customFormat="1">
      <c r="B10747" s="494">
        <v>14055</v>
      </c>
      <c r="C10747" s="537" t="s">
        <v>200</v>
      </c>
      <c r="D10747" s="541" t="s">
        <v>13074</v>
      </c>
      <c r="E10747" s="540" t="s">
        <v>188</v>
      </c>
      <c r="F10747" s="496">
        <v>634.25999999999999</v>
      </c>
    </row>
    <row r="10748" s="489" customFormat="1">
      <c r="B10748" s="494">
        <v>11247</v>
      </c>
      <c r="C10748" s="537" t="s">
        <v>200</v>
      </c>
      <c r="D10748" s="541" t="s">
        <v>13075</v>
      </c>
      <c r="E10748" s="540" t="s">
        <v>188</v>
      </c>
      <c r="F10748" s="496">
        <v>1334.6300000000001</v>
      </c>
    </row>
    <row r="10749" s="489" customFormat="1">
      <c r="B10749" s="494">
        <v>11250</v>
      </c>
      <c r="C10749" s="537" t="s">
        <v>200</v>
      </c>
      <c r="D10749" s="541" t="s">
        <v>13076</v>
      </c>
      <c r="E10749" s="540" t="s">
        <v>188</v>
      </c>
      <c r="F10749" s="496">
        <v>57.460000000000001</v>
      </c>
    </row>
    <row r="10750" s="489" customFormat="1">
      <c r="B10750" s="494">
        <v>11249</v>
      </c>
      <c r="C10750" s="537" t="s">
        <v>200</v>
      </c>
      <c r="D10750" s="541" t="s">
        <v>13077</v>
      </c>
      <c r="E10750" s="540" t="s">
        <v>188</v>
      </c>
      <c r="F10750" s="496">
        <v>2607</v>
      </c>
    </row>
    <row r="10751" s="489" customFormat="1">
      <c r="B10751" s="494">
        <v>11251</v>
      </c>
      <c r="C10751" s="537" t="s">
        <v>200</v>
      </c>
      <c r="D10751" s="541" t="s">
        <v>13078</v>
      </c>
      <c r="E10751" s="540" t="s">
        <v>188</v>
      </c>
      <c r="F10751" s="496">
        <v>127.27</v>
      </c>
    </row>
    <row r="10752" s="489" customFormat="1">
      <c r="B10752" s="494">
        <v>11253</v>
      </c>
      <c r="C10752" s="537" t="s">
        <v>200</v>
      </c>
      <c r="D10752" s="541" t="s">
        <v>13079</v>
      </c>
      <c r="E10752" s="540" t="s">
        <v>188</v>
      </c>
      <c r="F10752" s="496">
        <v>210.90000000000001</v>
      </c>
    </row>
    <row r="10753" s="489" customFormat="1">
      <c r="B10753" s="494">
        <v>11255</v>
      </c>
      <c r="C10753" s="537" t="s">
        <v>200</v>
      </c>
      <c r="D10753" s="541" t="s">
        <v>13080</v>
      </c>
      <c r="E10753" s="540" t="s">
        <v>188</v>
      </c>
      <c r="F10753" s="496">
        <v>315.29000000000002</v>
      </c>
    </row>
    <row r="10754" s="489" customFormat="1">
      <c r="B10754" s="494">
        <v>11256</v>
      </c>
      <c r="C10754" s="537" t="s">
        <v>200</v>
      </c>
      <c r="D10754" s="541" t="s">
        <v>13081</v>
      </c>
      <c r="E10754" s="540" t="s">
        <v>188</v>
      </c>
      <c r="F10754" s="496">
        <v>394.94</v>
      </c>
    </row>
    <row r="10755" s="489" customFormat="1">
      <c r="B10755" s="494">
        <v>39693</v>
      </c>
      <c r="C10755" s="537" t="s">
        <v>200</v>
      </c>
      <c r="D10755" s="541" t="s">
        <v>680</v>
      </c>
      <c r="E10755" s="540" t="s">
        <v>188</v>
      </c>
      <c r="F10755" s="496">
        <v>2480.4000000000001</v>
      </c>
    </row>
    <row r="10756" s="489" customFormat="1">
      <c r="B10756" s="494">
        <v>39692</v>
      </c>
      <c r="C10756" s="537" t="s">
        <v>200</v>
      </c>
      <c r="D10756" s="541" t="s">
        <v>681</v>
      </c>
      <c r="E10756" s="540" t="s">
        <v>188</v>
      </c>
      <c r="F10756" s="496">
        <v>793.66999999999996</v>
      </c>
    </row>
    <row r="10757" s="489" customFormat="1">
      <c r="B10757" s="494">
        <v>1062</v>
      </c>
      <c r="C10757" s="537" t="s">
        <v>200</v>
      </c>
      <c r="D10757" s="541" t="s">
        <v>13082</v>
      </c>
      <c r="E10757" s="540" t="s">
        <v>188</v>
      </c>
      <c r="F10757" s="496">
        <v>251.53</v>
      </c>
    </row>
    <row r="10758" s="489" customFormat="1">
      <c r="B10758" s="494">
        <v>39686</v>
      </c>
      <c r="C10758" s="537" t="s">
        <v>200</v>
      </c>
      <c r="D10758" s="541" t="s">
        <v>13083</v>
      </c>
      <c r="E10758" s="540" t="s">
        <v>188</v>
      </c>
      <c r="F10758" s="496">
        <v>407.27999999999997</v>
      </c>
    </row>
    <row r="10759" s="489" customFormat="1">
      <c r="B10759" s="494">
        <v>43095</v>
      </c>
      <c r="C10759" s="537" t="s">
        <v>200</v>
      </c>
      <c r="D10759" s="541" t="s">
        <v>13084</v>
      </c>
      <c r="E10759" s="540" t="s">
        <v>188</v>
      </c>
      <c r="F10759" s="496">
        <v>172.27000000000001</v>
      </c>
    </row>
    <row r="10760" s="489" customFormat="1">
      <c r="B10760" s="494">
        <v>1871</v>
      </c>
      <c r="C10760" s="537" t="s">
        <v>200</v>
      </c>
      <c r="D10760" s="541" t="s">
        <v>682</v>
      </c>
      <c r="E10760" s="540" t="s">
        <v>188</v>
      </c>
      <c r="F10760" s="496">
        <v>5.1799999999999997</v>
      </c>
    </row>
    <row r="10761" s="489" customFormat="1">
      <c r="B10761" s="494">
        <v>12001</v>
      </c>
      <c r="C10761" s="537" t="s">
        <v>200</v>
      </c>
      <c r="D10761" s="541" t="s">
        <v>683</v>
      </c>
      <c r="E10761" s="540" t="s">
        <v>188</v>
      </c>
      <c r="F10761" s="496">
        <v>7.4800000000000004</v>
      </c>
    </row>
    <row r="10762" s="489" customFormat="1">
      <c r="B10762" s="494">
        <v>11882</v>
      </c>
      <c r="C10762" s="537" t="s">
        <v>200</v>
      </c>
      <c r="D10762" s="541" t="s">
        <v>13085</v>
      </c>
      <c r="E10762" s="540" t="s">
        <v>188</v>
      </c>
      <c r="F10762" s="496">
        <v>120.45999999999999</v>
      </c>
    </row>
    <row r="10763" s="489" customFormat="1">
      <c r="B10763" s="494">
        <v>1068</v>
      </c>
      <c r="C10763" s="537" t="s">
        <v>200</v>
      </c>
      <c r="D10763" s="541" t="s">
        <v>13086</v>
      </c>
      <c r="E10763" s="540" t="s">
        <v>188</v>
      </c>
      <c r="F10763" s="496">
        <v>1659.0899999999999</v>
      </c>
    </row>
    <row r="10764" s="489" customFormat="1">
      <c r="B10764" s="494">
        <v>39690</v>
      </c>
      <c r="C10764" s="537" t="s">
        <v>200</v>
      </c>
      <c r="D10764" s="541" t="s">
        <v>13087</v>
      </c>
      <c r="E10764" s="540" t="s">
        <v>188</v>
      </c>
      <c r="F10764" s="496">
        <v>2783.4099999999999</v>
      </c>
    </row>
    <row r="10765" s="489" customFormat="1">
      <c r="B10765" s="494">
        <v>39691</v>
      </c>
      <c r="C10765" s="537" t="s">
        <v>200</v>
      </c>
      <c r="D10765" s="541" t="s">
        <v>13088</v>
      </c>
      <c r="E10765" s="540" t="s">
        <v>188</v>
      </c>
      <c r="F10765" s="496">
        <v>3500.75</v>
      </c>
    </row>
    <row r="10766" s="489" customFormat="1">
      <c r="B10766" s="494">
        <v>39808</v>
      </c>
      <c r="C10766" s="537" t="s">
        <v>200</v>
      </c>
      <c r="D10766" s="541" t="s">
        <v>13089</v>
      </c>
      <c r="E10766" s="540" t="s">
        <v>188</v>
      </c>
      <c r="F10766" s="496">
        <v>89.939999999999998</v>
      </c>
    </row>
    <row r="10767" s="489" customFormat="1">
      <c r="B10767" s="494">
        <v>39809</v>
      </c>
      <c r="C10767" s="537" t="s">
        <v>200</v>
      </c>
      <c r="D10767" s="541" t="s">
        <v>13090</v>
      </c>
      <c r="E10767" s="540" t="s">
        <v>188</v>
      </c>
      <c r="F10767" s="496">
        <v>213.31999999999999</v>
      </c>
    </row>
    <row r="10768" s="489" customFormat="1">
      <c r="B10768" s="494">
        <v>43439</v>
      </c>
      <c r="C10768" s="537" t="s">
        <v>200</v>
      </c>
      <c r="D10768" s="541" t="s">
        <v>13091</v>
      </c>
      <c r="E10768" s="540" t="s">
        <v>188</v>
      </c>
      <c r="F10768" s="496">
        <v>552.94000000000005</v>
      </c>
    </row>
    <row r="10769" s="489" customFormat="1">
      <c r="B10769" s="494">
        <v>5103</v>
      </c>
      <c r="C10769" s="537" t="s">
        <v>200</v>
      </c>
      <c r="D10769" s="541" t="s">
        <v>13092</v>
      </c>
      <c r="E10769" s="540" t="s">
        <v>188</v>
      </c>
      <c r="F10769" s="496">
        <v>22.98</v>
      </c>
    </row>
    <row r="10770" s="489" customFormat="1">
      <c r="B10770" s="494">
        <v>11880</v>
      </c>
      <c r="C10770" s="537" t="s">
        <v>200</v>
      </c>
      <c r="D10770" s="541" t="s">
        <v>13093</v>
      </c>
      <c r="E10770" s="540" t="s">
        <v>188</v>
      </c>
      <c r="F10770" s="496">
        <v>96.659999999999997</v>
      </c>
    </row>
    <row r="10771" s="489" customFormat="1">
      <c r="B10771" s="494">
        <v>11714</v>
      </c>
      <c r="C10771" s="537" t="s">
        <v>200</v>
      </c>
      <c r="D10771" s="541" t="s">
        <v>13094</v>
      </c>
      <c r="E10771" s="540" t="s">
        <v>188</v>
      </c>
      <c r="F10771" s="496">
        <v>65.849999999999994</v>
      </c>
    </row>
    <row r="10772" s="489" customFormat="1">
      <c r="B10772" s="494">
        <v>11712</v>
      </c>
      <c r="C10772" s="537" t="s">
        <v>200</v>
      </c>
      <c r="D10772" s="541" t="s">
        <v>13095</v>
      </c>
      <c r="E10772" s="540" t="s">
        <v>188</v>
      </c>
      <c r="F10772" s="496">
        <v>43</v>
      </c>
    </row>
    <row r="10773" s="489" customFormat="1">
      <c r="B10773" s="494">
        <v>11717</v>
      </c>
      <c r="C10773" s="537" t="s">
        <v>200</v>
      </c>
      <c r="D10773" s="541" t="s">
        <v>13096</v>
      </c>
      <c r="E10773" s="540" t="s">
        <v>188</v>
      </c>
      <c r="F10773" s="496">
        <v>51.829999999999998</v>
      </c>
    </row>
    <row r="10774" s="489" customFormat="1">
      <c r="B10774" s="494">
        <v>1106</v>
      </c>
      <c r="C10774" s="537" t="s">
        <v>200</v>
      </c>
      <c r="D10774" s="541" t="s">
        <v>684</v>
      </c>
      <c r="E10774" s="540" t="s">
        <v>186</v>
      </c>
      <c r="F10774" s="496">
        <v>1.21</v>
      </c>
    </row>
    <row r="10775" s="489" customFormat="1">
      <c r="B10775" s="494">
        <v>11161</v>
      </c>
      <c r="C10775" s="537" t="s">
        <v>200</v>
      </c>
      <c r="D10775" s="541" t="s">
        <v>685</v>
      </c>
      <c r="E10775" s="540" t="s">
        <v>186</v>
      </c>
      <c r="F10775" s="496">
        <v>2.02</v>
      </c>
    </row>
    <row r="10776" s="489" customFormat="1">
      <c r="B10776" s="494">
        <v>1107</v>
      </c>
      <c r="C10776" s="537" t="s">
        <v>200</v>
      </c>
      <c r="D10776" s="541" t="s">
        <v>686</v>
      </c>
      <c r="E10776" s="540" t="s">
        <v>186</v>
      </c>
      <c r="F10776" s="496">
        <v>1.03</v>
      </c>
    </row>
    <row r="10777" s="489" customFormat="1">
      <c r="B10777" s="494">
        <v>44479</v>
      </c>
      <c r="C10777" s="537" t="s">
        <v>200</v>
      </c>
      <c r="D10777" s="541" t="s">
        <v>687</v>
      </c>
      <c r="E10777" s="540" t="s">
        <v>186</v>
      </c>
      <c r="F10777" s="496">
        <v>0.19</v>
      </c>
    </row>
    <row r="10778" s="489" customFormat="1">
      <c r="B10778" s="494">
        <v>4759</v>
      </c>
      <c r="C10778" s="537" t="s">
        <v>200</v>
      </c>
      <c r="D10778" s="541" t="s">
        <v>13097</v>
      </c>
      <c r="E10778" s="540" t="s">
        <v>157</v>
      </c>
      <c r="F10778" s="496">
        <v>17.210000000000001</v>
      </c>
    </row>
    <row r="10779" s="489" customFormat="1">
      <c r="B10779" s="494">
        <v>41068</v>
      </c>
      <c r="C10779" s="537" t="s">
        <v>200</v>
      </c>
      <c r="D10779" s="541" t="s">
        <v>13098</v>
      </c>
      <c r="E10779" s="540" t="s">
        <v>185</v>
      </c>
      <c r="F10779" s="496">
        <v>3041.6700000000001</v>
      </c>
    </row>
    <row r="10780" s="489" customFormat="1">
      <c r="B10780" s="494">
        <v>12618</v>
      </c>
      <c r="C10780" s="537" t="s">
        <v>200</v>
      </c>
      <c r="D10780" s="541" t="s">
        <v>13099</v>
      </c>
      <c r="E10780" s="540" t="s">
        <v>188</v>
      </c>
      <c r="F10780" s="496">
        <v>175.34</v>
      </c>
    </row>
    <row r="10781" s="489" customFormat="1">
      <c r="B10781" s="494">
        <v>1108</v>
      </c>
      <c r="C10781" s="537" t="s">
        <v>200</v>
      </c>
      <c r="D10781" s="541" t="s">
        <v>689</v>
      </c>
      <c r="E10781" s="540" t="s">
        <v>143</v>
      </c>
      <c r="F10781" s="496">
        <v>27.050000000000001</v>
      </c>
    </row>
    <row r="10782" s="489" customFormat="1">
      <c r="B10782" s="494">
        <v>1117</v>
      </c>
      <c r="C10782" s="537" t="s">
        <v>200</v>
      </c>
      <c r="D10782" s="541" t="s">
        <v>690</v>
      </c>
      <c r="E10782" s="540" t="s">
        <v>143</v>
      </c>
      <c r="F10782" s="496">
        <v>27.27</v>
      </c>
    </row>
    <row r="10783" s="489" customFormat="1">
      <c r="B10783" s="494">
        <v>1118</v>
      </c>
      <c r="C10783" s="537" t="s">
        <v>200</v>
      </c>
      <c r="D10783" s="541" t="s">
        <v>691</v>
      </c>
      <c r="E10783" s="540" t="s">
        <v>143</v>
      </c>
      <c r="F10783" s="496">
        <v>32.229999999999997</v>
      </c>
    </row>
    <row r="10784" s="489" customFormat="1">
      <c r="B10784" s="494">
        <v>1110</v>
      </c>
      <c r="C10784" s="537" t="s">
        <v>200</v>
      </c>
      <c r="D10784" s="541" t="s">
        <v>692</v>
      </c>
      <c r="E10784" s="540" t="s">
        <v>143</v>
      </c>
      <c r="F10784" s="496">
        <v>32.229999999999997</v>
      </c>
    </row>
    <row r="10785" s="489" customFormat="1">
      <c r="B10785" s="494">
        <v>40784</v>
      </c>
      <c r="C10785" s="537" t="s">
        <v>200</v>
      </c>
      <c r="D10785" s="541" t="s">
        <v>13100</v>
      </c>
      <c r="E10785" s="540" t="s">
        <v>143</v>
      </c>
      <c r="F10785" s="496">
        <v>88.890000000000001</v>
      </c>
    </row>
    <row r="10786" s="489" customFormat="1">
      <c r="B10786" s="494">
        <v>40782</v>
      </c>
      <c r="C10786" s="537" t="s">
        <v>200</v>
      </c>
      <c r="D10786" s="541" t="s">
        <v>13101</v>
      </c>
      <c r="E10786" s="540" t="s">
        <v>143</v>
      </c>
      <c r="F10786" s="496">
        <v>34.880000000000003</v>
      </c>
    </row>
    <row r="10787" s="489" customFormat="1">
      <c r="B10787" s="494">
        <v>40783</v>
      </c>
      <c r="C10787" s="537" t="s">
        <v>200</v>
      </c>
      <c r="D10787" s="541" t="s">
        <v>13102</v>
      </c>
      <c r="E10787" s="540" t="s">
        <v>143</v>
      </c>
      <c r="F10787" s="496">
        <v>45.439999999999998</v>
      </c>
    </row>
    <row r="10788" s="489" customFormat="1">
      <c r="B10788" s="494">
        <v>1109</v>
      </c>
      <c r="C10788" s="537" t="s">
        <v>200</v>
      </c>
      <c r="D10788" s="541" t="s">
        <v>693</v>
      </c>
      <c r="E10788" s="540" t="s">
        <v>143</v>
      </c>
      <c r="F10788" s="496">
        <v>27.050000000000001</v>
      </c>
    </row>
    <row r="10789" s="489" customFormat="1">
      <c r="B10789" s="494">
        <v>1119</v>
      </c>
      <c r="C10789" s="537" t="s">
        <v>200</v>
      </c>
      <c r="D10789" s="541" t="s">
        <v>694</v>
      </c>
      <c r="E10789" s="540" t="s">
        <v>143</v>
      </c>
      <c r="F10789" s="496">
        <v>17.440000000000001</v>
      </c>
    </row>
    <row r="10790" s="489" customFormat="1">
      <c r="B10790" s="494">
        <v>13115</v>
      </c>
      <c r="C10790" s="537" t="s">
        <v>200</v>
      </c>
      <c r="D10790" s="541" t="s">
        <v>13103</v>
      </c>
      <c r="E10790" s="540" t="s">
        <v>143</v>
      </c>
      <c r="F10790" s="496">
        <v>37.490000000000002</v>
      </c>
    </row>
    <row r="10791" s="489" customFormat="1">
      <c r="B10791" s="494">
        <v>10541</v>
      </c>
      <c r="C10791" s="537" t="s">
        <v>200</v>
      </c>
      <c r="D10791" s="541" t="s">
        <v>13104</v>
      </c>
      <c r="E10791" s="540" t="s">
        <v>143</v>
      </c>
      <c r="F10791" s="496">
        <v>45.82</v>
      </c>
    </row>
    <row r="10792" s="489" customFormat="1">
      <c r="B10792" s="494">
        <v>10542</v>
      </c>
      <c r="C10792" s="537" t="s">
        <v>200</v>
      </c>
      <c r="D10792" s="541" t="s">
        <v>13105</v>
      </c>
      <c r="E10792" s="540" t="s">
        <v>143</v>
      </c>
      <c r="F10792" s="496">
        <v>59.920000000000002</v>
      </c>
    </row>
    <row r="10793" s="489" customFormat="1">
      <c r="B10793" s="494">
        <v>10543</v>
      </c>
      <c r="C10793" s="537" t="s">
        <v>200</v>
      </c>
      <c r="D10793" s="541" t="s">
        <v>13106</v>
      </c>
      <c r="E10793" s="540" t="s">
        <v>143</v>
      </c>
      <c r="F10793" s="496">
        <v>97.219999999999999</v>
      </c>
    </row>
    <row r="10794" s="489" customFormat="1">
      <c r="B10794" s="494">
        <v>10544</v>
      </c>
      <c r="C10794" s="537" t="s">
        <v>200</v>
      </c>
      <c r="D10794" s="541" t="s">
        <v>13107</v>
      </c>
      <c r="E10794" s="540" t="s">
        <v>143</v>
      </c>
      <c r="F10794" s="496">
        <v>125.75</v>
      </c>
    </row>
    <row r="10795" s="489" customFormat="1">
      <c r="B10795" s="494">
        <v>10545</v>
      </c>
      <c r="C10795" s="537" t="s">
        <v>200</v>
      </c>
      <c r="D10795" s="541" t="s">
        <v>13108</v>
      </c>
      <c r="E10795" s="540" t="s">
        <v>143</v>
      </c>
      <c r="F10795" s="496">
        <v>234.99000000000001</v>
      </c>
    </row>
    <row r="10796" s="489" customFormat="1">
      <c r="B10796" s="494">
        <v>38365</v>
      </c>
      <c r="C10796" s="537" t="s">
        <v>200</v>
      </c>
      <c r="D10796" s="541" t="s">
        <v>695</v>
      </c>
      <c r="E10796" s="540" t="s">
        <v>12625</v>
      </c>
      <c r="F10796" s="496">
        <v>1.99</v>
      </c>
    </row>
    <row r="10797" s="489" customFormat="1">
      <c r="B10797" s="494">
        <v>44056</v>
      </c>
      <c r="C10797" s="537" t="s">
        <v>200</v>
      </c>
      <c r="D10797" s="541" t="s">
        <v>13109</v>
      </c>
      <c r="E10797" s="540" t="s">
        <v>188</v>
      </c>
      <c r="F10797" s="496">
        <v>462385.32000000001</v>
      </c>
    </row>
    <row r="10798" s="489" customFormat="1">
      <c r="B10798" s="494">
        <v>44057</v>
      </c>
      <c r="C10798" s="537" t="s">
        <v>200</v>
      </c>
      <c r="D10798" s="541" t="s">
        <v>13110</v>
      </c>
      <c r="E10798" s="540" t="s">
        <v>188</v>
      </c>
      <c r="F10798" s="496">
        <v>493507.42999999999</v>
      </c>
    </row>
    <row r="10799" s="489" customFormat="1">
      <c r="B10799" s="494">
        <v>37754</v>
      </c>
      <c r="C10799" s="537" t="s">
        <v>200</v>
      </c>
      <c r="D10799" s="541" t="s">
        <v>13111</v>
      </c>
      <c r="E10799" s="540" t="s">
        <v>188</v>
      </c>
      <c r="F10799" s="496">
        <v>510224.45000000001</v>
      </c>
    </row>
    <row r="10800" s="489" customFormat="1">
      <c r="B10800" s="494">
        <v>37757</v>
      </c>
      <c r="C10800" s="537" t="s">
        <v>200</v>
      </c>
      <c r="D10800" s="541" t="s">
        <v>13112</v>
      </c>
      <c r="E10800" s="540" t="s">
        <v>188</v>
      </c>
      <c r="F10800" s="496">
        <v>569089.67000000004</v>
      </c>
    </row>
    <row r="10801" s="489" customFormat="1">
      <c r="B10801" s="494">
        <v>44058</v>
      </c>
      <c r="C10801" s="537" t="s">
        <v>200</v>
      </c>
      <c r="D10801" s="541" t="s">
        <v>13113</v>
      </c>
      <c r="E10801" s="540" t="s">
        <v>188</v>
      </c>
      <c r="F10801" s="496">
        <v>537967.56000000006</v>
      </c>
    </row>
    <row r="10802" s="489" customFormat="1">
      <c r="B10802" s="494">
        <v>37752</v>
      </c>
      <c r="C10802" s="537" t="s">
        <v>200</v>
      </c>
      <c r="D10802" s="541" t="s">
        <v>13114</v>
      </c>
      <c r="E10802" s="540" t="s">
        <v>188</v>
      </c>
      <c r="F10802" s="496">
        <v>560197.59999999998</v>
      </c>
    </row>
    <row r="10803" s="489" customFormat="1">
      <c r="B10803" s="494">
        <v>44059</v>
      </c>
      <c r="C10803" s="537" t="s">
        <v>200</v>
      </c>
      <c r="D10803" s="541" t="s">
        <v>13115</v>
      </c>
      <c r="E10803" s="540" t="s">
        <v>188</v>
      </c>
      <c r="F10803" s="496">
        <v>442822.88</v>
      </c>
    </row>
    <row r="10804" s="489" customFormat="1">
      <c r="B10804" s="494">
        <v>37750</v>
      </c>
      <c r="C10804" s="537" t="s">
        <v>200</v>
      </c>
      <c r="D10804" s="541" t="s">
        <v>13116</v>
      </c>
      <c r="E10804" s="540" t="s">
        <v>188</v>
      </c>
      <c r="F10804" s="496">
        <v>443712.08000000002</v>
      </c>
    </row>
    <row r="10805" s="489" customFormat="1">
      <c r="B10805" s="494">
        <v>37758</v>
      </c>
      <c r="C10805" s="537" t="s">
        <v>200</v>
      </c>
      <c r="D10805" s="541" t="s">
        <v>13117</v>
      </c>
      <c r="E10805" s="540" t="s">
        <v>188</v>
      </c>
      <c r="F10805" s="496">
        <v>706026.82999999996</v>
      </c>
    </row>
    <row r="10806" s="489" customFormat="1">
      <c r="B10806" s="494">
        <v>44060</v>
      </c>
      <c r="C10806" s="537" t="s">
        <v>200</v>
      </c>
      <c r="D10806" s="541" t="s">
        <v>13118</v>
      </c>
      <c r="E10806" s="540" t="s">
        <v>188</v>
      </c>
      <c r="F10806" s="496">
        <v>682907.57999999996</v>
      </c>
    </row>
    <row r="10807" s="489" customFormat="1">
      <c r="B10807" s="494">
        <v>37749</v>
      </c>
      <c r="C10807" s="537" t="s">
        <v>200</v>
      </c>
      <c r="D10807" s="541" t="s">
        <v>13119</v>
      </c>
      <c r="E10807" s="540" t="s">
        <v>188</v>
      </c>
      <c r="F10807" s="496">
        <v>729146.12</v>
      </c>
    </row>
    <row r="10808" s="489" customFormat="1">
      <c r="B10808" s="494">
        <v>44061</v>
      </c>
      <c r="C10808" s="537" t="s">
        <v>200</v>
      </c>
      <c r="D10808" s="541" t="s">
        <v>13120</v>
      </c>
      <c r="E10808" s="540" t="s">
        <v>188</v>
      </c>
      <c r="F10808" s="496">
        <v>669569.56000000006</v>
      </c>
    </row>
    <row r="10809" s="489" customFormat="1">
      <c r="B10809" s="494">
        <v>1159</v>
      </c>
      <c r="C10809" s="537" t="s">
        <v>200</v>
      </c>
      <c r="D10809" s="541" t="s">
        <v>13121</v>
      </c>
      <c r="E10809" s="540" t="s">
        <v>188</v>
      </c>
      <c r="F10809" s="496">
        <v>275165.5</v>
      </c>
    </row>
    <row r="10810" s="489" customFormat="1">
      <c r="B10810" s="494">
        <v>12114</v>
      </c>
      <c r="C10810" s="537" t="s">
        <v>200</v>
      </c>
      <c r="D10810" s="541" t="s">
        <v>696</v>
      </c>
      <c r="E10810" s="540" t="s">
        <v>188</v>
      </c>
      <c r="F10810" s="496">
        <v>125.34</v>
      </c>
    </row>
    <row r="10811" s="489" customFormat="1">
      <c r="B10811" s="494">
        <v>38106</v>
      </c>
      <c r="C10811" s="537" t="s">
        <v>200</v>
      </c>
      <c r="D10811" s="541" t="s">
        <v>697</v>
      </c>
      <c r="E10811" s="540" t="s">
        <v>188</v>
      </c>
      <c r="F10811" s="496">
        <v>17.030000000000001</v>
      </c>
    </row>
    <row r="10812" s="489" customFormat="1">
      <c r="B10812" s="494">
        <v>38085</v>
      </c>
      <c r="C10812" s="537" t="s">
        <v>200</v>
      </c>
      <c r="D10812" s="541" t="s">
        <v>698</v>
      </c>
      <c r="E10812" s="540" t="s">
        <v>188</v>
      </c>
      <c r="F10812" s="496">
        <v>20.120000000000001</v>
      </c>
    </row>
    <row r="10813" s="489" customFormat="1">
      <c r="B10813" s="494">
        <v>659</v>
      </c>
      <c r="C10813" s="537" t="s">
        <v>200</v>
      </c>
      <c r="D10813" s="541" t="s">
        <v>13122</v>
      </c>
      <c r="E10813" s="540" t="s">
        <v>188</v>
      </c>
      <c r="F10813" s="496">
        <v>3.1200000000000001</v>
      </c>
    </row>
    <row r="10814" s="489" customFormat="1">
      <c r="B10814" s="494">
        <v>660</v>
      </c>
      <c r="C10814" s="537" t="s">
        <v>200</v>
      </c>
      <c r="D10814" s="541" t="s">
        <v>13123</v>
      </c>
      <c r="E10814" s="540" t="s">
        <v>188</v>
      </c>
      <c r="F10814" s="496">
        <v>3.7400000000000002</v>
      </c>
    </row>
    <row r="10815" s="489" customFormat="1">
      <c r="B10815" s="494">
        <v>658</v>
      </c>
      <c r="C10815" s="537" t="s">
        <v>200</v>
      </c>
      <c r="D10815" s="541" t="s">
        <v>13124</v>
      </c>
      <c r="E10815" s="540" t="s">
        <v>188</v>
      </c>
      <c r="F10815" s="496">
        <v>2.1099999999999999</v>
      </c>
    </row>
    <row r="10816" s="489" customFormat="1">
      <c r="B10816" s="494">
        <v>38599</v>
      </c>
      <c r="C10816" s="537" t="s">
        <v>200</v>
      </c>
      <c r="D10816" s="541" t="s">
        <v>13125</v>
      </c>
      <c r="E10816" s="540" t="s">
        <v>188</v>
      </c>
      <c r="F10816" s="496">
        <v>6.5</v>
      </c>
    </row>
    <row r="10817" s="489" customFormat="1">
      <c r="B10817" s="494">
        <v>38596</v>
      </c>
      <c r="C10817" s="537" t="s">
        <v>200</v>
      </c>
      <c r="D10817" s="541" t="s">
        <v>13126</v>
      </c>
      <c r="E10817" s="540" t="s">
        <v>188</v>
      </c>
      <c r="F10817" s="496">
        <v>5.4000000000000004</v>
      </c>
    </row>
    <row r="10818" s="489" customFormat="1">
      <c r="B10818" s="494">
        <v>38600</v>
      </c>
      <c r="C10818" s="537" t="s">
        <v>200</v>
      </c>
      <c r="D10818" s="541" t="s">
        <v>13127</v>
      </c>
      <c r="E10818" s="540" t="s">
        <v>188</v>
      </c>
      <c r="F10818" s="496">
        <v>6.8899999999999997</v>
      </c>
    </row>
    <row r="10819" s="489" customFormat="1">
      <c r="B10819" s="494">
        <v>38597</v>
      </c>
      <c r="C10819" s="537" t="s">
        <v>200</v>
      </c>
      <c r="D10819" s="541" t="s">
        <v>13128</v>
      </c>
      <c r="E10819" s="540" t="s">
        <v>188</v>
      </c>
      <c r="F10819" s="496">
        <v>5.4299999999999997</v>
      </c>
    </row>
    <row r="10820" s="489" customFormat="1">
      <c r="B10820" s="494">
        <v>38548</v>
      </c>
      <c r="C10820" s="537" t="s">
        <v>200</v>
      </c>
      <c r="D10820" s="541" t="s">
        <v>13129</v>
      </c>
      <c r="E10820" s="540" t="s">
        <v>188</v>
      </c>
      <c r="F10820" s="496">
        <v>1.9099999999999999</v>
      </c>
    </row>
    <row r="10821" s="489" customFormat="1">
      <c r="B10821" s="494">
        <v>34649</v>
      </c>
      <c r="C10821" s="537" t="s">
        <v>200</v>
      </c>
      <c r="D10821" s="541" t="s">
        <v>13130</v>
      </c>
      <c r="E10821" s="540" t="s">
        <v>188</v>
      </c>
      <c r="F10821" s="496">
        <v>2.79</v>
      </c>
    </row>
    <row r="10822" s="489" customFormat="1">
      <c r="B10822" s="494">
        <v>34655</v>
      </c>
      <c r="C10822" s="537" t="s">
        <v>200</v>
      </c>
      <c r="D10822" s="541" t="s">
        <v>13131</v>
      </c>
      <c r="E10822" s="540" t="s">
        <v>188</v>
      </c>
      <c r="F10822" s="496">
        <v>4.1100000000000003</v>
      </c>
    </row>
    <row r="10823" s="489" customFormat="1">
      <c r="B10823" s="494">
        <v>40607</v>
      </c>
      <c r="C10823" s="537" t="s">
        <v>200</v>
      </c>
      <c r="D10823" s="541" t="s">
        <v>699</v>
      </c>
      <c r="E10823" s="540" t="s">
        <v>188</v>
      </c>
      <c r="F10823" s="496">
        <v>6.21</v>
      </c>
    </row>
    <row r="10824" s="489" customFormat="1">
      <c r="B10824" s="494">
        <v>567</v>
      </c>
      <c r="C10824" s="537" t="s">
        <v>200</v>
      </c>
      <c r="D10824" s="541" t="s">
        <v>13132</v>
      </c>
      <c r="E10824" s="540" t="s">
        <v>143</v>
      </c>
      <c r="F10824" s="496">
        <v>10.779999999999999</v>
      </c>
    </row>
    <row r="10825" s="489" customFormat="1">
      <c r="B10825" s="494">
        <v>574</v>
      </c>
      <c r="C10825" s="537" t="s">
        <v>200</v>
      </c>
      <c r="D10825" s="541" t="s">
        <v>13133</v>
      </c>
      <c r="E10825" s="540" t="s">
        <v>143</v>
      </c>
      <c r="F10825" s="496">
        <v>28.34</v>
      </c>
    </row>
    <row r="10826" s="489" customFormat="1">
      <c r="B10826" s="494">
        <v>568</v>
      </c>
      <c r="C10826" s="537" t="s">
        <v>200</v>
      </c>
      <c r="D10826" s="541" t="s">
        <v>13134</v>
      </c>
      <c r="E10826" s="540" t="s">
        <v>143</v>
      </c>
      <c r="F10826" s="496">
        <v>59.710000000000001</v>
      </c>
    </row>
    <row r="10827" s="489" customFormat="1">
      <c r="B10827" s="495">
        <v>4777</v>
      </c>
      <c r="C10827" s="537" t="s">
        <v>200</v>
      </c>
      <c r="D10827" s="541" t="s">
        <v>700</v>
      </c>
      <c r="E10827" s="540" t="s">
        <v>186</v>
      </c>
      <c r="F10827" s="496"/>
    </row>
    <row r="10828" s="489" customFormat="1">
      <c r="B10828" s="495">
        <v>592</v>
      </c>
      <c r="C10828" s="537" t="s">
        <v>200</v>
      </c>
      <c r="D10828" s="541" t="s">
        <v>13135</v>
      </c>
      <c r="E10828" s="540" t="s">
        <v>186</v>
      </c>
      <c r="F10828" s="496">
        <v>57.549999999999997</v>
      </c>
    </row>
    <row r="10829" s="489" customFormat="1">
      <c r="B10829" s="494">
        <v>586</v>
      </c>
      <c r="C10829" s="537" t="s">
        <v>200</v>
      </c>
      <c r="D10829" s="541" t="s">
        <v>13136</v>
      </c>
      <c r="E10829" s="540" t="s">
        <v>143</v>
      </c>
      <c r="F10829" s="496">
        <v>33.829999999999998</v>
      </c>
    </row>
    <row r="10830" s="489" customFormat="1">
      <c r="B10830" s="494">
        <v>588</v>
      </c>
      <c r="C10830" s="537" t="s">
        <v>200</v>
      </c>
      <c r="D10830" s="541" t="s">
        <v>13137</v>
      </c>
      <c r="E10830" s="540" t="s">
        <v>143</v>
      </c>
      <c r="F10830" s="496">
        <v>53.520000000000003</v>
      </c>
    </row>
    <row r="10831" s="489" customFormat="1">
      <c r="B10831" s="494">
        <v>591</v>
      </c>
      <c r="C10831" s="537" t="s">
        <v>200</v>
      </c>
      <c r="D10831" s="541" t="s">
        <v>13138</v>
      </c>
      <c r="E10831" s="540" t="s">
        <v>186</v>
      </c>
      <c r="F10831" s="496">
        <v>53.710000000000001</v>
      </c>
    </row>
    <row r="10832" s="489" customFormat="1">
      <c r="B10832" s="494">
        <v>584</v>
      </c>
      <c r="C10832" s="537" t="s">
        <v>200</v>
      </c>
      <c r="D10832" s="541" t="s">
        <v>13139</v>
      </c>
      <c r="E10832" s="540" t="s">
        <v>143</v>
      </c>
      <c r="F10832" s="496">
        <v>57.159999999999997</v>
      </c>
    </row>
    <row r="10833" s="489" customFormat="1">
      <c r="B10833" s="494">
        <v>589</v>
      </c>
      <c r="C10833" s="537" t="s">
        <v>200</v>
      </c>
      <c r="D10833" s="541" t="s">
        <v>13140</v>
      </c>
      <c r="E10833" s="540" t="s">
        <v>143</v>
      </c>
      <c r="F10833" s="496">
        <v>90.459999999999994</v>
      </c>
    </row>
    <row r="10834" s="489" customFormat="1">
      <c r="B10834" s="494">
        <v>1165</v>
      </c>
      <c r="C10834" s="537" t="s">
        <v>200</v>
      </c>
      <c r="D10834" s="541" t="s">
        <v>702</v>
      </c>
      <c r="E10834" s="540" t="s">
        <v>188</v>
      </c>
      <c r="F10834" s="496">
        <v>19.170000000000002</v>
      </c>
    </row>
    <row r="10835" s="489" customFormat="1">
      <c r="B10835" s="494">
        <v>1164</v>
      </c>
      <c r="C10835" s="537" t="s">
        <v>200</v>
      </c>
      <c r="D10835" s="541" t="s">
        <v>703</v>
      </c>
      <c r="E10835" s="540" t="s">
        <v>188</v>
      </c>
      <c r="F10835" s="496">
        <v>15.529999999999999</v>
      </c>
    </row>
    <row r="10836" s="489" customFormat="1">
      <c r="B10836" s="494">
        <v>1170</v>
      </c>
      <c r="C10836" s="537" t="s">
        <v>200</v>
      </c>
      <c r="D10836" s="541" t="s">
        <v>706</v>
      </c>
      <c r="E10836" s="540" t="s">
        <v>188</v>
      </c>
      <c r="F10836" s="496">
        <v>10.17</v>
      </c>
    </row>
    <row r="10837" s="489" customFormat="1">
      <c r="B10837" s="494">
        <v>1162</v>
      </c>
      <c r="C10837" s="537" t="s">
        <v>200</v>
      </c>
      <c r="D10837" s="541" t="s">
        <v>704</v>
      </c>
      <c r="E10837" s="540" t="s">
        <v>188</v>
      </c>
      <c r="F10837" s="496">
        <v>5.4000000000000004</v>
      </c>
    </row>
    <row r="10838" s="489" customFormat="1">
      <c r="B10838" s="494">
        <v>12395</v>
      </c>
      <c r="C10838" s="537" t="s">
        <v>200</v>
      </c>
      <c r="D10838" s="541" t="s">
        <v>705</v>
      </c>
      <c r="E10838" s="540" t="s">
        <v>188</v>
      </c>
      <c r="F10838" s="496">
        <v>5.25</v>
      </c>
    </row>
    <row r="10839" s="489" customFormat="1">
      <c r="B10839" s="494">
        <v>1169</v>
      </c>
      <c r="C10839" s="537" t="s">
        <v>200</v>
      </c>
      <c r="D10839" s="541" t="s">
        <v>707</v>
      </c>
      <c r="E10839" s="540" t="s">
        <v>188</v>
      </c>
      <c r="F10839" s="496">
        <v>49.960000000000001</v>
      </c>
    </row>
    <row r="10840" s="489" customFormat="1">
      <c r="B10840" s="494">
        <v>1166</v>
      </c>
      <c r="C10840" s="537" t="s">
        <v>200</v>
      </c>
      <c r="D10840" s="541" t="s">
        <v>708</v>
      </c>
      <c r="E10840" s="540" t="s">
        <v>188</v>
      </c>
      <c r="F10840" s="496">
        <v>27.699999999999999</v>
      </c>
    </row>
    <row r="10841" s="489" customFormat="1">
      <c r="B10841" s="494">
        <v>1168</v>
      </c>
      <c r="C10841" s="537" t="s">
        <v>200</v>
      </c>
      <c r="D10841" s="541" t="s">
        <v>711</v>
      </c>
      <c r="E10841" s="540" t="s">
        <v>188</v>
      </c>
      <c r="F10841" s="496">
        <v>71.209999999999994</v>
      </c>
    </row>
    <row r="10842" s="489" customFormat="1">
      <c r="B10842" s="494">
        <v>1163</v>
      </c>
      <c r="C10842" s="537" t="s">
        <v>200</v>
      </c>
      <c r="D10842" s="541" t="s">
        <v>709</v>
      </c>
      <c r="E10842" s="540" t="s">
        <v>188</v>
      </c>
      <c r="F10842" s="496">
        <v>6.9800000000000004</v>
      </c>
    </row>
    <row r="10843" s="489" customFormat="1">
      <c r="B10843" s="494">
        <v>12396</v>
      </c>
      <c r="C10843" s="537" t="s">
        <v>200</v>
      </c>
      <c r="D10843" s="541" t="s">
        <v>710</v>
      </c>
      <c r="E10843" s="540" t="s">
        <v>188</v>
      </c>
      <c r="F10843" s="496">
        <v>5.25</v>
      </c>
    </row>
    <row r="10844" s="489" customFormat="1">
      <c r="B10844" s="494">
        <v>1167</v>
      </c>
      <c r="C10844" s="537" t="s">
        <v>200</v>
      </c>
      <c r="D10844" s="541" t="s">
        <v>712</v>
      </c>
      <c r="E10844" s="540" t="s">
        <v>188</v>
      </c>
      <c r="F10844" s="496">
        <v>119.12</v>
      </c>
    </row>
    <row r="10845" s="489" customFormat="1">
      <c r="B10845" s="494">
        <v>36331</v>
      </c>
      <c r="C10845" s="537" t="s">
        <v>200</v>
      </c>
      <c r="D10845" s="541" t="s">
        <v>713</v>
      </c>
      <c r="E10845" s="540" t="s">
        <v>188</v>
      </c>
      <c r="F10845" s="496"/>
    </row>
    <row r="10846" s="489" customFormat="1">
      <c r="B10846" s="494">
        <v>36346</v>
      </c>
      <c r="C10846" s="537" t="s">
        <v>200</v>
      </c>
      <c r="D10846" s="541" t="s">
        <v>714</v>
      </c>
      <c r="E10846" s="540" t="s">
        <v>188</v>
      </c>
      <c r="F10846" s="496"/>
    </row>
    <row r="10847" s="489" customFormat="1">
      <c r="B10847" s="494">
        <v>1202</v>
      </c>
      <c r="C10847" s="537" t="s">
        <v>200</v>
      </c>
      <c r="D10847" s="541" t="s">
        <v>13141</v>
      </c>
      <c r="E10847" s="540" t="s">
        <v>188</v>
      </c>
      <c r="F10847" s="496">
        <v>5.0899999999999999</v>
      </c>
    </row>
    <row r="10848" s="489" customFormat="1">
      <c r="B10848" s="494">
        <v>1197</v>
      </c>
      <c r="C10848" s="537" t="s">
        <v>200</v>
      </c>
      <c r="D10848" s="541" t="s">
        <v>715</v>
      </c>
      <c r="E10848" s="540" t="s">
        <v>188</v>
      </c>
      <c r="F10848" s="496">
        <v>1.79</v>
      </c>
    </row>
    <row r="10849" s="489" customFormat="1">
      <c r="B10849" s="494">
        <v>1198</v>
      </c>
      <c r="C10849" s="537" t="s">
        <v>200</v>
      </c>
      <c r="D10849" s="541" t="s">
        <v>13142</v>
      </c>
      <c r="E10849" s="540" t="s">
        <v>188</v>
      </c>
      <c r="F10849" s="496">
        <v>2.3500000000000001</v>
      </c>
    </row>
    <row r="10850" s="489" customFormat="1">
      <c r="B10850" s="494">
        <v>20088</v>
      </c>
      <c r="C10850" s="537" t="s">
        <v>200</v>
      </c>
      <c r="D10850" s="541" t="s">
        <v>716</v>
      </c>
      <c r="E10850" s="540" t="s">
        <v>188</v>
      </c>
      <c r="F10850" s="496">
        <v>13.49</v>
      </c>
    </row>
    <row r="10851" s="489" customFormat="1">
      <c r="B10851" s="494">
        <v>20089</v>
      </c>
      <c r="C10851" s="537" t="s">
        <v>200</v>
      </c>
      <c r="D10851" s="541" t="s">
        <v>717</v>
      </c>
      <c r="E10851" s="540" t="s">
        <v>188</v>
      </c>
      <c r="F10851" s="496">
        <v>66.129999999999995</v>
      </c>
    </row>
    <row r="10852" s="489" customFormat="1">
      <c r="B10852" s="494">
        <v>20087</v>
      </c>
      <c r="C10852" s="537" t="s">
        <v>200</v>
      </c>
      <c r="D10852" s="541" t="s">
        <v>718</v>
      </c>
      <c r="E10852" s="540" t="s">
        <v>188</v>
      </c>
      <c r="F10852" s="496">
        <v>11.16</v>
      </c>
    </row>
    <row r="10853" s="489" customFormat="1">
      <c r="B10853" s="494">
        <v>1191</v>
      </c>
      <c r="C10853" s="537" t="s">
        <v>200</v>
      </c>
      <c r="D10853" s="541" t="s">
        <v>722</v>
      </c>
      <c r="E10853" s="540" t="s">
        <v>188</v>
      </c>
      <c r="F10853" s="496">
        <v>1.28</v>
      </c>
    </row>
    <row r="10854" s="489" customFormat="1">
      <c r="B10854" s="494">
        <v>1185</v>
      </c>
      <c r="C10854" s="537" t="s">
        <v>200</v>
      </c>
      <c r="D10854" s="541" t="s">
        <v>723</v>
      </c>
      <c r="E10854" s="540" t="s">
        <v>188</v>
      </c>
      <c r="F10854" s="496">
        <v>1.28</v>
      </c>
    </row>
    <row r="10855" s="489" customFormat="1">
      <c r="B10855" s="494">
        <v>1189</v>
      </c>
      <c r="C10855" s="537" t="s">
        <v>200</v>
      </c>
      <c r="D10855" s="541" t="s">
        <v>724</v>
      </c>
      <c r="E10855" s="540" t="s">
        <v>188</v>
      </c>
      <c r="F10855" s="496">
        <v>2.0899999999999999</v>
      </c>
    </row>
    <row r="10856" s="489" customFormat="1">
      <c r="B10856" s="494">
        <v>1193</v>
      </c>
      <c r="C10856" s="537" t="s">
        <v>200</v>
      </c>
      <c r="D10856" s="541" t="s">
        <v>725</v>
      </c>
      <c r="E10856" s="540" t="s">
        <v>188</v>
      </c>
      <c r="F10856" s="496">
        <v>4.0199999999999996</v>
      </c>
    </row>
    <row r="10857" s="489" customFormat="1">
      <c r="B10857" s="494">
        <v>1194</v>
      </c>
      <c r="C10857" s="537" t="s">
        <v>200</v>
      </c>
      <c r="D10857" s="541" t="s">
        <v>726</v>
      </c>
      <c r="E10857" s="540" t="s">
        <v>188</v>
      </c>
      <c r="F10857" s="496">
        <v>7.2599999999999998</v>
      </c>
    </row>
    <row r="10858" s="489" customFormat="1">
      <c r="B10858" s="494">
        <v>1195</v>
      </c>
      <c r="C10858" s="537" t="s">
        <v>200</v>
      </c>
      <c r="D10858" s="541" t="s">
        <v>727</v>
      </c>
      <c r="E10858" s="540" t="s">
        <v>188</v>
      </c>
      <c r="F10858" s="496">
        <v>12.220000000000001</v>
      </c>
    </row>
    <row r="10859" s="489" customFormat="1">
      <c r="B10859" s="494">
        <v>1204</v>
      </c>
      <c r="C10859" s="537" t="s">
        <v>200</v>
      </c>
      <c r="D10859" s="541" t="s">
        <v>728</v>
      </c>
      <c r="E10859" s="540" t="s">
        <v>188</v>
      </c>
      <c r="F10859" s="496">
        <v>21.379999999999999</v>
      </c>
    </row>
    <row r="10860" s="489" customFormat="1">
      <c r="B10860" s="494">
        <v>1200</v>
      </c>
      <c r="C10860" s="537" t="s">
        <v>200</v>
      </c>
      <c r="D10860" s="541" t="s">
        <v>719</v>
      </c>
      <c r="E10860" s="540" t="s">
        <v>188</v>
      </c>
      <c r="F10860" s="496">
        <v>10.140000000000001</v>
      </c>
    </row>
    <row r="10861" s="489" customFormat="1">
      <c r="B10861" s="494">
        <v>12909</v>
      </c>
      <c r="C10861" s="537" t="s">
        <v>200</v>
      </c>
      <c r="D10861" s="541" t="s">
        <v>720</v>
      </c>
      <c r="E10861" s="540" t="s">
        <v>188</v>
      </c>
      <c r="F10861" s="496">
        <v>4.7000000000000002</v>
      </c>
    </row>
    <row r="10862" s="489" customFormat="1">
      <c r="B10862" s="494">
        <v>12910</v>
      </c>
      <c r="C10862" s="537" t="s">
        <v>200</v>
      </c>
      <c r="D10862" s="541" t="s">
        <v>721</v>
      </c>
      <c r="E10862" s="540" t="s">
        <v>188</v>
      </c>
      <c r="F10862" s="496">
        <v>8.4499999999999993</v>
      </c>
    </row>
    <row r="10863" s="489" customFormat="1">
      <c r="B10863" s="494">
        <v>1207</v>
      </c>
      <c r="C10863" s="537" t="s">
        <v>200</v>
      </c>
      <c r="D10863" s="541" t="s">
        <v>13143</v>
      </c>
      <c r="E10863" s="540" t="s">
        <v>188</v>
      </c>
      <c r="F10863" s="496">
        <v>38.869999999999997</v>
      </c>
    </row>
    <row r="10864" s="489" customFormat="1">
      <c r="B10864" s="494">
        <v>1206</v>
      </c>
      <c r="C10864" s="537" t="s">
        <v>200</v>
      </c>
      <c r="D10864" s="541" t="s">
        <v>13144</v>
      </c>
      <c r="E10864" s="540" t="s">
        <v>188</v>
      </c>
      <c r="F10864" s="496">
        <v>9.75</v>
      </c>
    </row>
    <row r="10865" s="489" customFormat="1">
      <c r="B10865" s="494">
        <v>1183</v>
      </c>
      <c r="C10865" s="537" t="s">
        <v>200</v>
      </c>
      <c r="D10865" s="541" t="s">
        <v>13145</v>
      </c>
      <c r="E10865" s="540" t="s">
        <v>188</v>
      </c>
      <c r="F10865" s="496">
        <v>25.379999999999999</v>
      </c>
    </row>
    <row r="10866" s="489" customFormat="1">
      <c r="B10866" s="494">
        <v>42685</v>
      </c>
      <c r="C10866" s="537" t="s">
        <v>200</v>
      </c>
      <c r="D10866" s="541" t="s">
        <v>729</v>
      </c>
      <c r="E10866" s="540" t="s">
        <v>188</v>
      </c>
      <c r="F10866" s="496">
        <v>68.530000000000001</v>
      </c>
    </row>
    <row r="10867" s="489" customFormat="1">
      <c r="B10867" s="494">
        <v>42686</v>
      </c>
      <c r="C10867" s="537" t="s">
        <v>200</v>
      </c>
      <c r="D10867" s="541" t="s">
        <v>730</v>
      </c>
      <c r="E10867" s="540" t="s">
        <v>188</v>
      </c>
      <c r="F10867" s="496">
        <v>75.480000000000004</v>
      </c>
    </row>
    <row r="10868" s="489" customFormat="1">
      <c r="B10868" s="494">
        <v>12894</v>
      </c>
      <c r="C10868" s="537" t="s">
        <v>200</v>
      </c>
      <c r="D10868" s="541" t="s">
        <v>731</v>
      </c>
      <c r="E10868" s="540" t="s">
        <v>188</v>
      </c>
      <c r="F10868" s="496">
        <v>20.609999999999999</v>
      </c>
    </row>
    <row r="10869" s="489" customFormat="1">
      <c r="B10869" s="494">
        <v>12895</v>
      </c>
      <c r="C10869" s="537" t="s">
        <v>200</v>
      </c>
      <c r="D10869" s="541" t="s">
        <v>732</v>
      </c>
      <c r="E10869" s="540" t="s">
        <v>188</v>
      </c>
      <c r="F10869" s="496">
        <v>13.84</v>
      </c>
    </row>
    <row r="10870" s="489" customFormat="1">
      <c r="B10870" s="494">
        <v>1631</v>
      </c>
      <c r="C10870" s="537" t="s">
        <v>200</v>
      </c>
      <c r="D10870" s="541" t="s">
        <v>733</v>
      </c>
      <c r="E10870" s="540" t="s">
        <v>188</v>
      </c>
      <c r="F10870" s="496">
        <v>221.03</v>
      </c>
    </row>
    <row r="10871" s="489" customFormat="1">
      <c r="B10871" s="494">
        <v>1633</v>
      </c>
      <c r="C10871" s="537" t="s">
        <v>200</v>
      </c>
      <c r="D10871" s="541" t="s">
        <v>734</v>
      </c>
      <c r="E10871" s="540" t="s">
        <v>188</v>
      </c>
      <c r="F10871" s="496">
        <v>375.54000000000002</v>
      </c>
    </row>
    <row r="10872" s="489" customFormat="1">
      <c r="B10872" s="494">
        <v>10818</v>
      </c>
      <c r="C10872" s="537" t="s">
        <v>200</v>
      </c>
      <c r="D10872" s="541" t="s">
        <v>735</v>
      </c>
      <c r="E10872" s="540" t="s">
        <v>186</v>
      </c>
      <c r="F10872" s="496">
        <v>44.350000000000001</v>
      </c>
    </row>
    <row r="10873" s="489" customFormat="1">
      <c r="B10873" s="494">
        <v>41410</v>
      </c>
      <c r="C10873" s="537" t="s">
        <v>200</v>
      </c>
      <c r="D10873" s="541" t="s">
        <v>13146</v>
      </c>
      <c r="E10873" s="540" t="s">
        <v>188</v>
      </c>
      <c r="F10873" s="496">
        <v>68.959999999999994</v>
      </c>
    </row>
    <row r="10874" s="489" customFormat="1">
      <c r="B10874" s="494">
        <v>41411</v>
      </c>
      <c r="C10874" s="537" t="s">
        <v>200</v>
      </c>
      <c r="D10874" s="541" t="s">
        <v>13147</v>
      </c>
      <c r="E10874" s="540" t="s">
        <v>188</v>
      </c>
      <c r="F10874" s="496">
        <v>62.520000000000003</v>
      </c>
    </row>
    <row r="10875" s="489" customFormat="1">
      <c r="B10875" s="494">
        <v>41412</v>
      </c>
      <c r="C10875" s="537" t="s">
        <v>200</v>
      </c>
      <c r="D10875" s="541" t="s">
        <v>13148</v>
      </c>
      <c r="E10875" s="540" t="s">
        <v>188</v>
      </c>
      <c r="F10875" s="496">
        <v>120.93000000000001</v>
      </c>
    </row>
    <row r="10876" s="489" customFormat="1">
      <c r="B10876" s="494">
        <v>41413</v>
      </c>
      <c r="C10876" s="537" t="s">
        <v>200</v>
      </c>
      <c r="D10876" s="541" t="s">
        <v>13149</v>
      </c>
      <c r="E10876" s="540" t="s">
        <v>188</v>
      </c>
      <c r="F10876" s="496">
        <v>108.81999999999999</v>
      </c>
    </row>
    <row r="10877" s="489" customFormat="1">
      <c r="B10877" s="494">
        <v>39359</v>
      </c>
      <c r="C10877" s="537" t="s">
        <v>200</v>
      </c>
      <c r="D10877" s="541" t="s">
        <v>13150</v>
      </c>
      <c r="E10877" s="540" t="s">
        <v>188</v>
      </c>
      <c r="F10877" s="496"/>
    </row>
    <row r="10878" s="489" customFormat="1">
      <c r="B10878" s="494">
        <v>39360</v>
      </c>
      <c r="C10878" s="537" t="s">
        <v>200</v>
      </c>
      <c r="D10878" s="541" t="s">
        <v>13151</v>
      </c>
      <c r="E10878" s="540" t="s">
        <v>188</v>
      </c>
      <c r="F10878" s="496"/>
    </row>
    <row r="10879" s="489" customFormat="1">
      <c r="B10879" s="494">
        <v>10710</v>
      </c>
      <c r="C10879" s="537" t="s">
        <v>200</v>
      </c>
      <c r="D10879" s="541" t="s">
        <v>736</v>
      </c>
      <c r="E10879" s="540" t="s">
        <v>12625</v>
      </c>
      <c r="F10879" s="496"/>
    </row>
    <row r="10880" s="489" customFormat="1">
      <c r="B10880" s="494">
        <v>10709</v>
      </c>
      <c r="C10880" s="537" t="s">
        <v>200</v>
      </c>
      <c r="D10880" s="541" t="s">
        <v>737</v>
      </c>
      <c r="E10880" s="540" t="s">
        <v>12625</v>
      </c>
      <c r="F10880" s="496"/>
    </row>
    <row r="10881" s="489" customFormat="1">
      <c r="B10881" s="494">
        <v>39636</v>
      </c>
      <c r="C10881" s="537" t="s">
        <v>200</v>
      </c>
      <c r="D10881" s="541" t="s">
        <v>738</v>
      </c>
      <c r="E10881" s="540" t="s">
        <v>12625</v>
      </c>
      <c r="F10881" s="496"/>
    </row>
    <row r="10882" s="489" customFormat="1">
      <c r="B10882" s="494">
        <v>10708</v>
      </c>
      <c r="C10882" s="537" t="s">
        <v>200</v>
      </c>
      <c r="D10882" s="541" t="s">
        <v>739</v>
      </c>
      <c r="E10882" s="540" t="s">
        <v>12625</v>
      </c>
      <c r="F10882" s="496"/>
    </row>
    <row r="10883" s="489" customFormat="1">
      <c r="B10883" s="494">
        <v>39635</v>
      </c>
      <c r="C10883" s="537" t="s">
        <v>200</v>
      </c>
      <c r="D10883" s="541" t="s">
        <v>740</v>
      </c>
      <c r="E10883" s="540" t="s">
        <v>12625</v>
      </c>
      <c r="F10883" s="496"/>
    </row>
    <row r="10884" s="489" customFormat="1">
      <c r="B10884" s="494">
        <v>6117</v>
      </c>
      <c r="C10884" s="537" t="s">
        <v>200</v>
      </c>
      <c r="D10884" s="541" t="s">
        <v>13152</v>
      </c>
      <c r="E10884" s="540" t="s">
        <v>157</v>
      </c>
      <c r="F10884" s="496">
        <v>18.23</v>
      </c>
    </row>
    <row r="10885" s="489" customFormat="1">
      <c r="B10885" s="494">
        <v>40913</v>
      </c>
      <c r="C10885" s="537" t="s">
        <v>200</v>
      </c>
      <c r="D10885" s="541" t="s">
        <v>741</v>
      </c>
      <c r="E10885" s="540" t="s">
        <v>185</v>
      </c>
      <c r="F10885" s="496">
        <v>3218.73</v>
      </c>
    </row>
    <row r="10886" s="489" customFormat="1">
      <c r="B10886" s="494">
        <v>1214</v>
      </c>
      <c r="C10886" s="537" t="s">
        <v>200</v>
      </c>
      <c r="D10886" s="541" t="s">
        <v>13153</v>
      </c>
      <c r="E10886" s="540" t="s">
        <v>157</v>
      </c>
      <c r="F10886" s="496">
        <v>27.960000000000001</v>
      </c>
    </row>
    <row r="10887" s="489" customFormat="1">
      <c r="B10887" s="494">
        <v>40915</v>
      </c>
      <c r="C10887" s="537" t="s">
        <v>200</v>
      </c>
      <c r="D10887" s="541" t="s">
        <v>742</v>
      </c>
      <c r="E10887" s="540" t="s">
        <v>185</v>
      </c>
      <c r="F10887" s="496">
        <v>4938.6000000000004</v>
      </c>
    </row>
    <row r="10888" s="489" customFormat="1">
      <c r="B10888" s="494">
        <v>40914</v>
      </c>
      <c r="C10888" s="537" t="s">
        <v>200</v>
      </c>
      <c r="D10888" s="541" t="s">
        <v>13154</v>
      </c>
      <c r="E10888" s="540" t="s">
        <v>185</v>
      </c>
      <c r="F10888" s="496">
        <v>4258.8400000000001</v>
      </c>
    </row>
    <row r="10889" s="489" customFormat="1">
      <c r="B10889" s="494">
        <v>1213</v>
      </c>
      <c r="C10889" s="537" t="s">
        <v>200</v>
      </c>
      <c r="D10889" s="541" t="s">
        <v>13155</v>
      </c>
      <c r="E10889" s="540" t="s">
        <v>157</v>
      </c>
      <c r="F10889" s="496">
        <v>24.120000000000001</v>
      </c>
    </row>
    <row r="10890" s="489" customFormat="1">
      <c r="B10890" s="494">
        <v>5091</v>
      </c>
      <c r="C10890" s="537" t="s">
        <v>200</v>
      </c>
      <c r="D10890" s="541" t="s">
        <v>743</v>
      </c>
      <c r="E10890" s="540" t="s">
        <v>188</v>
      </c>
      <c r="F10890" s="496">
        <v>21.870000000000001</v>
      </c>
    </row>
    <row r="10891" s="489" customFormat="1">
      <c r="B10891" s="494">
        <v>14615</v>
      </c>
      <c r="C10891" s="537" t="s">
        <v>200</v>
      </c>
      <c r="D10891" s="541" t="s">
        <v>744</v>
      </c>
      <c r="E10891" s="540" t="s">
        <v>188</v>
      </c>
      <c r="F10891" s="496">
        <v>2777.7399999999998</v>
      </c>
    </row>
    <row r="10892" s="489" customFormat="1">
      <c r="B10892" s="494">
        <v>2711</v>
      </c>
      <c r="C10892" s="537" t="s">
        <v>200</v>
      </c>
      <c r="D10892" s="541" t="s">
        <v>13156</v>
      </c>
      <c r="E10892" s="540" t="s">
        <v>188</v>
      </c>
      <c r="F10892" s="496">
        <v>247.5</v>
      </c>
    </row>
    <row r="10893" s="489" customFormat="1">
      <c r="B10893" s="494">
        <v>45235</v>
      </c>
      <c r="C10893" s="537" t="s">
        <v>200</v>
      </c>
      <c r="D10893" s="541" t="s">
        <v>13157</v>
      </c>
      <c r="E10893" s="540" t="s">
        <v>188</v>
      </c>
      <c r="F10893" s="496">
        <v>1594.5799999999999</v>
      </c>
    </row>
    <row r="10894" s="489" customFormat="1">
      <c r="B10894" s="494">
        <v>37727</v>
      </c>
      <c r="C10894" s="537" t="s">
        <v>200</v>
      </c>
      <c r="D10894" s="541" t="s">
        <v>745</v>
      </c>
      <c r="E10894" s="540" t="s">
        <v>188</v>
      </c>
      <c r="F10894" s="496">
        <v>19750</v>
      </c>
    </row>
    <row r="10895" s="489" customFormat="1">
      <c r="B10895" s="494">
        <v>37728</v>
      </c>
      <c r="C10895" s="537" t="s">
        <v>200</v>
      </c>
      <c r="D10895" s="541" t="s">
        <v>746</v>
      </c>
      <c r="E10895" s="540" t="s">
        <v>188</v>
      </c>
      <c r="F10895" s="496">
        <v>26793.700000000001</v>
      </c>
    </row>
    <row r="10896" s="489" customFormat="1">
      <c r="B10896" s="494">
        <v>37729</v>
      </c>
      <c r="C10896" s="537" t="s">
        <v>200</v>
      </c>
      <c r="D10896" s="541" t="s">
        <v>747</v>
      </c>
      <c r="E10896" s="540" t="s">
        <v>188</v>
      </c>
      <c r="F10896" s="496">
        <v>29003.490000000002</v>
      </c>
    </row>
    <row r="10897" s="489" customFormat="1">
      <c r="B10897" s="494">
        <v>37730</v>
      </c>
      <c r="C10897" s="537" t="s">
        <v>200</v>
      </c>
      <c r="D10897" s="541" t="s">
        <v>748</v>
      </c>
      <c r="E10897" s="540" t="s">
        <v>188</v>
      </c>
      <c r="F10897" s="496">
        <v>31213.279999999999</v>
      </c>
    </row>
    <row r="10898" s="489" customFormat="1">
      <c r="B10898" s="494">
        <v>37731</v>
      </c>
      <c r="C10898" s="537" t="s">
        <v>200</v>
      </c>
      <c r="D10898" s="541" t="s">
        <v>749</v>
      </c>
      <c r="E10898" s="540" t="s">
        <v>188</v>
      </c>
      <c r="F10898" s="496">
        <v>33423.07</v>
      </c>
    </row>
    <row r="10899" s="489" customFormat="1">
      <c r="B10899" s="494">
        <v>37732</v>
      </c>
      <c r="C10899" s="537" t="s">
        <v>200</v>
      </c>
      <c r="D10899" s="541" t="s">
        <v>750</v>
      </c>
      <c r="E10899" s="540" t="s">
        <v>188</v>
      </c>
      <c r="F10899" s="496">
        <v>38118.879999999997</v>
      </c>
    </row>
    <row r="10900" s="489" customFormat="1">
      <c r="B10900" s="494">
        <v>45194</v>
      </c>
      <c r="C10900" s="537" t="s">
        <v>200</v>
      </c>
      <c r="D10900" s="541" t="s">
        <v>13158</v>
      </c>
      <c r="E10900" s="540" t="s">
        <v>188</v>
      </c>
      <c r="F10900" s="496">
        <v>232.15000000000001</v>
      </c>
    </row>
    <row r="10901" s="489" customFormat="1">
      <c r="B10901" s="494">
        <v>36496</v>
      </c>
      <c r="C10901" s="537" t="s">
        <v>200</v>
      </c>
      <c r="D10901" s="541" t="s">
        <v>752</v>
      </c>
      <c r="E10901" s="540" t="s">
        <v>188</v>
      </c>
      <c r="F10901" s="496">
        <v>7052.6300000000001</v>
      </c>
    </row>
    <row r="10902" s="489" customFormat="1">
      <c r="B10902" s="494">
        <v>37762</v>
      </c>
      <c r="C10902" s="537" t="s">
        <v>200</v>
      </c>
      <c r="D10902" s="541" t="s">
        <v>754</v>
      </c>
      <c r="E10902" s="540" t="s">
        <v>188</v>
      </c>
      <c r="F10902" s="496">
        <v>702237.89000000001</v>
      </c>
    </row>
    <row r="10903" s="489" customFormat="1">
      <c r="B10903" s="494">
        <v>37763</v>
      </c>
      <c r="C10903" s="537" t="s">
        <v>200</v>
      </c>
      <c r="D10903" s="541" t="s">
        <v>755</v>
      </c>
      <c r="E10903" s="540" t="s">
        <v>188</v>
      </c>
      <c r="F10903" s="496">
        <v>710766.96999999997</v>
      </c>
    </row>
    <row r="10904" s="489" customFormat="1">
      <c r="B10904" s="494">
        <v>41992</v>
      </c>
      <c r="C10904" s="537" t="s">
        <v>200</v>
      </c>
      <c r="D10904" s="541" t="s">
        <v>756</v>
      </c>
      <c r="E10904" s="540" t="s">
        <v>188</v>
      </c>
      <c r="F10904" s="496">
        <v>808000</v>
      </c>
    </row>
    <row r="10905" s="489" customFormat="1">
      <c r="B10905" s="494">
        <v>10630</v>
      </c>
      <c r="C10905" s="537" t="s">
        <v>200</v>
      </c>
      <c r="D10905" s="541" t="s">
        <v>753</v>
      </c>
      <c r="E10905" s="540" t="s">
        <v>188</v>
      </c>
      <c r="F10905" s="496">
        <v>818803.52000000002</v>
      </c>
    </row>
    <row r="10906" s="489" customFormat="1">
      <c r="B10906" s="494">
        <v>13215</v>
      </c>
      <c r="C10906" s="537" t="s">
        <v>200</v>
      </c>
      <c r="D10906" s="541" t="s">
        <v>757</v>
      </c>
      <c r="E10906" s="540" t="s">
        <v>188</v>
      </c>
      <c r="F10906" s="496">
        <v>990809.18999999994</v>
      </c>
    </row>
    <row r="10907" s="489" customFormat="1">
      <c r="B10907" s="494">
        <v>4235</v>
      </c>
      <c r="C10907" s="537" t="s">
        <v>200</v>
      </c>
      <c r="D10907" s="541" t="s">
        <v>13159</v>
      </c>
      <c r="E10907" s="540" t="s">
        <v>157</v>
      </c>
      <c r="F10907" s="496">
        <v>28.199999999999999</v>
      </c>
    </row>
    <row r="10908" s="489" customFormat="1">
      <c r="B10908" s="494">
        <v>40976</v>
      </c>
      <c r="C10908" s="537" t="s">
        <v>200</v>
      </c>
      <c r="D10908" s="541" t="s">
        <v>758</v>
      </c>
      <c r="E10908" s="540" t="s">
        <v>185</v>
      </c>
      <c r="F10908" s="496">
        <v>4981.8199999999997</v>
      </c>
    </row>
    <row r="10909" s="489" customFormat="1">
      <c r="B10909" s="494">
        <v>43091</v>
      </c>
      <c r="C10909" s="537" t="s">
        <v>200</v>
      </c>
      <c r="D10909" s="541" t="s">
        <v>13160</v>
      </c>
      <c r="E10909" s="540" t="s">
        <v>188</v>
      </c>
      <c r="F10909" s="496">
        <v>7195.3599999999997</v>
      </c>
    </row>
    <row r="10910" s="489" customFormat="1">
      <c r="B10910" s="494">
        <v>43092</v>
      </c>
      <c r="C10910" s="537" t="s">
        <v>200</v>
      </c>
      <c r="D10910" s="541" t="s">
        <v>13161</v>
      </c>
      <c r="E10910" s="540" t="s">
        <v>188</v>
      </c>
      <c r="F10910" s="496">
        <v>9593.8099999999995</v>
      </c>
    </row>
    <row r="10911" s="489" customFormat="1">
      <c r="B10911" s="494">
        <v>43089</v>
      </c>
      <c r="C10911" s="537" t="s">
        <v>200</v>
      </c>
      <c r="D10911" s="541" t="s">
        <v>13162</v>
      </c>
      <c r="E10911" s="540" t="s">
        <v>188</v>
      </c>
      <c r="F10911" s="496">
        <v>1671.99</v>
      </c>
    </row>
    <row r="10912" s="489" customFormat="1">
      <c r="B10912" s="494">
        <v>43090</v>
      </c>
      <c r="C10912" s="537" t="s">
        <v>200</v>
      </c>
      <c r="D10912" s="541" t="s">
        <v>13163</v>
      </c>
      <c r="E10912" s="540" t="s">
        <v>188</v>
      </c>
      <c r="F10912" s="496">
        <v>3689.9200000000001</v>
      </c>
    </row>
    <row r="10913" s="489" customFormat="1">
      <c r="B10913" s="494">
        <v>41967</v>
      </c>
      <c r="C10913" s="537" t="s">
        <v>200</v>
      </c>
      <c r="D10913" s="541" t="s">
        <v>13164</v>
      </c>
      <c r="E10913" s="540" t="s">
        <v>187</v>
      </c>
      <c r="F10913" s="496">
        <v>28.850000000000001</v>
      </c>
    </row>
    <row r="10914" s="489" customFormat="1">
      <c r="B10914" s="494">
        <v>12760</v>
      </c>
      <c r="C10914" s="537" t="s">
        <v>200</v>
      </c>
      <c r="D10914" s="541" t="s">
        <v>759</v>
      </c>
      <c r="E10914" s="540" t="s">
        <v>12625</v>
      </c>
      <c r="F10914" s="496">
        <v>1613.3699999999999</v>
      </c>
    </row>
    <row r="10915" s="489" customFormat="1">
      <c r="B10915" s="494">
        <v>12759</v>
      </c>
      <c r="C10915" s="537" t="s">
        <v>200</v>
      </c>
      <c r="D10915" s="541" t="s">
        <v>760</v>
      </c>
      <c r="E10915" s="540" t="s">
        <v>12625</v>
      </c>
      <c r="F10915" s="496">
        <v>1075.5599999999999</v>
      </c>
    </row>
    <row r="10916" s="489" customFormat="1">
      <c r="B10916" s="494">
        <v>43105</v>
      </c>
      <c r="C10916" s="537" t="s">
        <v>200</v>
      </c>
      <c r="D10916" s="541" t="s">
        <v>13165</v>
      </c>
      <c r="E10916" s="540" t="s">
        <v>186</v>
      </c>
      <c r="F10916" s="496">
        <v>35.18</v>
      </c>
    </row>
    <row r="10917" s="489" customFormat="1">
      <c r="B10917" s="494">
        <v>40424</v>
      </c>
      <c r="C10917" s="537" t="s">
        <v>200</v>
      </c>
      <c r="D10917" s="541" t="s">
        <v>761</v>
      </c>
      <c r="E10917" s="540" t="s">
        <v>186</v>
      </c>
      <c r="F10917" s="496">
        <v>8.9399999999999995</v>
      </c>
    </row>
    <row r="10918" s="489" customFormat="1">
      <c r="B10918" s="495">
        <v>1325</v>
      </c>
      <c r="C10918" s="537" t="s">
        <v>200</v>
      </c>
      <c r="D10918" s="541" t="s">
        <v>762</v>
      </c>
      <c r="E10918" s="540" t="s">
        <v>186</v>
      </c>
      <c r="F10918" s="496">
        <v>9.7899999999999991</v>
      </c>
    </row>
    <row r="10919" s="489" customFormat="1">
      <c r="B10919" s="494">
        <v>1327</v>
      </c>
      <c r="C10919" s="537" t="s">
        <v>200</v>
      </c>
      <c r="D10919" s="541" t="s">
        <v>763</v>
      </c>
      <c r="E10919" s="540" t="s">
        <v>186</v>
      </c>
      <c r="F10919" s="496">
        <v>10.42</v>
      </c>
    </row>
    <row r="10920" s="489" customFormat="1">
      <c r="B10920" s="494">
        <v>1328</v>
      </c>
      <c r="C10920" s="537" t="s">
        <v>200</v>
      </c>
      <c r="D10920" s="541" t="s">
        <v>764</v>
      </c>
      <c r="E10920" s="540" t="s">
        <v>186</v>
      </c>
      <c r="F10920" s="496">
        <v>9.8100000000000005</v>
      </c>
    </row>
    <row r="10921" s="489" customFormat="1">
      <c r="B10921" s="494">
        <v>1321</v>
      </c>
      <c r="C10921" s="537" t="s">
        <v>200</v>
      </c>
      <c r="D10921" s="541" t="s">
        <v>765</v>
      </c>
      <c r="E10921" s="540" t="s">
        <v>186</v>
      </c>
      <c r="F10921" s="496">
        <v>9.0899999999999999</v>
      </c>
    </row>
    <row r="10922" s="489" customFormat="1">
      <c r="B10922" s="494">
        <v>1318</v>
      </c>
      <c r="C10922" s="537" t="s">
        <v>200</v>
      </c>
      <c r="D10922" s="541" t="s">
        <v>766</v>
      </c>
      <c r="E10922" s="540" t="s">
        <v>186</v>
      </c>
      <c r="F10922" s="496">
        <v>9.0899999999999999</v>
      </c>
    </row>
    <row r="10923" s="489" customFormat="1">
      <c r="B10923" s="494">
        <v>1322</v>
      </c>
      <c r="C10923" s="537" t="s">
        <v>200</v>
      </c>
      <c r="D10923" s="541" t="s">
        <v>767</v>
      </c>
      <c r="E10923" s="540" t="s">
        <v>186</v>
      </c>
      <c r="F10923" s="496">
        <v>9.6099999999999994</v>
      </c>
    </row>
    <row r="10924" s="489" customFormat="1">
      <c r="B10924" s="494">
        <v>1323</v>
      </c>
      <c r="C10924" s="537" t="s">
        <v>200</v>
      </c>
      <c r="D10924" s="541" t="s">
        <v>768</v>
      </c>
      <c r="E10924" s="540" t="s">
        <v>186</v>
      </c>
      <c r="F10924" s="496">
        <v>9.6099999999999994</v>
      </c>
    </row>
    <row r="10925" s="489" customFormat="1">
      <c r="B10925" s="495">
        <v>1319</v>
      </c>
      <c r="C10925" s="537" t="s">
        <v>200</v>
      </c>
      <c r="D10925" s="541" t="s">
        <v>13166</v>
      </c>
      <c r="E10925" s="540" t="s">
        <v>186</v>
      </c>
      <c r="F10925" s="496">
        <v>8.0899999999999999</v>
      </c>
    </row>
    <row r="10926" s="489" customFormat="1">
      <c r="B10926" s="495">
        <v>11026</v>
      </c>
      <c r="C10926" s="537" t="s">
        <v>200</v>
      </c>
      <c r="D10926" s="541" t="s">
        <v>769</v>
      </c>
      <c r="E10926" s="540" t="s">
        <v>186</v>
      </c>
      <c r="F10926" s="496">
        <v>11.140000000000001</v>
      </c>
    </row>
    <row r="10927" s="489" customFormat="1">
      <c r="B10927" s="495">
        <v>11027</v>
      </c>
      <c r="C10927" s="537" t="s">
        <v>200</v>
      </c>
      <c r="D10927" s="541" t="s">
        <v>770</v>
      </c>
      <c r="E10927" s="540" t="s">
        <v>186</v>
      </c>
      <c r="F10927" s="496">
        <v>11.59</v>
      </c>
    </row>
    <row r="10928" s="489" customFormat="1">
      <c r="B10928" s="495">
        <v>11046</v>
      </c>
      <c r="C10928" s="537" t="s">
        <v>200</v>
      </c>
      <c r="D10928" s="541" t="s">
        <v>771</v>
      </c>
      <c r="E10928" s="540" t="s">
        <v>186</v>
      </c>
      <c r="F10928" s="496">
        <v>11.1</v>
      </c>
    </row>
    <row r="10929" s="489" customFormat="1">
      <c r="B10929" s="495">
        <v>11047</v>
      </c>
      <c r="C10929" s="537" t="s">
        <v>200</v>
      </c>
      <c r="D10929" s="541" t="s">
        <v>772</v>
      </c>
      <c r="E10929" s="540" t="s">
        <v>186</v>
      </c>
      <c r="F10929" s="496">
        <v>12.1</v>
      </c>
    </row>
    <row r="10930" s="489" customFormat="1">
      <c r="B10930" s="495">
        <v>43668</v>
      </c>
      <c r="C10930" s="537" t="s">
        <v>200</v>
      </c>
      <c r="D10930" s="541" t="s">
        <v>773</v>
      </c>
      <c r="E10930" s="540" t="s">
        <v>186</v>
      </c>
      <c r="F10930" s="496">
        <v>10.68</v>
      </c>
    </row>
    <row r="10931" s="489" customFormat="1">
      <c r="B10931" s="495">
        <v>11049</v>
      </c>
      <c r="C10931" s="537" t="s">
        <v>200</v>
      </c>
      <c r="D10931" s="541" t="s">
        <v>774</v>
      </c>
      <c r="E10931" s="540" t="s">
        <v>186</v>
      </c>
      <c r="F10931" s="496">
        <v>11.57</v>
      </c>
    </row>
    <row r="10932" s="489" customFormat="1">
      <c r="B10932" s="495">
        <v>43106</v>
      </c>
      <c r="C10932" s="537" t="s">
        <v>200</v>
      </c>
      <c r="D10932" s="541" t="s">
        <v>13167</v>
      </c>
      <c r="E10932" s="540" t="s">
        <v>186</v>
      </c>
      <c r="F10932" s="496">
        <v>11.640000000000001</v>
      </c>
    </row>
    <row r="10933" s="489" customFormat="1">
      <c r="B10933" s="494">
        <v>11051</v>
      </c>
      <c r="C10933" s="537" t="s">
        <v>200</v>
      </c>
      <c r="D10933" s="541" t="s">
        <v>775</v>
      </c>
      <c r="E10933" s="540" t="s">
        <v>186</v>
      </c>
      <c r="F10933" s="496">
        <v>12.140000000000001</v>
      </c>
    </row>
    <row r="10934" s="489" customFormat="1">
      <c r="B10934" s="494">
        <v>11061</v>
      </c>
      <c r="C10934" s="537" t="s">
        <v>200</v>
      </c>
      <c r="D10934" s="541" t="s">
        <v>776</v>
      </c>
      <c r="E10934" s="540" t="s">
        <v>186</v>
      </c>
      <c r="F10934" s="496">
        <v>14.57</v>
      </c>
    </row>
    <row r="10935" s="489" customFormat="1">
      <c r="B10935" s="494">
        <v>43667</v>
      </c>
      <c r="C10935" s="537" t="s">
        <v>200</v>
      </c>
      <c r="D10935" s="541" t="s">
        <v>13168</v>
      </c>
      <c r="E10935" s="540" t="s">
        <v>186</v>
      </c>
      <c r="F10935" s="496">
        <v>10.59</v>
      </c>
    </row>
    <row r="10936" s="489" customFormat="1">
      <c r="B10936" s="494">
        <v>1333</v>
      </c>
      <c r="C10936" s="537" t="s">
        <v>200</v>
      </c>
      <c r="D10936" s="541" t="s">
        <v>13169</v>
      </c>
      <c r="E10936" s="540" t="s">
        <v>186</v>
      </c>
      <c r="F10936" s="496">
        <v>8.8200000000000003</v>
      </c>
    </row>
    <row r="10937" s="489" customFormat="1">
      <c r="B10937" s="494">
        <v>1330</v>
      </c>
      <c r="C10937" s="537" t="s">
        <v>200</v>
      </c>
      <c r="D10937" s="541" t="s">
        <v>13170</v>
      </c>
      <c r="E10937" s="540" t="s">
        <v>186</v>
      </c>
      <c r="F10937" s="496">
        <v>8.7400000000000002</v>
      </c>
    </row>
    <row r="10938" s="489" customFormat="1">
      <c r="B10938" s="494">
        <v>10957</v>
      </c>
      <c r="C10938" s="537" t="s">
        <v>200</v>
      </c>
      <c r="D10938" s="541" t="s">
        <v>13171</v>
      </c>
      <c r="E10938" s="540" t="s">
        <v>186</v>
      </c>
      <c r="F10938" s="496">
        <v>10.08</v>
      </c>
    </row>
    <row r="10939" s="489" customFormat="1">
      <c r="B10939" s="494">
        <v>1332</v>
      </c>
      <c r="C10939" s="537" t="s">
        <v>200</v>
      </c>
      <c r="D10939" s="541" t="s">
        <v>13172</v>
      </c>
      <c r="E10939" s="540" t="s">
        <v>186</v>
      </c>
      <c r="F10939" s="496">
        <v>8.9600000000000009</v>
      </c>
    </row>
    <row r="10940" s="489" customFormat="1">
      <c r="B10940" s="494">
        <v>1334</v>
      </c>
      <c r="C10940" s="537" t="s">
        <v>200</v>
      </c>
      <c r="D10940" s="541" t="s">
        <v>13173</v>
      </c>
      <c r="E10940" s="540" t="s">
        <v>186</v>
      </c>
      <c r="F10940" s="496">
        <v>9.9399999999999995</v>
      </c>
    </row>
    <row r="10941" s="489" customFormat="1">
      <c r="B10941" s="494">
        <v>1335</v>
      </c>
      <c r="C10941" s="537" t="s">
        <v>200</v>
      </c>
      <c r="D10941" s="541" t="s">
        <v>13174</v>
      </c>
      <c r="E10941" s="540" t="s">
        <v>186</v>
      </c>
      <c r="F10941" s="496">
        <v>10.27</v>
      </c>
    </row>
    <row r="10942" s="489" customFormat="1">
      <c r="B10942" s="495">
        <v>40425</v>
      </c>
      <c r="C10942" s="537" t="s">
        <v>200</v>
      </c>
      <c r="D10942" s="541" t="s">
        <v>777</v>
      </c>
      <c r="E10942" s="540" t="s">
        <v>186</v>
      </c>
      <c r="F10942" s="496">
        <v>8.7899999999999991</v>
      </c>
    </row>
    <row r="10943" s="489" customFormat="1">
      <c r="B10943" s="494">
        <v>1337</v>
      </c>
      <c r="C10943" s="537" t="s">
        <v>200</v>
      </c>
      <c r="D10943" s="541" t="s">
        <v>13175</v>
      </c>
      <c r="E10943" s="540" t="s">
        <v>186</v>
      </c>
      <c r="F10943" s="496">
        <v>10.08</v>
      </c>
    </row>
    <row r="10944" s="489" customFormat="1">
      <c r="B10944" s="495">
        <v>1338</v>
      </c>
      <c r="C10944" s="537" t="s">
        <v>200</v>
      </c>
      <c r="D10944" s="541" t="s">
        <v>13176</v>
      </c>
      <c r="E10944" s="540" t="s">
        <v>12625</v>
      </c>
      <c r="F10944" s="496"/>
    </row>
    <row r="10945" s="489" customFormat="1">
      <c r="B10945" s="494">
        <v>1340</v>
      </c>
      <c r="C10945" s="537" t="s">
        <v>200</v>
      </c>
      <c r="D10945" s="541" t="s">
        <v>13177</v>
      </c>
      <c r="E10945" s="540" t="s">
        <v>12625</v>
      </c>
      <c r="F10945" s="496"/>
    </row>
    <row r="10946" s="489" customFormat="1">
      <c r="B10946" s="495">
        <v>1341</v>
      </c>
      <c r="C10946" s="537" t="s">
        <v>200</v>
      </c>
      <c r="D10946" s="541" t="s">
        <v>13178</v>
      </c>
      <c r="E10946" s="540" t="s">
        <v>12625</v>
      </c>
      <c r="F10946" s="496"/>
    </row>
    <row r="10947" s="489" customFormat="1">
      <c r="B10947" s="495">
        <v>34659</v>
      </c>
      <c r="C10947" s="537" t="s">
        <v>200</v>
      </c>
      <c r="D10947" s="541" t="s">
        <v>778</v>
      </c>
      <c r="E10947" s="540" t="s">
        <v>12625</v>
      </c>
      <c r="F10947" s="496">
        <v>39.82</v>
      </c>
    </row>
    <row r="10948" s="489" customFormat="1">
      <c r="B10948" s="495">
        <v>34514</v>
      </c>
      <c r="C10948" s="537" t="s">
        <v>200</v>
      </c>
      <c r="D10948" s="541" t="s">
        <v>779</v>
      </c>
      <c r="E10948" s="540" t="s">
        <v>12625</v>
      </c>
      <c r="F10948" s="496">
        <v>44.109999999999999</v>
      </c>
    </row>
    <row r="10949" s="489" customFormat="1">
      <c r="B10949" s="494">
        <v>34660</v>
      </c>
      <c r="C10949" s="537" t="s">
        <v>200</v>
      </c>
      <c r="D10949" s="541" t="s">
        <v>780</v>
      </c>
      <c r="E10949" s="540" t="s">
        <v>12625</v>
      </c>
      <c r="F10949" s="496">
        <v>55.979999999999997</v>
      </c>
    </row>
    <row r="10950" s="489" customFormat="1">
      <c r="B10950" s="494">
        <v>34661</v>
      </c>
      <c r="C10950" s="537" t="s">
        <v>200</v>
      </c>
      <c r="D10950" s="541" t="s">
        <v>781</v>
      </c>
      <c r="E10950" s="540" t="s">
        <v>12625</v>
      </c>
      <c r="F10950" s="496">
        <v>80.400000000000006</v>
      </c>
    </row>
    <row r="10951" s="489" customFormat="1">
      <c r="B10951" s="494">
        <v>34667</v>
      </c>
      <c r="C10951" s="537" t="s">
        <v>200</v>
      </c>
      <c r="D10951" s="541" t="s">
        <v>782</v>
      </c>
      <c r="E10951" s="540" t="s">
        <v>12625</v>
      </c>
      <c r="F10951" s="496">
        <v>29.109999999999999</v>
      </c>
    </row>
    <row r="10952" s="489" customFormat="1">
      <c r="B10952" s="494">
        <v>34668</v>
      </c>
      <c r="C10952" s="537" t="s">
        <v>200</v>
      </c>
      <c r="D10952" s="541" t="s">
        <v>783</v>
      </c>
      <c r="E10952" s="540" t="s">
        <v>12625</v>
      </c>
      <c r="F10952" s="496">
        <v>38.049999999999997</v>
      </c>
    </row>
    <row r="10953" s="489" customFormat="1">
      <c r="B10953" s="494">
        <v>34741</v>
      </c>
      <c r="C10953" s="537" t="s">
        <v>200</v>
      </c>
      <c r="D10953" s="541" t="s">
        <v>784</v>
      </c>
      <c r="E10953" s="540" t="s">
        <v>12625</v>
      </c>
      <c r="F10953" s="496">
        <v>41.859999999999999</v>
      </c>
    </row>
    <row r="10954" s="489" customFormat="1">
      <c r="B10954" s="494">
        <v>34664</v>
      </c>
      <c r="C10954" s="537" t="s">
        <v>200</v>
      </c>
      <c r="D10954" s="541" t="s">
        <v>785</v>
      </c>
      <c r="E10954" s="540" t="s">
        <v>12625</v>
      </c>
      <c r="F10954" s="496">
        <v>45.68</v>
      </c>
    </row>
    <row r="10955" s="489" customFormat="1">
      <c r="B10955" s="494">
        <v>34665</v>
      </c>
      <c r="C10955" s="537" t="s">
        <v>200</v>
      </c>
      <c r="D10955" s="541" t="s">
        <v>786</v>
      </c>
      <c r="E10955" s="540" t="s">
        <v>12625</v>
      </c>
      <c r="F10955" s="496">
        <v>56.710000000000001</v>
      </c>
    </row>
    <row r="10956" s="489" customFormat="1">
      <c r="B10956" s="494">
        <v>34666</v>
      </c>
      <c r="C10956" s="537" t="s">
        <v>200</v>
      </c>
      <c r="D10956" s="541" t="s">
        <v>787</v>
      </c>
      <c r="E10956" s="540" t="s">
        <v>12625</v>
      </c>
      <c r="F10956" s="496">
        <v>85.659999999999997</v>
      </c>
    </row>
    <row r="10957" s="489" customFormat="1">
      <c r="B10957" s="495">
        <v>34669</v>
      </c>
      <c r="C10957" s="537" t="s">
        <v>200</v>
      </c>
      <c r="D10957" s="541" t="s">
        <v>788</v>
      </c>
      <c r="E10957" s="540" t="s">
        <v>12625</v>
      </c>
      <c r="F10957" s="496">
        <v>31.41</v>
      </c>
    </row>
    <row r="10958" s="489" customFormat="1">
      <c r="B10958" s="495">
        <v>34670</v>
      </c>
      <c r="C10958" s="537" t="s">
        <v>200</v>
      </c>
      <c r="D10958" s="541" t="s">
        <v>789</v>
      </c>
      <c r="E10958" s="540" t="s">
        <v>12625</v>
      </c>
      <c r="F10958" s="496">
        <v>38.409999999999997</v>
      </c>
    </row>
    <row r="10959" s="489" customFormat="1">
      <c r="B10959" s="495">
        <v>34671</v>
      </c>
      <c r="C10959" s="537" t="s">
        <v>200</v>
      </c>
      <c r="D10959" s="541" t="s">
        <v>790</v>
      </c>
      <c r="E10959" s="540" t="s">
        <v>12625</v>
      </c>
      <c r="F10959" s="496">
        <v>32.060000000000002</v>
      </c>
    </row>
    <row r="10960" s="489" customFormat="1">
      <c r="B10960" s="494">
        <v>34672</v>
      </c>
      <c r="C10960" s="537" t="s">
        <v>200</v>
      </c>
      <c r="D10960" s="541" t="s">
        <v>791</v>
      </c>
      <c r="E10960" s="540" t="s">
        <v>12625</v>
      </c>
      <c r="F10960" s="496">
        <v>33.810000000000002</v>
      </c>
    </row>
    <row r="10961" s="489" customFormat="1">
      <c r="B10961" s="495">
        <v>34673</v>
      </c>
      <c r="C10961" s="537" t="s">
        <v>200</v>
      </c>
      <c r="D10961" s="541" t="s">
        <v>792</v>
      </c>
      <c r="E10961" s="540" t="s">
        <v>12625</v>
      </c>
      <c r="F10961" s="496">
        <v>41.259999999999998</v>
      </c>
    </row>
    <row r="10962" s="489" customFormat="1">
      <c r="B10962" s="494">
        <v>34674</v>
      </c>
      <c r="C10962" s="537" t="s">
        <v>200</v>
      </c>
      <c r="D10962" s="541" t="s">
        <v>793</v>
      </c>
      <c r="E10962" s="540" t="s">
        <v>12625</v>
      </c>
      <c r="F10962" s="496">
        <v>54.850000000000001</v>
      </c>
    </row>
    <row r="10963" s="489" customFormat="1">
      <c r="B10963" s="494">
        <v>34675</v>
      </c>
      <c r="C10963" s="537" t="s">
        <v>200</v>
      </c>
      <c r="D10963" s="541" t="s">
        <v>794</v>
      </c>
      <c r="E10963" s="540" t="s">
        <v>12625</v>
      </c>
      <c r="F10963" s="496">
        <v>66.870000000000005</v>
      </c>
    </row>
    <row r="10964" s="489" customFormat="1">
      <c r="B10964" s="494">
        <v>34676</v>
      </c>
      <c r="C10964" s="537" t="s">
        <v>200</v>
      </c>
      <c r="D10964" s="541" t="s">
        <v>795</v>
      </c>
      <c r="E10964" s="540" t="s">
        <v>12625</v>
      </c>
      <c r="F10964" s="496">
        <v>19.25</v>
      </c>
    </row>
    <row r="10965" s="489" customFormat="1">
      <c r="B10965" s="494">
        <v>34677</v>
      </c>
      <c r="C10965" s="537" t="s">
        <v>200</v>
      </c>
      <c r="D10965" s="541" t="s">
        <v>796</v>
      </c>
      <c r="E10965" s="540" t="s">
        <v>12625</v>
      </c>
      <c r="F10965" s="496">
        <v>25.879999999999999</v>
      </c>
    </row>
    <row r="10966" s="489" customFormat="1">
      <c r="B10966" s="495">
        <v>43126</v>
      </c>
      <c r="C10966" s="537" t="s">
        <v>200</v>
      </c>
      <c r="D10966" s="541" t="s">
        <v>13179</v>
      </c>
      <c r="E10966" s="540" t="s">
        <v>12625</v>
      </c>
      <c r="F10966" s="496">
        <v>81.349999999999994</v>
      </c>
    </row>
    <row r="10967" s="489" customFormat="1">
      <c r="B10967" s="495">
        <v>43124</v>
      </c>
      <c r="C10967" s="537" t="s">
        <v>200</v>
      </c>
      <c r="D10967" s="541" t="s">
        <v>13180</v>
      </c>
      <c r="E10967" s="540" t="s">
        <v>12625</v>
      </c>
      <c r="F10967" s="496">
        <v>94.989999999999995</v>
      </c>
    </row>
    <row r="10968" s="489" customFormat="1">
      <c r="B10968" s="495">
        <v>43125</v>
      </c>
      <c r="C10968" s="537" t="s">
        <v>200</v>
      </c>
      <c r="D10968" s="541" t="s">
        <v>13181</v>
      </c>
      <c r="E10968" s="540" t="s">
        <v>12625</v>
      </c>
      <c r="F10968" s="496">
        <v>123.19</v>
      </c>
    </row>
    <row r="10969" s="489" customFormat="1">
      <c r="B10969" s="494">
        <v>40623</v>
      </c>
      <c r="C10969" s="537" t="s">
        <v>200</v>
      </c>
      <c r="D10969" s="541" t="s">
        <v>13182</v>
      </c>
      <c r="E10969" s="540" t="s">
        <v>196</v>
      </c>
      <c r="F10969" s="496">
        <v>98.129999999999995</v>
      </c>
    </row>
    <row r="10970" s="489" customFormat="1">
      <c r="B10970" s="494">
        <v>43701</v>
      </c>
      <c r="C10970" s="537" t="s">
        <v>200</v>
      </c>
      <c r="D10970" s="541" t="s">
        <v>13183</v>
      </c>
      <c r="E10970" s="540" t="s">
        <v>186</v>
      </c>
      <c r="F10970" s="496">
        <v>55</v>
      </c>
    </row>
    <row r="10971" s="489" customFormat="1">
      <c r="B10971" s="494">
        <v>1345</v>
      </c>
      <c r="C10971" s="537" t="s">
        <v>200</v>
      </c>
      <c r="D10971" s="541" t="s">
        <v>13184</v>
      </c>
      <c r="E10971" s="540" t="s">
        <v>12625</v>
      </c>
      <c r="F10971" s="496">
        <v>88.299999999999997</v>
      </c>
    </row>
    <row r="10972" s="489" customFormat="1">
      <c r="B10972" s="494">
        <v>1346</v>
      </c>
      <c r="C10972" s="537" t="s">
        <v>200</v>
      </c>
      <c r="D10972" s="541" t="s">
        <v>13185</v>
      </c>
      <c r="E10972" s="540" t="s">
        <v>12625</v>
      </c>
      <c r="F10972" s="496">
        <v>51.359999999999999</v>
      </c>
    </row>
    <row r="10973" s="489" customFormat="1">
      <c r="B10973" s="494">
        <v>1347</v>
      </c>
      <c r="C10973" s="537" t="s">
        <v>200</v>
      </c>
      <c r="D10973" s="541" t="s">
        <v>13186</v>
      </c>
      <c r="E10973" s="540" t="s">
        <v>12625</v>
      </c>
      <c r="F10973" s="496">
        <v>63.640000000000001</v>
      </c>
    </row>
    <row r="10974" s="489" customFormat="1">
      <c r="B10974" s="494">
        <v>43678</v>
      </c>
      <c r="C10974" s="537" t="s">
        <v>200</v>
      </c>
      <c r="D10974" s="541" t="s">
        <v>13187</v>
      </c>
      <c r="E10974" s="540" t="s">
        <v>12625</v>
      </c>
      <c r="F10974" s="496">
        <v>73.819999999999993</v>
      </c>
    </row>
    <row r="10975" s="489" customFormat="1">
      <c r="B10975" s="494">
        <v>43680</v>
      </c>
      <c r="C10975" s="537" t="s">
        <v>200</v>
      </c>
      <c r="D10975" s="541" t="s">
        <v>13188</v>
      </c>
      <c r="E10975" s="540" t="s">
        <v>12625</v>
      </c>
      <c r="F10975" s="496">
        <v>106.34</v>
      </c>
    </row>
    <row r="10976" s="489" customFormat="1">
      <c r="B10976" s="494">
        <v>43679</v>
      </c>
      <c r="C10976" s="537" t="s">
        <v>200</v>
      </c>
      <c r="D10976" s="541" t="s">
        <v>13189</v>
      </c>
      <c r="E10976" s="540" t="s">
        <v>12625</v>
      </c>
      <c r="F10976" s="496">
        <v>37.32</v>
      </c>
    </row>
    <row r="10977" s="489" customFormat="1">
      <c r="B10977" s="494">
        <v>1355</v>
      </c>
      <c r="C10977" s="537" t="s">
        <v>200</v>
      </c>
      <c r="D10977" s="541" t="s">
        <v>13190</v>
      </c>
      <c r="E10977" s="540" t="s">
        <v>12625</v>
      </c>
      <c r="F10977" s="496">
        <v>42.469999999999999</v>
      </c>
    </row>
    <row r="10978" s="489" customFormat="1">
      <c r="B10978" s="495">
        <v>1358</v>
      </c>
      <c r="C10978" s="537" t="s">
        <v>200</v>
      </c>
      <c r="D10978" s="541" t="s">
        <v>13191</v>
      </c>
      <c r="E10978" s="540" t="s">
        <v>12625</v>
      </c>
      <c r="F10978" s="496">
        <v>52.140000000000001</v>
      </c>
    </row>
    <row r="10979" s="489" customFormat="1">
      <c r="B10979" s="495">
        <v>43677</v>
      </c>
      <c r="C10979" s="537" t="s">
        <v>200</v>
      </c>
      <c r="D10979" s="541" t="s">
        <v>13192</v>
      </c>
      <c r="E10979" s="540" t="s">
        <v>12625</v>
      </c>
      <c r="F10979" s="496">
        <v>64.689999999999998</v>
      </c>
    </row>
    <row r="10980" s="489" customFormat="1">
      <c r="B10980" s="495">
        <v>43682</v>
      </c>
      <c r="C10980" s="537" t="s">
        <v>200</v>
      </c>
      <c r="D10980" s="541" t="s">
        <v>13193</v>
      </c>
      <c r="E10980" s="540" t="s">
        <v>12625</v>
      </c>
      <c r="F10980" s="496">
        <v>19.829999999999998</v>
      </c>
    </row>
    <row r="10981" s="489" customFormat="1">
      <c r="B10981" s="494">
        <v>43681</v>
      </c>
      <c r="C10981" s="537" t="s">
        <v>200</v>
      </c>
      <c r="D10981" s="541" t="s">
        <v>13194</v>
      </c>
      <c r="E10981" s="540" t="s">
        <v>12625</v>
      </c>
      <c r="F10981" s="496">
        <v>32.850000000000001</v>
      </c>
    </row>
    <row r="10982" s="489" customFormat="1">
      <c r="B10982" s="494">
        <v>45248</v>
      </c>
      <c r="C10982" s="537" t="s">
        <v>200</v>
      </c>
      <c r="D10982" s="541" t="s">
        <v>13195</v>
      </c>
      <c r="E10982" s="540" t="s">
        <v>188</v>
      </c>
      <c r="F10982" s="496">
        <v>78.109999999999999</v>
      </c>
    </row>
    <row r="10983" s="489" customFormat="1">
      <c r="B10983" s="494">
        <v>45243</v>
      </c>
      <c r="C10983" s="537" t="s">
        <v>200</v>
      </c>
      <c r="D10983" s="541" t="s">
        <v>13196</v>
      </c>
      <c r="E10983" s="540" t="s">
        <v>188</v>
      </c>
      <c r="F10983" s="496">
        <v>252.59</v>
      </c>
    </row>
    <row r="10984" s="489" customFormat="1">
      <c r="B10984" s="494">
        <v>45252</v>
      </c>
      <c r="C10984" s="537" t="s">
        <v>200</v>
      </c>
      <c r="D10984" s="541" t="s">
        <v>13197</v>
      </c>
      <c r="E10984" s="540" t="s">
        <v>188</v>
      </c>
      <c r="F10984" s="496">
        <v>44.310000000000002</v>
      </c>
    </row>
    <row r="10985" s="489" customFormat="1">
      <c r="B10985" s="494">
        <v>45246</v>
      </c>
      <c r="C10985" s="537" t="s">
        <v>200</v>
      </c>
      <c r="D10985" s="541" t="s">
        <v>13198</v>
      </c>
      <c r="E10985" s="540" t="s">
        <v>188</v>
      </c>
      <c r="F10985" s="496">
        <v>205.31</v>
      </c>
    </row>
    <row r="10986" s="489" customFormat="1">
      <c r="B10986" s="494">
        <v>20971</v>
      </c>
      <c r="C10986" s="537" t="s">
        <v>200</v>
      </c>
      <c r="D10986" s="541" t="s">
        <v>797</v>
      </c>
      <c r="E10986" s="540" t="s">
        <v>188</v>
      </c>
      <c r="F10986" s="496">
        <v>14.76</v>
      </c>
    </row>
    <row r="10987" s="489" customFormat="1">
      <c r="B10987" s="494">
        <v>45247</v>
      </c>
      <c r="C10987" s="537" t="s">
        <v>200</v>
      </c>
      <c r="D10987" s="541" t="s">
        <v>13199</v>
      </c>
      <c r="E10987" s="540" t="s">
        <v>188</v>
      </c>
      <c r="F10987" s="496">
        <v>29.780000000000001</v>
      </c>
    </row>
    <row r="10988" s="489" customFormat="1">
      <c r="B10988" s="495">
        <v>39746</v>
      </c>
      <c r="C10988" s="537" t="s">
        <v>200</v>
      </c>
      <c r="D10988" s="541" t="s">
        <v>13200</v>
      </c>
      <c r="E10988" s="540" t="s">
        <v>188</v>
      </c>
      <c r="F10988" s="496">
        <v>105.01000000000001</v>
      </c>
    </row>
    <row r="10989" s="489" customFormat="1">
      <c r="B10989" s="495">
        <v>13279</v>
      </c>
      <c r="C10989" s="537" t="s">
        <v>200</v>
      </c>
      <c r="D10989" s="541" t="s">
        <v>13201</v>
      </c>
      <c r="E10989" s="540" t="s">
        <v>186</v>
      </c>
      <c r="F10989" s="496">
        <v>26.59</v>
      </c>
    </row>
    <row r="10990" s="489" customFormat="1">
      <c r="B10990" s="494">
        <v>11977</v>
      </c>
      <c r="C10990" s="537" t="s">
        <v>200</v>
      </c>
      <c r="D10990" s="541" t="s">
        <v>13202</v>
      </c>
      <c r="E10990" s="540" t="s">
        <v>188</v>
      </c>
      <c r="F10990" s="496">
        <v>13.77</v>
      </c>
    </row>
    <row r="10991" s="489" customFormat="1">
      <c r="B10991" s="494">
        <v>11976</v>
      </c>
      <c r="C10991" s="537" t="s">
        <v>200</v>
      </c>
      <c r="D10991" s="541" t="s">
        <v>13203</v>
      </c>
      <c r="E10991" s="540" t="s">
        <v>188</v>
      </c>
      <c r="F10991" s="496">
        <v>1.54</v>
      </c>
    </row>
    <row r="10992" s="489" customFormat="1">
      <c r="B10992" s="494">
        <v>11975</v>
      </c>
      <c r="C10992" s="537" t="s">
        <v>200</v>
      </c>
      <c r="D10992" s="541" t="s">
        <v>13204</v>
      </c>
      <c r="E10992" s="540" t="s">
        <v>188</v>
      </c>
      <c r="F10992" s="496">
        <v>30.190000000000001</v>
      </c>
    </row>
    <row r="10993" s="489" customFormat="1">
      <c r="B10993" s="494">
        <v>1368</v>
      </c>
      <c r="C10993" s="537" t="s">
        <v>200</v>
      </c>
      <c r="D10993" s="541" t="s">
        <v>798</v>
      </c>
      <c r="E10993" s="540" t="s">
        <v>188</v>
      </c>
      <c r="F10993" s="496">
        <v>95</v>
      </c>
    </row>
    <row r="10994" s="489" customFormat="1">
      <c r="B10994" s="494">
        <v>1367</v>
      </c>
      <c r="C10994" s="537" t="s">
        <v>200</v>
      </c>
      <c r="D10994" s="541" t="s">
        <v>799</v>
      </c>
      <c r="E10994" s="540" t="s">
        <v>188</v>
      </c>
      <c r="F10994" s="496">
        <v>307.29000000000002</v>
      </c>
    </row>
    <row r="10995" s="489" customFormat="1">
      <c r="B10995" s="494">
        <v>1380</v>
      </c>
      <c r="C10995" s="537" t="s">
        <v>200</v>
      </c>
      <c r="D10995" s="541" t="s">
        <v>13205</v>
      </c>
      <c r="E10995" s="540" t="s">
        <v>186</v>
      </c>
      <c r="F10995" s="496">
        <v>5.0800000000000001</v>
      </c>
    </row>
    <row r="10996" s="489" customFormat="1">
      <c r="B10996" s="494">
        <v>1375</v>
      </c>
      <c r="C10996" s="537" t="s">
        <v>200</v>
      </c>
      <c r="D10996" s="541" t="s">
        <v>800</v>
      </c>
      <c r="E10996" s="540" t="s">
        <v>186</v>
      </c>
      <c r="F10996" s="496">
        <v>15.17</v>
      </c>
    </row>
    <row r="10997" s="489" customFormat="1">
      <c r="B10997" s="494">
        <v>1379</v>
      </c>
      <c r="C10997" s="537" t="s">
        <v>200</v>
      </c>
      <c r="D10997" s="541" t="s">
        <v>801</v>
      </c>
      <c r="E10997" s="540" t="s">
        <v>186</v>
      </c>
      <c r="F10997" s="496">
        <v>0.76000000000000001</v>
      </c>
    </row>
    <row r="10998" s="489" customFormat="1">
      <c r="B10998" s="494">
        <v>13284</v>
      </c>
      <c r="C10998" s="537" t="s">
        <v>200</v>
      </c>
      <c r="D10998" s="541" t="s">
        <v>13206</v>
      </c>
      <c r="E10998" s="540" t="s">
        <v>186</v>
      </c>
      <c r="F10998" s="496">
        <v>0.68000000000000005</v>
      </c>
    </row>
    <row r="10999" s="489" customFormat="1">
      <c r="B10999" s="494">
        <v>44528</v>
      </c>
      <c r="C10999" s="537" t="s">
        <v>200</v>
      </c>
      <c r="D10999" s="541" t="s">
        <v>13207</v>
      </c>
      <c r="E10999" s="540" t="s">
        <v>186</v>
      </c>
      <c r="F10999" s="496">
        <v>4.0499999999999998</v>
      </c>
    </row>
    <row r="11000" s="489" customFormat="1">
      <c r="B11000" s="494">
        <v>34753</v>
      </c>
      <c r="C11000" s="537" t="s">
        <v>200</v>
      </c>
      <c r="D11000" s="541" t="s">
        <v>802</v>
      </c>
      <c r="E11000" s="540" t="s">
        <v>186</v>
      </c>
      <c r="F11000" s="496">
        <v>0.72999999999999998</v>
      </c>
    </row>
    <row r="11001" s="489" customFormat="1">
      <c r="B11001" s="494">
        <v>420</v>
      </c>
      <c r="C11001" s="537" t="s">
        <v>200</v>
      </c>
      <c r="D11001" s="541" t="s">
        <v>803</v>
      </c>
      <c r="E11001" s="540" t="s">
        <v>188</v>
      </c>
      <c r="F11001" s="496">
        <v>27.199999999999999</v>
      </c>
    </row>
    <row r="11002" s="489" customFormat="1">
      <c r="B11002" s="494">
        <v>12327</v>
      </c>
      <c r="C11002" s="537" t="s">
        <v>200</v>
      </c>
      <c r="D11002" s="541" t="s">
        <v>804</v>
      </c>
      <c r="E11002" s="540" t="s">
        <v>188</v>
      </c>
      <c r="F11002" s="496">
        <v>32.399999999999999</v>
      </c>
    </row>
    <row r="11003" s="489" customFormat="1">
      <c r="B11003" s="494">
        <v>36148</v>
      </c>
      <c r="C11003" s="537" t="s">
        <v>200</v>
      </c>
      <c r="D11003" s="541" t="s">
        <v>13208</v>
      </c>
      <c r="E11003" s="540" t="s">
        <v>188</v>
      </c>
      <c r="F11003" s="496">
        <v>152.52000000000001</v>
      </c>
    </row>
    <row r="11004" s="489" customFormat="1">
      <c r="B11004" s="494">
        <v>12329</v>
      </c>
      <c r="C11004" s="537" t="s">
        <v>200</v>
      </c>
      <c r="D11004" s="541" t="s">
        <v>805</v>
      </c>
      <c r="E11004" s="540" t="s">
        <v>186</v>
      </c>
      <c r="F11004" s="496">
        <v>136.03999999999999</v>
      </c>
    </row>
    <row r="11005" s="489" customFormat="1">
      <c r="B11005" s="494">
        <v>1339</v>
      </c>
      <c r="C11005" s="537" t="s">
        <v>200</v>
      </c>
      <c r="D11005" s="541" t="s">
        <v>13209</v>
      </c>
      <c r="E11005" s="540" t="s">
        <v>186</v>
      </c>
      <c r="F11005" s="496"/>
    </row>
    <row r="11006" s="489" customFormat="1">
      <c r="B11006" s="494">
        <v>44396</v>
      </c>
      <c r="C11006" s="537" t="s">
        <v>200</v>
      </c>
      <c r="D11006" s="541" t="s">
        <v>806</v>
      </c>
      <c r="E11006" s="540" t="s">
        <v>186</v>
      </c>
      <c r="F11006" s="496">
        <v>48.359999999999999</v>
      </c>
    </row>
    <row r="11007" s="489" customFormat="1">
      <c r="B11007" s="494">
        <v>44327</v>
      </c>
      <c r="C11007" s="537" t="s">
        <v>200</v>
      </c>
      <c r="D11007" s="541" t="s">
        <v>13210</v>
      </c>
      <c r="E11007" s="540" t="s">
        <v>187</v>
      </c>
      <c r="F11007" s="496">
        <v>164.47999999999999</v>
      </c>
    </row>
    <row r="11008" s="489" customFormat="1">
      <c r="B11008" s="494">
        <v>37418</v>
      </c>
      <c r="C11008" s="537" t="s">
        <v>200</v>
      </c>
      <c r="D11008" s="541" t="s">
        <v>807</v>
      </c>
      <c r="E11008" s="540" t="s">
        <v>188</v>
      </c>
      <c r="F11008" s="496">
        <v>25.109999999999999</v>
      </c>
    </row>
    <row r="11009" s="489" customFormat="1">
      <c r="B11009" s="495">
        <v>37419</v>
      </c>
      <c r="C11009" s="537" t="s">
        <v>200</v>
      </c>
      <c r="D11009" s="541" t="s">
        <v>808</v>
      </c>
      <c r="E11009" s="540" t="s">
        <v>188</v>
      </c>
      <c r="F11009" s="496">
        <v>25.789999999999999</v>
      </c>
    </row>
    <row r="11010" s="489" customFormat="1">
      <c r="B11010" s="495">
        <v>1427</v>
      </c>
      <c r="C11010" s="537" t="s">
        <v>200</v>
      </c>
      <c r="D11010" s="541" t="s">
        <v>809</v>
      </c>
      <c r="E11010" s="540" t="s">
        <v>188</v>
      </c>
      <c r="F11010" s="496">
        <v>22.859999999999999</v>
      </c>
    </row>
    <row r="11011" s="489" customFormat="1">
      <c r="B11011" s="494">
        <v>1402</v>
      </c>
      <c r="C11011" s="537" t="s">
        <v>200</v>
      </c>
      <c r="D11011" s="541" t="s">
        <v>810</v>
      </c>
      <c r="E11011" s="540" t="s">
        <v>188</v>
      </c>
      <c r="F11011" s="496">
        <v>7.9100000000000001</v>
      </c>
    </row>
    <row r="11012" s="489" customFormat="1">
      <c r="B11012" s="494">
        <v>1420</v>
      </c>
      <c r="C11012" s="537" t="s">
        <v>200</v>
      </c>
      <c r="D11012" s="541" t="s">
        <v>811</v>
      </c>
      <c r="E11012" s="540" t="s">
        <v>188</v>
      </c>
      <c r="F11012" s="496">
        <v>10.17</v>
      </c>
    </row>
    <row r="11013" s="489" customFormat="1">
      <c r="B11013" s="494">
        <v>1419</v>
      </c>
      <c r="C11013" s="537" t="s">
        <v>200</v>
      </c>
      <c r="D11013" s="541" t="s">
        <v>812</v>
      </c>
      <c r="E11013" s="540" t="s">
        <v>188</v>
      </c>
      <c r="F11013" s="496">
        <v>12.289999999999999</v>
      </c>
    </row>
    <row r="11014" s="489" customFormat="1">
      <c r="B11014" s="494">
        <v>1414</v>
      </c>
      <c r="C11014" s="537" t="s">
        <v>200</v>
      </c>
      <c r="D11014" s="541" t="s">
        <v>813</v>
      </c>
      <c r="E11014" s="540" t="s">
        <v>188</v>
      </c>
      <c r="F11014" s="496">
        <v>12.02</v>
      </c>
    </row>
    <row r="11015" s="489" customFormat="1">
      <c r="B11015" s="494">
        <v>1413</v>
      </c>
      <c r="C11015" s="537" t="s">
        <v>200</v>
      </c>
      <c r="D11015" s="541" t="s">
        <v>814</v>
      </c>
      <c r="E11015" s="540" t="s">
        <v>188</v>
      </c>
      <c r="F11015" s="496">
        <v>17.760000000000002</v>
      </c>
    </row>
    <row r="11016" s="489" customFormat="1">
      <c r="B11016" s="494">
        <v>1412</v>
      </c>
      <c r="C11016" s="537" t="s">
        <v>200</v>
      </c>
      <c r="D11016" s="541" t="s">
        <v>815</v>
      </c>
      <c r="E11016" s="540" t="s">
        <v>188</v>
      </c>
      <c r="F11016" s="496">
        <v>15.039999999999999</v>
      </c>
    </row>
    <row r="11017" s="489" customFormat="1">
      <c r="B11017" s="494">
        <v>1406</v>
      </c>
      <c r="C11017" s="537" t="s">
        <v>200</v>
      </c>
      <c r="D11017" s="541" t="s">
        <v>816</v>
      </c>
      <c r="E11017" s="540" t="s">
        <v>188</v>
      </c>
      <c r="F11017" s="496">
        <v>18.149999999999999</v>
      </c>
    </row>
    <row r="11018" s="489" customFormat="1">
      <c r="B11018" s="494">
        <v>45237</v>
      </c>
      <c r="C11018" s="537" t="s">
        <v>200</v>
      </c>
      <c r="D11018" s="541" t="s">
        <v>13211</v>
      </c>
      <c r="E11018" s="540" t="s">
        <v>188</v>
      </c>
      <c r="F11018" s="496">
        <v>23.760000000000002</v>
      </c>
    </row>
    <row r="11019" s="489" customFormat="1">
      <c r="B11019" s="494">
        <v>11281</v>
      </c>
      <c r="C11019" s="537" t="s">
        <v>200</v>
      </c>
      <c r="D11019" s="541" t="s">
        <v>13212</v>
      </c>
      <c r="E11019" s="540" t="s">
        <v>188</v>
      </c>
      <c r="F11019" s="496">
        <v>9900</v>
      </c>
    </row>
    <row r="11020" s="489" customFormat="1">
      <c r="B11020" s="494">
        <v>1442</v>
      </c>
      <c r="C11020" s="537" t="s">
        <v>200</v>
      </c>
      <c r="D11020" s="541" t="s">
        <v>13213</v>
      </c>
      <c r="E11020" s="540" t="s">
        <v>188</v>
      </c>
      <c r="F11020" s="496">
        <v>8310.9699999999993</v>
      </c>
    </row>
    <row r="11021" s="489" customFormat="1">
      <c r="B11021" s="494">
        <v>13457</v>
      </c>
      <c r="C11021" s="537" t="s">
        <v>200</v>
      </c>
      <c r="D11021" s="541" t="s">
        <v>13214</v>
      </c>
      <c r="E11021" s="540" t="s">
        <v>188</v>
      </c>
      <c r="F11021" s="496">
        <v>7173.9099999999999</v>
      </c>
    </row>
    <row r="11022" s="489" customFormat="1">
      <c r="B11022" s="494">
        <v>40699</v>
      </c>
      <c r="C11022" s="537" t="s">
        <v>200</v>
      </c>
      <c r="D11022" s="541" t="s">
        <v>13215</v>
      </c>
      <c r="E11022" s="540" t="s">
        <v>188</v>
      </c>
      <c r="F11022" s="496">
        <v>5545.6999999999998</v>
      </c>
    </row>
    <row r="11023" s="489" customFormat="1">
      <c r="B11023" s="494">
        <v>40701</v>
      </c>
      <c r="C11023" s="537" t="s">
        <v>200</v>
      </c>
      <c r="D11023" s="541" t="s">
        <v>13216</v>
      </c>
      <c r="E11023" s="540" t="s">
        <v>188</v>
      </c>
      <c r="F11023" s="496">
        <v>98055.690000000002</v>
      </c>
    </row>
    <row r="11024" s="489" customFormat="1">
      <c r="B11024" s="494">
        <v>40700</v>
      </c>
      <c r="C11024" s="537" t="s">
        <v>200</v>
      </c>
      <c r="D11024" s="541" t="s">
        <v>13217</v>
      </c>
      <c r="E11024" s="540" t="s">
        <v>188</v>
      </c>
      <c r="F11024" s="496">
        <v>12909.68</v>
      </c>
    </row>
    <row r="11025" s="489" customFormat="1">
      <c r="B11025" s="494">
        <v>13458</v>
      </c>
      <c r="C11025" s="537" t="s">
        <v>200</v>
      </c>
      <c r="D11025" s="541" t="s">
        <v>817</v>
      </c>
      <c r="E11025" s="540" t="s">
        <v>188</v>
      </c>
      <c r="F11025" s="496">
        <v>12267.389999999999</v>
      </c>
    </row>
    <row r="11026" s="489" customFormat="1">
      <c r="B11026" s="494">
        <v>11134</v>
      </c>
      <c r="C11026" s="537" t="s">
        <v>200</v>
      </c>
      <c r="D11026" s="541" t="s">
        <v>13218</v>
      </c>
      <c r="E11026" s="540" t="s">
        <v>12625</v>
      </c>
      <c r="F11026" s="496">
        <v>73.170000000000002</v>
      </c>
    </row>
    <row r="11027" s="489" customFormat="1">
      <c r="B11027" s="494">
        <v>11135</v>
      </c>
      <c r="C11027" s="537" t="s">
        <v>200</v>
      </c>
      <c r="D11027" s="541" t="s">
        <v>13219</v>
      </c>
      <c r="E11027" s="540" t="s">
        <v>12625</v>
      </c>
      <c r="F11027" s="496">
        <v>79</v>
      </c>
    </row>
    <row r="11028" s="489" customFormat="1">
      <c r="B11028" s="494">
        <v>11136</v>
      </c>
      <c r="C11028" s="537" t="s">
        <v>200</v>
      </c>
      <c r="D11028" s="541" t="s">
        <v>13220</v>
      </c>
      <c r="E11028" s="540" t="s">
        <v>12625</v>
      </c>
      <c r="F11028" s="496">
        <v>90.450000000000003</v>
      </c>
    </row>
    <row r="11029" s="489" customFormat="1">
      <c r="B11029" s="494">
        <v>34743</v>
      </c>
      <c r="C11029" s="537" t="s">
        <v>200</v>
      </c>
      <c r="D11029" s="541" t="s">
        <v>13221</v>
      </c>
      <c r="E11029" s="540" t="s">
        <v>12625</v>
      </c>
      <c r="F11029" s="496">
        <v>109.14</v>
      </c>
    </row>
    <row r="11030" s="489" customFormat="1">
      <c r="B11030" s="494">
        <v>11137</v>
      </c>
      <c r="C11030" s="537" t="s">
        <v>200</v>
      </c>
      <c r="D11030" s="541" t="s">
        <v>13222</v>
      </c>
      <c r="E11030" s="540" t="s">
        <v>12625</v>
      </c>
      <c r="F11030" s="496">
        <v>123.95999999999999</v>
      </c>
    </row>
    <row r="11031" s="489" customFormat="1">
      <c r="B11031" s="494">
        <v>34745</v>
      </c>
      <c r="C11031" s="537" t="s">
        <v>200</v>
      </c>
      <c r="D11031" s="541" t="s">
        <v>13223</v>
      </c>
      <c r="E11031" s="540" t="s">
        <v>12625</v>
      </c>
      <c r="F11031" s="496">
        <v>147.41</v>
      </c>
    </row>
    <row r="11032" s="489" customFormat="1">
      <c r="B11032" s="494">
        <v>34746</v>
      </c>
      <c r="C11032" s="537" t="s">
        <v>200</v>
      </c>
      <c r="D11032" s="541" t="s">
        <v>13224</v>
      </c>
      <c r="E11032" s="540" t="s">
        <v>12625</v>
      </c>
      <c r="F11032" s="496">
        <v>40.200000000000003</v>
      </c>
    </row>
    <row r="11033" s="489" customFormat="1">
      <c r="B11033" s="494">
        <v>1360</v>
      </c>
      <c r="C11033" s="537" t="s">
        <v>200</v>
      </c>
      <c r="D11033" s="541" t="s">
        <v>13225</v>
      </c>
      <c r="E11033" s="540" t="s">
        <v>12625</v>
      </c>
      <c r="F11033" s="496">
        <v>46.899999999999999</v>
      </c>
    </row>
    <row r="11034" s="489" customFormat="1">
      <c r="B11034" s="494">
        <v>36524</v>
      </c>
      <c r="C11034" s="537" t="s">
        <v>200</v>
      </c>
      <c r="D11034" s="541" t="s">
        <v>818</v>
      </c>
      <c r="E11034" s="540" t="s">
        <v>188</v>
      </c>
      <c r="F11034" s="496"/>
    </row>
    <row r="11035" s="489" customFormat="1">
      <c r="B11035" s="494">
        <v>45300</v>
      </c>
      <c r="C11035" s="537" t="s">
        <v>200</v>
      </c>
      <c r="D11035" s="541" t="s">
        <v>13226</v>
      </c>
      <c r="E11035" s="540" t="s">
        <v>188</v>
      </c>
      <c r="F11035" s="496">
        <v>2795.73</v>
      </c>
    </row>
    <row r="11036" s="489" customFormat="1">
      <c r="B11036" s="494">
        <v>36526</v>
      </c>
      <c r="C11036" s="537" t="s">
        <v>200</v>
      </c>
      <c r="D11036" s="541" t="s">
        <v>819</v>
      </c>
      <c r="E11036" s="540" t="s">
        <v>188</v>
      </c>
      <c r="F11036" s="496"/>
    </row>
    <row r="11037" s="489" customFormat="1">
      <c r="B11037" s="494">
        <v>36523</v>
      </c>
      <c r="C11037" s="537" t="s">
        <v>200</v>
      </c>
      <c r="D11037" s="541" t="s">
        <v>820</v>
      </c>
      <c r="E11037" s="540" t="s">
        <v>188</v>
      </c>
      <c r="F11037" s="496"/>
    </row>
    <row r="11038" s="489" customFormat="1">
      <c r="B11038" s="494">
        <v>36527</v>
      </c>
      <c r="C11038" s="537" t="s">
        <v>200</v>
      </c>
      <c r="D11038" s="541" t="s">
        <v>821</v>
      </c>
      <c r="E11038" s="540" t="s">
        <v>188</v>
      </c>
      <c r="F11038" s="496"/>
    </row>
    <row r="11039" s="489" customFormat="1">
      <c r="B11039" s="494">
        <v>38642</v>
      </c>
      <c r="C11039" s="537" t="s">
        <v>200</v>
      </c>
      <c r="D11039" s="541" t="s">
        <v>822</v>
      </c>
      <c r="E11039" s="540" t="s">
        <v>188</v>
      </c>
      <c r="F11039" s="496"/>
    </row>
    <row r="11040" s="489" customFormat="1">
      <c r="B11040" s="494">
        <v>36522</v>
      </c>
      <c r="C11040" s="537" t="s">
        <v>200</v>
      </c>
      <c r="D11040" s="541" t="s">
        <v>823</v>
      </c>
      <c r="E11040" s="540" t="s">
        <v>188</v>
      </c>
      <c r="F11040" s="496"/>
    </row>
    <row r="11041" s="489" customFormat="1">
      <c r="B11041" s="494">
        <v>36525</v>
      </c>
      <c r="C11041" s="537" t="s">
        <v>200</v>
      </c>
      <c r="D11041" s="541" t="s">
        <v>824</v>
      </c>
      <c r="E11041" s="540" t="s">
        <v>188</v>
      </c>
      <c r="F11041" s="496"/>
    </row>
    <row r="11042" s="489" customFormat="1">
      <c r="B11042" s="494">
        <v>13803</v>
      </c>
      <c r="C11042" s="537" t="s">
        <v>200</v>
      </c>
      <c r="D11042" s="541" t="s">
        <v>13227</v>
      </c>
      <c r="E11042" s="540" t="s">
        <v>188</v>
      </c>
      <c r="F11042" s="496"/>
    </row>
    <row r="11043" s="489" customFormat="1">
      <c r="B11043" s="494">
        <v>34348</v>
      </c>
      <c r="C11043" s="537" t="s">
        <v>200</v>
      </c>
      <c r="D11043" s="541" t="s">
        <v>825</v>
      </c>
      <c r="E11043" s="540" t="s">
        <v>143</v>
      </c>
      <c r="F11043" s="496">
        <v>21.469999999999999</v>
      </c>
    </row>
    <row r="11044" s="489" customFormat="1">
      <c r="B11044" s="494">
        <v>34347</v>
      </c>
      <c r="C11044" s="537" t="s">
        <v>200</v>
      </c>
      <c r="D11044" s="541" t="s">
        <v>826</v>
      </c>
      <c r="E11044" s="540" t="s">
        <v>143</v>
      </c>
      <c r="F11044" s="496">
        <v>15.35</v>
      </c>
    </row>
    <row r="11045" s="489" customFormat="1">
      <c r="B11045" s="494">
        <v>11146</v>
      </c>
      <c r="C11045" s="537" t="s">
        <v>200</v>
      </c>
      <c r="D11045" s="541" t="s">
        <v>13228</v>
      </c>
      <c r="E11045" s="540" t="s">
        <v>12626</v>
      </c>
      <c r="F11045" s="496">
        <v>585.13</v>
      </c>
    </row>
    <row r="11046" s="489" customFormat="1">
      <c r="B11046" s="494">
        <v>11147</v>
      </c>
      <c r="C11046" s="537" t="s">
        <v>200</v>
      </c>
      <c r="D11046" s="541" t="s">
        <v>13229</v>
      </c>
      <c r="E11046" s="540" t="s">
        <v>12626</v>
      </c>
      <c r="F11046" s="496">
        <v>608.02999999999997</v>
      </c>
    </row>
    <row r="11047" s="489" customFormat="1">
      <c r="B11047" s="494">
        <v>34872</v>
      </c>
      <c r="C11047" s="537" t="s">
        <v>200</v>
      </c>
      <c r="D11047" s="541" t="s">
        <v>13230</v>
      </c>
      <c r="E11047" s="540" t="s">
        <v>12626</v>
      </c>
      <c r="F11047" s="496">
        <v>614.85000000000002</v>
      </c>
    </row>
    <row r="11048" s="489" customFormat="1">
      <c r="B11048" s="494">
        <v>34491</v>
      </c>
      <c r="C11048" s="537" t="s">
        <v>200</v>
      </c>
      <c r="D11048" s="541" t="s">
        <v>13231</v>
      </c>
      <c r="E11048" s="540" t="s">
        <v>12626</v>
      </c>
      <c r="F11048" s="496">
        <v>632.66999999999996</v>
      </c>
    </row>
    <row r="11049" s="489" customFormat="1">
      <c r="B11049" s="494">
        <v>34770</v>
      </c>
      <c r="C11049" s="537" t="s">
        <v>200</v>
      </c>
      <c r="D11049" s="541" t="s">
        <v>827</v>
      </c>
      <c r="E11049" s="540" t="s">
        <v>751</v>
      </c>
      <c r="F11049" s="496">
        <v>706.24000000000001</v>
      </c>
    </row>
    <row r="11050" s="489" customFormat="1">
      <c r="B11050" s="494">
        <v>1518</v>
      </c>
      <c r="C11050" s="537" t="s">
        <v>200</v>
      </c>
      <c r="D11050" s="541" t="s">
        <v>828</v>
      </c>
      <c r="E11050" s="540" t="s">
        <v>751</v>
      </c>
      <c r="F11050" s="496">
        <v>720</v>
      </c>
    </row>
    <row r="11051" s="489" customFormat="1">
      <c r="B11051" s="494">
        <v>41965</v>
      </c>
      <c r="C11051" s="537" t="s">
        <v>200</v>
      </c>
      <c r="D11051" s="541" t="s">
        <v>829</v>
      </c>
      <c r="E11051" s="540" t="s">
        <v>751</v>
      </c>
      <c r="F11051" s="496">
        <v>631.32000000000005</v>
      </c>
    </row>
    <row r="11052" s="489" customFormat="1">
      <c r="B11052" s="494">
        <v>1524</v>
      </c>
      <c r="C11052" s="537" t="s">
        <v>200</v>
      </c>
      <c r="D11052" s="541" t="s">
        <v>13232</v>
      </c>
      <c r="E11052" s="540" t="s">
        <v>12626</v>
      </c>
      <c r="F11052" s="496">
        <v>561.38999999999999</v>
      </c>
    </row>
    <row r="11053" s="489" customFormat="1">
      <c r="B11053" s="494">
        <v>34492</v>
      </c>
      <c r="C11053" s="537" t="s">
        <v>200</v>
      </c>
      <c r="D11053" s="541" t="s">
        <v>830</v>
      </c>
      <c r="E11053" s="540" t="s">
        <v>12626</v>
      </c>
      <c r="F11053" s="496">
        <v>520</v>
      </c>
    </row>
    <row r="11054" s="489" customFormat="1">
      <c r="B11054" s="494">
        <v>38404</v>
      </c>
      <c r="C11054" s="537" t="s">
        <v>200</v>
      </c>
      <c r="D11054" s="541" t="s">
        <v>831</v>
      </c>
      <c r="E11054" s="540" t="s">
        <v>12626</v>
      </c>
      <c r="F11054" s="496">
        <v>538.62</v>
      </c>
    </row>
    <row r="11055" s="489" customFormat="1">
      <c r="B11055" s="494">
        <v>39849</v>
      </c>
      <c r="C11055" s="537" t="s">
        <v>200</v>
      </c>
      <c r="D11055" s="541" t="s">
        <v>13233</v>
      </c>
      <c r="E11055" s="540" t="s">
        <v>12626</v>
      </c>
      <c r="F11055" s="496">
        <v>617.25999999999999</v>
      </c>
    </row>
    <row r="11056" s="489" customFormat="1">
      <c r="B11056" s="494">
        <v>38464</v>
      </c>
      <c r="C11056" s="537" t="s">
        <v>200</v>
      </c>
      <c r="D11056" s="541" t="s">
        <v>13234</v>
      </c>
      <c r="E11056" s="540" t="s">
        <v>12626</v>
      </c>
      <c r="F11056" s="496">
        <v>626.22000000000003</v>
      </c>
    </row>
    <row r="11057" s="489" customFormat="1">
      <c r="B11057" s="494">
        <v>1527</v>
      </c>
      <c r="C11057" s="537" t="s">
        <v>200</v>
      </c>
      <c r="D11057" s="541" t="s">
        <v>13235</v>
      </c>
      <c r="E11057" s="540" t="s">
        <v>12626</v>
      </c>
      <c r="F11057" s="496">
        <v>579.21000000000004</v>
      </c>
    </row>
    <row r="11058" s="489" customFormat="1">
      <c r="B11058" s="494">
        <v>34493</v>
      </c>
      <c r="C11058" s="537" t="s">
        <v>200</v>
      </c>
      <c r="D11058" s="541" t="s">
        <v>832</v>
      </c>
      <c r="E11058" s="540" t="s">
        <v>12626</v>
      </c>
      <c r="F11058" s="496">
        <v>534.64999999999998</v>
      </c>
    </row>
    <row r="11059" s="489" customFormat="1">
      <c r="B11059" s="494">
        <v>38405</v>
      </c>
      <c r="C11059" s="537" t="s">
        <v>200</v>
      </c>
      <c r="D11059" s="541" t="s">
        <v>833</v>
      </c>
      <c r="E11059" s="540" t="s">
        <v>12626</v>
      </c>
      <c r="F11059" s="496">
        <v>555.23000000000002</v>
      </c>
    </row>
    <row r="11060" s="489" customFormat="1">
      <c r="B11060" s="494">
        <v>38408</v>
      </c>
      <c r="C11060" s="537" t="s">
        <v>200</v>
      </c>
      <c r="D11060" s="541" t="s">
        <v>834</v>
      </c>
      <c r="E11060" s="540" t="s">
        <v>12626</v>
      </c>
      <c r="F11060" s="496">
        <v>614.58000000000004</v>
      </c>
    </row>
    <row r="11061" s="489" customFormat="1">
      <c r="B11061" s="494">
        <v>1525</v>
      </c>
      <c r="C11061" s="537" t="s">
        <v>200</v>
      </c>
      <c r="D11061" s="541" t="s">
        <v>13236</v>
      </c>
      <c r="E11061" s="540" t="s">
        <v>12626</v>
      </c>
      <c r="F11061" s="496">
        <v>597.02999999999997</v>
      </c>
    </row>
    <row r="11062" s="489" customFormat="1">
      <c r="B11062" s="494">
        <v>34494</v>
      </c>
      <c r="C11062" s="537" t="s">
        <v>200</v>
      </c>
      <c r="D11062" s="541" t="s">
        <v>835</v>
      </c>
      <c r="E11062" s="540" t="s">
        <v>12626</v>
      </c>
      <c r="F11062" s="496">
        <v>552.48000000000002</v>
      </c>
    </row>
    <row r="11063" s="489" customFormat="1">
      <c r="B11063" s="494">
        <v>38406</v>
      </c>
      <c r="C11063" s="537" t="s">
        <v>200</v>
      </c>
      <c r="D11063" s="541" t="s">
        <v>836</v>
      </c>
      <c r="E11063" s="540" t="s">
        <v>12626</v>
      </c>
      <c r="F11063" s="496">
        <v>586.27999999999997</v>
      </c>
    </row>
    <row r="11064" s="489" customFormat="1">
      <c r="B11064" s="494">
        <v>38409</v>
      </c>
      <c r="C11064" s="537" t="s">
        <v>200</v>
      </c>
      <c r="D11064" s="541" t="s">
        <v>837</v>
      </c>
      <c r="E11064" s="540" t="s">
        <v>12626</v>
      </c>
      <c r="F11064" s="496">
        <v>618.76999999999998</v>
      </c>
    </row>
    <row r="11065" s="489" customFormat="1">
      <c r="B11065" s="494">
        <v>43360</v>
      </c>
      <c r="C11065" s="537" t="s">
        <v>200</v>
      </c>
      <c r="D11065" s="541" t="s">
        <v>13237</v>
      </c>
      <c r="E11065" s="540" t="s">
        <v>12626</v>
      </c>
      <c r="F11065" s="496">
        <v>645.20000000000005</v>
      </c>
    </row>
    <row r="11066" s="489" customFormat="1">
      <c r="B11066" s="494">
        <v>11145</v>
      </c>
      <c r="C11066" s="537" t="s">
        <v>200</v>
      </c>
      <c r="D11066" s="541" t="s">
        <v>13238</v>
      </c>
      <c r="E11066" s="540" t="s">
        <v>12626</v>
      </c>
      <c r="F11066" s="496">
        <v>614.85000000000002</v>
      </c>
    </row>
    <row r="11067" s="489" customFormat="1">
      <c r="B11067" s="494">
        <v>34495</v>
      </c>
      <c r="C11067" s="537" t="s">
        <v>200</v>
      </c>
      <c r="D11067" s="541" t="s">
        <v>838</v>
      </c>
      <c r="E11067" s="540" t="s">
        <v>12626</v>
      </c>
      <c r="F11067" s="496">
        <v>570.29999999999995</v>
      </c>
    </row>
    <row r="11068" s="489" customFormat="1">
      <c r="B11068" s="494">
        <v>34479</v>
      </c>
      <c r="C11068" s="537" t="s">
        <v>200</v>
      </c>
      <c r="D11068" s="541" t="s">
        <v>13239</v>
      </c>
      <c r="E11068" s="540" t="s">
        <v>12626</v>
      </c>
      <c r="F11068" s="496">
        <v>632.66999999999996</v>
      </c>
    </row>
    <row r="11069" s="489" customFormat="1">
      <c r="B11069" s="494">
        <v>34496</v>
      </c>
      <c r="C11069" s="537" t="s">
        <v>200</v>
      </c>
      <c r="D11069" s="541" t="s">
        <v>839</v>
      </c>
      <c r="E11069" s="540" t="s">
        <v>12626</v>
      </c>
      <c r="F11069" s="496">
        <v>594.91999999999996</v>
      </c>
    </row>
    <row r="11070" s="489" customFormat="1">
      <c r="B11070" s="494">
        <v>34481</v>
      </c>
      <c r="C11070" s="537" t="s">
        <v>200</v>
      </c>
      <c r="D11070" s="541" t="s">
        <v>13240</v>
      </c>
      <c r="E11070" s="540" t="s">
        <v>12626</v>
      </c>
      <c r="F11070" s="496">
        <v>661.07000000000005</v>
      </c>
    </row>
    <row r="11071" s="489" customFormat="1">
      <c r="B11071" s="494">
        <v>34483</v>
      </c>
      <c r="C11071" s="537" t="s">
        <v>200</v>
      </c>
      <c r="D11071" s="541" t="s">
        <v>13241</v>
      </c>
      <c r="E11071" s="540" t="s">
        <v>12626</v>
      </c>
      <c r="F11071" s="496">
        <v>706.29999999999995</v>
      </c>
    </row>
    <row r="11072" s="489" customFormat="1">
      <c r="B11072" s="494">
        <v>34485</v>
      </c>
      <c r="C11072" s="537" t="s">
        <v>200</v>
      </c>
      <c r="D11072" s="541" t="s">
        <v>13242</v>
      </c>
      <c r="E11072" s="540" t="s">
        <v>12626</v>
      </c>
      <c r="F11072" s="496">
        <v>755.30999999999995</v>
      </c>
    </row>
    <row r="11073" s="489" customFormat="1">
      <c r="B11073" s="494">
        <v>14041</v>
      </c>
      <c r="C11073" s="537" t="s">
        <v>200</v>
      </c>
      <c r="D11073" s="541" t="s">
        <v>840</v>
      </c>
      <c r="E11073" s="540" t="s">
        <v>12626</v>
      </c>
      <c r="F11073" s="496">
        <v>490.99000000000001</v>
      </c>
    </row>
    <row r="11074" s="489" customFormat="1">
      <c r="B11074" s="494">
        <v>1523</v>
      </c>
      <c r="C11074" s="537" t="s">
        <v>200</v>
      </c>
      <c r="D11074" s="541" t="s">
        <v>841</v>
      </c>
      <c r="E11074" s="540" t="s">
        <v>12626</v>
      </c>
      <c r="F11074" s="496">
        <v>499.00999999999999</v>
      </c>
    </row>
    <row r="11075" s="489" customFormat="1">
      <c r="B11075" s="494">
        <v>14054</v>
      </c>
      <c r="C11075" s="537" t="s">
        <v>200</v>
      </c>
      <c r="D11075" s="541" t="s">
        <v>843</v>
      </c>
      <c r="E11075" s="540" t="s">
        <v>188</v>
      </c>
      <c r="F11075" s="496">
        <v>22.84</v>
      </c>
    </row>
    <row r="11076" s="489" customFormat="1">
      <c r="B11076" s="494">
        <v>14052</v>
      </c>
      <c r="C11076" s="537" t="s">
        <v>200</v>
      </c>
      <c r="D11076" s="541" t="s">
        <v>842</v>
      </c>
      <c r="E11076" s="540" t="s">
        <v>188</v>
      </c>
      <c r="F11076" s="496">
        <v>17.57</v>
      </c>
    </row>
    <row r="11077" s="489" customFormat="1">
      <c r="B11077" s="494">
        <v>14053</v>
      </c>
      <c r="C11077" s="537" t="s">
        <v>200</v>
      </c>
      <c r="D11077" s="541" t="s">
        <v>844</v>
      </c>
      <c r="E11077" s="540" t="s">
        <v>188</v>
      </c>
      <c r="F11077" s="496">
        <v>17.829999999999998</v>
      </c>
    </row>
    <row r="11078" s="489" customFormat="1">
      <c r="B11078" s="494">
        <v>2560</v>
      </c>
      <c r="C11078" s="537" t="s">
        <v>200</v>
      </c>
      <c r="D11078" s="541" t="s">
        <v>846</v>
      </c>
      <c r="E11078" s="540" t="s">
        <v>188</v>
      </c>
      <c r="F11078" s="496">
        <v>23.629999999999999</v>
      </c>
    </row>
    <row r="11079" s="489" customFormat="1">
      <c r="B11079" s="494">
        <v>2558</v>
      </c>
      <c r="C11079" s="537" t="s">
        <v>200</v>
      </c>
      <c r="D11079" s="541" t="s">
        <v>845</v>
      </c>
      <c r="E11079" s="540" t="s">
        <v>188</v>
      </c>
      <c r="F11079" s="496">
        <v>13.43</v>
      </c>
    </row>
    <row r="11080" s="489" customFormat="1">
      <c r="B11080" s="494">
        <v>2559</v>
      </c>
      <c r="C11080" s="537" t="s">
        <v>200</v>
      </c>
      <c r="D11080" s="541" t="s">
        <v>847</v>
      </c>
      <c r="E11080" s="540" t="s">
        <v>188</v>
      </c>
      <c r="F11080" s="496">
        <v>18.899999999999999</v>
      </c>
    </row>
    <row r="11081" s="489" customFormat="1">
      <c r="B11081" s="494">
        <v>2592</v>
      </c>
      <c r="C11081" s="537" t="s">
        <v>200</v>
      </c>
      <c r="D11081" s="541" t="s">
        <v>848</v>
      </c>
      <c r="E11081" s="540" t="s">
        <v>188</v>
      </c>
      <c r="F11081" s="496">
        <v>313.31999999999999</v>
      </c>
    </row>
    <row r="11082" s="489" customFormat="1">
      <c r="B11082" s="494">
        <v>2589</v>
      </c>
      <c r="C11082" s="537" t="s">
        <v>200</v>
      </c>
      <c r="D11082" s="541" t="s">
        <v>849</v>
      </c>
      <c r="E11082" s="540" t="s">
        <v>188</v>
      </c>
      <c r="F11082" s="496">
        <v>41.909999999999997</v>
      </c>
    </row>
    <row r="11083" s="489" customFormat="1">
      <c r="B11083" s="494">
        <v>2566</v>
      </c>
      <c r="C11083" s="537" t="s">
        <v>200</v>
      </c>
      <c r="D11083" s="541" t="s">
        <v>13243</v>
      </c>
      <c r="E11083" s="540" t="s">
        <v>188</v>
      </c>
      <c r="F11083" s="496">
        <v>31.530000000000001</v>
      </c>
    </row>
    <row r="11084" s="489" customFormat="1">
      <c r="B11084" s="494">
        <v>2590</v>
      </c>
      <c r="C11084" s="537" t="s">
        <v>200</v>
      </c>
      <c r="D11084" s="541" t="s">
        <v>851</v>
      </c>
      <c r="E11084" s="540" t="s">
        <v>188</v>
      </c>
      <c r="F11084" s="496">
        <v>25.719999999999999</v>
      </c>
    </row>
    <row r="11085" s="489" customFormat="1">
      <c r="B11085" s="494">
        <v>2591</v>
      </c>
      <c r="C11085" s="537" t="s">
        <v>200</v>
      </c>
      <c r="D11085" s="541" t="s">
        <v>850</v>
      </c>
      <c r="E11085" s="540" t="s">
        <v>188</v>
      </c>
      <c r="F11085" s="496">
        <v>15.279999999999999</v>
      </c>
    </row>
    <row r="11086" s="489" customFormat="1">
      <c r="B11086" s="494">
        <v>2567</v>
      </c>
      <c r="C11086" s="537" t="s">
        <v>200</v>
      </c>
      <c r="D11086" s="541" t="s">
        <v>852</v>
      </c>
      <c r="E11086" s="540" t="s">
        <v>188</v>
      </c>
      <c r="F11086" s="496">
        <v>61.469999999999999</v>
      </c>
    </row>
    <row r="11087" s="489" customFormat="1">
      <c r="B11087" s="494">
        <v>2568</v>
      </c>
      <c r="C11087" s="537" t="s">
        <v>200</v>
      </c>
      <c r="D11087" s="541" t="s">
        <v>854</v>
      </c>
      <c r="E11087" s="540" t="s">
        <v>188</v>
      </c>
      <c r="F11087" s="496">
        <v>170.71000000000001</v>
      </c>
    </row>
    <row r="11088" s="489" customFormat="1">
      <c r="B11088" s="494">
        <v>2565</v>
      </c>
      <c r="C11088" s="537" t="s">
        <v>200</v>
      </c>
      <c r="D11088" s="541" t="s">
        <v>853</v>
      </c>
      <c r="E11088" s="540" t="s">
        <v>188</v>
      </c>
      <c r="F11088" s="496">
        <v>15.31</v>
      </c>
    </row>
    <row r="11089" s="489" customFormat="1">
      <c r="B11089" s="494">
        <v>2594</v>
      </c>
      <c r="C11089" s="537" t="s">
        <v>200</v>
      </c>
      <c r="D11089" s="541" t="s">
        <v>855</v>
      </c>
      <c r="E11089" s="540" t="s">
        <v>188</v>
      </c>
      <c r="F11089" s="496">
        <v>284.38</v>
      </c>
    </row>
    <row r="11090" s="489" customFormat="1">
      <c r="B11090" s="494">
        <v>2587</v>
      </c>
      <c r="C11090" s="537" t="s">
        <v>200</v>
      </c>
      <c r="D11090" s="541" t="s">
        <v>856</v>
      </c>
      <c r="E11090" s="540" t="s">
        <v>188</v>
      </c>
      <c r="F11090" s="496">
        <v>48.469999999999999</v>
      </c>
    </row>
    <row r="11091" s="489" customFormat="1">
      <c r="B11091" s="494">
        <v>2588</v>
      </c>
      <c r="C11091" s="537" t="s">
        <v>200</v>
      </c>
      <c r="D11091" s="541" t="s">
        <v>857</v>
      </c>
      <c r="E11091" s="540" t="s">
        <v>188</v>
      </c>
      <c r="F11091" s="496">
        <v>38.5</v>
      </c>
    </row>
    <row r="11092" s="489" customFormat="1">
      <c r="B11092" s="494">
        <v>2570</v>
      </c>
      <c r="C11092" s="537" t="s">
        <v>200</v>
      </c>
      <c r="D11092" s="541" t="s">
        <v>859</v>
      </c>
      <c r="E11092" s="540" t="s">
        <v>188</v>
      </c>
      <c r="F11092" s="496">
        <v>24.870000000000001</v>
      </c>
    </row>
    <row r="11093" s="489" customFormat="1">
      <c r="B11093" s="494">
        <v>2569</v>
      </c>
      <c r="C11093" s="537" t="s">
        <v>200</v>
      </c>
      <c r="D11093" s="541" t="s">
        <v>858</v>
      </c>
      <c r="E11093" s="540" t="s">
        <v>188</v>
      </c>
      <c r="F11093" s="496">
        <v>14.83</v>
      </c>
    </row>
    <row r="11094" s="489" customFormat="1">
      <c r="B11094" s="494">
        <v>2571</v>
      </c>
      <c r="C11094" s="537" t="s">
        <v>200</v>
      </c>
      <c r="D11094" s="541" t="s">
        <v>860</v>
      </c>
      <c r="E11094" s="540" t="s">
        <v>188</v>
      </c>
      <c r="F11094" s="496">
        <v>73.819999999999993</v>
      </c>
    </row>
    <row r="11095" s="489" customFormat="1">
      <c r="B11095" s="494">
        <v>2572</v>
      </c>
      <c r="C11095" s="537" t="s">
        <v>200</v>
      </c>
      <c r="D11095" s="541" t="s">
        <v>862</v>
      </c>
      <c r="E11095" s="540" t="s">
        <v>188</v>
      </c>
      <c r="F11095" s="496">
        <v>218.30000000000001</v>
      </c>
    </row>
    <row r="11096" s="489" customFormat="1">
      <c r="B11096" s="494">
        <v>2593</v>
      </c>
      <c r="C11096" s="537" t="s">
        <v>200</v>
      </c>
      <c r="D11096" s="541" t="s">
        <v>861</v>
      </c>
      <c r="E11096" s="540" t="s">
        <v>188</v>
      </c>
      <c r="F11096" s="496">
        <v>15.82</v>
      </c>
    </row>
    <row r="11097" s="489" customFormat="1">
      <c r="B11097" s="494">
        <v>2595</v>
      </c>
      <c r="C11097" s="537" t="s">
        <v>200</v>
      </c>
      <c r="D11097" s="541" t="s">
        <v>863</v>
      </c>
      <c r="E11097" s="540" t="s">
        <v>188</v>
      </c>
      <c r="F11097" s="496">
        <v>340.58999999999997</v>
      </c>
    </row>
    <row r="11098" s="489" customFormat="1">
      <c r="B11098" s="494">
        <v>2576</v>
      </c>
      <c r="C11098" s="537" t="s">
        <v>200</v>
      </c>
      <c r="D11098" s="541" t="s">
        <v>864</v>
      </c>
      <c r="E11098" s="540" t="s">
        <v>188</v>
      </c>
      <c r="F11098" s="496">
        <v>58.060000000000002</v>
      </c>
    </row>
    <row r="11099" s="489" customFormat="1">
      <c r="B11099" s="494">
        <v>2575</v>
      </c>
      <c r="C11099" s="537" t="s">
        <v>200</v>
      </c>
      <c r="D11099" s="541" t="s">
        <v>865</v>
      </c>
      <c r="E11099" s="540" t="s">
        <v>188</v>
      </c>
      <c r="F11099" s="496">
        <v>43.649999999999999</v>
      </c>
    </row>
    <row r="11100" s="489" customFormat="1">
      <c r="B11100" s="494">
        <v>2586</v>
      </c>
      <c r="C11100" s="537" t="s">
        <v>200</v>
      </c>
      <c r="D11100" s="541" t="s">
        <v>867</v>
      </c>
      <c r="E11100" s="540" t="s">
        <v>188</v>
      </c>
      <c r="F11100" s="496">
        <v>29.379999999999999</v>
      </c>
    </row>
    <row r="11101" s="489" customFormat="1">
      <c r="B11101" s="494">
        <v>2573</v>
      </c>
      <c r="C11101" s="537" t="s">
        <v>200</v>
      </c>
      <c r="D11101" s="541" t="s">
        <v>866</v>
      </c>
      <c r="E11101" s="540" t="s">
        <v>188</v>
      </c>
      <c r="F11101" s="496">
        <v>18.129999999999999</v>
      </c>
    </row>
    <row r="11102" s="489" customFormat="1">
      <c r="B11102" s="494">
        <v>2577</v>
      </c>
      <c r="C11102" s="537" t="s">
        <v>200</v>
      </c>
      <c r="D11102" s="541" t="s">
        <v>868</v>
      </c>
      <c r="E11102" s="540" t="s">
        <v>188</v>
      </c>
      <c r="F11102" s="496">
        <v>78.670000000000002</v>
      </c>
    </row>
    <row r="11103" s="489" customFormat="1">
      <c r="B11103" s="494">
        <v>2578</v>
      </c>
      <c r="C11103" s="537" t="s">
        <v>200</v>
      </c>
      <c r="D11103" s="541" t="s">
        <v>870</v>
      </c>
      <c r="E11103" s="540" t="s">
        <v>188</v>
      </c>
      <c r="F11103" s="496">
        <v>245.63</v>
      </c>
    </row>
    <row r="11104" s="489" customFormat="1">
      <c r="B11104" s="494">
        <v>2574</v>
      </c>
      <c r="C11104" s="537" t="s">
        <v>200</v>
      </c>
      <c r="D11104" s="541" t="s">
        <v>869</v>
      </c>
      <c r="E11104" s="540" t="s">
        <v>188</v>
      </c>
      <c r="F11104" s="496">
        <v>18.239999999999998</v>
      </c>
    </row>
    <row r="11105" s="489" customFormat="1">
      <c r="B11105" s="494">
        <v>2585</v>
      </c>
      <c r="C11105" s="537" t="s">
        <v>200</v>
      </c>
      <c r="D11105" s="541" t="s">
        <v>871</v>
      </c>
      <c r="E11105" s="540" t="s">
        <v>188</v>
      </c>
      <c r="F11105" s="496">
        <v>337.06</v>
      </c>
    </row>
    <row r="11106" s="489" customFormat="1">
      <c r="B11106" s="494">
        <v>12008</v>
      </c>
      <c r="C11106" s="537" t="s">
        <v>200</v>
      </c>
      <c r="D11106" s="541" t="s">
        <v>872</v>
      </c>
      <c r="E11106" s="540" t="s">
        <v>188</v>
      </c>
      <c r="F11106" s="496">
        <v>180.84999999999999</v>
      </c>
    </row>
    <row r="11107" s="489" customFormat="1">
      <c r="B11107" s="494">
        <v>2582</v>
      </c>
      <c r="C11107" s="537" t="s">
        <v>200</v>
      </c>
      <c r="D11107" s="541" t="s">
        <v>873</v>
      </c>
      <c r="E11107" s="540" t="s">
        <v>188</v>
      </c>
      <c r="F11107" s="496">
        <v>53.850000000000001</v>
      </c>
    </row>
    <row r="11108" s="489" customFormat="1">
      <c r="B11108" s="494">
        <v>2597</v>
      </c>
      <c r="C11108" s="537" t="s">
        <v>200</v>
      </c>
      <c r="D11108" s="541" t="s">
        <v>874</v>
      </c>
      <c r="E11108" s="540" t="s">
        <v>188</v>
      </c>
      <c r="F11108" s="496">
        <v>46.159999999999997</v>
      </c>
    </row>
    <row r="11109" s="489" customFormat="1">
      <c r="B11109" s="494">
        <v>2581</v>
      </c>
      <c r="C11109" s="537" t="s">
        <v>200</v>
      </c>
      <c r="D11109" s="541" t="s">
        <v>876</v>
      </c>
      <c r="E11109" s="540" t="s">
        <v>188</v>
      </c>
      <c r="F11109" s="496">
        <v>28.120000000000001</v>
      </c>
    </row>
    <row r="11110" s="489" customFormat="1">
      <c r="B11110" s="494">
        <v>2579</v>
      </c>
      <c r="C11110" s="537" t="s">
        <v>200</v>
      </c>
      <c r="D11110" s="541" t="s">
        <v>875</v>
      </c>
      <c r="E11110" s="540" t="s">
        <v>188</v>
      </c>
      <c r="F11110" s="496">
        <v>21.969999999999999</v>
      </c>
    </row>
    <row r="11111" s="489" customFormat="1">
      <c r="B11111" s="494">
        <v>2596</v>
      </c>
      <c r="C11111" s="537" t="s">
        <v>200</v>
      </c>
      <c r="D11111" s="541" t="s">
        <v>877</v>
      </c>
      <c r="E11111" s="540" t="s">
        <v>188</v>
      </c>
      <c r="F11111" s="496">
        <v>83.159999999999997</v>
      </c>
    </row>
    <row r="11112" s="489" customFormat="1">
      <c r="B11112" s="494">
        <v>2583</v>
      </c>
      <c r="C11112" s="537" t="s">
        <v>200</v>
      </c>
      <c r="D11112" s="541" t="s">
        <v>879</v>
      </c>
      <c r="E11112" s="540" t="s">
        <v>188</v>
      </c>
      <c r="F11112" s="496">
        <v>202.27000000000001</v>
      </c>
    </row>
    <row r="11113" s="489" customFormat="1">
      <c r="B11113" s="494">
        <v>2580</v>
      </c>
      <c r="C11113" s="537" t="s">
        <v>200</v>
      </c>
      <c r="D11113" s="541" t="s">
        <v>878</v>
      </c>
      <c r="E11113" s="540" t="s">
        <v>188</v>
      </c>
      <c r="F11113" s="496">
        <v>24.079999999999998</v>
      </c>
    </row>
    <row r="11114" s="489" customFormat="1">
      <c r="B11114" s="494">
        <v>2584</v>
      </c>
      <c r="C11114" s="537" t="s">
        <v>200</v>
      </c>
      <c r="D11114" s="541" t="s">
        <v>880</v>
      </c>
      <c r="E11114" s="540" t="s">
        <v>188</v>
      </c>
      <c r="F11114" s="496">
        <v>336.72000000000003</v>
      </c>
    </row>
    <row r="11115" s="489" customFormat="1">
      <c r="B11115" s="494">
        <v>39329</v>
      </c>
      <c r="C11115" s="537" t="s">
        <v>200</v>
      </c>
      <c r="D11115" s="541" t="s">
        <v>882</v>
      </c>
      <c r="E11115" s="540" t="s">
        <v>188</v>
      </c>
      <c r="F11115" s="496">
        <v>12.720000000000001</v>
      </c>
    </row>
    <row r="11116" s="489" customFormat="1">
      <c r="B11116" s="494">
        <v>12010</v>
      </c>
      <c r="C11116" s="537" t="s">
        <v>200</v>
      </c>
      <c r="D11116" s="541" t="s">
        <v>881</v>
      </c>
      <c r="E11116" s="540" t="s">
        <v>188</v>
      </c>
      <c r="F11116" s="496">
        <v>12.16</v>
      </c>
    </row>
    <row r="11117" s="489" customFormat="1">
      <c r="B11117" s="494">
        <v>39332</v>
      </c>
      <c r="C11117" s="537" t="s">
        <v>200</v>
      </c>
      <c r="D11117" s="541" t="s">
        <v>884</v>
      </c>
      <c r="E11117" s="540" t="s">
        <v>188</v>
      </c>
      <c r="F11117" s="496">
        <v>14.949999999999999</v>
      </c>
    </row>
    <row r="11118" s="489" customFormat="1">
      <c r="B11118" s="494">
        <v>39330</v>
      </c>
      <c r="C11118" s="537" t="s">
        <v>200</v>
      </c>
      <c r="D11118" s="541" t="s">
        <v>883</v>
      </c>
      <c r="E11118" s="540" t="s">
        <v>188</v>
      </c>
      <c r="F11118" s="496">
        <v>13.380000000000001</v>
      </c>
    </row>
    <row r="11119" s="489" customFormat="1">
      <c r="B11119" s="494">
        <v>39331</v>
      </c>
      <c r="C11119" s="537" t="s">
        <v>200</v>
      </c>
      <c r="D11119" s="541" t="s">
        <v>885</v>
      </c>
      <c r="E11119" s="540" t="s">
        <v>188</v>
      </c>
      <c r="F11119" s="496">
        <v>11.9</v>
      </c>
    </row>
    <row r="11120" s="489" customFormat="1">
      <c r="B11120" s="494">
        <v>39335</v>
      </c>
      <c r="C11120" s="537" t="s">
        <v>200</v>
      </c>
      <c r="D11120" s="541" t="s">
        <v>887</v>
      </c>
      <c r="E11120" s="540" t="s">
        <v>188</v>
      </c>
      <c r="F11120" s="496">
        <v>13.43</v>
      </c>
    </row>
    <row r="11121" s="489" customFormat="1">
      <c r="B11121" s="494">
        <v>39333</v>
      </c>
      <c r="C11121" s="537" t="s">
        <v>200</v>
      </c>
      <c r="D11121" s="541" t="s">
        <v>886</v>
      </c>
      <c r="E11121" s="540" t="s">
        <v>188</v>
      </c>
      <c r="F11121" s="496">
        <v>11.6</v>
      </c>
    </row>
    <row r="11122" s="489" customFormat="1">
      <c r="B11122" s="494">
        <v>39334</v>
      </c>
      <c r="C11122" s="537" t="s">
        <v>200</v>
      </c>
      <c r="D11122" s="541" t="s">
        <v>888</v>
      </c>
      <c r="E11122" s="540" t="s">
        <v>188</v>
      </c>
      <c r="F11122" s="496">
        <v>10.67</v>
      </c>
    </row>
    <row r="11123" s="489" customFormat="1">
      <c r="B11123" s="494">
        <v>12015</v>
      </c>
      <c r="C11123" s="537" t="s">
        <v>200</v>
      </c>
      <c r="D11123" s="541" t="s">
        <v>890</v>
      </c>
      <c r="E11123" s="540" t="s">
        <v>188</v>
      </c>
      <c r="F11123" s="496">
        <v>15.6</v>
      </c>
    </row>
    <row r="11124" s="489" customFormat="1">
      <c r="B11124" s="494">
        <v>12016</v>
      </c>
      <c r="C11124" s="537" t="s">
        <v>200</v>
      </c>
      <c r="D11124" s="541" t="s">
        <v>889</v>
      </c>
      <c r="E11124" s="540" t="s">
        <v>188</v>
      </c>
      <c r="F11124" s="496">
        <v>13.4</v>
      </c>
    </row>
    <row r="11125" s="489" customFormat="1">
      <c r="B11125" s="494">
        <v>12019</v>
      </c>
      <c r="C11125" s="537" t="s">
        <v>200</v>
      </c>
      <c r="D11125" s="541" t="s">
        <v>892</v>
      </c>
      <c r="E11125" s="540" t="s">
        <v>188</v>
      </c>
      <c r="F11125" s="496">
        <v>15.6</v>
      </c>
    </row>
    <row r="11126" s="489" customFormat="1">
      <c r="B11126" s="494">
        <v>12020</v>
      </c>
      <c r="C11126" s="537" t="s">
        <v>200</v>
      </c>
      <c r="D11126" s="541" t="s">
        <v>891</v>
      </c>
      <c r="E11126" s="540" t="s">
        <v>188</v>
      </c>
      <c r="F11126" s="496">
        <v>13.4</v>
      </c>
    </row>
    <row r="11127" s="489" customFormat="1">
      <c r="B11127" s="494">
        <v>39338</v>
      </c>
      <c r="C11127" s="537" t="s">
        <v>200</v>
      </c>
      <c r="D11127" s="541" t="s">
        <v>894</v>
      </c>
      <c r="E11127" s="540" t="s">
        <v>188</v>
      </c>
      <c r="F11127" s="496">
        <v>14.949999999999999</v>
      </c>
    </row>
    <row r="11128" s="489" customFormat="1">
      <c r="B11128" s="494">
        <v>39336</v>
      </c>
      <c r="C11128" s="537" t="s">
        <v>200</v>
      </c>
      <c r="D11128" s="541" t="s">
        <v>893</v>
      </c>
      <c r="E11128" s="540" t="s">
        <v>188</v>
      </c>
      <c r="F11128" s="496">
        <v>13.380000000000001</v>
      </c>
    </row>
    <row r="11129" s="489" customFormat="1">
      <c r="B11129" s="494">
        <v>39337</v>
      </c>
      <c r="C11129" s="537" t="s">
        <v>200</v>
      </c>
      <c r="D11129" s="541" t="s">
        <v>895</v>
      </c>
      <c r="E11129" s="540" t="s">
        <v>188</v>
      </c>
      <c r="F11129" s="496">
        <v>11.9</v>
      </c>
    </row>
    <row r="11130" s="489" customFormat="1">
      <c r="B11130" s="494">
        <v>39341</v>
      </c>
      <c r="C11130" s="537" t="s">
        <v>200</v>
      </c>
      <c r="D11130" s="541" t="s">
        <v>896</v>
      </c>
      <c r="E11130" s="540" t="s">
        <v>188</v>
      </c>
      <c r="F11130" s="496">
        <v>19.489999999999998</v>
      </c>
    </row>
    <row r="11131" s="489" customFormat="1">
      <c r="B11131" s="494">
        <v>39340</v>
      </c>
      <c r="C11131" s="537" t="s">
        <v>200</v>
      </c>
      <c r="D11131" s="541" t="s">
        <v>897</v>
      </c>
      <c r="E11131" s="540" t="s">
        <v>188</v>
      </c>
      <c r="F11131" s="496">
        <v>14.31</v>
      </c>
    </row>
    <row r="11132" s="489" customFormat="1">
      <c r="B11132" s="494">
        <v>39342</v>
      </c>
      <c r="C11132" s="537" t="s">
        <v>200</v>
      </c>
      <c r="D11132" s="541" t="s">
        <v>899</v>
      </c>
      <c r="E11132" s="540" t="s">
        <v>188</v>
      </c>
      <c r="F11132" s="496">
        <v>19.489999999999998</v>
      </c>
    </row>
    <row r="11133" s="489" customFormat="1">
      <c r="B11133" s="494">
        <v>12025</v>
      </c>
      <c r="C11133" s="537" t="s">
        <v>200</v>
      </c>
      <c r="D11133" s="541" t="s">
        <v>898</v>
      </c>
      <c r="E11133" s="540" t="s">
        <v>188</v>
      </c>
      <c r="F11133" s="496">
        <v>14.779999999999999</v>
      </c>
    </row>
    <row r="11134" s="489" customFormat="1">
      <c r="B11134" s="494">
        <v>39345</v>
      </c>
      <c r="C11134" s="537" t="s">
        <v>200</v>
      </c>
      <c r="D11134" s="541" t="s">
        <v>901</v>
      </c>
      <c r="E11134" s="540" t="s">
        <v>188</v>
      </c>
      <c r="F11134" s="496">
        <v>22.27</v>
      </c>
    </row>
    <row r="11135" s="489" customFormat="1">
      <c r="B11135" s="494">
        <v>39343</v>
      </c>
      <c r="C11135" s="537" t="s">
        <v>200</v>
      </c>
      <c r="D11135" s="541" t="s">
        <v>900</v>
      </c>
      <c r="E11135" s="540" t="s">
        <v>188</v>
      </c>
      <c r="F11135" s="496">
        <v>16.460000000000001</v>
      </c>
    </row>
    <row r="11136" s="489" customFormat="1">
      <c r="B11136" s="494">
        <v>39344</v>
      </c>
      <c r="C11136" s="537" t="s">
        <v>200</v>
      </c>
      <c r="D11136" s="541" t="s">
        <v>902</v>
      </c>
      <c r="E11136" s="540" t="s">
        <v>188</v>
      </c>
      <c r="F11136" s="496">
        <v>15.91</v>
      </c>
    </row>
    <row r="11137" s="489" customFormat="1">
      <c r="B11137" s="494">
        <v>12623</v>
      </c>
      <c r="C11137" s="537" t="s">
        <v>200</v>
      </c>
      <c r="D11137" s="541" t="s">
        <v>13244</v>
      </c>
      <c r="E11137" s="540" t="s">
        <v>143</v>
      </c>
      <c r="F11137" s="496">
        <v>46.229999999999997</v>
      </c>
    </row>
    <row r="11138" s="489" customFormat="1">
      <c r="B11138" s="494">
        <v>34498</v>
      </c>
      <c r="C11138" s="537" t="s">
        <v>200</v>
      </c>
      <c r="D11138" s="541" t="s">
        <v>903</v>
      </c>
      <c r="E11138" s="540" t="s">
        <v>188</v>
      </c>
      <c r="F11138" s="496">
        <v>95.739999999999995</v>
      </c>
    </row>
    <row r="11139" s="489" customFormat="1">
      <c r="B11139" s="494">
        <v>13244</v>
      </c>
      <c r="C11139" s="537" t="s">
        <v>200</v>
      </c>
      <c r="D11139" s="541" t="s">
        <v>904</v>
      </c>
      <c r="E11139" s="540" t="s">
        <v>188</v>
      </c>
      <c r="F11139" s="496">
        <v>40.299999999999997</v>
      </c>
    </row>
    <row r="11140" s="489" customFormat="1">
      <c r="B11140" s="494">
        <v>38998</v>
      </c>
      <c r="C11140" s="537" t="s">
        <v>200</v>
      </c>
      <c r="D11140" s="541" t="s">
        <v>13245</v>
      </c>
      <c r="E11140" s="540" t="s">
        <v>188</v>
      </c>
      <c r="F11140" s="496"/>
    </row>
    <row r="11141" s="489" customFormat="1">
      <c r="B11141" s="494">
        <v>38999</v>
      </c>
      <c r="C11141" s="537" t="s">
        <v>200</v>
      </c>
      <c r="D11141" s="541" t="s">
        <v>13246</v>
      </c>
      <c r="E11141" s="540" t="s">
        <v>188</v>
      </c>
      <c r="F11141" s="496"/>
    </row>
    <row r="11142" s="489" customFormat="1">
      <c r="B11142" s="494">
        <v>38996</v>
      </c>
      <c r="C11142" s="537" t="s">
        <v>200</v>
      </c>
      <c r="D11142" s="541" t="s">
        <v>13247</v>
      </c>
      <c r="E11142" s="540" t="s">
        <v>188</v>
      </c>
      <c r="F11142" s="496"/>
    </row>
    <row r="11143" s="489" customFormat="1">
      <c r="B11143" s="494">
        <v>44173</v>
      </c>
      <c r="C11143" s="537" t="s">
        <v>200</v>
      </c>
      <c r="D11143" s="541" t="s">
        <v>13248</v>
      </c>
      <c r="E11143" s="540" t="s">
        <v>188</v>
      </c>
      <c r="F11143" s="496"/>
    </row>
    <row r="11144" s="489" customFormat="1">
      <c r="B11144" s="494">
        <v>44174</v>
      </c>
      <c r="C11144" s="537" t="s">
        <v>200</v>
      </c>
      <c r="D11144" s="541" t="s">
        <v>13249</v>
      </c>
      <c r="E11144" s="540" t="s">
        <v>188</v>
      </c>
      <c r="F11144" s="496"/>
    </row>
    <row r="11145" s="489" customFormat="1">
      <c r="B11145" s="494">
        <v>38997</v>
      </c>
      <c r="C11145" s="537" t="s">
        <v>200</v>
      </c>
      <c r="D11145" s="541" t="s">
        <v>13250</v>
      </c>
      <c r="E11145" s="540" t="s">
        <v>188</v>
      </c>
      <c r="F11145" s="496"/>
    </row>
    <row r="11146" s="489" customFormat="1">
      <c r="B11146" s="494">
        <v>39600</v>
      </c>
      <c r="C11146" s="537" t="s">
        <v>200</v>
      </c>
      <c r="D11146" s="541" t="s">
        <v>13251</v>
      </c>
      <c r="E11146" s="540" t="s">
        <v>188</v>
      </c>
      <c r="F11146" s="496">
        <v>14.52</v>
      </c>
    </row>
    <row r="11147" s="489" customFormat="1">
      <c r="B11147" s="494">
        <v>39601</v>
      </c>
      <c r="C11147" s="537" t="s">
        <v>200</v>
      </c>
      <c r="D11147" s="541" t="s">
        <v>13252</v>
      </c>
      <c r="E11147" s="540" t="s">
        <v>188</v>
      </c>
      <c r="F11147" s="496">
        <v>30.809999999999999</v>
      </c>
    </row>
    <row r="11148" s="489" customFormat="1">
      <c r="B11148" s="494">
        <v>39862</v>
      </c>
      <c r="C11148" s="537" t="s">
        <v>200</v>
      </c>
      <c r="D11148" s="541" t="s">
        <v>13253</v>
      </c>
      <c r="E11148" s="540" t="s">
        <v>188</v>
      </c>
      <c r="F11148" s="496"/>
    </row>
    <row r="11149" s="489" customFormat="1">
      <c r="B11149" s="494">
        <v>39863</v>
      </c>
      <c r="C11149" s="537" t="s">
        <v>200</v>
      </c>
      <c r="D11149" s="541" t="s">
        <v>13254</v>
      </c>
      <c r="E11149" s="540" t="s">
        <v>188</v>
      </c>
      <c r="F11149" s="496"/>
    </row>
    <row r="11150" s="489" customFormat="1">
      <c r="B11150" s="494">
        <v>39864</v>
      </c>
      <c r="C11150" s="537" t="s">
        <v>200</v>
      </c>
      <c r="D11150" s="541" t="s">
        <v>13255</v>
      </c>
      <c r="E11150" s="540" t="s">
        <v>188</v>
      </c>
      <c r="F11150" s="496"/>
    </row>
    <row r="11151" s="489" customFormat="1">
      <c r="B11151" s="494">
        <v>39865</v>
      </c>
      <c r="C11151" s="537" t="s">
        <v>200</v>
      </c>
      <c r="D11151" s="541" t="s">
        <v>13256</v>
      </c>
      <c r="E11151" s="540" t="s">
        <v>188</v>
      </c>
      <c r="F11151" s="496"/>
    </row>
    <row r="11152" s="489" customFormat="1">
      <c r="B11152" s="494">
        <v>2517</v>
      </c>
      <c r="C11152" s="537" t="s">
        <v>200</v>
      </c>
      <c r="D11152" s="541" t="s">
        <v>905</v>
      </c>
      <c r="E11152" s="540" t="s">
        <v>188</v>
      </c>
      <c r="F11152" s="496">
        <v>33.549999999999997</v>
      </c>
    </row>
    <row r="11153" s="489" customFormat="1">
      <c r="B11153" s="494">
        <v>2522</v>
      </c>
      <c r="C11153" s="537" t="s">
        <v>200</v>
      </c>
      <c r="D11153" s="541" t="s">
        <v>906</v>
      </c>
      <c r="E11153" s="540" t="s">
        <v>188</v>
      </c>
      <c r="F11153" s="496">
        <v>21.68</v>
      </c>
    </row>
    <row r="11154" s="489" customFormat="1">
      <c r="B11154" s="494">
        <v>2516</v>
      </c>
      <c r="C11154" s="537" t="s">
        <v>200</v>
      </c>
      <c r="D11154" s="541" t="s">
        <v>908</v>
      </c>
      <c r="E11154" s="540" t="s">
        <v>188</v>
      </c>
      <c r="F11154" s="496">
        <v>17.41</v>
      </c>
    </row>
    <row r="11155" s="489" customFormat="1">
      <c r="B11155" s="494">
        <v>2548</v>
      </c>
      <c r="C11155" s="537" t="s">
        <v>200</v>
      </c>
      <c r="D11155" s="541" t="s">
        <v>907</v>
      </c>
      <c r="E11155" s="540" t="s">
        <v>188</v>
      </c>
      <c r="F11155" s="496">
        <v>13.33</v>
      </c>
    </row>
    <row r="11156" s="489" customFormat="1">
      <c r="B11156" s="494">
        <v>2518</v>
      </c>
      <c r="C11156" s="537" t="s">
        <v>200</v>
      </c>
      <c r="D11156" s="541" t="s">
        <v>909</v>
      </c>
      <c r="E11156" s="540" t="s">
        <v>188</v>
      </c>
      <c r="F11156" s="496">
        <v>159.69</v>
      </c>
    </row>
    <row r="11157" s="489" customFormat="1">
      <c r="B11157" s="494">
        <v>2521</v>
      </c>
      <c r="C11157" s="537" t="s">
        <v>200</v>
      </c>
      <c r="D11157" s="541" t="s">
        <v>910</v>
      </c>
      <c r="E11157" s="540" t="s">
        <v>188</v>
      </c>
      <c r="F11157" s="496">
        <v>67.980000000000004</v>
      </c>
    </row>
    <row r="11158" s="489" customFormat="1">
      <c r="B11158" s="494">
        <v>2519</v>
      </c>
      <c r="C11158" s="537" t="s">
        <v>200</v>
      </c>
      <c r="D11158" s="541" t="s">
        <v>912</v>
      </c>
      <c r="E11158" s="540" t="s">
        <v>188</v>
      </c>
      <c r="F11158" s="496">
        <v>192.55000000000001</v>
      </c>
    </row>
    <row r="11159" s="489" customFormat="1">
      <c r="B11159" s="494">
        <v>2515</v>
      </c>
      <c r="C11159" s="537" t="s">
        <v>200</v>
      </c>
      <c r="D11159" s="541" t="s">
        <v>911</v>
      </c>
      <c r="E11159" s="540" t="s">
        <v>188</v>
      </c>
      <c r="F11159" s="496">
        <v>14.49</v>
      </c>
    </row>
    <row r="11160" s="489" customFormat="1">
      <c r="B11160" s="494">
        <v>2520</v>
      </c>
      <c r="C11160" s="537" t="s">
        <v>200</v>
      </c>
      <c r="D11160" s="541" t="s">
        <v>913</v>
      </c>
      <c r="E11160" s="540" t="s">
        <v>188</v>
      </c>
      <c r="F11160" s="496">
        <v>354.39999999999998</v>
      </c>
    </row>
    <row r="11161" s="489" customFormat="1">
      <c r="B11161" s="494">
        <v>1602</v>
      </c>
      <c r="C11161" s="537" t="s">
        <v>200</v>
      </c>
      <c r="D11161" s="541" t="s">
        <v>914</v>
      </c>
      <c r="E11161" s="540" t="s">
        <v>188</v>
      </c>
      <c r="F11161" s="496">
        <v>68.489999999999995</v>
      </c>
    </row>
    <row r="11162" s="489" customFormat="1">
      <c r="B11162" s="494">
        <v>1601</v>
      </c>
      <c r="C11162" s="537" t="s">
        <v>200</v>
      </c>
      <c r="D11162" s="541" t="s">
        <v>915</v>
      </c>
      <c r="E11162" s="540" t="s">
        <v>188</v>
      </c>
      <c r="F11162" s="496">
        <v>61.039999999999999</v>
      </c>
    </row>
    <row r="11163" s="489" customFormat="1">
      <c r="B11163" s="494">
        <v>1600</v>
      </c>
      <c r="C11163" s="537" t="s">
        <v>200</v>
      </c>
      <c r="D11163" s="541" t="s">
        <v>917</v>
      </c>
      <c r="E11163" s="540" t="s">
        <v>188</v>
      </c>
      <c r="F11163" s="496">
        <v>26.66</v>
      </c>
    </row>
    <row r="11164" s="489" customFormat="1">
      <c r="B11164" s="494">
        <v>1598</v>
      </c>
      <c r="C11164" s="537" t="s">
        <v>200</v>
      </c>
      <c r="D11164" s="541" t="s">
        <v>916</v>
      </c>
      <c r="E11164" s="540" t="s">
        <v>188</v>
      </c>
      <c r="F11164" s="496">
        <v>18.07</v>
      </c>
    </row>
    <row r="11165" s="489" customFormat="1">
      <c r="B11165" s="494">
        <v>1603</v>
      </c>
      <c r="C11165" s="537" t="s">
        <v>200</v>
      </c>
      <c r="D11165" s="541" t="s">
        <v>918</v>
      </c>
      <c r="E11165" s="540" t="s">
        <v>188</v>
      </c>
      <c r="F11165" s="496">
        <v>103.41</v>
      </c>
    </row>
    <row r="11166" s="489" customFormat="1">
      <c r="B11166" s="494">
        <v>1599</v>
      </c>
      <c r="C11166" s="537" t="s">
        <v>200</v>
      </c>
      <c r="D11166" s="541" t="s">
        <v>919</v>
      </c>
      <c r="E11166" s="540" t="s">
        <v>188</v>
      </c>
      <c r="F11166" s="496">
        <v>20.960000000000001</v>
      </c>
    </row>
    <row r="11167" s="489" customFormat="1">
      <c r="B11167" s="494">
        <v>1597</v>
      </c>
      <c r="C11167" s="537" t="s">
        <v>200</v>
      </c>
      <c r="D11167" s="541" t="s">
        <v>920</v>
      </c>
      <c r="E11167" s="540" t="s">
        <v>188</v>
      </c>
      <c r="F11167" s="496">
        <v>16.98</v>
      </c>
    </row>
    <row r="11168" s="489" customFormat="1">
      <c r="B11168" s="494">
        <v>39602</v>
      </c>
      <c r="C11168" s="537" t="s">
        <v>200</v>
      </c>
      <c r="D11168" s="541" t="s">
        <v>13257</v>
      </c>
      <c r="E11168" s="540" t="s">
        <v>188</v>
      </c>
      <c r="F11168" s="496">
        <v>1.54</v>
      </c>
    </row>
    <row r="11169" s="489" customFormat="1">
      <c r="B11169" s="494">
        <v>39603</v>
      </c>
      <c r="C11169" s="537" t="s">
        <v>200</v>
      </c>
      <c r="D11169" s="541" t="s">
        <v>13258</v>
      </c>
      <c r="E11169" s="540" t="s">
        <v>188</v>
      </c>
      <c r="F11169" s="496">
        <v>3.2799999999999998</v>
      </c>
    </row>
    <row r="11170" s="489" customFormat="1">
      <c r="B11170" s="494">
        <v>11821</v>
      </c>
      <c r="C11170" s="537" t="s">
        <v>200</v>
      </c>
      <c r="D11170" s="541" t="s">
        <v>921</v>
      </c>
      <c r="E11170" s="540" t="s">
        <v>188</v>
      </c>
      <c r="F11170" s="496">
        <v>13.949999999999999</v>
      </c>
    </row>
    <row r="11171" s="489" customFormat="1">
      <c r="B11171" s="494">
        <v>1562</v>
      </c>
      <c r="C11171" s="537" t="s">
        <v>200</v>
      </c>
      <c r="D11171" s="541" t="s">
        <v>922</v>
      </c>
      <c r="E11171" s="540" t="s">
        <v>188</v>
      </c>
      <c r="F11171" s="496">
        <v>22.850000000000001</v>
      </c>
    </row>
    <row r="11172" s="489" customFormat="1">
      <c r="B11172" s="494">
        <v>1563</v>
      </c>
      <c r="C11172" s="537" t="s">
        <v>200</v>
      </c>
      <c r="D11172" s="541" t="s">
        <v>923</v>
      </c>
      <c r="E11172" s="540" t="s">
        <v>188</v>
      </c>
      <c r="F11172" s="496">
        <v>30.66</v>
      </c>
    </row>
    <row r="11173" s="489" customFormat="1">
      <c r="B11173" s="494">
        <v>11856</v>
      </c>
      <c r="C11173" s="537" t="s">
        <v>200</v>
      </c>
      <c r="D11173" s="541" t="s">
        <v>924</v>
      </c>
      <c r="E11173" s="540" t="s">
        <v>188</v>
      </c>
      <c r="F11173" s="496">
        <v>9.1400000000000006</v>
      </c>
    </row>
    <row r="11174" s="489" customFormat="1">
      <c r="B11174" s="494">
        <v>11857</v>
      </c>
      <c r="C11174" s="537" t="s">
        <v>200</v>
      </c>
      <c r="D11174" s="541" t="s">
        <v>925</v>
      </c>
      <c r="E11174" s="540" t="s">
        <v>188</v>
      </c>
      <c r="F11174" s="496">
        <v>48.100000000000001</v>
      </c>
    </row>
    <row r="11175" s="489" customFormat="1">
      <c r="B11175" s="494">
        <v>11858</v>
      </c>
      <c r="C11175" s="537" t="s">
        <v>200</v>
      </c>
      <c r="D11175" s="541" t="s">
        <v>926</v>
      </c>
      <c r="E11175" s="540" t="s">
        <v>188</v>
      </c>
      <c r="F11175" s="496">
        <v>59.700000000000003</v>
      </c>
    </row>
    <row r="11176" s="489" customFormat="1">
      <c r="B11176" s="494">
        <v>1539</v>
      </c>
      <c r="C11176" s="537" t="s">
        <v>200</v>
      </c>
      <c r="D11176" s="541" t="s">
        <v>927</v>
      </c>
      <c r="E11176" s="540" t="s">
        <v>188</v>
      </c>
      <c r="F11176" s="496">
        <v>10.74</v>
      </c>
    </row>
    <row r="11177" s="489" customFormat="1">
      <c r="B11177" s="494">
        <v>11859</v>
      </c>
      <c r="C11177" s="537" t="s">
        <v>200</v>
      </c>
      <c r="D11177" s="541" t="s">
        <v>928</v>
      </c>
      <c r="E11177" s="540" t="s">
        <v>188</v>
      </c>
      <c r="F11177" s="496">
        <v>81.230000000000004</v>
      </c>
    </row>
    <row r="11178" s="489" customFormat="1">
      <c r="B11178" s="494">
        <v>1550</v>
      </c>
      <c r="C11178" s="537" t="s">
        <v>200</v>
      </c>
      <c r="D11178" s="541" t="s">
        <v>929</v>
      </c>
      <c r="E11178" s="540" t="s">
        <v>188</v>
      </c>
      <c r="F11178" s="496">
        <v>11.33</v>
      </c>
    </row>
    <row r="11179" s="489" customFormat="1">
      <c r="B11179" s="494">
        <v>11854</v>
      </c>
      <c r="C11179" s="537" t="s">
        <v>200</v>
      </c>
      <c r="D11179" s="541" t="s">
        <v>930</v>
      </c>
      <c r="E11179" s="540" t="s">
        <v>188</v>
      </c>
      <c r="F11179" s="496">
        <v>14.16</v>
      </c>
    </row>
    <row r="11180" s="489" customFormat="1">
      <c r="B11180" s="494">
        <v>11862</v>
      </c>
      <c r="C11180" s="537" t="s">
        <v>200</v>
      </c>
      <c r="D11180" s="541" t="s">
        <v>931</v>
      </c>
      <c r="E11180" s="540" t="s">
        <v>188</v>
      </c>
      <c r="F11180" s="496">
        <v>19.859999999999999</v>
      </c>
    </row>
    <row r="11181" s="489" customFormat="1">
      <c r="B11181" s="494">
        <v>11863</v>
      </c>
      <c r="C11181" s="537" t="s">
        <v>200</v>
      </c>
      <c r="D11181" s="541" t="s">
        <v>932</v>
      </c>
      <c r="E11181" s="540" t="s">
        <v>188</v>
      </c>
      <c r="F11181" s="496">
        <v>8.0199999999999996</v>
      </c>
    </row>
    <row r="11182" s="489" customFormat="1">
      <c r="B11182" s="494">
        <v>11855</v>
      </c>
      <c r="C11182" s="537" t="s">
        <v>200</v>
      </c>
      <c r="D11182" s="541" t="s">
        <v>933</v>
      </c>
      <c r="E11182" s="540" t="s">
        <v>188</v>
      </c>
      <c r="F11182" s="496">
        <v>29.649999999999999</v>
      </c>
    </row>
    <row r="11183" s="489" customFormat="1">
      <c r="B11183" s="494">
        <v>11864</v>
      </c>
      <c r="C11183" s="537" t="s">
        <v>200</v>
      </c>
      <c r="D11183" s="541" t="s">
        <v>934</v>
      </c>
      <c r="E11183" s="540" t="s">
        <v>188</v>
      </c>
      <c r="F11183" s="496">
        <v>44.82</v>
      </c>
    </row>
    <row r="11184" s="489" customFormat="1">
      <c r="B11184" s="494">
        <v>2527</v>
      </c>
      <c r="C11184" s="537" t="s">
        <v>200</v>
      </c>
      <c r="D11184" s="541" t="s">
        <v>935</v>
      </c>
      <c r="E11184" s="540" t="s">
        <v>188</v>
      </c>
      <c r="F11184" s="496">
        <v>12.01</v>
      </c>
    </row>
    <row r="11185" s="489" customFormat="1">
      <c r="B11185" s="494">
        <v>2526</v>
      </c>
      <c r="C11185" s="537" t="s">
        <v>200</v>
      </c>
      <c r="D11185" s="541" t="s">
        <v>936</v>
      </c>
      <c r="E11185" s="540" t="s">
        <v>188</v>
      </c>
      <c r="F11185" s="496">
        <v>7.6900000000000004</v>
      </c>
    </row>
    <row r="11186" s="489" customFormat="1">
      <c r="B11186" s="494">
        <v>2483</v>
      </c>
      <c r="C11186" s="537" t="s">
        <v>200</v>
      </c>
      <c r="D11186" s="541" t="s">
        <v>938</v>
      </c>
      <c r="E11186" s="540" t="s">
        <v>188</v>
      </c>
      <c r="F11186" s="496">
        <v>5.4800000000000004</v>
      </c>
    </row>
    <row r="11187" s="489" customFormat="1">
      <c r="B11187" s="494">
        <v>2487</v>
      </c>
      <c r="C11187" s="537" t="s">
        <v>200</v>
      </c>
      <c r="D11187" s="541" t="s">
        <v>937</v>
      </c>
      <c r="E11187" s="540" t="s">
        <v>188</v>
      </c>
      <c r="F11187" s="496">
        <v>2.6200000000000001</v>
      </c>
    </row>
    <row r="11188" s="489" customFormat="1">
      <c r="B11188" s="494">
        <v>2528</v>
      </c>
      <c r="C11188" s="537" t="s">
        <v>200</v>
      </c>
      <c r="D11188" s="541" t="s">
        <v>939</v>
      </c>
      <c r="E11188" s="540" t="s">
        <v>188</v>
      </c>
      <c r="F11188" s="496">
        <v>30.219999999999999</v>
      </c>
    </row>
    <row r="11189" s="489" customFormat="1">
      <c r="B11189" s="494">
        <v>2489</v>
      </c>
      <c r="C11189" s="537" t="s">
        <v>200</v>
      </c>
      <c r="D11189" s="541" t="s">
        <v>940</v>
      </c>
      <c r="E11189" s="540" t="s">
        <v>188</v>
      </c>
      <c r="F11189" s="496">
        <v>13.31</v>
      </c>
    </row>
    <row r="11190" s="489" customFormat="1">
      <c r="B11190" s="494">
        <v>2484</v>
      </c>
      <c r="C11190" s="537" t="s">
        <v>200</v>
      </c>
      <c r="D11190" s="541" t="s">
        <v>942</v>
      </c>
      <c r="E11190" s="540" t="s">
        <v>188</v>
      </c>
      <c r="F11190" s="496">
        <v>43.890000000000001</v>
      </c>
    </row>
    <row r="11191" s="489" customFormat="1">
      <c r="B11191" s="494">
        <v>2488</v>
      </c>
      <c r="C11191" s="537" t="s">
        <v>200</v>
      </c>
      <c r="D11191" s="541" t="s">
        <v>941</v>
      </c>
      <c r="E11191" s="540" t="s">
        <v>188</v>
      </c>
      <c r="F11191" s="496">
        <v>3.0699999999999998</v>
      </c>
    </row>
    <row r="11192" s="489" customFormat="1">
      <c r="B11192" s="494">
        <v>2485</v>
      </c>
      <c r="C11192" s="537" t="s">
        <v>200</v>
      </c>
      <c r="D11192" s="541" t="s">
        <v>943</v>
      </c>
      <c r="E11192" s="540" t="s">
        <v>188</v>
      </c>
      <c r="F11192" s="496">
        <v>68.790000000000006</v>
      </c>
    </row>
    <row r="11193" s="489" customFormat="1">
      <c r="B11193" s="494">
        <v>44247</v>
      </c>
      <c r="C11193" s="537" t="s">
        <v>200</v>
      </c>
      <c r="D11193" s="541" t="s">
        <v>13259</v>
      </c>
      <c r="E11193" s="540" t="s">
        <v>188</v>
      </c>
      <c r="F11193" s="496">
        <v>1728.0899999999999</v>
      </c>
    </row>
    <row r="11194" s="489" customFormat="1">
      <c r="B11194" s="494">
        <v>38005</v>
      </c>
      <c r="C11194" s="537" t="s">
        <v>200</v>
      </c>
      <c r="D11194" s="541" t="s">
        <v>944</v>
      </c>
      <c r="E11194" s="540" t="s">
        <v>188</v>
      </c>
      <c r="F11194" s="496">
        <v>20.550000000000001</v>
      </c>
    </row>
    <row r="11195" s="489" customFormat="1">
      <c r="B11195" s="494">
        <v>38006</v>
      </c>
      <c r="C11195" s="537" t="s">
        <v>200</v>
      </c>
      <c r="D11195" s="541" t="s">
        <v>945</v>
      </c>
      <c r="E11195" s="540" t="s">
        <v>188</v>
      </c>
      <c r="F11195" s="496">
        <v>27.300000000000001</v>
      </c>
    </row>
    <row r="11196" s="489" customFormat="1">
      <c r="B11196" s="494">
        <v>38428</v>
      </c>
      <c r="C11196" s="537" t="s">
        <v>200</v>
      </c>
      <c r="D11196" s="541" t="s">
        <v>946</v>
      </c>
      <c r="E11196" s="540" t="s">
        <v>188</v>
      </c>
      <c r="F11196" s="496">
        <v>24.449999999999999</v>
      </c>
    </row>
    <row r="11197" s="489" customFormat="1">
      <c r="B11197" s="494">
        <v>38007</v>
      </c>
      <c r="C11197" s="537" t="s">
        <v>200</v>
      </c>
      <c r="D11197" s="541" t="s">
        <v>947</v>
      </c>
      <c r="E11197" s="540" t="s">
        <v>188</v>
      </c>
      <c r="F11197" s="496">
        <v>31.5</v>
      </c>
    </row>
    <row r="11198" s="489" customFormat="1">
      <c r="B11198" s="494">
        <v>38008</v>
      </c>
      <c r="C11198" s="537" t="s">
        <v>200</v>
      </c>
      <c r="D11198" s="541" t="s">
        <v>948</v>
      </c>
      <c r="E11198" s="540" t="s">
        <v>188</v>
      </c>
      <c r="F11198" s="496">
        <v>50.409999999999997</v>
      </c>
    </row>
    <row r="11199" s="489" customFormat="1">
      <c r="B11199" s="494">
        <v>38009</v>
      </c>
      <c r="C11199" s="537" t="s">
        <v>200</v>
      </c>
      <c r="D11199" s="541" t="s">
        <v>949</v>
      </c>
      <c r="E11199" s="540" t="s">
        <v>188</v>
      </c>
      <c r="F11199" s="496">
        <v>61.710000000000001</v>
      </c>
    </row>
    <row r="11200" s="489" customFormat="1">
      <c r="B11200" s="494">
        <v>44248</v>
      </c>
      <c r="C11200" s="537" t="s">
        <v>200</v>
      </c>
      <c r="D11200" s="541" t="s">
        <v>13260</v>
      </c>
      <c r="E11200" s="540" t="s">
        <v>188</v>
      </c>
      <c r="F11200" s="496">
        <v>100.59</v>
      </c>
    </row>
    <row r="11201" s="489" customFormat="1">
      <c r="B11201" s="494">
        <v>44249</v>
      </c>
      <c r="C11201" s="537" t="s">
        <v>200</v>
      </c>
      <c r="D11201" s="541" t="s">
        <v>13261</v>
      </c>
      <c r="E11201" s="540" t="s">
        <v>188</v>
      </c>
      <c r="F11201" s="496">
        <v>388.11000000000001</v>
      </c>
    </row>
    <row r="11202" s="489" customFormat="1">
      <c r="B11202" s="494">
        <v>44250</v>
      </c>
      <c r="C11202" s="537" t="s">
        <v>200</v>
      </c>
      <c r="D11202" s="541" t="s">
        <v>13262</v>
      </c>
      <c r="E11202" s="540" t="s">
        <v>188</v>
      </c>
      <c r="F11202" s="496">
        <v>563.62</v>
      </c>
    </row>
    <row r="11203" s="489" customFormat="1">
      <c r="B11203" s="494">
        <v>39279</v>
      </c>
      <c r="C11203" s="537" t="s">
        <v>200</v>
      </c>
      <c r="D11203" s="541" t="s">
        <v>13263</v>
      </c>
      <c r="E11203" s="540" t="s">
        <v>188</v>
      </c>
      <c r="F11203" s="496"/>
    </row>
    <row r="11204" s="489" customFormat="1">
      <c r="B11204" s="494">
        <v>39280</v>
      </c>
      <c r="C11204" s="537" t="s">
        <v>200</v>
      </c>
      <c r="D11204" s="541" t="s">
        <v>13264</v>
      </c>
      <c r="E11204" s="540" t="s">
        <v>188</v>
      </c>
      <c r="F11204" s="496"/>
    </row>
    <row r="11205" s="489" customFormat="1">
      <c r="B11205" s="494">
        <v>39281</v>
      </c>
      <c r="C11205" s="537" t="s">
        <v>200</v>
      </c>
      <c r="D11205" s="541" t="s">
        <v>13265</v>
      </c>
      <c r="E11205" s="540" t="s">
        <v>188</v>
      </c>
      <c r="F11205" s="496"/>
    </row>
    <row r="11206" s="489" customFormat="1">
      <c r="B11206" s="494">
        <v>39282</v>
      </c>
      <c r="C11206" s="537" t="s">
        <v>200</v>
      </c>
      <c r="D11206" s="541" t="s">
        <v>13266</v>
      </c>
      <c r="E11206" s="540" t="s">
        <v>188</v>
      </c>
      <c r="F11206" s="496"/>
    </row>
    <row r="11207" s="489" customFormat="1">
      <c r="B11207" s="494">
        <v>38844</v>
      </c>
      <c r="C11207" s="537" t="s">
        <v>200</v>
      </c>
      <c r="D11207" s="541" t="s">
        <v>13267</v>
      </c>
      <c r="E11207" s="540" t="s">
        <v>188</v>
      </c>
      <c r="F11207" s="496"/>
    </row>
    <row r="11208" s="489" customFormat="1">
      <c r="B11208" s="494">
        <v>38846</v>
      </c>
      <c r="C11208" s="537" t="s">
        <v>200</v>
      </c>
      <c r="D11208" s="541" t="s">
        <v>13268</v>
      </c>
      <c r="E11208" s="540" t="s">
        <v>188</v>
      </c>
      <c r="F11208" s="496"/>
    </row>
    <row r="11209" s="489" customFormat="1">
      <c r="B11209" s="494">
        <v>38847</v>
      </c>
      <c r="C11209" s="537" t="s">
        <v>200</v>
      </c>
      <c r="D11209" s="541" t="s">
        <v>13269</v>
      </c>
      <c r="E11209" s="540" t="s">
        <v>188</v>
      </c>
      <c r="F11209" s="496"/>
    </row>
    <row r="11210" s="489" customFormat="1">
      <c r="B11210" s="494">
        <v>38850</v>
      </c>
      <c r="C11210" s="537" t="s">
        <v>200</v>
      </c>
      <c r="D11210" s="541" t="s">
        <v>13270</v>
      </c>
      <c r="E11210" s="540" t="s">
        <v>188</v>
      </c>
      <c r="F11210" s="496"/>
    </row>
    <row r="11211" s="489" customFormat="1">
      <c r="B11211" s="494">
        <v>38848</v>
      </c>
      <c r="C11211" s="537" t="s">
        <v>200</v>
      </c>
      <c r="D11211" s="541" t="s">
        <v>13271</v>
      </c>
      <c r="E11211" s="540" t="s">
        <v>188</v>
      </c>
      <c r="F11211" s="496"/>
    </row>
    <row r="11212" s="489" customFormat="1">
      <c r="B11212" s="494">
        <v>38851</v>
      </c>
      <c r="C11212" s="537" t="s">
        <v>200</v>
      </c>
      <c r="D11212" s="541" t="s">
        <v>13272</v>
      </c>
      <c r="E11212" s="540" t="s">
        <v>188</v>
      </c>
      <c r="F11212" s="496"/>
    </row>
    <row r="11213" s="489" customFormat="1">
      <c r="B11213" s="494">
        <v>38854</v>
      </c>
      <c r="C11213" s="537" t="s">
        <v>200</v>
      </c>
      <c r="D11213" s="541" t="s">
        <v>13273</v>
      </c>
      <c r="E11213" s="540" t="s">
        <v>188</v>
      </c>
      <c r="F11213" s="496"/>
    </row>
    <row r="11214" s="489" customFormat="1">
      <c r="B11214" s="494">
        <v>3104</v>
      </c>
      <c r="C11214" s="537" t="s">
        <v>200</v>
      </c>
      <c r="D11214" s="541" t="s">
        <v>13274</v>
      </c>
      <c r="E11214" s="540" t="s">
        <v>193</v>
      </c>
      <c r="F11214" s="496">
        <v>161.34</v>
      </c>
    </row>
    <row r="11215" s="489" customFormat="1">
      <c r="B11215" s="494">
        <v>1607</v>
      </c>
      <c r="C11215" s="537" t="s">
        <v>200</v>
      </c>
      <c r="D11215" s="541" t="s">
        <v>950</v>
      </c>
      <c r="E11215" s="540" t="s">
        <v>193</v>
      </c>
      <c r="F11215" s="496">
        <v>0.25</v>
      </c>
    </row>
    <row r="11216" s="489" customFormat="1">
      <c r="B11216" s="494">
        <v>38169</v>
      </c>
      <c r="C11216" s="537" t="s">
        <v>200</v>
      </c>
      <c r="D11216" s="541" t="s">
        <v>13275</v>
      </c>
      <c r="E11216" s="540" t="s">
        <v>193</v>
      </c>
      <c r="F11216" s="496">
        <v>88.530000000000001</v>
      </c>
    </row>
    <row r="11217" s="489" customFormat="1">
      <c r="B11217" s="494">
        <v>6142</v>
      </c>
      <c r="C11217" s="537" t="s">
        <v>200</v>
      </c>
      <c r="D11217" s="541" t="s">
        <v>13276</v>
      </c>
      <c r="E11217" s="540" t="s">
        <v>188</v>
      </c>
      <c r="F11217" s="496">
        <v>9.5500000000000007</v>
      </c>
    </row>
    <row r="11218" s="489" customFormat="1">
      <c r="B11218" s="494">
        <v>11686</v>
      </c>
      <c r="C11218" s="537" t="s">
        <v>200</v>
      </c>
      <c r="D11218" s="541" t="s">
        <v>13277</v>
      </c>
      <c r="E11218" s="540" t="s">
        <v>188</v>
      </c>
      <c r="F11218" s="496">
        <v>13.26</v>
      </c>
    </row>
    <row r="11219" s="489" customFormat="1">
      <c r="B11219" s="494">
        <v>37598</v>
      </c>
      <c r="C11219" s="537" t="s">
        <v>200</v>
      </c>
      <c r="D11219" s="541" t="s">
        <v>951</v>
      </c>
      <c r="E11219" s="540" t="s">
        <v>188</v>
      </c>
      <c r="F11219" s="496"/>
    </row>
    <row r="11220" s="489" customFormat="1">
      <c r="B11220" s="494">
        <v>25398</v>
      </c>
      <c r="C11220" s="537" t="s">
        <v>200</v>
      </c>
      <c r="D11220" s="541" t="s">
        <v>13278</v>
      </c>
      <c r="E11220" s="540" t="s">
        <v>188</v>
      </c>
      <c r="F11220" s="496"/>
    </row>
    <row r="11221" s="489" customFormat="1">
      <c r="B11221" s="494">
        <v>25399</v>
      </c>
      <c r="C11221" s="537" t="s">
        <v>200</v>
      </c>
      <c r="D11221" s="541" t="s">
        <v>13279</v>
      </c>
      <c r="E11221" s="540" t="s">
        <v>188</v>
      </c>
      <c r="F11221" s="496"/>
    </row>
    <row r="11222" s="489" customFormat="1">
      <c r="B11222" s="494">
        <v>43440</v>
      </c>
      <c r="C11222" s="537" t="s">
        <v>200</v>
      </c>
      <c r="D11222" s="541" t="s">
        <v>13280</v>
      </c>
      <c r="E11222" s="540" t="s">
        <v>188</v>
      </c>
      <c r="F11222" s="496">
        <v>476.91000000000003</v>
      </c>
    </row>
    <row r="11223" s="489" customFormat="1">
      <c r="B11223" s="494">
        <v>10667</v>
      </c>
      <c r="C11223" s="537" t="s">
        <v>200</v>
      </c>
      <c r="D11223" s="541" t="s">
        <v>952</v>
      </c>
      <c r="E11223" s="540" t="s">
        <v>188</v>
      </c>
      <c r="F11223" s="496">
        <v>27000</v>
      </c>
    </row>
    <row r="11224" s="489" customFormat="1">
      <c r="B11224" s="494">
        <v>1613</v>
      </c>
      <c r="C11224" s="537" t="s">
        <v>200</v>
      </c>
      <c r="D11224" s="541" t="s">
        <v>953</v>
      </c>
      <c r="E11224" s="540" t="s">
        <v>188</v>
      </c>
      <c r="F11224" s="496">
        <v>2218.3899999999999</v>
      </c>
    </row>
    <row r="11225" s="489" customFormat="1">
      <c r="B11225" s="494">
        <v>1626</v>
      </c>
      <c r="C11225" s="537" t="s">
        <v>200</v>
      </c>
      <c r="D11225" s="541" t="s">
        <v>954</v>
      </c>
      <c r="E11225" s="540" t="s">
        <v>188</v>
      </c>
      <c r="F11225" s="496">
        <v>3317.8699999999999</v>
      </c>
    </row>
    <row r="11226" s="489" customFormat="1">
      <c r="B11226" s="494">
        <v>1625</v>
      </c>
      <c r="C11226" s="537" t="s">
        <v>200</v>
      </c>
      <c r="D11226" s="541" t="s">
        <v>955</v>
      </c>
      <c r="E11226" s="540" t="s">
        <v>188</v>
      </c>
      <c r="F11226" s="496">
        <v>231.74000000000001</v>
      </c>
    </row>
    <row r="11227" s="489" customFormat="1">
      <c r="B11227" s="494">
        <v>1622</v>
      </c>
      <c r="C11227" s="537" t="s">
        <v>200</v>
      </c>
      <c r="D11227" s="541" t="s">
        <v>956</v>
      </c>
      <c r="E11227" s="540" t="s">
        <v>188</v>
      </c>
      <c r="F11227" s="496">
        <v>7487.0699999999997</v>
      </c>
    </row>
    <row r="11228" s="489" customFormat="1">
      <c r="B11228" s="494">
        <v>1620</v>
      </c>
      <c r="C11228" s="537" t="s">
        <v>200</v>
      </c>
      <c r="D11228" s="541" t="s">
        <v>957</v>
      </c>
      <c r="E11228" s="540" t="s">
        <v>188</v>
      </c>
      <c r="F11228" s="496">
        <v>488.17000000000002</v>
      </c>
    </row>
    <row r="11229" s="489" customFormat="1">
      <c r="B11229" s="494">
        <v>1629</v>
      </c>
      <c r="C11229" s="537" t="s">
        <v>200</v>
      </c>
      <c r="D11229" s="541" t="s">
        <v>958</v>
      </c>
      <c r="E11229" s="540" t="s">
        <v>188</v>
      </c>
      <c r="F11229" s="496">
        <v>18221.759999999998</v>
      </c>
    </row>
    <row r="11230" s="489" customFormat="1">
      <c r="B11230" s="494">
        <v>1627</v>
      </c>
      <c r="C11230" s="537" t="s">
        <v>200</v>
      </c>
      <c r="D11230" s="541" t="s">
        <v>959</v>
      </c>
      <c r="E11230" s="540" t="s">
        <v>188</v>
      </c>
      <c r="F11230" s="496">
        <v>933.12</v>
      </c>
    </row>
    <row r="11231" s="489" customFormat="1">
      <c r="B11231" s="494">
        <v>1623</v>
      </c>
      <c r="C11231" s="537" t="s">
        <v>200</v>
      </c>
      <c r="D11231" s="541" t="s">
        <v>960</v>
      </c>
      <c r="E11231" s="540" t="s">
        <v>188</v>
      </c>
      <c r="F11231" s="496">
        <v>188.99000000000001</v>
      </c>
    </row>
    <row r="11232" s="489" customFormat="1">
      <c r="B11232" s="494">
        <v>1619</v>
      </c>
      <c r="C11232" s="537" t="s">
        <v>200</v>
      </c>
      <c r="D11232" s="541" t="s">
        <v>961</v>
      </c>
      <c r="E11232" s="540" t="s">
        <v>188</v>
      </c>
      <c r="F11232" s="496">
        <v>259.97000000000003</v>
      </c>
    </row>
    <row r="11233" s="489" customFormat="1">
      <c r="B11233" s="494">
        <v>1630</v>
      </c>
      <c r="C11233" s="537" t="s">
        <v>200</v>
      </c>
      <c r="D11233" s="541" t="s">
        <v>962</v>
      </c>
      <c r="E11233" s="540" t="s">
        <v>188</v>
      </c>
      <c r="F11233" s="496">
        <v>5724.0200000000004</v>
      </c>
    </row>
    <row r="11234" s="489" customFormat="1">
      <c r="B11234" s="494">
        <v>1616</v>
      </c>
      <c r="C11234" s="537" t="s">
        <v>200</v>
      </c>
      <c r="D11234" s="541" t="s">
        <v>963</v>
      </c>
      <c r="E11234" s="540" t="s">
        <v>188</v>
      </c>
      <c r="F11234" s="496">
        <v>8803.6499999999996</v>
      </c>
    </row>
    <row r="11235" s="489" customFormat="1">
      <c r="B11235" s="494">
        <v>1614</v>
      </c>
      <c r="C11235" s="537" t="s">
        <v>200</v>
      </c>
      <c r="D11235" s="541" t="s">
        <v>964</v>
      </c>
      <c r="E11235" s="540" t="s">
        <v>188</v>
      </c>
      <c r="F11235" s="496">
        <v>402.36000000000001</v>
      </c>
    </row>
    <row r="11236" s="489" customFormat="1">
      <c r="B11236" s="494">
        <v>1617</v>
      </c>
      <c r="C11236" s="537" t="s">
        <v>200</v>
      </c>
      <c r="D11236" s="541" t="s">
        <v>965</v>
      </c>
      <c r="E11236" s="540" t="s">
        <v>188</v>
      </c>
      <c r="F11236" s="496">
        <v>10509.65</v>
      </c>
    </row>
    <row r="11237" s="489" customFormat="1">
      <c r="B11237" s="494">
        <v>1621</v>
      </c>
      <c r="C11237" s="537" t="s">
        <v>200</v>
      </c>
      <c r="D11237" s="541" t="s">
        <v>966</v>
      </c>
      <c r="E11237" s="540" t="s">
        <v>188</v>
      </c>
      <c r="F11237" s="496">
        <v>719.61000000000001</v>
      </c>
    </row>
    <row r="11238" s="489" customFormat="1">
      <c r="B11238" s="494">
        <v>1624</v>
      </c>
      <c r="C11238" s="537" t="s">
        <v>200</v>
      </c>
      <c r="D11238" s="541" t="s">
        <v>967</v>
      </c>
      <c r="E11238" s="540" t="s">
        <v>188</v>
      </c>
      <c r="F11238" s="496">
        <v>25833.23</v>
      </c>
    </row>
    <row r="11239" s="489" customFormat="1">
      <c r="B11239" s="494">
        <v>1615</v>
      </c>
      <c r="C11239" s="537" t="s">
        <v>200</v>
      </c>
      <c r="D11239" s="541" t="s">
        <v>968</v>
      </c>
      <c r="E11239" s="540" t="s">
        <v>188</v>
      </c>
      <c r="F11239" s="496">
        <v>1351.3099999999999</v>
      </c>
    </row>
    <row r="11240" s="489" customFormat="1">
      <c r="B11240" s="494">
        <v>1612</v>
      </c>
      <c r="C11240" s="537" t="s">
        <v>200</v>
      </c>
      <c r="D11240" s="541" t="s">
        <v>969</v>
      </c>
      <c r="E11240" s="540" t="s">
        <v>188</v>
      </c>
      <c r="F11240" s="496">
        <v>177.97999999999999</v>
      </c>
    </row>
    <row r="11241" s="489" customFormat="1">
      <c r="B11241" s="494">
        <v>1618</v>
      </c>
      <c r="C11241" s="537" t="s">
        <v>200</v>
      </c>
      <c r="D11241" s="541" t="s">
        <v>970</v>
      </c>
      <c r="E11241" s="540" t="s">
        <v>188</v>
      </c>
      <c r="F11241" s="496">
        <v>1856.9000000000001</v>
      </c>
    </row>
    <row r="11242" s="489" customFormat="1">
      <c r="B11242" s="494">
        <v>14211</v>
      </c>
      <c r="C11242" s="537" t="s">
        <v>200</v>
      </c>
      <c r="D11242" s="541" t="s">
        <v>971</v>
      </c>
      <c r="E11242" s="540" t="s">
        <v>188</v>
      </c>
      <c r="F11242" s="496">
        <v>57.530000000000001</v>
      </c>
    </row>
    <row r="11243" s="489" customFormat="1">
      <c r="B11243" s="494">
        <v>43657</v>
      </c>
      <c r="C11243" s="537" t="s">
        <v>200</v>
      </c>
      <c r="D11243" s="541" t="s">
        <v>13281</v>
      </c>
      <c r="E11243" s="540" t="s">
        <v>143</v>
      </c>
      <c r="F11243" s="496">
        <v>6.3399999999999999</v>
      </c>
    </row>
    <row r="11244" s="489" customFormat="1">
      <c r="B11244" s="494">
        <v>38200</v>
      </c>
      <c r="C11244" s="537" t="s">
        <v>200</v>
      </c>
      <c r="D11244" s="541" t="s">
        <v>972</v>
      </c>
      <c r="E11244" s="540" t="s">
        <v>973</v>
      </c>
      <c r="F11244" s="496">
        <v>393.70999999999998</v>
      </c>
    </row>
    <row r="11245" s="489" customFormat="1">
      <c r="B11245" s="494">
        <v>39269</v>
      </c>
      <c r="C11245" s="537" t="s">
        <v>200</v>
      </c>
      <c r="D11245" s="541" t="s">
        <v>974</v>
      </c>
      <c r="E11245" s="540" t="s">
        <v>143</v>
      </c>
      <c r="F11245" s="496">
        <v>1.4299999999999999</v>
      </c>
    </row>
    <row r="11246" s="489" customFormat="1">
      <c r="B11246" s="494">
        <v>11889</v>
      </c>
      <c r="C11246" s="537" t="s">
        <v>200</v>
      </c>
      <c r="D11246" s="541" t="s">
        <v>975</v>
      </c>
      <c r="E11246" s="540" t="s">
        <v>143</v>
      </c>
      <c r="F11246" s="496">
        <v>1.97</v>
      </c>
    </row>
    <row r="11247" s="489" customFormat="1">
      <c r="B11247" s="494">
        <v>39270</v>
      </c>
      <c r="C11247" s="537" t="s">
        <v>200</v>
      </c>
      <c r="D11247" s="541" t="s">
        <v>976</v>
      </c>
      <c r="E11247" s="540" t="s">
        <v>143</v>
      </c>
      <c r="F11247" s="496">
        <v>2.5600000000000001</v>
      </c>
    </row>
    <row r="11248" s="489" customFormat="1">
      <c r="B11248" s="494">
        <v>11890</v>
      </c>
      <c r="C11248" s="537" t="s">
        <v>200</v>
      </c>
      <c r="D11248" s="541" t="s">
        <v>977</v>
      </c>
      <c r="E11248" s="540" t="s">
        <v>143</v>
      </c>
      <c r="F11248" s="496">
        <v>3.48</v>
      </c>
    </row>
    <row r="11249" s="489" customFormat="1">
      <c r="B11249" s="494">
        <v>11891</v>
      </c>
      <c r="C11249" s="537" t="s">
        <v>200</v>
      </c>
      <c r="D11249" s="541" t="s">
        <v>978</v>
      </c>
      <c r="E11249" s="540" t="s">
        <v>143</v>
      </c>
      <c r="F11249" s="496">
        <v>5.6399999999999997</v>
      </c>
    </row>
    <row r="11250" s="489" customFormat="1">
      <c r="B11250" s="494">
        <v>11892</v>
      </c>
      <c r="C11250" s="537" t="s">
        <v>200</v>
      </c>
      <c r="D11250" s="541" t="s">
        <v>979</v>
      </c>
      <c r="E11250" s="540" t="s">
        <v>143</v>
      </c>
      <c r="F11250" s="496">
        <v>9.2300000000000004</v>
      </c>
    </row>
    <row r="11251" s="489" customFormat="1">
      <c r="B11251" s="494">
        <v>37601</v>
      </c>
      <c r="C11251" s="537" t="s">
        <v>200</v>
      </c>
      <c r="D11251" s="541" t="s">
        <v>980</v>
      </c>
      <c r="E11251" s="540" t="s">
        <v>143</v>
      </c>
      <c r="F11251" s="496"/>
    </row>
    <row r="11252" s="489" customFormat="1">
      <c r="B11252" s="494">
        <v>1634</v>
      </c>
      <c r="C11252" s="537" t="s">
        <v>200</v>
      </c>
      <c r="D11252" s="541" t="s">
        <v>981</v>
      </c>
      <c r="E11252" s="540" t="s">
        <v>143</v>
      </c>
      <c r="F11252" s="496"/>
    </row>
    <row r="11253" s="489" customFormat="1">
      <c r="B11253" s="494">
        <v>44274</v>
      </c>
      <c r="C11253" s="537" t="s">
        <v>200</v>
      </c>
      <c r="D11253" s="541" t="s">
        <v>13282</v>
      </c>
      <c r="E11253" s="540" t="s">
        <v>188</v>
      </c>
      <c r="F11253" s="496">
        <v>695.98000000000002</v>
      </c>
    </row>
    <row r="11254" s="489" customFormat="1">
      <c r="B11254" s="494">
        <v>5086</v>
      </c>
      <c r="C11254" s="537" t="s">
        <v>200</v>
      </c>
      <c r="D11254" s="541" t="s">
        <v>982</v>
      </c>
      <c r="E11254" s="540" t="s">
        <v>186</v>
      </c>
      <c r="F11254" s="496">
        <v>36.649999999999999</v>
      </c>
    </row>
    <row r="11255" s="489" customFormat="1">
      <c r="B11255" s="494">
        <v>45244</v>
      </c>
      <c r="C11255" s="537" t="s">
        <v>200</v>
      </c>
      <c r="D11255" s="541" t="s">
        <v>13283</v>
      </c>
      <c r="E11255" s="540" t="s">
        <v>188</v>
      </c>
      <c r="F11255" s="496">
        <v>117.28</v>
      </c>
    </row>
    <row r="11256" s="489" customFormat="1">
      <c r="B11256" s="494">
        <v>11280</v>
      </c>
      <c r="C11256" s="537" t="s">
        <v>200</v>
      </c>
      <c r="D11256" s="541" t="s">
        <v>13284</v>
      </c>
      <c r="E11256" s="540" t="s">
        <v>188</v>
      </c>
      <c r="F11256" s="496">
        <v>6917.1000000000004</v>
      </c>
    </row>
    <row r="11257" s="489" customFormat="1">
      <c r="B11257" s="494">
        <v>40519</v>
      </c>
      <c r="C11257" s="537" t="s">
        <v>200</v>
      </c>
      <c r="D11257" s="541" t="s">
        <v>983</v>
      </c>
      <c r="E11257" s="540" t="s">
        <v>188</v>
      </c>
      <c r="F11257" s="496">
        <v>157620.29000000001</v>
      </c>
    </row>
    <row r="11258" s="489" customFormat="1">
      <c r="B11258" s="494">
        <v>3446</v>
      </c>
      <c r="C11258" s="537" t="s">
        <v>200</v>
      </c>
      <c r="D11258" s="541" t="s">
        <v>992</v>
      </c>
      <c r="E11258" s="540" t="s">
        <v>188</v>
      </c>
      <c r="F11258" s="496">
        <v>35.859999999999999</v>
      </c>
    </row>
    <row r="11259" s="489" customFormat="1">
      <c r="B11259" s="494">
        <v>3445</v>
      </c>
      <c r="C11259" s="537" t="s">
        <v>200</v>
      </c>
      <c r="D11259" s="541" t="s">
        <v>993</v>
      </c>
      <c r="E11259" s="540" t="s">
        <v>188</v>
      </c>
      <c r="F11259" s="496">
        <v>29.280000000000001</v>
      </c>
    </row>
    <row r="11260" s="489" customFormat="1">
      <c r="B11260" s="494">
        <v>3444</v>
      </c>
      <c r="C11260" s="537" t="s">
        <v>200</v>
      </c>
      <c r="D11260" s="541" t="s">
        <v>995</v>
      </c>
      <c r="E11260" s="540" t="s">
        <v>188</v>
      </c>
      <c r="F11260" s="496">
        <v>18.02</v>
      </c>
    </row>
    <row r="11261" s="489" customFormat="1">
      <c r="B11261" s="494">
        <v>3441</v>
      </c>
      <c r="C11261" s="537" t="s">
        <v>200</v>
      </c>
      <c r="D11261" s="541" t="s">
        <v>994</v>
      </c>
      <c r="E11261" s="540" t="s">
        <v>188</v>
      </c>
      <c r="F11261" s="496">
        <v>8.2599999999999998</v>
      </c>
    </row>
    <row r="11262" s="489" customFormat="1">
      <c r="B11262" s="494">
        <v>12402</v>
      </c>
      <c r="C11262" s="537" t="s">
        <v>200</v>
      </c>
      <c r="D11262" s="541" t="s">
        <v>996</v>
      </c>
      <c r="E11262" s="540" t="s">
        <v>188</v>
      </c>
      <c r="F11262" s="496">
        <v>100.8</v>
      </c>
    </row>
    <row r="11263" s="489" customFormat="1">
      <c r="B11263" s="494">
        <v>3447</v>
      </c>
      <c r="C11263" s="537" t="s">
        <v>200</v>
      </c>
      <c r="D11263" s="541" t="s">
        <v>997</v>
      </c>
      <c r="E11263" s="540" t="s">
        <v>188</v>
      </c>
      <c r="F11263" s="496">
        <v>52.149999999999999</v>
      </c>
    </row>
    <row r="11264" s="489" customFormat="1">
      <c r="B11264" s="494">
        <v>3448</v>
      </c>
      <c r="C11264" s="537" t="s">
        <v>200</v>
      </c>
      <c r="D11264" s="541" t="s">
        <v>999</v>
      </c>
      <c r="E11264" s="540" t="s">
        <v>188</v>
      </c>
      <c r="F11264" s="496">
        <v>147.38</v>
      </c>
    </row>
    <row r="11265" s="489" customFormat="1">
      <c r="B11265" s="494">
        <v>3442</v>
      </c>
      <c r="C11265" s="537" t="s">
        <v>200</v>
      </c>
      <c r="D11265" s="541" t="s">
        <v>998</v>
      </c>
      <c r="E11265" s="540" t="s">
        <v>188</v>
      </c>
      <c r="F11265" s="496">
        <v>12.359999999999999</v>
      </c>
    </row>
    <row r="11266" s="489" customFormat="1">
      <c r="B11266" s="494">
        <v>3449</v>
      </c>
      <c r="C11266" s="537" t="s">
        <v>200</v>
      </c>
      <c r="D11266" s="541" t="s">
        <v>1000</v>
      </c>
      <c r="E11266" s="540" t="s">
        <v>188</v>
      </c>
      <c r="F11266" s="496">
        <v>258.24000000000001</v>
      </c>
    </row>
    <row r="11267" s="489" customFormat="1">
      <c r="B11267" s="494">
        <v>37438</v>
      </c>
      <c r="C11267" s="537" t="s">
        <v>200</v>
      </c>
      <c r="D11267" s="541" t="s">
        <v>1001</v>
      </c>
      <c r="E11267" s="540" t="s">
        <v>188</v>
      </c>
      <c r="F11267" s="496"/>
    </row>
    <row r="11268" s="489" customFormat="1">
      <c r="B11268" s="494">
        <v>37439</v>
      </c>
      <c r="C11268" s="537" t="s">
        <v>200</v>
      </c>
      <c r="D11268" s="541" t="s">
        <v>1002</v>
      </c>
      <c r="E11268" s="540" t="s">
        <v>188</v>
      </c>
      <c r="F11268" s="496"/>
    </row>
    <row r="11269" s="489" customFormat="1">
      <c r="B11269" s="494">
        <v>37435</v>
      </c>
      <c r="C11269" s="537" t="s">
        <v>200</v>
      </c>
      <c r="D11269" s="541" t="s">
        <v>1003</v>
      </c>
      <c r="E11269" s="540" t="s">
        <v>188</v>
      </c>
      <c r="F11269" s="496"/>
    </row>
    <row r="11270" s="489" customFormat="1">
      <c r="B11270" s="494">
        <v>37436</v>
      </c>
      <c r="C11270" s="537" t="s">
        <v>200</v>
      </c>
      <c r="D11270" s="541" t="s">
        <v>1004</v>
      </c>
      <c r="E11270" s="540" t="s">
        <v>188</v>
      </c>
      <c r="F11270" s="496"/>
    </row>
    <row r="11271" s="489" customFormat="1">
      <c r="B11271" s="494">
        <v>37437</v>
      </c>
      <c r="C11271" s="537" t="s">
        <v>200</v>
      </c>
      <c r="D11271" s="541" t="s">
        <v>1005</v>
      </c>
      <c r="E11271" s="540" t="s">
        <v>188</v>
      </c>
      <c r="F11271" s="496"/>
    </row>
    <row r="11272" s="489" customFormat="1">
      <c r="B11272" s="494">
        <v>3473</v>
      </c>
      <c r="C11272" s="537" t="s">
        <v>200</v>
      </c>
      <c r="D11272" s="541" t="s">
        <v>1006</v>
      </c>
      <c r="E11272" s="540" t="s">
        <v>188</v>
      </c>
      <c r="F11272" s="496">
        <v>40.549999999999997</v>
      </c>
    </row>
    <row r="11273" s="489" customFormat="1">
      <c r="B11273" s="494">
        <v>3474</v>
      </c>
      <c r="C11273" s="537" t="s">
        <v>200</v>
      </c>
      <c r="D11273" s="541" t="s">
        <v>1007</v>
      </c>
      <c r="E11273" s="540" t="s">
        <v>188</v>
      </c>
      <c r="F11273" s="496">
        <v>33.420000000000002</v>
      </c>
    </row>
    <row r="11274" s="489" customFormat="1">
      <c r="B11274" s="494">
        <v>3443</v>
      </c>
      <c r="C11274" s="537" t="s">
        <v>200</v>
      </c>
      <c r="D11274" s="541" t="s">
        <v>1009</v>
      </c>
      <c r="E11274" s="540" t="s">
        <v>188</v>
      </c>
      <c r="F11274" s="496">
        <v>20.789999999999999</v>
      </c>
    </row>
    <row r="11275" s="489" customFormat="1">
      <c r="B11275" s="494">
        <v>3450</v>
      </c>
      <c r="C11275" s="537" t="s">
        <v>200</v>
      </c>
      <c r="D11275" s="541" t="s">
        <v>1008</v>
      </c>
      <c r="E11275" s="540" t="s">
        <v>188</v>
      </c>
      <c r="F11275" s="496">
        <v>9.6899999999999995</v>
      </c>
    </row>
    <row r="11276" s="489" customFormat="1">
      <c r="B11276" s="494">
        <v>3453</v>
      </c>
      <c r="C11276" s="537" t="s">
        <v>200</v>
      </c>
      <c r="D11276" s="541" t="s">
        <v>1010</v>
      </c>
      <c r="E11276" s="540" t="s">
        <v>188</v>
      </c>
      <c r="F11276" s="496">
        <v>118.34999999999999</v>
      </c>
    </row>
    <row r="11277" s="489" customFormat="1">
      <c r="B11277" s="494">
        <v>3452</v>
      </c>
      <c r="C11277" s="537" t="s">
        <v>200</v>
      </c>
      <c r="D11277" s="541" t="s">
        <v>1011</v>
      </c>
      <c r="E11277" s="540" t="s">
        <v>188</v>
      </c>
      <c r="F11277" s="496">
        <v>58.420000000000002</v>
      </c>
    </row>
    <row r="11278" s="489" customFormat="1">
      <c r="B11278" s="494">
        <v>3454</v>
      </c>
      <c r="C11278" s="537" t="s">
        <v>200</v>
      </c>
      <c r="D11278" s="541" t="s">
        <v>1013</v>
      </c>
      <c r="E11278" s="540" t="s">
        <v>188</v>
      </c>
      <c r="F11278" s="496">
        <v>180.00999999999999</v>
      </c>
    </row>
    <row r="11279" s="489" customFormat="1">
      <c r="B11279" s="494">
        <v>3451</v>
      </c>
      <c r="C11279" s="537" t="s">
        <v>200</v>
      </c>
      <c r="D11279" s="541" t="s">
        <v>1012</v>
      </c>
      <c r="E11279" s="540" t="s">
        <v>188</v>
      </c>
      <c r="F11279" s="496">
        <v>11.59</v>
      </c>
    </row>
    <row r="11280" s="489" customFormat="1">
      <c r="B11280" s="494">
        <v>3458</v>
      </c>
      <c r="C11280" s="537" t="s">
        <v>200</v>
      </c>
      <c r="D11280" s="541" t="s">
        <v>1014</v>
      </c>
      <c r="E11280" s="540" t="s">
        <v>188</v>
      </c>
      <c r="F11280" s="496">
        <v>32.5</v>
      </c>
    </row>
    <row r="11281" s="489" customFormat="1">
      <c r="B11281" s="494">
        <v>3457</v>
      </c>
      <c r="C11281" s="537" t="s">
        <v>200</v>
      </c>
      <c r="D11281" s="541" t="s">
        <v>1015</v>
      </c>
      <c r="E11281" s="540" t="s">
        <v>188</v>
      </c>
      <c r="F11281" s="496">
        <v>24.399999999999999</v>
      </c>
    </row>
    <row r="11282" s="489" customFormat="1">
      <c r="B11282" s="494">
        <v>3472</v>
      </c>
      <c r="C11282" s="537" t="s">
        <v>200</v>
      </c>
      <c r="D11282" s="541" t="s">
        <v>1017</v>
      </c>
      <c r="E11282" s="540" t="s">
        <v>188</v>
      </c>
      <c r="F11282" s="496">
        <v>15.57</v>
      </c>
    </row>
    <row r="11283" s="489" customFormat="1">
      <c r="B11283" s="494">
        <v>3455</v>
      </c>
      <c r="C11283" s="537" t="s">
        <v>200</v>
      </c>
      <c r="D11283" s="541" t="s">
        <v>1016</v>
      </c>
      <c r="E11283" s="540" t="s">
        <v>188</v>
      </c>
      <c r="F11283" s="496">
        <v>6.9299999999999997</v>
      </c>
    </row>
    <row r="11284" s="489" customFormat="1">
      <c r="B11284" s="494">
        <v>3470</v>
      </c>
      <c r="C11284" s="537" t="s">
        <v>200</v>
      </c>
      <c r="D11284" s="541" t="s">
        <v>1018</v>
      </c>
      <c r="E11284" s="540" t="s">
        <v>188</v>
      </c>
      <c r="F11284" s="496">
        <v>90.75</v>
      </c>
    </row>
    <row r="11285" s="489" customFormat="1">
      <c r="B11285" s="494">
        <v>3471</v>
      </c>
      <c r="C11285" s="537" t="s">
        <v>200</v>
      </c>
      <c r="D11285" s="541" t="s">
        <v>1019</v>
      </c>
      <c r="E11285" s="540" t="s">
        <v>188</v>
      </c>
      <c r="F11285" s="496">
        <v>49.869999999999997</v>
      </c>
    </row>
    <row r="11286" s="489" customFormat="1">
      <c r="B11286" s="494">
        <v>3459</v>
      </c>
      <c r="C11286" s="537" t="s">
        <v>200</v>
      </c>
      <c r="D11286" s="541" t="s">
        <v>1021</v>
      </c>
      <c r="E11286" s="540" t="s">
        <v>188</v>
      </c>
      <c r="F11286" s="496">
        <v>128.00999999999999</v>
      </c>
    </row>
    <row r="11287" s="489" customFormat="1">
      <c r="B11287" s="494">
        <v>3456</v>
      </c>
      <c r="C11287" s="537" t="s">
        <v>200</v>
      </c>
      <c r="D11287" s="541" t="s">
        <v>1020</v>
      </c>
      <c r="E11287" s="540" t="s">
        <v>188</v>
      </c>
      <c r="F11287" s="496">
        <v>10.369999999999999</v>
      </c>
    </row>
    <row r="11288" s="489" customFormat="1">
      <c r="B11288" s="494">
        <v>3469</v>
      </c>
      <c r="C11288" s="537" t="s">
        <v>200</v>
      </c>
      <c r="D11288" s="541" t="s">
        <v>1022</v>
      </c>
      <c r="E11288" s="540" t="s">
        <v>188</v>
      </c>
      <c r="F11288" s="496">
        <v>243.44</v>
      </c>
    </row>
    <row r="11289" s="489" customFormat="1">
      <c r="B11289" s="494">
        <v>3460</v>
      </c>
      <c r="C11289" s="537" t="s">
        <v>200</v>
      </c>
      <c r="D11289" s="541" t="s">
        <v>1023</v>
      </c>
      <c r="E11289" s="540" t="s">
        <v>188</v>
      </c>
      <c r="F11289" s="496">
        <v>355.20999999999998</v>
      </c>
    </row>
    <row r="11290" s="489" customFormat="1">
      <c r="B11290" s="494">
        <v>3461</v>
      </c>
      <c r="C11290" s="537" t="s">
        <v>200</v>
      </c>
      <c r="D11290" s="541" t="s">
        <v>1024</v>
      </c>
      <c r="E11290" s="540" t="s">
        <v>188</v>
      </c>
      <c r="F11290" s="496">
        <v>907.88999999999999</v>
      </c>
    </row>
    <row r="11291" s="489" customFormat="1">
      <c r="B11291" s="494">
        <v>37433</v>
      </c>
      <c r="C11291" s="537" t="s">
        <v>200</v>
      </c>
      <c r="D11291" s="541" t="s">
        <v>1025</v>
      </c>
      <c r="E11291" s="540" t="s">
        <v>188</v>
      </c>
      <c r="F11291" s="496"/>
    </row>
    <row r="11292" s="489" customFormat="1">
      <c r="B11292" s="494">
        <v>37430</v>
      </c>
      <c r="C11292" s="537" t="s">
        <v>200</v>
      </c>
      <c r="D11292" s="541" t="s">
        <v>1026</v>
      </c>
      <c r="E11292" s="540" t="s">
        <v>188</v>
      </c>
      <c r="F11292" s="496"/>
    </row>
    <row r="11293" s="489" customFormat="1">
      <c r="B11293" s="494">
        <v>37434</v>
      </c>
      <c r="C11293" s="537" t="s">
        <v>200</v>
      </c>
      <c r="D11293" s="541" t="s">
        <v>1027</v>
      </c>
      <c r="E11293" s="540" t="s">
        <v>188</v>
      </c>
      <c r="F11293" s="496"/>
    </row>
    <row r="11294" s="489" customFormat="1">
      <c r="B11294" s="494">
        <v>37431</v>
      </c>
      <c r="C11294" s="537" t="s">
        <v>200</v>
      </c>
      <c r="D11294" s="541" t="s">
        <v>1028</v>
      </c>
      <c r="E11294" s="540" t="s">
        <v>188</v>
      </c>
      <c r="F11294" s="496"/>
    </row>
    <row r="11295" s="489" customFormat="1">
      <c r="B11295" s="494">
        <v>37432</v>
      </c>
      <c r="C11295" s="537" t="s">
        <v>200</v>
      </c>
      <c r="D11295" s="541" t="s">
        <v>1029</v>
      </c>
      <c r="E11295" s="540" t="s">
        <v>188</v>
      </c>
      <c r="F11295" s="496"/>
    </row>
    <row r="11296" s="489" customFormat="1">
      <c r="B11296" s="494">
        <v>39869</v>
      </c>
      <c r="C11296" s="537" t="s">
        <v>200</v>
      </c>
      <c r="D11296" s="541" t="s">
        <v>13285</v>
      </c>
      <c r="E11296" s="540" t="s">
        <v>188</v>
      </c>
      <c r="F11296" s="496"/>
    </row>
    <row r="11297" s="489" customFormat="1">
      <c r="B11297" s="494">
        <v>39870</v>
      </c>
      <c r="C11297" s="537" t="s">
        <v>200</v>
      </c>
      <c r="D11297" s="541" t="s">
        <v>13286</v>
      </c>
      <c r="E11297" s="540" t="s">
        <v>188</v>
      </c>
      <c r="F11297" s="496"/>
    </row>
    <row r="11298" s="489" customFormat="1">
      <c r="B11298" s="494">
        <v>39871</v>
      </c>
      <c r="C11298" s="537" t="s">
        <v>200</v>
      </c>
      <c r="D11298" s="541" t="s">
        <v>13287</v>
      </c>
      <c r="E11298" s="540" t="s">
        <v>188</v>
      </c>
      <c r="F11298" s="496"/>
    </row>
    <row r="11299" s="489" customFormat="1">
      <c r="B11299" s="494">
        <v>12722</v>
      </c>
      <c r="C11299" s="537" t="s">
        <v>200</v>
      </c>
      <c r="D11299" s="541" t="s">
        <v>13288</v>
      </c>
      <c r="E11299" s="540" t="s">
        <v>188</v>
      </c>
      <c r="F11299" s="496"/>
    </row>
    <row r="11300" s="489" customFormat="1">
      <c r="B11300" s="494">
        <v>12714</v>
      </c>
      <c r="C11300" s="537" t="s">
        <v>200</v>
      </c>
      <c r="D11300" s="541" t="s">
        <v>13289</v>
      </c>
      <c r="E11300" s="540" t="s">
        <v>188</v>
      </c>
      <c r="F11300" s="496"/>
    </row>
    <row r="11301" s="489" customFormat="1">
      <c r="B11301" s="494">
        <v>12715</v>
      </c>
      <c r="C11301" s="537" t="s">
        <v>200</v>
      </c>
      <c r="D11301" s="541" t="s">
        <v>13290</v>
      </c>
      <c r="E11301" s="540" t="s">
        <v>188</v>
      </c>
      <c r="F11301" s="496"/>
    </row>
    <row r="11302" s="489" customFormat="1">
      <c r="B11302" s="494">
        <v>12716</v>
      </c>
      <c r="C11302" s="537" t="s">
        <v>200</v>
      </c>
      <c r="D11302" s="541" t="s">
        <v>13291</v>
      </c>
      <c r="E11302" s="540" t="s">
        <v>188</v>
      </c>
      <c r="F11302" s="496"/>
    </row>
    <row r="11303" s="489" customFormat="1">
      <c r="B11303" s="494">
        <v>12717</v>
      </c>
      <c r="C11303" s="537" t="s">
        <v>200</v>
      </c>
      <c r="D11303" s="541" t="s">
        <v>13292</v>
      </c>
      <c r="E11303" s="540" t="s">
        <v>188</v>
      </c>
      <c r="F11303" s="496"/>
    </row>
    <row r="11304" s="489" customFormat="1">
      <c r="B11304" s="494">
        <v>12718</v>
      </c>
      <c r="C11304" s="537" t="s">
        <v>200</v>
      </c>
      <c r="D11304" s="541" t="s">
        <v>13293</v>
      </c>
      <c r="E11304" s="540" t="s">
        <v>188</v>
      </c>
      <c r="F11304" s="496"/>
    </row>
    <row r="11305" s="489" customFormat="1">
      <c r="B11305" s="494">
        <v>12719</v>
      </c>
      <c r="C11305" s="537" t="s">
        <v>200</v>
      </c>
      <c r="D11305" s="541" t="s">
        <v>13294</v>
      </c>
      <c r="E11305" s="540" t="s">
        <v>188</v>
      </c>
      <c r="F11305" s="496"/>
    </row>
    <row r="11306" s="489" customFormat="1">
      <c r="B11306" s="494">
        <v>12720</v>
      </c>
      <c r="C11306" s="537" t="s">
        <v>200</v>
      </c>
      <c r="D11306" s="541" t="s">
        <v>13295</v>
      </c>
      <c r="E11306" s="540" t="s">
        <v>188</v>
      </c>
      <c r="F11306" s="496"/>
    </row>
    <row r="11307" s="489" customFormat="1">
      <c r="B11307" s="494">
        <v>12721</v>
      </c>
      <c r="C11307" s="537" t="s">
        <v>200</v>
      </c>
      <c r="D11307" s="541" t="s">
        <v>13296</v>
      </c>
      <c r="E11307" s="540" t="s">
        <v>188</v>
      </c>
      <c r="F11307" s="496"/>
    </row>
    <row r="11308" s="489" customFormat="1">
      <c r="B11308" s="494">
        <v>3468</v>
      </c>
      <c r="C11308" s="537" t="s">
        <v>200</v>
      </c>
      <c r="D11308" s="541" t="s">
        <v>984</v>
      </c>
      <c r="E11308" s="540" t="s">
        <v>188</v>
      </c>
      <c r="F11308" s="496">
        <v>42.420000000000002</v>
      </c>
    </row>
    <row r="11309" s="489" customFormat="1">
      <c r="B11309" s="494">
        <v>3465</v>
      </c>
      <c r="C11309" s="537" t="s">
        <v>200</v>
      </c>
      <c r="D11309" s="541" t="s">
        <v>985</v>
      </c>
      <c r="E11309" s="540" t="s">
        <v>188</v>
      </c>
      <c r="F11309" s="496">
        <v>42.409999999999997</v>
      </c>
    </row>
    <row r="11310" s="489" customFormat="1">
      <c r="B11310" s="494">
        <v>12403</v>
      </c>
      <c r="C11310" s="537" t="s">
        <v>200</v>
      </c>
      <c r="D11310" s="541" t="s">
        <v>986</v>
      </c>
      <c r="E11310" s="540" t="s">
        <v>188</v>
      </c>
      <c r="F11310" s="496">
        <v>30.23</v>
      </c>
    </row>
    <row r="11311" s="489" customFormat="1">
      <c r="B11311" s="494">
        <v>3463</v>
      </c>
      <c r="C11311" s="537" t="s">
        <v>200</v>
      </c>
      <c r="D11311" s="541" t="s">
        <v>987</v>
      </c>
      <c r="E11311" s="540" t="s">
        <v>188</v>
      </c>
      <c r="F11311" s="496">
        <v>17.66</v>
      </c>
    </row>
    <row r="11312" s="489" customFormat="1">
      <c r="B11312" s="494">
        <v>3464</v>
      </c>
      <c r="C11312" s="537" t="s">
        <v>200</v>
      </c>
      <c r="D11312" s="541" t="s">
        <v>988</v>
      </c>
      <c r="E11312" s="540" t="s">
        <v>188</v>
      </c>
      <c r="F11312" s="496">
        <v>17.66</v>
      </c>
    </row>
    <row r="11313" s="489" customFormat="1">
      <c r="B11313" s="494">
        <v>3466</v>
      </c>
      <c r="C11313" s="537" t="s">
        <v>200</v>
      </c>
      <c r="D11313" s="541" t="s">
        <v>989</v>
      </c>
      <c r="E11313" s="540" t="s">
        <v>188</v>
      </c>
      <c r="F11313" s="496">
        <v>107.70999999999999</v>
      </c>
    </row>
    <row r="11314" s="489" customFormat="1">
      <c r="B11314" s="494">
        <v>3467</v>
      </c>
      <c r="C11314" s="537" t="s">
        <v>200</v>
      </c>
      <c r="D11314" s="541" t="s">
        <v>990</v>
      </c>
      <c r="E11314" s="540" t="s">
        <v>188</v>
      </c>
      <c r="F11314" s="496">
        <v>60.829999999999998</v>
      </c>
    </row>
    <row r="11315" s="489" customFormat="1">
      <c r="B11315" s="494">
        <v>3462</v>
      </c>
      <c r="C11315" s="537" t="s">
        <v>200</v>
      </c>
      <c r="D11315" s="541" t="s">
        <v>991</v>
      </c>
      <c r="E11315" s="540" t="s">
        <v>188</v>
      </c>
      <c r="F11315" s="496">
        <v>11.65</v>
      </c>
    </row>
    <row r="11316" s="489" customFormat="1">
      <c r="B11316" s="494">
        <v>37416</v>
      </c>
      <c r="C11316" s="537" t="s">
        <v>200</v>
      </c>
      <c r="D11316" s="541" t="s">
        <v>1033</v>
      </c>
      <c r="E11316" s="540" t="s">
        <v>188</v>
      </c>
      <c r="F11316" s="496">
        <v>5.3799999999999999</v>
      </c>
    </row>
    <row r="11317" s="489" customFormat="1">
      <c r="B11317" s="494">
        <v>37417</v>
      </c>
      <c r="C11317" s="537" t="s">
        <v>200</v>
      </c>
      <c r="D11317" s="541" t="s">
        <v>1034</v>
      </c>
      <c r="E11317" s="540" t="s">
        <v>188</v>
      </c>
      <c r="F11317" s="496">
        <v>7.7400000000000002</v>
      </c>
    </row>
    <row r="11318" s="489" customFormat="1">
      <c r="B11318" s="494">
        <v>37413</v>
      </c>
      <c r="C11318" s="537" t="s">
        <v>200</v>
      </c>
      <c r="D11318" s="541" t="s">
        <v>1030</v>
      </c>
      <c r="E11318" s="540" t="s">
        <v>188</v>
      </c>
      <c r="F11318" s="496">
        <v>5.75</v>
      </c>
    </row>
    <row r="11319" s="489" customFormat="1">
      <c r="B11319" s="494">
        <v>37414</v>
      </c>
      <c r="C11319" s="537" t="s">
        <v>200</v>
      </c>
      <c r="D11319" s="541" t="s">
        <v>1031</v>
      </c>
      <c r="E11319" s="540" t="s">
        <v>188</v>
      </c>
      <c r="F11319" s="496">
        <v>6.5300000000000002</v>
      </c>
    </row>
    <row r="11320" s="489" customFormat="1">
      <c r="B11320" s="494">
        <v>37415</v>
      </c>
      <c r="C11320" s="537" t="s">
        <v>200</v>
      </c>
      <c r="D11320" s="541" t="s">
        <v>1032</v>
      </c>
      <c r="E11320" s="540" t="s">
        <v>188</v>
      </c>
      <c r="F11320" s="496">
        <v>11.869999999999999</v>
      </c>
    </row>
    <row r="11321" s="489" customFormat="1">
      <c r="B11321" s="494">
        <v>43590</v>
      </c>
      <c r="C11321" s="537" t="s">
        <v>200</v>
      </c>
      <c r="D11321" s="541" t="s">
        <v>13297</v>
      </c>
      <c r="E11321" s="540" t="s">
        <v>188</v>
      </c>
      <c r="F11321" s="496">
        <v>170.38</v>
      </c>
    </row>
    <row r="11322" s="489" customFormat="1">
      <c r="B11322" s="494">
        <v>43589</v>
      </c>
      <c r="C11322" s="537" t="s">
        <v>200</v>
      </c>
      <c r="D11322" s="541" t="s">
        <v>13298</v>
      </c>
      <c r="E11322" s="540" t="s">
        <v>188</v>
      </c>
      <c r="F11322" s="496">
        <v>30.82</v>
      </c>
    </row>
    <row r="11323" s="489" customFormat="1">
      <c r="B11323" s="494">
        <v>34519</v>
      </c>
      <c r="C11323" s="537" t="s">
        <v>200</v>
      </c>
      <c r="D11323" s="541" t="s">
        <v>1035</v>
      </c>
      <c r="E11323" s="540" t="s">
        <v>188</v>
      </c>
      <c r="F11323" s="496">
        <v>124.56999999999999</v>
      </c>
    </row>
    <row r="11324" s="489" customFormat="1">
      <c r="B11324" s="494">
        <v>1649</v>
      </c>
      <c r="C11324" s="537" t="s">
        <v>200</v>
      </c>
      <c r="D11324" s="541" t="s">
        <v>1036</v>
      </c>
      <c r="E11324" s="540" t="s">
        <v>188</v>
      </c>
      <c r="F11324" s="496">
        <v>76.640000000000001</v>
      </c>
    </row>
    <row r="11325" s="489" customFormat="1">
      <c r="B11325" s="494">
        <v>1653</v>
      </c>
      <c r="C11325" s="537" t="s">
        <v>200</v>
      </c>
      <c r="D11325" s="541" t="s">
        <v>1037</v>
      </c>
      <c r="E11325" s="540" t="s">
        <v>188</v>
      </c>
      <c r="F11325" s="496">
        <v>60.030000000000001</v>
      </c>
    </row>
    <row r="11326" s="489" customFormat="1">
      <c r="B11326" s="494">
        <v>1648</v>
      </c>
      <c r="C11326" s="537" t="s">
        <v>200</v>
      </c>
      <c r="D11326" s="541" t="s">
        <v>1039</v>
      </c>
      <c r="E11326" s="540" t="s">
        <v>188</v>
      </c>
      <c r="F11326" s="496">
        <v>41.280000000000001</v>
      </c>
    </row>
    <row r="11327" s="489" customFormat="1">
      <c r="B11327" s="494">
        <v>1647</v>
      </c>
      <c r="C11327" s="537" t="s">
        <v>200</v>
      </c>
      <c r="D11327" s="541" t="s">
        <v>1038</v>
      </c>
      <c r="E11327" s="540" t="s">
        <v>188</v>
      </c>
      <c r="F11327" s="496">
        <v>21.5</v>
      </c>
    </row>
    <row r="11328" s="489" customFormat="1">
      <c r="B11328" s="495">
        <v>1651</v>
      </c>
      <c r="C11328" s="537" t="s">
        <v>200</v>
      </c>
      <c r="D11328" s="541" t="s">
        <v>1040</v>
      </c>
      <c r="E11328" s="540" t="s">
        <v>188</v>
      </c>
      <c r="F11328" s="496">
        <v>191.5</v>
      </c>
    </row>
    <row r="11329" s="489" customFormat="1">
      <c r="B11329" s="495">
        <v>1650</v>
      </c>
      <c r="C11329" s="537" t="s">
        <v>200</v>
      </c>
      <c r="D11329" s="541" t="s">
        <v>1041</v>
      </c>
      <c r="E11329" s="540" t="s">
        <v>188</v>
      </c>
      <c r="F11329" s="496">
        <v>105.84999999999999</v>
      </c>
    </row>
    <row r="11330" s="489" customFormat="1">
      <c r="B11330" s="494">
        <v>1652</v>
      </c>
      <c r="C11330" s="537" t="s">
        <v>200</v>
      </c>
      <c r="D11330" s="541" t="s">
        <v>1043</v>
      </c>
      <c r="E11330" s="540" t="s">
        <v>188</v>
      </c>
      <c r="F11330" s="496">
        <v>274.85000000000002</v>
      </c>
    </row>
    <row r="11331" s="489" customFormat="1">
      <c r="B11331" s="494">
        <v>1654</v>
      </c>
      <c r="C11331" s="537" t="s">
        <v>200</v>
      </c>
      <c r="D11331" s="541" t="s">
        <v>1042</v>
      </c>
      <c r="E11331" s="540" t="s">
        <v>188</v>
      </c>
      <c r="F11331" s="496">
        <v>29.510000000000002</v>
      </c>
    </row>
    <row r="11332" s="489" customFormat="1">
      <c r="B11332" s="494">
        <v>10510</v>
      </c>
      <c r="C11332" s="537" t="s">
        <v>200</v>
      </c>
      <c r="D11332" s="541" t="s">
        <v>13299</v>
      </c>
      <c r="E11332" s="540" t="s">
        <v>188</v>
      </c>
      <c r="F11332" s="496">
        <v>126.22</v>
      </c>
    </row>
    <row r="11333" s="489" customFormat="1">
      <c r="B11333" s="494">
        <v>1744</v>
      </c>
      <c r="C11333" s="537" t="s">
        <v>200</v>
      </c>
      <c r="D11333" s="541" t="s">
        <v>13300</v>
      </c>
      <c r="E11333" s="540" t="s">
        <v>188</v>
      </c>
      <c r="F11333" s="496">
        <v>153.28999999999999</v>
      </c>
    </row>
    <row r="11334" s="489" customFormat="1">
      <c r="B11334" s="494">
        <v>1743</v>
      </c>
      <c r="C11334" s="537" t="s">
        <v>200</v>
      </c>
      <c r="D11334" s="541" t="s">
        <v>13301</v>
      </c>
      <c r="E11334" s="540" t="s">
        <v>188</v>
      </c>
      <c r="F11334" s="496">
        <v>201.30000000000001</v>
      </c>
    </row>
    <row r="11335" s="489" customFormat="1">
      <c r="B11335" s="494">
        <v>1747</v>
      </c>
      <c r="C11335" s="537" t="s">
        <v>200</v>
      </c>
      <c r="D11335" s="541" t="s">
        <v>13302</v>
      </c>
      <c r="E11335" s="540" t="s">
        <v>188</v>
      </c>
      <c r="F11335" s="496">
        <v>221.31</v>
      </c>
    </row>
    <row r="11336" s="489" customFormat="1">
      <c r="B11336" s="494">
        <v>39640</v>
      </c>
      <c r="C11336" s="537" t="s">
        <v>200</v>
      </c>
      <c r="D11336" s="541" t="s">
        <v>1044</v>
      </c>
      <c r="E11336" s="540" t="s">
        <v>188</v>
      </c>
      <c r="F11336" s="496">
        <v>10.98</v>
      </c>
    </row>
    <row r="11337" s="489" customFormat="1">
      <c r="B11337" s="494">
        <v>7216</v>
      </c>
      <c r="C11337" s="537" t="s">
        <v>200</v>
      </c>
      <c r="D11337" s="541" t="s">
        <v>1045</v>
      </c>
      <c r="E11337" s="540" t="s">
        <v>188</v>
      </c>
      <c r="F11337" s="496">
        <v>58.990000000000002</v>
      </c>
    </row>
    <row r="11338" s="489" customFormat="1">
      <c r="B11338" s="494">
        <v>20235</v>
      </c>
      <c r="C11338" s="537" t="s">
        <v>200</v>
      </c>
      <c r="D11338" s="541" t="s">
        <v>1046</v>
      </c>
      <c r="E11338" s="540" t="s">
        <v>188</v>
      </c>
      <c r="F11338" s="496">
        <v>47.43</v>
      </c>
    </row>
    <row r="11339" s="489" customFormat="1">
      <c r="B11339" s="494">
        <v>7181</v>
      </c>
      <c r="C11339" s="537" t="s">
        <v>200</v>
      </c>
      <c r="D11339" s="541" t="s">
        <v>1047</v>
      </c>
      <c r="E11339" s="540" t="s">
        <v>188</v>
      </c>
      <c r="F11339" s="496">
        <v>6.8300000000000001</v>
      </c>
    </row>
    <row r="11340" s="489" customFormat="1">
      <c r="B11340" s="494">
        <v>40742</v>
      </c>
      <c r="C11340" s="537" t="s">
        <v>200</v>
      </c>
      <c r="D11340" s="541" t="s">
        <v>13303</v>
      </c>
      <c r="E11340" s="540" t="s">
        <v>188</v>
      </c>
      <c r="F11340" s="496">
        <v>12.640000000000001</v>
      </c>
    </row>
    <row r="11341" s="489" customFormat="1">
      <c r="B11341" s="494">
        <v>7214</v>
      </c>
      <c r="C11341" s="537" t="s">
        <v>200</v>
      </c>
      <c r="D11341" s="541" t="s">
        <v>1048</v>
      </c>
      <c r="E11341" s="540" t="s">
        <v>188</v>
      </c>
      <c r="F11341" s="496">
        <v>57.609999999999999</v>
      </c>
    </row>
    <row r="11342" s="489" customFormat="1">
      <c r="B11342" s="494">
        <v>7219</v>
      </c>
      <c r="C11342" s="537" t="s">
        <v>200</v>
      </c>
      <c r="D11342" s="541" t="s">
        <v>1049</v>
      </c>
      <c r="E11342" s="540" t="s">
        <v>188</v>
      </c>
      <c r="F11342" s="496">
        <v>51.100000000000001</v>
      </c>
    </row>
    <row r="11343" s="489" customFormat="1">
      <c r="B11343" s="494">
        <v>2628</v>
      </c>
      <c r="C11343" s="537" t="s">
        <v>200</v>
      </c>
      <c r="D11343" s="541" t="s">
        <v>13304</v>
      </c>
      <c r="E11343" s="540" t="s">
        <v>188</v>
      </c>
      <c r="F11343" s="496">
        <v>273.50999999999999</v>
      </c>
    </row>
    <row r="11344" s="489" customFormat="1">
      <c r="B11344" s="494">
        <v>2622</v>
      </c>
      <c r="C11344" s="537" t="s">
        <v>200</v>
      </c>
      <c r="D11344" s="541" t="s">
        <v>13305</v>
      </c>
      <c r="E11344" s="540" t="s">
        <v>188</v>
      </c>
      <c r="F11344" s="496">
        <v>6.4900000000000002</v>
      </c>
    </row>
    <row r="11345" s="489" customFormat="1">
      <c r="B11345" s="494">
        <v>2623</v>
      </c>
      <c r="C11345" s="537" t="s">
        <v>200</v>
      </c>
      <c r="D11345" s="541" t="s">
        <v>13306</v>
      </c>
      <c r="E11345" s="540" t="s">
        <v>188</v>
      </c>
      <c r="F11345" s="496">
        <v>7.8200000000000003</v>
      </c>
    </row>
    <row r="11346" s="489" customFormat="1">
      <c r="B11346" s="494">
        <v>2624</v>
      </c>
      <c r="C11346" s="537" t="s">
        <v>200</v>
      </c>
      <c r="D11346" s="541" t="s">
        <v>13307</v>
      </c>
      <c r="E11346" s="540" t="s">
        <v>188</v>
      </c>
      <c r="F11346" s="496">
        <v>12.43</v>
      </c>
    </row>
    <row r="11347" s="489" customFormat="1">
      <c r="B11347" s="494">
        <v>2625</v>
      </c>
      <c r="C11347" s="537" t="s">
        <v>200</v>
      </c>
      <c r="D11347" s="541" t="s">
        <v>13308</v>
      </c>
      <c r="E11347" s="540" t="s">
        <v>188</v>
      </c>
      <c r="F11347" s="496">
        <v>26.239999999999998</v>
      </c>
    </row>
    <row r="11348" s="489" customFormat="1">
      <c r="B11348" s="494">
        <v>2626</v>
      </c>
      <c r="C11348" s="537" t="s">
        <v>200</v>
      </c>
      <c r="D11348" s="541" t="s">
        <v>13309</v>
      </c>
      <c r="E11348" s="540" t="s">
        <v>188</v>
      </c>
      <c r="F11348" s="496">
        <v>38.450000000000003</v>
      </c>
    </row>
    <row r="11349" s="489" customFormat="1">
      <c r="B11349" s="494">
        <v>2630</v>
      </c>
      <c r="C11349" s="537" t="s">
        <v>200</v>
      </c>
      <c r="D11349" s="541" t="s">
        <v>13310</v>
      </c>
      <c r="E11349" s="540" t="s">
        <v>188</v>
      </c>
      <c r="F11349" s="496">
        <v>58.479999999999997</v>
      </c>
    </row>
    <row r="11350" s="489" customFormat="1">
      <c r="B11350" s="494">
        <v>2627</v>
      </c>
      <c r="C11350" s="537" t="s">
        <v>200</v>
      </c>
      <c r="D11350" s="541" t="s">
        <v>13311</v>
      </c>
      <c r="E11350" s="540" t="s">
        <v>188</v>
      </c>
      <c r="F11350" s="496">
        <v>103.02</v>
      </c>
    </row>
    <row r="11351" s="489" customFormat="1">
      <c r="B11351" s="494">
        <v>2629</v>
      </c>
      <c r="C11351" s="537" t="s">
        <v>200</v>
      </c>
      <c r="D11351" s="541" t="s">
        <v>13312</v>
      </c>
      <c r="E11351" s="540" t="s">
        <v>188</v>
      </c>
      <c r="F11351" s="496">
        <v>139.34</v>
      </c>
    </row>
    <row r="11352" s="489" customFormat="1">
      <c r="B11352" s="494">
        <v>1880</v>
      </c>
      <c r="C11352" s="537" t="s">
        <v>200</v>
      </c>
      <c r="D11352" s="541" t="s">
        <v>1057</v>
      </c>
      <c r="E11352" s="540" t="s">
        <v>188</v>
      </c>
      <c r="F11352" s="496">
        <v>3.98</v>
      </c>
    </row>
    <row r="11353" s="489" customFormat="1">
      <c r="B11353" s="494">
        <v>39274</v>
      </c>
      <c r="C11353" s="537" t="s">
        <v>200</v>
      </c>
      <c r="D11353" s="541" t="s">
        <v>1058</v>
      </c>
      <c r="E11353" s="540" t="s">
        <v>188</v>
      </c>
      <c r="F11353" s="496">
        <v>3.0800000000000001</v>
      </c>
    </row>
    <row r="11354" s="489" customFormat="1">
      <c r="B11354" s="494">
        <v>12033</v>
      </c>
      <c r="C11354" s="537" t="s">
        <v>200</v>
      </c>
      <c r="D11354" s="541" t="s">
        <v>1059</v>
      </c>
      <c r="E11354" s="540" t="s">
        <v>188</v>
      </c>
      <c r="F11354" s="496">
        <v>12.699999999999999</v>
      </c>
    </row>
    <row r="11355" s="489" customFormat="1">
      <c r="B11355" s="494">
        <v>40408</v>
      </c>
      <c r="C11355" s="537" t="s">
        <v>200</v>
      </c>
      <c r="D11355" s="541" t="s">
        <v>1060</v>
      </c>
      <c r="E11355" s="540" t="s">
        <v>188</v>
      </c>
      <c r="F11355" s="496">
        <v>8.3399999999999999</v>
      </c>
    </row>
    <row r="11356" s="489" customFormat="1">
      <c r="B11356" s="494">
        <v>39276</v>
      </c>
      <c r="C11356" s="537" t="s">
        <v>200</v>
      </c>
      <c r="D11356" s="541" t="s">
        <v>1062</v>
      </c>
      <c r="E11356" s="540" t="s">
        <v>188</v>
      </c>
      <c r="F11356" s="496">
        <v>7.5199999999999996</v>
      </c>
    </row>
    <row r="11357" s="489" customFormat="1">
      <c r="B11357" s="494">
        <v>40409</v>
      </c>
      <c r="C11357" s="537" t="s">
        <v>200</v>
      </c>
      <c r="D11357" s="541" t="s">
        <v>1061</v>
      </c>
      <c r="E11357" s="540" t="s">
        <v>188</v>
      </c>
      <c r="F11357" s="496">
        <v>2.9500000000000002</v>
      </c>
    </row>
    <row r="11358" s="489" customFormat="1">
      <c r="B11358" s="494">
        <v>39277</v>
      </c>
      <c r="C11358" s="537" t="s">
        <v>200</v>
      </c>
      <c r="D11358" s="541" t="s">
        <v>1063</v>
      </c>
      <c r="E11358" s="540" t="s">
        <v>188</v>
      </c>
      <c r="F11358" s="496">
        <v>20.300000000000001</v>
      </c>
    </row>
    <row r="11359" s="489" customFormat="1">
      <c r="B11359" s="494">
        <v>12034</v>
      </c>
      <c r="C11359" s="537" t="s">
        <v>200</v>
      </c>
      <c r="D11359" s="541" t="s">
        <v>1064</v>
      </c>
      <c r="E11359" s="540" t="s">
        <v>188</v>
      </c>
      <c r="F11359" s="496">
        <v>5.75</v>
      </c>
    </row>
    <row r="11360" s="489" customFormat="1">
      <c r="B11360" s="494">
        <v>39879</v>
      </c>
      <c r="C11360" s="537" t="s">
        <v>200</v>
      </c>
      <c r="D11360" s="541" t="s">
        <v>13313</v>
      </c>
      <c r="E11360" s="540" t="s">
        <v>188</v>
      </c>
      <c r="F11360" s="496"/>
    </row>
    <row r="11361" s="489" customFormat="1">
      <c r="B11361" s="494">
        <v>39880</v>
      </c>
      <c r="C11361" s="537" t="s">
        <v>200</v>
      </c>
      <c r="D11361" s="541" t="s">
        <v>13314</v>
      </c>
      <c r="E11361" s="540" t="s">
        <v>188</v>
      </c>
      <c r="F11361" s="496"/>
    </row>
    <row r="11362" s="489" customFormat="1">
      <c r="B11362" s="494">
        <v>39881</v>
      </c>
      <c r="C11362" s="537" t="s">
        <v>200</v>
      </c>
      <c r="D11362" s="541" t="s">
        <v>13315</v>
      </c>
      <c r="E11362" s="540" t="s">
        <v>188</v>
      </c>
      <c r="F11362" s="496"/>
    </row>
    <row r="11363" s="489" customFormat="1">
      <c r="B11363" s="494">
        <v>39882</v>
      </c>
      <c r="C11363" s="537" t="s">
        <v>200</v>
      </c>
      <c r="D11363" s="541" t="s">
        <v>13316</v>
      </c>
      <c r="E11363" s="540" t="s">
        <v>188</v>
      </c>
      <c r="F11363" s="496"/>
    </row>
    <row r="11364" s="489" customFormat="1">
      <c r="B11364" s="494">
        <v>39883</v>
      </c>
      <c r="C11364" s="537" t="s">
        <v>200</v>
      </c>
      <c r="D11364" s="541" t="s">
        <v>13317</v>
      </c>
      <c r="E11364" s="540" t="s">
        <v>188</v>
      </c>
      <c r="F11364" s="496"/>
    </row>
    <row r="11365" s="489" customFormat="1">
      <c r="B11365" s="494">
        <v>39884</v>
      </c>
      <c r="C11365" s="537" t="s">
        <v>200</v>
      </c>
      <c r="D11365" s="541" t="s">
        <v>13318</v>
      </c>
      <c r="E11365" s="540" t="s">
        <v>188</v>
      </c>
      <c r="F11365" s="496"/>
    </row>
    <row r="11366" s="489" customFormat="1">
      <c r="B11366" s="494">
        <v>39885</v>
      </c>
      <c r="C11366" s="537" t="s">
        <v>200</v>
      </c>
      <c r="D11366" s="541" t="s">
        <v>13319</v>
      </c>
      <c r="E11366" s="540" t="s">
        <v>188</v>
      </c>
      <c r="F11366" s="496"/>
    </row>
    <row r="11367" s="489" customFormat="1">
      <c r="B11367" s="494">
        <v>1777</v>
      </c>
      <c r="C11367" s="537" t="s">
        <v>200</v>
      </c>
      <c r="D11367" s="541" t="s">
        <v>1065</v>
      </c>
      <c r="E11367" s="540" t="s">
        <v>188</v>
      </c>
      <c r="F11367" s="496">
        <v>82.640000000000001</v>
      </c>
    </row>
    <row r="11368" s="489" customFormat="1">
      <c r="B11368" s="494">
        <v>1819</v>
      </c>
      <c r="C11368" s="537" t="s">
        <v>200</v>
      </c>
      <c r="D11368" s="541" t="s">
        <v>1066</v>
      </c>
      <c r="E11368" s="540" t="s">
        <v>188</v>
      </c>
      <c r="F11368" s="496">
        <v>60.119999999999997</v>
      </c>
    </row>
    <row r="11369" s="489" customFormat="1">
      <c r="B11369" s="494">
        <v>1776</v>
      </c>
      <c r="C11369" s="537" t="s">
        <v>200</v>
      </c>
      <c r="D11369" s="541" t="s">
        <v>1068</v>
      </c>
      <c r="E11369" s="540" t="s">
        <v>188</v>
      </c>
      <c r="F11369" s="496">
        <v>48.920000000000002</v>
      </c>
    </row>
    <row r="11370" s="489" customFormat="1">
      <c r="B11370" s="494">
        <v>1775</v>
      </c>
      <c r="C11370" s="537" t="s">
        <v>200</v>
      </c>
      <c r="D11370" s="541" t="s">
        <v>1067</v>
      </c>
      <c r="E11370" s="540" t="s">
        <v>188</v>
      </c>
      <c r="F11370" s="496">
        <v>17.98</v>
      </c>
    </row>
    <row r="11371" s="489" customFormat="1">
      <c r="B11371" s="494">
        <v>1778</v>
      </c>
      <c r="C11371" s="537" t="s">
        <v>200</v>
      </c>
      <c r="D11371" s="541" t="s">
        <v>1069</v>
      </c>
      <c r="E11371" s="540" t="s">
        <v>188</v>
      </c>
      <c r="F11371" s="496">
        <v>200.03</v>
      </c>
    </row>
    <row r="11372" s="489" customFormat="1">
      <c r="B11372" s="494">
        <v>1818</v>
      </c>
      <c r="C11372" s="537" t="s">
        <v>200</v>
      </c>
      <c r="D11372" s="541" t="s">
        <v>1070</v>
      </c>
      <c r="E11372" s="540" t="s">
        <v>188</v>
      </c>
      <c r="F11372" s="496">
        <v>132.78</v>
      </c>
    </row>
    <row r="11373" s="489" customFormat="1">
      <c r="B11373" s="494">
        <v>1779</v>
      </c>
      <c r="C11373" s="537" t="s">
        <v>200</v>
      </c>
      <c r="D11373" s="541" t="s">
        <v>1072</v>
      </c>
      <c r="E11373" s="540" t="s">
        <v>188</v>
      </c>
      <c r="F11373" s="496">
        <v>290.92000000000002</v>
      </c>
    </row>
    <row r="11374" s="489" customFormat="1">
      <c r="B11374" s="494">
        <v>1820</v>
      </c>
      <c r="C11374" s="537" t="s">
        <v>200</v>
      </c>
      <c r="D11374" s="541" t="s">
        <v>1071</v>
      </c>
      <c r="E11374" s="540" t="s">
        <v>188</v>
      </c>
      <c r="F11374" s="496">
        <v>25.960000000000001</v>
      </c>
    </row>
    <row r="11375" s="489" customFormat="1">
      <c r="B11375" s="494">
        <v>1780</v>
      </c>
      <c r="C11375" s="537" t="s">
        <v>200</v>
      </c>
      <c r="D11375" s="541" t="s">
        <v>1073</v>
      </c>
      <c r="E11375" s="540" t="s">
        <v>188</v>
      </c>
      <c r="F11375" s="496">
        <v>599.74000000000001</v>
      </c>
    </row>
    <row r="11376" s="489" customFormat="1">
      <c r="B11376" s="494">
        <v>1783</v>
      </c>
      <c r="C11376" s="537" t="s">
        <v>200</v>
      </c>
      <c r="D11376" s="541" t="s">
        <v>1074</v>
      </c>
      <c r="E11376" s="540" t="s">
        <v>188</v>
      </c>
      <c r="F11376" s="496">
        <v>63.409999999999997</v>
      </c>
    </row>
    <row r="11377" s="489" customFormat="1">
      <c r="B11377" s="494">
        <v>1782</v>
      </c>
      <c r="C11377" s="537" t="s">
        <v>200</v>
      </c>
      <c r="D11377" s="541" t="s">
        <v>1075</v>
      </c>
      <c r="E11377" s="540" t="s">
        <v>188</v>
      </c>
      <c r="F11377" s="496">
        <v>50.140000000000001</v>
      </c>
    </row>
    <row r="11378" s="489" customFormat="1">
      <c r="B11378" s="494">
        <v>1781</v>
      </c>
      <c r="C11378" s="537" t="s">
        <v>200</v>
      </c>
      <c r="D11378" s="541" t="s">
        <v>1077</v>
      </c>
      <c r="E11378" s="540" t="s">
        <v>188</v>
      </c>
      <c r="F11378" s="496">
        <v>32.670000000000002</v>
      </c>
    </row>
    <row r="11379" s="489" customFormat="1">
      <c r="B11379" s="494">
        <v>1817</v>
      </c>
      <c r="C11379" s="537" t="s">
        <v>200</v>
      </c>
      <c r="D11379" s="541" t="s">
        <v>1076</v>
      </c>
      <c r="E11379" s="540" t="s">
        <v>188</v>
      </c>
      <c r="F11379" s="496">
        <v>14.94</v>
      </c>
    </row>
    <row r="11380" s="489" customFormat="1">
      <c r="B11380" s="494">
        <v>1784</v>
      </c>
      <c r="C11380" s="537" t="s">
        <v>200</v>
      </c>
      <c r="D11380" s="541" t="s">
        <v>1078</v>
      </c>
      <c r="E11380" s="540" t="s">
        <v>188</v>
      </c>
      <c r="F11380" s="496">
        <v>179.06</v>
      </c>
    </row>
    <row r="11381" s="489" customFormat="1">
      <c r="B11381" s="494">
        <v>1810</v>
      </c>
      <c r="C11381" s="537" t="s">
        <v>200</v>
      </c>
      <c r="D11381" s="541" t="s">
        <v>1079</v>
      </c>
      <c r="E11381" s="540" t="s">
        <v>188</v>
      </c>
      <c r="F11381" s="496">
        <v>99.310000000000002</v>
      </c>
    </row>
    <row r="11382" s="489" customFormat="1">
      <c r="B11382" s="494">
        <v>1812</v>
      </c>
      <c r="C11382" s="537" t="s">
        <v>200</v>
      </c>
      <c r="D11382" s="541" t="s">
        <v>1081</v>
      </c>
      <c r="E11382" s="540" t="s">
        <v>188</v>
      </c>
      <c r="F11382" s="496">
        <v>250.71000000000001</v>
      </c>
    </row>
    <row r="11383" s="489" customFormat="1">
      <c r="B11383" s="494">
        <v>1811</v>
      </c>
      <c r="C11383" s="537" t="s">
        <v>200</v>
      </c>
      <c r="D11383" s="541" t="s">
        <v>1080</v>
      </c>
      <c r="E11383" s="540" t="s">
        <v>188</v>
      </c>
      <c r="F11383" s="496">
        <v>21.48</v>
      </c>
    </row>
    <row r="11384" s="489" customFormat="1">
      <c r="B11384" s="494">
        <v>40386</v>
      </c>
      <c r="C11384" s="537" t="s">
        <v>200</v>
      </c>
      <c r="D11384" s="541" t="s">
        <v>1082</v>
      </c>
      <c r="E11384" s="540" t="s">
        <v>188</v>
      </c>
      <c r="F11384" s="496"/>
    </row>
    <row r="11385" s="489" customFormat="1">
      <c r="B11385" s="494">
        <v>40384</v>
      </c>
      <c r="C11385" s="537" t="s">
        <v>200</v>
      </c>
      <c r="D11385" s="541" t="s">
        <v>1083</v>
      </c>
      <c r="E11385" s="540" t="s">
        <v>188</v>
      </c>
      <c r="F11385" s="496"/>
    </row>
    <row r="11386" s="489" customFormat="1">
      <c r="B11386" s="494">
        <v>40423</v>
      </c>
      <c r="C11386" s="537" t="s">
        <v>200</v>
      </c>
      <c r="D11386" s="541" t="s">
        <v>1085</v>
      </c>
      <c r="E11386" s="540" t="s">
        <v>188</v>
      </c>
      <c r="F11386" s="496"/>
    </row>
    <row r="11387" s="489" customFormat="1">
      <c r="B11387" s="494">
        <v>40379</v>
      </c>
      <c r="C11387" s="537" t="s">
        <v>200</v>
      </c>
      <c r="D11387" s="541" t="s">
        <v>1084</v>
      </c>
      <c r="E11387" s="540" t="s">
        <v>188</v>
      </c>
      <c r="F11387" s="496"/>
    </row>
    <row r="11388" s="489" customFormat="1">
      <c r="B11388" s="494">
        <v>40389</v>
      </c>
      <c r="C11388" s="537" t="s">
        <v>200</v>
      </c>
      <c r="D11388" s="541" t="s">
        <v>1086</v>
      </c>
      <c r="E11388" s="540" t="s">
        <v>188</v>
      </c>
      <c r="F11388" s="496"/>
    </row>
    <row r="11389" s="489" customFormat="1">
      <c r="B11389" s="494">
        <v>40388</v>
      </c>
      <c r="C11389" s="537" t="s">
        <v>200</v>
      </c>
      <c r="D11389" s="541" t="s">
        <v>1087</v>
      </c>
      <c r="E11389" s="540" t="s">
        <v>188</v>
      </c>
      <c r="F11389" s="496"/>
    </row>
    <row r="11390" s="489" customFormat="1">
      <c r="B11390" s="494">
        <v>40391</v>
      </c>
      <c r="C11390" s="537" t="s">
        <v>200</v>
      </c>
      <c r="D11390" s="541" t="s">
        <v>1089</v>
      </c>
      <c r="E11390" s="540" t="s">
        <v>188</v>
      </c>
      <c r="F11390" s="496"/>
    </row>
    <row r="11391" s="489" customFormat="1">
      <c r="B11391" s="494">
        <v>40381</v>
      </c>
      <c r="C11391" s="537" t="s">
        <v>200</v>
      </c>
      <c r="D11391" s="541" t="s">
        <v>1088</v>
      </c>
      <c r="E11391" s="540" t="s">
        <v>188</v>
      </c>
      <c r="F11391" s="496"/>
    </row>
    <row r="11392" s="489" customFormat="1">
      <c r="B11392" s="494">
        <v>2609</v>
      </c>
      <c r="C11392" s="537" t="s">
        <v>200</v>
      </c>
      <c r="D11392" s="541" t="s">
        <v>13320</v>
      </c>
      <c r="E11392" s="540" t="s">
        <v>188</v>
      </c>
      <c r="F11392" s="496">
        <v>6.0999999999999996</v>
      </c>
    </row>
    <row r="11393" s="489" customFormat="1">
      <c r="B11393" s="494">
        <v>2634</v>
      </c>
      <c r="C11393" s="537" t="s">
        <v>200</v>
      </c>
      <c r="D11393" s="541" t="s">
        <v>13321</v>
      </c>
      <c r="E11393" s="540" t="s">
        <v>188</v>
      </c>
      <c r="F11393" s="496">
        <v>8.0099999999999998</v>
      </c>
    </row>
    <row r="11394" s="489" customFormat="1">
      <c r="B11394" s="494">
        <v>2611</v>
      </c>
      <c r="C11394" s="537" t="s">
        <v>200</v>
      </c>
      <c r="D11394" s="541" t="s">
        <v>13322</v>
      </c>
      <c r="E11394" s="540" t="s">
        <v>188</v>
      </c>
      <c r="F11394" s="496">
        <v>22.59</v>
      </c>
    </row>
    <row r="11395" s="489" customFormat="1">
      <c r="B11395" s="494">
        <v>40414</v>
      </c>
      <c r="C11395" s="537" t="s">
        <v>200</v>
      </c>
      <c r="D11395" s="541" t="s">
        <v>1090</v>
      </c>
      <c r="E11395" s="540" t="s">
        <v>188</v>
      </c>
      <c r="F11395" s="496"/>
    </row>
    <row r="11396" s="489" customFormat="1">
      <c r="B11396" s="494">
        <v>40416</v>
      </c>
      <c r="C11396" s="537" t="s">
        <v>200</v>
      </c>
      <c r="D11396" s="541" t="s">
        <v>1091</v>
      </c>
      <c r="E11396" s="540" t="s">
        <v>188</v>
      </c>
      <c r="F11396" s="496"/>
    </row>
    <row r="11397" s="489" customFormat="1">
      <c r="B11397" s="494">
        <v>40418</v>
      </c>
      <c r="C11397" s="537" t="s">
        <v>200</v>
      </c>
      <c r="D11397" s="541" t="s">
        <v>1092</v>
      </c>
      <c r="E11397" s="540" t="s">
        <v>188</v>
      </c>
      <c r="F11397" s="496"/>
    </row>
    <row r="11398" s="489" customFormat="1">
      <c r="B11398" s="494">
        <v>34359</v>
      </c>
      <c r="C11398" s="537" t="s">
        <v>200</v>
      </c>
      <c r="D11398" s="541" t="s">
        <v>13323</v>
      </c>
      <c r="E11398" s="540" t="s">
        <v>188</v>
      </c>
      <c r="F11398" s="496">
        <v>17.07</v>
      </c>
    </row>
    <row r="11399" s="489" customFormat="1">
      <c r="B11399" s="494">
        <v>1789</v>
      </c>
      <c r="C11399" s="537" t="s">
        <v>200</v>
      </c>
      <c r="D11399" s="541" t="s">
        <v>1093</v>
      </c>
      <c r="E11399" s="540" t="s">
        <v>188</v>
      </c>
      <c r="F11399" s="496">
        <v>79.310000000000002</v>
      </c>
    </row>
    <row r="11400" s="489" customFormat="1">
      <c r="B11400" s="494">
        <v>1788</v>
      </c>
      <c r="C11400" s="537" t="s">
        <v>200</v>
      </c>
      <c r="D11400" s="541" t="s">
        <v>1094</v>
      </c>
      <c r="E11400" s="540" t="s">
        <v>188</v>
      </c>
      <c r="F11400" s="496">
        <v>63.579999999999998</v>
      </c>
    </row>
    <row r="11401" s="489" customFormat="1">
      <c r="B11401" s="494">
        <v>1787</v>
      </c>
      <c r="C11401" s="537" t="s">
        <v>200</v>
      </c>
      <c r="D11401" s="541" t="s">
        <v>1096</v>
      </c>
      <c r="E11401" s="540" t="s">
        <v>188</v>
      </c>
      <c r="F11401" s="496">
        <v>37.799999999999997</v>
      </c>
    </row>
    <row r="11402" s="489" customFormat="1">
      <c r="B11402" s="494">
        <v>1786</v>
      </c>
      <c r="C11402" s="537" t="s">
        <v>200</v>
      </c>
      <c r="D11402" s="541" t="s">
        <v>1095</v>
      </c>
      <c r="E11402" s="540" t="s">
        <v>188</v>
      </c>
      <c r="F11402" s="496">
        <v>15.779999999999999</v>
      </c>
    </row>
    <row r="11403" s="489" customFormat="1">
      <c r="B11403" s="494">
        <v>1791</v>
      </c>
      <c r="C11403" s="537" t="s">
        <v>200</v>
      </c>
      <c r="D11403" s="541" t="s">
        <v>1097</v>
      </c>
      <c r="E11403" s="540" t="s">
        <v>188</v>
      </c>
      <c r="F11403" s="496">
        <v>229.22</v>
      </c>
    </row>
    <row r="11404" s="489" customFormat="1">
      <c r="B11404" s="494">
        <v>1790</v>
      </c>
      <c r="C11404" s="537" t="s">
        <v>200</v>
      </c>
      <c r="D11404" s="541" t="s">
        <v>1098</v>
      </c>
      <c r="E11404" s="540" t="s">
        <v>188</v>
      </c>
      <c r="F11404" s="496">
        <v>132.09</v>
      </c>
    </row>
    <row r="11405" s="489" customFormat="1">
      <c r="B11405" s="494">
        <v>1792</v>
      </c>
      <c r="C11405" s="537" t="s">
        <v>200</v>
      </c>
      <c r="D11405" s="541" t="s">
        <v>1100</v>
      </c>
      <c r="E11405" s="540" t="s">
        <v>188</v>
      </c>
      <c r="F11405" s="496">
        <v>309.42000000000002</v>
      </c>
    </row>
    <row r="11406" s="489" customFormat="1">
      <c r="B11406" s="494">
        <v>1813</v>
      </c>
      <c r="C11406" s="537" t="s">
        <v>200</v>
      </c>
      <c r="D11406" s="541" t="s">
        <v>1099</v>
      </c>
      <c r="E11406" s="540" t="s">
        <v>188</v>
      </c>
      <c r="F11406" s="496">
        <v>25.050000000000001</v>
      </c>
    </row>
    <row r="11407" s="489" customFormat="1">
      <c r="B11407" s="494">
        <v>1793</v>
      </c>
      <c r="C11407" s="537" t="s">
        <v>200</v>
      </c>
      <c r="D11407" s="541" t="s">
        <v>1101</v>
      </c>
      <c r="E11407" s="540" t="s">
        <v>188</v>
      </c>
      <c r="F11407" s="496">
        <v>625.23000000000002</v>
      </c>
    </row>
    <row r="11408" s="489" customFormat="1">
      <c r="B11408" s="494">
        <v>1797</v>
      </c>
      <c r="C11408" s="537" t="s">
        <v>200</v>
      </c>
      <c r="D11408" s="541" t="s">
        <v>1111</v>
      </c>
      <c r="E11408" s="540" t="s">
        <v>188</v>
      </c>
      <c r="F11408" s="496">
        <v>90.060000000000002</v>
      </c>
    </row>
    <row r="11409" s="489" customFormat="1">
      <c r="B11409" s="494">
        <v>1796</v>
      </c>
      <c r="C11409" s="537" t="s">
        <v>200</v>
      </c>
      <c r="D11409" s="541" t="s">
        <v>1112</v>
      </c>
      <c r="E11409" s="540" t="s">
        <v>188</v>
      </c>
      <c r="F11409" s="496">
        <v>69.079999999999998</v>
      </c>
    </row>
    <row r="11410" s="489" customFormat="1">
      <c r="B11410" s="494">
        <v>1816</v>
      </c>
      <c r="C11410" s="537" t="s">
        <v>200</v>
      </c>
      <c r="D11410" s="541" t="s">
        <v>1114</v>
      </c>
      <c r="E11410" s="540" t="s">
        <v>188</v>
      </c>
      <c r="F11410" s="496">
        <v>37.18</v>
      </c>
    </row>
    <row r="11411" s="489" customFormat="1">
      <c r="B11411" s="494">
        <v>1794</v>
      </c>
      <c r="C11411" s="537" t="s">
        <v>200</v>
      </c>
      <c r="D11411" s="541" t="s">
        <v>1113</v>
      </c>
      <c r="E11411" s="540" t="s">
        <v>188</v>
      </c>
      <c r="F11411" s="496">
        <v>16.489999999999998</v>
      </c>
    </row>
    <row r="11412" s="489" customFormat="1">
      <c r="B11412" s="494">
        <v>1815</v>
      </c>
      <c r="C11412" s="537" t="s">
        <v>200</v>
      </c>
      <c r="D11412" s="541" t="s">
        <v>1115</v>
      </c>
      <c r="E11412" s="540" t="s">
        <v>188</v>
      </c>
      <c r="F11412" s="496">
        <v>285.55000000000001</v>
      </c>
    </row>
    <row r="11413" s="489" customFormat="1">
      <c r="B11413" s="494">
        <v>1798</v>
      </c>
      <c r="C11413" s="537" t="s">
        <v>200</v>
      </c>
      <c r="D11413" s="541" t="s">
        <v>1116</v>
      </c>
      <c r="E11413" s="540" t="s">
        <v>188</v>
      </c>
      <c r="F11413" s="496">
        <v>127.77</v>
      </c>
    </row>
    <row r="11414" s="489" customFormat="1">
      <c r="B11414" s="494">
        <v>1799</v>
      </c>
      <c r="C11414" s="537" t="s">
        <v>200</v>
      </c>
      <c r="D11414" s="541" t="s">
        <v>1118</v>
      </c>
      <c r="E11414" s="540" t="s">
        <v>188</v>
      </c>
      <c r="F11414" s="496">
        <v>371.91000000000003</v>
      </c>
    </row>
    <row r="11415" s="489" customFormat="1">
      <c r="B11415" s="494">
        <v>1795</v>
      </c>
      <c r="C11415" s="537" t="s">
        <v>200</v>
      </c>
      <c r="D11415" s="541" t="s">
        <v>1117</v>
      </c>
      <c r="E11415" s="540" t="s">
        <v>188</v>
      </c>
      <c r="F11415" s="496">
        <v>22.84</v>
      </c>
    </row>
    <row r="11416" s="489" customFormat="1">
      <c r="B11416" s="494">
        <v>1800</v>
      </c>
      <c r="C11416" s="537" t="s">
        <v>200</v>
      </c>
      <c r="D11416" s="541" t="s">
        <v>1119</v>
      </c>
      <c r="E11416" s="540" t="s">
        <v>188</v>
      </c>
      <c r="F11416" s="496">
        <v>710.02999999999997</v>
      </c>
    </row>
    <row r="11417" s="489" customFormat="1">
      <c r="B11417" s="494">
        <v>1802</v>
      </c>
      <c r="C11417" s="537" t="s">
        <v>200</v>
      </c>
      <c r="D11417" s="541" t="s">
        <v>1120</v>
      </c>
      <c r="E11417" s="540" t="s">
        <v>188</v>
      </c>
      <c r="F11417" s="496">
        <v>1776.0799999999999</v>
      </c>
    </row>
    <row r="11418" s="489" customFormat="1">
      <c r="B11418" s="494">
        <v>1809</v>
      </c>
      <c r="C11418" s="537" t="s">
        <v>200</v>
      </c>
      <c r="D11418" s="541" t="s">
        <v>1102</v>
      </c>
      <c r="E11418" s="540" t="s">
        <v>188</v>
      </c>
      <c r="F11418" s="496">
        <v>74.359999999999999</v>
      </c>
    </row>
    <row r="11419" s="489" customFormat="1">
      <c r="B11419" s="494">
        <v>1814</v>
      </c>
      <c r="C11419" s="537" t="s">
        <v>200</v>
      </c>
      <c r="D11419" s="541" t="s">
        <v>1103</v>
      </c>
      <c r="E11419" s="540" t="s">
        <v>188</v>
      </c>
      <c r="F11419" s="496">
        <v>61.090000000000003</v>
      </c>
    </row>
    <row r="11420" s="489" customFormat="1">
      <c r="B11420" s="494">
        <v>1805</v>
      </c>
      <c r="C11420" s="537" t="s">
        <v>200</v>
      </c>
      <c r="D11420" s="541" t="s">
        <v>1105</v>
      </c>
      <c r="E11420" s="540" t="s">
        <v>188</v>
      </c>
      <c r="F11420" s="496">
        <v>35.450000000000003</v>
      </c>
    </row>
    <row r="11421" s="489" customFormat="1">
      <c r="B11421" s="494">
        <v>1803</v>
      </c>
      <c r="C11421" s="537" t="s">
        <v>200</v>
      </c>
      <c r="D11421" s="541" t="s">
        <v>1104</v>
      </c>
      <c r="E11421" s="540" t="s">
        <v>188</v>
      </c>
      <c r="F11421" s="496">
        <v>15.44</v>
      </c>
    </row>
    <row r="11422" s="489" customFormat="1">
      <c r="B11422" s="494">
        <v>1821</v>
      </c>
      <c r="C11422" s="537" t="s">
        <v>200</v>
      </c>
      <c r="D11422" s="541" t="s">
        <v>1106</v>
      </c>
      <c r="E11422" s="540" t="s">
        <v>188</v>
      </c>
      <c r="F11422" s="496">
        <v>209.43000000000001</v>
      </c>
    </row>
    <row r="11423" s="489" customFormat="1">
      <c r="B11423" s="494">
        <v>1806</v>
      </c>
      <c r="C11423" s="537" t="s">
        <v>200</v>
      </c>
      <c r="D11423" s="541" t="s">
        <v>1107</v>
      </c>
      <c r="E11423" s="540" t="s">
        <v>188</v>
      </c>
      <c r="F11423" s="496">
        <v>124.65000000000001</v>
      </c>
    </row>
    <row r="11424" s="489" customFormat="1">
      <c r="B11424" s="494">
        <v>1807</v>
      </c>
      <c r="C11424" s="537" t="s">
        <v>200</v>
      </c>
      <c r="D11424" s="541" t="s">
        <v>1109</v>
      </c>
      <c r="E11424" s="540" t="s">
        <v>188</v>
      </c>
      <c r="F11424" s="496">
        <v>299.51999999999998</v>
      </c>
    </row>
    <row r="11425" s="489" customFormat="1">
      <c r="B11425" s="494">
        <v>1804</v>
      </c>
      <c r="C11425" s="537" t="s">
        <v>200</v>
      </c>
      <c r="D11425" s="541" t="s">
        <v>1108</v>
      </c>
      <c r="E11425" s="540" t="s">
        <v>188</v>
      </c>
      <c r="F11425" s="496">
        <v>21.969999999999999</v>
      </c>
    </row>
    <row r="11426" s="489" customFormat="1">
      <c r="B11426" s="494">
        <v>1808</v>
      </c>
      <c r="C11426" s="537" t="s">
        <v>200</v>
      </c>
      <c r="D11426" s="541" t="s">
        <v>1110</v>
      </c>
      <c r="E11426" s="540" t="s">
        <v>188</v>
      </c>
      <c r="F11426" s="496">
        <v>600.48000000000002</v>
      </c>
    </row>
    <row r="11427" s="489" customFormat="1">
      <c r="B11427" s="494">
        <v>40385</v>
      </c>
      <c r="C11427" s="537" t="s">
        <v>200</v>
      </c>
      <c r="D11427" s="541" t="s">
        <v>1121</v>
      </c>
      <c r="E11427" s="540" t="s">
        <v>188</v>
      </c>
      <c r="F11427" s="496"/>
    </row>
    <row r="11428" s="489" customFormat="1">
      <c r="B11428" s="494">
        <v>40383</v>
      </c>
      <c r="C11428" s="537" t="s">
        <v>200</v>
      </c>
      <c r="D11428" s="541" t="s">
        <v>1122</v>
      </c>
      <c r="E11428" s="540" t="s">
        <v>188</v>
      </c>
      <c r="F11428" s="496"/>
    </row>
    <row r="11429" s="489" customFormat="1">
      <c r="B11429" s="494">
        <v>40382</v>
      </c>
      <c r="C11429" s="537" t="s">
        <v>200</v>
      </c>
      <c r="D11429" s="541" t="s">
        <v>1124</v>
      </c>
      <c r="E11429" s="540" t="s">
        <v>188</v>
      </c>
      <c r="F11429" s="496"/>
    </row>
    <row r="11430" s="489" customFormat="1">
      <c r="B11430" s="494">
        <v>40378</v>
      </c>
      <c r="C11430" s="537" t="s">
        <v>200</v>
      </c>
      <c r="D11430" s="541" t="s">
        <v>1123</v>
      </c>
      <c r="E11430" s="540" t="s">
        <v>188</v>
      </c>
      <c r="F11430" s="496"/>
    </row>
    <row r="11431" s="489" customFormat="1">
      <c r="B11431" s="494">
        <v>40422</v>
      </c>
      <c r="C11431" s="537" t="s">
        <v>200</v>
      </c>
      <c r="D11431" s="541" t="s">
        <v>1125</v>
      </c>
      <c r="E11431" s="540" t="s">
        <v>188</v>
      </c>
      <c r="F11431" s="496"/>
    </row>
    <row r="11432" s="489" customFormat="1">
      <c r="B11432" s="494">
        <v>40387</v>
      </c>
      <c r="C11432" s="537" t="s">
        <v>200</v>
      </c>
      <c r="D11432" s="541" t="s">
        <v>1126</v>
      </c>
      <c r="E11432" s="540" t="s">
        <v>188</v>
      </c>
      <c r="F11432" s="496"/>
    </row>
    <row r="11433" s="489" customFormat="1">
      <c r="B11433" s="494">
        <v>40390</v>
      </c>
      <c r="C11433" s="537" t="s">
        <v>200</v>
      </c>
      <c r="D11433" s="541" t="s">
        <v>1128</v>
      </c>
      <c r="E11433" s="540" t="s">
        <v>188</v>
      </c>
      <c r="F11433" s="496"/>
    </row>
    <row r="11434" s="489" customFormat="1">
      <c r="B11434" s="494">
        <v>40380</v>
      </c>
      <c r="C11434" s="537" t="s">
        <v>200</v>
      </c>
      <c r="D11434" s="541" t="s">
        <v>1127</v>
      </c>
      <c r="E11434" s="540" t="s">
        <v>188</v>
      </c>
      <c r="F11434" s="496"/>
    </row>
    <row r="11435" s="489" customFormat="1">
      <c r="B11435" s="494">
        <v>2621</v>
      </c>
      <c r="C11435" s="537" t="s">
        <v>200</v>
      </c>
      <c r="D11435" s="541" t="s">
        <v>13324</v>
      </c>
      <c r="E11435" s="540" t="s">
        <v>188</v>
      </c>
      <c r="F11435" s="496">
        <v>193.24000000000001</v>
      </c>
    </row>
    <row r="11436" s="489" customFormat="1">
      <c r="B11436" s="494">
        <v>2616</v>
      </c>
      <c r="C11436" s="537" t="s">
        <v>200</v>
      </c>
      <c r="D11436" s="541" t="s">
        <v>13325</v>
      </c>
      <c r="E11436" s="540" t="s">
        <v>188</v>
      </c>
      <c r="F11436" s="496">
        <v>5.4699999999999998</v>
      </c>
    </row>
    <row r="11437" s="489" customFormat="1">
      <c r="B11437" s="494">
        <v>2633</v>
      </c>
      <c r="C11437" s="537" t="s">
        <v>200</v>
      </c>
      <c r="D11437" s="541" t="s">
        <v>13326</v>
      </c>
      <c r="E11437" s="540" t="s">
        <v>188</v>
      </c>
      <c r="F11437" s="496">
        <v>6.1799999999999997</v>
      </c>
    </row>
    <row r="11438" s="489" customFormat="1">
      <c r="B11438" s="494">
        <v>2617</v>
      </c>
      <c r="C11438" s="537" t="s">
        <v>200</v>
      </c>
      <c r="D11438" s="541" t="s">
        <v>13327</v>
      </c>
      <c r="E11438" s="540" t="s">
        <v>188</v>
      </c>
      <c r="F11438" s="496">
        <v>8.4100000000000001</v>
      </c>
    </row>
    <row r="11439" s="489" customFormat="1">
      <c r="B11439" s="494">
        <v>2618</v>
      </c>
      <c r="C11439" s="537" t="s">
        <v>200</v>
      </c>
      <c r="D11439" s="541" t="s">
        <v>13328</v>
      </c>
      <c r="E11439" s="540" t="s">
        <v>188</v>
      </c>
      <c r="F11439" s="496">
        <v>19.140000000000001</v>
      </c>
    </row>
    <row r="11440" s="489" customFormat="1">
      <c r="B11440" s="494">
        <v>2632</v>
      </c>
      <c r="C11440" s="537" t="s">
        <v>200</v>
      </c>
      <c r="D11440" s="541" t="s">
        <v>13329</v>
      </c>
      <c r="E11440" s="540" t="s">
        <v>188</v>
      </c>
      <c r="F11440" s="496">
        <v>23.350000000000001</v>
      </c>
    </row>
    <row r="11441" s="489" customFormat="1">
      <c r="B11441" s="494">
        <v>2631</v>
      </c>
      <c r="C11441" s="537" t="s">
        <v>200</v>
      </c>
      <c r="D11441" s="541" t="s">
        <v>13330</v>
      </c>
      <c r="E11441" s="540" t="s">
        <v>188</v>
      </c>
      <c r="F11441" s="496">
        <v>34.280000000000001</v>
      </c>
    </row>
    <row r="11442" s="489" customFormat="1">
      <c r="B11442" s="494">
        <v>2619</v>
      </c>
      <c r="C11442" s="537" t="s">
        <v>200</v>
      </c>
      <c r="D11442" s="541" t="s">
        <v>13331</v>
      </c>
      <c r="E11442" s="540" t="s">
        <v>188</v>
      </c>
      <c r="F11442" s="496">
        <v>86.790000000000006</v>
      </c>
    </row>
    <row r="11443" s="489" customFormat="1">
      <c r="B11443" s="494">
        <v>2620</v>
      </c>
      <c r="C11443" s="537" t="s">
        <v>200</v>
      </c>
      <c r="D11443" s="541" t="s">
        <v>13332</v>
      </c>
      <c r="E11443" s="540" t="s">
        <v>188</v>
      </c>
      <c r="F11443" s="496">
        <v>113.94</v>
      </c>
    </row>
    <row r="11444" s="489" customFormat="1">
      <c r="B11444" s="494">
        <v>40413</v>
      </c>
      <c r="C11444" s="537" t="s">
        <v>200</v>
      </c>
      <c r="D11444" s="541" t="s">
        <v>1129</v>
      </c>
      <c r="E11444" s="540" t="s">
        <v>188</v>
      </c>
      <c r="F11444" s="496"/>
    </row>
    <row r="11445" s="489" customFormat="1">
      <c r="B11445" s="494">
        <v>40415</v>
      </c>
      <c r="C11445" s="537" t="s">
        <v>200</v>
      </c>
      <c r="D11445" s="541" t="s">
        <v>1130</v>
      </c>
      <c r="E11445" s="540" t="s">
        <v>188</v>
      </c>
      <c r="F11445" s="496"/>
    </row>
    <row r="11446" s="489" customFormat="1">
      <c r="B11446" s="494">
        <v>40417</v>
      </c>
      <c r="C11446" s="537" t="s">
        <v>200</v>
      </c>
      <c r="D11446" s="541" t="s">
        <v>1131</v>
      </c>
      <c r="E11446" s="540" t="s">
        <v>188</v>
      </c>
      <c r="F11446" s="496"/>
    </row>
    <row r="11447" s="489" customFormat="1">
      <c r="B11447" s="494">
        <v>39273</v>
      </c>
      <c r="C11447" s="537" t="s">
        <v>200</v>
      </c>
      <c r="D11447" s="541" t="s">
        <v>1133</v>
      </c>
      <c r="E11447" s="540" t="s">
        <v>188</v>
      </c>
      <c r="F11447" s="496">
        <v>4.3399999999999999</v>
      </c>
    </row>
    <row r="11448" s="489" customFormat="1">
      <c r="B11448" s="494">
        <v>39271</v>
      </c>
      <c r="C11448" s="537" t="s">
        <v>200</v>
      </c>
      <c r="D11448" s="541" t="s">
        <v>1132</v>
      </c>
      <c r="E11448" s="540" t="s">
        <v>188</v>
      </c>
      <c r="F11448" s="496">
        <v>2.5600000000000001</v>
      </c>
    </row>
    <row r="11449" s="489" customFormat="1">
      <c r="B11449" s="495">
        <v>39272</v>
      </c>
      <c r="C11449" s="537" t="s">
        <v>200</v>
      </c>
      <c r="D11449" s="541" t="s">
        <v>1134</v>
      </c>
      <c r="E11449" s="540" t="s">
        <v>188</v>
      </c>
      <c r="F11449" s="496">
        <v>3.1400000000000001</v>
      </c>
    </row>
    <row r="11450" s="489" customFormat="1">
      <c r="B11450" s="494">
        <v>1875</v>
      </c>
      <c r="C11450" s="537" t="s">
        <v>200</v>
      </c>
      <c r="D11450" s="541" t="s">
        <v>1135</v>
      </c>
      <c r="E11450" s="540" t="s">
        <v>188</v>
      </c>
      <c r="F11450" s="496">
        <v>6.9400000000000004</v>
      </c>
    </row>
    <row r="11451" s="489" customFormat="1">
      <c r="B11451" s="494">
        <v>1874</v>
      </c>
      <c r="C11451" s="537" t="s">
        <v>200</v>
      </c>
      <c r="D11451" s="541" t="s">
        <v>1136</v>
      </c>
      <c r="E11451" s="540" t="s">
        <v>188</v>
      </c>
      <c r="F11451" s="496">
        <v>5.7300000000000004</v>
      </c>
    </row>
    <row r="11452" s="489" customFormat="1">
      <c r="B11452" s="494">
        <v>1884</v>
      </c>
      <c r="C11452" s="537" t="s">
        <v>200</v>
      </c>
      <c r="D11452" s="541" t="s">
        <v>1138</v>
      </c>
      <c r="E11452" s="540" t="s">
        <v>188</v>
      </c>
      <c r="F11452" s="496">
        <v>5.0800000000000001</v>
      </c>
    </row>
    <row r="11453" s="489" customFormat="1">
      <c r="B11453" s="494">
        <v>1870</v>
      </c>
      <c r="C11453" s="537" t="s">
        <v>200</v>
      </c>
      <c r="D11453" s="541" t="s">
        <v>1137</v>
      </c>
      <c r="E11453" s="540" t="s">
        <v>188</v>
      </c>
      <c r="F11453" s="496">
        <v>3.3100000000000001</v>
      </c>
    </row>
    <row r="11454" s="489" customFormat="1">
      <c r="B11454" s="494">
        <v>1887</v>
      </c>
      <c r="C11454" s="537" t="s">
        <v>200</v>
      </c>
      <c r="D11454" s="541" t="s">
        <v>1139</v>
      </c>
      <c r="E11454" s="540" t="s">
        <v>188</v>
      </c>
      <c r="F11454" s="496">
        <v>28.780000000000001</v>
      </c>
    </row>
    <row r="11455" s="489" customFormat="1">
      <c r="B11455" s="494">
        <v>1876</v>
      </c>
      <c r="C11455" s="537" t="s">
        <v>200</v>
      </c>
      <c r="D11455" s="541" t="s">
        <v>1140</v>
      </c>
      <c r="E11455" s="540" t="s">
        <v>188</v>
      </c>
      <c r="F11455" s="496">
        <v>11.279999999999999</v>
      </c>
    </row>
    <row r="11456" s="489" customFormat="1">
      <c r="B11456" s="494">
        <v>1877</v>
      </c>
      <c r="C11456" s="537" t="s">
        <v>200</v>
      </c>
      <c r="D11456" s="541" t="s">
        <v>1142</v>
      </c>
      <c r="E11456" s="540" t="s">
        <v>188</v>
      </c>
      <c r="F11456" s="496">
        <v>28.82</v>
      </c>
    </row>
    <row r="11457" s="489" customFormat="1">
      <c r="B11457" s="494">
        <v>1879</v>
      </c>
      <c r="C11457" s="537" t="s">
        <v>200</v>
      </c>
      <c r="D11457" s="541" t="s">
        <v>1141</v>
      </c>
      <c r="E11457" s="540" t="s">
        <v>188</v>
      </c>
      <c r="F11457" s="496">
        <v>3.3500000000000001</v>
      </c>
    </row>
    <row r="11458" s="489" customFormat="1">
      <c r="B11458" s="494">
        <v>1878</v>
      </c>
      <c r="C11458" s="537" t="s">
        <v>200</v>
      </c>
      <c r="D11458" s="541" t="s">
        <v>1143</v>
      </c>
      <c r="E11458" s="540" t="s">
        <v>188</v>
      </c>
      <c r="F11458" s="496">
        <v>57.899999999999999</v>
      </c>
    </row>
    <row r="11459" s="489" customFormat="1">
      <c r="B11459" s="494">
        <v>37971</v>
      </c>
      <c r="C11459" s="537" t="s">
        <v>200</v>
      </c>
      <c r="D11459" s="541" t="s">
        <v>13333</v>
      </c>
      <c r="E11459" s="540" t="s">
        <v>188</v>
      </c>
      <c r="F11459" s="496">
        <v>5.5800000000000001</v>
      </c>
    </row>
    <row r="11460" s="489" customFormat="1">
      <c r="B11460" s="494">
        <v>37972</v>
      </c>
      <c r="C11460" s="537" t="s">
        <v>200</v>
      </c>
      <c r="D11460" s="541" t="s">
        <v>1050</v>
      </c>
      <c r="E11460" s="540" t="s">
        <v>188</v>
      </c>
      <c r="F11460" s="496">
        <v>7.9199999999999999</v>
      </c>
    </row>
    <row r="11461" s="489" customFormat="1">
      <c r="B11461" s="494">
        <v>37973</v>
      </c>
      <c r="C11461" s="537" t="s">
        <v>200</v>
      </c>
      <c r="D11461" s="541" t="s">
        <v>1051</v>
      </c>
      <c r="E11461" s="540" t="s">
        <v>188</v>
      </c>
      <c r="F11461" s="496">
        <v>14.880000000000001</v>
      </c>
    </row>
    <row r="11462" s="489" customFormat="1">
      <c r="B11462" s="494">
        <v>1926</v>
      </c>
      <c r="C11462" s="537" t="s">
        <v>200</v>
      </c>
      <c r="D11462" s="541" t="s">
        <v>13334</v>
      </c>
      <c r="E11462" s="540" t="s">
        <v>188</v>
      </c>
      <c r="F11462" s="496">
        <v>2.2400000000000002</v>
      </c>
    </row>
    <row r="11463" s="489" customFormat="1">
      <c r="B11463" s="494">
        <v>1927</v>
      </c>
      <c r="C11463" s="537" t="s">
        <v>200</v>
      </c>
      <c r="D11463" s="541" t="s">
        <v>13335</v>
      </c>
      <c r="E11463" s="540" t="s">
        <v>188</v>
      </c>
      <c r="F11463" s="496">
        <v>2.5099999999999998</v>
      </c>
    </row>
    <row r="11464" s="489" customFormat="1">
      <c r="B11464" s="494">
        <v>1923</v>
      </c>
      <c r="C11464" s="537" t="s">
        <v>200</v>
      </c>
      <c r="D11464" s="541" t="s">
        <v>13336</v>
      </c>
      <c r="E11464" s="540" t="s">
        <v>188</v>
      </c>
      <c r="F11464" s="496">
        <v>4.5700000000000003</v>
      </c>
    </row>
    <row r="11465" s="489" customFormat="1">
      <c r="B11465" s="494">
        <v>1929</v>
      </c>
      <c r="C11465" s="537" t="s">
        <v>200</v>
      </c>
      <c r="D11465" s="541" t="s">
        <v>13337</v>
      </c>
      <c r="E11465" s="540" t="s">
        <v>188</v>
      </c>
      <c r="F11465" s="496">
        <v>5.5499999999999998</v>
      </c>
    </row>
    <row r="11466" s="489" customFormat="1">
      <c r="B11466" s="494">
        <v>1930</v>
      </c>
      <c r="C11466" s="537" t="s">
        <v>200</v>
      </c>
      <c r="D11466" s="541" t="s">
        <v>13338</v>
      </c>
      <c r="E11466" s="540" t="s">
        <v>188</v>
      </c>
      <c r="F11466" s="496">
        <v>9.4900000000000002</v>
      </c>
    </row>
    <row r="11467" s="489" customFormat="1">
      <c r="B11467" s="494">
        <v>1924</v>
      </c>
      <c r="C11467" s="537" t="s">
        <v>200</v>
      </c>
      <c r="D11467" s="541" t="s">
        <v>13339</v>
      </c>
      <c r="E11467" s="540" t="s">
        <v>188</v>
      </c>
      <c r="F11467" s="496">
        <v>15.32</v>
      </c>
    </row>
    <row r="11468" s="489" customFormat="1">
      <c r="B11468" s="494">
        <v>1922</v>
      </c>
      <c r="C11468" s="537" t="s">
        <v>200</v>
      </c>
      <c r="D11468" s="541" t="s">
        <v>13340</v>
      </c>
      <c r="E11468" s="540" t="s">
        <v>188</v>
      </c>
      <c r="F11468" s="496">
        <v>31.68</v>
      </c>
    </row>
    <row r="11469" s="489" customFormat="1">
      <c r="B11469" s="494">
        <v>1953</v>
      </c>
      <c r="C11469" s="537" t="s">
        <v>200</v>
      </c>
      <c r="D11469" s="541" t="s">
        <v>13341</v>
      </c>
      <c r="E11469" s="540" t="s">
        <v>188</v>
      </c>
      <c r="F11469" s="496">
        <v>38.670000000000002</v>
      </c>
    </row>
    <row r="11470" s="489" customFormat="1">
      <c r="B11470" s="494">
        <v>1962</v>
      </c>
      <c r="C11470" s="537" t="s">
        <v>200</v>
      </c>
      <c r="D11470" s="541" t="s">
        <v>13342</v>
      </c>
      <c r="E11470" s="540" t="s">
        <v>188</v>
      </c>
      <c r="F11470" s="496">
        <v>187.87</v>
      </c>
    </row>
    <row r="11471" s="489" customFormat="1">
      <c r="B11471" s="494">
        <v>1955</v>
      </c>
      <c r="C11471" s="537" t="s">
        <v>200</v>
      </c>
      <c r="D11471" s="541" t="s">
        <v>13343</v>
      </c>
      <c r="E11471" s="540" t="s">
        <v>188</v>
      </c>
      <c r="F11471" s="496">
        <v>2.1600000000000001</v>
      </c>
    </row>
    <row r="11472" s="489" customFormat="1">
      <c r="B11472" s="494">
        <v>1956</v>
      </c>
      <c r="C11472" s="537" t="s">
        <v>200</v>
      </c>
      <c r="D11472" s="541" t="s">
        <v>13344</v>
      </c>
      <c r="E11472" s="540" t="s">
        <v>188</v>
      </c>
      <c r="F11472" s="496">
        <v>3.0499999999999998</v>
      </c>
    </row>
    <row r="11473" s="489" customFormat="1">
      <c r="B11473" s="494">
        <v>1957</v>
      </c>
      <c r="C11473" s="537" t="s">
        <v>200</v>
      </c>
      <c r="D11473" s="541" t="s">
        <v>13345</v>
      </c>
      <c r="E11473" s="540" t="s">
        <v>188</v>
      </c>
      <c r="F11473" s="496">
        <v>6.6100000000000003</v>
      </c>
    </row>
    <row r="11474" s="489" customFormat="1">
      <c r="B11474" s="494">
        <v>1958</v>
      </c>
      <c r="C11474" s="537" t="s">
        <v>200</v>
      </c>
      <c r="D11474" s="541" t="s">
        <v>13346</v>
      </c>
      <c r="E11474" s="540" t="s">
        <v>188</v>
      </c>
      <c r="F11474" s="496">
        <v>12.300000000000001</v>
      </c>
    </row>
    <row r="11475" s="489" customFormat="1">
      <c r="B11475" s="494">
        <v>1959</v>
      </c>
      <c r="C11475" s="537" t="s">
        <v>200</v>
      </c>
      <c r="D11475" s="541" t="s">
        <v>13347</v>
      </c>
      <c r="E11475" s="540" t="s">
        <v>188</v>
      </c>
      <c r="F11475" s="496">
        <v>13.35</v>
      </c>
    </row>
    <row r="11476" s="489" customFormat="1">
      <c r="B11476" s="494">
        <v>1925</v>
      </c>
      <c r="C11476" s="537" t="s">
        <v>200</v>
      </c>
      <c r="D11476" s="541" t="s">
        <v>13348</v>
      </c>
      <c r="E11476" s="540" t="s">
        <v>188</v>
      </c>
      <c r="F11476" s="496">
        <v>34.890000000000001</v>
      </c>
    </row>
    <row r="11477" s="489" customFormat="1">
      <c r="B11477" s="494">
        <v>1960</v>
      </c>
      <c r="C11477" s="537" t="s">
        <v>200</v>
      </c>
      <c r="D11477" s="541" t="s">
        <v>13349</v>
      </c>
      <c r="E11477" s="540" t="s">
        <v>188</v>
      </c>
      <c r="F11477" s="496">
        <v>53.57</v>
      </c>
    </row>
    <row r="11478" s="489" customFormat="1">
      <c r="B11478" s="494">
        <v>1961</v>
      </c>
      <c r="C11478" s="537" t="s">
        <v>200</v>
      </c>
      <c r="D11478" s="541" t="s">
        <v>13350</v>
      </c>
      <c r="E11478" s="540" t="s">
        <v>188</v>
      </c>
      <c r="F11478" s="496">
        <v>68.629999999999995</v>
      </c>
    </row>
    <row r="11479" s="489" customFormat="1">
      <c r="B11479" s="494">
        <v>38423</v>
      </c>
      <c r="C11479" s="537" t="s">
        <v>200</v>
      </c>
      <c r="D11479" s="541" t="s">
        <v>1052</v>
      </c>
      <c r="E11479" s="540" t="s">
        <v>188</v>
      </c>
      <c r="F11479" s="496">
        <v>37.240000000000002</v>
      </c>
    </row>
    <row r="11480" s="489" customFormat="1">
      <c r="B11480" s="494">
        <v>39866</v>
      </c>
      <c r="C11480" s="537" t="s">
        <v>200</v>
      </c>
      <c r="D11480" s="541" t="s">
        <v>13351</v>
      </c>
      <c r="E11480" s="540" t="s">
        <v>188</v>
      </c>
      <c r="F11480" s="496"/>
    </row>
    <row r="11481" s="489" customFormat="1">
      <c r="B11481" s="494">
        <v>39867</v>
      </c>
      <c r="C11481" s="537" t="s">
        <v>200</v>
      </c>
      <c r="D11481" s="541" t="s">
        <v>13352</v>
      </c>
      <c r="E11481" s="540" t="s">
        <v>188</v>
      </c>
      <c r="F11481" s="496"/>
    </row>
    <row r="11482" s="489" customFormat="1">
      <c r="B11482" s="494">
        <v>39868</v>
      </c>
      <c r="C11482" s="537" t="s">
        <v>200</v>
      </c>
      <c r="D11482" s="541" t="s">
        <v>13353</v>
      </c>
      <c r="E11482" s="540" t="s">
        <v>188</v>
      </c>
      <c r="F11482" s="496"/>
    </row>
    <row r="11483" s="489" customFormat="1">
      <c r="B11483" s="494">
        <v>37999</v>
      </c>
      <c r="C11483" s="537" t="s">
        <v>200</v>
      </c>
      <c r="D11483" s="541" t="s">
        <v>1053</v>
      </c>
      <c r="E11483" s="540" t="s">
        <v>188</v>
      </c>
      <c r="F11483" s="496">
        <v>9.4100000000000001</v>
      </c>
    </row>
    <row r="11484" s="489" customFormat="1">
      <c r="B11484" s="494">
        <v>38000</v>
      </c>
      <c r="C11484" s="537" t="s">
        <v>200</v>
      </c>
      <c r="D11484" s="541" t="s">
        <v>1054</v>
      </c>
      <c r="E11484" s="540" t="s">
        <v>188</v>
      </c>
      <c r="F11484" s="496">
        <v>10.99</v>
      </c>
    </row>
    <row r="11485" s="489" customFormat="1">
      <c r="B11485" s="494">
        <v>38129</v>
      </c>
      <c r="C11485" s="537" t="s">
        <v>200</v>
      </c>
      <c r="D11485" s="541" t="s">
        <v>13354</v>
      </c>
      <c r="E11485" s="540" t="s">
        <v>188</v>
      </c>
      <c r="F11485" s="496">
        <v>5.04</v>
      </c>
    </row>
    <row r="11486" s="489" customFormat="1">
      <c r="B11486" s="494">
        <v>38025</v>
      </c>
      <c r="C11486" s="537" t="s">
        <v>200</v>
      </c>
      <c r="D11486" s="541" t="s">
        <v>13355</v>
      </c>
      <c r="E11486" s="540" t="s">
        <v>188</v>
      </c>
      <c r="F11486" s="496">
        <v>6.8399999999999999</v>
      </c>
    </row>
    <row r="11487" s="489" customFormat="1">
      <c r="B11487" s="494">
        <v>38026</v>
      </c>
      <c r="C11487" s="537" t="s">
        <v>200</v>
      </c>
      <c r="D11487" s="541" t="s">
        <v>13356</v>
      </c>
      <c r="E11487" s="540" t="s">
        <v>188</v>
      </c>
      <c r="F11487" s="496">
        <v>16.879999999999999</v>
      </c>
    </row>
    <row r="11488" s="489" customFormat="1">
      <c r="B11488" s="494">
        <v>1858</v>
      </c>
      <c r="C11488" s="537" t="s">
        <v>200</v>
      </c>
      <c r="D11488" s="541" t="s">
        <v>13357</v>
      </c>
      <c r="E11488" s="540" t="s">
        <v>188</v>
      </c>
      <c r="F11488" s="496">
        <v>57.700000000000003</v>
      </c>
    </row>
    <row r="11489" s="489" customFormat="1">
      <c r="B11489" s="494">
        <v>1844</v>
      </c>
      <c r="C11489" s="537" t="s">
        <v>200</v>
      </c>
      <c r="D11489" s="541" t="s">
        <v>13358</v>
      </c>
      <c r="E11489" s="540" t="s">
        <v>188</v>
      </c>
      <c r="F11489" s="496">
        <v>132.15000000000001</v>
      </c>
    </row>
    <row r="11490" s="489" customFormat="1">
      <c r="B11490" s="494">
        <v>1863</v>
      </c>
      <c r="C11490" s="537" t="s">
        <v>200</v>
      </c>
      <c r="D11490" s="541" t="s">
        <v>13359</v>
      </c>
      <c r="E11490" s="540" t="s">
        <v>188</v>
      </c>
      <c r="F11490" s="496">
        <v>61.399999999999999</v>
      </c>
    </row>
    <row r="11491" s="489" customFormat="1">
      <c r="B11491" s="494">
        <v>1865</v>
      </c>
      <c r="C11491" s="537" t="s">
        <v>200</v>
      </c>
      <c r="D11491" s="541" t="s">
        <v>13360</v>
      </c>
      <c r="E11491" s="540" t="s">
        <v>188</v>
      </c>
      <c r="F11491" s="496">
        <v>159.99000000000001</v>
      </c>
    </row>
    <row r="11492" s="489" customFormat="1">
      <c r="B11492" s="494">
        <v>36355</v>
      </c>
      <c r="C11492" s="537" t="s">
        <v>200</v>
      </c>
      <c r="D11492" s="541" t="s">
        <v>13361</v>
      </c>
      <c r="E11492" s="540" t="s">
        <v>188</v>
      </c>
      <c r="F11492" s="496"/>
    </row>
    <row r="11493" s="489" customFormat="1">
      <c r="B11493" s="494">
        <v>36356</v>
      </c>
      <c r="C11493" s="537" t="s">
        <v>200</v>
      </c>
      <c r="D11493" s="541" t="s">
        <v>13362</v>
      </c>
      <c r="E11493" s="540" t="s">
        <v>188</v>
      </c>
      <c r="F11493" s="496"/>
    </row>
    <row r="11494" s="489" customFormat="1">
      <c r="B11494" s="494">
        <v>1940</v>
      </c>
      <c r="C11494" s="537" t="s">
        <v>200</v>
      </c>
      <c r="D11494" s="541" t="s">
        <v>13363</v>
      </c>
      <c r="E11494" s="540" t="s">
        <v>188</v>
      </c>
      <c r="F11494" s="496">
        <v>34.090000000000003</v>
      </c>
    </row>
    <row r="11495" s="489" customFormat="1">
      <c r="B11495" s="494">
        <v>1939</v>
      </c>
      <c r="C11495" s="537" t="s">
        <v>200</v>
      </c>
      <c r="D11495" s="541" t="s">
        <v>13364</v>
      </c>
      <c r="E11495" s="540" t="s">
        <v>188</v>
      </c>
      <c r="F11495" s="496">
        <v>9.3499999999999996</v>
      </c>
    </row>
    <row r="11496" s="489" customFormat="1">
      <c r="B11496" s="494">
        <v>1937</v>
      </c>
      <c r="C11496" s="537" t="s">
        <v>200</v>
      </c>
      <c r="D11496" s="541" t="s">
        <v>13365</v>
      </c>
      <c r="E11496" s="540" t="s">
        <v>188</v>
      </c>
      <c r="F11496" s="496">
        <v>5.75</v>
      </c>
    </row>
    <row r="11497" s="489" customFormat="1">
      <c r="B11497" s="494">
        <v>1938</v>
      </c>
      <c r="C11497" s="537" t="s">
        <v>200</v>
      </c>
      <c r="D11497" s="541" t="s">
        <v>13366</v>
      </c>
      <c r="E11497" s="540" t="s">
        <v>188</v>
      </c>
      <c r="F11497" s="496">
        <v>6.54</v>
      </c>
    </row>
    <row r="11498" s="489" customFormat="1">
      <c r="B11498" s="494">
        <v>1966</v>
      </c>
      <c r="C11498" s="537" t="s">
        <v>200</v>
      </c>
      <c r="D11498" s="541" t="s">
        <v>13367</v>
      </c>
      <c r="E11498" s="540" t="s">
        <v>188</v>
      </c>
      <c r="F11498" s="496">
        <v>24.489999999999998</v>
      </c>
    </row>
    <row r="11499" s="489" customFormat="1">
      <c r="B11499" s="494">
        <v>1933</v>
      </c>
      <c r="C11499" s="537" t="s">
        <v>200</v>
      </c>
      <c r="D11499" s="541" t="s">
        <v>1055</v>
      </c>
      <c r="E11499" s="540" t="s">
        <v>188</v>
      </c>
      <c r="F11499" s="496">
        <v>5.2800000000000002</v>
      </c>
    </row>
    <row r="11500" s="489" customFormat="1">
      <c r="B11500" s="494">
        <v>1932</v>
      </c>
      <c r="C11500" s="537" t="s">
        <v>200</v>
      </c>
      <c r="D11500" s="541" t="s">
        <v>13368</v>
      </c>
      <c r="E11500" s="540" t="s">
        <v>188</v>
      </c>
      <c r="F11500" s="496">
        <v>12.08</v>
      </c>
    </row>
    <row r="11501" s="489" customFormat="1">
      <c r="B11501" s="494">
        <v>1951</v>
      </c>
      <c r="C11501" s="537" t="s">
        <v>200</v>
      </c>
      <c r="D11501" s="541" t="s">
        <v>1056</v>
      </c>
      <c r="E11501" s="540" t="s">
        <v>188</v>
      </c>
      <c r="F11501" s="496">
        <v>25.190000000000001</v>
      </c>
    </row>
    <row r="11502" s="489" customFormat="1">
      <c r="B11502" s="494">
        <v>1970</v>
      </c>
      <c r="C11502" s="537" t="s">
        <v>200</v>
      </c>
      <c r="D11502" s="541" t="s">
        <v>13369</v>
      </c>
      <c r="E11502" s="540" t="s">
        <v>188</v>
      </c>
      <c r="F11502" s="496">
        <v>61.210000000000001</v>
      </c>
    </row>
    <row r="11503" s="489" customFormat="1">
      <c r="B11503" s="494">
        <v>1967</v>
      </c>
      <c r="C11503" s="537" t="s">
        <v>200</v>
      </c>
      <c r="D11503" s="541" t="s">
        <v>13370</v>
      </c>
      <c r="E11503" s="540" t="s">
        <v>188</v>
      </c>
      <c r="F11503" s="496">
        <v>7.2699999999999996</v>
      </c>
    </row>
    <row r="11504" s="489" customFormat="1">
      <c r="B11504" s="494">
        <v>1968</v>
      </c>
      <c r="C11504" s="537" t="s">
        <v>200</v>
      </c>
      <c r="D11504" s="541" t="s">
        <v>13371</v>
      </c>
      <c r="E11504" s="540" t="s">
        <v>188</v>
      </c>
      <c r="F11504" s="496">
        <v>14.359999999999999</v>
      </c>
    </row>
    <row r="11505" s="489" customFormat="1">
      <c r="B11505" s="494">
        <v>1969</v>
      </c>
      <c r="C11505" s="537" t="s">
        <v>200</v>
      </c>
      <c r="D11505" s="541" t="s">
        <v>13372</v>
      </c>
      <c r="E11505" s="540" t="s">
        <v>188</v>
      </c>
      <c r="F11505" s="496">
        <v>46.759999999999998</v>
      </c>
    </row>
    <row r="11506" s="489" customFormat="1">
      <c r="B11506" s="494">
        <v>1827</v>
      </c>
      <c r="C11506" s="537" t="s">
        <v>200</v>
      </c>
      <c r="D11506" s="541" t="s">
        <v>13373</v>
      </c>
      <c r="E11506" s="540" t="s">
        <v>188</v>
      </c>
      <c r="F11506" s="496">
        <v>162.22999999999999</v>
      </c>
    </row>
    <row r="11507" s="489" customFormat="1">
      <c r="B11507" s="494">
        <v>1831</v>
      </c>
      <c r="C11507" s="537" t="s">
        <v>200</v>
      </c>
      <c r="D11507" s="541" t="s">
        <v>13374</v>
      </c>
      <c r="E11507" s="540" t="s">
        <v>188</v>
      </c>
      <c r="F11507" s="496">
        <v>35.409999999999997</v>
      </c>
    </row>
    <row r="11508" s="489" customFormat="1">
      <c r="B11508" s="494">
        <v>1825</v>
      </c>
      <c r="C11508" s="537" t="s">
        <v>200</v>
      </c>
      <c r="D11508" s="541" t="s">
        <v>13375</v>
      </c>
      <c r="E11508" s="540" t="s">
        <v>188</v>
      </c>
      <c r="F11508" s="496">
        <v>87.400000000000006</v>
      </c>
    </row>
    <row r="11509" s="489" customFormat="1">
      <c r="B11509" s="494">
        <v>1828</v>
      </c>
      <c r="C11509" s="537" t="s">
        <v>200</v>
      </c>
      <c r="D11509" s="541" t="s">
        <v>13376</v>
      </c>
      <c r="E11509" s="540" t="s">
        <v>188</v>
      </c>
      <c r="F11509" s="496">
        <v>197.97</v>
      </c>
    </row>
    <row r="11510" s="489" customFormat="1">
      <c r="B11510" s="494">
        <v>1845</v>
      </c>
      <c r="C11510" s="537" t="s">
        <v>200</v>
      </c>
      <c r="D11510" s="541" t="s">
        <v>13377</v>
      </c>
      <c r="E11510" s="540" t="s">
        <v>188</v>
      </c>
      <c r="F11510" s="496">
        <v>44.380000000000003</v>
      </c>
    </row>
    <row r="11511" s="489" customFormat="1">
      <c r="B11511" s="494">
        <v>1824</v>
      </c>
      <c r="C11511" s="537" t="s">
        <v>200</v>
      </c>
      <c r="D11511" s="541" t="s">
        <v>13378</v>
      </c>
      <c r="E11511" s="540" t="s">
        <v>188</v>
      </c>
      <c r="F11511" s="496">
        <v>104.78</v>
      </c>
    </row>
    <row r="11512" s="489" customFormat="1">
      <c r="B11512" s="494">
        <v>42693</v>
      </c>
      <c r="C11512" s="537" t="s">
        <v>200</v>
      </c>
      <c r="D11512" s="541" t="s">
        <v>13379</v>
      </c>
      <c r="E11512" s="540" t="s">
        <v>188</v>
      </c>
      <c r="F11512" s="496">
        <v>449.44</v>
      </c>
    </row>
    <row r="11513" s="489" customFormat="1">
      <c r="B11513" s="494">
        <v>42695</v>
      </c>
      <c r="C11513" s="537" t="s">
        <v>200</v>
      </c>
      <c r="D11513" s="541" t="s">
        <v>13380</v>
      </c>
      <c r="E11513" s="540" t="s">
        <v>188</v>
      </c>
      <c r="F11513" s="496">
        <v>314</v>
      </c>
    </row>
    <row r="11514" s="489" customFormat="1">
      <c r="B11514" s="494">
        <v>42694</v>
      </c>
      <c r="C11514" s="537" t="s">
        <v>200</v>
      </c>
      <c r="D11514" s="541" t="s">
        <v>13381</v>
      </c>
      <c r="E11514" s="540" t="s">
        <v>188</v>
      </c>
      <c r="F11514" s="496">
        <v>601.44000000000005</v>
      </c>
    </row>
    <row r="11515" s="489" customFormat="1">
      <c r="B11515" s="494">
        <v>20097</v>
      </c>
      <c r="C11515" s="537" t="s">
        <v>200</v>
      </c>
      <c r="D11515" s="541" t="s">
        <v>13382</v>
      </c>
      <c r="E11515" s="540" t="s">
        <v>188</v>
      </c>
      <c r="F11515" s="496">
        <v>26.079999999999998</v>
      </c>
    </row>
    <row r="11516" s="489" customFormat="1">
      <c r="B11516" s="494">
        <v>20098</v>
      </c>
      <c r="C11516" s="537" t="s">
        <v>200</v>
      </c>
      <c r="D11516" s="541" t="s">
        <v>13383</v>
      </c>
      <c r="E11516" s="540" t="s">
        <v>188</v>
      </c>
      <c r="F11516" s="496">
        <v>106.58</v>
      </c>
    </row>
    <row r="11517" s="489" customFormat="1">
      <c r="B11517" s="494">
        <v>20096</v>
      </c>
      <c r="C11517" s="537" t="s">
        <v>200</v>
      </c>
      <c r="D11517" s="541" t="s">
        <v>13384</v>
      </c>
      <c r="E11517" s="540" t="s">
        <v>188</v>
      </c>
      <c r="F11517" s="496">
        <v>26.989999999999998</v>
      </c>
    </row>
    <row r="11518" s="489" customFormat="1">
      <c r="B11518" s="494">
        <v>44472</v>
      </c>
      <c r="C11518" s="537" t="s">
        <v>200</v>
      </c>
      <c r="D11518" s="541" t="s">
        <v>1144</v>
      </c>
      <c r="E11518" s="540" t="s">
        <v>188</v>
      </c>
      <c r="F11518" s="496"/>
    </row>
    <row r="11519" s="489" customFormat="1">
      <c r="B11519" s="494">
        <v>38369</v>
      </c>
      <c r="C11519" s="537" t="s">
        <v>200</v>
      </c>
      <c r="D11519" s="541" t="s">
        <v>1145</v>
      </c>
      <c r="E11519" s="540" t="s">
        <v>188</v>
      </c>
      <c r="F11519" s="496">
        <v>23.100000000000001</v>
      </c>
    </row>
    <row r="11520" s="489" customFormat="1">
      <c r="B11520" s="494">
        <v>38370</v>
      </c>
      <c r="C11520" s="537" t="s">
        <v>200</v>
      </c>
      <c r="D11520" s="541" t="s">
        <v>1146</v>
      </c>
      <c r="E11520" s="540" t="s">
        <v>188</v>
      </c>
      <c r="F11520" s="496">
        <v>15.58</v>
      </c>
    </row>
    <row r="11521" s="489" customFormat="1">
      <c r="B11521" s="494">
        <v>45199</v>
      </c>
      <c r="C11521" s="537" t="s">
        <v>200</v>
      </c>
      <c r="D11521" s="541" t="s">
        <v>13385</v>
      </c>
      <c r="E11521" s="540" t="s">
        <v>188</v>
      </c>
      <c r="F11521" s="496">
        <v>35.740000000000002</v>
      </c>
    </row>
    <row r="11522" s="489" customFormat="1">
      <c r="B11522" s="494">
        <v>38372</v>
      </c>
      <c r="C11522" s="537" t="s">
        <v>200</v>
      </c>
      <c r="D11522" s="541" t="s">
        <v>1147</v>
      </c>
      <c r="E11522" s="540" t="s">
        <v>188</v>
      </c>
      <c r="F11522" s="496">
        <v>13.24</v>
      </c>
    </row>
    <row r="11523" s="489" customFormat="1">
      <c r="B11523" s="494">
        <v>2358</v>
      </c>
      <c r="C11523" s="537" t="s">
        <v>200</v>
      </c>
      <c r="D11523" s="541" t="s">
        <v>13386</v>
      </c>
      <c r="E11523" s="540" t="s">
        <v>157</v>
      </c>
      <c r="F11523" s="496">
        <v>45.689999999999998</v>
      </c>
    </row>
    <row r="11524" s="489" customFormat="1">
      <c r="B11524" s="495">
        <v>40807</v>
      </c>
      <c r="C11524" s="537" t="s">
        <v>200</v>
      </c>
      <c r="D11524" s="541" t="s">
        <v>1148</v>
      </c>
      <c r="E11524" s="540" t="s">
        <v>185</v>
      </c>
      <c r="F11524" s="496">
        <v>8069.1499999999996</v>
      </c>
    </row>
    <row r="11525" s="489" customFormat="1">
      <c r="B11525" s="495">
        <v>44330</v>
      </c>
      <c r="C11525" s="537" t="s">
        <v>200</v>
      </c>
      <c r="D11525" s="541" t="s">
        <v>13387</v>
      </c>
      <c r="E11525" s="540" t="s">
        <v>187</v>
      </c>
      <c r="F11525" s="496">
        <v>13.039999999999999</v>
      </c>
    </row>
    <row r="11526" s="489" customFormat="1">
      <c r="B11526" s="495">
        <v>43144</v>
      </c>
      <c r="C11526" s="537" t="s">
        <v>200</v>
      </c>
      <c r="D11526" s="541" t="s">
        <v>13388</v>
      </c>
      <c r="E11526" s="540" t="s">
        <v>186</v>
      </c>
      <c r="F11526" s="496">
        <v>33.649999999999999</v>
      </c>
    </row>
    <row r="11527" s="489" customFormat="1">
      <c r="B11527" s="495">
        <v>39397</v>
      </c>
      <c r="C11527" s="537" t="s">
        <v>200</v>
      </c>
      <c r="D11527" s="541" t="s">
        <v>1149</v>
      </c>
      <c r="E11527" s="540" t="s">
        <v>187</v>
      </c>
      <c r="F11527" s="496">
        <v>15.34</v>
      </c>
    </row>
    <row r="11528" s="489" customFormat="1">
      <c r="B11528" s="495">
        <v>2692</v>
      </c>
      <c r="C11528" s="537" t="s">
        <v>200</v>
      </c>
      <c r="D11528" s="541" t="s">
        <v>1150</v>
      </c>
      <c r="E11528" s="540" t="s">
        <v>187</v>
      </c>
      <c r="F11528" s="496">
        <v>6.1900000000000004</v>
      </c>
    </row>
    <row r="11529" s="489" customFormat="1">
      <c r="B11529" s="495">
        <v>45299</v>
      </c>
      <c r="C11529" s="537" t="s">
        <v>200</v>
      </c>
      <c r="D11529" s="541" t="s">
        <v>13389</v>
      </c>
      <c r="E11529" s="540" t="s">
        <v>188</v>
      </c>
      <c r="F11529" s="496">
        <v>89.129999999999995</v>
      </c>
    </row>
    <row r="11530" s="489" customFormat="1">
      <c r="B11530" s="495">
        <v>44329</v>
      </c>
      <c r="C11530" s="537" t="s">
        <v>200</v>
      </c>
      <c r="D11530" s="541" t="s">
        <v>13390</v>
      </c>
      <c r="E11530" s="540" t="s">
        <v>187</v>
      </c>
      <c r="F11530" s="496">
        <v>17.09</v>
      </c>
    </row>
    <row r="11531" s="489" customFormat="1">
      <c r="B11531" s="495">
        <v>5318</v>
      </c>
      <c r="C11531" s="537" t="s">
        <v>200</v>
      </c>
      <c r="D11531" s="541" t="s">
        <v>13391</v>
      </c>
      <c r="E11531" s="540" t="s">
        <v>187</v>
      </c>
      <c r="F11531" s="496">
        <v>27.640000000000001</v>
      </c>
    </row>
    <row r="11532" s="489" customFormat="1">
      <c r="B11532" s="495">
        <v>5330</v>
      </c>
      <c r="C11532" s="537" t="s">
        <v>200</v>
      </c>
      <c r="D11532" s="541" t="s">
        <v>1151</v>
      </c>
      <c r="E11532" s="540" t="s">
        <v>187</v>
      </c>
      <c r="F11532" s="496">
        <v>63</v>
      </c>
    </row>
    <row r="11533" s="489" customFormat="1">
      <c r="B11533" s="494">
        <v>44532</v>
      </c>
      <c r="C11533" s="537" t="s">
        <v>200</v>
      </c>
      <c r="D11533" s="541" t="s">
        <v>13392</v>
      </c>
      <c r="E11533" s="540" t="s">
        <v>188</v>
      </c>
      <c r="F11533" s="496">
        <v>23.690000000000001</v>
      </c>
    </row>
    <row r="11534" s="489" customFormat="1">
      <c r="B11534" s="494">
        <v>44531</v>
      </c>
      <c r="C11534" s="537" t="s">
        <v>200</v>
      </c>
      <c r="D11534" s="541" t="s">
        <v>13393</v>
      </c>
      <c r="E11534" s="540" t="s">
        <v>188</v>
      </c>
      <c r="F11534" s="496">
        <v>81.230000000000004</v>
      </c>
    </row>
    <row r="11535" s="489" customFormat="1">
      <c r="B11535" s="494">
        <v>13887</v>
      </c>
      <c r="C11535" s="537" t="s">
        <v>200</v>
      </c>
      <c r="D11535" s="541" t="s">
        <v>13394</v>
      </c>
      <c r="E11535" s="540" t="s">
        <v>188</v>
      </c>
      <c r="F11535" s="496">
        <v>353.85000000000002</v>
      </c>
    </row>
    <row r="11536" s="489" customFormat="1">
      <c r="B11536" s="495">
        <v>38140</v>
      </c>
      <c r="C11536" s="537" t="s">
        <v>200</v>
      </c>
      <c r="D11536" s="541" t="s">
        <v>13395</v>
      </c>
      <c r="E11536" s="540" t="s">
        <v>188</v>
      </c>
      <c r="F11536" s="496">
        <v>28.98</v>
      </c>
    </row>
    <row r="11537" s="489" customFormat="1">
      <c r="B11537" s="494">
        <v>44495</v>
      </c>
      <c r="C11537" s="537" t="s">
        <v>200</v>
      </c>
      <c r="D11537" s="541" t="s">
        <v>13396</v>
      </c>
      <c r="E11537" s="540" t="s">
        <v>188</v>
      </c>
      <c r="F11537" s="496">
        <v>30.640000000000001</v>
      </c>
    </row>
    <row r="11538" s="489" customFormat="1">
      <c r="B11538" s="494">
        <v>44533</v>
      </c>
      <c r="C11538" s="537" t="s">
        <v>200</v>
      </c>
      <c r="D11538" s="541" t="s">
        <v>13397</v>
      </c>
      <c r="E11538" s="540" t="s">
        <v>188</v>
      </c>
      <c r="F11538" s="496">
        <v>31.09</v>
      </c>
    </row>
    <row r="11539" s="489" customFormat="1">
      <c r="B11539" s="494">
        <v>44534</v>
      </c>
      <c r="C11539" s="537" t="s">
        <v>200</v>
      </c>
      <c r="D11539" s="541" t="s">
        <v>1152</v>
      </c>
      <c r="E11539" s="540" t="s">
        <v>188</v>
      </c>
      <c r="F11539" s="496">
        <v>6.0999999999999996</v>
      </c>
    </row>
    <row r="11540" s="489" customFormat="1">
      <c r="B11540" s="494">
        <v>34729</v>
      </c>
      <c r="C11540" s="537" t="s">
        <v>200</v>
      </c>
      <c r="D11540" s="541" t="s">
        <v>13398</v>
      </c>
      <c r="E11540" s="540" t="s">
        <v>188</v>
      </c>
      <c r="F11540" s="496">
        <v>1457.72</v>
      </c>
    </row>
    <row r="11541" s="489" customFormat="1">
      <c r="B11541" s="494">
        <v>34734</v>
      </c>
      <c r="C11541" s="537" t="s">
        <v>200</v>
      </c>
      <c r="D11541" s="541" t="s">
        <v>13399</v>
      </c>
      <c r="E11541" s="540" t="s">
        <v>188</v>
      </c>
      <c r="F11541" s="496">
        <v>2257.0100000000002</v>
      </c>
    </row>
    <row r="11542" s="489" customFormat="1">
      <c r="B11542" s="494">
        <v>34738</v>
      </c>
      <c r="C11542" s="537" t="s">
        <v>200</v>
      </c>
      <c r="D11542" s="541" t="s">
        <v>13400</v>
      </c>
      <c r="E11542" s="540" t="s">
        <v>188</v>
      </c>
      <c r="F11542" s="496">
        <v>5273.0900000000001</v>
      </c>
    </row>
    <row r="11543" s="489" customFormat="1">
      <c r="B11543" s="494">
        <v>34623</v>
      </c>
      <c r="C11543" s="537" t="s">
        <v>200</v>
      </c>
      <c r="D11543" s="541" t="s">
        <v>13401</v>
      </c>
      <c r="E11543" s="540" t="s">
        <v>188</v>
      </c>
      <c r="F11543" s="496">
        <v>63.189999999999998</v>
      </c>
    </row>
    <row r="11544" s="489" customFormat="1">
      <c r="B11544" s="494">
        <v>34616</v>
      </c>
      <c r="C11544" s="537" t="s">
        <v>200</v>
      </c>
      <c r="D11544" s="541" t="s">
        <v>13402</v>
      </c>
      <c r="E11544" s="540" t="s">
        <v>188</v>
      </c>
      <c r="F11544" s="496">
        <v>64.170000000000002</v>
      </c>
    </row>
    <row r="11545" s="489" customFormat="1">
      <c r="B11545" s="494">
        <v>34628</v>
      </c>
      <c r="C11545" s="537" t="s">
        <v>200</v>
      </c>
      <c r="D11545" s="541" t="s">
        <v>13403</v>
      </c>
      <c r="E11545" s="540" t="s">
        <v>188</v>
      </c>
      <c r="F11545" s="496">
        <v>90.510000000000005</v>
      </c>
    </row>
    <row r="11546" s="489" customFormat="1">
      <c r="B11546" s="494">
        <v>34686</v>
      </c>
      <c r="C11546" s="537" t="s">
        <v>200</v>
      </c>
      <c r="D11546" s="541" t="s">
        <v>13404</v>
      </c>
      <c r="E11546" s="540" t="s">
        <v>188</v>
      </c>
      <c r="F11546" s="496">
        <v>16.600000000000001</v>
      </c>
    </row>
    <row r="11547" s="489" customFormat="1">
      <c r="B11547" s="494">
        <v>34653</v>
      </c>
      <c r="C11547" s="537" t="s">
        <v>200</v>
      </c>
      <c r="D11547" s="541" t="s">
        <v>13405</v>
      </c>
      <c r="E11547" s="540" t="s">
        <v>188</v>
      </c>
      <c r="F11547" s="496">
        <v>11.19</v>
      </c>
    </row>
    <row r="11548" s="489" customFormat="1">
      <c r="B11548" s="494">
        <v>34688</v>
      </c>
      <c r="C11548" s="537" t="s">
        <v>200</v>
      </c>
      <c r="D11548" s="541" t="s">
        <v>13406</v>
      </c>
      <c r="E11548" s="540" t="s">
        <v>188</v>
      </c>
      <c r="F11548" s="496">
        <v>20.289999999999999</v>
      </c>
    </row>
    <row r="11549" s="489" customFormat="1">
      <c r="B11549" s="494">
        <v>34709</v>
      </c>
      <c r="C11549" s="537" t="s">
        <v>200</v>
      </c>
      <c r="D11549" s="541" t="s">
        <v>13407</v>
      </c>
      <c r="E11549" s="540" t="s">
        <v>188</v>
      </c>
      <c r="F11549" s="496">
        <v>78.629999999999995</v>
      </c>
    </row>
    <row r="11550" s="489" customFormat="1">
      <c r="B11550" s="494">
        <v>34714</v>
      </c>
      <c r="C11550" s="537" t="s">
        <v>200</v>
      </c>
      <c r="D11550" s="541" t="s">
        <v>13408</v>
      </c>
      <c r="E11550" s="540" t="s">
        <v>188</v>
      </c>
      <c r="F11550" s="496">
        <v>93.909999999999997</v>
      </c>
    </row>
    <row r="11551" s="489" customFormat="1">
      <c r="B11551" s="494">
        <v>2391</v>
      </c>
      <c r="C11551" s="537" t="s">
        <v>200</v>
      </c>
      <c r="D11551" s="541" t="s">
        <v>13409</v>
      </c>
      <c r="E11551" s="540" t="s">
        <v>188</v>
      </c>
      <c r="F11551" s="496">
        <v>428.87</v>
      </c>
    </row>
    <row r="11552" s="489" customFormat="1">
      <c r="B11552" s="494">
        <v>2374</v>
      </c>
      <c r="C11552" s="537" t="s">
        <v>200</v>
      </c>
      <c r="D11552" s="541" t="s">
        <v>1153</v>
      </c>
      <c r="E11552" s="540" t="s">
        <v>188</v>
      </c>
      <c r="F11552" s="496">
        <v>486.55000000000001</v>
      </c>
    </row>
    <row r="11553" s="489" customFormat="1">
      <c r="B11553" s="494">
        <v>2377</v>
      </c>
      <c r="C11553" s="537" t="s">
        <v>200</v>
      </c>
      <c r="D11553" s="541" t="s">
        <v>1154</v>
      </c>
      <c r="E11553" s="540" t="s">
        <v>188</v>
      </c>
      <c r="F11553" s="496">
        <v>682.82000000000005</v>
      </c>
    </row>
    <row r="11554" s="489" customFormat="1">
      <c r="B11554" s="494">
        <v>2393</v>
      </c>
      <c r="C11554" s="537" t="s">
        <v>200</v>
      </c>
      <c r="D11554" s="541" t="s">
        <v>1155</v>
      </c>
      <c r="E11554" s="540" t="s">
        <v>188</v>
      </c>
      <c r="F11554" s="496">
        <v>1143.47</v>
      </c>
    </row>
    <row r="11555" s="489" customFormat="1">
      <c r="B11555" s="494">
        <v>34705</v>
      </c>
      <c r="C11555" s="537" t="s">
        <v>200</v>
      </c>
      <c r="D11555" s="541" t="s">
        <v>13410</v>
      </c>
      <c r="E11555" s="540" t="s">
        <v>188</v>
      </c>
      <c r="F11555" s="496">
        <v>1000.13</v>
      </c>
    </row>
    <row r="11556" s="489" customFormat="1">
      <c r="B11556" s="494">
        <v>34707</v>
      </c>
      <c r="C11556" s="537" t="s">
        <v>200</v>
      </c>
      <c r="D11556" s="541" t="s">
        <v>1156</v>
      </c>
      <c r="E11556" s="540" t="s">
        <v>188</v>
      </c>
      <c r="F11556" s="496">
        <v>1853.25</v>
      </c>
    </row>
    <row r="11557" s="489" customFormat="1">
      <c r="B11557" s="494">
        <v>34544</v>
      </c>
      <c r="C11557" s="537" t="s">
        <v>200</v>
      </c>
      <c r="D11557" s="541" t="s">
        <v>13411</v>
      </c>
      <c r="E11557" s="540" t="s">
        <v>188</v>
      </c>
      <c r="F11557" s="496">
        <v>1853.0599999999999</v>
      </c>
    </row>
    <row r="11558" s="489" customFormat="1">
      <c r="B11558" s="494">
        <v>2378</v>
      </c>
      <c r="C11558" s="537" t="s">
        <v>200</v>
      </c>
      <c r="D11558" s="541" t="s">
        <v>1157</v>
      </c>
      <c r="E11558" s="540" t="s">
        <v>188</v>
      </c>
      <c r="F11558" s="496">
        <v>1570.71</v>
      </c>
    </row>
    <row r="11559" s="489" customFormat="1">
      <c r="B11559" s="494">
        <v>2379</v>
      </c>
      <c r="C11559" s="537" t="s">
        <v>200</v>
      </c>
      <c r="D11559" s="541" t="s">
        <v>1158</v>
      </c>
      <c r="E11559" s="540" t="s">
        <v>188</v>
      </c>
      <c r="F11559" s="496">
        <v>1570.71</v>
      </c>
    </row>
    <row r="11560" s="489" customFormat="1">
      <c r="B11560" s="494">
        <v>2376</v>
      </c>
      <c r="C11560" s="537" t="s">
        <v>200</v>
      </c>
      <c r="D11560" s="541" t="s">
        <v>1159</v>
      </c>
      <c r="E11560" s="540" t="s">
        <v>188</v>
      </c>
      <c r="F11560" s="496">
        <v>2586.9400000000001</v>
      </c>
    </row>
    <row r="11561" s="489" customFormat="1">
      <c r="B11561" s="494">
        <v>2394</v>
      </c>
      <c r="C11561" s="537" t="s">
        <v>200</v>
      </c>
      <c r="D11561" s="541" t="s">
        <v>1160</v>
      </c>
      <c r="E11561" s="540" t="s">
        <v>188</v>
      </c>
      <c r="F11561" s="496">
        <v>5530.4099999999999</v>
      </c>
    </row>
    <row r="11562" s="489" customFormat="1">
      <c r="B11562" s="494">
        <v>2388</v>
      </c>
      <c r="C11562" s="537" t="s">
        <v>200</v>
      </c>
      <c r="D11562" s="541" t="s">
        <v>13412</v>
      </c>
      <c r="E11562" s="540" t="s">
        <v>188</v>
      </c>
      <c r="F11562" s="496">
        <v>78.040000000000006</v>
      </c>
    </row>
    <row r="11563" s="489" customFormat="1">
      <c r="B11563" s="494">
        <v>34606</v>
      </c>
      <c r="C11563" s="537" t="s">
        <v>200</v>
      </c>
      <c r="D11563" s="541" t="s">
        <v>1161</v>
      </c>
      <c r="E11563" s="540" t="s">
        <v>188</v>
      </c>
      <c r="F11563" s="496">
        <v>119.7</v>
      </c>
    </row>
    <row r="11564" s="489" customFormat="1">
      <c r="B11564" s="495">
        <v>2370</v>
      </c>
      <c r="C11564" s="537" t="s">
        <v>200</v>
      </c>
      <c r="D11564" s="541" t="s">
        <v>1163</v>
      </c>
      <c r="E11564" s="540" t="s">
        <v>188</v>
      </c>
      <c r="F11564" s="496">
        <v>14.5</v>
      </c>
    </row>
    <row r="11565" s="489" customFormat="1">
      <c r="B11565" s="494">
        <v>2386</v>
      </c>
      <c r="C11565" s="537" t="s">
        <v>200</v>
      </c>
      <c r="D11565" s="541" t="s">
        <v>13413</v>
      </c>
      <c r="E11565" s="540" t="s">
        <v>188</v>
      </c>
      <c r="F11565" s="496">
        <v>24.32</v>
      </c>
    </row>
    <row r="11566" s="489" customFormat="1">
      <c r="B11566" s="494">
        <v>34689</v>
      </c>
      <c r="C11566" s="537" t="s">
        <v>200</v>
      </c>
      <c r="D11566" s="541" t="s">
        <v>1162</v>
      </c>
      <c r="E11566" s="540" t="s">
        <v>188</v>
      </c>
      <c r="F11566" s="496">
        <v>38.109999999999999</v>
      </c>
    </row>
    <row r="11567" s="489" customFormat="1">
      <c r="B11567" s="494">
        <v>2392</v>
      </c>
      <c r="C11567" s="537" t="s">
        <v>200</v>
      </c>
      <c r="D11567" s="541" t="s">
        <v>13414</v>
      </c>
      <c r="E11567" s="540" t="s">
        <v>188</v>
      </c>
      <c r="F11567" s="496">
        <v>97.329999999999998</v>
      </c>
    </row>
    <row r="11568" s="489" customFormat="1">
      <c r="B11568" s="494">
        <v>2373</v>
      </c>
      <c r="C11568" s="537" t="s">
        <v>200</v>
      </c>
      <c r="D11568" s="541" t="s">
        <v>1164</v>
      </c>
      <c r="E11568" s="540" t="s">
        <v>188</v>
      </c>
      <c r="F11568" s="496">
        <v>137.13999999999999</v>
      </c>
    </row>
    <row r="11569" s="489" customFormat="1">
      <c r="B11569" s="494">
        <v>39465</v>
      </c>
      <c r="C11569" s="537" t="s">
        <v>200</v>
      </c>
      <c r="D11569" s="541" t="s">
        <v>1165</v>
      </c>
      <c r="E11569" s="540" t="s">
        <v>188</v>
      </c>
      <c r="F11569" s="496">
        <v>83.769999999999996</v>
      </c>
    </row>
    <row r="11570" s="489" customFormat="1">
      <c r="B11570" s="494">
        <v>39466</v>
      </c>
      <c r="C11570" s="537" t="s">
        <v>200</v>
      </c>
      <c r="D11570" s="541" t="s">
        <v>1166</v>
      </c>
      <c r="E11570" s="540" t="s">
        <v>188</v>
      </c>
      <c r="F11570" s="496">
        <v>94.25</v>
      </c>
    </row>
    <row r="11571" s="489" customFormat="1">
      <c r="B11571" s="494">
        <v>39467</v>
      </c>
      <c r="C11571" s="537" t="s">
        <v>200</v>
      </c>
      <c r="D11571" s="541" t="s">
        <v>1167</v>
      </c>
      <c r="E11571" s="540" t="s">
        <v>188</v>
      </c>
      <c r="F11571" s="496">
        <v>120.55</v>
      </c>
    </row>
    <row r="11572" s="489" customFormat="1">
      <c r="B11572" s="494">
        <v>39468</v>
      </c>
      <c r="C11572" s="537" t="s">
        <v>200</v>
      </c>
      <c r="D11572" s="541" t="s">
        <v>1168</v>
      </c>
      <c r="E11572" s="540" t="s">
        <v>188</v>
      </c>
      <c r="F11572" s="496">
        <v>214.28</v>
      </c>
    </row>
    <row r="11573" s="489" customFormat="1">
      <c r="B11573" s="494">
        <v>39469</v>
      </c>
      <c r="C11573" s="537" t="s">
        <v>200</v>
      </c>
      <c r="D11573" s="541" t="s">
        <v>1169</v>
      </c>
      <c r="E11573" s="540" t="s">
        <v>188</v>
      </c>
      <c r="F11573" s="496">
        <v>87.290000000000006</v>
      </c>
    </row>
    <row r="11574" s="489" customFormat="1">
      <c r="B11574" s="494">
        <v>39470</v>
      </c>
      <c r="C11574" s="537" t="s">
        <v>200</v>
      </c>
      <c r="D11574" s="541" t="s">
        <v>1170</v>
      </c>
      <c r="E11574" s="540" t="s">
        <v>188</v>
      </c>
      <c r="F11574" s="496">
        <v>107.25</v>
      </c>
    </row>
    <row r="11575" s="489" customFormat="1">
      <c r="B11575" s="494">
        <v>39471</v>
      </c>
      <c r="C11575" s="537" t="s">
        <v>200</v>
      </c>
      <c r="D11575" s="541" t="s">
        <v>1171</v>
      </c>
      <c r="E11575" s="540" t="s">
        <v>188</v>
      </c>
      <c r="F11575" s="496">
        <v>128.88</v>
      </c>
    </row>
    <row r="11576" s="489" customFormat="1">
      <c r="B11576" s="494">
        <v>39472</v>
      </c>
      <c r="C11576" s="537" t="s">
        <v>200</v>
      </c>
      <c r="D11576" s="541" t="s">
        <v>1172</v>
      </c>
      <c r="E11576" s="540" t="s">
        <v>188</v>
      </c>
      <c r="F11576" s="496">
        <v>223.94</v>
      </c>
    </row>
    <row r="11577" s="489" customFormat="1">
      <c r="B11577" s="494">
        <v>39473</v>
      </c>
      <c r="C11577" s="537" t="s">
        <v>200</v>
      </c>
      <c r="D11577" s="541" t="s">
        <v>1173</v>
      </c>
      <c r="E11577" s="540" t="s">
        <v>188</v>
      </c>
      <c r="F11577" s="496">
        <v>144.66</v>
      </c>
    </row>
    <row r="11578" s="489" customFormat="1">
      <c r="B11578" s="494">
        <v>39474</v>
      </c>
      <c r="C11578" s="537" t="s">
        <v>200</v>
      </c>
      <c r="D11578" s="541" t="s">
        <v>1174</v>
      </c>
      <c r="E11578" s="540" t="s">
        <v>188</v>
      </c>
      <c r="F11578" s="496">
        <v>154.22</v>
      </c>
    </row>
    <row r="11579" s="489" customFormat="1">
      <c r="B11579" s="494">
        <v>39475</v>
      </c>
      <c r="C11579" s="537" t="s">
        <v>200</v>
      </c>
      <c r="D11579" s="541" t="s">
        <v>1175</v>
      </c>
      <c r="E11579" s="540" t="s">
        <v>188</v>
      </c>
      <c r="F11579" s="496">
        <v>174.97999999999999</v>
      </c>
    </row>
    <row r="11580" s="489" customFormat="1">
      <c r="B11580" s="494">
        <v>39476</v>
      </c>
      <c r="C11580" s="537" t="s">
        <v>200</v>
      </c>
      <c r="D11580" s="541" t="s">
        <v>1176</v>
      </c>
      <c r="E11580" s="540" t="s">
        <v>188</v>
      </c>
      <c r="F11580" s="496">
        <v>329.38999999999999</v>
      </c>
    </row>
    <row r="11581" s="489" customFormat="1">
      <c r="B11581" s="494">
        <v>39477</v>
      </c>
      <c r="C11581" s="537" t="s">
        <v>200</v>
      </c>
      <c r="D11581" s="541" t="s">
        <v>1177</v>
      </c>
      <c r="E11581" s="540" t="s">
        <v>188</v>
      </c>
      <c r="F11581" s="496">
        <v>161.38999999999999</v>
      </c>
    </row>
    <row r="11582" s="489" customFormat="1">
      <c r="B11582" s="494">
        <v>39478</v>
      </c>
      <c r="C11582" s="537" t="s">
        <v>200</v>
      </c>
      <c r="D11582" s="541" t="s">
        <v>1178</v>
      </c>
      <c r="E11582" s="540" t="s">
        <v>188</v>
      </c>
      <c r="F11582" s="496">
        <v>166.38</v>
      </c>
    </row>
    <row r="11583" s="489" customFormat="1">
      <c r="B11583" s="494">
        <v>39479</v>
      </c>
      <c r="C11583" s="537" t="s">
        <v>200</v>
      </c>
      <c r="D11583" s="541" t="s">
        <v>1179</v>
      </c>
      <c r="E11583" s="540" t="s">
        <v>188</v>
      </c>
      <c r="F11583" s="496">
        <v>196.03999999999999</v>
      </c>
    </row>
    <row r="11584" s="489" customFormat="1">
      <c r="B11584" s="494">
        <v>39480</v>
      </c>
      <c r="C11584" s="537" t="s">
        <v>200</v>
      </c>
      <c r="D11584" s="541" t="s">
        <v>1180</v>
      </c>
      <c r="E11584" s="540" t="s">
        <v>188</v>
      </c>
      <c r="F11584" s="496">
        <v>404.50999999999999</v>
      </c>
    </row>
    <row r="11585" s="489" customFormat="1">
      <c r="B11585" s="494">
        <v>39459</v>
      </c>
      <c r="C11585" s="537" t="s">
        <v>200</v>
      </c>
      <c r="D11585" s="541" t="s">
        <v>1181</v>
      </c>
      <c r="E11585" s="540" t="s">
        <v>188</v>
      </c>
      <c r="F11585" s="496">
        <v>343.32999999999998</v>
      </c>
    </row>
    <row r="11586" s="489" customFormat="1">
      <c r="B11586" s="494">
        <v>39445</v>
      </c>
      <c r="C11586" s="537" t="s">
        <v>200</v>
      </c>
      <c r="D11586" s="541" t="s">
        <v>1182</v>
      </c>
      <c r="E11586" s="540" t="s">
        <v>188</v>
      </c>
      <c r="F11586" s="496">
        <v>172.38</v>
      </c>
    </row>
    <row r="11587" s="489" customFormat="1">
      <c r="B11587" s="494">
        <v>39446</v>
      </c>
      <c r="C11587" s="537" t="s">
        <v>200</v>
      </c>
      <c r="D11587" s="541" t="s">
        <v>1183</v>
      </c>
      <c r="E11587" s="540" t="s">
        <v>188</v>
      </c>
      <c r="F11587" s="496">
        <v>175.44999999999999</v>
      </c>
    </row>
    <row r="11588" s="489" customFormat="1">
      <c r="B11588" s="494">
        <v>39447</v>
      </c>
      <c r="C11588" s="537" t="s">
        <v>200</v>
      </c>
      <c r="D11588" s="541" t="s">
        <v>1184</v>
      </c>
      <c r="E11588" s="540" t="s">
        <v>188</v>
      </c>
      <c r="F11588" s="496">
        <v>187.63</v>
      </c>
    </row>
    <row r="11589" s="489" customFormat="1">
      <c r="B11589" s="494">
        <v>39448</v>
      </c>
      <c r="C11589" s="537" t="s">
        <v>200</v>
      </c>
      <c r="D11589" s="541" t="s">
        <v>1185</v>
      </c>
      <c r="E11589" s="540" t="s">
        <v>188</v>
      </c>
      <c r="F11589" s="496">
        <v>319.94</v>
      </c>
    </row>
    <row r="11590" s="489" customFormat="1">
      <c r="B11590" s="494">
        <v>39450</v>
      </c>
      <c r="C11590" s="537" t="s">
        <v>200</v>
      </c>
      <c r="D11590" s="541" t="s">
        <v>1186</v>
      </c>
      <c r="E11590" s="540" t="s">
        <v>188</v>
      </c>
      <c r="F11590" s="496">
        <v>195.19999999999999</v>
      </c>
    </row>
    <row r="11591" s="489" customFormat="1">
      <c r="B11591" s="494">
        <v>39451</v>
      </c>
      <c r="C11591" s="537" t="s">
        <v>200</v>
      </c>
      <c r="D11591" s="541" t="s">
        <v>1187</v>
      </c>
      <c r="E11591" s="540" t="s">
        <v>188</v>
      </c>
      <c r="F11591" s="496">
        <v>212.90000000000001</v>
      </c>
    </row>
    <row r="11592" s="489" customFormat="1">
      <c r="B11592" s="494">
        <v>39452</v>
      </c>
      <c r="C11592" s="537" t="s">
        <v>200</v>
      </c>
      <c r="D11592" s="541" t="s">
        <v>1188</v>
      </c>
      <c r="E11592" s="540" t="s">
        <v>188</v>
      </c>
      <c r="F11592" s="496">
        <v>214.18000000000001</v>
      </c>
    </row>
    <row r="11593" s="489" customFormat="1">
      <c r="B11593" s="494">
        <v>39523</v>
      </c>
      <c r="C11593" s="537" t="s">
        <v>200</v>
      </c>
      <c r="D11593" s="541" t="s">
        <v>13415</v>
      </c>
      <c r="E11593" s="540" t="s">
        <v>188</v>
      </c>
      <c r="F11593" s="496">
        <v>358.42000000000002</v>
      </c>
    </row>
    <row r="11594" s="489" customFormat="1">
      <c r="B11594" s="494">
        <v>39449</v>
      </c>
      <c r="C11594" s="537" t="s">
        <v>200</v>
      </c>
      <c r="D11594" s="541" t="s">
        <v>1189</v>
      </c>
      <c r="E11594" s="540" t="s">
        <v>188</v>
      </c>
      <c r="F11594" s="496">
        <v>396.92000000000002</v>
      </c>
    </row>
    <row r="11595" s="489" customFormat="1">
      <c r="B11595" s="494">
        <v>39455</v>
      </c>
      <c r="C11595" s="537" t="s">
        <v>200</v>
      </c>
      <c r="D11595" s="541" t="s">
        <v>1190</v>
      </c>
      <c r="E11595" s="540" t="s">
        <v>188</v>
      </c>
      <c r="F11595" s="496">
        <v>196.41</v>
      </c>
    </row>
    <row r="11596" s="489" customFormat="1">
      <c r="B11596" s="494">
        <v>39456</v>
      </c>
      <c r="C11596" s="537" t="s">
        <v>200</v>
      </c>
      <c r="D11596" s="541" t="s">
        <v>1191</v>
      </c>
      <c r="E11596" s="540" t="s">
        <v>188</v>
      </c>
      <c r="F11596" s="496">
        <v>196.55000000000001</v>
      </c>
    </row>
    <row r="11597" s="489" customFormat="1">
      <c r="B11597" s="494">
        <v>39457</v>
      </c>
      <c r="C11597" s="537" t="s">
        <v>200</v>
      </c>
      <c r="D11597" s="541" t="s">
        <v>1192</v>
      </c>
      <c r="E11597" s="540" t="s">
        <v>188</v>
      </c>
      <c r="F11597" s="496">
        <v>214.27000000000001</v>
      </c>
    </row>
    <row r="11598" s="489" customFormat="1">
      <c r="B11598" s="494">
        <v>39458</v>
      </c>
      <c r="C11598" s="537" t="s">
        <v>200</v>
      </c>
      <c r="D11598" s="541" t="s">
        <v>1193</v>
      </c>
      <c r="E11598" s="540" t="s">
        <v>188</v>
      </c>
      <c r="F11598" s="496">
        <v>399.85000000000002</v>
      </c>
    </row>
    <row r="11599" s="489" customFormat="1">
      <c r="B11599" s="494">
        <v>39464</v>
      </c>
      <c r="C11599" s="537" t="s">
        <v>200</v>
      </c>
      <c r="D11599" s="541" t="s">
        <v>1194</v>
      </c>
      <c r="E11599" s="540" t="s">
        <v>188</v>
      </c>
      <c r="F11599" s="496">
        <v>642.99000000000001</v>
      </c>
    </row>
    <row r="11600" s="489" customFormat="1">
      <c r="B11600" s="494">
        <v>39460</v>
      </c>
      <c r="C11600" s="537" t="s">
        <v>200</v>
      </c>
      <c r="D11600" s="541" t="s">
        <v>1195</v>
      </c>
      <c r="E11600" s="540" t="s">
        <v>188</v>
      </c>
      <c r="F11600" s="496">
        <v>243.87</v>
      </c>
    </row>
    <row r="11601" s="489" customFormat="1">
      <c r="B11601" s="494">
        <v>39461</v>
      </c>
      <c r="C11601" s="537" t="s">
        <v>200</v>
      </c>
      <c r="D11601" s="541" t="s">
        <v>1196</v>
      </c>
      <c r="E11601" s="540" t="s">
        <v>188</v>
      </c>
      <c r="F11601" s="496">
        <v>285.75999999999999</v>
      </c>
    </row>
    <row r="11602" s="489" customFormat="1">
      <c r="B11602" s="494">
        <v>39462</v>
      </c>
      <c r="C11602" s="537" t="s">
        <v>200</v>
      </c>
      <c r="D11602" s="541" t="s">
        <v>1197</v>
      </c>
      <c r="E11602" s="540" t="s">
        <v>188</v>
      </c>
      <c r="F11602" s="496">
        <v>275.39999999999998</v>
      </c>
    </row>
    <row r="11603" s="489" customFormat="1">
      <c r="B11603" s="494">
        <v>39463</v>
      </c>
      <c r="C11603" s="537" t="s">
        <v>200</v>
      </c>
      <c r="D11603" s="541" t="s">
        <v>1198</v>
      </c>
      <c r="E11603" s="540" t="s">
        <v>188</v>
      </c>
      <c r="F11603" s="496">
        <v>638</v>
      </c>
    </row>
    <row r="11604" s="489" customFormat="1">
      <c r="B11604" s="494">
        <v>26039</v>
      </c>
      <c r="C11604" s="537" t="s">
        <v>200</v>
      </c>
      <c r="D11604" s="541" t="s">
        <v>1199</v>
      </c>
      <c r="E11604" s="540" t="s">
        <v>188</v>
      </c>
      <c r="F11604" s="496"/>
    </row>
    <row r="11605" s="489" customFormat="1">
      <c r="B11605" s="494">
        <v>2401</v>
      </c>
      <c r="C11605" s="537" t="s">
        <v>200</v>
      </c>
      <c r="D11605" s="541" t="s">
        <v>1200</v>
      </c>
      <c r="E11605" s="540" t="s">
        <v>188</v>
      </c>
      <c r="F11605" s="496"/>
    </row>
    <row r="11606" s="489" customFormat="1">
      <c r="B11606" s="494">
        <v>38870</v>
      </c>
      <c r="C11606" s="537" t="s">
        <v>200</v>
      </c>
      <c r="D11606" s="541" t="s">
        <v>13416</v>
      </c>
      <c r="E11606" s="540" t="s">
        <v>188</v>
      </c>
      <c r="F11606" s="496"/>
    </row>
    <row r="11607" s="489" customFormat="1">
      <c r="B11607" s="494">
        <v>38869</v>
      </c>
      <c r="C11607" s="537" t="s">
        <v>200</v>
      </c>
      <c r="D11607" s="541" t="s">
        <v>13417</v>
      </c>
      <c r="E11607" s="540" t="s">
        <v>188</v>
      </c>
      <c r="F11607" s="496"/>
    </row>
    <row r="11608" s="489" customFormat="1">
      <c r="B11608" s="494">
        <v>38872</v>
      </c>
      <c r="C11608" s="537" t="s">
        <v>200</v>
      </c>
      <c r="D11608" s="541" t="s">
        <v>13418</v>
      </c>
      <c r="E11608" s="540" t="s">
        <v>188</v>
      </c>
      <c r="F11608" s="496"/>
    </row>
    <row r="11609" s="489" customFormat="1">
      <c r="B11609" s="494">
        <v>38871</v>
      </c>
      <c r="C11609" s="537" t="s">
        <v>200</v>
      </c>
      <c r="D11609" s="541" t="s">
        <v>13419</v>
      </c>
      <c r="E11609" s="540" t="s">
        <v>188</v>
      </c>
      <c r="F11609" s="496"/>
    </row>
    <row r="11610" s="489" customFormat="1">
      <c r="B11610" s="494">
        <v>39283</v>
      </c>
      <c r="C11610" s="537" t="s">
        <v>200</v>
      </c>
      <c r="D11610" s="541" t="s">
        <v>13420</v>
      </c>
      <c r="E11610" s="540" t="s">
        <v>188</v>
      </c>
      <c r="F11610" s="496"/>
    </row>
    <row r="11611" s="489" customFormat="1">
      <c r="B11611" s="494">
        <v>39285</v>
      </c>
      <c r="C11611" s="537" t="s">
        <v>200</v>
      </c>
      <c r="D11611" s="541" t="s">
        <v>13421</v>
      </c>
      <c r="E11611" s="540" t="s">
        <v>188</v>
      </c>
      <c r="F11611" s="496"/>
    </row>
    <row r="11612" s="489" customFormat="1">
      <c r="B11612" s="494">
        <v>39286</v>
      </c>
      <c r="C11612" s="537" t="s">
        <v>200</v>
      </c>
      <c r="D11612" s="541" t="s">
        <v>13422</v>
      </c>
      <c r="E11612" s="540" t="s">
        <v>188</v>
      </c>
      <c r="F11612" s="496"/>
    </row>
    <row r="11613" s="489" customFormat="1">
      <c r="B11613" s="494">
        <v>39288</v>
      </c>
      <c r="C11613" s="537" t="s">
        <v>200</v>
      </c>
      <c r="D11613" s="541" t="s">
        <v>13423</v>
      </c>
      <c r="E11613" s="540" t="s">
        <v>188</v>
      </c>
      <c r="F11613" s="496"/>
    </row>
    <row r="11614" s="489" customFormat="1">
      <c r="B11614" s="494">
        <v>44476</v>
      </c>
      <c r="C11614" s="537" t="s">
        <v>200</v>
      </c>
      <c r="D11614" s="541" t="s">
        <v>13424</v>
      </c>
      <c r="E11614" s="540" t="s">
        <v>12625</v>
      </c>
      <c r="F11614" s="496">
        <v>521.40999999999997</v>
      </c>
    </row>
    <row r="11615" s="489" customFormat="1">
      <c r="B11615" s="494">
        <v>10629</v>
      </c>
      <c r="C11615" s="537" t="s">
        <v>200</v>
      </c>
      <c r="D11615" s="541" t="s">
        <v>13425</v>
      </c>
      <c r="E11615" s="540" t="s">
        <v>12625</v>
      </c>
      <c r="F11615" s="496">
        <v>495.36000000000001</v>
      </c>
    </row>
    <row r="11616" s="489" customFormat="1">
      <c r="B11616" s="494">
        <v>10698</v>
      </c>
      <c r="C11616" s="537" t="s">
        <v>200</v>
      </c>
      <c r="D11616" s="541" t="s">
        <v>13426</v>
      </c>
      <c r="E11616" s="540" t="s">
        <v>12625</v>
      </c>
      <c r="F11616" s="496">
        <v>286.75999999999999</v>
      </c>
    </row>
    <row r="11617" s="489" customFormat="1">
      <c r="B11617" s="495">
        <v>40521</v>
      </c>
      <c r="C11617" s="537" t="s">
        <v>200</v>
      </c>
      <c r="D11617" s="541" t="s">
        <v>13427</v>
      </c>
      <c r="E11617" s="540" t="s">
        <v>188</v>
      </c>
      <c r="F11617" s="496">
        <v>170953.73000000001</v>
      </c>
    </row>
    <row r="11618" s="489" customFormat="1">
      <c r="B11618" s="494">
        <v>2432</v>
      </c>
      <c r="C11618" s="537" t="s">
        <v>200</v>
      </c>
      <c r="D11618" s="541" t="s">
        <v>13428</v>
      </c>
      <c r="E11618" s="540" t="s">
        <v>188</v>
      </c>
      <c r="F11618" s="496">
        <v>22.550000000000001</v>
      </c>
    </row>
    <row r="11619" s="489" customFormat="1">
      <c r="B11619" s="494">
        <v>2418</v>
      </c>
      <c r="C11619" s="537" t="s">
        <v>200</v>
      </c>
      <c r="D11619" s="541" t="s">
        <v>13429</v>
      </c>
      <c r="E11619" s="540" t="s">
        <v>188</v>
      </c>
      <c r="F11619" s="496">
        <v>10.460000000000001</v>
      </c>
    </row>
    <row r="11620" s="489" customFormat="1">
      <c r="B11620" s="495">
        <v>2433</v>
      </c>
      <c r="C11620" s="537" t="s">
        <v>200</v>
      </c>
      <c r="D11620" s="541" t="s">
        <v>13430</v>
      </c>
      <c r="E11620" s="540" t="s">
        <v>188</v>
      </c>
      <c r="F11620" s="496">
        <v>7.6399999999999997</v>
      </c>
    </row>
    <row r="11621" s="489" customFormat="1">
      <c r="B11621" s="495">
        <v>2420</v>
      </c>
      <c r="C11621" s="537" t="s">
        <v>200</v>
      </c>
      <c r="D11621" s="541" t="s">
        <v>13431</v>
      </c>
      <c r="E11621" s="540" t="s">
        <v>188</v>
      </c>
      <c r="F11621" s="496">
        <v>13.119999999999999</v>
      </c>
    </row>
    <row r="11622" s="489" customFormat="1">
      <c r="B11622" s="495">
        <v>11447</v>
      </c>
      <c r="C11622" s="537" t="s">
        <v>200</v>
      </c>
      <c r="D11622" s="541" t="s">
        <v>13432</v>
      </c>
      <c r="E11622" s="540" t="s">
        <v>188</v>
      </c>
      <c r="F11622" s="496">
        <v>25.920000000000002</v>
      </c>
    </row>
    <row r="11623" s="489" customFormat="1">
      <c r="B11623" s="494">
        <v>11451</v>
      </c>
      <c r="C11623" s="537" t="s">
        <v>200</v>
      </c>
      <c r="D11623" s="541" t="s">
        <v>13433</v>
      </c>
      <c r="E11623" s="540" t="s">
        <v>188</v>
      </c>
      <c r="F11623" s="496">
        <v>69.5</v>
      </c>
    </row>
    <row r="11624" s="489" customFormat="1">
      <c r="B11624" s="495">
        <v>11116</v>
      </c>
      <c r="C11624" s="537" t="s">
        <v>200</v>
      </c>
      <c r="D11624" s="541" t="s">
        <v>13434</v>
      </c>
      <c r="E11624" s="540" t="s">
        <v>188</v>
      </c>
      <c r="F11624" s="496">
        <v>745.61000000000001</v>
      </c>
    </row>
    <row r="11625" s="489" customFormat="1">
      <c r="B11625" s="495">
        <v>38411</v>
      </c>
      <c r="C11625" s="537" t="s">
        <v>200</v>
      </c>
      <c r="D11625" s="541" t="s">
        <v>1201</v>
      </c>
      <c r="E11625" s="540" t="s">
        <v>188</v>
      </c>
      <c r="F11625" s="496">
        <v>2032.5799999999999</v>
      </c>
    </row>
    <row r="11626" s="489" customFormat="1">
      <c r="B11626" s="494">
        <v>38189</v>
      </c>
      <c r="C11626" s="537" t="s">
        <v>200</v>
      </c>
      <c r="D11626" s="541" t="s">
        <v>13435</v>
      </c>
      <c r="E11626" s="540" t="s">
        <v>188</v>
      </c>
      <c r="F11626" s="496">
        <v>167.78</v>
      </c>
    </row>
    <row r="11627" s="489" customFormat="1">
      <c r="B11627" s="495">
        <v>38190</v>
      </c>
      <c r="C11627" s="537" t="s">
        <v>200</v>
      </c>
      <c r="D11627" s="541" t="s">
        <v>13436</v>
      </c>
      <c r="E11627" s="540" t="s">
        <v>188</v>
      </c>
      <c r="F11627" s="496">
        <v>353.47000000000003</v>
      </c>
    </row>
    <row r="11628" s="489" customFormat="1">
      <c r="B11628" s="495">
        <v>7608</v>
      </c>
      <c r="C11628" s="537" t="s">
        <v>200</v>
      </c>
      <c r="D11628" s="541" t="s">
        <v>13437</v>
      </c>
      <c r="E11628" s="540" t="s">
        <v>188</v>
      </c>
      <c r="F11628" s="496">
        <v>11.76</v>
      </c>
    </row>
    <row r="11629" s="489" customFormat="1">
      <c r="B11629" s="494">
        <v>1370</v>
      </c>
      <c r="C11629" s="537" t="s">
        <v>200</v>
      </c>
      <c r="D11629" s="541" t="s">
        <v>13438</v>
      </c>
      <c r="E11629" s="540" t="s">
        <v>188</v>
      </c>
      <c r="F11629" s="496">
        <v>129.37</v>
      </c>
    </row>
    <row r="11630" s="489" customFormat="1">
      <c r="B11630" s="494">
        <v>36516</v>
      </c>
      <c r="C11630" s="537" t="s">
        <v>200</v>
      </c>
      <c r="D11630" s="541" t="s">
        <v>1202</v>
      </c>
      <c r="E11630" s="540" t="s">
        <v>188</v>
      </c>
      <c r="F11630" s="496">
        <v>158411.19</v>
      </c>
    </row>
    <row r="11631" s="489" customFormat="1">
      <c r="B11631" s="494">
        <v>11649</v>
      </c>
      <c r="C11631" s="537" t="s">
        <v>200</v>
      </c>
      <c r="D11631" s="541" t="s">
        <v>13439</v>
      </c>
      <c r="E11631" s="540" t="s">
        <v>188</v>
      </c>
      <c r="F11631" s="496">
        <v>530.85000000000002</v>
      </c>
    </row>
    <row r="11632" s="489" customFormat="1">
      <c r="B11632" s="494">
        <v>11650</v>
      </c>
      <c r="C11632" s="537" t="s">
        <v>200</v>
      </c>
      <c r="D11632" s="541" t="s">
        <v>13440</v>
      </c>
      <c r="E11632" s="540" t="s">
        <v>188</v>
      </c>
      <c r="F11632" s="496">
        <v>904.79999999999995</v>
      </c>
    </row>
    <row r="11633" s="489" customFormat="1">
      <c r="B11633" s="494">
        <v>34777</v>
      </c>
      <c r="C11633" s="537" t="s">
        <v>200</v>
      </c>
      <c r="D11633" s="541" t="s">
        <v>13441</v>
      </c>
      <c r="E11633" s="540" t="s">
        <v>188</v>
      </c>
      <c r="F11633" s="496">
        <v>3.1400000000000001</v>
      </c>
    </row>
    <row r="11634" s="489" customFormat="1">
      <c r="B11634" s="494">
        <v>7272</v>
      </c>
      <c r="C11634" s="537" t="s">
        <v>200</v>
      </c>
      <c r="D11634" s="541" t="s">
        <v>13442</v>
      </c>
      <c r="E11634" s="540" t="s">
        <v>188</v>
      </c>
      <c r="F11634" s="496">
        <v>2.3599999999999999</v>
      </c>
    </row>
    <row r="11635" s="489" customFormat="1">
      <c r="B11635" s="494">
        <v>10605</v>
      </c>
      <c r="C11635" s="537" t="s">
        <v>200</v>
      </c>
      <c r="D11635" s="541" t="s">
        <v>1203</v>
      </c>
      <c r="E11635" s="540" t="s">
        <v>188</v>
      </c>
      <c r="F11635" s="496">
        <v>5.9199999999999999</v>
      </c>
    </row>
    <row r="11636" s="489" customFormat="1">
      <c r="B11636" s="494">
        <v>10604</v>
      </c>
      <c r="C11636" s="537" t="s">
        <v>200</v>
      </c>
      <c r="D11636" s="541" t="s">
        <v>1204</v>
      </c>
      <c r="E11636" s="540" t="s">
        <v>188</v>
      </c>
      <c r="F11636" s="496">
        <v>13.789999999999999</v>
      </c>
    </row>
    <row r="11637" s="489" customFormat="1">
      <c r="B11637" s="494">
        <v>672</v>
      </c>
      <c r="C11637" s="537" t="s">
        <v>200</v>
      </c>
      <c r="D11637" s="541" t="s">
        <v>1205</v>
      </c>
      <c r="E11637" s="540" t="s">
        <v>188</v>
      </c>
      <c r="F11637" s="496">
        <v>18.960000000000001</v>
      </c>
    </row>
    <row r="11638" s="489" customFormat="1">
      <c r="B11638" s="494">
        <v>668</v>
      </c>
      <c r="C11638" s="537" t="s">
        <v>200</v>
      </c>
      <c r="D11638" s="541" t="s">
        <v>1206</v>
      </c>
      <c r="E11638" s="540" t="s">
        <v>188</v>
      </c>
      <c r="F11638" s="496">
        <v>22.899999999999999</v>
      </c>
    </row>
    <row r="11639" s="489" customFormat="1">
      <c r="B11639" s="494">
        <v>10578</v>
      </c>
      <c r="C11639" s="537" t="s">
        <v>200</v>
      </c>
      <c r="D11639" s="541" t="s">
        <v>1207</v>
      </c>
      <c r="E11639" s="540" t="s">
        <v>188</v>
      </c>
      <c r="F11639" s="496">
        <v>26.670000000000002</v>
      </c>
    </row>
    <row r="11640" s="489" customFormat="1">
      <c r="B11640" s="495">
        <v>666</v>
      </c>
      <c r="C11640" s="537" t="s">
        <v>200</v>
      </c>
      <c r="D11640" s="541" t="s">
        <v>1208</v>
      </c>
      <c r="E11640" s="540" t="s">
        <v>188</v>
      </c>
      <c r="F11640" s="496">
        <v>29.66</v>
      </c>
    </row>
    <row r="11641" s="489" customFormat="1">
      <c r="B11641" s="495">
        <v>665</v>
      </c>
      <c r="C11641" s="537" t="s">
        <v>200</v>
      </c>
      <c r="D11641" s="541" t="s">
        <v>1209</v>
      </c>
      <c r="E11641" s="540" t="s">
        <v>188</v>
      </c>
      <c r="F11641" s="496">
        <v>39.659999999999997</v>
      </c>
    </row>
    <row r="11642" s="489" customFormat="1">
      <c r="B11642" s="494">
        <v>10577</v>
      </c>
      <c r="C11642" s="537" t="s">
        <v>200</v>
      </c>
      <c r="D11642" s="541" t="s">
        <v>1210</v>
      </c>
      <c r="E11642" s="540" t="s">
        <v>188</v>
      </c>
      <c r="F11642" s="496">
        <v>35.170000000000002</v>
      </c>
    </row>
    <row r="11643" s="489" customFormat="1">
      <c r="B11643" s="494">
        <v>10583</v>
      </c>
      <c r="C11643" s="537" t="s">
        <v>200</v>
      </c>
      <c r="D11643" s="541" t="s">
        <v>1211</v>
      </c>
      <c r="E11643" s="540" t="s">
        <v>188</v>
      </c>
      <c r="F11643" s="496">
        <v>18.27</v>
      </c>
    </row>
    <row r="11644" s="489" customFormat="1">
      <c r="B11644" s="494">
        <v>10579</v>
      </c>
      <c r="C11644" s="537" t="s">
        <v>200</v>
      </c>
      <c r="D11644" s="541" t="s">
        <v>1212</v>
      </c>
      <c r="E11644" s="540" t="s">
        <v>188</v>
      </c>
      <c r="F11644" s="496">
        <v>31.850000000000001</v>
      </c>
    </row>
    <row r="11645" s="489" customFormat="1">
      <c r="B11645" s="494">
        <v>10582</v>
      </c>
      <c r="C11645" s="537" t="s">
        <v>200</v>
      </c>
      <c r="D11645" s="541" t="s">
        <v>1213</v>
      </c>
      <c r="E11645" s="540" t="s">
        <v>188</v>
      </c>
      <c r="F11645" s="496">
        <v>16.09</v>
      </c>
    </row>
    <row r="11646" s="489" customFormat="1">
      <c r="B11646" s="494">
        <v>2436</v>
      </c>
      <c r="C11646" s="537" t="s">
        <v>200</v>
      </c>
      <c r="D11646" s="541" t="s">
        <v>13443</v>
      </c>
      <c r="E11646" s="540" t="s">
        <v>157</v>
      </c>
      <c r="F11646" s="496">
        <v>24.120000000000001</v>
      </c>
    </row>
    <row r="11647" s="489" customFormat="1">
      <c r="B11647" s="494">
        <v>40918</v>
      </c>
      <c r="C11647" s="537" t="s">
        <v>200</v>
      </c>
      <c r="D11647" s="541" t="s">
        <v>1215</v>
      </c>
      <c r="E11647" s="540" t="s">
        <v>185</v>
      </c>
      <c r="F11647" s="496">
        <v>4258.8400000000001</v>
      </c>
    </row>
    <row r="11648" s="489" customFormat="1">
      <c r="B11648" s="494">
        <v>10998</v>
      </c>
      <c r="C11648" s="537" t="s">
        <v>200</v>
      </c>
      <c r="D11648" s="541" t="s">
        <v>1216</v>
      </c>
      <c r="E11648" s="540" t="s">
        <v>186</v>
      </c>
      <c r="F11648" s="496">
        <v>65.840000000000003</v>
      </c>
    </row>
    <row r="11649" s="489" customFormat="1">
      <c r="B11649" s="494">
        <v>11002</v>
      </c>
      <c r="C11649" s="537" t="s">
        <v>200</v>
      </c>
      <c r="D11649" s="541" t="s">
        <v>1217</v>
      </c>
      <c r="E11649" s="540" t="s">
        <v>186</v>
      </c>
      <c r="F11649" s="496">
        <v>60.32</v>
      </c>
    </row>
    <row r="11650" s="489" customFormat="1">
      <c r="B11650" s="494">
        <v>10999</v>
      </c>
      <c r="C11650" s="537" t="s">
        <v>200</v>
      </c>
      <c r="D11650" s="541" t="s">
        <v>1218</v>
      </c>
      <c r="E11650" s="540" t="s">
        <v>186</v>
      </c>
      <c r="F11650" s="496">
        <v>57.950000000000003</v>
      </c>
    </row>
    <row r="11651" s="489" customFormat="1">
      <c r="B11651" s="494">
        <v>10997</v>
      </c>
      <c r="C11651" s="537" t="s">
        <v>200</v>
      </c>
      <c r="D11651" s="541" t="s">
        <v>1219</v>
      </c>
      <c r="E11651" s="540" t="s">
        <v>186</v>
      </c>
      <c r="F11651" s="496">
        <v>62.810000000000002</v>
      </c>
    </row>
    <row r="11652" s="489" customFormat="1">
      <c r="B11652" s="494">
        <v>2680</v>
      </c>
      <c r="C11652" s="537" t="s">
        <v>200</v>
      </c>
      <c r="D11652" s="541" t="s">
        <v>13444</v>
      </c>
      <c r="E11652" s="540" t="s">
        <v>143</v>
      </c>
      <c r="F11652" s="496">
        <v>12.44</v>
      </c>
    </row>
    <row r="11653" s="489" customFormat="1">
      <c r="B11653" s="494">
        <v>2684</v>
      </c>
      <c r="C11653" s="537" t="s">
        <v>200</v>
      </c>
      <c r="D11653" s="541" t="s">
        <v>13445</v>
      </c>
      <c r="E11653" s="540" t="s">
        <v>143</v>
      </c>
      <c r="F11653" s="496">
        <v>11.32</v>
      </c>
    </row>
    <row r="11654" s="489" customFormat="1">
      <c r="B11654" s="494">
        <v>2685</v>
      </c>
      <c r="C11654" s="537" t="s">
        <v>200</v>
      </c>
      <c r="D11654" s="541" t="s">
        <v>13446</v>
      </c>
      <c r="E11654" s="540" t="s">
        <v>143</v>
      </c>
      <c r="F11654" s="496">
        <v>8.5</v>
      </c>
    </row>
    <row r="11655" s="489" customFormat="1">
      <c r="B11655" s="494">
        <v>2673</v>
      </c>
      <c r="C11655" s="537" t="s">
        <v>200</v>
      </c>
      <c r="D11655" s="541" t="s">
        <v>13447</v>
      </c>
      <c r="E11655" s="540" t="s">
        <v>143</v>
      </c>
      <c r="F11655" s="496">
        <v>4.3700000000000001</v>
      </c>
    </row>
    <row r="11656" s="489" customFormat="1">
      <c r="B11656" s="494">
        <v>2682</v>
      </c>
      <c r="C11656" s="537" t="s">
        <v>200</v>
      </c>
      <c r="D11656" s="541" t="s">
        <v>13448</v>
      </c>
      <c r="E11656" s="540" t="s">
        <v>143</v>
      </c>
      <c r="F11656" s="496">
        <v>29.670000000000002</v>
      </c>
    </row>
    <row r="11657" s="489" customFormat="1">
      <c r="B11657" s="494">
        <v>2681</v>
      </c>
      <c r="C11657" s="537" t="s">
        <v>200</v>
      </c>
      <c r="D11657" s="541" t="s">
        <v>13449</v>
      </c>
      <c r="E11657" s="540" t="s">
        <v>143</v>
      </c>
      <c r="F11657" s="496">
        <v>20.329999999999998</v>
      </c>
    </row>
    <row r="11658" s="489" customFormat="1">
      <c r="B11658" s="494">
        <v>2686</v>
      </c>
      <c r="C11658" s="537" t="s">
        <v>200</v>
      </c>
      <c r="D11658" s="541" t="s">
        <v>13450</v>
      </c>
      <c r="E11658" s="540" t="s">
        <v>143</v>
      </c>
      <c r="F11658" s="496">
        <v>37.200000000000003</v>
      </c>
    </row>
    <row r="11659" s="489" customFormat="1">
      <c r="B11659" s="494">
        <v>2674</v>
      </c>
      <c r="C11659" s="537" t="s">
        <v>200</v>
      </c>
      <c r="D11659" s="541" t="s">
        <v>13451</v>
      </c>
      <c r="E11659" s="540" t="s">
        <v>143</v>
      </c>
      <c r="F11659" s="496">
        <v>5.4400000000000004</v>
      </c>
    </row>
    <row r="11660" s="489" customFormat="1">
      <c r="B11660" s="494">
        <v>2683</v>
      </c>
      <c r="C11660" s="537" t="s">
        <v>200</v>
      </c>
      <c r="D11660" s="541" t="s">
        <v>13452</v>
      </c>
      <c r="E11660" s="540" t="s">
        <v>143</v>
      </c>
      <c r="F11660" s="496">
        <v>58.619999999999997</v>
      </c>
    </row>
    <row r="11661" s="489" customFormat="1">
      <c r="B11661" s="494">
        <v>2676</v>
      </c>
      <c r="C11661" s="537" t="s">
        <v>200</v>
      </c>
      <c r="D11661" s="541" t="s">
        <v>1220</v>
      </c>
      <c r="E11661" s="540" t="s">
        <v>143</v>
      </c>
      <c r="F11661" s="496">
        <v>2.54</v>
      </c>
    </row>
    <row r="11662" s="489" customFormat="1">
      <c r="B11662" s="494">
        <v>2678</v>
      </c>
      <c r="C11662" s="537" t="s">
        <v>200</v>
      </c>
      <c r="D11662" s="541" t="s">
        <v>1221</v>
      </c>
      <c r="E11662" s="540" t="s">
        <v>143</v>
      </c>
      <c r="F11662" s="496">
        <v>3.1800000000000002</v>
      </c>
    </row>
    <row r="11663" s="489" customFormat="1">
      <c r="B11663" s="494">
        <v>2679</v>
      </c>
      <c r="C11663" s="537" t="s">
        <v>200</v>
      </c>
      <c r="D11663" s="541" t="s">
        <v>1222</v>
      </c>
      <c r="E11663" s="540" t="s">
        <v>143</v>
      </c>
      <c r="F11663" s="496">
        <v>4.9100000000000001</v>
      </c>
    </row>
    <row r="11664" s="489" customFormat="1">
      <c r="B11664" s="494">
        <v>12070</v>
      </c>
      <c r="C11664" s="537" t="s">
        <v>200</v>
      </c>
      <c r="D11664" s="541" t="s">
        <v>1223</v>
      </c>
      <c r="E11664" s="540" t="s">
        <v>143</v>
      </c>
      <c r="F11664" s="496">
        <v>6.8300000000000001</v>
      </c>
    </row>
    <row r="11665" s="489" customFormat="1">
      <c r="B11665" s="494">
        <v>2675</v>
      </c>
      <c r="C11665" s="537" t="s">
        <v>200</v>
      </c>
      <c r="D11665" s="541" t="s">
        <v>1224</v>
      </c>
      <c r="E11665" s="540" t="s">
        <v>143</v>
      </c>
      <c r="F11665" s="496">
        <v>8.8800000000000008</v>
      </c>
    </row>
    <row r="11666" s="489" customFormat="1">
      <c r="B11666" s="494">
        <v>12067</v>
      </c>
      <c r="C11666" s="537" t="s">
        <v>200</v>
      </c>
      <c r="D11666" s="541" t="s">
        <v>1225</v>
      </c>
      <c r="E11666" s="540" t="s">
        <v>143</v>
      </c>
      <c r="F11666" s="496">
        <v>12.039999999999999</v>
      </c>
    </row>
    <row r="11667" s="489" customFormat="1">
      <c r="B11667" s="494">
        <v>21128</v>
      </c>
      <c r="C11667" s="537" t="s">
        <v>200</v>
      </c>
      <c r="D11667" s="541" t="s">
        <v>13453</v>
      </c>
      <c r="E11667" s="540" t="s">
        <v>143</v>
      </c>
      <c r="F11667" s="496">
        <v>12.66</v>
      </c>
    </row>
    <row r="11668" s="489" customFormat="1">
      <c r="B11668" s="494">
        <v>40400</v>
      </c>
      <c r="C11668" s="537" t="s">
        <v>200</v>
      </c>
      <c r="D11668" s="541" t="s">
        <v>1226</v>
      </c>
      <c r="E11668" s="540" t="s">
        <v>143</v>
      </c>
      <c r="F11668" s="496">
        <v>1.3799999999999999</v>
      </c>
    </row>
    <row r="11669" s="489" customFormat="1">
      <c r="B11669" s="494">
        <v>40401</v>
      </c>
      <c r="C11669" s="537" t="s">
        <v>200</v>
      </c>
      <c r="D11669" s="541" t="s">
        <v>13454</v>
      </c>
      <c r="E11669" s="540" t="s">
        <v>143</v>
      </c>
      <c r="F11669" s="496">
        <v>2.0299999999999998</v>
      </c>
    </row>
    <row r="11670" s="489" customFormat="1">
      <c r="B11670" s="494">
        <v>40402</v>
      </c>
      <c r="C11670" s="537" t="s">
        <v>200</v>
      </c>
      <c r="D11670" s="541" t="s">
        <v>13455</v>
      </c>
      <c r="E11670" s="540" t="s">
        <v>143</v>
      </c>
      <c r="F11670" s="496">
        <v>2.6099999999999999</v>
      </c>
    </row>
    <row r="11671" s="489" customFormat="1">
      <c r="B11671" s="494">
        <v>21137</v>
      </c>
      <c r="C11671" s="537" t="s">
        <v>200</v>
      </c>
      <c r="D11671" s="541" t="s">
        <v>13456</v>
      </c>
      <c r="E11671" s="540" t="s">
        <v>143</v>
      </c>
      <c r="F11671" s="496">
        <v>12.960000000000001</v>
      </c>
    </row>
    <row r="11672" s="489" customFormat="1">
      <c r="B11672" s="494">
        <v>2504</v>
      </c>
      <c r="C11672" s="537" t="s">
        <v>200</v>
      </c>
      <c r="D11672" s="541" t="s">
        <v>13457</v>
      </c>
      <c r="E11672" s="540" t="s">
        <v>143</v>
      </c>
      <c r="F11672" s="496">
        <v>14.050000000000001</v>
      </c>
    </row>
    <row r="11673" s="489" customFormat="1">
      <c r="B11673" s="494">
        <v>2501</v>
      </c>
      <c r="C11673" s="537" t="s">
        <v>200</v>
      </c>
      <c r="D11673" s="541" t="s">
        <v>13458</v>
      </c>
      <c r="E11673" s="540" t="s">
        <v>143</v>
      </c>
      <c r="F11673" s="496">
        <v>18.420000000000002</v>
      </c>
    </row>
    <row r="11674" s="489" customFormat="1">
      <c r="B11674" s="494">
        <v>2502</v>
      </c>
      <c r="C11674" s="537" t="s">
        <v>200</v>
      </c>
      <c r="D11674" s="541" t="s">
        <v>13459</v>
      </c>
      <c r="E11674" s="540" t="s">
        <v>143</v>
      </c>
      <c r="F11674" s="496">
        <v>27.800000000000001</v>
      </c>
    </row>
    <row r="11675" s="489" customFormat="1">
      <c r="B11675" s="494">
        <v>2503</v>
      </c>
      <c r="C11675" s="537" t="s">
        <v>200</v>
      </c>
      <c r="D11675" s="541" t="s">
        <v>13460</v>
      </c>
      <c r="E11675" s="540" t="s">
        <v>143</v>
      </c>
      <c r="F11675" s="496">
        <v>35.770000000000003</v>
      </c>
    </row>
    <row r="11676" s="489" customFormat="1">
      <c r="B11676" s="494">
        <v>2500</v>
      </c>
      <c r="C11676" s="537" t="s">
        <v>200</v>
      </c>
      <c r="D11676" s="541" t="s">
        <v>13461</v>
      </c>
      <c r="E11676" s="540" t="s">
        <v>143</v>
      </c>
      <c r="F11676" s="496">
        <v>47.649999999999999</v>
      </c>
    </row>
    <row r="11677" s="489" customFormat="1">
      <c r="B11677" s="494">
        <v>2505</v>
      </c>
      <c r="C11677" s="537" t="s">
        <v>200</v>
      </c>
      <c r="D11677" s="541" t="s">
        <v>13462</v>
      </c>
      <c r="E11677" s="540" t="s">
        <v>143</v>
      </c>
      <c r="F11677" s="496">
        <v>74.260000000000005</v>
      </c>
    </row>
    <row r="11678" s="489" customFormat="1">
      <c r="B11678" s="494">
        <v>12056</v>
      </c>
      <c r="C11678" s="537" t="s">
        <v>200</v>
      </c>
      <c r="D11678" s="541" t="s">
        <v>13463</v>
      </c>
      <c r="E11678" s="540" t="s">
        <v>143</v>
      </c>
      <c r="F11678" s="496">
        <v>30</v>
      </c>
    </row>
    <row r="11679" s="489" customFormat="1">
      <c r="B11679" s="494">
        <v>12057</v>
      </c>
      <c r="C11679" s="537" t="s">
        <v>200</v>
      </c>
      <c r="D11679" s="541" t="s">
        <v>13464</v>
      </c>
      <c r="E11679" s="540" t="s">
        <v>143</v>
      </c>
      <c r="F11679" s="496">
        <v>25.489999999999998</v>
      </c>
    </row>
    <row r="11680" s="489" customFormat="1">
      <c r="B11680" s="494">
        <v>12058</v>
      </c>
      <c r="C11680" s="537" t="s">
        <v>200</v>
      </c>
      <c r="D11680" s="541" t="s">
        <v>13465</v>
      </c>
      <c r="E11680" s="540" t="s">
        <v>143</v>
      </c>
      <c r="F11680" s="496">
        <v>15.890000000000001</v>
      </c>
    </row>
    <row r="11681" s="489" customFormat="1">
      <c r="B11681" s="494">
        <v>12059</v>
      </c>
      <c r="C11681" s="537" t="s">
        <v>200</v>
      </c>
      <c r="D11681" s="541" t="s">
        <v>13466</v>
      </c>
      <c r="E11681" s="540" t="s">
        <v>143</v>
      </c>
      <c r="F11681" s="496">
        <v>8.9399999999999995</v>
      </c>
    </row>
    <row r="11682" s="489" customFormat="1">
      <c r="B11682" s="494">
        <v>12060</v>
      </c>
      <c r="C11682" s="537" t="s">
        <v>200</v>
      </c>
      <c r="D11682" s="541" t="s">
        <v>13467</v>
      </c>
      <c r="E11682" s="540" t="s">
        <v>143</v>
      </c>
      <c r="F11682" s="496">
        <v>66.219999999999999</v>
      </c>
    </row>
    <row r="11683" s="489" customFormat="1">
      <c r="B11683" s="494">
        <v>12061</v>
      </c>
      <c r="C11683" s="537" t="s">
        <v>200</v>
      </c>
      <c r="D11683" s="541" t="s">
        <v>13468</v>
      </c>
      <c r="E11683" s="540" t="s">
        <v>143</v>
      </c>
      <c r="F11683" s="496">
        <v>40.43</v>
      </c>
    </row>
    <row r="11684" s="489" customFormat="1">
      <c r="B11684" s="494">
        <v>12062</v>
      </c>
      <c r="C11684" s="537" t="s">
        <v>200</v>
      </c>
      <c r="D11684" s="541" t="s">
        <v>13469</v>
      </c>
      <c r="E11684" s="540" t="s">
        <v>143</v>
      </c>
      <c r="F11684" s="496">
        <v>74.560000000000002</v>
      </c>
    </row>
    <row r="11685" s="489" customFormat="1">
      <c r="B11685" s="494">
        <v>2687</v>
      </c>
      <c r="C11685" s="537" t="s">
        <v>200</v>
      </c>
      <c r="D11685" s="541" t="s">
        <v>1227</v>
      </c>
      <c r="E11685" s="540" t="s">
        <v>143</v>
      </c>
      <c r="F11685" s="496">
        <v>2.2200000000000002</v>
      </c>
    </row>
    <row r="11686" s="489" customFormat="1">
      <c r="B11686" s="494">
        <v>2689</v>
      </c>
      <c r="C11686" s="537" t="s">
        <v>200</v>
      </c>
      <c r="D11686" s="541" t="s">
        <v>1228</v>
      </c>
      <c r="E11686" s="540" t="s">
        <v>143</v>
      </c>
      <c r="F11686" s="496">
        <v>2.6400000000000001</v>
      </c>
    </row>
    <row r="11687" s="489" customFormat="1">
      <c r="B11687" s="494">
        <v>2688</v>
      </c>
      <c r="C11687" s="537" t="s">
        <v>200</v>
      </c>
      <c r="D11687" s="541" t="s">
        <v>1229</v>
      </c>
      <c r="E11687" s="540" t="s">
        <v>143</v>
      </c>
      <c r="F11687" s="496">
        <v>2.8599999999999999</v>
      </c>
    </row>
    <row r="11688" s="489" customFormat="1">
      <c r="B11688" s="494">
        <v>2690</v>
      </c>
      <c r="C11688" s="537" t="s">
        <v>200</v>
      </c>
      <c r="D11688" s="541" t="s">
        <v>1230</v>
      </c>
      <c r="E11688" s="540" t="s">
        <v>143</v>
      </c>
      <c r="F11688" s="496">
        <v>4.8899999999999997</v>
      </c>
    </row>
    <row r="11689" s="489" customFormat="1">
      <c r="B11689" s="494">
        <v>39243</v>
      </c>
      <c r="C11689" s="537" t="s">
        <v>200</v>
      </c>
      <c r="D11689" s="541" t="s">
        <v>1231</v>
      </c>
      <c r="E11689" s="540" t="s">
        <v>143</v>
      </c>
      <c r="F11689" s="496">
        <v>3.2200000000000002</v>
      </c>
    </row>
    <row r="11690" s="489" customFormat="1">
      <c r="B11690" s="494">
        <v>39244</v>
      </c>
      <c r="C11690" s="537" t="s">
        <v>200</v>
      </c>
      <c r="D11690" s="541" t="s">
        <v>1232</v>
      </c>
      <c r="E11690" s="540" t="s">
        <v>143</v>
      </c>
      <c r="F11690" s="496">
        <v>4.3600000000000003</v>
      </c>
    </row>
    <row r="11691" s="489" customFormat="1">
      <c r="B11691" s="494">
        <v>39245</v>
      </c>
      <c r="C11691" s="537" t="s">
        <v>200</v>
      </c>
      <c r="D11691" s="541" t="s">
        <v>1233</v>
      </c>
      <c r="E11691" s="540" t="s">
        <v>143</v>
      </c>
      <c r="F11691" s="496">
        <v>8.3900000000000006</v>
      </c>
    </row>
    <row r="11692" s="489" customFormat="1">
      <c r="B11692" s="494">
        <v>39255</v>
      </c>
      <c r="C11692" s="537" t="s">
        <v>200</v>
      </c>
      <c r="D11692" s="541" t="s">
        <v>1235</v>
      </c>
      <c r="E11692" s="540" t="s">
        <v>143</v>
      </c>
      <c r="F11692" s="496">
        <v>23.219999999999999</v>
      </c>
    </row>
    <row r="11693" s="489" customFormat="1">
      <c r="B11693" s="494">
        <v>39254</v>
      </c>
      <c r="C11693" s="537" t="s">
        <v>200</v>
      </c>
      <c r="D11693" s="541" t="s">
        <v>1234</v>
      </c>
      <c r="E11693" s="540" t="s">
        <v>143</v>
      </c>
      <c r="F11693" s="496">
        <v>12.550000000000001</v>
      </c>
    </row>
    <row r="11694" s="489" customFormat="1">
      <c r="B11694" s="494">
        <v>39253</v>
      </c>
      <c r="C11694" s="537" t="s">
        <v>200</v>
      </c>
      <c r="D11694" s="541" t="s">
        <v>1236</v>
      </c>
      <c r="E11694" s="540" t="s">
        <v>143</v>
      </c>
      <c r="F11694" s="496">
        <v>15.99</v>
      </c>
    </row>
    <row r="11695" s="489" customFormat="1">
      <c r="B11695" s="494">
        <v>39246</v>
      </c>
      <c r="C11695" s="537" t="s">
        <v>200</v>
      </c>
      <c r="D11695" s="541" t="s">
        <v>13470</v>
      </c>
      <c r="E11695" s="540" t="s">
        <v>143</v>
      </c>
      <c r="F11695" s="496">
        <v>3.5299999999999998</v>
      </c>
    </row>
    <row r="11696" s="489" customFormat="1">
      <c r="B11696" s="494">
        <v>39247</v>
      </c>
      <c r="C11696" s="537" t="s">
        <v>200</v>
      </c>
      <c r="D11696" s="541" t="s">
        <v>13471</v>
      </c>
      <c r="E11696" s="540" t="s">
        <v>143</v>
      </c>
      <c r="F11696" s="496">
        <v>3.0800000000000001</v>
      </c>
    </row>
    <row r="11697" s="489" customFormat="1">
      <c r="B11697" s="494">
        <v>2446</v>
      </c>
      <c r="C11697" s="537" t="s">
        <v>200</v>
      </c>
      <c r="D11697" s="541" t="s">
        <v>13472</v>
      </c>
      <c r="E11697" s="540" t="s">
        <v>143</v>
      </c>
      <c r="F11697" s="496">
        <v>5.0700000000000003</v>
      </c>
    </row>
    <row r="11698" s="489" customFormat="1">
      <c r="B11698" s="494">
        <v>2442</v>
      </c>
      <c r="C11698" s="537" t="s">
        <v>200</v>
      </c>
      <c r="D11698" s="541" t="s">
        <v>13473</v>
      </c>
      <c r="E11698" s="540" t="s">
        <v>143</v>
      </c>
      <c r="F11698" s="496">
        <v>7.0999999999999996</v>
      </c>
    </row>
    <row r="11699" s="489" customFormat="1">
      <c r="B11699" s="494">
        <v>39248</v>
      </c>
      <c r="C11699" s="537" t="s">
        <v>200</v>
      </c>
      <c r="D11699" s="541" t="s">
        <v>13474</v>
      </c>
      <c r="E11699" s="540" t="s">
        <v>143</v>
      </c>
      <c r="F11699" s="496">
        <v>9.9000000000000004</v>
      </c>
    </row>
    <row r="11700" s="489" customFormat="1">
      <c r="B11700" s="494">
        <v>2438</v>
      </c>
      <c r="C11700" s="537" t="s">
        <v>200</v>
      </c>
      <c r="D11700" s="541" t="s">
        <v>13475</v>
      </c>
      <c r="E11700" s="540" t="s">
        <v>157</v>
      </c>
      <c r="F11700" s="496">
        <v>37.689999999999998</v>
      </c>
    </row>
    <row r="11701" s="489" customFormat="1">
      <c r="B11701" s="494">
        <v>40922</v>
      </c>
      <c r="C11701" s="537" t="s">
        <v>200</v>
      </c>
      <c r="D11701" s="541" t="s">
        <v>1237</v>
      </c>
      <c r="E11701" s="540" t="s">
        <v>185</v>
      </c>
      <c r="F11701" s="496">
        <v>6655.5799999999999</v>
      </c>
    </row>
    <row r="11702" s="489" customFormat="1">
      <c r="B11702" s="494">
        <v>36486</v>
      </c>
      <c r="C11702" s="537" t="s">
        <v>200</v>
      </c>
      <c r="D11702" s="541" t="s">
        <v>13476</v>
      </c>
      <c r="E11702" s="540" t="s">
        <v>188</v>
      </c>
      <c r="F11702" s="496"/>
    </row>
    <row r="11703" s="489" customFormat="1">
      <c r="B11703" s="494">
        <v>37777</v>
      </c>
      <c r="C11703" s="537" t="s">
        <v>200</v>
      </c>
      <c r="D11703" s="541" t="s">
        <v>13477</v>
      </c>
      <c r="E11703" s="540" t="s">
        <v>188</v>
      </c>
      <c r="F11703" s="496"/>
    </row>
    <row r="11704" s="489" customFormat="1">
      <c r="B11704" s="494">
        <v>12624</v>
      </c>
      <c r="C11704" s="537" t="s">
        <v>200</v>
      </c>
      <c r="D11704" s="541" t="s">
        <v>13478</v>
      </c>
      <c r="E11704" s="540" t="s">
        <v>188</v>
      </c>
      <c r="F11704" s="496">
        <v>33.670000000000002</v>
      </c>
    </row>
    <row r="11705" s="489" customFormat="1">
      <c r="B11705" s="494">
        <v>517</v>
      </c>
      <c r="C11705" s="537" t="s">
        <v>200</v>
      </c>
      <c r="D11705" s="541" t="s">
        <v>1238</v>
      </c>
      <c r="E11705" s="540" t="s">
        <v>187</v>
      </c>
      <c r="F11705" s="496">
        <v>8.7200000000000006</v>
      </c>
    </row>
    <row r="11706" s="489" customFormat="1">
      <c r="B11706" s="494">
        <v>37534</v>
      </c>
      <c r="C11706" s="537" t="s">
        <v>200</v>
      </c>
      <c r="D11706" s="541" t="s">
        <v>1239</v>
      </c>
      <c r="E11706" s="540" t="s">
        <v>186</v>
      </c>
      <c r="F11706" s="496"/>
    </row>
    <row r="11707" s="489" customFormat="1">
      <c r="B11707" s="494">
        <v>37535</v>
      </c>
      <c r="C11707" s="537" t="s">
        <v>200</v>
      </c>
      <c r="D11707" s="541" t="s">
        <v>1240</v>
      </c>
      <c r="E11707" s="540" t="s">
        <v>186</v>
      </c>
      <c r="F11707" s="496"/>
    </row>
    <row r="11708" s="489" customFormat="1">
      <c r="B11708" s="495">
        <v>37533</v>
      </c>
      <c r="C11708" s="537" t="s">
        <v>200</v>
      </c>
      <c r="D11708" s="541" t="s">
        <v>1241</v>
      </c>
      <c r="E11708" s="540" t="s">
        <v>186</v>
      </c>
      <c r="F11708" s="496"/>
    </row>
    <row r="11709" s="489" customFormat="1">
      <c r="B11709" s="495">
        <v>37537</v>
      </c>
      <c r="C11709" s="537" t="s">
        <v>200</v>
      </c>
      <c r="D11709" s="541" t="s">
        <v>1242</v>
      </c>
      <c r="E11709" s="540" t="s">
        <v>186</v>
      </c>
      <c r="F11709" s="496"/>
    </row>
    <row r="11710" s="489" customFormat="1">
      <c r="B11710" s="495">
        <v>37536</v>
      </c>
      <c r="C11710" s="537" t="s">
        <v>200</v>
      </c>
      <c r="D11710" s="541" t="s">
        <v>1243</v>
      </c>
      <c r="E11710" s="540" t="s">
        <v>186</v>
      </c>
      <c r="F11710" s="496"/>
    </row>
    <row r="11711" s="489" customFormat="1">
      <c r="B11711" s="495">
        <v>37532</v>
      </c>
      <c r="C11711" s="537" t="s">
        <v>200</v>
      </c>
      <c r="D11711" s="541" t="s">
        <v>1244</v>
      </c>
      <c r="E11711" s="540" t="s">
        <v>186</v>
      </c>
      <c r="F11711" s="496"/>
    </row>
    <row r="11712" s="489" customFormat="1">
      <c r="B11712" s="494">
        <v>2696</v>
      </c>
      <c r="C11712" s="537" t="s">
        <v>200</v>
      </c>
      <c r="D11712" s="541" t="s">
        <v>13479</v>
      </c>
      <c r="E11712" s="540" t="s">
        <v>157</v>
      </c>
      <c r="F11712" s="496">
        <v>24.120000000000001</v>
      </c>
    </row>
    <row r="11713" s="489" customFormat="1">
      <c r="B11713" s="494">
        <v>40928</v>
      </c>
      <c r="C11713" s="537" t="s">
        <v>200</v>
      </c>
      <c r="D11713" s="541" t="s">
        <v>1245</v>
      </c>
      <c r="E11713" s="540" t="s">
        <v>185</v>
      </c>
      <c r="F11713" s="496">
        <v>4258.8400000000001</v>
      </c>
    </row>
    <row r="11714" s="489" customFormat="1">
      <c r="B11714" s="494">
        <v>4083</v>
      </c>
      <c r="C11714" s="537" t="s">
        <v>200</v>
      </c>
      <c r="D11714" s="541" t="s">
        <v>13480</v>
      </c>
      <c r="E11714" s="540" t="s">
        <v>157</v>
      </c>
      <c r="F11714" s="496">
        <v>63.710000000000001</v>
      </c>
    </row>
    <row r="11715" s="489" customFormat="1">
      <c r="B11715" s="494">
        <v>40818</v>
      </c>
      <c r="C11715" s="537" t="s">
        <v>200</v>
      </c>
      <c r="D11715" s="541" t="s">
        <v>1247</v>
      </c>
      <c r="E11715" s="540" t="s">
        <v>185</v>
      </c>
      <c r="F11715" s="496">
        <v>11245.959999999999</v>
      </c>
    </row>
    <row r="11716" s="489" customFormat="1">
      <c r="B11716" s="494">
        <v>43146</v>
      </c>
      <c r="C11716" s="537" t="s">
        <v>200</v>
      </c>
      <c r="D11716" s="541" t="s">
        <v>13481</v>
      </c>
      <c r="E11716" s="540" t="s">
        <v>186</v>
      </c>
      <c r="F11716" s="496">
        <v>7.9199999999999999</v>
      </c>
    </row>
    <row r="11717" s="489" customFormat="1">
      <c r="B11717" s="494">
        <v>2705</v>
      </c>
      <c r="C11717" s="537" t="s">
        <v>200</v>
      </c>
      <c r="D11717" s="541" t="s">
        <v>1248</v>
      </c>
      <c r="E11717" s="540" t="s">
        <v>195</v>
      </c>
      <c r="F11717" s="496">
        <v>1.1799999999999999</v>
      </c>
    </row>
    <row r="11718" s="489" customFormat="1">
      <c r="B11718" s="494">
        <v>14250</v>
      </c>
      <c r="C11718" s="537" t="s">
        <v>200</v>
      </c>
      <c r="D11718" s="541" t="s">
        <v>1249</v>
      </c>
      <c r="E11718" s="540" t="s">
        <v>195</v>
      </c>
      <c r="F11718" s="496">
        <v>1.2</v>
      </c>
    </row>
    <row r="11719" s="489" customFormat="1">
      <c r="B11719" s="494">
        <v>11683</v>
      </c>
      <c r="C11719" s="537" t="s">
        <v>200</v>
      </c>
      <c r="D11719" s="541" t="s">
        <v>13482</v>
      </c>
      <c r="E11719" s="540" t="s">
        <v>188</v>
      </c>
      <c r="F11719" s="496">
        <v>55.920000000000002</v>
      </c>
    </row>
    <row r="11720" s="489" customFormat="1">
      <c r="B11720" s="494">
        <v>11684</v>
      </c>
      <c r="C11720" s="537" t="s">
        <v>200</v>
      </c>
      <c r="D11720" s="541" t="s">
        <v>13483</v>
      </c>
      <c r="E11720" s="540" t="s">
        <v>188</v>
      </c>
      <c r="F11720" s="496">
        <v>61.210000000000001</v>
      </c>
    </row>
    <row r="11721" s="489" customFormat="1">
      <c r="B11721" s="494">
        <v>6141</v>
      </c>
      <c r="C11721" s="537" t="s">
        <v>200</v>
      </c>
      <c r="D11721" s="541" t="s">
        <v>13484</v>
      </c>
      <c r="E11721" s="540" t="s">
        <v>188</v>
      </c>
      <c r="F11721" s="496">
        <v>6.1699999999999999</v>
      </c>
    </row>
    <row r="11722" s="489" customFormat="1">
      <c r="B11722" s="494">
        <v>11681</v>
      </c>
      <c r="C11722" s="537" t="s">
        <v>200</v>
      </c>
      <c r="D11722" s="541" t="s">
        <v>13485</v>
      </c>
      <c r="E11722" s="540" t="s">
        <v>188</v>
      </c>
      <c r="F11722" s="496">
        <v>7.7800000000000002</v>
      </c>
    </row>
    <row r="11723" s="489" customFormat="1">
      <c r="B11723" s="494">
        <v>2706</v>
      </c>
      <c r="C11723" s="537" t="s">
        <v>200</v>
      </c>
      <c r="D11723" s="541" t="s">
        <v>13486</v>
      </c>
      <c r="E11723" s="540" t="s">
        <v>157</v>
      </c>
      <c r="F11723" s="496">
        <v>127.14</v>
      </c>
    </row>
    <row r="11724" s="489" customFormat="1">
      <c r="B11724" s="494">
        <v>40811</v>
      </c>
      <c r="C11724" s="537" t="s">
        <v>200</v>
      </c>
      <c r="D11724" s="541" t="s">
        <v>1250</v>
      </c>
      <c r="E11724" s="540" t="s">
        <v>185</v>
      </c>
      <c r="F11724" s="496">
        <v>22442.18</v>
      </c>
    </row>
    <row r="11725" s="489" customFormat="1">
      <c r="B11725" s="494">
        <v>2707</v>
      </c>
      <c r="C11725" s="537" t="s">
        <v>200</v>
      </c>
      <c r="D11725" s="541" t="s">
        <v>13487</v>
      </c>
      <c r="E11725" s="540" t="s">
        <v>157</v>
      </c>
      <c r="F11725" s="496">
        <v>131.52000000000001</v>
      </c>
    </row>
    <row r="11726" s="489" customFormat="1">
      <c r="B11726" s="494">
        <v>40813</v>
      </c>
      <c r="C11726" s="537" t="s">
        <v>200</v>
      </c>
      <c r="D11726" s="541" t="s">
        <v>1251</v>
      </c>
      <c r="E11726" s="540" t="s">
        <v>185</v>
      </c>
      <c r="F11726" s="496">
        <v>23215.549999999999</v>
      </c>
    </row>
    <row r="11727" s="489" customFormat="1">
      <c r="B11727" s="494">
        <v>2708</v>
      </c>
      <c r="C11727" s="537" t="s">
        <v>200</v>
      </c>
      <c r="D11727" s="541" t="s">
        <v>13488</v>
      </c>
      <c r="E11727" s="540" t="s">
        <v>157</v>
      </c>
      <c r="F11727" s="496">
        <v>164.52000000000001</v>
      </c>
    </row>
    <row r="11728" s="489" customFormat="1">
      <c r="B11728" s="494">
        <v>40814</v>
      </c>
      <c r="C11728" s="537" t="s">
        <v>200</v>
      </c>
      <c r="D11728" s="541" t="s">
        <v>1252</v>
      </c>
      <c r="E11728" s="540" t="s">
        <v>185</v>
      </c>
      <c r="F11728" s="496">
        <v>29042.529999999999</v>
      </c>
    </row>
    <row r="11729" s="489" customFormat="1">
      <c r="B11729" s="494">
        <v>38403</v>
      </c>
      <c r="C11729" s="537" t="s">
        <v>200</v>
      </c>
      <c r="D11729" s="541" t="s">
        <v>13489</v>
      </c>
      <c r="E11729" s="540" t="s">
        <v>188</v>
      </c>
      <c r="F11729" s="496">
        <v>79.459999999999994</v>
      </c>
    </row>
    <row r="11730" s="489" customFormat="1">
      <c r="B11730" s="494">
        <v>43482</v>
      </c>
      <c r="C11730" s="537" t="s">
        <v>200</v>
      </c>
      <c r="D11730" s="541" t="s">
        <v>13490</v>
      </c>
      <c r="E11730" s="540" t="s">
        <v>157</v>
      </c>
      <c r="F11730" s="496">
        <v>0.81000000000000005</v>
      </c>
    </row>
    <row r="11731" s="489" customFormat="1">
      <c r="B11731" s="494">
        <v>43494</v>
      </c>
      <c r="C11731" s="537" t="s">
        <v>200</v>
      </c>
      <c r="D11731" s="541" t="s">
        <v>13491</v>
      </c>
      <c r="E11731" s="540" t="s">
        <v>185</v>
      </c>
      <c r="F11731" s="496">
        <v>153.53999999999999</v>
      </c>
    </row>
    <row r="11732" s="489" customFormat="1">
      <c r="B11732" s="494">
        <v>43483</v>
      </c>
      <c r="C11732" s="537" t="s">
        <v>200</v>
      </c>
      <c r="D11732" s="541" t="s">
        <v>13492</v>
      </c>
      <c r="E11732" s="540" t="s">
        <v>157</v>
      </c>
      <c r="F11732" s="496">
        <v>1.4299999999999999</v>
      </c>
    </row>
    <row r="11733" s="489" customFormat="1">
      <c r="B11733" s="494">
        <v>43495</v>
      </c>
      <c r="C11733" s="537" t="s">
        <v>200</v>
      </c>
      <c r="D11733" s="541" t="s">
        <v>13493</v>
      </c>
      <c r="E11733" s="540" t="s">
        <v>185</v>
      </c>
      <c r="F11733" s="496">
        <v>270.50999999999999</v>
      </c>
    </row>
    <row r="11734" s="489" customFormat="1">
      <c r="B11734" s="494">
        <v>43484</v>
      </c>
      <c r="C11734" s="537" t="s">
        <v>200</v>
      </c>
      <c r="D11734" s="541" t="s">
        <v>13494</v>
      </c>
      <c r="E11734" s="540" t="s">
        <v>157</v>
      </c>
      <c r="F11734" s="496">
        <v>1.26</v>
      </c>
    </row>
    <row r="11735" s="489" customFormat="1">
      <c r="B11735" s="494">
        <v>43496</v>
      </c>
      <c r="C11735" s="537" t="s">
        <v>200</v>
      </c>
      <c r="D11735" s="541" t="s">
        <v>13495</v>
      </c>
      <c r="E11735" s="540" t="s">
        <v>185</v>
      </c>
      <c r="F11735" s="496">
        <v>238.02000000000001</v>
      </c>
    </row>
    <row r="11736" s="489" customFormat="1">
      <c r="B11736" s="494">
        <v>43485</v>
      </c>
      <c r="C11736" s="537" t="s">
        <v>200</v>
      </c>
      <c r="D11736" s="541" t="s">
        <v>13496</v>
      </c>
      <c r="E11736" s="540" t="s">
        <v>157</v>
      </c>
      <c r="F11736" s="496">
        <v>1.1299999999999999</v>
      </c>
    </row>
    <row r="11737" s="489" customFormat="1">
      <c r="B11737" s="494">
        <v>43497</v>
      </c>
      <c r="C11737" s="537" t="s">
        <v>200</v>
      </c>
      <c r="D11737" s="541" t="s">
        <v>13497</v>
      </c>
      <c r="E11737" s="540" t="s">
        <v>185</v>
      </c>
      <c r="F11737" s="496">
        <v>212.44999999999999</v>
      </c>
    </row>
    <row r="11738" s="489" customFormat="1">
      <c r="B11738" s="494">
        <v>43487</v>
      </c>
      <c r="C11738" s="537" t="s">
        <v>200</v>
      </c>
      <c r="D11738" s="541" t="s">
        <v>13498</v>
      </c>
      <c r="E11738" s="540" t="s">
        <v>157</v>
      </c>
      <c r="F11738" s="496">
        <v>1.28</v>
      </c>
    </row>
    <row r="11739" s="489" customFormat="1">
      <c r="B11739" s="494">
        <v>43499</v>
      </c>
      <c r="C11739" s="537" t="s">
        <v>200</v>
      </c>
      <c r="D11739" s="541" t="s">
        <v>13499</v>
      </c>
      <c r="E11739" s="540" t="s">
        <v>185</v>
      </c>
      <c r="F11739" s="496">
        <v>241.99000000000001</v>
      </c>
    </row>
    <row r="11740" s="489" customFormat="1">
      <c r="B11740" s="494">
        <v>43486</v>
      </c>
      <c r="C11740" s="537" t="s">
        <v>200</v>
      </c>
      <c r="D11740" s="541" t="s">
        <v>13500</v>
      </c>
      <c r="E11740" s="540" t="s">
        <v>157</v>
      </c>
      <c r="F11740" s="496">
        <v>0.77000000000000002</v>
      </c>
    </row>
    <row r="11741" s="489" customFormat="1">
      <c r="B11741" s="494">
        <v>43498</v>
      </c>
      <c r="C11741" s="537" t="s">
        <v>200</v>
      </c>
      <c r="D11741" s="541" t="s">
        <v>13501</v>
      </c>
      <c r="E11741" s="540" t="s">
        <v>185</v>
      </c>
      <c r="F11741" s="496">
        <v>146</v>
      </c>
    </row>
    <row r="11742" s="489" customFormat="1">
      <c r="B11742" s="494">
        <v>43488</v>
      </c>
      <c r="C11742" s="537" t="s">
        <v>200</v>
      </c>
      <c r="D11742" s="541" t="s">
        <v>13502</v>
      </c>
      <c r="E11742" s="540" t="s">
        <v>157</v>
      </c>
      <c r="F11742" s="496">
        <v>0.89000000000000001</v>
      </c>
    </row>
    <row r="11743" s="489" customFormat="1">
      <c r="B11743" s="494">
        <v>43500</v>
      </c>
      <c r="C11743" s="537" t="s">
        <v>200</v>
      </c>
      <c r="D11743" s="541" t="s">
        <v>13503</v>
      </c>
      <c r="E11743" s="540" t="s">
        <v>185</v>
      </c>
      <c r="F11743" s="496">
        <v>167.94999999999999</v>
      </c>
    </row>
    <row r="11744" s="489" customFormat="1">
      <c r="B11744" s="494">
        <v>43489</v>
      </c>
      <c r="C11744" s="537" t="s">
        <v>200</v>
      </c>
      <c r="D11744" s="541" t="s">
        <v>13504</v>
      </c>
      <c r="E11744" s="540" t="s">
        <v>157</v>
      </c>
      <c r="F11744" s="496">
        <v>1.3100000000000001</v>
      </c>
    </row>
    <row r="11745" s="489" customFormat="1">
      <c r="B11745" s="494">
        <v>43501</v>
      </c>
      <c r="C11745" s="537" t="s">
        <v>200</v>
      </c>
      <c r="D11745" s="541" t="s">
        <v>13505</v>
      </c>
      <c r="E11745" s="540" t="s">
        <v>185</v>
      </c>
      <c r="F11745" s="496">
        <v>247.11000000000001</v>
      </c>
    </row>
    <row r="11746" s="489" customFormat="1">
      <c r="B11746" s="494">
        <v>43490</v>
      </c>
      <c r="C11746" s="537" t="s">
        <v>200</v>
      </c>
      <c r="D11746" s="541" t="s">
        <v>13506</v>
      </c>
      <c r="E11746" s="540" t="s">
        <v>157</v>
      </c>
      <c r="F11746" s="496">
        <v>1.8500000000000001</v>
      </c>
    </row>
    <row r="11747" s="489" customFormat="1">
      <c r="B11747" s="494">
        <v>43502</v>
      </c>
      <c r="C11747" s="537" t="s">
        <v>200</v>
      </c>
      <c r="D11747" s="541" t="s">
        <v>13507</v>
      </c>
      <c r="E11747" s="540" t="s">
        <v>185</v>
      </c>
      <c r="F11747" s="496">
        <v>348.38999999999999</v>
      </c>
    </row>
    <row r="11748" s="489" customFormat="1">
      <c r="B11748" s="494">
        <v>43491</v>
      </c>
      <c r="C11748" s="537" t="s">
        <v>200</v>
      </c>
      <c r="D11748" s="541" t="s">
        <v>13508</v>
      </c>
      <c r="E11748" s="540" t="s">
        <v>157</v>
      </c>
      <c r="F11748" s="496">
        <v>1.3899999999999999</v>
      </c>
    </row>
    <row r="11749" s="489" customFormat="1">
      <c r="B11749" s="494">
        <v>43503</v>
      </c>
      <c r="C11749" s="537" t="s">
        <v>200</v>
      </c>
      <c r="D11749" s="541" t="s">
        <v>13509</v>
      </c>
      <c r="E11749" s="540" t="s">
        <v>185</v>
      </c>
      <c r="F11749" s="496">
        <v>261.93000000000001</v>
      </c>
    </row>
    <row r="11750" s="489" customFormat="1">
      <c r="B11750" s="494">
        <v>43492</v>
      </c>
      <c r="C11750" s="537" t="s">
        <v>200</v>
      </c>
      <c r="D11750" s="541" t="s">
        <v>13510</v>
      </c>
      <c r="E11750" s="540" t="s">
        <v>157</v>
      </c>
      <c r="F11750" s="496">
        <v>1.8200000000000001</v>
      </c>
    </row>
    <row r="11751" s="489" customFormat="1">
      <c r="B11751" s="494">
        <v>43504</v>
      </c>
      <c r="C11751" s="537" t="s">
        <v>200</v>
      </c>
      <c r="D11751" s="541" t="s">
        <v>13511</v>
      </c>
      <c r="E11751" s="540" t="s">
        <v>185</v>
      </c>
      <c r="F11751" s="496">
        <v>342.82999999999998</v>
      </c>
    </row>
    <row r="11752" s="489" customFormat="1">
      <c r="B11752" s="494">
        <v>43493</v>
      </c>
      <c r="C11752" s="537" t="s">
        <v>200</v>
      </c>
      <c r="D11752" s="541" t="s">
        <v>13512</v>
      </c>
      <c r="E11752" s="540" t="s">
        <v>157</v>
      </c>
      <c r="F11752" s="496">
        <v>0.73999999999999999</v>
      </c>
    </row>
    <row r="11753" s="489" customFormat="1">
      <c r="B11753" s="494">
        <v>43505</v>
      </c>
      <c r="C11753" s="537" t="s">
        <v>200</v>
      </c>
      <c r="D11753" s="541" t="s">
        <v>13513</v>
      </c>
      <c r="E11753" s="540" t="s">
        <v>185</v>
      </c>
      <c r="F11753" s="496">
        <v>138.97999999999999</v>
      </c>
    </row>
    <row r="11754" s="489" customFormat="1">
      <c r="B11754" s="494">
        <v>37774</v>
      </c>
      <c r="C11754" s="537" t="s">
        <v>200</v>
      </c>
      <c r="D11754" s="541" t="s">
        <v>1253</v>
      </c>
      <c r="E11754" s="540" t="s">
        <v>188</v>
      </c>
      <c r="F11754" s="496"/>
    </row>
    <row r="11755" s="489" customFormat="1">
      <c r="B11755" s="494">
        <v>38629</v>
      </c>
      <c r="C11755" s="537" t="s">
        <v>200</v>
      </c>
      <c r="D11755" s="541" t="s">
        <v>13514</v>
      </c>
      <c r="E11755" s="540" t="s">
        <v>188</v>
      </c>
      <c r="F11755" s="496">
        <v>3008789.0600000001</v>
      </c>
    </row>
    <row r="11756" s="489" customFormat="1">
      <c r="B11756" s="494">
        <v>38630</v>
      </c>
      <c r="C11756" s="537" t="s">
        <v>200</v>
      </c>
      <c r="D11756" s="541" t="s">
        <v>1254</v>
      </c>
      <c r="E11756" s="540" t="s">
        <v>188</v>
      </c>
      <c r="F11756" s="496">
        <v>2021289.0600000001</v>
      </c>
    </row>
    <row r="11757" s="489" customFormat="1">
      <c r="B11757" s="494">
        <v>38476</v>
      </c>
      <c r="C11757" s="537" t="s">
        <v>200</v>
      </c>
      <c r="D11757" s="541" t="s">
        <v>13515</v>
      </c>
      <c r="E11757" s="540" t="s">
        <v>188</v>
      </c>
      <c r="F11757" s="496">
        <v>304.10000000000002</v>
      </c>
    </row>
    <row r="11758" s="489" customFormat="1">
      <c r="B11758" s="494">
        <v>38477</v>
      </c>
      <c r="C11758" s="537" t="s">
        <v>200</v>
      </c>
      <c r="D11758" s="541" t="s">
        <v>13516</v>
      </c>
      <c r="E11758" s="540" t="s">
        <v>188</v>
      </c>
      <c r="F11758" s="496">
        <v>806.36000000000001</v>
      </c>
    </row>
    <row r="11759" s="489" customFormat="1">
      <c r="B11759" s="494">
        <v>45112</v>
      </c>
      <c r="C11759" s="537" t="s">
        <v>200</v>
      </c>
      <c r="D11759" s="541" t="s">
        <v>13517</v>
      </c>
      <c r="E11759" s="540" t="s">
        <v>188</v>
      </c>
      <c r="F11759" s="496">
        <v>1096515.01</v>
      </c>
    </row>
    <row r="11760" s="489" customFormat="1">
      <c r="B11760" s="494">
        <v>14525</v>
      </c>
      <c r="C11760" s="537" t="s">
        <v>200</v>
      </c>
      <c r="D11760" s="541" t="s">
        <v>1255</v>
      </c>
      <c r="E11760" s="540" t="s">
        <v>188</v>
      </c>
      <c r="F11760" s="496">
        <v>953315.28000000003</v>
      </c>
    </row>
    <row r="11761" s="489" customFormat="1">
      <c r="B11761" s="494">
        <v>36408</v>
      </c>
      <c r="C11761" s="537" t="s">
        <v>200</v>
      </c>
      <c r="D11761" s="541" t="s">
        <v>1256</v>
      </c>
      <c r="E11761" s="540" t="s">
        <v>188</v>
      </c>
      <c r="F11761" s="496">
        <v>1163813.8200000001</v>
      </c>
    </row>
    <row r="11762" s="489" customFormat="1">
      <c r="B11762" s="494">
        <v>2723</v>
      </c>
      <c r="C11762" s="537" t="s">
        <v>200</v>
      </c>
      <c r="D11762" s="541" t="s">
        <v>1257</v>
      </c>
      <c r="E11762" s="540" t="s">
        <v>188</v>
      </c>
      <c r="F11762" s="496">
        <v>708408.37</v>
      </c>
    </row>
    <row r="11763" s="489" customFormat="1">
      <c r="B11763" s="494">
        <v>10685</v>
      </c>
      <c r="C11763" s="537" t="s">
        <v>200</v>
      </c>
      <c r="D11763" s="541" t="s">
        <v>1258</v>
      </c>
      <c r="E11763" s="540" t="s">
        <v>188</v>
      </c>
      <c r="F11763" s="496">
        <v>842500</v>
      </c>
    </row>
    <row r="11764" s="489" customFormat="1">
      <c r="B11764" s="494">
        <v>40636</v>
      </c>
      <c r="C11764" s="537" t="s">
        <v>200</v>
      </c>
      <c r="D11764" s="541" t="s">
        <v>1259</v>
      </c>
      <c r="E11764" s="540" t="s">
        <v>188</v>
      </c>
      <c r="F11764" s="496">
        <v>1166650.77</v>
      </c>
    </row>
    <row r="11765" s="489" customFormat="1">
      <c r="B11765" s="494">
        <v>4111</v>
      </c>
      <c r="C11765" s="537" t="s">
        <v>200</v>
      </c>
      <c r="D11765" s="541" t="s">
        <v>1260</v>
      </c>
      <c r="E11765" s="540" t="s">
        <v>188</v>
      </c>
      <c r="F11765" s="496">
        <v>79.799999999999997</v>
      </c>
    </row>
    <row r="11766" s="489" customFormat="1">
      <c r="B11766" s="494">
        <v>44538</v>
      </c>
      <c r="C11766" s="537" t="s">
        <v>200</v>
      </c>
      <c r="D11766" s="541" t="s">
        <v>13518</v>
      </c>
      <c r="E11766" s="540" t="s">
        <v>188</v>
      </c>
      <c r="F11766" s="496">
        <v>66.900000000000006</v>
      </c>
    </row>
    <row r="11767" s="489" customFormat="1">
      <c r="B11767" s="494">
        <v>12</v>
      </c>
      <c r="C11767" s="537" t="s">
        <v>200</v>
      </c>
      <c r="D11767" s="541" t="s">
        <v>13519</v>
      </c>
      <c r="E11767" s="540" t="s">
        <v>188</v>
      </c>
      <c r="F11767" s="496">
        <v>8.4299999999999997</v>
      </c>
    </row>
    <row r="11768" s="489" customFormat="1">
      <c r="B11768" s="494">
        <v>37554</v>
      </c>
      <c r="C11768" s="537" t="s">
        <v>200</v>
      </c>
      <c r="D11768" s="541" t="s">
        <v>1261</v>
      </c>
      <c r="E11768" s="540" t="s">
        <v>188</v>
      </c>
      <c r="F11768" s="496">
        <v>182.02000000000001</v>
      </c>
    </row>
    <row r="11769" s="489" customFormat="1">
      <c r="B11769" s="494">
        <v>37555</v>
      </c>
      <c r="C11769" s="537" t="s">
        <v>200</v>
      </c>
      <c r="D11769" s="541" t="s">
        <v>1262</v>
      </c>
      <c r="E11769" s="540" t="s">
        <v>188</v>
      </c>
      <c r="F11769" s="496">
        <v>221.41999999999999</v>
      </c>
    </row>
    <row r="11770" s="489" customFormat="1">
      <c r="B11770" s="494">
        <v>10902</v>
      </c>
      <c r="C11770" s="537" t="s">
        <v>200</v>
      </c>
      <c r="D11770" s="541" t="s">
        <v>1263</v>
      </c>
      <c r="E11770" s="540" t="s">
        <v>188</v>
      </c>
      <c r="F11770" s="496">
        <v>55.560000000000002</v>
      </c>
    </row>
    <row r="11771" s="489" customFormat="1">
      <c r="B11771" s="494">
        <v>20965</v>
      </c>
      <c r="C11771" s="537" t="s">
        <v>200</v>
      </c>
      <c r="D11771" s="541" t="s">
        <v>1264</v>
      </c>
      <c r="E11771" s="540" t="s">
        <v>188</v>
      </c>
      <c r="F11771" s="496">
        <v>56.079999999999998</v>
      </c>
    </row>
    <row r="11772" s="489" customFormat="1">
      <c r="B11772" s="494">
        <v>20966</v>
      </c>
      <c r="C11772" s="537" t="s">
        <v>200</v>
      </c>
      <c r="D11772" s="541" t="s">
        <v>1265</v>
      </c>
      <c r="E11772" s="540" t="s">
        <v>188</v>
      </c>
      <c r="F11772" s="496">
        <v>60.380000000000003</v>
      </c>
    </row>
    <row r="11773" s="489" customFormat="1">
      <c r="B11773" s="494">
        <v>10903</v>
      </c>
      <c r="C11773" s="537" t="s">
        <v>200</v>
      </c>
      <c r="D11773" s="541" t="s">
        <v>1266</v>
      </c>
      <c r="E11773" s="540" t="s">
        <v>188</v>
      </c>
      <c r="F11773" s="496">
        <v>91.519999999999996</v>
      </c>
    </row>
    <row r="11774" s="489" customFormat="1">
      <c r="B11774" s="494">
        <v>20967</v>
      </c>
      <c r="C11774" s="537" t="s">
        <v>200</v>
      </c>
      <c r="D11774" s="541" t="s">
        <v>1267</v>
      </c>
      <c r="E11774" s="540" t="s">
        <v>188</v>
      </c>
      <c r="F11774" s="496">
        <v>91.519999999999996</v>
      </c>
    </row>
    <row r="11775" s="489" customFormat="1">
      <c r="B11775" s="494">
        <v>20968</v>
      </c>
      <c r="C11775" s="537" t="s">
        <v>200</v>
      </c>
      <c r="D11775" s="541" t="s">
        <v>1268</v>
      </c>
      <c r="E11775" s="540" t="s">
        <v>188</v>
      </c>
      <c r="F11775" s="496">
        <v>100.38</v>
      </c>
    </row>
    <row r="11776" s="489" customFormat="1">
      <c r="B11776" s="494">
        <v>11359</v>
      </c>
      <c r="C11776" s="537" t="s">
        <v>200</v>
      </c>
      <c r="D11776" s="541" t="s">
        <v>13520</v>
      </c>
      <c r="E11776" s="540" t="s">
        <v>188</v>
      </c>
      <c r="F11776" s="496">
        <v>770.90999999999997</v>
      </c>
    </row>
    <row r="11777" s="489" customFormat="1">
      <c r="B11777" s="494">
        <v>39017</v>
      </c>
      <c r="C11777" s="537" t="s">
        <v>200</v>
      </c>
      <c r="D11777" s="541" t="s">
        <v>1269</v>
      </c>
      <c r="E11777" s="540" t="s">
        <v>188</v>
      </c>
      <c r="F11777" s="496">
        <v>0.20999999999999999</v>
      </c>
    </row>
    <row r="11778" s="489" customFormat="1">
      <c r="B11778" s="494">
        <v>39315</v>
      </c>
      <c r="C11778" s="537" t="s">
        <v>200</v>
      </c>
      <c r="D11778" s="541" t="s">
        <v>1270</v>
      </c>
      <c r="E11778" s="540" t="s">
        <v>188</v>
      </c>
      <c r="F11778" s="496">
        <v>0.34999999999999998</v>
      </c>
    </row>
    <row r="11779" s="489" customFormat="1">
      <c r="B11779" s="494">
        <v>39016</v>
      </c>
      <c r="C11779" s="537" t="s">
        <v>200</v>
      </c>
      <c r="D11779" s="541" t="s">
        <v>1271</v>
      </c>
      <c r="E11779" s="540" t="s">
        <v>188</v>
      </c>
      <c r="F11779" s="496">
        <v>0.34999999999999998</v>
      </c>
    </row>
    <row r="11780" s="489" customFormat="1">
      <c r="B11780" s="494">
        <v>39481</v>
      </c>
      <c r="C11780" s="537" t="s">
        <v>200</v>
      </c>
      <c r="D11780" s="541" t="s">
        <v>1272</v>
      </c>
      <c r="E11780" s="540" t="s">
        <v>188</v>
      </c>
      <c r="F11780" s="496">
        <v>1.7</v>
      </c>
    </row>
    <row r="11781" s="489" customFormat="1">
      <c r="B11781" s="494">
        <v>39013</v>
      </c>
      <c r="C11781" s="537" t="s">
        <v>200</v>
      </c>
      <c r="D11781" s="541" t="s">
        <v>13521</v>
      </c>
      <c r="E11781" s="540" t="s">
        <v>188</v>
      </c>
      <c r="F11781" s="496">
        <v>1.45</v>
      </c>
    </row>
    <row r="11782" s="489" customFormat="1">
      <c r="B11782" s="494">
        <v>44919</v>
      </c>
      <c r="C11782" s="537" t="s">
        <v>200</v>
      </c>
      <c r="D11782" s="541" t="s">
        <v>13522</v>
      </c>
      <c r="E11782" s="540" t="s">
        <v>188</v>
      </c>
      <c r="F11782" s="496">
        <v>2.71</v>
      </c>
    </row>
    <row r="11783" s="489" customFormat="1">
      <c r="B11783" s="494">
        <v>40433</v>
      </c>
      <c r="C11783" s="537" t="s">
        <v>200</v>
      </c>
      <c r="D11783" s="541" t="s">
        <v>1273</v>
      </c>
      <c r="E11783" s="540" t="s">
        <v>188</v>
      </c>
      <c r="F11783" s="496">
        <v>1.5</v>
      </c>
    </row>
    <row r="11784" s="489" customFormat="1">
      <c r="B11784" s="494">
        <v>20219</v>
      </c>
      <c r="C11784" s="537" t="s">
        <v>200</v>
      </c>
      <c r="D11784" s="541" t="s">
        <v>13523</v>
      </c>
      <c r="E11784" s="540" t="s">
        <v>188</v>
      </c>
      <c r="F11784" s="496"/>
    </row>
    <row r="11785" s="489" customFormat="1">
      <c r="B11785" s="494">
        <v>36484</v>
      </c>
      <c r="C11785" s="537" t="s">
        <v>200</v>
      </c>
      <c r="D11785" s="541" t="s">
        <v>1274</v>
      </c>
      <c r="E11785" s="540" t="s">
        <v>188</v>
      </c>
      <c r="F11785" s="496"/>
    </row>
    <row r="11786" s="489" customFormat="1">
      <c r="B11786" s="494">
        <v>38368</v>
      </c>
      <c r="C11786" s="537" t="s">
        <v>200</v>
      </c>
      <c r="D11786" s="541" t="s">
        <v>13524</v>
      </c>
      <c r="E11786" s="540" t="s">
        <v>188</v>
      </c>
      <c r="F11786" s="496">
        <v>7.8099999999999996</v>
      </c>
    </row>
    <row r="11787" s="489" customFormat="1">
      <c r="B11787" s="494">
        <v>38367</v>
      </c>
      <c r="C11787" s="537" t="s">
        <v>200</v>
      </c>
      <c r="D11787" s="541" t="s">
        <v>13525</v>
      </c>
      <c r="E11787" s="540" t="s">
        <v>188</v>
      </c>
      <c r="F11787" s="496">
        <v>15.06</v>
      </c>
    </row>
    <row r="11788" s="489" customFormat="1">
      <c r="B11788" s="494">
        <v>38091</v>
      </c>
      <c r="C11788" s="537" t="s">
        <v>200</v>
      </c>
      <c r="D11788" s="541" t="s">
        <v>1275</v>
      </c>
      <c r="E11788" s="540" t="s">
        <v>188</v>
      </c>
      <c r="F11788" s="496">
        <v>2.2400000000000002</v>
      </c>
    </row>
    <row r="11789" s="489" customFormat="1">
      <c r="B11789" s="494">
        <v>38095</v>
      </c>
      <c r="C11789" s="537" t="s">
        <v>200</v>
      </c>
      <c r="D11789" s="541" t="s">
        <v>1276</v>
      </c>
      <c r="E11789" s="540" t="s">
        <v>188</v>
      </c>
      <c r="F11789" s="496">
        <v>4.7400000000000002</v>
      </c>
    </row>
    <row r="11790" s="489" customFormat="1">
      <c r="B11790" s="494">
        <v>38092</v>
      </c>
      <c r="C11790" s="537" t="s">
        <v>200</v>
      </c>
      <c r="D11790" s="541" t="s">
        <v>1277</v>
      </c>
      <c r="E11790" s="540" t="s">
        <v>188</v>
      </c>
      <c r="F11790" s="496">
        <v>2.1200000000000001</v>
      </c>
    </row>
    <row r="11791" s="489" customFormat="1">
      <c r="B11791" s="494">
        <v>38093</v>
      </c>
      <c r="C11791" s="537" t="s">
        <v>200</v>
      </c>
      <c r="D11791" s="541" t="s">
        <v>1278</v>
      </c>
      <c r="E11791" s="540" t="s">
        <v>188</v>
      </c>
      <c r="F11791" s="496">
        <v>2.2000000000000002</v>
      </c>
    </row>
    <row r="11792" s="489" customFormat="1">
      <c r="B11792" s="494">
        <v>38096</v>
      </c>
      <c r="C11792" s="537" t="s">
        <v>200</v>
      </c>
      <c r="D11792" s="541" t="s">
        <v>1279</v>
      </c>
      <c r="E11792" s="540" t="s">
        <v>188</v>
      </c>
      <c r="F11792" s="496">
        <v>5.0999999999999996</v>
      </c>
    </row>
    <row r="11793" s="489" customFormat="1">
      <c r="B11793" s="494">
        <v>38094</v>
      </c>
      <c r="C11793" s="537" t="s">
        <v>200</v>
      </c>
      <c r="D11793" s="541" t="s">
        <v>1280</v>
      </c>
      <c r="E11793" s="540" t="s">
        <v>188</v>
      </c>
      <c r="F11793" s="496">
        <v>2.6899999999999999</v>
      </c>
    </row>
    <row r="11794" s="489" customFormat="1">
      <c r="B11794" s="494">
        <v>38097</v>
      </c>
      <c r="C11794" s="537" t="s">
        <v>200</v>
      </c>
      <c r="D11794" s="541" t="s">
        <v>1281</v>
      </c>
      <c r="E11794" s="540" t="s">
        <v>188</v>
      </c>
      <c r="F11794" s="496">
        <v>5.4699999999999998</v>
      </c>
    </row>
    <row r="11795" s="489" customFormat="1">
      <c r="B11795" s="494">
        <v>38098</v>
      </c>
      <c r="C11795" s="537" t="s">
        <v>200</v>
      </c>
      <c r="D11795" s="541" t="s">
        <v>1282</v>
      </c>
      <c r="E11795" s="540" t="s">
        <v>188</v>
      </c>
      <c r="F11795" s="496">
        <v>5.4699999999999998</v>
      </c>
    </row>
    <row r="11796" s="489" customFormat="1">
      <c r="B11796" s="494">
        <v>11186</v>
      </c>
      <c r="C11796" s="537" t="s">
        <v>200</v>
      </c>
      <c r="D11796" s="541" t="s">
        <v>1283</v>
      </c>
      <c r="E11796" s="540" t="s">
        <v>12625</v>
      </c>
      <c r="F11796" s="496">
        <v>286.66000000000003</v>
      </c>
    </row>
    <row r="11797" s="489" customFormat="1">
      <c r="B11797" s="494">
        <v>11558</v>
      </c>
      <c r="C11797" s="537" t="s">
        <v>200</v>
      </c>
      <c r="D11797" s="541" t="s">
        <v>1284</v>
      </c>
      <c r="E11797" s="540" t="s">
        <v>196</v>
      </c>
      <c r="F11797" s="496">
        <v>16.059999999999999</v>
      </c>
    </row>
    <row r="11798" s="489" customFormat="1">
      <c r="B11798" s="494">
        <v>11557</v>
      </c>
      <c r="C11798" s="537" t="s">
        <v>200</v>
      </c>
      <c r="D11798" s="541" t="s">
        <v>1285</v>
      </c>
      <c r="E11798" s="540" t="s">
        <v>196</v>
      </c>
      <c r="F11798" s="496">
        <v>40.649999999999999</v>
      </c>
    </row>
    <row r="11799" s="489" customFormat="1">
      <c r="B11799" s="494">
        <v>2759</v>
      </c>
      <c r="C11799" s="537" t="s">
        <v>200</v>
      </c>
      <c r="D11799" s="541" t="s">
        <v>1286</v>
      </c>
      <c r="E11799" s="540" t="s">
        <v>188</v>
      </c>
      <c r="F11799" s="496"/>
    </row>
    <row r="11800" s="489" customFormat="1">
      <c r="B11800" s="494">
        <v>38124</v>
      </c>
      <c r="C11800" s="537" t="s">
        <v>200</v>
      </c>
      <c r="D11800" s="541" t="s">
        <v>1287</v>
      </c>
      <c r="E11800" s="540" t="s">
        <v>188</v>
      </c>
      <c r="F11800" s="496">
        <v>28.949999999999999</v>
      </c>
    </row>
    <row r="11801" s="489" customFormat="1">
      <c r="B11801" s="494">
        <v>38380</v>
      </c>
      <c r="C11801" s="537" t="s">
        <v>200</v>
      </c>
      <c r="D11801" s="541" t="s">
        <v>13526</v>
      </c>
      <c r="E11801" s="540" t="s">
        <v>188</v>
      </c>
      <c r="F11801" s="496">
        <v>25.050000000000001</v>
      </c>
    </row>
    <row r="11802" s="489" customFormat="1">
      <c r="B11802" s="494">
        <v>45278</v>
      </c>
      <c r="C11802" s="537" t="s">
        <v>200</v>
      </c>
      <c r="D11802" s="541" t="s">
        <v>13527</v>
      </c>
      <c r="E11802" s="540" t="s">
        <v>188</v>
      </c>
      <c r="F11802" s="496">
        <v>132.69</v>
      </c>
    </row>
    <row r="11803" s="489" customFormat="1">
      <c r="B11803" s="494">
        <v>42429</v>
      </c>
      <c r="C11803" s="537" t="s">
        <v>200</v>
      </c>
      <c r="D11803" s="541" t="s">
        <v>1288</v>
      </c>
      <c r="E11803" s="540" t="s">
        <v>188</v>
      </c>
      <c r="F11803" s="496"/>
    </row>
    <row r="11804" s="489" customFormat="1">
      <c r="B11804" s="494">
        <v>39616</v>
      </c>
      <c r="C11804" s="537" t="s">
        <v>200</v>
      </c>
      <c r="D11804" s="541" t="s">
        <v>13528</v>
      </c>
      <c r="E11804" s="540" t="s">
        <v>188</v>
      </c>
      <c r="F11804" s="496">
        <v>433.69</v>
      </c>
    </row>
    <row r="11805" s="489" customFormat="1">
      <c r="B11805" s="494">
        <v>39618</v>
      </c>
      <c r="C11805" s="537" t="s">
        <v>200</v>
      </c>
      <c r="D11805" s="541" t="s">
        <v>13529</v>
      </c>
      <c r="E11805" s="540" t="s">
        <v>188</v>
      </c>
      <c r="F11805" s="496">
        <v>786.63999999999999</v>
      </c>
    </row>
    <row r="11806" s="489" customFormat="1">
      <c r="B11806" s="494">
        <v>39619</v>
      </c>
      <c r="C11806" s="537" t="s">
        <v>200</v>
      </c>
      <c r="D11806" s="541" t="s">
        <v>13530</v>
      </c>
      <c r="E11806" s="540" t="s">
        <v>188</v>
      </c>
      <c r="F11806" s="496">
        <v>1077.3800000000001</v>
      </c>
    </row>
    <row r="11807" s="489" customFormat="1">
      <c r="B11807" s="494">
        <v>39613</v>
      </c>
      <c r="C11807" s="537" t="s">
        <v>200</v>
      </c>
      <c r="D11807" s="541" t="s">
        <v>13531</v>
      </c>
      <c r="E11807" s="540" t="s">
        <v>188</v>
      </c>
      <c r="F11807" s="496">
        <v>172.27000000000001</v>
      </c>
    </row>
    <row r="11808" s="489" customFormat="1">
      <c r="B11808" s="494">
        <v>39614</v>
      </c>
      <c r="C11808" s="537" t="s">
        <v>200</v>
      </c>
      <c r="D11808" s="541" t="s">
        <v>13532</v>
      </c>
      <c r="E11808" s="540" t="s">
        <v>188</v>
      </c>
      <c r="F11808" s="496">
        <v>251.33000000000001</v>
      </c>
    </row>
    <row r="11809" s="489" customFormat="1">
      <c r="B11809" s="494">
        <v>38538</v>
      </c>
      <c r="C11809" s="537" t="s">
        <v>200</v>
      </c>
      <c r="D11809" s="541" t="s">
        <v>1289</v>
      </c>
      <c r="E11809" s="540" t="s">
        <v>143</v>
      </c>
      <c r="F11809" s="496"/>
    </row>
    <row r="11810" s="489" customFormat="1">
      <c r="B11810" s="494">
        <v>38539</v>
      </c>
      <c r="C11810" s="537" t="s">
        <v>200</v>
      </c>
      <c r="D11810" s="541" t="s">
        <v>1290</v>
      </c>
      <c r="E11810" s="540" t="s">
        <v>143</v>
      </c>
      <c r="F11810" s="496"/>
    </row>
    <row r="11811" s="489" customFormat="1">
      <c r="B11811" s="494">
        <v>38540</v>
      </c>
      <c r="C11811" s="537" t="s">
        <v>200</v>
      </c>
      <c r="D11811" s="541" t="s">
        <v>1291</v>
      </c>
      <c r="E11811" s="540" t="s">
        <v>143</v>
      </c>
      <c r="F11811" s="496"/>
    </row>
    <row r="11812" s="489" customFormat="1">
      <c r="B11812" s="494">
        <v>38384</v>
      </c>
      <c r="C11812" s="537" t="s">
        <v>200</v>
      </c>
      <c r="D11812" s="541" t="s">
        <v>1292</v>
      </c>
      <c r="E11812" s="540" t="s">
        <v>188</v>
      </c>
      <c r="F11812" s="496">
        <v>18.039999999999999</v>
      </c>
    </row>
    <row r="11813" s="489" customFormat="1">
      <c r="B11813" s="494">
        <v>13</v>
      </c>
      <c r="C11813" s="537" t="s">
        <v>200</v>
      </c>
      <c r="D11813" s="541" t="s">
        <v>194</v>
      </c>
      <c r="E11813" s="540" t="s">
        <v>186</v>
      </c>
      <c r="F11813" s="496">
        <v>21.920000000000002</v>
      </c>
    </row>
    <row r="11814" s="489" customFormat="1">
      <c r="B11814" s="494">
        <v>2762</v>
      </c>
      <c r="C11814" s="537" t="s">
        <v>200</v>
      </c>
      <c r="D11814" s="541" t="s">
        <v>189</v>
      </c>
      <c r="E11814" s="540" t="s">
        <v>143</v>
      </c>
      <c r="F11814" s="496"/>
    </row>
    <row r="11815" s="489" customFormat="1">
      <c r="B11815" s="494">
        <v>21142</v>
      </c>
      <c r="C11815" s="537" t="s">
        <v>200</v>
      </c>
      <c r="D11815" s="541" t="s">
        <v>1293</v>
      </c>
      <c r="E11815" s="540" t="s">
        <v>188</v>
      </c>
      <c r="F11815" s="496">
        <v>32.049999999999997</v>
      </c>
    </row>
    <row r="11816" s="489" customFormat="1">
      <c r="B11816" s="494">
        <v>4223</v>
      </c>
      <c r="C11816" s="537" t="s">
        <v>200</v>
      </c>
      <c r="D11816" s="541" t="s">
        <v>1294</v>
      </c>
      <c r="E11816" s="540" t="s">
        <v>187</v>
      </c>
      <c r="F11816" s="496">
        <v>4.1699999999999999</v>
      </c>
    </row>
    <row r="11817" s="489" customFormat="1">
      <c r="B11817" s="494">
        <v>37372</v>
      </c>
      <c r="C11817" s="537" t="s">
        <v>200</v>
      </c>
      <c r="D11817" s="541" t="s">
        <v>13533</v>
      </c>
      <c r="E11817" s="540" t="s">
        <v>157</v>
      </c>
      <c r="F11817" s="496">
        <v>1.4299999999999999</v>
      </c>
    </row>
    <row r="11818" s="489" customFormat="1">
      <c r="B11818" s="494">
        <v>40863</v>
      </c>
      <c r="C11818" s="537" t="s">
        <v>200</v>
      </c>
      <c r="D11818" s="541" t="s">
        <v>13534</v>
      </c>
      <c r="E11818" s="540" t="s">
        <v>185</v>
      </c>
      <c r="F11818" s="496">
        <v>270.50999999999999</v>
      </c>
    </row>
    <row r="11819" s="489" customFormat="1">
      <c r="B11819" s="494">
        <v>38475</v>
      </c>
      <c r="C11819" s="537" t="s">
        <v>200</v>
      </c>
      <c r="D11819" s="541" t="s">
        <v>13535</v>
      </c>
      <c r="E11819" s="540" t="s">
        <v>188</v>
      </c>
      <c r="F11819" s="496">
        <v>70.069999999999993</v>
      </c>
    </row>
    <row r="11820" s="489" customFormat="1">
      <c r="B11820" s="494">
        <v>38474</v>
      </c>
      <c r="C11820" s="537" t="s">
        <v>200</v>
      </c>
      <c r="D11820" s="541" t="s">
        <v>13536</v>
      </c>
      <c r="E11820" s="540" t="s">
        <v>188</v>
      </c>
      <c r="F11820" s="496">
        <v>71.049999999999997</v>
      </c>
    </row>
    <row r="11821" s="489" customFormat="1">
      <c r="B11821" s="494">
        <v>10886</v>
      </c>
      <c r="C11821" s="537" t="s">
        <v>200</v>
      </c>
      <c r="D11821" s="541" t="s">
        <v>1295</v>
      </c>
      <c r="E11821" s="540" t="s">
        <v>188</v>
      </c>
      <c r="F11821" s="496">
        <v>155.31</v>
      </c>
    </row>
    <row r="11822" s="489" customFormat="1">
      <c r="B11822" s="494">
        <v>10888</v>
      </c>
      <c r="C11822" s="537" t="s">
        <v>200</v>
      </c>
      <c r="D11822" s="541" t="s">
        <v>1296</v>
      </c>
      <c r="E11822" s="540" t="s">
        <v>188</v>
      </c>
      <c r="F11822" s="496">
        <v>491.52999999999997</v>
      </c>
    </row>
    <row r="11823" s="489" customFormat="1">
      <c r="B11823" s="494">
        <v>10889</v>
      </c>
      <c r="C11823" s="537" t="s">
        <v>200</v>
      </c>
      <c r="D11823" s="541" t="s">
        <v>1297</v>
      </c>
      <c r="E11823" s="540" t="s">
        <v>188</v>
      </c>
      <c r="F11823" s="496">
        <v>532.5</v>
      </c>
    </row>
    <row r="11824" s="489" customFormat="1">
      <c r="B11824" s="494">
        <v>10890</v>
      </c>
      <c r="C11824" s="537" t="s">
        <v>200</v>
      </c>
      <c r="D11824" s="541" t="s">
        <v>1298</v>
      </c>
      <c r="E11824" s="540" t="s">
        <v>188</v>
      </c>
      <c r="F11824" s="496">
        <v>245.75999999999999</v>
      </c>
    </row>
    <row r="11825" s="489" customFormat="1">
      <c r="B11825" s="494">
        <v>10891</v>
      </c>
      <c r="C11825" s="537" t="s">
        <v>200</v>
      </c>
      <c r="D11825" s="541" t="s">
        <v>1299</v>
      </c>
      <c r="E11825" s="540" t="s">
        <v>188</v>
      </c>
      <c r="F11825" s="496">
        <v>150.19</v>
      </c>
    </row>
    <row r="11826" s="489" customFormat="1">
      <c r="B11826" s="494">
        <v>10892</v>
      </c>
      <c r="C11826" s="537" t="s">
        <v>200</v>
      </c>
      <c r="D11826" s="541" t="s">
        <v>1300</v>
      </c>
      <c r="E11826" s="540" t="s">
        <v>188</v>
      </c>
      <c r="F11826" s="496">
        <v>177.5</v>
      </c>
    </row>
    <row r="11827" s="489" customFormat="1">
      <c r="B11827" s="494">
        <v>20977</v>
      </c>
      <c r="C11827" s="537" t="s">
        <v>200</v>
      </c>
      <c r="D11827" s="541" t="s">
        <v>1301</v>
      </c>
      <c r="E11827" s="540" t="s">
        <v>188</v>
      </c>
      <c r="F11827" s="496">
        <v>211.63</v>
      </c>
    </row>
    <row r="11828" s="489" customFormat="1">
      <c r="B11828" s="494">
        <v>3073</v>
      </c>
      <c r="C11828" s="537" t="s">
        <v>200</v>
      </c>
      <c r="D11828" s="541" t="s">
        <v>13537</v>
      </c>
      <c r="E11828" s="540" t="s">
        <v>188</v>
      </c>
      <c r="F11828" s="496">
        <v>238.61000000000001</v>
      </c>
    </row>
    <row r="11829" s="489" customFormat="1">
      <c r="B11829" s="494">
        <v>3074</v>
      </c>
      <c r="C11829" s="537" t="s">
        <v>200</v>
      </c>
      <c r="D11829" s="541" t="s">
        <v>13538</v>
      </c>
      <c r="E11829" s="540" t="s">
        <v>188</v>
      </c>
      <c r="F11829" s="496">
        <v>150.63999999999999</v>
      </c>
    </row>
    <row r="11830" s="489" customFormat="1">
      <c r="B11830" s="494">
        <v>3076</v>
      </c>
      <c r="C11830" s="537" t="s">
        <v>200</v>
      </c>
      <c r="D11830" s="541" t="s">
        <v>13539</v>
      </c>
      <c r="E11830" s="540" t="s">
        <v>188</v>
      </c>
      <c r="F11830" s="496">
        <v>196.16</v>
      </c>
    </row>
    <row r="11831" s="489" customFormat="1">
      <c r="B11831" s="494">
        <v>3075</v>
      </c>
      <c r="C11831" s="537" t="s">
        <v>200</v>
      </c>
      <c r="D11831" s="541" t="s">
        <v>13540</v>
      </c>
      <c r="E11831" s="540" t="s">
        <v>188</v>
      </c>
      <c r="F11831" s="496">
        <v>123.95999999999999</v>
      </c>
    </row>
    <row r="11832" s="489" customFormat="1">
      <c r="B11832" s="494">
        <v>10781</v>
      </c>
      <c r="C11832" s="537" t="s">
        <v>200</v>
      </c>
      <c r="D11832" s="541" t="s">
        <v>13541</v>
      </c>
      <c r="E11832" s="540" t="s">
        <v>188</v>
      </c>
      <c r="F11832" s="496">
        <v>16.809999999999999</v>
      </c>
    </row>
    <row r="11833" s="489" customFormat="1">
      <c r="B11833" s="494">
        <v>11480</v>
      </c>
      <c r="C11833" s="537" t="s">
        <v>200</v>
      </c>
      <c r="D11833" s="541" t="s">
        <v>13542</v>
      </c>
      <c r="E11833" s="540" t="s">
        <v>193</v>
      </c>
      <c r="F11833" s="496">
        <v>129.47</v>
      </c>
    </row>
    <row r="11834" s="489" customFormat="1">
      <c r="B11834" s="494">
        <v>43612</v>
      </c>
      <c r="C11834" s="537" t="s">
        <v>200</v>
      </c>
      <c r="D11834" s="541" t="s">
        <v>13543</v>
      </c>
      <c r="E11834" s="540" t="s">
        <v>193</v>
      </c>
      <c r="F11834" s="496">
        <v>101.90000000000001</v>
      </c>
    </row>
    <row r="11835" s="489" customFormat="1">
      <c r="B11835" s="494">
        <v>43613</v>
      </c>
      <c r="C11835" s="537" t="s">
        <v>200</v>
      </c>
      <c r="D11835" s="541" t="s">
        <v>13544</v>
      </c>
      <c r="E11835" s="540" t="s">
        <v>193</v>
      </c>
      <c r="F11835" s="496">
        <v>84.359999999999999</v>
      </c>
    </row>
    <row r="11836" s="489" customFormat="1">
      <c r="B11836" s="494">
        <v>11469</v>
      </c>
      <c r="C11836" s="537" t="s">
        <v>200</v>
      </c>
      <c r="D11836" s="541" t="s">
        <v>13545</v>
      </c>
      <c r="E11836" s="540" t="s">
        <v>188</v>
      </c>
      <c r="F11836" s="496">
        <v>13.82</v>
      </c>
    </row>
    <row r="11837" s="489" customFormat="1">
      <c r="B11837" s="494">
        <v>11468</v>
      </c>
      <c r="C11837" s="537" t="s">
        <v>200</v>
      </c>
      <c r="D11837" s="541" t="s">
        <v>13546</v>
      </c>
      <c r="E11837" s="540" t="s">
        <v>188</v>
      </c>
      <c r="F11837" s="496">
        <v>13.83</v>
      </c>
    </row>
    <row r="11838" s="489" customFormat="1">
      <c r="B11838" s="494">
        <v>11484</v>
      </c>
      <c r="C11838" s="537" t="s">
        <v>200</v>
      </c>
      <c r="D11838" s="541" t="s">
        <v>13547</v>
      </c>
      <c r="E11838" s="540" t="s">
        <v>188</v>
      </c>
      <c r="F11838" s="496">
        <v>60.740000000000002</v>
      </c>
    </row>
    <row r="11839" s="489" customFormat="1">
      <c r="B11839" s="494">
        <v>38155</v>
      </c>
      <c r="C11839" s="537" t="s">
        <v>200</v>
      </c>
      <c r="D11839" s="541" t="s">
        <v>13548</v>
      </c>
      <c r="E11839" s="540" t="s">
        <v>188</v>
      </c>
      <c r="F11839" s="496">
        <v>94.299999999999997</v>
      </c>
    </row>
    <row r="11840" s="489" customFormat="1">
      <c r="B11840" s="494">
        <v>11467</v>
      </c>
      <c r="C11840" s="537" t="s">
        <v>200</v>
      </c>
      <c r="D11840" s="541" t="s">
        <v>13549</v>
      </c>
      <c r="E11840" s="540" t="s">
        <v>188</v>
      </c>
      <c r="F11840" s="496">
        <v>21.550000000000001</v>
      </c>
    </row>
    <row r="11841" s="489" customFormat="1">
      <c r="B11841" s="494">
        <v>38153</v>
      </c>
      <c r="C11841" s="537" t="s">
        <v>200</v>
      </c>
      <c r="D11841" s="541" t="s">
        <v>13550</v>
      </c>
      <c r="E11841" s="540" t="s">
        <v>193</v>
      </c>
      <c r="F11841" s="496">
        <v>55.039999999999999</v>
      </c>
    </row>
    <row r="11842" s="489" customFormat="1">
      <c r="B11842" s="494">
        <v>43607</v>
      </c>
      <c r="C11842" s="537" t="s">
        <v>200</v>
      </c>
      <c r="D11842" s="541" t="s">
        <v>13551</v>
      </c>
      <c r="E11842" s="540" t="s">
        <v>193</v>
      </c>
      <c r="F11842" s="496">
        <v>104.11</v>
      </c>
    </row>
    <row r="11843" s="489" customFormat="1">
      <c r="B11843" s="494">
        <v>3080</v>
      </c>
      <c r="C11843" s="537" t="s">
        <v>200</v>
      </c>
      <c r="D11843" s="541" t="s">
        <v>13552</v>
      </c>
      <c r="E11843" s="540" t="s">
        <v>193</v>
      </c>
      <c r="F11843" s="496">
        <v>70</v>
      </c>
    </row>
    <row r="11844" s="489" customFormat="1">
      <c r="B11844" s="494">
        <v>3081</v>
      </c>
      <c r="C11844" s="537" t="s">
        <v>200</v>
      </c>
      <c r="D11844" s="541" t="s">
        <v>13553</v>
      </c>
      <c r="E11844" s="540" t="s">
        <v>193</v>
      </c>
      <c r="F11844" s="496">
        <v>138.49000000000001</v>
      </c>
    </row>
    <row r="11845" s="489" customFormat="1">
      <c r="B11845" s="494">
        <v>3090</v>
      </c>
      <c r="C11845" s="537" t="s">
        <v>200</v>
      </c>
      <c r="D11845" s="541" t="s">
        <v>13554</v>
      </c>
      <c r="E11845" s="540" t="s">
        <v>193</v>
      </c>
      <c r="F11845" s="496">
        <v>62.479999999999997</v>
      </c>
    </row>
    <row r="11846" s="489" customFormat="1">
      <c r="B11846" s="494">
        <v>43611</v>
      </c>
      <c r="C11846" s="537" t="s">
        <v>200</v>
      </c>
      <c r="D11846" s="541" t="s">
        <v>13555</v>
      </c>
      <c r="E11846" s="540" t="s">
        <v>193</v>
      </c>
      <c r="F11846" s="496">
        <v>103.68000000000001</v>
      </c>
    </row>
    <row r="11847" s="489" customFormat="1">
      <c r="B11847" s="494">
        <v>3103</v>
      </c>
      <c r="C11847" s="537" t="s">
        <v>200</v>
      </c>
      <c r="D11847" s="541" t="s">
        <v>13556</v>
      </c>
      <c r="E11847" s="540" t="s">
        <v>188</v>
      </c>
      <c r="F11847" s="496">
        <v>51.799999999999997</v>
      </c>
    </row>
    <row r="11848" s="489" customFormat="1">
      <c r="B11848" s="494">
        <v>3097</v>
      </c>
      <c r="C11848" s="537" t="s">
        <v>200</v>
      </c>
      <c r="D11848" s="541" t="s">
        <v>13557</v>
      </c>
      <c r="E11848" s="540" t="s">
        <v>193</v>
      </c>
      <c r="F11848" s="496">
        <v>78.370000000000005</v>
      </c>
    </row>
    <row r="11849" s="489" customFormat="1">
      <c r="B11849" s="494">
        <v>3099</v>
      </c>
      <c r="C11849" s="537" t="s">
        <v>200</v>
      </c>
      <c r="D11849" s="541" t="s">
        <v>13558</v>
      </c>
      <c r="E11849" s="540" t="s">
        <v>193</v>
      </c>
      <c r="F11849" s="496">
        <v>125.48999999999999</v>
      </c>
    </row>
    <row r="11850" s="489" customFormat="1">
      <c r="B11850" s="494">
        <v>38151</v>
      </c>
      <c r="C11850" s="537" t="s">
        <v>200</v>
      </c>
      <c r="D11850" s="541" t="s">
        <v>13559</v>
      </c>
      <c r="E11850" s="540" t="s">
        <v>193</v>
      </c>
      <c r="F11850" s="496">
        <v>90.980000000000004</v>
      </c>
    </row>
    <row r="11851" s="489" customFormat="1">
      <c r="B11851" s="494">
        <v>38152</v>
      </c>
      <c r="C11851" s="537" t="s">
        <v>200</v>
      </c>
      <c r="D11851" s="541" t="s">
        <v>13560</v>
      </c>
      <c r="E11851" s="540" t="s">
        <v>193</v>
      </c>
      <c r="F11851" s="496">
        <v>146.75999999999999</v>
      </c>
    </row>
    <row r="11852" s="489" customFormat="1">
      <c r="B11852" s="494">
        <v>43610</v>
      </c>
      <c r="C11852" s="537" t="s">
        <v>200</v>
      </c>
      <c r="D11852" s="541" t="s">
        <v>13561</v>
      </c>
      <c r="E11852" s="540" t="s">
        <v>193</v>
      </c>
      <c r="F11852" s="496">
        <v>77.760000000000005</v>
      </c>
    </row>
    <row r="11853" s="489" customFormat="1">
      <c r="B11853" s="494">
        <v>3093</v>
      </c>
      <c r="C11853" s="537" t="s">
        <v>200</v>
      </c>
      <c r="D11853" s="541" t="s">
        <v>13562</v>
      </c>
      <c r="E11853" s="540" t="s">
        <v>193</v>
      </c>
      <c r="F11853" s="496">
        <v>125.48999999999999</v>
      </c>
    </row>
    <row r="11854" s="489" customFormat="1">
      <c r="B11854" s="494">
        <v>38165</v>
      </c>
      <c r="C11854" s="537" t="s">
        <v>200</v>
      </c>
      <c r="D11854" s="541" t="s">
        <v>1302</v>
      </c>
      <c r="E11854" s="540" t="s">
        <v>193</v>
      </c>
      <c r="F11854" s="496">
        <v>77.25</v>
      </c>
    </row>
    <row r="11855" s="489" customFormat="1">
      <c r="B11855" s="494">
        <v>38177</v>
      </c>
      <c r="C11855" s="537" t="s">
        <v>200</v>
      </c>
      <c r="D11855" s="541" t="s">
        <v>13563</v>
      </c>
      <c r="E11855" s="540" t="s">
        <v>188</v>
      </c>
      <c r="F11855" s="496">
        <v>22.949999999999999</v>
      </c>
    </row>
    <row r="11856" s="489" customFormat="1">
      <c r="B11856" s="494">
        <v>11458</v>
      </c>
      <c r="C11856" s="537" t="s">
        <v>200</v>
      </c>
      <c r="D11856" s="541" t="s">
        <v>1303</v>
      </c>
      <c r="E11856" s="540" t="s">
        <v>188</v>
      </c>
      <c r="F11856" s="496">
        <v>27.399999999999999</v>
      </c>
    </row>
    <row r="11857" s="489" customFormat="1">
      <c r="B11857" s="494">
        <v>3108</v>
      </c>
      <c r="C11857" s="537" t="s">
        <v>200</v>
      </c>
      <c r="D11857" s="541" t="s">
        <v>13564</v>
      </c>
      <c r="E11857" s="540" t="s">
        <v>188</v>
      </c>
      <c r="F11857" s="496">
        <v>116.5</v>
      </c>
    </row>
    <row r="11858" s="489" customFormat="1">
      <c r="B11858" s="494">
        <v>3105</v>
      </c>
      <c r="C11858" s="537" t="s">
        <v>200</v>
      </c>
      <c r="D11858" s="541" t="s">
        <v>13565</v>
      </c>
      <c r="E11858" s="540" t="s">
        <v>188</v>
      </c>
      <c r="F11858" s="496">
        <v>152.37</v>
      </c>
    </row>
    <row r="11859" s="489" customFormat="1">
      <c r="B11859" s="494">
        <v>38178</v>
      </c>
      <c r="C11859" s="537" t="s">
        <v>200</v>
      </c>
      <c r="D11859" s="541" t="s">
        <v>13566</v>
      </c>
      <c r="E11859" s="540" t="s">
        <v>188</v>
      </c>
      <c r="F11859" s="496">
        <v>25.25</v>
      </c>
    </row>
    <row r="11860" s="489" customFormat="1">
      <c r="B11860" s="494">
        <v>43575</v>
      </c>
      <c r="C11860" s="537" t="s">
        <v>200</v>
      </c>
      <c r="D11860" s="541" t="s">
        <v>13567</v>
      </c>
      <c r="E11860" s="540" t="s">
        <v>188</v>
      </c>
      <c r="F11860" s="496">
        <v>54.719999999999999</v>
      </c>
    </row>
    <row r="11861" s="489" customFormat="1">
      <c r="B11861" s="494">
        <v>43577</v>
      </c>
      <c r="C11861" s="537" t="s">
        <v>200</v>
      </c>
      <c r="D11861" s="541" t="s">
        <v>13568</v>
      </c>
      <c r="E11861" s="540" t="s">
        <v>188</v>
      </c>
      <c r="F11861" s="496">
        <v>95.140000000000001</v>
      </c>
    </row>
    <row r="11862" s="489" customFormat="1">
      <c r="B11862" s="494">
        <v>43458</v>
      </c>
      <c r="C11862" s="537" t="s">
        <v>200</v>
      </c>
      <c r="D11862" s="541" t="s">
        <v>13569</v>
      </c>
      <c r="E11862" s="540" t="s">
        <v>157</v>
      </c>
      <c r="F11862" s="496">
        <v>0.059999999999999998</v>
      </c>
    </row>
    <row r="11863" s="489" customFormat="1">
      <c r="B11863" s="494">
        <v>43470</v>
      </c>
      <c r="C11863" s="537" t="s">
        <v>200</v>
      </c>
      <c r="D11863" s="541" t="s">
        <v>13570</v>
      </c>
      <c r="E11863" s="540" t="s">
        <v>185</v>
      </c>
      <c r="F11863" s="496">
        <v>11.140000000000001</v>
      </c>
    </row>
    <row r="11864" s="489" customFormat="1">
      <c r="B11864" s="494">
        <v>43459</v>
      </c>
      <c r="C11864" s="537" t="s">
        <v>200</v>
      </c>
      <c r="D11864" s="541" t="s">
        <v>13571</v>
      </c>
      <c r="E11864" s="540" t="s">
        <v>157</v>
      </c>
      <c r="F11864" s="496">
        <v>0.44</v>
      </c>
    </row>
    <row r="11865" s="489" customFormat="1">
      <c r="B11865" s="494">
        <v>43471</v>
      </c>
      <c r="C11865" s="537" t="s">
        <v>200</v>
      </c>
      <c r="D11865" s="541" t="s">
        <v>13572</v>
      </c>
      <c r="E11865" s="540" t="s">
        <v>185</v>
      </c>
      <c r="F11865" s="496">
        <v>82.310000000000002</v>
      </c>
    </row>
    <row r="11866" s="489" customFormat="1">
      <c r="B11866" s="494">
        <v>43460</v>
      </c>
      <c r="C11866" s="537" t="s">
        <v>200</v>
      </c>
      <c r="D11866" s="541" t="s">
        <v>13573</v>
      </c>
      <c r="E11866" s="540" t="s">
        <v>157</v>
      </c>
      <c r="F11866" s="496">
        <v>0.85999999999999999</v>
      </c>
    </row>
    <row r="11867" s="489" customFormat="1">
      <c r="B11867" s="494">
        <v>43472</v>
      </c>
      <c r="C11867" s="537" t="s">
        <v>200</v>
      </c>
      <c r="D11867" s="541" t="s">
        <v>13574</v>
      </c>
      <c r="E11867" s="540" t="s">
        <v>185</v>
      </c>
      <c r="F11867" s="496">
        <v>161.72999999999999</v>
      </c>
    </row>
    <row r="11868" s="489" customFormat="1">
      <c r="B11868" s="494">
        <v>43461</v>
      </c>
      <c r="C11868" s="537" t="s">
        <v>200</v>
      </c>
      <c r="D11868" s="541" t="s">
        <v>13575</v>
      </c>
      <c r="E11868" s="540" t="s">
        <v>157</v>
      </c>
      <c r="F11868" s="496">
        <v>0.31</v>
      </c>
    </row>
    <row r="11869" s="489" customFormat="1">
      <c r="B11869" s="494">
        <v>43473</v>
      </c>
      <c r="C11869" s="537" t="s">
        <v>200</v>
      </c>
      <c r="D11869" s="541" t="s">
        <v>13576</v>
      </c>
      <c r="E11869" s="540" t="s">
        <v>185</v>
      </c>
      <c r="F11869" s="496">
        <v>59.009999999999998</v>
      </c>
    </row>
    <row r="11870" s="489" customFormat="1">
      <c r="B11870" s="494">
        <v>43463</v>
      </c>
      <c r="C11870" s="537" t="s">
        <v>200</v>
      </c>
      <c r="D11870" s="541" t="s">
        <v>13577</v>
      </c>
      <c r="E11870" s="540" t="s">
        <v>157</v>
      </c>
      <c r="F11870" s="496">
        <v>0.080000000000000002</v>
      </c>
    </row>
    <row r="11871" s="489" customFormat="1">
      <c r="B11871" s="494">
        <v>43475</v>
      </c>
      <c r="C11871" s="537" t="s">
        <v>200</v>
      </c>
      <c r="D11871" s="541" t="s">
        <v>13578</v>
      </c>
      <c r="E11871" s="540" t="s">
        <v>185</v>
      </c>
      <c r="F11871" s="496">
        <v>15.460000000000001</v>
      </c>
    </row>
    <row r="11872" s="489" customFormat="1">
      <c r="B11872" s="494">
        <v>43462</v>
      </c>
      <c r="C11872" s="537" t="s">
        <v>200</v>
      </c>
      <c r="D11872" s="541" t="s">
        <v>13579</v>
      </c>
      <c r="E11872" s="540" t="s">
        <v>157</v>
      </c>
      <c r="F11872" s="496">
        <v>0.01</v>
      </c>
    </row>
    <row r="11873" s="489" customFormat="1">
      <c r="B11873" s="494">
        <v>43474</v>
      </c>
      <c r="C11873" s="537" t="s">
        <v>200</v>
      </c>
      <c r="D11873" s="541" t="s">
        <v>13580</v>
      </c>
      <c r="E11873" s="540" t="s">
        <v>185</v>
      </c>
      <c r="F11873" s="496">
        <v>2.3500000000000001</v>
      </c>
    </row>
    <row r="11874" s="489" customFormat="1">
      <c r="B11874" s="495">
        <v>43464</v>
      </c>
      <c r="C11874" s="537" t="s">
        <v>200</v>
      </c>
      <c r="D11874" s="541" t="s">
        <v>13581</v>
      </c>
      <c r="E11874" s="540" t="s">
        <v>157</v>
      </c>
      <c r="F11874" s="496">
        <v>0.01</v>
      </c>
    </row>
    <row r="11875" s="489" customFormat="1">
      <c r="B11875" s="495">
        <v>43476</v>
      </c>
      <c r="C11875" s="537" t="s">
        <v>200</v>
      </c>
      <c r="D11875" s="541" t="s">
        <v>13582</v>
      </c>
      <c r="E11875" s="540" t="s">
        <v>185</v>
      </c>
      <c r="F11875" s="496">
        <v>0.01</v>
      </c>
    </row>
    <row r="11876" s="489" customFormat="1">
      <c r="B11876" s="495">
        <v>43465</v>
      </c>
      <c r="C11876" s="537" t="s">
        <v>200</v>
      </c>
      <c r="D11876" s="541" t="s">
        <v>13583</v>
      </c>
      <c r="E11876" s="540" t="s">
        <v>157</v>
      </c>
      <c r="F11876" s="496">
        <v>0.78000000000000003</v>
      </c>
    </row>
    <row r="11877" s="489" customFormat="1">
      <c r="B11877" s="495">
        <v>43477</v>
      </c>
      <c r="C11877" s="537" t="s">
        <v>200</v>
      </c>
      <c r="D11877" s="541" t="s">
        <v>13584</v>
      </c>
      <c r="E11877" s="540" t="s">
        <v>185</v>
      </c>
      <c r="F11877" s="496">
        <v>147.87</v>
      </c>
    </row>
    <row r="11878" s="489" customFormat="1">
      <c r="B11878" s="495">
        <v>43466</v>
      </c>
      <c r="C11878" s="537" t="s">
        <v>200</v>
      </c>
      <c r="D11878" s="541" t="s">
        <v>13585</v>
      </c>
      <c r="E11878" s="540" t="s">
        <v>157</v>
      </c>
      <c r="F11878" s="496">
        <v>2.0499999999999998</v>
      </c>
    </row>
    <row r="11879" s="489" customFormat="1">
      <c r="B11879" s="495">
        <v>43478</v>
      </c>
      <c r="C11879" s="537" t="s">
        <v>200</v>
      </c>
      <c r="D11879" s="541" t="s">
        <v>13586</v>
      </c>
      <c r="E11879" s="540" t="s">
        <v>185</v>
      </c>
      <c r="F11879" s="496">
        <v>387.36000000000001</v>
      </c>
    </row>
    <row r="11880" s="489" customFormat="1">
      <c r="B11880" s="495">
        <v>43467</v>
      </c>
      <c r="C11880" s="537" t="s">
        <v>200</v>
      </c>
      <c r="D11880" s="541" t="s">
        <v>13587</v>
      </c>
      <c r="E11880" s="540" t="s">
        <v>157</v>
      </c>
      <c r="F11880" s="496">
        <v>0.60999999999999999</v>
      </c>
    </row>
    <row r="11881" s="489" customFormat="1">
      <c r="B11881" s="495">
        <v>43479</v>
      </c>
      <c r="C11881" s="537" t="s">
        <v>200</v>
      </c>
      <c r="D11881" s="541" t="s">
        <v>13588</v>
      </c>
      <c r="E11881" s="540" t="s">
        <v>185</v>
      </c>
      <c r="F11881" s="496">
        <v>114.77</v>
      </c>
    </row>
    <row r="11882" s="489" customFormat="1">
      <c r="B11882" s="495">
        <v>43468</v>
      </c>
      <c r="C11882" s="537" t="s">
        <v>200</v>
      </c>
      <c r="D11882" s="541" t="s">
        <v>13589</v>
      </c>
      <c r="E11882" s="540" t="s">
        <v>157</v>
      </c>
      <c r="F11882" s="496">
        <v>1.21</v>
      </c>
    </row>
    <row r="11883" s="489" customFormat="1">
      <c r="B11883" s="495">
        <v>43480</v>
      </c>
      <c r="C11883" s="537" t="s">
        <v>200</v>
      </c>
      <c r="D11883" s="541" t="s">
        <v>13590</v>
      </c>
      <c r="E11883" s="540" t="s">
        <v>185</v>
      </c>
      <c r="F11883" s="496">
        <v>228.91999999999999</v>
      </c>
    </row>
    <row r="11884" s="489" customFormat="1">
      <c r="B11884" s="495">
        <v>43469</v>
      </c>
      <c r="C11884" s="537" t="s">
        <v>200</v>
      </c>
      <c r="D11884" s="541" t="s">
        <v>13591</v>
      </c>
      <c r="E11884" s="540" t="s">
        <v>157</v>
      </c>
      <c r="F11884" s="496">
        <v>0.050000000000000003</v>
      </c>
    </row>
    <row r="11885" s="489" customFormat="1">
      <c r="B11885" s="495">
        <v>43481</v>
      </c>
      <c r="C11885" s="537" t="s">
        <v>200</v>
      </c>
      <c r="D11885" s="541" t="s">
        <v>13592</v>
      </c>
      <c r="E11885" s="540" t="s">
        <v>185</v>
      </c>
      <c r="F11885" s="496">
        <v>9.8900000000000006</v>
      </c>
    </row>
    <row r="11886" s="489" customFormat="1">
      <c r="B11886" s="495">
        <v>45204</v>
      </c>
      <c r="C11886" s="537" t="s">
        <v>200</v>
      </c>
      <c r="D11886" s="541" t="s">
        <v>13593</v>
      </c>
      <c r="E11886" s="540" t="s">
        <v>188</v>
      </c>
      <c r="F11886" s="496">
        <v>51.840000000000003</v>
      </c>
    </row>
    <row r="11887" s="489" customFormat="1">
      <c r="B11887" s="495">
        <v>3119</v>
      </c>
      <c r="C11887" s="537" t="s">
        <v>200</v>
      </c>
      <c r="D11887" s="541" t="s">
        <v>13594</v>
      </c>
      <c r="E11887" s="540" t="s">
        <v>188</v>
      </c>
      <c r="F11887" s="496">
        <v>2.96</v>
      </c>
    </row>
    <row r="11888" s="489" customFormat="1">
      <c r="B11888" s="495">
        <v>3122</v>
      </c>
      <c r="C11888" s="537" t="s">
        <v>200</v>
      </c>
      <c r="D11888" s="541" t="s">
        <v>13595</v>
      </c>
      <c r="E11888" s="540" t="s">
        <v>188</v>
      </c>
      <c r="F11888" s="496">
        <v>6.0300000000000002</v>
      </c>
    </row>
    <row r="11889" s="489" customFormat="1">
      <c r="B11889" s="495">
        <v>3121</v>
      </c>
      <c r="C11889" s="537" t="s">
        <v>200</v>
      </c>
      <c r="D11889" s="541" t="s">
        <v>13596</v>
      </c>
      <c r="E11889" s="540" t="s">
        <v>188</v>
      </c>
      <c r="F11889" s="496">
        <v>6.8399999999999999</v>
      </c>
    </row>
    <row r="11890" s="489" customFormat="1">
      <c r="B11890" s="494">
        <v>3120</v>
      </c>
      <c r="C11890" s="537" t="s">
        <v>200</v>
      </c>
      <c r="D11890" s="541" t="s">
        <v>13597</v>
      </c>
      <c r="E11890" s="540" t="s">
        <v>188</v>
      </c>
      <c r="F11890" s="496">
        <v>12.970000000000001</v>
      </c>
    </row>
    <row r="11891" s="489" customFormat="1">
      <c r="B11891" s="494">
        <v>11455</v>
      </c>
      <c r="C11891" s="537" t="s">
        <v>200</v>
      </c>
      <c r="D11891" s="541" t="s">
        <v>13598</v>
      </c>
      <c r="E11891" s="540" t="s">
        <v>188</v>
      </c>
      <c r="F11891" s="496">
        <v>18.760000000000002</v>
      </c>
    </row>
    <row r="11892" s="489" customFormat="1">
      <c r="B11892" s="494">
        <v>11456</v>
      </c>
      <c r="C11892" s="537" t="s">
        <v>200</v>
      </c>
      <c r="D11892" s="541" t="s">
        <v>13599</v>
      </c>
      <c r="E11892" s="540" t="s">
        <v>188</v>
      </c>
      <c r="F11892" s="496">
        <v>22.420000000000002</v>
      </c>
    </row>
    <row r="11893" s="489" customFormat="1">
      <c r="B11893" s="494">
        <v>3107</v>
      </c>
      <c r="C11893" s="537" t="s">
        <v>200</v>
      </c>
      <c r="D11893" s="541" t="s">
        <v>13600</v>
      </c>
      <c r="E11893" s="540" t="s">
        <v>188</v>
      </c>
      <c r="F11893" s="496">
        <v>9.4600000000000009</v>
      </c>
    </row>
    <row r="11894" s="489" customFormat="1">
      <c r="B11894" s="494">
        <v>43583</v>
      </c>
      <c r="C11894" s="537" t="s">
        <v>200</v>
      </c>
      <c r="D11894" s="541" t="s">
        <v>13601</v>
      </c>
      <c r="E11894" s="540" t="s">
        <v>188</v>
      </c>
      <c r="F11894" s="496">
        <v>10.67</v>
      </c>
    </row>
    <row r="11895" s="489" customFormat="1">
      <c r="B11895" s="494">
        <v>43586</v>
      </c>
      <c r="C11895" s="537" t="s">
        <v>200</v>
      </c>
      <c r="D11895" s="541" t="s">
        <v>13602</v>
      </c>
      <c r="E11895" s="540" t="s">
        <v>188</v>
      </c>
      <c r="F11895" s="496">
        <v>10.93</v>
      </c>
    </row>
    <row r="11896" s="489" customFormat="1">
      <c r="B11896" s="494">
        <v>11461</v>
      </c>
      <c r="C11896" s="537" t="s">
        <v>200</v>
      </c>
      <c r="D11896" s="541" t="s">
        <v>13603</v>
      </c>
      <c r="E11896" s="540" t="s">
        <v>188</v>
      </c>
      <c r="F11896" s="496">
        <v>11.91</v>
      </c>
    </row>
    <row r="11897" s="489" customFormat="1">
      <c r="B11897" s="494">
        <v>43587</v>
      </c>
      <c r="C11897" s="537" t="s">
        <v>200</v>
      </c>
      <c r="D11897" s="541" t="s">
        <v>13604</v>
      </c>
      <c r="E11897" s="540" t="s">
        <v>188</v>
      </c>
      <c r="F11897" s="496">
        <v>13.75</v>
      </c>
    </row>
    <row r="11898" s="489" customFormat="1">
      <c r="B11898" s="494">
        <v>3106</v>
      </c>
      <c r="C11898" s="537" t="s">
        <v>200</v>
      </c>
      <c r="D11898" s="541" t="s">
        <v>13605</v>
      </c>
      <c r="E11898" s="540" t="s">
        <v>188</v>
      </c>
      <c r="F11898" s="496">
        <v>17.440000000000001</v>
      </c>
    </row>
    <row r="11899" s="489" customFormat="1">
      <c r="B11899" s="494">
        <v>44539</v>
      </c>
      <c r="C11899" s="537" t="s">
        <v>200</v>
      </c>
      <c r="D11899" s="541" t="s">
        <v>1304</v>
      </c>
      <c r="E11899" s="540" t="s">
        <v>186</v>
      </c>
      <c r="F11899" s="496">
        <v>3.1200000000000001</v>
      </c>
    </row>
    <row r="11900" s="489" customFormat="1">
      <c r="B11900" s="494">
        <v>3123</v>
      </c>
      <c r="C11900" s="537" t="s">
        <v>200</v>
      </c>
      <c r="D11900" s="541" t="s">
        <v>1305</v>
      </c>
      <c r="E11900" s="540" t="s">
        <v>186</v>
      </c>
      <c r="F11900" s="496">
        <v>2.9100000000000001</v>
      </c>
    </row>
    <row r="11901" s="489" customFormat="1">
      <c r="B11901" s="494">
        <v>38125</v>
      </c>
      <c r="C11901" s="537" t="s">
        <v>200</v>
      </c>
      <c r="D11901" s="541" t="s">
        <v>1306</v>
      </c>
      <c r="E11901" s="540" t="s">
        <v>186</v>
      </c>
      <c r="F11901" s="496">
        <v>1.4299999999999999</v>
      </c>
    </row>
    <row r="11902" s="489" customFormat="1">
      <c r="B11902" s="494">
        <v>39014</v>
      </c>
      <c r="C11902" s="537" t="s">
        <v>200</v>
      </c>
      <c r="D11902" s="541" t="s">
        <v>1307</v>
      </c>
      <c r="E11902" s="540" t="s">
        <v>186</v>
      </c>
      <c r="F11902" s="496">
        <v>8.1699999999999999</v>
      </c>
    </row>
    <row r="11903" s="489" customFormat="1">
      <c r="B11903" s="494">
        <v>39365</v>
      </c>
      <c r="C11903" s="537" t="s">
        <v>200</v>
      </c>
      <c r="D11903" s="541" t="s">
        <v>1308</v>
      </c>
      <c r="E11903" s="540" t="s">
        <v>188</v>
      </c>
      <c r="F11903" s="496">
        <v>2105.5300000000002</v>
      </c>
    </row>
    <row r="11904" s="489" customFormat="1">
      <c r="B11904" s="494">
        <v>39366</v>
      </c>
      <c r="C11904" s="537" t="s">
        <v>200</v>
      </c>
      <c r="D11904" s="541" t="s">
        <v>1309</v>
      </c>
      <c r="E11904" s="540" t="s">
        <v>188</v>
      </c>
      <c r="F11904" s="496">
        <v>3194.4299999999998</v>
      </c>
    </row>
    <row r="11905" s="489" customFormat="1">
      <c r="B11905" s="494">
        <v>39367</v>
      </c>
      <c r="C11905" s="537" t="s">
        <v>200</v>
      </c>
      <c r="D11905" s="541" t="s">
        <v>1310</v>
      </c>
      <c r="E11905" s="540" t="s">
        <v>188</v>
      </c>
      <c r="F11905" s="496">
        <v>5473.4499999999998</v>
      </c>
    </row>
    <row r="11906" s="489" customFormat="1">
      <c r="B11906" s="494">
        <v>45263</v>
      </c>
      <c r="C11906" s="537" t="s">
        <v>200</v>
      </c>
      <c r="D11906" s="541" t="s">
        <v>13606</v>
      </c>
      <c r="E11906" s="540" t="s">
        <v>188</v>
      </c>
      <c r="F11906" s="496">
        <v>17.219999999999999</v>
      </c>
    </row>
    <row r="11907" s="489" customFormat="1">
      <c r="B11907" s="494">
        <v>37394</v>
      </c>
      <c r="C11907" s="537" t="s">
        <v>200</v>
      </c>
      <c r="D11907" s="541" t="s">
        <v>13607</v>
      </c>
      <c r="E11907" s="540" t="s">
        <v>1311</v>
      </c>
      <c r="F11907" s="496">
        <v>93.280000000000001</v>
      </c>
    </row>
    <row r="11908" s="489" customFormat="1">
      <c r="B11908" s="494">
        <v>14146</v>
      </c>
      <c r="C11908" s="537" t="s">
        <v>200</v>
      </c>
      <c r="D11908" s="541" t="s">
        <v>13608</v>
      </c>
      <c r="E11908" s="540" t="s">
        <v>1311</v>
      </c>
      <c r="F11908" s="496">
        <v>150</v>
      </c>
    </row>
    <row r="11909" s="489" customFormat="1">
      <c r="B11909" s="494">
        <v>938</v>
      </c>
      <c r="C11909" s="537" t="s">
        <v>200</v>
      </c>
      <c r="D11909" s="541" t="s">
        <v>1312</v>
      </c>
      <c r="E11909" s="540" t="s">
        <v>143</v>
      </c>
      <c r="F11909" s="496">
        <v>1.6499999999999999</v>
      </c>
    </row>
    <row r="11910" s="489" customFormat="1">
      <c r="B11910" s="494">
        <v>937</v>
      </c>
      <c r="C11910" s="537" t="s">
        <v>200</v>
      </c>
      <c r="D11910" s="541" t="s">
        <v>1313</v>
      </c>
      <c r="E11910" s="540" t="s">
        <v>143</v>
      </c>
      <c r="F11910" s="496">
        <v>9.6099999999999994</v>
      </c>
    </row>
    <row r="11911" s="489" customFormat="1">
      <c r="B11911" s="494">
        <v>939</v>
      </c>
      <c r="C11911" s="537" t="s">
        <v>200</v>
      </c>
      <c r="D11911" s="541" t="s">
        <v>1314</v>
      </c>
      <c r="E11911" s="540" t="s">
        <v>143</v>
      </c>
      <c r="F11911" s="496">
        <v>2.6699999999999999</v>
      </c>
    </row>
    <row r="11912" s="489" customFormat="1">
      <c r="B11912" s="494">
        <v>944</v>
      </c>
      <c r="C11912" s="537" t="s">
        <v>200</v>
      </c>
      <c r="D11912" s="541" t="s">
        <v>1315</v>
      </c>
      <c r="E11912" s="540" t="s">
        <v>143</v>
      </c>
      <c r="F11912" s="496">
        <v>4.21</v>
      </c>
    </row>
    <row r="11913" s="489" customFormat="1">
      <c r="B11913" s="494">
        <v>940</v>
      </c>
      <c r="C11913" s="537" t="s">
        <v>200</v>
      </c>
      <c r="D11913" s="541" t="s">
        <v>1316</v>
      </c>
      <c r="E11913" s="540" t="s">
        <v>143</v>
      </c>
      <c r="F11913" s="496">
        <v>6.0800000000000001</v>
      </c>
    </row>
    <row r="11914" s="489" customFormat="1">
      <c r="B11914" s="494">
        <v>44397</v>
      </c>
      <c r="C11914" s="537" t="s">
        <v>200</v>
      </c>
      <c r="D11914" s="541" t="s">
        <v>13609</v>
      </c>
      <c r="E11914" s="540" t="s">
        <v>143</v>
      </c>
      <c r="F11914" s="496">
        <v>4.25</v>
      </c>
    </row>
    <row r="11915" s="489" customFormat="1">
      <c r="B11915" s="494">
        <v>406</v>
      </c>
      <c r="C11915" s="537" t="s">
        <v>200</v>
      </c>
      <c r="D11915" s="541" t="s">
        <v>1317</v>
      </c>
      <c r="E11915" s="540" t="s">
        <v>188</v>
      </c>
      <c r="F11915" s="496">
        <v>95.629999999999995</v>
      </c>
    </row>
    <row r="11916" s="489" customFormat="1">
      <c r="B11916" s="494">
        <v>42529</v>
      </c>
      <c r="C11916" s="537" t="s">
        <v>200</v>
      </c>
      <c r="D11916" s="541" t="s">
        <v>13610</v>
      </c>
      <c r="E11916" s="540" t="s">
        <v>143</v>
      </c>
      <c r="F11916" s="496">
        <v>1.24</v>
      </c>
    </row>
    <row r="11917" s="489" customFormat="1">
      <c r="B11917" s="494">
        <v>39634</v>
      </c>
      <c r="C11917" s="537" t="s">
        <v>200</v>
      </c>
      <c r="D11917" s="541" t="s">
        <v>1318</v>
      </c>
      <c r="E11917" s="540" t="s">
        <v>143</v>
      </c>
      <c r="F11917" s="496">
        <v>7.79</v>
      </c>
    </row>
    <row r="11918" s="489" customFormat="1">
      <c r="B11918" s="494">
        <v>39701</v>
      </c>
      <c r="C11918" s="537" t="s">
        <v>200</v>
      </c>
      <c r="D11918" s="541" t="s">
        <v>1319</v>
      </c>
      <c r="E11918" s="540" t="s">
        <v>188</v>
      </c>
      <c r="F11918" s="496">
        <v>92.340000000000003</v>
      </c>
    </row>
    <row r="11919" s="489" customFormat="1">
      <c r="B11919" s="494">
        <v>12815</v>
      </c>
      <c r="C11919" s="537" t="s">
        <v>200</v>
      </c>
      <c r="D11919" s="541" t="s">
        <v>13611</v>
      </c>
      <c r="E11919" s="540" t="s">
        <v>188</v>
      </c>
      <c r="F11919" s="496">
        <v>15.41</v>
      </c>
    </row>
    <row r="11920" s="489" customFormat="1">
      <c r="B11920" s="494">
        <v>39431</v>
      </c>
      <c r="C11920" s="537" t="s">
        <v>200</v>
      </c>
      <c r="D11920" s="541" t="s">
        <v>1320</v>
      </c>
      <c r="E11920" s="540" t="s">
        <v>143</v>
      </c>
      <c r="F11920" s="496">
        <v>0.33000000000000002</v>
      </c>
    </row>
    <row r="11921" s="489" customFormat="1">
      <c r="B11921" s="494">
        <v>39432</v>
      </c>
      <c r="C11921" s="537" t="s">
        <v>200</v>
      </c>
      <c r="D11921" s="541" t="s">
        <v>1321</v>
      </c>
      <c r="E11921" s="540" t="s">
        <v>143</v>
      </c>
      <c r="F11921" s="496">
        <v>2.9100000000000001</v>
      </c>
    </row>
    <row r="11922" s="489" customFormat="1">
      <c r="B11922" s="494">
        <v>20111</v>
      </c>
      <c r="C11922" s="537" t="s">
        <v>200</v>
      </c>
      <c r="D11922" s="541" t="s">
        <v>1322</v>
      </c>
      <c r="E11922" s="540" t="s">
        <v>188</v>
      </c>
      <c r="F11922" s="496">
        <v>9.7599999999999998</v>
      </c>
    </row>
    <row r="11923" s="489" customFormat="1">
      <c r="B11923" s="494">
        <v>21127</v>
      </c>
      <c r="C11923" s="537" t="s">
        <v>200</v>
      </c>
      <c r="D11923" s="541" t="s">
        <v>1323</v>
      </c>
      <c r="E11923" s="540" t="s">
        <v>188</v>
      </c>
      <c r="F11923" s="496">
        <v>3.6899999999999999</v>
      </c>
    </row>
    <row r="11924" s="489" customFormat="1">
      <c r="B11924" s="494">
        <v>404</v>
      </c>
      <c r="C11924" s="537" t="s">
        <v>200</v>
      </c>
      <c r="D11924" s="541" t="s">
        <v>13612</v>
      </c>
      <c r="E11924" s="540" t="s">
        <v>143</v>
      </c>
      <c r="F11924" s="496">
        <v>1.3300000000000001</v>
      </c>
    </row>
    <row r="11925" s="489" customFormat="1">
      <c r="B11925" s="494">
        <v>14151</v>
      </c>
      <c r="C11925" s="537" t="s">
        <v>200</v>
      </c>
      <c r="D11925" s="541" t="s">
        <v>1324</v>
      </c>
      <c r="E11925" s="540" t="s">
        <v>188</v>
      </c>
      <c r="F11925" s="496">
        <v>107.81</v>
      </c>
    </row>
    <row r="11926" s="489" customFormat="1">
      <c r="B11926" s="494">
        <v>14153</v>
      </c>
      <c r="C11926" s="537" t="s">
        <v>200</v>
      </c>
      <c r="D11926" s="541" t="s">
        <v>1325</v>
      </c>
      <c r="E11926" s="540" t="s">
        <v>188</v>
      </c>
      <c r="F11926" s="496">
        <v>121.87</v>
      </c>
    </row>
    <row r="11927" s="489" customFormat="1">
      <c r="B11927" s="494">
        <v>14152</v>
      </c>
      <c r="C11927" s="537" t="s">
        <v>200</v>
      </c>
      <c r="D11927" s="541" t="s">
        <v>1326</v>
      </c>
      <c r="E11927" s="540" t="s">
        <v>188</v>
      </c>
      <c r="F11927" s="496">
        <v>93.560000000000002</v>
      </c>
    </row>
    <row r="11928" s="489" customFormat="1">
      <c r="B11928" s="494">
        <v>14154</v>
      </c>
      <c r="C11928" s="537" t="s">
        <v>200</v>
      </c>
      <c r="D11928" s="541" t="s">
        <v>1327</v>
      </c>
      <c r="E11928" s="540" t="s">
        <v>188</v>
      </c>
      <c r="F11928" s="496">
        <v>327.45999999999998</v>
      </c>
    </row>
    <row r="11929" s="489" customFormat="1">
      <c r="B11929" s="494">
        <v>3146</v>
      </c>
      <c r="C11929" s="537" t="s">
        <v>200</v>
      </c>
      <c r="D11929" s="541" t="s">
        <v>13613</v>
      </c>
      <c r="E11929" s="540" t="s">
        <v>188</v>
      </c>
      <c r="F11929" s="496">
        <v>4</v>
      </c>
    </row>
    <row r="11930" s="489" customFormat="1">
      <c r="B11930" s="494">
        <v>3143</v>
      </c>
      <c r="C11930" s="537" t="s">
        <v>200</v>
      </c>
      <c r="D11930" s="541" t="s">
        <v>13614</v>
      </c>
      <c r="E11930" s="540" t="s">
        <v>188</v>
      </c>
      <c r="F11930" s="496">
        <v>9.0999999999999996</v>
      </c>
    </row>
    <row r="11931" s="489" customFormat="1">
      <c r="B11931" s="494">
        <v>3148</v>
      </c>
      <c r="C11931" s="537" t="s">
        <v>200</v>
      </c>
      <c r="D11931" s="541" t="s">
        <v>13615</v>
      </c>
      <c r="E11931" s="540" t="s">
        <v>188</v>
      </c>
      <c r="F11931" s="496">
        <v>14.75</v>
      </c>
    </row>
    <row r="11932" s="489" customFormat="1">
      <c r="B11932" s="494">
        <v>4310</v>
      </c>
      <c r="C11932" s="537" t="s">
        <v>200</v>
      </c>
      <c r="D11932" s="541" t="s">
        <v>1328</v>
      </c>
      <c r="E11932" s="540" t="s">
        <v>188</v>
      </c>
      <c r="F11932" s="496">
        <v>3.0600000000000001</v>
      </c>
    </row>
    <row r="11933" s="489" customFormat="1">
      <c r="B11933" s="494">
        <v>4311</v>
      </c>
      <c r="C11933" s="537" t="s">
        <v>200</v>
      </c>
      <c r="D11933" s="541" t="s">
        <v>1329</v>
      </c>
      <c r="E11933" s="540" t="s">
        <v>188</v>
      </c>
      <c r="F11933" s="496">
        <v>2.1499999999999999</v>
      </c>
    </row>
    <row r="11934" s="489" customFormat="1">
      <c r="B11934" s="494">
        <v>4312</v>
      </c>
      <c r="C11934" s="537" t="s">
        <v>200</v>
      </c>
      <c r="D11934" s="541" t="s">
        <v>1330</v>
      </c>
      <c r="E11934" s="540" t="s">
        <v>188</v>
      </c>
      <c r="F11934" s="496">
        <v>3.02</v>
      </c>
    </row>
    <row r="11935" s="489" customFormat="1">
      <c r="B11935" s="494">
        <v>13261</v>
      </c>
      <c r="C11935" s="537" t="s">
        <v>200</v>
      </c>
      <c r="D11935" s="541" t="s">
        <v>1331</v>
      </c>
      <c r="E11935" s="540" t="s">
        <v>188</v>
      </c>
      <c r="F11935" s="496">
        <v>2.79</v>
      </c>
    </row>
    <row r="11936" s="489" customFormat="1">
      <c r="B11936" s="494">
        <v>3272</v>
      </c>
      <c r="C11936" s="537" t="s">
        <v>200</v>
      </c>
      <c r="D11936" s="541" t="s">
        <v>1332</v>
      </c>
      <c r="E11936" s="540" t="s">
        <v>188</v>
      </c>
      <c r="F11936" s="496">
        <v>52.840000000000003</v>
      </c>
    </row>
    <row r="11937" s="489" customFormat="1">
      <c r="B11937" s="494">
        <v>3265</v>
      </c>
      <c r="C11937" s="537" t="s">
        <v>200</v>
      </c>
      <c r="D11937" s="541" t="s">
        <v>1333</v>
      </c>
      <c r="E11937" s="540" t="s">
        <v>188</v>
      </c>
      <c r="F11937" s="496">
        <v>41.979999999999997</v>
      </c>
    </row>
    <row r="11938" s="489" customFormat="1">
      <c r="B11938" s="494">
        <v>3264</v>
      </c>
      <c r="C11938" s="537" t="s">
        <v>200</v>
      </c>
      <c r="D11938" s="541" t="s">
        <v>1335</v>
      </c>
      <c r="E11938" s="540" t="s">
        <v>188</v>
      </c>
      <c r="F11938" s="496">
        <v>30.190000000000001</v>
      </c>
    </row>
    <row r="11939" s="489" customFormat="1">
      <c r="B11939" s="494">
        <v>3262</v>
      </c>
      <c r="C11939" s="537" t="s">
        <v>200</v>
      </c>
      <c r="D11939" s="541" t="s">
        <v>1334</v>
      </c>
      <c r="E11939" s="540" t="s">
        <v>188</v>
      </c>
      <c r="F11939" s="496">
        <v>18.379999999999999</v>
      </c>
    </row>
    <row r="11940" s="489" customFormat="1">
      <c r="B11940" s="494">
        <v>3267</v>
      </c>
      <c r="C11940" s="537" t="s">
        <v>200</v>
      </c>
      <c r="D11940" s="541" t="s">
        <v>1336</v>
      </c>
      <c r="E11940" s="540" t="s">
        <v>188</v>
      </c>
      <c r="F11940" s="496">
        <v>98.599999999999994</v>
      </c>
    </row>
    <row r="11941" s="489" customFormat="1">
      <c r="B11941" s="494">
        <v>3266</v>
      </c>
      <c r="C11941" s="537" t="s">
        <v>200</v>
      </c>
      <c r="D11941" s="541" t="s">
        <v>1337</v>
      </c>
      <c r="E11941" s="540" t="s">
        <v>188</v>
      </c>
      <c r="F11941" s="496">
        <v>62.729999999999997</v>
      </c>
    </row>
    <row r="11942" s="489" customFormat="1">
      <c r="B11942" s="494">
        <v>3268</v>
      </c>
      <c r="C11942" s="537" t="s">
        <v>200</v>
      </c>
      <c r="D11942" s="541" t="s">
        <v>1339</v>
      </c>
      <c r="E11942" s="540" t="s">
        <v>188</v>
      </c>
      <c r="F11942" s="496">
        <v>133.31</v>
      </c>
    </row>
    <row r="11943" s="489" customFormat="1">
      <c r="B11943" s="494">
        <v>3263</v>
      </c>
      <c r="C11943" s="537" t="s">
        <v>200</v>
      </c>
      <c r="D11943" s="541" t="s">
        <v>1338</v>
      </c>
      <c r="E11943" s="540" t="s">
        <v>188</v>
      </c>
      <c r="F11943" s="496">
        <v>25.100000000000001</v>
      </c>
    </row>
    <row r="11944" s="489" customFormat="1">
      <c r="B11944" s="494">
        <v>3271</v>
      </c>
      <c r="C11944" s="537" t="s">
        <v>200</v>
      </c>
      <c r="D11944" s="541" t="s">
        <v>1340</v>
      </c>
      <c r="E11944" s="540" t="s">
        <v>188</v>
      </c>
      <c r="F11944" s="496">
        <v>197.08000000000001</v>
      </c>
    </row>
    <row r="11945" s="489" customFormat="1">
      <c r="B11945" s="494">
        <v>3270</v>
      </c>
      <c r="C11945" s="537" t="s">
        <v>200</v>
      </c>
      <c r="D11945" s="541" t="s">
        <v>1341</v>
      </c>
      <c r="E11945" s="540" t="s">
        <v>188</v>
      </c>
      <c r="F11945" s="496">
        <v>331.11000000000001</v>
      </c>
    </row>
    <row r="11946" s="489" customFormat="1">
      <c r="B11946" s="494">
        <v>45256</v>
      </c>
      <c r="C11946" s="537" t="s">
        <v>200</v>
      </c>
      <c r="D11946" s="541" t="s">
        <v>13616</v>
      </c>
      <c r="E11946" s="540" t="s">
        <v>188</v>
      </c>
      <c r="F11946" s="496">
        <v>31.399999999999999</v>
      </c>
    </row>
    <row r="11947" s="489" customFormat="1">
      <c r="B11947" s="494">
        <v>3275</v>
      </c>
      <c r="C11947" s="537" t="s">
        <v>200</v>
      </c>
      <c r="D11947" s="541" t="s">
        <v>1342</v>
      </c>
      <c r="E11947" s="540" t="s">
        <v>12625</v>
      </c>
      <c r="F11947" s="496">
        <v>117.27</v>
      </c>
    </row>
    <row r="11948" s="489" customFormat="1">
      <c r="B11948" s="494">
        <v>39512</v>
      </c>
      <c r="C11948" s="537" t="s">
        <v>200</v>
      </c>
      <c r="D11948" s="541" t="s">
        <v>1343</v>
      </c>
      <c r="E11948" s="540" t="s">
        <v>12625</v>
      </c>
      <c r="F11948" s="496"/>
    </row>
    <row r="11949" s="489" customFormat="1">
      <c r="B11949" s="494">
        <v>39511</v>
      </c>
      <c r="C11949" s="537" t="s">
        <v>200</v>
      </c>
      <c r="D11949" s="541" t="s">
        <v>1344</v>
      </c>
      <c r="E11949" s="540" t="s">
        <v>12625</v>
      </c>
      <c r="F11949" s="496"/>
    </row>
    <row r="11950" s="489" customFormat="1">
      <c r="B11950" s="494">
        <v>39513</v>
      </c>
      <c r="C11950" s="537" t="s">
        <v>200</v>
      </c>
      <c r="D11950" s="541" t="s">
        <v>1345</v>
      </c>
      <c r="E11950" s="540" t="s">
        <v>12625</v>
      </c>
      <c r="F11950" s="496"/>
    </row>
    <row r="11951" s="489" customFormat="1">
      <c r="B11951" s="494">
        <v>3286</v>
      </c>
      <c r="C11951" s="537" t="s">
        <v>200</v>
      </c>
      <c r="D11951" s="541" t="s">
        <v>1346</v>
      </c>
      <c r="E11951" s="540" t="s">
        <v>12625</v>
      </c>
      <c r="F11951" s="496">
        <v>141.61000000000001</v>
      </c>
    </row>
    <row r="11952" s="489" customFormat="1">
      <c r="B11952" s="494">
        <v>3287</v>
      </c>
      <c r="C11952" s="537" t="s">
        <v>200</v>
      </c>
      <c r="D11952" s="541" t="s">
        <v>1347</v>
      </c>
      <c r="E11952" s="540" t="s">
        <v>12625</v>
      </c>
      <c r="F11952" s="496">
        <v>214</v>
      </c>
    </row>
    <row r="11953" s="489" customFormat="1">
      <c r="B11953" s="494">
        <v>3283</v>
      </c>
      <c r="C11953" s="537" t="s">
        <v>200</v>
      </c>
      <c r="D11953" s="541" t="s">
        <v>1348</v>
      </c>
      <c r="E11953" s="540" t="s">
        <v>12625</v>
      </c>
      <c r="F11953" s="496">
        <v>44.950000000000003</v>
      </c>
    </row>
    <row r="11954" s="489" customFormat="1">
      <c r="B11954" s="494">
        <v>11587</v>
      </c>
      <c r="C11954" s="537" t="s">
        <v>200</v>
      </c>
      <c r="D11954" s="541" t="s">
        <v>13617</v>
      </c>
      <c r="E11954" s="540" t="s">
        <v>12625</v>
      </c>
      <c r="F11954" s="496">
        <v>80.409999999999997</v>
      </c>
    </row>
    <row r="11955" s="489" customFormat="1">
      <c r="B11955" s="494">
        <v>36225</v>
      </c>
      <c r="C11955" s="537" t="s">
        <v>200</v>
      </c>
      <c r="D11955" s="541" t="s">
        <v>13618</v>
      </c>
      <c r="E11955" s="540" t="s">
        <v>12625</v>
      </c>
      <c r="F11955" s="496">
        <v>32.670000000000002</v>
      </c>
    </row>
    <row r="11956" s="489" customFormat="1">
      <c r="B11956" s="494">
        <v>36230</v>
      </c>
      <c r="C11956" s="537" t="s">
        <v>200</v>
      </c>
      <c r="D11956" s="541" t="s">
        <v>13619</v>
      </c>
      <c r="E11956" s="540" t="s">
        <v>12625</v>
      </c>
      <c r="F11956" s="496">
        <v>24</v>
      </c>
    </row>
    <row r="11957" s="489" customFormat="1">
      <c r="B11957" s="494">
        <v>36238</v>
      </c>
      <c r="C11957" s="537" t="s">
        <v>200</v>
      </c>
      <c r="D11957" s="541" t="s">
        <v>13620</v>
      </c>
      <c r="E11957" s="540" t="s">
        <v>12625</v>
      </c>
      <c r="F11957" s="496">
        <v>23.449999999999999</v>
      </c>
    </row>
    <row r="11958" s="489" customFormat="1">
      <c r="B11958" s="494">
        <v>39363</v>
      </c>
      <c r="C11958" s="537" t="s">
        <v>200</v>
      </c>
      <c r="D11958" s="541" t="s">
        <v>13621</v>
      </c>
      <c r="E11958" s="540" t="s">
        <v>188</v>
      </c>
      <c r="F11958" s="496">
        <v>6206.3900000000003</v>
      </c>
    </row>
    <row r="11959" s="489" customFormat="1">
      <c r="B11959" s="494">
        <v>39361</v>
      </c>
      <c r="C11959" s="537" t="s">
        <v>200</v>
      </c>
      <c r="D11959" s="541" t="s">
        <v>13622</v>
      </c>
      <c r="E11959" s="540" t="s">
        <v>188</v>
      </c>
      <c r="F11959" s="496">
        <v>1896.0899999999999</v>
      </c>
    </row>
    <row r="11960" s="489" customFormat="1">
      <c r="B11960" s="494">
        <v>39362</v>
      </c>
      <c r="C11960" s="537" t="s">
        <v>200</v>
      </c>
      <c r="D11960" s="541" t="s">
        <v>13623</v>
      </c>
      <c r="E11960" s="540" t="s">
        <v>188</v>
      </c>
      <c r="F11960" s="496">
        <v>3349.5500000000002</v>
      </c>
    </row>
    <row r="11961" s="489" customFormat="1">
      <c r="B11961" s="494">
        <v>39364</v>
      </c>
      <c r="C11961" s="537" t="s">
        <v>200</v>
      </c>
      <c r="D11961" s="541" t="s">
        <v>13624</v>
      </c>
      <c r="E11961" s="540" t="s">
        <v>188</v>
      </c>
      <c r="F11961" s="496">
        <v>13090.91</v>
      </c>
    </row>
    <row r="11962" s="489" customFormat="1">
      <c r="B11962" s="494">
        <v>14576</v>
      </c>
      <c r="C11962" s="537" t="s">
        <v>200</v>
      </c>
      <c r="D11962" s="541" t="s">
        <v>1349</v>
      </c>
      <c r="E11962" s="540" t="s">
        <v>188</v>
      </c>
      <c r="F11962" s="496"/>
    </row>
    <row r="11963" s="489" customFormat="1">
      <c r="B11963" s="494">
        <v>13877</v>
      </c>
      <c r="C11963" s="537" t="s">
        <v>200</v>
      </c>
      <c r="D11963" s="541" t="s">
        <v>1350</v>
      </c>
      <c r="E11963" s="540" t="s">
        <v>188</v>
      </c>
      <c r="F11963" s="496"/>
    </row>
    <row r="11964" s="489" customFormat="1">
      <c r="B11964" s="494">
        <v>7307</v>
      </c>
      <c r="C11964" s="537" t="s">
        <v>200</v>
      </c>
      <c r="D11964" s="541" t="s">
        <v>1351</v>
      </c>
      <c r="E11964" s="540" t="s">
        <v>187</v>
      </c>
      <c r="F11964" s="496">
        <v>52.280000000000001</v>
      </c>
    </row>
    <row r="11965" s="489" customFormat="1">
      <c r="B11965" s="494">
        <v>38122</v>
      </c>
      <c r="C11965" s="537" t="s">
        <v>200</v>
      </c>
      <c r="D11965" s="541" t="s">
        <v>1352</v>
      </c>
      <c r="E11965" s="540" t="s">
        <v>187</v>
      </c>
      <c r="F11965" s="496">
        <v>22.23</v>
      </c>
    </row>
    <row r="11966" s="489" customFormat="1">
      <c r="B11966" s="494">
        <v>43653</v>
      </c>
      <c r="C11966" s="537" t="s">
        <v>200</v>
      </c>
      <c r="D11966" s="541" t="s">
        <v>1353</v>
      </c>
      <c r="E11966" s="540" t="s">
        <v>187</v>
      </c>
      <c r="F11966" s="496">
        <v>37.380000000000003</v>
      </c>
    </row>
    <row r="11967" s="489" customFormat="1">
      <c r="B11967" s="494">
        <v>45301</v>
      </c>
      <c r="C11967" s="537" t="s">
        <v>200</v>
      </c>
      <c r="D11967" s="541" t="s">
        <v>13625</v>
      </c>
      <c r="E11967" s="540" t="s">
        <v>188</v>
      </c>
      <c r="F11967" s="496">
        <v>280.47000000000003</v>
      </c>
    </row>
    <row r="11968" s="489" customFormat="1">
      <c r="B11968" s="494">
        <v>45334</v>
      </c>
      <c r="C11968" s="537" t="s">
        <v>200</v>
      </c>
      <c r="D11968" s="541" t="s">
        <v>13626</v>
      </c>
      <c r="E11968" s="540" t="s">
        <v>188</v>
      </c>
      <c r="F11968" s="496">
        <v>17.32</v>
      </c>
    </row>
    <row r="11969" s="489" customFormat="1">
      <c r="B11969" s="494">
        <v>12344</v>
      </c>
      <c r="C11969" s="537" t="s">
        <v>200</v>
      </c>
      <c r="D11969" s="541" t="s">
        <v>13627</v>
      </c>
      <c r="E11969" s="540" t="s">
        <v>188</v>
      </c>
      <c r="F11969" s="496"/>
    </row>
    <row r="11970" s="489" customFormat="1">
      <c r="B11970" s="494">
        <v>12343</v>
      </c>
      <c r="C11970" s="537" t="s">
        <v>200</v>
      </c>
      <c r="D11970" s="541" t="s">
        <v>13628</v>
      </c>
      <c r="E11970" s="540" t="s">
        <v>188</v>
      </c>
      <c r="F11970" s="496"/>
    </row>
    <row r="11971" s="489" customFormat="1">
      <c r="B11971" s="494">
        <v>3295</v>
      </c>
      <c r="C11971" s="537" t="s">
        <v>200</v>
      </c>
      <c r="D11971" s="541" t="s">
        <v>13629</v>
      </c>
      <c r="E11971" s="540" t="s">
        <v>188</v>
      </c>
      <c r="F11971" s="496"/>
    </row>
    <row r="11972" s="489" customFormat="1">
      <c r="B11972" s="494">
        <v>3302</v>
      </c>
      <c r="C11972" s="537" t="s">
        <v>200</v>
      </c>
      <c r="D11972" s="541" t="s">
        <v>13630</v>
      </c>
      <c r="E11972" s="540" t="s">
        <v>188</v>
      </c>
      <c r="F11972" s="496"/>
    </row>
    <row r="11973" s="489" customFormat="1">
      <c r="B11973" s="494">
        <v>3297</v>
      </c>
      <c r="C11973" s="537" t="s">
        <v>200</v>
      </c>
      <c r="D11973" s="541" t="s">
        <v>13631</v>
      </c>
      <c r="E11973" s="540" t="s">
        <v>188</v>
      </c>
      <c r="F11973" s="496"/>
    </row>
    <row r="11974" s="489" customFormat="1">
      <c r="B11974" s="494">
        <v>3294</v>
      </c>
      <c r="C11974" s="537" t="s">
        <v>200</v>
      </c>
      <c r="D11974" s="541" t="s">
        <v>13632</v>
      </c>
      <c r="E11974" s="540" t="s">
        <v>188</v>
      </c>
      <c r="F11974" s="496"/>
    </row>
    <row r="11975" s="489" customFormat="1">
      <c r="B11975" s="494">
        <v>3292</v>
      </c>
      <c r="C11975" s="537" t="s">
        <v>200</v>
      </c>
      <c r="D11975" s="541" t="s">
        <v>13633</v>
      </c>
      <c r="E11975" s="540" t="s">
        <v>188</v>
      </c>
      <c r="F11975" s="496"/>
    </row>
    <row r="11976" s="489" customFormat="1">
      <c r="B11976" s="494">
        <v>3298</v>
      </c>
      <c r="C11976" s="537" t="s">
        <v>200</v>
      </c>
      <c r="D11976" s="541" t="s">
        <v>13634</v>
      </c>
      <c r="E11976" s="540" t="s">
        <v>188</v>
      </c>
      <c r="F11976" s="496"/>
    </row>
    <row r="11977" s="489" customFormat="1">
      <c r="B11977" s="494">
        <v>34802</v>
      </c>
      <c r="C11977" s="537" t="s">
        <v>200</v>
      </c>
      <c r="D11977" s="541" t="s">
        <v>1354</v>
      </c>
      <c r="E11977" s="540" t="s">
        <v>188</v>
      </c>
      <c r="F11977" s="496">
        <v>1195.24</v>
      </c>
    </row>
    <row r="11978" s="489" customFormat="1">
      <c r="B11978" s="494">
        <v>11588</v>
      </c>
      <c r="C11978" s="537" t="s">
        <v>200</v>
      </c>
      <c r="D11978" s="541" t="s">
        <v>1355</v>
      </c>
      <c r="E11978" s="540" t="s">
        <v>188</v>
      </c>
      <c r="F11978" s="496">
        <v>1289.47</v>
      </c>
    </row>
    <row r="11979" s="489" customFormat="1">
      <c r="B11979" s="494">
        <v>34383</v>
      </c>
      <c r="C11979" s="537" t="s">
        <v>200</v>
      </c>
      <c r="D11979" s="541" t="s">
        <v>1356</v>
      </c>
      <c r="E11979" s="540" t="s">
        <v>188</v>
      </c>
      <c r="F11979" s="496">
        <v>1418.51</v>
      </c>
    </row>
    <row r="11980" s="489" customFormat="1">
      <c r="B11980" s="494">
        <v>40451</v>
      </c>
      <c r="C11980" s="537" t="s">
        <v>200</v>
      </c>
      <c r="D11980" s="541" t="s">
        <v>1357</v>
      </c>
      <c r="E11980" s="540" t="s">
        <v>12625</v>
      </c>
      <c r="F11980" s="496">
        <v>114.66</v>
      </c>
    </row>
    <row r="11981" s="489" customFormat="1">
      <c r="B11981" s="494">
        <v>40453</v>
      </c>
      <c r="C11981" s="537" t="s">
        <v>200</v>
      </c>
      <c r="D11981" s="541" t="s">
        <v>1358</v>
      </c>
      <c r="E11981" s="540" t="s">
        <v>12625</v>
      </c>
      <c r="F11981" s="496">
        <v>124.06</v>
      </c>
    </row>
    <row r="11982" s="489" customFormat="1">
      <c r="B11982" s="494">
        <v>40452</v>
      </c>
      <c r="C11982" s="537" t="s">
        <v>200</v>
      </c>
      <c r="D11982" s="541" t="s">
        <v>1359</v>
      </c>
      <c r="E11982" s="540" t="s">
        <v>12625</v>
      </c>
      <c r="F11982" s="496">
        <v>136.08000000000001</v>
      </c>
    </row>
    <row r="11983" s="489" customFormat="1">
      <c r="B11983" s="494">
        <v>11594</v>
      </c>
      <c r="C11983" s="537" t="s">
        <v>200</v>
      </c>
      <c r="D11983" s="541" t="s">
        <v>13635</v>
      </c>
      <c r="E11983" s="540" t="s">
        <v>188</v>
      </c>
      <c r="F11983" s="496">
        <v>410.99000000000001</v>
      </c>
    </row>
    <row r="11984" s="489" customFormat="1">
      <c r="B11984" s="494">
        <v>3311</v>
      </c>
      <c r="C11984" s="537" t="s">
        <v>200</v>
      </c>
      <c r="D11984" s="541" t="s">
        <v>1360</v>
      </c>
      <c r="E11984" s="540" t="s">
        <v>12626</v>
      </c>
      <c r="F11984" s="496">
        <v>410.99000000000001</v>
      </c>
    </row>
    <row r="11985" s="489" customFormat="1">
      <c r="B11985" s="494">
        <v>11599</v>
      </c>
      <c r="C11985" s="537" t="s">
        <v>200</v>
      </c>
      <c r="D11985" s="541" t="s">
        <v>1361</v>
      </c>
      <c r="E11985" s="540" t="s">
        <v>188</v>
      </c>
      <c r="F11985" s="496">
        <v>546.57000000000005</v>
      </c>
    </row>
    <row r="11986" s="489" customFormat="1">
      <c r="B11986" s="494">
        <v>11593</v>
      </c>
      <c r="C11986" s="537" t="s">
        <v>200</v>
      </c>
      <c r="D11986" s="541" t="s">
        <v>13636</v>
      </c>
      <c r="E11986" s="540" t="s">
        <v>188</v>
      </c>
      <c r="F11986" s="496">
        <v>766.25999999999999</v>
      </c>
    </row>
    <row r="11987" s="489" customFormat="1">
      <c r="B11987" s="494">
        <v>3314</v>
      </c>
      <c r="C11987" s="537" t="s">
        <v>200</v>
      </c>
      <c r="D11987" s="541" t="s">
        <v>13637</v>
      </c>
      <c r="E11987" s="540" t="s">
        <v>12626</v>
      </c>
      <c r="F11987" s="496">
        <v>548.02999999999997</v>
      </c>
    </row>
    <row r="11988" s="489" customFormat="1">
      <c r="B11988" s="494">
        <v>11597</v>
      </c>
      <c r="C11988" s="537" t="s">
        <v>200</v>
      </c>
      <c r="D11988" s="541" t="s">
        <v>1362</v>
      </c>
      <c r="E11988" s="540" t="s">
        <v>188</v>
      </c>
      <c r="F11988" s="496">
        <v>637.28999999999996</v>
      </c>
    </row>
    <row r="11989" s="489" customFormat="1">
      <c r="B11989" s="494">
        <v>3309</v>
      </c>
      <c r="C11989" s="537" t="s">
        <v>200</v>
      </c>
      <c r="D11989" s="541" t="s">
        <v>1363</v>
      </c>
      <c r="E11989" s="540" t="s">
        <v>12626</v>
      </c>
      <c r="F11989" s="496">
        <v>435.20999999999998</v>
      </c>
    </row>
    <row r="11990" s="489" customFormat="1">
      <c r="B11990" s="494">
        <v>40440</v>
      </c>
      <c r="C11990" s="537" t="s">
        <v>200</v>
      </c>
      <c r="D11990" s="541" t="s">
        <v>1367</v>
      </c>
      <c r="E11990" s="540" t="s">
        <v>12626</v>
      </c>
      <c r="F11990" s="496">
        <v>570.83000000000004</v>
      </c>
    </row>
    <row r="11991" s="489" customFormat="1">
      <c r="B11991" s="494">
        <v>40441</v>
      </c>
      <c r="C11991" s="537" t="s">
        <v>200</v>
      </c>
      <c r="D11991" s="541" t="s">
        <v>1368</v>
      </c>
      <c r="E11991" s="540" t="s">
        <v>12626</v>
      </c>
      <c r="F11991" s="496">
        <v>364.44</v>
      </c>
    </row>
    <row r="11992" s="489" customFormat="1">
      <c r="B11992" s="494">
        <v>34612</v>
      </c>
      <c r="C11992" s="537" t="s">
        <v>200</v>
      </c>
      <c r="D11992" s="541" t="s">
        <v>1364</v>
      </c>
      <c r="E11992" s="540" t="s">
        <v>188</v>
      </c>
      <c r="F11992" s="496">
        <v>788.22000000000003</v>
      </c>
    </row>
    <row r="11993" s="489" customFormat="1">
      <c r="B11993" s="494">
        <v>34635</v>
      </c>
      <c r="C11993" s="537" t="s">
        <v>200</v>
      </c>
      <c r="D11993" s="541" t="s">
        <v>1365</v>
      </c>
      <c r="E11993" s="540" t="s">
        <v>188</v>
      </c>
      <c r="F11993" s="496">
        <v>1013.61</v>
      </c>
    </row>
    <row r="11994" s="489" customFormat="1">
      <c r="B11994" s="494">
        <v>34633</v>
      </c>
      <c r="C11994" s="537" t="s">
        <v>200</v>
      </c>
      <c r="D11994" s="541" t="s">
        <v>1366</v>
      </c>
      <c r="E11994" s="540" t="s">
        <v>188</v>
      </c>
      <c r="F11994" s="496">
        <v>1117.27</v>
      </c>
    </row>
    <row r="11995" s="489" customFormat="1">
      <c r="B11995" s="494">
        <v>40449</v>
      </c>
      <c r="C11995" s="537" t="s">
        <v>200</v>
      </c>
      <c r="D11995" s="541" t="s">
        <v>1369</v>
      </c>
      <c r="E11995" s="540" t="s">
        <v>12626</v>
      </c>
      <c r="F11995" s="496">
        <v>306.37</v>
      </c>
    </row>
    <row r="11996" s="489" customFormat="1">
      <c r="B11996" s="494">
        <v>11592</v>
      </c>
      <c r="C11996" s="537" t="s">
        <v>200</v>
      </c>
      <c r="D11996" s="541" t="s">
        <v>1370</v>
      </c>
      <c r="E11996" s="540" t="s">
        <v>188</v>
      </c>
      <c r="F11996" s="496">
        <v>548.02999999999997</v>
      </c>
    </row>
    <row r="11997" s="489" customFormat="1">
      <c r="B11997" s="494">
        <v>34800</v>
      </c>
      <c r="C11997" s="537" t="s">
        <v>200</v>
      </c>
      <c r="D11997" s="541" t="s">
        <v>13638</v>
      </c>
      <c r="E11997" s="540" t="s">
        <v>12626</v>
      </c>
      <c r="F11997" s="496">
        <v>383.12</v>
      </c>
    </row>
    <row r="11998" s="489" customFormat="1">
      <c r="B11998" s="494">
        <v>11596</v>
      </c>
      <c r="C11998" s="537" t="s">
        <v>200</v>
      </c>
      <c r="D11998" s="541" t="s">
        <v>13639</v>
      </c>
      <c r="E11998" s="540" t="s">
        <v>188</v>
      </c>
      <c r="F11998" s="496">
        <v>435.20999999999998</v>
      </c>
    </row>
    <row r="11999" s="489" customFormat="1">
      <c r="B11999" s="494">
        <v>40438</v>
      </c>
      <c r="C11999" s="537" t="s">
        <v>200</v>
      </c>
      <c r="D11999" s="541" t="s">
        <v>1371</v>
      </c>
      <c r="E11999" s="540" t="s">
        <v>12626</v>
      </c>
      <c r="F11999" s="496">
        <v>255.24000000000001</v>
      </c>
    </row>
    <row r="12000" s="489" customFormat="1">
      <c r="B12000" s="494">
        <v>40436</v>
      </c>
      <c r="C12000" s="537" t="s">
        <v>200</v>
      </c>
      <c r="D12000" s="541" t="s">
        <v>1372</v>
      </c>
      <c r="E12000" s="540" t="s">
        <v>12626</v>
      </c>
      <c r="F12000" s="496">
        <v>318.26999999999998</v>
      </c>
    </row>
    <row r="12001" s="489" customFormat="1">
      <c r="B12001" s="494">
        <v>4315</v>
      </c>
      <c r="C12001" s="537" t="s">
        <v>200</v>
      </c>
      <c r="D12001" s="541" t="s">
        <v>13640</v>
      </c>
      <c r="E12001" s="540" t="s">
        <v>188</v>
      </c>
      <c r="F12001" s="496">
        <v>2.2200000000000002</v>
      </c>
    </row>
    <row r="12002" s="489" customFormat="1">
      <c r="B12002" s="494">
        <v>402</v>
      </c>
      <c r="C12002" s="537" t="s">
        <v>200</v>
      </c>
      <c r="D12002" s="541" t="s">
        <v>1373</v>
      </c>
      <c r="E12002" s="540" t="s">
        <v>188</v>
      </c>
      <c r="F12002" s="496"/>
    </row>
    <row r="12003" s="489" customFormat="1">
      <c r="B12003" s="494">
        <v>4226</v>
      </c>
      <c r="C12003" s="537" t="s">
        <v>200</v>
      </c>
      <c r="D12003" s="541" t="s">
        <v>1374</v>
      </c>
      <c r="E12003" s="540" t="s">
        <v>186</v>
      </c>
      <c r="F12003" s="496">
        <v>8.0899999999999999</v>
      </c>
    </row>
    <row r="12004" s="489" customFormat="1">
      <c r="B12004" s="494">
        <v>4222</v>
      </c>
      <c r="C12004" s="537" t="s">
        <v>200</v>
      </c>
      <c r="D12004" s="541" t="s">
        <v>1375</v>
      </c>
      <c r="E12004" s="540" t="s">
        <v>187</v>
      </c>
      <c r="F12004" s="496">
        <v>6.0899999999999999</v>
      </c>
    </row>
    <row r="12005" s="489" customFormat="1">
      <c r="B12005" s="494">
        <v>34804</v>
      </c>
      <c r="C12005" s="537" t="s">
        <v>200</v>
      </c>
      <c r="D12005" s="541" t="s">
        <v>1376</v>
      </c>
      <c r="E12005" s="540" t="s">
        <v>12625</v>
      </c>
      <c r="F12005" s="496">
        <v>46.259999999999998</v>
      </c>
    </row>
    <row r="12006" s="489" customFormat="1">
      <c r="B12006" s="494">
        <v>4013</v>
      </c>
      <c r="C12006" s="537" t="s">
        <v>200</v>
      </c>
      <c r="D12006" s="541" t="s">
        <v>1377</v>
      </c>
      <c r="E12006" s="540" t="s">
        <v>12625</v>
      </c>
      <c r="F12006" s="496">
        <v>6.5099999999999998</v>
      </c>
    </row>
    <row r="12007" s="489" customFormat="1">
      <c r="B12007" s="494">
        <v>4011</v>
      </c>
      <c r="C12007" s="537" t="s">
        <v>200</v>
      </c>
      <c r="D12007" s="541" t="s">
        <v>1378</v>
      </c>
      <c r="E12007" s="540" t="s">
        <v>12625</v>
      </c>
      <c r="F12007" s="496">
        <v>7.2699999999999996</v>
      </c>
    </row>
    <row r="12008" s="489" customFormat="1">
      <c r="B12008" s="495">
        <v>4021</v>
      </c>
      <c r="C12008" s="537" t="s">
        <v>200</v>
      </c>
      <c r="D12008" s="541" t="s">
        <v>1379</v>
      </c>
      <c r="E12008" s="540" t="s">
        <v>12625</v>
      </c>
      <c r="F12008" s="496">
        <v>9.0700000000000003</v>
      </c>
    </row>
    <row r="12009" s="489" customFormat="1">
      <c r="B12009" s="495">
        <v>4019</v>
      </c>
      <c r="C12009" s="537" t="s">
        <v>200</v>
      </c>
      <c r="D12009" s="541" t="s">
        <v>1380</v>
      </c>
      <c r="E12009" s="540" t="s">
        <v>12625</v>
      </c>
      <c r="F12009" s="496">
        <v>10.890000000000001</v>
      </c>
    </row>
    <row r="12010" s="489" customFormat="1">
      <c r="B12010" s="495">
        <v>4012</v>
      </c>
      <c r="C12010" s="537" t="s">
        <v>200</v>
      </c>
      <c r="D12010" s="541" t="s">
        <v>1381</v>
      </c>
      <c r="E12010" s="540" t="s">
        <v>12625</v>
      </c>
      <c r="F12010" s="496">
        <v>14.59</v>
      </c>
    </row>
    <row r="12011" s="489" customFormat="1">
      <c r="B12011" s="494">
        <v>4020</v>
      </c>
      <c r="C12011" s="537" t="s">
        <v>200</v>
      </c>
      <c r="D12011" s="541" t="s">
        <v>1382</v>
      </c>
      <c r="E12011" s="540" t="s">
        <v>12625</v>
      </c>
      <c r="F12011" s="496">
        <v>18.27</v>
      </c>
    </row>
    <row r="12012" s="489" customFormat="1">
      <c r="B12012" s="494">
        <v>4018</v>
      </c>
      <c r="C12012" s="537" t="s">
        <v>200</v>
      </c>
      <c r="D12012" s="541" t="s">
        <v>1383</v>
      </c>
      <c r="E12012" s="540" t="s">
        <v>12625</v>
      </c>
      <c r="F12012" s="496">
        <v>21.890000000000001</v>
      </c>
    </row>
    <row r="12013" s="489" customFormat="1">
      <c r="B12013" s="494">
        <v>36498</v>
      </c>
      <c r="C12013" s="537" t="s">
        <v>200</v>
      </c>
      <c r="D12013" s="541" t="s">
        <v>1384</v>
      </c>
      <c r="E12013" s="540" t="s">
        <v>188</v>
      </c>
      <c r="F12013" s="496">
        <v>9545.6299999999992</v>
      </c>
    </row>
    <row r="12014" s="489" customFormat="1">
      <c r="B12014" s="494">
        <v>12872</v>
      </c>
      <c r="C12014" s="537" t="s">
        <v>200</v>
      </c>
      <c r="D12014" s="541" t="s">
        <v>13641</v>
      </c>
      <c r="E12014" s="540" t="s">
        <v>157</v>
      </c>
      <c r="F12014" s="496">
        <v>24.84</v>
      </c>
    </row>
    <row r="12015" s="489" customFormat="1">
      <c r="B12015" s="494">
        <v>41075</v>
      </c>
      <c r="C12015" s="537" t="s">
        <v>200</v>
      </c>
      <c r="D12015" s="541" t="s">
        <v>1385</v>
      </c>
      <c r="E12015" s="540" t="s">
        <v>185</v>
      </c>
      <c r="F12015" s="496">
        <v>4385.7299999999996</v>
      </c>
    </row>
    <row r="12016" s="489" customFormat="1">
      <c r="B12016" s="494">
        <v>44324</v>
      </c>
      <c r="C12016" s="537" t="s">
        <v>200</v>
      </c>
      <c r="D12016" s="541" t="s">
        <v>13642</v>
      </c>
      <c r="E12016" s="540" t="s">
        <v>186</v>
      </c>
      <c r="F12016" s="496">
        <v>2.8799999999999999</v>
      </c>
    </row>
    <row r="12017" s="489" customFormat="1">
      <c r="B12017" s="494">
        <v>3315</v>
      </c>
      <c r="C12017" s="537" t="s">
        <v>200</v>
      </c>
      <c r="D12017" s="541" t="s">
        <v>13643</v>
      </c>
      <c r="E12017" s="540" t="s">
        <v>186</v>
      </c>
      <c r="F12017" s="496">
        <v>0.82999999999999996</v>
      </c>
    </row>
    <row r="12018" s="489" customFormat="1">
      <c r="B12018" s="494">
        <v>36870</v>
      </c>
      <c r="C12018" s="537" t="s">
        <v>200</v>
      </c>
      <c r="D12018" s="541" t="s">
        <v>1386</v>
      </c>
      <c r="E12018" s="540" t="s">
        <v>186</v>
      </c>
      <c r="F12018" s="496">
        <v>0.64000000000000001</v>
      </c>
    </row>
    <row r="12019" s="489" customFormat="1">
      <c r="B12019" s="494">
        <v>5092</v>
      </c>
      <c r="C12019" s="537" t="s">
        <v>200</v>
      </c>
      <c r="D12019" s="541" t="s">
        <v>13644</v>
      </c>
      <c r="E12019" s="540" t="s">
        <v>196</v>
      </c>
      <c r="F12019" s="496">
        <v>19.649999999999999</v>
      </c>
    </row>
    <row r="12020" s="489" customFormat="1">
      <c r="B12020" s="494">
        <v>11462</v>
      </c>
      <c r="C12020" s="537" t="s">
        <v>200</v>
      </c>
      <c r="D12020" s="541" t="s">
        <v>1387</v>
      </c>
      <c r="E12020" s="540" t="s">
        <v>196</v>
      </c>
      <c r="F12020" s="496">
        <v>20.100000000000001</v>
      </c>
    </row>
    <row r="12021" s="489" customFormat="1">
      <c r="B12021" s="494">
        <v>36529</v>
      </c>
      <c r="C12021" s="537" t="s">
        <v>200</v>
      </c>
      <c r="D12021" s="541" t="s">
        <v>1388</v>
      </c>
      <c r="E12021" s="540" t="s">
        <v>188</v>
      </c>
      <c r="F12021" s="496"/>
    </row>
    <row r="12022" s="489" customFormat="1">
      <c r="B12022" s="494">
        <v>3318</v>
      </c>
      <c r="C12022" s="537" t="s">
        <v>200</v>
      </c>
      <c r="D12022" s="541" t="s">
        <v>13645</v>
      </c>
      <c r="E12022" s="540" t="s">
        <v>188</v>
      </c>
      <c r="F12022" s="496"/>
    </row>
    <row r="12023" s="489" customFormat="1">
      <c r="B12023" s="494">
        <v>3324</v>
      </c>
      <c r="C12023" s="537" t="s">
        <v>200</v>
      </c>
      <c r="D12023" s="541" t="s">
        <v>1389</v>
      </c>
      <c r="E12023" s="540" t="s">
        <v>12625</v>
      </c>
      <c r="F12023" s="496">
        <v>9.6400000000000006</v>
      </c>
    </row>
    <row r="12024" s="489" customFormat="1">
      <c r="B12024" s="494">
        <v>3322</v>
      </c>
      <c r="C12024" s="537" t="s">
        <v>200</v>
      </c>
      <c r="D12024" s="541" t="s">
        <v>1390</v>
      </c>
      <c r="E12024" s="540" t="s">
        <v>12625</v>
      </c>
      <c r="F12024" s="496">
        <v>13.5</v>
      </c>
    </row>
    <row r="12025" s="489" customFormat="1">
      <c r="B12025" s="494">
        <v>5076</v>
      </c>
      <c r="C12025" s="537" t="s">
        <v>200</v>
      </c>
      <c r="D12025" s="541" t="s">
        <v>13646</v>
      </c>
      <c r="E12025" s="540" t="s">
        <v>186</v>
      </c>
      <c r="F12025" s="496">
        <v>17.739999999999998</v>
      </c>
    </row>
    <row r="12026" s="489" customFormat="1">
      <c r="B12026" s="494">
        <v>5077</v>
      </c>
      <c r="C12026" s="537" t="s">
        <v>200</v>
      </c>
      <c r="D12026" s="541" t="s">
        <v>13647</v>
      </c>
      <c r="E12026" s="540" t="s">
        <v>186</v>
      </c>
      <c r="F12026" s="496">
        <v>19.609999999999999</v>
      </c>
    </row>
    <row r="12027" s="489" customFormat="1">
      <c r="B12027" s="494">
        <v>45242</v>
      </c>
      <c r="C12027" s="537" t="s">
        <v>200</v>
      </c>
      <c r="D12027" s="541" t="s">
        <v>13648</v>
      </c>
      <c r="E12027" s="540" t="s">
        <v>188</v>
      </c>
      <c r="F12027" s="496">
        <v>73.219999999999999</v>
      </c>
    </row>
    <row r="12028" s="489" customFormat="1">
      <c r="B12028" s="494">
        <v>11837</v>
      </c>
      <c r="C12028" s="537" t="s">
        <v>200</v>
      </c>
      <c r="D12028" s="541" t="s">
        <v>1391</v>
      </c>
      <c r="E12028" s="540" t="s">
        <v>188</v>
      </c>
      <c r="F12028" s="496">
        <v>97.459999999999994</v>
      </c>
    </row>
    <row r="12029" s="489" customFormat="1">
      <c r="B12029" s="494">
        <v>415</v>
      </c>
      <c r="C12029" s="537" t="s">
        <v>200</v>
      </c>
      <c r="D12029" s="541" t="s">
        <v>13649</v>
      </c>
      <c r="E12029" s="540" t="s">
        <v>188</v>
      </c>
      <c r="F12029" s="496">
        <v>39.960000000000001</v>
      </c>
    </row>
    <row r="12030" s="489" customFormat="1">
      <c r="B12030" s="494">
        <v>38055</v>
      </c>
      <c r="C12030" s="537" t="s">
        <v>200</v>
      </c>
      <c r="D12030" s="541" t="s">
        <v>13650</v>
      </c>
      <c r="E12030" s="540" t="s">
        <v>188</v>
      </c>
      <c r="F12030" s="496">
        <v>8.8399999999999999</v>
      </c>
    </row>
    <row r="12031" s="489" customFormat="1">
      <c r="B12031" s="494">
        <v>416</v>
      </c>
      <c r="C12031" s="537" t="s">
        <v>200</v>
      </c>
      <c r="D12031" s="541" t="s">
        <v>13651</v>
      </c>
      <c r="E12031" s="540" t="s">
        <v>188</v>
      </c>
      <c r="F12031" s="496">
        <v>14.630000000000001</v>
      </c>
    </row>
    <row r="12032" s="489" customFormat="1">
      <c r="B12032" s="494">
        <v>425</v>
      </c>
      <c r="C12032" s="537" t="s">
        <v>200</v>
      </c>
      <c r="D12032" s="541" t="s">
        <v>13652</v>
      </c>
      <c r="E12032" s="540" t="s">
        <v>188</v>
      </c>
      <c r="F12032" s="496">
        <v>9.0700000000000003</v>
      </c>
    </row>
    <row r="12033" s="489" customFormat="1">
      <c r="B12033" s="494">
        <v>426</v>
      </c>
      <c r="C12033" s="537" t="s">
        <v>200</v>
      </c>
      <c r="D12033" s="541" t="s">
        <v>13653</v>
      </c>
      <c r="E12033" s="540" t="s">
        <v>188</v>
      </c>
      <c r="F12033" s="496">
        <v>49.950000000000003</v>
      </c>
    </row>
    <row r="12034" s="489" customFormat="1">
      <c r="B12034" s="494">
        <v>38056</v>
      </c>
      <c r="C12034" s="537" t="s">
        <v>200</v>
      </c>
      <c r="D12034" s="541" t="s">
        <v>13654</v>
      </c>
      <c r="E12034" s="540" t="s">
        <v>188</v>
      </c>
      <c r="F12034" s="496">
        <v>48.780000000000001</v>
      </c>
    </row>
    <row r="12035" s="489" customFormat="1">
      <c r="B12035" s="494">
        <v>1564</v>
      </c>
      <c r="C12035" s="537" t="s">
        <v>200</v>
      </c>
      <c r="D12035" s="541" t="s">
        <v>1392</v>
      </c>
      <c r="E12035" s="540" t="s">
        <v>188</v>
      </c>
      <c r="F12035" s="496">
        <v>18.609999999999999</v>
      </c>
    </row>
    <row r="12036" s="489" customFormat="1">
      <c r="B12036" s="494">
        <v>11032</v>
      </c>
      <c r="C12036" s="537" t="s">
        <v>200</v>
      </c>
      <c r="D12036" s="541" t="s">
        <v>13655</v>
      </c>
      <c r="E12036" s="540" t="s">
        <v>188</v>
      </c>
      <c r="F12036" s="496">
        <v>12.52</v>
      </c>
    </row>
    <row r="12037" s="489" customFormat="1">
      <c r="B12037" s="494">
        <v>36786</v>
      </c>
      <c r="C12037" s="537" t="s">
        <v>200</v>
      </c>
      <c r="D12037" s="541" t="s">
        <v>1393</v>
      </c>
      <c r="E12037" s="540" t="s">
        <v>1394</v>
      </c>
      <c r="F12037" s="496"/>
    </row>
    <row r="12038" s="489" customFormat="1">
      <c r="B12038" s="494">
        <v>36785</v>
      </c>
      <c r="C12038" s="537" t="s">
        <v>200</v>
      </c>
      <c r="D12038" s="541" t="s">
        <v>1395</v>
      </c>
      <c r="E12038" s="540" t="s">
        <v>1394</v>
      </c>
      <c r="F12038" s="496"/>
    </row>
    <row r="12039" s="489" customFormat="1">
      <c r="B12039" s="494">
        <v>36782</v>
      </c>
      <c r="C12039" s="537" t="s">
        <v>200</v>
      </c>
      <c r="D12039" s="541" t="s">
        <v>1396</v>
      </c>
      <c r="E12039" s="540" t="s">
        <v>1394</v>
      </c>
      <c r="F12039" s="496"/>
    </row>
    <row r="12040" s="489" customFormat="1">
      <c r="B12040" s="494">
        <v>44481</v>
      </c>
      <c r="C12040" s="537" t="s">
        <v>200</v>
      </c>
      <c r="D12040" s="541" t="s">
        <v>1397</v>
      </c>
      <c r="E12040" s="540" t="s">
        <v>1394</v>
      </c>
      <c r="F12040" s="496"/>
    </row>
    <row r="12041" s="489" customFormat="1">
      <c r="B12041" s="494">
        <v>4824</v>
      </c>
      <c r="C12041" s="537" t="s">
        <v>200</v>
      </c>
      <c r="D12041" s="541" t="s">
        <v>1398</v>
      </c>
      <c r="E12041" s="540" t="s">
        <v>186</v>
      </c>
      <c r="F12041" s="496">
        <v>0.46000000000000002</v>
      </c>
    </row>
    <row r="12042" s="489" customFormat="1">
      <c r="B12042" s="494">
        <v>11795</v>
      </c>
      <c r="C12042" s="537" t="s">
        <v>200</v>
      </c>
      <c r="D12042" s="541" t="s">
        <v>13656</v>
      </c>
      <c r="E12042" s="540" t="s">
        <v>12625</v>
      </c>
      <c r="F12042" s="496">
        <v>470.44</v>
      </c>
    </row>
    <row r="12043" s="489" customFormat="1">
      <c r="B12043" s="494">
        <v>134</v>
      </c>
      <c r="C12043" s="537" t="s">
        <v>200</v>
      </c>
      <c r="D12043" s="541" t="s">
        <v>1399</v>
      </c>
      <c r="E12043" s="540" t="s">
        <v>186</v>
      </c>
      <c r="F12043" s="496">
        <v>1.51</v>
      </c>
    </row>
    <row r="12044" s="489" customFormat="1">
      <c r="B12044" s="494">
        <v>4229</v>
      </c>
      <c r="C12044" s="537" t="s">
        <v>200</v>
      </c>
      <c r="D12044" s="541" t="s">
        <v>13657</v>
      </c>
      <c r="E12044" s="540" t="s">
        <v>186</v>
      </c>
      <c r="F12044" s="496">
        <v>43.490000000000002</v>
      </c>
    </row>
    <row r="12045" s="489" customFormat="1">
      <c r="B12045" s="494">
        <v>11731</v>
      </c>
      <c r="C12045" s="537" t="s">
        <v>200</v>
      </c>
      <c r="D12045" s="541" t="s">
        <v>13658</v>
      </c>
      <c r="E12045" s="540" t="s">
        <v>188</v>
      </c>
      <c r="F12045" s="496">
        <v>9.8200000000000003</v>
      </c>
    </row>
    <row r="12046" s="489" customFormat="1">
      <c r="B12046" s="494">
        <v>11732</v>
      </c>
      <c r="C12046" s="537" t="s">
        <v>200</v>
      </c>
      <c r="D12046" s="541" t="s">
        <v>13659</v>
      </c>
      <c r="E12046" s="540" t="s">
        <v>188</v>
      </c>
      <c r="F12046" s="496">
        <v>25.73</v>
      </c>
    </row>
    <row r="12047" s="489" customFormat="1">
      <c r="B12047" s="494">
        <v>11244</v>
      </c>
      <c r="C12047" s="537" t="s">
        <v>200</v>
      </c>
      <c r="D12047" s="541" t="s">
        <v>1400</v>
      </c>
      <c r="E12047" s="540" t="s">
        <v>188</v>
      </c>
      <c r="F12047" s="496">
        <v>202.52000000000001</v>
      </c>
    </row>
    <row r="12048" s="489" customFormat="1">
      <c r="B12048" s="494">
        <v>11235</v>
      </c>
      <c r="C12048" s="537" t="s">
        <v>200</v>
      </c>
      <c r="D12048" s="541" t="s">
        <v>1401</v>
      </c>
      <c r="E12048" s="540" t="s">
        <v>188</v>
      </c>
      <c r="F12048" s="496">
        <v>154.53999999999999</v>
      </c>
    </row>
    <row r="12049" s="489" customFormat="1">
      <c r="B12049" s="494">
        <v>11236</v>
      </c>
      <c r="C12049" s="537" t="s">
        <v>200</v>
      </c>
      <c r="D12049" s="541" t="s">
        <v>1402</v>
      </c>
      <c r="E12049" s="540" t="s">
        <v>188</v>
      </c>
      <c r="F12049" s="496">
        <v>196.40000000000001</v>
      </c>
    </row>
    <row r="12050" s="489" customFormat="1">
      <c r="B12050" s="495">
        <v>11245</v>
      </c>
      <c r="C12050" s="537" t="s">
        <v>200</v>
      </c>
      <c r="D12050" s="541" t="s">
        <v>13660</v>
      </c>
      <c r="E12050" s="540" t="s">
        <v>188</v>
      </c>
      <c r="F12050" s="496">
        <v>280.11000000000001</v>
      </c>
    </row>
    <row r="12051" s="489" customFormat="1">
      <c r="B12051" s="495">
        <v>36494</v>
      </c>
      <c r="C12051" s="537" t="s">
        <v>200</v>
      </c>
      <c r="D12051" s="541" t="s">
        <v>1403</v>
      </c>
      <c r="E12051" s="540" t="s">
        <v>188</v>
      </c>
      <c r="F12051" s="496"/>
    </row>
    <row r="12052" s="489" customFormat="1">
      <c r="B12052" s="495">
        <v>36493</v>
      </c>
      <c r="C12052" s="537" t="s">
        <v>200</v>
      </c>
      <c r="D12052" s="541" t="s">
        <v>1404</v>
      </c>
      <c r="E12052" s="540" t="s">
        <v>188</v>
      </c>
      <c r="F12052" s="496"/>
    </row>
    <row r="12053" s="489" customFormat="1">
      <c r="B12053" s="495">
        <v>36492</v>
      </c>
      <c r="C12053" s="537" t="s">
        <v>200</v>
      </c>
      <c r="D12053" s="541" t="s">
        <v>1405</v>
      </c>
      <c r="E12053" s="540" t="s">
        <v>188</v>
      </c>
      <c r="F12053" s="496"/>
    </row>
    <row r="12054" s="489" customFormat="1">
      <c r="B12054" s="495">
        <v>36499</v>
      </c>
      <c r="C12054" s="537" t="s">
        <v>200</v>
      </c>
      <c r="D12054" s="541" t="s">
        <v>1406</v>
      </c>
      <c r="E12054" s="540" t="s">
        <v>188</v>
      </c>
      <c r="F12054" s="496">
        <v>5154.6400000000003</v>
      </c>
    </row>
    <row r="12055" s="489" customFormat="1">
      <c r="B12055" s="495">
        <v>13533</v>
      </c>
      <c r="C12055" s="537" t="s">
        <v>200</v>
      </c>
      <c r="D12055" s="541" t="s">
        <v>13661</v>
      </c>
      <c r="E12055" s="540" t="s">
        <v>188</v>
      </c>
      <c r="F12055" s="496">
        <v>236290.92000000001</v>
      </c>
    </row>
    <row r="12056" s="489" customFormat="1">
      <c r="B12056" s="495">
        <v>13333</v>
      </c>
      <c r="C12056" s="537" t="s">
        <v>200</v>
      </c>
      <c r="D12056" s="541" t="s">
        <v>13662</v>
      </c>
      <c r="E12056" s="540" t="s">
        <v>188</v>
      </c>
      <c r="F12056" s="496">
        <v>264340.35999999999</v>
      </c>
    </row>
    <row r="12057" s="489" customFormat="1">
      <c r="B12057" s="495">
        <v>39585</v>
      </c>
      <c r="C12057" s="537" t="s">
        <v>200</v>
      </c>
      <c r="D12057" s="541" t="s">
        <v>1407</v>
      </c>
      <c r="E12057" s="540" t="s">
        <v>188</v>
      </c>
      <c r="F12057" s="496">
        <v>170684.56</v>
      </c>
    </row>
    <row r="12058" s="489" customFormat="1">
      <c r="B12058" s="494">
        <v>39586</v>
      </c>
      <c r="C12058" s="537" t="s">
        <v>200</v>
      </c>
      <c r="D12058" s="541" t="s">
        <v>1408</v>
      </c>
      <c r="E12058" s="540" t="s">
        <v>188</v>
      </c>
      <c r="F12058" s="496">
        <v>200201.42999999999</v>
      </c>
    </row>
    <row r="12059" s="489" customFormat="1">
      <c r="B12059" s="494">
        <v>39587</v>
      </c>
      <c r="C12059" s="537" t="s">
        <v>200</v>
      </c>
      <c r="D12059" s="541" t="s">
        <v>1409</v>
      </c>
      <c r="E12059" s="540" t="s">
        <v>188</v>
      </c>
      <c r="F12059" s="496">
        <v>243835.09</v>
      </c>
    </row>
    <row r="12060" s="489" customFormat="1">
      <c r="B12060" s="494">
        <v>39588</v>
      </c>
      <c r="C12060" s="537" t="s">
        <v>200</v>
      </c>
      <c r="D12060" s="541" t="s">
        <v>1410</v>
      </c>
      <c r="E12060" s="540" t="s">
        <v>188</v>
      </c>
      <c r="F12060" s="496">
        <v>282335.35999999999</v>
      </c>
    </row>
    <row r="12061" s="489" customFormat="1">
      <c r="B12061" s="494">
        <v>39584</v>
      </c>
      <c r="C12061" s="537" t="s">
        <v>200</v>
      </c>
      <c r="D12061" s="541" t="s">
        <v>1411</v>
      </c>
      <c r="E12061" s="540" t="s">
        <v>188</v>
      </c>
      <c r="F12061" s="496">
        <v>151999.10000000001</v>
      </c>
    </row>
    <row r="12062" s="489" customFormat="1">
      <c r="B12062" s="495">
        <v>39590</v>
      </c>
      <c r="C12062" s="537" t="s">
        <v>200</v>
      </c>
      <c r="D12062" s="541" t="s">
        <v>1412</v>
      </c>
      <c r="E12062" s="540" t="s">
        <v>188</v>
      </c>
      <c r="F12062" s="496">
        <v>148354.39999999999</v>
      </c>
    </row>
    <row r="12063" s="489" customFormat="1">
      <c r="B12063" s="495">
        <v>39592</v>
      </c>
      <c r="C12063" s="537" t="s">
        <v>200</v>
      </c>
      <c r="D12063" s="541" t="s">
        <v>1413</v>
      </c>
      <c r="E12063" s="540" t="s">
        <v>188</v>
      </c>
      <c r="F12063" s="496">
        <v>213188.85999999999</v>
      </c>
    </row>
    <row r="12064" s="489" customFormat="1">
      <c r="B12064" s="495">
        <v>39593</v>
      </c>
      <c r="C12064" s="537" t="s">
        <v>200</v>
      </c>
      <c r="D12064" s="541" t="s">
        <v>1414</v>
      </c>
      <c r="E12064" s="540" t="s">
        <v>188</v>
      </c>
      <c r="F12064" s="496">
        <v>243835.09</v>
      </c>
    </row>
    <row r="12065" s="489" customFormat="1">
      <c r="B12065" s="495">
        <v>14254</v>
      </c>
      <c r="C12065" s="537" t="s">
        <v>200</v>
      </c>
      <c r="D12065" s="541" t="s">
        <v>1415</v>
      </c>
      <c r="E12065" s="540" t="s">
        <v>188</v>
      </c>
      <c r="F12065" s="496">
        <v>138601</v>
      </c>
    </row>
    <row r="12066" s="489" customFormat="1">
      <c r="B12066" s="495">
        <v>44494</v>
      </c>
      <c r="C12066" s="537" t="s">
        <v>200</v>
      </c>
      <c r="D12066" s="541" t="s">
        <v>1416</v>
      </c>
      <c r="E12066" s="540" t="s">
        <v>188</v>
      </c>
      <c r="F12066" s="496">
        <v>115742.89</v>
      </c>
    </row>
    <row r="12067" s="489" customFormat="1">
      <c r="B12067" s="494">
        <v>25019</v>
      </c>
      <c r="C12067" s="537" t="s">
        <v>200</v>
      </c>
      <c r="D12067" s="541" t="s">
        <v>1417</v>
      </c>
      <c r="E12067" s="540" t="s">
        <v>188</v>
      </c>
      <c r="F12067" s="496">
        <v>198396.25</v>
      </c>
    </row>
    <row r="12068" s="489" customFormat="1">
      <c r="B12068" s="494">
        <v>36501</v>
      </c>
      <c r="C12068" s="537" t="s">
        <v>200</v>
      </c>
      <c r="D12068" s="541" t="s">
        <v>1418</v>
      </c>
      <c r="E12068" s="540" t="s">
        <v>188</v>
      </c>
      <c r="F12068" s="496">
        <v>176641.04000000001</v>
      </c>
    </row>
    <row r="12069" s="489" customFormat="1">
      <c r="B12069" s="495">
        <v>44493</v>
      </c>
      <c r="C12069" s="537" t="s">
        <v>200</v>
      </c>
      <c r="D12069" s="541" t="s">
        <v>1419</v>
      </c>
      <c r="E12069" s="540" t="s">
        <v>188</v>
      </c>
      <c r="F12069" s="496">
        <v>212356.37</v>
      </c>
    </row>
    <row r="12070" s="489" customFormat="1">
      <c r="B12070" s="495">
        <v>36500</v>
      </c>
      <c r="C12070" s="537" t="s">
        <v>200</v>
      </c>
      <c r="D12070" s="541" t="s">
        <v>1420</v>
      </c>
      <c r="E12070" s="540" t="s">
        <v>188</v>
      </c>
      <c r="F12070" s="496">
        <v>124827.39999999999</v>
      </c>
    </row>
    <row r="12071" s="489" customFormat="1">
      <c r="B12071" s="495">
        <v>20017</v>
      </c>
      <c r="C12071" s="537" t="s">
        <v>200</v>
      </c>
      <c r="D12071" s="541" t="s">
        <v>13663</v>
      </c>
      <c r="E12071" s="540" t="s">
        <v>143</v>
      </c>
      <c r="F12071" s="496">
        <v>7.8499999999999996</v>
      </c>
    </row>
    <row r="12072" s="489" customFormat="1">
      <c r="B12072" s="495">
        <v>20007</v>
      </c>
      <c r="C12072" s="537" t="s">
        <v>200</v>
      </c>
      <c r="D12072" s="541" t="s">
        <v>13664</v>
      </c>
      <c r="E12072" s="540" t="s">
        <v>143</v>
      </c>
      <c r="F12072" s="496">
        <v>4.6799999999999997</v>
      </c>
    </row>
    <row r="12073" s="489" customFormat="1">
      <c r="B12073" s="495">
        <v>39831</v>
      </c>
      <c r="C12073" s="537" t="s">
        <v>200</v>
      </c>
      <c r="D12073" s="541" t="s">
        <v>13665</v>
      </c>
      <c r="E12073" s="540" t="s">
        <v>425</v>
      </c>
      <c r="F12073" s="496">
        <v>346.11000000000001</v>
      </c>
    </row>
    <row r="12074" s="489" customFormat="1">
      <c r="B12074" s="495">
        <v>36888</v>
      </c>
      <c r="C12074" s="537" t="s">
        <v>200</v>
      </c>
      <c r="D12074" s="541" t="s">
        <v>13666</v>
      </c>
      <c r="E12074" s="540" t="s">
        <v>143</v>
      </c>
      <c r="F12074" s="496">
        <v>24.190000000000001</v>
      </c>
    </row>
    <row r="12075" s="489" customFormat="1">
      <c r="B12075" s="495">
        <v>39836</v>
      </c>
      <c r="C12075" s="537" t="s">
        <v>200</v>
      </c>
      <c r="D12075" s="541" t="s">
        <v>13667</v>
      </c>
      <c r="E12075" s="540" t="s">
        <v>425</v>
      </c>
      <c r="F12075" s="496">
        <v>304.12</v>
      </c>
    </row>
    <row r="12076" s="489" customFormat="1">
      <c r="B12076" s="495">
        <v>39830</v>
      </c>
      <c r="C12076" s="537" t="s">
        <v>200</v>
      </c>
      <c r="D12076" s="541" t="s">
        <v>13668</v>
      </c>
      <c r="E12076" s="540" t="s">
        <v>425</v>
      </c>
      <c r="F12076" s="496">
        <v>346.85000000000002</v>
      </c>
    </row>
    <row r="12077" s="489" customFormat="1">
      <c r="B12077" s="495">
        <v>36497</v>
      </c>
      <c r="C12077" s="537" t="s">
        <v>200</v>
      </c>
      <c r="D12077" s="541" t="s">
        <v>1422</v>
      </c>
      <c r="E12077" s="540" t="s">
        <v>188</v>
      </c>
      <c r="F12077" s="496">
        <v>2069.8000000000002</v>
      </c>
    </row>
    <row r="12078" s="489" customFormat="1">
      <c r="B12078" s="495">
        <v>40527</v>
      </c>
      <c r="C12078" s="537" t="s">
        <v>200</v>
      </c>
      <c r="D12078" s="541" t="s">
        <v>1421</v>
      </c>
      <c r="E12078" s="540" t="s">
        <v>188</v>
      </c>
      <c r="F12078" s="496">
        <v>1813.0599999999999</v>
      </c>
    </row>
    <row r="12079" s="489" customFormat="1">
      <c r="B12079" s="494">
        <v>36487</v>
      </c>
      <c r="C12079" s="537" t="s">
        <v>200</v>
      </c>
      <c r="D12079" s="541" t="s">
        <v>1423</v>
      </c>
      <c r="E12079" s="540" t="s">
        <v>188</v>
      </c>
      <c r="F12079" s="496">
        <v>3603.8400000000001</v>
      </c>
    </row>
    <row r="12080" s="489" customFormat="1">
      <c r="B12080" s="494">
        <v>44475</v>
      </c>
      <c r="C12080" s="537" t="s">
        <v>200</v>
      </c>
      <c r="D12080" s="541" t="s">
        <v>1424</v>
      </c>
      <c r="E12080" s="540" t="s">
        <v>188</v>
      </c>
      <c r="F12080" s="496"/>
    </row>
    <row r="12081" s="489" customFormat="1">
      <c r="B12081" s="494">
        <v>44474</v>
      </c>
      <c r="C12081" s="537" t="s">
        <v>200</v>
      </c>
      <c r="D12081" s="541" t="s">
        <v>1425</v>
      </c>
      <c r="E12081" s="540" t="s">
        <v>188</v>
      </c>
      <c r="F12081" s="496"/>
    </row>
    <row r="12082" s="489" customFormat="1">
      <c r="B12082" s="494">
        <v>44490</v>
      </c>
      <c r="C12082" s="537" t="s">
        <v>200</v>
      </c>
      <c r="D12082" s="541" t="s">
        <v>1426</v>
      </c>
      <c r="E12082" s="540" t="s">
        <v>188</v>
      </c>
      <c r="F12082" s="496"/>
    </row>
    <row r="12083" s="489" customFormat="1">
      <c r="B12083" s="494">
        <v>37776</v>
      </c>
      <c r="C12083" s="537" t="s">
        <v>200</v>
      </c>
      <c r="D12083" s="541" t="s">
        <v>13669</v>
      </c>
      <c r="E12083" s="540" t="s">
        <v>188</v>
      </c>
      <c r="F12083" s="496"/>
    </row>
    <row r="12084" s="489" customFormat="1">
      <c r="B12084" s="494">
        <v>37775</v>
      </c>
      <c r="C12084" s="537" t="s">
        <v>200</v>
      </c>
      <c r="D12084" s="541" t="s">
        <v>1427</v>
      </c>
      <c r="E12084" s="540" t="s">
        <v>188</v>
      </c>
      <c r="F12084" s="496"/>
    </row>
    <row r="12085" s="489" customFormat="1">
      <c r="B12085" s="494">
        <v>36491</v>
      </c>
      <c r="C12085" s="537" t="s">
        <v>200</v>
      </c>
      <c r="D12085" s="541" t="s">
        <v>13670</v>
      </c>
      <c r="E12085" s="540" t="s">
        <v>188</v>
      </c>
      <c r="F12085" s="496"/>
    </row>
    <row r="12086" s="489" customFormat="1">
      <c r="B12086" s="494">
        <v>10712</v>
      </c>
      <c r="C12086" s="537" t="s">
        <v>200</v>
      </c>
      <c r="D12086" s="541" t="s">
        <v>13671</v>
      </c>
      <c r="E12086" s="540" t="s">
        <v>188</v>
      </c>
      <c r="F12086" s="496"/>
    </row>
    <row r="12087" s="489" customFormat="1">
      <c r="B12087" s="494">
        <v>3363</v>
      </c>
      <c r="C12087" s="537" t="s">
        <v>200</v>
      </c>
      <c r="D12087" s="541" t="s">
        <v>13672</v>
      </c>
      <c r="E12087" s="540" t="s">
        <v>188</v>
      </c>
      <c r="F12087" s="496"/>
    </row>
    <row r="12088" s="489" customFormat="1">
      <c r="B12088" s="494">
        <v>3365</v>
      </c>
      <c r="C12088" s="537" t="s">
        <v>200</v>
      </c>
      <c r="D12088" s="541" t="s">
        <v>13673</v>
      </c>
      <c r="E12088" s="540" t="s">
        <v>188</v>
      </c>
      <c r="F12088" s="496"/>
    </row>
    <row r="12089" s="489" customFormat="1">
      <c r="B12089" s="494">
        <v>7569</v>
      </c>
      <c r="C12089" s="537" t="s">
        <v>200</v>
      </c>
      <c r="D12089" s="541" t="s">
        <v>1428</v>
      </c>
      <c r="E12089" s="540" t="s">
        <v>188</v>
      </c>
      <c r="F12089" s="496"/>
    </row>
    <row r="12090" s="489" customFormat="1">
      <c r="B12090" s="494">
        <v>3378</v>
      </c>
      <c r="C12090" s="537" t="s">
        <v>200</v>
      </c>
      <c r="D12090" s="541" t="s">
        <v>13674</v>
      </c>
      <c r="E12090" s="540" t="s">
        <v>188</v>
      </c>
      <c r="F12090" s="496">
        <v>141.47</v>
      </c>
    </row>
    <row r="12091" s="489" customFormat="1">
      <c r="B12091" s="494">
        <v>3380</v>
      </c>
      <c r="C12091" s="537" t="s">
        <v>200</v>
      </c>
      <c r="D12091" s="541" t="s">
        <v>13675</v>
      </c>
      <c r="E12091" s="540" t="s">
        <v>188</v>
      </c>
      <c r="F12091" s="496">
        <v>99.030000000000001</v>
      </c>
    </row>
    <row r="12092" s="489" customFormat="1">
      <c r="B12092" s="494">
        <v>3379</v>
      </c>
      <c r="C12092" s="537" t="s">
        <v>200</v>
      </c>
      <c r="D12092" s="541" t="s">
        <v>13676</v>
      </c>
      <c r="E12092" s="540" t="s">
        <v>188</v>
      </c>
      <c r="F12092" s="496">
        <v>95.609999999999999</v>
      </c>
    </row>
    <row r="12093" s="489" customFormat="1">
      <c r="B12093" s="494">
        <v>11991</v>
      </c>
      <c r="C12093" s="537" t="s">
        <v>200</v>
      </c>
      <c r="D12093" s="541" t="s">
        <v>1429</v>
      </c>
      <c r="E12093" s="540" t="s">
        <v>188</v>
      </c>
      <c r="F12093" s="496">
        <v>111.01000000000001</v>
      </c>
    </row>
    <row r="12094" s="489" customFormat="1">
      <c r="B12094" s="495">
        <v>44305</v>
      </c>
      <c r="C12094" s="537" t="s">
        <v>200</v>
      </c>
      <c r="D12094" s="541" t="s">
        <v>13677</v>
      </c>
      <c r="E12094" s="540" t="s">
        <v>188</v>
      </c>
      <c r="F12094" s="496">
        <v>1894.52</v>
      </c>
    </row>
    <row r="12095" s="489" customFormat="1">
      <c r="B12095" s="495">
        <v>34349</v>
      </c>
      <c r="C12095" s="537" t="s">
        <v>200</v>
      </c>
      <c r="D12095" s="541" t="s">
        <v>13678</v>
      </c>
      <c r="E12095" s="540" t="s">
        <v>188</v>
      </c>
      <c r="F12095" s="496">
        <v>26.280000000000001</v>
      </c>
    </row>
    <row r="12096" s="489" customFormat="1">
      <c r="B12096" s="495">
        <v>11029</v>
      </c>
      <c r="C12096" s="537" t="s">
        <v>200</v>
      </c>
      <c r="D12096" s="541" t="s">
        <v>13679</v>
      </c>
      <c r="E12096" s="540" t="s">
        <v>193</v>
      </c>
      <c r="F12096" s="496">
        <v>1.9199999999999999</v>
      </c>
    </row>
    <row r="12097" s="489" customFormat="1">
      <c r="B12097" s="495">
        <v>4316</v>
      </c>
      <c r="C12097" s="537" t="s">
        <v>200</v>
      </c>
      <c r="D12097" s="541" t="s">
        <v>13680</v>
      </c>
      <c r="E12097" s="540" t="s">
        <v>188</v>
      </c>
      <c r="F12097" s="496">
        <v>1.9399999999999999</v>
      </c>
    </row>
    <row r="12098" s="489" customFormat="1">
      <c r="B12098" s="495">
        <v>4313</v>
      </c>
      <c r="C12098" s="537" t="s">
        <v>200</v>
      </c>
      <c r="D12098" s="541" t="s">
        <v>1430</v>
      </c>
      <c r="E12098" s="540" t="s">
        <v>193</v>
      </c>
      <c r="F12098" s="496">
        <v>2.7799999999999998</v>
      </c>
    </row>
    <row r="12099" s="489" customFormat="1">
      <c r="B12099" s="495">
        <v>4317</v>
      </c>
      <c r="C12099" s="537" t="s">
        <v>200</v>
      </c>
      <c r="D12099" s="541" t="s">
        <v>13681</v>
      </c>
      <c r="E12099" s="540" t="s">
        <v>188</v>
      </c>
      <c r="F12099" s="496">
        <v>3.1699999999999999</v>
      </c>
    </row>
    <row r="12100" s="489" customFormat="1">
      <c r="B12100" s="495">
        <v>4314</v>
      </c>
      <c r="C12100" s="537" t="s">
        <v>200</v>
      </c>
      <c r="D12100" s="541" t="s">
        <v>1431</v>
      </c>
      <c r="E12100" s="540" t="s">
        <v>193</v>
      </c>
      <c r="F12100" s="496">
        <v>3.71</v>
      </c>
    </row>
    <row r="12101" s="489" customFormat="1">
      <c r="B12101" s="495">
        <v>10921</v>
      </c>
      <c r="C12101" s="537" t="s">
        <v>200</v>
      </c>
      <c r="D12101" s="541" t="s">
        <v>1432</v>
      </c>
      <c r="E12101" s="540" t="s">
        <v>188</v>
      </c>
      <c r="F12101" s="496"/>
    </row>
    <row r="12102" s="489" customFormat="1">
      <c r="B12102" s="495">
        <v>10922</v>
      </c>
      <c r="C12102" s="537" t="s">
        <v>200</v>
      </c>
      <c r="D12102" s="541" t="s">
        <v>1433</v>
      </c>
      <c r="E12102" s="540" t="s">
        <v>188</v>
      </c>
      <c r="F12102" s="496"/>
    </row>
    <row r="12103" s="489" customFormat="1">
      <c r="B12103" s="495">
        <v>10923</v>
      </c>
      <c r="C12103" s="537" t="s">
        <v>200</v>
      </c>
      <c r="D12103" s="541" t="s">
        <v>1434</v>
      </c>
      <c r="E12103" s="540" t="s">
        <v>188</v>
      </c>
      <c r="F12103" s="496"/>
    </row>
    <row r="12104" s="489" customFormat="1">
      <c r="B12104" s="494">
        <v>10924</v>
      </c>
      <c r="C12104" s="537" t="s">
        <v>200</v>
      </c>
      <c r="D12104" s="541" t="s">
        <v>1435</v>
      </c>
      <c r="E12104" s="540" t="s">
        <v>188</v>
      </c>
      <c r="F12104" s="496"/>
    </row>
    <row r="12105" s="489" customFormat="1">
      <c r="B12105" s="494">
        <v>37772</v>
      </c>
      <c r="C12105" s="537" t="s">
        <v>200</v>
      </c>
      <c r="D12105" s="541" t="s">
        <v>1436</v>
      </c>
      <c r="E12105" s="540" t="s">
        <v>188</v>
      </c>
      <c r="F12105" s="496"/>
    </row>
    <row r="12106" s="489" customFormat="1">
      <c r="B12106" s="494">
        <v>37771</v>
      </c>
      <c r="C12106" s="537" t="s">
        <v>200</v>
      </c>
      <c r="D12106" s="541" t="s">
        <v>1437</v>
      </c>
      <c r="E12106" s="540" t="s">
        <v>188</v>
      </c>
      <c r="F12106" s="496"/>
    </row>
    <row r="12107" s="489" customFormat="1">
      <c r="B12107" s="494">
        <v>12772</v>
      </c>
      <c r="C12107" s="537" t="s">
        <v>200</v>
      </c>
      <c r="D12107" s="541" t="s">
        <v>13682</v>
      </c>
      <c r="E12107" s="540" t="s">
        <v>188</v>
      </c>
      <c r="F12107" s="496">
        <v>1190.4100000000001</v>
      </c>
    </row>
    <row r="12108" s="489" customFormat="1">
      <c r="B12108" s="494">
        <v>12770</v>
      </c>
      <c r="C12108" s="537" t="s">
        <v>200</v>
      </c>
      <c r="D12108" s="541" t="s">
        <v>13683</v>
      </c>
      <c r="E12108" s="540" t="s">
        <v>188</v>
      </c>
      <c r="F12108" s="496">
        <v>716.25999999999999</v>
      </c>
    </row>
    <row r="12109" s="489" customFormat="1">
      <c r="B12109" s="494">
        <v>12775</v>
      </c>
      <c r="C12109" s="537" t="s">
        <v>200</v>
      </c>
      <c r="D12109" s="541" t="s">
        <v>13684</v>
      </c>
      <c r="E12109" s="540" t="s">
        <v>188</v>
      </c>
      <c r="F12109" s="496">
        <v>524.58000000000004</v>
      </c>
    </row>
    <row r="12110" s="489" customFormat="1">
      <c r="B12110" s="494">
        <v>12768</v>
      </c>
      <c r="C12110" s="537" t="s">
        <v>200</v>
      </c>
      <c r="D12110" s="541" t="s">
        <v>13685</v>
      </c>
      <c r="E12110" s="540" t="s">
        <v>188</v>
      </c>
      <c r="F12110" s="496">
        <v>1674.6400000000001</v>
      </c>
    </row>
    <row r="12111" s="489" customFormat="1">
      <c r="B12111" s="494">
        <v>12769</v>
      </c>
      <c r="C12111" s="537" t="s">
        <v>200</v>
      </c>
      <c r="D12111" s="541" t="s">
        <v>13686</v>
      </c>
      <c r="E12111" s="540" t="s">
        <v>188</v>
      </c>
      <c r="F12111" s="496">
        <v>137.19999999999999</v>
      </c>
    </row>
    <row r="12112" s="489" customFormat="1">
      <c r="B12112" s="494">
        <v>12773</v>
      </c>
      <c r="C12112" s="537" t="s">
        <v>200</v>
      </c>
      <c r="D12112" s="541" t="s">
        <v>13687</v>
      </c>
      <c r="E12112" s="540" t="s">
        <v>188</v>
      </c>
      <c r="F12112" s="496">
        <v>147.28</v>
      </c>
    </row>
    <row r="12113" s="489" customFormat="1">
      <c r="B12113" s="494">
        <v>12774</v>
      </c>
      <c r="C12113" s="537" t="s">
        <v>200</v>
      </c>
      <c r="D12113" s="541" t="s">
        <v>13688</v>
      </c>
      <c r="E12113" s="540" t="s">
        <v>188</v>
      </c>
      <c r="F12113" s="496">
        <v>181.58000000000001</v>
      </c>
    </row>
    <row r="12114" s="489" customFormat="1">
      <c r="B12114" s="494">
        <v>12776</v>
      </c>
      <c r="C12114" s="537" t="s">
        <v>200</v>
      </c>
      <c r="D12114" s="541" t="s">
        <v>13689</v>
      </c>
      <c r="E12114" s="540" t="s">
        <v>188</v>
      </c>
      <c r="F12114" s="496">
        <v>2703.6399999999999</v>
      </c>
    </row>
    <row r="12115" s="489" customFormat="1">
      <c r="B12115" s="494">
        <v>12777</v>
      </c>
      <c r="C12115" s="537" t="s">
        <v>200</v>
      </c>
      <c r="D12115" s="541" t="s">
        <v>13690</v>
      </c>
      <c r="E12115" s="540" t="s">
        <v>188</v>
      </c>
      <c r="F12115" s="496">
        <v>3530.8800000000001</v>
      </c>
    </row>
    <row r="12116" s="489" customFormat="1">
      <c r="B12116" s="494">
        <v>12873</v>
      </c>
      <c r="C12116" s="537" t="s">
        <v>200</v>
      </c>
      <c r="D12116" s="541" t="s">
        <v>13691</v>
      </c>
      <c r="E12116" s="540" t="s">
        <v>157</v>
      </c>
      <c r="F12116" s="496">
        <v>24.120000000000001</v>
      </c>
    </row>
    <row r="12117" s="489" customFormat="1">
      <c r="B12117" s="494">
        <v>41076</v>
      </c>
      <c r="C12117" s="537" t="s">
        <v>200</v>
      </c>
      <c r="D12117" s="541" t="s">
        <v>1439</v>
      </c>
      <c r="E12117" s="540" t="s">
        <v>185</v>
      </c>
      <c r="F12117" s="496">
        <v>4258.8400000000001</v>
      </c>
    </row>
    <row r="12118" s="489" customFormat="1">
      <c r="B12118" s="494">
        <v>140</v>
      </c>
      <c r="C12118" s="537" t="s">
        <v>200</v>
      </c>
      <c r="D12118" s="541" t="s">
        <v>1440</v>
      </c>
      <c r="E12118" s="540" t="s">
        <v>186</v>
      </c>
      <c r="F12118" s="496">
        <v>16.93</v>
      </c>
    </row>
    <row r="12119" s="489" customFormat="1">
      <c r="B12119" s="494">
        <v>151</v>
      </c>
      <c r="C12119" s="537" t="s">
        <v>200</v>
      </c>
      <c r="D12119" s="541" t="s">
        <v>13692</v>
      </c>
      <c r="E12119" s="540" t="s">
        <v>187</v>
      </c>
      <c r="F12119" s="496">
        <v>24.98</v>
      </c>
    </row>
    <row r="12120" s="489" customFormat="1">
      <c r="B12120" s="494">
        <v>7340</v>
      </c>
      <c r="C12120" s="537" t="s">
        <v>200</v>
      </c>
      <c r="D12120" s="541" t="s">
        <v>1441</v>
      </c>
      <c r="E12120" s="540" t="s">
        <v>187</v>
      </c>
      <c r="F12120" s="496">
        <v>25.190000000000001</v>
      </c>
    </row>
    <row r="12121" s="489" customFormat="1">
      <c r="B12121" s="494">
        <v>40929</v>
      </c>
      <c r="C12121" s="537" t="s">
        <v>200</v>
      </c>
      <c r="D12121" s="541" t="s">
        <v>1442</v>
      </c>
      <c r="E12121" s="540" t="s">
        <v>185</v>
      </c>
      <c r="F12121" s="496">
        <v>3572.5500000000002</v>
      </c>
    </row>
    <row r="12122" s="489" customFormat="1">
      <c r="B12122" s="494">
        <v>2701</v>
      </c>
      <c r="C12122" s="537" t="s">
        <v>200</v>
      </c>
      <c r="D12122" s="541" t="s">
        <v>13693</v>
      </c>
      <c r="E12122" s="540" t="s">
        <v>157</v>
      </c>
      <c r="F12122" s="496">
        <v>20.219999999999999</v>
      </c>
    </row>
    <row r="12123" s="489" customFormat="1">
      <c r="B12123" s="494">
        <v>38064</v>
      </c>
      <c r="C12123" s="537" t="s">
        <v>200</v>
      </c>
      <c r="D12123" s="541" t="s">
        <v>1444</v>
      </c>
      <c r="E12123" s="540" t="s">
        <v>188</v>
      </c>
      <c r="F12123" s="496">
        <v>18.41</v>
      </c>
    </row>
    <row r="12124" s="489" customFormat="1">
      <c r="B12124" s="494">
        <v>38114</v>
      </c>
      <c r="C12124" s="537" t="s">
        <v>200</v>
      </c>
      <c r="D12124" s="541" t="s">
        <v>1443</v>
      </c>
      <c r="E12124" s="540" t="s">
        <v>188</v>
      </c>
      <c r="F12124" s="496">
        <v>16.469999999999999</v>
      </c>
    </row>
    <row r="12125" s="489" customFormat="1">
      <c r="B12125" s="494">
        <v>38115</v>
      </c>
      <c r="C12125" s="537" t="s">
        <v>200</v>
      </c>
      <c r="D12125" s="541" t="s">
        <v>1445</v>
      </c>
      <c r="E12125" s="540" t="s">
        <v>188</v>
      </c>
      <c r="F12125" s="496">
        <v>17.579999999999998</v>
      </c>
    </row>
    <row r="12126" s="489" customFormat="1">
      <c r="B12126" s="494">
        <v>38065</v>
      </c>
      <c r="C12126" s="537" t="s">
        <v>200</v>
      </c>
      <c r="D12126" s="541" t="s">
        <v>1446</v>
      </c>
      <c r="E12126" s="540" t="s">
        <v>188</v>
      </c>
      <c r="F12126" s="496">
        <v>26.120000000000001</v>
      </c>
    </row>
    <row r="12127" s="489" customFormat="1">
      <c r="B12127" s="494">
        <v>38078</v>
      </c>
      <c r="C12127" s="537" t="s">
        <v>200</v>
      </c>
      <c r="D12127" s="541" t="s">
        <v>1447</v>
      </c>
      <c r="E12127" s="540" t="s">
        <v>188</v>
      </c>
      <c r="F12127" s="496">
        <v>15.24</v>
      </c>
    </row>
    <row r="12128" s="489" customFormat="1">
      <c r="B12128" s="494">
        <v>38113</v>
      </c>
      <c r="C12128" s="537" t="s">
        <v>200</v>
      </c>
      <c r="D12128" s="541" t="s">
        <v>1448</v>
      </c>
      <c r="E12128" s="540" t="s">
        <v>188</v>
      </c>
      <c r="F12128" s="496">
        <v>8.2799999999999994</v>
      </c>
    </row>
    <row r="12129" s="489" customFormat="1">
      <c r="B12129" s="494">
        <v>38063</v>
      </c>
      <c r="C12129" s="537" t="s">
        <v>200</v>
      </c>
      <c r="D12129" s="541" t="s">
        <v>1449</v>
      </c>
      <c r="E12129" s="540" t="s">
        <v>188</v>
      </c>
      <c r="F12129" s="496">
        <v>8.8800000000000008</v>
      </c>
    </row>
    <row r="12130" s="489" customFormat="1">
      <c r="B12130" s="494">
        <v>38073</v>
      </c>
      <c r="C12130" s="537" t="s">
        <v>200</v>
      </c>
      <c r="D12130" s="541" t="s">
        <v>1453</v>
      </c>
      <c r="E12130" s="540" t="s">
        <v>188</v>
      </c>
      <c r="F12130" s="496">
        <v>21.550000000000001</v>
      </c>
    </row>
    <row r="12131" s="489" customFormat="1">
      <c r="B12131" s="494">
        <v>38080</v>
      </c>
      <c r="C12131" s="537" t="s">
        <v>200</v>
      </c>
      <c r="D12131" s="541" t="s">
        <v>1450</v>
      </c>
      <c r="E12131" s="540" t="s">
        <v>188</v>
      </c>
      <c r="F12131" s="496">
        <v>26.469999999999999</v>
      </c>
    </row>
    <row r="12132" s="489" customFormat="1">
      <c r="B12132" s="494">
        <v>38069</v>
      </c>
      <c r="C12132" s="537" t="s">
        <v>200</v>
      </c>
      <c r="D12132" s="541" t="s">
        <v>1451</v>
      </c>
      <c r="E12132" s="540" t="s">
        <v>188</v>
      </c>
      <c r="F12132" s="496">
        <v>14.48</v>
      </c>
    </row>
    <row r="12133" s="489" customFormat="1">
      <c r="B12133" s="494">
        <v>38077</v>
      </c>
      <c r="C12133" s="537" t="s">
        <v>200</v>
      </c>
      <c r="D12133" s="541" t="s">
        <v>1452</v>
      </c>
      <c r="E12133" s="540" t="s">
        <v>188</v>
      </c>
      <c r="F12133" s="496">
        <v>14.15</v>
      </c>
    </row>
    <row r="12134" s="489" customFormat="1">
      <c r="B12134" s="494">
        <v>38112</v>
      </c>
      <c r="C12134" s="537" t="s">
        <v>200</v>
      </c>
      <c r="D12134" s="541" t="s">
        <v>1454</v>
      </c>
      <c r="E12134" s="540" t="s">
        <v>188</v>
      </c>
      <c r="F12134" s="496">
        <v>6.3499999999999996</v>
      </c>
    </row>
    <row r="12135" s="489" customFormat="1">
      <c r="B12135" s="494">
        <v>38062</v>
      </c>
      <c r="C12135" s="537" t="s">
        <v>200</v>
      </c>
      <c r="D12135" s="541" t="s">
        <v>1455</v>
      </c>
      <c r="E12135" s="540" t="s">
        <v>188</v>
      </c>
      <c r="F12135" s="496">
        <v>6.5199999999999996</v>
      </c>
    </row>
    <row r="12136" s="489" customFormat="1">
      <c r="B12136" s="494">
        <v>12129</v>
      </c>
      <c r="C12136" s="537" t="s">
        <v>200</v>
      </c>
      <c r="D12136" s="541" t="s">
        <v>1457</v>
      </c>
      <c r="E12136" s="540" t="s">
        <v>188</v>
      </c>
      <c r="F12136" s="496">
        <v>11.529999999999999</v>
      </c>
    </row>
    <row r="12137" s="489" customFormat="1">
      <c r="B12137" s="494">
        <v>12128</v>
      </c>
      <c r="C12137" s="537" t="s">
        <v>200</v>
      </c>
      <c r="D12137" s="541" t="s">
        <v>1456</v>
      </c>
      <c r="E12137" s="540" t="s">
        <v>188</v>
      </c>
      <c r="F12137" s="496">
        <v>8.7200000000000006</v>
      </c>
    </row>
    <row r="12138" s="489" customFormat="1">
      <c r="B12138" s="495">
        <v>38081</v>
      </c>
      <c r="C12138" s="537" t="s">
        <v>200</v>
      </c>
      <c r="D12138" s="541" t="s">
        <v>1458</v>
      </c>
      <c r="E12138" s="540" t="s">
        <v>188</v>
      </c>
      <c r="F12138" s="496">
        <v>22.449999999999999</v>
      </c>
    </row>
    <row r="12139" s="489" customFormat="1">
      <c r="B12139" s="495">
        <v>38070</v>
      </c>
      <c r="C12139" s="537" t="s">
        <v>200</v>
      </c>
      <c r="D12139" s="541" t="s">
        <v>1459</v>
      </c>
      <c r="E12139" s="540" t="s">
        <v>188</v>
      </c>
      <c r="F12139" s="496">
        <v>15.470000000000001</v>
      </c>
    </row>
    <row r="12140" s="489" customFormat="1">
      <c r="B12140" s="495">
        <v>38074</v>
      </c>
      <c r="C12140" s="537" t="s">
        <v>200</v>
      </c>
      <c r="D12140" s="541" t="s">
        <v>1460</v>
      </c>
      <c r="E12140" s="540" t="s">
        <v>188</v>
      </c>
      <c r="F12140" s="496">
        <v>23.52</v>
      </c>
    </row>
    <row r="12141" s="489" customFormat="1">
      <c r="B12141" s="494">
        <v>38072</v>
      </c>
      <c r="C12141" s="537" t="s">
        <v>200</v>
      </c>
      <c r="D12141" s="541" t="s">
        <v>1462</v>
      </c>
      <c r="E12141" s="540" t="s">
        <v>188</v>
      </c>
      <c r="F12141" s="496">
        <v>19.399999999999999</v>
      </c>
    </row>
    <row r="12142" s="489" customFormat="1">
      <c r="B12142" s="494">
        <v>38079</v>
      </c>
      <c r="C12142" s="537" t="s">
        <v>200</v>
      </c>
      <c r="D12142" s="541" t="s">
        <v>1461</v>
      </c>
      <c r="E12142" s="540" t="s">
        <v>188</v>
      </c>
      <c r="F12142" s="496">
        <v>20.190000000000001</v>
      </c>
    </row>
    <row r="12143" s="489" customFormat="1">
      <c r="B12143" s="494">
        <v>38068</v>
      </c>
      <c r="C12143" s="537" t="s">
        <v>200</v>
      </c>
      <c r="D12143" s="541" t="s">
        <v>1463</v>
      </c>
      <c r="E12143" s="540" t="s">
        <v>188</v>
      </c>
      <c r="F12143" s="496">
        <v>13.390000000000001</v>
      </c>
    </row>
    <row r="12144" s="489" customFormat="1">
      <c r="B12144" s="494">
        <v>38071</v>
      </c>
      <c r="C12144" s="537" t="s">
        <v>200</v>
      </c>
      <c r="D12144" s="541" t="s">
        <v>1464</v>
      </c>
      <c r="E12144" s="540" t="s">
        <v>188</v>
      </c>
      <c r="F12144" s="496">
        <v>16.010000000000002</v>
      </c>
    </row>
    <row r="12145" s="489" customFormat="1">
      <c r="B12145" s="494">
        <v>45279</v>
      </c>
      <c r="C12145" s="537" t="s">
        <v>200</v>
      </c>
      <c r="D12145" s="541" t="s">
        <v>13694</v>
      </c>
      <c r="E12145" s="540" t="s">
        <v>188</v>
      </c>
      <c r="F12145" s="496">
        <v>1148</v>
      </c>
    </row>
    <row r="12146" s="489" customFormat="1">
      <c r="B12146" s="494">
        <v>45280</v>
      </c>
      <c r="C12146" s="537" t="s">
        <v>200</v>
      </c>
      <c r="D12146" s="541" t="s">
        <v>13695</v>
      </c>
      <c r="E12146" s="540" t="s">
        <v>188</v>
      </c>
      <c r="F12146" s="496">
        <v>2876.6999999999998</v>
      </c>
    </row>
    <row r="12147" s="489" customFormat="1">
      <c r="B12147" s="494">
        <v>3405</v>
      </c>
      <c r="C12147" s="537" t="s">
        <v>200</v>
      </c>
      <c r="D12147" s="541" t="s">
        <v>1465</v>
      </c>
      <c r="E12147" s="540" t="s">
        <v>188</v>
      </c>
      <c r="F12147" s="496">
        <v>96.540000000000006</v>
      </c>
    </row>
    <row r="12148" s="489" customFormat="1">
      <c r="B12148" s="494">
        <v>3394</v>
      </c>
      <c r="C12148" s="537" t="s">
        <v>200</v>
      </c>
      <c r="D12148" s="541" t="s">
        <v>1466</v>
      </c>
      <c r="E12148" s="540" t="s">
        <v>188</v>
      </c>
      <c r="F12148" s="496">
        <v>509.60000000000002</v>
      </c>
    </row>
    <row r="12149" s="489" customFormat="1">
      <c r="B12149" s="494">
        <v>3393</v>
      </c>
      <c r="C12149" s="537" t="s">
        <v>200</v>
      </c>
      <c r="D12149" s="541" t="s">
        <v>1467</v>
      </c>
      <c r="E12149" s="540" t="s">
        <v>188</v>
      </c>
      <c r="F12149" s="496">
        <v>867.64999999999998</v>
      </c>
    </row>
    <row r="12150" s="489" customFormat="1">
      <c r="B12150" s="494">
        <v>3406</v>
      </c>
      <c r="C12150" s="537" t="s">
        <v>200</v>
      </c>
      <c r="D12150" s="541" t="s">
        <v>1468</v>
      </c>
      <c r="E12150" s="540" t="s">
        <v>188</v>
      </c>
      <c r="F12150" s="496">
        <v>29.550000000000001</v>
      </c>
    </row>
    <row r="12151" s="489" customFormat="1">
      <c r="B12151" s="494">
        <v>3395</v>
      </c>
      <c r="C12151" s="537" t="s">
        <v>200</v>
      </c>
      <c r="D12151" s="541" t="s">
        <v>1469</v>
      </c>
      <c r="E12151" s="540" t="s">
        <v>188</v>
      </c>
      <c r="F12151" s="496">
        <v>124.65000000000001</v>
      </c>
    </row>
    <row r="12152" s="489" customFormat="1">
      <c r="B12152" s="494">
        <v>3398</v>
      </c>
      <c r="C12152" s="537" t="s">
        <v>200</v>
      </c>
      <c r="D12152" s="541" t="s">
        <v>1470</v>
      </c>
      <c r="E12152" s="540" t="s">
        <v>188</v>
      </c>
      <c r="F12152" s="496">
        <v>5.9199999999999999</v>
      </c>
    </row>
    <row r="12153" s="489" customFormat="1">
      <c r="B12153" s="494">
        <v>40662</v>
      </c>
      <c r="C12153" s="537" t="s">
        <v>200</v>
      </c>
      <c r="D12153" s="541" t="s">
        <v>1471</v>
      </c>
      <c r="E12153" s="540" t="s">
        <v>188</v>
      </c>
      <c r="F12153" s="496">
        <v>261.23000000000002</v>
      </c>
    </row>
    <row r="12154" s="489" customFormat="1">
      <c r="B12154" s="495">
        <v>3437</v>
      </c>
      <c r="C12154" s="537" t="s">
        <v>200</v>
      </c>
      <c r="D12154" s="541" t="s">
        <v>1472</v>
      </c>
      <c r="E12154" s="540" t="s">
        <v>12625</v>
      </c>
      <c r="F12154" s="496">
        <v>725.65999999999997</v>
      </c>
    </row>
    <row r="12155" s="489" customFormat="1">
      <c r="B12155" s="495">
        <v>11190</v>
      </c>
      <c r="C12155" s="537" t="s">
        <v>200</v>
      </c>
      <c r="D12155" s="541" t="s">
        <v>1473</v>
      </c>
      <c r="E12155" s="540" t="s">
        <v>188</v>
      </c>
      <c r="F12155" s="496"/>
    </row>
    <row r="12156" s="489" customFormat="1">
      <c r="B12156" s="494">
        <v>34377</v>
      </c>
      <c r="C12156" s="537" t="s">
        <v>200</v>
      </c>
      <c r="D12156" s="541" t="s">
        <v>13696</v>
      </c>
      <c r="E12156" s="540" t="s">
        <v>188</v>
      </c>
      <c r="F12156" s="496">
        <v>170.37</v>
      </c>
    </row>
    <row r="12157" s="489" customFormat="1">
      <c r="B12157" s="494">
        <v>40659</v>
      </c>
      <c r="C12157" s="537" t="s">
        <v>200</v>
      </c>
      <c r="D12157" s="541" t="s">
        <v>1475</v>
      </c>
      <c r="E12157" s="540" t="s">
        <v>12625</v>
      </c>
      <c r="F12157" s="496">
        <v>1026.7</v>
      </c>
    </row>
    <row r="12158" s="489" customFormat="1">
      <c r="B12158" s="494">
        <v>40660</v>
      </c>
      <c r="C12158" s="537" t="s">
        <v>200</v>
      </c>
      <c r="D12158" s="541" t="s">
        <v>1476</v>
      </c>
      <c r="E12158" s="540" t="s">
        <v>12625</v>
      </c>
      <c r="F12158" s="496">
        <v>1301.22</v>
      </c>
    </row>
    <row r="12159" s="489" customFormat="1">
      <c r="B12159" s="494">
        <v>40661</v>
      </c>
      <c r="C12159" s="537" t="s">
        <v>200</v>
      </c>
      <c r="D12159" s="541" t="s">
        <v>13697</v>
      </c>
      <c r="E12159" s="540" t="s">
        <v>12625</v>
      </c>
      <c r="F12159" s="496">
        <v>800.02999999999997</v>
      </c>
    </row>
    <row r="12160" s="489" customFormat="1">
      <c r="B12160" s="494">
        <v>3428</v>
      </c>
      <c r="C12160" s="537" t="s">
        <v>200</v>
      </c>
      <c r="D12160" s="541" t="s">
        <v>1474</v>
      </c>
      <c r="E12160" s="540" t="s">
        <v>12625</v>
      </c>
      <c r="F12160" s="496">
        <v>1076.3900000000001</v>
      </c>
    </row>
    <row r="12161" s="489" customFormat="1">
      <c r="B12161" s="495">
        <v>3429</v>
      </c>
      <c r="C12161" s="537" t="s">
        <v>200</v>
      </c>
      <c r="D12161" s="541" t="s">
        <v>13698</v>
      </c>
      <c r="E12161" s="540" t="s">
        <v>12625</v>
      </c>
      <c r="F12161" s="496">
        <v>614.99000000000001</v>
      </c>
    </row>
    <row r="12162" s="489" customFormat="1">
      <c r="B12162" s="495">
        <v>11199</v>
      </c>
      <c r="C12162" s="537" t="s">
        <v>200</v>
      </c>
      <c r="D12162" s="541" t="s">
        <v>13699</v>
      </c>
      <c r="E12162" s="540" t="s">
        <v>188</v>
      </c>
      <c r="F12162" s="496"/>
    </row>
    <row r="12163" s="489" customFormat="1">
      <c r="B12163" s="495">
        <v>36896</v>
      </c>
      <c r="C12163" s="537" t="s">
        <v>200</v>
      </c>
      <c r="D12163" s="541" t="s">
        <v>13700</v>
      </c>
      <c r="E12163" s="540" t="s">
        <v>188</v>
      </c>
      <c r="F12163" s="496">
        <v>329.98000000000002</v>
      </c>
    </row>
    <row r="12164" s="489" customFormat="1">
      <c r="B12164" s="495">
        <v>34367</v>
      </c>
      <c r="C12164" s="537" t="s">
        <v>200</v>
      </c>
      <c r="D12164" s="541" t="s">
        <v>13701</v>
      </c>
      <c r="E12164" s="540" t="s">
        <v>188</v>
      </c>
      <c r="F12164" s="496">
        <v>425.29000000000002</v>
      </c>
    </row>
    <row r="12165" s="489" customFormat="1">
      <c r="B12165" s="494">
        <v>36897</v>
      </c>
      <c r="C12165" s="537" t="s">
        <v>200</v>
      </c>
      <c r="D12165" s="541" t="s">
        <v>13702</v>
      </c>
      <c r="E12165" s="540" t="s">
        <v>188</v>
      </c>
      <c r="F12165" s="496">
        <v>514.91999999999996</v>
      </c>
    </row>
    <row r="12166" s="489" customFormat="1">
      <c r="B12166" s="494">
        <v>34369</v>
      </c>
      <c r="C12166" s="537" t="s">
        <v>200</v>
      </c>
      <c r="D12166" s="541" t="s">
        <v>13703</v>
      </c>
      <c r="E12166" s="540" t="s">
        <v>188</v>
      </c>
      <c r="F12166" s="496">
        <v>592.58000000000004</v>
      </c>
    </row>
    <row r="12167" s="489" customFormat="1">
      <c r="B12167" s="494">
        <v>34364</v>
      </c>
      <c r="C12167" s="537" t="s">
        <v>200</v>
      </c>
      <c r="D12167" s="541" t="s">
        <v>13704</v>
      </c>
      <c r="E12167" s="540" t="s">
        <v>188</v>
      </c>
      <c r="F12167" s="496">
        <v>559.02999999999997</v>
      </c>
    </row>
    <row r="12168" s="489" customFormat="1">
      <c r="B12168" s="494">
        <v>3421</v>
      </c>
      <c r="C12168" s="537" t="s">
        <v>200</v>
      </c>
      <c r="D12168" s="541" t="s">
        <v>1477</v>
      </c>
      <c r="E12168" s="540" t="s">
        <v>12625</v>
      </c>
      <c r="F12168" s="496">
        <v>806.14999999999998</v>
      </c>
    </row>
    <row r="12169" s="489" customFormat="1">
      <c r="B12169" s="494">
        <v>599</v>
      </c>
      <c r="C12169" s="537" t="s">
        <v>200</v>
      </c>
      <c r="D12169" s="541" t="s">
        <v>13705</v>
      </c>
      <c r="E12169" s="540" t="s">
        <v>12625</v>
      </c>
      <c r="F12169" s="496">
        <v>601.80999999999995</v>
      </c>
    </row>
    <row r="12170" s="489" customFormat="1">
      <c r="B12170" s="494">
        <v>44053</v>
      </c>
      <c r="C12170" s="537" t="s">
        <v>200</v>
      </c>
      <c r="D12170" s="541" t="s">
        <v>13706</v>
      </c>
      <c r="E12170" s="540" t="s">
        <v>188</v>
      </c>
      <c r="F12170" s="496">
        <v>1335.74</v>
      </c>
    </row>
    <row r="12171" s="489" customFormat="1">
      <c r="B12171" s="494">
        <v>3423</v>
      </c>
      <c r="C12171" s="537" t="s">
        <v>200</v>
      </c>
      <c r="D12171" s="541" t="s">
        <v>13707</v>
      </c>
      <c r="E12171" s="540" t="s">
        <v>12625</v>
      </c>
      <c r="F12171" s="496">
        <v>1136.8599999999999</v>
      </c>
    </row>
    <row r="12172" s="489" customFormat="1">
      <c r="B12172" s="494">
        <v>34797</v>
      </c>
      <c r="C12172" s="537" t="s">
        <v>200</v>
      </c>
      <c r="D12172" s="541" t="s">
        <v>13708</v>
      </c>
      <c r="E12172" s="540" t="s">
        <v>188</v>
      </c>
      <c r="F12172" s="496"/>
    </row>
    <row r="12173" s="489" customFormat="1">
      <c r="B12173" s="494">
        <v>34381</v>
      </c>
      <c r="C12173" s="537" t="s">
        <v>200</v>
      </c>
      <c r="D12173" s="541" t="s">
        <v>13709</v>
      </c>
      <c r="E12173" s="540" t="s">
        <v>188</v>
      </c>
      <c r="F12173" s="496">
        <v>243</v>
      </c>
    </row>
    <row r="12174" s="489" customFormat="1">
      <c r="B12174" s="494">
        <v>44054</v>
      </c>
      <c r="C12174" s="537" t="s">
        <v>200</v>
      </c>
      <c r="D12174" s="541" t="s">
        <v>13710</v>
      </c>
      <c r="E12174" s="540" t="s">
        <v>188</v>
      </c>
      <c r="F12174" s="496">
        <v>479.18000000000001</v>
      </c>
    </row>
    <row r="12175" s="489" customFormat="1">
      <c r="B12175" s="494">
        <v>44399</v>
      </c>
      <c r="C12175" s="537" t="s">
        <v>200</v>
      </c>
      <c r="D12175" s="541" t="s">
        <v>13711</v>
      </c>
      <c r="E12175" s="540" t="s">
        <v>188</v>
      </c>
      <c r="F12175" s="496">
        <v>654.72000000000003</v>
      </c>
    </row>
    <row r="12176" s="489" customFormat="1">
      <c r="B12176" s="494">
        <v>44503</v>
      </c>
      <c r="C12176" s="537" t="s">
        <v>200</v>
      </c>
      <c r="D12176" s="541" t="s">
        <v>13712</v>
      </c>
      <c r="E12176" s="540" t="s">
        <v>157</v>
      </c>
      <c r="F12176" s="496">
        <v>19.789999999999999</v>
      </c>
    </row>
    <row r="12177" s="489" customFormat="1">
      <c r="B12177" s="494">
        <v>41077</v>
      </c>
      <c r="C12177" s="537" t="s">
        <v>200</v>
      </c>
      <c r="D12177" s="541" t="s">
        <v>1479</v>
      </c>
      <c r="E12177" s="540" t="s">
        <v>185</v>
      </c>
      <c r="F12177" s="496">
        <v>3494.54</v>
      </c>
    </row>
    <row r="12178" s="489" customFormat="1">
      <c r="B12178" s="494">
        <v>37963</v>
      </c>
      <c r="C12178" s="537" t="s">
        <v>200</v>
      </c>
      <c r="D12178" s="541" t="s">
        <v>1480</v>
      </c>
      <c r="E12178" s="540" t="s">
        <v>188</v>
      </c>
      <c r="F12178" s="496">
        <v>4.8799999999999999</v>
      </c>
    </row>
    <row r="12179" s="489" customFormat="1">
      <c r="B12179" s="494">
        <v>37964</v>
      </c>
      <c r="C12179" s="537" t="s">
        <v>200</v>
      </c>
      <c r="D12179" s="541" t="s">
        <v>1481</v>
      </c>
      <c r="E12179" s="540" t="s">
        <v>188</v>
      </c>
      <c r="F12179" s="496">
        <v>6.5199999999999996</v>
      </c>
    </row>
    <row r="12180" s="489" customFormat="1">
      <c r="B12180" s="494">
        <v>37965</v>
      </c>
      <c r="C12180" s="537" t="s">
        <v>200</v>
      </c>
      <c r="D12180" s="541" t="s">
        <v>1482</v>
      </c>
      <c r="E12180" s="540" t="s">
        <v>188</v>
      </c>
      <c r="F12180" s="496">
        <v>9.4000000000000004</v>
      </c>
    </row>
    <row r="12181" s="489" customFormat="1">
      <c r="B12181" s="494">
        <v>37966</v>
      </c>
      <c r="C12181" s="537" t="s">
        <v>200</v>
      </c>
      <c r="D12181" s="541" t="s">
        <v>1483</v>
      </c>
      <c r="E12181" s="540" t="s">
        <v>188</v>
      </c>
      <c r="F12181" s="496">
        <v>16.510000000000002</v>
      </c>
    </row>
    <row r="12182" s="489" customFormat="1">
      <c r="B12182" s="494">
        <v>37967</v>
      </c>
      <c r="C12182" s="537" t="s">
        <v>200</v>
      </c>
      <c r="D12182" s="541" t="s">
        <v>1484</v>
      </c>
      <c r="E12182" s="540" t="s">
        <v>188</v>
      </c>
      <c r="F12182" s="496">
        <v>27.75</v>
      </c>
    </row>
    <row r="12183" s="489" customFormat="1">
      <c r="B12183" s="494">
        <v>37968</v>
      </c>
      <c r="C12183" s="537" t="s">
        <v>200</v>
      </c>
      <c r="D12183" s="541" t="s">
        <v>1485</v>
      </c>
      <c r="E12183" s="540" t="s">
        <v>188</v>
      </c>
      <c r="F12183" s="496">
        <v>58.909999999999997</v>
      </c>
    </row>
    <row r="12184" s="489" customFormat="1">
      <c r="B12184" s="494">
        <v>37969</v>
      </c>
      <c r="C12184" s="537" t="s">
        <v>200</v>
      </c>
      <c r="D12184" s="541" t="s">
        <v>1486</v>
      </c>
      <c r="E12184" s="540" t="s">
        <v>188</v>
      </c>
      <c r="F12184" s="496">
        <v>148.86000000000001</v>
      </c>
    </row>
    <row r="12185" s="489" customFormat="1">
      <c r="B12185" s="494">
        <v>37970</v>
      </c>
      <c r="C12185" s="537" t="s">
        <v>200</v>
      </c>
      <c r="D12185" s="541" t="s">
        <v>1487</v>
      </c>
      <c r="E12185" s="540" t="s">
        <v>188</v>
      </c>
      <c r="F12185" s="496">
        <v>215.37</v>
      </c>
    </row>
    <row r="12186" s="489" customFormat="1">
      <c r="B12186" s="494">
        <v>44251</v>
      </c>
      <c r="C12186" s="537" t="s">
        <v>200</v>
      </c>
      <c r="D12186" s="541" t="s">
        <v>13713</v>
      </c>
      <c r="E12186" s="540" t="s">
        <v>188</v>
      </c>
      <c r="F12186" s="496">
        <v>248.77000000000001</v>
      </c>
    </row>
    <row r="12187" s="489" customFormat="1">
      <c r="B12187" s="494">
        <v>21118</v>
      </c>
      <c r="C12187" s="537" t="s">
        <v>200</v>
      </c>
      <c r="D12187" s="541" t="s">
        <v>1488</v>
      </c>
      <c r="E12187" s="540" t="s">
        <v>188</v>
      </c>
      <c r="F12187" s="496">
        <v>3.8700000000000001</v>
      </c>
    </row>
    <row r="12188" s="489" customFormat="1">
      <c r="B12188" s="494">
        <v>37956</v>
      </c>
      <c r="C12188" s="537" t="s">
        <v>200</v>
      </c>
      <c r="D12188" s="541" t="s">
        <v>1489</v>
      </c>
      <c r="E12188" s="540" t="s">
        <v>188</v>
      </c>
      <c r="F12188" s="496">
        <v>4.7599999999999998</v>
      </c>
    </row>
    <row r="12189" s="489" customFormat="1">
      <c r="B12189" s="494">
        <v>37957</v>
      </c>
      <c r="C12189" s="537" t="s">
        <v>200</v>
      </c>
      <c r="D12189" s="541" t="s">
        <v>1490</v>
      </c>
      <c r="E12189" s="540" t="s">
        <v>188</v>
      </c>
      <c r="F12189" s="496">
        <v>10.130000000000001</v>
      </c>
    </row>
    <row r="12190" s="489" customFormat="1">
      <c r="B12190" s="494">
        <v>37958</v>
      </c>
      <c r="C12190" s="537" t="s">
        <v>200</v>
      </c>
      <c r="D12190" s="541" t="s">
        <v>1491</v>
      </c>
      <c r="E12190" s="540" t="s">
        <v>188</v>
      </c>
      <c r="F12190" s="496">
        <v>18.309999999999999</v>
      </c>
    </row>
    <row r="12191" s="489" customFormat="1">
      <c r="B12191" s="494">
        <v>37959</v>
      </c>
      <c r="C12191" s="537" t="s">
        <v>200</v>
      </c>
      <c r="D12191" s="541" t="s">
        <v>1492</v>
      </c>
      <c r="E12191" s="540" t="s">
        <v>188</v>
      </c>
      <c r="F12191" s="496">
        <v>28.190000000000001</v>
      </c>
    </row>
    <row r="12192" s="489" customFormat="1">
      <c r="B12192" s="494">
        <v>37960</v>
      </c>
      <c r="C12192" s="537" t="s">
        <v>200</v>
      </c>
      <c r="D12192" s="541" t="s">
        <v>1493</v>
      </c>
      <c r="E12192" s="540" t="s">
        <v>188</v>
      </c>
      <c r="F12192" s="496">
        <v>72.030000000000001</v>
      </c>
    </row>
    <row r="12193" s="489" customFormat="1">
      <c r="B12193" s="494">
        <v>37961</v>
      </c>
      <c r="C12193" s="537" t="s">
        <v>200</v>
      </c>
      <c r="D12193" s="541" t="s">
        <v>1494</v>
      </c>
      <c r="E12193" s="540" t="s">
        <v>188</v>
      </c>
      <c r="F12193" s="496">
        <v>154.80000000000001</v>
      </c>
    </row>
    <row r="12194" s="489" customFormat="1">
      <c r="B12194" s="494">
        <v>37962</v>
      </c>
      <c r="C12194" s="537" t="s">
        <v>200</v>
      </c>
      <c r="D12194" s="541" t="s">
        <v>1495</v>
      </c>
      <c r="E12194" s="540" t="s">
        <v>188</v>
      </c>
      <c r="F12194" s="496">
        <v>178.46000000000001</v>
      </c>
    </row>
    <row r="12195" s="489" customFormat="1">
      <c r="B12195" s="494">
        <v>3533</v>
      </c>
      <c r="C12195" s="537" t="s">
        <v>200</v>
      </c>
      <c r="D12195" s="541" t="s">
        <v>13714</v>
      </c>
      <c r="E12195" s="540" t="s">
        <v>188</v>
      </c>
      <c r="F12195" s="496">
        <v>2.7999999999999998</v>
      </c>
    </row>
    <row r="12196" s="489" customFormat="1">
      <c r="B12196" s="494">
        <v>3538</v>
      </c>
      <c r="C12196" s="537" t="s">
        <v>200</v>
      </c>
      <c r="D12196" s="541" t="s">
        <v>13715</v>
      </c>
      <c r="E12196" s="540" t="s">
        <v>188</v>
      </c>
      <c r="F12196" s="496">
        <v>5.2999999999999998</v>
      </c>
    </row>
    <row r="12197" s="489" customFormat="1">
      <c r="B12197" s="494">
        <v>3498</v>
      </c>
      <c r="C12197" s="537" t="s">
        <v>200</v>
      </c>
      <c r="D12197" s="541" t="s">
        <v>13716</v>
      </c>
      <c r="E12197" s="540" t="s">
        <v>188</v>
      </c>
      <c r="F12197" s="496">
        <v>5.1399999999999997</v>
      </c>
    </row>
    <row r="12198" s="489" customFormat="1">
      <c r="B12198" s="494">
        <v>3496</v>
      </c>
      <c r="C12198" s="537" t="s">
        <v>200</v>
      </c>
      <c r="D12198" s="541" t="s">
        <v>13717</v>
      </c>
      <c r="E12198" s="540" t="s">
        <v>188</v>
      </c>
      <c r="F12198" s="496">
        <v>3.4399999999999999</v>
      </c>
    </row>
    <row r="12199" s="489" customFormat="1">
      <c r="B12199" s="494">
        <v>38429</v>
      </c>
      <c r="C12199" s="537" t="s">
        <v>200</v>
      </c>
      <c r="D12199" s="541" t="s">
        <v>1496</v>
      </c>
      <c r="E12199" s="540" t="s">
        <v>188</v>
      </c>
      <c r="F12199" s="496">
        <v>13.18</v>
      </c>
    </row>
    <row r="12200" s="489" customFormat="1">
      <c r="B12200" s="494">
        <v>38431</v>
      </c>
      <c r="C12200" s="537" t="s">
        <v>200</v>
      </c>
      <c r="D12200" s="541" t="s">
        <v>1497</v>
      </c>
      <c r="E12200" s="540" t="s">
        <v>188</v>
      </c>
      <c r="F12200" s="496">
        <v>16.530000000000001</v>
      </c>
    </row>
    <row r="12201" s="489" customFormat="1">
      <c r="B12201" s="494">
        <v>38430</v>
      </c>
      <c r="C12201" s="537" t="s">
        <v>200</v>
      </c>
      <c r="D12201" s="541" t="s">
        <v>1498</v>
      </c>
      <c r="E12201" s="540" t="s">
        <v>188</v>
      </c>
      <c r="F12201" s="496">
        <v>25.629999999999999</v>
      </c>
    </row>
    <row r="12202" s="489" customFormat="1">
      <c r="B12202" s="494">
        <v>36348</v>
      </c>
      <c r="C12202" s="537" t="s">
        <v>200</v>
      </c>
      <c r="D12202" s="541" t="s">
        <v>13718</v>
      </c>
      <c r="E12202" s="540" t="s">
        <v>188</v>
      </c>
      <c r="F12202" s="496"/>
    </row>
    <row r="12203" s="489" customFormat="1">
      <c r="B12203" s="494">
        <v>36349</v>
      </c>
      <c r="C12203" s="537" t="s">
        <v>200</v>
      </c>
      <c r="D12203" s="541" t="s">
        <v>13719</v>
      </c>
      <c r="E12203" s="540" t="s">
        <v>188</v>
      </c>
      <c r="F12203" s="496"/>
    </row>
    <row r="12204" s="489" customFormat="1">
      <c r="B12204" s="494">
        <v>38987</v>
      </c>
      <c r="C12204" s="537" t="s">
        <v>200</v>
      </c>
      <c r="D12204" s="541" t="s">
        <v>13720</v>
      </c>
      <c r="E12204" s="540" t="s">
        <v>188</v>
      </c>
      <c r="F12204" s="496"/>
    </row>
    <row r="12205" s="489" customFormat="1">
      <c r="B12205" s="494">
        <v>38988</v>
      </c>
      <c r="C12205" s="537" t="s">
        <v>200</v>
      </c>
      <c r="D12205" s="541" t="s">
        <v>13721</v>
      </c>
      <c r="E12205" s="540" t="s">
        <v>188</v>
      </c>
      <c r="F12205" s="496"/>
    </row>
    <row r="12206" s="489" customFormat="1">
      <c r="B12206" s="494">
        <v>38989</v>
      </c>
      <c r="C12206" s="537" t="s">
        <v>200</v>
      </c>
      <c r="D12206" s="541" t="s">
        <v>13722</v>
      </c>
      <c r="E12206" s="540" t="s">
        <v>188</v>
      </c>
      <c r="F12206" s="496"/>
    </row>
    <row r="12207" s="489" customFormat="1">
      <c r="B12207" s="494">
        <v>38990</v>
      </c>
      <c r="C12207" s="537" t="s">
        <v>200</v>
      </c>
      <c r="D12207" s="541" t="s">
        <v>13723</v>
      </c>
      <c r="E12207" s="540" t="s">
        <v>188</v>
      </c>
      <c r="F12207" s="496"/>
    </row>
    <row r="12208" s="489" customFormat="1">
      <c r="B12208" s="494">
        <v>38991</v>
      </c>
      <c r="C12208" s="537" t="s">
        <v>200</v>
      </c>
      <c r="D12208" s="541" t="s">
        <v>13724</v>
      </c>
      <c r="E12208" s="540" t="s">
        <v>188</v>
      </c>
      <c r="F12208" s="496"/>
    </row>
    <row r="12209" s="489" customFormat="1">
      <c r="B12209" s="494">
        <v>38433</v>
      </c>
      <c r="C12209" s="537" t="s">
        <v>200</v>
      </c>
      <c r="D12209" s="541" t="s">
        <v>13725</v>
      </c>
      <c r="E12209" s="540" t="s">
        <v>188</v>
      </c>
      <c r="F12209" s="496"/>
    </row>
    <row r="12210" s="489" customFormat="1">
      <c r="B12210" s="494">
        <v>38440</v>
      </c>
      <c r="C12210" s="537" t="s">
        <v>200</v>
      </c>
      <c r="D12210" s="541" t="s">
        <v>13726</v>
      </c>
      <c r="E12210" s="540" t="s">
        <v>188</v>
      </c>
      <c r="F12210" s="496"/>
    </row>
    <row r="12211" s="489" customFormat="1">
      <c r="B12211" s="494">
        <v>36359</v>
      </c>
      <c r="C12211" s="537" t="s">
        <v>200</v>
      </c>
      <c r="D12211" s="541" t="s">
        <v>13727</v>
      </c>
      <c r="E12211" s="540" t="s">
        <v>188</v>
      </c>
      <c r="F12211" s="496"/>
    </row>
    <row r="12212" s="489" customFormat="1">
      <c r="B12212" s="495">
        <v>36360</v>
      </c>
      <c r="C12212" s="537" t="s">
        <v>200</v>
      </c>
      <c r="D12212" s="541" t="s">
        <v>13728</v>
      </c>
      <c r="E12212" s="540" t="s">
        <v>188</v>
      </c>
      <c r="F12212" s="496"/>
    </row>
    <row r="12213" s="489" customFormat="1">
      <c r="B12213" s="494">
        <v>38434</v>
      </c>
      <c r="C12213" s="537" t="s">
        <v>200</v>
      </c>
      <c r="D12213" s="541" t="s">
        <v>13729</v>
      </c>
      <c r="E12213" s="540" t="s">
        <v>188</v>
      </c>
      <c r="F12213" s="496"/>
    </row>
    <row r="12214" s="489" customFormat="1">
      <c r="B12214" s="494">
        <v>38435</v>
      </c>
      <c r="C12214" s="537" t="s">
        <v>200</v>
      </c>
      <c r="D12214" s="541" t="s">
        <v>13730</v>
      </c>
      <c r="E12214" s="540" t="s">
        <v>188</v>
      </c>
      <c r="F12214" s="496"/>
    </row>
    <row r="12215" s="489" customFormat="1">
      <c r="B12215" s="494">
        <v>38436</v>
      </c>
      <c r="C12215" s="537" t="s">
        <v>200</v>
      </c>
      <c r="D12215" s="541" t="s">
        <v>13731</v>
      </c>
      <c r="E12215" s="540" t="s">
        <v>188</v>
      </c>
      <c r="F12215" s="496"/>
    </row>
    <row r="12216" s="489" customFormat="1">
      <c r="B12216" s="494">
        <v>38437</v>
      </c>
      <c r="C12216" s="537" t="s">
        <v>200</v>
      </c>
      <c r="D12216" s="541" t="s">
        <v>13732</v>
      </c>
      <c r="E12216" s="540" t="s">
        <v>188</v>
      </c>
      <c r="F12216" s="496"/>
    </row>
    <row r="12217" s="489" customFormat="1">
      <c r="B12217" s="494">
        <v>38438</v>
      </c>
      <c r="C12217" s="537" t="s">
        <v>200</v>
      </c>
      <c r="D12217" s="541" t="s">
        <v>13733</v>
      </c>
      <c r="E12217" s="540" t="s">
        <v>188</v>
      </c>
      <c r="F12217" s="496"/>
    </row>
    <row r="12218" s="489" customFormat="1">
      <c r="B12218" s="494">
        <v>38439</v>
      </c>
      <c r="C12218" s="537" t="s">
        <v>200</v>
      </c>
      <c r="D12218" s="541" t="s">
        <v>13734</v>
      </c>
      <c r="E12218" s="540" t="s">
        <v>188</v>
      </c>
      <c r="F12218" s="496"/>
    </row>
    <row r="12219" s="489" customFormat="1">
      <c r="B12219" s="494">
        <v>10836</v>
      </c>
      <c r="C12219" s="537" t="s">
        <v>200</v>
      </c>
      <c r="D12219" s="541" t="s">
        <v>1499</v>
      </c>
      <c r="E12219" s="540" t="s">
        <v>188</v>
      </c>
      <c r="F12219" s="496">
        <v>21.32</v>
      </c>
    </row>
    <row r="12220" s="489" customFormat="1">
      <c r="B12220" s="494">
        <v>3510</v>
      </c>
      <c r="C12220" s="537" t="s">
        <v>200</v>
      </c>
      <c r="D12220" s="541" t="s">
        <v>13735</v>
      </c>
      <c r="E12220" s="540" t="s">
        <v>188</v>
      </c>
      <c r="F12220" s="496">
        <v>12.9</v>
      </c>
    </row>
    <row r="12221" s="489" customFormat="1">
      <c r="B12221" s="494">
        <v>10835</v>
      </c>
      <c r="C12221" s="537" t="s">
        <v>200</v>
      </c>
      <c r="D12221" s="541" t="s">
        <v>1500</v>
      </c>
      <c r="E12221" s="540" t="s">
        <v>188</v>
      </c>
      <c r="F12221" s="496">
        <v>5.9500000000000002</v>
      </c>
    </row>
    <row r="12222" s="489" customFormat="1">
      <c r="B12222" s="494">
        <v>3485</v>
      </c>
      <c r="C12222" s="537" t="s">
        <v>200</v>
      </c>
      <c r="D12222" s="541" t="s">
        <v>13736</v>
      </c>
      <c r="E12222" s="540" t="s">
        <v>188</v>
      </c>
      <c r="F12222" s="496">
        <v>13.56</v>
      </c>
    </row>
    <row r="12223" s="489" customFormat="1">
      <c r="B12223" s="494">
        <v>3475</v>
      </c>
      <c r="C12223" s="537" t="s">
        <v>200</v>
      </c>
      <c r="D12223" s="541" t="s">
        <v>13737</v>
      </c>
      <c r="E12223" s="540" t="s">
        <v>188</v>
      </c>
      <c r="F12223" s="496">
        <v>4.9100000000000001</v>
      </c>
    </row>
    <row r="12224" s="489" customFormat="1">
      <c r="B12224" s="494">
        <v>3534</v>
      </c>
      <c r="C12224" s="537" t="s">
        <v>200</v>
      </c>
      <c r="D12224" s="541" t="s">
        <v>13738</v>
      </c>
      <c r="E12224" s="540" t="s">
        <v>188</v>
      </c>
      <c r="F12224" s="496">
        <v>7.7800000000000002</v>
      </c>
    </row>
    <row r="12225" s="489" customFormat="1">
      <c r="B12225" s="494">
        <v>3482</v>
      </c>
      <c r="C12225" s="537" t="s">
        <v>200</v>
      </c>
      <c r="D12225" s="541" t="s">
        <v>13739</v>
      </c>
      <c r="E12225" s="540" t="s">
        <v>188</v>
      </c>
      <c r="F12225" s="496">
        <v>5.5599999999999996</v>
      </c>
    </row>
    <row r="12226" s="489" customFormat="1">
      <c r="B12226" s="494">
        <v>3543</v>
      </c>
      <c r="C12226" s="537" t="s">
        <v>200</v>
      </c>
      <c r="D12226" s="541" t="s">
        <v>13740</v>
      </c>
      <c r="E12226" s="540" t="s">
        <v>188</v>
      </c>
      <c r="F12226" s="496">
        <v>1.8</v>
      </c>
    </row>
    <row r="12227" s="489" customFormat="1">
      <c r="B12227" s="494">
        <v>3505</v>
      </c>
      <c r="C12227" s="537" t="s">
        <v>200</v>
      </c>
      <c r="D12227" s="541" t="s">
        <v>13741</v>
      </c>
      <c r="E12227" s="540" t="s">
        <v>188</v>
      </c>
      <c r="F12227" s="496">
        <v>2.6800000000000002</v>
      </c>
    </row>
    <row r="12228" s="489" customFormat="1">
      <c r="B12228" s="494">
        <v>3521</v>
      </c>
      <c r="C12228" s="537" t="s">
        <v>200</v>
      </c>
      <c r="D12228" s="541" t="s">
        <v>13742</v>
      </c>
      <c r="E12228" s="540" t="s">
        <v>188</v>
      </c>
      <c r="F12228" s="496">
        <v>2.02</v>
      </c>
    </row>
    <row r="12229" s="489" customFormat="1">
      <c r="B12229" s="494">
        <v>3531</v>
      </c>
      <c r="C12229" s="537" t="s">
        <v>200</v>
      </c>
      <c r="D12229" s="541" t="s">
        <v>13743</v>
      </c>
      <c r="E12229" s="540" t="s">
        <v>188</v>
      </c>
      <c r="F12229" s="496">
        <v>3.8500000000000001</v>
      </c>
    </row>
    <row r="12230" s="489" customFormat="1">
      <c r="B12230" s="494">
        <v>3522</v>
      </c>
      <c r="C12230" s="537" t="s">
        <v>200</v>
      </c>
      <c r="D12230" s="541" t="s">
        <v>13744</v>
      </c>
      <c r="E12230" s="540" t="s">
        <v>188</v>
      </c>
      <c r="F12230" s="496">
        <v>2.48</v>
      </c>
    </row>
    <row r="12231" s="489" customFormat="1">
      <c r="B12231" s="494">
        <v>3527</v>
      </c>
      <c r="C12231" s="537" t="s">
        <v>200</v>
      </c>
      <c r="D12231" s="541" t="s">
        <v>13745</v>
      </c>
      <c r="E12231" s="540" t="s">
        <v>188</v>
      </c>
      <c r="F12231" s="496">
        <v>13.07</v>
      </c>
    </row>
    <row r="12232" s="489" customFormat="1">
      <c r="B12232" s="494">
        <v>3530</v>
      </c>
      <c r="C12232" s="537" t="s">
        <v>200</v>
      </c>
      <c r="D12232" s="541" t="s">
        <v>13746</v>
      </c>
      <c r="E12232" s="540" t="s">
        <v>188</v>
      </c>
      <c r="F12232" s="496">
        <v>211.65000000000001</v>
      </c>
    </row>
    <row r="12233" s="489" customFormat="1">
      <c r="B12233" s="494">
        <v>3542</v>
      </c>
      <c r="C12233" s="537" t="s">
        <v>200</v>
      </c>
      <c r="D12233" s="541" t="s">
        <v>13747</v>
      </c>
      <c r="E12233" s="540" t="s">
        <v>188</v>
      </c>
      <c r="F12233" s="496">
        <v>0.60999999999999999</v>
      </c>
    </row>
    <row r="12234" s="489" customFormat="1">
      <c r="B12234" s="494">
        <v>3529</v>
      </c>
      <c r="C12234" s="537" t="s">
        <v>200</v>
      </c>
      <c r="D12234" s="541" t="s">
        <v>13748</v>
      </c>
      <c r="E12234" s="540" t="s">
        <v>188</v>
      </c>
      <c r="F12234" s="496">
        <v>0.73999999999999999</v>
      </c>
    </row>
    <row r="12235" s="489" customFormat="1">
      <c r="B12235" s="494">
        <v>3536</v>
      </c>
      <c r="C12235" s="537" t="s">
        <v>200</v>
      </c>
      <c r="D12235" s="541" t="s">
        <v>13749</v>
      </c>
      <c r="E12235" s="540" t="s">
        <v>188</v>
      </c>
      <c r="F12235" s="496">
        <v>2.48</v>
      </c>
    </row>
    <row r="12236" s="489" customFormat="1">
      <c r="B12236" s="494">
        <v>3535</v>
      </c>
      <c r="C12236" s="537" t="s">
        <v>200</v>
      </c>
      <c r="D12236" s="541" t="s">
        <v>13750</v>
      </c>
      <c r="E12236" s="540" t="s">
        <v>188</v>
      </c>
      <c r="F12236" s="496">
        <v>6.04</v>
      </c>
    </row>
    <row r="12237" s="489" customFormat="1">
      <c r="B12237" s="494">
        <v>3540</v>
      </c>
      <c r="C12237" s="537" t="s">
        <v>200</v>
      </c>
      <c r="D12237" s="541" t="s">
        <v>13751</v>
      </c>
      <c r="E12237" s="540" t="s">
        <v>188</v>
      </c>
      <c r="F12237" s="496">
        <v>5.1100000000000003</v>
      </c>
    </row>
    <row r="12238" s="489" customFormat="1">
      <c r="B12238" s="494">
        <v>3539</v>
      </c>
      <c r="C12238" s="537" t="s">
        <v>200</v>
      </c>
      <c r="D12238" s="541" t="s">
        <v>13752</v>
      </c>
      <c r="E12238" s="540" t="s">
        <v>188</v>
      </c>
      <c r="F12238" s="496">
        <v>29.620000000000001</v>
      </c>
    </row>
    <row r="12239" s="489" customFormat="1">
      <c r="B12239" s="494">
        <v>3513</v>
      </c>
      <c r="C12239" s="537" t="s">
        <v>200</v>
      </c>
      <c r="D12239" s="541" t="s">
        <v>13753</v>
      </c>
      <c r="E12239" s="540" t="s">
        <v>188</v>
      </c>
      <c r="F12239" s="496">
        <v>104.45</v>
      </c>
    </row>
    <row r="12240" s="489" customFormat="1">
      <c r="B12240" s="494">
        <v>3516</v>
      </c>
      <c r="C12240" s="537" t="s">
        <v>200</v>
      </c>
      <c r="D12240" s="541" t="s">
        <v>1501</v>
      </c>
      <c r="E12240" s="540" t="s">
        <v>188</v>
      </c>
      <c r="F12240" s="496">
        <v>2.46</v>
      </c>
    </row>
    <row r="12241" s="489" customFormat="1">
      <c r="B12241" s="494">
        <v>3517</v>
      </c>
      <c r="C12241" s="537" t="s">
        <v>200</v>
      </c>
      <c r="D12241" s="541" t="s">
        <v>13754</v>
      </c>
      <c r="E12241" s="540" t="s">
        <v>188</v>
      </c>
      <c r="F12241" s="496">
        <v>2.2200000000000002</v>
      </c>
    </row>
    <row r="12242" s="489" customFormat="1">
      <c r="B12242" s="494">
        <v>3515</v>
      </c>
      <c r="C12242" s="537" t="s">
        <v>200</v>
      </c>
      <c r="D12242" s="541" t="s">
        <v>1502</v>
      </c>
      <c r="E12242" s="540" t="s">
        <v>188</v>
      </c>
      <c r="F12242" s="496">
        <v>6.6600000000000001</v>
      </c>
    </row>
    <row r="12243" s="489" customFormat="1">
      <c r="B12243" s="494">
        <v>20147</v>
      </c>
      <c r="C12243" s="537" t="s">
        <v>200</v>
      </c>
      <c r="D12243" s="541" t="s">
        <v>1503</v>
      </c>
      <c r="E12243" s="540" t="s">
        <v>188</v>
      </c>
      <c r="F12243" s="496">
        <v>5.4800000000000004</v>
      </c>
    </row>
    <row r="12244" s="489" customFormat="1">
      <c r="B12244" s="494">
        <v>3524</v>
      </c>
      <c r="C12244" s="537" t="s">
        <v>200</v>
      </c>
      <c r="D12244" s="541" t="s">
        <v>1504</v>
      </c>
      <c r="E12244" s="540" t="s">
        <v>188</v>
      </c>
      <c r="F12244" s="496">
        <v>8.25</v>
      </c>
    </row>
    <row r="12245" s="489" customFormat="1">
      <c r="B12245" s="494">
        <v>3532</v>
      </c>
      <c r="C12245" s="537" t="s">
        <v>200</v>
      </c>
      <c r="D12245" s="541" t="s">
        <v>1505</v>
      </c>
      <c r="E12245" s="540" t="s">
        <v>188</v>
      </c>
      <c r="F12245" s="496">
        <v>19.059999999999999</v>
      </c>
    </row>
    <row r="12246" s="489" customFormat="1">
      <c r="B12246" s="494">
        <v>3528</v>
      </c>
      <c r="C12246" s="537" t="s">
        <v>200</v>
      </c>
      <c r="D12246" s="541" t="s">
        <v>1506</v>
      </c>
      <c r="E12246" s="540" t="s">
        <v>188</v>
      </c>
      <c r="F12246" s="496">
        <v>9.5999999999999996</v>
      </c>
    </row>
    <row r="12247" s="489" customFormat="1">
      <c r="B12247" s="494">
        <v>37952</v>
      </c>
      <c r="C12247" s="537" t="s">
        <v>200</v>
      </c>
      <c r="D12247" s="541" t="s">
        <v>1507</v>
      </c>
      <c r="E12247" s="540" t="s">
        <v>188</v>
      </c>
      <c r="F12247" s="496">
        <v>68.799999999999997</v>
      </c>
    </row>
    <row r="12248" s="489" customFormat="1">
      <c r="B12248" s="494">
        <v>37951</v>
      </c>
      <c r="C12248" s="537" t="s">
        <v>200</v>
      </c>
      <c r="D12248" s="541" t="s">
        <v>1508</v>
      </c>
      <c r="E12248" s="540" t="s">
        <v>188</v>
      </c>
      <c r="F12248" s="496">
        <v>2.5899999999999999</v>
      </c>
    </row>
    <row r="12249" s="489" customFormat="1">
      <c r="B12249" s="494">
        <v>3518</v>
      </c>
      <c r="C12249" s="537" t="s">
        <v>200</v>
      </c>
      <c r="D12249" s="541" t="s">
        <v>1509</v>
      </c>
      <c r="E12249" s="540" t="s">
        <v>188</v>
      </c>
      <c r="F12249" s="496">
        <v>3.98</v>
      </c>
    </row>
    <row r="12250" s="489" customFormat="1">
      <c r="B12250" s="494">
        <v>3519</v>
      </c>
      <c r="C12250" s="537" t="s">
        <v>200</v>
      </c>
      <c r="D12250" s="541" t="s">
        <v>1510</v>
      </c>
      <c r="E12250" s="540" t="s">
        <v>188</v>
      </c>
      <c r="F12250" s="496">
        <v>8.3200000000000003</v>
      </c>
    </row>
    <row r="12251" s="489" customFormat="1">
      <c r="B12251" s="494">
        <v>3520</v>
      </c>
      <c r="C12251" s="537" t="s">
        <v>200</v>
      </c>
      <c r="D12251" s="541" t="s">
        <v>1511</v>
      </c>
      <c r="E12251" s="540" t="s">
        <v>188</v>
      </c>
      <c r="F12251" s="496">
        <v>8.7200000000000006</v>
      </c>
    </row>
    <row r="12252" s="489" customFormat="1">
      <c r="B12252" s="494">
        <v>37950</v>
      </c>
      <c r="C12252" s="537" t="s">
        <v>200</v>
      </c>
      <c r="D12252" s="541" t="s">
        <v>1512</v>
      </c>
      <c r="E12252" s="540" t="s">
        <v>188</v>
      </c>
      <c r="F12252" s="496">
        <v>63.340000000000003</v>
      </c>
    </row>
    <row r="12253" s="489" customFormat="1">
      <c r="B12253" s="494">
        <v>37949</v>
      </c>
      <c r="C12253" s="537" t="s">
        <v>200</v>
      </c>
      <c r="D12253" s="541" t="s">
        <v>1513</v>
      </c>
      <c r="E12253" s="540" t="s">
        <v>188</v>
      </c>
      <c r="F12253" s="496">
        <v>2.3300000000000001</v>
      </c>
    </row>
    <row r="12254" s="489" customFormat="1">
      <c r="B12254" s="494">
        <v>3526</v>
      </c>
      <c r="C12254" s="537" t="s">
        <v>200</v>
      </c>
      <c r="D12254" s="541" t="s">
        <v>1514</v>
      </c>
      <c r="E12254" s="540" t="s">
        <v>188</v>
      </c>
      <c r="F12254" s="496">
        <v>3.21</v>
      </c>
    </row>
    <row r="12255" s="489" customFormat="1">
      <c r="B12255" s="494">
        <v>3509</v>
      </c>
      <c r="C12255" s="537" t="s">
        <v>200</v>
      </c>
      <c r="D12255" s="541" t="s">
        <v>1515</v>
      </c>
      <c r="E12255" s="540" t="s">
        <v>188</v>
      </c>
      <c r="F12255" s="496">
        <v>7.2999999999999998</v>
      </c>
    </row>
    <row r="12256" s="489" customFormat="1">
      <c r="B12256" s="494">
        <v>20151</v>
      </c>
      <c r="C12256" s="537" t="s">
        <v>200</v>
      </c>
      <c r="D12256" s="541" t="s">
        <v>1516</v>
      </c>
      <c r="E12256" s="540" t="s">
        <v>188</v>
      </c>
      <c r="F12256" s="496">
        <v>21.449999999999999</v>
      </c>
    </row>
    <row r="12257" s="489" customFormat="1">
      <c r="B12257" s="494">
        <v>20152</v>
      </c>
      <c r="C12257" s="537" t="s">
        <v>200</v>
      </c>
      <c r="D12257" s="541" t="s">
        <v>1517</v>
      </c>
      <c r="E12257" s="540" t="s">
        <v>188</v>
      </c>
      <c r="F12257" s="496">
        <v>77.640000000000001</v>
      </c>
    </row>
    <row r="12258" s="489" customFormat="1">
      <c r="B12258" s="494">
        <v>20148</v>
      </c>
      <c r="C12258" s="537" t="s">
        <v>200</v>
      </c>
      <c r="D12258" s="541" t="s">
        <v>1518</v>
      </c>
      <c r="E12258" s="540" t="s">
        <v>188</v>
      </c>
      <c r="F12258" s="496">
        <v>4.2199999999999998</v>
      </c>
    </row>
    <row r="12259" s="489" customFormat="1">
      <c r="B12259" s="494">
        <v>20149</v>
      </c>
      <c r="C12259" s="537" t="s">
        <v>200</v>
      </c>
      <c r="D12259" s="541" t="s">
        <v>1519</v>
      </c>
      <c r="E12259" s="540" t="s">
        <v>188</v>
      </c>
      <c r="F12259" s="496">
        <v>7.04</v>
      </c>
    </row>
    <row r="12260" s="489" customFormat="1">
      <c r="B12260" s="494">
        <v>20150</v>
      </c>
      <c r="C12260" s="537" t="s">
        <v>200</v>
      </c>
      <c r="D12260" s="541" t="s">
        <v>1520</v>
      </c>
      <c r="E12260" s="540" t="s">
        <v>188</v>
      </c>
      <c r="F12260" s="496">
        <v>18.16</v>
      </c>
    </row>
    <row r="12261" s="489" customFormat="1">
      <c r="B12261" s="494">
        <v>20157</v>
      </c>
      <c r="C12261" s="537" t="s">
        <v>200</v>
      </c>
      <c r="D12261" s="541" t="s">
        <v>1521</v>
      </c>
      <c r="E12261" s="540" t="s">
        <v>188</v>
      </c>
      <c r="F12261" s="496">
        <v>20.379999999999999</v>
      </c>
    </row>
    <row r="12262" s="489" customFormat="1">
      <c r="B12262" s="494">
        <v>20158</v>
      </c>
      <c r="C12262" s="537" t="s">
        <v>200</v>
      </c>
      <c r="D12262" s="541" t="s">
        <v>1522</v>
      </c>
      <c r="E12262" s="540" t="s">
        <v>188</v>
      </c>
      <c r="F12262" s="496">
        <v>80.930000000000007</v>
      </c>
    </row>
    <row r="12263" s="489" customFormat="1">
      <c r="B12263" s="494">
        <v>20154</v>
      </c>
      <c r="C12263" s="537" t="s">
        <v>200</v>
      </c>
      <c r="D12263" s="541" t="s">
        <v>1523</v>
      </c>
      <c r="E12263" s="540" t="s">
        <v>188</v>
      </c>
      <c r="F12263" s="496">
        <v>4.1299999999999999</v>
      </c>
    </row>
    <row r="12264" s="489" customFormat="1">
      <c r="B12264" s="494">
        <v>20155</v>
      </c>
      <c r="C12264" s="537" t="s">
        <v>200</v>
      </c>
      <c r="D12264" s="541" t="s">
        <v>1524</v>
      </c>
      <c r="E12264" s="540" t="s">
        <v>188</v>
      </c>
      <c r="F12264" s="496">
        <v>6.29</v>
      </c>
    </row>
    <row r="12265" s="489" customFormat="1">
      <c r="B12265" s="494">
        <v>20156</v>
      </c>
      <c r="C12265" s="537" t="s">
        <v>200</v>
      </c>
      <c r="D12265" s="541" t="s">
        <v>1525</v>
      </c>
      <c r="E12265" s="540" t="s">
        <v>188</v>
      </c>
      <c r="F12265" s="496">
        <v>17.68</v>
      </c>
    </row>
    <row r="12266" s="489" customFormat="1">
      <c r="B12266" s="494">
        <v>3499</v>
      </c>
      <c r="C12266" s="537" t="s">
        <v>200</v>
      </c>
      <c r="D12266" s="541" t="s">
        <v>13755</v>
      </c>
      <c r="E12266" s="540" t="s">
        <v>188</v>
      </c>
      <c r="F12266" s="496">
        <v>1.1599999999999999</v>
      </c>
    </row>
    <row r="12267" s="489" customFormat="1">
      <c r="B12267" s="494">
        <v>3500</v>
      </c>
      <c r="C12267" s="537" t="s">
        <v>200</v>
      </c>
      <c r="D12267" s="541" t="s">
        <v>13756</v>
      </c>
      <c r="E12267" s="540" t="s">
        <v>188</v>
      </c>
      <c r="F12267" s="496">
        <v>1.54</v>
      </c>
    </row>
    <row r="12268" s="489" customFormat="1">
      <c r="B12268" s="494">
        <v>3501</v>
      </c>
      <c r="C12268" s="537" t="s">
        <v>200</v>
      </c>
      <c r="D12268" s="541" t="s">
        <v>13757</v>
      </c>
      <c r="E12268" s="540" t="s">
        <v>188</v>
      </c>
      <c r="F12268" s="496">
        <v>4.2400000000000002</v>
      </c>
    </row>
    <row r="12269" s="489" customFormat="1">
      <c r="B12269" s="494">
        <v>3502</v>
      </c>
      <c r="C12269" s="537" t="s">
        <v>200</v>
      </c>
      <c r="D12269" s="541" t="s">
        <v>13758</v>
      </c>
      <c r="E12269" s="540" t="s">
        <v>188</v>
      </c>
      <c r="F12269" s="496">
        <v>6.0999999999999996</v>
      </c>
    </row>
    <row r="12270" s="489" customFormat="1">
      <c r="B12270" s="494">
        <v>3503</v>
      </c>
      <c r="C12270" s="537" t="s">
        <v>200</v>
      </c>
      <c r="D12270" s="541" t="s">
        <v>13759</v>
      </c>
      <c r="E12270" s="540" t="s">
        <v>188</v>
      </c>
      <c r="F12270" s="496">
        <v>7.6600000000000001</v>
      </c>
    </row>
    <row r="12271" s="489" customFormat="1">
      <c r="B12271" s="494">
        <v>3477</v>
      </c>
      <c r="C12271" s="537" t="s">
        <v>200</v>
      </c>
      <c r="D12271" s="541" t="s">
        <v>13760</v>
      </c>
      <c r="E12271" s="540" t="s">
        <v>188</v>
      </c>
      <c r="F12271" s="496">
        <v>27.829999999999998</v>
      </c>
    </row>
    <row r="12272" s="489" customFormat="1">
      <c r="B12272" s="494">
        <v>3478</v>
      </c>
      <c r="C12272" s="537" t="s">
        <v>200</v>
      </c>
      <c r="D12272" s="541" t="s">
        <v>13761</v>
      </c>
      <c r="E12272" s="540" t="s">
        <v>188</v>
      </c>
      <c r="F12272" s="496">
        <v>66.739999999999995</v>
      </c>
    </row>
    <row r="12273" s="489" customFormat="1">
      <c r="B12273" s="494">
        <v>3525</v>
      </c>
      <c r="C12273" s="537" t="s">
        <v>200</v>
      </c>
      <c r="D12273" s="541" t="s">
        <v>13762</v>
      </c>
      <c r="E12273" s="540" t="s">
        <v>188</v>
      </c>
      <c r="F12273" s="496">
        <v>82.370000000000005</v>
      </c>
    </row>
    <row r="12274" s="489" customFormat="1">
      <c r="B12274" s="494">
        <v>3511</v>
      </c>
      <c r="C12274" s="537" t="s">
        <v>200</v>
      </c>
      <c r="D12274" s="541" t="s">
        <v>13763</v>
      </c>
      <c r="E12274" s="540" t="s">
        <v>188</v>
      </c>
      <c r="F12274" s="496">
        <v>87.359999999999999</v>
      </c>
    </row>
    <row r="12275" s="489" customFormat="1">
      <c r="B12275" s="494">
        <v>38913</v>
      </c>
      <c r="C12275" s="537" t="s">
        <v>200</v>
      </c>
      <c r="D12275" s="541" t="s">
        <v>13764</v>
      </c>
      <c r="E12275" s="540" t="s">
        <v>188</v>
      </c>
      <c r="F12275" s="496"/>
    </row>
    <row r="12276" s="489" customFormat="1">
      <c r="B12276" s="494">
        <v>38914</v>
      </c>
      <c r="C12276" s="537" t="s">
        <v>200</v>
      </c>
      <c r="D12276" s="541" t="s">
        <v>13765</v>
      </c>
      <c r="E12276" s="540" t="s">
        <v>188</v>
      </c>
      <c r="F12276" s="496"/>
    </row>
    <row r="12277" s="489" customFormat="1">
      <c r="B12277" s="494">
        <v>38915</v>
      </c>
      <c r="C12277" s="537" t="s">
        <v>200</v>
      </c>
      <c r="D12277" s="541" t="s">
        <v>13766</v>
      </c>
      <c r="E12277" s="540" t="s">
        <v>188</v>
      </c>
      <c r="F12277" s="496"/>
    </row>
    <row r="12278" s="489" customFormat="1">
      <c r="B12278" s="494">
        <v>38916</v>
      </c>
      <c r="C12278" s="537" t="s">
        <v>200</v>
      </c>
      <c r="D12278" s="541" t="s">
        <v>13767</v>
      </c>
      <c r="E12278" s="540" t="s">
        <v>188</v>
      </c>
      <c r="F12278" s="496"/>
    </row>
    <row r="12279" s="489" customFormat="1">
      <c r="B12279" s="494">
        <v>39300</v>
      </c>
      <c r="C12279" s="537" t="s">
        <v>200</v>
      </c>
      <c r="D12279" s="541" t="s">
        <v>13768</v>
      </c>
      <c r="E12279" s="540" t="s">
        <v>188</v>
      </c>
      <c r="F12279" s="496"/>
    </row>
    <row r="12280" s="489" customFormat="1">
      <c r="B12280" s="494">
        <v>39301</v>
      </c>
      <c r="C12280" s="537" t="s">
        <v>200</v>
      </c>
      <c r="D12280" s="541" t="s">
        <v>13769</v>
      </c>
      <c r="E12280" s="540" t="s">
        <v>188</v>
      </c>
      <c r="F12280" s="496"/>
    </row>
    <row r="12281" s="489" customFormat="1">
      <c r="B12281" s="494">
        <v>39302</v>
      </c>
      <c r="C12281" s="537" t="s">
        <v>200</v>
      </c>
      <c r="D12281" s="541" t="s">
        <v>13770</v>
      </c>
      <c r="E12281" s="540" t="s">
        <v>188</v>
      </c>
      <c r="F12281" s="496"/>
    </row>
    <row r="12282" s="489" customFormat="1">
      <c r="B12282" s="494">
        <v>38941</v>
      </c>
      <c r="C12282" s="537" t="s">
        <v>200</v>
      </c>
      <c r="D12282" s="541" t="s">
        <v>13771</v>
      </c>
      <c r="E12282" s="540" t="s">
        <v>188</v>
      </c>
      <c r="F12282" s="496"/>
    </row>
    <row r="12283" s="489" customFormat="1">
      <c r="B12283" s="494">
        <v>38923</v>
      </c>
      <c r="C12283" s="537" t="s">
        <v>200</v>
      </c>
      <c r="D12283" s="541" t="s">
        <v>13772</v>
      </c>
      <c r="E12283" s="540" t="s">
        <v>188</v>
      </c>
      <c r="F12283" s="496"/>
    </row>
    <row r="12284" s="489" customFormat="1">
      <c r="B12284" s="494">
        <v>38925</v>
      </c>
      <c r="C12284" s="537" t="s">
        <v>200</v>
      </c>
      <c r="D12284" s="541" t="s">
        <v>13773</v>
      </c>
      <c r="E12284" s="540" t="s">
        <v>188</v>
      </c>
      <c r="F12284" s="496"/>
    </row>
    <row r="12285" s="489" customFormat="1">
      <c r="B12285" s="494">
        <v>38926</v>
      </c>
      <c r="C12285" s="537" t="s">
        <v>200</v>
      </c>
      <c r="D12285" s="541" t="s">
        <v>13774</v>
      </c>
      <c r="E12285" s="540" t="s">
        <v>188</v>
      </c>
      <c r="F12285" s="496"/>
    </row>
    <row r="12286" s="489" customFormat="1">
      <c r="B12286" s="494">
        <v>38927</v>
      </c>
      <c r="C12286" s="537" t="s">
        <v>200</v>
      </c>
      <c r="D12286" s="541" t="s">
        <v>13775</v>
      </c>
      <c r="E12286" s="540" t="s">
        <v>188</v>
      </c>
      <c r="F12286" s="496"/>
    </row>
    <row r="12287" s="489" customFormat="1">
      <c r="B12287" s="494">
        <v>39304</v>
      </c>
      <c r="C12287" s="537" t="s">
        <v>200</v>
      </c>
      <c r="D12287" s="541" t="s">
        <v>13776</v>
      </c>
      <c r="E12287" s="540" t="s">
        <v>188</v>
      </c>
      <c r="F12287" s="496"/>
    </row>
    <row r="12288" s="489" customFormat="1">
      <c r="B12288" s="494">
        <v>39305</v>
      </c>
      <c r="C12288" s="537" t="s">
        <v>200</v>
      </c>
      <c r="D12288" s="541" t="s">
        <v>13777</v>
      </c>
      <c r="E12288" s="540" t="s">
        <v>188</v>
      </c>
      <c r="F12288" s="496"/>
    </row>
    <row r="12289" s="489" customFormat="1">
      <c r="B12289" s="494">
        <v>39306</v>
      </c>
      <c r="C12289" s="537" t="s">
        <v>200</v>
      </c>
      <c r="D12289" s="541" t="s">
        <v>13778</v>
      </c>
      <c r="E12289" s="540" t="s">
        <v>188</v>
      </c>
      <c r="F12289" s="496"/>
    </row>
    <row r="12290" s="489" customFormat="1">
      <c r="B12290" s="494">
        <v>38928</v>
      </c>
      <c r="C12290" s="537" t="s">
        <v>200</v>
      </c>
      <c r="D12290" s="541" t="s">
        <v>13779</v>
      </c>
      <c r="E12290" s="540" t="s">
        <v>188</v>
      </c>
      <c r="F12290" s="496"/>
    </row>
    <row r="12291" s="489" customFormat="1">
      <c r="B12291" s="494">
        <v>38917</v>
      </c>
      <c r="C12291" s="537" t="s">
        <v>200</v>
      </c>
      <c r="D12291" s="541" t="s">
        <v>13780</v>
      </c>
      <c r="E12291" s="540" t="s">
        <v>188</v>
      </c>
      <c r="F12291" s="496"/>
    </row>
    <row r="12292" s="489" customFormat="1">
      <c r="B12292" s="494">
        <v>38919</v>
      </c>
      <c r="C12292" s="537" t="s">
        <v>200</v>
      </c>
      <c r="D12292" s="541" t="s">
        <v>13781</v>
      </c>
      <c r="E12292" s="540" t="s">
        <v>188</v>
      </c>
      <c r="F12292" s="496"/>
    </row>
    <row r="12293" s="489" customFormat="1">
      <c r="B12293" s="494">
        <v>38922</v>
      </c>
      <c r="C12293" s="537" t="s">
        <v>200</v>
      </c>
      <c r="D12293" s="541" t="s">
        <v>13782</v>
      </c>
      <c r="E12293" s="540" t="s">
        <v>188</v>
      </c>
      <c r="F12293" s="496"/>
    </row>
    <row r="12294" s="489" customFormat="1">
      <c r="B12294" s="494">
        <v>45198</v>
      </c>
      <c r="C12294" s="537" t="s">
        <v>200</v>
      </c>
      <c r="D12294" s="541" t="s">
        <v>13783</v>
      </c>
      <c r="E12294" s="540" t="s">
        <v>188</v>
      </c>
      <c r="F12294" s="496">
        <v>59.850000000000001</v>
      </c>
    </row>
    <row r="12295" s="489" customFormat="1">
      <c r="B12295" s="494">
        <v>45196</v>
      </c>
      <c r="C12295" s="537" t="s">
        <v>200</v>
      </c>
      <c r="D12295" s="541" t="s">
        <v>13784</v>
      </c>
      <c r="E12295" s="540" t="s">
        <v>188</v>
      </c>
      <c r="F12295" s="496">
        <v>123.40000000000001</v>
      </c>
    </row>
    <row r="12296" s="489" customFormat="1">
      <c r="B12296" s="494">
        <v>12032</v>
      </c>
      <c r="C12296" s="537" t="s">
        <v>200</v>
      </c>
      <c r="D12296" s="541" t="s">
        <v>1526</v>
      </c>
      <c r="E12296" s="540" t="s">
        <v>425</v>
      </c>
      <c r="F12296" s="496">
        <v>61.170000000000002</v>
      </c>
    </row>
    <row r="12297" s="489" customFormat="1">
      <c r="B12297" s="494">
        <v>12030</v>
      </c>
      <c r="C12297" s="537" t="s">
        <v>200</v>
      </c>
      <c r="D12297" s="541" t="s">
        <v>1527</v>
      </c>
      <c r="E12297" s="540" t="s">
        <v>425</v>
      </c>
      <c r="F12297" s="496">
        <v>57.469999999999999</v>
      </c>
    </row>
    <row r="12298" s="489" customFormat="1">
      <c r="B12298" s="494">
        <v>45207</v>
      </c>
      <c r="C12298" s="537" t="s">
        <v>200</v>
      </c>
      <c r="D12298" s="541" t="s">
        <v>13785</v>
      </c>
      <c r="E12298" s="540" t="s">
        <v>188</v>
      </c>
      <c r="F12298" s="496">
        <v>394.19</v>
      </c>
    </row>
    <row r="12299" s="489" customFormat="1">
      <c r="B12299" s="494">
        <v>14157</v>
      </c>
      <c r="C12299" s="537" t="s">
        <v>200</v>
      </c>
      <c r="D12299" s="541" t="s">
        <v>1542</v>
      </c>
      <c r="E12299" s="540" t="s">
        <v>188</v>
      </c>
      <c r="F12299" s="496">
        <v>2.79</v>
      </c>
    </row>
    <row r="12300" s="489" customFormat="1">
      <c r="B12300" s="494">
        <v>10908</v>
      </c>
      <c r="C12300" s="537" t="s">
        <v>200</v>
      </c>
      <c r="D12300" s="541" t="s">
        <v>1528</v>
      </c>
      <c r="E12300" s="540" t="s">
        <v>188</v>
      </c>
      <c r="F12300" s="496">
        <v>20.030000000000001</v>
      </c>
    </row>
    <row r="12301" s="489" customFormat="1">
      <c r="B12301" s="494">
        <v>10909</v>
      </c>
      <c r="C12301" s="537" t="s">
        <v>200</v>
      </c>
      <c r="D12301" s="541" t="s">
        <v>1529</v>
      </c>
      <c r="E12301" s="540" t="s">
        <v>188</v>
      </c>
      <c r="F12301" s="496">
        <v>23.300000000000001</v>
      </c>
    </row>
    <row r="12302" s="489" customFormat="1">
      <c r="B12302" s="494">
        <v>3669</v>
      </c>
      <c r="C12302" s="537" t="s">
        <v>200</v>
      </c>
      <c r="D12302" s="541" t="s">
        <v>1530</v>
      </c>
      <c r="E12302" s="540" t="s">
        <v>188</v>
      </c>
      <c r="F12302" s="496">
        <v>14.32</v>
      </c>
    </row>
    <row r="12303" s="489" customFormat="1">
      <c r="B12303" s="494">
        <v>20139</v>
      </c>
      <c r="C12303" s="537" t="s">
        <v>200</v>
      </c>
      <c r="D12303" s="541" t="s">
        <v>1531</v>
      </c>
      <c r="E12303" s="540" t="s">
        <v>188</v>
      </c>
      <c r="F12303" s="496">
        <v>123.12</v>
      </c>
    </row>
    <row r="12304" s="489" customFormat="1">
      <c r="B12304" s="494">
        <v>3668</v>
      </c>
      <c r="C12304" s="537" t="s">
        <v>200</v>
      </c>
      <c r="D12304" s="541" t="s">
        <v>13786</v>
      </c>
      <c r="E12304" s="540" t="s">
        <v>188</v>
      </c>
      <c r="F12304" s="496">
        <v>43.979999999999997</v>
      </c>
    </row>
    <row r="12305" s="489" customFormat="1">
      <c r="B12305" s="494">
        <v>10911</v>
      </c>
      <c r="C12305" s="537" t="s">
        <v>200</v>
      </c>
      <c r="D12305" s="541" t="s">
        <v>1532</v>
      </c>
      <c r="E12305" s="540" t="s">
        <v>188</v>
      </c>
      <c r="F12305" s="496">
        <v>19.280000000000001</v>
      </c>
    </row>
    <row r="12306" s="489" customFormat="1">
      <c r="B12306" s="494">
        <v>3659</v>
      </c>
      <c r="C12306" s="537" t="s">
        <v>200</v>
      </c>
      <c r="D12306" s="541" t="s">
        <v>13787</v>
      </c>
      <c r="E12306" s="540" t="s">
        <v>188</v>
      </c>
      <c r="F12306" s="496">
        <v>19.649999999999999</v>
      </c>
    </row>
    <row r="12307" s="489" customFormat="1">
      <c r="B12307" s="494">
        <v>3660</v>
      </c>
      <c r="C12307" s="537" t="s">
        <v>200</v>
      </c>
      <c r="D12307" s="541" t="s">
        <v>13788</v>
      </c>
      <c r="E12307" s="540" t="s">
        <v>188</v>
      </c>
      <c r="F12307" s="496">
        <v>25.399999999999999</v>
      </c>
    </row>
    <row r="12308" s="489" customFormat="1">
      <c r="B12308" s="494">
        <v>20144</v>
      </c>
      <c r="C12308" s="537" t="s">
        <v>200</v>
      </c>
      <c r="D12308" s="541" t="s">
        <v>1533</v>
      </c>
      <c r="E12308" s="540" t="s">
        <v>188</v>
      </c>
      <c r="F12308" s="496">
        <v>56.890000000000001</v>
      </c>
    </row>
    <row r="12309" s="489" customFormat="1">
      <c r="B12309" s="494">
        <v>20143</v>
      </c>
      <c r="C12309" s="537" t="s">
        <v>200</v>
      </c>
      <c r="D12309" s="541" t="s">
        <v>1534</v>
      </c>
      <c r="E12309" s="540" t="s">
        <v>188</v>
      </c>
      <c r="F12309" s="496">
        <v>72.780000000000001</v>
      </c>
    </row>
    <row r="12310" s="489" customFormat="1">
      <c r="B12310" s="494">
        <v>20145</v>
      </c>
      <c r="C12310" s="537" t="s">
        <v>200</v>
      </c>
      <c r="D12310" s="541" t="s">
        <v>1535</v>
      </c>
      <c r="E12310" s="540" t="s">
        <v>188</v>
      </c>
      <c r="F12310" s="496">
        <v>140.40000000000001</v>
      </c>
    </row>
    <row r="12311" s="489" customFormat="1">
      <c r="B12311" s="494">
        <v>20146</v>
      </c>
      <c r="C12311" s="537" t="s">
        <v>200</v>
      </c>
      <c r="D12311" s="541" t="s">
        <v>1536</v>
      </c>
      <c r="E12311" s="540" t="s">
        <v>188</v>
      </c>
      <c r="F12311" s="496">
        <v>191.91999999999999</v>
      </c>
    </row>
    <row r="12312" s="489" customFormat="1">
      <c r="B12312" s="494">
        <v>20140</v>
      </c>
      <c r="C12312" s="537" t="s">
        <v>200</v>
      </c>
      <c r="D12312" s="541" t="s">
        <v>1537</v>
      </c>
      <c r="E12312" s="540" t="s">
        <v>188</v>
      </c>
      <c r="F12312" s="496">
        <v>9</v>
      </c>
    </row>
    <row r="12313" s="489" customFormat="1">
      <c r="B12313" s="494">
        <v>20141</v>
      </c>
      <c r="C12313" s="537" t="s">
        <v>200</v>
      </c>
      <c r="D12313" s="541" t="s">
        <v>1538</v>
      </c>
      <c r="E12313" s="540" t="s">
        <v>188</v>
      </c>
      <c r="F12313" s="496">
        <v>22.050000000000001</v>
      </c>
    </row>
    <row r="12314" s="489" customFormat="1">
      <c r="B12314" s="494">
        <v>20142</v>
      </c>
      <c r="C12314" s="537" t="s">
        <v>200</v>
      </c>
      <c r="D12314" s="541" t="s">
        <v>1539</v>
      </c>
      <c r="E12314" s="540" t="s">
        <v>188</v>
      </c>
      <c r="F12314" s="496">
        <v>38.789999999999999</v>
      </c>
    </row>
    <row r="12315" s="489" customFormat="1">
      <c r="B12315" s="494">
        <v>3670</v>
      </c>
      <c r="C12315" s="537" t="s">
        <v>200</v>
      </c>
      <c r="D12315" s="541" t="s">
        <v>1540</v>
      </c>
      <c r="E12315" s="540" t="s">
        <v>188</v>
      </c>
      <c r="F12315" s="496">
        <v>25.219999999999999</v>
      </c>
    </row>
    <row r="12316" s="489" customFormat="1">
      <c r="B12316" s="494">
        <v>3666</v>
      </c>
      <c r="C12316" s="537" t="s">
        <v>200</v>
      </c>
      <c r="D12316" s="541" t="s">
        <v>1541</v>
      </c>
      <c r="E12316" s="540" t="s">
        <v>188</v>
      </c>
      <c r="F12316" s="496">
        <v>3.9700000000000002</v>
      </c>
    </row>
    <row r="12317" s="489" customFormat="1">
      <c r="B12317" s="494">
        <v>3662</v>
      </c>
      <c r="C12317" s="537" t="s">
        <v>200</v>
      </c>
      <c r="D12317" s="541" t="s">
        <v>13789</v>
      </c>
      <c r="E12317" s="540" t="s">
        <v>188</v>
      </c>
      <c r="F12317" s="496">
        <v>10.35</v>
      </c>
    </row>
    <row r="12318" s="489" customFormat="1">
      <c r="B12318" s="494">
        <v>3658</v>
      </c>
      <c r="C12318" s="537" t="s">
        <v>200</v>
      </c>
      <c r="D12318" s="541" t="s">
        <v>13790</v>
      </c>
      <c r="E12318" s="540" t="s">
        <v>188</v>
      </c>
      <c r="F12318" s="496">
        <v>19.609999999999999</v>
      </c>
    </row>
    <row r="12319" s="489" customFormat="1">
      <c r="B12319" s="494">
        <v>42696</v>
      </c>
      <c r="C12319" s="537" t="s">
        <v>200</v>
      </c>
      <c r="D12319" s="541" t="s">
        <v>13791</v>
      </c>
      <c r="E12319" s="540" t="s">
        <v>188</v>
      </c>
      <c r="F12319" s="496">
        <v>155.52000000000001</v>
      </c>
    </row>
    <row r="12320" s="489" customFormat="1">
      <c r="B12320" s="494">
        <v>39875</v>
      </c>
      <c r="C12320" s="537" t="s">
        <v>200</v>
      </c>
      <c r="D12320" s="541" t="s">
        <v>13792</v>
      </c>
      <c r="E12320" s="540" t="s">
        <v>188</v>
      </c>
      <c r="F12320" s="496"/>
    </row>
    <row r="12321" s="489" customFormat="1">
      <c r="B12321" s="494">
        <v>39876</v>
      </c>
      <c r="C12321" s="537" t="s">
        <v>200</v>
      </c>
      <c r="D12321" s="541" t="s">
        <v>13793</v>
      </c>
      <c r="E12321" s="540" t="s">
        <v>188</v>
      </c>
      <c r="F12321" s="496"/>
    </row>
    <row r="12322" s="489" customFormat="1">
      <c r="B12322" s="494">
        <v>39877</v>
      </c>
      <c r="C12322" s="537" t="s">
        <v>200</v>
      </c>
      <c r="D12322" s="541" t="s">
        <v>13794</v>
      </c>
      <c r="E12322" s="540" t="s">
        <v>188</v>
      </c>
      <c r="F12322" s="496"/>
    </row>
    <row r="12323" s="489" customFormat="1">
      <c r="B12323" s="494">
        <v>39878</v>
      </c>
      <c r="C12323" s="537" t="s">
        <v>200</v>
      </c>
      <c r="D12323" s="541" t="s">
        <v>13795</v>
      </c>
      <c r="E12323" s="540" t="s">
        <v>188</v>
      </c>
      <c r="F12323" s="496"/>
    </row>
    <row r="12324" s="489" customFormat="1">
      <c r="B12324" s="494">
        <v>39872</v>
      </c>
      <c r="C12324" s="537" t="s">
        <v>200</v>
      </c>
      <c r="D12324" s="541" t="s">
        <v>13796</v>
      </c>
      <c r="E12324" s="540" t="s">
        <v>188</v>
      </c>
      <c r="F12324" s="496"/>
    </row>
    <row r="12325" s="489" customFormat="1">
      <c r="B12325" s="494">
        <v>39873</v>
      </c>
      <c r="C12325" s="537" t="s">
        <v>200</v>
      </c>
      <c r="D12325" s="541" t="s">
        <v>13797</v>
      </c>
      <c r="E12325" s="540" t="s">
        <v>188</v>
      </c>
      <c r="F12325" s="496"/>
    </row>
    <row r="12326" s="489" customFormat="1">
      <c r="B12326" s="494">
        <v>39874</v>
      </c>
      <c r="C12326" s="537" t="s">
        <v>200</v>
      </c>
      <c r="D12326" s="541" t="s">
        <v>13798</v>
      </c>
      <c r="E12326" s="540" t="s">
        <v>188</v>
      </c>
      <c r="F12326" s="496"/>
    </row>
    <row r="12327" s="489" customFormat="1">
      <c r="B12327" s="494">
        <v>3674</v>
      </c>
      <c r="C12327" s="537" t="s">
        <v>200</v>
      </c>
      <c r="D12327" s="541" t="s">
        <v>1543</v>
      </c>
      <c r="E12327" s="540" t="s">
        <v>143</v>
      </c>
      <c r="F12327" s="496">
        <v>192.58000000000001</v>
      </c>
    </row>
    <row r="12328" s="489" customFormat="1">
      <c r="B12328" s="494">
        <v>3681</v>
      </c>
      <c r="C12328" s="537" t="s">
        <v>200</v>
      </c>
      <c r="D12328" s="541" t="s">
        <v>1544</v>
      </c>
      <c r="E12328" s="540" t="s">
        <v>143</v>
      </c>
      <c r="F12328" s="496">
        <v>286.52999999999997</v>
      </c>
    </row>
    <row r="12329" s="489" customFormat="1">
      <c r="B12329" s="494">
        <v>3676</v>
      </c>
      <c r="C12329" s="537" t="s">
        <v>200</v>
      </c>
      <c r="D12329" s="541" t="s">
        <v>1545</v>
      </c>
      <c r="E12329" s="540" t="s">
        <v>143</v>
      </c>
      <c r="F12329" s="496">
        <v>1078.29</v>
      </c>
    </row>
    <row r="12330" s="489" customFormat="1">
      <c r="B12330" s="494">
        <v>3679</v>
      </c>
      <c r="C12330" s="537" t="s">
        <v>200</v>
      </c>
      <c r="D12330" s="541" t="s">
        <v>1546</v>
      </c>
      <c r="E12330" s="540" t="s">
        <v>143</v>
      </c>
      <c r="F12330" s="496">
        <v>892.10000000000002</v>
      </c>
    </row>
    <row r="12331" s="489" customFormat="1">
      <c r="B12331" s="494">
        <v>3672</v>
      </c>
      <c r="C12331" s="537" t="s">
        <v>200</v>
      </c>
      <c r="D12331" s="541" t="s">
        <v>1547</v>
      </c>
      <c r="E12331" s="540" t="s">
        <v>143</v>
      </c>
      <c r="F12331" s="496">
        <v>3.04</v>
      </c>
    </row>
    <row r="12332" s="489" customFormat="1">
      <c r="B12332" s="494">
        <v>3671</v>
      </c>
      <c r="C12332" s="537" t="s">
        <v>200</v>
      </c>
      <c r="D12332" s="541" t="s">
        <v>1548</v>
      </c>
      <c r="E12332" s="540" t="s">
        <v>143</v>
      </c>
      <c r="F12332" s="496">
        <v>2.8700000000000001</v>
      </c>
    </row>
    <row r="12333" s="489" customFormat="1">
      <c r="B12333" s="494">
        <v>3673</v>
      </c>
      <c r="C12333" s="537" t="s">
        <v>200</v>
      </c>
      <c r="D12333" s="541" t="s">
        <v>1549</v>
      </c>
      <c r="E12333" s="540" t="s">
        <v>143</v>
      </c>
      <c r="F12333" s="496">
        <v>4.5099999999999998</v>
      </c>
    </row>
    <row r="12334" s="489" customFormat="1">
      <c r="B12334" s="494">
        <v>38394</v>
      </c>
      <c r="C12334" s="537" t="s">
        <v>200</v>
      </c>
      <c r="D12334" s="541" t="s">
        <v>1550</v>
      </c>
      <c r="E12334" s="540" t="s">
        <v>188</v>
      </c>
      <c r="F12334" s="496">
        <v>231.96000000000001</v>
      </c>
    </row>
    <row r="12335" s="489" customFormat="1">
      <c r="B12335" s="494">
        <v>3729</v>
      </c>
      <c r="C12335" s="537" t="s">
        <v>200</v>
      </c>
      <c r="D12335" s="541" t="s">
        <v>1551</v>
      </c>
      <c r="E12335" s="540" t="s">
        <v>188</v>
      </c>
      <c r="F12335" s="496">
        <v>141.91</v>
      </c>
    </row>
    <row r="12336" s="489" customFormat="1">
      <c r="B12336" s="494">
        <v>39357</v>
      </c>
      <c r="C12336" s="537" t="s">
        <v>200</v>
      </c>
      <c r="D12336" s="541" t="s">
        <v>13799</v>
      </c>
      <c r="E12336" s="540" t="s">
        <v>188</v>
      </c>
      <c r="F12336" s="496"/>
    </row>
    <row r="12337" s="489" customFormat="1">
      <c r="B12337" s="494">
        <v>39358</v>
      </c>
      <c r="C12337" s="537" t="s">
        <v>200</v>
      </c>
      <c r="D12337" s="541" t="s">
        <v>13800</v>
      </c>
      <c r="E12337" s="540" t="s">
        <v>188</v>
      </c>
      <c r="F12337" s="496"/>
    </row>
    <row r="12338" s="489" customFormat="1">
      <c r="B12338" s="494">
        <v>39355</v>
      </c>
      <c r="C12338" s="537" t="s">
        <v>200</v>
      </c>
      <c r="D12338" s="541" t="s">
        <v>13801</v>
      </c>
      <c r="E12338" s="540" t="s">
        <v>188</v>
      </c>
      <c r="F12338" s="496"/>
    </row>
    <row r="12339" s="489" customFormat="1">
      <c r="B12339" s="494">
        <v>39356</v>
      </c>
      <c r="C12339" s="537" t="s">
        <v>200</v>
      </c>
      <c r="D12339" s="541" t="s">
        <v>13802</v>
      </c>
      <c r="E12339" s="540" t="s">
        <v>188</v>
      </c>
      <c r="F12339" s="496"/>
    </row>
    <row r="12340" s="489" customFormat="1">
      <c r="B12340" s="494">
        <v>39353</v>
      </c>
      <c r="C12340" s="537" t="s">
        <v>200</v>
      </c>
      <c r="D12340" s="541" t="s">
        <v>13803</v>
      </c>
      <c r="E12340" s="540" t="s">
        <v>188</v>
      </c>
      <c r="F12340" s="496"/>
    </row>
    <row r="12341" s="489" customFormat="1">
      <c r="B12341" s="494">
        <v>39354</v>
      </c>
      <c r="C12341" s="537" t="s">
        <v>200</v>
      </c>
      <c r="D12341" s="541" t="s">
        <v>13804</v>
      </c>
      <c r="E12341" s="540" t="s">
        <v>188</v>
      </c>
      <c r="F12341" s="496"/>
    </row>
    <row r="12342" s="489" customFormat="1">
      <c r="B12342" s="494">
        <v>39398</v>
      </c>
      <c r="C12342" s="537" t="s">
        <v>200</v>
      </c>
      <c r="D12342" s="541" t="s">
        <v>1552</v>
      </c>
      <c r="E12342" s="540" t="s">
        <v>188</v>
      </c>
      <c r="F12342" s="496">
        <v>79.090000000000003</v>
      </c>
    </row>
    <row r="12343" s="489" customFormat="1">
      <c r="B12343" s="494">
        <v>13343</v>
      </c>
      <c r="C12343" s="537" t="s">
        <v>200</v>
      </c>
      <c r="D12343" s="541" t="s">
        <v>1553</v>
      </c>
      <c r="E12343" s="540" t="s">
        <v>188</v>
      </c>
      <c r="F12343" s="496">
        <v>57.289999999999999</v>
      </c>
    </row>
    <row r="12344" s="489" customFormat="1">
      <c r="B12344" s="494">
        <v>12118</v>
      </c>
      <c r="C12344" s="537" t="s">
        <v>200</v>
      </c>
      <c r="D12344" s="541" t="s">
        <v>1554</v>
      </c>
      <c r="E12344" s="540" t="s">
        <v>188</v>
      </c>
      <c r="F12344" s="496">
        <v>20.920000000000002</v>
      </c>
    </row>
    <row r="12345" s="489" customFormat="1">
      <c r="B12345" s="494">
        <v>39482</v>
      </c>
      <c r="C12345" s="537" t="s">
        <v>200</v>
      </c>
      <c r="D12345" s="541" t="s">
        <v>13805</v>
      </c>
      <c r="E12345" s="540" t="s">
        <v>188</v>
      </c>
      <c r="F12345" s="496">
        <v>617.75999999999999</v>
      </c>
    </row>
    <row r="12346" s="489" customFormat="1">
      <c r="B12346" s="494">
        <v>39486</v>
      </c>
      <c r="C12346" s="537" t="s">
        <v>200</v>
      </c>
      <c r="D12346" s="541" t="s">
        <v>13806</v>
      </c>
      <c r="E12346" s="540" t="s">
        <v>188</v>
      </c>
      <c r="F12346" s="496">
        <v>504.18000000000001</v>
      </c>
    </row>
    <row r="12347" s="489" customFormat="1">
      <c r="B12347" s="494">
        <v>39484</v>
      </c>
      <c r="C12347" s="537" t="s">
        <v>200</v>
      </c>
      <c r="D12347" s="541" t="s">
        <v>13807</v>
      </c>
      <c r="E12347" s="540" t="s">
        <v>188</v>
      </c>
      <c r="F12347" s="496">
        <v>617.75999999999999</v>
      </c>
    </row>
    <row r="12348" s="489" customFormat="1">
      <c r="B12348" s="494">
        <v>39488</v>
      </c>
      <c r="C12348" s="537" t="s">
        <v>200</v>
      </c>
      <c r="D12348" s="541" t="s">
        <v>13808</v>
      </c>
      <c r="E12348" s="540" t="s">
        <v>188</v>
      </c>
      <c r="F12348" s="496">
        <v>512.44000000000005</v>
      </c>
    </row>
    <row r="12349" s="489" customFormat="1">
      <c r="B12349" s="494">
        <v>39485</v>
      </c>
      <c r="C12349" s="537" t="s">
        <v>200</v>
      </c>
      <c r="D12349" s="541" t="s">
        <v>13809</v>
      </c>
      <c r="E12349" s="540" t="s">
        <v>188</v>
      </c>
      <c r="F12349" s="496">
        <v>617.75999999999999</v>
      </c>
    </row>
    <row r="12350" s="489" customFormat="1">
      <c r="B12350" s="494">
        <v>39489</v>
      </c>
      <c r="C12350" s="537" t="s">
        <v>200</v>
      </c>
      <c r="D12350" s="541" t="s">
        <v>13810</v>
      </c>
      <c r="E12350" s="540" t="s">
        <v>188</v>
      </c>
      <c r="F12350" s="496">
        <v>521.13</v>
      </c>
    </row>
    <row r="12351" s="489" customFormat="1">
      <c r="B12351" s="494">
        <v>39490</v>
      </c>
      <c r="C12351" s="537" t="s">
        <v>200</v>
      </c>
      <c r="D12351" s="541" t="s">
        <v>13811</v>
      </c>
      <c r="E12351" s="540" t="s">
        <v>188</v>
      </c>
      <c r="F12351" s="496">
        <v>776.53999999999996</v>
      </c>
    </row>
    <row r="12352" s="489" customFormat="1">
      <c r="B12352" s="494">
        <v>39494</v>
      </c>
      <c r="C12352" s="537" t="s">
        <v>200</v>
      </c>
      <c r="D12352" s="541" t="s">
        <v>13812</v>
      </c>
      <c r="E12352" s="540" t="s">
        <v>188</v>
      </c>
      <c r="F12352" s="496">
        <v>557.62</v>
      </c>
    </row>
    <row r="12353" s="489" customFormat="1">
      <c r="B12353" s="494">
        <v>39495</v>
      </c>
      <c r="C12353" s="537" t="s">
        <v>200</v>
      </c>
      <c r="D12353" s="541" t="s">
        <v>13813</v>
      </c>
      <c r="E12353" s="540" t="s">
        <v>188</v>
      </c>
      <c r="F12353" s="496">
        <v>628.37</v>
      </c>
    </row>
    <row r="12354" s="489" customFormat="1">
      <c r="B12354" s="494">
        <v>39496</v>
      </c>
      <c r="C12354" s="537" t="s">
        <v>200</v>
      </c>
      <c r="D12354" s="541" t="s">
        <v>13814</v>
      </c>
      <c r="E12354" s="540" t="s">
        <v>188</v>
      </c>
      <c r="F12354" s="496">
        <v>691.20000000000005</v>
      </c>
    </row>
    <row r="12355" s="489" customFormat="1">
      <c r="B12355" s="494">
        <v>39492</v>
      </c>
      <c r="C12355" s="537" t="s">
        <v>200</v>
      </c>
      <c r="D12355" s="541" t="s">
        <v>13815</v>
      </c>
      <c r="E12355" s="540" t="s">
        <v>188</v>
      </c>
      <c r="F12355" s="496">
        <v>800.22000000000003</v>
      </c>
    </row>
    <row r="12356" s="489" customFormat="1">
      <c r="B12356" s="494">
        <v>39497</v>
      </c>
      <c r="C12356" s="537" t="s">
        <v>200</v>
      </c>
      <c r="D12356" s="541" t="s">
        <v>13816</v>
      </c>
      <c r="E12356" s="540" t="s">
        <v>188</v>
      </c>
      <c r="F12356" s="496">
        <v>722.80999999999995</v>
      </c>
    </row>
    <row r="12357" s="489" customFormat="1">
      <c r="B12357" s="494">
        <v>39493</v>
      </c>
      <c r="C12357" s="537" t="s">
        <v>200</v>
      </c>
      <c r="D12357" s="541" t="s">
        <v>13817</v>
      </c>
      <c r="E12357" s="540" t="s">
        <v>188</v>
      </c>
      <c r="F12357" s="496">
        <v>858.32000000000005</v>
      </c>
    </row>
    <row r="12358" s="489" customFormat="1">
      <c r="B12358" s="494">
        <v>43628</v>
      </c>
      <c r="C12358" s="537" t="s">
        <v>200</v>
      </c>
      <c r="D12358" s="541" t="s">
        <v>13818</v>
      </c>
      <c r="E12358" s="540" t="s">
        <v>188</v>
      </c>
      <c r="F12358" s="496">
        <v>910.38999999999999</v>
      </c>
    </row>
    <row r="12359" s="489" customFormat="1">
      <c r="B12359" s="494">
        <v>39500</v>
      </c>
      <c r="C12359" s="537" t="s">
        <v>200</v>
      </c>
      <c r="D12359" s="541" t="s">
        <v>13819</v>
      </c>
      <c r="E12359" s="540" t="s">
        <v>188</v>
      </c>
      <c r="F12359" s="496">
        <v>936.49000000000001</v>
      </c>
    </row>
    <row r="12360" s="489" customFormat="1">
      <c r="B12360" s="494">
        <v>39498</v>
      </c>
      <c r="C12360" s="537" t="s">
        <v>200</v>
      </c>
      <c r="D12360" s="541" t="s">
        <v>13820</v>
      </c>
      <c r="E12360" s="540" t="s">
        <v>188</v>
      </c>
      <c r="F12360" s="496">
        <v>1155.01</v>
      </c>
    </row>
    <row r="12361" s="489" customFormat="1">
      <c r="B12361" s="494">
        <v>43621</v>
      </c>
      <c r="C12361" s="537" t="s">
        <v>200</v>
      </c>
      <c r="D12361" s="541" t="s">
        <v>13821</v>
      </c>
      <c r="E12361" s="540" t="s">
        <v>188</v>
      </c>
      <c r="F12361" s="496">
        <v>967.28999999999996</v>
      </c>
    </row>
    <row r="12362" s="489" customFormat="1">
      <c r="B12362" s="494">
        <v>39501</v>
      </c>
      <c r="C12362" s="537" t="s">
        <v>200</v>
      </c>
      <c r="D12362" s="541" t="s">
        <v>13822</v>
      </c>
      <c r="E12362" s="540" t="s">
        <v>188</v>
      </c>
      <c r="F12362" s="496">
        <v>961.85000000000002</v>
      </c>
    </row>
    <row r="12363" s="489" customFormat="1">
      <c r="B12363" s="494">
        <v>39499</v>
      </c>
      <c r="C12363" s="537" t="s">
        <v>200</v>
      </c>
      <c r="D12363" s="541" t="s">
        <v>13823</v>
      </c>
      <c r="E12363" s="540" t="s">
        <v>188</v>
      </c>
      <c r="F12363" s="496">
        <v>1171.4100000000001</v>
      </c>
    </row>
    <row r="12364" s="489" customFormat="1">
      <c r="B12364" s="494">
        <v>3733</v>
      </c>
      <c r="C12364" s="537" t="s">
        <v>200</v>
      </c>
      <c r="D12364" s="541" t="s">
        <v>13824</v>
      </c>
      <c r="E12364" s="540" t="s">
        <v>12625</v>
      </c>
      <c r="F12364" s="496">
        <v>88.060000000000002</v>
      </c>
    </row>
    <row r="12365" s="489" customFormat="1">
      <c r="B12365" s="494">
        <v>3731</v>
      </c>
      <c r="C12365" s="537" t="s">
        <v>200</v>
      </c>
      <c r="D12365" s="541" t="s">
        <v>13825</v>
      </c>
      <c r="E12365" s="540" t="s">
        <v>12625</v>
      </c>
      <c r="F12365" s="496">
        <v>78.790000000000006</v>
      </c>
    </row>
    <row r="12366" s="489" customFormat="1">
      <c r="B12366" s="494">
        <v>38137</v>
      </c>
      <c r="C12366" s="537" t="s">
        <v>200</v>
      </c>
      <c r="D12366" s="541" t="s">
        <v>13826</v>
      </c>
      <c r="E12366" s="540" t="s">
        <v>12625</v>
      </c>
      <c r="F12366" s="496">
        <v>94.239999999999995</v>
      </c>
    </row>
    <row r="12367" s="489" customFormat="1">
      <c r="B12367" s="494">
        <v>38138</v>
      </c>
      <c r="C12367" s="537" t="s">
        <v>200</v>
      </c>
      <c r="D12367" s="541" t="s">
        <v>13827</v>
      </c>
      <c r="E12367" s="540" t="s">
        <v>12625</v>
      </c>
      <c r="F12367" s="496">
        <v>97.849999999999994</v>
      </c>
    </row>
    <row r="12368" s="489" customFormat="1">
      <c r="B12368" s="494">
        <v>3736</v>
      </c>
      <c r="C12368" s="537" t="s">
        <v>200</v>
      </c>
      <c r="D12368" s="541" t="s">
        <v>13828</v>
      </c>
      <c r="E12368" s="540" t="s">
        <v>12625</v>
      </c>
      <c r="F12368" s="496">
        <v>64</v>
      </c>
    </row>
    <row r="12369" s="489" customFormat="1">
      <c r="B12369" s="494">
        <v>3741</v>
      </c>
      <c r="C12369" s="537" t="s">
        <v>200</v>
      </c>
      <c r="D12369" s="541" t="s">
        <v>13829</v>
      </c>
      <c r="E12369" s="540" t="s">
        <v>12625</v>
      </c>
      <c r="F12369" s="496">
        <v>66.709999999999994</v>
      </c>
    </row>
    <row r="12370" s="489" customFormat="1">
      <c r="B12370" s="494">
        <v>3743</v>
      </c>
      <c r="C12370" s="537" t="s">
        <v>200</v>
      </c>
      <c r="D12370" s="541" t="s">
        <v>13830</v>
      </c>
      <c r="E12370" s="540" t="s">
        <v>12625</v>
      </c>
      <c r="F12370" s="496">
        <v>66.480000000000004</v>
      </c>
    </row>
    <row r="12371" s="489" customFormat="1">
      <c r="B12371" s="494">
        <v>3737</v>
      </c>
      <c r="C12371" s="537" t="s">
        <v>200</v>
      </c>
      <c r="D12371" s="541" t="s">
        <v>13831</v>
      </c>
      <c r="E12371" s="540" t="s">
        <v>12625</v>
      </c>
      <c r="F12371" s="496">
        <v>80.620000000000005</v>
      </c>
    </row>
    <row r="12372" s="489" customFormat="1">
      <c r="B12372" s="494">
        <v>3742</v>
      </c>
      <c r="C12372" s="537" t="s">
        <v>200</v>
      </c>
      <c r="D12372" s="541" t="s">
        <v>1555</v>
      </c>
      <c r="E12372" s="540" t="s">
        <v>12625</v>
      </c>
      <c r="F12372" s="496">
        <v>96.489999999999995</v>
      </c>
    </row>
    <row r="12373" s="489" customFormat="1">
      <c r="B12373" s="494">
        <v>3746</v>
      </c>
      <c r="C12373" s="537" t="s">
        <v>200</v>
      </c>
      <c r="D12373" s="541" t="s">
        <v>1556</v>
      </c>
      <c r="E12373" s="540" t="s">
        <v>12625</v>
      </c>
      <c r="F12373" s="496">
        <v>112.66</v>
      </c>
    </row>
    <row r="12374" s="489" customFormat="1">
      <c r="B12374" s="494">
        <v>21106</v>
      </c>
      <c r="C12374" s="537" t="s">
        <v>200</v>
      </c>
      <c r="D12374" s="541" t="s">
        <v>13832</v>
      </c>
      <c r="E12374" s="540" t="s">
        <v>186</v>
      </c>
      <c r="F12374" s="496">
        <v>54.369999999999997</v>
      </c>
    </row>
    <row r="12375" s="489" customFormat="1">
      <c r="B12375" s="494">
        <v>38194</v>
      </c>
      <c r="C12375" s="537" t="s">
        <v>200</v>
      </c>
      <c r="D12375" s="541" t="s">
        <v>1560</v>
      </c>
      <c r="E12375" s="540" t="s">
        <v>188</v>
      </c>
      <c r="F12375" s="496">
        <v>5</v>
      </c>
    </row>
    <row r="12376" s="489" customFormat="1">
      <c r="B12376" s="494">
        <v>38193</v>
      </c>
      <c r="C12376" s="537" t="s">
        <v>200</v>
      </c>
      <c r="D12376" s="541" t="s">
        <v>1561</v>
      </c>
      <c r="E12376" s="540" t="s">
        <v>188</v>
      </c>
      <c r="F12376" s="496">
        <v>4.3399999999999999</v>
      </c>
    </row>
    <row r="12377" s="489" customFormat="1">
      <c r="B12377" s="494">
        <v>39388</v>
      </c>
      <c r="C12377" s="537" t="s">
        <v>200</v>
      </c>
      <c r="D12377" s="541" t="s">
        <v>1557</v>
      </c>
      <c r="E12377" s="540" t="s">
        <v>188</v>
      </c>
      <c r="F12377" s="496">
        <v>6.1500000000000004</v>
      </c>
    </row>
    <row r="12378" s="489" customFormat="1">
      <c r="B12378" s="494">
        <v>39387</v>
      </c>
      <c r="C12378" s="537" t="s">
        <v>200</v>
      </c>
      <c r="D12378" s="541" t="s">
        <v>1558</v>
      </c>
      <c r="E12378" s="540" t="s">
        <v>188</v>
      </c>
      <c r="F12378" s="496">
        <v>9.5800000000000001</v>
      </c>
    </row>
    <row r="12379" s="489" customFormat="1">
      <c r="B12379" s="494">
        <v>39386</v>
      </c>
      <c r="C12379" s="537" t="s">
        <v>200</v>
      </c>
      <c r="D12379" s="541" t="s">
        <v>1559</v>
      </c>
      <c r="E12379" s="540" t="s">
        <v>188</v>
      </c>
      <c r="F12379" s="496">
        <v>6.6799999999999997</v>
      </c>
    </row>
    <row r="12380" s="489" customFormat="1">
      <c r="B12380" s="494">
        <v>45229</v>
      </c>
      <c r="C12380" s="537" t="s">
        <v>200</v>
      </c>
      <c r="D12380" s="541" t="s">
        <v>13833</v>
      </c>
      <c r="E12380" s="540" t="s">
        <v>188</v>
      </c>
      <c r="F12380" s="496">
        <v>2.7999999999999998</v>
      </c>
    </row>
    <row r="12381" s="489" customFormat="1">
      <c r="B12381" s="494">
        <v>746</v>
      </c>
      <c r="C12381" s="537" t="s">
        <v>200</v>
      </c>
      <c r="D12381" s="541" t="s">
        <v>13834</v>
      </c>
      <c r="E12381" s="540" t="s">
        <v>188</v>
      </c>
      <c r="F12381" s="496">
        <v>2838</v>
      </c>
    </row>
    <row r="12382" s="489" customFormat="1">
      <c r="B12382" s="494">
        <v>20269</v>
      </c>
      <c r="C12382" s="537" t="s">
        <v>200</v>
      </c>
      <c r="D12382" s="541" t="s">
        <v>13835</v>
      </c>
      <c r="E12382" s="540" t="s">
        <v>188</v>
      </c>
      <c r="F12382" s="496">
        <v>111.5</v>
      </c>
    </row>
    <row r="12383" s="489" customFormat="1">
      <c r="B12383" s="494">
        <v>20270</v>
      </c>
      <c r="C12383" s="537" t="s">
        <v>200</v>
      </c>
      <c r="D12383" s="541" t="s">
        <v>13836</v>
      </c>
      <c r="E12383" s="540" t="s">
        <v>188</v>
      </c>
      <c r="F12383" s="496">
        <v>123.2</v>
      </c>
    </row>
    <row r="12384" s="489" customFormat="1">
      <c r="B12384" s="494">
        <v>11696</v>
      </c>
      <c r="C12384" s="537" t="s">
        <v>200</v>
      </c>
      <c r="D12384" s="541" t="s">
        <v>13837</v>
      </c>
      <c r="E12384" s="540" t="s">
        <v>188</v>
      </c>
      <c r="F12384" s="496">
        <v>197.22</v>
      </c>
    </row>
    <row r="12385" s="489" customFormat="1">
      <c r="B12385" s="494">
        <v>10427</v>
      </c>
      <c r="C12385" s="537" t="s">
        <v>200</v>
      </c>
      <c r="D12385" s="541" t="s">
        <v>13838</v>
      </c>
      <c r="E12385" s="540" t="s">
        <v>188</v>
      </c>
      <c r="F12385" s="496">
        <v>551.89999999999998</v>
      </c>
    </row>
    <row r="12386" s="489" customFormat="1">
      <c r="B12386" s="494">
        <v>10428</v>
      </c>
      <c r="C12386" s="537" t="s">
        <v>200</v>
      </c>
      <c r="D12386" s="541" t="s">
        <v>13839</v>
      </c>
      <c r="E12386" s="540" t="s">
        <v>188</v>
      </c>
      <c r="F12386" s="496">
        <v>568.63</v>
      </c>
    </row>
    <row r="12387" s="489" customFormat="1">
      <c r="B12387" s="494">
        <v>36521</v>
      </c>
      <c r="C12387" s="537" t="s">
        <v>200</v>
      </c>
      <c r="D12387" s="541" t="s">
        <v>13840</v>
      </c>
      <c r="E12387" s="540" t="s">
        <v>188</v>
      </c>
      <c r="F12387" s="496">
        <v>177.41999999999999</v>
      </c>
    </row>
    <row r="12388" s="489" customFormat="1">
      <c r="B12388" s="494">
        <v>36794</v>
      </c>
      <c r="C12388" s="537" t="s">
        <v>200</v>
      </c>
      <c r="D12388" s="541" t="s">
        <v>13841</v>
      </c>
      <c r="E12388" s="540" t="s">
        <v>188</v>
      </c>
      <c r="F12388" s="496">
        <v>188.88</v>
      </c>
    </row>
    <row r="12389" s="489" customFormat="1">
      <c r="B12389" s="494">
        <v>10426</v>
      </c>
      <c r="C12389" s="537" t="s">
        <v>200</v>
      </c>
      <c r="D12389" s="541" t="s">
        <v>13842</v>
      </c>
      <c r="E12389" s="540" t="s">
        <v>188</v>
      </c>
      <c r="F12389" s="496">
        <v>211.5</v>
      </c>
    </row>
    <row r="12390" s="489" customFormat="1">
      <c r="B12390" s="494">
        <v>10425</v>
      </c>
      <c r="C12390" s="537" t="s">
        <v>200</v>
      </c>
      <c r="D12390" s="541" t="s">
        <v>13843</v>
      </c>
      <c r="E12390" s="540" t="s">
        <v>188</v>
      </c>
      <c r="F12390" s="496">
        <v>107.3</v>
      </c>
    </row>
    <row r="12391" s="489" customFormat="1">
      <c r="B12391" s="494">
        <v>10431</v>
      </c>
      <c r="C12391" s="537" t="s">
        <v>200</v>
      </c>
      <c r="D12391" s="541" t="s">
        <v>13844</v>
      </c>
      <c r="E12391" s="540" t="s">
        <v>188</v>
      </c>
      <c r="F12391" s="496">
        <v>367.35000000000002</v>
      </c>
    </row>
    <row r="12392" s="489" customFormat="1">
      <c r="B12392" s="494">
        <v>10429</v>
      </c>
      <c r="C12392" s="537" t="s">
        <v>200</v>
      </c>
      <c r="D12392" s="541" t="s">
        <v>13845</v>
      </c>
      <c r="E12392" s="540" t="s">
        <v>188</v>
      </c>
      <c r="F12392" s="496">
        <v>181.22</v>
      </c>
    </row>
    <row r="12393" s="489" customFormat="1">
      <c r="B12393" s="494">
        <v>10853</v>
      </c>
      <c r="C12393" s="537" t="s">
        <v>200</v>
      </c>
      <c r="D12393" s="541" t="s">
        <v>1562</v>
      </c>
      <c r="E12393" s="540" t="s">
        <v>188</v>
      </c>
      <c r="F12393" s="496">
        <v>113.01000000000001</v>
      </c>
    </row>
    <row r="12394" s="489" customFormat="1">
      <c r="B12394" s="494">
        <v>5093</v>
      </c>
      <c r="C12394" s="537" t="s">
        <v>200</v>
      </c>
      <c r="D12394" s="541" t="s">
        <v>1563</v>
      </c>
      <c r="E12394" s="540" t="s">
        <v>196</v>
      </c>
      <c r="F12394" s="496">
        <v>19.440000000000001</v>
      </c>
    </row>
    <row r="12395" s="489" customFormat="1">
      <c r="B12395" s="494">
        <v>45254</v>
      </c>
      <c r="C12395" s="537" t="s">
        <v>200</v>
      </c>
      <c r="D12395" s="541" t="s">
        <v>13846</v>
      </c>
      <c r="E12395" s="540" t="s">
        <v>188</v>
      </c>
      <c r="F12395" s="496">
        <v>37.159999999999997</v>
      </c>
    </row>
    <row r="12396" s="489" customFormat="1">
      <c r="B12396" s="494">
        <v>45253</v>
      </c>
      <c r="C12396" s="537" t="s">
        <v>200</v>
      </c>
      <c r="D12396" s="541" t="s">
        <v>13847</v>
      </c>
      <c r="E12396" s="540" t="s">
        <v>188</v>
      </c>
      <c r="F12396" s="496">
        <v>48.159999999999997</v>
      </c>
    </row>
    <row r="12397" s="489" customFormat="1">
      <c r="B12397" s="494">
        <v>44331</v>
      </c>
      <c r="C12397" s="537" t="s">
        <v>200</v>
      </c>
      <c r="D12397" s="541" t="s">
        <v>13848</v>
      </c>
      <c r="E12397" s="540" t="s">
        <v>187</v>
      </c>
      <c r="F12397" s="496">
        <v>68.090000000000003</v>
      </c>
    </row>
    <row r="12398" s="489" customFormat="1">
      <c r="B12398" s="494">
        <v>37768</v>
      </c>
      <c r="C12398" s="537" t="s">
        <v>200</v>
      </c>
      <c r="D12398" s="541" t="s">
        <v>1564</v>
      </c>
      <c r="E12398" s="540" t="s">
        <v>188</v>
      </c>
      <c r="F12398" s="496"/>
    </row>
    <row r="12399" s="489" customFormat="1">
      <c r="B12399" s="494">
        <v>37773</v>
      </c>
      <c r="C12399" s="537" t="s">
        <v>200</v>
      </c>
      <c r="D12399" s="541" t="s">
        <v>1565</v>
      </c>
      <c r="E12399" s="540" t="s">
        <v>188</v>
      </c>
      <c r="F12399" s="496"/>
    </row>
    <row r="12400" s="489" customFormat="1">
      <c r="B12400" s="494">
        <v>37769</v>
      </c>
      <c r="C12400" s="537" t="s">
        <v>200</v>
      </c>
      <c r="D12400" s="541" t="s">
        <v>1566</v>
      </c>
      <c r="E12400" s="540" t="s">
        <v>188</v>
      </c>
      <c r="F12400" s="496"/>
    </row>
    <row r="12401" s="489" customFormat="1">
      <c r="B12401" s="494">
        <v>37770</v>
      </c>
      <c r="C12401" s="537" t="s">
        <v>200</v>
      </c>
      <c r="D12401" s="541" t="s">
        <v>1567</v>
      </c>
      <c r="E12401" s="540" t="s">
        <v>188</v>
      </c>
      <c r="F12401" s="496"/>
    </row>
    <row r="12402" s="489" customFormat="1">
      <c r="B12402" s="494">
        <v>38382</v>
      </c>
      <c r="C12402" s="537" t="s">
        <v>200</v>
      </c>
      <c r="D12402" s="541" t="s">
        <v>13849</v>
      </c>
      <c r="E12402" s="540" t="s">
        <v>188</v>
      </c>
      <c r="F12402" s="496">
        <v>16.07</v>
      </c>
    </row>
    <row r="12403" s="489" customFormat="1">
      <c r="B12403" s="494">
        <v>38383</v>
      </c>
      <c r="C12403" s="537" t="s">
        <v>200</v>
      </c>
      <c r="D12403" s="541" t="s">
        <v>13850</v>
      </c>
      <c r="E12403" s="540" t="s">
        <v>188</v>
      </c>
      <c r="F12403" s="496">
        <v>2.5499999999999998</v>
      </c>
    </row>
    <row r="12404" s="489" customFormat="1">
      <c r="B12404" s="494">
        <v>3768</v>
      </c>
      <c r="C12404" s="537" t="s">
        <v>200</v>
      </c>
      <c r="D12404" s="541" t="s">
        <v>1568</v>
      </c>
      <c r="E12404" s="540" t="s">
        <v>188</v>
      </c>
      <c r="F12404" s="496">
        <v>3.8300000000000001</v>
      </c>
    </row>
    <row r="12405" s="489" customFormat="1">
      <c r="B12405" s="494">
        <v>3767</v>
      </c>
      <c r="C12405" s="537" t="s">
        <v>200</v>
      </c>
      <c r="D12405" s="541" t="s">
        <v>13851</v>
      </c>
      <c r="E12405" s="540" t="s">
        <v>188</v>
      </c>
      <c r="F12405" s="496">
        <v>1.28</v>
      </c>
    </row>
    <row r="12406" s="489" customFormat="1">
      <c r="B12406" s="494">
        <v>13192</v>
      </c>
      <c r="C12406" s="537" t="s">
        <v>200</v>
      </c>
      <c r="D12406" s="541" t="s">
        <v>13852</v>
      </c>
      <c r="E12406" s="540" t="s">
        <v>188</v>
      </c>
      <c r="F12406" s="496">
        <v>2887.1399999999999</v>
      </c>
    </row>
    <row r="12407" s="489" customFormat="1">
      <c r="B12407" s="494">
        <v>38413</v>
      </c>
      <c r="C12407" s="537" t="s">
        <v>200</v>
      </c>
      <c r="D12407" s="541" t="s">
        <v>13853</v>
      </c>
      <c r="E12407" s="540" t="s">
        <v>188</v>
      </c>
      <c r="F12407" s="496">
        <v>1104.76</v>
      </c>
    </row>
    <row r="12408" s="489" customFormat="1">
      <c r="B12408" s="494">
        <v>42440</v>
      </c>
      <c r="C12408" s="537" t="s">
        <v>200</v>
      </c>
      <c r="D12408" s="541" t="s">
        <v>1569</v>
      </c>
      <c r="E12408" s="540" t="s">
        <v>188</v>
      </c>
      <c r="F12408" s="496"/>
    </row>
    <row r="12409" s="489" customFormat="1">
      <c r="B12409" s="494">
        <v>20193</v>
      </c>
      <c r="C12409" s="537" t="s">
        <v>200</v>
      </c>
      <c r="D12409" s="541" t="s">
        <v>13854</v>
      </c>
      <c r="E12409" s="540" t="s">
        <v>14979</v>
      </c>
      <c r="F12409" s="496">
        <v>15</v>
      </c>
    </row>
    <row r="12410" s="489" customFormat="1">
      <c r="B12410" s="494">
        <v>10527</v>
      </c>
      <c r="C12410" s="537" t="s">
        <v>200</v>
      </c>
      <c r="D12410" s="541" t="s">
        <v>13855</v>
      </c>
      <c r="E12410" s="540" t="s">
        <v>1570</v>
      </c>
      <c r="F12410" s="496">
        <v>20</v>
      </c>
    </row>
    <row r="12411" s="489" customFormat="1">
      <c r="B12411" s="494">
        <v>41805</v>
      </c>
      <c r="C12411" s="537" t="s">
        <v>200</v>
      </c>
      <c r="D12411" s="541" t="s">
        <v>1571</v>
      </c>
      <c r="E12411" s="540" t="s">
        <v>185</v>
      </c>
      <c r="F12411" s="496">
        <v>575</v>
      </c>
    </row>
    <row r="12412" s="489" customFormat="1">
      <c r="B12412" s="494">
        <v>40271</v>
      </c>
      <c r="C12412" s="537" t="s">
        <v>200</v>
      </c>
      <c r="D12412" s="541" t="s">
        <v>1572</v>
      </c>
      <c r="E12412" s="540" t="s">
        <v>14980</v>
      </c>
      <c r="F12412" s="496">
        <v>15.31</v>
      </c>
    </row>
    <row r="12413" s="489" customFormat="1">
      <c r="B12413" s="494">
        <v>40287</v>
      </c>
      <c r="C12413" s="537" t="s">
        <v>200</v>
      </c>
      <c r="D12413" s="541" t="s">
        <v>1573</v>
      </c>
      <c r="E12413" s="540" t="s">
        <v>185</v>
      </c>
      <c r="F12413" s="496">
        <v>5.8899999999999997</v>
      </c>
    </row>
    <row r="12414" s="489" customFormat="1">
      <c r="B12414" s="494">
        <v>4084</v>
      </c>
      <c r="C12414" s="537" t="s">
        <v>200</v>
      </c>
      <c r="D12414" s="541" t="s">
        <v>13856</v>
      </c>
      <c r="E12414" s="540" t="s">
        <v>157</v>
      </c>
      <c r="F12414" s="496">
        <v>1.76</v>
      </c>
    </row>
    <row r="12415" s="489" customFormat="1">
      <c r="B12415" s="494">
        <v>743</v>
      </c>
      <c r="C12415" s="537" t="s">
        <v>200</v>
      </c>
      <c r="D12415" s="541" t="s">
        <v>13857</v>
      </c>
      <c r="E12415" s="540" t="s">
        <v>157</v>
      </c>
      <c r="F12415" s="496">
        <v>1.76</v>
      </c>
    </row>
    <row r="12416" s="489" customFormat="1">
      <c r="B12416" s="494">
        <v>40293</v>
      </c>
      <c r="C12416" s="537" t="s">
        <v>200</v>
      </c>
      <c r="D12416" s="541" t="s">
        <v>13858</v>
      </c>
      <c r="E12416" s="540" t="s">
        <v>157</v>
      </c>
      <c r="F12416" s="496">
        <v>2.1099999999999999</v>
      </c>
    </row>
    <row r="12417" s="489" customFormat="1">
      <c r="B12417" s="494">
        <v>40294</v>
      </c>
      <c r="C12417" s="537" t="s">
        <v>200</v>
      </c>
      <c r="D12417" s="541" t="s">
        <v>13859</v>
      </c>
      <c r="E12417" s="540" t="s">
        <v>157</v>
      </c>
      <c r="F12417" s="496">
        <v>1.76</v>
      </c>
    </row>
    <row r="12418" s="489" customFormat="1">
      <c r="B12418" s="494">
        <v>4085</v>
      </c>
      <c r="C12418" s="537" t="s">
        <v>200</v>
      </c>
      <c r="D12418" s="541" t="s">
        <v>13860</v>
      </c>
      <c r="E12418" s="540" t="s">
        <v>157</v>
      </c>
      <c r="F12418" s="496">
        <v>2.46</v>
      </c>
    </row>
    <row r="12419" s="489" customFormat="1">
      <c r="B12419" s="494">
        <v>10779</v>
      </c>
      <c r="C12419" s="537" t="s">
        <v>200</v>
      </c>
      <c r="D12419" s="541" t="s">
        <v>13861</v>
      </c>
      <c r="E12419" s="540" t="s">
        <v>185</v>
      </c>
      <c r="F12419" s="496">
        <v>1287.5</v>
      </c>
    </row>
    <row r="12420" s="489" customFormat="1">
      <c r="B12420" s="494">
        <v>10777</v>
      </c>
      <c r="C12420" s="537" t="s">
        <v>200</v>
      </c>
      <c r="D12420" s="541" t="s">
        <v>13862</v>
      </c>
      <c r="E12420" s="540" t="s">
        <v>185</v>
      </c>
      <c r="F12420" s="496">
        <v>1169.47</v>
      </c>
    </row>
    <row r="12421" s="489" customFormat="1">
      <c r="B12421" s="494">
        <v>10775</v>
      </c>
      <c r="C12421" s="537" t="s">
        <v>200</v>
      </c>
      <c r="D12421" s="541" t="s">
        <v>13863</v>
      </c>
      <c r="E12421" s="540" t="s">
        <v>185</v>
      </c>
      <c r="F12421" s="496">
        <v>1030</v>
      </c>
    </row>
    <row r="12422" s="489" customFormat="1">
      <c r="B12422" s="494">
        <v>10776</v>
      </c>
      <c r="C12422" s="537" t="s">
        <v>200</v>
      </c>
      <c r="D12422" s="541" t="s">
        <v>13864</v>
      </c>
      <c r="E12422" s="540" t="s">
        <v>185</v>
      </c>
      <c r="F12422" s="496">
        <v>804.67999999999995</v>
      </c>
    </row>
    <row r="12423" s="489" customFormat="1">
      <c r="B12423" s="494">
        <v>10778</v>
      </c>
      <c r="C12423" s="537" t="s">
        <v>200</v>
      </c>
      <c r="D12423" s="541" t="s">
        <v>13865</v>
      </c>
      <c r="E12423" s="540" t="s">
        <v>185</v>
      </c>
      <c r="F12423" s="496">
        <v>1287.5</v>
      </c>
    </row>
    <row r="12424" s="489" customFormat="1">
      <c r="B12424" s="494">
        <v>40339</v>
      </c>
      <c r="C12424" s="537" t="s">
        <v>200</v>
      </c>
      <c r="D12424" s="541" t="s">
        <v>13866</v>
      </c>
      <c r="E12424" s="540" t="s">
        <v>14980</v>
      </c>
      <c r="F12424" s="496">
        <v>5.3700000000000001</v>
      </c>
    </row>
    <row r="12425" s="489" customFormat="1">
      <c r="B12425" s="494">
        <v>10749</v>
      </c>
      <c r="C12425" s="537" t="s">
        <v>200</v>
      </c>
      <c r="D12425" s="541" t="s">
        <v>1574</v>
      </c>
      <c r="E12425" s="540" t="s">
        <v>14980</v>
      </c>
      <c r="F12425" s="496">
        <v>17.75</v>
      </c>
    </row>
    <row r="12426" s="489" customFormat="1">
      <c r="B12426" s="494">
        <v>40290</v>
      </c>
      <c r="C12426" s="537" t="s">
        <v>200</v>
      </c>
      <c r="D12426" s="541" t="s">
        <v>1575</v>
      </c>
      <c r="E12426" s="540" t="s">
        <v>14980</v>
      </c>
      <c r="F12426" s="496">
        <v>9.5999999999999996</v>
      </c>
    </row>
    <row r="12427" s="489" customFormat="1">
      <c r="B12427" s="494">
        <v>3346</v>
      </c>
      <c r="C12427" s="537" t="s">
        <v>200</v>
      </c>
      <c r="D12427" s="541" t="s">
        <v>1576</v>
      </c>
      <c r="E12427" s="540" t="s">
        <v>157</v>
      </c>
      <c r="F12427" s="496">
        <v>21.530000000000001</v>
      </c>
    </row>
    <row r="12428" s="489" customFormat="1">
      <c r="B12428" s="494">
        <v>3348</v>
      </c>
      <c r="C12428" s="537" t="s">
        <v>200</v>
      </c>
      <c r="D12428" s="541" t="s">
        <v>1577</v>
      </c>
      <c r="E12428" s="540" t="s">
        <v>157</v>
      </c>
      <c r="F12428" s="496">
        <v>25.75</v>
      </c>
    </row>
    <row r="12429" s="489" customFormat="1">
      <c r="B12429" s="494">
        <v>39833</v>
      </c>
      <c r="C12429" s="537" t="s">
        <v>200</v>
      </c>
      <c r="D12429" s="541" t="s">
        <v>1578</v>
      </c>
      <c r="E12429" s="540" t="s">
        <v>157</v>
      </c>
      <c r="F12429" s="496">
        <v>35.280000000000001</v>
      </c>
    </row>
    <row r="12430" s="489" customFormat="1">
      <c r="B12430" s="494">
        <v>7252</v>
      </c>
      <c r="C12430" s="537" t="s">
        <v>200</v>
      </c>
      <c r="D12430" s="541" t="s">
        <v>1579</v>
      </c>
      <c r="E12430" s="540" t="s">
        <v>157</v>
      </c>
      <c r="F12430" s="496">
        <v>1.9099999999999999</v>
      </c>
    </row>
    <row r="12431" s="489" customFormat="1">
      <c r="B12431" s="494">
        <v>7247</v>
      </c>
      <c r="C12431" s="537" t="s">
        <v>200</v>
      </c>
      <c r="D12431" s="541" t="s">
        <v>1580</v>
      </c>
      <c r="E12431" s="540" t="s">
        <v>157</v>
      </c>
      <c r="F12431" s="496">
        <v>1.9099999999999999</v>
      </c>
    </row>
    <row r="12432" s="489" customFormat="1">
      <c r="B12432" s="494">
        <v>40291</v>
      </c>
      <c r="C12432" s="537" t="s">
        <v>200</v>
      </c>
      <c r="D12432" s="541" t="s">
        <v>13867</v>
      </c>
      <c r="E12432" s="540" t="s">
        <v>14980</v>
      </c>
      <c r="F12432" s="496">
        <v>500</v>
      </c>
    </row>
    <row r="12433" s="489" customFormat="1">
      <c r="B12433" s="494">
        <v>40275</v>
      </c>
      <c r="C12433" s="537" t="s">
        <v>200</v>
      </c>
      <c r="D12433" s="541" t="s">
        <v>1581</v>
      </c>
      <c r="E12433" s="540" t="s">
        <v>14980</v>
      </c>
      <c r="F12433" s="496">
        <v>16</v>
      </c>
    </row>
    <row r="12434" s="489" customFormat="1">
      <c r="B12434" s="494">
        <v>42408</v>
      </c>
      <c r="C12434" s="537" t="s">
        <v>200</v>
      </c>
      <c r="D12434" s="541" t="s">
        <v>13868</v>
      </c>
      <c r="E12434" s="540" t="s">
        <v>12625</v>
      </c>
      <c r="F12434" s="496">
        <v>2.4399999999999999</v>
      </c>
    </row>
    <row r="12435" s="489" customFormat="1">
      <c r="B12435" s="494">
        <v>3777</v>
      </c>
      <c r="C12435" s="537" t="s">
        <v>200</v>
      </c>
      <c r="D12435" s="541" t="s">
        <v>13869</v>
      </c>
      <c r="E12435" s="540" t="s">
        <v>12625</v>
      </c>
      <c r="F12435" s="496">
        <v>2.1499999999999999</v>
      </c>
    </row>
    <row r="12436" s="489" customFormat="1">
      <c r="B12436" s="494">
        <v>44699</v>
      </c>
      <c r="C12436" s="537" t="s">
        <v>200</v>
      </c>
      <c r="D12436" s="541" t="s">
        <v>13870</v>
      </c>
      <c r="E12436" s="540" t="s">
        <v>186</v>
      </c>
      <c r="F12436" s="496">
        <v>46.630000000000003</v>
      </c>
    </row>
    <row r="12437" s="489" customFormat="1">
      <c r="B12437" s="494">
        <v>3798</v>
      </c>
      <c r="C12437" s="537" t="s">
        <v>200</v>
      </c>
      <c r="D12437" s="541" t="s">
        <v>1582</v>
      </c>
      <c r="E12437" s="540" t="s">
        <v>188</v>
      </c>
      <c r="F12437" s="496"/>
    </row>
    <row r="12438" s="489" customFormat="1">
      <c r="B12438" s="494">
        <v>38769</v>
      </c>
      <c r="C12438" s="537" t="s">
        <v>200</v>
      </c>
      <c r="D12438" s="541" t="s">
        <v>1583</v>
      </c>
      <c r="E12438" s="540" t="s">
        <v>188</v>
      </c>
      <c r="F12438" s="496"/>
    </row>
    <row r="12439" s="489" customFormat="1">
      <c r="B12439" s="494">
        <v>38774</v>
      </c>
      <c r="C12439" s="537" t="s">
        <v>200</v>
      </c>
      <c r="D12439" s="541" t="s">
        <v>1584</v>
      </c>
      <c r="E12439" s="540" t="s">
        <v>188</v>
      </c>
      <c r="F12439" s="496">
        <v>12.56</v>
      </c>
    </row>
    <row r="12440" s="489" customFormat="1">
      <c r="B12440" s="494">
        <v>42247</v>
      </c>
      <c r="C12440" s="537" t="s">
        <v>200</v>
      </c>
      <c r="D12440" s="541" t="s">
        <v>13871</v>
      </c>
      <c r="E12440" s="540" t="s">
        <v>188</v>
      </c>
      <c r="F12440" s="496">
        <v>428.74000000000001</v>
      </c>
    </row>
    <row r="12441" s="489" customFormat="1">
      <c r="B12441" s="494">
        <v>42248</v>
      </c>
      <c r="C12441" s="537" t="s">
        <v>200</v>
      </c>
      <c r="D12441" s="541" t="s">
        <v>13872</v>
      </c>
      <c r="E12441" s="540" t="s">
        <v>188</v>
      </c>
      <c r="F12441" s="496">
        <v>498.01999999999998</v>
      </c>
    </row>
    <row r="12442" s="489" customFormat="1">
      <c r="B12442" s="494">
        <v>42249</v>
      </c>
      <c r="C12442" s="537" t="s">
        <v>200</v>
      </c>
      <c r="D12442" s="541" t="s">
        <v>13873</v>
      </c>
      <c r="E12442" s="540" t="s">
        <v>188</v>
      </c>
      <c r="F12442" s="496">
        <v>825.03999999999996</v>
      </c>
    </row>
    <row r="12443" s="489" customFormat="1">
      <c r="B12443" s="494">
        <v>42244</v>
      </c>
      <c r="C12443" s="537" t="s">
        <v>200</v>
      </c>
      <c r="D12443" s="541" t="s">
        <v>13874</v>
      </c>
      <c r="E12443" s="540" t="s">
        <v>188</v>
      </c>
      <c r="F12443" s="496">
        <v>128.84</v>
      </c>
    </row>
    <row r="12444" s="489" customFormat="1">
      <c r="B12444" s="494">
        <v>42245</v>
      </c>
      <c r="C12444" s="537" t="s">
        <v>200</v>
      </c>
      <c r="D12444" s="541" t="s">
        <v>13875</v>
      </c>
      <c r="E12444" s="540" t="s">
        <v>188</v>
      </c>
      <c r="F12444" s="496">
        <v>237.75999999999999</v>
      </c>
    </row>
    <row r="12445" s="489" customFormat="1">
      <c r="B12445" s="494">
        <v>42246</v>
      </c>
      <c r="C12445" s="537" t="s">
        <v>200</v>
      </c>
      <c r="D12445" s="541" t="s">
        <v>13876</v>
      </c>
      <c r="E12445" s="540" t="s">
        <v>188</v>
      </c>
      <c r="F12445" s="496">
        <v>263.19</v>
      </c>
    </row>
    <row r="12446" s="489" customFormat="1">
      <c r="B12446" s="494">
        <v>42243</v>
      </c>
      <c r="C12446" s="537" t="s">
        <v>200</v>
      </c>
      <c r="D12446" s="541" t="s">
        <v>13877</v>
      </c>
      <c r="E12446" s="540" t="s">
        <v>188</v>
      </c>
      <c r="F12446" s="496">
        <v>317.36000000000001</v>
      </c>
    </row>
    <row r="12447" s="489" customFormat="1">
      <c r="B12447" s="494">
        <v>38889</v>
      </c>
      <c r="C12447" s="537" t="s">
        <v>200</v>
      </c>
      <c r="D12447" s="541" t="s">
        <v>1585</v>
      </c>
      <c r="E12447" s="540" t="s">
        <v>188</v>
      </c>
      <c r="F12447" s="496"/>
    </row>
    <row r="12448" s="489" customFormat="1">
      <c r="B12448" s="494">
        <v>38784</v>
      </c>
      <c r="C12448" s="537" t="s">
        <v>200</v>
      </c>
      <c r="D12448" s="541" t="s">
        <v>1586</v>
      </c>
      <c r="E12448" s="540" t="s">
        <v>188</v>
      </c>
      <c r="F12448" s="496"/>
    </row>
    <row r="12449" s="489" customFormat="1">
      <c r="B12449" s="494">
        <v>3780</v>
      </c>
      <c r="C12449" s="537" t="s">
        <v>200</v>
      </c>
      <c r="D12449" s="541" t="s">
        <v>1587</v>
      </c>
      <c r="E12449" s="540" t="s">
        <v>188</v>
      </c>
      <c r="F12449" s="496"/>
    </row>
    <row r="12450" s="489" customFormat="1">
      <c r="B12450" s="494">
        <v>38773</v>
      </c>
      <c r="C12450" s="537" t="s">
        <v>200</v>
      </c>
      <c r="D12450" s="541" t="s">
        <v>1588</v>
      </c>
      <c r="E12450" s="540" t="s">
        <v>188</v>
      </c>
      <c r="F12450" s="496"/>
    </row>
    <row r="12451" s="489" customFormat="1">
      <c r="B12451" s="494">
        <v>12271</v>
      </c>
      <c r="C12451" s="537" t="s">
        <v>200</v>
      </c>
      <c r="D12451" s="541" t="s">
        <v>1589</v>
      </c>
      <c r="E12451" s="540" t="s">
        <v>188</v>
      </c>
      <c r="F12451" s="496"/>
    </row>
    <row r="12452" s="489" customFormat="1">
      <c r="B12452" s="494">
        <v>39385</v>
      </c>
      <c r="C12452" s="537" t="s">
        <v>200</v>
      </c>
      <c r="D12452" s="541" t="s">
        <v>13878</v>
      </c>
      <c r="E12452" s="540" t="s">
        <v>188</v>
      </c>
      <c r="F12452" s="496">
        <v>11.48</v>
      </c>
    </row>
    <row r="12453" s="489" customFormat="1">
      <c r="B12453" s="494">
        <v>39389</v>
      </c>
      <c r="C12453" s="537" t="s">
        <v>200</v>
      </c>
      <c r="D12453" s="541" t="s">
        <v>1590</v>
      </c>
      <c r="E12453" s="540" t="s">
        <v>188</v>
      </c>
      <c r="F12453" s="496">
        <v>12.460000000000001</v>
      </c>
    </row>
    <row r="12454" s="489" customFormat="1">
      <c r="B12454" s="494">
        <v>39390</v>
      </c>
      <c r="C12454" s="537" t="s">
        <v>200</v>
      </c>
      <c r="D12454" s="541" t="s">
        <v>1591</v>
      </c>
      <c r="E12454" s="540" t="s">
        <v>188</v>
      </c>
      <c r="F12454" s="496">
        <v>26.129999999999999</v>
      </c>
    </row>
    <row r="12455" s="489" customFormat="1">
      <c r="B12455" s="494">
        <v>39391</v>
      </c>
      <c r="C12455" s="537" t="s">
        <v>200</v>
      </c>
      <c r="D12455" s="541" t="s">
        <v>1592</v>
      </c>
      <c r="E12455" s="540" t="s">
        <v>188</v>
      </c>
      <c r="F12455" s="496">
        <v>29.329999999999998</v>
      </c>
    </row>
    <row r="12456" s="489" customFormat="1">
      <c r="B12456" s="494">
        <v>3803</v>
      </c>
      <c r="C12456" s="537" t="s">
        <v>200</v>
      </c>
      <c r="D12456" s="541" t="s">
        <v>1593</v>
      </c>
      <c r="E12456" s="540" t="s">
        <v>188</v>
      </c>
      <c r="F12456" s="496"/>
    </row>
    <row r="12457" s="489" customFormat="1">
      <c r="B12457" s="494">
        <v>38770</v>
      </c>
      <c r="C12457" s="537" t="s">
        <v>200</v>
      </c>
      <c r="D12457" s="541" t="s">
        <v>1594</v>
      </c>
      <c r="E12457" s="540" t="s">
        <v>188</v>
      </c>
      <c r="F12457" s="496"/>
    </row>
    <row r="12458" s="489" customFormat="1">
      <c r="B12458" s="494">
        <v>12267</v>
      </c>
      <c r="C12458" s="537" t="s">
        <v>200</v>
      </c>
      <c r="D12458" s="541" t="s">
        <v>1595</v>
      </c>
      <c r="E12458" s="540" t="s">
        <v>188</v>
      </c>
      <c r="F12458" s="496"/>
    </row>
    <row r="12459" s="489" customFormat="1">
      <c r="B12459" s="494">
        <v>43265</v>
      </c>
      <c r="C12459" s="537" t="s">
        <v>200</v>
      </c>
      <c r="D12459" s="541" t="s">
        <v>13879</v>
      </c>
      <c r="E12459" s="540" t="s">
        <v>188</v>
      </c>
      <c r="F12459" s="496">
        <v>35.920000000000002</v>
      </c>
    </row>
    <row r="12460" s="489" customFormat="1">
      <c r="B12460" s="494">
        <v>12266</v>
      </c>
      <c r="C12460" s="537" t="s">
        <v>200</v>
      </c>
      <c r="D12460" s="541" t="s">
        <v>1596</v>
      </c>
      <c r="E12460" s="540" t="s">
        <v>188</v>
      </c>
      <c r="F12460" s="496"/>
    </row>
    <row r="12461" s="489" customFormat="1">
      <c r="B12461" s="494">
        <v>39378</v>
      </c>
      <c r="C12461" s="537" t="s">
        <v>200</v>
      </c>
      <c r="D12461" s="541" t="s">
        <v>1597</v>
      </c>
      <c r="E12461" s="540" t="s">
        <v>188</v>
      </c>
      <c r="F12461" s="496"/>
    </row>
    <row r="12462" s="489" customFormat="1">
      <c r="B12462" s="494">
        <v>43543</v>
      </c>
      <c r="C12462" s="537" t="s">
        <v>200</v>
      </c>
      <c r="D12462" s="541" t="s">
        <v>13880</v>
      </c>
      <c r="E12462" s="540" t="s">
        <v>188</v>
      </c>
      <c r="F12462" s="496"/>
    </row>
    <row r="12463" s="489" customFormat="1">
      <c r="B12463" s="494">
        <v>38775</v>
      </c>
      <c r="C12463" s="537" t="s">
        <v>200</v>
      </c>
      <c r="D12463" s="541" t="s">
        <v>1598</v>
      </c>
      <c r="E12463" s="540" t="s">
        <v>188</v>
      </c>
      <c r="F12463" s="496"/>
    </row>
    <row r="12464" s="489" customFormat="1">
      <c r="B12464" s="494">
        <v>44252</v>
      </c>
      <c r="C12464" s="537" t="s">
        <v>200</v>
      </c>
      <c r="D12464" s="541" t="s">
        <v>13881</v>
      </c>
      <c r="E12464" s="540" t="s">
        <v>188</v>
      </c>
      <c r="F12464" s="496">
        <v>203.59</v>
      </c>
    </row>
    <row r="12465" s="489" customFormat="1">
      <c r="B12465" s="494">
        <v>21119</v>
      </c>
      <c r="C12465" s="537" t="s">
        <v>200</v>
      </c>
      <c r="D12465" s="541" t="s">
        <v>1599</v>
      </c>
      <c r="E12465" s="540" t="s">
        <v>188</v>
      </c>
      <c r="F12465" s="496">
        <v>2.04</v>
      </c>
    </row>
    <row r="12466" s="489" customFormat="1">
      <c r="B12466" s="494">
        <v>37974</v>
      </c>
      <c r="C12466" s="537" t="s">
        <v>200</v>
      </c>
      <c r="D12466" s="541" t="s">
        <v>1600</v>
      </c>
      <c r="E12466" s="540" t="s">
        <v>188</v>
      </c>
      <c r="F12466" s="496">
        <v>2.6400000000000001</v>
      </c>
    </row>
    <row r="12467" s="489" customFormat="1">
      <c r="B12467" s="494">
        <v>37975</v>
      </c>
      <c r="C12467" s="537" t="s">
        <v>200</v>
      </c>
      <c r="D12467" s="541" t="s">
        <v>1601</v>
      </c>
      <c r="E12467" s="540" t="s">
        <v>188</v>
      </c>
      <c r="F12467" s="496">
        <v>5.8799999999999999</v>
      </c>
    </row>
    <row r="12468" s="489" customFormat="1">
      <c r="B12468" s="494">
        <v>37976</v>
      </c>
      <c r="C12468" s="537" t="s">
        <v>200</v>
      </c>
      <c r="D12468" s="541" t="s">
        <v>1602</v>
      </c>
      <c r="E12468" s="540" t="s">
        <v>188</v>
      </c>
      <c r="F12468" s="496">
        <v>13.09</v>
      </c>
    </row>
    <row r="12469" s="489" customFormat="1">
      <c r="B12469" s="494">
        <v>37977</v>
      </c>
      <c r="C12469" s="537" t="s">
        <v>200</v>
      </c>
      <c r="D12469" s="541" t="s">
        <v>1603</v>
      </c>
      <c r="E12469" s="540" t="s">
        <v>188</v>
      </c>
      <c r="F12469" s="496">
        <v>18.109999999999999</v>
      </c>
    </row>
    <row r="12470" s="489" customFormat="1">
      <c r="B12470" s="494">
        <v>37978</v>
      </c>
      <c r="C12470" s="537" t="s">
        <v>200</v>
      </c>
      <c r="D12470" s="541" t="s">
        <v>1604</v>
      </c>
      <c r="E12470" s="540" t="s">
        <v>188</v>
      </c>
      <c r="F12470" s="496">
        <v>35.909999999999997</v>
      </c>
    </row>
    <row r="12471" s="489" customFormat="1">
      <c r="B12471" s="494">
        <v>37979</v>
      </c>
      <c r="C12471" s="537" t="s">
        <v>200</v>
      </c>
      <c r="D12471" s="541" t="s">
        <v>1605</v>
      </c>
      <c r="E12471" s="540" t="s">
        <v>188</v>
      </c>
      <c r="F12471" s="496">
        <v>152.41999999999999</v>
      </c>
    </row>
    <row r="12472" s="489" customFormat="1">
      <c r="B12472" s="494">
        <v>37980</v>
      </c>
      <c r="C12472" s="537" t="s">
        <v>200</v>
      </c>
      <c r="D12472" s="541" t="s">
        <v>1606</v>
      </c>
      <c r="E12472" s="540" t="s">
        <v>188</v>
      </c>
      <c r="F12472" s="496">
        <v>175.09</v>
      </c>
    </row>
    <row r="12473" s="489" customFormat="1">
      <c r="B12473" s="494">
        <v>36147</v>
      </c>
      <c r="C12473" s="537" t="s">
        <v>200</v>
      </c>
      <c r="D12473" s="541" t="s">
        <v>1607</v>
      </c>
      <c r="E12473" s="540" t="s">
        <v>196</v>
      </c>
      <c r="F12473" s="496">
        <v>263.75</v>
      </c>
    </row>
    <row r="12474" s="489" customFormat="1">
      <c r="B12474" s="494">
        <v>12731</v>
      </c>
      <c r="C12474" s="537" t="s">
        <v>200</v>
      </c>
      <c r="D12474" s="541" t="s">
        <v>13882</v>
      </c>
      <c r="E12474" s="540" t="s">
        <v>188</v>
      </c>
      <c r="F12474" s="496"/>
    </row>
    <row r="12475" s="489" customFormat="1">
      <c r="B12475" s="494">
        <v>12723</v>
      </c>
      <c r="C12475" s="537" t="s">
        <v>200</v>
      </c>
      <c r="D12475" s="541" t="s">
        <v>13883</v>
      </c>
      <c r="E12475" s="540" t="s">
        <v>188</v>
      </c>
      <c r="F12475" s="496"/>
    </row>
    <row r="12476" s="489" customFormat="1">
      <c r="B12476" s="494">
        <v>12724</v>
      </c>
      <c r="C12476" s="537" t="s">
        <v>200</v>
      </c>
      <c r="D12476" s="541" t="s">
        <v>13884</v>
      </c>
      <c r="E12476" s="540" t="s">
        <v>188</v>
      </c>
      <c r="F12476" s="496"/>
    </row>
    <row r="12477" s="489" customFormat="1">
      <c r="B12477" s="494">
        <v>12725</v>
      </c>
      <c r="C12477" s="537" t="s">
        <v>200</v>
      </c>
      <c r="D12477" s="541" t="s">
        <v>13885</v>
      </c>
      <c r="E12477" s="540" t="s">
        <v>188</v>
      </c>
      <c r="F12477" s="496"/>
    </row>
    <row r="12478" s="489" customFormat="1">
      <c r="B12478" s="494">
        <v>12726</v>
      </c>
      <c r="C12478" s="537" t="s">
        <v>200</v>
      </c>
      <c r="D12478" s="541" t="s">
        <v>13886</v>
      </c>
      <c r="E12478" s="540" t="s">
        <v>188</v>
      </c>
      <c r="F12478" s="496"/>
    </row>
    <row r="12479" s="489" customFormat="1">
      <c r="B12479" s="494">
        <v>12727</v>
      </c>
      <c r="C12479" s="537" t="s">
        <v>200</v>
      </c>
      <c r="D12479" s="541" t="s">
        <v>13887</v>
      </c>
      <c r="E12479" s="540" t="s">
        <v>188</v>
      </c>
      <c r="F12479" s="496"/>
    </row>
    <row r="12480" s="489" customFormat="1">
      <c r="B12480" s="494">
        <v>12728</v>
      </c>
      <c r="C12480" s="537" t="s">
        <v>200</v>
      </c>
      <c r="D12480" s="541" t="s">
        <v>13888</v>
      </c>
      <c r="E12480" s="540" t="s">
        <v>188</v>
      </c>
      <c r="F12480" s="496"/>
    </row>
    <row r="12481" s="489" customFormat="1">
      <c r="B12481" s="494">
        <v>12729</v>
      </c>
      <c r="C12481" s="537" t="s">
        <v>200</v>
      </c>
      <c r="D12481" s="541" t="s">
        <v>13889</v>
      </c>
      <c r="E12481" s="540" t="s">
        <v>188</v>
      </c>
      <c r="F12481" s="496"/>
    </row>
    <row r="12482" s="489" customFormat="1">
      <c r="B12482" s="494">
        <v>12730</v>
      </c>
      <c r="C12482" s="537" t="s">
        <v>200</v>
      </c>
      <c r="D12482" s="541" t="s">
        <v>13890</v>
      </c>
      <c r="E12482" s="540" t="s">
        <v>188</v>
      </c>
      <c r="F12482" s="496"/>
    </row>
    <row r="12483" s="489" customFormat="1">
      <c r="B12483" s="494">
        <v>3840</v>
      </c>
      <c r="C12483" s="537" t="s">
        <v>200</v>
      </c>
      <c r="D12483" s="541" t="s">
        <v>13891</v>
      </c>
      <c r="E12483" s="540" t="s">
        <v>188</v>
      </c>
      <c r="F12483" s="496">
        <v>62.729999999999997</v>
      </c>
    </row>
    <row r="12484" s="489" customFormat="1">
      <c r="B12484" s="494">
        <v>3838</v>
      </c>
      <c r="C12484" s="537" t="s">
        <v>200</v>
      </c>
      <c r="D12484" s="541" t="s">
        <v>13892</v>
      </c>
      <c r="E12484" s="540" t="s">
        <v>188</v>
      </c>
      <c r="F12484" s="496">
        <v>138.44</v>
      </c>
    </row>
    <row r="12485" s="489" customFormat="1">
      <c r="B12485" s="494">
        <v>3844</v>
      </c>
      <c r="C12485" s="537" t="s">
        <v>200</v>
      </c>
      <c r="D12485" s="541" t="s">
        <v>13893</v>
      </c>
      <c r="E12485" s="540" t="s">
        <v>188</v>
      </c>
      <c r="F12485" s="496">
        <v>246.93000000000001</v>
      </c>
    </row>
    <row r="12486" s="489" customFormat="1">
      <c r="B12486" s="494">
        <v>3839</v>
      </c>
      <c r="C12486" s="537" t="s">
        <v>200</v>
      </c>
      <c r="D12486" s="541" t="s">
        <v>13894</v>
      </c>
      <c r="E12486" s="540" t="s">
        <v>188</v>
      </c>
      <c r="F12486" s="496">
        <v>449.77999999999997</v>
      </c>
    </row>
    <row r="12487" s="489" customFormat="1">
      <c r="B12487" s="494">
        <v>3843</v>
      </c>
      <c r="C12487" s="537" t="s">
        <v>200</v>
      </c>
      <c r="D12487" s="541" t="s">
        <v>13895</v>
      </c>
      <c r="E12487" s="540" t="s">
        <v>188</v>
      </c>
      <c r="F12487" s="496">
        <v>617.33000000000004</v>
      </c>
    </row>
    <row r="12488" s="489" customFormat="1">
      <c r="B12488" s="494">
        <v>3900</v>
      </c>
      <c r="C12488" s="537" t="s">
        <v>200</v>
      </c>
      <c r="D12488" s="541" t="s">
        <v>1608</v>
      </c>
      <c r="E12488" s="540" t="s">
        <v>188</v>
      </c>
      <c r="F12488" s="496">
        <v>47.710000000000001</v>
      </c>
    </row>
    <row r="12489" s="489" customFormat="1">
      <c r="B12489" s="494">
        <v>3846</v>
      </c>
      <c r="C12489" s="537" t="s">
        <v>200</v>
      </c>
      <c r="D12489" s="541" t="s">
        <v>1609</v>
      </c>
      <c r="E12489" s="540" t="s">
        <v>188</v>
      </c>
      <c r="F12489" s="496">
        <v>14.34</v>
      </c>
    </row>
    <row r="12490" s="489" customFormat="1">
      <c r="B12490" s="494">
        <v>3886</v>
      </c>
      <c r="C12490" s="537" t="s">
        <v>200</v>
      </c>
      <c r="D12490" s="541" t="s">
        <v>1610</v>
      </c>
      <c r="E12490" s="540" t="s">
        <v>188</v>
      </c>
      <c r="F12490" s="496">
        <v>19.030000000000001</v>
      </c>
    </row>
    <row r="12491" s="489" customFormat="1">
      <c r="B12491" s="494">
        <v>3854</v>
      </c>
      <c r="C12491" s="537" t="s">
        <v>200</v>
      </c>
      <c r="D12491" s="541" t="s">
        <v>1611</v>
      </c>
      <c r="E12491" s="540" t="s">
        <v>188</v>
      </c>
      <c r="F12491" s="496">
        <v>10.85</v>
      </c>
    </row>
    <row r="12492" s="489" customFormat="1">
      <c r="B12492" s="494">
        <v>3873</v>
      </c>
      <c r="C12492" s="537" t="s">
        <v>200</v>
      </c>
      <c r="D12492" s="541" t="s">
        <v>1612</v>
      </c>
      <c r="E12492" s="540" t="s">
        <v>188</v>
      </c>
      <c r="F12492" s="496">
        <v>12.630000000000001</v>
      </c>
    </row>
    <row r="12493" s="489" customFormat="1">
      <c r="B12493" s="494">
        <v>38021</v>
      </c>
      <c r="C12493" s="537" t="s">
        <v>200</v>
      </c>
      <c r="D12493" s="541" t="s">
        <v>1613</v>
      </c>
      <c r="E12493" s="540" t="s">
        <v>188</v>
      </c>
      <c r="F12493" s="496">
        <v>22.420000000000002</v>
      </c>
    </row>
    <row r="12494" s="489" customFormat="1">
      <c r="B12494" s="494">
        <v>43838</v>
      </c>
      <c r="C12494" s="537" t="s">
        <v>200</v>
      </c>
      <c r="D12494" s="541" t="s">
        <v>13896</v>
      </c>
      <c r="E12494" s="540" t="s">
        <v>188</v>
      </c>
      <c r="F12494" s="496">
        <v>28.98</v>
      </c>
    </row>
    <row r="12495" s="489" customFormat="1">
      <c r="B12495" s="494">
        <v>3847</v>
      </c>
      <c r="C12495" s="537" t="s">
        <v>200</v>
      </c>
      <c r="D12495" s="541" t="s">
        <v>1614</v>
      </c>
      <c r="E12495" s="540" t="s">
        <v>188</v>
      </c>
      <c r="F12495" s="496">
        <v>29.23</v>
      </c>
    </row>
    <row r="12496" s="489" customFormat="1">
      <c r="B12496" s="494">
        <v>38022</v>
      </c>
      <c r="C12496" s="537" t="s">
        <v>200</v>
      </c>
      <c r="D12496" s="541" t="s">
        <v>1615</v>
      </c>
      <c r="E12496" s="540" t="s">
        <v>188</v>
      </c>
      <c r="F12496" s="496">
        <v>40.170000000000002</v>
      </c>
    </row>
    <row r="12497" s="489" customFormat="1">
      <c r="B12497" s="494">
        <v>3826</v>
      </c>
      <c r="C12497" s="537" t="s">
        <v>200</v>
      </c>
      <c r="D12497" s="541" t="s">
        <v>13897</v>
      </c>
      <c r="E12497" s="540" t="s">
        <v>188</v>
      </c>
      <c r="F12497" s="496">
        <v>62.240000000000002</v>
      </c>
    </row>
    <row r="12498" s="489" customFormat="1">
      <c r="B12498" s="494">
        <v>3825</v>
      </c>
      <c r="C12498" s="537" t="s">
        <v>200</v>
      </c>
      <c r="D12498" s="541" t="s">
        <v>13898</v>
      </c>
      <c r="E12498" s="540" t="s">
        <v>188</v>
      </c>
      <c r="F12498" s="496">
        <v>17.899999999999999</v>
      </c>
    </row>
    <row r="12499" s="489" customFormat="1">
      <c r="B12499" s="494">
        <v>3827</v>
      </c>
      <c r="C12499" s="537" t="s">
        <v>200</v>
      </c>
      <c r="D12499" s="541" t="s">
        <v>13899</v>
      </c>
      <c r="E12499" s="540" t="s">
        <v>188</v>
      </c>
      <c r="F12499" s="496">
        <v>39.109999999999999</v>
      </c>
    </row>
    <row r="12500" s="489" customFormat="1">
      <c r="B12500" s="494">
        <v>3830</v>
      </c>
      <c r="C12500" s="537" t="s">
        <v>200</v>
      </c>
      <c r="D12500" s="541" t="s">
        <v>13900</v>
      </c>
      <c r="E12500" s="540" t="s">
        <v>188</v>
      </c>
      <c r="F12500" s="496">
        <v>207.56999999999999</v>
      </c>
    </row>
    <row r="12501" s="489" customFormat="1">
      <c r="B12501" s="494">
        <v>37981</v>
      </c>
      <c r="C12501" s="537" t="s">
        <v>200</v>
      </c>
      <c r="D12501" s="541" t="s">
        <v>1616</v>
      </c>
      <c r="E12501" s="540" t="s">
        <v>188</v>
      </c>
      <c r="F12501" s="496">
        <v>7.6200000000000001</v>
      </c>
    </row>
    <row r="12502" s="489" customFormat="1">
      <c r="B12502" s="494">
        <v>37982</v>
      </c>
      <c r="C12502" s="537" t="s">
        <v>200</v>
      </c>
      <c r="D12502" s="541" t="s">
        <v>1617</v>
      </c>
      <c r="E12502" s="540" t="s">
        <v>188</v>
      </c>
      <c r="F12502" s="496">
        <v>11.07</v>
      </c>
    </row>
    <row r="12503" s="489" customFormat="1">
      <c r="B12503" s="494">
        <v>37983</v>
      </c>
      <c r="C12503" s="537" t="s">
        <v>200</v>
      </c>
      <c r="D12503" s="541" t="s">
        <v>1618</v>
      </c>
      <c r="E12503" s="540" t="s">
        <v>188</v>
      </c>
      <c r="F12503" s="496">
        <v>16.359999999999999</v>
      </c>
    </row>
    <row r="12504" s="489" customFormat="1">
      <c r="B12504" s="494">
        <v>37984</v>
      </c>
      <c r="C12504" s="537" t="s">
        <v>200</v>
      </c>
      <c r="D12504" s="541" t="s">
        <v>1619</v>
      </c>
      <c r="E12504" s="540" t="s">
        <v>188</v>
      </c>
      <c r="F12504" s="496">
        <v>22.98</v>
      </c>
    </row>
    <row r="12505" s="489" customFormat="1">
      <c r="B12505" s="494">
        <v>37985</v>
      </c>
      <c r="C12505" s="537" t="s">
        <v>200</v>
      </c>
      <c r="D12505" s="541" t="s">
        <v>1620</v>
      </c>
      <c r="E12505" s="540" t="s">
        <v>188</v>
      </c>
      <c r="F12505" s="496">
        <v>32.649999999999999</v>
      </c>
    </row>
    <row r="12506" s="489" customFormat="1">
      <c r="B12506" s="494">
        <v>20165</v>
      </c>
      <c r="C12506" s="537" t="s">
        <v>200</v>
      </c>
      <c r="D12506" s="541" t="s">
        <v>13901</v>
      </c>
      <c r="E12506" s="540" t="s">
        <v>188</v>
      </c>
      <c r="F12506" s="496">
        <v>25.73</v>
      </c>
    </row>
    <row r="12507" s="489" customFormat="1">
      <c r="B12507" s="494">
        <v>20166</v>
      </c>
      <c r="C12507" s="537" t="s">
        <v>200</v>
      </c>
      <c r="D12507" s="541" t="s">
        <v>13902</v>
      </c>
      <c r="E12507" s="540" t="s">
        <v>188</v>
      </c>
      <c r="F12507" s="496">
        <v>78.590000000000003</v>
      </c>
    </row>
    <row r="12508" s="489" customFormat="1">
      <c r="B12508" s="494">
        <v>20164</v>
      </c>
      <c r="C12508" s="537" t="s">
        <v>200</v>
      </c>
      <c r="D12508" s="541" t="s">
        <v>13903</v>
      </c>
      <c r="E12508" s="540" t="s">
        <v>188</v>
      </c>
      <c r="F12508" s="496">
        <v>12.359999999999999</v>
      </c>
    </row>
    <row r="12509" s="489" customFormat="1">
      <c r="B12509" s="494">
        <v>3893</v>
      </c>
      <c r="C12509" s="537" t="s">
        <v>200</v>
      </c>
      <c r="D12509" s="541" t="s">
        <v>1621</v>
      </c>
      <c r="E12509" s="540" t="s">
        <v>188</v>
      </c>
      <c r="F12509" s="496">
        <v>19.370000000000001</v>
      </c>
    </row>
    <row r="12510" s="489" customFormat="1">
      <c r="B12510" s="494">
        <v>3848</v>
      </c>
      <c r="C12510" s="537" t="s">
        <v>200</v>
      </c>
      <c r="D12510" s="541" t="s">
        <v>1622</v>
      </c>
      <c r="E12510" s="540" t="s">
        <v>188</v>
      </c>
      <c r="F12510" s="496">
        <v>11.81</v>
      </c>
    </row>
    <row r="12511" s="489" customFormat="1">
      <c r="B12511" s="494">
        <v>3895</v>
      </c>
      <c r="C12511" s="537" t="s">
        <v>200</v>
      </c>
      <c r="D12511" s="541" t="s">
        <v>1623</v>
      </c>
      <c r="E12511" s="540" t="s">
        <v>188</v>
      </c>
      <c r="F12511" s="496">
        <v>13.119999999999999</v>
      </c>
    </row>
    <row r="12512" s="489" customFormat="1">
      <c r="B12512" s="494">
        <v>12404</v>
      </c>
      <c r="C12512" s="537" t="s">
        <v>200</v>
      </c>
      <c r="D12512" s="541" t="s">
        <v>1624</v>
      </c>
      <c r="E12512" s="540" t="s">
        <v>188</v>
      </c>
      <c r="F12512" s="496">
        <v>11.119999999999999</v>
      </c>
    </row>
    <row r="12513" s="489" customFormat="1">
      <c r="B12513" s="494">
        <v>3939</v>
      </c>
      <c r="C12513" s="537" t="s">
        <v>200</v>
      </c>
      <c r="D12513" s="541" t="s">
        <v>1625</v>
      </c>
      <c r="E12513" s="540" t="s">
        <v>188</v>
      </c>
      <c r="F12513" s="496">
        <v>22.920000000000002</v>
      </c>
    </row>
    <row r="12514" s="489" customFormat="1">
      <c r="B12514" s="494">
        <v>3911</v>
      </c>
      <c r="C12514" s="537" t="s">
        <v>200</v>
      </c>
      <c r="D12514" s="541" t="s">
        <v>1626</v>
      </c>
      <c r="E12514" s="540" t="s">
        <v>188</v>
      </c>
      <c r="F12514" s="496">
        <v>18.719999999999999</v>
      </c>
    </row>
    <row r="12515" s="489" customFormat="1">
      <c r="B12515" s="494">
        <v>3910</v>
      </c>
      <c r="C12515" s="537" t="s">
        <v>200</v>
      </c>
      <c r="D12515" s="541" t="s">
        <v>1628</v>
      </c>
      <c r="E12515" s="540" t="s">
        <v>188</v>
      </c>
      <c r="F12515" s="496">
        <v>13.4</v>
      </c>
    </row>
    <row r="12516" s="489" customFormat="1">
      <c r="B12516" s="494">
        <v>3908</v>
      </c>
      <c r="C12516" s="537" t="s">
        <v>200</v>
      </c>
      <c r="D12516" s="541" t="s">
        <v>1627</v>
      </c>
      <c r="E12516" s="540" t="s">
        <v>188</v>
      </c>
      <c r="F12516" s="496">
        <v>6.0499999999999998</v>
      </c>
    </row>
    <row r="12517" s="489" customFormat="1">
      <c r="B12517" s="494">
        <v>3913</v>
      </c>
      <c r="C12517" s="537" t="s">
        <v>200</v>
      </c>
      <c r="D12517" s="541" t="s">
        <v>1629</v>
      </c>
      <c r="E12517" s="540" t="s">
        <v>188</v>
      </c>
      <c r="F12517" s="496">
        <v>64.040000000000006</v>
      </c>
    </row>
    <row r="12518" s="489" customFormat="1">
      <c r="B12518" s="494">
        <v>3912</v>
      </c>
      <c r="C12518" s="537" t="s">
        <v>200</v>
      </c>
      <c r="D12518" s="541" t="s">
        <v>1630</v>
      </c>
      <c r="E12518" s="540" t="s">
        <v>188</v>
      </c>
      <c r="F12518" s="496">
        <v>35.100000000000001</v>
      </c>
    </row>
    <row r="12519" s="489" customFormat="1">
      <c r="B12519" s="494">
        <v>3914</v>
      </c>
      <c r="C12519" s="537" t="s">
        <v>200</v>
      </c>
      <c r="D12519" s="541" t="s">
        <v>1632</v>
      </c>
      <c r="E12519" s="540" t="s">
        <v>188</v>
      </c>
      <c r="F12519" s="496">
        <v>96.609999999999999</v>
      </c>
    </row>
    <row r="12520" s="489" customFormat="1">
      <c r="B12520" s="494">
        <v>3909</v>
      </c>
      <c r="C12520" s="537" t="s">
        <v>200</v>
      </c>
      <c r="D12520" s="541" t="s">
        <v>1631</v>
      </c>
      <c r="E12520" s="540" t="s">
        <v>188</v>
      </c>
      <c r="F12520" s="496">
        <v>8.2400000000000002</v>
      </c>
    </row>
    <row r="12521" s="489" customFormat="1">
      <c r="B12521" s="494">
        <v>3915</v>
      </c>
      <c r="C12521" s="537" t="s">
        <v>200</v>
      </c>
      <c r="D12521" s="541" t="s">
        <v>1633</v>
      </c>
      <c r="E12521" s="540" t="s">
        <v>188</v>
      </c>
      <c r="F12521" s="496">
        <v>152.34</v>
      </c>
    </row>
    <row r="12522" s="489" customFormat="1">
      <c r="B12522" s="494">
        <v>3916</v>
      </c>
      <c r="C12522" s="537" t="s">
        <v>200</v>
      </c>
      <c r="D12522" s="541" t="s">
        <v>1634</v>
      </c>
      <c r="E12522" s="540" t="s">
        <v>188</v>
      </c>
      <c r="F12522" s="496">
        <v>277.54000000000002</v>
      </c>
    </row>
    <row r="12523" s="489" customFormat="1">
      <c r="B12523" s="494">
        <v>3917</v>
      </c>
      <c r="C12523" s="537" t="s">
        <v>200</v>
      </c>
      <c r="D12523" s="541" t="s">
        <v>1635</v>
      </c>
      <c r="E12523" s="540" t="s">
        <v>188</v>
      </c>
      <c r="F12523" s="496">
        <v>457.76999999999998</v>
      </c>
    </row>
    <row r="12524" s="489" customFormat="1">
      <c r="B12524" s="494">
        <v>45266</v>
      </c>
      <c r="C12524" s="537" t="s">
        <v>200</v>
      </c>
      <c r="D12524" s="541" t="s">
        <v>13904</v>
      </c>
      <c r="E12524" s="540" t="s">
        <v>196</v>
      </c>
      <c r="F12524" s="496">
        <v>2.9500000000000002</v>
      </c>
    </row>
    <row r="12525" s="489" customFormat="1">
      <c r="B12525" s="494">
        <v>1904</v>
      </c>
      <c r="C12525" s="537" t="s">
        <v>200</v>
      </c>
      <c r="D12525" s="541" t="s">
        <v>1636</v>
      </c>
      <c r="E12525" s="540" t="s">
        <v>188</v>
      </c>
      <c r="F12525" s="496">
        <v>1.1499999999999999</v>
      </c>
    </row>
    <row r="12526" s="489" customFormat="1">
      <c r="B12526" s="494">
        <v>1899</v>
      </c>
      <c r="C12526" s="537" t="s">
        <v>200</v>
      </c>
      <c r="D12526" s="541" t="s">
        <v>1637</v>
      </c>
      <c r="E12526" s="540" t="s">
        <v>188</v>
      </c>
      <c r="F12526" s="496">
        <v>1.3</v>
      </c>
    </row>
    <row r="12527" s="489" customFormat="1">
      <c r="B12527" s="494">
        <v>1900</v>
      </c>
      <c r="C12527" s="537" t="s">
        <v>200</v>
      </c>
      <c r="D12527" s="541" t="s">
        <v>1638</v>
      </c>
      <c r="E12527" s="540" t="s">
        <v>188</v>
      </c>
      <c r="F12527" s="496">
        <v>2.1099999999999999</v>
      </c>
    </row>
    <row r="12528" s="489" customFormat="1">
      <c r="B12528" s="494">
        <v>12407</v>
      </c>
      <c r="C12528" s="537" t="s">
        <v>200</v>
      </c>
      <c r="D12528" s="541" t="s">
        <v>1639</v>
      </c>
      <c r="E12528" s="540" t="s">
        <v>188</v>
      </c>
      <c r="F12528" s="496">
        <v>34.649999999999999</v>
      </c>
    </row>
    <row r="12529" s="489" customFormat="1">
      <c r="B12529" s="494">
        <v>12408</v>
      </c>
      <c r="C12529" s="537" t="s">
        <v>200</v>
      </c>
      <c r="D12529" s="541" t="s">
        <v>1640</v>
      </c>
      <c r="E12529" s="540" t="s">
        <v>188</v>
      </c>
      <c r="F12529" s="496">
        <v>19.559999999999999</v>
      </c>
    </row>
    <row r="12530" s="489" customFormat="1">
      <c r="B12530" s="494">
        <v>12409</v>
      </c>
      <c r="C12530" s="537" t="s">
        <v>200</v>
      </c>
      <c r="D12530" s="541" t="s">
        <v>1641</v>
      </c>
      <c r="E12530" s="540" t="s">
        <v>188</v>
      </c>
      <c r="F12530" s="496">
        <v>19.559999999999999</v>
      </c>
    </row>
    <row r="12531" s="489" customFormat="1">
      <c r="B12531" s="494">
        <v>12410</v>
      </c>
      <c r="C12531" s="537" t="s">
        <v>200</v>
      </c>
      <c r="D12531" s="541" t="s">
        <v>1642</v>
      </c>
      <c r="E12531" s="540" t="s">
        <v>188</v>
      </c>
      <c r="F12531" s="496">
        <v>13.470000000000001</v>
      </c>
    </row>
    <row r="12532" s="489" customFormat="1">
      <c r="B12532" s="494">
        <v>3936</v>
      </c>
      <c r="C12532" s="537" t="s">
        <v>200</v>
      </c>
      <c r="D12532" s="541" t="s">
        <v>1643</v>
      </c>
      <c r="E12532" s="540" t="s">
        <v>188</v>
      </c>
      <c r="F12532" s="496">
        <v>24.350000000000001</v>
      </c>
    </row>
    <row r="12533" s="489" customFormat="1">
      <c r="B12533" s="494">
        <v>3924</v>
      </c>
      <c r="C12533" s="537" t="s">
        <v>200</v>
      </c>
      <c r="D12533" s="541" t="s">
        <v>1645</v>
      </c>
      <c r="E12533" s="540" t="s">
        <v>188</v>
      </c>
      <c r="F12533" s="496">
        <v>24.350000000000001</v>
      </c>
    </row>
    <row r="12534" s="489" customFormat="1">
      <c r="B12534" s="494">
        <v>3922</v>
      </c>
      <c r="C12534" s="537" t="s">
        <v>200</v>
      </c>
      <c r="D12534" s="541" t="s">
        <v>1644</v>
      </c>
      <c r="E12534" s="540" t="s">
        <v>188</v>
      </c>
      <c r="F12534" s="496">
        <v>22.399999999999999</v>
      </c>
    </row>
    <row r="12535" s="489" customFormat="1">
      <c r="B12535" s="494">
        <v>3923</v>
      </c>
      <c r="C12535" s="537" t="s">
        <v>200</v>
      </c>
      <c r="D12535" s="541" t="s">
        <v>1646</v>
      </c>
      <c r="E12535" s="540" t="s">
        <v>188</v>
      </c>
      <c r="F12535" s="496">
        <v>24.350000000000001</v>
      </c>
    </row>
    <row r="12536" s="489" customFormat="1">
      <c r="B12536" s="494">
        <v>3921</v>
      </c>
      <c r="C12536" s="537" t="s">
        <v>200</v>
      </c>
      <c r="D12536" s="541" t="s">
        <v>1648</v>
      </c>
      <c r="E12536" s="540" t="s">
        <v>188</v>
      </c>
      <c r="F12536" s="496">
        <v>20.100000000000001</v>
      </c>
    </row>
    <row r="12537" s="489" customFormat="1">
      <c r="B12537" s="494">
        <v>3937</v>
      </c>
      <c r="C12537" s="537" t="s">
        <v>200</v>
      </c>
      <c r="D12537" s="541" t="s">
        <v>1647</v>
      </c>
      <c r="E12537" s="540" t="s">
        <v>188</v>
      </c>
      <c r="F12537" s="496">
        <v>20.079999999999998</v>
      </c>
    </row>
    <row r="12538" s="489" customFormat="1">
      <c r="B12538" s="494">
        <v>3920</v>
      </c>
      <c r="C12538" s="537" t="s">
        <v>200</v>
      </c>
      <c r="D12538" s="541" t="s">
        <v>1649</v>
      </c>
      <c r="E12538" s="540" t="s">
        <v>188</v>
      </c>
      <c r="F12538" s="496">
        <v>20.079999999999998</v>
      </c>
    </row>
    <row r="12539" s="489" customFormat="1">
      <c r="B12539" s="494">
        <v>3938</v>
      </c>
      <c r="C12539" s="537" t="s">
        <v>200</v>
      </c>
      <c r="D12539" s="541" t="s">
        <v>1650</v>
      </c>
      <c r="E12539" s="540" t="s">
        <v>188</v>
      </c>
      <c r="F12539" s="496">
        <v>13.24</v>
      </c>
    </row>
    <row r="12540" s="489" customFormat="1">
      <c r="B12540" s="494">
        <v>3919</v>
      </c>
      <c r="C12540" s="537" t="s">
        <v>200</v>
      </c>
      <c r="D12540" s="541" t="s">
        <v>1651</v>
      </c>
      <c r="E12540" s="540" t="s">
        <v>188</v>
      </c>
      <c r="F12540" s="496">
        <v>13.5</v>
      </c>
    </row>
    <row r="12541" s="489" customFormat="1">
      <c r="B12541" s="494">
        <v>3927</v>
      </c>
      <c r="C12541" s="537" t="s">
        <v>200</v>
      </c>
      <c r="D12541" s="541" t="s">
        <v>1652</v>
      </c>
      <c r="E12541" s="540" t="s">
        <v>188</v>
      </c>
      <c r="F12541" s="496">
        <v>68.379999999999995</v>
      </c>
    </row>
    <row r="12542" s="489" customFormat="1">
      <c r="B12542" s="494">
        <v>3928</v>
      </c>
      <c r="C12542" s="537" t="s">
        <v>200</v>
      </c>
      <c r="D12542" s="541" t="s">
        <v>1653</v>
      </c>
      <c r="E12542" s="540" t="s">
        <v>188</v>
      </c>
      <c r="F12542" s="496">
        <v>68.379999999999995</v>
      </c>
    </row>
    <row r="12543" s="489" customFormat="1">
      <c r="B12543" s="494">
        <v>3926</v>
      </c>
      <c r="C12543" s="537" t="s">
        <v>200</v>
      </c>
      <c r="D12543" s="541" t="s">
        <v>1654</v>
      </c>
      <c r="E12543" s="540" t="s">
        <v>188</v>
      </c>
      <c r="F12543" s="496">
        <v>38.979999999999997</v>
      </c>
    </row>
    <row r="12544" s="489" customFormat="1">
      <c r="B12544" s="494">
        <v>3935</v>
      </c>
      <c r="C12544" s="537" t="s">
        <v>200</v>
      </c>
      <c r="D12544" s="541" t="s">
        <v>1655</v>
      </c>
      <c r="E12544" s="540" t="s">
        <v>188</v>
      </c>
      <c r="F12544" s="496">
        <v>38.979999999999997</v>
      </c>
    </row>
    <row r="12545" s="489" customFormat="1">
      <c r="B12545" s="494">
        <v>3925</v>
      </c>
      <c r="C12545" s="537" t="s">
        <v>200</v>
      </c>
      <c r="D12545" s="541" t="s">
        <v>1656</v>
      </c>
      <c r="E12545" s="540" t="s">
        <v>188</v>
      </c>
      <c r="F12545" s="496">
        <v>38.979999999999997</v>
      </c>
    </row>
    <row r="12546" s="489" customFormat="1">
      <c r="B12546" s="494">
        <v>3929</v>
      </c>
      <c r="C12546" s="537" t="s">
        <v>200</v>
      </c>
      <c r="D12546" s="541" t="s">
        <v>1658</v>
      </c>
      <c r="E12546" s="540" t="s">
        <v>188</v>
      </c>
      <c r="F12546" s="496">
        <v>104.18000000000001</v>
      </c>
    </row>
    <row r="12547" s="489" customFormat="1">
      <c r="B12547" s="494">
        <v>3931</v>
      </c>
      <c r="C12547" s="537" t="s">
        <v>200</v>
      </c>
      <c r="D12547" s="541" t="s">
        <v>1659</v>
      </c>
      <c r="E12547" s="540" t="s">
        <v>188</v>
      </c>
      <c r="F12547" s="496">
        <v>104.18000000000001</v>
      </c>
    </row>
    <row r="12548" s="489" customFormat="1">
      <c r="B12548" s="494">
        <v>3930</v>
      </c>
      <c r="C12548" s="537" t="s">
        <v>200</v>
      </c>
      <c r="D12548" s="541" t="s">
        <v>1660</v>
      </c>
      <c r="E12548" s="540" t="s">
        <v>188</v>
      </c>
      <c r="F12548" s="496">
        <v>104.18000000000001</v>
      </c>
    </row>
    <row r="12549" s="489" customFormat="1">
      <c r="B12549" s="494">
        <v>12406</v>
      </c>
      <c r="C12549" s="537" t="s">
        <v>200</v>
      </c>
      <c r="D12549" s="541" t="s">
        <v>1657</v>
      </c>
      <c r="E12549" s="540" t="s">
        <v>188</v>
      </c>
      <c r="F12549" s="496">
        <v>9.5700000000000003</v>
      </c>
    </row>
    <row r="12550" s="489" customFormat="1">
      <c r="B12550" s="494">
        <v>3932</v>
      </c>
      <c r="C12550" s="537" t="s">
        <v>200</v>
      </c>
      <c r="D12550" s="541" t="s">
        <v>1661</v>
      </c>
      <c r="E12550" s="540" t="s">
        <v>188</v>
      </c>
      <c r="F12550" s="496">
        <v>179.88999999999999</v>
      </c>
    </row>
    <row r="12551" s="489" customFormat="1">
      <c r="B12551" s="494">
        <v>3933</v>
      </c>
      <c r="C12551" s="537" t="s">
        <v>200</v>
      </c>
      <c r="D12551" s="541" t="s">
        <v>1662</v>
      </c>
      <c r="E12551" s="540" t="s">
        <v>188</v>
      </c>
      <c r="F12551" s="496">
        <v>179.88999999999999</v>
      </c>
    </row>
    <row r="12552" s="489" customFormat="1">
      <c r="B12552" s="494">
        <v>3934</v>
      </c>
      <c r="C12552" s="537" t="s">
        <v>200</v>
      </c>
      <c r="D12552" s="541" t="s">
        <v>1663</v>
      </c>
      <c r="E12552" s="540" t="s">
        <v>188</v>
      </c>
      <c r="F12552" s="496">
        <v>179.88999999999999</v>
      </c>
    </row>
    <row r="12553" s="489" customFormat="1">
      <c r="B12553" s="494">
        <v>40355</v>
      </c>
      <c r="C12553" s="537" t="s">
        <v>200</v>
      </c>
      <c r="D12553" s="541" t="s">
        <v>13905</v>
      </c>
      <c r="E12553" s="540" t="s">
        <v>188</v>
      </c>
      <c r="F12553" s="496"/>
    </row>
    <row r="12554" s="489" customFormat="1">
      <c r="B12554" s="494">
        <v>40364</v>
      </c>
      <c r="C12554" s="537" t="s">
        <v>200</v>
      </c>
      <c r="D12554" s="541" t="s">
        <v>1664</v>
      </c>
      <c r="E12554" s="540" t="s">
        <v>188</v>
      </c>
      <c r="F12554" s="496"/>
    </row>
    <row r="12555" s="489" customFormat="1">
      <c r="B12555" s="494">
        <v>40361</v>
      </c>
      <c r="C12555" s="537" t="s">
        <v>200</v>
      </c>
      <c r="D12555" s="541" t="s">
        <v>13906</v>
      </c>
      <c r="E12555" s="540" t="s">
        <v>188</v>
      </c>
      <c r="F12555" s="496"/>
    </row>
    <row r="12556" s="489" customFormat="1">
      <c r="B12556" s="494">
        <v>40358</v>
      </c>
      <c r="C12556" s="537" t="s">
        <v>200</v>
      </c>
      <c r="D12556" s="541" t="s">
        <v>1665</v>
      </c>
      <c r="E12556" s="540" t="s">
        <v>188</v>
      </c>
      <c r="F12556" s="496"/>
    </row>
    <row r="12557" s="489" customFormat="1">
      <c r="B12557" s="494">
        <v>40370</v>
      </c>
      <c r="C12557" s="537" t="s">
        <v>200</v>
      </c>
      <c r="D12557" s="541" t="s">
        <v>1666</v>
      </c>
      <c r="E12557" s="540" t="s">
        <v>188</v>
      </c>
      <c r="F12557" s="496"/>
    </row>
    <row r="12558" s="489" customFormat="1">
      <c r="B12558" s="494">
        <v>40367</v>
      </c>
      <c r="C12558" s="537" t="s">
        <v>200</v>
      </c>
      <c r="D12558" s="541" t="s">
        <v>1667</v>
      </c>
      <c r="E12558" s="540" t="s">
        <v>188</v>
      </c>
      <c r="F12558" s="496"/>
    </row>
    <row r="12559" s="489" customFormat="1">
      <c r="B12559" s="494">
        <v>40373</v>
      </c>
      <c r="C12559" s="537" t="s">
        <v>200</v>
      </c>
      <c r="D12559" s="541" t="s">
        <v>1668</v>
      </c>
      <c r="E12559" s="540" t="s">
        <v>188</v>
      </c>
      <c r="F12559" s="496"/>
    </row>
    <row r="12560" s="489" customFormat="1">
      <c r="B12560" s="494">
        <v>3907</v>
      </c>
      <c r="C12560" s="537" t="s">
        <v>200</v>
      </c>
      <c r="D12560" s="541" t="s">
        <v>1669</v>
      </c>
      <c r="E12560" s="540" t="s">
        <v>188</v>
      </c>
      <c r="F12560" s="496">
        <v>5.4900000000000002</v>
      </c>
    </row>
    <row r="12561" s="489" customFormat="1">
      <c r="B12561" s="494">
        <v>3889</v>
      </c>
      <c r="C12561" s="537" t="s">
        <v>200</v>
      </c>
      <c r="D12561" s="541" t="s">
        <v>1670</v>
      </c>
      <c r="E12561" s="540" t="s">
        <v>188</v>
      </c>
      <c r="F12561" s="496">
        <v>3.9100000000000001</v>
      </c>
    </row>
    <row r="12562" s="489" customFormat="1">
      <c r="B12562" s="494">
        <v>3868</v>
      </c>
      <c r="C12562" s="537" t="s">
        <v>200</v>
      </c>
      <c r="D12562" s="541" t="s">
        <v>1671</v>
      </c>
      <c r="E12562" s="540" t="s">
        <v>188</v>
      </c>
      <c r="F12562" s="496">
        <v>1.4299999999999999</v>
      </c>
    </row>
    <row r="12563" s="489" customFormat="1">
      <c r="B12563" s="494">
        <v>3869</v>
      </c>
      <c r="C12563" s="537" t="s">
        <v>200</v>
      </c>
      <c r="D12563" s="541" t="s">
        <v>1672</v>
      </c>
      <c r="E12563" s="540" t="s">
        <v>188</v>
      </c>
      <c r="F12563" s="496">
        <v>3.1800000000000002</v>
      </c>
    </row>
    <row r="12564" s="489" customFormat="1">
      <c r="B12564" s="494">
        <v>3872</v>
      </c>
      <c r="C12564" s="537" t="s">
        <v>200</v>
      </c>
      <c r="D12564" s="541" t="s">
        <v>1673</v>
      </c>
      <c r="E12564" s="540" t="s">
        <v>188</v>
      </c>
      <c r="F12564" s="496">
        <v>5.4199999999999999</v>
      </c>
    </row>
    <row r="12565" s="489" customFormat="1">
      <c r="B12565" s="494">
        <v>3850</v>
      </c>
      <c r="C12565" s="537" t="s">
        <v>200</v>
      </c>
      <c r="D12565" s="541" t="s">
        <v>1674</v>
      </c>
      <c r="E12565" s="540" t="s">
        <v>188</v>
      </c>
      <c r="F12565" s="496">
        <v>12.51</v>
      </c>
    </row>
    <row r="12566" s="489" customFormat="1">
      <c r="B12566" s="494">
        <v>38023</v>
      </c>
      <c r="C12566" s="537" t="s">
        <v>200</v>
      </c>
      <c r="D12566" s="541" t="s">
        <v>13907</v>
      </c>
      <c r="E12566" s="540" t="s">
        <v>188</v>
      </c>
      <c r="F12566" s="496">
        <v>6.3700000000000001</v>
      </c>
    </row>
    <row r="12567" s="489" customFormat="1">
      <c r="B12567" s="494">
        <v>37986</v>
      </c>
      <c r="C12567" s="537" t="s">
        <v>200</v>
      </c>
      <c r="D12567" s="541" t="s">
        <v>1675</v>
      </c>
      <c r="E12567" s="540" t="s">
        <v>188</v>
      </c>
      <c r="F12567" s="496">
        <v>2.6000000000000001</v>
      </c>
    </row>
    <row r="12568" s="489" customFormat="1">
      <c r="B12568" s="494">
        <v>21120</v>
      </c>
      <c r="C12568" s="537" t="s">
        <v>200</v>
      </c>
      <c r="D12568" s="541" t="s">
        <v>1678</v>
      </c>
      <c r="E12568" s="540" t="s">
        <v>188</v>
      </c>
      <c r="F12568" s="496">
        <v>13.279999999999999</v>
      </c>
    </row>
    <row r="12569" s="489" customFormat="1">
      <c r="B12569" s="494">
        <v>39318</v>
      </c>
      <c r="C12569" s="537" t="s">
        <v>200</v>
      </c>
      <c r="D12569" s="541" t="s">
        <v>1679</v>
      </c>
      <c r="E12569" s="540" t="s">
        <v>188</v>
      </c>
      <c r="F12569" s="496">
        <v>12.35</v>
      </c>
    </row>
    <row r="12570" s="489" customFormat="1">
      <c r="B12570" s="494">
        <v>37987</v>
      </c>
      <c r="C12570" s="537" t="s">
        <v>200</v>
      </c>
      <c r="D12570" s="541" t="s">
        <v>1676</v>
      </c>
      <c r="E12570" s="540" t="s">
        <v>188</v>
      </c>
      <c r="F12570" s="496">
        <v>129.88</v>
      </c>
    </row>
    <row r="12571" s="489" customFormat="1">
      <c r="B12571" s="494">
        <v>37988</v>
      </c>
      <c r="C12571" s="537" t="s">
        <v>200</v>
      </c>
      <c r="D12571" s="541" t="s">
        <v>1677</v>
      </c>
      <c r="E12571" s="540" t="s">
        <v>188</v>
      </c>
      <c r="F12571" s="496">
        <v>206.38</v>
      </c>
    </row>
    <row r="12572" s="489" customFormat="1">
      <c r="B12572" s="494">
        <v>40366</v>
      </c>
      <c r="C12572" s="537" t="s">
        <v>200</v>
      </c>
      <c r="D12572" s="541" t="s">
        <v>1680</v>
      </c>
      <c r="E12572" s="540" t="s">
        <v>188</v>
      </c>
      <c r="F12572" s="496"/>
    </row>
    <row r="12573" s="489" customFormat="1">
      <c r="B12573" s="494">
        <v>40363</v>
      </c>
      <c r="C12573" s="537" t="s">
        <v>200</v>
      </c>
      <c r="D12573" s="541" t="s">
        <v>1681</v>
      </c>
      <c r="E12573" s="540" t="s">
        <v>188</v>
      </c>
      <c r="F12573" s="496"/>
    </row>
    <row r="12574" s="489" customFormat="1">
      <c r="B12574" s="494">
        <v>40360</v>
      </c>
      <c r="C12574" s="537" t="s">
        <v>200</v>
      </c>
      <c r="D12574" s="541" t="s">
        <v>1683</v>
      </c>
      <c r="E12574" s="540" t="s">
        <v>188</v>
      </c>
      <c r="F12574" s="496"/>
    </row>
    <row r="12575" s="489" customFormat="1">
      <c r="B12575" s="494">
        <v>40354</v>
      </c>
      <c r="C12575" s="537" t="s">
        <v>200</v>
      </c>
      <c r="D12575" s="541" t="s">
        <v>1682</v>
      </c>
      <c r="E12575" s="540" t="s">
        <v>188</v>
      </c>
      <c r="F12575" s="496"/>
    </row>
    <row r="12576" s="489" customFormat="1">
      <c r="B12576" s="494">
        <v>40372</v>
      </c>
      <c r="C12576" s="537" t="s">
        <v>200</v>
      </c>
      <c r="D12576" s="541" t="s">
        <v>1684</v>
      </c>
      <c r="E12576" s="540" t="s">
        <v>188</v>
      </c>
      <c r="F12576" s="496"/>
    </row>
    <row r="12577" s="489" customFormat="1">
      <c r="B12577" s="494">
        <v>40369</v>
      </c>
      <c r="C12577" s="537" t="s">
        <v>200</v>
      </c>
      <c r="D12577" s="541" t="s">
        <v>1685</v>
      </c>
      <c r="E12577" s="540" t="s">
        <v>188</v>
      </c>
      <c r="F12577" s="496"/>
    </row>
    <row r="12578" s="489" customFormat="1">
      <c r="B12578" s="494">
        <v>40375</v>
      </c>
      <c r="C12578" s="537" t="s">
        <v>200</v>
      </c>
      <c r="D12578" s="541" t="s">
        <v>1687</v>
      </c>
      <c r="E12578" s="540" t="s">
        <v>188</v>
      </c>
      <c r="F12578" s="496"/>
    </row>
    <row r="12579" s="489" customFormat="1">
      <c r="B12579" s="494">
        <v>40357</v>
      </c>
      <c r="C12579" s="537" t="s">
        <v>200</v>
      </c>
      <c r="D12579" s="541" t="s">
        <v>1686</v>
      </c>
      <c r="E12579" s="540" t="s">
        <v>188</v>
      </c>
      <c r="F12579" s="496"/>
    </row>
    <row r="12580" s="489" customFormat="1">
      <c r="B12580" s="494">
        <v>1893</v>
      </c>
      <c r="C12580" s="537" t="s">
        <v>200</v>
      </c>
      <c r="D12580" s="541" t="s">
        <v>1688</v>
      </c>
      <c r="E12580" s="540" t="s">
        <v>188</v>
      </c>
      <c r="F12580" s="496">
        <v>4.3300000000000001</v>
      </c>
    </row>
    <row r="12581" s="489" customFormat="1">
      <c r="B12581" s="494">
        <v>1902</v>
      </c>
      <c r="C12581" s="537" t="s">
        <v>200</v>
      </c>
      <c r="D12581" s="541" t="s">
        <v>1689</v>
      </c>
      <c r="E12581" s="540" t="s">
        <v>188</v>
      </c>
      <c r="F12581" s="496">
        <v>3.1499999999999999</v>
      </c>
    </row>
    <row r="12582" s="489" customFormat="1">
      <c r="B12582" s="494">
        <v>1892</v>
      </c>
      <c r="C12582" s="537" t="s">
        <v>200</v>
      </c>
      <c r="D12582" s="541" t="s">
        <v>1691</v>
      </c>
      <c r="E12582" s="540" t="s">
        <v>188</v>
      </c>
      <c r="F12582" s="496">
        <v>2.0299999999999998</v>
      </c>
    </row>
    <row r="12583" s="489" customFormat="1">
      <c r="B12583" s="494">
        <v>1901</v>
      </c>
      <c r="C12583" s="537" t="s">
        <v>200</v>
      </c>
      <c r="D12583" s="541" t="s">
        <v>1690</v>
      </c>
      <c r="E12583" s="540" t="s">
        <v>188</v>
      </c>
      <c r="F12583" s="496">
        <v>0.97999999999999998</v>
      </c>
    </row>
    <row r="12584" s="489" customFormat="1">
      <c r="B12584" s="494">
        <v>1907</v>
      </c>
      <c r="C12584" s="537" t="s">
        <v>200</v>
      </c>
      <c r="D12584" s="541" t="s">
        <v>1692</v>
      </c>
      <c r="E12584" s="540" t="s">
        <v>188</v>
      </c>
      <c r="F12584" s="496">
        <v>13.94</v>
      </c>
    </row>
    <row r="12585" s="489" customFormat="1">
      <c r="B12585" s="494">
        <v>1894</v>
      </c>
      <c r="C12585" s="537" t="s">
        <v>200</v>
      </c>
      <c r="D12585" s="541" t="s">
        <v>1693</v>
      </c>
      <c r="E12585" s="540" t="s">
        <v>188</v>
      </c>
      <c r="F12585" s="496">
        <v>6.2699999999999996</v>
      </c>
    </row>
    <row r="12586" s="489" customFormat="1">
      <c r="B12586" s="494">
        <v>1896</v>
      </c>
      <c r="C12586" s="537" t="s">
        <v>200</v>
      </c>
      <c r="D12586" s="541" t="s">
        <v>1695</v>
      </c>
      <c r="E12586" s="540" t="s">
        <v>188</v>
      </c>
      <c r="F12586" s="496">
        <v>18.719999999999999</v>
      </c>
    </row>
    <row r="12587" s="489" customFormat="1">
      <c r="B12587" s="494">
        <v>1891</v>
      </c>
      <c r="C12587" s="537" t="s">
        <v>200</v>
      </c>
      <c r="D12587" s="541" t="s">
        <v>1694</v>
      </c>
      <c r="E12587" s="540" t="s">
        <v>188</v>
      </c>
      <c r="F12587" s="496">
        <v>1.45</v>
      </c>
    </row>
    <row r="12588" s="489" customFormat="1">
      <c r="B12588" s="494">
        <v>1895</v>
      </c>
      <c r="C12588" s="537" t="s">
        <v>200</v>
      </c>
      <c r="D12588" s="541" t="s">
        <v>1696</v>
      </c>
      <c r="E12588" s="540" t="s">
        <v>188</v>
      </c>
      <c r="F12588" s="496">
        <v>32.899999999999999</v>
      </c>
    </row>
    <row r="12589" s="489" customFormat="1">
      <c r="B12589" s="494">
        <v>2641</v>
      </c>
      <c r="C12589" s="537" t="s">
        <v>200</v>
      </c>
      <c r="D12589" s="541" t="s">
        <v>13908</v>
      </c>
      <c r="E12589" s="540" t="s">
        <v>188</v>
      </c>
      <c r="F12589" s="496">
        <v>34.020000000000003</v>
      </c>
    </row>
    <row r="12590" s="489" customFormat="1">
      <c r="B12590" s="494">
        <v>2636</v>
      </c>
      <c r="C12590" s="537" t="s">
        <v>200</v>
      </c>
      <c r="D12590" s="541" t="s">
        <v>13909</v>
      </c>
      <c r="E12590" s="540" t="s">
        <v>188</v>
      </c>
      <c r="F12590" s="496">
        <v>2.1899999999999999</v>
      </c>
    </row>
    <row r="12591" s="489" customFormat="1">
      <c r="B12591" s="494">
        <v>2637</v>
      </c>
      <c r="C12591" s="537" t="s">
        <v>200</v>
      </c>
      <c r="D12591" s="541" t="s">
        <v>13910</v>
      </c>
      <c r="E12591" s="540" t="s">
        <v>188</v>
      </c>
      <c r="F12591" s="496">
        <v>2.3300000000000001</v>
      </c>
    </row>
    <row r="12592" s="489" customFormat="1">
      <c r="B12592" s="494">
        <v>2638</v>
      </c>
      <c r="C12592" s="537" t="s">
        <v>200</v>
      </c>
      <c r="D12592" s="541" t="s">
        <v>13911</v>
      </c>
      <c r="E12592" s="540" t="s">
        <v>188</v>
      </c>
      <c r="F12592" s="496">
        <v>2.71</v>
      </c>
    </row>
    <row r="12593" s="489" customFormat="1">
      <c r="B12593" s="494">
        <v>2639</v>
      </c>
      <c r="C12593" s="537" t="s">
        <v>200</v>
      </c>
      <c r="D12593" s="541" t="s">
        <v>13912</v>
      </c>
      <c r="E12593" s="540" t="s">
        <v>188</v>
      </c>
      <c r="F12593" s="496">
        <v>4.8099999999999996</v>
      </c>
    </row>
    <row r="12594" s="489" customFormat="1">
      <c r="B12594" s="494">
        <v>2644</v>
      </c>
      <c r="C12594" s="537" t="s">
        <v>200</v>
      </c>
      <c r="D12594" s="541" t="s">
        <v>13913</v>
      </c>
      <c r="E12594" s="540" t="s">
        <v>188</v>
      </c>
      <c r="F12594" s="496">
        <v>6.96</v>
      </c>
    </row>
    <row r="12595" s="489" customFormat="1">
      <c r="B12595" s="494">
        <v>2640</v>
      </c>
      <c r="C12595" s="537" t="s">
        <v>200</v>
      </c>
      <c r="D12595" s="541" t="s">
        <v>13914</v>
      </c>
      <c r="E12595" s="540" t="s">
        <v>188</v>
      </c>
      <c r="F12595" s="496">
        <v>14.16</v>
      </c>
    </row>
    <row r="12596" s="489" customFormat="1">
      <c r="B12596" s="494">
        <v>2642</v>
      </c>
      <c r="C12596" s="537" t="s">
        <v>200</v>
      </c>
      <c r="D12596" s="541" t="s">
        <v>13915</v>
      </c>
      <c r="E12596" s="540" t="s">
        <v>188</v>
      </c>
      <c r="F12596" s="496">
        <v>21.559999999999999</v>
      </c>
    </row>
    <row r="12597" s="489" customFormat="1">
      <c r="B12597" s="494">
        <v>2643</v>
      </c>
      <c r="C12597" s="537" t="s">
        <v>200</v>
      </c>
      <c r="D12597" s="541" t="s">
        <v>13916</v>
      </c>
      <c r="E12597" s="540" t="s">
        <v>188</v>
      </c>
      <c r="F12597" s="496">
        <v>9.6999999999999993</v>
      </c>
    </row>
    <row r="12598" s="489" customFormat="1">
      <c r="B12598" s="494">
        <v>44281</v>
      </c>
      <c r="C12598" s="537" t="s">
        <v>200</v>
      </c>
      <c r="D12598" s="541" t="s">
        <v>13917</v>
      </c>
      <c r="E12598" s="540" t="s">
        <v>188</v>
      </c>
      <c r="F12598" s="496">
        <v>269.93000000000001</v>
      </c>
    </row>
    <row r="12599" s="489" customFormat="1">
      <c r="B12599" s="494">
        <v>39855</v>
      </c>
      <c r="C12599" s="537" t="s">
        <v>200</v>
      </c>
      <c r="D12599" s="541" t="s">
        <v>13918</v>
      </c>
      <c r="E12599" s="540" t="s">
        <v>188</v>
      </c>
      <c r="F12599" s="496"/>
    </row>
    <row r="12600" s="489" customFormat="1">
      <c r="B12600" s="494">
        <v>39856</v>
      </c>
      <c r="C12600" s="537" t="s">
        <v>200</v>
      </c>
      <c r="D12600" s="541" t="s">
        <v>13919</v>
      </c>
      <c r="E12600" s="540" t="s">
        <v>188</v>
      </c>
      <c r="F12600" s="496"/>
    </row>
    <row r="12601" s="489" customFormat="1">
      <c r="B12601" s="494">
        <v>39857</v>
      </c>
      <c r="C12601" s="537" t="s">
        <v>200</v>
      </c>
      <c r="D12601" s="541" t="s">
        <v>13920</v>
      </c>
      <c r="E12601" s="540" t="s">
        <v>188</v>
      </c>
      <c r="F12601" s="496"/>
    </row>
    <row r="12602" s="489" customFormat="1">
      <c r="B12602" s="494">
        <v>39858</v>
      </c>
      <c r="C12602" s="537" t="s">
        <v>200</v>
      </c>
      <c r="D12602" s="541" t="s">
        <v>13921</v>
      </c>
      <c r="E12602" s="540" t="s">
        <v>188</v>
      </c>
      <c r="F12602" s="496"/>
    </row>
    <row r="12603" s="489" customFormat="1">
      <c r="B12603" s="494">
        <v>39859</v>
      </c>
      <c r="C12603" s="537" t="s">
        <v>200</v>
      </c>
      <c r="D12603" s="541" t="s">
        <v>13922</v>
      </c>
      <c r="E12603" s="540" t="s">
        <v>188</v>
      </c>
      <c r="F12603" s="496"/>
    </row>
    <row r="12604" s="489" customFormat="1">
      <c r="B12604" s="494">
        <v>39860</v>
      </c>
      <c r="C12604" s="537" t="s">
        <v>200</v>
      </c>
      <c r="D12604" s="541" t="s">
        <v>13923</v>
      </c>
      <c r="E12604" s="540" t="s">
        <v>188</v>
      </c>
      <c r="F12604" s="496"/>
    </row>
    <row r="12605" s="489" customFormat="1">
      <c r="B12605" s="494">
        <v>39861</v>
      </c>
      <c r="C12605" s="537" t="s">
        <v>200</v>
      </c>
      <c r="D12605" s="541" t="s">
        <v>13924</v>
      </c>
      <c r="E12605" s="540" t="s">
        <v>188</v>
      </c>
      <c r="F12605" s="496"/>
    </row>
    <row r="12606" s="489" customFormat="1">
      <c r="B12606" s="494">
        <v>3867</v>
      </c>
      <c r="C12606" s="537" t="s">
        <v>200</v>
      </c>
      <c r="D12606" s="541" t="s">
        <v>1697</v>
      </c>
      <c r="E12606" s="540" t="s">
        <v>188</v>
      </c>
      <c r="F12606" s="496">
        <v>76.200000000000003</v>
      </c>
    </row>
    <row r="12607" s="489" customFormat="1">
      <c r="B12607" s="494">
        <v>3861</v>
      </c>
      <c r="C12607" s="537" t="s">
        <v>200</v>
      </c>
      <c r="D12607" s="541" t="s">
        <v>1698</v>
      </c>
      <c r="E12607" s="540" t="s">
        <v>188</v>
      </c>
      <c r="F12607" s="496">
        <v>0.79000000000000004</v>
      </c>
    </row>
    <row r="12608" s="489" customFormat="1">
      <c r="B12608" s="494">
        <v>3904</v>
      </c>
      <c r="C12608" s="537" t="s">
        <v>200</v>
      </c>
      <c r="D12608" s="541" t="s">
        <v>1699</v>
      </c>
      <c r="E12608" s="540" t="s">
        <v>188</v>
      </c>
      <c r="F12608" s="496">
        <v>0.83999999999999997</v>
      </c>
    </row>
    <row r="12609" s="489" customFormat="1">
      <c r="B12609" s="494">
        <v>3903</v>
      </c>
      <c r="C12609" s="537" t="s">
        <v>200</v>
      </c>
      <c r="D12609" s="541" t="s">
        <v>1700</v>
      </c>
      <c r="E12609" s="540" t="s">
        <v>188</v>
      </c>
      <c r="F12609" s="496">
        <v>2.04</v>
      </c>
    </row>
    <row r="12610" s="489" customFormat="1">
      <c r="B12610" s="494">
        <v>3862</v>
      </c>
      <c r="C12610" s="537" t="s">
        <v>200</v>
      </c>
      <c r="D12610" s="541" t="s">
        <v>1701</v>
      </c>
      <c r="E12610" s="540" t="s">
        <v>188</v>
      </c>
      <c r="F12610" s="496">
        <v>4.3499999999999996</v>
      </c>
    </row>
    <row r="12611" s="489" customFormat="1">
      <c r="B12611" s="494">
        <v>3863</v>
      </c>
      <c r="C12611" s="537" t="s">
        <v>200</v>
      </c>
      <c r="D12611" s="541" t="s">
        <v>1702</v>
      </c>
      <c r="E12611" s="540" t="s">
        <v>188</v>
      </c>
      <c r="F12611" s="496">
        <v>4.46</v>
      </c>
    </row>
    <row r="12612" s="489" customFormat="1">
      <c r="B12612" s="494">
        <v>3864</v>
      </c>
      <c r="C12612" s="537" t="s">
        <v>200</v>
      </c>
      <c r="D12612" s="541" t="s">
        <v>1703</v>
      </c>
      <c r="E12612" s="540" t="s">
        <v>188</v>
      </c>
      <c r="F12612" s="496">
        <v>13.67</v>
      </c>
    </row>
    <row r="12613" s="489" customFormat="1">
      <c r="B12613" s="494">
        <v>3865</v>
      </c>
      <c r="C12613" s="537" t="s">
        <v>200</v>
      </c>
      <c r="D12613" s="541" t="s">
        <v>1704</v>
      </c>
      <c r="E12613" s="540" t="s">
        <v>188</v>
      </c>
      <c r="F12613" s="496">
        <v>19.989999999999998</v>
      </c>
    </row>
    <row r="12614" s="489" customFormat="1">
      <c r="B12614" s="494">
        <v>3866</v>
      </c>
      <c r="C12614" s="537" t="s">
        <v>200</v>
      </c>
      <c r="D12614" s="541" t="s">
        <v>1705</v>
      </c>
      <c r="E12614" s="540" t="s">
        <v>188</v>
      </c>
      <c r="F12614" s="496">
        <v>44.880000000000003</v>
      </c>
    </row>
    <row r="12615" s="489" customFormat="1">
      <c r="B12615" s="494">
        <v>3878</v>
      </c>
      <c r="C12615" s="537" t="s">
        <v>200</v>
      </c>
      <c r="D12615" s="541" t="s">
        <v>13925</v>
      </c>
      <c r="E12615" s="540" t="s">
        <v>188</v>
      </c>
      <c r="F12615" s="496">
        <v>12.24</v>
      </c>
    </row>
    <row r="12616" s="489" customFormat="1">
      <c r="B12616" s="494">
        <v>3876</v>
      </c>
      <c r="C12616" s="537" t="s">
        <v>200</v>
      </c>
      <c r="D12616" s="541" t="s">
        <v>13926</v>
      </c>
      <c r="E12616" s="540" t="s">
        <v>188</v>
      </c>
      <c r="F12616" s="496">
        <v>4.8700000000000001</v>
      </c>
    </row>
    <row r="12617" s="489" customFormat="1">
      <c r="B12617" s="494">
        <v>3883</v>
      </c>
      <c r="C12617" s="537" t="s">
        <v>200</v>
      </c>
      <c r="D12617" s="541" t="s">
        <v>13927</v>
      </c>
      <c r="E12617" s="540" t="s">
        <v>188</v>
      </c>
      <c r="F12617" s="496">
        <v>1.5600000000000001</v>
      </c>
    </row>
    <row r="12618" s="489" customFormat="1">
      <c r="B12618" s="494">
        <v>3884</v>
      </c>
      <c r="C12618" s="537" t="s">
        <v>200</v>
      </c>
      <c r="D12618" s="541" t="s">
        <v>13928</v>
      </c>
      <c r="E12618" s="540" t="s">
        <v>188</v>
      </c>
      <c r="F12618" s="496">
        <v>2.48</v>
      </c>
    </row>
    <row r="12619" s="489" customFormat="1">
      <c r="B12619" s="494">
        <v>12892</v>
      </c>
      <c r="C12619" s="537" t="s">
        <v>200</v>
      </c>
      <c r="D12619" s="541" t="s">
        <v>1706</v>
      </c>
      <c r="E12619" s="540" t="s">
        <v>196</v>
      </c>
      <c r="F12619" s="496">
        <v>11.15</v>
      </c>
    </row>
    <row r="12620" s="489" customFormat="1">
      <c r="B12620" s="494">
        <v>38447</v>
      </c>
      <c r="C12620" s="537" t="s">
        <v>200</v>
      </c>
      <c r="D12620" s="541" t="s">
        <v>13929</v>
      </c>
      <c r="E12620" s="540" t="s">
        <v>188</v>
      </c>
      <c r="F12620" s="496"/>
    </row>
    <row r="12621" s="489" customFormat="1">
      <c r="B12621" s="494">
        <v>36320</v>
      </c>
      <c r="C12621" s="537" t="s">
        <v>200</v>
      </c>
      <c r="D12621" s="541" t="s">
        <v>13930</v>
      </c>
      <c r="E12621" s="540" t="s">
        <v>188</v>
      </c>
      <c r="F12621" s="496"/>
    </row>
    <row r="12622" s="489" customFormat="1">
      <c r="B12622" s="494">
        <v>36324</v>
      </c>
      <c r="C12622" s="537" t="s">
        <v>200</v>
      </c>
      <c r="D12622" s="541" t="s">
        <v>13931</v>
      </c>
      <c r="E12622" s="540" t="s">
        <v>188</v>
      </c>
      <c r="F12622" s="496"/>
    </row>
    <row r="12623" s="489" customFormat="1">
      <c r="B12623" s="494">
        <v>38441</v>
      </c>
      <c r="C12623" s="537" t="s">
        <v>200</v>
      </c>
      <c r="D12623" s="541" t="s">
        <v>13932</v>
      </c>
      <c r="E12623" s="540" t="s">
        <v>188</v>
      </c>
      <c r="F12623" s="496"/>
    </row>
    <row r="12624" s="489" customFormat="1">
      <c r="B12624" s="494">
        <v>38442</v>
      </c>
      <c r="C12624" s="537" t="s">
        <v>200</v>
      </c>
      <c r="D12624" s="541" t="s">
        <v>13933</v>
      </c>
      <c r="E12624" s="540" t="s">
        <v>188</v>
      </c>
      <c r="F12624" s="496"/>
    </row>
    <row r="12625" s="489" customFormat="1">
      <c r="B12625" s="494">
        <v>38443</v>
      </c>
      <c r="C12625" s="537" t="s">
        <v>200</v>
      </c>
      <c r="D12625" s="541" t="s">
        <v>13934</v>
      </c>
      <c r="E12625" s="540" t="s">
        <v>188</v>
      </c>
      <c r="F12625" s="496"/>
    </row>
    <row r="12626" s="489" customFormat="1">
      <c r="B12626" s="494">
        <v>38444</v>
      </c>
      <c r="C12626" s="537" t="s">
        <v>200</v>
      </c>
      <c r="D12626" s="541" t="s">
        <v>13935</v>
      </c>
      <c r="E12626" s="540" t="s">
        <v>188</v>
      </c>
      <c r="F12626" s="496"/>
    </row>
    <row r="12627" s="489" customFormat="1">
      <c r="B12627" s="494">
        <v>38445</v>
      </c>
      <c r="C12627" s="537" t="s">
        <v>200</v>
      </c>
      <c r="D12627" s="541" t="s">
        <v>13936</v>
      </c>
      <c r="E12627" s="540" t="s">
        <v>188</v>
      </c>
      <c r="F12627" s="496"/>
    </row>
    <row r="12628" s="489" customFormat="1">
      <c r="B12628" s="494">
        <v>38446</v>
      </c>
      <c r="C12628" s="537" t="s">
        <v>200</v>
      </c>
      <c r="D12628" s="541" t="s">
        <v>13937</v>
      </c>
      <c r="E12628" s="540" t="s">
        <v>188</v>
      </c>
      <c r="F12628" s="496"/>
    </row>
    <row r="12629" s="489" customFormat="1">
      <c r="B12629" s="494">
        <v>3837</v>
      </c>
      <c r="C12629" s="537" t="s">
        <v>200</v>
      </c>
      <c r="D12629" s="541" t="s">
        <v>13938</v>
      </c>
      <c r="E12629" s="540" t="s">
        <v>188</v>
      </c>
      <c r="F12629" s="496">
        <v>54.030000000000001</v>
      </c>
    </row>
    <row r="12630" s="489" customFormat="1">
      <c r="B12630" s="494">
        <v>3845</v>
      </c>
      <c r="C12630" s="537" t="s">
        <v>200</v>
      </c>
      <c r="D12630" s="541" t="s">
        <v>13939</v>
      </c>
      <c r="E12630" s="540" t="s">
        <v>188</v>
      </c>
      <c r="F12630" s="496">
        <v>19.739999999999998</v>
      </c>
    </row>
    <row r="12631" s="489" customFormat="1">
      <c r="B12631" s="494">
        <v>11045</v>
      </c>
      <c r="C12631" s="537" t="s">
        <v>200</v>
      </c>
      <c r="D12631" s="541" t="s">
        <v>13940</v>
      </c>
      <c r="E12631" s="540" t="s">
        <v>188</v>
      </c>
      <c r="F12631" s="496">
        <v>38.07</v>
      </c>
    </row>
    <row r="12632" s="489" customFormat="1">
      <c r="B12632" s="494">
        <v>20170</v>
      </c>
      <c r="C12632" s="537" t="s">
        <v>200</v>
      </c>
      <c r="D12632" s="541" t="s">
        <v>13941</v>
      </c>
      <c r="E12632" s="540" t="s">
        <v>188</v>
      </c>
      <c r="F12632" s="496">
        <v>14.25</v>
      </c>
    </row>
    <row r="12633" s="489" customFormat="1">
      <c r="B12633" s="494">
        <v>20171</v>
      </c>
      <c r="C12633" s="537" t="s">
        <v>200</v>
      </c>
      <c r="D12633" s="541" t="s">
        <v>13942</v>
      </c>
      <c r="E12633" s="540" t="s">
        <v>188</v>
      </c>
      <c r="F12633" s="496">
        <v>41.100000000000001</v>
      </c>
    </row>
    <row r="12634" s="489" customFormat="1">
      <c r="B12634" s="494">
        <v>20167</v>
      </c>
      <c r="C12634" s="537" t="s">
        <v>200</v>
      </c>
      <c r="D12634" s="541" t="s">
        <v>13943</v>
      </c>
      <c r="E12634" s="540" t="s">
        <v>188</v>
      </c>
      <c r="F12634" s="496">
        <v>5.1699999999999999</v>
      </c>
    </row>
    <row r="12635" s="489" customFormat="1">
      <c r="B12635" s="494">
        <v>20168</v>
      </c>
      <c r="C12635" s="537" t="s">
        <v>200</v>
      </c>
      <c r="D12635" s="541" t="s">
        <v>13944</v>
      </c>
      <c r="E12635" s="540" t="s">
        <v>188</v>
      </c>
      <c r="F12635" s="496">
        <v>10.640000000000001</v>
      </c>
    </row>
    <row r="12636" s="489" customFormat="1">
      <c r="B12636" s="494">
        <v>20169</v>
      </c>
      <c r="C12636" s="537" t="s">
        <v>200</v>
      </c>
      <c r="D12636" s="541" t="s">
        <v>13945</v>
      </c>
      <c r="E12636" s="540" t="s">
        <v>188</v>
      </c>
      <c r="F12636" s="496">
        <v>12.41</v>
      </c>
    </row>
    <row r="12637" s="489" customFormat="1">
      <c r="B12637" s="494">
        <v>3899</v>
      </c>
      <c r="C12637" s="537" t="s">
        <v>200</v>
      </c>
      <c r="D12637" s="541" t="s">
        <v>1707</v>
      </c>
      <c r="E12637" s="540" t="s">
        <v>188</v>
      </c>
      <c r="F12637" s="496">
        <v>6.8799999999999999</v>
      </c>
    </row>
    <row r="12638" s="489" customFormat="1">
      <c r="B12638" s="494">
        <v>38676</v>
      </c>
      <c r="C12638" s="537" t="s">
        <v>200</v>
      </c>
      <c r="D12638" s="541" t="s">
        <v>1708</v>
      </c>
      <c r="E12638" s="540" t="s">
        <v>188</v>
      </c>
      <c r="F12638" s="496">
        <v>34.439999999999998</v>
      </c>
    </row>
    <row r="12639" s="489" customFormat="1">
      <c r="B12639" s="494">
        <v>3897</v>
      </c>
      <c r="C12639" s="537" t="s">
        <v>200</v>
      </c>
      <c r="D12639" s="541" t="s">
        <v>1709</v>
      </c>
      <c r="E12639" s="540" t="s">
        <v>188</v>
      </c>
      <c r="F12639" s="496">
        <v>1.6799999999999999</v>
      </c>
    </row>
    <row r="12640" s="489" customFormat="1">
      <c r="B12640" s="494">
        <v>3875</v>
      </c>
      <c r="C12640" s="537" t="s">
        <v>200</v>
      </c>
      <c r="D12640" s="541" t="s">
        <v>1710</v>
      </c>
      <c r="E12640" s="540" t="s">
        <v>188</v>
      </c>
      <c r="F12640" s="496">
        <v>3.4700000000000002</v>
      </c>
    </row>
    <row r="12641" s="489" customFormat="1">
      <c r="B12641" s="494">
        <v>3898</v>
      </c>
      <c r="C12641" s="537" t="s">
        <v>200</v>
      </c>
      <c r="D12641" s="541" t="s">
        <v>1711</v>
      </c>
      <c r="E12641" s="540" t="s">
        <v>188</v>
      </c>
      <c r="F12641" s="496">
        <v>7.04</v>
      </c>
    </row>
    <row r="12642" s="489" customFormat="1">
      <c r="B12642" s="494">
        <v>3855</v>
      </c>
      <c r="C12642" s="537" t="s">
        <v>200</v>
      </c>
      <c r="D12642" s="541" t="s">
        <v>1712</v>
      </c>
      <c r="E12642" s="540" t="s">
        <v>188</v>
      </c>
      <c r="F12642" s="496">
        <v>5.2800000000000002</v>
      </c>
    </row>
    <row r="12643" s="489" customFormat="1">
      <c r="B12643" s="494">
        <v>3874</v>
      </c>
      <c r="C12643" s="537" t="s">
        <v>200</v>
      </c>
      <c r="D12643" s="541" t="s">
        <v>1713</v>
      </c>
      <c r="E12643" s="540" t="s">
        <v>188</v>
      </c>
      <c r="F12643" s="496">
        <v>6.1200000000000001</v>
      </c>
    </row>
    <row r="12644" s="489" customFormat="1">
      <c r="B12644" s="494">
        <v>3870</v>
      </c>
      <c r="C12644" s="537" t="s">
        <v>200</v>
      </c>
      <c r="D12644" s="541" t="s">
        <v>1714</v>
      </c>
      <c r="E12644" s="540" t="s">
        <v>188</v>
      </c>
      <c r="F12644" s="496">
        <v>6.7199999999999998</v>
      </c>
    </row>
    <row r="12645" s="489" customFormat="1">
      <c r="B12645" s="494">
        <v>38678</v>
      </c>
      <c r="C12645" s="537" t="s">
        <v>200</v>
      </c>
      <c r="D12645" s="541" t="s">
        <v>1715</v>
      </c>
      <c r="E12645" s="540" t="s">
        <v>188</v>
      </c>
      <c r="F12645" s="496">
        <v>17.780000000000001</v>
      </c>
    </row>
    <row r="12646" s="489" customFormat="1">
      <c r="B12646" s="494">
        <v>3859</v>
      </c>
      <c r="C12646" s="537" t="s">
        <v>200</v>
      </c>
      <c r="D12646" s="541" t="s">
        <v>1716</v>
      </c>
      <c r="E12646" s="540" t="s">
        <v>188</v>
      </c>
      <c r="F12646" s="496">
        <v>1.3500000000000001</v>
      </c>
    </row>
    <row r="12647" s="489" customFormat="1">
      <c r="B12647" s="494">
        <v>3856</v>
      </c>
      <c r="C12647" s="537" t="s">
        <v>200</v>
      </c>
      <c r="D12647" s="541" t="s">
        <v>1717</v>
      </c>
      <c r="E12647" s="540" t="s">
        <v>188</v>
      </c>
      <c r="F12647" s="496">
        <v>1.8799999999999999</v>
      </c>
    </row>
    <row r="12648" s="489" customFormat="1">
      <c r="B12648" s="494">
        <v>3906</v>
      </c>
      <c r="C12648" s="537" t="s">
        <v>200</v>
      </c>
      <c r="D12648" s="541" t="s">
        <v>1718</v>
      </c>
      <c r="E12648" s="540" t="s">
        <v>188</v>
      </c>
      <c r="F12648" s="496">
        <v>1.55</v>
      </c>
    </row>
    <row r="12649" s="489" customFormat="1">
      <c r="B12649" s="494">
        <v>3860</v>
      </c>
      <c r="C12649" s="537" t="s">
        <v>200</v>
      </c>
      <c r="D12649" s="541" t="s">
        <v>1719</v>
      </c>
      <c r="E12649" s="540" t="s">
        <v>188</v>
      </c>
      <c r="F12649" s="496">
        <v>4.6100000000000003</v>
      </c>
    </row>
    <row r="12650" s="489" customFormat="1">
      <c r="B12650" s="494">
        <v>3905</v>
      </c>
      <c r="C12650" s="537" t="s">
        <v>200</v>
      </c>
      <c r="D12650" s="541" t="s">
        <v>1720</v>
      </c>
      <c r="E12650" s="540" t="s">
        <v>188</v>
      </c>
      <c r="F12650" s="496">
        <v>10.57</v>
      </c>
    </row>
    <row r="12651" s="489" customFormat="1">
      <c r="B12651" s="494">
        <v>3871</v>
      </c>
      <c r="C12651" s="537" t="s">
        <v>200</v>
      </c>
      <c r="D12651" s="541" t="s">
        <v>1721</v>
      </c>
      <c r="E12651" s="540" t="s">
        <v>188</v>
      </c>
      <c r="F12651" s="496">
        <v>18.699999999999999</v>
      </c>
    </row>
    <row r="12652" s="489" customFormat="1">
      <c r="B12652" s="494">
        <v>37427</v>
      </c>
      <c r="C12652" s="537" t="s">
        <v>200</v>
      </c>
      <c r="D12652" s="541" t="s">
        <v>1722</v>
      </c>
      <c r="E12652" s="540" t="s">
        <v>188</v>
      </c>
      <c r="F12652" s="496"/>
    </row>
    <row r="12653" s="489" customFormat="1">
      <c r="B12653" s="494">
        <v>37424</v>
      </c>
      <c r="C12653" s="537" t="s">
        <v>200</v>
      </c>
      <c r="D12653" s="541" t="s">
        <v>1723</v>
      </c>
      <c r="E12653" s="540" t="s">
        <v>188</v>
      </c>
      <c r="F12653" s="496"/>
    </row>
    <row r="12654" s="489" customFormat="1">
      <c r="B12654" s="494">
        <v>37428</v>
      </c>
      <c r="C12654" s="537" t="s">
        <v>200</v>
      </c>
      <c r="D12654" s="541" t="s">
        <v>1724</v>
      </c>
      <c r="E12654" s="540" t="s">
        <v>188</v>
      </c>
      <c r="F12654" s="496"/>
    </row>
    <row r="12655" s="489" customFormat="1">
      <c r="B12655" s="494">
        <v>37425</v>
      </c>
      <c r="C12655" s="537" t="s">
        <v>200</v>
      </c>
      <c r="D12655" s="541" t="s">
        <v>1725</v>
      </c>
      <c r="E12655" s="540" t="s">
        <v>188</v>
      </c>
      <c r="F12655" s="496"/>
    </row>
    <row r="12656" s="489" customFormat="1">
      <c r="B12656" s="494">
        <v>37429</v>
      </c>
      <c r="C12656" s="537" t="s">
        <v>200</v>
      </c>
      <c r="D12656" s="541" t="s">
        <v>13946</v>
      </c>
      <c r="E12656" s="540" t="s">
        <v>188</v>
      </c>
      <c r="F12656" s="496"/>
    </row>
    <row r="12657" s="489" customFormat="1">
      <c r="B12657" s="494">
        <v>37426</v>
      </c>
      <c r="C12657" s="537" t="s">
        <v>200</v>
      </c>
      <c r="D12657" s="541" t="s">
        <v>13947</v>
      </c>
      <c r="E12657" s="540" t="s">
        <v>188</v>
      </c>
      <c r="F12657" s="496"/>
    </row>
    <row r="12658" s="489" customFormat="1">
      <c r="B12658" s="494">
        <v>39292</v>
      </c>
      <c r="C12658" s="537" t="s">
        <v>200</v>
      </c>
      <c r="D12658" s="541" t="s">
        <v>13948</v>
      </c>
      <c r="E12658" s="540" t="s">
        <v>188</v>
      </c>
      <c r="F12658" s="496"/>
    </row>
    <row r="12659" s="489" customFormat="1">
      <c r="B12659" s="494">
        <v>39293</v>
      </c>
      <c r="C12659" s="537" t="s">
        <v>200</v>
      </c>
      <c r="D12659" s="541" t="s">
        <v>13949</v>
      </c>
      <c r="E12659" s="540" t="s">
        <v>188</v>
      </c>
      <c r="F12659" s="496"/>
    </row>
    <row r="12660" s="489" customFormat="1">
      <c r="B12660" s="494">
        <v>39294</v>
      </c>
      <c r="C12660" s="537" t="s">
        <v>200</v>
      </c>
      <c r="D12660" s="541" t="s">
        <v>13950</v>
      </c>
      <c r="E12660" s="540" t="s">
        <v>188</v>
      </c>
      <c r="F12660" s="496"/>
    </row>
    <row r="12661" s="489" customFormat="1">
      <c r="B12661" s="494">
        <v>39295</v>
      </c>
      <c r="C12661" s="537" t="s">
        <v>200</v>
      </c>
      <c r="D12661" s="541" t="s">
        <v>13951</v>
      </c>
      <c r="E12661" s="540" t="s">
        <v>188</v>
      </c>
      <c r="F12661" s="496"/>
    </row>
    <row r="12662" s="489" customFormat="1">
      <c r="B12662" s="494">
        <v>39312</v>
      </c>
      <c r="C12662" s="537" t="s">
        <v>200</v>
      </c>
      <c r="D12662" s="541" t="s">
        <v>13952</v>
      </c>
      <c r="E12662" s="540" t="s">
        <v>188</v>
      </c>
      <c r="F12662" s="496"/>
    </row>
    <row r="12663" s="489" customFormat="1">
      <c r="B12663" s="494">
        <v>39313</v>
      </c>
      <c r="C12663" s="537" t="s">
        <v>200</v>
      </c>
      <c r="D12663" s="541" t="s">
        <v>13953</v>
      </c>
      <c r="E12663" s="540" t="s">
        <v>188</v>
      </c>
      <c r="F12663" s="496"/>
    </row>
    <row r="12664" s="489" customFormat="1">
      <c r="B12664" s="494">
        <v>39314</v>
      </c>
      <c r="C12664" s="537" t="s">
        <v>200</v>
      </c>
      <c r="D12664" s="541" t="s">
        <v>13954</v>
      </c>
      <c r="E12664" s="540" t="s">
        <v>188</v>
      </c>
      <c r="F12664" s="496"/>
    </row>
    <row r="12665" s="489" customFormat="1">
      <c r="B12665" s="494">
        <v>39296</v>
      </c>
      <c r="C12665" s="537" t="s">
        <v>200</v>
      </c>
      <c r="D12665" s="541" t="s">
        <v>13955</v>
      </c>
      <c r="E12665" s="540" t="s">
        <v>188</v>
      </c>
      <c r="F12665" s="496"/>
    </row>
    <row r="12666" s="489" customFormat="1">
      <c r="B12666" s="494">
        <v>39297</v>
      </c>
      <c r="C12666" s="537" t="s">
        <v>200</v>
      </c>
      <c r="D12666" s="541" t="s">
        <v>13956</v>
      </c>
      <c r="E12666" s="540" t="s">
        <v>188</v>
      </c>
      <c r="F12666" s="496"/>
    </row>
    <row r="12667" s="489" customFormat="1">
      <c r="B12667" s="494">
        <v>39298</v>
      </c>
      <c r="C12667" s="537" t="s">
        <v>200</v>
      </c>
      <c r="D12667" s="541" t="s">
        <v>13957</v>
      </c>
      <c r="E12667" s="540" t="s">
        <v>188</v>
      </c>
      <c r="F12667" s="496"/>
    </row>
    <row r="12668" s="489" customFormat="1">
      <c r="B12668" s="494">
        <v>39299</v>
      </c>
      <c r="C12668" s="537" t="s">
        <v>200</v>
      </c>
      <c r="D12668" s="541" t="s">
        <v>13958</v>
      </c>
      <c r="E12668" s="540" t="s">
        <v>188</v>
      </c>
      <c r="F12668" s="496"/>
    </row>
    <row r="12669" s="489" customFormat="1">
      <c r="B12669" s="494">
        <v>39308</v>
      </c>
      <c r="C12669" s="537" t="s">
        <v>200</v>
      </c>
      <c r="D12669" s="541" t="s">
        <v>13959</v>
      </c>
      <c r="E12669" s="540" t="s">
        <v>188</v>
      </c>
      <c r="F12669" s="496"/>
    </row>
    <row r="12670" s="489" customFormat="1">
      <c r="B12670" s="494">
        <v>39309</v>
      </c>
      <c r="C12670" s="537" t="s">
        <v>200</v>
      </c>
      <c r="D12670" s="541" t="s">
        <v>13960</v>
      </c>
      <c r="E12670" s="540" t="s">
        <v>188</v>
      </c>
      <c r="F12670" s="496"/>
    </row>
    <row r="12671" s="489" customFormat="1">
      <c r="B12671" s="494">
        <v>39310</v>
      </c>
      <c r="C12671" s="537" t="s">
        <v>200</v>
      </c>
      <c r="D12671" s="541" t="s">
        <v>13961</v>
      </c>
      <c r="E12671" s="540" t="s">
        <v>188</v>
      </c>
      <c r="F12671" s="496"/>
    </row>
    <row r="12672" s="489" customFormat="1">
      <c r="B12672" s="494">
        <v>39311</v>
      </c>
      <c r="C12672" s="537" t="s">
        <v>200</v>
      </c>
      <c r="D12672" s="541" t="s">
        <v>13962</v>
      </c>
      <c r="E12672" s="540" t="s">
        <v>188</v>
      </c>
      <c r="F12672" s="496"/>
    </row>
    <row r="12673" s="489" customFormat="1">
      <c r="B12673" s="494">
        <v>45261</v>
      </c>
      <c r="C12673" s="537" t="s">
        <v>200</v>
      </c>
      <c r="D12673" s="541" t="s">
        <v>13963</v>
      </c>
      <c r="E12673" s="540" t="s">
        <v>196</v>
      </c>
      <c r="F12673" s="496">
        <v>19.460000000000001</v>
      </c>
    </row>
    <row r="12674" s="489" customFormat="1">
      <c r="B12674" s="494">
        <v>11519</v>
      </c>
      <c r="C12674" s="537" t="s">
        <v>200</v>
      </c>
      <c r="D12674" s="541" t="s">
        <v>13964</v>
      </c>
      <c r="E12674" s="540" t="s">
        <v>196</v>
      </c>
      <c r="F12674" s="496">
        <v>52.390000000000001</v>
      </c>
    </row>
    <row r="12675" s="489" customFormat="1">
      <c r="B12675" s="494">
        <v>11520</v>
      </c>
      <c r="C12675" s="537" t="s">
        <v>200</v>
      </c>
      <c r="D12675" s="541" t="s">
        <v>1726</v>
      </c>
      <c r="E12675" s="540" t="s">
        <v>196</v>
      </c>
      <c r="F12675" s="496">
        <v>24.219999999999999</v>
      </c>
    </row>
    <row r="12676" s="489" customFormat="1">
      <c r="B12676" s="494">
        <v>11518</v>
      </c>
      <c r="C12676" s="537" t="s">
        <v>200</v>
      </c>
      <c r="D12676" s="541" t="s">
        <v>13965</v>
      </c>
      <c r="E12676" s="540" t="s">
        <v>196</v>
      </c>
      <c r="F12676" s="496">
        <v>88.060000000000002</v>
      </c>
    </row>
    <row r="12677" s="489" customFormat="1">
      <c r="B12677" s="494">
        <v>38473</v>
      </c>
      <c r="C12677" s="537" t="s">
        <v>200</v>
      </c>
      <c r="D12677" s="541" t="s">
        <v>1727</v>
      </c>
      <c r="E12677" s="540" t="s">
        <v>188</v>
      </c>
      <c r="F12677" s="496">
        <v>331</v>
      </c>
    </row>
    <row r="12678" s="489" customFormat="1">
      <c r="B12678" s="494">
        <v>4244</v>
      </c>
      <c r="C12678" s="537" t="s">
        <v>200</v>
      </c>
      <c r="D12678" s="541" t="s">
        <v>13966</v>
      </c>
      <c r="E12678" s="540" t="s">
        <v>157</v>
      </c>
      <c r="F12678" s="496">
        <v>24.559999999999999</v>
      </c>
    </row>
    <row r="12679" s="489" customFormat="1">
      <c r="B12679" s="494">
        <v>40977</v>
      </c>
      <c r="C12679" s="537" t="s">
        <v>200</v>
      </c>
      <c r="D12679" s="541" t="s">
        <v>1728</v>
      </c>
      <c r="E12679" s="540" t="s">
        <v>185</v>
      </c>
      <c r="F12679" s="496">
        <v>4338.9399999999996</v>
      </c>
    </row>
    <row r="12680" s="489" customFormat="1">
      <c r="B12680" s="494">
        <v>4115</v>
      </c>
      <c r="C12680" s="537" t="s">
        <v>200</v>
      </c>
      <c r="D12680" s="541" t="s">
        <v>13967</v>
      </c>
      <c r="E12680" s="540" t="s">
        <v>143</v>
      </c>
      <c r="F12680" s="496">
        <v>23.850000000000001</v>
      </c>
    </row>
    <row r="12681" s="489" customFormat="1">
      <c r="B12681" s="494">
        <v>4119</v>
      </c>
      <c r="C12681" s="537" t="s">
        <v>200</v>
      </c>
      <c r="D12681" s="541" t="s">
        <v>13968</v>
      </c>
      <c r="E12681" s="540" t="s">
        <v>143</v>
      </c>
      <c r="F12681" s="496">
        <v>48.170000000000002</v>
      </c>
    </row>
    <row r="12682" s="489" customFormat="1">
      <c r="B12682" s="494">
        <v>2794</v>
      </c>
      <c r="C12682" s="537" t="s">
        <v>200</v>
      </c>
      <c r="D12682" s="541" t="s">
        <v>13969</v>
      </c>
      <c r="E12682" s="540" t="s">
        <v>143</v>
      </c>
      <c r="F12682" s="496">
        <v>127.79000000000001</v>
      </c>
    </row>
    <row r="12683" s="489" customFormat="1">
      <c r="B12683" s="494">
        <v>2788</v>
      </c>
      <c r="C12683" s="537" t="s">
        <v>200</v>
      </c>
      <c r="D12683" s="541" t="s">
        <v>13970</v>
      </c>
      <c r="E12683" s="540" t="s">
        <v>143</v>
      </c>
      <c r="F12683" s="496">
        <v>186.16999999999999</v>
      </c>
    </row>
    <row r="12684" s="489" customFormat="1">
      <c r="B12684" s="494">
        <v>4006</v>
      </c>
      <c r="C12684" s="537" t="s">
        <v>200</v>
      </c>
      <c r="D12684" s="541" t="s">
        <v>13971</v>
      </c>
      <c r="E12684" s="540" t="s">
        <v>12626</v>
      </c>
      <c r="F12684" s="496">
        <v>1774.1400000000001</v>
      </c>
    </row>
    <row r="12685" s="489" customFormat="1">
      <c r="B12685" s="494">
        <v>45395</v>
      </c>
      <c r="C12685" s="537" t="s">
        <v>200</v>
      </c>
      <c r="D12685" s="541" t="s">
        <v>1729</v>
      </c>
      <c r="E12685" s="540" t="s">
        <v>196</v>
      </c>
      <c r="F12685" s="496">
        <v>29.530000000000001</v>
      </c>
    </row>
    <row r="12686" s="489" customFormat="1">
      <c r="B12686" s="494">
        <v>37461</v>
      </c>
      <c r="C12686" s="537" t="s">
        <v>200</v>
      </c>
      <c r="D12686" s="541" t="s">
        <v>1730</v>
      </c>
      <c r="E12686" s="540" t="s">
        <v>143</v>
      </c>
      <c r="F12686" s="496">
        <v>14.23</v>
      </c>
    </row>
    <row r="12687" s="489" customFormat="1">
      <c r="B12687" s="494">
        <v>37460</v>
      </c>
      <c r="C12687" s="537" t="s">
        <v>200</v>
      </c>
      <c r="D12687" s="541" t="s">
        <v>13972</v>
      </c>
      <c r="E12687" s="540" t="s">
        <v>143</v>
      </c>
      <c r="F12687" s="496">
        <v>24.969999999999999</v>
      </c>
    </row>
    <row r="12688" s="489" customFormat="1">
      <c r="B12688" s="494">
        <v>37458</v>
      </c>
      <c r="C12688" s="537" t="s">
        <v>200</v>
      </c>
      <c r="D12688" s="541" t="s">
        <v>1731</v>
      </c>
      <c r="E12688" s="540" t="s">
        <v>143</v>
      </c>
      <c r="F12688" s="496">
        <v>5.79</v>
      </c>
    </row>
    <row r="12689" s="489" customFormat="1">
      <c r="B12689" s="494">
        <v>37454</v>
      </c>
      <c r="C12689" s="537" t="s">
        <v>200</v>
      </c>
      <c r="D12689" s="541" t="s">
        <v>1732</v>
      </c>
      <c r="E12689" s="540" t="s">
        <v>143</v>
      </c>
      <c r="F12689" s="496">
        <v>1.8100000000000001</v>
      </c>
    </row>
    <row r="12690" s="489" customFormat="1">
      <c r="B12690" s="494">
        <v>37455</v>
      </c>
      <c r="C12690" s="537" t="s">
        <v>200</v>
      </c>
      <c r="D12690" s="541" t="s">
        <v>1733</v>
      </c>
      <c r="E12690" s="540" t="s">
        <v>143</v>
      </c>
      <c r="F12690" s="496">
        <v>3.02</v>
      </c>
    </row>
    <row r="12691" s="489" customFormat="1">
      <c r="B12691" s="494">
        <v>37459</v>
      </c>
      <c r="C12691" s="537" t="s">
        <v>200</v>
      </c>
      <c r="D12691" s="541" t="s">
        <v>1734</v>
      </c>
      <c r="E12691" s="540" t="s">
        <v>143</v>
      </c>
      <c r="F12691" s="496">
        <v>9.6400000000000006</v>
      </c>
    </row>
    <row r="12692" s="489" customFormat="1">
      <c r="B12692" s="494">
        <v>37457</v>
      </c>
      <c r="C12692" s="537" t="s">
        <v>200</v>
      </c>
      <c r="D12692" s="541" t="s">
        <v>13973</v>
      </c>
      <c r="E12692" s="540" t="s">
        <v>143</v>
      </c>
      <c r="F12692" s="496">
        <v>3.3199999999999998</v>
      </c>
    </row>
    <row r="12693" s="489" customFormat="1">
      <c r="B12693" s="494">
        <v>37456</v>
      </c>
      <c r="C12693" s="537" t="s">
        <v>200</v>
      </c>
      <c r="D12693" s="541" t="s">
        <v>13974</v>
      </c>
      <c r="E12693" s="540" t="s">
        <v>143</v>
      </c>
      <c r="F12693" s="496">
        <v>2.2799999999999998</v>
      </c>
    </row>
    <row r="12694" s="489" customFormat="1">
      <c r="B12694" s="494">
        <v>21029</v>
      </c>
      <c r="C12694" s="537" t="s">
        <v>200</v>
      </c>
      <c r="D12694" s="541" t="s">
        <v>1735</v>
      </c>
      <c r="E12694" s="540" t="s">
        <v>188</v>
      </c>
      <c r="F12694" s="496">
        <v>347.5</v>
      </c>
    </row>
    <row r="12695" s="489" customFormat="1">
      <c r="B12695" s="494">
        <v>21030</v>
      </c>
      <c r="C12695" s="537" t="s">
        <v>200</v>
      </c>
      <c r="D12695" s="541" t="s">
        <v>1736</v>
      </c>
      <c r="E12695" s="540" t="s">
        <v>188</v>
      </c>
      <c r="F12695" s="496">
        <v>428.35000000000002</v>
      </c>
    </row>
    <row r="12696" s="489" customFormat="1">
      <c r="B12696" s="494">
        <v>21031</v>
      </c>
      <c r="C12696" s="537" t="s">
        <v>200</v>
      </c>
      <c r="D12696" s="541" t="s">
        <v>1737</v>
      </c>
      <c r="E12696" s="540" t="s">
        <v>188</v>
      </c>
      <c r="F12696" s="496">
        <v>533.28999999999996</v>
      </c>
    </row>
    <row r="12697" s="489" customFormat="1">
      <c r="B12697" s="494">
        <v>21032</v>
      </c>
      <c r="C12697" s="537" t="s">
        <v>200</v>
      </c>
      <c r="D12697" s="541" t="s">
        <v>1738</v>
      </c>
      <c r="E12697" s="540" t="s">
        <v>188</v>
      </c>
      <c r="F12697" s="496">
        <v>569.40999999999997</v>
      </c>
    </row>
    <row r="12698" s="489" customFormat="1">
      <c r="B12698" s="494">
        <v>37527</v>
      </c>
      <c r="C12698" s="537" t="s">
        <v>200</v>
      </c>
      <c r="D12698" s="541" t="s">
        <v>1739</v>
      </c>
      <c r="E12698" s="540" t="s">
        <v>188</v>
      </c>
      <c r="F12698" s="496">
        <v>514.36000000000001</v>
      </c>
    </row>
    <row r="12699" s="489" customFormat="1">
      <c r="B12699" s="494">
        <v>37528</v>
      </c>
      <c r="C12699" s="537" t="s">
        <v>200</v>
      </c>
      <c r="D12699" s="541" t="s">
        <v>1740</v>
      </c>
      <c r="E12699" s="540" t="s">
        <v>188</v>
      </c>
      <c r="F12699" s="496">
        <v>613.27999999999997</v>
      </c>
    </row>
    <row r="12700" s="489" customFormat="1">
      <c r="B12700" s="494">
        <v>37529</v>
      </c>
      <c r="C12700" s="537" t="s">
        <v>200</v>
      </c>
      <c r="D12700" s="541" t="s">
        <v>1741</v>
      </c>
      <c r="E12700" s="540" t="s">
        <v>188</v>
      </c>
      <c r="F12700" s="496">
        <v>619.29999999999995</v>
      </c>
    </row>
    <row r="12701" s="489" customFormat="1">
      <c r="B12701" s="494">
        <v>37530</v>
      </c>
      <c r="C12701" s="537" t="s">
        <v>200</v>
      </c>
      <c r="D12701" s="541" t="s">
        <v>1742</v>
      </c>
      <c r="E12701" s="540" t="s">
        <v>188</v>
      </c>
      <c r="F12701" s="496">
        <v>808.52999999999997</v>
      </c>
    </row>
    <row r="12702" s="489" customFormat="1">
      <c r="B12702" s="494">
        <v>21034</v>
      </c>
      <c r="C12702" s="537" t="s">
        <v>200</v>
      </c>
      <c r="D12702" s="541" t="s">
        <v>1743</v>
      </c>
      <c r="E12702" s="540" t="s">
        <v>188</v>
      </c>
      <c r="F12702" s="496">
        <v>689.83000000000004</v>
      </c>
    </row>
    <row r="12703" s="489" customFormat="1">
      <c r="B12703" s="494">
        <v>37531</v>
      </c>
      <c r="C12703" s="537" t="s">
        <v>200</v>
      </c>
      <c r="D12703" s="541" t="s">
        <v>1744</v>
      </c>
      <c r="E12703" s="540" t="s">
        <v>188</v>
      </c>
      <c r="F12703" s="496">
        <v>868.75</v>
      </c>
    </row>
    <row r="12704" s="489" customFormat="1">
      <c r="B12704" s="494">
        <v>21036</v>
      </c>
      <c r="C12704" s="537" t="s">
        <v>200</v>
      </c>
      <c r="D12704" s="541" t="s">
        <v>1745</v>
      </c>
      <c r="E12704" s="540" t="s">
        <v>188</v>
      </c>
      <c r="F12704" s="496">
        <v>1056.26</v>
      </c>
    </row>
    <row r="12705" s="489" customFormat="1">
      <c r="B12705" s="494">
        <v>21037</v>
      </c>
      <c r="C12705" s="537" t="s">
        <v>200</v>
      </c>
      <c r="D12705" s="541" t="s">
        <v>1746</v>
      </c>
      <c r="E12705" s="540" t="s">
        <v>188</v>
      </c>
      <c r="F12705" s="496">
        <v>1204.2</v>
      </c>
    </row>
    <row r="12706" s="489" customFormat="1">
      <c r="B12706" s="494">
        <v>20185</v>
      </c>
      <c r="C12706" s="537" t="s">
        <v>200</v>
      </c>
      <c r="D12706" s="541" t="s">
        <v>13975</v>
      </c>
      <c r="E12706" s="540" t="s">
        <v>143</v>
      </c>
      <c r="F12706" s="496">
        <v>15.34</v>
      </c>
    </row>
    <row r="12707" s="489" customFormat="1">
      <c r="B12707" s="494">
        <v>44909</v>
      </c>
      <c r="C12707" s="537" t="s">
        <v>200</v>
      </c>
      <c r="D12707" s="541" t="s">
        <v>13976</v>
      </c>
      <c r="E12707" s="540" t="s">
        <v>143</v>
      </c>
      <c r="F12707" s="496">
        <v>17.300000000000001</v>
      </c>
    </row>
    <row r="12708" s="489" customFormat="1">
      <c r="B12708" s="494">
        <v>44115</v>
      </c>
      <c r="C12708" s="537" t="s">
        <v>200</v>
      </c>
      <c r="D12708" s="541" t="s">
        <v>13977</v>
      </c>
      <c r="E12708" s="540" t="s">
        <v>143</v>
      </c>
      <c r="F12708" s="496">
        <v>31.82</v>
      </c>
    </row>
    <row r="12709" s="489" customFormat="1">
      <c r="B12709" s="494">
        <v>44333</v>
      </c>
      <c r="C12709" s="537" t="s">
        <v>200</v>
      </c>
      <c r="D12709" s="541" t="s">
        <v>13978</v>
      </c>
      <c r="E12709" s="540" t="s">
        <v>143</v>
      </c>
      <c r="F12709" s="496">
        <v>104.51000000000001</v>
      </c>
    </row>
    <row r="12710" s="489" customFormat="1">
      <c r="B12710" s="494">
        <v>44907</v>
      </c>
      <c r="C12710" s="537" t="s">
        <v>200</v>
      </c>
      <c r="D12710" s="541" t="s">
        <v>13979</v>
      </c>
      <c r="E12710" s="540" t="s">
        <v>143</v>
      </c>
      <c r="F12710" s="496">
        <v>18.329999999999998</v>
      </c>
    </row>
    <row r="12711" s="489" customFormat="1">
      <c r="B12711" s="494">
        <v>20260</v>
      </c>
      <c r="C12711" s="537" t="s">
        <v>200</v>
      </c>
      <c r="D12711" s="541" t="s">
        <v>13980</v>
      </c>
      <c r="E12711" s="540" t="s">
        <v>188</v>
      </c>
      <c r="F12711" s="496">
        <v>16.809999999999999</v>
      </c>
    </row>
    <row r="12712" s="489" customFormat="1">
      <c r="B12712" s="494">
        <v>37523</v>
      </c>
      <c r="C12712" s="537" t="s">
        <v>200</v>
      </c>
      <c r="D12712" s="541" t="s">
        <v>1747</v>
      </c>
      <c r="E12712" s="540" t="s">
        <v>188</v>
      </c>
      <c r="F12712" s="496"/>
    </row>
    <row r="12713" s="489" customFormat="1">
      <c r="B12713" s="494">
        <v>37515</v>
      </c>
      <c r="C12713" s="537" t="s">
        <v>200</v>
      </c>
      <c r="D12713" s="541" t="s">
        <v>1748</v>
      </c>
      <c r="E12713" s="540" t="s">
        <v>188</v>
      </c>
      <c r="F12713" s="496"/>
    </row>
    <row r="12714" s="489" customFormat="1">
      <c r="B12714" s="494">
        <v>12899</v>
      </c>
      <c r="C12714" s="537" t="s">
        <v>200</v>
      </c>
      <c r="D12714" s="541" t="s">
        <v>1749</v>
      </c>
      <c r="E12714" s="540" t="s">
        <v>188</v>
      </c>
      <c r="F12714" s="496">
        <v>112.95999999999999</v>
      </c>
    </row>
    <row r="12715" s="489" customFormat="1">
      <c r="B12715" s="494">
        <v>12898</v>
      </c>
      <c r="C12715" s="537" t="s">
        <v>200</v>
      </c>
      <c r="D12715" s="541" t="s">
        <v>1750</v>
      </c>
      <c r="E12715" s="540" t="s">
        <v>188</v>
      </c>
      <c r="F12715" s="496">
        <v>179.19</v>
      </c>
    </row>
    <row r="12716" s="489" customFormat="1">
      <c r="B12716" s="494">
        <v>39699</v>
      </c>
      <c r="C12716" s="537" t="s">
        <v>200</v>
      </c>
      <c r="D12716" s="541" t="s">
        <v>13981</v>
      </c>
      <c r="E12716" s="540" t="s">
        <v>12625</v>
      </c>
      <c r="F12716" s="496">
        <v>16.870000000000001</v>
      </c>
    </row>
    <row r="12717" s="489" customFormat="1">
      <c r="B12717" s="494">
        <v>39696</v>
      </c>
      <c r="C12717" s="537" t="s">
        <v>200</v>
      </c>
      <c r="D12717" s="541" t="s">
        <v>1751</v>
      </c>
      <c r="E12717" s="540" t="s">
        <v>12625</v>
      </c>
      <c r="F12717" s="496">
        <v>5.9000000000000004</v>
      </c>
    </row>
    <row r="12718" s="489" customFormat="1">
      <c r="B12718" s="494">
        <v>42528</v>
      </c>
      <c r="C12718" s="537" t="s">
        <v>200</v>
      </c>
      <c r="D12718" s="541" t="s">
        <v>13982</v>
      </c>
      <c r="E12718" s="540" t="s">
        <v>12625</v>
      </c>
      <c r="F12718" s="496">
        <v>8.3900000000000006</v>
      </c>
    </row>
    <row r="12719" s="489" customFormat="1">
      <c r="B12719" s="494">
        <v>39700</v>
      </c>
      <c r="C12719" s="537" t="s">
        <v>200</v>
      </c>
      <c r="D12719" s="541" t="s">
        <v>1752</v>
      </c>
      <c r="E12719" s="540" t="s">
        <v>12625</v>
      </c>
      <c r="F12719" s="496">
        <v>25.02</v>
      </c>
    </row>
    <row r="12720" s="489" customFormat="1">
      <c r="B12720" s="494">
        <v>4014</v>
      </c>
      <c r="C12720" s="537" t="s">
        <v>200</v>
      </c>
      <c r="D12720" s="541" t="s">
        <v>1754</v>
      </c>
      <c r="E12720" s="540" t="s">
        <v>12625</v>
      </c>
      <c r="F12720" s="496">
        <v>51.509999999999998</v>
      </c>
    </row>
    <row r="12721" s="489" customFormat="1">
      <c r="B12721" s="494">
        <v>4015</v>
      </c>
      <c r="C12721" s="537" t="s">
        <v>200</v>
      </c>
      <c r="D12721" s="541" t="s">
        <v>1755</v>
      </c>
      <c r="E12721" s="540" t="s">
        <v>12625</v>
      </c>
      <c r="F12721" s="496">
        <v>63.25</v>
      </c>
    </row>
    <row r="12722" s="489" customFormat="1">
      <c r="B12722" s="494">
        <v>4017</v>
      </c>
      <c r="C12722" s="537" t="s">
        <v>200</v>
      </c>
      <c r="D12722" s="541" t="s">
        <v>1756</v>
      </c>
      <c r="E12722" s="540" t="s">
        <v>12625</v>
      </c>
      <c r="F12722" s="496">
        <v>92.030000000000001</v>
      </c>
    </row>
    <row r="12723" s="489" customFormat="1">
      <c r="B12723" s="494">
        <v>11621</v>
      </c>
      <c r="C12723" s="537" t="s">
        <v>200</v>
      </c>
      <c r="D12723" s="541" t="s">
        <v>1753</v>
      </c>
      <c r="E12723" s="540" t="s">
        <v>12625</v>
      </c>
      <c r="F12723" s="496">
        <v>49.780000000000001</v>
      </c>
    </row>
    <row r="12724" s="489" customFormat="1">
      <c r="B12724" s="494">
        <v>4016</v>
      </c>
      <c r="C12724" s="537" t="s">
        <v>200</v>
      </c>
      <c r="D12724" s="541" t="s">
        <v>1757</v>
      </c>
      <c r="E12724" s="540" t="s">
        <v>12625</v>
      </c>
      <c r="F12724" s="496">
        <v>36.350000000000001</v>
      </c>
    </row>
    <row r="12725" s="489" customFormat="1">
      <c r="B12725" s="494">
        <v>38544</v>
      </c>
      <c r="C12725" s="537" t="s">
        <v>200</v>
      </c>
      <c r="D12725" s="541" t="s">
        <v>1758</v>
      </c>
      <c r="E12725" s="540" t="s">
        <v>12625</v>
      </c>
      <c r="F12725" s="496">
        <v>9.3200000000000003</v>
      </c>
    </row>
    <row r="12726" s="489" customFormat="1">
      <c r="B12726" s="494">
        <v>38545</v>
      </c>
      <c r="C12726" s="537" t="s">
        <v>200</v>
      </c>
      <c r="D12726" s="541" t="s">
        <v>1759</v>
      </c>
      <c r="E12726" s="540" t="s">
        <v>12625</v>
      </c>
      <c r="F12726" s="496">
        <v>5.9900000000000002</v>
      </c>
    </row>
    <row r="12727" s="489" customFormat="1">
      <c r="B12727" s="494">
        <v>42527</v>
      </c>
      <c r="C12727" s="537" t="s">
        <v>200</v>
      </c>
      <c r="D12727" s="541" t="s">
        <v>13983</v>
      </c>
      <c r="E12727" s="540" t="s">
        <v>12625</v>
      </c>
      <c r="F12727" s="496">
        <v>22.170000000000002</v>
      </c>
    </row>
    <row r="12728" s="489" customFormat="1">
      <c r="B12728" s="494">
        <v>39323</v>
      </c>
      <c r="C12728" s="537" t="s">
        <v>200</v>
      </c>
      <c r="D12728" s="541" t="s">
        <v>1760</v>
      </c>
      <c r="E12728" s="540" t="s">
        <v>12625</v>
      </c>
      <c r="F12728" s="496">
        <v>22.859999999999999</v>
      </c>
    </row>
    <row r="12729" s="489" customFormat="1">
      <c r="B12729" s="494">
        <v>626</v>
      </c>
      <c r="C12729" s="537" t="s">
        <v>200</v>
      </c>
      <c r="D12729" s="541" t="s">
        <v>13984</v>
      </c>
      <c r="E12729" s="540" t="s">
        <v>186</v>
      </c>
      <c r="F12729" s="496">
        <v>16.66</v>
      </c>
    </row>
    <row r="12730" s="489" customFormat="1">
      <c r="B12730" s="494">
        <v>44504</v>
      </c>
      <c r="C12730" s="537" t="s">
        <v>200</v>
      </c>
      <c r="D12730" s="541" t="s">
        <v>13985</v>
      </c>
      <c r="E12730" s="540" t="s">
        <v>12625</v>
      </c>
      <c r="F12730" s="496"/>
    </row>
    <row r="12731" s="489" customFormat="1">
      <c r="B12731" s="494">
        <v>44505</v>
      </c>
      <c r="C12731" s="537" t="s">
        <v>200</v>
      </c>
      <c r="D12731" s="541" t="s">
        <v>13986</v>
      </c>
      <c r="E12731" s="540" t="s">
        <v>12625</v>
      </c>
      <c r="F12731" s="496"/>
    </row>
    <row r="12732" s="489" customFormat="1">
      <c r="B12732" s="494">
        <v>44506</v>
      </c>
      <c r="C12732" s="537" t="s">
        <v>200</v>
      </c>
      <c r="D12732" s="541" t="s">
        <v>13987</v>
      </c>
      <c r="E12732" s="540" t="s">
        <v>12625</v>
      </c>
      <c r="F12732" s="496"/>
    </row>
    <row r="12733" s="489" customFormat="1">
      <c r="B12733" s="494">
        <v>44507</v>
      </c>
      <c r="C12733" s="537" t="s">
        <v>200</v>
      </c>
      <c r="D12733" s="541" t="s">
        <v>13988</v>
      </c>
      <c r="E12733" s="540" t="s">
        <v>12625</v>
      </c>
      <c r="F12733" s="496"/>
    </row>
    <row r="12734" s="489" customFormat="1">
      <c r="B12734" s="494">
        <v>44508</v>
      </c>
      <c r="C12734" s="537" t="s">
        <v>200</v>
      </c>
      <c r="D12734" s="541" t="s">
        <v>13989</v>
      </c>
      <c r="E12734" s="540" t="s">
        <v>12625</v>
      </c>
      <c r="F12734" s="496"/>
    </row>
    <row r="12735" s="489" customFormat="1">
      <c r="B12735" s="494">
        <v>44509</v>
      </c>
      <c r="C12735" s="537" t="s">
        <v>200</v>
      </c>
      <c r="D12735" s="541" t="s">
        <v>13990</v>
      </c>
      <c r="E12735" s="540" t="s">
        <v>12625</v>
      </c>
      <c r="F12735" s="496"/>
    </row>
    <row r="12736" s="489" customFormat="1">
      <c r="B12736" s="494">
        <v>44510</v>
      </c>
      <c r="C12736" s="537" t="s">
        <v>200</v>
      </c>
      <c r="D12736" s="541" t="s">
        <v>13991</v>
      </c>
      <c r="E12736" s="540" t="s">
        <v>12625</v>
      </c>
      <c r="F12736" s="496"/>
    </row>
    <row r="12737" s="489" customFormat="1">
      <c r="B12737" s="494">
        <v>44512</v>
      </c>
      <c r="C12737" s="537" t="s">
        <v>200</v>
      </c>
      <c r="D12737" s="541" t="s">
        <v>1761</v>
      </c>
      <c r="E12737" s="540" t="s">
        <v>12625</v>
      </c>
      <c r="F12737" s="496"/>
    </row>
    <row r="12738" s="489" customFormat="1">
      <c r="B12738" s="494">
        <v>44513</v>
      </c>
      <c r="C12738" s="537" t="s">
        <v>200</v>
      </c>
      <c r="D12738" s="541" t="s">
        <v>1762</v>
      </c>
      <c r="E12738" s="540" t="s">
        <v>12625</v>
      </c>
      <c r="F12738" s="496"/>
    </row>
    <row r="12739" s="489" customFormat="1">
      <c r="B12739" s="494">
        <v>44514</v>
      </c>
      <c r="C12739" s="537" t="s">
        <v>200</v>
      </c>
      <c r="D12739" s="541" t="s">
        <v>1763</v>
      </c>
      <c r="E12739" s="540" t="s">
        <v>12625</v>
      </c>
      <c r="F12739" s="496"/>
    </row>
    <row r="12740" s="489" customFormat="1">
      <c r="B12740" s="494">
        <v>44515</v>
      </c>
      <c r="C12740" s="537" t="s">
        <v>200</v>
      </c>
      <c r="D12740" s="541" t="s">
        <v>1764</v>
      </c>
      <c r="E12740" s="540" t="s">
        <v>12625</v>
      </c>
      <c r="F12740" s="496"/>
    </row>
    <row r="12741" s="489" customFormat="1">
      <c r="B12741" s="494">
        <v>44511</v>
      </c>
      <c r="C12741" s="537" t="s">
        <v>200</v>
      </c>
      <c r="D12741" s="541" t="s">
        <v>1765</v>
      </c>
      <c r="E12741" s="540" t="s">
        <v>12625</v>
      </c>
      <c r="F12741" s="496"/>
    </row>
    <row r="12742" s="489" customFormat="1">
      <c r="B12742" s="494">
        <v>44516</v>
      </c>
      <c r="C12742" s="537" t="s">
        <v>200</v>
      </c>
      <c r="D12742" s="541" t="s">
        <v>1766</v>
      </c>
      <c r="E12742" s="540" t="s">
        <v>12625</v>
      </c>
      <c r="F12742" s="496"/>
    </row>
    <row r="12743" s="489" customFormat="1">
      <c r="B12743" s="494">
        <v>44517</v>
      </c>
      <c r="C12743" s="537" t="s">
        <v>200</v>
      </c>
      <c r="D12743" s="541" t="s">
        <v>1767</v>
      </c>
      <c r="E12743" s="540" t="s">
        <v>12625</v>
      </c>
      <c r="F12743" s="496"/>
    </row>
    <row r="12744" s="489" customFormat="1">
      <c r="B12744" s="494">
        <v>11479</v>
      </c>
      <c r="C12744" s="537" t="s">
        <v>200</v>
      </c>
      <c r="D12744" s="541" t="s">
        <v>13992</v>
      </c>
      <c r="E12744" s="540" t="s">
        <v>188</v>
      </c>
      <c r="F12744" s="496">
        <v>36.780000000000001</v>
      </c>
    </row>
    <row r="12745" s="489" customFormat="1">
      <c r="B12745" s="494">
        <v>11481</v>
      </c>
      <c r="C12745" s="537" t="s">
        <v>200</v>
      </c>
      <c r="D12745" s="541" t="s">
        <v>13993</v>
      </c>
      <c r="E12745" s="540" t="s">
        <v>188</v>
      </c>
      <c r="F12745" s="496">
        <v>33.270000000000003</v>
      </c>
    </row>
    <row r="12746" s="489" customFormat="1">
      <c r="B12746" s="494">
        <v>43609</v>
      </c>
      <c r="C12746" s="537" t="s">
        <v>200</v>
      </c>
      <c r="D12746" s="541" t="s">
        <v>13994</v>
      </c>
      <c r="E12746" s="540" t="s">
        <v>188</v>
      </c>
      <c r="F12746" s="496">
        <v>33.270000000000003</v>
      </c>
    </row>
    <row r="12747" s="489" customFormat="1">
      <c r="B12747" s="494">
        <v>11478</v>
      </c>
      <c r="C12747" s="537" t="s">
        <v>200</v>
      </c>
      <c r="D12747" s="541" t="s">
        <v>13995</v>
      </c>
      <c r="E12747" s="540" t="s">
        <v>188</v>
      </c>
      <c r="F12747" s="496">
        <v>63.109999999999999</v>
      </c>
    </row>
    <row r="12748" s="489" customFormat="1">
      <c r="B12748" s="494">
        <v>43608</v>
      </c>
      <c r="C12748" s="537" t="s">
        <v>200</v>
      </c>
      <c r="D12748" s="541" t="s">
        <v>13996</v>
      </c>
      <c r="E12748" s="540" t="s">
        <v>188</v>
      </c>
      <c r="F12748" s="496">
        <v>48.159999999999997</v>
      </c>
    </row>
    <row r="12749" s="489" customFormat="1">
      <c r="B12749" s="494">
        <v>11476</v>
      </c>
      <c r="C12749" s="537" t="s">
        <v>200</v>
      </c>
      <c r="D12749" s="541" t="s">
        <v>13997</v>
      </c>
      <c r="E12749" s="540" t="s">
        <v>188</v>
      </c>
      <c r="F12749" s="496">
        <v>48.159999999999997</v>
      </c>
    </row>
    <row r="12750" s="489" customFormat="1">
      <c r="B12750" s="494">
        <v>40637</v>
      </c>
      <c r="C12750" s="537" t="s">
        <v>200</v>
      </c>
      <c r="D12750" s="541" t="s">
        <v>1768</v>
      </c>
      <c r="E12750" s="540" t="s">
        <v>188</v>
      </c>
      <c r="F12750" s="496"/>
    </row>
    <row r="12751" s="489" customFormat="1">
      <c r="B12751" s="494">
        <v>13836</v>
      </c>
      <c r="C12751" s="537" t="s">
        <v>200</v>
      </c>
      <c r="D12751" s="541" t="s">
        <v>13998</v>
      </c>
      <c r="E12751" s="540" t="s">
        <v>188</v>
      </c>
      <c r="F12751" s="496"/>
    </row>
    <row r="12752" s="489" customFormat="1">
      <c r="B12752" s="494">
        <v>14534</v>
      </c>
      <c r="C12752" s="537" t="s">
        <v>200</v>
      </c>
      <c r="D12752" s="541" t="s">
        <v>1769</v>
      </c>
      <c r="E12752" s="540" t="s">
        <v>188</v>
      </c>
      <c r="F12752" s="496"/>
    </row>
    <row r="12753" s="489" customFormat="1">
      <c r="B12753" s="494">
        <v>14535</v>
      </c>
      <c r="C12753" s="537" t="s">
        <v>200</v>
      </c>
      <c r="D12753" s="541" t="s">
        <v>13999</v>
      </c>
      <c r="E12753" s="540" t="s">
        <v>188</v>
      </c>
      <c r="F12753" s="496"/>
    </row>
    <row r="12754" s="489" customFormat="1">
      <c r="B12754" s="494">
        <v>39813</v>
      </c>
      <c r="C12754" s="537" t="s">
        <v>200</v>
      </c>
      <c r="D12754" s="541" t="s">
        <v>14000</v>
      </c>
      <c r="E12754" s="540" t="s">
        <v>188</v>
      </c>
      <c r="F12754" s="496"/>
    </row>
    <row r="12755" s="489" customFormat="1">
      <c r="B12755" s="494">
        <v>12868</v>
      </c>
      <c r="C12755" s="537" t="s">
        <v>200</v>
      </c>
      <c r="D12755" s="541" t="s">
        <v>14001</v>
      </c>
      <c r="E12755" s="540" t="s">
        <v>157</v>
      </c>
      <c r="F12755" s="496">
        <v>24.149999999999999</v>
      </c>
    </row>
    <row r="12756" s="489" customFormat="1">
      <c r="B12756" s="494">
        <v>40916</v>
      </c>
      <c r="C12756" s="537" t="s">
        <v>200</v>
      </c>
      <c r="D12756" s="541" t="s">
        <v>1771</v>
      </c>
      <c r="E12756" s="540" t="s">
        <v>185</v>
      </c>
      <c r="F12756" s="496">
        <v>4264.3599999999997</v>
      </c>
    </row>
    <row r="12757" s="489" customFormat="1">
      <c r="B12757" s="494">
        <v>4755</v>
      </c>
      <c r="C12757" s="537" t="s">
        <v>200</v>
      </c>
      <c r="D12757" s="541" t="s">
        <v>14002</v>
      </c>
      <c r="E12757" s="540" t="s">
        <v>157</v>
      </c>
      <c r="F12757" s="496">
        <v>25.550000000000001</v>
      </c>
    </row>
    <row r="12758" s="489" customFormat="1">
      <c r="B12758" s="494">
        <v>41067</v>
      </c>
      <c r="C12758" s="537" t="s">
        <v>200</v>
      </c>
      <c r="D12758" s="541" t="s">
        <v>1772</v>
      </c>
      <c r="E12758" s="540" t="s">
        <v>185</v>
      </c>
      <c r="F12758" s="496">
        <v>4513.6000000000004</v>
      </c>
    </row>
    <row r="12759" s="489" customFormat="1">
      <c r="B12759" s="494">
        <v>45240</v>
      </c>
      <c r="C12759" s="537" t="s">
        <v>200</v>
      </c>
      <c r="D12759" s="541" t="s">
        <v>14003</v>
      </c>
      <c r="E12759" s="540" t="s">
        <v>188</v>
      </c>
      <c r="F12759" s="496">
        <v>37.049999999999997</v>
      </c>
    </row>
    <row r="12760" s="489" customFormat="1">
      <c r="B12760" s="494">
        <v>45228</v>
      </c>
      <c r="C12760" s="537" t="s">
        <v>200</v>
      </c>
      <c r="D12760" s="541" t="s">
        <v>14004</v>
      </c>
      <c r="E12760" s="540" t="s">
        <v>188</v>
      </c>
      <c r="F12760" s="496">
        <v>31.66</v>
      </c>
    </row>
    <row r="12761" s="489" customFormat="1">
      <c r="B12761" s="494">
        <v>45241</v>
      </c>
      <c r="C12761" s="537" t="s">
        <v>200</v>
      </c>
      <c r="D12761" s="541" t="s">
        <v>14005</v>
      </c>
      <c r="E12761" s="540" t="s">
        <v>188</v>
      </c>
      <c r="F12761" s="496">
        <v>45.560000000000002</v>
      </c>
    </row>
    <row r="12762" s="489" customFormat="1">
      <c r="B12762" s="494">
        <v>38463</v>
      </c>
      <c r="C12762" s="537" t="s">
        <v>200</v>
      </c>
      <c r="D12762" s="541" t="s">
        <v>1773</v>
      </c>
      <c r="E12762" s="540" t="s">
        <v>188</v>
      </c>
      <c r="F12762" s="496">
        <v>54.340000000000003</v>
      </c>
    </row>
    <row r="12763" s="489" customFormat="1">
      <c r="B12763" s="494">
        <v>40703</v>
      </c>
      <c r="C12763" s="537" t="s">
        <v>200</v>
      </c>
      <c r="D12763" s="541" t="s">
        <v>14006</v>
      </c>
      <c r="E12763" s="540" t="s">
        <v>188</v>
      </c>
      <c r="F12763" s="496">
        <v>12000</v>
      </c>
    </row>
    <row r="12764" s="489" customFormat="1">
      <c r="B12764" s="494">
        <v>14531</v>
      </c>
      <c r="C12764" s="537" t="s">
        <v>200</v>
      </c>
      <c r="D12764" s="541" t="s">
        <v>1774</v>
      </c>
      <c r="E12764" s="540" t="s">
        <v>188</v>
      </c>
      <c r="F12764" s="496">
        <v>15771.549999999999</v>
      </c>
    </row>
    <row r="12765" s="489" customFormat="1">
      <c r="B12765" s="494">
        <v>36533</v>
      </c>
      <c r="C12765" s="537" t="s">
        <v>200</v>
      </c>
      <c r="D12765" s="541" t="s">
        <v>1775</v>
      </c>
      <c r="E12765" s="540" t="s">
        <v>188</v>
      </c>
      <c r="F12765" s="496">
        <v>17804.900000000001</v>
      </c>
    </row>
    <row r="12766" s="489" customFormat="1">
      <c r="B12766" s="494">
        <v>11616</v>
      </c>
      <c r="C12766" s="537" t="s">
        <v>200</v>
      </c>
      <c r="D12766" s="541" t="s">
        <v>1776</v>
      </c>
      <c r="E12766" s="540" t="s">
        <v>188</v>
      </c>
      <c r="F12766" s="496">
        <v>14333.440000000001</v>
      </c>
    </row>
    <row r="12767" s="489" customFormat="1">
      <c r="B12767" s="494">
        <v>41898</v>
      </c>
      <c r="C12767" s="537" t="s">
        <v>200</v>
      </c>
      <c r="D12767" s="541" t="s">
        <v>14007</v>
      </c>
      <c r="E12767" s="540" t="s">
        <v>188</v>
      </c>
      <c r="F12767" s="496">
        <v>7079.1099999999997</v>
      </c>
    </row>
    <row r="12768" s="489" customFormat="1">
      <c r="B12768" s="494">
        <v>45303</v>
      </c>
      <c r="C12768" s="537" t="s">
        <v>200</v>
      </c>
      <c r="D12768" s="541" t="s">
        <v>14008</v>
      </c>
      <c r="E12768" s="540" t="s">
        <v>188</v>
      </c>
      <c r="F12768" s="496">
        <v>45605.120000000003</v>
      </c>
    </row>
    <row r="12769" s="489" customFormat="1">
      <c r="B12769" s="494">
        <v>45304</v>
      </c>
      <c r="C12769" s="537" t="s">
        <v>200</v>
      </c>
      <c r="D12769" s="541" t="s">
        <v>14009</v>
      </c>
      <c r="E12769" s="540" t="s">
        <v>188</v>
      </c>
      <c r="F12769" s="496">
        <v>12178.190000000001</v>
      </c>
    </row>
    <row r="12770" s="489" customFormat="1">
      <c r="B12770" s="494">
        <v>10747</v>
      </c>
      <c r="C12770" s="537" t="s">
        <v>200</v>
      </c>
      <c r="D12770" s="541" t="s">
        <v>1777</v>
      </c>
      <c r="E12770" s="540" t="s">
        <v>188</v>
      </c>
      <c r="F12770" s="496">
        <v>19625.869999999999</v>
      </c>
    </row>
    <row r="12771" s="489" customFormat="1">
      <c r="B12771" s="494">
        <v>45302</v>
      </c>
      <c r="C12771" s="537" t="s">
        <v>200</v>
      </c>
      <c r="D12771" s="541" t="s">
        <v>14010</v>
      </c>
      <c r="E12771" s="540" t="s">
        <v>188</v>
      </c>
      <c r="F12771" s="496">
        <v>7691.96</v>
      </c>
    </row>
    <row r="12772" s="489" customFormat="1">
      <c r="B12772" s="494">
        <v>36141</v>
      </c>
      <c r="C12772" s="537" t="s">
        <v>200</v>
      </c>
      <c r="D12772" s="541" t="s">
        <v>1778</v>
      </c>
      <c r="E12772" s="540" t="s">
        <v>188</v>
      </c>
      <c r="F12772" s="496">
        <v>92.760000000000005</v>
      </c>
    </row>
    <row r="12773" s="489" customFormat="1">
      <c r="B12773" s="494">
        <v>45211</v>
      </c>
      <c r="C12773" s="537" t="s">
        <v>200</v>
      </c>
      <c r="D12773" s="541" t="s">
        <v>14011</v>
      </c>
      <c r="E12773" s="540" t="s">
        <v>188</v>
      </c>
      <c r="F12773" s="496">
        <v>84.299999999999997</v>
      </c>
    </row>
    <row r="12774" s="489" customFormat="1">
      <c r="B12774" s="494">
        <v>43651</v>
      </c>
      <c r="C12774" s="537" t="s">
        <v>200</v>
      </c>
      <c r="D12774" s="541" t="s">
        <v>14012</v>
      </c>
      <c r="E12774" s="540" t="s">
        <v>186</v>
      </c>
      <c r="F12774" s="496">
        <v>6.8300000000000001</v>
      </c>
    </row>
    <row r="12775" s="489" customFormat="1">
      <c r="B12775" s="494">
        <v>43626</v>
      </c>
      <c r="C12775" s="537" t="s">
        <v>200</v>
      </c>
      <c r="D12775" s="541" t="s">
        <v>14013</v>
      </c>
      <c r="E12775" s="540" t="s">
        <v>186</v>
      </c>
      <c r="F12775" s="496">
        <v>3.7999999999999998</v>
      </c>
    </row>
    <row r="12776" s="489" customFormat="1">
      <c r="B12776" s="494">
        <v>39434</v>
      </c>
      <c r="C12776" s="537" t="s">
        <v>200</v>
      </c>
      <c r="D12776" s="541" t="s">
        <v>14014</v>
      </c>
      <c r="E12776" s="540" t="s">
        <v>186</v>
      </c>
      <c r="F12776" s="496">
        <v>3.6400000000000001</v>
      </c>
    </row>
    <row r="12777" s="489" customFormat="1">
      <c r="B12777" s="494">
        <v>39433</v>
      </c>
      <c r="C12777" s="537" t="s">
        <v>200</v>
      </c>
      <c r="D12777" s="541" t="s">
        <v>1779</v>
      </c>
      <c r="E12777" s="540" t="s">
        <v>186</v>
      </c>
      <c r="F12777" s="496">
        <v>2.8900000000000001</v>
      </c>
    </row>
    <row r="12778" s="489" customFormat="1">
      <c r="B12778" s="494">
        <v>4049</v>
      </c>
      <c r="C12778" s="537" t="s">
        <v>200</v>
      </c>
      <c r="D12778" s="541" t="s">
        <v>14015</v>
      </c>
      <c r="E12778" s="540" t="s">
        <v>187</v>
      </c>
      <c r="F12778" s="496">
        <v>76.269999999999996</v>
      </c>
    </row>
    <row r="12779" s="489" customFormat="1">
      <c r="B12779" s="494">
        <v>38120</v>
      </c>
      <c r="C12779" s="537" t="s">
        <v>200</v>
      </c>
      <c r="D12779" s="541" t="s">
        <v>1780</v>
      </c>
      <c r="E12779" s="540" t="s">
        <v>186</v>
      </c>
      <c r="F12779" s="496">
        <v>118.56</v>
      </c>
    </row>
    <row r="12780" s="489" customFormat="1">
      <c r="B12780" s="494">
        <v>43652</v>
      </c>
      <c r="C12780" s="537" t="s">
        <v>200</v>
      </c>
      <c r="D12780" s="541" t="s">
        <v>14016</v>
      </c>
      <c r="E12780" s="540" t="s">
        <v>186</v>
      </c>
      <c r="F12780" s="496">
        <v>15.31</v>
      </c>
    </row>
    <row r="12781" s="489" customFormat="1">
      <c r="B12781" s="494">
        <v>10498</v>
      </c>
      <c r="C12781" s="537" t="s">
        <v>200</v>
      </c>
      <c r="D12781" s="541" t="s">
        <v>1781</v>
      </c>
      <c r="E12781" s="540" t="s">
        <v>186</v>
      </c>
      <c r="F12781" s="496">
        <v>6.3600000000000003</v>
      </c>
    </row>
    <row r="12782" s="489" customFormat="1">
      <c r="B12782" s="494">
        <v>4823</v>
      </c>
      <c r="C12782" s="537" t="s">
        <v>200</v>
      </c>
      <c r="D12782" s="541" t="s">
        <v>1782</v>
      </c>
      <c r="E12782" s="540" t="s">
        <v>186</v>
      </c>
      <c r="F12782" s="496">
        <v>36.969999999999999</v>
      </c>
    </row>
    <row r="12783" s="489" customFormat="1">
      <c r="B12783" s="494">
        <v>38877</v>
      </c>
      <c r="C12783" s="537" t="s">
        <v>200</v>
      </c>
      <c r="D12783" s="541" t="s">
        <v>14017</v>
      </c>
      <c r="E12783" s="540" t="s">
        <v>186</v>
      </c>
      <c r="F12783" s="496">
        <v>7.0800000000000001</v>
      </c>
    </row>
    <row r="12784" s="489" customFormat="1">
      <c r="B12784" s="494">
        <v>34546</v>
      </c>
      <c r="C12784" s="537" t="s">
        <v>200</v>
      </c>
      <c r="D12784" s="541" t="s">
        <v>14018</v>
      </c>
      <c r="E12784" s="540" t="s">
        <v>186</v>
      </c>
      <c r="F12784" s="496">
        <v>7.2800000000000002</v>
      </c>
    </row>
    <row r="12785" s="489" customFormat="1">
      <c r="B12785" s="494">
        <v>41387</v>
      </c>
      <c r="C12785" s="537" t="s">
        <v>200</v>
      </c>
      <c r="D12785" s="541" t="s">
        <v>14019</v>
      </c>
      <c r="E12785" s="540" t="s">
        <v>143</v>
      </c>
      <c r="F12785" s="496">
        <v>48.060000000000002</v>
      </c>
    </row>
    <row r="12786" s="489" customFormat="1">
      <c r="B12786" s="494">
        <v>41388</v>
      </c>
      <c r="C12786" s="537" t="s">
        <v>200</v>
      </c>
      <c r="D12786" s="541" t="s">
        <v>14020</v>
      </c>
      <c r="E12786" s="540" t="s">
        <v>143</v>
      </c>
      <c r="F12786" s="496">
        <v>57.659999999999997</v>
      </c>
    </row>
    <row r="12787" s="489" customFormat="1">
      <c r="B12787" s="494">
        <v>41380</v>
      </c>
      <c r="C12787" s="537" t="s">
        <v>200</v>
      </c>
      <c r="D12787" s="541" t="s">
        <v>14021</v>
      </c>
      <c r="E12787" s="540" t="s">
        <v>188</v>
      </c>
      <c r="F12787" s="496">
        <v>383.66000000000003</v>
      </c>
    </row>
    <row r="12788" s="489" customFormat="1">
      <c r="B12788" s="494">
        <v>41381</v>
      </c>
      <c r="C12788" s="537" t="s">
        <v>200</v>
      </c>
      <c r="D12788" s="541" t="s">
        <v>14022</v>
      </c>
      <c r="E12788" s="540" t="s">
        <v>188</v>
      </c>
      <c r="F12788" s="496">
        <v>401.93000000000001</v>
      </c>
    </row>
    <row r="12789" s="489" customFormat="1">
      <c r="B12789" s="494">
        <v>41382</v>
      </c>
      <c r="C12789" s="537" t="s">
        <v>200</v>
      </c>
      <c r="D12789" s="541" t="s">
        <v>14023</v>
      </c>
      <c r="E12789" s="540" t="s">
        <v>188</v>
      </c>
      <c r="F12789" s="496">
        <v>389.05000000000001</v>
      </c>
    </row>
    <row r="12790" s="489" customFormat="1">
      <c r="B12790" s="494">
        <v>41383</v>
      </c>
      <c r="C12790" s="537" t="s">
        <v>200</v>
      </c>
      <c r="D12790" s="541" t="s">
        <v>14024</v>
      </c>
      <c r="E12790" s="540" t="s">
        <v>188</v>
      </c>
      <c r="F12790" s="496">
        <v>528.04999999999995</v>
      </c>
    </row>
    <row r="12791" s="489" customFormat="1">
      <c r="B12791" s="494">
        <v>41385</v>
      </c>
      <c r="C12791" s="537" t="s">
        <v>200</v>
      </c>
      <c r="D12791" s="541" t="s">
        <v>14025</v>
      </c>
      <c r="E12791" s="540" t="s">
        <v>188</v>
      </c>
      <c r="F12791" s="496">
        <v>657.09000000000003</v>
      </c>
    </row>
    <row r="12792" s="489" customFormat="1">
      <c r="B12792" s="494">
        <v>4058</v>
      </c>
      <c r="C12792" s="537" t="s">
        <v>200</v>
      </c>
      <c r="D12792" s="541" t="s">
        <v>14026</v>
      </c>
      <c r="E12792" s="540" t="s">
        <v>157</v>
      </c>
      <c r="F12792" s="496">
        <v>33.859999999999999</v>
      </c>
    </row>
    <row r="12793" s="489" customFormat="1">
      <c r="B12793" s="494">
        <v>40974</v>
      </c>
      <c r="C12793" s="537" t="s">
        <v>200</v>
      </c>
      <c r="D12793" s="541" t="s">
        <v>1783</v>
      </c>
      <c r="E12793" s="540" t="s">
        <v>185</v>
      </c>
      <c r="F12793" s="496">
        <v>5979.8000000000002</v>
      </c>
    </row>
    <row r="12794" s="489" customFormat="1">
      <c r="B12794" s="494">
        <v>34794</v>
      </c>
      <c r="C12794" s="537" t="s">
        <v>200</v>
      </c>
      <c r="D12794" s="541" t="s">
        <v>14027</v>
      </c>
      <c r="E12794" s="540" t="s">
        <v>157</v>
      </c>
      <c r="F12794" s="496">
        <v>26.050000000000001</v>
      </c>
    </row>
    <row r="12795" s="489" customFormat="1">
      <c r="B12795" s="494">
        <v>40925</v>
      </c>
      <c r="C12795" s="537" t="s">
        <v>200</v>
      </c>
      <c r="D12795" s="541" t="s">
        <v>1784</v>
      </c>
      <c r="E12795" s="540" t="s">
        <v>185</v>
      </c>
      <c r="F12795" s="496">
        <v>4601.6400000000003</v>
      </c>
    </row>
    <row r="12796" s="489" customFormat="1">
      <c r="B12796" s="494">
        <v>13741</v>
      </c>
      <c r="C12796" s="537" t="s">
        <v>200</v>
      </c>
      <c r="D12796" s="541" t="s">
        <v>1785</v>
      </c>
      <c r="E12796" s="540" t="s">
        <v>188</v>
      </c>
      <c r="F12796" s="496">
        <v>2797.9899999999998</v>
      </c>
    </row>
    <row r="12797" s="489" customFormat="1">
      <c r="B12797" s="494">
        <v>3288</v>
      </c>
      <c r="C12797" s="537" t="s">
        <v>200</v>
      </c>
      <c r="D12797" s="541" t="s">
        <v>1786</v>
      </c>
      <c r="E12797" s="540" t="s">
        <v>143</v>
      </c>
      <c r="F12797" s="496">
        <v>10.699999999999999</v>
      </c>
    </row>
    <row r="12798" s="489" customFormat="1">
      <c r="B12798" s="494">
        <v>13587</v>
      </c>
      <c r="C12798" s="537" t="s">
        <v>200</v>
      </c>
      <c r="D12798" s="541" t="s">
        <v>1787</v>
      </c>
      <c r="E12798" s="540" t="s">
        <v>143</v>
      </c>
      <c r="F12798" s="496">
        <v>6.46</v>
      </c>
    </row>
    <row r="12799" s="489" customFormat="1">
      <c r="B12799" s="494">
        <v>38598</v>
      </c>
      <c r="C12799" s="537" t="s">
        <v>200</v>
      </c>
      <c r="D12799" s="541" t="s">
        <v>14028</v>
      </c>
      <c r="E12799" s="540" t="s">
        <v>188</v>
      </c>
      <c r="F12799" s="496">
        <v>3.8300000000000001</v>
      </c>
    </row>
    <row r="12800" s="489" customFormat="1">
      <c r="B12800" s="494">
        <v>38595</v>
      </c>
      <c r="C12800" s="537" t="s">
        <v>200</v>
      </c>
      <c r="D12800" s="541" t="s">
        <v>14029</v>
      </c>
      <c r="E12800" s="540" t="s">
        <v>188</v>
      </c>
      <c r="F12800" s="496">
        <v>3.25</v>
      </c>
    </row>
    <row r="12801" s="489" customFormat="1">
      <c r="B12801" s="494">
        <v>38592</v>
      </c>
      <c r="C12801" s="537" t="s">
        <v>200</v>
      </c>
      <c r="D12801" s="541" t="s">
        <v>14030</v>
      </c>
      <c r="E12801" s="540" t="s">
        <v>188</v>
      </c>
      <c r="F12801" s="496">
        <v>3.2799999999999998</v>
      </c>
    </row>
    <row r="12802" s="489" customFormat="1">
      <c r="B12802" s="494">
        <v>38588</v>
      </c>
      <c r="C12802" s="537" t="s">
        <v>200</v>
      </c>
      <c r="D12802" s="541" t="s">
        <v>14031</v>
      </c>
      <c r="E12802" s="540" t="s">
        <v>188</v>
      </c>
      <c r="F12802" s="496">
        <v>2.6299999999999999</v>
      </c>
    </row>
    <row r="12803" s="489" customFormat="1">
      <c r="B12803" s="494">
        <v>38593</v>
      </c>
      <c r="C12803" s="537" t="s">
        <v>200</v>
      </c>
      <c r="D12803" s="541" t="s">
        <v>14032</v>
      </c>
      <c r="E12803" s="540" t="s">
        <v>188</v>
      </c>
      <c r="F12803" s="496">
        <v>3.6299999999999999</v>
      </c>
    </row>
    <row r="12804" s="489" customFormat="1">
      <c r="B12804" s="494">
        <v>38589</v>
      </c>
      <c r="C12804" s="537" t="s">
        <v>200</v>
      </c>
      <c r="D12804" s="541" t="s">
        <v>14033</v>
      </c>
      <c r="E12804" s="540" t="s">
        <v>188</v>
      </c>
      <c r="F12804" s="496">
        <v>2.75</v>
      </c>
    </row>
    <row r="12805" s="489" customFormat="1">
      <c r="B12805" s="494">
        <v>38594</v>
      </c>
      <c r="C12805" s="537" t="s">
        <v>200</v>
      </c>
      <c r="D12805" s="541" t="s">
        <v>14034</v>
      </c>
      <c r="E12805" s="540" t="s">
        <v>188</v>
      </c>
      <c r="F12805" s="496">
        <v>5.7199999999999998</v>
      </c>
    </row>
    <row r="12806" s="489" customFormat="1">
      <c r="B12806" s="494">
        <v>34774</v>
      </c>
      <c r="C12806" s="537" t="s">
        <v>200</v>
      </c>
      <c r="D12806" s="541" t="s">
        <v>14035</v>
      </c>
      <c r="E12806" s="540" t="s">
        <v>188</v>
      </c>
      <c r="F12806" s="496">
        <v>2.5699999999999998</v>
      </c>
    </row>
    <row r="12807" s="489" customFormat="1">
      <c r="B12807" s="494">
        <v>34771</v>
      </c>
      <c r="C12807" s="537" t="s">
        <v>200</v>
      </c>
      <c r="D12807" s="541" t="s">
        <v>14036</v>
      </c>
      <c r="E12807" s="540" t="s">
        <v>188</v>
      </c>
      <c r="F12807" s="496">
        <v>3.1000000000000001</v>
      </c>
    </row>
    <row r="12808" s="489" customFormat="1">
      <c r="B12808" s="494">
        <v>34764</v>
      </c>
      <c r="C12808" s="537" t="s">
        <v>200</v>
      </c>
      <c r="D12808" s="541" t="s">
        <v>14037</v>
      </c>
      <c r="E12808" s="540" t="s">
        <v>188</v>
      </c>
      <c r="F12808" s="496">
        <v>2.0299999999999998</v>
      </c>
    </row>
    <row r="12809" s="489" customFormat="1">
      <c r="B12809" s="494">
        <v>34773</v>
      </c>
      <c r="C12809" s="537" t="s">
        <v>200</v>
      </c>
      <c r="D12809" s="541" t="s">
        <v>14038</v>
      </c>
      <c r="E12809" s="540" t="s">
        <v>188</v>
      </c>
      <c r="F12809" s="496">
        <v>2.71</v>
      </c>
    </row>
    <row r="12810" s="489" customFormat="1">
      <c r="B12810" s="494">
        <v>34769</v>
      </c>
      <c r="C12810" s="537" t="s">
        <v>200</v>
      </c>
      <c r="D12810" s="541" t="s">
        <v>14039</v>
      </c>
      <c r="E12810" s="540" t="s">
        <v>188</v>
      </c>
      <c r="F12810" s="496">
        <v>3.3500000000000001</v>
      </c>
    </row>
    <row r="12811" s="489" customFormat="1">
      <c r="B12811" s="494">
        <v>34763</v>
      </c>
      <c r="C12811" s="537" t="s">
        <v>200</v>
      </c>
      <c r="D12811" s="541" t="s">
        <v>14040</v>
      </c>
      <c r="E12811" s="540" t="s">
        <v>188</v>
      </c>
      <c r="F12811" s="496">
        <v>2.0600000000000001</v>
      </c>
    </row>
    <row r="12812" s="489" customFormat="1">
      <c r="B12812" s="494">
        <v>34788</v>
      </c>
      <c r="C12812" s="537" t="s">
        <v>200</v>
      </c>
      <c r="D12812" s="541" t="s">
        <v>14041</v>
      </c>
      <c r="E12812" s="540" t="s">
        <v>188</v>
      </c>
      <c r="F12812" s="496">
        <v>1.29</v>
      </c>
    </row>
    <row r="12813" s="489" customFormat="1">
      <c r="B12813" s="494">
        <v>34781</v>
      </c>
      <c r="C12813" s="537" t="s">
        <v>200</v>
      </c>
      <c r="D12813" s="541" t="s">
        <v>14042</v>
      </c>
      <c r="E12813" s="540" t="s">
        <v>188</v>
      </c>
      <c r="F12813" s="496">
        <v>1.77</v>
      </c>
    </row>
    <row r="12814" s="489" customFormat="1">
      <c r="B12814" s="494">
        <v>41682</v>
      </c>
      <c r="C12814" s="537" t="s">
        <v>200</v>
      </c>
      <c r="D12814" s="541" t="s">
        <v>14043</v>
      </c>
      <c r="E12814" s="540" t="s">
        <v>188</v>
      </c>
      <c r="F12814" s="496">
        <v>49.420000000000002</v>
      </c>
    </row>
    <row r="12815" s="489" customFormat="1">
      <c r="B12815" s="494">
        <v>41683</v>
      </c>
      <c r="C12815" s="537" t="s">
        <v>200</v>
      </c>
      <c r="D12815" s="541" t="s">
        <v>14044</v>
      </c>
      <c r="E12815" s="540" t="s">
        <v>188</v>
      </c>
      <c r="F12815" s="496">
        <v>36.359999999999999</v>
      </c>
    </row>
    <row r="12816" s="489" customFormat="1">
      <c r="B12816" s="494">
        <v>41680</v>
      </c>
      <c r="C12816" s="537" t="s">
        <v>200</v>
      </c>
      <c r="D12816" s="541" t="s">
        <v>14045</v>
      </c>
      <c r="E12816" s="540" t="s">
        <v>188</v>
      </c>
      <c r="F12816" s="496">
        <v>19.579999999999998</v>
      </c>
    </row>
    <row r="12817" s="489" customFormat="1">
      <c r="B12817" s="494">
        <v>41679</v>
      </c>
      <c r="C12817" s="537" t="s">
        <v>200</v>
      </c>
      <c r="D12817" s="541" t="s">
        <v>14046</v>
      </c>
      <c r="E12817" s="540" t="s">
        <v>188</v>
      </c>
      <c r="F12817" s="496">
        <v>44.75</v>
      </c>
    </row>
    <row r="12818" s="489" customFormat="1">
      <c r="B12818" s="494">
        <v>41681</v>
      </c>
      <c r="C12818" s="537" t="s">
        <v>200</v>
      </c>
      <c r="D12818" s="541" t="s">
        <v>14047</v>
      </c>
      <c r="E12818" s="540" t="s">
        <v>188</v>
      </c>
      <c r="F12818" s="496">
        <v>30.629999999999999</v>
      </c>
    </row>
    <row r="12819" s="489" customFormat="1">
      <c r="B12819" s="494">
        <v>43386</v>
      </c>
      <c r="C12819" s="537" t="s">
        <v>200</v>
      </c>
      <c r="D12819" s="541" t="s">
        <v>14048</v>
      </c>
      <c r="E12819" s="540" t="s">
        <v>188</v>
      </c>
      <c r="F12819" s="496">
        <v>69.930000000000007</v>
      </c>
    </row>
    <row r="12820" s="489" customFormat="1">
      <c r="B12820" s="494">
        <v>4059</v>
      </c>
      <c r="C12820" s="537" t="s">
        <v>200</v>
      </c>
      <c r="D12820" s="541" t="s">
        <v>14049</v>
      </c>
      <c r="E12820" s="540" t="s">
        <v>143</v>
      </c>
      <c r="F12820" s="496">
        <v>49.420000000000002</v>
      </c>
    </row>
    <row r="12821" s="489" customFormat="1">
      <c r="B12821" s="494">
        <v>4062</v>
      </c>
      <c r="C12821" s="537" t="s">
        <v>200</v>
      </c>
      <c r="D12821" s="541" t="s">
        <v>1788</v>
      </c>
      <c r="E12821" s="540" t="s">
        <v>188</v>
      </c>
      <c r="F12821" s="496">
        <v>49.420000000000002</v>
      </c>
    </row>
    <row r="12822" s="489" customFormat="1">
      <c r="B12822" s="494">
        <v>4061</v>
      </c>
      <c r="C12822" s="537" t="s">
        <v>200</v>
      </c>
      <c r="D12822" s="541" t="s">
        <v>14050</v>
      </c>
      <c r="E12822" s="540" t="s">
        <v>188</v>
      </c>
      <c r="F12822" s="496">
        <v>61.539999999999999</v>
      </c>
    </row>
    <row r="12823" s="489" customFormat="1">
      <c r="B12823" s="494">
        <v>41315</v>
      </c>
      <c r="C12823" s="537" t="s">
        <v>200</v>
      </c>
      <c r="D12823" s="541" t="s">
        <v>14051</v>
      </c>
      <c r="E12823" s="540" t="s">
        <v>186</v>
      </c>
      <c r="F12823" s="496">
        <v>78.920000000000002</v>
      </c>
    </row>
    <row r="12824" s="489" customFormat="1">
      <c r="B12824" s="494">
        <v>43148</v>
      </c>
      <c r="C12824" s="537" t="s">
        <v>200</v>
      </c>
      <c r="D12824" s="541" t="s">
        <v>14052</v>
      </c>
      <c r="E12824" s="540" t="s">
        <v>186</v>
      </c>
      <c r="F12824" s="496">
        <v>53.57</v>
      </c>
    </row>
    <row r="12825" s="489" customFormat="1">
      <c r="B12825" s="494">
        <v>43147</v>
      </c>
      <c r="C12825" s="537" t="s">
        <v>200</v>
      </c>
      <c r="D12825" s="541" t="s">
        <v>14053</v>
      </c>
      <c r="E12825" s="540" t="s">
        <v>186</v>
      </c>
      <c r="F12825" s="496">
        <v>20.739999999999998</v>
      </c>
    </row>
    <row r="12826" s="489" customFormat="1">
      <c r="B12826" s="494">
        <v>10608</v>
      </c>
      <c r="C12826" s="537" t="s">
        <v>200</v>
      </c>
      <c r="D12826" s="541" t="s">
        <v>1789</v>
      </c>
      <c r="E12826" s="540" t="s">
        <v>188</v>
      </c>
      <c r="F12826" s="496"/>
    </row>
    <row r="12827" s="489" customFormat="1">
      <c r="B12827" s="494">
        <v>4069</v>
      </c>
      <c r="C12827" s="537" t="s">
        <v>200</v>
      </c>
      <c r="D12827" s="541" t="s">
        <v>14054</v>
      </c>
      <c r="E12827" s="540" t="s">
        <v>157</v>
      </c>
      <c r="F12827" s="496">
        <v>103.92</v>
      </c>
    </row>
    <row r="12828" s="489" customFormat="1">
      <c r="B12828" s="494">
        <v>40819</v>
      </c>
      <c r="C12828" s="537" t="s">
        <v>200</v>
      </c>
      <c r="D12828" s="541" t="s">
        <v>1791</v>
      </c>
      <c r="E12828" s="540" t="s">
        <v>185</v>
      </c>
      <c r="F12828" s="496">
        <v>18344.880000000001</v>
      </c>
    </row>
    <row r="12829" s="489" customFormat="1">
      <c r="B12829" s="494">
        <v>34361</v>
      </c>
      <c r="C12829" s="537" t="s">
        <v>200</v>
      </c>
      <c r="D12829" s="541" t="s">
        <v>1792</v>
      </c>
      <c r="E12829" s="540" t="s">
        <v>186</v>
      </c>
      <c r="F12829" s="496">
        <v>15.1</v>
      </c>
    </row>
    <row r="12830" s="489" customFormat="1">
      <c r="B12830" s="494">
        <v>36512</v>
      </c>
      <c r="C12830" s="537" t="s">
        <v>200</v>
      </c>
      <c r="D12830" s="541" t="s">
        <v>14055</v>
      </c>
      <c r="E12830" s="540" t="s">
        <v>188</v>
      </c>
      <c r="F12830" s="496">
        <v>23411.189999999999</v>
      </c>
    </row>
    <row r="12831" s="489" customFormat="1">
      <c r="B12831" s="494">
        <v>44478</v>
      </c>
      <c r="C12831" s="537" t="s">
        <v>200</v>
      </c>
      <c r="D12831" s="541" t="s">
        <v>1793</v>
      </c>
      <c r="E12831" s="540" t="s">
        <v>186</v>
      </c>
      <c r="F12831" s="496">
        <v>8.3300000000000001</v>
      </c>
    </row>
    <row r="12832" s="489" customFormat="1">
      <c r="B12832" s="494">
        <v>44477</v>
      </c>
      <c r="C12832" s="537" t="s">
        <v>200</v>
      </c>
      <c r="D12832" s="541" t="s">
        <v>1794</v>
      </c>
      <c r="E12832" s="540" t="s">
        <v>186</v>
      </c>
      <c r="F12832" s="496">
        <v>8.3300000000000001</v>
      </c>
    </row>
    <row r="12833" s="489" customFormat="1">
      <c r="B12833" s="494">
        <v>11697</v>
      </c>
      <c r="C12833" s="537" t="s">
        <v>200</v>
      </c>
      <c r="D12833" s="541" t="s">
        <v>1795</v>
      </c>
      <c r="E12833" s="540" t="s">
        <v>188</v>
      </c>
      <c r="F12833" s="496">
        <v>773.22000000000003</v>
      </c>
    </row>
    <row r="12834" s="489" customFormat="1">
      <c r="B12834" s="494">
        <v>11698</v>
      </c>
      <c r="C12834" s="537" t="s">
        <v>200</v>
      </c>
      <c r="D12834" s="541" t="s">
        <v>1796</v>
      </c>
      <c r="E12834" s="540" t="s">
        <v>188</v>
      </c>
      <c r="F12834" s="496">
        <v>922.40999999999997</v>
      </c>
    </row>
    <row r="12835" s="489" customFormat="1">
      <c r="B12835" s="494">
        <v>11699</v>
      </c>
      <c r="C12835" s="537" t="s">
        <v>200</v>
      </c>
      <c r="D12835" s="541" t="s">
        <v>14056</v>
      </c>
      <c r="E12835" s="540" t="s">
        <v>188</v>
      </c>
      <c r="F12835" s="496">
        <v>1019.48</v>
      </c>
    </row>
    <row r="12836" s="489" customFormat="1">
      <c r="B12836" s="494">
        <v>10432</v>
      </c>
      <c r="C12836" s="537" t="s">
        <v>200</v>
      </c>
      <c r="D12836" s="541" t="s">
        <v>14057</v>
      </c>
      <c r="E12836" s="540" t="s">
        <v>188</v>
      </c>
      <c r="F12836" s="496">
        <v>412.63</v>
      </c>
    </row>
    <row r="12837" s="489" customFormat="1">
      <c r="B12837" s="494">
        <v>44020</v>
      </c>
      <c r="C12837" s="537" t="s">
        <v>200</v>
      </c>
      <c r="D12837" s="541" t="s">
        <v>14058</v>
      </c>
      <c r="E12837" s="540" t="s">
        <v>188</v>
      </c>
      <c r="F12837" s="496">
        <v>1018.02</v>
      </c>
    </row>
    <row r="12838" s="489" customFormat="1">
      <c r="B12838" s="494">
        <v>41419</v>
      </c>
      <c r="C12838" s="537" t="s">
        <v>200</v>
      </c>
      <c r="D12838" s="541" t="s">
        <v>14059</v>
      </c>
      <c r="E12838" s="540" t="s">
        <v>188</v>
      </c>
      <c r="F12838" s="496">
        <v>7.1900000000000004</v>
      </c>
    </row>
    <row r="12839" s="489" customFormat="1">
      <c r="B12839" s="494">
        <v>41420</v>
      </c>
      <c r="C12839" s="537" t="s">
        <v>200</v>
      </c>
      <c r="D12839" s="541" t="s">
        <v>14060</v>
      </c>
      <c r="E12839" s="540" t="s">
        <v>188</v>
      </c>
      <c r="F12839" s="496">
        <v>9.7799999999999994</v>
      </c>
    </row>
    <row r="12840" s="489" customFormat="1">
      <c r="B12840" s="494">
        <v>41421</v>
      </c>
      <c r="C12840" s="537" t="s">
        <v>200</v>
      </c>
      <c r="D12840" s="541" t="s">
        <v>14061</v>
      </c>
      <c r="E12840" s="540" t="s">
        <v>188</v>
      </c>
      <c r="F12840" s="496">
        <v>9.7599999999999998</v>
      </c>
    </row>
    <row r="12841" s="489" customFormat="1">
      <c r="B12841" s="494">
        <v>41422</v>
      </c>
      <c r="C12841" s="537" t="s">
        <v>200</v>
      </c>
      <c r="D12841" s="541" t="s">
        <v>14062</v>
      </c>
      <c r="E12841" s="540" t="s">
        <v>188</v>
      </c>
      <c r="F12841" s="496">
        <v>13.359999999999999</v>
      </c>
    </row>
    <row r="12842" s="489" customFormat="1">
      <c r="B12842" s="494">
        <v>41425</v>
      </c>
      <c r="C12842" s="537" t="s">
        <v>200</v>
      </c>
      <c r="D12842" s="541" t="s">
        <v>14063</v>
      </c>
      <c r="E12842" s="540" t="s">
        <v>188</v>
      </c>
      <c r="F12842" s="496">
        <v>6.8300000000000001</v>
      </c>
    </row>
    <row r="12843" s="489" customFormat="1">
      <c r="B12843" s="494">
        <v>41426</v>
      </c>
      <c r="C12843" s="537" t="s">
        <v>200</v>
      </c>
      <c r="D12843" s="541" t="s">
        <v>14064</v>
      </c>
      <c r="E12843" s="540" t="s">
        <v>188</v>
      </c>
      <c r="F12843" s="496">
        <v>12.32</v>
      </c>
    </row>
    <row r="12844" s="489" customFormat="1">
      <c r="B12844" s="494">
        <v>41414</v>
      </c>
      <c r="C12844" s="537" t="s">
        <v>200</v>
      </c>
      <c r="D12844" s="541" t="s">
        <v>14065</v>
      </c>
      <c r="E12844" s="540" t="s">
        <v>188</v>
      </c>
      <c r="F12844" s="496">
        <v>22.620000000000001</v>
      </c>
    </row>
    <row r="12845" s="489" customFormat="1">
      <c r="B12845" s="494">
        <v>41415</v>
      </c>
      <c r="C12845" s="537" t="s">
        <v>200</v>
      </c>
      <c r="D12845" s="541" t="s">
        <v>14066</v>
      </c>
      <c r="E12845" s="540" t="s">
        <v>188</v>
      </c>
      <c r="F12845" s="496">
        <v>26.34</v>
      </c>
    </row>
    <row r="12846" s="489" customFormat="1">
      <c r="B12846" s="494">
        <v>37514</v>
      </c>
      <c r="C12846" s="537" t="s">
        <v>200</v>
      </c>
      <c r="D12846" s="541" t="s">
        <v>1797</v>
      </c>
      <c r="E12846" s="540" t="s">
        <v>188</v>
      </c>
      <c r="F12846" s="496">
        <v>300000</v>
      </c>
    </row>
    <row r="12847" s="489" customFormat="1">
      <c r="B12847" s="494">
        <v>37519</v>
      </c>
      <c r="C12847" s="537" t="s">
        <v>200</v>
      </c>
      <c r="D12847" s="541" t="s">
        <v>1798</v>
      </c>
      <c r="E12847" s="540" t="s">
        <v>188</v>
      </c>
      <c r="F12847" s="496">
        <v>462988.02000000002</v>
      </c>
    </row>
    <row r="12848" s="489" customFormat="1">
      <c r="B12848" s="494">
        <v>37520</v>
      </c>
      <c r="C12848" s="537" t="s">
        <v>200</v>
      </c>
      <c r="D12848" s="541" t="s">
        <v>1799</v>
      </c>
      <c r="E12848" s="540" t="s">
        <v>188</v>
      </c>
      <c r="F12848" s="496">
        <v>455398.04999999999</v>
      </c>
    </row>
    <row r="12849" s="489" customFormat="1">
      <c r="B12849" s="494">
        <v>37521</v>
      </c>
      <c r="C12849" s="537" t="s">
        <v>200</v>
      </c>
      <c r="D12849" s="541" t="s">
        <v>1800</v>
      </c>
      <c r="E12849" s="540" t="s">
        <v>188</v>
      </c>
      <c r="F12849" s="496">
        <v>555585.63</v>
      </c>
    </row>
    <row r="12850" s="489" customFormat="1">
      <c r="B12850" s="494">
        <v>37522</v>
      </c>
      <c r="C12850" s="537" t="s">
        <v>200</v>
      </c>
      <c r="D12850" s="541" t="s">
        <v>1801</v>
      </c>
      <c r="E12850" s="540" t="s">
        <v>188</v>
      </c>
      <c r="F12850" s="496">
        <v>572300.84999999998</v>
      </c>
    </row>
    <row r="12851" s="489" customFormat="1">
      <c r="B12851" s="494">
        <v>37546</v>
      </c>
      <c r="C12851" s="537" t="s">
        <v>200</v>
      </c>
      <c r="D12851" s="541" t="s">
        <v>1802</v>
      </c>
      <c r="E12851" s="540" t="s">
        <v>188</v>
      </c>
      <c r="F12851" s="496">
        <v>15374.129999999999</v>
      </c>
    </row>
    <row r="12852" s="489" customFormat="1">
      <c r="B12852" s="494">
        <v>37544</v>
      </c>
      <c r="C12852" s="537" t="s">
        <v>200</v>
      </c>
      <c r="D12852" s="541" t="s">
        <v>1803</v>
      </c>
      <c r="E12852" s="540" t="s">
        <v>188</v>
      </c>
      <c r="F12852" s="496">
        <v>16260.719999999999</v>
      </c>
    </row>
    <row r="12853" s="489" customFormat="1">
      <c r="B12853" s="494">
        <v>37545</v>
      </c>
      <c r="C12853" s="537" t="s">
        <v>200</v>
      </c>
      <c r="D12853" s="541" t="s">
        <v>1804</v>
      </c>
      <c r="E12853" s="540" t="s">
        <v>188</v>
      </c>
      <c r="F12853" s="496">
        <v>19348.080000000002</v>
      </c>
    </row>
    <row r="12854" s="489" customFormat="1">
      <c r="B12854" s="494">
        <v>36793</v>
      </c>
      <c r="C12854" s="537" t="s">
        <v>200</v>
      </c>
      <c r="D12854" s="541" t="s">
        <v>14067</v>
      </c>
      <c r="E12854" s="540" t="s">
        <v>188</v>
      </c>
      <c r="F12854" s="496">
        <v>854.29999999999995</v>
      </c>
    </row>
    <row r="12855" s="489" customFormat="1">
      <c r="B12855" s="494">
        <v>11769</v>
      </c>
      <c r="C12855" s="537" t="s">
        <v>200</v>
      </c>
      <c r="D12855" s="541" t="s">
        <v>14068</v>
      </c>
      <c r="E12855" s="540" t="s">
        <v>188</v>
      </c>
      <c r="F12855" s="496">
        <v>377.52999999999997</v>
      </c>
    </row>
    <row r="12856" s="489" customFormat="1">
      <c r="B12856" s="494">
        <v>11771</v>
      </c>
      <c r="C12856" s="537" t="s">
        <v>200</v>
      </c>
      <c r="D12856" s="541" t="s">
        <v>14069</v>
      </c>
      <c r="E12856" s="540" t="s">
        <v>188</v>
      </c>
      <c r="F12856" s="496">
        <v>462.43000000000001</v>
      </c>
    </row>
    <row r="12857" s="489" customFormat="1">
      <c r="B12857" s="494">
        <v>39919</v>
      </c>
      <c r="C12857" s="537" t="s">
        <v>200</v>
      </c>
      <c r="D12857" s="541" t="s">
        <v>14070</v>
      </c>
      <c r="E12857" s="540" t="s">
        <v>188</v>
      </c>
      <c r="F12857" s="496">
        <v>76956.009999999995</v>
      </c>
    </row>
    <row r="12858" s="489" customFormat="1">
      <c r="B12858" s="494">
        <v>38385</v>
      </c>
      <c r="C12858" s="537" t="s">
        <v>200</v>
      </c>
      <c r="D12858" s="541" t="s">
        <v>14071</v>
      </c>
      <c r="E12858" s="540" t="s">
        <v>188</v>
      </c>
      <c r="F12858" s="496">
        <v>43.170000000000002</v>
      </c>
    </row>
    <row r="12859" s="489" customFormat="1">
      <c r="B12859" s="494">
        <v>36800</v>
      </c>
      <c r="C12859" s="537" t="s">
        <v>200</v>
      </c>
      <c r="D12859" s="541" t="s">
        <v>14072</v>
      </c>
      <c r="E12859" s="540" t="s">
        <v>188</v>
      </c>
      <c r="F12859" s="496">
        <v>226.84999999999999</v>
      </c>
    </row>
    <row r="12860" s="489" customFormat="1">
      <c r="B12860" s="494">
        <v>37587</v>
      </c>
      <c r="C12860" s="537" t="s">
        <v>200</v>
      </c>
      <c r="D12860" s="541" t="s">
        <v>14073</v>
      </c>
      <c r="E12860" s="540" t="s">
        <v>188</v>
      </c>
      <c r="F12860" s="496">
        <v>498.39999999999998</v>
      </c>
    </row>
    <row r="12861" s="489" customFormat="1">
      <c r="B12861" s="494">
        <v>11561</v>
      </c>
      <c r="C12861" s="537" t="s">
        <v>200</v>
      </c>
      <c r="D12861" s="541" t="s">
        <v>14074</v>
      </c>
      <c r="E12861" s="540" t="s">
        <v>188</v>
      </c>
      <c r="F12861" s="496">
        <v>259.38</v>
      </c>
    </row>
    <row r="12862" s="489" customFormat="1">
      <c r="B12862" s="494">
        <v>43604</v>
      </c>
      <c r="C12862" s="537" t="s">
        <v>200</v>
      </c>
      <c r="D12862" s="541" t="s">
        <v>14075</v>
      </c>
      <c r="E12862" s="540" t="s">
        <v>188</v>
      </c>
      <c r="F12862" s="496">
        <v>138.28</v>
      </c>
    </row>
    <row r="12863" s="489" customFormat="1">
      <c r="B12863" s="494">
        <v>11560</v>
      </c>
      <c r="C12863" s="537" t="s">
        <v>200</v>
      </c>
      <c r="D12863" s="541" t="s">
        <v>14076</v>
      </c>
      <c r="E12863" s="540" t="s">
        <v>188</v>
      </c>
      <c r="F12863" s="496">
        <v>200.19999999999999</v>
      </c>
    </row>
    <row r="12864" s="489" customFormat="1">
      <c r="B12864" s="494">
        <v>11499</v>
      </c>
      <c r="C12864" s="537" t="s">
        <v>200</v>
      </c>
      <c r="D12864" s="541" t="s">
        <v>14077</v>
      </c>
      <c r="E12864" s="540" t="s">
        <v>188</v>
      </c>
      <c r="F12864" s="496">
        <v>869.47000000000003</v>
      </c>
    </row>
    <row r="12865" s="489" customFormat="1">
      <c r="B12865" s="494">
        <v>34761</v>
      </c>
      <c r="C12865" s="537" t="s">
        <v>200</v>
      </c>
      <c r="D12865" s="541" t="s">
        <v>14078</v>
      </c>
      <c r="E12865" s="540" t="s">
        <v>157</v>
      </c>
      <c r="F12865" s="496">
        <v>19.010000000000002</v>
      </c>
    </row>
    <row r="12866" s="489" customFormat="1">
      <c r="B12866" s="494">
        <v>40924</v>
      </c>
      <c r="C12866" s="537" t="s">
        <v>200</v>
      </c>
      <c r="D12866" s="541" t="s">
        <v>1805</v>
      </c>
      <c r="E12866" s="540" t="s">
        <v>185</v>
      </c>
      <c r="F12866" s="496">
        <v>3358.4299999999998</v>
      </c>
    </row>
    <row r="12867" s="489" customFormat="1">
      <c r="B12867" s="494">
        <v>40983</v>
      </c>
      <c r="C12867" s="537" t="s">
        <v>200</v>
      </c>
      <c r="D12867" s="541" t="s">
        <v>1806</v>
      </c>
      <c r="E12867" s="540" t="s">
        <v>185</v>
      </c>
      <c r="F12867" s="496">
        <v>3766.48</v>
      </c>
    </row>
    <row r="12868" s="489" customFormat="1">
      <c r="B12868" s="494">
        <v>44497</v>
      </c>
      <c r="C12868" s="537" t="s">
        <v>200</v>
      </c>
      <c r="D12868" s="541" t="s">
        <v>14079</v>
      </c>
      <c r="E12868" s="540" t="s">
        <v>157</v>
      </c>
      <c r="F12868" s="496">
        <v>21.329999999999998</v>
      </c>
    </row>
    <row r="12869" s="489" customFormat="1">
      <c r="B12869" s="494">
        <v>2437</v>
      </c>
      <c r="C12869" s="537" t="s">
        <v>200</v>
      </c>
      <c r="D12869" s="541" t="s">
        <v>14080</v>
      </c>
      <c r="E12869" s="540" t="s">
        <v>157</v>
      </c>
      <c r="F12869" s="496">
        <v>27.420000000000002</v>
      </c>
    </row>
    <row r="12870" s="489" customFormat="1">
      <c r="B12870" s="494">
        <v>40921</v>
      </c>
      <c r="C12870" s="537" t="s">
        <v>200</v>
      </c>
      <c r="D12870" s="541" t="s">
        <v>1807</v>
      </c>
      <c r="E12870" s="540" t="s">
        <v>185</v>
      </c>
      <c r="F12870" s="496">
        <v>4842.6400000000003</v>
      </c>
    </row>
    <row r="12871" s="489" customFormat="1">
      <c r="B12871" s="494">
        <v>14252</v>
      </c>
      <c r="C12871" s="537" t="s">
        <v>200</v>
      </c>
      <c r="D12871" s="541" t="s">
        <v>1808</v>
      </c>
      <c r="E12871" s="540" t="s">
        <v>188</v>
      </c>
      <c r="F12871" s="496">
        <v>3905.1999999999998</v>
      </c>
    </row>
    <row r="12872" s="489" customFormat="1">
      <c r="B12872" s="494">
        <v>730</v>
      </c>
      <c r="C12872" s="537" t="s">
        <v>200</v>
      </c>
      <c r="D12872" s="541" t="s">
        <v>1809</v>
      </c>
      <c r="E12872" s="540" t="s">
        <v>188</v>
      </c>
      <c r="F12872" s="496">
        <v>10433.950000000001</v>
      </c>
    </row>
    <row r="12873" s="489" customFormat="1">
      <c r="B12873" s="494">
        <v>723</v>
      </c>
      <c r="C12873" s="537" t="s">
        <v>200</v>
      </c>
      <c r="D12873" s="541" t="s">
        <v>1810</v>
      </c>
      <c r="E12873" s="540" t="s">
        <v>188</v>
      </c>
      <c r="F12873" s="496">
        <v>5186.04</v>
      </c>
    </row>
    <row r="12874" s="489" customFormat="1">
      <c r="B12874" s="494">
        <v>36502</v>
      </c>
      <c r="C12874" s="537" t="s">
        <v>200</v>
      </c>
      <c r="D12874" s="541" t="s">
        <v>1811</v>
      </c>
      <c r="E12874" s="540" t="s">
        <v>188</v>
      </c>
      <c r="F12874" s="496">
        <v>4874.2600000000002</v>
      </c>
    </row>
    <row r="12875" s="489" customFormat="1">
      <c r="B12875" s="494">
        <v>36503</v>
      </c>
      <c r="C12875" s="537" t="s">
        <v>200</v>
      </c>
      <c r="D12875" s="541" t="s">
        <v>1812</v>
      </c>
      <c r="E12875" s="540" t="s">
        <v>188</v>
      </c>
      <c r="F12875" s="496">
        <v>6010.54</v>
      </c>
    </row>
    <row r="12876" s="489" customFormat="1">
      <c r="B12876" s="494">
        <v>4090</v>
      </c>
      <c r="C12876" s="537" t="s">
        <v>200</v>
      </c>
      <c r="D12876" s="541" t="s">
        <v>14081</v>
      </c>
      <c r="E12876" s="540" t="s">
        <v>188</v>
      </c>
      <c r="F12876" s="496">
        <v>1165000</v>
      </c>
    </row>
    <row r="12877" s="489" customFormat="1">
      <c r="B12877" s="494">
        <v>13227</v>
      </c>
      <c r="C12877" s="537" t="s">
        <v>200</v>
      </c>
      <c r="D12877" s="541" t="s">
        <v>1813</v>
      </c>
      <c r="E12877" s="540" t="s">
        <v>188</v>
      </c>
      <c r="F12877" s="496">
        <v>1447657.77</v>
      </c>
    </row>
    <row r="12878" s="489" customFormat="1">
      <c r="B12878" s="494">
        <v>10597</v>
      </c>
      <c r="C12878" s="537" t="s">
        <v>200</v>
      </c>
      <c r="D12878" s="541" t="s">
        <v>1814</v>
      </c>
      <c r="E12878" s="540" t="s">
        <v>188</v>
      </c>
      <c r="F12878" s="496">
        <v>1523846.5600000001</v>
      </c>
    </row>
    <row r="12879" s="489" customFormat="1">
      <c r="B12879" s="494">
        <v>39628</v>
      </c>
      <c r="C12879" s="537" t="s">
        <v>200</v>
      </c>
      <c r="D12879" s="541" t="s">
        <v>1815</v>
      </c>
      <c r="E12879" s="540" t="s">
        <v>188</v>
      </c>
      <c r="F12879" s="496"/>
    </row>
    <row r="12880" s="489" customFormat="1">
      <c r="B12880" s="494">
        <v>39404</v>
      </c>
      <c r="C12880" s="537" t="s">
        <v>200</v>
      </c>
      <c r="D12880" s="541" t="s">
        <v>1816</v>
      </c>
      <c r="E12880" s="540" t="s">
        <v>188</v>
      </c>
      <c r="F12880" s="496"/>
    </row>
    <row r="12881" s="489" customFormat="1">
      <c r="B12881" s="494">
        <v>39402</v>
      </c>
      <c r="C12881" s="537" t="s">
        <v>200</v>
      </c>
      <c r="D12881" s="541" t="s">
        <v>1817</v>
      </c>
      <c r="E12881" s="540" t="s">
        <v>188</v>
      </c>
      <c r="F12881" s="496"/>
    </row>
    <row r="12882" s="489" customFormat="1">
      <c r="B12882" s="494">
        <v>39403</v>
      </c>
      <c r="C12882" s="537" t="s">
        <v>200</v>
      </c>
      <c r="D12882" s="541" t="s">
        <v>1818</v>
      </c>
      <c r="E12882" s="540" t="s">
        <v>188</v>
      </c>
      <c r="F12882" s="496"/>
    </row>
    <row r="12883" s="489" customFormat="1">
      <c r="B12883" s="494">
        <v>4093</v>
      </c>
      <c r="C12883" s="537" t="s">
        <v>200</v>
      </c>
      <c r="D12883" s="541" t="s">
        <v>14082</v>
      </c>
      <c r="E12883" s="540" t="s">
        <v>157</v>
      </c>
      <c r="F12883" s="496">
        <v>27.440000000000001</v>
      </c>
    </row>
    <row r="12884" s="489" customFormat="1">
      <c r="B12884" s="494">
        <v>10512</v>
      </c>
      <c r="C12884" s="537" t="s">
        <v>200</v>
      </c>
      <c r="D12884" s="541" t="s">
        <v>1819</v>
      </c>
      <c r="E12884" s="540" t="s">
        <v>185</v>
      </c>
      <c r="F12884" s="496">
        <v>4844.29</v>
      </c>
    </row>
    <row r="12885" s="489" customFormat="1">
      <c r="B12885" s="494">
        <v>4243</v>
      </c>
      <c r="C12885" s="537" t="s">
        <v>200</v>
      </c>
      <c r="D12885" s="541" t="s">
        <v>14083</v>
      </c>
      <c r="E12885" s="540" t="s">
        <v>157</v>
      </c>
      <c r="F12885" s="496">
        <v>27.440000000000001</v>
      </c>
    </row>
    <row r="12886" s="489" customFormat="1">
      <c r="B12886" s="494">
        <v>20020</v>
      </c>
      <c r="C12886" s="537" t="s">
        <v>200</v>
      </c>
      <c r="D12886" s="541" t="s">
        <v>14084</v>
      </c>
      <c r="E12886" s="540" t="s">
        <v>157</v>
      </c>
      <c r="F12886" s="496">
        <v>28.5</v>
      </c>
    </row>
    <row r="12887" s="489" customFormat="1">
      <c r="B12887" s="494">
        <v>41038</v>
      </c>
      <c r="C12887" s="537" t="s">
        <v>200</v>
      </c>
      <c r="D12887" s="541" t="s">
        <v>1820</v>
      </c>
      <c r="E12887" s="540" t="s">
        <v>185</v>
      </c>
      <c r="F12887" s="496">
        <v>5034.21</v>
      </c>
    </row>
    <row r="12888" s="489" customFormat="1">
      <c r="B12888" s="494">
        <v>4094</v>
      </c>
      <c r="C12888" s="537" t="s">
        <v>200</v>
      </c>
      <c r="D12888" s="541" t="s">
        <v>14085</v>
      </c>
      <c r="E12888" s="540" t="s">
        <v>157</v>
      </c>
      <c r="F12888" s="496">
        <v>34.119999999999997</v>
      </c>
    </row>
    <row r="12889" s="489" customFormat="1">
      <c r="B12889" s="494">
        <v>40988</v>
      </c>
      <c r="C12889" s="537" t="s">
        <v>200</v>
      </c>
      <c r="D12889" s="541" t="s">
        <v>1821</v>
      </c>
      <c r="E12889" s="540" t="s">
        <v>185</v>
      </c>
      <c r="F12889" s="496">
        <v>6025.4300000000003</v>
      </c>
    </row>
    <row r="12890" s="489" customFormat="1">
      <c r="B12890" s="494">
        <v>4095</v>
      </c>
      <c r="C12890" s="537" t="s">
        <v>200</v>
      </c>
      <c r="D12890" s="541" t="s">
        <v>14086</v>
      </c>
      <c r="E12890" s="540" t="s">
        <v>157</v>
      </c>
      <c r="F12890" s="496">
        <v>24.079999999999998</v>
      </c>
    </row>
    <row r="12891" s="489" customFormat="1">
      <c r="B12891" s="494">
        <v>40990</v>
      </c>
      <c r="C12891" s="537" t="s">
        <v>200</v>
      </c>
      <c r="D12891" s="541" t="s">
        <v>1822</v>
      </c>
      <c r="E12891" s="540" t="s">
        <v>185</v>
      </c>
      <c r="F12891" s="496">
        <v>4252.1999999999998</v>
      </c>
    </row>
    <row r="12892" s="489" customFormat="1">
      <c r="B12892" s="494">
        <v>4096</v>
      </c>
      <c r="C12892" s="537" t="s">
        <v>200</v>
      </c>
      <c r="D12892" s="541" t="s">
        <v>14087</v>
      </c>
      <c r="E12892" s="540" t="s">
        <v>157</v>
      </c>
      <c r="F12892" s="496">
        <v>30.760000000000002</v>
      </c>
    </row>
    <row r="12893" s="489" customFormat="1">
      <c r="B12893" s="494">
        <v>40992</v>
      </c>
      <c r="C12893" s="537" t="s">
        <v>200</v>
      </c>
      <c r="D12893" s="541" t="s">
        <v>1823</v>
      </c>
      <c r="E12893" s="540" t="s">
        <v>185</v>
      </c>
      <c r="F12893" s="496">
        <v>5432.2600000000002</v>
      </c>
    </row>
    <row r="12894" s="489" customFormat="1">
      <c r="B12894" s="494">
        <v>4114</v>
      </c>
      <c r="C12894" s="537" t="s">
        <v>200</v>
      </c>
      <c r="D12894" s="541" t="s">
        <v>1824</v>
      </c>
      <c r="E12894" s="540" t="s">
        <v>188</v>
      </c>
      <c r="F12894" s="496">
        <v>113.29000000000001</v>
      </c>
    </row>
    <row r="12895" s="489" customFormat="1">
      <c r="B12895" s="494">
        <v>36797</v>
      </c>
      <c r="C12895" s="537" t="s">
        <v>200</v>
      </c>
      <c r="D12895" s="541" t="s">
        <v>14088</v>
      </c>
      <c r="E12895" s="540" t="s">
        <v>188</v>
      </c>
      <c r="F12895" s="496">
        <v>100.87</v>
      </c>
    </row>
    <row r="12896" s="489" customFormat="1">
      <c r="B12896" s="494">
        <v>4107</v>
      </c>
      <c r="C12896" s="537" t="s">
        <v>200</v>
      </c>
      <c r="D12896" s="541" t="s">
        <v>14089</v>
      </c>
      <c r="E12896" s="540" t="s">
        <v>188</v>
      </c>
      <c r="F12896" s="496">
        <v>95.099999999999994</v>
      </c>
    </row>
    <row r="12897" s="489" customFormat="1">
      <c r="B12897" s="494">
        <v>4102</v>
      </c>
      <c r="C12897" s="537" t="s">
        <v>200</v>
      </c>
      <c r="D12897" s="541" t="s">
        <v>14090</v>
      </c>
      <c r="E12897" s="540" t="s">
        <v>188</v>
      </c>
      <c r="F12897" s="496">
        <v>116.09</v>
      </c>
    </row>
    <row r="12898" s="489" customFormat="1">
      <c r="B12898" s="494">
        <v>36799</v>
      </c>
      <c r="C12898" s="537" t="s">
        <v>200</v>
      </c>
      <c r="D12898" s="541" t="s">
        <v>1825</v>
      </c>
      <c r="E12898" s="540" t="s">
        <v>188</v>
      </c>
      <c r="F12898" s="496">
        <v>97.900000000000006</v>
      </c>
    </row>
    <row r="12899" s="489" customFormat="1">
      <c r="B12899" s="494">
        <v>2747</v>
      </c>
      <c r="C12899" s="537" t="s">
        <v>200</v>
      </c>
      <c r="D12899" s="541" t="s">
        <v>14091</v>
      </c>
      <c r="E12899" s="540" t="s">
        <v>143</v>
      </c>
      <c r="F12899" s="496">
        <v>27.030000000000001</v>
      </c>
    </row>
    <row r="12900" s="489" customFormat="1">
      <c r="B12900" s="494">
        <v>21138</v>
      </c>
      <c r="C12900" s="537" t="s">
        <v>200</v>
      </c>
      <c r="D12900" s="541" t="s">
        <v>14092</v>
      </c>
      <c r="E12900" s="540" t="s">
        <v>143</v>
      </c>
      <c r="F12900" s="496">
        <v>8.5700000000000003</v>
      </c>
    </row>
    <row r="12901" s="489" customFormat="1">
      <c r="B12901" s="494">
        <v>10826</v>
      </c>
      <c r="C12901" s="537" t="s">
        <v>200</v>
      </c>
      <c r="D12901" s="541" t="s">
        <v>1826</v>
      </c>
      <c r="E12901" s="540" t="s">
        <v>188</v>
      </c>
      <c r="F12901" s="496">
        <v>100.56999999999999</v>
      </c>
    </row>
    <row r="12902" s="489" customFormat="1">
      <c r="B12902" s="494">
        <v>365</v>
      </c>
      <c r="C12902" s="537" t="s">
        <v>200</v>
      </c>
      <c r="D12902" s="541" t="s">
        <v>1827</v>
      </c>
      <c r="E12902" s="540" t="s">
        <v>188</v>
      </c>
      <c r="F12902" s="496">
        <v>62.350000000000001</v>
      </c>
    </row>
    <row r="12903" s="489" customFormat="1">
      <c r="B12903" s="494">
        <v>38639</v>
      </c>
      <c r="C12903" s="537" t="s">
        <v>200</v>
      </c>
      <c r="D12903" s="541" t="s">
        <v>14093</v>
      </c>
      <c r="E12903" s="540" t="s">
        <v>188</v>
      </c>
      <c r="F12903" s="496">
        <v>241.37</v>
      </c>
    </row>
    <row r="12904" s="489" customFormat="1">
      <c r="B12904" s="494">
        <v>38640</v>
      </c>
      <c r="C12904" s="537" t="s">
        <v>200</v>
      </c>
      <c r="D12904" s="541" t="s">
        <v>1828</v>
      </c>
      <c r="E12904" s="540" t="s">
        <v>188</v>
      </c>
      <c r="F12904" s="496">
        <v>3.6200000000000001</v>
      </c>
    </row>
    <row r="12905" s="489" customFormat="1">
      <c r="B12905" s="494">
        <v>358</v>
      </c>
      <c r="C12905" s="537" t="s">
        <v>200</v>
      </c>
      <c r="D12905" s="541" t="s">
        <v>14094</v>
      </c>
      <c r="E12905" s="540" t="s">
        <v>188</v>
      </c>
      <c r="F12905" s="496">
        <v>74.420000000000002</v>
      </c>
    </row>
    <row r="12906" s="489" customFormat="1">
      <c r="B12906" s="494">
        <v>359</v>
      </c>
      <c r="C12906" s="537" t="s">
        <v>200</v>
      </c>
      <c r="D12906" s="541" t="s">
        <v>14095</v>
      </c>
      <c r="E12906" s="540" t="s">
        <v>188</v>
      </c>
      <c r="F12906" s="496">
        <v>152.87</v>
      </c>
    </row>
    <row r="12907" s="489" customFormat="1">
      <c r="B12907" s="494">
        <v>38641</v>
      </c>
      <c r="C12907" s="537" t="s">
        <v>200</v>
      </c>
      <c r="D12907" s="541" t="s">
        <v>14096</v>
      </c>
      <c r="E12907" s="540" t="s">
        <v>188</v>
      </c>
      <c r="F12907" s="496">
        <v>150.86000000000001</v>
      </c>
    </row>
    <row r="12908" s="489" customFormat="1">
      <c r="B12908" s="494">
        <v>360</v>
      </c>
      <c r="C12908" s="537" t="s">
        <v>200</v>
      </c>
      <c r="D12908" s="541" t="s">
        <v>1829</v>
      </c>
      <c r="E12908" s="540" t="s">
        <v>188</v>
      </c>
      <c r="F12908" s="496">
        <v>3.5</v>
      </c>
    </row>
    <row r="12909" s="489" customFormat="1">
      <c r="B12909" s="494">
        <v>42430</v>
      </c>
      <c r="C12909" s="537" t="s">
        <v>200</v>
      </c>
      <c r="D12909" s="541" t="s">
        <v>1830</v>
      </c>
      <c r="E12909" s="540" t="s">
        <v>188</v>
      </c>
      <c r="F12909" s="496"/>
    </row>
    <row r="12910" s="489" customFormat="1">
      <c r="B12910" s="494">
        <v>4209</v>
      </c>
      <c r="C12910" s="537" t="s">
        <v>200</v>
      </c>
      <c r="D12910" s="541" t="s">
        <v>1831</v>
      </c>
      <c r="E12910" s="540" t="s">
        <v>188</v>
      </c>
      <c r="F12910" s="496">
        <v>22.59</v>
      </c>
    </row>
    <row r="12911" s="489" customFormat="1">
      <c r="B12911" s="494">
        <v>4180</v>
      </c>
      <c r="C12911" s="537" t="s">
        <v>200</v>
      </c>
      <c r="D12911" s="541" t="s">
        <v>1832</v>
      </c>
      <c r="E12911" s="540" t="s">
        <v>188</v>
      </c>
      <c r="F12911" s="496">
        <v>17</v>
      </c>
    </row>
    <row r="12912" s="489" customFormat="1">
      <c r="B12912" s="494">
        <v>4179</v>
      </c>
      <c r="C12912" s="537" t="s">
        <v>200</v>
      </c>
      <c r="D12912" s="541" t="s">
        <v>1834</v>
      </c>
      <c r="E12912" s="540" t="s">
        <v>188</v>
      </c>
      <c r="F12912" s="496">
        <v>11.550000000000001</v>
      </c>
    </row>
    <row r="12913" s="489" customFormat="1">
      <c r="B12913" s="494">
        <v>4177</v>
      </c>
      <c r="C12913" s="537" t="s">
        <v>200</v>
      </c>
      <c r="D12913" s="541" t="s">
        <v>1833</v>
      </c>
      <c r="E12913" s="540" t="s">
        <v>188</v>
      </c>
      <c r="F12913" s="496">
        <v>5.6399999999999997</v>
      </c>
    </row>
    <row r="12914" s="489" customFormat="1">
      <c r="B12914" s="494">
        <v>4208</v>
      </c>
      <c r="C12914" s="537" t="s">
        <v>200</v>
      </c>
      <c r="D12914" s="541" t="s">
        <v>1835</v>
      </c>
      <c r="E12914" s="540" t="s">
        <v>188</v>
      </c>
      <c r="F12914" s="496">
        <v>53.770000000000003</v>
      </c>
    </row>
    <row r="12915" s="489" customFormat="1">
      <c r="B12915" s="494">
        <v>4181</v>
      </c>
      <c r="C12915" s="537" t="s">
        <v>200</v>
      </c>
      <c r="D12915" s="541" t="s">
        <v>1836</v>
      </c>
      <c r="E12915" s="540" t="s">
        <v>188</v>
      </c>
      <c r="F12915" s="496">
        <v>35.130000000000003</v>
      </c>
    </row>
    <row r="12916" s="489" customFormat="1">
      <c r="B12916" s="494">
        <v>4182</v>
      </c>
      <c r="C12916" s="537" t="s">
        <v>200</v>
      </c>
      <c r="D12916" s="541" t="s">
        <v>1838</v>
      </c>
      <c r="E12916" s="540" t="s">
        <v>188</v>
      </c>
      <c r="F12916" s="496">
        <v>87.469999999999999</v>
      </c>
    </row>
    <row r="12917" s="489" customFormat="1">
      <c r="B12917" s="494">
        <v>4178</v>
      </c>
      <c r="C12917" s="537" t="s">
        <v>200</v>
      </c>
      <c r="D12917" s="541" t="s">
        <v>1837</v>
      </c>
      <c r="E12917" s="540" t="s">
        <v>188</v>
      </c>
      <c r="F12917" s="496">
        <v>7.8300000000000001</v>
      </c>
    </row>
    <row r="12918" s="489" customFormat="1">
      <c r="B12918" s="494">
        <v>4183</v>
      </c>
      <c r="C12918" s="537" t="s">
        <v>200</v>
      </c>
      <c r="D12918" s="541" t="s">
        <v>1839</v>
      </c>
      <c r="E12918" s="540" t="s">
        <v>188</v>
      </c>
      <c r="F12918" s="496">
        <v>140.81999999999999</v>
      </c>
    </row>
    <row r="12919" s="489" customFormat="1">
      <c r="B12919" s="494">
        <v>4184</v>
      </c>
      <c r="C12919" s="537" t="s">
        <v>200</v>
      </c>
      <c r="D12919" s="541" t="s">
        <v>1840</v>
      </c>
      <c r="E12919" s="540" t="s">
        <v>188</v>
      </c>
      <c r="F12919" s="496">
        <v>310.83999999999997</v>
      </c>
    </row>
    <row r="12920" s="489" customFormat="1">
      <c r="B12920" s="494">
        <v>4185</v>
      </c>
      <c r="C12920" s="537" t="s">
        <v>200</v>
      </c>
      <c r="D12920" s="541" t="s">
        <v>1841</v>
      </c>
      <c r="E12920" s="540" t="s">
        <v>188</v>
      </c>
      <c r="F12920" s="496">
        <v>516.48000000000002</v>
      </c>
    </row>
    <row r="12921" s="489" customFormat="1">
      <c r="B12921" s="494">
        <v>4205</v>
      </c>
      <c r="C12921" s="537" t="s">
        <v>200</v>
      </c>
      <c r="D12921" s="541" t="s">
        <v>1842</v>
      </c>
      <c r="E12921" s="540" t="s">
        <v>188</v>
      </c>
      <c r="F12921" s="496">
        <v>29.829999999999998</v>
      </c>
    </row>
    <row r="12922" s="489" customFormat="1">
      <c r="B12922" s="494">
        <v>4192</v>
      </c>
      <c r="C12922" s="537" t="s">
        <v>200</v>
      </c>
      <c r="D12922" s="541" t="s">
        <v>1843</v>
      </c>
      <c r="E12922" s="540" t="s">
        <v>188</v>
      </c>
      <c r="F12922" s="496">
        <v>29.829999999999998</v>
      </c>
    </row>
    <row r="12923" s="489" customFormat="1">
      <c r="B12923" s="494">
        <v>4191</v>
      </c>
      <c r="C12923" s="537" t="s">
        <v>200</v>
      </c>
      <c r="D12923" s="541" t="s">
        <v>1844</v>
      </c>
      <c r="E12923" s="540" t="s">
        <v>188</v>
      </c>
      <c r="F12923" s="496">
        <v>29.829999999999998</v>
      </c>
    </row>
    <row r="12924" s="489" customFormat="1">
      <c r="B12924" s="494">
        <v>4206</v>
      </c>
      <c r="C12924" s="537" t="s">
        <v>200</v>
      </c>
      <c r="D12924" s="541" t="s">
        <v>1846</v>
      </c>
      <c r="E12924" s="540" t="s">
        <v>188</v>
      </c>
      <c r="F12924" s="496">
        <v>23.309999999999999</v>
      </c>
    </row>
    <row r="12925" s="489" customFormat="1">
      <c r="B12925" s="494">
        <v>4207</v>
      </c>
      <c r="C12925" s="537" t="s">
        <v>200</v>
      </c>
      <c r="D12925" s="541" t="s">
        <v>1845</v>
      </c>
      <c r="E12925" s="540" t="s">
        <v>188</v>
      </c>
      <c r="F12925" s="496">
        <v>24</v>
      </c>
    </row>
    <row r="12926" s="489" customFormat="1">
      <c r="B12926" s="494">
        <v>4190</v>
      </c>
      <c r="C12926" s="537" t="s">
        <v>200</v>
      </c>
      <c r="D12926" s="541" t="s">
        <v>1847</v>
      </c>
      <c r="E12926" s="540" t="s">
        <v>188</v>
      </c>
      <c r="F12926" s="496">
        <v>23.309999999999999</v>
      </c>
    </row>
    <row r="12927" s="489" customFormat="1">
      <c r="B12927" s="494">
        <v>4188</v>
      </c>
      <c r="C12927" s="537" t="s">
        <v>200</v>
      </c>
      <c r="D12927" s="541" t="s">
        <v>1849</v>
      </c>
      <c r="E12927" s="540" t="s">
        <v>188</v>
      </c>
      <c r="F12927" s="496">
        <v>14.06</v>
      </c>
    </row>
    <row r="12928" s="489" customFormat="1">
      <c r="B12928" s="494">
        <v>4189</v>
      </c>
      <c r="C12928" s="537" t="s">
        <v>200</v>
      </c>
      <c r="D12928" s="541" t="s">
        <v>1850</v>
      </c>
      <c r="E12928" s="540" t="s">
        <v>188</v>
      </c>
      <c r="F12928" s="496">
        <v>14.06</v>
      </c>
    </row>
    <row r="12929" s="489" customFormat="1">
      <c r="B12929" s="494">
        <v>4186</v>
      </c>
      <c r="C12929" s="537" t="s">
        <v>200</v>
      </c>
      <c r="D12929" s="541" t="s">
        <v>1848</v>
      </c>
      <c r="E12929" s="540" t="s">
        <v>188</v>
      </c>
      <c r="F12929" s="496">
        <v>6.8899999999999997</v>
      </c>
    </row>
    <row r="12930" s="489" customFormat="1">
      <c r="B12930" s="494">
        <v>4197</v>
      </c>
      <c r="C12930" s="537" t="s">
        <v>200</v>
      </c>
      <c r="D12930" s="541" t="s">
        <v>1851</v>
      </c>
      <c r="E12930" s="540" t="s">
        <v>188</v>
      </c>
      <c r="F12930" s="496">
        <v>74.480000000000004</v>
      </c>
    </row>
    <row r="12931" s="489" customFormat="1">
      <c r="B12931" s="494">
        <v>4194</v>
      </c>
      <c r="C12931" s="537" t="s">
        <v>200</v>
      </c>
      <c r="D12931" s="541" t="s">
        <v>1852</v>
      </c>
      <c r="E12931" s="540" t="s">
        <v>188</v>
      </c>
      <c r="F12931" s="496">
        <v>45</v>
      </c>
    </row>
    <row r="12932" s="489" customFormat="1">
      <c r="B12932" s="494">
        <v>4193</v>
      </c>
      <c r="C12932" s="537" t="s">
        <v>200</v>
      </c>
      <c r="D12932" s="541" t="s">
        <v>1853</v>
      </c>
      <c r="E12932" s="540" t="s">
        <v>188</v>
      </c>
      <c r="F12932" s="496">
        <v>45</v>
      </c>
    </row>
    <row r="12933" s="489" customFormat="1">
      <c r="B12933" s="494">
        <v>4204</v>
      </c>
      <c r="C12933" s="537" t="s">
        <v>200</v>
      </c>
      <c r="D12933" s="541" t="s">
        <v>1854</v>
      </c>
      <c r="E12933" s="540" t="s">
        <v>188</v>
      </c>
      <c r="F12933" s="496">
        <v>45</v>
      </c>
    </row>
    <row r="12934" s="489" customFormat="1">
      <c r="B12934" s="494">
        <v>4202</v>
      </c>
      <c r="C12934" s="537" t="s">
        <v>200</v>
      </c>
      <c r="D12934" s="541" t="s">
        <v>1856</v>
      </c>
      <c r="E12934" s="540" t="s">
        <v>188</v>
      </c>
      <c r="F12934" s="496">
        <v>136.02000000000001</v>
      </c>
    </row>
    <row r="12935" s="489" customFormat="1">
      <c r="B12935" s="494">
        <v>4203</v>
      </c>
      <c r="C12935" s="537" t="s">
        <v>200</v>
      </c>
      <c r="D12935" s="541" t="s">
        <v>1857</v>
      </c>
      <c r="E12935" s="540" t="s">
        <v>188</v>
      </c>
      <c r="F12935" s="496">
        <v>120.12</v>
      </c>
    </row>
    <row r="12936" s="489" customFormat="1">
      <c r="B12936" s="494">
        <v>4187</v>
      </c>
      <c r="C12936" s="537" t="s">
        <v>200</v>
      </c>
      <c r="D12936" s="541" t="s">
        <v>1855</v>
      </c>
      <c r="E12936" s="540" t="s">
        <v>188</v>
      </c>
      <c r="F12936" s="496">
        <v>8.9700000000000006</v>
      </c>
    </row>
    <row r="12937" s="489" customFormat="1">
      <c r="B12937" s="494">
        <v>40368</v>
      </c>
      <c r="C12937" s="537" t="s">
        <v>200</v>
      </c>
      <c r="D12937" s="541" t="s">
        <v>1858</v>
      </c>
      <c r="E12937" s="540" t="s">
        <v>188</v>
      </c>
      <c r="F12937" s="496"/>
    </row>
    <row r="12938" s="489" customFormat="1">
      <c r="B12938" s="494">
        <v>40365</v>
      </c>
      <c r="C12938" s="537" t="s">
        <v>200</v>
      </c>
      <c r="D12938" s="541" t="s">
        <v>1859</v>
      </c>
      <c r="E12938" s="540" t="s">
        <v>188</v>
      </c>
      <c r="F12938" s="496"/>
    </row>
    <row r="12939" s="489" customFormat="1">
      <c r="B12939" s="494">
        <v>40362</v>
      </c>
      <c r="C12939" s="537" t="s">
        <v>200</v>
      </c>
      <c r="D12939" s="541" t="s">
        <v>1861</v>
      </c>
      <c r="E12939" s="540" t="s">
        <v>188</v>
      </c>
      <c r="F12939" s="496"/>
    </row>
    <row r="12940" s="489" customFormat="1">
      <c r="B12940" s="494">
        <v>40356</v>
      </c>
      <c r="C12940" s="537" t="s">
        <v>200</v>
      </c>
      <c r="D12940" s="541" t="s">
        <v>1860</v>
      </c>
      <c r="E12940" s="540" t="s">
        <v>188</v>
      </c>
      <c r="F12940" s="496"/>
    </row>
    <row r="12941" s="489" customFormat="1">
      <c r="B12941" s="494">
        <v>40374</v>
      </c>
      <c r="C12941" s="537" t="s">
        <v>200</v>
      </c>
      <c r="D12941" s="541" t="s">
        <v>1862</v>
      </c>
      <c r="E12941" s="540" t="s">
        <v>188</v>
      </c>
      <c r="F12941" s="496"/>
    </row>
    <row r="12942" s="489" customFormat="1">
      <c r="B12942" s="494">
        <v>40371</v>
      </c>
      <c r="C12942" s="537" t="s">
        <v>200</v>
      </c>
      <c r="D12942" s="541" t="s">
        <v>1863</v>
      </c>
      <c r="E12942" s="540" t="s">
        <v>188</v>
      </c>
      <c r="F12942" s="496"/>
    </row>
    <row r="12943" s="489" customFormat="1">
      <c r="B12943" s="494">
        <v>40359</v>
      </c>
      <c r="C12943" s="537" t="s">
        <v>200</v>
      </c>
      <c r="D12943" s="541" t="s">
        <v>1864</v>
      </c>
      <c r="E12943" s="540" t="s">
        <v>188</v>
      </c>
      <c r="F12943" s="496"/>
    </row>
    <row r="12944" s="489" customFormat="1">
      <c r="B12944" s="494">
        <v>45201</v>
      </c>
      <c r="C12944" s="537" t="s">
        <v>200</v>
      </c>
      <c r="D12944" s="541" t="s">
        <v>14097</v>
      </c>
      <c r="E12944" s="540" t="s">
        <v>188</v>
      </c>
      <c r="F12944" s="496">
        <v>70.079999999999998</v>
      </c>
    </row>
    <row r="12945" s="489" customFormat="1">
      <c r="B12945" s="494">
        <v>7595</v>
      </c>
      <c r="C12945" s="537" t="s">
        <v>200</v>
      </c>
      <c r="D12945" s="541" t="s">
        <v>14098</v>
      </c>
      <c r="E12945" s="540" t="s">
        <v>157</v>
      </c>
      <c r="F12945" s="496">
        <v>18.23</v>
      </c>
    </row>
    <row r="12946" s="489" customFormat="1">
      <c r="B12946" s="494">
        <v>41094</v>
      </c>
      <c r="C12946" s="537" t="s">
        <v>200</v>
      </c>
      <c r="D12946" s="541" t="s">
        <v>1865</v>
      </c>
      <c r="E12946" s="540" t="s">
        <v>185</v>
      </c>
      <c r="F12946" s="496">
        <v>3218.73</v>
      </c>
    </row>
    <row r="12947" s="489" customFormat="1">
      <c r="B12947" s="494">
        <v>39609</v>
      </c>
      <c r="C12947" s="537" t="s">
        <v>200</v>
      </c>
      <c r="D12947" s="541" t="s">
        <v>14099</v>
      </c>
      <c r="E12947" s="540" t="s">
        <v>188</v>
      </c>
      <c r="F12947" s="496">
        <v>60071</v>
      </c>
    </row>
    <row r="12948" s="489" customFormat="1">
      <c r="B12948" s="494">
        <v>39610</v>
      </c>
      <c r="C12948" s="537" t="s">
        <v>200</v>
      </c>
      <c r="D12948" s="541" t="s">
        <v>14100</v>
      </c>
      <c r="E12948" s="540" t="s">
        <v>188</v>
      </c>
      <c r="F12948" s="496">
        <v>87684.929999999993</v>
      </c>
    </row>
    <row r="12949" s="489" customFormat="1">
      <c r="B12949" s="494">
        <v>39611</v>
      </c>
      <c r="C12949" s="537" t="s">
        <v>200</v>
      </c>
      <c r="D12949" s="541" t="s">
        <v>14101</v>
      </c>
      <c r="E12949" s="540" t="s">
        <v>188</v>
      </c>
      <c r="F12949" s="496">
        <v>106113.11</v>
      </c>
    </row>
    <row r="12950" s="489" customFormat="1">
      <c r="B12950" s="494">
        <v>39612</v>
      </c>
      <c r="C12950" s="537" t="s">
        <v>200</v>
      </c>
      <c r="D12950" s="541" t="s">
        <v>14102</v>
      </c>
      <c r="E12950" s="540" t="s">
        <v>188</v>
      </c>
      <c r="F12950" s="496">
        <v>166228.57999999999</v>
      </c>
    </row>
    <row r="12951" s="489" customFormat="1">
      <c r="B12951" s="494">
        <v>39608</v>
      </c>
      <c r="C12951" s="537" t="s">
        <v>200</v>
      </c>
      <c r="D12951" s="541" t="s">
        <v>14103</v>
      </c>
      <c r="E12951" s="540" t="s">
        <v>188</v>
      </c>
      <c r="F12951" s="496">
        <v>48032.139999999999</v>
      </c>
    </row>
    <row r="12952" s="489" customFormat="1">
      <c r="B12952" s="494">
        <v>38175</v>
      </c>
      <c r="C12952" s="537" t="s">
        <v>200</v>
      </c>
      <c r="D12952" s="541" t="s">
        <v>14104</v>
      </c>
      <c r="E12952" s="540" t="s">
        <v>188</v>
      </c>
      <c r="F12952" s="496">
        <v>5.2000000000000002</v>
      </c>
    </row>
    <row r="12953" s="489" customFormat="1">
      <c r="B12953" s="494">
        <v>38176</v>
      </c>
      <c r="C12953" s="537" t="s">
        <v>200</v>
      </c>
      <c r="D12953" s="541" t="s">
        <v>14105</v>
      </c>
      <c r="E12953" s="540" t="s">
        <v>188</v>
      </c>
      <c r="F12953" s="496">
        <v>15.300000000000001</v>
      </c>
    </row>
    <row r="12954" s="489" customFormat="1">
      <c r="B12954" s="494">
        <v>36152</v>
      </c>
      <c r="C12954" s="537" t="s">
        <v>200</v>
      </c>
      <c r="D12954" s="541" t="s">
        <v>1866</v>
      </c>
      <c r="E12954" s="540" t="s">
        <v>188</v>
      </c>
      <c r="F12954" s="496">
        <v>5.3099999999999996</v>
      </c>
    </row>
    <row r="12955" s="489" customFormat="1">
      <c r="B12955" s="494">
        <v>45212</v>
      </c>
      <c r="C12955" s="537" t="s">
        <v>200</v>
      </c>
      <c r="D12955" s="541" t="s">
        <v>14106</v>
      </c>
      <c r="E12955" s="540" t="s">
        <v>188</v>
      </c>
      <c r="F12955" s="496">
        <v>53.18</v>
      </c>
    </row>
    <row r="12956" s="489" customFormat="1">
      <c r="B12956" s="494">
        <v>4221</v>
      </c>
      <c r="C12956" s="537" t="s">
        <v>200</v>
      </c>
      <c r="D12956" s="541" t="s">
        <v>14107</v>
      </c>
      <c r="E12956" s="540" t="s">
        <v>187</v>
      </c>
      <c r="F12956" s="496">
        <v>5.8399999999999999</v>
      </c>
    </row>
    <row r="12957" s="489" customFormat="1">
      <c r="B12957" s="494">
        <v>4227</v>
      </c>
      <c r="C12957" s="537" t="s">
        <v>200</v>
      </c>
      <c r="D12957" s="541" t="s">
        <v>14108</v>
      </c>
      <c r="E12957" s="540" t="s">
        <v>187</v>
      </c>
      <c r="F12957" s="496">
        <v>27.23</v>
      </c>
    </row>
    <row r="12958" s="489" customFormat="1">
      <c r="B12958" s="494">
        <v>38170</v>
      </c>
      <c r="C12958" s="537" t="s">
        <v>200</v>
      </c>
      <c r="D12958" s="541" t="s">
        <v>14109</v>
      </c>
      <c r="E12958" s="540" t="s">
        <v>188</v>
      </c>
      <c r="F12958" s="496">
        <v>22.73</v>
      </c>
    </row>
    <row r="12959" s="489" customFormat="1">
      <c r="B12959" s="494">
        <v>4252</v>
      </c>
      <c r="C12959" s="537" t="s">
        <v>200</v>
      </c>
      <c r="D12959" s="541" t="s">
        <v>14110</v>
      </c>
      <c r="E12959" s="540" t="s">
        <v>157</v>
      </c>
      <c r="F12959" s="496">
        <v>24.620000000000001</v>
      </c>
    </row>
    <row r="12960" s="489" customFormat="1">
      <c r="B12960" s="494">
        <v>40980</v>
      </c>
      <c r="C12960" s="537" t="s">
        <v>200</v>
      </c>
      <c r="D12960" s="541" t="s">
        <v>1867</v>
      </c>
      <c r="E12960" s="540" t="s">
        <v>185</v>
      </c>
      <c r="F12960" s="496">
        <v>4348.1899999999996</v>
      </c>
    </row>
    <row r="12961" s="489" customFormat="1">
      <c r="B12961" s="494">
        <v>41031</v>
      </c>
      <c r="C12961" s="537" t="s">
        <v>200</v>
      </c>
      <c r="D12961" s="541" t="s">
        <v>1868</v>
      </c>
      <c r="E12961" s="540" t="s">
        <v>185</v>
      </c>
      <c r="F12961" s="496">
        <v>4845.3500000000004</v>
      </c>
    </row>
    <row r="12962" s="489" customFormat="1">
      <c r="B12962" s="494">
        <v>37666</v>
      </c>
      <c r="C12962" s="537" t="s">
        <v>200</v>
      </c>
      <c r="D12962" s="541" t="s">
        <v>14111</v>
      </c>
      <c r="E12962" s="540" t="s">
        <v>157</v>
      </c>
      <c r="F12962" s="496">
        <v>22.370000000000001</v>
      </c>
    </row>
    <row r="12963" s="489" customFormat="1">
      <c r="B12963" s="494">
        <v>40986</v>
      </c>
      <c r="C12963" s="537" t="s">
        <v>200</v>
      </c>
      <c r="D12963" s="541" t="s">
        <v>1869</v>
      </c>
      <c r="E12963" s="540" t="s">
        <v>185</v>
      </c>
      <c r="F12963" s="496">
        <v>3949.02</v>
      </c>
    </row>
    <row r="12964" s="489" customFormat="1">
      <c r="B12964" s="494">
        <v>4250</v>
      </c>
      <c r="C12964" s="537" t="s">
        <v>200</v>
      </c>
      <c r="D12964" s="541" t="s">
        <v>14112</v>
      </c>
      <c r="E12964" s="540" t="s">
        <v>157</v>
      </c>
      <c r="F12964" s="496">
        <v>22.059999999999999</v>
      </c>
    </row>
    <row r="12965" s="489" customFormat="1">
      <c r="B12965" s="494">
        <v>40978</v>
      </c>
      <c r="C12965" s="537" t="s">
        <v>200</v>
      </c>
      <c r="D12965" s="541" t="s">
        <v>1871</v>
      </c>
      <c r="E12965" s="540" t="s">
        <v>185</v>
      </c>
      <c r="F12965" s="496">
        <v>3899.1199999999999</v>
      </c>
    </row>
    <row r="12966" s="489" customFormat="1">
      <c r="B12966" s="494">
        <v>44501</v>
      </c>
      <c r="C12966" s="537" t="s">
        <v>200</v>
      </c>
      <c r="D12966" s="541" t="s">
        <v>14113</v>
      </c>
      <c r="E12966" s="540" t="s">
        <v>157</v>
      </c>
      <c r="F12966" s="496">
        <v>27.440000000000001</v>
      </c>
    </row>
    <row r="12967" s="489" customFormat="1">
      <c r="B12967" s="494">
        <v>41043</v>
      </c>
      <c r="C12967" s="537" t="s">
        <v>200</v>
      </c>
      <c r="D12967" s="541" t="s">
        <v>1872</v>
      </c>
      <c r="E12967" s="540" t="s">
        <v>185</v>
      </c>
      <c r="F12967" s="496">
        <v>4845.3500000000004</v>
      </c>
    </row>
    <row r="12968" s="489" customFormat="1">
      <c r="B12968" s="494">
        <v>4234</v>
      </c>
      <c r="C12968" s="537" t="s">
        <v>200</v>
      </c>
      <c r="D12968" s="541" t="s">
        <v>14114</v>
      </c>
      <c r="E12968" s="540" t="s">
        <v>157</v>
      </c>
      <c r="F12968" s="496">
        <v>34.700000000000003</v>
      </c>
    </row>
    <row r="12969" s="489" customFormat="1">
      <c r="B12969" s="494">
        <v>40987</v>
      </c>
      <c r="C12969" s="537" t="s">
        <v>200</v>
      </c>
      <c r="D12969" s="541" t="s">
        <v>1874</v>
      </c>
      <c r="E12969" s="540" t="s">
        <v>185</v>
      </c>
      <c r="F12969" s="496">
        <v>6126.1599999999999</v>
      </c>
    </row>
    <row r="12970" s="489" customFormat="1">
      <c r="B12970" s="494">
        <v>4253</v>
      </c>
      <c r="C12970" s="537" t="s">
        <v>200</v>
      </c>
      <c r="D12970" s="541" t="s">
        <v>14115</v>
      </c>
      <c r="E12970" s="540" t="s">
        <v>157</v>
      </c>
      <c r="F12970" s="496">
        <v>22.370000000000001</v>
      </c>
    </row>
    <row r="12971" s="489" customFormat="1">
      <c r="B12971" s="494">
        <v>40981</v>
      </c>
      <c r="C12971" s="537" t="s">
        <v>200</v>
      </c>
      <c r="D12971" s="541" t="s">
        <v>1875</v>
      </c>
      <c r="E12971" s="540" t="s">
        <v>185</v>
      </c>
      <c r="F12971" s="496">
        <v>3949.02</v>
      </c>
    </row>
    <row r="12972" s="489" customFormat="1">
      <c r="B12972" s="494">
        <v>4254</v>
      </c>
      <c r="C12972" s="537" t="s">
        <v>200</v>
      </c>
      <c r="D12972" s="541" t="s">
        <v>14116</v>
      </c>
      <c r="E12972" s="540" t="s">
        <v>157</v>
      </c>
      <c r="F12972" s="496">
        <v>33.210000000000001</v>
      </c>
    </row>
    <row r="12973" s="489" customFormat="1">
      <c r="B12973" s="494">
        <v>41036</v>
      </c>
      <c r="C12973" s="537" t="s">
        <v>200</v>
      </c>
      <c r="D12973" s="541" t="s">
        <v>1877</v>
      </c>
      <c r="E12973" s="540" t="s">
        <v>185</v>
      </c>
      <c r="F12973" s="496">
        <v>5863.6599999999999</v>
      </c>
    </row>
    <row r="12974" s="489" customFormat="1">
      <c r="B12974" s="494">
        <v>4251</v>
      </c>
      <c r="C12974" s="537" t="s">
        <v>200</v>
      </c>
      <c r="D12974" s="541" t="s">
        <v>14117</v>
      </c>
      <c r="E12974" s="540" t="s">
        <v>157</v>
      </c>
      <c r="F12974" s="496">
        <v>24.73</v>
      </c>
    </row>
    <row r="12975" s="489" customFormat="1">
      <c r="B12975" s="494">
        <v>40979</v>
      </c>
      <c r="C12975" s="537" t="s">
        <v>200</v>
      </c>
      <c r="D12975" s="541" t="s">
        <v>1878</v>
      </c>
      <c r="E12975" s="540" t="s">
        <v>185</v>
      </c>
      <c r="F12975" s="496">
        <v>4366.25</v>
      </c>
    </row>
    <row r="12976" s="489" customFormat="1">
      <c r="B12976" s="494">
        <v>4230</v>
      </c>
      <c r="C12976" s="537" t="s">
        <v>200</v>
      </c>
      <c r="D12976" s="541" t="s">
        <v>14118</v>
      </c>
      <c r="E12976" s="540" t="s">
        <v>157</v>
      </c>
      <c r="F12976" s="496">
        <v>31.780000000000001</v>
      </c>
    </row>
    <row r="12977" s="489" customFormat="1">
      <c r="B12977" s="494">
        <v>40998</v>
      </c>
      <c r="C12977" s="537" t="s">
        <v>200</v>
      </c>
      <c r="D12977" s="541" t="s">
        <v>14119</v>
      </c>
      <c r="E12977" s="540" t="s">
        <v>185</v>
      </c>
      <c r="F12977" s="496">
        <v>5611.3100000000004</v>
      </c>
    </row>
    <row r="12978" s="489" customFormat="1">
      <c r="B12978" s="494">
        <v>4257</v>
      </c>
      <c r="C12978" s="537" t="s">
        <v>200</v>
      </c>
      <c r="D12978" s="541" t="s">
        <v>14120</v>
      </c>
      <c r="E12978" s="540" t="s">
        <v>157</v>
      </c>
      <c r="F12978" s="496">
        <v>21.960000000000001</v>
      </c>
    </row>
    <row r="12979" s="489" customFormat="1">
      <c r="B12979" s="494">
        <v>40982</v>
      </c>
      <c r="C12979" s="537" t="s">
        <v>200</v>
      </c>
      <c r="D12979" s="541" t="s">
        <v>1880</v>
      </c>
      <c r="E12979" s="540" t="s">
        <v>185</v>
      </c>
      <c r="F12979" s="496">
        <v>3878.9299999999998</v>
      </c>
    </row>
    <row r="12980" s="489" customFormat="1">
      <c r="B12980" s="494">
        <v>4240</v>
      </c>
      <c r="C12980" s="537" t="s">
        <v>200</v>
      </c>
      <c r="D12980" s="541" t="s">
        <v>14121</v>
      </c>
      <c r="E12980" s="540" t="s">
        <v>157</v>
      </c>
      <c r="F12980" s="496">
        <v>36.609999999999999</v>
      </c>
    </row>
    <row r="12981" s="489" customFormat="1">
      <c r="B12981" s="494">
        <v>41026</v>
      </c>
      <c r="C12981" s="537" t="s">
        <v>200</v>
      </c>
      <c r="D12981" s="541" t="s">
        <v>1881</v>
      </c>
      <c r="E12981" s="540" t="s">
        <v>185</v>
      </c>
      <c r="F12981" s="496">
        <v>6466.3599999999997</v>
      </c>
    </row>
    <row r="12982" s="489" customFormat="1">
      <c r="B12982" s="494">
        <v>4239</v>
      </c>
      <c r="C12982" s="537" t="s">
        <v>200</v>
      </c>
      <c r="D12982" s="541" t="s">
        <v>14122</v>
      </c>
      <c r="E12982" s="540" t="s">
        <v>157</v>
      </c>
      <c r="F12982" s="496">
        <v>36.609999999999999</v>
      </c>
    </row>
    <row r="12983" s="489" customFormat="1">
      <c r="B12983" s="494">
        <v>41024</v>
      </c>
      <c r="C12983" s="537" t="s">
        <v>200</v>
      </c>
      <c r="D12983" s="541" t="s">
        <v>1883</v>
      </c>
      <c r="E12983" s="540" t="s">
        <v>185</v>
      </c>
      <c r="F12983" s="496">
        <v>6466.3599999999997</v>
      </c>
    </row>
    <row r="12984" s="489" customFormat="1">
      <c r="B12984" s="494">
        <v>4248</v>
      </c>
      <c r="C12984" s="537" t="s">
        <v>200</v>
      </c>
      <c r="D12984" s="541" t="s">
        <v>14123</v>
      </c>
      <c r="E12984" s="540" t="s">
        <v>157</v>
      </c>
      <c r="F12984" s="496">
        <v>27.440000000000001</v>
      </c>
    </row>
    <row r="12985" s="489" customFormat="1">
      <c r="B12985" s="494">
        <v>41033</v>
      </c>
      <c r="C12985" s="537" t="s">
        <v>200</v>
      </c>
      <c r="D12985" s="541" t="s">
        <v>1884</v>
      </c>
      <c r="E12985" s="540" t="s">
        <v>185</v>
      </c>
      <c r="F12985" s="496">
        <v>4845.3500000000004</v>
      </c>
    </row>
    <row r="12986" s="489" customFormat="1">
      <c r="B12986" s="494">
        <v>44500</v>
      </c>
      <c r="C12986" s="537" t="s">
        <v>200</v>
      </c>
      <c r="D12986" s="541" t="s">
        <v>14124</v>
      </c>
      <c r="E12986" s="540" t="s">
        <v>157</v>
      </c>
      <c r="F12986" s="496">
        <v>27.440000000000001</v>
      </c>
    </row>
    <row r="12987" s="489" customFormat="1">
      <c r="B12987" s="494">
        <v>41040</v>
      </c>
      <c r="C12987" s="537" t="s">
        <v>200</v>
      </c>
      <c r="D12987" s="541" t="s">
        <v>14125</v>
      </c>
      <c r="E12987" s="540" t="s">
        <v>185</v>
      </c>
      <c r="F12987" s="496">
        <v>4845.3500000000004</v>
      </c>
    </row>
    <row r="12988" s="489" customFormat="1">
      <c r="B12988" s="494">
        <v>4238</v>
      </c>
      <c r="C12988" s="537" t="s">
        <v>200</v>
      </c>
      <c r="D12988" s="541" t="s">
        <v>14126</v>
      </c>
      <c r="E12988" s="540" t="s">
        <v>157</v>
      </c>
      <c r="F12988" s="496">
        <v>20.629999999999999</v>
      </c>
    </row>
    <row r="12989" s="489" customFormat="1">
      <c r="B12989" s="494">
        <v>41012</v>
      </c>
      <c r="C12989" s="537" t="s">
        <v>200</v>
      </c>
      <c r="D12989" s="541" t="s">
        <v>1886</v>
      </c>
      <c r="E12989" s="540" t="s">
        <v>185</v>
      </c>
      <c r="F12989" s="496">
        <v>3643.9000000000001</v>
      </c>
    </row>
    <row r="12990" s="489" customFormat="1">
      <c r="B12990" s="494">
        <v>4233</v>
      </c>
      <c r="C12990" s="537" t="s">
        <v>200</v>
      </c>
      <c r="D12990" s="541" t="s">
        <v>14127</v>
      </c>
      <c r="E12990" s="540" t="s">
        <v>157</v>
      </c>
      <c r="F12990" s="496">
        <v>36.609999999999999</v>
      </c>
    </row>
    <row r="12991" s="489" customFormat="1">
      <c r="B12991" s="494">
        <v>41001</v>
      </c>
      <c r="C12991" s="537" t="s">
        <v>200</v>
      </c>
      <c r="D12991" s="541" t="s">
        <v>1887</v>
      </c>
      <c r="E12991" s="540" t="s">
        <v>185</v>
      </c>
      <c r="F12991" s="496">
        <v>6466.3599999999997</v>
      </c>
    </row>
    <row r="12992" s="489" customFormat="1">
      <c r="B12992" s="494">
        <v>2</v>
      </c>
      <c r="C12992" s="537" t="s">
        <v>200</v>
      </c>
      <c r="D12992" s="541" t="s">
        <v>14128</v>
      </c>
      <c r="E12992" s="540" t="s">
        <v>12626</v>
      </c>
      <c r="F12992" s="496">
        <v>17.280000000000001</v>
      </c>
    </row>
    <row r="12993" s="489" customFormat="1">
      <c r="B12993" s="494">
        <v>14221</v>
      </c>
      <c r="C12993" s="537" t="s">
        <v>200</v>
      </c>
      <c r="D12993" s="541" t="s">
        <v>14129</v>
      </c>
      <c r="E12993" s="540" t="s">
        <v>188</v>
      </c>
      <c r="F12993" s="496">
        <v>633115.35999999999</v>
      </c>
    </row>
    <row r="12994" s="489" customFormat="1">
      <c r="B12994" s="494">
        <v>36517</v>
      </c>
      <c r="C12994" s="537" t="s">
        <v>200</v>
      </c>
      <c r="D12994" s="541" t="s">
        <v>14130</v>
      </c>
      <c r="E12994" s="540" t="s">
        <v>188</v>
      </c>
      <c r="F12994" s="496">
        <v>610209.62</v>
      </c>
    </row>
    <row r="12995" s="489" customFormat="1">
      <c r="B12995" s="494">
        <v>4262</v>
      </c>
      <c r="C12995" s="537" t="s">
        <v>200</v>
      </c>
      <c r="D12995" s="541" t="s">
        <v>14131</v>
      </c>
      <c r="E12995" s="540" t="s">
        <v>188</v>
      </c>
      <c r="F12995" s="496">
        <v>687173</v>
      </c>
    </row>
    <row r="12996" s="489" customFormat="1">
      <c r="B12996" s="494">
        <v>4263</v>
      </c>
      <c r="C12996" s="537" t="s">
        <v>200</v>
      </c>
      <c r="D12996" s="541" t="s">
        <v>14132</v>
      </c>
      <c r="E12996" s="540" t="s">
        <v>188</v>
      </c>
      <c r="F12996" s="496">
        <v>952879.83999999997</v>
      </c>
    </row>
    <row r="12997" s="489" customFormat="1">
      <c r="B12997" s="494">
        <v>36518</v>
      </c>
      <c r="C12997" s="537" t="s">
        <v>200</v>
      </c>
      <c r="D12997" s="541" t="s">
        <v>14133</v>
      </c>
      <c r="E12997" s="540" t="s">
        <v>188</v>
      </c>
      <c r="F12997" s="496">
        <v>1084817.0600000001</v>
      </c>
    </row>
    <row r="12998" s="489" customFormat="1">
      <c r="B12998" s="494">
        <v>38402</v>
      </c>
      <c r="C12998" s="537" t="s">
        <v>200</v>
      </c>
      <c r="D12998" s="541" t="s">
        <v>1888</v>
      </c>
      <c r="E12998" s="540" t="s">
        <v>188</v>
      </c>
      <c r="F12998" s="496">
        <v>43.509999999999998</v>
      </c>
    </row>
    <row r="12999" s="489" customFormat="1">
      <c r="B12999" s="494">
        <v>45234</v>
      </c>
      <c r="C12999" s="537" t="s">
        <v>200</v>
      </c>
      <c r="D12999" s="541" t="s">
        <v>14134</v>
      </c>
      <c r="E12999" s="540" t="s">
        <v>188</v>
      </c>
      <c r="F12999" s="496">
        <v>47.659999999999997</v>
      </c>
    </row>
    <row r="13000" s="489" customFormat="1">
      <c r="B13000" s="494">
        <v>3412</v>
      </c>
      <c r="C13000" s="537" t="s">
        <v>200</v>
      </c>
      <c r="D13000" s="541" t="s">
        <v>1889</v>
      </c>
      <c r="E13000" s="540" t="s">
        <v>12625</v>
      </c>
      <c r="F13000" s="496">
        <v>12.74</v>
      </c>
    </row>
    <row r="13001" s="489" customFormat="1">
      <c r="B13001" s="494">
        <v>3413</v>
      </c>
      <c r="C13001" s="537" t="s">
        <v>200</v>
      </c>
      <c r="D13001" s="541" t="s">
        <v>1890</v>
      </c>
      <c r="E13001" s="540" t="s">
        <v>12625</v>
      </c>
      <c r="F13001" s="496">
        <v>28.690000000000001</v>
      </c>
    </row>
    <row r="13002" s="489" customFormat="1">
      <c r="B13002" s="494">
        <v>39744</v>
      </c>
      <c r="C13002" s="537" t="s">
        <v>200</v>
      </c>
      <c r="D13002" s="541" t="s">
        <v>1891</v>
      </c>
      <c r="E13002" s="540" t="s">
        <v>12625</v>
      </c>
      <c r="F13002" s="496">
        <v>22.27</v>
      </c>
    </row>
    <row r="13003" s="489" customFormat="1">
      <c r="B13003" s="494">
        <v>39745</v>
      </c>
      <c r="C13003" s="537" t="s">
        <v>200</v>
      </c>
      <c r="D13003" s="541" t="s">
        <v>1892</v>
      </c>
      <c r="E13003" s="540" t="s">
        <v>12625</v>
      </c>
      <c r="F13003" s="496">
        <v>47.020000000000003</v>
      </c>
    </row>
    <row r="13004" s="489" customFormat="1">
      <c r="B13004" s="494">
        <v>39639</v>
      </c>
      <c r="C13004" s="537" t="s">
        <v>200</v>
      </c>
      <c r="D13004" s="541" t="s">
        <v>14135</v>
      </c>
      <c r="E13004" s="540" t="s">
        <v>12625</v>
      </c>
      <c r="F13004" s="496">
        <v>143.74000000000001</v>
      </c>
    </row>
    <row r="13005" s="489" customFormat="1">
      <c r="B13005" s="494">
        <v>39637</v>
      </c>
      <c r="C13005" s="537" t="s">
        <v>200</v>
      </c>
      <c r="D13005" s="541" t="s">
        <v>1893</v>
      </c>
      <c r="E13005" s="540" t="s">
        <v>12625</v>
      </c>
      <c r="F13005" s="496">
        <v>84.200000000000003</v>
      </c>
    </row>
    <row r="13006" s="489" customFormat="1">
      <c r="B13006" s="494">
        <v>39638</v>
      </c>
      <c r="C13006" s="537" t="s">
        <v>200</v>
      </c>
      <c r="D13006" s="541" t="s">
        <v>1894</v>
      </c>
      <c r="E13006" s="540" t="s">
        <v>12625</v>
      </c>
      <c r="F13006" s="496">
        <v>95.269999999999996</v>
      </c>
    </row>
    <row r="13007" s="489" customFormat="1">
      <c r="B13007" s="494">
        <v>39517</v>
      </c>
      <c r="C13007" s="537" t="s">
        <v>200</v>
      </c>
      <c r="D13007" s="541" t="s">
        <v>14136</v>
      </c>
      <c r="E13007" s="540" t="s">
        <v>12625</v>
      </c>
      <c r="F13007" s="496">
        <v>179.11000000000001</v>
      </c>
    </row>
    <row r="13008" s="489" customFormat="1">
      <c r="B13008" s="494">
        <v>39518</v>
      </c>
      <c r="C13008" s="537" t="s">
        <v>200</v>
      </c>
      <c r="D13008" s="541" t="s">
        <v>14137</v>
      </c>
      <c r="E13008" s="540" t="s">
        <v>12625</v>
      </c>
      <c r="F13008" s="496">
        <v>212.34999999999999</v>
      </c>
    </row>
    <row r="13009" s="489" customFormat="1">
      <c r="B13009" s="494">
        <v>38366</v>
      </c>
      <c r="C13009" s="537" t="s">
        <v>200</v>
      </c>
      <c r="D13009" s="541" t="s">
        <v>1895</v>
      </c>
      <c r="E13009" s="540" t="s">
        <v>12625</v>
      </c>
      <c r="F13009" s="496">
        <v>5.2800000000000002</v>
      </c>
    </row>
    <row r="13010" s="489" customFormat="1">
      <c r="B13010" s="494">
        <v>11703</v>
      </c>
      <c r="C13010" s="537" t="s">
        <v>200</v>
      </c>
      <c r="D13010" s="541" t="s">
        <v>1896</v>
      </c>
      <c r="E13010" s="540" t="s">
        <v>188</v>
      </c>
      <c r="F13010" s="496">
        <v>30.77</v>
      </c>
    </row>
    <row r="13011" s="489" customFormat="1">
      <c r="B13011" s="494">
        <v>37400</v>
      </c>
      <c r="C13011" s="537" t="s">
        <v>200</v>
      </c>
      <c r="D13011" s="541" t="s">
        <v>1897</v>
      </c>
      <c r="E13011" s="540" t="s">
        <v>188</v>
      </c>
      <c r="F13011" s="496">
        <v>42.909999999999997</v>
      </c>
    </row>
    <row r="13012" s="489" customFormat="1">
      <c r="B13012" s="494">
        <v>25400</v>
      </c>
      <c r="C13012" s="537" t="s">
        <v>200</v>
      </c>
      <c r="D13012" s="541" t="s">
        <v>14138</v>
      </c>
      <c r="E13012" s="540" t="s">
        <v>188</v>
      </c>
      <c r="F13012" s="496">
        <v>3207.73</v>
      </c>
    </row>
    <row r="13013" s="489" customFormat="1">
      <c r="B13013" s="494">
        <v>4276</v>
      </c>
      <c r="C13013" s="537" t="s">
        <v>200</v>
      </c>
      <c r="D13013" s="541" t="s">
        <v>1898</v>
      </c>
      <c r="E13013" s="540" t="s">
        <v>188</v>
      </c>
      <c r="F13013" s="496">
        <v>182.06</v>
      </c>
    </row>
    <row r="13014" s="489" customFormat="1">
      <c r="B13014" s="494">
        <v>4273</v>
      </c>
      <c r="C13014" s="537" t="s">
        <v>200</v>
      </c>
      <c r="D13014" s="541" t="s">
        <v>1899</v>
      </c>
      <c r="E13014" s="540" t="s">
        <v>188</v>
      </c>
      <c r="F13014" s="496">
        <v>330.55000000000001</v>
      </c>
    </row>
    <row r="13015" s="489" customFormat="1">
      <c r="B13015" s="494">
        <v>4274</v>
      </c>
      <c r="C13015" s="537" t="s">
        <v>200</v>
      </c>
      <c r="D13015" s="541" t="s">
        <v>1900</v>
      </c>
      <c r="E13015" s="540" t="s">
        <v>188</v>
      </c>
      <c r="F13015" s="496">
        <v>120.93000000000001</v>
      </c>
    </row>
    <row r="13016" s="489" customFormat="1">
      <c r="B13016" s="494">
        <v>39438</v>
      </c>
      <c r="C13016" s="537" t="s">
        <v>200</v>
      </c>
      <c r="D13016" s="541" t="s">
        <v>1901</v>
      </c>
      <c r="E13016" s="540" t="s">
        <v>188</v>
      </c>
      <c r="F13016" s="496">
        <v>0.33000000000000002</v>
      </c>
    </row>
    <row r="13017" s="489" customFormat="1">
      <c r="B13017" s="494">
        <v>4379</v>
      </c>
      <c r="C13017" s="537" t="s">
        <v>200</v>
      </c>
      <c r="D13017" s="541" t="s">
        <v>1902</v>
      </c>
      <c r="E13017" s="540" t="s">
        <v>188</v>
      </c>
      <c r="F13017" s="496">
        <v>0.059999999999999998</v>
      </c>
    </row>
    <row r="13018" s="489" customFormat="1">
      <c r="B13018" s="494">
        <v>4377</v>
      </c>
      <c r="C13018" s="537" t="s">
        <v>200</v>
      </c>
      <c r="D13018" s="541" t="s">
        <v>1903</v>
      </c>
      <c r="E13018" s="540" t="s">
        <v>188</v>
      </c>
      <c r="F13018" s="496">
        <v>0.23999999999999999</v>
      </c>
    </row>
    <row r="13019" s="489" customFormat="1">
      <c r="B13019" s="494">
        <v>4356</v>
      </c>
      <c r="C13019" s="537" t="s">
        <v>200</v>
      </c>
      <c r="D13019" s="541" t="s">
        <v>1904</v>
      </c>
      <c r="E13019" s="540" t="s">
        <v>188</v>
      </c>
      <c r="F13019" s="496">
        <v>0.33000000000000002</v>
      </c>
    </row>
    <row r="13020" s="489" customFormat="1">
      <c r="B13020" s="494">
        <v>13246</v>
      </c>
      <c r="C13020" s="537" t="s">
        <v>200</v>
      </c>
      <c r="D13020" s="541" t="s">
        <v>14139</v>
      </c>
      <c r="E13020" s="540" t="s">
        <v>188</v>
      </c>
      <c r="F13020" s="496">
        <v>0.57999999999999996</v>
      </c>
    </row>
    <row r="13021" s="489" customFormat="1">
      <c r="B13021" s="494">
        <v>13294</v>
      </c>
      <c r="C13021" s="537" t="s">
        <v>200</v>
      </c>
      <c r="D13021" s="541" t="s">
        <v>14140</v>
      </c>
      <c r="E13021" s="540" t="s">
        <v>188</v>
      </c>
      <c r="F13021" s="496">
        <v>1.9299999999999999</v>
      </c>
    </row>
    <row r="13022" s="489" customFormat="1">
      <c r="B13022" s="494">
        <v>11963</v>
      </c>
      <c r="C13022" s="537" t="s">
        <v>200</v>
      </c>
      <c r="D13022" s="541" t="s">
        <v>14141</v>
      </c>
      <c r="E13022" s="540" t="s">
        <v>188</v>
      </c>
      <c r="F13022" s="496">
        <v>12.15</v>
      </c>
    </row>
    <row r="13023" s="489" customFormat="1">
      <c r="B13023" s="494">
        <v>11964</v>
      </c>
      <c r="C13023" s="537" t="s">
        <v>200</v>
      </c>
      <c r="D13023" s="541" t="s">
        <v>14142</v>
      </c>
      <c r="E13023" s="540" t="s">
        <v>188</v>
      </c>
      <c r="F13023" s="496">
        <v>3.0699999999999998</v>
      </c>
    </row>
    <row r="13024" s="489" customFormat="1">
      <c r="B13024" s="494">
        <v>4346</v>
      </c>
      <c r="C13024" s="537" t="s">
        <v>200</v>
      </c>
      <c r="D13024" s="541" t="s">
        <v>1905</v>
      </c>
      <c r="E13024" s="540" t="s">
        <v>188</v>
      </c>
      <c r="F13024" s="496">
        <v>13.02</v>
      </c>
    </row>
    <row r="13025" s="489" customFormat="1">
      <c r="B13025" s="494">
        <v>11955</v>
      </c>
      <c r="C13025" s="537" t="s">
        <v>200</v>
      </c>
      <c r="D13025" s="541" t="s">
        <v>1906</v>
      </c>
      <c r="E13025" s="540" t="s">
        <v>188</v>
      </c>
      <c r="F13025" s="496">
        <v>5.7000000000000002</v>
      </c>
    </row>
    <row r="13026" s="489" customFormat="1">
      <c r="B13026" s="494">
        <v>11960</v>
      </c>
      <c r="C13026" s="537" t="s">
        <v>200</v>
      </c>
      <c r="D13026" s="541" t="s">
        <v>1907</v>
      </c>
      <c r="E13026" s="540" t="s">
        <v>188</v>
      </c>
      <c r="F13026" s="496">
        <v>0.19</v>
      </c>
    </row>
    <row r="13027" s="489" customFormat="1">
      <c r="B13027" s="494">
        <v>4333</v>
      </c>
      <c r="C13027" s="537" t="s">
        <v>200</v>
      </c>
      <c r="D13027" s="541" t="s">
        <v>1908</v>
      </c>
      <c r="E13027" s="540" t="s">
        <v>188</v>
      </c>
      <c r="F13027" s="496">
        <v>0.33000000000000002</v>
      </c>
    </row>
    <row r="13028" s="489" customFormat="1">
      <c r="B13028" s="494">
        <v>4358</v>
      </c>
      <c r="C13028" s="537" t="s">
        <v>200</v>
      </c>
      <c r="D13028" s="541" t="s">
        <v>1909</v>
      </c>
      <c r="E13028" s="540" t="s">
        <v>188</v>
      </c>
      <c r="F13028" s="496">
        <v>2.6099999999999999</v>
      </c>
    </row>
    <row r="13029" s="489" customFormat="1">
      <c r="B13029" s="494">
        <v>39435</v>
      </c>
      <c r="C13029" s="537" t="s">
        <v>200</v>
      </c>
      <c r="D13029" s="541" t="s">
        <v>1910</v>
      </c>
      <c r="E13029" s="540" t="s">
        <v>188</v>
      </c>
      <c r="F13029" s="496">
        <v>0.13</v>
      </c>
    </row>
    <row r="13030" s="489" customFormat="1">
      <c r="B13030" s="494">
        <v>39436</v>
      </c>
      <c r="C13030" s="537" t="s">
        <v>200</v>
      </c>
      <c r="D13030" s="541" t="s">
        <v>1911</v>
      </c>
      <c r="E13030" s="540" t="s">
        <v>188</v>
      </c>
      <c r="F13030" s="496">
        <v>0.22</v>
      </c>
    </row>
    <row r="13031" s="489" customFormat="1">
      <c r="B13031" s="494">
        <v>39437</v>
      </c>
      <c r="C13031" s="537" t="s">
        <v>200</v>
      </c>
      <c r="D13031" s="541" t="s">
        <v>1912</v>
      </c>
      <c r="E13031" s="540" t="s">
        <v>188</v>
      </c>
      <c r="F13031" s="496">
        <v>0.28999999999999998</v>
      </c>
    </row>
    <row r="13032" s="489" customFormat="1">
      <c r="B13032" s="494">
        <v>39439</v>
      </c>
      <c r="C13032" s="537" t="s">
        <v>200</v>
      </c>
      <c r="D13032" s="541" t="s">
        <v>1913</v>
      </c>
      <c r="E13032" s="540" t="s">
        <v>188</v>
      </c>
      <c r="F13032" s="496">
        <v>0.20000000000000001</v>
      </c>
    </row>
    <row r="13033" s="489" customFormat="1">
      <c r="B13033" s="494">
        <v>39440</v>
      </c>
      <c r="C13033" s="537" t="s">
        <v>200</v>
      </c>
      <c r="D13033" s="541" t="s">
        <v>1914</v>
      </c>
      <c r="E13033" s="540" t="s">
        <v>188</v>
      </c>
      <c r="F13033" s="496">
        <v>0.26000000000000001</v>
      </c>
    </row>
    <row r="13034" s="489" customFormat="1">
      <c r="B13034" s="494">
        <v>39441</v>
      </c>
      <c r="C13034" s="537" t="s">
        <v>200</v>
      </c>
      <c r="D13034" s="541" t="s">
        <v>1915</v>
      </c>
      <c r="E13034" s="540" t="s">
        <v>188</v>
      </c>
      <c r="F13034" s="496">
        <v>0.33000000000000002</v>
      </c>
    </row>
    <row r="13035" s="489" customFormat="1">
      <c r="B13035" s="494">
        <v>39442</v>
      </c>
      <c r="C13035" s="537" t="s">
        <v>200</v>
      </c>
      <c r="D13035" s="541" t="s">
        <v>1916</v>
      </c>
      <c r="E13035" s="540" t="s">
        <v>188</v>
      </c>
      <c r="F13035" s="496">
        <v>0.23000000000000001</v>
      </c>
    </row>
    <row r="13036" s="489" customFormat="1">
      <c r="B13036" s="494">
        <v>39443</v>
      </c>
      <c r="C13036" s="537" t="s">
        <v>200</v>
      </c>
      <c r="D13036" s="541" t="s">
        <v>1917</v>
      </c>
      <c r="E13036" s="540" t="s">
        <v>188</v>
      </c>
      <c r="F13036" s="496">
        <v>0.31</v>
      </c>
    </row>
    <row r="13037" s="489" customFormat="1">
      <c r="B13037" s="494">
        <v>4329</v>
      </c>
      <c r="C13037" s="537" t="s">
        <v>200</v>
      </c>
      <c r="D13037" s="541" t="s">
        <v>1918</v>
      </c>
      <c r="E13037" s="540" t="s">
        <v>188</v>
      </c>
      <c r="F13037" s="496">
        <v>2.7799999999999998</v>
      </c>
    </row>
    <row r="13038" s="489" customFormat="1">
      <c r="B13038" s="494">
        <v>436</v>
      </c>
      <c r="C13038" s="537" t="s">
        <v>200</v>
      </c>
      <c r="D13038" s="541" t="s">
        <v>1921</v>
      </c>
      <c r="E13038" s="540" t="s">
        <v>188</v>
      </c>
      <c r="F13038" s="496"/>
    </row>
    <row r="13039" s="489" customFormat="1">
      <c r="B13039" s="494">
        <v>442</v>
      </c>
      <c r="C13039" s="537" t="s">
        <v>200</v>
      </c>
      <c r="D13039" s="541" t="s">
        <v>1922</v>
      </c>
      <c r="E13039" s="540" t="s">
        <v>188</v>
      </c>
      <c r="F13039" s="496"/>
    </row>
    <row r="13040" s="489" customFormat="1">
      <c r="B13040" s="494">
        <v>4383</v>
      </c>
      <c r="C13040" s="537" t="s">
        <v>200</v>
      </c>
      <c r="D13040" s="541" t="s">
        <v>1919</v>
      </c>
      <c r="E13040" s="540" t="s">
        <v>188</v>
      </c>
      <c r="F13040" s="496">
        <v>25.140000000000001</v>
      </c>
    </row>
    <row r="13041" s="489" customFormat="1">
      <c r="B13041" s="494">
        <v>4344</v>
      </c>
      <c r="C13041" s="537" t="s">
        <v>200</v>
      </c>
      <c r="D13041" s="541" t="s">
        <v>1920</v>
      </c>
      <c r="E13041" s="540" t="s">
        <v>188</v>
      </c>
      <c r="F13041" s="496">
        <v>26.34</v>
      </c>
    </row>
    <row r="13042" s="489" customFormat="1">
      <c r="B13042" s="494">
        <v>4335</v>
      </c>
      <c r="C13042" s="537" t="s">
        <v>200</v>
      </c>
      <c r="D13042" s="541" t="s">
        <v>1923</v>
      </c>
      <c r="E13042" s="540" t="s">
        <v>188</v>
      </c>
      <c r="F13042" s="496">
        <v>17.690000000000001</v>
      </c>
    </row>
    <row r="13043" s="489" customFormat="1">
      <c r="B13043" s="494">
        <v>4334</v>
      </c>
      <c r="C13043" s="537" t="s">
        <v>200</v>
      </c>
      <c r="D13043" s="541" t="s">
        <v>1924</v>
      </c>
      <c r="E13043" s="540" t="s">
        <v>188</v>
      </c>
      <c r="F13043" s="496">
        <v>24.27</v>
      </c>
    </row>
    <row r="13044" s="489" customFormat="1">
      <c r="B13044" s="494">
        <v>11953</v>
      </c>
      <c r="C13044" s="537" t="s">
        <v>200</v>
      </c>
      <c r="D13044" s="541" t="s">
        <v>14143</v>
      </c>
      <c r="E13044" s="540" t="s">
        <v>188</v>
      </c>
      <c r="F13044" s="496">
        <v>4.1799999999999997</v>
      </c>
    </row>
    <row r="13045" s="489" customFormat="1">
      <c r="B13045" s="494">
        <v>4343</v>
      </c>
      <c r="C13045" s="537" t="s">
        <v>200</v>
      </c>
      <c r="D13045" s="541" t="s">
        <v>1925</v>
      </c>
      <c r="E13045" s="540" t="s">
        <v>188</v>
      </c>
      <c r="F13045" s="496">
        <v>5.9699999999999998</v>
      </c>
    </row>
    <row r="13046" s="489" customFormat="1">
      <c r="B13046" s="494">
        <v>430</v>
      </c>
      <c r="C13046" s="537" t="s">
        <v>200</v>
      </c>
      <c r="D13046" s="541" t="s">
        <v>1926</v>
      </c>
      <c r="E13046" s="540" t="s">
        <v>188</v>
      </c>
      <c r="F13046" s="496"/>
    </row>
    <row r="13047" s="489" customFormat="1">
      <c r="B13047" s="494">
        <v>441</v>
      </c>
      <c r="C13047" s="537" t="s">
        <v>200</v>
      </c>
      <c r="D13047" s="541" t="s">
        <v>1927</v>
      </c>
      <c r="E13047" s="540" t="s">
        <v>188</v>
      </c>
      <c r="F13047" s="496"/>
    </row>
    <row r="13048" s="489" customFormat="1">
      <c r="B13048" s="494">
        <v>431</v>
      </c>
      <c r="C13048" s="537" t="s">
        <v>200</v>
      </c>
      <c r="D13048" s="541" t="s">
        <v>1928</v>
      </c>
      <c r="E13048" s="540" t="s">
        <v>188</v>
      </c>
      <c r="F13048" s="496"/>
    </row>
    <row r="13049" s="489" customFormat="1">
      <c r="B13049" s="494">
        <v>432</v>
      </c>
      <c r="C13049" s="537" t="s">
        <v>200</v>
      </c>
      <c r="D13049" s="541" t="s">
        <v>1929</v>
      </c>
      <c r="E13049" s="540" t="s">
        <v>188</v>
      </c>
      <c r="F13049" s="496"/>
    </row>
    <row r="13050" s="489" customFormat="1">
      <c r="B13050" s="494">
        <v>429</v>
      </c>
      <c r="C13050" s="537" t="s">
        <v>200</v>
      </c>
      <c r="D13050" s="541" t="s">
        <v>1930</v>
      </c>
      <c r="E13050" s="540" t="s">
        <v>188</v>
      </c>
      <c r="F13050" s="496"/>
    </row>
    <row r="13051" s="489" customFormat="1">
      <c r="B13051" s="494">
        <v>439</v>
      </c>
      <c r="C13051" s="537" t="s">
        <v>200</v>
      </c>
      <c r="D13051" s="541" t="s">
        <v>1931</v>
      </c>
      <c r="E13051" s="540" t="s">
        <v>188</v>
      </c>
      <c r="F13051" s="496"/>
    </row>
    <row r="13052" s="489" customFormat="1">
      <c r="B13052" s="494">
        <v>433</v>
      </c>
      <c r="C13052" s="537" t="s">
        <v>200</v>
      </c>
      <c r="D13052" s="541" t="s">
        <v>1932</v>
      </c>
      <c r="E13052" s="540" t="s">
        <v>188</v>
      </c>
      <c r="F13052" s="496"/>
    </row>
    <row r="13053" s="489" customFormat="1">
      <c r="B13053" s="494">
        <v>437</v>
      </c>
      <c r="C13053" s="537" t="s">
        <v>200</v>
      </c>
      <c r="D13053" s="541" t="s">
        <v>1933</v>
      </c>
      <c r="E13053" s="540" t="s">
        <v>188</v>
      </c>
      <c r="F13053" s="496"/>
    </row>
    <row r="13054" s="489" customFormat="1">
      <c r="B13054" s="494">
        <v>11790</v>
      </c>
      <c r="C13054" s="537" t="s">
        <v>200</v>
      </c>
      <c r="D13054" s="541" t="s">
        <v>1934</v>
      </c>
      <c r="E13054" s="540" t="s">
        <v>188</v>
      </c>
      <c r="F13054" s="496"/>
    </row>
    <row r="13055" s="489" customFormat="1">
      <c r="B13055" s="494">
        <v>428</v>
      </c>
      <c r="C13055" s="537" t="s">
        <v>200</v>
      </c>
      <c r="D13055" s="541" t="s">
        <v>1935</v>
      </c>
      <c r="E13055" s="540" t="s">
        <v>188</v>
      </c>
      <c r="F13055" s="496"/>
    </row>
    <row r="13056" s="489" customFormat="1">
      <c r="B13056" s="494">
        <v>4351</v>
      </c>
      <c r="C13056" s="537" t="s">
        <v>200</v>
      </c>
      <c r="D13056" s="541" t="s">
        <v>1937</v>
      </c>
      <c r="E13056" s="540" t="s">
        <v>188</v>
      </c>
      <c r="F13056" s="496">
        <v>21.41</v>
      </c>
    </row>
    <row r="13057" s="489" customFormat="1">
      <c r="B13057" s="494">
        <v>4384</v>
      </c>
      <c r="C13057" s="537" t="s">
        <v>200</v>
      </c>
      <c r="D13057" s="541" t="s">
        <v>1936</v>
      </c>
      <c r="E13057" s="540" t="s">
        <v>188</v>
      </c>
      <c r="F13057" s="496">
        <v>28.879999999999999</v>
      </c>
    </row>
    <row r="13058" s="489" customFormat="1">
      <c r="B13058" s="494">
        <v>11054</v>
      </c>
      <c r="C13058" s="537" t="s">
        <v>200</v>
      </c>
      <c r="D13058" s="541" t="s">
        <v>14144</v>
      </c>
      <c r="E13058" s="540" t="s">
        <v>188</v>
      </c>
      <c r="F13058" s="496">
        <v>0.040000000000000001</v>
      </c>
    </row>
    <row r="13059" s="489" customFormat="1">
      <c r="B13059" s="494">
        <v>11055</v>
      </c>
      <c r="C13059" s="537" t="s">
        <v>200</v>
      </c>
      <c r="D13059" s="541" t="s">
        <v>14145</v>
      </c>
      <c r="E13059" s="540" t="s">
        <v>188</v>
      </c>
      <c r="F13059" s="496">
        <v>0.070000000000000007</v>
      </c>
    </row>
    <row r="13060" s="489" customFormat="1">
      <c r="B13060" s="494">
        <v>11056</v>
      </c>
      <c r="C13060" s="537" t="s">
        <v>200</v>
      </c>
      <c r="D13060" s="541" t="s">
        <v>14146</v>
      </c>
      <c r="E13060" s="540" t="s">
        <v>188</v>
      </c>
      <c r="F13060" s="496">
        <v>0.080000000000000002</v>
      </c>
    </row>
    <row r="13061" s="489" customFormat="1">
      <c r="B13061" s="494">
        <v>11057</v>
      </c>
      <c r="C13061" s="537" t="s">
        <v>200</v>
      </c>
      <c r="D13061" s="541" t="s">
        <v>14147</v>
      </c>
      <c r="E13061" s="540" t="s">
        <v>188</v>
      </c>
      <c r="F13061" s="496">
        <v>0.17000000000000001</v>
      </c>
    </row>
    <row r="13062" s="489" customFormat="1">
      <c r="B13062" s="494">
        <v>11059</v>
      </c>
      <c r="C13062" s="537" t="s">
        <v>200</v>
      </c>
      <c r="D13062" s="541" t="s">
        <v>14148</v>
      </c>
      <c r="E13062" s="540" t="s">
        <v>188</v>
      </c>
      <c r="F13062" s="496">
        <v>0.33000000000000002</v>
      </c>
    </row>
    <row r="13063" s="489" customFormat="1">
      <c r="B13063" s="494">
        <v>11058</v>
      </c>
      <c r="C13063" s="537" t="s">
        <v>200</v>
      </c>
      <c r="D13063" s="541" t="s">
        <v>14149</v>
      </c>
      <c r="E13063" s="540" t="s">
        <v>188</v>
      </c>
      <c r="F13063" s="496">
        <v>0.42999999999999999</v>
      </c>
    </row>
    <row r="13064" s="489" customFormat="1">
      <c r="B13064" s="494">
        <v>4320</v>
      </c>
      <c r="C13064" s="537" t="s">
        <v>200</v>
      </c>
      <c r="D13064" s="541" t="s">
        <v>14150</v>
      </c>
      <c r="E13064" s="540" t="s">
        <v>188</v>
      </c>
      <c r="F13064" s="496">
        <v>3.4300000000000002</v>
      </c>
    </row>
    <row r="13065" s="489" customFormat="1">
      <c r="B13065" s="494">
        <v>4318</v>
      </c>
      <c r="C13065" s="537" t="s">
        <v>200</v>
      </c>
      <c r="D13065" s="541" t="s">
        <v>14151</v>
      </c>
      <c r="E13065" s="540" t="s">
        <v>188</v>
      </c>
      <c r="F13065" s="496">
        <v>1.6699999999999999</v>
      </c>
    </row>
    <row r="13066" s="489" customFormat="1">
      <c r="B13066" s="494">
        <v>4380</v>
      </c>
      <c r="C13066" s="537" t="s">
        <v>200</v>
      </c>
      <c r="D13066" s="541" t="s">
        <v>14152</v>
      </c>
      <c r="E13066" s="540" t="s">
        <v>188</v>
      </c>
      <c r="F13066" s="496">
        <v>1.4399999999999999</v>
      </c>
    </row>
    <row r="13067" s="489" customFormat="1">
      <c r="B13067" s="494">
        <v>4299</v>
      </c>
      <c r="C13067" s="537" t="s">
        <v>200</v>
      </c>
      <c r="D13067" s="541" t="s">
        <v>14153</v>
      </c>
      <c r="E13067" s="540" t="s">
        <v>188</v>
      </c>
      <c r="F13067" s="496">
        <v>1.3600000000000001</v>
      </c>
    </row>
    <row r="13068" s="489" customFormat="1">
      <c r="B13068" s="494">
        <v>4304</v>
      </c>
      <c r="C13068" s="537" t="s">
        <v>200</v>
      </c>
      <c r="D13068" s="541" t="s">
        <v>14154</v>
      </c>
      <c r="E13068" s="540" t="s">
        <v>188</v>
      </c>
      <c r="F13068" s="496">
        <v>1.8500000000000001</v>
      </c>
    </row>
    <row r="13069" s="489" customFormat="1">
      <c r="B13069" s="494">
        <v>4305</v>
      </c>
      <c r="C13069" s="537" t="s">
        <v>200</v>
      </c>
      <c r="D13069" s="541" t="s">
        <v>14155</v>
      </c>
      <c r="E13069" s="540" t="s">
        <v>188</v>
      </c>
      <c r="F13069" s="496">
        <v>2.1499999999999999</v>
      </c>
    </row>
    <row r="13070" s="489" customFormat="1">
      <c r="B13070" s="494">
        <v>4306</v>
      </c>
      <c r="C13070" s="537" t="s">
        <v>200</v>
      </c>
      <c r="D13070" s="541" t="s">
        <v>14156</v>
      </c>
      <c r="E13070" s="540" t="s">
        <v>188</v>
      </c>
      <c r="F13070" s="496">
        <v>2.5</v>
      </c>
    </row>
    <row r="13071" s="489" customFormat="1">
      <c r="B13071" s="494">
        <v>4308</v>
      </c>
      <c r="C13071" s="537" t="s">
        <v>200</v>
      </c>
      <c r="D13071" s="541" t="s">
        <v>14157</v>
      </c>
      <c r="E13071" s="540" t="s">
        <v>188</v>
      </c>
      <c r="F13071" s="496">
        <v>5.1799999999999997</v>
      </c>
    </row>
    <row r="13072" s="489" customFormat="1">
      <c r="B13072" s="494">
        <v>4302</v>
      </c>
      <c r="C13072" s="537" t="s">
        <v>200</v>
      </c>
      <c r="D13072" s="541" t="s">
        <v>14158</v>
      </c>
      <c r="E13072" s="540" t="s">
        <v>188</v>
      </c>
      <c r="F13072" s="496">
        <v>3.8799999999999999</v>
      </c>
    </row>
    <row r="13073" s="489" customFormat="1">
      <c r="B13073" s="494">
        <v>4300</v>
      </c>
      <c r="C13073" s="537" t="s">
        <v>200</v>
      </c>
      <c r="D13073" s="541" t="s">
        <v>14159</v>
      </c>
      <c r="E13073" s="540" t="s">
        <v>188</v>
      </c>
      <c r="F13073" s="496">
        <v>0.92000000000000004</v>
      </c>
    </row>
    <row r="13074" s="489" customFormat="1">
      <c r="B13074" s="494">
        <v>4301</v>
      </c>
      <c r="C13074" s="537" t="s">
        <v>200</v>
      </c>
      <c r="D13074" s="541" t="s">
        <v>14160</v>
      </c>
      <c r="E13074" s="540" t="s">
        <v>188</v>
      </c>
      <c r="F13074" s="496">
        <v>1.1299999999999999</v>
      </c>
    </row>
    <row r="13075" s="489" customFormat="1">
      <c r="B13075" s="494">
        <v>40547</v>
      </c>
      <c r="C13075" s="537" t="s">
        <v>200</v>
      </c>
      <c r="D13075" s="541" t="s">
        <v>14161</v>
      </c>
      <c r="E13075" s="540" t="s">
        <v>1311</v>
      </c>
      <c r="F13075" s="496">
        <v>35.100000000000001</v>
      </c>
    </row>
    <row r="13076" s="489" customFormat="1">
      <c r="B13076" s="494">
        <v>11962</v>
      </c>
      <c r="C13076" s="537" t="s">
        <v>200</v>
      </c>
      <c r="D13076" s="541" t="s">
        <v>1938</v>
      </c>
      <c r="E13076" s="540" t="s">
        <v>188</v>
      </c>
      <c r="F13076" s="496">
        <v>0.28999999999999998</v>
      </c>
    </row>
    <row r="13077" s="489" customFormat="1">
      <c r="B13077" s="494">
        <v>4332</v>
      </c>
      <c r="C13077" s="537" t="s">
        <v>200</v>
      </c>
      <c r="D13077" s="541" t="s">
        <v>1939</v>
      </c>
      <c r="E13077" s="540" t="s">
        <v>188</v>
      </c>
      <c r="F13077" s="496">
        <v>1.3999999999999999</v>
      </c>
    </row>
    <row r="13078" s="489" customFormat="1">
      <c r="B13078" s="494">
        <v>4331</v>
      </c>
      <c r="C13078" s="537" t="s">
        <v>200</v>
      </c>
      <c r="D13078" s="541" t="s">
        <v>1940</v>
      </c>
      <c r="E13078" s="540" t="s">
        <v>188</v>
      </c>
      <c r="F13078" s="496">
        <v>5.2599999999999998</v>
      </c>
    </row>
    <row r="13079" s="489" customFormat="1">
      <c r="B13079" s="494">
        <v>4336</v>
      </c>
      <c r="C13079" s="537" t="s">
        <v>200</v>
      </c>
      <c r="D13079" s="541" t="s">
        <v>1941</v>
      </c>
      <c r="E13079" s="540" t="s">
        <v>188</v>
      </c>
      <c r="F13079" s="496">
        <v>6.7400000000000002</v>
      </c>
    </row>
    <row r="13080" s="489" customFormat="1">
      <c r="B13080" s="494">
        <v>11948</v>
      </c>
      <c r="C13080" s="537" t="s">
        <v>200</v>
      </c>
      <c r="D13080" s="541" t="s">
        <v>1942</v>
      </c>
      <c r="E13080" s="540" t="s">
        <v>188</v>
      </c>
      <c r="F13080" s="496">
        <v>0.87</v>
      </c>
    </row>
    <row r="13081" s="489" customFormat="1">
      <c r="B13081" s="494">
        <v>4382</v>
      </c>
      <c r="C13081" s="537" t="s">
        <v>200</v>
      </c>
      <c r="D13081" s="541" t="s">
        <v>1943</v>
      </c>
      <c r="E13081" s="540" t="s">
        <v>188</v>
      </c>
      <c r="F13081" s="496">
        <v>1.45</v>
      </c>
    </row>
    <row r="13082" s="489" customFormat="1">
      <c r="B13082" s="494">
        <v>4354</v>
      </c>
      <c r="C13082" s="537" t="s">
        <v>200</v>
      </c>
      <c r="D13082" s="541" t="s">
        <v>1944</v>
      </c>
      <c r="E13082" s="540" t="s">
        <v>188</v>
      </c>
      <c r="F13082" s="496">
        <v>60.43</v>
      </c>
    </row>
    <row r="13083" s="489" customFormat="1">
      <c r="B13083" s="494">
        <v>40839</v>
      </c>
      <c r="C13083" s="537" t="s">
        <v>200</v>
      </c>
      <c r="D13083" s="541" t="s">
        <v>14162</v>
      </c>
      <c r="E13083" s="540" t="s">
        <v>1311</v>
      </c>
      <c r="F13083" s="496">
        <v>145.41</v>
      </c>
    </row>
    <row r="13084" s="489" customFormat="1">
      <c r="B13084" s="494">
        <v>40552</v>
      </c>
      <c r="C13084" s="537" t="s">
        <v>200</v>
      </c>
      <c r="D13084" s="541" t="s">
        <v>14163</v>
      </c>
      <c r="E13084" s="540" t="s">
        <v>1311</v>
      </c>
      <c r="F13084" s="496">
        <v>60.170000000000002</v>
      </c>
    </row>
    <row r="13085" s="489" customFormat="1">
      <c r="B13085" s="494">
        <v>40549</v>
      </c>
      <c r="C13085" s="537" t="s">
        <v>200</v>
      </c>
      <c r="D13085" s="541" t="s">
        <v>1945</v>
      </c>
      <c r="E13085" s="540" t="s">
        <v>1311</v>
      </c>
      <c r="F13085" s="496">
        <v>238.18000000000001</v>
      </c>
    </row>
    <row r="13086" s="489" customFormat="1">
      <c r="B13086" s="494">
        <v>4385</v>
      </c>
      <c r="C13086" s="537" t="s">
        <v>200</v>
      </c>
      <c r="D13086" s="541" t="s">
        <v>14164</v>
      </c>
      <c r="E13086" s="540" t="s">
        <v>192</v>
      </c>
      <c r="F13086" s="496">
        <v>4736.5100000000002</v>
      </c>
    </row>
    <row r="13087" s="489" customFormat="1">
      <c r="B13087" s="494">
        <v>45236</v>
      </c>
      <c r="C13087" s="537" t="s">
        <v>200</v>
      </c>
      <c r="D13087" s="541" t="s">
        <v>14165</v>
      </c>
      <c r="E13087" s="540" t="s">
        <v>186</v>
      </c>
      <c r="F13087" s="496">
        <v>22.899999999999999</v>
      </c>
    </row>
    <row r="13088" s="489" customFormat="1">
      <c r="B13088" s="494">
        <v>20078</v>
      </c>
      <c r="C13088" s="537" t="s">
        <v>200</v>
      </c>
      <c r="D13088" s="541" t="s">
        <v>14166</v>
      </c>
      <c r="E13088" s="540" t="s">
        <v>188</v>
      </c>
      <c r="F13088" s="496">
        <v>30.420000000000002</v>
      </c>
    </row>
    <row r="13089" s="489" customFormat="1">
      <c r="B13089" s="494">
        <v>39897</v>
      </c>
      <c r="C13089" s="537" t="s">
        <v>200</v>
      </c>
      <c r="D13089" s="541" t="s">
        <v>1946</v>
      </c>
      <c r="E13089" s="540" t="s">
        <v>188</v>
      </c>
      <c r="F13089" s="496"/>
    </row>
    <row r="13090" s="489" customFormat="1">
      <c r="B13090" s="494">
        <v>118</v>
      </c>
      <c r="C13090" s="537" t="s">
        <v>200</v>
      </c>
      <c r="D13090" s="541" t="s">
        <v>14167</v>
      </c>
      <c r="E13090" s="540" t="s">
        <v>188</v>
      </c>
      <c r="F13090" s="496">
        <v>64.319999999999993</v>
      </c>
    </row>
    <row r="13091" s="489" customFormat="1">
      <c r="B13091" s="494">
        <v>4396</v>
      </c>
      <c r="C13091" s="537" t="s">
        <v>200</v>
      </c>
      <c r="D13091" s="541" t="s">
        <v>14168</v>
      </c>
      <c r="E13091" s="540" t="s">
        <v>12625</v>
      </c>
      <c r="F13091" s="496">
        <v>284.57999999999998</v>
      </c>
    </row>
    <row r="13092" s="489" customFormat="1">
      <c r="B13092" s="494">
        <v>36881</v>
      </c>
      <c r="C13092" s="537" t="s">
        <v>200</v>
      </c>
      <c r="D13092" s="541" t="s">
        <v>14169</v>
      </c>
      <c r="E13092" s="540" t="s">
        <v>12625</v>
      </c>
      <c r="F13092" s="496">
        <v>207.75999999999999</v>
      </c>
    </row>
    <row r="13093" s="489" customFormat="1">
      <c r="B13093" s="494">
        <v>4397</v>
      </c>
      <c r="C13093" s="537" t="s">
        <v>200</v>
      </c>
      <c r="D13093" s="541" t="s">
        <v>14170</v>
      </c>
      <c r="E13093" s="540" t="s">
        <v>12625</v>
      </c>
      <c r="F13093" s="496">
        <v>289.32999999999998</v>
      </c>
    </row>
    <row r="13094" s="489" customFormat="1">
      <c r="B13094" s="494">
        <v>36882</v>
      </c>
      <c r="C13094" s="537" t="s">
        <v>200</v>
      </c>
      <c r="D13094" s="541" t="s">
        <v>14171</v>
      </c>
      <c r="E13094" s="540" t="s">
        <v>12625</v>
      </c>
      <c r="F13094" s="496">
        <v>211.84999999999999</v>
      </c>
    </row>
    <row r="13095" s="489" customFormat="1">
      <c r="B13095" s="494">
        <v>4751</v>
      </c>
      <c r="C13095" s="537" t="s">
        <v>200</v>
      </c>
      <c r="D13095" s="541" t="s">
        <v>14172</v>
      </c>
      <c r="E13095" s="540" t="s">
        <v>157</v>
      </c>
      <c r="F13095" s="496">
        <v>24.120000000000001</v>
      </c>
    </row>
    <row r="13096" s="489" customFormat="1">
      <c r="B13096" s="494">
        <v>41066</v>
      </c>
      <c r="C13096" s="537" t="s">
        <v>200</v>
      </c>
      <c r="D13096" s="541" t="s">
        <v>1947</v>
      </c>
      <c r="E13096" s="540" t="s">
        <v>185</v>
      </c>
      <c r="F13096" s="496">
        <v>4259.4499999999998</v>
      </c>
    </row>
    <row r="13097" s="489" customFormat="1">
      <c r="B13097" s="494">
        <v>39604</v>
      </c>
      <c r="C13097" s="537" t="s">
        <v>200</v>
      </c>
      <c r="D13097" s="541" t="s">
        <v>14173</v>
      </c>
      <c r="E13097" s="540" t="s">
        <v>188</v>
      </c>
      <c r="F13097" s="496">
        <v>12.27</v>
      </c>
    </row>
    <row r="13098" s="489" customFormat="1">
      <c r="B13098" s="494">
        <v>39605</v>
      </c>
      <c r="C13098" s="537" t="s">
        <v>200</v>
      </c>
      <c r="D13098" s="541" t="s">
        <v>14174</v>
      </c>
      <c r="E13098" s="540" t="s">
        <v>188</v>
      </c>
      <c r="F13098" s="496">
        <v>13.33</v>
      </c>
    </row>
    <row r="13099" s="489" customFormat="1">
      <c r="B13099" s="494">
        <v>39606</v>
      </c>
      <c r="C13099" s="537" t="s">
        <v>200</v>
      </c>
      <c r="D13099" s="541" t="s">
        <v>14175</v>
      </c>
      <c r="E13099" s="540" t="s">
        <v>188</v>
      </c>
      <c r="F13099" s="496">
        <v>23.350000000000001</v>
      </c>
    </row>
    <row r="13100" s="489" customFormat="1">
      <c r="B13100" s="494">
        <v>39607</v>
      </c>
      <c r="C13100" s="537" t="s">
        <v>200</v>
      </c>
      <c r="D13100" s="541" t="s">
        <v>14176</v>
      </c>
      <c r="E13100" s="540" t="s">
        <v>188</v>
      </c>
      <c r="F13100" s="496">
        <v>31.59</v>
      </c>
    </row>
    <row r="13101" s="489" customFormat="1">
      <c r="B13101" s="494">
        <v>39594</v>
      </c>
      <c r="C13101" s="537" t="s">
        <v>200</v>
      </c>
      <c r="D13101" s="541" t="s">
        <v>14177</v>
      </c>
      <c r="E13101" s="540" t="s">
        <v>188</v>
      </c>
      <c r="F13101" s="496">
        <v>340.99000000000001</v>
      </c>
    </row>
    <row r="13102" s="489" customFormat="1">
      <c r="B13102" s="494">
        <v>39596</v>
      </c>
      <c r="C13102" s="537" t="s">
        <v>200</v>
      </c>
      <c r="D13102" s="541" t="s">
        <v>14178</v>
      </c>
      <c r="E13102" s="540" t="s">
        <v>188</v>
      </c>
      <c r="F13102" s="496">
        <v>913.20000000000005</v>
      </c>
    </row>
    <row r="13103" s="489" customFormat="1">
      <c r="B13103" s="494">
        <v>39595</v>
      </c>
      <c r="C13103" s="537" t="s">
        <v>200</v>
      </c>
      <c r="D13103" s="541" t="s">
        <v>14179</v>
      </c>
      <c r="E13103" s="540" t="s">
        <v>188</v>
      </c>
      <c r="F13103" s="496">
        <v>2051.8299999999999</v>
      </c>
    </row>
    <row r="13104" s="489" customFormat="1">
      <c r="B13104" s="494">
        <v>39597</v>
      </c>
      <c r="C13104" s="537" t="s">
        <v>200</v>
      </c>
      <c r="D13104" s="541" t="s">
        <v>14180</v>
      </c>
      <c r="E13104" s="540" t="s">
        <v>188</v>
      </c>
      <c r="F13104" s="496">
        <v>3218.5700000000002</v>
      </c>
    </row>
    <row r="13105" s="489" customFormat="1">
      <c r="B13105" s="494">
        <v>10731</v>
      </c>
      <c r="C13105" s="537" t="s">
        <v>200</v>
      </c>
      <c r="D13105" s="541" t="s">
        <v>1952</v>
      </c>
      <c r="E13105" s="540" t="s">
        <v>12625</v>
      </c>
      <c r="F13105" s="496"/>
    </row>
    <row r="13106" s="489" customFormat="1">
      <c r="B13106" s="494">
        <v>4704</v>
      </c>
      <c r="C13106" s="537" t="s">
        <v>200</v>
      </c>
      <c r="D13106" s="541" t="s">
        <v>14181</v>
      </c>
      <c r="E13106" s="540" t="s">
        <v>12625</v>
      </c>
      <c r="F13106" s="496"/>
    </row>
    <row r="13107" s="489" customFormat="1">
      <c r="B13107" s="494">
        <v>10730</v>
      </c>
      <c r="C13107" s="537" t="s">
        <v>200</v>
      </c>
      <c r="D13107" s="541" t="s">
        <v>14182</v>
      </c>
      <c r="E13107" s="540" t="s">
        <v>12625</v>
      </c>
      <c r="F13107" s="496"/>
    </row>
    <row r="13108" s="489" customFormat="1">
      <c r="B13108" s="494">
        <v>4720</v>
      </c>
      <c r="C13108" s="537" t="s">
        <v>200</v>
      </c>
      <c r="D13108" s="541" t="s">
        <v>1953</v>
      </c>
      <c r="E13108" s="540" t="s">
        <v>12626</v>
      </c>
      <c r="F13108" s="496">
        <v>146.53</v>
      </c>
    </row>
    <row r="13109" s="489" customFormat="1">
      <c r="B13109" s="494">
        <v>4721</v>
      </c>
      <c r="C13109" s="537" t="s">
        <v>200</v>
      </c>
      <c r="D13109" s="541" t="s">
        <v>14183</v>
      </c>
      <c r="E13109" s="540" t="s">
        <v>12626</v>
      </c>
      <c r="F13109" s="496">
        <v>126.92</v>
      </c>
    </row>
    <row r="13110" s="489" customFormat="1">
      <c r="B13110" s="494">
        <v>4718</v>
      </c>
      <c r="C13110" s="537" t="s">
        <v>200</v>
      </c>
      <c r="D13110" s="541" t="s">
        <v>1954</v>
      </c>
      <c r="E13110" s="540" t="s">
        <v>12626</v>
      </c>
      <c r="F13110" s="496">
        <v>127.59</v>
      </c>
    </row>
    <row r="13111" s="489" customFormat="1">
      <c r="B13111" s="494">
        <v>4722</v>
      </c>
      <c r="C13111" s="537" t="s">
        <v>200</v>
      </c>
      <c r="D13111" s="541" t="s">
        <v>1955</v>
      </c>
      <c r="E13111" s="540" t="s">
        <v>12626</v>
      </c>
      <c r="F13111" s="496">
        <v>119.89</v>
      </c>
    </row>
    <row r="13112" s="489" customFormat="1">
      <c r="B13112" s="494">
        <v>4730</v>
      </c>
      <c r="C13112" s="537" t="s">
        <v>200</v>
      </c>
      <c r="D13112" s="541" t="s">
        <v>1956</v>
      </c>
      <c r="E13112" s="540" t="s">
        <v>12626</v>
      </c>
      <c r="F13112" s="496">
        <v>119.3</v>
      </c>
    </row>
    <row r="13113" s="489" customFormat="1">
      <c r="B13113" s="494">
        <v>13186</v>
      </c>
      <c r="C13113" s="537" t="s">
        <v>200</v>
      </c>
      <c r="D13113" s="541" t="s">
        <v>1957</v>
      </c>
      <c r="E13113" s="540" t="s">
        <v>12626</v>
      </c>
      <c r="F13113" s="496">
        <v>137.65000000000001</v>
      </c>
    </row>
    <row r="13114" s="489" customFormat="1">
      <c r="B13114" s="494">
        <v>10737</v>
      </c>
      <c r="C13114" s="537" t="s">
        <v>200</v>
      </c>
      <c r="D13114" s="541" t="s">
        <v>14184</v>
      </c>
      <c r="E13114" s="540" t="s">
        <v>12625</v>
      </c>
      <c r="F13114" s="496"/>
    </row>
    <row r="13115" s="489" customFormat="1">
      <c r="B13115" s="494">
        <v>10734</v>
      </c>
      <c r="C13115" s="537" t="s">
        <v>200</v>
      </c>
      <c r="D13115" s="541" t="s">
        <v>14185</v>
      </c>
      <c r="E13115" s="540" t="s">
        <v>12625</v>
      </c>
      <c r="F13115" s="496"/>
    </row>
    <row r="13116" s="489" customFormat="1">
      <c r="B13116" s="494">
        <v>4708</v>
      </c>
      <c r="C13116" s="537" t="s">
        <v>200</v>
      </c>
      <c r="D13116" s="541" t="s">
        <v>14186</v>
      </c>
      <c r="E13116" s="540" t="s">
        <v>12625</v>
      </c>
      <c r="F13116" s="496"/>
    </row>
    <row r="13117" s="489" customFormat="1">
      <c r="B13117" s="494">
        <v>4712</v>
      </c>
      <c r="C13117" s="537" t="s">
        <v>200</v>
      </c>
      <c r="D13117" s="541" t="s">
        <v>14187</v>
      </c>
      <c r="E13117" s="540" t="s">
        <v>12625</v>
      </c>
      <c r="F13117" s="496"/>
    </row>
    <row r="13118" s="489" customFormat="1">
      <c r="B13118" s="494">
        <v>4710</v>
      </c>
      <c r="C13118" s="537" t="s">
        <v>200</v>
      </c>
      <c r="D13118" s="541" t="s">
        <v>14188</v>
      </c>
      <c r="E13118" s="540" t="s">
        <v>12625</v>
      </c>
      <c r="F13118" s="496"/>
    </row>
    <row r="13119" s="489" customFormat="1">
      <c r="B13119" s="494">
        <v>4750</v>
      </c>
      <c r="C13119" s="537" t="s">
        <v>200</v>
      </c>
      <c r="D13119" s="541" t="s">
        <v>14189</v>
      </c>
      <c r="E13119" s="540" t="s">
        <v>157</v>
      </c>
      <c r="F13119" s="496">
        <v>24.120000000000001</v>
      </c>
    </row>
    <row r="13120" s="489" customFormat="1">
      <c r="B13120" s="494">
        <v>41065</v>
      </c>
      <c r="C13120" s="537" t="s">
        <v>200</v>
      </c>
      <c r="D13120" s="541" t="s">
        <v>1959</v>
      </c>
      <c r="E13120" s="540" t="s">
        <v>185</v>
      </c>
      <c r="F13120" s="496">
        <v>4258.8400000000001</v>
      </c>
    </row>
    <row r="13121" s="489" customFormat="1">
      <c r="B13121" s="494">
        <v>34747</v>
      </c>
      <c r="C13121" s="537" t="s">
        <v>200</v>
      </c>
      <c r="D13121" s="541" t="s">
        <v>14190</v>
      </c>
      <c r="E13121" s="540" t="s">
        <v>143</v>
      </c>
      <c r="F13121" s="496">
        <v>76.739999999999995</v>
      </c>
    </row>
    <row r="13122" s="489" customFormat="1">
      <c r="B13122" s="494">
        <v>4826</v>
      </c>
      <c r="C13122" s="537" t="s">
        <v>200</v>
      </c>
      <c r="D13122" s="541" t="s">
        <v>14191</v>
      </c>
      <c r="E13122" s="540" t="s">
        <v>143</v>
      </c>
      <c r="F13122" s="496">
        <v>82.519999999999996</v>
      </c>
    </row>
    <row r="13123" s="489" customFormat="1">
      <c r="B13123" s="494">
        <v>41975</v>
      </c>
      <c r="C13123" s="537" t="s">
        <v>200</v>
      </c>
      <c r="D13123" s="541" t="s">
        <v>1960</v>
      </c>
      <c r="E13123" s="540" t="s">
        <v>12625</v>
      </c>
      <c r="F13123" s="496">
        <v>130.34</v>
      </c>
    </row>
    <row r="13124" s="489" customFormat="1">
      <c r="B13124" s="494">
        <v>4825</v>
      </c>
      <c r="C13124" s="537" t="s">
        <v>200</v>
      </c>
      <c r="D13124" s="541" t="s">
        <v>14192</v>
      </c>
      <c r="E13124" s="540" t="s">
        <v>143</v>
      </c>
      <c r="F13124" s="496">
        <v>114.22</v>
      </c>
    </row>
    <row r="13125" s="489" customFormat="1">
      <c r="B13125" s="494">
        <v>34744</v>
      </c>
      <c r="C13125" s="537" t="s">
        <v>200</v>
      </c>
      <c r="D13125" s="541" t="s">
        <v>1961</v>
      </c>
      <c r="E13125" s="540" t="s">
        <v>12625</v>
      </c>
      <c r="F13125" s="496">
        <v>40.869999999999997</v>
      </c>
    </row>
    <row r="13126" s="489" customFormat="1">
      <c r="B13126" s="494">
        <v>39430</v>
      </c>
      <c r="C13126" s="537" t="s">
        <v>200</v>
      </c>
      <c r="D13126" s="541" t="s">
        <v>1962</v>
      </c>
      <c r="E13126" s="540" t="s">
        <v>188</v>
      </c>
      <c r="F13126" s="496">
        <v>1.75</v>
      </c>
    </row>
    <row r="13127" s="489" customFormat="1">
      <c r="B13127" s="494">
        <v>39573</v>
      </c>
      <c r="C13127" s="537" t="s">
        <v>200</v>
      </c>
      <c r="D13127" s="541" t="s">
        <v>1963</v>
      </c>
      <c r="E13127" s="540" t="s">
        <v>188</v>
      </c>
      <c r="F13127" s="496">
        <v>1.72</v>
      </c>
    </row>
    <row r="13128" s="489" customFormat="1">
      <c r="B13128" s="494">
        <v>38410</v>
      </c>
      <c r="C13128" s="537" t="s">
        <v>200</v>
      </c>
      <c r="D13128" s="541" t="s">
        <v>1964</v>
      </c>
      <c r="E13128" s="540" t="s">
        <v>188</v>
      </c>
      <c r="F13128" s="496">
        <v>18002.880000000001</v>
      </c>
    </row>
    <row r="13129" s="489" customFormat="1">
      <c r="B13129" s="494">
        <v>43082</v>
      </c>
      <c r="C13129" s="537" t="s">
        <v>200</v>
      </c>
      <c r="D13129" s="541" t="s">
        <v>14193</v>
      </c>
      <c r="E13129" s="540" t="s">
        <v>186</v>
      </c>
      <c r="F13129" s="496"/>
    </row>
    <row r="13130" s="489" customFormat="1">
      <c r="B13130" s="494">
        <v>43083</v>
      </c>
      <c r="C13130" s="537" t="s">
        <v>200</v>
      </c>
      <c r="D13130" s="541" t="s">
        <v>14194</v>
      </c>
      <c r="E13130" s="540" t="s">
        <v>186</v>
      </c>
      <c r="F13130" s="496"/>
    </row>
    <row r="13131" s="489" customFormat="1">
      <c r="B13131" s="494">
        <v>40535</v>
      </c>
      <c r="C13131" s="537" t="s">
        <v>200</v>
      </c>
      <c r="D13131" s="541" t="s">
        <v>14195</v>
      </c>
      <c r="E13131" s="540" t="s">
        <v>186</v>
      </c>
      <c r="F13131" s="496"/>
    </row>
    <row r="13132" s="489" customFormat="1">
      <c r="B13132" s="494">
        <v>40598</v>
      </c>
      <c r="C13132" s="537" t="s">
        <v>200</v>
      </c>
      <c r="D13132" s="541" t="s">
        <v>14196</v>
      </c>
      <c r="E13132" s="540" t="s">
        <v>186</v>
      </c>
      <c r="F13132" s="496"/>
    </row>
    <row r="13133" s="489" customFormat="1">
      <c r="B13133" s="494">
        <v>43692</v>
      </c>
      <c r="C13133" s="537" t="s">
        <v>200</v>
      </c>
      <c r="D13133" s="541" t="s">
        <v>14197</v>
      </c>
      <c r="E13133" s="540" t="s">
        <v>186</v>
      </c>
      <c r="F13133" s="496"/>
    </row>
    <row r="13134" s="489" customFormat="1">
      <c r="B13134" s="494">
        <v>43665</v>
      </c>
      <c r="C13134" s="537" t="s">
        <v>200</v>
      </c>
      <c r="D13134" s="541" t="s">
        <v>14198</v>
      </c>
      <c r="E13134" s="540" t="s">
        <v>186</v>
      </c>
      <c r="F13134" s="496"/>
    </row>
    <row r="13135" s="489" customFormat="1">
      <c r="B13135" s="494">
        <v>10966</v>
      </c>
      <c r="C13135" s="537" t="s">
        <v>200</v>
      </c>
      <c r="D13135" s="541" t="s">
        <v>14199</v>
      </c>
      <c r="E13135" s="540" t="s">
        <v>186</v>
      </c>
      <c r="F13135" s="496"/>
    </row>
    <row r="13136" s="489" customFormat="1">
      <c r="B13136" s="494">
        <v>39427</v>
      </c>
      <c r="C13136" s="537" t="s">
        <v>200</v>
      </c>
      <c r="D13136" s="541" t="s">
        <v>1965</v>
      </c>
      <c r="E13136" s="540" t="s">
        <v>143</v>
      </c>
      <c r="F13136" s="496">
        <v>4.6399999999999997</v>
      </c>
    </row>
    <row r="13137" s="489" customFormat="1">
      <c r="B13137" s="494">
        <v>39424</v>
      </c>
      <c r="C13137" s="537" t="s">
        <v>200</v>
      </c>
      <c r="D13137" s="541" t="s">
        <v>1966</v>
      </c>
      <c r="E13137" s="540" t="s">
        <v>143</v>
      </c>
      <c r="F13137" s="496">
        <v>2.7599999999999998</v>
      </c>
    </row>
    <row r="13138" s="489" customFormat="1">
      <c r="B13138" s="494">
        <v>39425</v>
      </c>
      <c r="C13138" s="537" t="s">
        <v>200</v>
      </c>
      <c r="D13138" s="541" t="s">
        <v>1967</v>
      </c>
      <c r="E13138" s="540" t="s">
        <v>143</v>
      </c>
      <c r="F13138" s="496">
        <v>2.7200000000000002</v>
      </c>
    </row>
    <row r="13139" s="489" customFormat="1">
      <c r="B13139" s="494">
        <v>40664</v>
      </c>
      <c r="C13139" s="537" t="s">
        <v>200</v>
      </c>
      <c r="D13139" s="541" t="s">
        <v>14200</v>
      </c>
      <c r="E13139" s="540" t="s">
        <v>186</v>
      </c>
      <c r="F13139" s="496"/>
    </row>
    <row r="13140" s="489" customFormat="1">
      <c r="B13140" s="494">
        <v>34360</v>
      </c>
      <c r="C13140" s="537" t="s">
        <v>200</v>
      </c>
      <c r="D13140" s="541" t="s">
        <v>1968</v>
      </c>
      <c r="E13140" s="540" t="s">
        <v>186</v>
      </c>
      <c r="F13140" s="496">
        <v>67.140000000000001</v>
      </c>
    </row>
    <row r="13141" s="489" customFormat="1">
      <c r="B13141" s="494">
        <v>20259</v>
      </c>
      <c r="C13141" s="537" t="s">
        <v>200</v>
      </c>
      <c r="D13141" s="541" t="s">
        <v>1969</v>
      </c>
      <c r="E13141" s="540" t="s">
        <v>143</v>
      </c>
      <c r="F13141" s="496">
        <v>28.699999999999999</v>
      </c>
    </row>
    <row r="13142" s="489" customFormat="1">
      <c r="B13142" s="494">
        <v>14077</v>
      </c>
      <c r="C13142" s="537" t="s">
        <v>200</v>
      </c>
      <c r="D13142" s="541" t="s">
        <v>1970</v>
      </c>
      <c r="E13142" s="540" t="s">
        <v>143</v>
      </c>
      <c r="F13142" s="496">
        <v>439.27999999999997</v>
      </c>
    </row>
    <row r="13143" s="489" customFormat="1">
      <c r="B13143" s="494">
        <v>3678</v>
      </c>
      <c r="C13143" s="537" t="s">
        <v>200</v>
      </c>
      <c r="D13143" s="541" t="s">
        <v>1971</v>
      </c>
      <c r="E13143" s="540" t="s">
        <v>143</v>
      </c>
      <c r="F13143" s="496">
        <v>198.55000000000001</v>
      </c>
    </row>
    <row r="13144" s="489" customFormat="1">
      <c r="B13144" s="494">
        <v>11552</v>
      </c>
      <c r="C13144" s="537" t="s">
        <v>200</v>
      </c>
      <c r="D13144" s="541" t="s">
        <v>14201</v>
      </c>
      <c r="E13144" s="540" t="s">
        <v>143</v>
      </c>
      <c r="F13144" s="496">
        <v>8.0199999999999996</v>
      </c>
    </row>
    <row r="13145" s="489" customFormat="1">
      <c r="B13145" s="494">
        <v>585</v>
      </c>
      <c r="C13145" s="537" t="s">
        <v>200</v>
      </c>
      <c r="D13145" s="541" t="s">
        <v>14202</v>
      </c>
      <c r="E13145" s="540" t="s">
        <v>186</v>
      </c>
      <c r="F13145" s="496">
        <v>53.710000000000001</v>
      </c>
    </row>
    <row r="13146" s="489" customFormat="1">
      <c r="B13146" s="494">
        <v>39418</v>
      </c>
      <c r="C13146" s="537" t="s">
        <v>200</v>
      </c>
      <c r="D13146" s="541" t="s">
        <v>14203</v>
      </c>
      <c r="E13146" s="540" t="s">
        <v>143</v>
      </c>
      <c r="F13146" s="496">
        <v>5.1799999999999997</v>
      </c>
    </row>
    <row r="13147" s="489" customFormat="1">
      <c r="B13147" s="494">
        <v>39419</v>
      </c>
      <c r="C13147" s="537" t="s">
        <v>200</v>
      </c>
      <c r="D13147" s="541" t="s">
        <v>1972</v>
      </c>
      <c r="E13147" s="540" t="s">
        <v>143</v>
      </c>
      <c r="F13147" s="496">
        <v>6.3099999999999996</v>
      </c>
    </row>
    <row r="13148" s="489" customFormat="1">
      <c r="B13148" s="494">
        <v>39420</v>
      </c>
      <c r="C13148" s="537" t="s">
        <v>200</v>
      </c>
      <c r="D13148" s="541" t="s">
        <v>1973</v>
      </c>
      <c r="E13148" s="540" t="s">
        <v>143</v>
      </c>
      <c r="F13148" s="496">
        <v>6.96</v>
      </c>
    </row>
    <row r="13149" s="489" customFormat="1">
      <c r="B13149" s="494">
        <v>39571</v>
      </c>
      <c r="C13149" s="537" t="s">
        <v>200</v>
      </c>
      <c r="D13149" s="541" t="s">
        <v>14204</v>
      </c>
      <c r="E13149" s="540" t="s">
        <v>143</v>
      </c>
      <c r="F13149" s="496">
        <v>4.21</v>
      </c>
    </row>
    <row r="13150" s="489" customFormat="1">
      <c r="B13150" s="494">
        <v>39421</v>
      </c>
      <c r="C13150" s="537" t="s">
        <v>200</v>
      </c>
      <c r="D13150" s="541" t="s">
        <v>1974</v>
      </c>
      <c r="E13150" s="540" t="s">
        <v>143</v>
      </c>
      <c r="F13150" s="496">
        <v>6.1299999999999999</v>
      </c>
    </row>
    <row r="13151" s="489" customFormat="1">
      <c r="B13151" s="494">
        <v>39422</v>
      </c>
      <c r="C13151" s="537" t="s">
        <v>200</v>
      </c>
      <c r="D13151" s="541" t="s">
        <v>1975</v>
      </c>
      <c r="E13151" s="540" t="s">
        <v>143</v>
      </c>
      <c r="F13151" s="496">
        <v>7.1600000000000001</v>
      </c>
    </row>
    <row r="13152" s="489" customFormat="1">
      <c r="B13152" s="494">
        <v>39423</v>
      </c>
      <c r="C13152" s="537" t="s">
        <v>200</v>
      </c>
      <c r="D13152" s="541" t="s">
        <v>1976</v>
      </c>
      <c r="E13152" s="540" t="s">
        <v>143</v>
      </c>
      <c r="F13152" s="496">
        <v>8.3100000000000005</v>
      </c>
    </row>
    <row r="13153" s="489" customFormat="1">
      <c r="B13153" s="494">
        <v>39426</v>
      </c>
      <c r="C13153" s="537" t="s">
        <v>200</v>
      </c>
      <c r="D13153" s="541" t="s">
        <v>1977</v>
      </c>
      <c r="E13153" s="540" t="s">
        <v>143</v>
      </c>
      <c r="F13153" s="496">
        <v>18.690000000000001</v>
      </c>
    </row>
    <row r="13154" s="489" customFormat="1">
      <c r="B13154" s="494">
        <v>39429</v>
      </c>
      <c r="C13154" s="537" t="s">
        <v>200</v>
      </c>
      <c r="D13154" s="541" t="s">
        <v>1978</v>
      </c>
      <c r="E13154" s="540" t="s">
        <v>143</v>
      </c>
      <c r="F13154" s="496">
        <v>5.8899999999999997</v>
      </c>
    </row>
    <row r="13155" s="489" customFormat="1">
      <c r="B13155" s="494">
        <v>39428</v>
      </c>
      <c r="C13155" s="537" t="s">
        <v>200</v>
      </c>
      <c r="D13155" s="541" t="s">
        <v>1979</v>
      </c>
      <c r="E13155" s="540" t="s">
        <v>143</v>
      </c>
      <c r="F13155" s="496">
        <v>4.5</v>
      </c>
    </row>
    <row r="13156" s="489" customFormat="1">
      <c r="B13156" s="494">
        <v>39572</v>
      </c>
      <c r="C13156" s="537" t="s">
        <v>200</v>
      </c>
      <c r="D13156" s="541" t="s">
        <v>1980</v>
      </c>
      <c r="E13156" s="540" t="s">
        <v>143</v>
      </c>
      <c r="F13156" s="496">
        <v>3.8999999999999999</v>
      </c>
    </row>
    <row r="13157" s="489" customFormat="1">
      <c r="B13157" s="494">
        <v>39570</v>
      </c>
      <c r="C13157" s="537" t="s">
        <v>200</v>
      </c>
      <c r="D13157" s="541" t="s">
        <v>14205</v>
      </c>
      <c r="E13157" s="540" t="s">
        <v>143</v>
      </c>
      <c r="F13157" s="496">
        <v>4.1299999999999999</v>
      </c>
    </row>
    <row r="13158" s="489" customFormat="1">
      <c r="B13158" s="494">
        <v>39569</v>
      </c>
      <c r="C13158" s="537" t="s">
        <v>200</v>
      </c>
      <c r="D13158" s="541" t="s">
        <v>1981</v>
      </c>
      <c r="E13158" s="540" t="s">
        <v>143</v>
      </c>
      <c r="F13158" s="496">
        <v>4.0800000000000001</v>
      </c>
    </row>
    <row r="13159" s="489" customFormat="1">
      <c r="B13159" s="494">
        <v>39328</v>
      </c>
      <c r="C13159" s="537" t="s">
        <v>200</v>
      </c>
      <c r="D13159" s="541" t="s">
        <v>1984</v>
      </c>
      <c r="E13159" s="540" t="s">
        <v>143</v>
      </c>
      <c r="F13159" s="496">
        <v>4.2199999999999998</v>
      </c>
    </row>
    <row r="13160" s="489" customFormat="1">
      <c r="B13160" s="494">
        <v>39029</v>
      </c>
      <c r="C13160" s="537" t="s">
        <v>200</v>
      </c>
      <c r="D13160" s="541" t="s">
        <v>1982</v>
      </c>
      <c r="E13160" s="540" t="s">
        <v>143</v>
      </c>
      <c r="F13160" s="496">
        <v>13.19</v>
      </c>
    </row>
    <row r="13161" s="489" customFormat="1">
      <c r="B13161" s="494">
        <v>39028</v>
      </c>
      <c r="C13161" s="537" t="s">
        <v>200</v>
      </c>
      <c r="D13161" s="541" t="s">
        <v>1983</v>
      </c>
      <c r="E13161" s="540" t="s">
        <v>143</v>
      </c>
      <c r="F13161" s="496">
        <v>7.6799999999999997</v>
      </c>
    </row>
    <row r="13162" s="489" customFormat="1">
      <c r="B13162" s="494">
        <v>38541</v>
      </c>
      <c r="C13162" s="537" t="s">
        <v>200</v>
      </c>
      <c r="D13162" s="541" t="s">
        <v>1985</v>
      </c>
      <c r="E13162" s="540" t="s">
        <v>188</v>
      </c>
      <c r="F13162" s="496">
        <v>4554054.04</v>
      </c>
    </row>
    <row r="13163" s="489" customFormat="1">
      <c r="B13163" s="494">
        <v>38542</v>
      </c>
      <c r="C13163" s="537" t="s">
        <v>200</v>
      </c>
      <c r="D13163" s="541" t="s">
        <v>1986</v>
      </c>
      <c r="E13163" s="540" t="s">
        <v>188</v>
      </c>
      <c r="F13163" s="496">
        <v>6982882.8899999997</v>
      </c>
    </row>
    <row r="13164" s="489" customFormat="1">
      <c r="B13164" s="494">
        <v>45080</v>
      </c>
      <c r="C13164" s="537" t="s">
        <v>200</v>
      </c>
      <c r="D13164" s="541" t="s">
        <v>14206</v>
      </c>
      <c r="E13164" s="540" t="s">
        <v>188</v>
      </c>
      <c r="F13164" s="496">
        <v>15122.700000000001</v>
      </c>
    </row>
    <row r="13165" s="489" customFormat="1">
      <c r="B13165" s="494">
        <v>38543</v>
      </c>
      <c r="C13165" s="537" t="s">
        <v>200</v>
      </c>
      <c r="D13165" s="541" t="s">
        <v>1987</v>
      </c>
      <c r="E13165" s="540" t="s">
        <v>188</v>
      </c>
      <c r="F13165" s="496">
        <v>1421882.7</v>
      </c>
    </row>
    <row r="13166" s="489" customFormat="1">
      <c r="B13166" s="494">
        <v>44002</v>
      </c>
      <c r="C13166" s="537" t="s">
        <v>200</v>
      </c>
      <c r="D13166" s="541" t="s">
        <v>14207</v>
      </c>
      <c r="E13166" s="540" t="s">
        <v>188</v>
      </c>
      <c r="F13166" s="496">
        <v>6641531.21</v>
      </c>
    </row>
    <row r="13167" s="489" customFormat="1">
      <c r="B13167" s="494">
        <v>43886</v>
      </c>
      <c r="C13167" s="537" t="s">
        <v>200</v>
      </c>
      <c r="D13167" s="541" t="s">
        <v>14208</v>
      </c>
      <c r="E13167" s="540" t="s">
        <v>188</v>
      </c>
      <c r="F13167" s="496">
        <v>3223261.2599999998</v>
      </c>
    </row>
    <row r="13168" s="489" customFormat="1">
      <c r="B13168" s="494">
        <v>40789</v>
      </c>
      <c r="C13168" s="537" t="s">
        <v>200</v>
      </c>
      <c r="D13168" s="541" t="s">
        <v>1988</v>
      </c>
      <c r="E13168" s="540" t="s">
        <v>188</v>
      </c>
      <c r="F13168" s="496">
        <v>20714.450000000001</v>
      </c>
    </row>
    <row r="13169" s="489" customFormat="1">
      <c r="B13169" s="494">
        <v>40791</v>
      </c>
      <c r="C13169" s="537" t="s">
        <v>200</v>
      </c>
      <c r="D13169" s="541" t="s">
        <v>1989</v>
      </c>
      <c r="E13169" s="540" t="s">
        <v>188</v>
      </c>
      <c r="F13169" s="496">
        <v>44667.019999999997</v>
      </c>
    </row>
    <row r="13170" s="489" customFormat="1">
      <c r="B13170" s="494">
        <v>44003</v>
      </c>
      <c r="C13170" s="537" t="s">
        <v>200</v>
      </c>
      <c r="D13170" s="541" t="s">
        <v>14209</v>
      </c>
      <c r="E13170" s="540" t="s">
        <v>188</v>
      </c>
      <c r="F13170" s="496">
        <v>9229549.5800000001</v>
      </c>
    </row>
    <row r="13171" s="489" customFormat="1">
      <c r="B13171" s="494">
        <v>44548</v>
      </c>
      <c r="C13171" s="537" t="s">
        <v>200</v>
      </c>
      <c r="D13171" s="541" t="s">
        <v>14210</v>
      </c>
      <c r="E13171" s="540" t="s">
        <v>188</v>
      </c>
      <c r="F13171" s="496">
        <v>2822612.8300000001</v>
      </c>
    </row>
    <row r="13172" s="489" customFormat="1">
      <c r="B13172" s="494">
        <v>44550</v>
      </c>
      <c r="C13172" s="537" t="s">
        <v>200</v>
      </c>
      <c r="D13172" s="541" t="s">
        <v>14211</v>
      </c>
      <c r="E13172" s="540" t="s">
        <v>188</v>
      </c>
      <c r="F13172" s="496">
        <v>8855509.9100000001</v>
      </c>
    </row>
    <row r="13173" s="489" customFormat="1">
      <c r="B13173" s="494">
        <v>44549</v>
      </c>
      <c r="C13173" s="537" t="s">
        <v>200</v>
      </c>
      <c r="D13173" s="541" t="s">
        <v>14212</v>
      </c>
      <c r="E13173" s="540" t="s">
        <v>188</v>
      </c>
      <c r="F13173" s="496">
        <v>6475591.6500000004</v>
      </c>
    </row>
    <row r="13174" s="489" customFormat="1">
      <c r="B13174" s="494">
        <v>41982</v>
      </c>
      <c r="C13174" s="537" t="s">
        <v>200</v>
      </c>
      <c r="D13174" s="541" t="s">
        <v>14213</v>
      </c>
      <c r="E13174" s="540" t="s">
        <v>188</v>
      </c>
      <c r="F13174" s="496">
        <v>1720420.3799999999</v>
      </c>
    </row>
    <row r="13175" s="489" customFormat="1">
      <c r="B13175" s="494">
        <v>39012</v>
      </c>
      <c r="C13175" s="537" t="s">
        <v>200</v>
      </c>
      <c r="D13175" s="541" t="s">
        <v>1991</v>
      </c>
      <c r="E13175" s="540" t="s">
        <v>188</v>
      </c>
      <c r="F13175" s="496">
        <v>1009481.98</v>
      </c>
    </row>
    <row r="13176" s="489" customFormat="1">
      <c r="B13176" s="494">
        <v>40435</v>
      </c>
      <c r="C13176" s="537" t="s">
        <v>200</v>
      </c>
      <c r="D13176" s="541" t="s">
        <v>1990</v>
      </c>
      <c r="E13176" s="540" t="s">
        <v>188</v>
      </c>
      <c r="F13176" s="496">
        <v>1019355.15</v>
      </c>
    </row>
    <row r="13177" s="489" customFormat="1">
      <c r="B13177" s="494">
        <v>45265</v>
      </c>
      <c r="C13177" s="537" t="s">
        <v>200</v>
      </c>
      <c r="D13177" s="541" t="s">
        <v>14214</v>
      </c>
      <c r="E13177" s="540" t="s">
        <v>196</v>
      </c>
      <c r="F13177" s="496">
        <v>32.43</v>
      </c>
    </row>
    <row r="13178" s="489" customFormat="1">
      <c r="B13178" s="494">
        <v>13617</v>
      </c>
      <c r="C13178" s="537" t="s">
        <v>200</v>
      </c>
      <c r="D13178" s="541" t="s">
        <v>14215</v>
      </c>
      <c r="E13178" s="540" t="s">
        <v>188</v>
      </c>
      <c r="F13178" s="496">
        <v>100824.75999999999</v>
      </c>
    </row>
    <row r="13179" s="489" customFormat="1">
      <c r="B13179" s="494">
        <v>35274</v>
      </c>
      <c r="C13179" s="537" t="s">
        <v>200</v>
      </c>
      <c r="D13179" s="541" t="s">
        <v>14216</v>
      </c>
      <c r="E13179" s="540" t="s">
        <v>143</v>
      </c>
      <c r="F13179" s="496">
        <v>68.510000000000005</v>
      </c>
    </row>
    <row r="13180" s="489" customFormat="1">
      <c r="B13180" s="494">
        <v>35275</v>
      </c>
      <c r="C13180" s="537" t="s">
        <v>200</v>
      </c>
      <c r="D13180" s="541" t="s">
        <v>14217</v>
      </c>
      <c r="E13180" s="540" t="s">
        <v>143</v>
      </c>
      <c r="F13180" s="496">
        <v>145.41</v>
      </c>
    </row>
    <row r="13181" s="489" customFormat="1">
      <c r="B13181" s="494">
        <v>35276</v>
      </c>
      <c r="C13181" s="537" t="s">
        <v>200</v>
      </c>
      <c r="D13181" s="541" t="s">
        <v>14218</v>
      </c>
      <c r="E13181" s="540" t="s">
        <v>143</v>
      </c>
      <c r="F13181" s="496">
        <v>253.00999999999999</v>
      </c>
    </row>
    <row r="13182" s="489" customFormat="1">
      <c r="B13182" s="494">
        <v>11091</v>
      </c>
      <c r="C13182" s="537" t="s">
        <v>200</v>
      </c>
      <c r="D13182" s="541" t="s">
        <v>1992</v>
      </c>
      <c r="E13182" s="540" t="s">
        <v>188</v>
      </c>
      <c r="F13182" s="496">
        <v>1.6599999999999999</v>
      </c>
    </row>
    <row r="13183" s="489" customFormat="1">
      <c r="B13183" s="494">
        <v>37586</v>
      </c>
      <c r="C13183" s="537" t="s">
        <v>200</v>
      </c>
      <c r="D13183" s="541" t="s">
        <v>1993</v>
      </c>
      <c r="E13183" s="540" t="s">
        <v>1311</v>
      </c>
      <c r="F13183" s="496">
        <v>103.03</v>
      </c>
    </row>
    <row r="13184" s="489" customFormat="1">
      <c r="B13184" s="494">
        <v>37395</v>
      </c>
      <c r="C13184" s="537" t="s">
        <v>200</v>
      </c>
      <c r="D13184" s="541" t="s">
        <v>1994</v>
      </c>
      <c r="E13184" s="540" t="s">
        <v>1311</v>
      </c>
      <c r="F13184" s="496">
        <v>88.590000000000003</v>
      </c>
    </row>
    <row r="13185" s="489" customFormat="1">
      <c r="B13185" s="494">
        <v>14147</v>
      </c>
      <c r="C13185" s="537" t="s">
        <v>200</v>
      </c>
      <c r="D13185" s="541" t="s">
        <v>14219</v>
      </c>
      <c r="E13185" s="540" t="s">
        <v>1311</v>
      </c>
      <c r="F13185" s="496">
        <v>117.51000000000001</v>
      </c>
    </row>
    <row r="13186" s="489" customFormat="1">
      <c r="B13186" s="494">
        <v>37396</v>
      </c>
      <c r="C13186" s="537" t="s">
        <v>200</v>
      </c>
      <c r="D13186" s="541" t="s">
        <v>14220</v>
      </c>
      <c r="E13186" s="540" t="s">
        <v>1311</v>
      </c>
      <c r="F13186" s="496">
        <v>72.489999999999995</v>
      </c>
    </row>
    <row r="13187" s="489" customFormat="1">
      <c r="B13187" s="494">
        <v>37397</v>
      </c>
      <c r="C13187" s="537" t="s">
        <v>200</v>
      </c>
      <c r="D13187" s="541" t="s">
        <v>14221</v>
      </c>
      <c r="E13187" s="540" t="s">
        <v>1311</v>
      </c>
      <c r="F13187" s="496">
        <v>75.930000000000007</v>
      </c>
    </row>
    <row r="13188" s="489" customFormat="1">
      <c r="B13188" s="494">
        <v>43606</v>
      </c>
      <c r="C13188" s="537" t="s">
        <v>200</v>
      </c>
      <c r="D13188" s="541" t="s">
        <v>14222</v>
      </c>
      <c r="E13188" s="540" t="s">
        <v>188</v>
      </c>
      <c r="F13188" s="496">
        <v>9.6099999999999994</v>
      </c>
    </row>
    <row r="13189" s="489" customFormat="1">
      <c r="B13189" s="494">
        <v>444</v>
      </c>
      <c r="C13189" s="537" t="s">
        <v>200</v>
      </c>
      <c r="D13189" s="541" t="s">
        <v>1995</v>
      </c>
      <c r="E13189" s="540" t="s">
        <v>188</v>
      </c>
      <c r="F13189" s="496"/>
    </row>
    <row r="13190" s="489" customFormat="1">
      <c r="B13190" s="494">
        <v>445</v>
      </c>
      <c r="C13190" s="537" t="s">
        <v>200</v>
      </c>
      <c r="D13190" s="541" t="s">
        <v>1996</v>
      </c>
      <c r="E13190" s="540" t="s">
        <v>188</v>
      </c>
      <c r="F13190" s="496"/>
    </row>
    <row r="13191" s="489" customFormat="1">
      <c r="B13191" s="494">
        <v>4783</v>
      </c>
      <c r="C13191" s="537" t="s">
        <v>200</v>
      </c>
      <c r="D13191" s="541" t="s">
        <v>14223</v>
      </c>
      <c r="E13191" s="540" t="s">
        <v>157</v>
      </c>
      <c r="F13191" s="496">
        <v>24.120000000000001</v>
      </c>
    </row>
    <row r="13192" s="489" customFormat="1">
      <c r="B13192" s="494">
        <v>41079</v>
      </c>
      <c r="C13192" s="537" t="s">
        <v>200</v>
      </c>
      <c r="D13192" s="541" t="s">
        <v>1998</v>
      </c>
      <c r="E13192" s="540" t="s">
        <v>185</v>
      </c>
      <c r="F13192" s="496">
        <v>4258.8400000000001</v>
      </c>
    </row>
    <row r="13193" s="489" customFormat="1">
      <c r="B13193" s="494">
        <v>12874</v>
      </c>
      <c r="C13193" s="537" t="s">
        <v>200</v>
      </c>
      <c r="D13193" s="541" t="s">
        <v>14224</v>
      </c>
      <c r="E13193" s="540" t="s">
        <v>157</v>
      </c>
      <c r="F13193" s="496">
        <v>23.41</v>
      </c>
    </row>
    <row r="13194" s="489" customFormat="1">
      <c r="B13194" s="494">
        <v>41082</v>
      </c>
      <c r="C13194" s="537" t="s">
        <v>200</v>
      </c>
      <c r="D13194" s="541" t="s">
        <v>1999</v>
      </c>
      <c r="E13194" s="540" t="s">
        <v>185</v>
      </c>
      <c r="F13194" s="496">
        <v>4135.6199999999999</v>
      </c>
    </row>
    <row r="13195" s="489" customFormat="1">
      <c r="B13195" s="494">
        <v>4785</v>
      </c>
      <c r="C13195" s="537" t="s">
        <v>200</v>
      </c>
      <c r="D13195" s="541" t="s">
        <v>14225</v>
      </c>
      <c r="E13195" s="540" t="s">
        <v>157</v>
      </c>
      <c r="F13195" s="496">
        <v>24.120000000000001</v>
      </c>
    </row>
    <row r="13196" s="489" customFormat="1">
      <c r="B13196" s="494">
        <v>41081</v>
      </c>
      <c r="C13196" s="537" t="s">
        <v>200</v>
      </c>
      <c r="D13196" s="541" t="s">
        <v>2000</v>
      </c>
      <c r="E13196" s="540" t="s">
        <v>185</v>
      </c>
      <c r="F13196" s="496">
        <v>4258.8400000000001</v>
      </c>
    </row>
    <row r="13197" s="489" customFormat="1">
      <c r="B13197" s="494">
        <v>4801</v>
      </c>
      <c r="C13197" s="537" t="s">
        <v>200</v>
      </c>
      <c r="D13197" s="541" t="s">
        <v>2001</v>
      </c>
      <c r="E13197" s="540" t="s">
        <v>12625</v>
      </c>
      <c r="F13197" s="496">
        <v>80.390000000000001</v>
      </c>
    </row>
    <row r="13198" s="489" customFormat="1">
      <c r="B13198" s="494">
        <v>4794</v>
      </c>
      <c r="C13198" s="537" t="s">
        <v>200</v>
      </c>
      <c r="D13198" s="541" t="s">
        <v>2002</v>
      </c>
      <c r="E13198" s="540" t="s">
        <v>12625</v>
      </c>
      <c r="F13198" s="496">
        <v>366.13</v>
      </c>
    </row>
    <row r="13199" s="489" customFormat="1">
      <c r="B13199" s="494">
        <v>4796</v>
      </c>
      <c r="C13199" s="537" t="s">
        <v>200</v>
      </c>
      <c r="D13199" s="541" t="s">
        <v>2003</v>
      </c>
      <c r="E13199" s="540" t="s">
        <v>12625</v>
      </c>
      <c r="F13199" s="496">
        <v>222.38999999999999</v>
      </c>
    </row>
    <row r="13200" s="489" customFormat="1">
      <c r="B13200" s="494">
        <v>4800</v>
      </c>
      <c r="C13200" s="537" t="s">
        <v>200</v>
      </c>
      <c r="D13200" s="541" t="s">
        <v>2004</v>
      </c>
      <c r="E13200" s="540" t="s">
        <v>12625</v>
      </c>
      <c r="F13200" s="496">
        <v>61.159999999999997</v>
      </c>
    </row>
    <row r="13201" s="489" customFormat="1">
      <c r="B13201" s="494">
        <v>4795</v>
      </c>
      <c r="C13201" s="537" t="s">
        <v>200</v>
      </c>
      <c r="D13201" s="541" t="s">
        <v>2005</v>
      </c>
      <c r="E13201" s="540" t="s">
        <v>12625</v>
      </c>
      <c r="F13201" s="496">
        <v>356.41000000000003</v>
      </c>
    </row>
    <row r="13202" s="489" customFormat="1">
      <c r="B13202" s="494">
        <v>39694</v>
      </c>
      <c r="C13202" s="537" t="s">
        <v>200</v>
      </c>
      <c r="D13202" s="541" t="s">
        <v>2006</v>
      </c>
      <c r="E13202" s="540" t="s">
        <v>12625</v>
      </c>
      <c r="F13202" s="496">
        <v>376.95999999999998</v>
      </c>
    </row>
    <row r="13203" s="489" customFormat="1">
      <c r="B13203" s="494">
        <v>1292</v>
      </c>
      <c r="C13203" s="537" t="s">
        <v>200</v>
      </c>
      <c r="D13203" s="541" t="s">
        <v>14226</v>
      </c>
      <c r="E13203" s="540" t="s">
        <v>12625</v>
      </c>
      <c r="F13203" s="496">
        <v>41.990000000000002</v>
      </c>
    </row>
    <row r="13204" s="489" customFormat="1">
      <c r="B13204" s="494">
        <v>1287</v>
      </c>
      <c r="C13204" s="537" t="s">
        <v>200</v>
      </c>
      <c r="D13204" s="541" t="s">
        <v>14227</v>
      </c>
      <c r="E13204" s="540" t="s">
        <v>12625</v>
      </c>
      <c r="F13204" s="496">
        <v>33.619999999999997</v>
      </c>
    </row>
    <row r="13205" s="489" customFormat="1">
      <c r="B13205" s="494">
        <v>4786</v>
      </c>
      <c r="C13205" s="537" t="s">
        <v>200</v>
      </c>
      <c r="D13205" s="541" t="s">
        <v>14228</v>
      </c>
      <c r="E13205" s="540" t="s">
        <v>12625</v>
      </c>
      <c r="F13205" s="496">
        <v>149.90000000000001</v>
      </c>
    </row>
    <row r="13206" s="489" customFormat="1">
      <c r="B13206" s="494">
        <v>10840</v>
      </c>
      <c r="C13206" s="537" t="s">
        <v>200</v>
      </c>
      <c r="D13206" s="541" t="s">
        <v>14229</v>
      </c>
      <c r="E13206" s="540" t="s">
        <v>12625</v>
      </c>
      <c r="F13206" s="496">
        <v>311.67000000000002</v>
      </c>
    </row>
    <row r="13207" s="489" customFormat="1">
      <c r="B13207" s="494">
        <v>10841</v>
      </c>
      <c r="C13207" s="537" t="s">
        <v>200</v>
      </c>
      <c r="D13207" s="541" t="s">
        <v>14230</v>
      </c>
      <c r="E13207" s="540" t="s">
        <v>12625</v>
      </c>
      <c r="F13207" s="496">
        <v>235.22</v>
      </c>
    </row>
    <row r="13208" s="489" customFormat="1">
      <c r="B13208" s="494">
        <v>44540</v>
      </c>
      <c r="C13208" s="537" t="s">
        <v>200</v>
      </c>
      <c r="D13208" s="541" t="s">
        <v>14231</v>
      </c>
      <c r="E13208" s="540" t="s">
        <v>12625</v>
      </c>
      <c r="F13208" s="496">
        <v>300.56</v>
      </c>
    </row>
    <row r="13209" s="489" customFormat="1">
      <c r="B13209" s="494">
        <v>10842</v>
      </c>
      <c r="C13209" s="537" t="s">
        <v>200</v>
      </c>
      <c r="D13209" s="541" t="s">
        <v>14232</v>
      </c>
      <c r="E13209" s="540" t="s">
        <v>12625</v>
      </c>
      <c r="F13209" s="496">
        <v>339.75999999999999</v>
      </c>
    </row>
    <row r="13210" s="489" customFormat="1">
      <c r="B13210" s="494">
        <v>45190</v>
      </c>
      <c r="C13210" s="537" t="s">
        <v>200</v>
      </c>
      <c r="D13210" s="541" t="s">
        <v>14233</v>
      </c>
      <c r="E13210" s="540" t="s">
        <v>12625</v>
      </c>
      <c r="F13210" s="496">
        <v>69.340000000000003</v>
      </c>
    </row>
    <row r="13211" s="489" customFormat="1">
      <c r="B13211" s="494">
        <v>45191</v>
      </c>
      <c r="C13211" s="537" t="s">
        <v>200</v>
      </c>
      <c r="D13211" s="541" t="s">
        <v>14234</v>
      </c>
      <c r="E13211" s="540" t="s">
        <v>12625</v>
      </c>
      <c r="F13211" s="496">
        <v>117.63</v>
      </c>
    </row>
    <row r="13212" s="489" customFormat="1">
      <c r="B13212" s="494">
        <v>38180</v>
      </c>
      <c r="C13212" s="537" t="s">
        <v>200</v>
      </c>
      <c r="D13212" s="541" t="s">
        <v>2007</v>
      </c>
      <c r="E13212" s="540" t="s">
        <v>12625</v>
      </c>
      <c r="F13212" s="496">
        <v>179.05000000000001</v>
      </c>
    </row>
    <row r="13213" s="489" customFormat="1">
      <c r="B13213" s="494">
        <v>40648</v>
      </c>
      <c r="C13213" s="537" t="s">
        <v>200</v>
      </c>
      <c r="D13213" s="541" t="s">
        <v>2008</v>
      </c>
      <c r="E13213" s="540" t="s">
        <v>12625</v>
      </c>
      <c r="F13213" s="496">
        <v>287.80000000000001</v>
      </c>
    </row>
    <row r="13214" s="489" customFormat="1">
      <c r="B13214" s="494">
        <v>40649</v>
      </c>
      <c r="C13214" s="537" t="s">
        <v>200</v>
      </c>
      <c r="D13214" s="541" t="s">
        <v>2009</v>
      </c>
      <c r="E13214" s="540" t="s">
        <v>12625</v>
      </c>
      <c r="F13214" s="496">
        <v>167.63999999999999</v>
      </c>
    </row>
    <row r="13215" s="489" customFormat="1">
      <c r="B13215" s="494">
        <v>40650</v>
      </c>
      <c r="C13215" s="537" t="s">
        <v>200</v>
      </c>
      <c r="D13215" s="541" t="s">
        <v>14235</v>
      </c>
      <c r="E13215" s="540" t="s">
        <v>12625</v>
      </c>
      <c r="F13215" s="496">
        <v>215.84999999999999</v>
      </c>
    </row>
    <row r="13216" s="489" customFormat="1">
      <c r="B13216" s="494">
        <v>40651</v>
      </c>
      <c r="C13216" s="537" t="s">
        <v>200</v>
      </c>
      <c r="D13216" s="541" t="s">
        <v>14236</v>
      </c>
      <c r="E13216" s="540" t="s">
        <v>12625</v>
      </c>
      <c r="F13216" s="496">
        <v>398.13</v>
      </c>
    </row>
    <row r="13217" s="489" customFormat="1">
      <c r="B13217" s="494">
        <v>40652</v>
      </c>
      <c r="C13217" s="537" t="s">
        <v>200</v>
      </c>
      <c r="D13217" s="541" t="s">
        <v>2010</v>
      </c>
      <c r="E13217" s="540" t="s">
        <v>12625</v>
      </c>
      <c r="F13217" s="496">
        <v>213.44999999999999</v>
      </c>
    </row>
    <row r="13218" s="489" customFormat="1">
      <c r="B13218" s="494">
        <v>40647</v>
      </c>
      <c r="C13218" s="537" t="s">
        <v>200</v>
      </c>
      <c r="D13218" s="541" t="s">
        <v>2011</v>
      </c>
      <c r="E13218" s="540" t="s">
        <v>12625</v>
      </c>
      <c r="F13218" s="496">
        <v>235.03999999999999</v>
      </c>
    </row>
    <row r="13219" s="489" customFormat="1">
      <c r="B13219" s="494">
        <v>40653</v>
      </c>
      <c r="C13219" s="537" t="s">
        <v>200</v>
      </c>
      <c r="D13219" s="541" t="s">
        <v>2012</v>
      </c>
      <c r="E13219" s="540" t="s">
        <v>12625</v>
      </c>
      <c r="F13219" s="496">
        <v>179.88</v>
      </c>
    </row>
    <row r="13220" s="489" customFormat="1">
      <c r="B13220" s="494">
        <v>38135</v>
      </c>
      <c r="C13220" s="537" t="s">
        <v>200</v>
      </c>
      <c r="D13220" s="541" t="s">
        <v>14237</v>
      </c>
      <c r="E13220" s="540" t="s">
        <v>12625</v>
      </c>
      <c r="F13220" s="496">
        <v>88.329999999999998</v>
      </c>
    </row>
    <row r="13221" s="489" customFormat="1">
      <c r="B13221" s="494">
        <v>36178</v>
      </c>
      <c r="C13221" s="537" t="s">
        <v>200</v>
      </c>
      <c r="D13221" s="541" t="s">
        <v>14238</v>
      </c>
      <c r="E13221" s="540" t="s">
        <v>188</v>
      </c>
      <c r="F13221" s="496">
        <v>14.77</v>
      </c>
    </row>
    <row r="13222" s="489" customFormat="1">
      <c r="B13222" s="494">
        <v>38181</v>
      </c>
      <c r="C13222" s="537" t="s">
        <v>200</v>
      </c>
      <c r="D13222" s="541" t="s">
        <v>2013</v>
      </c>
      <c r="E13222" s="540" t="s">
        <v>12625</v>
      </c>
      <c r="F13222" s="496">
        <v>244.43000000000001</v>
      </c>
    </row>
    <row r="13223" s="489" customFormat="1">
      <c r="B13223" s="494">
        <v>38182</v>
      </c>
      <c r="C13223" s="537" t="s">
        <v>200</v>
      </c>
      <c r="D13223" s="541" t="s">
        <v>2014</v>
      </c>
      <c r="E13223" s="540" t="s">
        <v>12625</v>
      </c>
      <c r="F13223" s="496">
        <v>232.83000000000001</v>
      </c>
    </row>
    <row r="13224" s="489" customFormat="1">
      <c r="B13224" s="494">
        <v>38186</v>
      </c>
      <c r="C13224" s="537" t="s">
        <v>200</v>
      </c>
      <c r="D13224" s="541" t="s">
        <v>2015</v>
      </c>
      <c r="E13224" s="540" t="s">
        <v>12625</v>
      </c>
      <c r="F13224" s="496">
        <v>605.20000000000005</v>
      </c>
    </row>
    <row r="13225" s="489" customFormat="1">
      <c r="B13225" s="494">
        <v>38185</v>
      </c>
      <c r="C13225" s="537" t="s">
        <v>200</v>
      </c>
      <c r="D13225" s="541" t="s">
        <v>2016</v>
      </c>
      <c r="E13225" s="540" t="s">
        <v>12625</v>
      </c>
      <c r="F13225" s="496">
        <v>538.84000000000003</v>
      </c>
    </row>
    <row r="13226" s="489" customFormat="1">
      <c r="B13226" s="494">
        <v>40654</v>
      </c>
      <c r="C13226" s="537" t="s">
        <v>200</v>
      </c>
      <c r="D13226" s="541" t="s">
        <v>14239</v>
      </c>
      <c r="E13226" s="540" t="s">
        <v>12625</v>
      </c>
      <c r="F13226" s="496">
        <v>279.41000000000003</v>
      </c>
    </row>
    <row r="13227" s="489" customFormat="1">
      <c r="B13227" s="494">
        <v>44541</v>
      </c>
      <c r="C13227" s="537" t="s">
        <v>200</v>
      </c>
      <c r="D13227" s="541" t="s">
        <v>14240</v>
      </c>
      <c r="E13227" s="540" t="s">
        <v>12625</v>
      </c>
      <c r="F13227" s="496">
        <v>248.28999999999999</v>
      </c>
    </row>
    <row r="13228" s="489" customFormat="1">
      <c r="B13228" s="494">
        <v>4822</v>
      </c>
      <c r="C13228" s="537" t="s">
        <v>200</v>
      </c>
      <c r="D13228" s="541" t="s">
        <v>2017</v>
      </c>
      <c r="E13228" s="540" t="s">
        <v>12625</v>
      </c>
      <c r="F13228" s="496">
        <v>316.17000000000002</v>
      </c>
    </row>
    <row r="13229" s="489" customFormat="1">
      <c r="B13229" s="494">
        <v>4818</v>
      </c>
      <c r="C13229" s="537" t="s">
        <v>200</v>
      </c>
      <c r="D13229" s="541" t="s">
        <v>2018</v>
      </c>
      <c r="E13229" s="540" t="s">
        <v>12625</v>
      </c>
      <c r="F13229" s="496">
        <v>324.98000000000002</v>
      </c>
    </row>
    <row r="13230" s="489" customFormat="1">
      <c r="B13230" s="494">
        <v>39567</v>
      </c>
      <c r="C13230" s="537" t="s">
        <v>200</v>
      </c>
      <c r="D13230" s="541" t="s">
        <v>14241</v>
      </c>
      <c r="E13230" s="540" t="s">
        <v>12625</v>
      </c>
      <c r="F13230" s="496">
        <v>44.079999999999998</v>
      </c>
    </row>
    <row r="13231" s="489" customFormat="1">
      <c r="B13231" s="494">
        <v>39566</v>
      </c>
      <c r="C13231" s="537" t="s">
        <v>200</v>
      </c>
      <c r="D13231" s="541" t="s">
        <v>14242</v>
      </c>
      <c r="E13231" s="540" t="s">
        <v>12625</v>
      </c>
      <c r="F13231" s="496">
        <v>46.649999999999999</v>
      </c>
    </row>
    <row r="13232" s="489" customFormat="1">
      <c r="B13232" s="494">
        <v>39416</v>
      </c>
      <c r="C13232" s="537" t="s">
        <v>200</v>
      </c>
      <c r="D13232" s="541" t="s">
        <v>14243</v>
      </c>
      <c r="E13232" s="540" t="s">
        <v>12625</v>
      </c>
      <c r="F13232" s="496">
        <v>28.43</v>
      </c>
    </row>
    <row r="13233" s="489" customFormat="1">
      <c r="B13233" s="494">
        <v>39417</v>
      </c>
      <c r="C13233" s="537" t="s">
        <v>200</v>
      </c>
      <c r="D13233" s="541" t="s">
        <v>14244</v>
      </c>
      <c r="E13233" s="540" t="s">
        <v>12625</v>
      </c>
      <c r="F13233" s="496">
        <v>27.73</v>
      </c>
    </row>
    <row r="13234" s="489" customFormat="1">
      <c r="B13234" s="494">
        <v>43742</v>
      </c>
      <c r="C13234" s="537" t="s">
        <v>200</v>
      </c>
      <c r="D13234" s="541" t="s">
        <v>14245</v>
      </c>
      <c r="E13234" s="540" t="s">
        <v>12625</v>
      </c>
      <c r="F13234" s="496">
        <v>29.91</v>
      </c>
    </row>
    <row r="13235" s="489" customFormat="1">
      <c r="B13235" s="494">
        <v>39414</v>
      </c>
      <c r="C13235" s="537" t="s">
        <v>200</v>
      </c>
      <c r="D13235" s="541" t="s">
        <v>14246</v>
      </c>
      <c r="E13235" s="540" t="s">
        <v>12625</v>
      </c>
      <c r="F13235" s="496">
        <v>26.93</v>
      </c>
    </row>
    <row r="13236" s="489" customFormat="1">
      <c r="B13236" s="494">
        <v>39415</v>
      </c>
      <c r="C13236" s="537" t="s">
        <v>200</v>
      </c>
      <c r="D13236" s="541" t="s">
        <v>14247</v>
      </c>
      <c r="E13236" s="540" t="s">
        <v>12625</v>
      </c>
      <c r="F13236" s="496">
        <v>23.210000000000001</v>
      </c>
    </row>
    <row r="13237" s="489" customFormat="1">
      <c r="B13237" s="494">
        <v>43740</v>
      </c>
      <c r="C13237" s="537" t="s">
        <v>200</v>
      </c>
      <c r="D13237" s="541" t="s">
        <v>14248</v>
      </c>
      <c r="E13237" s="540" t="s">
        <v>12625</v>
      </c>
      <c r="F13237" s="496">
        <v>28.34</v>
      </c>
    </row>
    <row r="13238" s="489" customFormat="1">
      <c r="B13238" s="494">
        <v>39412</v>
      </c>
      <c r="C13238" s="537" t="s">
        <v>200</v>
      </c>
      <c r="D13238" s="541" t="s">
        <v>14249</v>
      </c>
      <c r="E13238" s="540" t="s">
        <v>12625</v>
      </c>
      <c r="F13238" s="496">
        <v>19.440000000000001</v>
      </c>
    </row>
    <row r="13239" s="489" customFormat="1">
      <c r="B13239" s="494">
        <v>39413</v>
      </c>
      <c r="C13239" s="537" t="s">
        <v>200</v>
      </c>
      <c r="D13239" s="541" t="s">
        <v>14250</v>
      </c>
      <c r="E13239" s="540" t="s">
        <v>12625</v>
      </c>
      <c r="F13239" s="496">
        <v>21.02</v>
      </c>
    </row>
    <row r="13240" s="489" customFormat="1">
      <c r="B13240" s="494">
        <v>43741</v>
      </c>
      <c r="C13240" s="537" t="s">
        <v>200</v>
      </c>
      <c r="D13240" s="541" t="s">
        <v>14251</v>
      </c>
      <c r="E13240" s="540" t="s">
        <v>12625</v>
      </c>
      <c r="F13240" s="496">
        <v>22.41</v>
      </c>
    </row>
    <row r="13241" s="489" customFormat="1">
      <c r="B13241" s="494">
        <v>11062</v>
      </c>
      <c r="C13241" s="537" t="s">
        <v>200</v>
      </c>
      <c r="D13241" s="541" t="s">
        <v>14252</v>
      </c>
      <c r="E13241" s="540" t="s">
        <v>12625</v>
      </c>
      <c r="F13241" s="496">
        <v>43.82</v>
      </c>
    </row>
    <row r="13242" s="489" customFormat="1">
      <c r="B13242" s="494">
        <v>11063</v>
      </c>
      <c r="C13242" s="537" t="s">
        <v>200</v>
      </c>
      <c r="D13242" s="541" t="s">
        <v>14253</v>
      </c>
      <c r="E13242" s="540" t="s">
        <v>12625</v>
      </c>
      <c r="F13242" s="496">
        <v>26.82</v>
      </c>
    </row>
    <row r="13243" s="489" customFormat="1">
      <c r="B13243" s="494">
        <v>13521</v>
      </c>
      <c r="C13243" s="537" t="s">
        <v>200</v>
      </c>
      <c r="D13243" s="541" t="s">
        <v>14254</v>
      </c>
      <c r="E13243" s="540" t="s">
        <v>188</v>
      </c>
      <c r="F13243" s="496">
        <v>145.03</v>
      </c>
    </row>
    <row r="13244" s="489" customFormat="1">
      <c r="B13244" s="494">
        <v>10851</v>
      </c>
      <c r="C13244" s="537" t="s">
        <v>200</v>
      </c>
      <c r="D13244" s="541" t="s">
        <v>2019</v>
      </c>
      <c r="E13244" s="540" t="s">
        <v>188</v>
      </c>
      <c r="F13244" s="496">
        <v>73.439999999999998</v>
      </c>
    </row>
    <row r="13245" s="489" customFormat="1">
      <c r="B13245" s="494">
        <v>39515</v>
      </c>
      <c r="C13245" s="537" t="s">
        <v>200</v>
      </c>
      <c r="D13245" s="541" t="s">
        <v>2020</v>
      </c>
      <c r="E13245" s="540" t="s">
        <v>188</v>
      </c>
      <c r="F13245" s="496"/>
    </row>
    <row r="13246" s="489" customFormat="1">
      <c r="B13246" s="494">
        <v>39516</v>
      </c>
      <c r="C13246" s="537" t="s">
        <v>200</v>
      </c>
      <c r="D13246" s="541" t="s">
        <v>2021</v>
      </c>
      <c r="E13246" s="540" t="s">
        <v>188</v>
      </c>
      <c r="F13246" s="496"/>
    </row>
    <row r="13247" s="489" customFormat="1">
      <c r="B13247" s="494">
        <v>39514</v>
      </c>
      <c r="C13247" s="537" t="s">
        <v>200</v>
      </c>
      <c r="D13247" s="541" t="s">
        <v>2022</v>
      </c>
      <c r="E13247" s="540" t="s">
        <v>188</v>
      </c>
      <c r="F13247" s="496"/>
    </row>
    <row r="13248" s="489" customFormat="1">
      <c r="B13248" s="494">
        <v>4812</v>
      </c>
      <c r="C13248" s="537" t="s">
        <v>200</v>
      </c>
      <c r="D13248" s="541" t="s">
        <v>14255</v>
      </c>
      <c r="E13248" s="540" t="s">
        <v>12625</v>
      </c>
      <c r="F13248" s="496">
        <v>11.66</v>
      </c>
    </row>
    <row r="13249" s="489" customFormat="1">
      <c r="B13249" s="494">
        <v>10849</v>
      </c>
      <c r="C13249" s="537" t="s">
        <v>200</v>
      </c>
      <c r="D13249" s="541" t="s">
        <v>2023</v>
      </c>
      <c r="E13249" s="540" t="s">
        <v>188</v>
      </c>
      <c r="F13249" s="496">
        <v>2109.6199999999999</v>
      </c>
    </row>
    <row r="13250" s="489" customFormat="1">
      <c r="B13250" s="494">
        <v>10848</v>
      </c>
      <c r="C13250" s="537" t="s">
        <v>200</v>
      </c>
      <c r="D13250" s="541" t="s">
        <v>2024</v>
      </c>
      <c r="E13250" s="540" t="s">
        <v>188</v>
      </c>
      <c r="F13250" s="496">
        <v>1325.0999999999999</v>
      </c>
    </row>
    <row r="13251" s="489" customFormat="1">
      <c r="B13251" s="494">
        <v>4813</v>
      </c>
      <c r="C13251" s="537" t="s">
        <v>200</v>
      </c>
      <c r="D13251" s="541" t="s">
        <v>14256</v>
      </c>
      <c r="E13251" s="540" t="s">
        <v>12625</v>
      </c>
      <c r="F13251" s="496">
        <v>439.5</v>
      </c>
    </row>
    <row r="13252" s="489" customFormat="1">
      <c r="B13252" s="494">
        <v>37560</v>
      </c>
      <c r="C13252" s="537" t="s">
        <v>200</v>
      </c>
      <c r="D13252" s="541" t="s">
        <v>14257</v>
      </c>
      <c r="E13252" s="540" t="s">
        <v>188</v>
      </c>
      <c r="F13252" s="496">
        <v>19.68</v>
      </c>
    </row>
    <row r="13253" s="489" customFormat="1">
      <c r="B13253" s="494">
        <v>37557</v>
      </c>
      <c r="C13253" s="537" t="s">
        <v>200</v>
      </c>
      <c r="D13253" s="541" t="s">
        <v>14258</v>
      </c>
      <c r="E13253" s="540" t="s">
        <v>188</v>
      </c>
      <c r="F13253" s="496">
        <v>5.9699999999999998</v>
      </c>
    </row>
    <row r="13254" s="489" customFormat="1">
      <c r="B13254" s="494">
        <v>37556</v>
      </c>
      <c r="C13254" s="537" t="s">
        <v>200</v>
      </c>
      <c r="D13254" s="541" t="s">
        <v>14259</v>
      </c>
      <c r="E13254" s="540" t="s">
        <v>188</v>
      </c>
      <c r="F13254" s="496">
        <v>11.56</v>
      </c>
    </row>
    <row r="13255" s="489" customFormat="1">
      <c r="B13255" s="494">
        <v>37559</v>
      </c>
      <c r="C13255" s="537" t="s">
        <v>200</v>
      </c>
      <c r="D13255" s="541" t="s">
        <v>14260</v>
      </c>
      <c r="E13255" s="540" t="s">
        <v>188</v>
      </c>
      <c r="F13255" s="496">
        <v>14.18</v>
      </c>
    </row>
    <row r="13256" s="489" customFormat="1">
      <c r="B13256" s="494">
        <v>37539</v>
      </c>
      <c r="C13256" s="537" t="s">
        <v>200</v>
      </c>
      <c r="D13256" s="541" t="s">
        <v>14261</v>
      </c>
      <c r="E13256" s="540" t="s">
        <v>188</v>
      </c>
      <c r="F13256" s="496">
        <v>10</v>
      </c>
    </row>
    <row r="13257" s="489" customFormat="1">
      <c r="B13257" s="494">
        <v>37558</v>
      </c>
      <c r="C13257" s="537" t="s">
        <v>200</v>
      </c>
      <c r="D13257" s="541" t="s">
        <v>14262</v>
      </c>
      <c r="E13257" s="540" t="s">
        <v>188</v>
      </c>
      <c r="F13257" s="496">
        <v>18.640000000000001</v>
      </c>
    </row>
    <row r="13258" s="489" customFormat="1">
      <c r="B13258" s="494">
        <v>34723</v>
      </c>
      <c r="C13258" s="537" t="s">
        <v>200</v>
      </c>
      <c r="D13258" s="541" t="s">
        <v>2025</v>
      </c>
      <c r="E13258" s="540" t="s">
        <v>12625</v>
      </c>
      <c r="F13258" s="496">
        <v>1015.25</v>
      </c>
    </row>
    <row r="13259" s="489" customFormat="1">
      <c r="B13259" s="494">
        <v>34721</v>
      </c>
      <c r="C13259" s="537" t="s">
        <v>200</v>
      </c>
      <c r="D13259" s="541" t="s">
        <v>2026</v>
      </c>
      <c r="E13259" s="540" t="s">
        <v>12625</v>
      </c>
      <c r="F13259" s="496">
        <v>1265.77</v>
      </c>
    </row>
    <row r="13260" s="489" customFormat="1">
      <c r="B13260" s="494">
        <v>4309</v>
      </c>
      <c r="C13260" s="537" t="s">
        <v>200</v>
      </c>
      <c r="D13260" s="541" t="s">
        <v>2027</v>
      </c>
      <c r="E13260" s="540" t="s">
        <v>188</v>
      </c>
      <c r="F13260" s="496">
        <v>7.4400000000000004</v>
      </c>
    </row>
    <row r="13261" s="489" customFormat="1">
      <c r="B13261" s="494">
        <v>4307</v>
      </c>
      <c r="C13261" s="537" t="s">
        <v>200</v>
      </c>
      <c r="D13261" s="541" t="s">
        <v>2028</v>
      </c>
      <c r="E13261" s="540" t="s">
        <v>188</v>
      </c>
      <c r="F13261" s="496">
        <v>12.73</v>
      </c>
    </row>
    <row r="13262" s="489" customFormat="1">
      <c r="B13262" s="494">
        <v>10850</v>
      </c>
      <c r="C13262" s="537" t="s">
        <v>200</v>
      </c>
      <c r="D13262" s="541" t="s">
        <v>2029</v>
      </c>
      <c r="E13262" s="540" t="s">
        <v>188</v>
      </c>
      <c r="F13262" s="496">
        <v>65.920000000000002</v>
      </c>
    </row>
    <row r="13263" s="489" customFormat="1">
      <c r="B13263" s="494">
        <v>42438</v>
      </c>
      <c r="C13263" s="537" t="s">
        <v>200</v>
      </c>
      <c r="D13263" s="541" t="s">
        <v>14263</v>
      </c>
      <c r="E13263" s="540" t="s">
        <v>188</v>
      </c>
      <c r="F13263" s="496"/>
    </row>
    <row r="13264" s="489" customFormat="1">
      <c r="B13264" s="494">
        <v>4792</v>
      </c>
      <c r="C13264" s="537" t="s">
        <v>200</v>
      </c>
      <c r="D13264" s="541" t="s">
        <v>2030</v>
      </c>
      <c r="E13264" s="540" t="s">
        <v>12625</v>
      </c>
      <c r="F13264" s="496">
        <v>171.88</v>
      </c>
    </row>
    <row r="13265" s="489" customFormat="1">
      <c r="B13265" s="494">
        <v>4790</v>
      </c>
      <c r="C13265" s="537" t="s">
        <v>200</v>
      </c>
      <c r="D13265" s="541" t="s">
        <v>2031</v>
      </c>
      <c r="E13265" s="540" t="s">
        <v>12625</v>
      </c>
      <c r="F13265" s="496">
        <v>103.34</v>
      </c>
    </row>
    <row r="13266" s="489" customFormat="1">
      <c r="B13266" s="494">
        <v>40671</v>
      </c>
      <c r="C13266" s="537" t="s">
        <v>200</v>
      </c>
      <c r="D13266" s="541" t="s">
        <v>14264</v>
      </c>
      <c r="E13266" s="540" t="s">
        <v>12625</v>
      </c>
      <c r="F13266" s="496">
        <v>92.079999999999998</v>
      </c>
    </row>
    <row r="13267" s="489" customFormat="1">
      <c r="B13267" s="494">
        <v>7552</v>
      </c>
      <c r="C13267" s="537" t="s">
        <v>200</v>
      </c>
      <c r="D13267" s="541" t="s">
        <v>2032</v>
      </c>
      <c r="E13267" s="540" t="s">
        <v>188</v>
      </c>
      <c r="F13267" s="496">
        <v>31.649999999999999</v>
      </c>
    </row>
    <row r="13268" s="489" customFormat="1">
      <c r="B13268" s="494">
        <v>4893</v>
      </c>
      <c r="C13268" s="537" t="s">
        <v>200</v>
      </c>
      <c r="D13268" s="541" t="s">
        <v>2033</v>
      </c>
      <c r="E13268" s="540" t="s">
        <v>188</v>
      </c>
      <c r="F13268" s="496">
        <v>14.09</v>
      </c>
    </row>
    <row r="13269" s="489" customFormat="1">
      <c r="B13269" s="494">
        <v>4894</v>
      </c>
      <c r="C13269" s="537" t="s">
        <v>200</v>
      </c>
      <c r="D13269" s="541" t="s">
        <v>2034</v>
      </c>
      <c r="E13269" s="540" t="s">
        <v>188</v>
      </c>
      <c r="F13269" s="496">
        <v>12.09</v>
      </c>
    </row>
    <row r="13270" s="489" customFormat="1">
      <c r="B13270" s="494">
        <v>4890</v>
      </c>
      <c r="C13270" s="537" t="s">
        <v>200</v>
      </c>
      <c r="D13270" s="541" t="s">
        <v>2036</v>
      </c>
      <c r="E13270" s="540" t="s">
        <v>188</v>
      </c>
      <c r="F13270" s="496">
        <v>7.7400000000000002</v>
      </c>
    </row>
    <row r="13271" s="489" customFormat="1">
      <c r="B13271" s="494">
        <v>4888</v>
      </c>
      <c r="C13271" s="537" t="s">
        <v>200</v>
      </c>
      <c r="D13271" s="541" t="s">
        <v>2035</v>
      </c>
      <c r="E13271" s="540" t="s">
        <v>188</v>
      </c>
      <c r="F13271" s="496">
        <v>4.1200000000000001</v>
      </c>
    </row>
    <row r="13272" s="489" customFormat="1">
      <c r="B13272" s="494">
        <v>12411</v>
      </c>
      <c r="C13272" s="537" t="s">
        <v>200</v>
      </c>
      <c r="D13272" s="541" t="s">
        <v>2037</v>
      </c>
      <c r="E13272" s="540" t="s">
        <v>188</v>
      </c>
      <c r="F13272" s="496">
        <v>41.659999999999997</v>
      </c>
    </row>
    <row r="13273" s="489" customFormat="1">
      <c r="B13273" s="494">
        <v>4891</v>
      </c>
      <c r="C13273" s="537" t="s">
        <v>200</v>
      </c>
      <c r="D13273" s="541" t="s">
        <v>2038</v>
      </c>
      <c r="E13273" s="540" t="s">
        <v>188</v>
      </c>
      <c r="F13273" s="496">
        <v>20.829999999999998</v>
      </c>
    </row>
    <row r="13274" s="489" customFormat="1">
      <c r="B13274" s="494">
        <v>4892</v>
      </c>
      <c r="C13274" s="537" t="s">
        <v>200</v>
      </c>
      <c r="D13274" s="541" t="s">
        <v>2040</v>
      </c>
      <c r="E13274" s="540" t="s">
        <v>188</v>
      </c>
      <c r="F13274" s="496">
        <v>58.340000000000003</v>
      </c>
    </row>
    <row r="13275" s="489" customFormat="1">
      <c r="B13275" s="494">
        <v>4889</v>
      </c>
      <c r="C13275" s="537" t="s">
        <v>200</v>
      </c>
      <c r="D13275" s="541" t="s">
        <v>2039</v>
      </c>
      <c r="E13275" s="540" t="s">
        <v>188</v>
      </c>
      <c r="F13275" s="496">
        <v>5.5700000000000003</v>
      </c>
    </row>
    <row r="13276" s="489" customFormat="1">
      <c r="B13276" s="494">
        <v>12412</v>
      </c>
      <c r="C13276" s="537" t="s">
        <v>200</v>
      </c>
      <c r="D13276" s="541" t="s">
        <v>2041</v>
      </c>
      <c r="E13276" s="540" t="s">
        <v>188</v>
      </c>
      <c r="F13276" s="496">
        <v>108.43000000000001</v>
      </c>
    </row>
    <row r="13277" s="489" customFormat="1">
      <c r="B13277" s="494">
        <v>4907</v>
      </c>
      <c r="C13277" s="537" t="s">
        <v>200</v>
      </c>
      <c r="D13277" s="541" t="s">
        <v>14265</v>
      </c>
      <c r="E13277" s="540" t="s">
        <v>188</v>
      </c>
      <c r="F13277" s="496">
        <v>22.370000000000001</v>
      </c>
    </row>
    <row r="13278" s="489" customFormat="1">
      <c r="B13278" s="494">
        <v>4902</v>
      </c>
      <c r="C13278" s="537" t="s">
        <v>200</v>
      </c>
      <c r="D13278" s="541" t="s">
        <v>14266</v>
      </c>
      <c r="E13278" s="540" t="s">
        <v>188</v>
      </c>
      <c r="F13278" s="496">
        <v>58.039999999999999</v>
      </c>
    </row>
    <row r="13279" s="489" customFormat="1">
      <c r="B13279" s="494">
        <v>4741</v>
      </c>
      <c r="C13279" s="537" t="s">
        <v>200</v>
      </c>
      <c r="D13279" s="541" t="s">
        <v>2042</v>
      </c>
      <c r="E13279" s="540" t="s">
        <v>12626</v>
      </c>
      <c r="F13279" s="496">
        <v>119.89</v>
      </c>
    </row>
    <row r="13280" s="489" customFormat="1">
      <c r="B13280" s="494">
        <v>4752</v>
      </c>
      <c r="C13280" s="537" t="s">
        <v>200</v>
      </c>
      <c r="D13280" s="541" t="s">
        <v>14267</v>
      </c>
      <c r="E13280" s="540" t="s">
        <v>157</v>
      </c>
      <c r="F13280" s="496">
        <v>22.370000000000001</v>
      </c>
    </row>
    <row r="13281" s="489" customFormat="1">
      <c r="B13281" s="494">
        <v>41091</v>
      </c>
      <c r="C13281" s="537" t="s">
        <v>200</v>
      </c>
      <c r="D13281" s="541" t="s">
        <v>2043</v>
      </c>
      <c r="E13281" s="540" t="s">
        <v>185</v>
      </c>
      <c r="F13281" s="496">
        <v>3949.02</v>
      </c>
    </row>
    <row r="13282" s="489" customFormat="1">
      <c r="B13282" s="494">
        <v>13954</v>
      </c>
      <c r="C13282" s="537" t="s">
        <v>200</v>
      </c>
      <c r="D13282" s="541" t="s">
        <v>2044</v>
      </c>
      <c r="E13282" s="540" t="s">
        <v>188</v>
      </c>
      <c r="F13282" s="496"/>
    </row>
    <row r="13283" s="489" customFormat="1">
      <c r="B13283" s="494">
        <v>3411</v>
      </c>
      <c r="C13283" s="537" t="s">
        <v>200</v>
      </c>
      <c r="D13283" s="541" t="s">
        <v>2045</v>
      </c>
      <c r="E13283" s="540" t="s">
        <v>186</v>
      </c>
      <c r="F13283" s="496">
        <v>35.770000000000003</v>
      </c>
    </row>
    <row r="13284" s="489" customFormat="1">
      <c r="B13284" s="494">
        <v>39995</v>
      </c>
      <c r="C13284" s="537" t="s">
        <v>200</v>
      </c>
      <c r="D13284" s="541" t="s">
        <v>2046</v>
      </c>
      <c r="E13284" s="540" t="s">
        <v>12626</v>
      </c>
      <c r="F13284" s="496">
        <v>275.23000000000002</v>
      </c>
    </row>
    <row r="13285" s="489" customFormat="1">
      <c r="B13285" s="494">
        <v>11615</v>
      </c>
      <c r="C13285" s="537" t="s">
        <v>200</v>
      </c>
      <c r="D13285" s="541" t="s">
        <v>2047</v>
      </c>
      <c r="E13285" s="540" t="s">
        <v>12625</v>
      </c>
      <c r="F13285" s="496">
        <v>2.3300000000000001</v>
      </c>
    </row>
    <row r="13286" s="489" customFormat="1">
      <c r="B13286" s="494">
        <v>3408</v>
      </c>
      <c r="C13286" s="537" t="s">
        <v>200</v>
      </c>
      <c r="D13286" s="541" t="s">
        <v>2048</v>
      </c>
      <c r="E13286" s="540" t="s">
        <v>12625</v>
      </c>
      <c r="F13286" s="496">
        <v>6.2000000000000002</v>
      </c>
    </row>
    <row r="13287" s="489" customFormat="1">
      <c r="B13287" s="494">
        <v>3409</v>
      </c>
      <c r="C13287" s="537" t="s">
        <v>200</v>
      </c>
      <c r="D13287" s="541" t="s">
        <v>2049</v>
      </c>
      <c r="E13287" s="540" t="s">
        <v>12625</v>
      </c>
      <c r="F13287" s="496">
        <v>15.5</v>
      </c>
    </row>
    <row r="13288" s="489" customFormat="1">
      <c r="B13288" s="494">
        <v>11427</v>
      </c>
      <c r="C13288" s="537" t="s">
        <v>200</v>
      </c>
      <c r="D13288" s="541" t="s">
        <v>2050</v>
      </c>
      <c r="E13288" s="540" t="s">
        <v>186</v>
      </c>
      <c r="F13288" s="496"/>
    </row>
    <row r="13289" s="489" customFormat="1">
      <c r="B13289" s="494">
        <v>4491</v>
      </c>
      <c r="C13289" s="537" t="s">
        <v>200</v>
      </c>
      <c r="D13289" s="541" t="s">
        <v>14268</v>
      </c>
      <c r="E13289" s="540" t="s">
        <v>143</v>
      </c>
      <c r="F13289" s="496">
        <v>7.8799999999999999</v>
      </c>
    </row>
    <row r="13290" s="489" customFormat="1">
      <c r="B13290" s="494">
        <v>2745</v>
      </c>
      <c r="C13290" s="537" t="s">
        <v>200</v>
      </c>
      <c r="D13290" s="541" t="s">
        <v>14269</v>
      </c>
      <c r="E13290" s="540" t="s">
        <v>143</v>
      </c>
      <c r="F13290" s="496">
        <v>3.1499999999999999</v>
      </c>
    </row>
    <row r="13291" s="489" customFormat="1">
      <c r="B13291" s="494">
        <v>14439</v>
      </c>
      <c r="C13291" s="537" t="s">
        <v>200</v>
      </c>
      <c r="D13291" s="541" t="s">
        <v>14270</v>
      </c>
      <c r="E13291" s="540" t="s">
        <v>143</v>
      </c>
      <c r="F13291" s="496">
        <v>3.9100000000000001</v>
      </c>
    </row>
    <row r="13292" s="489" customFormat="1">
      <c r="B13292" s="494">
        <v>45238</v>
      </c>
      <c r="C13292" s="537" t="s">
        <v>200</v>
      </c>
      <c r="D13292" s="541" t="s">
        <v>14271</v>
      </c>
      <c r="E13292" s="540" t="s">
        <v>188</v>
      </c>
      <c r="F13292" s="496">
        <v>28.300000000000001</v>
      </c>
    </row>
    <row r="13293" s="489" customFormat="1">
      <c r="B13293" s="494">
        <v>44496</v>
      </c>
      <c r="C13293" s="537" t="s">
        <v>200</v>
      </c>
      <c r="D13293" s="541" t="s">
        <v>2051</v>
      </c>
      <c r="E13293" s="540" t="s">
        <v>188</v>
      </c>
      <c r="F13293" s="496">
        <v>193.5</v>
      </c>
    </row>
    <row r="13294" s="489" customFormat="1">
      <c r="B13294" s="494">
        <v>12362</v>
      </c>
      <c r="C13294" s="537" t="s">
        <v>200</v>
      </c>
      <c r="D13294" s="541" t="s">
        <v>2052</v>
      </c>
      <c r="E13294" s="540" t="s">
        <v>188</v>
      </c>
      <c r="F13294" s="496"/>
    </row>
    <row r="13295" s="489" customFormat="1">
      <c r="B13295" s="494">
        <v>421</v>
      </c>
      <c r="C13295" s="537" t="s">
        <v>200</v>
      </c>
      <c r="D13295" s="541" t="s">
        <v>14272</v>
      </c>
      <c r="E13295" s="540" t="s">
        <v>188</v>
      </c>
      <c r="F13295" s="496"/>
    </row>
    <row r="13296" s="489" customFormat="1">
      <c r="B13296" s="494">
        <v>14148</v>
      </c>
      <c r="C13296" s="537" t="s">
        <v>200</v>
      </c>
      <c r="D13296" s="541" t="s">
        <v>14273</v>
      </c>
      <c r="E13296" s="540" t="s">
        <v>188</v>
      </c>
      <c r="F13296" s="496">
        <v>2</v>
      </c>
    </row>
    <row r="13297" s="489" customFormat="1">
      <c r="B13297" s="494">
        <v>4341</v>
      </c>
      <c r="C13297" s="537" t="s">
        <v>200</v>
      </c>
      <c r="D13297" s="541" t="s">
        <v>2053</v>
      </c>
      <c r="E13297" s="540" t="s">
        <v>188</v>
      </c>
      <c r="F13297" s="496">
        <v>1.3</v>
      </c>
    </row>
    <row r="13298" s="489" customFormat="1">
      <c r="B13298" s="494">
        <v>4337</v>
      </c>
      <c r="C13298" s="537" t="s">
        <v>200</v>
      </c>
      <c r="D13298" s="541" t="s">
        <v>2054</v>
      </c>
      <c r="E13298" s="540" t="s">
        <v>188</v>
      </c>
      <c r="F13298" s="496">
        <v>3.2799999999999998</v>
      </c>
    </row>
    <row r="13299" s="489" customFormat="1">
      <c r="B13299" s="494">
        <v>11971</v>
      </c>
      <c r="C13299" s="537" t="s">
        <v>200</v>
      </c>
      <c r="D13299" s="541" t="s">
        <v>2057</v>
      </c>
      <c r="E13299" s="540" t="s">
        <v>188</v>
      </c>
      <c r="F13299" s="496">
        <v>5.4299999999999997</v>
      </c>
    </row>
    <row r="13300" s="489" customFormat="1">
      <c r="B13300" s="494">
        <v>4339</v>
      </c>
      <c r="C13300" s="537" t="s">
        <v>200</v>
      </c>
      <c r="D13300" s="541" t="s">
        <v>2055</v>
      </c>
      <c r="E13300" s="540" t="s">
        <v>188</v>
      </c>
      <c r="F13300" s="496">
        <v>0.69999999999999996</v>
      </c>
    </row>
    <row r="13301" s="489" customFormat="1">
      <c r="B13301" s="494">
        <v>39997</v>
      </c>
      <c r="C13301" s="537" t="s">
        <v>200</v>
      </c>
      <c r="D13301" s="541" t="s">
        <v>2056</v>
      </c>
      <c r="E13301" s="540" t="s">
        <v>188</v>
      </c>
      <c r="F13301" s="496">
        <v>0.39000000000000001</v>
      </c>
    </row>
    <row r="13302" s="489" customFormat="1">
      <c r="B13302" s="494">
        <v>4342</v>
      </c>
      <c r="C13302" s="537" t="s">
        <v>200</v>
      </c>
      <c r="D13302" s="541" t="s">
        <v>2058</v>
      </c>
      <c r="E13302" s="540" t="s">
        <v>188</v>
      </c>
      <c r="F13302" s="496">
        <v>0.28999999999999998</v>
      </c>
    </row>
    <row r="13303" s="489" customFormat="1">
      <c r="B13303" s="494">
        <v>4330</v>
      </c>
      <c r="C13303" s="537" t="s">
        <v>200</v>
      </c>
      <c r="D13303" s="541" t="s">
        <v>2059</v>
      </c>
      <c r="E13303" s="540" t="s">
        <v>188</v>
      </c>
      <c r="F13303" s="496">
        <v>0.19</v>
      </c>
    </row>
    <row r="13304" s="489" customFormat="1">
      <c r="B13304" s="494">
        <v>4340</v>
      </c>
      <c r="C13304" s="537" t="s">
        <v>200</v>
      </c>
      <c r="D13304" s="541" t="s">
        <v>2060</v>
      </c>
      <c r="E13304" s="540" t="s">
        <v>188</v>
      </c>
      <c r="F13304" s="496">
        <v>1.52</v>
      </c>
    </row>
    <row r="13305" s="489" customFormat="1">
      <c r="B13305" s="494">
        <v>5088</v>
      </c>
      <c r="C13305" s="537" t="s">
        <v>200</v>
      </c>
      <c r="D13305" s="541" t="s">
        <v>14274</v>
      </c>
      <c r="E13305" s="540" t="s">
        <v>188</v>
      </c>
      <c r="F13305" s="496">
        <v>7.5</v>
      </c>
    </row>
    <row r="13306" s="489" customFormat="1">
      <c r="B13306" s="494">
        <v>11154</v>
      </c>
      <c r="C13306" s="537" t="s">
        <v>200</v>
      </c>
      <c r="D13306" s="541" t="s">
        <v>14275</v>
      </c>
      <c r="E13306" s="540" t="s">
        <v>188</v>
      </c>
      <c r="F13306" s="496">
        <v>1187.4200000000001</v>
      </c>
    </row>
    <row r="13307" s="489" customFormat="1">
      <c r="B13307" s="494">
        <v>4989</v>
      </c>
      <c r="C13307" s="537" t="s">
        <v>200</v>
      </c>
      <c r="D13307" s="541" t="s">
        <v>14276</v>
      </c>
      <c r="E13307" s="540" t="s">
        <v>188</v>
      </c>
      <c r="F13307" s="496">
        <v>326.49000000000001</v>
      </c>
    </row>
    <row r="13308" s="489" customFormat="1">
      <c r="B13308" s="494">
        <v>4982</v>
      </c>
      <c r="C13308" s="537" t="s">
        <v>200</v>
      </c>
      <c r="D13308" s="541" t="s">
        <v>14277</v>
      </c>
      <c r="E13308" s="540" t="s">
        <v>188</v>
      </c>
      <c r="F13308" s="496">
        <v>306.23000000000002</v>
      </c>
    </row>
    <row r="13309" s="489" customFormat="1">
      <c r="B13309" s="494">
        <v>4962</v>
      </c>
      <c r="C13309" s="537" t="s">
        <v>200</v>
      </c>
      <c r="D13309" s="541" t="s">
        <v>14278</v>
      </c>
      <c r="E13309" s="540" t="s">
        <v>188</v>
      </c>
      <c r="F13309" s="496">
        <v>241.5</v>
      </c>
    </row>
    <row r="13310" s="489" customFormat="1">
      <c r="B13310" s="494">
        <v>4981</v>
      </c>
      <c r="C13310" s="537" t="s">
        <v>200</v>
      </c>
      <c r="D13310" s="541" t="s">
        <v>14279</v>
      </c>
      <c r="E13310" s="540" t="s">
        <v>188</v>
      </c>
      <c r="F13310" s="496">
        <v>215</v>
      </c>
    </row>
    <row r="13311" s="489" customFormat="1">
      <c r="B13311" s="494">
        <v>4964</v>
      </c>
      <c r="C13311" s="537" t="s">
        <v>200</v>
      </c>
      <c r="D13311" s="541" t="s">
        <v>14280</v>
      </c>
      <c r="E13311" s="540" t="s">
        <v>188</v>
      </c>
      <c r="F13311" s="496">
        <v>272.75</v>
      </c>
    </row>
    <row r="13312" s="489" customFormat="1">
      <c r="B13312" s="494">
        <v>4992</v>
      </c>
      <c r="C13312" s="537" t="s">
        <v>200</v>
      </c>
      <c r="D13312" s="541" t="s">
        <v>14281</v>
      </c>
      <c r="E13312" s="540" t="s">
        <v>188</v>
      </c>
      <c r="F13312" s="496">
        <v>266.43000000000001</v>
      </c>
    </row>
    <row r="13313" s="489" customFormat="1">
      <c r="B13313" s="494">
        <v>4987</v>
      </c>
      <c r="C13313" s="537" t="s">
        <v>200</v>
      </c>
      <c r="D13313" s="541" t="s">
        <v>14282</v>
      </c>
      <c r="E13313" s="540" t="s">
        <v>188</v>
      </c>
      <c r="F13313" s="496">
        <v>304.81999999999999</v>
      </c>
    </row>
    <row r="13314" s="489" customFormat="1">
      <c r="B13314" s="494">
        <v>4930</v>
      </c>
      <c r="C13314" s="537" t="s">
        <v>200</v>
      </c>
      <c r="D13314" s="541" t="s">
        <v>14283</v>
      </c>
      <c r="E13314" s="540" t="s">
        <v>12625</v>
      </c>
      <c r="F13314" s="496">
        <v>502.94999999999999</v>
      </c>
    </row>
    <row r="13315" s="489" customFormat="1">
      <c r="B13315" s="494">
        <v>4998</v>
      </c>
      <c r="C13315" s="537" t="s">
        <v>200</v>
      </c>
      <c r="D13315" s="541" t="s">
        <v>14284</v>
      </c>
      <c r="E13315" s="540" t="s">
        <v>12625</v>
      </c>
      <c r="F13315" s="496">
        <v>1014.64</v>
      </c>
    </row>
    <row r="13316" s="489" customFormat="1">
      <c r="B13316" s="494">
        <v>39021</v>
      </c>
      <c r="C13316" s="537" t="s">
        <v>200</v>
      </c>
      <c r="D13316" s="541" t="s">
        <v>14285</v>
      </c>
      <c r="E13316" s="540" t="s">
        <v>188</v>
      </c>
      <c r="F13316" s="496">
        <v>534.75999999999999</v>
      </c>
    </row>
    <row r="13317" s="489" customFormat="1">
      <c r="B13317" s="494">
        <v>39022</v>
      </c>
      <c r="C13317" s="537" t="s">
        <v>200</v>
      </c>
      <c r="D13317" s="541" t="s">
        <v>14286</v>
      </c>
      <c r="E13317" s="540" t="s">
        <v>188</v>
      </c>
      <c r="F13317" s="496">
        <v>479</v>
      </c>
    </row>
    <row r="13318" s="489" customFormat="1">
      <c r="B13318" s="494">
        <v>39024</v>
      </c>
      <c r="C13318" s="537" t="s">
        <v>200</v>
      </c>
      <c r="D13318" s="541" t="s">
        <v>14287</v>
      </c>
      <c r="E13318" s="540" t="s">
        <v>188</v>
      </c>
      <c r="F13318" s="496"/>
    </row>
    <row r="13319" s="489" customFormat="1">
      <c r="B13319" s="494">
        <v>4914</v>
      </c>
      <c r="C13319" s="537" t="s">
        <v>200</v>
      </c>
      <c r="D13319" s="541" t="s">
        <v>2061</v>
      </c>
      <c r="E13319" s="540" t="s">
        <v>12625</v>
      </c>
      <c r="F13319" s="496"/>
    </row>
    <row r="13320" s="489" customFormat="1">
      <c r="B13320" s="494">
        <v>4917</v>
      </c>
      <c r="C13320" s="537" t="s">
        <v>200</v>
      </c>
      <c r="D13320" s="541" t="s">
        <v>2062</v>
      </c>
      <c r="E13320" s="540" t="s">
        <v>12625</v>
      </c>
      <c r="F13320" s="496"/>
    </row>
    <row r="13321" s="489" customFormat="1">
      <c r="B13321" s="494">
        <v>39025</v>
      </c>
      <c r="C13321" s="537" t="s">
        <v>200</v>
      </c>
      <c r="D13321" s="541" t="s">
        <v>14288</v>
      </c>
      <c r="E13321" s="540" t="s">
        <v>188</v>
      </c>
      <c r="F13321" s="496"/>
    </row>
    <row r="13322" s="489" customFormat="1">
      <c r="B13322" s="494">
        <v>4922</v>
      </c>
      <c r="C13322" s="537" t="s">
        <v>200</v>
      </c>
      <c r="D13322" s="541" t="s">
        <v>2063</v>
      </c>
      <c r="E13322" s="540" t="s">
        <v>12625</v>
      </c>
      <c r="F13322" s="496"/>
    </row>
    <row r="13323" s="489" customFormat="1">
      <c r="B13323" s="494">
        <v>4911</v>
      </c>
      <c r="C13323" s="537" t="s">
        <v>200</v>
      </c>
      <c r="D13323" s="541" t="s">
        <v>2064</v>
      </c>
      <c r="E13323" s="540" t="s">
        <v>12625</v>
      </c>
      <c r="F13323" s="496">
        <v>323.95999999999998</v>
      </c>
    </row>
    <row r="13324" s="489" customFormat="1">
      <c r="B13324" s="494">
        <v>37518</v>
      </c>
      <c r="C13324" s="537" t="s">
        <v>200</v>
      </c>
      <c r="D13324" s="541" t="s">
        <v>14289</v>
      </c>
      <c r="E13324" s="540" t="s">
        <v>12625</v>
      </c>
      <c r="F13324" s="496">
        <v>526.42999999999995</v>
      </c>
    </row>
    <row r="13325" s="489" customFormat="1">
      <c r="B13325" s="494">
        <v>4910</v>
      </c>
      <c r="C13325" s="537" t="s">
        <v>200</v>
      </c>
      <c r="D13325" s="541" t="s">
        <v>2065</v>
      </c>
      <c r="E13325" s="540" t="s">
        <v>12625</v>
      </c>
      <c r="F13325" s="496">
        <v>443.79000000000002</v>
      </c>
    </row>
    <row r="13326" s="489" customFormat="1">
      <c r="B13326" s="494">
        <v>4943</v>
      </c>
      <c r="C13326" s="537" t="s">
        <v>200</v>
      </c>
      <c r="D13326" s="541" t="s">
        <v>2066</v>
      </c>
      <c r="E13326" s="540" t="s">
        <v>12625</v>
      </c>
      <c r="F13326" s="496">
        <v>661.13999999999999</v>
      </c>
    </row>
    <row r="13327" s="489" customFormat="1">
      <c r="B13327" s="494">
        <v>5002</v>
      </c>
      <c r="C13327" s="537" t="s">
        <v>200</v>
      </c>
      <c r="D13327" s="541" t="s">
        <v>2067</v>
      </c>
      <c r="E13327" s="540" t="s">
        <v>12625</v>
      </c>
      <c r="F13327" s="496">
        <v>739.64999999999998</v>
      </c>
    </row>
    <row r="13328" s="489" customFormat="1">
      <c r="B13328" s="494">
        <v>4977</v>
      </c>
      <c r="C13328" s="537" t="s">
        <v>200</v>
      </c>
      <c r="D13328" s="541" t="s">
        <v>2068</v>
      </c>
      <c r="E13328" s="540" t="s">
        <v>12625</v>
      </c>
      <c r="F13328" s="496">
        <v>499.29000000000002</v>
      </c>
    </row>
    <row r="13329" s="489" customFormat="1">
      <c r="B13329" s="494">
        <v>11364</v>
      </c>
      <c r="C13329" s="537" t="s">
        <v>200</v>
      </c>
      <c r="D13329" s="541" t="s">
        <v>14290</v>
      </c>
      <c r="E13329" s="540" t="s">
        <v>188</v>
      </c>
      <c r="F13329" s="496">
        <v>184.69999999999999</v>
      </c>
    </row>
    <row r="13330" s="489" customFormat="1">
      <c r="B13330" s="494">
        <v>11365</v>
      </c>
      <c r="C13330" s="537" t="s">
        <v>200</v>
      </c>
      <c r="D13330" s="541" t="s">
        <v>14291</v>
      </c>
      <c r="E13330" s="540" t="s">
        <v>188</v>
      </c>
      <c r="F13330" s="496">
        <v>191.68000000000001</v>
      </c>
    </row>
    <row r="13331" s="489" customFormat="1">
      <c r="B13331" s="494">
        <v>11366</v>
      </c>
      <c r="C13331" s="537" t="s">
        <v>200</v>
      </c>
      <c r="D13331" s="541" t="s">
        <v>14292</v>
      </c>
      <c r="E13331" s="540" t="s">
        <v>188</v>
      </c>
      <c r="F13331" s="496">
        <v>203.75</v>
      </c>
    </row>
    <row r="13332" s="489" customFormat="1">
      <c r="B13332" s="494">
        <v>43777</v>
      </c>
      <c r="C13332" s="537" t="s">
        <v>200</v>
      </c>
      <c r="D13332" s="541" t="s">
        <v>14293</v>
      </c>
      <c r="E13332" s="540" t="s">
        <v>188</v>
      </c>
      <c r="F13332" s="496">
        <v>239.34</v>
      </c>
    </row>
    <row r="13333" s="489" customFormat="1">
      <c r="B13333" s="494">
        <v>20322</v>
      </c>
      <c r="C13333" s="537" t="s">
        <v>200</v>
      </c>
      <c r="D13333" s="541" t="s">
        <v>14294</v>
      </c>
      <c r="E13333" s="540" t="s">
        <v>188</v>
      </c>
      <c r="F13333" s="496">
        <v>222.18000000000001</v>
      </c>
    </row>
    <row r="13334" s="489" customFormat="1">
      <c r="B13334" s="494">
        <v>10553</v>
      </c>
      <c r="C13334" s="537" t="s">
        <v>200</v>
      </c>
      <c r="D13334" s="541" t="s">
        <v>14295</v>
      </c>
      <c r="E13334" s="540" t="s">
        <v>188</v>
      </c>
      <c r="F13334" s="496">
        <v>201.74000000000001</v>
      </c>
    </row>
    <row r="13335" s="489" customFormat="1">
      <c r="B13335" s="494">
        <v>5020</v>
      </c>
      <c r="C13335" s="537" t="s">
        <v>200</v>
      </c>
      <c r="D13335" s="541" t="s">
        <v>14296</v>
      </c>
      <c r="E13335" s="540" t="s">
        <v>188</v>
      </c>
      <c r="F13335" s="496">
        <v>212.69</v>
      </c>
    </row>
    <row r="13336" s="489" customFormat="1">
      <c r="B13336" s="494">
        <v>10554</v>
      </c>
      <c r="C13336" s="537" t="s">
        <v>200</v>
      </c>
      <c r="D13336" s="541" t="s">
        <v>14297</v>
      </c>
      <c r="E13336" s="540" t="s">
        <v>188</v>
      </c>
      <c r="F13336" s="496">
        <v>203.52000000000001</v>
      </c>
    </row>
    <row r="13337" s="489" customFormat="1">
      <c r="B13337" s="494">
        <v>10555</v>
      </c>
      <c r="C13337" s="537" t="s">
        <v>200</v>
      </c>
      <c r="D13337" s="541" t="s">
        <v>14298</v>
      </c>
      <c r="E13337" s="540" t="s">
        <v>188</v>
      </c>
      <c r="F13337" s="496">
        <v>221.94999999999999</v>
      </c>
    </row>
    <row r="13338" s="489" customFormat="1">
      <c r="B13338" s="494">
        <v>10556</v>
      </c>
      <c r="C13338" s="537" t="s">
        <v>200</v>
      </c>
      <c r="D13338" s="541" t="s">
        <v>14299</v>
      </c>
      <c r="E13338" s="540" t="s">
        <v>188</v>
      </c>
      <c r="F13338" s="496">
        <v>295.11000000000001</v>
      </c>
    </row>
    <row r="13339" s="489" customFormat="1">
      <c r="B13339" s="494">
        <v>39502</v>
      </c>
      <c r="C13339" s="537" t="s">
        <v>200</v>
      </c>
      <c r="D13339" s="541" t="s">
        <v>14300</v>
      </c>
      <c r="E13339" s="540" t="s">
        <v>188</v>
      </c>
      <c r="F13339" s="496">
        <v>414.39999999999998</v>
      </c>
    </row>
    <row r="13340" s="489" customFormat="1">
      <c r="B13340" s="494">
        <v>39504</v>
      </c>
      <c r="C13340" s="537" t="s">
        <v>200</v>
      </c>
      <c r="D13340" s="541" t="s">
        <v>14301</v>
      </c>
      <c r="E13340" s="540" t="s">
        <v>188</v>
      </c>
      <c r="F13340" s="496">
        <v>458.25</v>
      </c>
    </row>
    <row r="13341" s="489" customFormat="1">
      <c r="B13341" s="494">
        <v>39503</v>
      </c>
      <c r="C13341" s="537" t="s">
        <v>200</v>
      </c>
      <c r="D13341" s="541" t="s">
        <v>14302</v>
      </c>
      <c r="E13341" s="540" t="s">
        <v>188</v>
      </c>
      <c r="F13341" s="496">
        <v>482.29000000000002</v>
      </c>
    </row>
    <row r="13342" s="489" customFormat="1">
      <c r="B13342" s="494">
        <v>39505</v>
      </c>
      <c r="C13342" s="537" t="s">
        <v>200</v>
      </c>
      <c r="D13342" s="541" t="s">
        <v>14303</v>
      </c>
      <c r="E13342" s="540" t="s">
        <v>188</v>
      </c>
      <c r="F13342" s="496">
        <v>519.73000000000002</v>
      </c>
    </row>
    <row r="13343" s="489" customFormat="1">
      <c r="B13343" s="494">
        <v>5028</v>
      </c>
      <c r="C13343" s="537" t="s">
        <v>200</v>
      </c>
      <c r="D13343" s="541" t="s">
        <v>2069</v>
      </c>
      <c r="E13343" s="540" t="s">
        <v>12625</v>
      </c>
      <c r="F13343" s="496">
        <v>1221.6900000000001</v>
      </c>
    </row>
    <row r="13344" s="489" customFormat="1">
      <c r="B13344" s="494">
        <v>4969</v>
      </c>
      <c r="C13344" s="537" t="s">
        <v>200</v>
      </c>
      <c r="D13344" s="541" t="s">
        <v>2070</v>
      </c>
      <c r="E13344" s="540" t="s">
        <v>12625</v>
      </c>
      <c r="F13344" s="496">
        <v>706.14999999999998</v>
      </c>
    </row>
    <row r="13345" s="489" customFormat="1">
      <c r="B13345" s="494">
        <v>44471</v>
      </c>
      <c r="C13345" s="537" t="s">
        <v>200</v>
      </c>
      <c r="D13345" s="541" t="s">
        <v>2071</v>
      </c>
      <c r="E13345" s="540" t="s">
        <v>188</v>
      </c>
      <c r="F13345" s="496"/>
    </row>
    <row r="13346" s="489" customFormat="1">
      <c r="B13346" s="494">
        <v>4944</v>
      </c>
      <c r="C13346" s="537" t="s">
        <v>200</v>
      </c>
      <c r="D13346" s="541" t="s">
        <v>14304</v>
      </c>
      <c r="E13346" s="540" t="s">
        <v>12625</v>
      </c>
      <c r="F13346" s="496">
        <v>988.39999999999998</v>
      </c>
    </row>
    <row r="13347" s="489" customFormat="1">
      <c r="B13347" s="494">
        <v>21102</v>
      </c>
      <c r="C13347" s="537" t="s">
        <v>200</v>
      </c>
      <c r="D13347" s="541" t="s">
        <v>2072</v>
      </c>
      <c r="E13347" s="540" t="s">
        <v>188</v>
      </c>
      <c r="F13347" s="496">
        <v>36.609999999999999</v>
      </c>
    </row>
    <row r="13348" s="489" customFormat="1">
      <c r="B13348" s="494">
        <v>21101</v>
      </c>
      <c r="C13348" s="537" t="s">
        <v>200</v>
      </c>
      <c r="D13348" s="541" t="s">
        <v>2073</v>
      </c>
      <c r="E13348" s="540" t="s">
        <v>188</v>
      </c>
      <c r="F13348" s="496">
        <v>23.510000000000002</v>
      </c>
    </row>
    <row r="13349" s="489" customFormat="1">
      <c r="B13349" s="494">
        <v>34713</v>
      </c>
      <c r="C13349" s="537" t="s">
        <v>200</v>
      </c>
      <c r="D13349" s="541" t="s">
        <v>2074</v>
      </c>
      <c r="E13349" s="540" t="s">
        <v>12625</v>
      </c>
      <c r="F13349" s="496">
        <v>223.15000000000001</v>
      </c>
    </row>
    <row r="13350" s="489" customFormat="1">
      <c r="B13350" s="494">
        <v>37563</v>
      </c>
      <c r="C13350" s="537" t="s">
        <v>200</v>
      </c>
      <c r="D13350" s="541" t="s">
        <v>14305</v>
      </c>
      <c r="E13350" s="540" t="s">
        <v>12625</v>
      </c>
      <c r="F13350" s="496">
        <v>553.41999999999996</v>
      </c>
    </row>
    <row r="13351" s="489" customFormat="1">
      <c r="B13351" s="494">
        <v>4948</v>
      </c>
      <c r="C13351" s="537" t="s">
        <v>200</v>
      </c>
      <c r="D13351" s="541" t="s">
        <v>14306</v>
      </c>
      <c r="E13351" s="540" t="s">
        <v>12625</v>
      </c>
      <c r="F13351" s="496">
        <v>481.49000000000001</v>
      </c>
    </row>
    <row r="13352" s="489" customFormat="1">
      <c r="B13352" s="494">
        <v>37561</v>
      </c>
      <c r="C13352" s="537" t="s">
        <v>200</v>
      </c>
      <c r="D13352" s="541" t="s">
        <v>2075</v>
      </c>
      <c r="E13352" s="540" t="s">
        <v>12625</v>
      </c>
      <c r="F13352" s="496">
        <v>449.06</v>
      </c>
    </row>
    <row r="13353" s="489" customFormat="1">
      <c r="B13353" s="494">
        <v>37562</v>
      </c>
      <c r="C13353" s="537" t="s">
        <v>200</v>
      </c>
      <c r="D13353" s="541" t="s">
        <v>2076</v>
      </c>
      <c r="E13353" s="540" t="s">
        <v>12625</v>
      </c>
      <c r="F13353" s="496">
        <v>588.76999999999998</v>
      </c>
    </row>
    <row r="13354" s="489" customFormat="1">
      <c r="B13354" s="494">
        <v>14164</v>
      </c>
      <c r="C13354" s="537" t="s">
        <v>200</v>
      </c>
      <c r="D13354" s="541" t="s">
        <v>14307</v>
      </c>
      <c r="E13354" s="540" t="s">
        <v>188</v>
      </c>
      <c r="F13354" s="496"/>
    </row>
    <row r="13355" s="489" customFormat="1">
      <c r="B13355" s="494">
        <v>14163</v>
      </c>
      <c r="C13355" s="537" t="s">
        <v>200</v>
      </c>
      <c r="D13355" s="541" t="s">
        <v>14308</v>
      </c>
      <c r="E13355" s="540" t="s">
        <v>188</v>
      </c>
      <c r="F13355" s="496"/>
    </row>
    <row r="13356" s="489" customFormat="1">
      <c r="B13356" s="494">
        <v>5051</v>
      </c>
      <c r="C13356" s="537" t="s">
        <v>200</v>
      </c>
      <c r="D13356" s="541" t="s">
        <v>14309</v>
      </c>
      <c r="E13356" s="540" t="s">
        <v>188</v>
      </c>
      <c r="F13356" s="496"/>
    </row>
    <row r="13357" s="489" customFormat="1">
      <c r="B13357" s="494">
        <v>5052</v>
      </c>
      <c r="C13357" s="537" t="s">
        <v>200</v>
      </c>
      <c r="D13357" s="541" t="s">
        <v>2077</v>
      </c>
      <c r="E13357" s="540" t="s">
        <v>188</v>
      </c>
      <c r="F13357" s="496"/>
    </row>
    <row r="13358" s="489" customFormat="1">
      <c r="B13358" s="494">
        <v>14162</v>
      </c>
      <c r="C13358" s="537" t="s">
        <v>200</v>
      </c>
      <c r="D13358" s="541" t="s">
        <v>14310</v>
      </c>
      <c r="E13358" s="540" t="s">
        <v>188</v>
      </c>
      <c r="F13358" s="496"/>
    </row>
    <row r="13359" s="489" customFormat="1">
      <c r="B13359" s="494">
        <v>14166</v>
      </c>
      <c r="C13359" s="537" t="s">
        <v>200</v>
      </c>
      <c r="D13359" s="541" t="s">
        <v>14311</v>
      </c>
      <c r="E13359" s="540" t="s">
        <v>188</v>
      </c>
      <c r="F13359" s="496"/>
    </row>
    <row r="13360" s="489" customFormat="1">
      <c r="B13360" s="494">
        <v>14165</v>
      </c>
      <c r="C13360" s="537" t="s">
        <v>200</v>
      </c>
      <c r="D13360" s="541" t="s">
        <v>14312</v>
      </c>
      <c r="E13360" s="540" t="s">
        <v>188</v>
      </c>
      <c r="F13360" s="496"/>
    </row>
    <row r="13361" s="489" customFormat="1">
      <c r="B13361" s="494">
        <v>5050</v>
      </c>
      <c r="C13361" s="537" t="s">
        <v>200</v>
      </c>
      <c r="D13361" s="541" t="s">
        <v>14313</v>
      </c>
      <c r="E13361" s="540" t="s">
        <v>188</v>
      </c>
      <c r="F13361" s="496"/>
    </row>
    <row r="13362" s="489" customFormat="1">
      <c r="B13362" s="494">
        <v>12366</v>
      </c>
      <c r="C13362" s="537" t="s">
        <v>200</v>
      </c>
      <c r="D13362" s="541" t="s">
        <v>14314</v>
      </c>
      <c r="E13362" s="540" t="s">
        <v>188</v>
      </c>
      <c r="F13362" s="496">
        <v>1589.6099999999999</v>
      </c>
    </row>
    <row r="13363" s="489" customFormat="1">
      <c r="B13363" s="494">
        <v>5045</v>
      </c>
      <c r="C13363" s="537" t="s">
        <v>200</v>
      </c>
      <c r="D13363" s="541" t="s">
        <v>14315</v>
      </c>
      <c r="E13363" s="540" t="s">
        <v>188</v>
      </c>
      <c r="F13363" s="496">
        <v>2195.96</v>
      </c>
    </row>
    <row r="13364" s="489" customFormat="1">
      <c r="B13364" s="494">
        <v>5035</v>
      </c>
      <c r="C13364" s="537" t="s">
        <v>200</v>
      </c>
      <c r="D13364" s="541" t="s">
        <v>14316</v>
      </c>
      <c r="E13364" s="540" t="s">
        <v>188</v>
      </c>
      <c r="F13364" s="496">
        <v>2524.8299999999999</v>
      </c>
    </row>
    <row r="13365" s="489" customFormat="1">
      <c r="B13365" s="494">
        <v>41180</v>
      </c>
      <c r="C13365" s="537" t="s">
        <v>200</v>
      </c>
      <c r="D13365" s="541" t="s">
        <v>14317</v>
      </c>
      <c r="E13365" s="540" t="s">
        <v>188</v>
      </c>
      <c r="F13365" s="496">
        <v>5675.7700000000004</v>
      </c>
    </row>
    <row r="13366" s="489" customFormat="1">
      <c r="B13366" s="494">
        <v>41181</v>
      </c>
      <c r="C13366" s="537" t="s">
        <v>200</v>
      </c>
      <c r="D13366" s="541" t="s">
        <v>14318</v>
      </c>
      <c r="E13366" s="540" t="s">
        <v>188</v>
      </c>
      <c r="F13366" s="496">
        <v>7514.54</v>
      </c>
    </row>
    <row r="13367" s="489" customFormat="1">
      <c r="B13367" s="494">
        <v>41182</v>
      </c>
      <c r="C13367" s="537" t="s">
        <v>200</v>
      </c>
      <c r="D13367" s="541" t="s">
        <v>14319</v>
      </c>
      <c r="E13367" s="540" t="s">
        <v>188</v>
      </c>
      <c r="F13367" s="496">
        <v>10780.23</v>
      </c>
    </row>
    <row r="13368" s="489" customFormat="1">
      <c r="B13368" s="494">
        <v>41183</v>
      </c>
      <c r="C13368" s="537" t="s">
        <v>200</v>
      </c>
      <c r="D13368" s="541" t="s">
        <v>14320</v>
      </c>
      <c r="E13368" s="540" t="s">
        <v>188</v>
      </c>
      <c r="F13368" s="496">
        <v>13459.33</v>
      </c>
    </row>
    <row r="13369" s="489" customFormat="1">
      <c r="B13369" s="494">
        <v>41184</v>
      </c>
      <c r="C13369" s="537" t="s">
        <v>200</v>
      </c>
      <c r="D13369" s="541" t="s">
        <v>14321</v>
      </c>
      <c r="E13369" s="540" t="s">
        <v>188</v>
      </c>
      <c r="F13369" s="496">
        <v>20492.66</v>
      </c>
    </row>
    <row r="13370" s="489" customFormat="1">
      <c r="B13370" s="494">
        <v>41185</v>
      </c>
      <c r="C13370" s="537" t="s">
        <v>200</v>
      </c>
      <c r="D13370" s="541" t="s">
        <v>14322</v>
      </c>
      <c r="E13370" s="540" t="s">
        <v>188</v>
      </c>
      <c r="F13370" s="496">
        <v>7599.6000000000004</v>
      </c>
    </row>
    <row r="13371" s="489" customFormat="1">
      <c r="B13371" s="494">
        <v>41186</v>
      </c>
      <c r="C13371" s="537" t="s">
        <v>200</v>
      </c>
      <c r="D13371" s="541" t="s">
        <v>14323</v>
      </c>
      <c r="E13371" s="540" t="s">
        <v>188</v>
      </c>
      <c r="F13371" s="496">
        <v>10649.959999999999</v>
      </c>
    </row>
    <row r="13372" s="489" customFormat="1">
      <c r="B13372" s="494">
        <v>41187</v>
      </c>
      <c r="C13372" s="537" t="s">
        <v>200</v>
      </c>
      <c r="D13372" s="541" t="s">
        <v>14324</v>
      </c>
      <c r="E13372" s="540" t="s">
        <v>188</v>
      </c>
      <c r="F13372" s="496">
        <v>14282.48</v>
      </c>
    </row>
    <row r="13373" s="489" customFormat="1">
      <c r="B13373" s="494">
        <v>41188</v>
      </c>
      <c r="C13373" s="537" t="s">
        <v>200</v>
      </c>
      <c r="D13373" s="541" t="s">
        <v>14325</v>
      </c>
      <c r="E13373" s="540" t="s">
        <v>188</v>
      </c>
      <c r="F13373" s="496">
        <v>18264.110000000001</v>
      </c>
    </row>
    <row r="13374" s="489" customFormat="1">
      <c r="B13374" s="494">
        <v>5036</v>
      </c>
      <c r="C13374" s="537" t="s">
        <v>200</v>
      </c>
      <c r="D13374" s="541" t="s">
        <v>14326</v>
      </c>
      <c r="E13374" s="540" t="s">
        <v>188</v>
      </c>
      <c r="F13374" s="496">
        <v>3873.54</v>
      </c>
    </row>
    <row r="13375" s="489" customFormat="1">
      <c r="B13375" s="494">
        <v>41189</v>
      </c>
      <c r="C13375" s="537" t="s">
        <v>200</v>
      </c>
      <c r="D13375" s="541" t="s">
        <v>14327</v>
      </c>
      <c r="E13375" s="540" t="s">
        <v>188</v>
      </c>
      <c r="F13375" s="496">
        <v>23480.419999999998</v>
      </c>
    </row>
    <row r="13376" s="489" customFormat="1">
      <c r="B13376" s="494">
        <v>41190</v>
      </c>
      <c r="C13376" s="537" t="s">
        <v>200</v>
      </c>
      <c r="D13376" s="541" t="s">
        <v>14328</v>
      </c>
      <c r="E13376" s="540" t="s">
        <v>188</v>
      </c>
      <c r="F13376" s="496">
        <v>8165.6700000000001</v>
      </c>
    </row>
    <row r="13377" s="489" customFormat="1">
      <c r="B13377" s="494">
        <v>41191</v>
      </c>
      <c r="C13377" s="537" t="s">
        <v>200</v>
      </c>
      <c r="D13377" s="541" t="s">
        <v>14329</v>
      </c>
      <c r="E13377" s="540" t="s">
        <v>188</v>
      </c>
      <c r="F13377" s="496">
        <v>12521.74</v>
      </c>
    </row>
    <row r="13378" s="489" customFormat="1">
      <c r="B13378" s="494">
        <v>41192</v>
      </c>
      <c r="C13378" s="537" t="s">
        <v>200</v>
      </c>
      <c r="D13378" s="541" t="s">
        <v>14330</v>
      </c>
      <c r="E13378" s="540" t="s">
        <v>188</v>
      </c>
      <c r="F13378" s="496">
        <v>13053.82</v>
      </c>
    </row>
    <row r="13379" s="489" customFormat="1">
      <c r="B13379" s="494">
        <v>41193</v>
      </c>
      <c r="C13379" s="537" t="s">
        <v>200</v>
      </c>
      <c r="D13379" s="541" t="s">
        <v>14331</v>
      </c>
      <c r="E13379" s="540" t="s">
        <v>188</v>
      </c>
      <c r="F13379" s="496">
        <v>21329.52</v>
      </c>
    </row>
    <row r="13380" s="489" customFormat="1">
      <c r="B13380" s="494">
        <v>41194</v>
      </c>
      <c r="C13380" s="537" t="s">
        <v>200</v>
      </c>
      <c r="D13380" s="541" t="s">
        <v>14332</v>
      </c>
      <c r="E13380" s="540" t="s">
        <v>188</v>
      </c>
      <c r="F13380" s="496">
        <v>25450.950000000001</v>
      </c>
    </row>
    <row r="13381" s="489" customFormat="1">
      <c r="B13381" s="494">
        <v>5044</v>
      </c>
      <c r="C13381" s="537" t="s">
        <v>200</v>
      </c>
      <c r="D13381" s="541" t="s">
        <v>14333</v>
      </c>
      <c r="E13381" s="540" t="s">
        <v>188</v>
      </c>
      <c r="F13381" s="496">
        <v>1369.52</v>
      </c>
    </row>
    <row r="13382" s="489" customFormat="1">
      <c r="B13382" s="494">
        <v>5059</v>
      </c>
      <c r="C13382" s="537" t="s">
        <v>200</v>
      </c>
      <c r="D13382" s="541" t="s">
        <v>14334</v>
      </c>
      <c r="E13382" s="540" t="s">
        <v>188</v>
      </c>
      <c r="F13382" s="496">
        <v>1637.78</v>
      </c>
    </row>
    <row r="13383" s="489" customFormat="1">
      <c r="B13383" s="494">
        <v>41201</v>
      </c>
      <c r="C13383" s="537" t="s">
        <v>200</v>
      </c>
      <c r="D13383" s="541" t="s">
        <v>14335</v>
      </c>
      <c r="E13383" s="540" t="s">
        <v>188</v>
      </c>
      <c r="F13383" s="496">
        <v>3323.7399999999998</v>
      </c>
    </row>
    <row r="13384" s="489" customFormat="1">
      <c r="B13384" s="494">
        <v>41199</v>
      </c>
      <c r="C13384" s="537" t="s">
        <v>200</v>
      </c>
      <c r="D13384" s="541" t="s">
        <v>14336</v>
      </c>
      <c r="E13384" s="540" t="s">
        <v>188</v>
      </c>
      <c r="F13384" s="496">
        <v>1068.04</v>
      </c>
    </row>
    <row r="13385" s="489" customFormat="1">
      <c r="B13385" s="494">
        <v>5057</v>
      </c>
      <c r="C13385" s="537" t="s">
        <v>200</v>
      </c>
      <c r="D13385" s="541" t="s">
        <v>14337</v>
      </c>
      <c r="E13385" s="540" t="s">
        <v>188</v>
      </c>
      <c r="F13385" s="496">
        <v>1445.9300000000001</v>
      </c>
    </row>
    <row r="13386" s="489" customFormat="1">
      <c r="B13386" s="494">
        <v>41200</v>
      </c>
      <c r="C13386" s="537" t="s">
        <v>200</v>
      </c>
      <c r="D13386" s="541" t="s">
        <v>14338</v>
      </c>
      <c r="E13386" s="540" t="s">
        <v>188</v>
      </c>
      <c r="F13386" s="496">
        <v>2078.79</v>
      </c>
    </row>
    <row r="13387" s="489" customFormat="1">
      <c r="B13387" s="494">
        <v>41205</v>
      </c>
      <c r="C13387" s="537" t="s">
        <v>200</v>
      </c>
      <c r="D13387" s="541" t="s">
        <v>14339</v>
      </c>
      <c r="E13387" s="540" t="s">
        <v>188</v>
      </c>
      <c r="F13387" s="496">
        <v>3851.9499999999998</v>
      </c>
    </row>
    <row r="13388" s="489" customFormat="1">
      <c r="B13388" s="494">
        <v>41202</v>
      </c>
      <c r="C13388" s="537" t="s">
        <v>200</v>
      </c>
      <c r="D13388" s="541" t="s">
        <v>14340</v>
      </c>
      <c r="E13388" s="540" t="s">
        <v>188</v>
      </c>
      <c r="F13388" s="496">
        <v>1124.02</v>
      </c>
    </row>
    <row r="13389" s="489" customFormat="1">
      <c r="B13389" s="494">
        <v>41206</v>
      </c>
      <c r="C13389" s="537" t="s">
        <v>200</v>
      </c>
      <c r="D13389" s="541" t="s">
        <v>14341</v>
      </c>
      <c r="E13389" s="540" t="s">
        <v>188</v>
      </c>
      <c r="F13389" s="496">
        <v>5078.6199999999999</v>
      </c>
    </row>
    <row r="13390" s="489" customFormat="1">
      <c r="B13390" s="494">
        <v>12372</v>
      </c>
      <c r="C13390" s="537" t="s">
        <v>200</v>
      </c>
      <c r="D13390" s="541" t="s">
        <v>14342</v>
      </c>
      <c r="E13390" s="540" t="s">
        <v>188</v>
      </c>
      <c r="F13390" s="496">
        <v>1180.23</v>
      </c>
    </row>
    <row r="13391" s="489" customFormat="1">
      <c r="B13391" s="494">
        <v>41207</v>
      </c>
      <c r="C13391" s="537" t="s">
        <v>200</v>
      </c>
      <c r="D13391" s="541" t="s">
        <v>14343</v>
      </c>
      <c r="E13391" s="540" t="s">
        <v>188</v>
      </c>
      <c r="F13391" s="496">
        <v>6836.8299999999999</v>
      </c>
    </row>
    <row r="13392" s="489" customFormat="1">
      <c r="B13392" s="494">
        <v>41203</v>
      </c>
      <c r="C13392" s="537" t="s">
        <v>200</v>
      </c>
      <c r="D13392" s="541" t="s">
        <v>14344</v>
      </c>
      <c r="E13392" s="540" t="s">
        <v>188</v>
      </c>
      <c r="F13392" s="496">
        <v>1800.5599999999999</v>
      </c>
    </row>
    <row r="13393" s="489" customFormat="1">
      <c r="B13393" s="494">
        <v>41204</v>
      </c>
      <c r="C13393" s="537" t="s">
        <v>200</v>
      </c>
      <c r="D13393" s="541" t="s">
        <v>14345</v>
      </c>
      <c r="E13393" s="540" t="s">
        <v>188</v>
      </c>
      <c r="F13393" s="496">
        <v>2545.54</v>
      </c>
    </row>
    <row r="13394" s="489" customFormat="1">
      <c r="B13394" s="494">
        <v>41210</v>
      </c>
      <c r="C13394" s="537" t="s">
        <v>200</v>
      </c>
      <c r="D13394" s="541" t="s">
        <v>14346</v>
      </c>
      <c r="E13394" s="540" t="s">
        <v>188</v>
      </c>
      <c r="F13394" s="496">
        <v>4252.2600000000002</v>
      </c>
    </row>
    <row r="13395" s="489" customFormat="1">
      <c r="B13395" s="494">
        <v>41208</v>
      </c>
      <c r="C13395" s="537" t="s">
        <v>200</v>
      </c>
      <c r="D13395" s="541" t="s">
        <v>14347</v>
      </c>
      <c r="E13395" s="540" t="s">
        <v>188</v>
      </c>
      <c r="F13395" s="496">
        <v>1488.54</v>
      </c>
    </row>
    <row r="13396" s="489" customFormat="1">
      <c r="B13396" s="494">
        <v>41211</v>
      </c>
      <c r="C13396" s="537" t="s">
        <v>200</v>
      </c>
      <c r="D13396" s="541" t="s">
        <v>14348</v>
      </c>
      <c r="E13396" s="540" t="s">
        <v>188</v>
      </c>
      <c r="F13396" s="496">
        <v>5991.3699999999999</v>
      </c>
    </row>
    <row r="13397" s="489" customFormat="1">
      <c r="B13397" s="494">
        <v>13339</v>
      </c>
      <c r="C13397" s="537" t="s">
        <v>200</v>
      </c>
      <c r="D13397" s="541" t="s">
        <v>14349</v>
      </c>
      <c r="E13397" s="540" t="s">
        <v>188</v>
      </c>
      <c r="F13397" s="496">
        <v>2017.3299999999999</v>
      </c>
    </row>
    <row r="13398" s="489" customFormat="1">
      <c r="B13398" s="494">
        <v>41213</v>
      </c>
      <c r="C13398" s="537" t="s">
        <v>200</v>
      </c>
      <c r="D13398" s="541" t="s">
        <v>14350</v>
      </c>
      <c r="E13398" s="540" t="s">
        <v>188</v>
      </c>
      <c r="F13398" s="496">
        <v>12418.629999999999</v>
      </c>
    </row>
    <row r="13399" s="489" customFormat="1">
      <c r="B13399" s="494">
        <v>41209</v>
      </c>
      <c r="C13399" s="537" t="s">
        <v>200</v>
      </c>
      <c r="D13399" s="541" t="s">
        <v>14351</v>
      </c>
      <c r="E13399" s="540" t="s">
        <v>188</v>
      </c>
      <c r="F13399" s="496">
        <v>2775.5900000000001</v>
      </c>
    </row>
    <row r="13400" s="489" customFormat="1">
      <c r="B13400" s="494">
        <v>41216</v>
      </c>
      <c r="C13400" s="537" t="s">
        <v>200</v>
      </c>
      <c r="D13400" s="541" t="s">
        <v>14352</v>
      </c>
      <c r="E13400" s="540" t="s">
        <v>188</v>
      </c>
      <c r="F13400" s="496">
        <v>5199.0500000000002</v>
      </c>
    </row>
    <row r="13401" s="489" customFormat="1">
      <c r="B13401" s="494">
        <v>41217</v>
      </c>
      <c r="C13401" s="537" t="s">
        <v>200</v>
      </c>
      <c r="D13401" s="541" t="s">
        <v>14353</v>
      </c>
      <c r="E13401" s="540" t="s">
        <v>188</v>
      </c>
      <c r="F13401" s="496">
        <v>8335.9200000000001</v>
      </c>
    </row>
    <row r="13402" s="489" customFormat="1">
      <c r="B13402" s="494">
        <v>41218</v>
      </c>
      <c r="C13402" s="537" t="s">
        <v>200</v>
      </c>
      <c r="D13402" s="541" t="s">
        <v>14354</v>
      </c>
      <c r="E13402" s="540" t="s">
        <v>188</v>
      </c>
      <c r="F13402" s="496">
        <v>11178.73</v>
      </c>
    </row>
    <row r="13403" s="489" customFormat="1">
      <c r="B13403" s="494">
        <v>41214</v>
      </c>
      <c r="C13403" s="537" t="s">
        <v>200</v>
      </c>
      <c r="D13403" s="541" t="s">
        <v>14355</v>
      </c>
      <c r="E13403" s="540" t="s">
        <v>188</v>
      </c>
      <c r="F13403" s="496">
        <v>2357.0100000000002</v>
      </c>
    </row>
    <row r="13404" s="489" customFormat="1">
      <c r="B13404" s="494">
        <v>41215</v>
      </c>
      <c r="C13404" s="537" t="s">
        <v>200</v>
      </c>
      <c r="D13404" s="541" t="s">
        <v>14356</v>
      </c>
      <c r="E13404" s="540" t="s">
        <v>188</v>
      </c>
      <c r="F13404" s="496">
        <v>3548.8099999999999</v>
      </c>
    </row>
    <row r="13405" s="489" customFormat="1">
      <c r="B13405" s="494">
        <v>41221</v>
      </c>
      <c r="C13405" s="537" t="s">
        <v>200</v>
      </c>
      <c r="D13405" s="541" t="s">
        <v>14357</v>
      </c>
      <c r="E13405" s="540" t="s">
        <v>188</v>
      </c>
      <c r="F13405" s="496">
        <v>10275.620000000001</v>
      </c>
    </row>
    <row r="13406" s="489" customFormat="1">
      <c r="B13406" s="494">
        <v>41222</v>
      </c>
      <c r="C13406" s="537" t="s">
        <v>200</v>
      </c>
      <c r="D13406" s="541" t="s">
        <v>14358</v>
      </c>
      <c r="E13406" s="540" t="s">
        <v>188</v>
      </c>
      <c r="F13406" s="496">
        <v>14704.530000000001</v>
      </c>
    </row>
    <row r="13407" s="489" customFormat="1">
      <c r="B13407" s="494">
        <v>41195</v>
      </c>
      <c r="C13407" s="537" t="s">
        <v>200</v>
      </c>
      <c r="D13407" s="541" t="s">
        <v>14359</v>
      </c>
      <c r="E13407" s="540" t="s">
        <v>188</v>
      </c>
      <c r="F13407" s="496">
        <v>755.76999999999998</v>
      </c>
    </row>
    <row r="13408" s="489" customFormat="1">
      <c r="B13408" s="494">
        <v>41198</v>
      </c>
      <c r="C13408" s="537" t="s">
        <v>200</v>
      </c>
      <c r="D13408" s="541" t="s">
        <v>14360</v>
      </c>
      <c r="E13408" s="540" t="s">
        <v>188</v>
      </c>
      <c r="F13408" s="496">
        <v>2953.3699999999999</v>
      </c>
    </row>
    <row r="13409" s="489" customFormat="1">
      <c r="B13409" s="494">
        <v>41196</v>
      </c>
      <c r="C13409" s="537" t="s">
        <v>200</v>
      </c>
      <c r="D13409" s="541" t="s">
        <v>14361</v>
      </c>
      <c r="E13409" s="540" t="s">
        <v>188</v>
      </c>
      <c r="F13409" s="496">
        <v>936.82000000000005</v>
      </c>
    </row>
    <row r="13410" s="489" customFormat="1">
      <c r="B13410" s="494">
        <v>5033</v>
      </c>
      <c r="C13410" s="537" t="s">
        <v>200</v>
      </c>
      <c r="D13410" s="541" t="s">
        <v>14362</v>
      </c>
      <c r="E13410" s="540" t="s">
        <v>188</v>
      </c>
      <c r="F13410" s="496">
        <v>1230</v>
      </c>
    </row>
    <row r="13411" s="489" customFormat="1">
      <c r="B13411" s="494">
        <v>41197</v>
      </c>
      <c r="C13411" s="537" t="s">
        <v>200</v>
      </c>
      <c r="D13411" s="541" t="s">
        <v>14363</v>
      </c>
      <c r="E13411" s="540" t="s">
        <v>188</v>
      </c>
      <c r="F13411" s="496">
        <v>1827.01</v>
      </c>
    </row>
    <row r="13412" s="489" customFormat="1">
      <c r="B13412" s="494">
        <v>12388</v>
      </c>
      <c r="C13412" s="537" t="s">
        <v>200</v>
      </c>
      <c r="D13412" s="541" t="s">
        <v>2078</v>
      </c>
      <c r="E13412" s="540" t="s">
        <v>188</v>
      </c>
      <c r="F13412" s="496"/>
    </row>
    <row r="13413" s="489" customFormat="1">
      <c r="B13413" s="494">
        <v>2731</v>
      </c>
      <c r="C13413" s="537" t="s">
        <v>200</v>
      </c>
      <c r="D13413" s="541" t="s">
        <v>14364</v>
      </c>
      <c r="E13413" s="540" t="s">
        <v>143</v>
      </c>
      <c r="F13413" s="496">
        <v>90.049999999999997</v>
      </c>
    </row>
    <row r="13414" s="489" customFormat="1">
      <c r="B13414" s="494">
        <v>41457</v>
      </c>
      <c r="C13414" s="537" t="s">
        <v>200</v>
      </c>
      <c r="D13414" s="541" t="s">
        <v>14365</v>
      </c>
      <c r="E13414" s="540" t="s">
        <v>188</v>
      </c>
      <c r="F13414" s="496">
        <v>1425.9000000000001</v>
      </c>
    </row>
    <row r="13415" s="489" customFormat="1">
      <c r="B13415" s="494">
        <v>41458</v>
      </c>
      <c r="C13415" s="537" t="s">
        <v>200</v>
      </c>
      <c r="D13415" s="541" t="s">
        <v>14366</v>
      </c>
      <c r="E13415" s="540" t="s">
        <v>188</v>
      </c>
      <c r="F13415" s="496">
        <v>1990.6199999999999</v>
      </c>
    </row>
    <row r="13416" s="489" customFormat="1">
      <c r="B13416" s="494">
        <v>41459</v>
      </c>
      <c r="C13416" s="537" t="s">
        <v>200</v>
      </c>
      <c r="D13416" s="541" t="s">
        <v>14367</v>
      </c>
      <c r="E13416" s="540" t="s">
        <v>188</v>
      </c>
      <c r="F13416" s="496">
        <v>2776.77</v>
      </c>
    </row>
    <row r="13417" s="489" customFormat="1">
      <c r="B13417" s="494">
        <v>41461</v>
      </c>
      <c r="C13417" s="537" t="s">
        <v>200</v>
      </c>
      <c r="D13417" s="541" t="s">
        <v>14368</v>
      </c>
      <c r="E13417" s="540" t="s">
        <v>188</v>
      </c>
      <c r="F13417" s="496">
        <v>3785.98</v>
      </c>
    </row>
    <row r="13418" s="489" customFormat="1">
      <c r="B13418" s="494">
        <v>44537</v>
      </c>
      <c r="C13418" s="537" t="s">
        <v>200</v>
      </c>
      <c r="D13418" s="541" t="s">
        <v>2079</v>
      </c>
      <c r="E13418" s="540" t="s">
        <v>751</v>
      </c>
      <c r="F13418" s="496">
        <v>313.63</v>
      </c>
    </row>
    <row r="13419" s="489" customFormat="1">
      <c r="B13419" s="494">
        <v>11844</v>
      </c>
      <c r="C13419" s="537" t="s">
        <v>200</v>
      </c>
      <c r="D13419" s="541" t="s">
        <v>14369</v>
      </c>
      <c r="E13419" s="540" t="s">
        <v>143</v>
      </c>
      <c r="F13419" s="496">
        <v>71.739999999999995</v>
      </c>
    </row>
    <row r="13420" s="489" customFormat="1">
      <c r="B13420" s="494">
        <v>4465</v>
      </c>
      <c r="C13420" s="537" t="s">
        <v>200</v>
      </c>
      <c r="D13420" s="541" t="s">
        <v>14370</v>
      </c>
      <c r="E13420" s="540" t="s">
        <v>143</v>
      </c>
      <c r="F13420" s="496">
        <v>59.619999999999997</v>
      </c>
    </row>
    <row r="13421" s="489" customFormat="1">
      <c r="B13421" s="494">
        <v>35273</v>
      </c>
      <c r="C13421" s="537" t="s">
        <v>200</v>
      </c>
      <c r="D13421" s="541" t="s">
        <v>14371</v>
      </c>
      <c r="E13421" s="540" t="s">
        <v>143</v>
      </c>
      <c r="F13421" s="496">
        <v>71.5</v>
      </c>
    </row>
    <row r="13422" s="489" customFormat="1">
      <c r="B13422" s="494">
        <v>4470</v>
      </c>
      <c r="C13422" s="537" t="s">
        <v>200</v>
      </c>
      <c r="D13422" s="541" t="s">
        <v>14372</v>
      </c>
      <c r="E13422" s="540" t="s">
        <v>143</v>
      </c>
      <c r="F13422" s="496">
        <v>165.00999999999999</v>
      </c>
    </row>
    <row r="13423" s="489" customFormat="1">
      <c r="B13423" s="494">
        <v>20204</v>
      </c>
      <c r="C13423" s="537" t="s">
        <v>200</v>
      </c>
      <c r="D13423" s="541" t="s">
        <v>14373</v>
      </c>
      <c r="E13423" s="540" t="s">
        <v>143</v>
      </c>
      <c r="F13423" s="496">
        <v>110</v>
      </c>
    </row>
    <row r="13424" s="489" customFormat="1">
      <c r="B13424" s="494">
        <v>20208</v>
      </c>
      <c r="C13424" s="537" t="s">
        <v>200</v>
      </c>
      <c r="D13424" s="541" t="s">
        <v>14374</v>
      </c>
      <c r="E13424" s="540" t="s">
        <v>143</v>
      </c>
      <c r="F13424" s="496">
        <v>148.50999999999999</v>
      </c>
    </row>
    <row r="13425" s="489" customFormat="1">
      <c r="B13425" s="494">
        <v>4437</v>
      </c>
      <c r="C13425" s="537" t="s">
        <v>200</v>
      </c>
      <c r="D13425" s="541" t="s">
        <v>14375</v>
      </c>
      <c r="E13425" s="540" t="s">
        <v>143</v>
      </c>
      <c r="F13425" s="496">
        <v>123.75</v>
      </c>
    </row>
    <row r="13426" s="489" customFormat="1">
      <c r="B13426" s="494">
        <v>14580</v>
      </c>
      <c r="C13426" s="537" t="s">
        <v>200</v>
      </c>
      <c r="D13426" s="541" t="s">
        <v>14376</v>
      </c>
      <c r="E13426" s="540" t="s">
        <v>143</v>
      </c>
      <c r="F13426" s="496">
        <v>123.75</v>
      </c>
    </row>
    <row r="13427" s="489" customFormat="1">
      <c r="B13427" s="494">
        <v>5065</v>
      </c>
      <c r="C13427" s="537" t="s">
        <v>200</v>
      </c>
      <c r="D13427" s="541" t="s">
        <v>2081</v>
      </c>
      <c r="E13427" s="540" t="s">
        <v>186</v>
      </c>
      <c r="F13427" s="496">
        <v>33.420000000000002</v>
      </c>
    </row>
    <row r="13428" s="489" customFormat="1">
      <c r="B13428" s="494">
        <v>5072</v>
      </c>
      <c r="C13428" s="537" t="s">
        <v>200</v>
      </c>
      <c r="D13428" s="541" t="s">
        <v>2082</v>
      </c>
      <c r="E13428" s="540" t="s">
        <v>186</v>
      </c>
      <c r="F13428" s="496">
        <v>30.91</v>
      </c>
    </row>
    <row r="13429" s="489" customFormat="1">
      <c r="B13429" s="494">
        <v>5066</v>
      </c>
      <c r="C13429" s="537" t="s">
        <v>200</v>
      </c>
      <c r="D13429" s="541" t="s">
        <v>2083</v>
      </c>
      <c r="E13429" s="540" t="s">
        <v>186</v>
      </c>
      <c r="F13429" s="496">
        <v>23.149999999999999</v>
      </c>
    </row>
    <row r="13430" s="489" customFormat="1">
      <c r="B13430" s="494">
        <v>5063</v>
      </c>
      <c r="C13430" s="537" t="s">
        <v>200</v>
      </c>
      <c r="D13430" s="541" t="s">
        <v>2084</v>
      </c>
      <c r="E13430" s="540" t="s">
        <v>186</v>
      </c>
      <c r="F13430" s="496">
        <v>20.960000000000001</v>
      </c>
    </row>
    <row r="13431" s="489" customFormat="1">
      <c r="B13431" s="494">
        <v>20247</v>
      </c>
      <c r="C13431" s="537" t="s">
        <v>200</v>
      </c>
      <c r="D13431" s="541" t="s">
        <v>2085</v>
      </c>
      <c r="E13431" s="540" t="s">
        <v>186</v>
      </c>
      <c r="F13431" s="496">
        <v>19.449999999999999</v>
      </c>
    </row>
    <row r="13432" s="489" customFormat="1">
      <c r="B13432" s="494">
        <v>5074</v>
      </c>
      <c r="C13432" s="537" t="s">
        <v>200</v>
      </c>
      <c r="D13432" s="541" t="s">
        <v>2086</v>
      </c>
      <c r="E13432" s="540" t="s">
        <v>186</v>
      </c>
      <c r="F13432" s="496">
        <v>19.68</v>
      </c>
    </row>
    <row r="13433" s="489" customFormat="1">
      <c r="B13433" s="494">
        <v>5067</v>
      </c>
      <c r="C13433" s="537" t="s">
        <v>200</v>
      </c>
      <c r="D13433" s="541" t="s">
        <v>2087</v>
      </c>
      <c r="E13433" s="540" t="s">
        <v>186</v>
      </c>
      <c r="F13433" s="496">
        <v>18.719999999999999</v>
      </c>
    </row>
    <row r="13434" s="489" customFormat="1">
      <c r="B13434" s="494">
        <v>5078</v>
      </c>
      <c r="C13434" s="537" t="s">
        <v>200</v>
      </c>
      <c r="D13434" s="541" t="s">
        <v>2088</v>
      </c>
      <c r="E13434" s="540" t="s">
        <v>186</v>
      </c>
      <c r="F13434" s="496">
        <v>18.510000000000002</v>
      </c>
    </row>
    <row r="13435" s="489" customFormat="1">
      <c r="B13435" s="494">
        <v>5068</v>
      </c>
      <c r="C13435" s="537" t="s">
        <v>200</v>
      </c>
      <c r="D13435" s="541" t="s">
        <v>2089</v>
      </c>
      <c r="E13435" s="540" t="s">
        <v>186</v>
      </c>
      <c r="F13435" s="496">
        <v>17.57</v>
      </c>
    </row>
    <row r="13436" s="489" customFormat="1">
      <c r="B13436" s="494">
        <v>5073</v>
      </c>
      <c r="C13436" s="537" t="s">
        <v>200</v>
      </c>
      <c r="D13436" s="541" t="s">
        <v>2090</v>
      </c>
      <c r="E13436" s="540" t="s">
        <v>186</v>
      </c>
      <c r="F13436" s="496">
        <v>17.899999999999999</v>
      </c>
    </row>
    <row r="13437" s="489" customFormat="1">
      <c r="B13437" s="494">
        <v>5069</v>
      </c>
      <c r="C13437" s="537" t="s">
        <v>200</v>
      </c>
      <c r="D13437" s="541" t="s">
        <v>2091</v>
      </c>
      <c r="E13437" s="540" t="s">
        <v>186</v>
      </c>
      <c r="F13437" s="496">
        <v>17.899999999999999</v>
      </c>
    </row>
    <row r="13438" s="489" customFormat="1">
      <c r="B13438" s="494">
        <v>5070</v>
      </c>
      <c r="C13438" s="537" t="s">
        <v>200</v>
      </c>
      <c r="D13438" s="541" t="s">
        <v>2092</v>
      </c>
      <c r="E13438" s="540" t="s">
        <v>186</v>
      </c>
      <c r="F13438" s="496">
        <v>18.100000000000001</v>
      </c>
    </row>
    <row r="13439" s="489" customFormat="1">
      <c r="B13439" s="494">
        <v>5071</v>
      </c>
      <c r="C13439" s="537" t="s">
        <v>200</v>
      </c>
      <c r="D13439" s="541" t="s">
        <v>2093</v>
      </c>
      <c r="E13439" s="540" t="s">
        <v>186</v>
      </c>
      <c r="F13439" s="496">
        <v>17.57</v>
      </c>
    </row>
    <row r="13440" s="489" customFormat="1">
      <c r="B13440" s="494">
        <v>5061</v>
      </c>
      <c r="C13440" s="537" t="s">
        <v>200</v>
      </c>
      <c r="D13440" s="541" t="s">
        <v>2094</v>
      </c>
      <c r="E13440" s="540" t="s">
        <v>186</v>
      </c>
      <c r="F13440" s="496">
        <v>17.27</v>
      </c>
    </row>
    <row r="13441" s="489" customFormat="1">
      <c r="B13441" s="494">
        <v>5075</v>
      </c>
      <c r="C13441" s="537" t="s">
        <v>200</v>
      </c>
      <c r="D13441" s="541" t="s">
        <v>2095</v>
      </c>
      <c r="E13441" s="540" t="s">
        <v>186</v>
      </c>
      <c r="F13441" s="496">
        <v>17.57</v>
      </c>
    </row>
    <row r="13442" s="489" customFormat="1">
      <c r="B13442" s="494">
        <v>5062</v>
      </c>
      <c r="C13442" s="537" t="s">
        <v>200</v>
      </c>
      <c r="D13442" s="541" t="s">
        <v>2096</v>
      </c>
      <c r="E13442" s="540" t="s">
        <v>186</v>
      </c>
      <c r="F13442" s="496">
        <v>17.800000000000001</v>
      </c>
    </row>
    <row r="13443" s="489" customFormat="1">
      <c r="B13443" s="494">
        <v>39027</v>
      </c>
      <c r="C13443" s="537" t="s">
        <v>200</v>
      </c>
      <c r="D13443" s="541" t="s">
        <v>14377</v>
      </c>
      <c r="E13443" s="540" t="s">
        <v>186</v>
      </c>
      <c r="F13443" s="496">
        <v>17.550000000000001</v>
      </c>
    </row>
    <row r="13444" s="489" customFormat="1">
      <c r="B13444" s="494">
        <v>40568</v>
      </c>
      <c r="C13444" s="537" t="s">
        <v>200</v>
      </c>
      <c r="D13444" s="541" t="s">
        <v>2097</v>
      </c>
      <c r="E13444" s="540" t="s">
        <v>186</v>
      </c>
      <c r="F13444" s="496">
        <v>17.699999999999999</v>
      </c>
    </row>
    <row r="13445" s="489" customFormat="1">
      <c r="B13445" s="494">
        <v>40304</v>
      </c>
      <c r="C13445" s="537" t="s">
        <v>200</v>
      </c>
      <c r="D13445" s="541" t="s">
        <v>2080</v>
      </c>
      <c r="E13445" s="540" t="s">
        <v>186</v>
      </c>
      <c r="F13445" s="496">
        <v>21.68</v>
      </c>
    </row>
    <row r="13446" s="489" customFormat="1">
      <c r="B13446" s="494">
        <v>39026</v>
      </c>
      <c r="C13446" s="537" t="s">
        <v>200</v>
      </c>
      <c r="D13446" s="541" t="s">
        <v>2098</v>
      </c>
      <c r="E13446" s="540" t="s">
        <v>186</v>
      </c>
      <c r="F13446" s="496">
        <v>19.75</v>
      </c>
    </row>
    <row r="13447" s="489" customFormat="1">
      <c r="B13447" s="494">
        <v>42431</v>
      </c>
      <c r="C13447" s="537" t="s">
        <v>200</v>
      </c>
      <c r="D13447" s="541" t="s">
        <v>2099</v>
      </c>
      <c r="E13447" s="540" t="s">
        <v>188</v>
      </c>
      <c r="F13447" s="496"/>
    </row>
    <row r="13448" s="489" customFormat="1">
      <c r="B13448" s="494">
        <v>44074</v>
      </c>
      <c r="C13448" s="537" t="s">
        <v>200</v>
      </c>
      <c r="D13448" s="541" t="s">
        <v>14378</v>
      </c>
      <c r="E13448" s="540" t="s">
        <v>187</v>
      </c>
      <c r="F13448" s="496">
        <v>500.97000000000003</v>
      </c>
    </row>
    <row r="13449" s="489" customFormat="1">
      <c r="B13449" s="494">
        <v>44072</v>
      </c>
      <c r="C13449" s="537" t="s">
        <v>200</v>
      </c>
      <c r="D13449" s="541" t="s">
        <v>14379</v>
      </c>
      <c r="E13449" s="540" t="s">
        <v>187</v>
      </c>
      <c r="F13449" s="496">
        <v>150.56999999999999</v>
      </c>
    </row>
    <row r="13450" s="489" customFormat="1">
      <c r="B13450" s="494">
        <v>511</v>
      </c>
      <c r="C13450" s="537" t="s">
        <v>200</v>
      </c>
      <c r="D13450" s="541" t="s">
        <v>2100</v>
      </c>
      <c r="E13450" s="540" t="s">
        <v>187</v>
      </c>
      <c r="F13450" s="496">
        <v>18.5</v>
      </c>
    </row>
    <row r="13451" s="489" customFormat="1">
      <c r="B13451" s="494">
        <v>37540</v>
      </c>
      <c r="C13451" s="537" t="s">
        <v>200</v>
      </c>
      <c r="D13451" s="541" t="s">
        <v>2101</v>
      </c>
      <c r="E13451" s="540" t="s">
        <v>188</v>
      </c>
      <c r="F13451" s="496">
        <v>100033.25</v>
      </c>
    </row>
    <row r="13452" s="489" customFormat="1">
      <c r="B13452" s="494">
        <v>37548</v>
      </c>
      <c r="C13452" s="537" t="s">
        <v>200</v>
      </c>
      <c r="D13452" s="541" t="s">
        <v>2102</v>
      </c>
      <c r="E13452" s="540" t="s">
        <v>188</v>
      </c>
      <c r="F13452" s="496">
        <v>132593.57999999999</v>
      </c>
    </row>
    <row r="13453" s="489" customFormat="1">
      <c r="B13453" s="494">
        <v>39828</v>
      </c>
      <c r="C13453" s="537" t="s">
        <v>200</v>
      </c>
      <c r="D13453" s="541" t="s">
        <v>14380</v>
      </c>
      <c r="E13453" s="540" t="s">
        <v>188</v>
      </c>
      <c r="F13453" s="496">
        <v>795.42999999999995</v>
      </c>
    </row>
    <row r="13454" s="489" customFormat="1">
      <c r="B13454" s="494">
        <v>38392</v>
      </c>
      <c r="C13454" s="537" t="s">
        <v>200</v>
      </c>
      <c r="D13454" s="541" t="s">
        <v>14381</v>
      </c>
      <c r="E13454" s="540" t="s">
        <v>188</v>
      </c>
      <c r="F13454" s="496">
        <v>68.730000000000004</v>
      </c>
    </row>
    <row r="13455" s="489" customFormat="1">
      <c r="B13455" s="494">
        <v>11735</v>
      </c>
      <c r="C13455" s="537" t="s">
        <v>200</v>
      </c>
      <c r="D13455" s="541" t="s">
        <v>14382</v>
      </c>
      <c r="E13455" s="540" t="s">
        <v>188</v>
      </c>
      <c r="F13455" s="496">
        <v>9.0399999999999991</v>
      </c>
    </row>
    <row r="13456" s="489" customFormat="1">
      <c r="B13456" s="494">
        <v>11737</v>
      </c>
      <c r="C13456" s="537" t="s">
        <v>200</v>
      </c>
      <c r="D13456" s="541" t="s">
        <v>14383</v>
      </c>
      <c r="E13456" s="540" t="s">
        <v>188</v>
      </c>
      <c r="F13456" s="496">
        <v>12.82</v>
      </c>
    </row>
    <row r="13457" s="489" customFormat="1">
      <c r="B13457" s="494">
        <v>11738</v>
      </c>
      <c r="C13457" s="537" t="s">
        <v>200</v>
      </c>
      <c r="D13457" s="541" t="s">
        <v>14384</v>
      </c>
      <c r="E13457" s="540" t="s">
        <v>188</v>
      </c>
      <c r="F13457" s="496">
        <v>16.170000000000002</v>
      </c>
    </row>
    <row r="13458" s="489" customFormat="1">
      <c r="B13458" s="494">
        <v>36143</v>
      </c>
      <c r="C13458" s="537" t="s">
        <v>200</v>
      </c>
      <c r="D13458" s="541" t="s">
        <v>2103</v>
      </c>
      <c r="E13458" s="540" t="s">
        <v>188</v>
      </c>
      <c r="F13458" s="496">
        <v>83.599999999999994</v>
      </c>
    </row>
    <row r="13459" s="489" customFormat="1">
      <c r="B13459" s="494">
        <v>36142</v>
      </c>
      <c r="C13459" s="537" t="s">
        <v>200</v>
      </c>
      <c r="D13459" s="541" t="s">
        <v>2104</v>
      </c>
      <c r="E13459" s="540" t="s">
        <v>188</v>
      </c>
      <c r="F13459" s="496">
        <v>2.0600000000000001</v>
      </c>
    </row>
    <row r="13460" s="489" customFormat="1">
      <c r="B13460" s="494">
        <v>45227</v>
      </c>
      <c r="C13460" s="537" t="s">
        <v>200</v>
      </c>
      <c r="D13460" s="541" t="s">
        <v>14385</v>
      </c>
      <c r="E13460" s="540" t="s">
        <v>188</v>
      </c>
      <c r="F13460" s="496">
        <v>796.58000000000004</v>
      </c>
    </row>
    <row r="13461" s="489" customFormat="1">
      <c r="B13461" s="494">
        <v>45209</v>
      </c>
      <c r="C13461" s="537" t="s">
        <v>200</v>
      </c>
      <c r="D13461" s="541" t="s">
        <v>14386</v>
      </c>
      <c r="E13461" s="540" t="s">
        <v>188</v>
      </c>
      <c r="F13461" s="496">
        <v>34.890000000000001</v>
      </c>
    </row>
    <row r="13462" s="489" customFormat="1">
      <c r="B13462" s="494">
        <v>36146</v>
      </c>
      <c r="C13462" s="537" t="s">
        <v>200</v>
      </c>
      <c r="D13462" s="541" t="s">
        <v>2105</v>
      </c>
      <c r="E13462" s="540" t="s">
        <v>188</v>
      </c>
      <c r="F13462" s="496">
        <v>221.21000000000001</v>
      </c>
    </row>
    <row r="13463" s="489" customFormat="1">
      <c r="B13463" s="494">
        <v>39015</v>
      </c>
      <c r="C13463" s="537" t="s">
        <v>200</v>
      </c>
      <c r="D13463" s="541" t="s">
        <v>2106</v>
      </c>
      <c r="E13463" s="540" t="s">
        <v>188</v>
      </c>
      <c r="F13463" s="496">
        <v>0.94999999999999996</v>
      </c>
    </row>
    <row r="13464" s="489" customFormat="1">
      <c r="B13464" s="494">
        <v>38377</v>
      </c>
      <c r="C13464" s="537" t="s">
        <v>200</v>
      </c>
      <c r="D13464" s="541" t="s">
        <v>14387</v>
      </c>
      <c r="E13464" s="540" t="s">
        <v>188</v>
      </c>
      <c r="F13464" s="496">
        <v>34.469999999999999</v>
      </c>
    </row>
    <row r="13465" s="489" customFormat="1">
      <c r="B13465" s="494">
        <v>38376</v>
      </c>
      <c r="C13465" s="537" t="s">
        <v>200</v>
      </c>
      <c r="D13465" s="541" t="s">
        <v>14388</v>
      </c>
      <c r="E13465" s="540" t="s">
        <v>188</v>
      </c>
      <c r="F13465" s="496">
        <v>39.869999999999997</v>
      </c>
    </row>
    <row r="13466" s="489" customFormat="1">
      <c r="B13466" s="494">
        <v>38116</v>
      </c>
      <c r="C13466" s="537" t="s">
        <v>200</v>
      </c>
      <c r="D13466" s="541" t="s">
        <v>2107</v>
      </c>
      <c r="E13466" s="540" t="s">
        <v>188</v>
      </c>
      <c r="F13466" s="496">
        <v>5.3200000000000003</v>
      </c>
    </row>
    <row r="13467" s="489" customFormat="1">
      <c r="B13467" s="494">
        <v>38066</v>
      </c>
      <c r="C13467" s="537" t="s">
        <v>200</v>
      </c>
      <c r="D13467" s="541" t="s">
        <v>2108</v>
      </c>
      <c r="E13467" s="540" t="s">
        <v>188</v>
      </c>
      <c r="F13467" s="496">
        <v>8.7899999999999991</v>
      </c>
    </row>
    <row r="13468" s="489" customFormat="1">
      <c r="B13468" s="494">
        <v>38117</v>
      </c>
      <c r="C13468" s="537" t="s">
        <v>200</v>
      </c>
      <c r="D13468" s="541" t="s">
        <v>2109</v>
      </c>
      <c r="E13468" s="540" t="s">
        <v>188</v>
      </c>
      <c r="F13468" s="496">
        <v>9.0700000000000003</v>
      </c>
    </row>
    <row r="13469" s="489" customFormat="1">
      <c r="B13469" s="494">
        <v>38067</v>
      </c>
      <c r="C13469" s="537" t="s">
        <v>200</v>
      </c>
      <c r="D13469" s="541" t="s">
        <v>2110</v>
      </c>
      <c r="E13469" s="540" t="s">
        <v>188</v>
      </c>
      <c r="F13469" s="496">
        <v>12.369999999999999</v>
      </c>
    </row>
    <row r="13470" s="489" customFormat="1">
      <c r="B13470" s="494">
        <v>44313</v>
      </c>
      <c r="C13470" s="537" t="s">
        <v>200</v>
      </c>
      <c r="D13470" s="541" t="s">
        <v>14389</v>
      </c>
      <c r="E13470" s="540" t="s">
        <v>188</v>
      </c>
      <c r="F13470" s="496">
        <v>967.76999999999998</v>
      </c>
    </row>
    <row r="13471" s="489" customFormat="1">
      <c r="B13471" s="494">
        <v>11522</v>
      </c>
      <c r="C13471" s="537" t="s">
        <v>200</v>
      </c>
      <c r="D13471" s="541" t="s">
        <v>14390</v>
      </c>
      <c r="E13471" s="540" t="s">
        <v>188</v>
      </c>
      <c r="F13471" s="496">
        <v>14.539999999999999</v>
      </c>
    </row>
    <row r="13472" s="489" customFormat="1">
      <c r="B13472" s="494">
        <v>43600</v>
      </c>
      <c r="C13472" s="537" t="s">
        <v>200</v>
      </c>
      <c r="D13472" s="541" t="s">
        <v>14391</v>
      </c>
      <c r="E13472" s="540" t="s">
        <v>188</v>
      </c>
      <c r="F13472" s="496">
        <v>58.259999999999998</v>
      </c>
    </row>
    <row r="13473" s="489" customFormat="1">
      <c r="B13473" s="494">
        <v>5080</v>
      </c>
      <c r="C13473" s="537" t="s">
        <v>200</v>
      </c>
      <c r="D13473" s="541" t="s">
        <v>14392</v>
      </c>
      <c r="E13473" s="540" t="s">
        <v>188</v>
      </c>
      <c r="F13473" s="496">
        <v>22.719999999999999</v>
      </c>
    </row>
    <row r="13474" s="489" customFormat="1">
      <c r="B13474" s="494">
        <v>38168</v>
      </c>
      <c r="C13474" s="537" t="s">
        <v>200</v>
      </c>
      <c r="D13474" s="541" t="s">
        <v>14393</v>
      </c>
      <c r="E13474" s="540" t="s">
        <v>188</v>
      </c>
      <c r="F13474" s="496">
        <v>158.61000000000001</v>
      </c>
    </row>
    <row r="13475" s="489" customFormat="1">
      <c r="B13475" s="494">
        <v>43601</v>
      </c>
      <c r="C13475" s="537" t="s">
        <v>200</v>
      </c>
      <c r="D13475" s="541" t="s">
        <v>14394</v>
      </c>
      <c r="E13475" s="540" t="s">
        <v>188</v>
      </c>
      <c r="F13475" s="496">
        <v>79.299999999999997</v>
      </c>
    </row>
    <row r="13476" s="489" customFormat="1">
      <c r="B13476" s="494">
        <v>13393</v>
      </c>
      <c r="C13476" s="537" t="s">
        <v>200</v>
      </c>
      <c r="D13476" s="541" t="s">
        <v>2111</v>
      </c>
      <c r="E13476" s="540" t="s">
        <v>188</v>
      </c>
      <c r="F13476" s="496">
        <v>336.13999999999999</v>
      </c>
    </row>
    <row r="13477" s="489" customFormat="1">
      <c r="B13477" s="494">
        <v>13395</v>
      </c>
      <c r="C13477" s="537" t="s">
        <v>200</v>
      </c>
      <c r="D13477" s="541" t="s">
        <v>2112</v>
      </c>
      <c r="E13477" s="540" t="s">
        <v>188</v>
      </c>
      <c r="F13477" s="496">
        <v>471.06</v>
      </c>
    </row>
    <row r="13478" s="489" customFormat="1">
      <c r="B13478" s="494">
        <v>12039</v>
      </c>
      <c r="C13478" s="537" t="s">
        <v>200</v>
      </c>
      <c r="D13478" s="541" t="s">
        <v>2113</v>
      </c>
      <c r="E13478" s="540" t="s">
        <v>188</v>
      </c>
      <c r="F13478" s="496">
        <v>495.02999999999997</v>
      </c>
    </row>
    <row r="13479" s="489" customFormat="1">
      <c r="B13479" s="494">
        <v>13396</v>
      </c>
      <c r="C13479" s="537" t="s">
        <v>200</v>
      </c>
      <c r="D13479" s="541" t="s">
        <v>2114</v>
      </c>
      <c r="E13479" s="540" t="s">
        <v>188</v>
      </c>
      <c r="F13479" s="496">
        <v>695.24000000000001</v>
      </c>
    </row>
    <row r="13480" s="489" customFormat="1">
      <c r="B13480" s="494">
        <v>12041</v>
      </c>
      <c r="C13480" s="537" t="s">
        <v>200</v>
      </c>
      <c r="D13480" s="541" t="s">
        <v>2115</v>
      </c>
      <c r="E13480" s="540" t="s">
        <v>188</v>
      </c>
      <c r="F13480" s="496">
        <v>567.71000000000004</v>
      </c>
    </row>
    <row r="13481" s="489" customFormat="1">
      <c r="B13481" s="494">
        <v>12043</v>
      </c>
      <c r="C13481" s="537" t="s">
        <v>200</v>
      </c>
      <c r="D13481" s="541" t="s">
        <v>2116</v>
      </c>
      <c r="E13481" s="540" t="s">
        <v>188</v>
      </c>
      <c r="F13481" s="496">
        <v>1198.6300000000001</v>
      </c>
    </row>
    <row r="13482" s="489" customFormat="1">
      <c r="B13482" s="494">
        <v>39762</v>
      </c>
      <c r="C13482" s="537" t="s">
        <v>200</v>
      </c>
      <c r="D13482" s="541" t="s">
        <v>2117</v>
      </c>
      <c r="E13482" s="540" t="s">
        <v>188</v>
      </c>
      <c r="F13482" s="496">
        <v>570.58000000000004</v>
      </c>
    </row>
    <row r="13483" s="489" customFormat="1">
      <c r="B13483" s="494">
        <v>12042</v>
      </c>
      <c r="C13483" s="537" t="s">
        <v>200</v>
      </c>
      <c r="D13483" s="541" t="s">
        <v>2118</v>
      </c>
      <c r="E13483" s="540" t="s">
        <v>188</v>
      </c>
      <c r="F13483" s="496">
        <v>833.02999999999997</v>
      </c>
    </row>
    <row r="13484" s="489" customFormat="1">
      <c r="B13484" s="494">
        <v>39763</v>
      </c>
      <c r="C13484" s="537" t="s">
        <v>200</v>
      </c>
      <c r="D13484" s="541" t="s">
        <v>2119</v>
      </c>
      <c r="E13484" s="540" t="s">
        <v>188</v>
      </c>
      <c r="F13484" s="496">
        <v>974.95000000000005</v>
      </c>
    </row>
    <row r="13485" s="489" customFormat="1">
      <c r="B13485" s="494">
        <v>39760</v>
      </c>
      <c r="C13485" s="537" t="s">
        <v>200</v>
      </c>
      <c r="D13485" s="541" t="s">
        <v>14395</v>
      </c>
      <c r="E13485" s="540" t="s">
        <v>188</v>
      </c>
      <c r="F13485" s="496">
        <v>971.74000000000001</v>
      </c>
    </row>
    <row r="13486" s="489" customFormat="1">
      <c r="B13486" s="494">
        <v>39756</v>
      </c>
      <c r="C13486" s="537" t="s">
        <v>200</v>
      </c>
      <c r="D13486" s="541" t="s">
        <v>2120</v>
      </c>
      <c r="E13486" s="540" t="s">
        <v>188</v>
      </c>
      <c r="F13486" s="496">
        <v>348.91000000000003</v>
      </c>
    </row>
    <row r="13487" s="489" customFormat="1">
      <c r="B13487" s="494">
        <v>12038</v>
      </c>
      <c r="C13487" s="537" t="s">
        <v>200</v>
      </c>
      <c r="D13487" s="541" t="s">
        <v>2121</v>
      </c>
      <c r="E13487" s="540" t="s">
        <v>188</v>
      </c>
      <c r="F13487" s="496">
        <v>435.98000000000002</v>
      </c>
    </row>
    <row r="13488" s="489" customFormat="1">
      <c r="B13488" s="494">
        <v>39757</v>
      </c>
      <c r="C13488" s="537" t="s">
        <v>200</v>
      </c>
      <c r="D13488" s="541" t="s">
        <v>2122</v>
      </c>
      <c r="E13488" s="540" t="s">
        <v>188</v>
      </c>
      <c r="F13488" s="496">
        <v>403.13999999999999</v>
      </c>
    </row>
    <row r="13489" s="489" customFormat="1">
      <c r="B13489" s="494">
        <v>39758</v>
      </c>
      <c r="C13489" s="537" t="s">
        <v>200</v>
      </c>
      <c r="D13489" s="541" t="s">
        <v>2123</v>
      </c>
      <c r="E13489" s="540" t="s">
        <v>188</v>
      </c>
      <c r="F13489" s="496">
        <v>587.52999999999997</v>
      </c>
    </row>
    <row r="13490" s="489" customFormat="1">
      <c r="B13490" s="494">
        <v>39759</v>
      </c>
      <c r="C13490" s="537" t="s">
        <v>200</v>
      </c>
      <c r="D13490" s="541" t="s">
        <v>2124</v>
      </c>
      <c r="E13490" s="540" t="s">
        <v>188</v>
      </c>
      <c r="F13490" s="496">
        <v>725.60000000000002</v>
      </c>
    </row>
    <row r="13491" s="489" customFormat="1">
      <c r="B13491" s="494">
        <v>39761</v>
      </c>
      <c r="C13491" s="537" t="s">
        <v>200</v>
      </c>
      <c r="D13491" s="541" t="s">
        <v>2125</v>
      </c>
      <c r="E13491" s="540" t="s">
        <v>188</v>
      </c>
      <c r="F13491" s="496">
        <v>872.19000000000005</v>
      </c>
    </row>
    <row r="13492" s="489" customFormat="1">
      <c r="B13492" s="494">
        <v>39805</v>
      </c>
      <c r="C13492" s="537" t="s">
        <v>200</v>
      </c>
      <c r="D13492" s="541" t="s">
        <v>14396</v>
      </c>
      <c r="E13492" s="540" t="s">
        <v>188</v>
      </c>
      <c r="F13492" s="496">
        <v>163.69</v>
      </c>
    </row>
    <row r="13493" s="489" customFormat="1">
      <c r="B13493" s="494">
        <v>39806</v>
      </c>
      <c r="C13493" s="537" t="s">
        <v>200</v>
      </c>
      <c r="D13493" s="541" t="s">
        <v>14397</v>
      </c>
      <c r="E13493" s="540" t="s">
        <v>188</v>
      </c>
      <c r="F13493" s="496">
        <v>303.26999999999998</v>
      </c>
    </row>
    <row r="13494" s="489" customFormat="1">
      <c r="B13494" s="494">
        <v>39807</v>
      </c>
      <c r="C13494" s="537" t="s">
        <v>200</v>
      </c>
      <c r="D13494" s="541" t="s">
        <v>14398</v>
      </c>
      <c r="E13494" s="540" t="s">
        <v>188</v>
      </c>
      <c r="F13494" s="496">
        <v>657.25999999999999</v>
      </c>
    </row>
    <row r="13495" s="489" customFormat="1">
      <c r="B13495" s="494">
        <v>43100</v>
      </c>
      <c r="C13495" s="537" t="s">
        <v>200</v>
      </c>
      <c r="D13495" s="541" t="s">
        <v>14399</v>
      </c>
      <c r="E13495" s="540" t="s">
        <v>188</v>
      </c>
      <c r="F13495" s="496">
        <v>513.84000000000003</v>
      </c>
    </row>
    <row r="13496" s="489" customFormat="1">
      <c r="B13496" s="494">
        <v>39804</v>
      </c>
      <c r="C13496" s="537" t="s">
        <v>200</v>
      </c>
      <c r="D13496" s="541" t="s">
        <v>14400</v>
      </c>
      <c r="E13496" s="540" t="s">
        <v>188</v>
      </c>
      <c r="F13496" s="496">
        <v>96.120000000000005</v>
      </c>
    </row>
    <row r="13497" s="489" customFormat="1">
      <c r="B13497" s="494">
        <v>39796</v>
      </c>
      <c r="C13497" s="537" t="s">
        <v>200</v>
      </c>
      <c r="D13497" s="541" t="s">
        <v>14401</v>
      </c>
      <c r="E13497" s="540" t="s">
        <v>188</v>
      </c>
      <c r="F13497" s="496">
        <v>99.549999999999997</v>
      </c>
    </row>
    <row r="13498" s="489" customFormat="1">
      <c r="B13498" s="494">
        <v>39797</v>
      </c>
      <c r="C13498" s="537" t="s">
        <v>200</v>
      </c>
      <c r="D13498" s="541" t="s">
        <v>14402</v>
      </c>
      <c r="E13498" s="540" t="s">
        <v>188</v>
      </c>
      <c r="F13498" s="496">
        <v>156.28</v>
      </c>
    </row>
    <row r="13499" s="489" customFormat="1">
      <c r="B13499" s="494">
        <v>39798</v>
      </c>
      <c r="C13499" s="537" t="s">
        <v>200</v>
      </c>
      <c r="D13499" s="541" t="s">
        <v>14403</v>
      </c>
      <c r="E13499" s="540" t="s">
        <v>188</v>
      </c>
      <c r="F13499" s="496">
        <v>268.06999999999999</v>
      </c>
    </row>
    <row r="13500" s="489" customFormat="1">
      <c r="B13500" s="494">
        <v>39794</v>
      </c>
      <c r="C13500" s="537" t="s">
        <v>200</v>
      </c>
      <c r="D13500" s="541" t="s">
        <v>14404</v>
      </c>
      <c r="E13500" s="540" t="s">
        <v>188</v>
      </c>
      <c r="F13500" s="496">
        <v>42.259999999999998</v>
      </c>
    </row>
    <row r="13501" s="489" customFormat="1">
      <c r="B13501" s="494">
        <v>39795</v>
      </c>
      <c r="C13501" s="537" t="s">
        <v>200</v>
      </c>
      <c r="D13501" s="541" t="s">
        <v>14405</v>
      </c>
      <c r="E13501" s="540" t="s">
        <v>188</v>
      </c>
      <c r="F13501" s="496">
        <v>66.760000000000005</v>
      </c>
    </row>
    <row r="13502" s="489" customFormat="1">
      <c r="B13502" s="494">
        <v>39801</v>
      </c>
      <c r="C13502" s="537" t="s">
        <v>200</v>
      </c>
      <c r="D13502" s="541" t="s">
        <v>14406</v>
      </c>
      <c r="E13502" s="540" t="s">
        <v>188</v>
      </c>
      <c r="F13502" s="496">
        <v>140.97</v>
      </c>
    </row>
    <row r="13503" s="489" customFormat="1">
      <c r="B13503" s="494">
        <v>39802</v>
      </c>
      <c r="C13503" s="537" t="s">
        <v>200</v>
      </c>
      <c r="D13503" s="541" t="s">
        <v>14407</v>
      </c>
      <c r="E13503" s="540" t="s">
        <v>188</v>
      </c>
      <c r="F13503" s="496">
        <v>206.63999999999999</v>
      </c>
    </row>
    <row r="13504" s="489" customFormat="1">
      <c r="B13504" s="494">
        <v>39803</v>
      </c>
      <c r="C13504" s="537" t="s">
        <v>200</v>
      </c>
      <c r="D13504" s="541" t="s">
        <v>14408</v>
      </c>
      <c r="E13504" s="540" t="s">
        <v>188</v>
      </c>
      <c r="F13504" s="496">
        <v>288.26999999999998</v>
      </c>
    </row>
    <row r="13505" s="489" customFormat="1">
      <c r="B13505" s="494">
        <v>39799</v>
      </c>
      <c r="C13505" s="537" t="s">
        <v>200</v>
      </c>
      <c r="D13505" s="541" t="s">
        <v>14409</v>
      </c>
      <c r="E13505" s="540" t="s">
        <v>188</v>
      </c>
      <c r="F13505" s="496">
        <v>49.259999999999998</v>
      </c>
    </row>
    <row r="13506" s="489" customFormat="1">
      <c r="B13506" s="494">
        <v>39800</v>
      </c>
      <c r="C13506" s="537" t="s">
        <v>200</v>
      </c>
      <c r="D13506" s="541" t="s">
        <v>14410</v>
      </c>
      <c r="E13506" s="540" t="s">
        <v>188</v>
      </c>
      <c r="F13506" s="496">
        <v>83.909999999999997</v>
      </c>
    </row>
    <row r="13507" s="489" customFormat="1">
      <c r="B13507" s="494">
        <v>43837</v>
      </c>
      <c r="C13507" s="537" t="s">
        <v>200</v>
      </c>
      <c r="D13507" s="541" t="s">
        <v>14411</v>
      </c>
      <c r="E13507" s="540" t="s">
        <v>188</v>
      </c>
      <c r="F13507" s="496">
        <v>1363.71</v>
      </c>
    </row>
    <row r="13508" s="489" customFormat="1">
      <c r="B13508" s="494">
        <v>43836</v>
      </c>
      <c r="C13508" s="537" t="s">
        <v>200</v>
      </c>
      <c r="D13508" s="541" t="s">
        <v>14412</v>
      </c>
      <c r="E13508" s="540" t="s">
        <v>188</v>
      </c>
      <c r="F13508" s="496">
        <v>2774.9099999999999</v>
      </c>
    </row>
    <row r="13509" s="489" customFormat="1">
      <c r="B13509" s="494">
        <v>21059</v>
      </c>
      <c r="C13509" s="537" t="s">
        <v>200</v>
      </c>
      <c r="D13509" s="541" t="s">
        <v>2126</v>
      </c>
      <c r="E13509" s="540" t="s">
        <v>188</v>
      </c>
      <c r="F13509" s="496">
        <v>44.43</v>
      </c>
    </row>
    <row r="13510" s="489" customFormat="1">
      <c r="B13510" s="494">
        <v>11234</v>
      </c>
      <c r="C13510" s="537" t="s">
        <v>200</v>
      </c>
      <c r="D13510" s="541" t="s">
        <v>2127</v>
      </c>
      <c r="E13510" s="540" t="s">
        <v>188</v>
      </c>
      <c r="F13510" s="496">
        <v>66.969999999999999</v>
      </c>
    </row>
    <row r="13511" s="489" customFormat="1">
      <c r="B13511" s="494">
        <v>21060</v>
      </c>
      <c r="C13511" s="537" t="s">
        <v>200</v>
      </c>
      <c r="D13511" s="541" t="s">
        <v>2128</v>
      </c>
      <c r="E13511" s="540" t="s">
        <v>188</v>
      </c>
      <c r="F13511" s="496">
        <v>82.420000000000002</v>
      </c>
    </row>
    <row r="13512" s="489" customFormat="1">
      <c r="B13512" s="494">
        <v>21061</v>
      </c>
      <c r="C13512" s="537" t="s">
        <v>200</v>
      </c>
      <c r="D13512" s="541" t="s">
        <v>2129</v>
      </c>
      <c r="E13512" s="540" t="s">
        <v>188</v>
      </c>
      <c r="F13512" s="496">
        <v>103.03</v>
      </c>
    </row>
    <row r="13513" s="489" customFormat="1">
      <c r="B13513" s="494">
        <v>21062</v>
      </c>
      <c r="C13513" s="537" t="s">
        <v>200</v>
      </c>
      <c r="D13513" s="541" t="s">
        <v>2130</v>
      </c>
      <c r="E13513" s="540" t="s">
        <v>188</v>
      </c>
      <c r="F13513" s="496">
        <v>162.27000000000001</v>
      </c>
    </row>
    <row r="13514" s="489" customFormat="1">
      <c r="B13514" s="494">
        <v>11708</v>
      </c>
      <c r="C13514" s="537" t="s">
        <v>200</v>
      </c>
      <c r="D13514" s="541" t="s">
        <v>2131</v>
      </c>
      <c r="E13514" s="540" t="s">
        <v>188</v>
      </c>
      <c r="F13514" s="496">
        <v>17.699999999999999</v>
      </c>
    </row>
    <row r="13515" s="489" customFormat="1">
      <c r="B13515" s="494">
        <v>11709</v>
      </c>
      <c r="C13515" s="537" t="s">
        <v>200</v>
      </c>
      <c r="D13515" s="541" t="s">
        <v>2132</v>
      </c>
      <c r="E13515" s="540" t="s">
        <v>188</v>
      </c>
      <c r="F13515" s="496">
        <v>41.590000000000003</v>
      </c>
    </row>
    <row r="13516" s="489" customFormat="1">
      <c r="B13516" s="494">
        <v>11710</v>
      </c>
      <c r="C13516" s="537" t="s">
        <v>200</v>
      </c>
      <c r="D13516" s="541" t="s">
        <v>2133</v>
      </c>
      <c r="E13516" s="540" t="s">
        <v>188</v>
      </c>
      <c r="F13516" s="496">
        <v>95.620000000000005</v>
      </c>
    </row>
    <row r="13517" s="489" customFormat="1">
      <c r="B13517" s="494">
        <v>11707</v>
      </c>
      <c r="C13517" s="537" t="s">
        <v>200</v>
      </c>
      <c r="D13517" s="541" t="s">
        <v>2134</v>
      </c>
      <c r="E13517" s="540" t="s">
        <v>188</v>
      </c>
      <c r="F13517" s="496">
        <v>13.26</v>
      </c>
    </row>
    <row r="13518" s="489" customFormat="1">
      <c r="B13518" s="494">
        <v>5102</v>
      </c>
      <c r="C13518" s="537" t="s">
        <v>200</v>
      </c>
      <c r="D13518" s="541" t="s">
        <v>14413</v>
      </c>
      <c r="E13518" s="540" t="s">
        <v>188</v>
      </c>
      <c r="F13518" s="496">
        <v>12.699999999999999</v>
      </c>
    </row>
    <row r="13519" s="489" customFormat="1">
      <c r="B13519" s="494">
        <v>11711</v>
      </c>
      <c r="C13519" s="537" t="s">
        <v>200</v>
      </c>
      <c r="D13519" s="541" t="s">
        <v>14414</v>
      </c>
      <c r="E13519" s="540" t="s">
        <v>188</v>
      </c>
      <c r="F13519" s="496">
        <v>10.58</v>
      </c>
    </row>
    <row r="13520" s="489" customFormat="1">
      <c r="B13520" s="494">
        <v>11739</v>
      </c>
      <c r="C13520" s="537" t="s">
        <v>200</v>
      </c>
      <c r="D13520" s="541" t="s">
        <v>14415</v>
      </c>
      <c r="E13520" s="540" t="s">
        <v>188</v>
      </c>
      <c r="F13520" s="496">
        <v>9.0500000000000007</v>
      </c>
    </row>
    <row r="13521" s="489" customFormat="1">
      <c r="B13521" s="494">
        <v>11741</v>
      </c>
      <c r="C13521" s="537" t="s">
        <v>200</v>
      </c>
      <c r="D13521" s="541" t="s">
        <v>14416</v>
      </c>
      <c r="E13521" s="540" t="s">
        <v>188</v>
      </c>
      <c r="F13521" s="496">
        <v>11.529999999999999</v>
      </c>
    </row>
    <row r="13522" s="489" customFormat="1">
      <c r="B13522" s="494">
        <v>11745</v>
      </c>
      <c r="C13522" s="537" t="s">
        <v>200</v>
      </c>
      <c r="D13522" s="541" t="s">
        <v>14417</v>
      </c>
      <c r="E13522" s="540" t="s">
        <v>188</v>
      </c>
      <c r="F13522" s="496">
        <v>15.19</v>
      </c>
    </row>
    <row r="13523" s="489" customFormat="1">
      <c r="B13523" s="494">
        <v>11743</v>
      </c>
      <c r="C13523" s="537" t="s">
        <v>200</v>
      </c>
      <c r="D13523" s="541" t="s">
        <v>14418</v>
      </c>
      <c r="E13523" s="540" t="s">
        <v>188</v>
      </c>
      <c r="F13523" s="496">
        <v>9.6799999999999997</v>
      </c>
    </row>
    <row r="13524" s="489" customFormat="1">
      <c r="B13524" s="494">
        <v>5104</v>
      </c>
      <c r="C13524" s="537" t="s">
        <v>200</v>
      </c>
      <c r="D13524" s="541" t="s">
        <v>14419</v>
      </c>
      <c r="E13524" s="540" t="s">
        <v>186</v>
      </c>
      <c r="F13524" s="496">
        <v>109.45999999999999</v>
      </c>
    </row>
    <row r="13525" s="489" customFormat="1">
      <c r="B13525" s="494">
        <v>44530</v>
      </c>
      <c r="C13525" s="537" t="s">
        <v>200</v>
      </c>
      <c r="D13525" s="541" t="s">
        <v>14420</v>
      </c>
      <c r="E13525" s="540" t="s">
        <v>188</v>
      </c>
      <c r="F13525" s="496">
        <v>74.790000000000006</v>
      </c>
    </row>
    <row r="13526" s="489" customFormat="1">
      <c r="B13526" s="494">
        <v>2710</v>
      </c>
      <c r="C13526" s="537" t="s">
        <v>200</v>
      </c>
      <c r="D13526" s="541" t="s">
        <v>14421</v>
      </c>
      <c r="E13526" s="540" t="s">
        <v>188</v>
      </c>
      <c r="F13526" s="496">
        <v>64.540000000000006</v>
      </c>
    </row>
    <row r="13527" s="489" customFormat="1">
      <c r="B13527" s="494">
        <v>14575</v>
      </c>
      <c r="C13527" s="537" t="s">
        <v>200</v>
      </c>
      <c r="D13527" s="541" t="s">
        <v>2136</v>
      </c>
      <c r="E13527" s="540" t="s">
        <v>188</v>
      </c>
      <c r="F13527" s="496"/>
    </row>
    <row r="13528" s="489" customFormat="1">
      <c r="B13528" s="494">
        <v>20043</v>
      </c>
      <c r="C13528" s="537" t="s">
        <v>200</v>
      </c>
      <c r="D13528" s="541" t="s">
        <v>14422</v>
      </c>
      <c r="E13528" s="540" t="s">
        <v>188</v>
      </c>
      <c r="F13528" s="496">
        <v>9.4199999999999999</v>
      </c>
    </row>
    <row r="13529" s="489" customFormat="1">
      <c r="B13529" s="494">
        <v>20044</v>
      </c>
      <c r="C13529" s="537" t="s">
        <v>200</v>
      </c>
      <c r="D13529" s="541" t="s">
        <v>14423</v>
      </c>
      <c r="E13529" s="540" t="s">
        <v>188</v>
      </c>
      <c r="F13529" s="496">
        <v>10.92</v>
      </c>
    </row>
    <row r="13530" s="489" customFormat="1">
      <c r="B13530" s="494">
        <v>20042</v>
      </c>
      <c r="C13530" s="537" t="s">
        <v>200</v>
      </c>
      <c r="D13530" s="541" t="s">
        <v>14424</v>
      </c>
      <c r="E13530" s="540" t="s">
        <v>188</v>
      </c>
      <c r="F13530" s="496">
        <v>8.1699999999999999</v>
      </c>
    </row>
    <row r="13531" s="489" customFormat="1">
      <c r="B13531" s="494">
        <v>20046</v>
      </c>
      <c r="C13531" s="537" t="s">
        <v>200</v>
      </c>
      <c r="D13531" s="541" t="s">
        <v>2137</v>
      </c>
      <c r="E13531" s="540" t="s">
        <v>188</v>
      </c>
      <c r="F13531" s="496">
        <v>19.350000000000001</v>
      </c>
    </row>
    <row r="13532" s="489" customFormat="1">
      <c r="B13532" s="494">
        <v>20047</v>
      </c>
      <c r="C13532" s="537" t="s">
        <v>200</v>
      </c>
      <c r="D13532" s="541" t="s">
        <v>2138</v>
      </c>
      <c r="E13532" s="540" t="s">
        <v>188</v>
      </c>
      <c r="F13532" s="496">
        <v>58.020000000000003</v>
      </c>
    </row>
    <row r="13533" s="489" customFormat="1">
      <c r="B13533" s="494">
        <v>20045</v>
      </c>
      <c r="C13533" s="537" t="s">
        <v>200</v>
      </c>
      <c r="D13533" s="541" t="s">
        <v>2139</v>
      </c>
      <c r="E13533" s="540" t="s">
        <v>188</v>
      </c>
      <c r="F13533" s="496">
        <v>9.7899999999999991</v>
      </c>
    </row>
    <row r="13534" s="489" customFormat="1">
      <c r="B13534" s="494">
        <v>20972</v>
      </c>
      <c r="C13534" s="537" t="s">
        <v>200</v>
      </c>
      <c r="D13534" s="541" t="s">
        <v>2140</v>
      </c>
      <c r="E13534" s="540" t="s">
        <v>188</v>
      </c>
      <c r="F13534" s="496">
        <v>110.70999999999999</v>
      </c>
    </row>
    <row r="13535" s="489" customFormat="1">
      <c r="B13535" s="494">
        <v>11321</v>
      </c>
      <c r="C13535" s="537" t="s">
        <v>200</v>
      </c>
      <c r="D13535" s="541" t="s">
        <v>2141</v>
      </c>
      <c r="E13535" s="540" t="s">
        <v>188</v>
      </c>
      <c r="F13535" s="496">
        <v>35.119999999999997</v>
      </c>
    </row>
    <row r="13536" s="489" customFormat="1">
      <c r="B13536" s="494">
        <v>11323</v>
      </c>
      <c r="C13536" s="537" t="s">
        <v>200</v>
      </c>
      <c r="D13536" s="541" t="s">
        <v>2142</v>
      </c>
      <c r="E13536" s="540" t="s">
        <v>188</v>
      </c>
      <c r="F13536" s="496">
        <v>40.390000000000001</v>
      </c>
    </row>
    <row r="13537" s="489" customFormat="1">
      <c r="B13537" s="494">
        <v>20327</v>
      </c>
      <c r="C13537" s="537" t="s">
        <v>200</v>
      </c>
      <c r="D13537" s="541" t="s">
        <v>2143</v>
      </c>
      <c r="E13537" s="540" t="s">
        <v>188</v>
      </c>
      <c r="F13537" s="496">
        <v>22.920000000000002</v>
      </c>
    </row>
    <row r="13538" s="489" customFormat="1">
      <c r="B13538" s="494">
        <v>6034</v>
      </c>
      <c r="C13538" s="537" t="s">
        <v>200</v>
      </c>
      <c r="D13538" s="541" t="s">
        <v>2144</v>
      </c>
      <c r="E13538" s="540" t="s">
        <v>188</v>
      </c>
      <c r="F13538" s="496">
        <v>7.8099999999999996</v>
      </c>
    </row>
    <row r="13539" s="489" customFormat="1">
      <c r="B13539" s="494">
        <v>6036</v>
      </c>
      <c r="C13539" s="537" t="s">
        <v>200</v>
      </c>
      <c r="D13539" s="541" t="s">
        <v>2145</v>
      </c>
      <c r="E13539" s="540" t="s">
        <v>188</v>
      </c>
      <c r="F13539" s="496">
        <v>10.630000000000001</v>
      </c>
    </row>
    <row r="13540" s="489" customFormat="1">
      <c r="B13540" s="494">
        <v>6031</v>
      </c>
      <c r="C13540" s="537" t="s">
        <v>200</v>
      </c>
      <c r="D13540" s="541" t="s">
        <v>2146</v>
      </c>
      <c r="E13540" s="540" t="s">
        <v>188</v>
      </c>
      <c r="F13540" s="496">
        <v>12.5</v>
      </c>
    </row>
    <row r="13541" s="489" customFormat="1">
      <c r="B13541" s="494">
        <v>6029</v>
      </c>
      <c r="C13541" s="537" t="s">
        <v>200</v>
      </c>
      <c r="D13541" s="541" t="s">
        <v>2147</v>
      </c>
      <c r="E13541" s="540" t="s">
        <v>188</v>
      </c>
      <c r="F13541" s="496">
        <v>12.630000000000001</v>
      </c>
    </row>
    <row r="13542" s="489" customFormat="1">
      <c r="B13542" s="494">
        <v>6033</v>
      </c>
      <c r="C13542" s="537" t="s">
        <v>200</v>
      </c>
      <c r="D13542" s="541" t="s">
        <v>2148</v>
      </c>
      <c r="E13542" s="540" t="s">
        <v>188</v>
      </c>
      <c r="F13542" s="496">
        <v>16.649999999999999</v>
      </c>
    </row>
    <row r="13543" s="489" customFormat="1">
      <c r="B13543" s="494">
        <v>11672</v>
      </c>
      <c r="C13543" s="537" t="s">
        <v>200</v>
      </c>
      <c r="D13543" s="541" t="s">
        <v>2149</v>
      </c>
      <c r="E13543" s="540" t="s">
        <v>188</v>
      </c>
      <c r="F13543" s="496">
        <v>36.219999999999999</v>
      </c>
    </row>
    <row r="13544" s="489" customFormat="1">
      <c r="B13544" s="494">
        <v>11669</v>
      </c>
      <c r="C13544" s="537" t="s">
        <v>200</v>
      </c>
      <c r="D13544" s="541" t="s">
        <v>2150</v>
      </c>
      <c r="E13544" s="540" t="s">
        <v>188</v>
      </c>
      <c r="F13544" s="496">
        <v>34.490000000000002</v>
      </c>
    </row>
    <row r="13545" s="489" customFormat="1">
      <c r="B13545" s="494">
        <v>20055</v>
      </c>
      <c r="C13545" s="537" t="s">
        <v>200</v>
      </c>
      <c r="D13545" s="541" t="s">
        <v>2152</v>
      </c>
      <c r="E13545" s="540" t="s">
        <v>188</v>
      </c>
      <c r="F13545" s="496">
        <v>25.829999999999998</v>
      </c>
    </row>
    <row r="13546" s="489" customFormat="1">
      <c r="B13546" s="494">
        <v>11670</v>
      </c>
      <c r="C13546" s="537" t="s">
        <v>200</v>
      </c>
      <c r="D13546" s="541" t="s">
        <v>2151</v>
      </c>
      <c r="E13546" s="540" t="s">
        <v>188</v>
      </c>
      <c r="F13546" s="496">
        <v>13.210000000000001</v>
      </c>
    </row>
    <row r="13547" s="489" customFormat="1">
      <c r="B13547" s="494">
        <v>11671</v>
      </c>
      <c r="C13547" s="537" t="s">
        <v>200</v>
      </c>
      <c r="D13547" s="541" t="s">
        <v>2153</v>
      </c>
      <c r="E13547" s="540" t="s">
        <v>188</v>
      </c>
      <c r="F13547" s="496">
        <v>55.43</v>
      </c>
    </row>
    <row r="13548" s="489" customFormat="1">
      <c r="B13548" s="494">
        <v>6032</v>
      </c>
      <c r="C13548" s="537" t="s">
        <v>200</v>
      </c>
      <c r="D13548" s="541" t="s">
        <v>2154</v>
      </c>
      <c r="E13548" s="540" t="s">
        <v>188</v>
      </c>
      <c r="F13548" s="496">
        <v>15.83</v>
      </c>
    </row>
    <row r="13549" s="489" customFormat="1">
      <c r="B13549" s="495">
        <v>11673</v>
      </c>
      <c r="C13549" s="537" t="s">
        <v>200</v>
      </c>
      <c r="D13549" s="541" t="s">
        <v>2155</v>
      </c>
      <c r="E13549" s="540" t="s">
        <v>188</v>
      </c>
      <c r="F13549" s="496">
        <v>12.470000000000001</v>
      </c>
    </row>
    <row r="13550" s="489" customFormat="1">
      <c r="B13550" s="495">
        <v>11674</v>
      </c>
      <c r="C13550" s="537" t="s">
        <v>200</v>
      </c>
      <c r="D13550" s="541" t="s">
        <v>2156</v>
      </c>
      <c r="E13550" s="540" t="s">
        <v>188</v>
      </c>
      <c r="F13550" s="496">
        <v>16.050000000000001</v>
      </c>
    </row>
    <row r="13551" s="489" customFormat="1">
      <c r="B13551" s="494">
        <v>11675</v>
      </c>
      <c r="C13551" s="537" t="s">
        <v>200</v>
      </c>
      <c r="D13551" s="541" t="s">
        <v>2157</v>
      </c>
      <c r="E13551" s="540" t="s">
        <v>188</v>
      </c>
      <c r="F13551" s="496">
        <v>25.489999999999998</v>
      </c>
    </row>
    <row r="13552" s="489" customFormat="1">
      <c r="B13552" s="494">
        <v>11676</v>
      </c>
      <c r="C13552" s="537" t="s">
        <v>200</v>
      </c>
      <c r="D13552" s="541" t="s">
        <v>2158</v>
      </c>
      <c r="E13552" s="540" t="s">
        <v>188</v>
      </c>
      <c r="F13552" s="496">
        <v>34.090000000000003</v>
      </c>
    </row>
    <row r="13553" s="489" customFormat="1">
      <c r="B13553" s="494">
        <v>11677</v>
      </c>
      <c r="C13553" s="537" t="s">
        <v>200</v>
      </c>
      <c r="D13553" s="541" t="s">
        <v>2159</v>
      </c>
      <c r="E13553" s="540" t="s">
        <v>188</v>
      </c>
      <c r="F13553" s="496">
        <v>35.200000000000003</v>
      </c>
    </row>
    <row r="13554" s="489" customFormat="1">
      <c r="B13554" s="494">
        <v>11678</v>
      </c>
      <c r="C13554" s="537" t="s">
        <v>200</v>
      </c>
      <c r="D13554" s="541" t="s">
        <v>2160</v>
      </c>
      <c r="E13554" s="540" t="s">
        <v>188</v>
      </c>
      <c r="F13554" s="496">
        <v>64.469999999999999</v>
      </c>
    </row>
    <row r="13555" s="489" customFormat="1">
      <c r="B13555" s="494">
        <v>6038</v>
      </c>
      <c r="C13555" s="537" t="s">
        <v>200</v>
      </c>
      <c r="D13555" s="541" t="s">
        <v>2161</v>
      </c>
      <c r="E13555" s="540" t="s">
        <v>188</v>
      </c>
      <c r="F13555" s="496">
        <v>4.0899999999999999</v>
      </c>
    </row>
    <row r="13556" s="489" customFormat="1">
      <c r="B13556" s="494">
        <v>11718</v>
      </c>
      <c r="C13556" s="537" t="s">
        <v>200</v>
      </c>
      <c r="D13556" s="541" t="s">
        <v>2162</v>
      </c>
      <c r="E13556" s="540" t="s">
        <v>188</v>
      </c>
      <c r="F13556" s="496">
        <v>11.66</v>
      </c>
    </row>
    <row r="13557" s="489" customFormat="1">
      <c r="B13557" s="494">
        <v>6037</v>
      </c>
      <c r="C13557" s="537" t="s">
        <v>200</v>
      </c>
      <c r="D13557" s="541" t="s">
        <v>2163</v>
      </c>
      <c r="E13557" s="540" t="s">
        <v>188</v>
      </c>
      <c r="F13557" s="496">
        <v>8.5099999999999998</v>
      </c>
    </row>
    <row r="13558" s="489" customFormat="1">
      <c r="B13558" s="494">
        <v>11719</v>
      </c>
      <c r="C13558" s="537" t="s">
        <v>200</v>
      </c>
      <c r="D13558" s="541" t="s">
        <v>2164</v>
      </c>
      <c r="E13558" s="540" t="s">
        <v>188</v>
      </c>
      <c r="F13558" s="496">
        <v>9.4600000000000009</v>
      </c>
    </row>
    <row r="13559" s="489" customFormat="1">
      <c r="B13559" s="494">
        <v>6010</v>
      </c>
      <c r="C13559" s="537" t="s">
        <v>200</v>
      </c>
      <c r="D13559" s="541" t="s">
        <v>14425</v>
      </c>
      <c r="E13559" s="540" t="s">
        <v>188</v>
      </c>
      <c r="F13559" s="496">
        <v>153.06999999999999</v>
      </c>
    </row>
    <row r="13560" s="489" customFormat="1">
      <c r="B13560" s="494">
        <v>6017</v>
      </c>
      <c r="C13560" s="537" t="s">
        <v>200</v>
      </c>
      <c r="D13560" s="541" t="s">
        <v>14426</v>
      </c>
      <c r="E13560" s="540" t="s">
        <v>188</v>
      </c>
      <c r="F13560" s="496">
        <v>121.25</v>
      </c>
    </row>
    <row r="13561" s="489" customFormat="1">
      <c r="B13561" s="494">
        <v>6019</v>
      </c>
      <c r="C13561" s="537" t="s">
        <v>200</v>
      </c>
      <c r="D13561" s="541" t="s">
        <v>14427</v>
      </c>
      <c r="E13561" s="540" t="s">
        <v>188</v>
      </c>
      <c r="F13561" s="496">
        <v>88.959999999999994</v>
      </c>
    </row>
    <row r="13562" s="489" customFormat="1">
      <c r="B13562" s="494">
        <v>6020</v>
      </c>
      <c r="C13562" s="537" t="s">
        <v>200</v>
      </c>
      <c r="D13562" s="541" t="s">
        <v>14428</v>
      </c>
      <c r="E13562" s="540" t="s">
        <v>188</v>
      </c>
      <c r="F13562" s="496">
        <v>53.43</v>
      </c>
    </row>
    <row r="13563" s="489" customFormat="1">
      <c r="B13563" s="494">
        <v>6011</v>
      </c>
      <c r="C13563" s="537" t="s">
        <v>200</v>
      </c>
      <c r="D13563" s="541" t="s">
        <v>14429</v>
      </c>
      <c r="E13563" s="540" t="s">
        <v>188</v>
      </c>
      <c r="F13563" s="496">
        <v>442.18000000000001</v>
      </c>
    </row>
    <row r="13564" s="489" customFormat="1">
      <c r="B13564" s="494">
        <v>6028</v>
      </c>
      <c r="C13564" s="537" t="s">
        <v>200</v>
      </c>
      <c r="D13564" s="541" t="s">
        <v>14430</v>
      </c>
      <c r="E13564" s="540" t="s">
        <v>188</v>
      </c>
      <c r="F13564" s="496">
        <v>213.21000000000001</v>
      </c>
    </row>
    <row r="13565" s="489" customFormat="1">
      <c r="B13565" s="494">
        <v>6012</v>
      </c>
      <c r="C13565" s="537" t="s">
        <v>200</v>
      </c>
      <c r="D13565" s="541" t="s">
        <v>14431</v>
      </c>
      <c r="E13565" s="540" t="s">
        <v>188</v>
      </c>
      <c r="F13565" s="496">
        <v>535.34000000000003</v>
      </c>
    </row>
    <row r="13566" s="489" customFormat="1">
      <c r="B13566" s="494">
        <v>6016</v>
      </c>
      <c r="C13566" s="537" t="s">
        <v>200</v>
      </c>
      <c r="D13566" s="541" t="s">
        <v>14432</v>
      </c>
      <c r="E13566" s="540" t="s">
        <v>188</v>
      </c>
      <c r="F13566" s="496">
        <v>56.359999999999999</v>
      </c>
    </row>
    <row r="13567" s="489" customFormat="1">
      <c r="B13567" s="494">
        <v>6027</v>
      </c>
      <c r="C13567" s="537" t="s">
        <v>200</v>
      </c>
      <c r="D13567" s="541" t="s">
        <v>14433</v>
      </c>
      <c r="E13567" s="540" t="s">
        <v>188</v>
      </c>
      <c r="F13567" s="496">
        <v>1115.45</v>
      </c>
    </row>
    <row r="13568" s="489" customFormat="1">
      <c r="B13568" s="494">
        <v>6015</v>
      </c>
      <c r="C13568" s="537" t="s">
        <v>200</v>
      </c>
      <c r="D13568" s="541" t="s">
        <v>14434</v>
      </c>
      <c r="E13568" s="540" t="s">
        <v>188</v>
      </c>
      <c r="F13568" s="496">
        <v>244.77000000000001</v>
      </c>
    </row>
    <row r="13569" s="489" customFormat="1">
      <c r="B13569" s="494">
        <v>6014</v>
      </c>
      <c r="C13569" s="537" t="s">
        <v>200</v>
      </c>
      <c r="D13569" s="541" t="s">
        <v>14435</v>
      </c>
      <c r="E13569" s="540" t="s">
        <v>188</v>
      </c>
      <c r="F13569" s="496">
        <v>234.02000000000001</v>
      </c>
    </row>
    <row r="13570" s="489" customFormat="1">
      <c r="B13570" s="494">
        <v>6013</v>
      </c>
      <c r="C13570" s="537" t="s">
        <v>200</v>
      </c>
      <c r="D13570" s="541" t="s">
        <v>14436</v>
      </c>
      <c r="E13570" s="540" t="s">
        <v>188</v>
      </c>
      <c r="F13570" s="496">
        <v>168.31999999999999</v>
      </c>
    </row>
    <row r="13571" s="489" customFormat="1">
      <c r="B13571" s="494">
        <v>6006</v>
      </c>
      <c r="C13571" s="537" t="s">
        <v>200</v>
      </c>
      <c r="D13571" s="541" t="s">
        <v>14437</v>
      </c>
      <c r="E13571" s="540" t="s">
        <v>188</v>
      </c>
      <c r="F13571" s="496">
        <v>121.89</v>
      </c>
    </row>
    <row r="13572" s="489" customFormat="1">
      <c r="B13572" s="494">
        <v>6005</v>
      </c>
      <c r="C13572" s="537" t="s">
        <v>200</v>
      </c>
      <c r="D13572" s="541" t="s">
        <v>14438</v>
      </c>
      <c r="E13572" s="540" t="s">
        <v>188</v>
      </c>
      <c r="F13572" s="496">
        <v>137.5</v>
      </c>
    </row>
    <row r="13573" s="489" customFormat="1">
      <c r="B13573" s="494">
        <v>11756</v>
      </c>
      <c r="C13573" s="537" t="s">
        <v>200</v>
      </c>
      <c r="D13573" s="541" t="s">
        <v>2165</v>
      </c>
      <c r="E13573" s="540" t="s">
        <v>188</v>
      </c>
      <c r="F13573" s="496">
        <v>65.670000000000002</v>
      </c>
    </row>
    <row r="13574" s="489" customFormat="1">
      <c r="B13574" s="494">
        <v>10904</v>
      </c>
      <c r="C13574" s="537" t="s">
        <v>200</v>
      </c>
      <c r="D13574" s="541" t="s">
        <v>2166</v>
      </c>
      <c r="E13574" s="540" t="s">
        <v>188</v>
      </c>
      <c r="F13574" s="496">
        <v>155</v>
      </c>
    </row>
    <row r="13575" s="489" customFormat="1">
      <c r="B13575" s="494">
        <v>11752</v>
      </c>
      <c r="C13575" s="537" t="s">
        <v>200</v>
      </c>
      <c r="D13575" s="541" t="s">
        <v>14439</v>
      </c>
      <c r="E13575" s="540" t="s">
        <v>188</v>
      </c>
      <c r="F13575" s="496">
        <v>37.869999999999997</v>
      </c>
    </row>
    <row r="13576" s="489" customFormat="1">
      <c r="B13576" s="494">
        <v>11753</v>
      </c>
      <c r="C13576" s="537" t="s">
        <v>200</v>
      </c>
      <c r="D13576" s="541" t="s">
        <v>14440</v>
      </c>
      <c r="E13576" s="540" t="s">
        <v>188</v>
      </c>
      <c r="F13576" s="496">
        <v>45.210000000000001</v>
      </c>
    </row>
    <row r="13577" s="489" customFormat="1">
      <c r="B13577" s="494">
        <v>6021</v>
      </c>
      <c r="C13577" s="537" t="s">
        <v>200</v>
      </c>
      <c r="D13577" s="541" t="s">
        <v>14441</v>
      </c>
      <c r="E13577" s="540" t="s">
        <v>188</v>
      </c>
      <c r="F13577" s="496">
        <v>125.45999999999999</v>
      </c>
    </row>
    <row r="13578" s="489" customFormat="1">
      <c r="B13578" s="494">
        <v>6024</v>
      </c>
      <c r="C13578" s="537" t="s">
        <v>200</v>
      </c>
      <c r="D13578" s="541" t="s">
        <v>14442</v>
      </c>
      <c r="E13578" s="540" t="s">
        <v>188</v>
      </c>
      <c r="F13578" s="496">
        <v>129.69</v>
      </c>
    </row>
    <row r="13579" s="489" customFormat="1">
      <c r="B13579" s="494">
        <v>45394</v>
      </c>
      <c r="C13579" s="537" t="s">
        <v>200</v>
      </c>
      <c r="D13579" s="541" t="s">
        <v>14443</v>
      </c>
      <c r="E13579" s="540" t="s">
        <v>188</v>
      </c>
      <c r="F13579" s="496">
        <v>43.880000000000003</v>
      </c>
    </row>
    <row r="13580" s="489" customFormat="1">
      <c r="B13580" s="494">
        <v>13897</v>
      </c>
      <c r="C13580" s="537" t="s">
        <v>200</v>
      </c>
      <c r="D13580" s="541" t="s">
        <v>2167</v>
      </c>
      <c r="E13580" s="540" t="s">
        <v>188</v>
      </c>
      <c r="F13580" s="496"/>
    </row>
    <row r="13581" s="489" customFormat="1">
      <c r="B13581" s="494">
        <v>10640</v>
      </c>
      <c r="C13581" s="537" t="s">
        <v>200</v>
      </c>
      <c r="D13581" s="541" t="s">
        <v>2168</v>
      </c>
      <c r="E13581" s="540" t="s">
        <v>188</v>
      </c>
      <c r="F13581" s="496"/>
    </row>
    <row r="13582" s="489" customFormat="1">
      <c r="B13582" s="494">
        <v>34357</v>
      </c>
      <c r="C13582" s="537" t="s">
        <v>200</v>
      </c>
      <c r="D13582" s="541" t="s">
        <v>14444</v>
      </c>
      <c r="E13582" s="540" t="s">
        <v>186</v>
      </c>
      <c r="F13582" s="496">
        <v>3.9900000000000002</v>
      </c>
    </row>
    <row r="13583" s="489" customFormat="1">
      <c r="B13583" s="494">
        <v>37329</v>
      </c>
      <c r="C13583" s="537" t="s">
        <v>200</v>
      </c>
      <c r="D13583" s="541" t="s">
        <v>14445</v>
      </c>
      <c r="E13583" s="540" t="s">
        <v>186</v>
      </c>
      <c r="F13583" s="496">
        <v>84.090000000000003</v>
      </c>
    </row>
    <row r="13584" s="489" customFormat="1">
      <c r="B13584" s="494">
        <v>2510</v>
      </c>
      <c r="C13584" s="537" t="s">
        <v>200</v>
      </c>
      <c r="D13584" s="541" t="s">
        <v>2169</v>
      </c>
      <c r="E13584" s="540" t="s">
        <v>188</v>
      </c>
      <c r="F13584" s="496"/>
    </row>
    <row r="13585" s="489" customFormat="1">
      <c r="B13585" s="494">
        <v>12359</v>
      </c>
      <c r="C13585" s="537" t="s">
        <v>200</v>
      </c>
      <c r="D13585" s="541" t="s">
        <v>2170</v>
      </c>
      <c r="E13585" s="540" t="s">
        <v>188</v>
      </c>
      <c r="F13585" s="496">
        <v>192.38</v>
      </c>
    </row>
    <row r="13586" s="489" customFormat="1">
      <c r="B13586" s="495">
        <v>7353</v>
      </c>
      <c r="C13586" s="537" t="s">
        <v>200</v>
      </c>
      <c r="D13586" s="541" t="s">
        <v>14446</v>
      </c>
      <c r="E13586" s="540" t="s">
        <v>187</v>
      </c>
      <c r="F13586" s="496">
        <v>32.880000000000003</v>
      </c>
    </row>
    <row r="13587" s="489" customFormat="1">
      <c r="B13587" s="494">
        <v>45264</v>
      </c>
      <c r="C13587" s="537" t="s">
        <v>200</v>
      </c>
      <c r="D13587" s="541" t="s">
        <v>14447</v>
      </c>
      <c r="E13587" s="540" t="s">
        <v>188</v>
      </c>
      <c r="F13587" s="496">
        <v>26.030000000000001</v>
      </c>
    </row>
    <row r="13588" s="489" customFormat="1">
      <c r="B13588" s="494">
        <v>36144</v>
      </c>
      <c r="C13588" s="537" t="s">
        <v>200</v>
      </c>
      <c r="D13588" s="541" t="s">
        <v>2171</v>
      </c>
      <c r="E13588" s="540" t="s">
        <v>188</v>
      </c>
      <c r="F13588" s="496">
        <v>1.6200000000000001</v>
      </c>
    </row>
    <row r="13589" s="489" customFormat="1">
      <c r="B13589" s="494">
        <v>10518</v>
      </c>
      <c r="C13589" s="537" t="s">
        <v>200</v>
      </c>
      <c r="D13589" s="541" t="s">
        <v>2172</v>
      </c>
      <c r="E13589" s="540" t="s">
        <v>188</v>
      </c>
      <c r="F13589" s="496"/>
    </row>
    <row r="13590" s="489" customFormat="1">
      <c r="B13590" s="494">
        <v>36530</v>
      </c>
      <c r="C13590" s="537" t="s">
        <v>200</v>
      </c>
      <c r="D13590" s="541" t="s">
        <v>14448</v>
      </c>
      <c r="E13590" s="540" t="s">
        <v>188</v>
      </c>
      <c r="F13590" s="496">
        <v>425019.5</v>
      </c>
    </row>
    <row r="13591" s="489" customFormat="1">
      <c r="B13591" s="494">
        <v>6046</v>
      </c>
      <c r="C13591" s="537" t="s">
        <v>200</v>
      </c>
      <c r="D13591" s="541" t="s">
        <v>2173</v>
      </c>
      <c r="E13591" s="540" t="s">
        <v>188</v>
      </c>
      <c r="F13591" s="496">
        <v>461000</v>
      </c>
    </row>
    <row r="13592" s="489" customFormat="1">
      <c r="B13592" s="494">
        <v>36531</v>
      </c>
      <c r="C13592" s="537" t="s">
        <v>200</v>
      </c>
      <c r="D13592" s="541" t="s">
        <v>14449</v>
      </c>
      <c r="E13592" s="540" t="s">
        <v>188</v>
      </c>
      <c r="F13592" s="496">
        <v>477865.82000000001</v>
      </c>
    </row>
    <row r="13593" s="489" customFormat="1">
      <c r="B13593" s="494">
        <v>34684</v>
      </c>
      <c r="C13593" s="537" t="s">
        <v>200</v>
      </c>
      <c r="D13593" s="541" t="s">
        <v>2174</v>
      </c>
      <c r="E13593" s="540" t="s">
        <v>12625</v>
      </c>
      <c r="F13593" s="496">
        <v>354.54000000000002</v>
      </c>
    </row>
    <row r="13594" s="489" customFormat="1">
      <c r="B13594" s="494">
        <v>34683</v>
      </c>
      <c r="C13594" s="537" t="s">
        <v>200</v>
      </c>
      <c r="D13594" s="541" t="s">
        <v>2175</v>
      </c>
      <c r="E13594" s="540" t="s">
        <v>12625</v>
      </c>
      <c r="F13594" s="496">
        <v>221.59</v>
      </c>
    </row>
    <row r="13595" s="489" customFormat="1">
      <c r="B13595" s="494">
        <v>44954</v>
      </c>
      <c r="C13595" s="537" t="s">
        <v>200</v>
      </c>
      <c r="D13595" s="541" t="s">
        <v>14450</v>
      </c>
      <c r="E13595" s="540" t="s">
        <v>12625</v>
      </c>
      <c r="F13595" s="496">
        <v>111.84</v>
      </c>
    </row>
    <row r="13596" s="489" customFormat="1">
      <c r="B13596" s="494">
        <v>44955</v>
      </c>
      <c r="C13596" s="537" t="s">
        <v>200</v>
      </c>
      <c r="D13596" s="541" t="s">
        <v>14451</v>
      </c>
      <c r="E13596" s="540" t="s">
        <v>12625</v>
      </c>
      <c r="F13596" s="496">
        <v>163.43000000000001</v>
      </c>
    </row>
    <row r="13597" s="489" customFormat="1">
      <c r="B13597" s="494">
        <v>10515</v>
      </c>
      <c r="C13597" s="537" t="s">
        <v>200</v>
      </c>
      <c r="D13597" s="541" t="s">
        <v>14452</v>
      </c>
      <c r="E13597" s="540" t="s">
        <v>12625</v>
      </c>
      <c r="F13597" s="496">
        <v>55.520000000000003</v>
      </c>
    </row>
    <row r="13598" s="489" customFormat="1">
      <c r="B13598" s="494">
        <v>153</v>
      </c>
      <c r="C13598" s="537" t="s">
        <v>200</v>
      </c>
      <c r="D13598" s="541" t="s">
        <v>2176</v>
      </c>
      <c r="E13598" s="540" t="s">
        <v>187</v>
      </c>
      <c r="F13598" s="496">
        <v>86.859999999999999</v>
      </c>
    </row>
    <row r="13599" s="489" customFormat="1">
      <c r="B13599" s="494">
        <v>34682</v>
      </c>
      <c r="C13599" s="537" t="s">
        <v>200</v>
      </c>
      <c r="D13599" s="541" t="s">
        <v>2177</v>
      </c>
      <c r="E13599" s="540" t="s">
        <v>12625</v>
      </c>
      <c r="F13599" s="496">
        <v>169.44999999999999</v>
      </c>
    </row>
    <row r="13600" s="489" customFormat="1">
      <c r="B13600" s="494">
        <v>536</v>
      </c>
      <c r="C13600" s="537" t="s">
        <v>200</v>
      </c>
      <c r="D13600" s="541" t="s">
        <v>14453</v>
      </c>
      <c r="E13600" s="540" t="s">
        <v>12625</v>
      </c>
      <c r="F13600" s="496">
        <v>31.27</v>
      </c>
    </row>
    <row r="13601" s="489" customFormat="1">
      <c r="B13601" s="494">
        <v>20205</v>
      </c>
      <c r="C13601" s="537" t="s">
        <v>200</v>
      </c>
      <c r="D13601" s="541" t="s">
        <v>14454</v>
      </c>
      <c r="E13601" s="540" t="s">
        <v>143</v>
      </c>
      <c r="F13601" s="496">
        <v>4.5800000000000001</v>
      </c>
    </row>
    <row r="13602" s="489" customFormat="1">
      <c r="B13602" s="494">
        <v>4412</v>
      </c>
      <c r="C13602" s="537" t="s">
        <v>200</v>
      </c>
      <c r="D13602" s="541" t="s">
        <v>14455</v>
      </c>
      <c r="E13602" s="540" t="s">
        <v>143</v>
      </c>
      <c r="F13602" s="496">
        <v>2.75</v>
      </c>
    </row>
    <row r="13603" s="489" customFormat="1">
      <c r="B13603" s="494">
        <v>4408</v>
      </c>
      <c r="C13603" s="537" t="s">
        <v>200</v>
      </c>
      <c r="D13603" s="541" t="s">
        <v>14456</v>
      </c>
      <c r="E13603" s="540" t="s">
        <v>143</v>
      </c>
      <c r="F13603" s="496">
        <v>3.4300000000000002</v>
      </c>
    </row>
    <row r="13604" s="489" customFormat="1">
      <c r="B13604" s="494">
        <v>45213</v>
      </c>
      <c r="C13604" s="537" t="s">
        <v>200</v>
      </c>
      <c r="D13604" s="541" t="s">
        <v>14457</v>
      </c>
      <c r="E13604" s="540" t="s">
        <v>188</v>
      </c>
      <c r="F13604" s="496">
        <v>40.390000000000001</v>
      </c>
    </row>
    <row r="13605" s="489" customFormat="1">
      <c r="B13605" s="494">
        <v>36250</v>
      </c>
      <c r="C13605" s="537" t="s">
        <v>200</v>
      </c>
      <c r="D13605" s="541" t="s">
        <v>2178</v>
      </c>
      <c r="E13605" s="540" t="s">
        <v>143</v>
      </c>
      <c r="F13605" s="496">
        <v>4.46</v>
      </c>
    </row>
    <row r="13606" s="489" customFormat="1">
      <c r="B13606" s="494">
        <v>10857</v>
      </c>
      <c r="C13606" s="537" t="s">
        <v>200</v>
      </c>
      <c r="D13606" s="541" t="s">
        <v>2179</v>
      </c>
      <c r="E13606" s="540" t="s">
        <v>143</v>
      </c>
      <c r="F13606" s="496"/>
    </row>
    <row r="13607" s="489" customFormat="1">
      <c r="B13607" s="494">
        <v>4803</v>
      </c>
      <c r="C13607" s="537" t="s">
        <v>200</v>
      </c>
      <c r="D13607" s="541" t="s">
        <v>2180</v>
      </c>
      <c r="E13607" s="540" t="s">
        <v>143</v>
      </c>
      <c r="F13607" s="496">
        <v>32.68</v>
      </c>
    </row>
    <row r="13608" s="489" customFormat="1">
      <c r="B13608" s="494">
        <v>6186</v>
      </c>
      <c r="C13608" s="537" t="s">
        <v>200</v>
      </c>
      <c r="D13608" s="541" t="s">
        <v>2181</v>
      </c>
      <c r="E13608" s="540" t="s">
        <v>143</v>
      </c>
      <c r="F13608" s="496"/>
    </row>
    <row r="13609" s="489" customFormat="1">
      <c r="B13609" s="494">
        <v>4829</v>
      </c>
      <c r="C13609" s="537" t="s">
        <v>200</v>
      </c>
      <c r="D13609" s="541" t="s">
        <v>14458</v>
      </c>
      <c r="E13609" s="540" t="s">
        <v>143</v>
      </c>
      <c r="F13609" s="496">
        <v>38.689999999999998</v>
      </c>
    </row>
    <row r="13610" s="489" customFormat="1">
      <c r="B13610" s="494">
        <v>39829</v>
      </c>
      <c r="C13610" s="537" t="s">
        <v>200</v>
      </c>
      <c r="D13610" s="541" t="s">
        <v>2182</v>
      </c>
      <c r="E13610" s="540" t="s">
        <v>143</v>
      </c>
      <c r="F13610" s="496">
        <v>42.549999999999997</v>
      </c>
    </row>
    <row r="13611" s="489" customFormat="1">
      <c r="B13611" s="494">
        <v>20231</v>
      </c>
      <c r="C13611" s="537" t="s">
        <v>200</v>
      </c>
      <c r="D13611" s="541" t="s">
        <v>14459</v>
      </c>
      <c r="E13611" s="540" t="s">
        <v>143</v>
      </c>
      <c r="F13611" s="496">
        <v>46.390000000000001</v>
      </c>
    </row>
    <row r="13612" s="489" customFormat="1">
      <c r="B13612" s="494">
        <v>4804</v>
      </c>
      <c r="C13612" s="537" t="s">
        <v>200</v>
      </c>
      <c r="D13612" s="541" t="s">
        <v>2183</v>
      </c>
      <c r="E13612" s="540" t="s">
        <v>143</v>
      </c>
      <c r="F13612" s="496">
        <v>25.09</v>
      </c>
    </row>
    <row r="13613" s="489" customFormat="1">
      <c r="B13613" s="494">
        <v>34680</v>
      </c>
      <c r="C13613" s="537" t="s">
        <v>200</v>
      </c>
      <c r="D13613" s="541" t="s">
        <v>2184</v>
      </c>
      <c r="E13613" s="540" t="s">
        <v>143</v>
      </c>
      <c r="F13613" s="496">
        <v>52.130000000000003</v>
      </c>
    </row>
    <row r="13614" s="489" customFormat="1">
      <c r="B13614" s="494">
        <v>11573</v>
      </c>
      <c r="C13614" s="537" t="s">
        <v>200</v>
      </c>
      <c r="D13614" s="541" t="s">
        <v>14460</v>
      </c>
      <c r="E13614" s="540" t="s">
        <v>188</v>
      </c>
      <c r="F13614" s="496">
        <v>6.5</v>
      </c>
    </row>
    <row r="13615" s="489" customFormat="1">
      <c r="B13615" s="494">
        <v>38401</v>
      </c>
      <c r="C13615" s="537" t="s">
        <v>200</v>
      </c>
      <c r="D13615" s="541" t="s">
        <v>14461</v>
      </c>
      <c r="E13615" s="540" t="s">
        <v>188</v>
      </c>
      <c r="F13615" s="496">
        <v>62.630000000000003</v>
      </c>
    </row>
    <row r="13616" s="489" customFormat="1">
      <c r="B13616" s="494">
        <v>11575</v>
      </c>
      <c r="C13616" s="537" t="s">
        <v>200</v>
      </c>
      <c r="D13616" s="541" t="s">
        <v>14462</v>
      </c>
      <c r="E13616" s="540" t="s">
        <v>188</v>
      </c>
      <c r="F13616" s="496">
        <v>62.740000000000002</v>
      </c>
    </row>
    <row r="13617" s="489" customFormat="1">
      <c r="B13617" s="494">
        <v>38179</v>
      </c>
      <c r="C13617" s="537" t="s">
        <v>200</v>
      </c>
      <c r="D13617" s="541" t="s">
        <v>14463</v>
      </c>
      <c r="E13617" s="540" t="s">
        <v>188</v>
      </c>
      <c r="F13617" s="496">
        <v>51.880000000000003</v>
      </c>
    </row>
    <row r="13618" s="489" customFormat="1">
      <c r="B13618" s="494">
        <v>20256</v>
      </c>
      <c r="C13618" s="537" t="s">
        <v>200</v>
      </c>
      <c r="D13618" s="541" t="s">
        <v>2185</v>
      </c>
      <c r="E13618" s="540" t="s">
        <v>188</v>
      </c>
      <c r="F13618" s="496">
        <v>0.34000000000000002</v>
      </c>
    </row>
    <row r="13619" s="489" customFormat="1">
      <c r="B13619" s="494">
        <v>14511</v>
      </c>
      <c r="C13619" s="537" t="s">
        <v>200</v>
      </c>
      <c r="D13619" s="541" t="s">
        <v>2186</v>
      </c>
      <c r="E13619" s="540" t="s">
        <v>188</v>
      </c>
      <c r="F13619" s="496"/>
    </row>
    <row r="13620" s="489" customFormat="1">
      <c r="B13620" s="494">
        <v>10642</v>
      </c>
      <c r="C13620" s="537" t="s">
        <v>200</v>
      </c>
      <c r="D13620" s="541" t="s">
        <v>2187</v>
      </c>
      <c r="E13620" s="540" t="s">
        <v>188</v>
      </c>
      <c r="F13620" s="496"/>
    </row>
    <row r="13621" s="489" customFormat="1">
      <c r="B13621" s="494">
        <v>14489</v>
      </c>
      <c r="C13621" s="537" t="s">
        <v>200</v>
      </c>
      <c r="D13621" s="541" t="s">
        <v>2188</v>
      </c>
      <c r="E13621" s="540" t="s">
        <v>188</v>
      </c>
      <c r="F13621" s="496"/>
    </row>
    <row r="13622" s="489" customFormat="1">
      <c r="B13622" s="494">
        <v>14513</v>
      </c>
      <c r="C13622" s="537" t="s">
        <v>200</v>
      </c>
      <c r="D13622" s="541" t="s">
        <v>2189</v>
      </c>
      <c r="E13622" s="540" t="s">
        <v>188</v>
      </c>
      <c r="F13622" s="496"/>
    </row>
    <row r="13623" s="489" customFormat="1">
      <c r="B13623" s="494">
        <v>13600</v>
      </c>
      <c r="C13623" s="537" t="s">
        <v>200</v>
      </c>
      <c r="D13623" s="541" t="s">
        <v>2190</v>
      </c>
      <c r="E13623" s="540" t="s">
        <v>188</v>
      </c>
      <c r="F13623" s="496"/>
    </row>
    <row r="13624" s="489" customFormat="1">
      <c r="B13624" s="494">
        <v>10646</v>
      </c>
      <c r="C13624" s="537" t="s">
        <v>200</v>
      </c>
      <c r="D13624" s="541" t="s">
        <v>2191</v>
      </c>
      <c r="E13624" s="540" t="s">
        <v>188</v>
      </c>
      <c r="F13624" s="496"/>
    </row>
    <row r="13625" s="489" customFormat="1">
      <c r="B13625" s="494">
        <v>6070</v>
      </c>
      <c r="C13625" s="537" t="s">
        <v>200</v>
      </c>
      <c r="D13625" s="541" t="s">
        <v>14464</v>
      </c>
      <c r="E13625" s="540" t="s">
        <v>188</v>
      </c>
      <c r="F13625" s="496"/>
    </row>
    <row r="13626" s="489" customFormat="1">
      <c r="B13626" s="494">
        <v>6069</v>
      </c>
      <c r="C13626" s="537" t="s">
        <v>200</v>
      </c>
      <c r="D13626" s="541" t="s">
        <v>2192</v>
      </c>
      <c r="E13626" s="540" t="s">
        <v>188</v>
      </c>
      <c r="F13626" s="496"/>
    </row>
    <row r="13627" s="489" customFormat="1">
      <c r="B13627" s="494">
        <v>14626</v>
      </c>
      <c r="C13627" s="537" t="s">
        <v>200</v>
      </c>
      <c r="D13627" s="541" t="s">
        <v>2193</v>
      </c>
      <c r="E13627" s="540" t="s">
        <v>188</v>
      </c>
      <c r="F13627" s="496"/>
    </row>
    <row r="13628" s="489" customFormat="1">
      <c r="B13628" s="494">
        <v>6067</v>
      </c>
      <c r="C13628" s="537" t="s">
        <v>200</v>
      </c>
      <c r="D13628" s="541" t="s">
        <v>2194</v>
      </c>
      <c r="E13628" s="540" t="s">
        <v>188</v>
      </c>
      <c r="F13628" s="496"/>
    </row>
    <row r="13629" s="489" customFormat="1">
      <c r="B13629" s="494">
        <v>38393</v>
      </c>
      <c r="C13629" s="537" t="s">
        <v>200</v>
      </c>
      <c r="D13629" s="541" t="s">
        <v>14465</v>
      </c>
      <c r="E13629" s="540" t="s">
        <v>188</v>
      </c>
      <c r="F13629" s="496">
        <v>22</v>
      </c>
    </row>
    <row r="13630" s="489" customFormat="1">
      <c r="B13630" s="494">
        <v>45233</v>
      </c>
      <c r="C13630" s="537" t="s">
        <v>200</v>
      </c>
      <c r="D13630" s="541" t="s">
        <v>14466</v>
      </c>
      <c r="E13630" s="540" t="s">
        <v>188</v>
      </c>
      <c r="F13630" s="496">
        <v>9.4399999999999995</v>
      </c>
    </row>
    <row r="13631" s="489" customFormat="1">
      <c r="B13631" s="494">
        <v>38390</v>
      </c>
      <c r="C13631" s="537" t="s">
        <v>200</v>
      </c>
      <c r="D13631" s="541" t="s">
        <v>14467</v>
      </c>
      <c r="E13631" s="540" t="s">
        <v>188</v>
      </c>
      <c r="F13631" s="496">
        <v>54.049999999999997</v>
      </c>
    </row>
    <row r="13632" s="489" customFormat="1">
      <c r="B13632" s="494">
        <v>11578</v>
      </c>
      <c r="C13632" s="537" t="s">
        <v>200</v>
      </c>
      <c r="D13632" s="541" t="s">
        <v>2195</v>
      </c>
      <c r="E13632" s="540" t="s">
        <v>188</v>
      </c>
      <c r="F13632" s="496">
        <v>13.539999999999999</v>
      </c>
    </row>
    <row r="13633" s="489" customFormat="1">
      <c r="B13633" s="494">
        <v>11577</v>
      </c>
      <c r="C13633" s="537" t="s">
        <v>200</v>
      </c>
      <c r="D13633" s="541" t="s">
        <v>2196</v>
      </c>
      <c r="E13633" s="540" t="s">
        <v>188</v>
      </c>
      <c r="F13633" s="496">
        <v>12.93</v>
      </c>
    </row>
    <row r="13634" s="489" customFormat="1">
      <c r="B13634" s="494">
        <v>42432</v>
      </c>
      <c r="C13634" s="537" t="s">
        <v>200</v>
      </c>
      <c r="D13634" s="541" t="s">
        <v>2197</v>
      </c>
      <c r="E13634" s="540" t="s">
        <v>188</v>
      </c>
      <c r="F13634" s="496"/>
    </row>
    <row r="13635" s="489" customFormat="1">
      <c r="B13635" s="494">
        <v>42437</v>
      </c>
      <c r="C13635" s="537" t="s">
        <v>200</v>
      </c>
      <c r="D13635" s="541" t="s">
        <v>2198</v>
      </c>
      <c r="E13635" s="540" t="s">
        <v>188</v>
      </c>
      <c r="F13635" s="496"/>
    </row>
    <row r="13636" s="489" customFormat="1">
      <c r="B13636" s="494">
        <v>1116</v>
      </c>
      <c r="C13636" s="537" t="s">
        <v>200</v>
      </c>
      <c r="D13636" s="541" t="s">
        <v>2199</v>
      </c>
      <c r="E13636" s="540" t="s">
        <v>143</v>
      </c>
      <c r="F13636" s="496">
        <v>19.309999999999999</v>
      </c>
    </row>
    <row r="13637" s="489" customFormat="1">
      <c r="B13637" s="494">
        <v>1115</v>
      </c>
      <c r="C13637" s="537" t="s">
        <v>200</v>
      </c>
      <c r="D13637" s="541" t="s">
        <v>2200</v>
      </c>
      <c r="E13637" s="540" t="s">
        <v>143</v>
      </c>
      <c r="F13637" s="496">
        <v>23.140000000000001</v>
      </c>
    </row>
    <row r="13638" s="489" customFormat="1">
      <c r="B13638" s="494">
        <v>1113</v>
      </c>
      <c r="C13638" s="537" t="s">
        <v>200</v>
      </c>
      <c r="D13638" s="541" t="s">
        <v>2201</v>
      </c>
      <c r="E13638" s="540" t="s">
        <v>143</v>
      </c>
      <c r="F13638" s="496">
        <v>27.050000000000001</v>
      </c>
    </row>
    <row r="13639" s="489" customFormat="1">
      <c r="B13639" s="494">
        <v>1114</v>
      </c>
      <c r="C13639" s="537" t="s">
        <v>200</v>
      </c>
      <c r="D13639" s="541" t="s">
        <v>2202</v>
      </c>
      <c r="E13639" s="540" t="s">
        <v>143</v>
      </c>
      <c r="F13639" s="496">
        <v>32.229999999999997</v>
      </c>
    </row>
    <row r="13640" s="489" customFormat="1">
      <c r="B13640" s="494">
        <v>40873</v>
      </c>
      <c r="C13640" s="537" t="s">
        <v>200</v>
      </c>
      <c r="D13640" s="541" t="s">
        <v>14468</v>
      </c>
      <c r="E13640" s="540" t="s">
        <v>143</v>
      </c>
      <c r="F13640" s="496">
        <v>25.219999999999999</v>
      </c>
    </row>
    <row r="13641" s="489" customFormat="1">
      <c r="B13641" s="494">
        <v>20214</v>
      </c>
      <c r="C13641" s="537" t="s">
        <v>200</v>
      </c>
      <c r="D13641" s="541" t="s">
        <v>2203</v>
      </c>
      <c r="E13641" s="540" t="s">
        <v>188</v>
      </c>
      <c r="F13641" s="496">
        <v>49.149999999999999</v>
      </c>
    </row>
    <row r="13642" s="489" customFormat="1">
      <c r="B13642" s="494">
        <v>7237</v>
      </c>
      <c r="C13642" s="537" t="s">
        <v>200</v>
      </c>
      <c r="D13642" s="541" t="s">
        <v>2204</v>
      </c>
      <c r="E13642" s="540" t="s">
        <v>188</v>
      </c>
      <c r="F13642" s="496">
        <v>48.119999999999997</v>
      </c>
    </row>
    <row r="13643" s="489" customFormat="1">
      <c r="B13643" s="494">
        <v>11757</v>
      </c>
      <c r="C13643" s="537" t="s">
        <v>200</v>
      </c>
      <c r="D13643" s="541" t="s">
        <v>2205</v>
      </c>
      <c r="E13643" s="540" t="s">
        <v>188</v>
      </c>
      <c r="F13643" s="496">
        <v>30</v>
      </c>
    </row>
    <row r="13644" s="489" customFormat="1">
      <c r="B13644" s="494">
        <v>11758</v>
      </c>
      <c r="C13644" s="537" t="s">
        <v>200</v>
      </c>
      <c r="D13644" s="541" t="s">
        <v>2206</v>
      </c>
      <c r="E13644" s="540" t="s">
        <v>188</v>
      </c>
      <c r="F13644" s="496">
        <v>41.219999999999999</v>
      </c>
    </row>
    <row r="13645" s="489" customFormat="1">
      <c r="B13645" s="494">
        <v>37526</v>
      </c>
      <c r="C13645" s="537" t="s">
        <v>200</v>
      </c>
      <c r="D13645" s="541" t="s">
        <v>14469</v>
      </c>
      <c r="E13645" s="540" t="s">
        <v>188</v>
      </c>
      <c r="F13645" s="496">
        <v>3.2200000000000002</v>
      </c>
    </row>
    <row r="13646" s="489" customFormat="1">
      <c r="B13646" s="494">
        <v>6076</v>
      </c>
      <c r="C13646" s="537" t="s">
        <v>200</v>
      </c>
      <c r="D13646" s="541" t="s">
        <v>2207</v>
      </c>
      <c r="E13646" s="540" t="s">
        <v>12626</v>
      </c>
      <c r="F13646" s="496"/>
    </row>
    <row r="13647" s="489" customFormat="1">
      <c r="B13647" s="494">
        <v>13109</v>
      </c>
      <c r="C13647" s="537" t="s">
        <v>200</v>
      </c>
      <c r="D13647" s="541" t="s">
        <v>14470</v>
      </c>
      <c r="E13647" s="540" t="s">
        <v>188</v>
      </c>
      <c r="F13647" s="496"/>
    </row>
    <row r="13648" s="489" customFormat="1">
      <c r="B13648" s="494">
        <v>13110</v>
      </c>
      <c r="C13648" s="537" t="s">
        <v>200</v>
      </c>
      <c r="D13648" s="541" t="s">
        <v>14471</v>
      </c>
      <c r="E13648" s="540" t="s">
        <v>188</v>
      </c>
      <c r="F13648" s="496"/>
    </row>
    <row r="13649" s="489" customFormat="1">
      <c r="B13649" s="494">
        <v>7581</v>
      </c>
      <c r="C13649" s="537" t="s">
        <v>200</v>
      </c>
      <c r="D13649" s="541" t="s">
        <v>2208</v>
      </c>
      <c r="E13649" s="540" t="s">
        <v>188</v>
      </c>
      <c r="F13649" s="496"/>
    </row>
    <row r="13650" s="489" customFormat="1">
      <c r="B13650" s="494">
        <v>4509</v>
      </c>
      <c r="C13650" s="537" t="s">
        <v>200</v>
      </c>
      <c r="D13650" s="541" t="s">
        <v>14472</v>
      </c>
      <c r="E13650" s="540" t="s">
        <v>143</v>
      </c>
      <c r="F13650" s="496">
        <v>4</v>
      </c>
    </row>
    <row r="13651" s="489" customFormat="1">
      <c r="B13651" s="494">
        <v>4512</v>
      </c>
      <c r="C13651" s="537" t="s">
        <v>200</v>
      </c>
      <c r="D13651" s="541" t="s">
        <v>14473</v>
      </c>
      <c r="E13651" s="540" t="s">
        <v>143</v>
      </c>
      <c r="F13651" s="496">
        <v>1.9099999999999999</v>
      </c>
    </row>
    <row r="13652" s="489" customFormat="1">
      <c r="B13652" s="494">
        <v>4517</v>
      </c>
      <c r="C13652" s="537" t="s">
        <v>200</v>
      </c>
      <c r="D13652" s="541" t="s">
        <v>14474</v>
      </c>
      <c r="E13652" s="540" t="s">
        <v>143</v>
      </c>
      <c r="F13652" s="496">
        <v>2.75</v>
      </c>
    </row>
    <row r="13653" s="489" customFormat="1">
      <c r="B13653" s="494">
        <v>20206</v>
      </c>
      <c r="C13653" s="537" t="s">
        <v>200</v>
      </c>
      <c r="D13653" s="541" t="s">
        <v>14475</v>
      </c>
      <c r="E13653" s="540" t="s">
        <v>143</v>
      </c>
      <c r="F13653" s="496">
        <v>12.369999999999999</v>
      </c>
    </row>
    <row r="13654" s="489" customFormat="1">
      <c r="B13654" s="494">
        <v>4460</v>
      </c>
      <c r="C13654" s="537" t="s">
        <v>200</v>
      </c>
      <c r="D13654" s="541" t="s">
        <v>14476</v>
      </c>
      <c r="E13654" s="540" t="s">
        <v>143</v>
      </c>
      <c r="F13654" s="496">
        <v>12.699999999999999</v>
      </c>
    </row>
    <row r="13655" s="489" customFormat="1">
      <c r="B13655" s="494">
        <v>4415</v>
      </c>
      <c r="C13655" s="537" t="s">
        <v>200</v>
      </c>
      <c r="D13655" s="541" t="s">
        <v>14477</v>
      </c>
      <c r="E13655" s="540" t="s">
        <v>143</v>
      </c>
      <c r="F13655" s="496">
        <v>6.7999999999999998</v>
      </c>
    </row>
    <row r="13656" s="489" customFormat="1">
      <c r="B13656" s="494">
        <v>4417</v>
      </c>
      <c r="C13656" s="537" t="s">
        <v>200</v>
      </c>
      <c r="D13656" s="541" t="s">
        <v>14478</v>
      </c>
      <c r="E13656" s="540" t="s">
        <v>143</v>
      </c>
      <c r="F13656" s="496">
        <v>9.7899999999999991</v>
      </c>
    </row>
    <row r="13657" s="489" customFormat="1">
      <c r="B13657" s="494">
        <v>37373</v>
      </c>
      <c r="C13657" s="537" t="s">
        <v>200</v>
      </c>
      <c r="D13657" s="541" t="s">
        <v>14479</v>
      </c>
      <c r="E13657" s="540" t="s">
        <v>157</v>
      </c>
      <c r="F13657" s="496">
        <v>0.080000000000000002</v>
      </c>
    </row>
    <row r="13658" s="489" customFormat="1">
      <c r="B13658" s="494">
        <v>40864</v>
      </c>
      <c r="C13658" s="537" t="s">
        <v>200</v>
      </c>
      <c r="D13658" s="541" t="s">
        <v>14480</v>
      </c>
      <c r="E13658" s="540" t="s">
        <v>185</v>
      </c>
      <c r="F13658" s="496">
        <v>15.460000000000001</v>
      </c>
    </row>
    <row r="13659" s="489" customFormat="1">
      <c r="B13659" s="494">
        <v>4734</v>
      </c>
      <c r="C13659" s="537" t="s">
        <v>200</v>
      </c>
      <c r="D13659" s="541" t="s">
        <v>2209</v>
      </c>
      <c r="E13659" s="540" t="s">
        <v>12626</v>
      </c>
      <c r="F13659" s="496">
        <v>417.22000000000003</v>
      </c>
    </row>
    <row r="13660" s="489" customFormat="1">
      <c r="B13660" s="494">
        <v>6085</v>
      </c>
      <c r="C13660" s="537" t="s">
        <v>200</v>
      </c>
      <c r="D13660" s="541" t="s">
        <v>14481</v>
      </c>
      <c r="E13660" s="540" t="s">
        <v>187</v>
      </c>
      <c r="F13660" s="496">
        <v>12.42</v>
      </c>
    </row>
    <row r="13661" s="489" customFormat="1">
      <c r="B13661" s="494">
        <v>38396</v>
      </c>
      <c r="C13661" s="537" t="s">
        <v>200</v>
      </c>
      <c r="D13661" s="541" t="s">
        <v>14482</v>
      </c>
      <c r="E13661" s="540" t="s">
        <v>188</v>
      </c>
      <c r="F13661" s="496">
        <v>990.23000000000002</v>
      </c>
    </row>
    <row r="13662" s="489" customFormat="1">
      <c r="B13662" s="494">
        <v>11622</v>
      </c>
      <c r="C13662" s="537" t="s">
        <v>200</v>
      </c>
      <c r="D13662" s="541" t="s">
        <v>2210</v>
      </c>
      <c r="E13662" s="540" t="s">
        <v>186</v>
      </c>
      <c r="F13662" s="496">
        <v>65.450000000000003</v>
      </c>
    </row>
    <row r="13663" s="489" customFormat="1">
      <c r="B13663" s="494">
        <v>43143</v>
      </c>
      <c r="C13663" s="537" t="s">
        <v>200</v>
      </c>
      <c r="D13663" s="541" t="s">
        <v>14483</v>
      </c>
      <c r="E13663" s="540" t="s">
        <v>187</v>
      </c>
      <c r="F13663" s="496">
        <v>24.719999999999999</v>
      </c>
    </row>
    <row r="13664" s="489" customFormat="1">
      <c r="B13664" s="494">
        <v>7317</v>
      </c>
      <c r="C13664" s="537" t="s">
        <v>200</v>
      </c>
      <c r="D13664" s="541" t="s">
        <v>2211</v>
      </c>
      <c r="E13664" s="540" t="s">
        <v>186</v>
      </c>
      <c r="F13664" s="496">
        <v>35.109999999999999</v>
      </c>
    </row>
    <row r="13665" s="489" customFormat="1">
      <c r="B13665" s="494">
        <v>142</v>
      </c>
      <c r="C13665" s="537" t="s">
        <v>200</v>
      </c>
      <c r="D13665" s="541" t="s">
        <v>14484</v>
      </c>
      <c r="E13665" s="540" t="s">
        <v>2212</v>
      </c>
      <c r="F13665" s="496">
        <v>30.879999999999999</v>
      </c>
    </row>
    <row r="13666" s="489" customFormat="1">
      <c r="B13666" s="494">
        <v>43142</v>
      </c>
      <c r="C13666" s="537" t="s">
        <v>200</v>
      </c>
      <c r="D13666" s="541" t="s">
        <v>14485</v>
      </c>
      <c r="E13666" s="540" t="s">
        <v>187</v>
      </c>
      <c r="F13666" s="496">
        <v>140.28999999999999</v>
      </c>
    </row>
    <row r="13667" s="489" customFormat="1">
      <c r="B13667" s="494">
        <v>38123</v>
      </c>
      <c r="C13667" s="537" t="s">
        <v>200</v>
      </c>
      <c r="D13667" s="541" t="s">
        <v>2213</v>
      </c>
      <c r="E13667" s="540" t="s">
        <v>186</v>
      </c>
      <c r="F13667" s="496">
        <v>78.519999999999996</v>
      </c>
    </row>
    <row r="13668" s="489" customFormat="1">
      <c r="B13668" s="494">
        <v>42699</v>
      </c>
      <c r="C13668" s="537" t="s">
        <v>200</v>
      </c>
      <c r="D13668" s="541" t="s">
        <v>14486</v>
      </c>
      <c r="E13668" s="540" t="s">
        <v>188</v>
      </c>
      <c r="F13668" s="496">
        <v>33.899999999999999</v>
      </c>
    </row>
    <row r="13669" s="489" customFormat="1">
      <c r="B13669" s="494">
        <v>37743</v>
      </c>
      <c r="C13669" s="537" t="s">
        <v>200</v>
      </c>
      <c r="D13669" s="541" t="s">
        <v>14487</v>
      </c>
      <c r="E13669" s="540" t="s">
        <v>188</v>
      </c>
      <c r="F13669" s="496">
        <v>246667.82999999999</v>
      </c>
    </row>
    <row r="13670" s="489" customFormat="1">
      <c r="B13670" s="494">
        <v>37744</v>
      </c>
      <c r="C13670" s="537" t="s">
        <v>200</v>
      </c>
      <c r="D13670" s="541" t="s">
        <v>2214</v>
      </c>
      <c r="E13670" s="540" t="s">
        <v>188</v>
      </c>
      <c r="F13670" s="496">
        <v>290034.96000000002</v>
      </c>
    </row>
    <row r="13671" s="489" customFormat="1">
      <c r="B13671" s="494">
        <v>37741</v>
      </c>
      <c r="C13671" s="537" t="s">
        <v>200</v>
      </c>
      <c r="D13671" s="541" t="s">
        <v>2215</v>
      </c>
      <c r="E13671" s="540" t="s">
        <v>188</v>
      </c>
      <c r="F13671" s="496">
        <v>224293.70000000001</v>
      </c>
    </row>
    <row r="13672" s="489" customFormat="1">
      <c r="B13672" s="494">
        <v>39396</v>
      </c>
      <c r="C13672" s="537" t="s">
        <v>200</v>
      </c>
      <c r="D13672" s="541" t="s">
        <v>2216</v>
      </c>
      <c r="E13672" s="540" t="s">
        <v>188</v>
      </c>
      <c r="F13672" s="496"/>
    </row>
    <row r="13673" s="489" customFormat="1">
      <c r="B13673" s="494">
        <v>39392</v>
      </c>
      <c r="C13673" s="537" t="s">
        <v>200</v>
      </c>
      <c r="D13673" s="541" t="s">
        <v>2217</v>
      </c>
      <c r="E13673" s="540" t="s">
        <v>188</v>
      </c>
      <c r="F13673" s="496"/>
    </row>
    <row r="13674" s="489" customFormat="1">
      <c r="B13674" s="494">
        <v>39393</v>
      </c>
      <c r="C13674" s="537" t="s">
        <v>200</v>
      </c>
      <c r="D13674" s="541" t="s">
        <v>2218</v>
      </c>
      <c r="E13674" s="540" t="s">
        <v>188</v>
      </c>
      <c r="F13674" s="496"/>
    </row>
    <row r="13675" s="489" customFormat="1">
      <c r="B13675" s="494">
        <v>39394</v>
      </c>
      <c r="C13675" s="537" t="s">
        <v>200</v>
      </c>
      <c r="D13675" s="541" t="s">
        <v>2219</v>
      </c>
      <c r="E13675" s="540" t="s">
        <v>188</v>
      </c>
      <c r="F13675" s="496"/>
    </row>
    <row r="13676" s="489" customFormat="1">
      <c r="B13676" s="494">
        <v>39395</v>
      </c>
      <c r="C13676" s="537" t="s">
        <v>200</v>
      </c>
      <c r="D13676" s="541" t="s">
        <v>2220</v>
      </c>
      <c r="E13676" s="540" t="s">
        <v>188</v>
      </c>
      <c r="F13676" s="496"/>
    </row>
    <row r="13677" s="489" customFormat="1">
      <c r="B13677" s="494">
        <v>14618</v>
      </c>
      <c r="C13677" s="537" t="s">
        <v>200</v>
      </c>
      <c r="D13677" s="541" t="s">
        <v>2221</v>
      </c>
      <c r="E13677" s="540" t="s">
        <v>188</v>
      </c>
      <c r="F13677" s="496">
        <v>1438.4300000000001</v>
      </c>
    </row>
    <row r="13678" s="489" customFormat="1">
      <c r="B13678" s="494">
        <v>45298</v>
      </c>
      <c r="C13678" s="537" t="s">
        <v>200</v>
      </c>
      <c r="D13678" s="541" t="s">
        <v>14488</v>
      </c>
      <c r="E13678" s="540" t="s">
        <v>188</v>
      </c>
      <c r="F13678" s="496">
        <v>475.49000000000001</v>
      </c>
    </row>
    <row r="13679" s="489" customFormat="1">
      <c r="B13679" s="494">
        <v>6110</v>
      </c>
      <c r="C13679" s="537" t="s">
        <v>200</v>
      </c>
      <c r="D13679" s="541" t="s">
        <v>14489</v>
      </c>
      <c r="E13679" s="540" t="s">
        <v>157</v>
      </c>
      <c r="F13679" s="496">
        <v>24.120000000000001</v>
      </c>
    </row>
    <row r="13680" s="489" customFormat="1">
      <c r="B13680" s="494">
        <v>40910</v>
      </c>
      <c r="C13680" s="537" t="s">
        <v>200</v>
      </c>
      <c r="D13680" s="541" t="s">
        <v>2223</v>
      </c>
      <c r="E13680" s="540" t="s">
        <v>185</v>
      </c>
      <c r="F13680" s="496">
        <v>4258.8400000000001</v>
      </c>
    </row>
    <row r="13681" s="489" customFormat="1">
      <c r="B13681" s="494">
        <v>45255</v>
      </c>
      <c r="C13681" s="537" t="s">
        <v>200</v>
      </c>
      <c r="D13681" s="541" t="s">
        <v>14490</v>
      </c>
      <c r="E13681" s="540" t="s">
        <v>188</v>
      </c>
      <c r="F13681" s="496">
        <v>46.009999999999998</v>
      </c>
    </row>
    <row r="13682" s="489" customFormat="1">
      <c r="B13682" s="494">
        <v>6111</v>
      </c>
      <c r="C13682" s="537" t="s">
        <v>200</v>
      </c>
      <c r="D13682" s="541" t="s">
        <v>14491</v>
      </c>
      <c r="E13682" s="540" t="s">
        <v>157</v>
      </c>
      <c r="F13682" s="496">
        <v>15.82</v>
      </c>
    </row>
    <row r="13683" s="489" customFormat="1">
      <c r="B13683" s="494">
        <v>41084</v>
      </c>
      <c r="C13683" s="537" t="s">
        <v>200</v>
      </c>
      <c r="D13683" s="541" t="s">
        <v>2225</v>
      </c>
      <c r="E13683" s="540" t="s">
        <v>185</v>
      </c>
      <c r="F13683" s="496">
        <v>2793.3099999999999</v>
      </c>
    </row>
    <row r="13684" s="489" customFormat="1">
      <c r="B13684" s="494">
        <v>44535</v>
      </c>
      <c r="C13684" s="537" t="s">
        <v>200</v>
      </c>
      <c r="D13684" s="541" t="s">
        <v>14492</v>
      </c>
      <c r="E13684" s="540" t="s">
        <v>12626</v>
      </c>
      <c r="F13684" s="496">
        <v>53.460000000000001</v>
      </c>
    </row>
    <row r="13685" s="489" customFormat="1">
      <c r="B13685" s="494">
        <v>44945</v>
      </c>
      <c r="C13685" s="537" t="s">
        <v>200</v>
      </c>
      <c r="D13685" s="541" t="s">
        <v>14493</v>
      </c>
      <c r="E13685" s="540" t="s">
        <v>188</v>
      </c>
      <c r="F13685" s="496">
        <v>10.199999999999999</v>
      </c>
    </row>
    <row r="13686" s="489" customFormat="1">
      <c r="B13686" s="494">
        <v>38637</v>
      </c>
      <c r="C13686" s="537" t="s">
        <v>200</v>
      </c>
      <c r="D13686" s="541" t="s">
        <v>14494</v>
      </c>
      <c r="E13686" s="540" t="s">
        <v>188</v>
      </c>
      <c r="F13686" s="496">
        <v>306.49000000000001</v>
      </c>
    </row>
    <row r="13687" s="489" customFormat="1">
      <c r="B13687" s="494">
        <v>6150</v>
      </c>
      <c r="C13687" s="537" t="s">
        <v>200</v>
      </c>
      <c r="D13687" s="541" t="s">
        <v>14495</v>
      </c>
      <c r="E13687" s="540" t="s">
        <v>188</v>
      </c>
      <c r="F13687" s="496">
        <v>310.23000000000002</v>
      </c>
    </row>
    <row r="13688" s="489" customFormat="1">
      <c r="B13688" s="494">
        <v>6136</v>
      </c>
      <c r="C13688" s="537" t="s">
        <v>200</v>
      </c>
      <c r="D13688" s="541" t="s">
        <v>14496</v>
      </c>
      <c r="E13688" s="540" t="s">
        <v>188</v>
      </c>
      <c r="F13688" s="496">
        <v>243.86000000000001</v>
      </c>
    </row>
    <row r="13689" s="489" customFormat="1">
      <c r="B13689" s="494">
        <v>38638</v>
      </c>
      <c r="C13689" s="537" t="s">
        <v>200</v>
      </c>
      <c r="D13689" s="541" t="s">
        <v>14497</v>
      </c>
      <c r="E13689" s="540" t="s">
        <v>188</v>
      </c>
      <c r="F13689" s="496">
        <v>258.25999999999999</v>
      </c>
    </row>
    <row r="13690" s="489" customFormat="1">
      <c r="B13690" s="494">
        <v>20262</v>
      </c>
      <c r="C13690" s="537" t="s">
        <v>200</v>
      </c>
      <c r="D13690" s="541" t="s">
        <v>2226</v>
      </c>
      <c r="E13690" s="540" t="s">
        <v>188</v>
      </c>
      <c r="F13690" s="496">
        <v>18.68</v>
      </c>
    </row>
    <row r="13691" s="489" customFormat="1">
      <c r="B13691" s="494">
        <v>6145</v>
      </c>
      <c r="C13691" s="537" t="s">
        <v>200</v>
      </c>
      <c r="D13691" s="541" t="s">
        <v>14498</v>
      </c>
      <c r="E13691" s="540" t="s">
        <v>188</v>
      </c>
      <c r="F13691" s="496">
        <v>20.640000000000001</v>
      </c>
    </row>
    <row r="13692" s="489" customFormat="1">
      <c r="B13692" s="494">
        <v>6149</v>
      </c>
      <c r="C13692" s="537" t="s">
        <v>200</v>
      </c>
      <c r="D13692" s="541" t="s">
        <v>14499</v>
      </c>
      <c r="E13692" s="540" t="s">
        <v>188</v>
      </c>
      <c r="F13692" s="496">
        <v>13.640000000000001</v>
      </c>
    </row>
    <row r="13693" s="489" customFormat="1">
      <c r="B13693" s="494">
        <v>6146</v>
      </c>
      <c r="C13693" s="537" t="s">
        <v>200</v>
      </c>
      <c r="D13693" s="541" t="s">
        <v>14500</v>
      </c>
      <c r="E13693" s="540" t="s">
        <v>188</v>
      </c>
      <c r="F13693" s="496">
        <v>19.609999999999999</v>
      </c>
    </row>
    <row r="13694" s="489" customFormat="1">
      <c r="B13694" s="494">
        <v>44536</v>
      </c>
      <c r="C13694" s="537" t="s">
        <v>200</v>
      </c>
      <c r="D13694" s="541" t="s">
        <v>2227</v>
      </c>
      <c r="E13694" s="540" t="s">
        <v>186</v>
      </c>
      <c r="F13694" s="496">
        <v>2.5899999999999999</v>
      </c>
    </row>
    <row r="13695" s="489" customFormat="1">
      <c r="B13695" s="494">
        <v>39961</v>
      </c>
      <c r="C13695" s="537" t="s">
        <v>200</v>
      </c>
      <c r="D13695" s="541" t="s">
        <v>2228</v>
      </c>
      <c r="E13695" s="540" t="s">
        <v>188</v>
      </c>
      <c r="F13695" s="496">
        <v>20.41</v>
      </c>
    </row>
    <row r="13696" s="489" customFormat="1">
      <c r="B13696" s="494">
        <v>42433</v>
      </c>
      <c r="C13696" s="537" t="s">
        <v>200</v>
      </c>
      <c r="D13696" s="541" t="s">
        <v>2229</v>
      </c>
      <c r="E13696" s="540" t="s">
        <v>188</v>
      </c>
      <c r="F13696" s="496"/>
    </row>
    <row r="13697" s="489" customFormat="1">
      <c r="B13697" s="494">
        <v>42434</v>
      </c>
      <c r="C13697" s="537" t="s">
        <v>200</v>
      </c>
      <c r="D13697" s="541" t="s">
        <v>2230</v>
      </c>
      <c r="E13697" s="540" t="s">
        <v>188</v>
      </c>
      <c r="F13697" s="496"/>
    </row>
    <row r="13698" s="489" customFormat="1">
      <c r="B13698" s="494">
        <v>42435</v>
      </c>
      <c r="C13698" s="537" t="s">
        <v>200</v>
      </c>
      <c r="D13698" s="541" t="s">
        <v>2231</v>
      </c>
      <c r="E13698" s="540" t="s">
        <v>188</v>
      </c>
      <c r="F13698" s="496"/>
    </row>
    <row r="13699" s="489" customFormat="1">
      <c r="B13699" s="494">
        <v>38061</v>
      </c>
      <c r="C13699" s="537" t="s">
        <v>200</v>
      </c>
      <c r="D13699" s="541" t="s">
        <v>2232</v>
      </c>
      <c r="E13699" s="540" t="s">
        <v>188</v>
      </c>
      <c r="F13699" s="496">
        <v>43.109999999999999</v>
      </c>
    </row>
    <row r="13700" s="489" customFormat="1">
      <c r="B13700" s="494">
        <v>20250</v>
      </c>
      <c r="C13700" s="537" t="s">
        <v>200</v>
      </c>
      <c r="D13700" s="541" t="s">
        <v>14501</v>
      </c>
      <c r="E13700" s="540" t="s">
        <v>186</v>
      </c>
      <c r="F13700" s="496">
        <v>14.5</v>
      </c>
    </row>
    <row r="13701" s="489" customFormat="1">
      <c r="B13701" s="494">
        <v>13388</v>
      </c>
      <c r="C13701" s="537" t="s">
        <v>200</v>
      </c>
      <c r="D13701" s="541" t="s">
        <v>2233</v>
      </c>
      <c r="E13701" s="540" t="s">
        <v>186</v>
      </c>
      <c r="F13701" s="496">
        <v>305.66000000000003</v>
      </c>
    </row>
    <row r="13702" s="489" customFormat="1">
      <c r="B13702" s="494">
        <v>39914</v>
      </c>
      <c r="C13702" s="537" t="s">
        <v>200</v>
      </c>
      <c r="D13702" s="541" t="s">
        <v>14502</v>
      </c>
      <c r="E13702" s="540" t="s">
        <v>186</v>
      </c>
      <c r="F13702" s="496"/>
    </row>
    <row r="13703" s="489" customFormat="1">
      <c r="B13703" s="494">
        <v>12732</v>
      </c>
      <c r="C13703" s="537" t="s">
        <v>200</v>
      </c>
      <c r="D13703" s="541" t="s">
        <v>2234</v>
      </c>
      <c r="E13703" s="540" t="s">
        <v>188</v>
      </c>
      <c r="F13703" s="496"/>
    </row>
    <row r="13704" s="489" customFormat="1">
      <c r="B13704" s="494">
        <v>6160</v>
      </c>
      <c r="C13704" s="537" t="s">
        <v>200</v>
      </c>
      <c r="D13704" s="541" t="s">
        <v>14503</v>
      </c>
      <c r="E13704" s="540" t="s">
        <v>157</v>
      </c>
      <c r="F13704" s="496">
        <v>27.420000000000002</v>
      </c>
    </row>
    <row r="13705" s="489" customFormat="1">
      <c r="B13705" s="494">
        <v>41087</v>
      </c>
      <c r="C13705" s="537" t="s">
        <v>200</v>
      </c>
      <c r="D13705" s="541" t="s">
        <v>2236</v>
      </c>
      <c r="E13705" s="540" t="s">
        <v>185</v>
      </c>
      <c r="F13705" s="496">
        <v>4840.4700000000003</v>
      </c>
    </row>
    <row r="13706" s="489" customFormat="1">
      <c r="B13706" s="494">
        <v>6166</v>
      </c>
      <c r="C13706" s="537" t="s">
        <v>200</v>
      </c>
      <c r="D13706" s="541" t="s">
        <v>14504</v>
      </c>
      <c r="E13706" s="540" t="s">
        <v>157</v>
      </c>
      <c r="F13706" s="496">
        <v>37.369999999999997</v>
      </c>
    </row>
    <row r="13707" s="489" customFormat="1">
      <c r="B13707" s="494">
        <v>41088</v>
      </c>
      <c r="C13707" s="537" t="s">
        <v>200</v>
      </c>
      <c r="D13707" s="541" t="s">
        <v>2237</v>
      </c>
      <c r="E13707" s="540" t="s">
        <v>185</v>
      </c>
      <c r="F13707" s="496">
        <v>6599.9799999999996</v>
      </c>
    </row>
    <row r="13708" s="489" customFormat="1">
      <c r="B13708" s="494">
        <v>20232</v>
      </c>
      <c r="C13708" s="537" t="s">
        <v>200</v>
      </c>
      <c r="D13708" s="541" t="s">
        <v>14505</v>
      </c>
      <c r="E13708" s="540" t="s">
        <v>143</v>
      </c>
      <c r="F13708" s="496">
        <v>65.659999999999997</v>
      </c>
    </row>
    <row r="13709" s="489" customFormat="1">
      <c r="B13709" s="494">
        <v>10856</v>
      </c>
      <c r="C13709" s="537" t="s">
        <v>200</v>
      </c>
      <c r="D13709" s="541" t="s">
        <v>2238</v>
      </c>
      <c r="E13709" s="540" t="s">
        <v>143</v>
      </c>
      <c r="F13709" s="496">
        <v>143.38</v>
      </c>
    </row>
    <row r="13710" s="489" customFormat="1">
      <c r="B13710" s="495">
        <v>4828</v>
      </c>
      <c r="C13710" s="537" t="s">
        <v>200</v>
      </c>
      <c r="D13710" s="541" t="s">
        <v>14506</v>
      </c>
      <c r="E13710" s="540" t="s">
        <v>143</v>
      </c>
      <c r="F13710" s="496">
        <v>57.740000000000002</v>
      </c>
    </row>
    <row r="13711" s="489" customFormat="1">
      <c r="B13711" s="495">
        <v>20249</v>
      </c>
      <c r="C13711" s="537" t="s">
        <v>200</v>
      </c>
      <c r="D13711" s="541" t="s">
        <v>14507</v>
      </c>
      <c r="E13711" s="540" t="s">
        <v>143</v>
      </c>
      <c r="F13711" s="496">
        <v>31.620000000000001</v>
      </c>
    </row>
    <row r="13712" s="489" customFormat="1">
      <c r="B13712" s="494">
        <v>11609</v>
      </c>
      <c r="C13712" s="537" t="s">
        <v>200</v>
      </c>
      <c r="D13712" s="541" t="s">
        <v>2239</v>
      </c>
      <c r="E13712" s="540" t="s">
        <v>187</v>
      </c>
      <c r="F13712" s="496">
        <v>10.869999999999999</v>
      </c>
    </row>
    <row r="13713" s="489" customFormat="1">
      <c r="B13713" s="494">
        <v>20083</v>
      </c>
      <c r="C13713" s="537" t="s">
        <v>200</v>
      </c>
      <c r="D13713" s="541" t="s">
        <v>14508</v>
      </c>
      <c r="E13713" s="540" t="s">
        <v>188</v>
      </c>
      <c r="F13713" s="496">
        <v>83.510000000000005</v>
      </c>
    </row>
    <row r="13714" s="489" customFormat="1">
      <c r="B13714" s="494">
        <v>10691</v>
      </c>
      <c r="C13714" s="537" t="s">
        <v>200</v>
      </c>
      <c r="D13714" s="541" t="s">
        <v>14509</v>
      </c>
      <c r="E13714" s="540" t="s">
        <v>187</v>
      </c>
      <c r="F13714" s="496"/>
    </row>
    <row r="13715" s="489" customFormat="1">
      <c r="B13715" s="494">
        <v>12295</v>
      </c>
      <c r="C13715" s="537" t="s">
        <v>200</v>
      </c>
      <c r="D13715" s="541" t="s">
        <v>2240</v>
      </c>
      <c r="E13715" s="540" t="s">
        <v>188</v>
      </c>
      <c r="F13715" s="496">
        <v>2.9199999999999999</v>
      </c>
    </row>
    <row r="13716" s="489" customFormat="1">
      <c r="B13716" s="494">
        <v>12296</v>
      </c>
      <c r="C13716" s="537" t="s">
        <v>200</v>
      </c>
      <c r="D13716" s="541" t="s">
        <v>2241</v>
      </c>
      <c r="E13716" s="540" t="s">
        <v>188</v>
      </c>
      <c r="F13716" s="496">
        <v>3.77</v>
      </c>
    </row>
    <row r="13717" s="489" customFormat="1">
      <c r="B13717" s="494">
        <v>12294</v>
      </c>
      <c r="C13717" s="537" t="s">
        <v>200</v>
      </c>
      <c r="D13717" s="541" t="s">
        <v>2242</v>
      </c>
      <c r="E13717" s="540" t="s">
        <v>188</v>
      </c>
      <c r="F13717" s="496">
        <v>9.0700000000000003</v>
      </c>
    </row>
    <row r="13718" s="489" customFormat="1">
      <c r="B13718" s="494">
        <v>14543</v>
      </c>
      <c r="C13718" s="537" t="s">
        <v>200</v>
      </c>
      <c r="D13718" s="541" t="s">
        <v>2243</v>
      </c>
      <c r="E13718" s="540" t="s">
        <v>188</v>
      </c>
      <c r="F13718" s="496">
        <v>6.4699999999999998</v>
      </c>
    </row>
    <row r="13719" s="489" customFormat="1">
      <c r="B13719" s="494">
        <v>13329</v>
      </c>
      <c r="C13719" s="537" t="s">
        <v>200</v>
      </c>
      <c r="D13719" s="541" t="s">
        <v>2244</v>
      </c>
      <c r="E13719" s="540" t="s">
        <v>188</v>
      </c>
      <c r="F13719" s="496">
        <v>3.7999999999999998</v>
      </c>
    </row>
    <row r="13720" s="489" customFormat="1">
      <c r="B13720" s="494">
        <v>21047</v>
      </c>
      <c r="C13720" s="537" t="s">
        <v>200</v>
      </c>
      <c r="D13720" s="541" t="s">
        <v>14510</v>
      </c>
      <c r="E13720" s="540" t="s">
        <v>188</v>
      </c>
      <c r="F13720" s="496">
        <v>57.25</v>
      </c>
    </row>
    <row r="13721" s="489" customFormat="1">
      <c r="B13721" s="494">
        <v>21042</v>
      </c>
      <c r="C13721" s="537" t="s">
        <v>200</v>
      </c>
      <c r="D13721" s="541" t="s">
        <v>14511</v>
      </c>
      <c r="E13721" s="540" t="s">
        <v>188</v>
      </c>
      <c r="F13721" s="496">
        <v>44.130000000000003</v>
      </c>
    </row>
    <row r="13722" s="489" customFormat="1">
      <c r="B13722" s="494">
        <v>21043</v>
      </c>
      <c r="C13722" s="537" t="s">
        <v>200</v>
      </c>
      <c r="D13722" s="541" t="s">
        <v>14512</v>
      </c>
      <c r="E13722" s="540" t="s">
        <v>188</v>
      </c>
      <c r="F13722" s="496">
        <v>55.740000000000002</v>
      </c>
    </row>
    <row r="13723" s="489" customFormat="1">
      <c r="B13723" s="494">
        <v>21044</v>
      </c>
      <c r="C13723" s="537" t="s">
        <v>200</v>
      </c>
      <c r="D13723" s="541" t="s">
        <v>14513</v>
      </c>
      <c r="E13723" s="540" t="s">
        <v>188</v>
      </c>
      <c r="F13723" s="496">
        <v>38.829999999999998</v>
      </c>
    </row>
    <row r="13724" s="489" customFormat="1">
      <c r="B13724" s="494">
        <v>21045</v>
      </c>
      <c r="C13724" s="537" t="s">
        <v>200</v>
      </c>
      <c r="D13724" s="541" t="s">
        <v>14514</v>
      </c>
      <c r="E13724" s="540" t="s">
        <v>188</v>
      </c>
      <c r="F13724" s="496">
        <v>53.189999999999998</v>
      </c>
    </row>
    <row r="13725" s="489" customFormat="1">
      <c r="B13725" s="494">
        <v>21041</v>
      </c>
      <c r="C13725" s="537" t="s">
        <v>200</v>
      </c>
      <c r="D13725" s="541" t="s">
        <v>14515</v>
      </c>
      <c r="E13725" s="540" t="s">
        <v>188</v>
      </c>
      <c r="F13725" s="496">
        <v>45.869999999999997</v>
      </c>
    </row>
    <row r="13726" s="489" customFormat="1">
      <c r="B13726" s="494">
        <v>21040</v>
      </c>
      <c r="C13726" s="537" t="s">
        <v>200</v>
      </c>
      <c r="D13726" s="541" t="s">
        <v>14516</v>
      </c>
      <c r="E13726" s="540" t="s">
        <v>188</v>
      </c>
      <c r="F13726" s="496">
        <v>38</v>
      </c>
    </row>
    <row r="13727" s="489" customFormat="1">
      <c r="B13727" s="494">
        <v>14149</v>
      </c>
      <c r="C13727" s="537" t="s">
        <v>200</v>
      </c>
      <c r="D13727" s="541" t="s">
        <v>2245</v>
      </c>
      <c r="E13727" s="540" t="s">
        <v>1311</v>
      </c>
      <c r="F13727" s="496">
        <v>418.17000000000002</v>
      </c>
    </row>
    <row r="13728" s="489" customFormat="1">
      <c r="B13728" s="494">
        <v>38099</v>
      </c>
      <c r="C13728" s="537" t="s">
        <v>200</v>
      </c>
      <c r="D13728" s="541" t="s">
        <v>2246</v>
      </c>
      <c r="E13728" s="540" t="s">
        <v>188</v>
      </c>
      <c r="F13728" s="496">
        <v>1.3999999999999999</v>
      </c>
    </row>
    <row r="13729" s="489" customFormat="1">
      <c r="B13729" s="494">
        <v>38100</v>
      </c>
      <c r="C13729" s="537" t="s">
        <v>200</v>
      </c>
      <c r="D13729" s="541" t="s">
        <v>2247</v>
      </c>
      <c r="E13729" s="540" t="s">
        <v>188</v>
      </c>
      <c r="F13729" s="496">
        <v>2.29</v>
      </c>
    </row>
    <row r="13730" s="489" customFormat="1">
      <c r="B13730" s="494">
        <v>7576</v>
      </c>
      <c r="C13730" s="537" t="s">
        <v>200</v>
      </c>
      <c r="D13730" s="541" t="s">
        <v>2248</v>
      </c>
      <c r="E13730" s="540" t="s">
        <v>188</v>
      </c>
      <c r="F13730" s="496"/>
    </row>
    <row r="13731" s="489" customFormat="1">
      <c r="B13731" s="494">
        <v>3384</v>
      </c>
      <c r="C13731" s="537" t="s">
        <v>200</v>
      </c>
      <c r="D13731" s="541" t="s">
        <v>2249</v>
      </c>
      <c r="E13731" s="540" t="s">
        <v>188</v>
      </c>
      <c r="F13731" s="496">
        <v>11.35</v>
      </c>
    </row>
    <row r="13732" s="489" customFormat="1">
      <c r="B13732" s="494">
        <v>7572</v>
      </c>
      <c r="C13732" s="537" t="s">
        <v>200</v>
      </c>
      <c r="D13732" s="541" t="s">
        <v>2250</v>
      </c>
      <c r="E13732" s="540" t="s">
        <v>188</v>
      </c>
      <c r="F13732" s="496">
        <v>7.0499999999999998</v>
      </c>
    </row>
    <row r="13733" s="489" customFormat="1">
      <c r="B13733" s="494">
        <v>3396</v>
      </c>
      <c r="C13733" s="537" t="s">
        <v>200</v>
      </c>
      <c r="D13733" s="541" t="s">
        <v>2251</v>
      </c>
      <c r="E13733" s="540" t="s">
        <v>188</v>
      </c>
      <c r="F13733" s="496">
        <v>4.7599999999999998</v>
      </c>
    </row>
    <row r="13734" s="489" customFormat="1">
      <c r="B13734" s="494">
        <v>45230</v>
      </c>
      <c r="C13734" s="537" t="s">
        <v>200</v>
      </c>
      <c r="D13734" s="541" t="s">
        <v>14517</v>
      </c>
      <c r="E13734" s="540" t="s">
        <v>188</v>
      </c>
      <c r="F13734" s="496">
        <v>44.590000000000003</v>
      </c>
    </row>
    <row r="13735" s="489" customFormat="1">
      <c r="B13735" s="494">
        <v>37590</v>
      </c>
      <c r="C13735" s="537" t="s">
        <v>200</v>
      </c>
      <c r="D13735" s="541" t="s">
        <v>2252</v>
      </c>
      <c r="E13735" s="540" t="s">
        <v>188</v>
      </c>
      <c r="F13735" s="496"/>
    </row>
    <row r="13736" s="489" customFormat="1">
      <c r="B13736" s="494">
        <v>37591</v>
      </c>
      <c r="C13736" s="537" t="s">
        <v>200</v>
      </c>
      <c r="D13736" s="541" t="s">
        <v>2253</v>
      </c>
      <c r="E13736" s="540" t="s">
        <v>188</v>
      </c>
      <c r="F13736" s="496"/>
    </row>
    <row r="13737" s="489" customFormat="1">
      <c r="B13737" s="494">
        <v>12626</v>
      </c>
      <c r="C13737" s="537" t="s">
        <v>200</v>
      </c>
      <c r="D13737" s="541" t="s">
        <v>14518</v>
      </c>
      <c r="E13737" s="540" t="s">
        <v>188</v>
      </c>
      <c r="F13737" s="496">
        <v>42.880000000000003</v>
      </c>
    </row>
    <row r="13738" s="489" customFormat="1">
      <c r="B13738" s="494">
        <v>11033</v>
      </c>
      <c r="C13738" s="537" t="s">
        <v>200</v>
      </c>
      <c r="D13738" s="541" t="s">
        <v>14519</v>
      </c>
      <c r="E13738" s="540" t="s">
        <v>188</v>
      </c>
      <c r="F13738" s="496">
        <v>7.1200000000000001</v>
      </c>
    </row>
    <row r="13739" s="489" customFormat="1">
      <c r="B13739" s="494">
        <v>390</v>
      </c>
      <c r="C13739" s="537" t="s">
        <v>200</v>
      </c>
      <c r="D13739" s="541" t="s">
        <v>2254</v>
      </c>
      <c r="E13739" s="540" t="s">
        <v>188</v>
      </c>
      <c r="F13739" s="496">
        <v>8.6199999999999992</v>
      </c>
    </row>
    <row r="13740" s="489" customFormat="1">
      <c r="B13740" s="494">
        <v>42436</v>
      </c>
      <c r="C13740" s="537" t="s">
        <v>200</v>
      </c>
      <c r="D13740" s="541" t="s">
        <v>2255</v>
      </c>
      <c r="E13740" s="540" t="s">
        <v>188</v>
      </c>
      <c r="F13740" s="496"/>
    </row>
    <row r="13741" s="489" customFormat="1">
      <c r="B13741" s="494">
        <v>6194</v>
      </c>
      <c r="C13741" s="537" t="s">
        <v>200</v>
      </c>
      <c r="D13741" s="541" t="s">
        <v>14520</v>
      </c>
      <c r="E13741" s="540" t="s">
        <v>143</v>
      </c>
      <c r="F13741" s="496">
        <v>5.6200000000000001</v>
      </c>
    </row>
    <row r="13742" s="489" customFormat="1">
      <c r="B13742" s="494">
        <v>10567</v>
      </c>
      <c r="C13742" s="537" t="s">
        <v>200</v>
      </c>
      <c r="D13742" s="541" t="s">
        <v>14521</v>
      </c>
      <c r="E13742" s="540" t="s">
        <v>143</v>
      </c>
      <c r="F13742" s="496">
        <v>8.9100000000000001</v>
      </c>
    </row>
    <row r="13743" s="489" customFormat="1">
      <c r="B13743" s="494">
        <v>6212</v>
      </c>
      <c r="C13743" s="537" t="s">
        <v>200</v>
      </c>
      <c r="D13743" s="541" t="s">
        <v>14522</v>
      </c>
      <c r="E13743" s="540" t="s">
        <v>143</v>
      </c>
      <c r="F13743" s="496">
        <v>13.07</v>
      </c>
    </row>
    <row r="13744" s="489" customFormat="1">
      <c r="B13744" s="494">
        <v>3993</v>
      </c>
      <c r="C13744" s="537" t="s">
        <v>200</v>
      </c>
      <c r="D13744" s="541" t="s">
        <v>14523</v>
      </c>
      <c r="E13744" s="540" t="s">
        <v>12625</v>
      </c>
      <c r="F13744" s="496">
        <v>164.41</v>
      </c>
    </row>
    <row r="13745" s="489" customFormat="1">
      <c r="B13745" s="494">
        <v>3990</v>
      </c>
      <c r="C13745" s="537" t="s">
        <v>200</v>
      </c>
      <c r="D13745" s="541" t="s">
        <v>14524</v>
      </c>
      <c r="E13745" s="540" t="s">
        <v>143</v>
      </c>
      <c r="F13745" s="496">
        <v>30.93</v>
      </c>
    </row>
    <row r="13746" s="489" customFormat="1">
      <c r="B13746" s="494">
        <v>3992</v>
      </c>
      <c r="C13746" s="537" t="s">
        <v>200</v>
      </c>
      <c r="D13746" s="541" t="s">
        <v>14525</v>
      </c>
      <c r="E13746" s="540" t="s">
        <v>143</v>
      </c>
      <c r="F13746" s="496">
        <v>41.759999999999998</v>
      </c>
    </row>
    <row r="13747" s="489" customFormat="1">
      <c r="B13747" s="494">
        <v>6178</v>
      </c>
      <c r="C13747" s="537" t="s">
        <v>200</v>
      </c>
      <c r="D13747" s="541" t="s">
        <v>14526</v>
      </c>
      <c r="E13747" s="540" t="s">
        <v>12625</v>
      </c>
      <c r="F13747" s="496"/>
    </row>
    <row r="13748" s="489" customFormat="1">
      <c r="B13748" s="494">
        <v>6180</v>
      </c>
      <c r="C13748" s="537" t="s">
        <v>200</v>
      </c>
      <c r="D13748" s="541" t="s">
        <v>14527</v>
      </c>
      <c r="E13748" s="540" t="s">
        <v>12625</v>
      </c>
      <c r="F13748" s="496"/>
    </row>
    <row r="13749" s="489" customFormat="1">
      <c r="B13749" s="494">
        <v>6182</v>
      </c>
      <c r="C13749" s="537" t="s">
        <v>200</v>
      </c>
      <c r="D13749" s="541" t="s">
        <v>14528</v>
      </c>
      <c r="E13749" s="540" t="s">
        <v>12625</v>
      </c>
      <c r="F13749" s="496"/>
    </row>
    <row r="13750" s="489" customFormat="1">
      <c r="B13750" s="494">
        <v>43614</v>
      </c>
      <c r="C13750" s="537" t="s">
        <v>200</v>
      </c>
      <c r="D13750" s="541" t="s">
        <v>14529</v>
      </c>
      <c r="E13750" s="540" t="s">
        <v>143</v>
      </c>
      <c r="F13750" s="496">
        <v>20.899999999999999</v>
      </c>
    </row>
    <row r="13751" s="489" customFormat="1">
      <c r="B13751" s="494">
        <v>6193</v>
      </c>
      <c r="C13751" s="537" t="s">
        <v>200</v>
      </c>
      <c r="D13751" s="541" t="s">
        <v>14530</v>
      </c>
      <c r="E13751" s="540" t="s">
        <v>143</v>
      </c>
      <c r="F13751" s="496">
        <v>25.43</v>
      </c>
    </row>
    <row r="13752" s="489" customFormat="1">
      <c r="B13752" s="494">
        <v>6189</v>
      </c>
      <c r="C13752" s="537" t="s">
        <v>200</v>
      </c>
      <c r="D13752" s="541" t="s">
        <v>14531</v>
      </c>
      <c r="E13752" s="540" t="s">
        <v>143</v>
      </c>
      <c r="F13752" s="496">
        <v>37.119999999999997</v>
      </c>
    </row>
    <row r="13753" s="489" customFormat="1">
      <c r="B13753" s="494">
        <v>6214</v>
      </c>
      <c r="C13753" s="537" t="s">
        <v>200</v>
      </c>
      <c r="D13753" s="541" t="s">
        <v>2256</v>
      </c>
      <c r="E13753" s="540" t="s">
        <v>12625</v>
      </c>
      <c r="F13753" s="496"/>
    </row>
    <row r="13754" s="489" customFormat="1">
      <c r="B13754" s="494">
        <v>36153</v>
      </c>
      <c r="C13754" s="537" t="s">
        <v>200</v>
      </c>
      <c r="D13754" s="541" t="s">
        <v>2257</v>
      </c>
      <c r="E13754" s="540" t="s">
        <v>188</v>
      </c>
      <c r="F13754" s="496">
        <v>195.68000000000001</v>
      </c>
    </row>
    <row r="13755" s="489" customFormat="1">
      <c r="B13755" s="494">
        <v>10740</v>
      </c>
      <c r="C13755" s="537" t="s">
        <v>200</v>
      </c>
      <c r="D13755" s="541" t="s">
        <v>14532</v>
      </c>
      <c r="E13755" s="540" t="s">
        <v>188</v>
      </c>
      <c r="F13755" s="496">
        <v>8035.71</v>
      </c>
    </row>
    <row r="13756" s="489" customFormat="1">
      <c r="B13756" s="494">
        <v>13914</v>
      </c>
      <c r="C13756" s="537" t="s">
        <v>200</v>
      </c>
      <c r="D13756" s="541" t="s">
        <v>2258</v>
      </c>
      <c r="E13756" s="540" t="s">
        <v>188</v>
      </c>
      <c r="F13756" s="496">
        <v>581.40999999999997</v>
      </c>
    </row>
    <row r="13757" s="489" customFormat="1">
      <c r="B13757" s="494">
        <v>10742</v>
      </c>
      <c r="C13757" s="537" t="s">
        <v>200</v>
      </c>
      <c r="D13757" s="541" t="s">
        <v>2259</v>
      </c>
      <c r="E13757" s="540" t="s">
        <v>188</v>
      </c>
      <c r="F13757" s="496">
        <v>848</v>
      </c>
    </row>
    <row r="13758" s="489" customFormat="1">
      <c r="B13758" s="494">
        <v>45239</v>
      </c>
      <c r="C13758" s="537" t="s">
        <v>200</v>
      </c>
      <c r="D13758" s="541" t="s">
        <v>14533</v>
      </c>
      <c r="E13758" s="540" t="s">
        <v>188</v>
      </c>
      <c r="F13758" s="496">
        <v>30.079999999999998</v>
      </c>
    </row>
    <row r="13759" s="489" customFormat="1">
      <c r="B13759" s="494">
        <v>38465</v>
      </c>
      <c r="C13759" s="537" t="s">
        <v>200</v>
      </c>
      <c r="D13759" s="541" t="s">
        <v>2260</v>
      </c>
      <c r="E13759" s="540" t="s">
        <v>188</v>
      </c>
      <c r="F13759" s="496">
        <v>83.109999999999999</v>
      </c>
    </row>
    <row r="13760" s="489" customFormat="1">
      <c r="B13760" s="494">
        <v>7543</v>
      </c>
      <c r="C13760" s="537" t="s">
        <v>200</v>
      </c>
      <c r="D13760" s="541" t="s">
        <v>2261</v>
      </c>
      <c r="E13760" s="540" t="s">
        <v>188</v>
      </c>
      <c r="F13760" s="496">
        <v>6.5199999999999996</v>
      </c>
    </row>
    <row r="13761" s="489" customFormat="1">
      <c r="B13761" s="494">
        <v>43427</v>
      </c>
      <c r="C13761" s="537" t="s">
        <v>200</v>
      </c>
      <c r="D13761" s="541" t="s">
        <v>14534</v>
      </c>
      <c r="E13761" s="540" t="s">
        <v>188</v>
      </c>
      <c r="F13761" s="496">
        <v>1904.6800000000001</v>
      </c>
    </row>
    <row r="13762" s="489" customFormat="1">
      <c r="B13762" s="494">
        <v>41613</v>
      </c>
      <c r="C13762" s="537" t="s">
        <v>200</v>
      </c>
      <c r="D13762" s="541" t="s">
        <v>14535</v>
      </c>
      <c r="E13762" s="540" t="s">
        <v>188</v>
      </c>
      <c r="F13762" s="496">
        <v>122.43000000000001</v>
      </c>
    </row>
    <row r="13763" s="489" customFormat="1">
      <c r="B13763" s="494">
        <v>41614</v>
      </c>
      <c r="C13763" s="537" t="s">
        <v>200</v>
      </c>
      <c r="D13763" s="541" t="s">
        <v>14536</v>
      </c>
      <c r="E13763" s="540" t="s">
        <v>188</v>
      </c>
      <c r="F13763" s="496">
        <v>156</v>
      </c>
    </row>
    <row r="13764" s="489" customFormat="1">
      <c r="B13764" s="494">
        <v>41615</v>
      </c>
      <c r="C13764" s="537" t="s">
        <v>200</v>
      </c>
      <c r="D13764" s="541" t="s">
        <v>14537</v>
      </c>
      <c r="E13764" s="540" t="s">
        <v>188</v>
      </c>
      <c r="F13764" s="496">
        <v>241.12</v>
      </c>
    </row>
    <row r="13765" s="489" customFormat="1">
      <c r="B13765" s="494">
        <v>41616</v>
      </c>
      <c r="C13765" s="537" t="s">
        <v>200</v>
      </c>
      <c r="D13765" s="541" t="s">
        <v>14538</v>
      </c>
      <c r="E13765" s="540" t="s">
        <v>188</v>
      </c>
      <c r="F13765" s="496">
        <v>360.26999999999998</v>
      </c>
    </row>
    <row r="13766" s="489" customFormat="1">
      <c r="B13766" s="494">
        <v>41617</v>
      </c>
      <c r="C13766" s="537" t="s">
        <v>200</v>
      </c>
      <c r="D13766" s="541" t="s">
        <v>14539</v>
      </c>
      <c r="E13766" s="540" t="s">
        <v>188</v>
      </c>
      <c r="F13766" s="496">
        <v>716.35000000000002</v>
      </c>
    </row>
    <row r="13767" s="489" customFormat="1">
      <c r="B13767" s="494">
        <v>41618</v>
      </c>
      <c r="C13767" s="537" t="s">
        <v>200</v>
      </c>
      <c r="D13767" s="541" t="s">
        <v>14540</v>
      </c>
      <c r="E13767" s="540" t="s">
        <v>188</v>
      </c>
      <c r="F13767" s="496">
        <v>1318.76</v>
      </c>
    </row>
    <row r="13768" s="489" customFormat="1">
      <c r="B13768" s="494">
        <v>43428</v>
      </c>
      <c r="C13768" s="537" t="s">
        <v>200</v>
      </c>
      <c r="D13768" s="541" t="s">
        <v>14541</v>
      </c>
      <c r="E13768" s="540" t="s">
        <v>188</v>
      </c>
      <c r="F13768" s="496">
        <v>2316.4200000000001</v>
      </c>
    </row>
    <row r="13769" s="489" customFormat="1">
      <c r="B13769" s="494">
        <v>41619</v>
      </c>
      <c r="C13769" s="537" t="s">
        <v>200</v>
      </c>
      <c r="D13769" s="541" t="s">
        <v>14542</v>
      </c>
      <c r="E13769" s="540" t="s">
        <v>188</v>
      </c>
      <c r="F13769" s="496">
        <v>150.08000000000001</v>
      </c>
    </row>
    <row r="13770" s="489" customFormat="1">
      <c r="B13770" s="494">
        <v>41620</v>
      </c>
      <c r="C13770" s="537" t="s">
        <v>200</v>
      </c>
      <c r="D13770" s="541" t="s">
        <v>14543</v>
      </c>
      <c r="E13770" s="540" t="s">
        <v>188</v>
      </c>
      <c r="F13770" s="496">
        <v>189.56999999999999</v>
      </c>
    </row>
    <row r="13771" s="489" customFormat="1">
      <c r="B13771" s="494">
        <v>41622</v>
      </c>
      <c r="C13771" s="537" t="s">
        <v>200</v>
      </c>
      <c r="D13771" s="541" t="s">
        <v>14544</v>
      </c>
      <c r="E13771" s="540" t="s">
        <v>188</v>
      </c>
      <c r="F13771" s="496">
        <v>328.80000000000001</v>
      </c>
    </row>
    <row r="13772" s="489" customFormat="1">
      <c r="B13772" s="494">
        <v>41623</v>
      </c>
      <c r="C13772" s="537" t="s">
        <v>200</v>
      </c>
      <c r="D13772" s="541" t="s">
        <v>14545</v>
      </c>
      <c r="E13772" s="540" t="s">
        <v>188</v>
      </c>
      <c r="F13772" s="496">
        <v>505.54000000000002</v>
      </c>
    </row>
    <row r="13773" s="489" customFormat="1">
      <c r="B13773" s="494">
        <v>41624</v>
      </c>
      <c r="C13773" s="537" t="s">
        <v>200</v>
      </c>
      <c r="D13773" s="541" t="s">
        <v>14546</v>
      </c>
      <c r="E13773" s="540" t="s">
        <v>188</v>
      </c>
      <c r="F13773" s="496">
        <v>947.88999999999999</v>
      </c>
    </row>
    <row r="13774" s="489" customFormat="1">
      <c r="B13774" s="494">
        <v>41625</v>
      </c>
      <c r="C13774" s="537" t="s">
        <v>200</v>
      </c>
      <c r="D13774" s="541" t="s">
        <v>14547</v>
      </c>
      <c r="E13774" s="540" t="s">
        <v>188</v>
      </c>
      <c r="F13774" s="496">
        <v>1458.3800000000001</v>
      </c>
    </row>
    <row r="13775" s="489" customFormat="1">
      <c r="B13775" s="494">
        <v>39346</v>
      </c>
      <c r="C13775" s="537" t="s">
        <v>200</v>
      </c>
      <c r="D13775" s="541" t="s">
        <v>2263</v>
      </c>
      <c r="E13775" s="540" t="s">
        <v>188</v>
      </c>
      <c r="F13775" s="496">
        <v>4.0199999999999996</v>
      </c>
    </row>
    <row r="13776" s="489" customFormat="1">
      <c r="B13776" s="494">
        <v>39350</v>
      </c>
      <c r="C13776" s="537" t="s">
        <v>200</v>
      </c>
      <c r="D13776" s="541" t="s">
        <v>2264</v>
      </c>
      <c r="E13776" s="540" t="s">
        <v>188</v>
      </c>
      <c r="F13776" s="496">
        <v>4.3300000000000001</v>
      </c>
    </row>
    <row r="13777" s="489" customFormat="1">
      <c r="B13777" s="494">
        <v>39351</v>
      </c>
      <c r="C13777" s="537" t="s">
        <v>200</v>
      </c>
      <c r="D13777" s="541" t="s">
        <v>2265</v>
      </c>
      <c r="E13777" s="540" t="s">
        <v>188</v>
      </c>
      <c r="F13777" s="496">
        <v>5.0099999999999998</v>
      </c>
    </row>
    <row r="13778" s="489" customFormat="1">
      <c r="B13778" s="494">
        <v>39352</v>
      </c>
      <c r="C13778" s="537" t="s">
        <v>200</v>
      </c>
      <c r="D13778" s="541" t="s">
        <v>2262</v>
      </c>
      <c r="E13778" s="540" t="s">
        <v>188</v>
      </c>
      <c r="F13778" s="496">
        <v>4.0199999999999996</v>
      </c>
    </row>
    <row r="13779" s="489" customFormat="1">
      <c r="B13779" s="494">
        <v>38837</v>
      </c>
      <c r="C13779" s="537" t="s">
        <v>200</v>
      </c>
      <c r="D13779" s="541" t="s">
        <v>14548</v>
      </c>
      <c r="E13779" s="540" t="s">
        <v>188</v>
      </c>
      <c r="F13779" s="496"/>
    </row>
    <row r="13780" s="489" customFormat="1">
      <c r="B13780" s="494">
        <v>38836</v>
      </c>
      <c r="C13780" s="537" t="s">
        <v>200</v>
      </c>
      <c r="D13780" s="541" t="s">
        <v>14549</v>
      </c>
      <c r="E13780" s="540" t="s">
        <v>188</v>
      </c>
      <c r="F13780" s="496"/>
    </row>
    <row r="13781" s="489" customFormat="1">
      <c r="B13781" s="494">
        <v>2666</v>
      </c>
      <c r="C13781" s="537" t="s">
        <v>200</v>
      </c>
      <c r="D13781" s="541" t="s">
        <v>14550</v>
      </c>
      <c r="E13781" s="540" t="s">
        <v>188</v>
      </c>
      <c r="F13781" s="496">
        <v>5.1100000000000003</v>
      </c>
    </row>
    <row r="13782" s="489" customFormat="1">
      <c r="B13782" s="494">
        <v>2668</v>
      </c>
      <c r="C13782" s="537" t="s">
        <v>200</v>
      </c>
      <c r="D13782" s="541" t="s">
        <v>14551</v>
      </c>
      <c r="E13782" s="540" t="s">
        <v>188</v>
      </c>
      <c r="F13782" s="496">
        <v>5.8399999999999999</v>
      </c>
    </row>
    <row r="13783" s="489" customFormat="1">
      <c r="B13783" s="494">
        <v>2664</v>
      </c>
      <c r="C13783" s="537" t="s">
        <v>200</v>
      </c>
      <c r="D13783" s="541" t="s">
        <v>14552</v>
      </c>
      <c r="E13783" s="540" t="s">
        <v>188</v>
      </c>
      <c r="F13783" s="496">
        <v>8.6199999999999992</v>
      </c>
    </row>
    <row r="13784" s="489" customFormat="1">
      <c r="B13784" s="494">
        <v>2662</v>
      </c>
      <c r="C13784" s="537" t="s">
        <v>200</v>
      </c>
      <c r="D13784" s="541" t="s">
        <v>14553</v>
      </c>
      <c r="E13784" s="540" t="s">
        <v>188</v>
      </c>
      <c r="F13784" s="496">
        <v>10.57</v>
      </c>
    </row>
    <row r="13785" s="489" customFormat="1">
      <c r="B13785" s="494">
        <v>20964</v>
      </c>
      <c r="C13785" s="537" t="s">
        <v>200</v>
      </c>
      <c r="D13785" s="541" t="s">
        <v>2266</v>
      </c>
      <c r="E13785" s="540" t="s">
        <v>188</v>
      </c>
      <c r="F13785" s="496">
        <v>60.520000000000003</v>
      </c>
    </row>
    <row r="13786" s="489" customFormat="1">
      <c r="B13786" s="494">
        <v>10905</v>
      </c>
      <c r="C13786" s="537" t="s">
        <v>200</v>
      </c>
      <c r="D13786" s="541" t="s">
        <v>2267</v>
      </c>
      <c r="E13786" s="540" t="s">
        <v>188</v>
      </c>
      <c r="F13786" s="496">
        <v>81.189999999999998</v>
      </c>
    </row>
    <row r="13787" s="489" customFormat="1">
      <c r="B13787" s="494">
        <v>11289</v>
      </c>
      <c r="C13787" s="537" t="s">
        <v>200</v>
      </c>
      <c r="D13787" s="541" t="s">
        <v>14554</v>
      </c>
      <c r="E13787" s="540" t="s">
        <v>188</v>
      </c>
      <c r="F13787" s="496">
        <v>72.120000000000005</v>
      </c>
    </row>
    <row r="13788" s="489" customFormat="1">
      <c r="B13788" s="494">
        <v>11241</v>
      </c>
      <c r="C13788" s="537" t="s">
        <v>200</v>
      </c>
      <c r="D13788" s="541" t="s">
        <v>14555</v>
      </c>
      <c r="E13788" s="540" t="s">
        <v>188</v>
      </c>
      <c r="F13788" s="496">
        <v>180.30000000000001</v>
      </c>
    </row>
    <row r="13789" s="489" customFormat="1">
      <c r="B13789" s="494">
        <v>11301</v>
      </c>
      <c r="C13789" s="537" t="s">
        <v>200</v>
      </c>
      <c r="D13789" s="541" t="s">
        <v>14556</v>
      </c>
      <c r="E13789" s="540" t="s">
        <v>188</v>
      </c>
      <c r="F13789" s="496">
        <v>457.19999999999999</v>
      </c>
    </row>
    <row r="13790" s="489" customFormat="1">
      <c r="B13790" s="494">
        <v>21090</v>
      </c>
      <c r="C13790" s="537" t="s">
        <v>200</v>
      </c>
      <c r="D13790" s="541" t="s">
        <v>14557</v>
      </c>
      <c r="E13790" s="540" t="s">
        <v>188</v>
      </c>
      <c r="F13790" s="496">
        <v>560.23000000000002</v>
      </c>
    </row>
    <row r="13791" s="489" customFormat="1">
      <c r="B13791" s="494">
        <v>11315</v>
      </c>
      <c r="C13791" s="537" t="s">
        <v>200</v>
      </c>
      <c r="D13791" s="541" t="s">
        <v>14558</v>
      </c>
      <c r="E13791" s="540" t="s">
        <v>188</v>
      </c>
      <c r="F13791" s="496">
        <v>109.47</v>
      </c>
    </row>
    <row r="13792" s="489" customFormat="1">
      <c r="B13792" s="494">
        <v>21071</v>
      </c>
      <c r="C13792" s="537" t="s">
        <v>200</v>
      </c>
      <c r="D13792" s="541" t="s">
        <v>14559</v>
      </c>
      <c r="E13792" s="540" t="s">
        <v>188</v>
      </c>
      <c r="F13792" s="496">
        <v>167.41999999999999</v>
      </c>
    </row>
    <row r="13793" s="489" customFormat="1">
      <c r="B13793" s="494">
        <v>14112</v>
      </c>
      <c r="C13793" s="537" t="s">
        <v>200</v>
      </c>
      <c r="D13793" s="541" t="s">
        <v>14560</v>
      </c>
      <c r="E13793" s="540" t="s">
        <v>188</v>
      </c>
      <c r="F13793" s="496">
        <v>233.75</v>
      </c>
    </row>
    <row r="13794" s="489" customFormat="1">
      <c r="B13794" s="494">
        <v>11316</v>
      </c>
      <c r="C13794" s="537" t="s">
        <v>200</v>
      </c>
      <c r="D13794" s="541" t="s">
        <v>14561</v>
      </c>
      <c r="E13794" s="540" t="s">
        <v>188</v>
      </c>
      <c r="F13794" s="496">
        <v>360.61000000000001</v>
      </c>
    </row>
    <row r="13795" s="489" customFormat="1">
      <c r="B13795" s="494">
        <v>6243</v>
      </c>
      <c r="C13795" s="537" t="s">
        <v>200</v>
      </c>
      <c r="D13795" s="541" t="s">
        <v>14562</v>
      </c>
      <c r="E13795" s="540" t="s">
        <v>188</v>
      </c>
      <c r="F13795" s="496">
        <v>415.35000000000002</v>
      </c>
    </row>
    <row r="13796" s="489" customFormat="1">
      <c r="B13796" s="494">
        <v>6240</v>
      </c>
      <c r="C13796" s="537" t="s">
        <v>200</v>
      </c>
      <c r="D13796" s="541" t="s">
        <v>14563</v>
      </c>
      <c r="E13796" s="540" t="s">
        <v>188</v>
      </c>
      <c r="F13796" s="496">
        <v>549.92999999999995</v>
      </c>
    </row>
    <row r="13797" s="489" customFormat="1">
      <c r="B13797" s="494">
        <v>11296</v>
      </c>
      <c r="C13797" s="537" t="s">
        <v>200</v>
      </c>
      <c r="D13797" s="541" t="s">
        <v>14564</v>
      </c>
      <c r="E13797" s="540" t="s">
        <v>188</v>
      </c>
      <c r="F13797" s="496">
        <v>1752.1900000000001</v>
      </c>
    </row>
    <row r="13798" s="489" customFormat="1">
      <c r="B13798" s="494">
        <v>11299</v>
      </c>
      <c r="C13798" s="537" t="s">
        <v>200</v>
      </c>
      <c r="D13798" s="541" t="s">
        <v>14565</v>
      </c>
      <c r="E13798" s="540" t="s">
        <v>188</v>
      </c>
      <c r="F13798" s="496">
        <v>593.08000000000004</v>
      </c>
    </row>
    <row r="13799" s="489" customFormat="1">
      <c r="B13799" s="494">
        <v>11688</v>
      </c>
      <c r="C13799" s="537" t="s">
        <v>200</v>
      </c>
      <c r="D13799" s="541" t="s">
        <v>2268</v>
      </c>
      <c r="E13799" s="540" t="s">
        <v>188</v>
      </c>
      <c r="F13799" s="496">
        <v>553.62</v>
      </c>
    </row>
    <row r="13800" s="489" customFormat="1">
      <c r="B13800" s="494">
        <v>37736</v>
      </c>
      <c r="C13800" s="537" t="s">
        <v>200</v>
      </c>
      <c r="D13800" s="541" t="s">
        <v>2269</v>
      </c>
      <c r="E13800" s="540" t="s">
        <v>188</v>
      </c>
      <c r="F13800" s="496"/>
    </row>
    <row r="13801" s="489" customFormat="1">
      <c r="B13801" s="494">
        <v>37739</v>
      </c>
      <c r="C13801" s="537" t="s">
        <v>200</v>
      </c>
      <c r="D13801" s="541" t="s">
        <v>2270</v>
      </c>
      <c r="E13801" s="540" t="s">
        <v>188</v>
      </c>
      <c r="F13801" s="496"/>
    </row>
    <row r="13802" s="489" customFormat="1">
      <c r="B13802" s="494">
        <v>37740</v>
      </c>
      <c r="C13802" s="537" t="s">
        <v>200</v>
      </c>
      <c r="D13802" s="541" t="s">
        <v>2271</v>
      </c>
      <c r="E13802" s="540" t="s">
        <v>188</v>
      </c>
      <c r="F13802" s="496"/>
    </row>
    <row r="13803" s="489" customFormat="1">
      <c r="B13803" s="494">
        <v>37738</v>
      </c>
      <c r="C13803" s="537" t="s">
        <v>200</v>
      </c>
      <c r="D13803" s="541" t="s">
        <v>2272</v>
      </c>
      <c r="E13803" s="540" t="s">
        <v>188</v>
      </c>
      <c r="F13803" s="496"/>
    </row>
    <row r="13804" s="489" customFormat="1">
      <c r="B13804" s="494">
        <v>37737</v>
      </c>
      <c r="C13804" s="537" t="s">
        <v>200</v>
      </c>
      <c r="D13804" s="541" t="s">
        <v>2273</v>
      </c>
      <c r="E13804" s="540" t="s">
        <v>188</v>
      </c>
      <c r="F13804" s="496"/>
    </row>
    <row r="13805" s="489" customFormat="1">
      <c r="B13805" s="494">
        <v>25014</v>
      </c>
      <c r="C13805" s="537" t="s">
        <v>200</v>
      </c>
      <c r="D13805" s="541" t="s">
        <v>2274</v>
      </c>
      <c r="E13805" s="540" t="s">
        <v>188</v>
      </c>
      <c r="F13805" s="496"/>
    </row>
    <row r="13806" s="489" customFormat="1">
      <c r="B13806" s="494">
        <v>25013</v>
      </c>
      <c r="C13806" s="537" t="s">
        <v>200</v>
      </c>
      <c r="D13806" s="541" t="s">
        <v>2275</v>
      </c>
      <c r="E13806" s="540" t="s">
        <v>188</v>
      </c>
      <c r="F13806" s="496"/>
    </row>
    <row r="13807" s="489" customFormat="1">
      <c r="B13807" s="494">
        <v>14405</v>
      </c>
      <c r="C13807" s="537" t="s">
        <v>200</v>
      </c>
      <c r="D13807" s="541" t="s">
        <v>2276</v>
      </c>
      <c r="E13807" s="540" t="s">
        <v>188</v>
      </c>
      <c r="F13807" s="496"/>
    </row>
    <row r="13808" s="489" customFormat="1">
      <c r="B13808" s="494">
        <v>20271</v>
      </c>
      <c r="C13808" s="537" t="s">
        <v>200</v>
      </c>
      <c r="D13808" s="541" t="s">
        <v>14566</v>
      </c>
      <c r="E13808" s="540" t="s">
        <v>188</v>
      </c>
      <c r="F13808" s="496">
        <v>618.24000000000001</v>
      </c>
    </row>
    <row r="13809" s="489" customFormat="1">
      <c r="B13809" s="494">
        <v>10423</v>
      </c>
      <c r="C13809" s="537" t="s">
        <v>200</v>
      </c>
      <c r="D13809" s="541" t="s">
        <v>14567</v>
      </c>
      <c r="E13809" s="540" t="s">
        <v>188</v>
      </c>
      <c r="F13809" s="496">
        <v>453.93000000000001</v>
      </c>
    </row>
    <row r="13810" s="489" customFormat="1">
      <c r="B13810" s="494">
        <v>36790</v>
      </c>
      <c r="C13810" s="537" t="s">
        <v>200</v>
      </c>
      <c r="D13810" s="541" t="s">
        <v>2277</v>
      </c>
      <c r="E13810" s="540" t="s">
        <v>188</v>
      </c>
      <c r="F13810" s="496">
        <v>338.75999999999999</v>
      </c>
    </row>
    <row r="13811" s="489" customFormat="1">
      <c r="B13811" s="494">
        <v>37589</v>
      </c>
      <c r="C13811" s="537" t="s">
        <v>200</v>
      </c>
      <c r="D13811" s="541" t="s">
        <v>2278</v>
      </c>
      <c r="E13811" s="540" t="s">
        <v>188</v>
      </c>
      <c r="F13811" s="496">
        <v>415.06999999999999</v>
      </c>
    </row>
    <row r="13812" s="489" customFormat="1">
      <c r="B13812" s="494">
        <v>11690</v>
      </c>
      <c r="C13812" s="537" t="s">
        <v>200</v>
      </c>
      <c r="D13812" s="541" t="s">
        <v>2279</v>
      </c>
      <c r="E13812" s="540" t="s">
        <v>188</v>
      </c>
      <c r="F13812" s="496">
        <v>220.5</v>
      </c>
    </row>
    <row r="13813" s="489" customFormat="1">
      <c r="B13813" s="494">
        <v>20234</v>
      </c>
      <c r="C13813" s="537" t="s">
        <v>200</v>
      </c>
      <c r="D13813" s="541" t="s">
        <v>2280</v>
      </c>
      <c r="E13813" s="540" t="s">
        <v>188</v>
      </c>
      <c r="F13813" s="496">
        <v>279.04000000000002</v>
      </c>
    </row>
    <row r="13814" s="489" customFormat="1">
      <c r="B13814" s="494">
        <v>44480</v>
      </c>
      <c r="C13814" s="537" t="s">
        <v>200</v>
      </c>
      <c r="D13814" s="541" t="s">
        <v>14568</v>
      </c>
      <c r="E13814" s="540" t="s">
        <v>12626</v>
      </c>
      <c r="F13814" s="496">
        <v>22.699999999999999</v>
      </c>
    </row>
    <row r="13815" s="489" customFormat="1">
      <c r="B13815" s="494">
        <v>11457</v>
      </c>
      <c r="C13815" s="537" t="s">
        <v>200</v>
      </c>
      <c r="D13815" s="541" t="s">
        <v>14569</v>
      </c>
      <c r="E13815" s="540" t="s">
        <v>188</v>
      </c>
      <c r="F13815" s="496">
        <v>51.289999999999999</v>
      </c>
    </row>
    <row r="13816" s="489" customFormat="1">
      <c r="B13816" s="494">
        <v>44073</v>
      </c>
      <c r="C13816" s="537" t="s">
        <v>200</v>
      </c>
      <c r="D13816" s="541" t="s">
        <v>14570</v>
      </c>
      <c r="E13816" s="540" t="s">
        <v>143</v>
      </c>
      <c r="F13816" s="496">
        <v>0.96999999999999997</v>
      </c>
    </row>
    <row r="13817" s="489" customFormat="1">
      <c r="B13817" s="494">
        <v>3593</v>
      </c>
      <c r="C13817" s="537" t="s">
        <v>200</v>
      </c>
      <c r="D13817" s="541" t="s">
        <v>2384</v>
      </c>
      <c r="E13817" s="540" t="s">
        <v>188</v>
      </c>
      <c r="F13817" s="496">
        <v>90.840000000000003</v>
      </c>
    </row>
    <row r="13818" s="489" customFormat="1">
      <c r="B13818" s="494">
        <v>3588</v>
      </c>
      <c r="C13818" s="537" t="s">
        <v>200</v>
      </c>
      <c r="D13818" s="541" t="s">
        <v>2385</v>
      </c>
      <c r="E13818" s="540" t="s">
        <v>188</v>
      </c>
      <c r="F13818" s="496">
        <v>70.019999999999996</v>
      </c>
    </row>
    <row r="13819" s="489" customFormat="1">
      <c r="B13819" s="494">
        <v>3587</v>
      </c>
      <c r="C13819" s="537" t="s">
        <v>200</v>
      </c>
      <c r="D13819" s="541" t="s">
        <v>2387</v>
      </c>
      <c r="E13819" s="540" t="s">
        <v>188</v>
      </c>
      <c r="F13819" s="496">
        <v>43.450000000000003</v>
      </c>
    </row>
    <row r="13820" s="489" customFormat="1">
      <c r="B13820" s="494">
        <v>3585</v>
      </c>
      <c r="C13820" s="537" t="s">
        <v>200</v>
      </c>
      <c r="D13820" s="541" t="s">
        <v>2386</v>
      </c>
      <c r="E13820" s="540" t="s">
        <v>188</v>
      </c>
      <c r="F13820" s="496">
        <v>21.629999999999999</v>
      </c>
    </row>
    <row r="13821" s="489" customFormat="1">
      <c r="B13821" s="494">
        <v>3590</v>
      </c>
      <c r="C13821" s="537" t="s">
        <v>200</v>
      </c>
      <c r="D13821" s="541" t="s">
        <v>2388</v>
      </c>
      <c r="E13821" s="540" t="s">
        <v>188</v>
      </c>
      <c r="F13821" s="496">
        <v>257.93000000000001</v>
      </c>
    </row>
    <row r="13822" s="489" customFormat="1">
      <c r="B13822" s="494">
        <v>3589</v>
      </c>
      <c r="C13822" s="537" t="s">
        <v>200</v>
      </c>
      <c r="D13822" s="541" t="s">
        <v>2389</v>
      </c>
      <c r="E13822" s="540" t="s">
        <v>188</v>
      </c>
      <c r="F13822" s="496">
        <v>138.44</v>
      </c>
    </row>
    <row r="13823" s="489" customFormat="1">
      <c r="B13823" s="494">
        <v>3592</v>
      </c>
      <c r="C13823" s="537" t="s">
        <v>200</v>
      </c>
      <c r="D13823" s="541" t="s">
        <v>2391</v>
      </c>
      <c r="E13823" s="540" t="s">
        <v>188</v>
      </c>
      <c r="F13823" s="496">
        <v>407.70999999999998</v>
      </c>
    </row>
    <row r="13824" s="489" customFormat="1">
      <c r="B13824" s="494">
        <v>3586</v>
      </c>
      <c r="C13824" s="537" t="s">
        <v>200</v>
      </c>
      <c r="D13824" s="541" t="s">
        <v>2390</v>
      </c>
      <c r="E13824" s="540" t="s">
        <v>188</v>
      </c>
      <c r="F13824" s="496">
        <v>28.329999999999998</v>
      </c>
    </row>
    <row r="13825" s="489" customFormat="1">
      <c r="B13825" s="494">
        <v>3591</v>
      </c>
      <c r="C13825" s="537" t="s">
        <v>200</v>
      </c>
      <c r="D13825" s="541" t="s">
        <v>2392</v>
      </c>
      <c r="E13825" s="540" t="s">
        <v>188</v>
      </c>
      <c r="F13825" s="496">
        <v>653.58000000000004</v>
      </c>
    </row>
    <row r="13826" s="489" customFormat="1">
      <c r="B13826" s="494">
        <v>40396</v>
      </c>
      <c r="C13826" s="537" t="s">
        <v>200</v>
      </c>
      <c r="D13826" s="541" t="s">
        <v>2393</v>
      </c>
      <c r="E13826" s="540" t="s">
        <v>188</v>
      </c>
      <c r="F13826" s="496"/>
    </row>
    <row r="13827" s="489" customFormat="1">
      <c r="B13827" s="494">
        <v>40395</v>
      </c>
      <c r="C13827" s="537" t="s">
        <v>200</v>
      </c>
      <c r="D13827" s="541" t="s">
        <v>2394</v>
      </c>
      <c r="E13827" s="540" t="s">
        <v>188</v>
      </c>
      <c r="F13827" s="496"/>
    </row>
    <row r="13828" s="489" customFormat="1">
      <c r="B13828" s="494">
        <v>40394</v>
      </c>
      <c r="C13828" s="537" t="s">
        <v>200</v>
      </c>
      <c r="D13828" s="541" t="s">
        <v>2396</v>
      </c>
      <c r="E13828" s="540" t="s">
        <v>188</v>
      </c>
      <c r="F13828" s="496"/>
    </row>
    <row r="13829" s="489" customFormat="1">
      <c r="B13829" s="494">
        <v>40392</v>
      </c>
      <c r="C13829" s="537" t="s">
        <v>200</v>
      </c>
      <c r="D13829" s="541" t="s">
        <v>2395</v>
      </c>
      <c r="E13829" s="540" t="s">
        <v>188</v>
      </c>
      <c r="F13829" s="496"/>
    </row>
    <row r="13830" s="489" customFormat="1">
      <c r="B13830" s="494">
        <v>40398</v>
      </c>
      <c r="C13830" s="537" t="s">
        <v>200</v>
      </c>
      <c r="D13830" s="541" t="s">
        <v>2397</v>
      </c>
      <c r="E13830" s="540" t="s">
        <v>188</v>
      </c>
      <c r="F13830" s="496"/>
    </row>
    <row r="13831" s="489" customFormat="1">
      <c r="B13831" s="494">
        <v>40397</v>
      </c>
      <c r="C13831" s="537" t="s">
        <v>200</v>
      </c>
      <c r="D13831" s="541" t="s">
        <v>2398</v>
      </c>
      <c r="E13831" s="540" t="s">
        <v>188</v>
      </c>
      <c r="F13831" s="496"/>
    </row>
    <row r="13832" s="489" customFormat="1">
      <c r="B13832" s="494">
        <v>40399</v>
      </c>
      <c r="C13832" s="537" t="s">
        <v>200</v>
      </c>
      <c r="D13832" s="541" t="s">
        <v>2400</v>
      </c>
      <c r="E13832" s="540" t="s">
        <v>188</v>
      </c>
      <c r="F13832" s="496"/>
    </row>
    <row r="13833" s="489" customFormat="1">
      <c r="B13833" s="494">
        <v>40393</v>
      </c>
      <c r="C13833" s="537" t="s">
        <v>200</v>
      </c>
      <c r="D13833" s="541" t="s">
        <v>2399</v>
      </c>
      <c r="E13833" s="540" t="s">
        <v>188</v>
      </c>
      <c r="F13833" s="496"/>
    </row>
    <row r="13834" s="489" customFormat="1">
      <c r="B13834" s="494">
        <v>44253</v>
      </c>
      <c r="C13834" s="537" t="s">
        <v>200</v>
      </c>
      <c r="D13834" s="541" t="s">
        <v>14571</v>
      </c>
      <c r="E13834" s="540" t="s">
        <v>188</v>
      </c>
      <c r="F13834" s="496">
        <v>300.75</v>
      </c>
    </row>
    <row r="13835" s="489" customFormat="1">
      <c r="B13835" s="494">
        <v>21121</v>
      </c>
      <c r="C13835" s="537" t="s">
        <v>200</v>
      </c>
      <c r="D13835" s="541" t="s">
        <v>2281</v>
      </c>
      <c r="E13835" s="540" t="s">
        <v>188</v>
      </c>
      <c r="F13835" s="496">
        <v>4.3099999999999996</v>
      </c>
    </row>
    <row r="13836" s="489" customFormat="1">
      <c r="B13836" s="494">
        <v>38010</v>
      </c>
      <c r="C13836" s="537" t="s">
        <v>200</v>
      </c>
      <c r="D13836" s="541" t="s">
        <v>2282</v>
      </c>
      <c r="E13836" s="540" t="s">
        <v>188</v>
      </c>
      <c r="F13836" s="496">
        <v>5.3700000000000001</v>
      </c>
    </row>
    <row r="13837" s="489" customFormat="1">
      <c r="B13837" s="494">
        <v>38011</v>
      </c>
      <c r="C13837" s="537" t="s">
        <v>200</v>
      </c>
      <c r="D13837" s="541" t="s">
        <v>2283</v>
      </c>
      <c r="E13837" s="540" t="s">
        <v>188</v>
      </c>
      <c r="F13837" s="496">
        <v>10.77</v>
      </c>
    </row>
    <row r="13838" s="489" customFormat="1">
      <c r="B13838" s="494">
        <v>38012</v>
      </c>
      <c r="C13838" s="537" t="s">
        <v>200</v>
      </c>
      <c r="D13838" s="541" t="s">
        <v>2284</v>
      </c>
      <c r="E13838" s="540" t="s">
        <v>188</v>
      </c>
      <c r="F13838" s="496">
        <v>41.049999999999997</v>
      </c>
    </row>
    <row r="13839" s="489" customFormat="1">
      <c r="B13839" s="494">
        <v>38013</v>
      </c>
      <c r="C13839" s="537" t="s">
        <v>200</v>
      </c>
      <c r="D13839" s="541" t="s">
        <v>2285</v>
      </c>
      <c r="E13839" s="540" t="s">
        <v>188</v>
      </c>
      <c r="F13839" s="496">
        <v>52.740000000000002</v>
      </c>
    </row>
    <row r="13840" s="489" customFormat="1">
      <c r="B13840" s="494">
        <v>38014</v>
      </c>
      <c r="C13840" s="537" t="s">
        <v>200</v>
      </c>
      <c r="D13840" s="541" t="s">
        <v>2286</v>
      </c>
      <c r="E13840" s="540" t="s">
        <v>188</v>
      </c>
      <c r="F13840" s="496">
        <v>88.079999999999998</v>
      </c>
    </row>
    <row r="13841" s="489" customFormat="1">
      <c r="B13841" s="494">
        <v>38015</v>
      </c>
      <c r="C13841" s="537" t="s">
        <v>200</v>
      </c>
      <c r="D13841" s="541" t="s">
        <v>2287</v>
      </c>
      <c r="E13841" s="540" t="s">
        <v>188</v>
      </c>
      <c r="F13841" s="496">
        <v>207.06</v>
      </c>
    </row>
    <row r="13842" s="489" customFormat="1">
      <c r="B13842" s="494">
        <v>38016</v>
      </c>
      <c r="C13842" s="537" t="s">
        <v>200</v>
      </c>
      <c r="D13842" s="541" t="s">
        <v>2288</v>
      </c>
      <c r="E13842" s="540" t="s">
        <v>188</v>
      </c>
      <c r="F13842" s="496">
        <v>240.78999999999999</v>
      </c>
    </row>
    <row r="13843" s="489" customFormat="1">
      <c r="B13843" s="494">
        <v>12741</v>
      </c>
      <c r="C13843" s="537" t="s">
        <v>200</v>
      </c>
      <c r="D13843" s="541" t="s">
        <v>14572</v>
      </c>
      <c r="E13843" s="540" t="s">
        <v>188</v>
      </c>
      <c r="F13843" s="496"/>
    </row>
    <row r="13844" s="489" customFormat="1">
      <c r="B13844" s="494">
        <v>12733</v>
      </c>
      <c r="C13844" s="537" t="s">
        <v>200</v>
      </c>
      <c r="D13844" s="541" t="s">
        <v>14573</v>
      </c>
      <c r="E13844" s="540" t="s">
        <v>188</v>
      </c>
      <c r="F13844" s="496"/>
    </row>
    <row r="13845" s="489" customFormat="1">
      <c r="B13845" s="494">
        <v>12734</v>
      </c>
      <c r="C13845" s="537" t="s">
        <v>200</v>
      </c>
      <c r="D13845" s="541" t="s">
        <v>14574</v>
      </c>
      <c r="E13845" s="540" t="s">
        <v>188</v>
      </c>
      <c r="F13845" s="496"/>
    </row>
    <row r="13846" s="489" customFormat="1">
      <c r="B13846" s="494">
        <v>12735</v>
      </c>
      <c r="C13846" s="537" t="s">
        <v>200</v>
      </c>
      <c r="D13846" s="541" t="s">
        <v>14575</v>
      </c>
      <c r="E13846" s="540" t="s">
        <v>188</v>
      </c>
      <c r="F13846" s="496"/>
    </row>
    <row r="13847" s="489" customFormat="1">
      <c r="B13847" s="494">
        <v>12736</v>
      </c>
      <c r="C13847" s="537" t="s">
        <v>200</v>
      </c>
      <c r="D13847" s="541" t="s">
        <v>14576</v>
      </c>
      <c r="E13847" s="540" t="s">
        <v>188</v>
      </c>
      <c r="F13847" s="496"/>
    </row>
    <row r="13848" s="489" customFormat="1">
      <c r="B13848" s="494">
        <v>12737</v>
      </c>
      <c r="C13848" s="537" t="s">
        <v>200</v>
      </c>
      <c r="D13848" s="541" t="s">
        <v>14577</v>
      </c>
      <c r="E13848" s="540" t="s">
        <v>188</v>
      </c>
      <c r="F13848" s="496"/>
    </row>
    <row r="13849" s="489" customFormat="1">
      <c r="B13849" s="494">
        <v>12738</v>
      </c>
      <c r="C13849" s="537" t="s">
        <v>200</v>
      </c>
      <c r="D13849" s="541" t="s">
        <v>14578</v>
      </c>
      <c r="E13849" s="540" t="s">
        <v>188</v>
      </c>
      <c r="F13849" s="496"/>
    </row>
    <row r="13850" s="489" customFormat="1">
      <c r="B13850" s="494">
        <v>12739</v>
      </c>
      <c r="C13850" s="537" t="s">
        <v>200</v>
      </c>
      <c r="D13850" s="541" t="s">
        <v>14579</v>
      </c>
      <c r="E13850" s="540" t="s">
        <v>188</v>
      </c>
      <c r="F13850" s="496"/>
    </row>
    <row r="13851" s="489" customFormat="1">
      <c r="B13851" s="494">
        <v>12740</v>
      </c>
      <c r="C13851" s="537" t="s">
        <v>200</v>
      </c>
      <c r="D13851" s="541" t="s">
        <v>14580</v>
      </c>
      <c r="E13851" s="540" t="s">
        <v>188</v>
      </c>
      <c r="F13851" s="496"/>
    </row>
    <row r="13852" s="489" customFormat="1">
      <c r="B13852" s="494">
        <v>6297</v>
      </c>
      <c r="C13852" s="537" t="s">
        <v>200</v>
      </c>
      <c r="D13852" s="541" t="s">
        <v>2289</v>
      </c>
      <c r="E13852" s="540" t="s">
        <v>188</v>
      </c>
      <c r="F13852" s="496">
        <v>41.859999999999999</v>
      </c>
    </row>
    <row r="13853" s="489" customFormat="1">
      <c r="B13853" s="494">
        <v>6296</v>
      </c>
      <c r="C13853" s="537" t="s">
        <v>200</v>
      </c>
      <c r="D13853" s="541" t="s">
        <v>2290</v>
      </c>
      <c r="E13853" s="540" t="s">
        <v>188</v>
      </c>
      <c r="F13853" s="496">
        <v>33.039999999999999</v>
      </c>
    </row>
    <row r="13854" s="489" customFormat="1">
      <c r="B13854" s="494">
        <v>6323</v>
      </c>
      <c r="C13854" s="537" t="s">
        <v>200</v>
      </c>
      <c r="D13854" s="541" t="s">
        <v>2292</v>
      </c>
      <c r="E13854" s="540" t="s">
        <v>188</v>
      </c>
      <c r="F13854" s="496">
        <v>21.59</v>
      </c>
    </row>
    <row r="13855" s="489" customFormat="1">
      <c r="B13855" s="494">
        <v>6294</v>
      </c>
      <c r="C13855" s="537" t="s">
        <v>200</v>
      </c>
      <c r="D13855" s="541" t="s">
        <v>2291</v>
      </c>
      <c r="E13855" s="540" t="s">
        <v>188</v>
      </c>
      <c r="F13855" s="496">
        <v>9.4199999999999999</v>
      </c>
    </row>
    <row r="13856" s="489" customFormat="1">
      <c r="B13856" s="494">
        <v>6299</v>
      </c>
      <c r="C13856" s="537" t="s">
        <v>200</v>
      </c>
      <c r="D13856" s="541" t="s">
        <v>2293</v>
      </c>
      <c r="E13856" s="540" t="s">
        <v>188</v>
      </c>
      <c r="F13856" s="496">
        <v>125.89</v>
      </c>
    </row>
    <row r="13857" s="489" customFormat="1">
      <c r="B13857" s="494">
        <v>6298</v>
      </c>
      <c r="C13857" s="537" t="s">
        <v>200</v>
      </c>
      <c r="D13857" s="541" t="s">
        <v>2294</v>
      </c>
      <c r="E13857" s="540" t="s">
        <v>188</v>
      </c>
      <c r="F13857" s="496">
        <v>66.299999999999997</v>
      </c>
    </row>
    <row r="13858" s="489" customFormat="1">
      <c r="B13858" s="494">
        <v>6322</v>
      </c>
      <c r="C13858" s="537" t="s">
        <v>200</v>
      </c>
      <c r="D13858" s="541" t="s">
        <v>2296</v>
      </c>
      <c r="E13858" s="540" t="s">
        <v>188</v>
      </c>
      <c r="F13858" s="496">
        <v>168.61000000000001</v>
      </c>
    </row>
    <row r="13859" s="489" customFormat="1">
      <c r="B13859" s="494">
        <v>6295</v>
      </c>
      <c r="C13859" s="537" t="s">
        <v>200</v>
      </c>
      <c r="D13859" s="541" t="s">
        <v>2295</v>
      </c>
      <c r="E13859" s="540" t="s">
        <v>188</v>
      </c>
      <c r="F13859" s="496">
        <v>13.41</v>
      </c>
    </row>
    <row r="13860" s="489" customFormat="1">
      <c r="B13860" s="494">
        <v>6300</v>
      </c>
      <c r="C13860" s="537" t="s">
        <v>200</v>
      </c>
      <c r="D13860" s="541" t="s">
        <v>2297</v>
      </c>
      <c r="E13860" s="540" t="s">
        <v>188</v>
      </c>
      <c r="F13860" s="496">
        <v>310.86000000000001</v>
      </c>
    </row>
    <row r="13861" s="489" customFormat="1">
      <c r="B13861" s="495">
        <v>6321</v>
      </c>
      <c r="C13861" s="537" t="s">
        <v>200</v>
      </c>
      <c r="D13861" s="541" t="s">
        <v>2298</v>
      </c>
      <c r="E13861" s="540" t="s">
        <v>188</v>
      </c>
      <c r="F13861" s="496">
        <v>444.04000000000002</v>
      </c>
    </row>
    <row r="13862" s="489" customFormat="1">
      <c r="B13862" s="495">
        <v>6301</v>
      </c>
      <c r="C13862" s="537" t="s">
        <v>200</v>
      </c>
      <c r="D13862" s="541" t="s">
        <v>2299</v>
      </c>
      <c r="E13862" s="540" t="s">
        <v>188</v>
      </c>
      <c r="F13862" s="496">
        <v>1040.78</v>
      </c>
    </row>
    <row r="13863" s="489" customFormat="1">
      <c r="B13863" s="495">
        <v>7105</v>
      </c>
      <c r="C13863" s="537" t="s">
        <v>200</v>
      </c>
      <c r="D13863" s="541" t="s">
        <v>14581</v>
      </c>
      <c r="E13863" s="540" t="s">
        <v>188</v>
      </c>
      <c r="F13863" s="496">
        <v>43.090000000000003</v>
      </c>
    </row>
    <row r="13864" s="489" customFormat="1">
      <c r="B13864" s="495">
        <v>20183</v>
      </c>
      <c r="C13864" s="537" t="s">
        <v>200</v>
      </c>
      <c r="D13864" s="541" t="s">
        <v>2300</v>
      </c>
      <c r="E13864" s="540" t="s">
        <v>188</v>
      </c>
      <c r="F13864" s="496">
        <v>53.090000000000003</v>
      </c>
    </row>
    <row r="13865" s="489" customFormat="1">
      <c r="B13865" s="495">
        <v>38448</v>
      </c>
      <c r="C13865" s="537" t="s">
        <v>200</v>
      </c>
      <c r="D13865" s="541" t="s">
        <v>2301</v>
      </c>
      <c r="E13865" s="540" t="s">
        <v>188</v>
      </c>
      <c r="F13865" s="496">
        <v>240.91999999999999</v>
      </c>
    </row>
    <row r="13866" s="489" customFormat="1">
      <c r="B13866" s="495">
        <v>20182</v>
      </c>
      <c r="C13866" s="537" t="s">
        <v>200</v>
      </c>
      <c r="D13866" s="541" t="s">
        <v>2302</v>
      </c>
      <c r="E13866" s="540" t="s">
        <v>188</v>
      </c>
      <c r="F13866" s="496">
        <v>30.870000000000001</v>
      </c>
    </row>
    <row r="13867" s="489" customFormat="1">
      <c r="B13867" s="495">
        <v>7119</v>
      </c>
      <c r="C13867" s="537" t="s">
        <v>200</v>
      </c>
      <c r="D13867" s="541" t="s">
        <v>2303</v>
      </c>
      <c r="E13867" s="540" t="s">
        <v>188</v>
      </c>
      <c r="F13867" s="496">
        <v>11.539999999999999</v>
      </c>
    </row>
    <row r="13868" s="489" customFormat="1">
      <c r="B13868" s="495">
        <v>7126</v>
      </c>
      <c r="C13868" s="537" t="s">
        <v>200</v>
      </c>
      <c r="D13868" s="541" t="s">
        <v>14582</v>
      </c>
      <c r="E13868" s="540" t="s">
        <v>188</v>
      </c>
      <c r="F13868" s="496">
        <v>23.550000000000001</v>
      </c>
    </row>
    <row r="13869" s="489" customFormat="1">
      <c r="B13869" s="495">
        <v>7120</v>
      </c>
      <c r="C13869" s="537" t="s">
        <v>200</v>
      </c>
      <c r="D13869" s="541" t="s">
        <v>2304</v>
      </c>
      <c r="E13869" s="540" t="s">
        <v>188</v>
      </c>
      <c r="F13869" s="496">
        <v>8.8499999999999996</v>
      </c>
    </row>
    <row r="13870" s="489" customFormat="1">
      <c r="B13870" s="495">
        <v>6319</v>
      </c>
      <c r="C13870" s="537" t="s">
        <v>200</v>
      </c>
      <c r="D13870" s="541" t="s">
        <v>2305</v>
      </c>
      <c r="E13870" s="540" t="s">
        <v>188</v>
      </c>
      <c r="F13870" s="496">
        <v>49.170000000000002</v>
      </c>
    </row>
    <row r="13871" s="489" customFormat="1">
      <c r="B13871" s="495">
        <v>6304</v>
      </c>
      <c r="C13871" s="537" t="s">
        <v>200</v>
      </c>
      <c r="D13871" s="541" t="s">
        <v>2306</v>
      </c>
      <c r="E13871" s="540" t="s">
        <v>188</v>
      </c>
      <c r="F13871" s="496">
        <v>49.170000000000002</v>
      </c>
    </row>
    <row r="13872" s="489" customFormat="1">
      <c r="B13872" s="495">
        <v>21116</v>
      </c>
      <c r="C13872" s="537" t="s">
        <v>200</v>
      </c>
      <c r="D13872" s="541" t="s">
        <v>2307</v>
      </c>
      <c r="E13872" s="540" t="s">
        <v>188</v>
      </c>
      <c r="F13872" s="496">
        <v>37.240000000000002</v>
      </c>
    </row>
    <row r="13873" s="489" customFormat="1">
      <c r="B13873" s="495">
        <v>6320</v>
      </c>
      <c r="C13873" s="537" t="s">
        <v>200</v>
      </c>
      <c r="D13873" s="541" t="s">
        <v>2308</v>
      </c>
      <c r="E13873" s="540" t="s">
        <v>188</v>
      </c>
      <c r="F13873" s="496">
        <v>25.32</v>
      </c>
    </row>
    <row r="13874" s="489" customFormat="1">
      <c r="B13874" s="495">
        <v>6303</v>
      </c>
      <c r="C13874" s="537" t="s">
        <v>200</v>
      </c>
      <c r="D13874" s="541" t="s">
        <v>2309</v>
      </c>
      <c r="E13874" s="540" t="s">
        <v>188</v>
      </c>
      <c r="F13874" s="496">
        <v>25.32</v>
      </c>
    </row>
    <row r="13875" s="489" customFormat="1">
      <c r="B13875" s="495">
        <v>6308</v>
      </c>
      <c r="C13875" s="537" t="s">
        <v>200</v>
      </c>
      <c r="D13875" s="541" t="s">
        <v>2310</v>
      </c>
      <c r="E13875" s="540" t="s">
        <v>188</v>
      </c>
      <c r="F13875" s="496">
        <v>136.06999999999999</v>
      </c>
    </row>
    <row r="13876" s="489" customFormat="1">
      <c r="B13876" s="495">
        <v>6317</v>
      </c>
      <c r="C13876" s="537" t="s">
        <v>200</v>
      </c>
      <c r="D13876" s="541" t="s">
        <v>2311</v>
      </c>
      <c r="E13876" s="540" t="s">
        <v>188</v>
      </c>
      <c r="F13876" s="496">
        <v>136.06999999999999</v>
      </c>
    </row>
    <row r="13877" s="489" customFormat="1">
      <c r="B13877" s="494">
        <v>6307</v>
      </c>
      <c r="C13877" s="537" t="s">
        <v>200</v>
      </c>
      <c r="D13877" s="541" t="s">
        <v>2312</v>
      </c>
      <c r="E13877" s="540" t="s">
        <v>188</v>
      </c>
      <c r="F13877" s="496">
        <v>136.06999999999999</v>
      </c>
    </row>
    <row r="13878" s="489" customFormat="1">
      <c r="B13878" s="494">
        <v>6309</v>
      </c>
      <c r="C13878" s="537" t="s">
        <v>200</v>
      </c>
      <c r="D13878" s="541" t="s">
        <v>2313</v>
      </c>
      <c r="E13878" s="540" t="s">
        <v>188</v>
      </c>
      <c r="F13878" s="496">
        <v>140.02000000000001</v>
      </c>
    </row>
    <row r="13879" s="489" customFormat="1">
      <c r="B13879" s="494">
        <v>6318</v>
      </c>
      <c r="C13879" s="537" t="s">
        <v>200</v>
      </c>
      <c r="D13879" s="541" t="s">
        <v>2314</v>
      </c>
      <c r="E13879" s="540" t="s">
        <v>188</v>
      </c>
      <c r="F13879" s="496">
        <v>73.400000000000006</v>
      </c>
    </row>
    <row r="13880" s="489" customFormat="1">
      <c r="B13880" s="494">
        <v>6306</v>
      </c>
      <c r="C13880" s="537" t="s">
        <v>200</v>
      </c>
      <c r="D13880" s="541" t="s">
        <v>2315</v>
      </c>
      <c r="E13880" s="540" t="s">
        <v>188</v>
      </c>
      <c r="F13880" s="496">
        <v>73.400000000000006</v>
      </c>
    </row>
    <row r="13881" s="489" customFormat="1">
      <c r="B13881" s="494">
        <v>6305</v>
      </c>
      <c r="C13881" s="537" t="s">
        <v>200</v>
      </c>
      <c r="D13881" s="541" t="s">
        <v>2316</v>
      </c>
      <c r="E13881" s="540" t="s">
        <v>188</v>
      </c>
      <c r="F13881" s="496">
        <v>73.400000000000006</v>
      </c>
    </row>
    <row r="13882" s="489" customFormat="1">
      <c r="B13882" s="495">
        <v>6312</v>
      </c>
      <c r="C13882" s="537" t="s">
        <v>200</v>
      </c>
      <c r="D13882" s="541" t="s">
        <v>2318</v>
      </c>
      <c r="E13882" s="540" t="s">
        <v>188</v>
      </c>
      <c r="F13882" s="496">
        <v>195.72</v>
      </c>
    </row>
    <row r="13883" s="489" customFormat="1">
      <c r="B13883" s="495">
        <v>6311</v>
      </c>
      <c r="C13883" s="537" t="s">
        <v>200</v>
      </c>
      <c r="D13883" s="541" t="s">
        <v>2319</v>
      </c>
      <c r="E13883" s="540" t="s">
        <v>188</v>
      </c>
      <c r="F13883" s="496">
        <v>195.72</v>
      </c>
    </row>
    <row r="13884" s="489" customFormat="1">
      <c r="B13884" s="495">
        <v>6310</v>
      </c>
      <c r="C13884" s="537" t="s">
        <v>200</v>
      </c>
      <c r="D13884" s="541" t="s">
        <v>2320</v>
      </c>
      <c r="E13884" s="540" t="s">
        <v>188</v>
      </c>
      <c r="F13884" s="496">
        <v>195.72</v>
      </c>
    </row>
    <row r="13885" s="489" customFormat="1">
      <c r="B13885" s="495">
        <v>6314</v>
      </c>
      <c r="C13885" s="537" t="s">
        <v>200</v>
      </c>
      <c r="D13885" s="541" t="s">
        <v>2321</v>
      </c>
      <c r="E13885" s="540" t="s">
        <v>188</v>
      </c>
      <c r="F13885" s="496">
        <v>195.72</v>
      </c>
    </row>
    <row r="13886" s="489" customFormat="1">
      <c r="B13886" s="495">
        <v>6313</v>
      </c>
      <c r="C13886" s="537" t="s">
        <v>200</v>
      </c>
      <c r="D13886" s="541" t="s">
        <v>2322</v>
      </c>
      <c r="E13886" s="540" t="s">
        <v>188</v>
      </c>
      <c r="F13886" s="496">
        <v>195.72</v>
      </c>
    </row>
    <row r="13887" s="489" customFormat="1">
      <c r="B13887" s="495">
        <v>6302</v>
      </c>
      <c r="C13887" s="537" t="s">
        <v>200</v>
      </c>
      <c r="D13887" s="541" t="s">
        <v>2317</v>
      </c>
      <c r="E13887" s="540" t="s">
        <v>188</v>
      </c>
      <c r="F13887" s="496">
        <v>15.57</v>
      </c>
    </row>
    <row r="13888" s="489" customFormat="1">
      <c r="B13888" s="495">
        <v>6315</v>
      </c>
      <c r="C13888" s="537" t="s">
        <v>200</v>
      </c>
      <c r="D13888" s="541" t="s">
        <v>2323</v>
      </c>
      <c r="E13888" s="540" t="s">
        <v>188</v>
      </c>
      <c r="F13888" s="496">
        <v>370.58999999999997</v>
      </c>
    </row>
    <row r="13889" s="489" customFormat="1">
      <c r="B13889" s="495">
        <v>6316</v>
      </c>
      <c r="C13889" s="537" t="s">
        <v>200</v>
      </c>
      <c r="D13889" s="541" t="s">
        <v>2324</v>
      </c>
      <c r="E13889" s="540" t="s">
        <v>188</v>
      </c>
      <c r="F13889" s="496">
        <v>370.58999999999997</v>
      </c>
    </row>
    <row r="13890" s="489" customFormat="1">
      <c r="B13890" s="495">
        <v>39324</v>
      </c>
      <c r="C13890" s="537" t="s">
        <v>200</v>
      </c>
      <c r="D13890" s="541" t="s">
        <v>2325</v>
      </c>
      <c r="E13890" s="540" t="s">
        <v>188</v>
      </c>
      <c r="F13890" s="496">
        <v>5.6100000000000003</v>
      </c>
    </row>
    <row r="13891" s="489" customFormat="1">
      <c r="B13891" s="495">
        <v>39325</v>
      </c>
      <c r="C13891" s="537" t="s">
        <v>200</v>
      </c>
      <c r="D13891" s="541" t="s">
        <v>2326</v>
      </c>
      <c r="E13891" s="540" t="s">
        <v>188</v>
      </c>
      <c r="F13891" s="496">
        <v>8.4600000000000009</v>
      </c>
    </row>
    <row r="13892" s="489" customFormat="1">
      <c r="B13892" s="494">
        <v>39326</v>
      </c>
      <c r="C13892" s="537" t="s">
        <v>200</v>
      </c>
      <c r="D13892" s="541" t="s">
        <v>2327</v>
      </c>
      <c r="E13892" s="540" t="s">
        <v>188</v>
      </c>
      <c r="F13892" s="496">
        <v>30.359999999999999</v>
      </c>
    </row>
    <row r="13893" s="489" customFormat="1">
      <c r="B13893" s="494">
        <v>39327</v>
      </c>
      <c r="C13893" s="537" t="s">
        <v>200</v>
      </c>
      <c r="D13893" s="541" t="s">
        <v>2328</v>
      </c>
      <c r="E13893" s="540" t="s">
        <v>188</v>
      </c>
      <c r="F13893" s="496">
        <v>45.810000000000002</v>
      </c>
    </row>
    <row r="13894" s="489" customFormat="1">
      <c r="B13894" s="494">
        <v>11378</v>
      </c>
      <c r="C13894" s="537" t="s">
        <v>200</v>
      </c>
      <c r="D13894" s="541" t="s">
        <v>14583</v>
      </c>
      <c r="E13894" s="540" t="s">
        <v>188</v>
      </c>
      <c r="F13894" s="496">
        <v>109.84</v>
      </c>
    </row>
    <row r="13895" s="489" customFormat="1">
      <c r="B13895" s="494">
        <v>11379</v>
      </c>
      <c r="C13895" s="537" t="s">
        <v>200</v>
      </c>
      <c r="D13895" s="541" t="s">
        <v>14584</v>
      </c>
      <c r="E13895" s="540" t="s">
        <v>188</v>
      </c>
      <c r="F13895" s="496">
        <v>92.819999999999993</v>
      </c>
    </row>
    <row r="13896" s="489" customFormat="1">
      <c r="B13896" s="494">
        <v>11493</v>
      </c>
      <c r="C13896" s="537" t="s">
        <v>200</v>
      </c>
      <c r="D13896" s="541" t="s">
        <v>14585</v>
      </c>
      <c r="E13896" s="540" t="s">
        <v>188</v>
      </c>
      <c r="F13896" s="496">
        <v>53.539999999999999</v>
      </c>
    </row>
    <row r="13897" s="489" customFormat="1">
      <c r="B13897" s="494">
        <v>7106</v>
      </c>
      <c r="C13897" s="537" t="s">
        <v>200</v>
      </c>
      <c r="D13897" s="541" t="s">
        <v>2329</v>
      </c>
      <c r="E13897" s="540" t="s">
        <v>188</v>
      </c>
      <c r="F13897" s="496">
        <v>145.71000000000001</v>
      </c>
    </row>
    <row r="13898" s="489" customFormat="1">
      <c r="B13898" s="494">
        <v>7104</v>
      </c>
      <c r="C13898" s="537" t="s">
        <v>200</v>
      </c>
      <c r="D13898" s="541" t="s">
        <v>2330</v>
      </c>
      <c r="E13898" s="540" t="s">
        <v>188</v>
      </c>
      <c r="F13898" s="496">
        <v>3.9300000000000002</v>
      </c>
    </row>
    <row r="13899" s="489" customFormat="1">
      <c r="B13899" s="494">
        <v>7136</v>
      </c>
      <c r="C13899" s="537" t="s">
        <v>200</v>
      </c>
      <c r="D13899" s="541" t="s">
        <v>2331</v>
      </c>
      <c r="E13899" s="540" t="s">
        <v>188</v>
      </c>
      <c r="F13899" s="496">
        <v>6.8399999999999999</v>
      </c>
    </row>
    <row r="13900" s="489" customFormat="1">
      <c r="B13900" s="494">
        <v>7128</v>
      </c>
      <c r="C13900" s="537" t="s">
        <v>200</v>
      </c>
      <c r="D13900" s="541" t="s">
        <v>2332</v>
      </c>
      <c r="E13900" s="540" t="s">
        <v>188</v>
      </c>
      <c r="F13900" s="496">
        <v>8.8699999999999992</v>
      </c>
    </row>
    <row r="13901" s="489" customFormat="1">
      <c r="B13901" s="494">
        <v>7108</v>
      </c>
      <c r="C13901" s="537" t="s">
        <v>200</v>
      </c>
      <c r="D13901" s="541" t="s">
        <v>2333</v>
      </c>
      <c r="E13901" s="540" t="s">
        <v>188</v>
      </c>
      <c r="F13901" s="496">
        <v>8.8499999999999996</v>
      </c>
    </row>
    <row r="13902" s="489" customFormat="1">
      <c r="B13902" s="494">
        <v>7129</v>
      </c>
      <c r="C13902" s="537" t="s">
        <v>200</v>
      </c>
      <c r="D13902" s="541" t="s">
        <v>2334</v>
      </c>
      <c r="E13902" s="540" t="s">
        <v>188</v>
      </c>
      <c r="F13902" s="496">
        <v>10.42</v>
      </c>
    </row>
    <row r="13903" s="489" customFormat="1">
      <c r="B13903" s="494">
        <v>7130</v>
      </c>
      <c r="C13903" s="537" t="s">
        <v>200</v>
      </c>
      <c r="D13903" s="541" t="s">
        <v>2335</v>
      </c>
      <c r="E13903" s="540" t="s">
        <v>188</v>
      </c>
      <c r="F13903" s="496">
        <v>15.140000000000001</v>
      </c>
    </row>
    <row r="13904" s="489" customFormat="1">
      <c r="B13904" s="494">
        <v>7131</v>
      </c>
      <c r="C13904" s="537" t="s">
        <v>200</v>
      </c>
      <c r="D13904" s="541" t="s">
        <v>2336</v>
      </c>
      <c r="E13904" s="540" t="s">
        <v>188</v>
      </c>
      <c r="F13904" s="496">
        <v>18.510000000000002</v>
      </c>
    </row>
    <row r="13905" s="489" customFormat="1">
      <c r="B13905" s="495">
        <v>7132</v>
      </c>
      <c r="C13905" s="537" t="s">
        <v>200</v>
      </c>
      <c r="D13905" s="541" t="s">
        <v>2337</v>
      </c>
      <c r="E13905" s="540" t="s">
        <v>188</v>
      </c>
      <c r="F13905" s="496">
        <v>43.579999999999998</v>
      </c>
    </row>
    <row r="13906" s="489" customFormat="1">
      <c r="B13906" s="495">
        <v>7133</v>
      </c>
      <c r="C13906" s="537" t="s">
        <v>200</v>
      </c>
      <c r="D13906" s="541" t="s">
        <v>2338</v>
      </c>
      <c r="E13906" s="540" t="s">
        <v>188</v>
      </c>
      <c r="F13906" s="496">
        <v>100.72</v>
      </c>
    </row>
    <row r="13907" s="489" customFormat="1">
      <c r="B13907" s="495">
        <v>37422</v>
      </c>
      <c r="C13907" s="537" t="s">
        <v>200</v>
      </c>
      <c r="D13907" s="541" t="s">
        <v>2341</v>
      </c>
      <c r="E13907" s="540" t="s">
        <v>188</v>
      </c>
      <c r="F13907" s="496">
        <v>77.519999999999996</v>
      </c>
    </row>
    <row r="13908" s="489" customFormat="1">
      <c r="B13908" s="495">
        <v>37420</v>
      </c>
      <c r="C13908" s="537" t="s">
        <v>200</v>
      </c>
      <c r="D13908" s="541" t="s">
        <v>2339</v>
      </c>
      <c r="E13908" s="540" t="s">
        <v>188</v>
      </c>
      <c r="F13908" s="496">
        <v>60.590000000000003</v>
      </c>
    </row>
    <row r="13909" s="489" customFormat="1">
      <c r="B13909" s="495">
        <v>37421</v>
      </c>
      <c r="C13909" s="537" t="s">
        <v>200</v>
      </c>
      <c r="D13909" s="541" t="s">
        <v>2340</v>
      </c>
      <c r="E13909" s="540" t="s">
        <v>188</v>
      </c>
      <c r="F13909" s="496">
        <v>82.810000000000002</v>
      </c>
    </row>
    <row r="13910" s="489" customFormat="1">
      <c r="B13910" s="495">
        <v>37443</v>
      </c>
      <c r="C13910" s="537" t="s">
        <v>200</v>
      </c>
      <c r="D13910" s="541" t="s">
        <v>2342</v>
      </c>
      <c r="E13910" s="540" t="s">
        <v>188</v>
      </c>
      <c r="F13910" s="496"/>
    </row>
    <row r="13911" s="489" customFormat="1">
      <c r="B13911" s="495">
        <v>37444</v>
      </c>
      <c r="C13911" s="537" t="s">
        <v>200</v>
      </c>
      <c r="D13911" s="541" t="s">
        <v>2343</v>
      </c>
      <c r="E13911" s="540" t="s">
        <v>188</v>
      </c>
      <c r="F13911" s="496"/>
    </row>
    <row r="13912" s="489" customFormat="1">
      <c r="B13912" s="494">
        <v>37445</v>
      </c>
      <c r="C13912" s="537" t="s">
        <v>200</v>
      </c>
      <c r="D13912" s="541" t="s">
        <v>2344</v>
      </c>
      <c r="E13912" s="540" t="s">
        <v>188</v>
      </c>
      <c r="F13912" s="496"/>
    </row>
    <row r="13913" s="489" customFormat="1">
      <c r="B13913" s="494">
        <v>37446</v>
      </c>
      <c r="C13913" s="537" t="s">
        <v>200</v>
      </c>
      <c r="D13913" s="541" t="s">
        <v>2345</v>
      </c>
      <c r="E13913" s="540" t="s">
        <v>188</v>
      </c>
      <c r="F13913" s="496"/>
    </row>
    <row r="13914" s="489" customFormat="1">
      <c r="B13914" s="494">
        <v>37447</v>
      </c>
      <c r="C13914" s="537" t="s">
        <v>200</v>
      </c>
      <c r="D13914" s="541" t="s">
        <v>2346</v>
      </c>
      <c r="E13914" s="540" t="s">
        <v>188</v>
      </c>
      <c r="F13914" s="496"/>
    </row>
    <row r="13915" s="489" customFormat="1">
      <c r="B13915" s="494">
        <v>37448</v>
      </c>
      <c r="C13915" s="537" t="s">
        <v>200</v>
      </c>
      <c r="D13915" s="541" t="s">
        <v>2347</v>
      </c>
      <c r="E13915" s="540" t="s">
        <v>188</v>
      </c>
      <c r="F13915" s="496"/>
    </row>
    <row r="13916" s="489" customFormat="1">
      <c r="B13916" s="494">
        <v>37440</v>
      </c>
      <c r="C13916" s="537" t="s">
        <v>200</v>
      </c>
      <c r="D13916" s="541" t="s">
        <v>2348</v>
      </c>
      <c r="E13916" s="540" t="s">
        <v>188</v>
      </c>
      <c r="F13916" s="496"/>
    </row>
    <row r="13917" s="489" customFormat="1">
      <c r="B13917" s="494">
        <v>37441</v>
      </c>
      <c r="C13917" s="537" t="s">
        <v>200</v>
      </c>
      <c r="D13917" s="541" t="s">
        <v>2349</v>
      </c>
      <c r="E13917" s="540" t="s">
        <v>188</v>
      </c>
      <c r="F13917" s="496"/>
    </row>
    <row r="13918" s="489" customFormat="1">
      <c r="B13918" s="494">
        <v>37442</v>
      </c>
      <c r="C13918" s="537" t="s">
        <v>200</v>
      </c>
      <c r="D13918" s="541" t="s">
        <v>2350</v>
      </c>
      <c r="E13918" s="540" t="s">
        <v>188</v>
      </c>
      <c r="F13918" s="496"/>
    </row>
    <row r="13919" s="489" customFormat="1">
      <c r="B13919" s="494">
        <v>38017</v>
      </c>
      <c r="C13919" s="537" t="s">
        <v>200</v>
      </c>
      <c r="D13919" s="541" t="s">
        <v>2351</v>
      </c>
      <c r="E13919" s="540" t="s">
        <v>188</v>
      </c>
      <c r="F13919" s="496">
        <v>11.48</v>
      </c>
    </row>
    <row r="13920" s="489" customFormat="1">
      <c r="B13920" s="494">
        <v>38018</v>
      </c>
      <c r="C13920" s="537" t="s">
        <v>200</v>
      </c>
      <c r="D13920" s="541" t="s">
        <v>2352</v>
      </c>
      <c r="E13920" s="540" t="s">
        <v>188</v>
      </c>
      <c r="F13920" s="496">
        <v>12.9</v>
      </c>
    </row>
    <row r="13921" s="489" customFormat="1">
      <c r="B13921" s="494">
        <v>39895</v>
      </c>
      <c r="C13921" s="537" t="s">
        <v>200</v>
      </c>
      <c r="D13921" s="541" t="s">
        <v>14586</v>
      </c>
      <c r="E13921" s="540" t="s">
        <v>188</v>
      </c>
      <c r="F13921" s="496"/>
    </row>
    <row r="13922" s="489" customFormat="1">
      <c r="B13922" s="494">
        <v>39896</v>
      </c>
      <c r="C13922" s="537" t="s">
        <v>200</v>
      </c>
      <c r="D13922" s="541" t="s">
        <v>14587</v>
      </c>
      <c r="E13922" s="540" t="s">
        <v>188</v>
      </c>
      <c r="F13922" s="496"/>
    </row>
    <row r="13923" s="489" customFormat="1">
      <c r="B13923" s="494">
        <v>38873</v>
      </c>
      <c r="C13923" s="537" t="s">
        <v>200</v>
      </c>
      <c r="D13923" s="541" t="s">
        <v>14588</v>
      </c>
      <c r="E13923" s="540" t="s">
        <v>188</v>
      </c>
      <c r="F13923" s="496"/>
    </row>
    <row r="13924" s="489" customFormat="1">
      <c r="B13924" s="494">
        <v>38874</v>
      </c>
      <c r="C13924" s="537" t="s">
        <v>200</v>
      </c>
      <c r="D13924" s="541" t="s">
        <v>14589</v>
      </c>
      <c r="E13924" s="540" t="s">
        <v>188</v>
      </c>
      <c r="F13924" s="496"/>
    </row>
    <row r="13925" s="489" customFormat="1">
      <c r="B13925" s="494">
        <v>38875</v>
      </c>
      <c r="C13925" s="537" t="s">
        <v>200</v>
      </c>
      <c r="D13925" s="541" t="s">
        <v>14590</v>
      </c>
      <c r="E13925" s="540" t="s">
        <v>188</v>
      </c>
      <c r="F13925" s="496"/>
    </row>
    <row r="13926" s="489" customFormat="1">
      <c r="B13926" s="494">
        <v>38876</v>
      </c>
      <c r="C13926" s="537" t="s">
        <v>200</v>
      </c>
      <c r="D13926" s="541" t="s">
        <v>14591</v>
      </c>
      <c r="E13926" s="540" t="s">
        <v>188</v>
      </c>
      <c r="F13926" s="496"/>
    </row>
    <row r="13927" s="489" customFormat="1">
      <c r="B13927" s="494">
        <v>39000</v>
      </c>
      <c r="C13927" s="537" t="s">
        <v>200</v>
      </c>
      <c r="D13927" s="541" t="s">
        <v>2353</v>
      </c>
      <c r="E13927" s="540" t="s">
        <v>188</v>
      </c>
      <c r="F13927" s="496"/>
    </row>
    <row r="13928" s="489" customFormat="1">
      <c r="B13928" s="494">
        <v>38674</v>
      </c>
      <c r="C13928" s="537" t="s">
        <v>200</v>
      </c>
      <c r="D13928" s="541" t="s">
        <v>2354</v>
      </c>
      <c r="E13928" s="540" t="s">
        <v>188</v>
      </c>
      <c r="F13928" s="496">
        <v>38.630000000000003</v>
      </c>
    </row>
    <row r="13929" s="489" customFormat="1">
      <c r="B13929" s="494">
        <v>38019</v>
      </c>
      <c r="C13929" s="537" t="s">
        <v>200</v>
      </c>
      <c r="D13929" s="541" t="s">
        <v>2355</v>
      </c>
      <c r="E13929" s="540" t="s">
        <v>188</v>
      </c>
      <c r="F13929" s="496">
        <v>8.1699999999999999</v>
      </c>
    </row>
    <row r="13930" s="489" customFormat="1">
      <c r="B13930" s="494">
        <v>38020</v>
      </c>
      <c r="C13930" s="537" t="s">
        <v>200</v>
      </c>
      <c r="D13930" s="541" t="s">
        <v>2356</v>
      </c>
      <c r="E13930" s="540" t="s">
        <v>188</v>
      </c>
      <c r="F13930" s="496">
        <v>10.07</v>
      </c>
    </row>
    <row r="13931" s="489" customFormat="1">
      <c r="B13931" s="494">
        <v>38454</v>
      </c>
      <c r="C13931" s="537" t="s">
        <v>200</v>
      </c>
      <c r="D13931" s="541" t="s">
        <v>14592</v>
      </c>
      <c r="E13931" s="540" t="s">
        <v>188</v>
      </c>
      <c r="F13931" s="496"/>
    </row>
    <row r="13932" s="489" customFormat="1">
      <c r="B13932" s="494">
        <v>38455</v>
      </c>
      <c r="C13932" s="537" t="s">
        <v>200</v>
      </c>
      <c r="D13932" s="541" t="s">
        <v>14593</v>
      </c>
      <c r="E13932" s="540" t="s">
        <v>188</v>
      </c>
      <c r="F13932" s="496"/>
    </row>
    <row r="13933" s="489" customFormat="1">
      <c r="B13933" s="494">
        <v>38462</v>
      </c>
      <c r="C13933" s="537" t="s">
        <v>200</v>
      </c>
      <c r="D13933" s="541" t="s">
        <v>14594</v>
      </c>
      <c r="E13933" s="540" t="s">
        <v>188</v>
      </c>
      <c r="F13933" s="496"/>
    </row>
    <row r="13934" s="489" customFormat="1">
      <c r="B13934" s="494">
        <v>36362</v>
      </c>
      <c r="C13934" s="537" t="s">
        <v>200</v>
      </c>
      <c r="D13934" s="541" t="s">
        <v>14595</v>
      </c>
      <c r="E13934" s="540" t="s">
        <v>188</v>
      </c>
      <c r="F13934" s="496"/>
    </row>
    <row r="13935" s="489" customFormat="1">
      <c r="B13935" s="494">
        <v>36298</v>
      </c>
      <c r="C13935" s="537" t="s">
        <v>200</v>
      </c>
      <c r="D13935" s="541" t="s">
        <v>14596</v>
      </c>
      <c r="E13935" s="540" t="s">
        <v>188</v>
      </c>
      <c r="F13935" s="496"/>
    </row>
    <row r="13936" s="489" customFormat="1">
      <c r="B13936" s="494">
        <v>38456</v>
      </c>
      <c r="C13936" s="537" t="s">
        <v>200</v>
      </c>
      <c r="D13936" s="541" t="s">
        <v>14597</v>
      </c>
      <c r="E13936" s="540" t="s">
        <v>188</v>
      </c>
      <c r="F13936" s="496"/>
    </row>
    <row r="13937" s="489" customFormat="1">
      <c r="B13937" s="494">
        <v>38457</v>
      </c>
      <c r="C13937" s="537" t="s">
        <v>200</v>
      </c>
      <c r="D13937" s="541" t="s">
        <v>14598</v>
      </c>
      <c r="E13937" s="540" t="s">
        <v>188</v>
      </c>
      <c r="F13937" s="496"/>
    </row>
    <row r="13938" s="489" customFormat="1">
      <c r="B13938" s="494">
        <v>38458</v>
      </c>
      <c r="C13938" s="537" t="s">
        <v>200</v>
      </c>
      <c r="D13938" s="541" t="s">
        <v>14599</v>
      </c>
      <c r="E13938" s="540" t="s">
        <v>188</v>
      </c>
      <c r="F13938" s="496"/>
    </row>
    <row r="13939" s="489" customFormat="1">
      <c r="B13939" s="494">
        <v>38459</v>
      </c>
      <c r="C13939" s="537" t="s">
        <v>200</v>
      </c>
      <c r="D13939" s="541" t="s">
        <v>14600</v>
      </c>
      <c r="E13939" s="540" t="s">
        <v>188</v>
      </c>
      <c r="F13939" s="496"/>
    </row>
    <row r="13940" s="489" customFormat="1">
      <c r="B13940" s="494">
        <v>38460</v>
      </c>
      <c r="C13940" s="537" t="s">
        <v>200</v>
      </c>
      <c r="D13940" s="541" t="s">
        <v>14601</v>
      </c>
      <c r="E13940" s="540" t="s">
        <v>188</v>
      </c>
      <c r="F13940" s="496"/>
    </row>
    <row r="13941" s="489" customFormat="1">
      <c r="B13941" s="494">
        <v>38461</v>
      </c>
      <c r="C13941" s="537" t="s">
        <v>200</v>
      </c>
      <c r="D13941" s="541" t="s">
        <v>14602</v>
      </c>
      <c r="E13941" s="540" t="s">
        <v>188</v>
      </c>
      <c r="F13941" s="496"/>
    </row>
    <row r="13942" s="489" customFormat="1">
      <c r="B13942" s="494">
        <v>7094</v>
      </c>
      <c r="C13942" s="537" t="s">
        <v>200</v>
      </c>
      <c r="D13942" s="541" t="s">
        <v>14603</v>
      </c>
      <c r="E13942" s="540" t="s">
        <v>188</v>
      </c>
      <c r="F13942" s="496">
        <v>12.82</v>
      </c>
    </row>
    <row r="13943" s="489" customFormat="1">
      <c r="B13943" s="494">
        <v>7116</v>
      </c>
      <c r="C13943" s="537" t="s">
        <v>200</v>
      </c>
      <c r="D13943" s="541" t="s">
        <v>2357</v>
      </c>
      <c r="E13943" s="540" t="s">
        <v>188</v>
      </c>
      <c r="F13943" s="496">
        <v>3.8599999999999999</v>
      </c>
    </row>
    <row r="13944" s="489" customFormat="1">
      <c r="B13944" s="494">
        <v>7118</v>
      </c>
      <c r="C13944" s="537" t="s">
        <v>200</v>
      </c>
      <c r="D13944" s="541" t="s">
        <v>2358</v>
      </c>
      <c r="E13944" s="540" t="s">
        <v>188</v>
      </c>
      <c r="F13944" s="496">
        <v>26.370000000000001</v>
      </c>
    </row>
    <row r="13945" s="489" customFormat="1">
      <c r="B13945" s="494">
        <v>7098</v>
      </c>
      <c r="C13945" s="537" t="s">
        <v>200</v>
      </c>
      <c r="D13945" s="541" t="s">
        <v>14604</v>
      </c>
      <c r="E13945" s="540" t="s">
        <v>188</v>
      </c>
      <c r="F13945" s="496">
        <v>3.9199999999999999</v>
      </c>
    </row>
    <row r="13946" s="489" customFormat="1">
      <c r="B13946" s="494">
        <v>7110</v>
      </c>
      <c r="C13946" s="537" t="s">
        <v>200</v>
      </c>
      <c r="D13946" s="541" t="s">
        <v>14605</v>
      </c>
      <c r="E13946" s="540" t="s">
        <v>188</v>
      </c>
      <c r="F13946" s="496">
        <v>50.130000000000003</v>
      </c>
    </row>
    <row r="13947" s="489" customFormat="1">
      <c r="B13947" s="494">
        <v>7123</v>
      </c>
      <c r="C13947" s="537" t="s">
        <v>200</v>
      </c>
      <c r="D13947" s="541" t="s">
        <v>2359</v>
      </c>
      <c r="E13947" s="540" t="s">
        <v>188</v>
      </c>
      <c r="F13947" s="496">
        <v>4.7400000000000002</v>
      </c>
    </row>
    <row r="13948" s="489" customFormat="1">
      <c r="B13948" s="494">
        <v>7121</v>
      </c>
      <c r="C13948" s="537" t="s">
        <v>200</v>
      </c>
      <c r="D13948" s="541" t="s">
        <v>2360</v>
      </c>
      <c r="E13948" s="540" t="s">
        <v>188</v>
      </c>
      <c r="F13948" s="496">
        <v>9.3699999999999992</v>
      </c>
    </row>
    <row r="13949" s="489" customFormat="1">
      <c r="B13949" s="494">
        <v>7137</v>
      </c>
      <c r="C13949" s="537" t="s">
        <v>200</v>
      </c>
      <c r="D13949" s="541" t="s">
        <v>2361</v>
      </c>
      <c r="E13949" s="540" t="s">
        <v>188</v>
      </c>
      <c r="F13949" s="496">
        <v>10.24</v>
      </c>
    </row>
    <row r="13950" s="489" customFormat="1">
      <c r="B13950" s="494">
        <v>7122</v>
      </c>
      <c r="C13950" s="537" t="s">
        <v>200</v>
      </c>
      <c r="D13950" s="541" t="s">
        <v>2362</v>
      </c>
      <c r="E13950" s="540" t="s">
        <v>188</v>
      </c>
      <c r="F13950" s="496">
        <v>11.27</v>
      </c>
    </row>
    <row r="13951" s="489" customFormat="1">
      <c r="B13951" s="494">
        <v>7114</v>
      </c>
      <c r="C13951" s="537" t="s">
        <v>200</v>
      </c>
      <c r="D13951" s="541" t="s">
        <v>2363</v>
      </c>
      <c r="E13951" s="540" t="s">
        <v>188</v>
      </c>
      <c r="F13951" s="496">
        <v>13.109999999999999</v>
      </c>
    </row>
    <row r="13952" s="489" customFormat="1">
      <c r="B13952" s="494">
        <v>7109</v>
      </c>
      <c r="C13952" s="537" t="s">
        <v>200</v>
      </c>
      <c r="D13952" s="541" t="s">
        <v>2364</v>
      </c>
      <c r="E13952" s="540" t="s">
        <v>188</v>
      </c>
      <c r="F13952" s="496">
        <v>2.6000000000000001</v>
      </c>
    </row>
    <row r="13953" s="489" customFormat="1">
      <c r="B13953" s="494">
        <v>7135</v>
      </c>
      <c r="C13953" s="537" t="s">
        <v>200</v>
      </c>
      <c r="D13953" s="541" t="s">
        <v>2365</v>
      </c>
      <c r="E13953" s="540" t="s">
        <v>188</v>
      </c>
      <c r="F13953" s="496">
        <v>5.3200000000000003</v>
      </c>
    </row>
    <row r="13954" s="489" customFormat="1">
      <c r="B13954" s="494">
        <v>37947</v>
      </c>
      <c r="C13954" s="537" t="s">
        <v>200</v>
      </c>
      <c r="D13954" s="541" t="s">
        <v>2366</v>
      </c>
      <c r="E13954" s="540" t="s">
        <v>188</v>
      </c>
      <c r="F13954" s="496">
        <v>4.3200000000000003</v>
      </c>
    </row>
    <row r="13955" s="489" customFormat="1">
      <c r="B13955" s="494">
        <v>7103</v>
      </c>
      <c r="C13955" s="537" t="s">
        <v>200</v>
      </c>
      <c r="D13955" s="541" t="s">
        <v>2367</v>
      </c>
      <c r="E13955" s="540" t="s">
        <v>188</v>
      </c>
      <c r="F13955" s="496">
        <v>14.1</v>
      </c>
    </row>
    <row r="13956" s="489" customFormat="1">
      <c r="B13956" s="494">
        <v>40419</v>
      </c>
      <c r="C13956" s="537" t="s">
        <v>200</v>
      </c>
      <c r="D13956" s="541" t="s">
        <v>2368</v>
      </c>
      <c r="E13956" s="540" t="s">
        <v>188</v>
      </c>
      <c r="F13956" s="496"/>
    </row>
    <row r="13957" s="489" customFormat="1">
      <c r="B13957" s="494">
        <v>40420</v>
      </c>
      <c r="C13957" s="537" t="s">
        <v>200</v>
      </c>
      <c r="D13957" s="541" t="s">
        <v>2369</v>
      </c>
      <c r="E13957" s="540" t="s">
        <v>188</v>
      </c>
      <c r="F13957" s="496"/>
    </row>
    <row r="13958" s="489" customFormat="1">
      <c r="B13958" s="494">
        <v>40421</v>
      </c>
      <c r="C13958" s="537" t="s">
        <v>200</v>
      </c>
      <c r="D13958" s="541" t="s">
        <v>2370</v>
      </c>
      <c r="E13958" s="540" t="s">
        <v>188</v>
      </c>
      <c r="F13958" s="496"/>
    </row>
    <row r="13959" s="489" customFormat="1">
      <c r="B13959" s="494">
        <v>38905</v>
      </c>
      <c r="C13959" s="537" t="s">
        <v>200</v>
      </c>
      <c r="D13959" s="541" t="s">
        <v>14606</v>
      </c>
      <c r="E13959" s="540" t="s">
        <v>188</v>
      </c>
      <c r="F13959" s="496"/>
    </row>
    <row r="13960" s="489" customFormat="1">
      <c r="B13960" s="494">
        <v>38907</v>
      </c>
      <c r="C13960" s="537" t="s">
        <v>200</v>
      </c>
      <c r="D13960" s="541" t="s">
        <v>14607</v>
      </c>
      <c r="E13960" s="540" t="s">
        <v>188</v>
      </c>
      <c r="F13960" s="496"/>
    </row>
    <row r="13961" s="489" customFormat="1">
      <c r="B13961" s="494">
        <v>38910</v>
      </c>
      <c r="C13961" s="537" t="s">
        <v>200</v>
      </c>
      <c r="D13961" s="541" t="s">
        <v>14608</v>
      </c>
      <c r="E13961" s="540" t="s">
        <v>188</v>
      </c>
      <c r="F13961" s="496"/>
    </row>
    <row r="13962" s="489" customFormat="1">
      <c r="B13962" s="494">
        <v>11655</v>
      </c>
      <c r="C13962" s="537" t="s">
        <v>200</v>
      </c>
      <c r="D13962" s="541" t="s">
        <v>14609</v>
      </c>
      <c r="E13962" s="540" t="s">
        <v>188</v>
      </c>
      <c r="F13962" s="496">
        <v>17.859999999999999</v>
      </c>
    </row>
    <row r="13963" s="489" customFormat="1">
      <c r="B13963" s="494">
        <v>11656</v>
      </c>
      <c r="C13963" s="537" t="s">
        <v>200</v>
      </c>
      <c r="D13963" s="541" t="s">
        <v>14610</v>
      </c>
      <c r="E13963" s="540" t="s">
        <v>188</v>
      </c>
      <c r="F13963" s="496">
        <v>20.5</v>
      </c>
    </row>
    <row r="13964" s="489" customFormat="1">
      <c r="B13964" s="494">
        <v>7091</v>
      </c>
      <c r="C13964" s="537" t="s">
        <v>200</v>
      </c>
      <c r="D13964" s="541" t="s">
        <v>2371</v>
      </c>
      <c r="E13964" s="540" t="s">
        <v>188</v>
      </c>
      <c r="F13964" s="496">
        <v>16.800000000000001</v>
      </c>
    </row>
    <row r="13965" s="489" customFormat="1">
      <c r="B13965" s="494">
        <v>37948</v>
      </c>
      <c r="C13965" s="537" t="s">
        <v>200</v>
      </c>
      <c r="D13965" s="541" t="s">
        <v>2372</v>
      </c>
      <c r="E13965" s="540" t="s">
        <v>188</v>
      </c>
      <c r="F13965" s="496">
        <v>3.8900000000000001</v>
      </c>
    </row>
    <row r="13966" s="489" customFormat="1">
      <c r="B13966" s="494">
        <v>7097</v>
      </c>
      <c r="C13966" s="537" t="s">
        <v>200</v>
      </c>
      <c r="D13966" s="541" t="s">
        <v>2373</v>
      </c>
      <c r="E13966" s="540" t="s">
        <v>188</v>
      </c>
      <c r="F13966" s="496">
        <v>7.8899999999999997</v>
      </c>
    </row>
    <row r="13967" s="489" customFormat="1">
      <c r="B13967" s="494">
        <v>11658</v>
      </c>
      <c r="C13967" s="537" t="s">
        <v>200</v>
      </c>
      <c r="D13967" s="541" t="s">
        <v>2374</v>
      </c>
      <c r="E13967" s="540" t="s">
        <v>188</v>
      </c>
      <c r="F13967" s="496">
        <v>17.440000000000001</v>
      </c>
    </row>
    <row r="13968" s="489" customFormat="1">
      <c r="B13968" s="494">
        <v>7146</v>
      </c>
      <c r="C13968" s="537" t="s">
        <v>200</v>
      </c>
      <c r="D13968" s="541" t="s">
        <v>2375</v>
      </c>
      <c r="E13968" s="540" t="s">
        <v>188</v>
      </c>
      <c r="F13968" s="496">
        <v>171.59</v>
      </c>
    </row>
    <row r="13969" s="489" customFormat="1">
      <c r="B13969" s="495">
        <v>7138</v>
      </c>
      <c r="C13969" s="537" t="s">
        <v>200</v>
      </c>
      <c r="D13969" s="541" t="s">
        <v>2376</v>
      </c>
      <c r="E13969" s="540" t="s">
        <v>188</v>
      </c>
      <c r="F13969" s="496">
        <v>1.0800000000000001</v>
      </c>
    </row>
    <row r="13970" s="489" customFormat="1">
      <c r="B13970" s="495">
        <v>7139</v>
      </c>
      <c r="C13970" s="537" t="s">
        <v>200</v>
      </c>
      <c r="D13970" s="541" t="s">
        <v>2377</v>
      </c>
      <c r="E13970" s="540" t="s">
        <v>188</v>
      </c>
      <c r="F13970" s="496">
        <v>1.23</v>
      </c>
    </row>
    <row r="13971" s="489" customFormat="1">
      <c r="B13971" s="494">
        <v>7140</v>
      </c>
      <c r="C13971" s="537" t="s">
        <v>200</v>
      </c>
      <c r="D13971" s="541" t="s">
        <v>2378</v>
      </c>
      <c r="E13971" s="540" t="s">
        <v>188</v>
      </c>
      <c r="F13971" s="496">
        <v>3.8599999999999999</v>
      </c>
    </row>
    <row r="13972" s="489" customFormat="1">
      <c r="B13972" s="494">
        <v>7141</v>
      </c>
      <c r="C13972" s="537" t="s">
        <v>200</v>
      </c>
      <c r="D13972" s="541" t="s">
        <v>2379</v>
      </c>
      <c r="E13972" s="540" t="s">
        <v>188</v>
      </c>
      <c r="F13972" s="496">
        <v>9.4399999999999995</v>
      </c>
    </row>
    <row r="13973" s="489" customFormat="1">
      <c r="B13973" s="494">
        <v>7143</v>
      </c>
      <c r="C13973" s="537" t="s">
        <v>200</v>
      </c>
      <c r="D13973" s="541" t="s">
        <v>2380</v>
      </c>
      <c r="E13973" s="540" t="s">
        <v>188</v>
      </c>
      <c r="F13973" s="496">
        <v>31.68</v>
      </c>
    </row>
    <row r="13974" s="489" customFormat="1">
      <c r="B13974" s="494">
        <v>7144</v>
      </c>
      <c r="C13974" s="537" t="s">
        <v>200</v>
      </c>
      <c r="D13974" s="541" t="s">
        <v>2381</v>
      </c>
      <c r="E13974" s="540" t="s">
        <v>188</v>
      </c>
      <c r="F13974" s="496">
        <v>58.770000000000003</v>
      </c>
    </row>
    <row r="13975" s="489" customFormat="1">
      <c r="B13975" s="494">
        <v>7145</v>
      </c>
      <c r="C13975" s="537" t="s">
        <v>200</v>
      </c>
      <c r="D13975" s="541" t="s">
        <v>2382</v>
      </c>
      <c r="E13975" s="540" t="s">
        <v>188</v>
      </c>
      <c r="F13975" s="496">
        <v>79.909999999999997</v>
      </c>
    </row>
    <row r="13976" s="489" customFormat="1">
      <c r="B13976" s="494">
        <v>7142</v>
      </c>
      <c r="C13976" s="537" t="s">
        <v>200</v>
      </c>
      <c r="D13976" s="541" t="s">
        <v>2383</v>
      </c>
      <c r="E13976" s="540" t="s">
        <v>188</v>
      </c>
      <c r="F13976" s="496">
        <v>9.8699999999999992</v>
      </c>
    </row>
    <row r="13977" s="489" customFormat="1">
      <c r="B13977" s="494">
        <v>39322</v>
      </c>
      <c r="C13977" s="537" t="s">
        <v>200</v>
      </c>
      <c r="D13977" s="541" t="s">
        <v>14611</v>
      </c>
      <c r="E13977" s="540" t="s">
        <v>188</v>
      </c>
      <c r="F13977" s="496"/>
    </row>
    <row r="13978" s="489" customFormat="1">
      <c r="B13978" s="494">
        <v>39289</v>
      </c>
      <c r="C13978" s="537" t="s">
        <v>200</v>
      </c>
      <c r="D13978" s="541" t="s">
        <v>14612</v>
      </c>
      <c r="E13978" s="540" t="s">
        <v>188</v>
      </c>
      <c r="F13978" s="496"/>
    </row>
    <row r="13979" s="489" customFormat="1">
      <c r="B13979" s="494">
        <v>39290</v>
      </c>
      <c r="C13979" s="537" t="s">
        <v>200</v>
      </c>
      <c r="D13979" s="541" t="s">
        <v>14613</v>
      </c>
      <c r="E13979" s="540" t="s">
        <v>188</v>
      </c>
      <c r="F13979" s="496"/>
    </row>
    <row r="13980" s="489" customFormat="1">
      <c r="B13980" s="494">
        <v>39291</v>
      </c>
      <c r="C13980" s="537" t="s">
        <v>200</v>
      </c>
      <c r="D13980" s="541" t="s">
        <v>14614</v>
      </c>
      <c r="E13980" s="540" t="s">
        <v>188</v>
      </c>
      <c r="F13980" s="496"/>
    </row>
    <row r="13981" s="489" customFormat="1">
      <c r="B13981" s="494">
        <v>41892</v>
      </c>
      <c r="C13981" s="537" t="s">
        <v>200</v>
      </c>
      <c r="D13981" s="541" t="s">
        <v>14615</v>
      </c>
      <c r="E13981" s="540" t="s">
        <v>188</v>
      </c>
      <c r="F13981" s="496">
        <v>138.22999999999999</v>
      </c>
    </row>
    <row r="13982" s="489" customFormat="1">
      <c r="B13982" s="494">
        <v>7048</v>
      </c>
      <c r="C13982" s="537" t="s">
        <v>200</v>
      </c>
      <c r="D13982" s="541" t="s">
        <v>14616</v>
      </c>
      <c r="E13982" s="540" t="s">
        <v>188</v>
      </c>
      <c r="F13982" s="496">
        <v>29.829999999999998</v>
      </c>
    </row>
    <row r="13983" s="489" customFormat="1">
      <c r="B13983" s="494">
        <v>7088</v>
      </c>
      <c r="C13983" s="537" t="s">
        <v>200</v>
      </c>
      <c r="D13983" s="541" t="s">
        <v>14617</v>
      </c>
      <c r="E13983" s="540" t="s">
        <v>188</v>
      </c>
      <c r="F13983" s="496">
        <v>65.239999999999995</v>
      </c>
    </row>
    <row r="13984" s="489" customFormat="1">
      <c r="B13984" s="494">
        <v>7070</v>
      </c>
      <c r="C13984" s="537" t="s">
        <v>200</v>
      </c>
      <c r="D13984" s="541" t="s">
        <v>14618</v>
      </c>
      <c r="E13984" s="540" t="s">
        <v>188</v>
      </c>
      <c r="F13984" s="496">
        <v>216.09999999999999</v>
      </c>
    </row>
    <row r="13985" s="489" customFormat="1">
      <c r="B13985" s="494">
        <v>20179</v>
      </c>
      <c r="C13985" s="537" t="s">
        <v>200</v>
      </c>
      <c r="D13985" s="541" t="s">
        <v>2401</v>
      </c>
      <c r="E13985" s="540" t="s">
        <v>188</v>
      </c>
      <c r="F13985" s="496">
        <v>45.960000000000001</v>
      </c>
    </row>
    <row r="13986" s="489" customFormat="1">
      <c r="B13986" s="494">
        <v>20178</v>
      </c>
      <c r="C13986" s="537" t="s">
        <v>200</v>
      </c>
      <c r="D13986" s="541" t="s">
        <v>2402</v>
      </c>
      <c r="E13986" s="540" t="s">
        <v>188</v>
      </c>
      <c r="F13986" s="496">
        <v>55.090000000000003</v>
      </c>
    </row>
    <row r="13987" s="489" customFormat="1">
      <c r="B13987" s="494">
        <v>20180</v>
      </c>
      <c r="C13987" s="537" t="s">
        <v>200</v>
      </c>
      <c r="D13987" s="541" t="s">
        <v>2403</v>
      </c>
      <c r="E13987" s="540" t="s">
        <v>188</v>
      </c>
      <c r="F13987" s="496">
        <v>90.930000000000007</v>
      </c>
    </row>
    <row r="13988" s="489" customFormat="1">
      <c r="B13988" s="494">
        <v>20181</v>
      </c>
      <c r="C13988" s="537" t="s">
        <v>200</v>
      </c>
      <c r="D13988" s="541" t="s">
        <v>2404</v>
      </c>
      <c r="E13988" s="540" t="s">
        <v>188</v>
      </c>
      <c r="F13988" s="496">
        <v>121.75</v>
      </c>
    </row>
    <row r="13989" s="489" customFormat="1">
      <c r="B13989" s="494">
        <v>20177</v>
      </c>
      <c r="C13989" s="537" t="s">
        <v>200</v>
      </c>
      <c r="D13989" s="541" t="s">
        <v>2405</v>
      </c>
      <c r="E13989" s="540" t="s">
        <v>188</v>
      </c>
      <c r="F13989" s="496">
        <v>30.109999999999999</v>
      </c>
    </row>
    <row r="13990" s="489" customFormat="1">
      <c r="B13990" s="494">
        <v>40945</v>
      </c>
      <c r="C13990" s="537" t="s">
        <v>200</v>
      </c>
      <c r="D13990" s="541" t="s">
        <v>14619</v>
      </c>
      <c r="E13990" s="540" t="s">
        <v>157</v>
      </c>
      <c r="F13990" s="496">
        <v>35.530000000000001</v>
      </c>
    </row>
    <row r="13991" s="489" customFormat="1">
      <c r="B13991" s="494">
        <v>40946</v>
      </c>
      <c r="C13991" s="537" t="s">
        <v>200</v>
      </c>
      <c r="D13991" s="541" t="s">
        <v>2406</v>
      </c>
      <c r="E13991" s="540" t="s">
        <v>185</v>
      </c>
      <c r="F13991" s="496">
        <v>6273.5299999999997</v>
      </c>
    </row>
    <row r="13992" s="489" customFormat="1">
      <c r="B13992" s="494">
        <v>7153</v>
      </c>
      <c r="C13992" s="537" t="s">
        <v>200</v>
      </c>
      <c r="D13992" s="541" t="s">
        <v>14620</v>
      </c>
      <c r="E13992" s="540" t="s">
        <v>157</v>
      </c>
      <c r="F13992" s="496">
        <v>39.619999999999997</v>
      </c>
    </row>
    <row r="13993" s="489" customFormat="1">
      <c r="B13993" s="494">
        <v>41089</v>
      </c>
      <c r="C13993" s="537" t="s">
        <v>200</v>
      </c>
      <c r="D13993" s="541" t="s">
        <v>2407</v>
      </c>
      <c r="E13993" s="540" t="s">
        <v>185</v>
      </c>
      <c r="F13993" s="496">
        <v>6997.8299999999999</v>
      </c>
    </row>
    <row r="13994" s="489" customFormat="1">
      <c r="B13994" s="494">
        <v>40943</v>
      </c>
      <c r="C13994" s="537" t="s">
        <v>200</v>
      </c>
      <c r="D13994" s="541" t="s">
        <v>14621</v>
      </c>
      <c r="E13994" s="540" t="s">
        <v>157</v>
      </c>
      <c r="F13994" s="496">
        <v>39.469999999999999</v>
      </c>
    </row>
    <row r="13995" s="489" customFormat="1">
      <c r="B13995" s="494">
        <v>40944</v>
      </c>
      <c r="C13995" s="537" t="s">
        <v>200</v>
      </c>
      <c r="D13995" s="541" t="s">
        <v>2408</v>
      </c>
      <c r="E13995" s="540" t="s">
        <v>185</v>
      </c>
      <c r="F13995" s="496">
        <v>6970.7399999999998</v>
      </c>
    </row>
    <row r="13996" s="489" customFormat="1">
      <c r="B13996" s="494">
        <v>6175</v>
      </c>
      <c r="C13996" s="537" t="s">
        <v>200</v>
      </c>
      <c r="D13996" s="541" t="s">
        <v>14622</v>
      </c>
      <c r="E13996" s="540" t="s">
        <v>157</v>
      </c>
      <c r="F13996" s="496">
        <v>25.620000000000001</v>
      </c>
    </row>
    <row r="13997" s="489" customFormat="1">
      <c r="B13997" s="494">
        <v>41092</v>
      </c>
      <c r="C13997" s="537" t="s">
        <v>200</v>
      </c>
      <c r="D13997" s="541" t="s">
        <v>2409</v>
      </c>
      <c r="E13997" s="540" t="s">
        <v>185</v>
      </c>
      <c r="F13997" s="496">
        <v>4525.2399999999998</v>
      </c>
    </row>
    <row r="13998" s="489" customFormat="1">
      <c r="B13998" s="494">
        <v>37712</v>
      </c>
      <c r="C13998" s="537" t="s">
        <v>200</v>
      </c>
      <c r="D13998" s="541" t="s">
        <v>2410</v>
      </c>
      <c r="E13998" s="540" t="s">
        <v>12625</v>
      </c>
      <c r="F13998" s="496">
        <v>62.619999999999997</v>
      </c>
    </row>
    <row r="13999" s="489" customFormat="1">
      <c r="B13999" s="494">
        <v>34558</v>
      </c>
      <c r="C13999" s="537" t="s">
        <v>200</v>
      </c>
      <c r="D13999" s="541" t="s">
        <v>2411</v>
      </c>
      <c r="E13999" s="540" t="s">
        <v>143</v>
      </c>
      <c r="F13999" s="496">
        <v>2.8300000000000001</v>
      </c>
    </row>
    <row r="14000" s="489" customFormat="1">
      <c r="B14000" s="494">
        <v>34547</v>
      </c>
      <c r="C14000" s="537" t="s">
        <v>200</v>
      </c>
      <c r="D14000" s="541" t="s">
        <v>14623</v>
      </c>
      <c r="E14000" s="540" t="s">
        <v>143</v>
      </c>
      <c r="F14000" s="496">
        <v>3.48</v>
      </c>
    </row>
    <row r="14001" s="489" customFormat="1">
      <c r="B14001" s="494">
        <v>34548</v>
      </c>
      <c r="C14001" s="537" t="s">
        <v>200</v>
      </c>
      <c r="D14001" s="541" t="s">
        <v>14624</v>
      </c>
      <c r="E14001" s="540" t="s">
        <v>143</v>
      </c>
      <c r="F14001" s="496">
        <v>5.71</v>
      </c>
    </row>
    <row r="14002" s="489" customFormat="1">
      <c r="B14002" s="494">
        <v>34550</v>
      </c>
      <c r="C14002" s="537" t="s">
        <v>200</v>
      </c>
      <c r="D14002" s="541" t="s">
        <v>2412</v>
      </c>
      <c r="E14002" s="540" t="s">
        <v>143</v>
      </c>
      <c r="F14002" s="496">
        <v>1.5</v>
      </c>
    </row>
    <row r="14003" s="489" customFormat="1">
      <c r="B14003" s="494">
        <v>34557</v>
      </c>
      <c r="C14003" s="537" t="s">
        <v>200</v>
      </c>
      <c r="D14003" s="541" t="s">
        <v>2413</v>
      </c>
      <c r="E14003" s="540" t="s">
        <v>143</v>
      </c>
      <c r="F14003" s="496">
        <v>2.2000000000000002</v>
      </c>
    </row>
    <row r="14004" s="489" customFormat="1">
      <c r="B14004" s="494">
        <v>37411</v>
      </c>
      <c r="C14004" s="537" t="s">
        <v>200</v>
      </c>
      <c r="D14004" s="541" t="s">
        <v>14625</v>
      </c>
      <c r="E14004" s="540" t="s">
        <v>12625</v>
      </c>
      <c r="F14004" s="496">
        <v>16.109999999999999</v>
      </c>
    </row>
    <row r="14005" s="489" customFormat="1">
      <c r="B14005" s="494">
        <v>39508</v>
      </c>
      <c r="C14005" s="537" t="s">
        <v>200</v>
      </c>
      <c r="D14005" s="541" t="s">
        <v>14626</v>
      </c>
      <c r="E14005" s="540" t="s">
        <v>12625</v>
      </c>
      <c r="F14005" s="496">
        <v>9.0500000000000007</v>
      </c>
    </row>
    <row r="14006" s="489" customFormat="1">
      <c r="B14006" s="494">
        <v>39507</v>
      </c>
      <c r="C14006" s="537" t="s">
        <v>200</v>
      </c>
      <c r="D14006" s="541" t="s">
        <v>14627</v>
      </c>
      <c r="E14006" s="540" t="s">
        <v>12625</v>
      </c>
      <c r="F14006" s="496">
        <v>13.5</v>
      </c>
    </row>
    <row r="14007" s="489" customFormat="1">
      <c r="B14007" s="494">
        <v>7155</v>
      </c>
      <c r="C14007" s="537" t="s">
        <v>200</v>
      </c>
      <c r="D14007" s="541" t="s">
        <v>14628</v>
      </c>
      <c r="E14007" s="540" t="s">
        <v>12625</v>
      </c>
      <c r="F14007" s="496">
        <v>17.329999999999998</v>
      </c>
    </row>
    <row r="14008" s="489" customFormat="1">
      <c r="B14008" s="494">
        <v>42406</v>
      </c>
      <c r="C14008" s="537" t="s">
        <v>200</v>
      </c>
      <c r="D14008" s="541" t="s">
        <v>14629</v>
      </c>
      <c r="E14008" s="540" t="s">
        <v>12625</v>
      </c>
      <c r="F14008" s="496">
        <v>19.870000000000001</v>
      </c>
    </row>
    <row r="14009" s="489" customFormat="1">
      <c r="B14009" s="494">
        <v>7156</v>
      </c>
      <c r="C14009" s="537" t="s">
        <v>200</v>
      </c>
      <c r="D14009" s="541" t="s">
        <v>14630</v>
      </c>
      <c r="E14009" s="540" t="s">
        <v>12625</v>
      </c>
      <c r="F14009" s="496">
        <v>24.870000000000001</v>
      </c>
    </row>
    <row r="14010" s="489" customFormat="1">
      <c r="B14010" s="494">
        <v>43127</v>
      </c>
      <c r="C14010" s="537" t="s">
        <v>200</v>
      </c>
      <c r="D14010" s="541" t="s">
        <v>14631</v>
      </c>
      <c r="E14010" s="540" t="s">
        <v>12625</v>
      </c>
      <c r="F14010" s="496">
        <v>35.590000000000003</v>
      </c>
    </row>
    <row r="14011" s="489" customFormat="1">
      <c r="B14011" s="494">
        <v>10917</v>
      </c>
      <c r="C14011" s="537" t="s">
        <v>200</v>
      </c>
      <c r="D14011" s="541" t="s">
        <v>14632</v>
      </c>
      <c r="E14011" s="540" t="s">
        <v>12625</v>
      </c>
      <c r="F14011" s="496">
        <v>7.5099999999999998</v>
      </c>
    </row>
    <row r="14012" s="489" customFormat="1">
      <c r="B14012" s="494">
        <v>21141</v>
      </c>
      <c r="C14012" s="537" t="s">
        <v>200</v>
      </c>
      <c r="D14012" s="541" t="s">
        <v>14633</v>
      </c>
      <c r="E14012" s="540" t="s">
        <v>12625</v>
      </c>
      <c r="F14012" s="496">
        <v>11.630000000000001</v>
      </c>
    </row>
    <row r="14013" s="489" customFormat="1">
      <c r="B14013" s="494">
        <v>39509</v>
      </c>
      <c r="C14013" s="537" t="s">
        <v>200</v>
      </c>
      <c r="D14013" s="541" t="s">
        <v>14634</v>
      </c>
      <c r="E14013" s="540" t="s">
        <v>12625</v>
      </c>
      <c r="F14013" s="496">
        <v>11.19</v>
      </c>
    </row>
    <row r="14014" s="489" customFormat="1">
      <c r="B14014" s="494">
        <v>44529</v>
      </c>
      <c r="C14014" s="537" t="s">
        <v>200</v>
      </c>
      <c r="D14014" s="541" t="s">
        <v>2414</v>
      </c>
      <c r="E14014" s="540" t="s">
        <v>12625</v>
      </c>
      <c r="F14014" s="496">
        <v>13.02</v>
      </c>
    </row>
    <row r="14015" s="489" customFormat="1">
      <c r="B14015" s="494">
        <v>7167</v>
      </c>
      <c r="C14015" s="537" t="s">
        <v>200</v>
      </c>
      <c r="D14015" s="541" t="s">
        <v>14635</v>
      </c>
      <c r="E14015" s="540" t="s">
        <v>12625</v>
      </c>
      <c r="F14015" s="496">
        <v>22.449999999999999</v>
      </c>
    </row>
    <row r="14016" s="489" customFormat="1">
      <c r="B14016" s="494">
        <v>10928</v>
      </c>
      <c r="C14016" s="537" t="s">
        <v>200</v>
      </c>
      <c r="D14016" s="541" t="s">
        <v>14636</v>
      </c>
      <c r="E14016" s="540" t="s">
        <v>12625</v>
      </c>
      <c r="F14016" s="496">
        <v>12.9</v>
      </c>
    </row>
    <row r="14017" s="489" customFormat="1">
      <c r="B14017" s="494">
        <v>10933</v>
      </c>
      <c r="C14017" s="537" t="s">
        <v>200</v>
      </c>
      <c r="D14017" s="541" t="s">
        <v>14637</v>
      </c>
      <c r="E14017" s="540" t="s">
        <v>12625</v>
      </c>
      <c r="F14017" s="496">
        <v>19.460000000000001</v>
      </c>
    </row>
    <row r="14018" s="489" customFormat="1">
      <c r="B14018" s="494">
        <v>7158</v>
      </c>
      <c r="C14018" s="537" t="s">
        <v>200</v>
      </c>
      <c r="D14018" s="541" t="s">
        <v>14638</v>
      </c>
      <c r="E14018" s="540" t="s">
        <v>12625</v>
      </c>
      <c r="F14018" s="496">
        <v>33</v>
      </c>
    </row>
    <row r="14019" s="489" customFormat="1">
      <c r="B14019" s="494">
        <v>10927</v>
      </c>
      <c r="C14019" s="537" t="s">
        <v>200</v>
      </c>
      <c r="D14019" s="541" t="s">
        <v>14639</v>
      </c>
      <c r="E14019" s="540" t="s">
        <v>12625</v>
      </c>
      <c r="F14019" s="496">
        <v>21.100000000000001</v>
      </c>
    </row>
    <row r="14020" s="489" customFormat="1">
      <c r="B14020" s="494">
        <v>7162</v>
      </c>
      <c r="C14020" s="537" t="s">
        <v>200</v>
      </c>
      <c r="D14020" s="541" t="s">
        <v>14640</v>
      </c>
      <c r="E14020" s="540" t="s">
        <v>12625</v>
      </c>
      <c r="F14020" s="496">
        <v>51.640000000000001</v>
      </c>
    </row>
    <row r="14021" s="489" customFormat="1">
      <c r="B14021" s="494">
        <v>10932</v>
      </c>
      <c r="C14021" s="537" t="s">
        <v>200</v>
      </c>
      <c r="D14021" s="541" t="s">
        <v>14641</v>
      </c>
      <c r="E14021" s="540" t="s">
        <v>12625</v>
      </c>
      <c r="F14021" s="496">
        <v>89.819999999999993</v>
      </c>
    </row>
    <row r="14022" s="489" customFormat="1">
      <c r="B14022" s="494">
        <v>10937</v>
      </c>
      <c r="C14022" s="537" t="s">
        <v>200</v>
      </c>
      <c r="D14022" s="541" t="s">
        <v>14642</v>
      </c>
      <c r="E14022" s="540" t="s">
        <v>12625</v>
      </c>
      <c r="F14022" s="496">
        <v>23.09</v>
      </c>
    </row>
    <row r="14023" s="489" customFormat="1">
      <c r="B14023" s="494">
        <v>10935</v>
      </c>
      <c r="C14023" s="537" t="s">
        <v>200</v>
      </c>
      <c r="D14023" s="541" t="s">
        <v>14643</v>
      </c>
      <c r="E14023" s="540" t="s">
        <v>12625</v>
      </c>
      <c r="F14023" s="496">
        <v>40.039999999999999</v>
      </c>
    </row>
    <row r="14024" s="489" customFormat="1">
      <c r="B14024" s="494">
        <v>10931</v>
      </c>
      <c r="C14024" s="537" t="s">
        <v>200</v>
      </c>
      <c r="D14024" s="541" t="s">
        <v>14644</v>
      </c>
      <c r="E14024" s="540" t="s">
        <v>12625</v>
      </c>
      <c r="F14024" s="496">
        <v>11.26</v>
      </c>
    </row>
    <row r="14025" s="489" customFormat="1">
      <c r="B14025" s="494">
        <v>7164</v>
      </c>
      <c r="C14025" s="537" t="s">
        <v>200</v>
      </c>
      <c r="D14025" s="541" t="s">
        <v>2415</v>
      </c>
      <c r="E14025" s="540" t="s">
        <v>12625</v>
      </c>
      <c r="F14025" s="496">
        <v>37.270000000000003</v>
      </c>
    </row>
    <row r="14026" s="489" customFormat="1">
      <c r="B14026" s="494">
        <v>36887</v>
      </c>
      <c r="C14026" s="537" t="s">
        <v>200</v>
      </c>
      <c r="D14026" s="541" t="s">
        <v>2416</v>
      </c>
      <c r="E14026" s="540" t="s">
        <v>12625</v>
      </c>
      <c r="F14026" s="496">
        <v>7.9699999999999998</v>
      </c>
    </row>
    <row r="14027" s="489" customFormat="1">
      <c r="B14027" s="494">
        <v>34630</v>
      </c>
      <c r="C14027" s="537" t="s">
        <v>200</v>
      </c>
      <c r="D14027" s="541" t="s">
        <v>2417</v>
      </c>
      <c r="E14027" s="540" t="s">
        <v>188</v>
      </c>
      <c r="F14027" s="496">
        <v>1017.78</v>
      </c>
    </row>
    <row r="14028" s="489" customFormat="1">
      <c r="B14028" s="494">
        <v>7161</v>
      </c>
      <c r="C14028" s="537" t="s">
        <v>200</v>
      </c>
      <c r="D14028" s="541" t="s">
        <v>2418</v>
      </c>
      <c r="E14028" s="540" t="s">
        <v>12625</v>
      </c>
      <c r="F14028" s="496">
        <v>4.6399999999999997</v>
      </c>
    </row>
    <row r="14029" s="489" customFormat="1">
      <c r="B14029" s="494">
        <v>7170</v>
      </c>
      <c r="C14029" s="537" t="s">
        <v>200</v>
      </c>
      <c r="D14029" s="541" t="s">
        <v>2419</v>
      </c>
      <c r="E14029" s="540" t="s">
        <v>12625</v>
      </c>
      <c r="F14029" s="496">
        <v>1.9199999999999999</v>
      </c>
    </row>
    <row r="14030" s="489" customFormat="1">
      <c r="B14030" s="494">
        <v>37524</v>
      </c>
      <c r="C14030" s="537" t="s">
        <v>200</v>
      </c>
      <c r="D14030" s="541" t="s">
        <v>2420</v>
      </c>
      <c r="E14030" s="540" t="s">
        <v>143</v>
      </c>
      <c r="F14030" s="496">
        <v>1.76</v>
      </c>
    </row>
    <row r="14031" s="489" customFormat="1">
      <c r="B14031" s="494">
        <v>37525</v>
      </c>
      <c r="C14031" s="537" t="s">
        <v>200</v>
      </c>
      <c r="D14031" s="541" t="s">
        <v>2421</v>
      </c>
      <c r="E14031" s="540" t="s">
        <v>143</v>
      </c>
      <c r="F14031" s="496">
        <v>2.3999999999999999</v>
      </c>
    </row>
    <row r="14032" s="489" customFormat="1">
      <c r="B14032" s="494">
        <v>36789</v>
      </c>
      <c r="C14032" s="537" t="s">
        <v>200</v>
      </c>
      <c r="D14032" s="541" t="s">
        <v>2422</v>
      </c>
      <c r="E14032" s="540" t="s">
        <v>188</v>
      </c>
      <c r="F14032" s="496">
        <v>4.0800000000000001</v>
      </c>
    </row>
    <row r="14033" s="489" customFormat="1">
      <c r="B14033" s="494">
        <v>7173</v>
      </c>
      <c r="C14033" s="537" t="s">
        <v>200</v>
      </c>
      <c r="D14033" s="541" t="s">
        <v>2423</v>
      </c>
      <c r="E14033" s="540" t="s">
        <v>192</v>
      </c>
      <c r="F14033" s="496">
        <v>2640</v>
      </c>
    </row>
    <row r="14034" s="489" customFormat="1">
      <c r="B14034" s="494">
        <v>7175</v>
      </c>
      <c r="C14034" s="537" t="s">
        <v>200</v>
      </c>
      <c r="D14034" s="541" t="s">
        <v>14645</v>
      </c>
      <c r="E14034" s="540" t="s">
        <v>188</v>
      </c>
      <c r="F14034" s="496">
        <v>2.98</v>
      </c>
    </row>
    <row r="14035" s="489" customFormat="1">
      <c r="B14035" s="494">
        <v>40741</v>
      </c>
      <c r="C14035" s="537" t="s">
        <v>200</v>
      </c>
      <c r="D14035" s="541" t="s">
        <v>14646</v>
      </c>
      <c r="E14035" s="540" t="s">
        <v>188</v>
      </c>
      <c r="F14035" s="496">
        <v>3.5</v>
      </c>
    </row>
    <row r="14036" s="489" customFormat="1">
      <c r="B14036" s="494">
        <v>7184</v>
      </c>
      <c r="C14036" s="537" t="s">
        <v>200</v>
      </c>
      <c r="D14036" s="541" t="s">
        <v>14647</v>
      </c>
      <c r="E14036" s="540" t="s">
        <v>12625</v>
      </c>
      <c r="F14036" s="496">
        <v>46.740000000000002</v>
      </c>
    </row>
    <row r="14037" s="489" customFormat="1">
      <c r="B14037" s="494">
        <v>34458</v>
      </c>
      <c r="C14037" s="537" t="s">
        <v>200</v>
      </c>
      <c r="D14037" s="541" t="s">
        <v>2424</v>
      </c>
      <c r="E14037" s="540" t="s">
        <v>188</v>
      </c>
      <c r="F14037" s="496">
        <v>134.24000000000001</v>
      </c>
    </row>
    <row r="14038" s="489" customFormat="1">
      <c r="B14038" s="494">
        <v>34464</v>
      </c>
      <c r="C14038" s="537" t="s">
        <v>200</v>
      </c>
      <c r="D14038" s="541" t="s">
        <v>2425</v>
      </c>
      <c r="E14038" s="540" t="s">
        <v>188</v>
      </c>
      <c r="F14038" s="496">
        <v>199.81999999999999</v>
      </c>
    </row>
    <row r="14039" s="489" customFormat="1">
      <c r="B14039" s="494">
        <v>34468</v>
      </c>
      <c r="C14039" s="537" t="s">
        <v>200</v>
      </c>
      <c r="D14039" s="541" t="s">
        <v>2426</v>
      </c>
      <c r="E14039" s="540" t="s">
        <v>188</v>
      </c>
      <c r="F14039" s="496">
        <v>251.91999999999999</v>
      </c>
    </row>
    <row r="14040" s="489" customFormat="1">
      <c r="B14040" s="494">
        <v>34473</v>
      </c>
      <c r="C14040" s="537" t="s">
        <v>200</v>
      </c>
      <c r="D14040" s="541" t="s">
        <v>2427</v>
      </c>
      <c r="E14040" s="540" t="s">
        <v>188</v>
      </c>
      <c r="F14040" s="496">
        <v>152.81999999999999</v>
      </c>
    </row>
    <row r="14041" s="489" customFormat="1">
      <c r="B14041" s="494">
        <v>34480</v>
      </c>
      <c r="C14041" s="537" t="s">
        <v>200</v>
      </c>
      <c r="D14041" s="541" t="s">
        <v>2428</v>
      </c>
      <c r="E14041" s="540" t="s">
        <v>188</v>
      </c>
      <c r="F14041" s="496">
        <v>282.42000000000002</v>
      </c>
    </row>
    <row r="14042" s="489" customFormat="1">
      <c r="B14042" s="494">
        <v>34486</v>
      </c>
      <c r="C14042" s="537" t="s">
        <v>200</v>
      </c>
      <c r="D14042" s="541" t="s">
        <v>2429</v>
      </c>
      <c r="E14042" s="540" t="s">
        <v>188</v>
      </c>
      <c r="F14042" s="496">
        <v>334.37</v>
      </c>
    </row>
    <row r="14043" s="489" customFormat="1">
      <c r="B14043" s="494">
        <v>7190</v>
      </c>
      <c r="C14043" s="537" t="s">
        <v>200</v>
      </c>
      <c r="D14043" s="541" t="s">
        <v>2430</v>
      </c>
      <c r="E14043" s="540" t="s">
        <v>188</v>
      </c>
      <c r="F14043" s="496">
        <v>11.16</v>
      </c>
    </row>
    <row r="14044" s="489" customFormat="1">
      <c r="B14044" s="494">
        <v>34417</v>
      </c>
      <c r="C14044" s="537" t="s">
        <v>200</v>
      </c>
      <c r="D14044" s="541" t="s">
        <v>2431</v>
      </c>
      <c r="E14044" s="540" t="s">
        <v>188</v>
      </c>
      <c r="F14044" s="496">
        <v>17.859999999999999</v>
      </c>
    </row>
    <row r="14045" s="489" customFormat="1">
      <c r="B14045" s="494">
        <v>7213</v>
      </c>
      <c r="C14045" s="537" t="s">
        <v>200</v>
      </c>
      <c r="D14045" s="541" t="s">
        <v>2432</v>
      </c>
      <c r="E14045" s="540" t="s">
        <v>12625</v>
      </c>
      <c r="F14045" s="496">
        <v>16.379999999999999</v>
      </c>
    </row>
    <row r="14046" s="489" customFormat="1">
      <c r="B14046" s="494">
        <v>7195</v>
      </c>
      <c r="C14046" s="537" t="s">
        <v>200</v>
      </c>
      <c r="D14046" s="541" t="s">
        <v>2433</v>
      </c>
      <c r="E14046" s="540" t="s">
        <v>188</v>
      </c>
      <c r="F14046" s="496">
        <v>48.100000000000001</v>
      </c>
    </row>
    <row r="14047" s="489" customFormat="1">
      <c r="B14047" s="494">
        <v>7186</v>
      </c>
      <c r="C14047" s="537" t="s">
        <v>200</v>
      </c>
      <c r="D14047" s="541" t="s">
        <v>2434</v>
      </c>
      <c r="E14047" s="540" t="s">
        <v>188</v>
      </c>
      <c r="F14047" s="496">
        <v>52.399999999999999</v>
      </c>
    </row>
    <row r="14048" s="489" customFormat="1">
      <c r="B14048" s="494">
        <v>7194</v>
      </c>
      <c r="C14048" s="537" t="s">
        <v>200</v>
      </c>
      <c r="D14048" s="541" t="s">
        <v>2435</v>
      </c>
      <c r="E14048" s="540" t="s">
        <v>12625</v>
      </c>
      <c r="F14048" s="496">
        <v>24.16</v>
      </c>
    </row>
    <row r="14049" s="489" customFormat="1">
      <c r="B14049" s="494">
        <v>7197</v>
      </c>
      <c r="C14049" s="537" t="s">
        <v>200</v>
      </c>
      <c r="D14049" s="541" t="s">
        <v>2436</v>
      </c>
      <c r="E14049" s="540" t="s">
        <v>188</v>
      </c>
      <c r="F14049" s="496">
        <v>101.97</v>
      </c>
    </row>
    <row r="14050" s="489" customFormat="1">
      <c r="B14050" s="494">
        <v>7192</v>
      </c>
      <c r="C14050" s="537" t="s">
        <v>200</v>
      </c>
      <c r="D14050" s="541" t="s">
        <v>2437</v>
      </c>
      <c r="E14050" s="540" t="s">
        <v>188</v>
      </c>
      <c r="F14050" s="496">
        <v>91.359999999999999</v>
      </c>
    </row>
    <row r="14051" s="489" customFormat="1">
      <c r="B14051" s="494">
        <v>7193</v>
      </c>
      <c r="C14051" s="537" t="s">
        <v>200</v>
      </c>
      <c r="D14051" s="541" t="s">
        <v>2438</v>
      </c>
      <c r="E14051" s="540" t="s">
        <v>188</v>
      </c>
      <c r="F14051" s="496">
        <v>102.84999999999999</v>
      </c>
    </row>
    <row r="14052" s="489" customFormat="1">
      <c r="B14052" s="494">
        <v>7189</v>
      </c>
      <c r="C14052" s="537" t="s">
        <v>200</v>
      </c>
      <c r="D14052" s="541" t="s">
        <v>2439</v>
      </c>
      <c r="E14052" s="540" t="s">
        <v>188</v>
      </c>
      <c r="F14052" s="496">
        <v>119.53</v>
      </c>
    </row>
    <row r="14053" s="489" customFormat="1">
      <c r="B14053" s="494">
        <v>34402</v>
      </c>
      <c r="C14053" s="537" t="s">
        <v>200</v>
      </c>
      <c r="D14053" s="541" t="s">
        <v>2440</v>
      </c>
      <c r="E14053" s="540" t="s">
        <v>188</v>
      </c>
      <c r="F14053" s="496">
        <v>168.75</v>
      </c>
    </row>
    <row r="14054" s="489" customFormat="1">
      <c r="B14054" s="494">
        <v>7245</v>
      </c>
      <c r="C14054" s="537" t="s">
        <v>200</v>
      </c>
      <c r="D14054" s="541" t="s">
        <v>2441</v>
      </c>
      <c r="E14054" s="540" t="s">
        <v>188</v>
      </c>
      <c r="F14054" s="496">
        <v>32.789999999999999</v>
      </c>
    </row>
    <row r="14055" s="489" customFormat="1">
      <c r="B14055" s="494">
        <v>34425</v>
      </c>
      <c r="C14055" s="537" t="s">
        <v>200</v>
      </c>
      <c r="D14055" s="541" t="s">
        <v>2442</v>
      </c>
      <c r="E14055" s="540" t="s">
        <v>188</v>
      </c>
      <c r="F14055" s="496">
        <v>108.40000000000001</v>
      </c>
    </row>
    <row r="14056" s="489" customFormat="1">
      <c r="B14056" s="494">
        <v>7223</v>
      </c>
      <c r="C14056" s="537" t="s">
        <v>200</v>
      </c>
      <c r="D14056" s="541" t="s">
        <v>2443</v>
      </c>
      <c r="E14056" s="540" t="s">
        <v>188</v>
      </c>
      <c r="F14056" s="496">
        <v>120.8</v>
      </c>
    </row>
    <row r="14057" s="489" customFormat="1">
      <c r="B14057" s="494">
        <v>7234</v>
      </c>
      <c r="C14057" s="537" t="s">
        <v>200</v>
      </c>
      <c r="D14057" s="541" t="s">
        <v>2444</v>
      </c>
      <c r="E14057" s="540" t="s">
        <v>188</v>
      </c>
      <c r="F14057" s="496">
        <v>182.28999999999999</v>
      </c>
    </row>
    <row r="14058" s="489" customFormat="1">
      <c r="B14058" s="494">
        <v>7224</v>
      </c>
      <c r="C14058" s="537" t="s">
        <v>200</v>
      </c>
      <c r="D14058" s="541" t="s">
        <v>2445</v>
      </c>
      <c r="E14058" s="540" t="s">
        <v>188</v>
      </c>
      <c r="F14058" s="496">
        <v>222.08000000000001</v>
      </c>
    </row>
    <row r="14059" s="489" customFormat="1">
      <c r="B14059" s="494">
        <v>7225</v>
      </c>
      <c r="C14059" s="537" t="s">
        <v>200</v>
      </c>
      <c r="D14059" s="541" t="s">
        <v>2446</v>
      </c>
      <c r="E14059" s="540" t="s">
        <v>188</v>
      </c>
      <c r="F14059" s="496">
        <v>238.13</v>
      </c>
    </row>
    <row r="14060" s="489" customFormat="1">
      <c r="B14060" s="494">
        <v>7226</v>
      </c>
      <c r="C14060" s="537" t="s">
        <v>200</v>
      </c>
      <c r="D14060" s="541" t="s">
        <v>2447</v>
      </c>
      <c r="E14060" s="540" t="s">
        <v>188</v>
      </c>
      <c r="F14060" s="496">
        <v>254.12</v>
      </c>
    </row>
    <row r="14061" s="489" customFormat="1">
      <c r="B14061" s="494">
        <v>7227</v>
      </c>
      <c r="C14061" s="537" t="s">
        <v>200</v>
      </c>
      <c r="D14061" s="541" t="s">
        <v>2448</v>
      </c>
      <c r="E14061" s="540" t="s">
        <v>188</v>
      </c>
      <c r="F14061" s="496">
        <v>289.25</v>
      </c>
    </row>
    <row r="14062" s="489" customFormat="1">
      <c r="B14062" s="494">
        <v>7212</v>
      </c>
      <c r="C14062" s="537" t="s">
        <v>200</v>
      </c>
      <c r="D14062" s="541" t="s">
        <v>2449</v>
      </c>
      <c r="E14062" s="540" t="s">
        <v>188</v>
      </c>
      <c r="F14062" s="496">
        <v>317.81999999999999</v>
      </c>
    </row>
    <row r="14063" s="489" customFormat="1">
      <c r="B14063" s="494">
        <v>7229</v>
      </c>
      <c r="C14063" s="537" t="s">
        <v>200</v>
      </c>
      <c r="D14063" s="541" t="s">
        <v>2450</v>
      </c>
      <c r="E14063" s="540" t="s">
        <v>188</v>
      </c>
      <c r="F14063" s="496">
        <v>201.44999999999999</v>
      </c>
    </row>
    <row r="14064" s="489" customFormat="1">
      <c r="B14064" s="494">
        <v>7230</v>
      </c>
      <c r="C14064" s="537" t="s">
        <v>200</v>
      </c>
      <c r="D14064" s="541" t="s">
        <v>2451</v>
      </c>
      <c r="E14064" s="540" t="s">
        <v>188</v>
      </c>
      <c r="F14064" s="496">
        <v>335.38</v>
      </c>
    </row>
    <row r="14065" s="489" customFormat="1">
      <c r="B14065" s="494">
        <v>7231</v>
      </c>
      <c r="C14065" s="537" t="s">
        <v>200</v>
      </c>
      <c r="D14065" s="541" t="s">
        <v>2452</v>
      </c>
      <c r="E14065" s="540" t="s">
        <v>188</v>
      </c>
      <c r="F14065" s="496">
        <v>475.75999999999999</v>
      </c>
    </row>
    <row r="14066" s="489" customFormat="1">
      <c r="B14066" s="494">
        <v>7220</v>
      </c>
      <c r="C14066" s="537" t="s">
        <v>200</v>
      </c>
      <c r="D14066" s="541" t="s">
        <v>2453</v>
      </c>
      <c r="E14066" s="540" t="s">
        <v>188</v>
      </c>
      <c r="F14066" s="496">
        <v>587.27999999999997</v>
      </c>
    </row>
    <row r="14067" s="489" customFormat="1">
      <c r="B14067" s="494">
        <v>34447</v>
      </c>
      <c r="C14067" s="537" t="s">
        <v>200</v>
      </c>
      <c r="D14067" s="541" t="s">
        <v>2454</v>
      </c>
      <c r="E14067" s="540" t="s">
        <v>188</v>
      </c>
      <c r="F14067" s="496">
        <v>656.66999999999996</v>
      </c>
    </row>
    <row r="14068" s="489" customFormat="1">
      <c r="B14068" s="494">
        <v>7233</v>
      </c>
      <c r="C14068" s="537" t="s">
        <v>200</v>
      </c>
      <c r="D14068" s="541" t="s">
        <v>2455</v>
      </c>
      <c r="E14068" s="540" t="s">
        <v>188</v>
      </c>
      <c r="F14068" s="496">
        <v>753.29999999999995</v>
      </c>
    </row>
    <row r="14069" s="489" customFormat="1">
      <c r="B14069" s="494">
        <v>40740</v>
      </c>
      <c r="C14069" s="537" t="s">
        <v>200</v>
      </c>
      <c r="D14069" s="541" t="s">
        <v>14648</v>
      </c>
      <c r="E14069" s="540" t="s">
        <v>12625</v>
      </c>
      <c r="F14069" s="496">
        <v>128.71000000000001</v>
      </c>
    </row>
    <row r="14070" s="489" customFormat="1">
      <c r="B14070" s="494">
        <v>25007</v>
      </c>
      <c r="C14070" s="537" t="s">
        <v>200</v>
      </c>
      <c r="D14070" s="541" t="s">
        <v>14649</v>
      </c>
      <c r="E14070" s="540" t="s">
        <v>12625</v>
      </c>
      <c r="F14070" s="496">
        <v>36.829999999999998</v>
      </c>
    </row>
    <row r="14071" s="489" customFormat="1">
      <c r="B14071" s="495">
        <v>43071</v>
      </c>
      <c r="C14071" s="537" t="s">
        <v>200</v>
      </c>
      <c r="D14071" s="541" t="s">
        <v>14650</v>
      </c>
      <c r="E14071" s="540" t="s">
        <v>12625</v>
      </c>
      <c r="F14071" s="496">
        <v>144.93000000000001</v>
      </c>
    </row>
    <row r="14072" s="489" customFormat="1">
      <c r="B14072" s="494">
        <v>39520</v>
      </c>
      <c r="C14072" s="537" t="s">
        <v>200</v>
      </c>
      <c r="D14072" s="541" t="s">
        <v>14651</v>
      </c>
      <c r="E14072" s="540" t="s">
        <v>12625</v>
      </c>
      <c r="F14072" s="496">
        <v>118.23999999999999</v>
      </c>
    </row>
    <row r="14073" s="489" customFormat="1">
      <c r="B14073" s="494">
        <v>39521</v>
      </c>
      <c r="C14073" s="537" t="s">
        <v>200</v>
      </c>
      <c r="D14073" s="541" t="s">
        <v>14652</v>
      </c>
      <c r="E14073" s="540" t="s">
        <v>12625</v>
      </c>
      <c r="F14073" s="496">
        <v>122.09999999999999</v>
      </c>
    </row>
    <row r="14074" s="489" customFormat="1">
      <c r="B14074" s="494">
        <v>39522</v>
      </c>
      <c r="C14074" s="537" t="s">
        <v>200</v>
      </c>
      <c r="D14074" s="541" t="s">
        <v>14653</v>
      </c>
      <c r="E14074" s="540" t="s">
        <v>12625</v>
      </c>
      <c r="F14074" s="496">
        <v>126.08</v>
      </c>
    </row>
    <row r="14075" s="489" customFormat="1">
      <c r="B14075" s="494">
        <v>7243</v>
      </c>
      <c r="C14075" s="537" t="s">
        <v>200</v>
      </c>
      <c r="D14075" s="541" t="s">
        <v>14654</v>
      </c>
      <c r="E14075" s="540" t="s">
        <v>12625</v>
      </c>
      <c r="F14075" s="496">
        <v>38.479999999999997</v>
      </c>
    </row>
    <row r="14076" s="489" customFormat="1">
      <c r="B14076" s="494">
        <v>11067</v>
      </c>
      <c r="C14076" s="537" t="s">
        <v>200</v>
      </c>
      <c r="D14076" s="541" t="s">
        <v>14655</v>
      </c>
      <c r="E14076" s="540" t="s">
        <v>188</v>
      </c>
      <c r="F14076" s="496">
        <v>553.72000000000003</v>
      </c>
    </row>
    <row r="14077" s="489" customFormat="1">
      <c r="B14077" s="494">
        <v>11068</v>
      </c>
      <c r="C14077" s="537" t="s">
        <v>200</v>
      </c>
      <c r="D14077" s="541" t="s">
        <v>14656</v>
      </c>
      <c r="E14077" s="540" t="s">
        <v>188</v>
      </c>
      <c r="F14077" s="496">
        <v>699.53999999999996</v>
      </c>
    </row>
    <row r="14078" s="489" customFormat="1">
      <c r="B14078" s="494">
        <v>7246</v>
      </c>
      <c r="C14078" s="537" t="s">
        <v>200</v>
      </c>
      <c r="D14078" s="541" t="s">
        <v>2456</v>
      </c>
      <c r="E14078" s="540" t="s">
        <v>188</v>
      </c>
      <c r="F14078" s="496">
        <v>36.210000000000001</v>
      </c>
    </row>
    <row r="14079" s="489" customFormat="1">
      <c r="B14079" s="494">
        <v>12869</v>
      </c>
      <c r="C14079" s="537" t="s">
        <v>200</v>
      </c>
      <c r="D14079" s="541" t="s">
        <v>14657</v>
      </c>
      <c r="E14079" s="540" t="s">
        <v>157</v>
      </c>
      <c r="F14079" s="496">
        <v>23.82</v>
      </c>
    </row>
    <row r="14080" s="489" customFormat="1">
      <c r="B14080" s="494">
        <v>41097</v>
      </c>
      <c r="C14080" s="537" t="s">
        <v>200</v>
      </c>
      <c r="D14080" s="541" t="s">
        <v>14658</v>
      </c>
      <c r="E14080" s="540" t="s">
        <v>185</v>
      </c>
      <c r="F14080" s="496">
        <v>4208.21</v>
      </c>
    </row>
    <row r="14081" s="489" customFormat="1">
      <c r="B14081" s="494">
        <v>1574</v>
      </c>
      <c r="C14081" s="537" t="s">
        <v>200</v>
      </c>
      <c r="D14081" s="541" t="s">
        <v>2457</v>
      </c>
      <c r="E14081" s="540" t="s">
        <v>188</v>
      </c>
      <c r="F14081" s="496">
        <v>2.3300000000000001</v>
      </c>
    </row>
    <row r="14082" s="489" customFormat="1">
      <c r="B14082" s="494">
        <v>1581</v>
      </c>
      <c r="C14082" s="537" t="s">
        <v>200</v>
      </c>
      <c r="D14082" s="541" t="s">
        <v>2458</v>
      </c>
      <c r="E14082" s="540" t="s">
        <v>188</v>
      </c>
      <c r="F14082" s="496">
        <v>16.18</v>
      </c>
    </row>
    <row r="14083" s="489" customFormat="1">
      <c r="B14083" s="494">
        <v>1575</v>
      </c>
      <c r="C14083" s="537" t="s">
        <v>200</v>
      </c>
      <c r="D14083" s="541" t="s">
        <v>2459</v>
      </c>
      <c r="E14083" s="540" t="s">
        <v>188</v>
      </c>
      <c r="F14083" s="496">
        <v>2.77</v>
      </c>
    </row>
    <row r="14084" s="489" customFormat="1">
      <c r="B14084" s="494">
        <v>1570</v>
      </c>
      <c r="C14084" s="537" t="s">
        <v>200</v>
      </c>
      <c r="D14084" s="541" t="s">
        <v>2460</v>
      </c>
      <c r="E14084" s="540" t="s">
        <v>188</v>
      </c>
      <c r="F14084" s="496">
        <v>1.3899999999999999</v>
      </c>
    </row>
    <row r="14085" s="489" customFormat="1">
      <c r="B14085" s="494">
        <v>1576</v>
      </c>
      <c r="C14085" s="537" t="s">
        <v>200</v>
      </c>
      <c r="D14085" s="541" t="s">
        <v>2461</v>
      </c>
      <c r="E14085" s="540" t="s">
        <v>188</v>
      </c>
      <c r="F14085" s="496">
        <v>3.8300000000000001</v>
      </c>
    </row>
    <row r="14086" s="489" customFormat="1">
      <c r="B14086" s="494">
        <v>1577</v>
      </c>
      <c r="C14086" s="537" t="s">
        <v>200</v>
      </c>
      <c r="D14086" s="541" t="s">
        <v>2462</v>
      </c>
      <c r="E14086" s="540" t="s">
        <v>188</v>
      </c>
      <c r="F14086" s="496">
        <v>4.3200000000000003</v>
      </c>
    </row>
    <row r="14087" s="489" customFormat="1">
      <c r="B14087" s="494">
        <v>1571</v>
      </c>
      <c r="C14087" s="537" t="s">
        <v>200</v>
      </c>
      <c r="D14087" s="541" t="s">
        <v>2463</v>
      </c>
      <c r="E14087" s="540" t="s">
        <v>188</v>
      </c>
      <c r="F14087" s="496">
        <v>1.8100000000000001</v>
      </c>
    </row>
    <row r="14088" s="489" customFormat="1">
      <c r="B14088" s="494">
        <v>1578</v>
      </c>
      <c r="C14088" s="537" t="s">
        <v>200</v>
      </c>
      <c r="D14088" s="541" t="s">
        <v>2464</v>
      </c>
      <c r="E14088" s="540" t="s">
        <v>188</v>
      </c>
      <c r="F14088" s="496">
        <v>7.5</v>
      </c>
    </row>
    <row r="14089" s="489" customFormat="1">
      <c r="B14089" s="494">
        <v>1573</v>
      </c>
      <c r="C14089" s="537" t="s">
        <v>200</v>
      </c>
      <c r="D14089" s="541" t="s">
        <v>2465</v>
      </c>
      <c r="E14089" s="540" t="s">
        <v>188</v>
      </c>
      <c r="F14089" s="496">
        <v>2.1600000000000001</v>
      </c>
    </row>
    <row r="14090" s="489" customFormat="1">
      <c r="B14090" s="494">
        <v>1579</v>
      </c>
      <c r="C14090" s="537" t="s">
        <v>200</v>
      </c>
      <c r="D14090" s="541" t="s">
        <v>2466</v>
      </c>
      <c r="E14090" s="540" t="s">
        <v>188</v>
      </c>
      <c r="F14090" s="496">
        <v>9.3399999999999999</v>
      </c>
    </row>
    <row r="14091" s="489" customFormat="1">
      <c r="B14091" s="494">
        <v>1580</v>
      </c>
      <c r="C14091" s="537" t="s">
        <v>200</v>
      </c>
      <c r="D14091" s="541" t="s">
        <v>2467</v>
      </c>
      <c r="E14091" s="540" t="s">
        <v>188</v>
      </c>
      <c r="F14091" s="496">
        <v>11.51</v>
      </c>
    </row>
    <row r="14092" s="489" customFormat="1">
      <c r="B14092" s="494">
        <v>39321</v>
      </c>
      <c r="C14092" s="537" t="s">
        <v>200</v>
      </c>
      <c r="D14092" s="541" t="s">
        <v>2468</v>
      </c>
      <c r="E14092" s="540" t="s">
        <v>188</v>
      </c>
      <c r="F14092" s="496">
        <v>23.030000000000001</v>
      </c>
    </row>
    <row r="14093" s="489" customFormat="1">
      <c r="B14093" s="494">
        <v>39319</v>
      </c>
      <c r="C14093" s="537" t="s">
        <v>200</v>
      </c>
      <c r="D14093" s="541" t="s">
        <v>2469</v>
      </c>
      <c r="E14093" s="540" t="s">
        <v>188</v>
      </c>
      <c r="F14093" s="496">
        <v>9.5800000000000001</v>
      </c>
    </row>
    <row r="14094" s="489" customFormat="1">
      <c r="B14094" s="494">
        <v>39320</v>
      </c>
      <c r="C14094" s="537" t="s">
        <v>200</v>
      </c>
      <c r="D14094" s="541" t="s">
        <v>2470</v>
      </c>
      <c r="E14094" s="540" t="s">
        <v>188</v>
      </c>
      <c r="F14094" s="496">
        <v>18.420000000000002</v>
      </c>
    </row>
    <row r="14095" s="489" customFormat="1">
      <c r="B14095" s="494">
        <v>1542</v>
      </c>
      <c r="C14095" s="537" t="s">
        <v>200</v>
      </c>
      <c r="D14095" s="541" t="s">
        <v>2488</v>
      </c>
      <c r="E14095" s="540" t="s">
        <v>188</v>
      </c>
      <c r="F14095" s="496">
        <v>31.879999999999999</v>
      </c>
    </row>
    <row r="14096" s="489" customFormat="1">
      <c r="B14096" s="494">
        <v>1591</v>
      </c>
      <c r="C14096" s="537" t="s">
        <v>200</v>
      </c>
      <c r="D14096" s="541" t="s">
        <v>2471</v>
      </c>
      <c r="E14096" s="540" t="s">
        <v>188</v>
      </c>
      <c r="F14096" s="496">
        <v>35.68</v>
      </c>
    </row>
    <row r="14097" s="489" customFormat="1">
      <c r="B14097" s="494">
        <v>1547</v>
      </c>
      <c r="C14097" s="537" t="s">
        <v>200</v>
      </c>
      <c r="D14097" s="541" t="s">
        <v>2472</v>
      </c>
      <c r="E14097" s="540" t="s">
        <v>188</v>
      </c>
      <c r="F14097" s="496">
        <v>186.97999999999999</v>
      </c>
    </row>
    <row r="14098" s="489" customFormat="1">
      <c r="B14098" s="494">
        <v>38196</v>
      </c>
      <c r="C14098" s="537" t="s">
        <v>200</v>
      </c>
      <c r="D14098" s="541" t="s">
        <v>2473</v>
      </c>
      <c r="E14098" s="540" t="s">
        <v>188</v>
      </c>
      <c r="F14098" s="496">
        <v>36.420000000000002</v>
      </c>
    </row>
    <row r="14099" s="489" customFormat="1">
      <c r="B14099" s="494">
        <v>1543</v>
      </c>
      <c r="C14099" s="537" t="s">
        <v>200</v>
      </c>
      <c r="D14099" s="541" t="s">
        <v>2474</v>
      </c>
      <c r="E14099" s="540" t="s">
        <v>188</v>
      </c>
      <c r="F14099" s="496">
        <v>38.700000000000003</v>
      </c>
    </row>
    <row r="14100" s="489" customFormat="1">
      <c r="B14100" s="494">
        <v>1585</v>
      </c>
      <c r="C14100" s="537" t="s">
        <v>200</v>
      </c>
      <c r="D14100" s="541" t="s">
        <v>2475</v>
      </c>
      <c r="E14100" s="540" t="s">
        <v>188</v>
      </c>
      <c r="F14100" s="496">
        <v>7.5</v>
      </c>
    </row>
    <row r="14101" s="489" customFormat="1">
      <c r="B14101" s="494">
        <v>1593</v>
      </c>
      <c r="C14101" s="537" t="s">
        <v>200</v>
      </c>
      <c r="D14101" s="541" t="s">
        <v>2476</v>
      </c>
      <c r="E14101" s="540" t="s">
        <v>188</v>
      </c>
      <c r="F14101" s="496">
        <v>39.799999999999997</v>
      </c>
    </row>
    <row r="14102" s="489" customFormat="1">
      <c r="B14102" s="494">
        <v>11838</v>
      </c>
      <c r="C14102" s="537" t="s">
        <v>200</v>
      </c>
      <c r="D14102" s="541" t="s">
        <v>2477</v>
      </c>
      <c r="E14102" s="540" t="s">
        <v>188</v>
      </c>
      <c r="F14102" s="496">
        <v>52.520000000000003</v>
      </c>
    </row>
    <row r="14103" s="489" customFormat="1">
      <c r="B14103" s="494">
        <v>1594</v>
      </c>
      <c r="C14103" s="537" t="s">
        <v>200</v>
      </c>
      <c r="D14103" s="541" t="s">
        <v>2478</v>
      </c>
      <c r="E14103" s="540" t="s">
        <v>188</v>
      </c>
      <c r="F14103" s="496">
        <v>53.090000000000003</v>
      </c>
    </row>
    <row r="14104" s="489" customFormat="1">
      <c r="B14104" s="494">
        <v>1586</v>
      </c>
      <c r="C14104" s="537" t="s">
        <v>200</v>
      </c>
      <c r="D14104" s="541" t="s">
        <v>2479</v>
      </c>
      <c r="E14104" s="540" t="s">
        <v>188</v>
      </c>
      <c r="F14104" s="496">
        <v>9.4800000000000004</v>
      </c>
    </row>
    <row r="14105" s="489" customFormat="1">
      <c r="B14105" s="494">
        <v>11839</v>
      </c>
      <c r="C14105" s="537" t="s">
        <v>200</v>
      </c>
      <c r="D14105" s="541" t="s">
        <v>2480</v>
      </c>
      <c r="E14105" s="540" t="s">
        <v>188</v>
      </c>
      <c r="F14105" s="496">
        <v>76.409999999999997</v>
      </c>
    </row>
    <row r="14106" s="489" customFormat="1">
      <c r="B14106" s="494">
        <v>1587</v>
      </c>
      <c r="C14106" s="537" t="s">
        <v>200</v>
      </c>
      <c r="D14106" s="541" t="s">
        <v>2481</v>
      </c>
      <c r="E14106" s="540" t="s">
        <v>188</v>
      </c>
      <c r="F14106" s="496">
        <v>9.6600000000000001</v>
      </c>
    </row>
    <row r="14107" s="489" customFormat="1">
      <c r="B14107" s="495">
        <v>1545</v>
      </c>
      <c r="C14107" s="537" t="s">
        <v>200</v>
      </c>
      <c r="D14107" s="541" t="s">
        <v>2482</v>
      </c>
      <c r="E14107" s="540" t="s">
        <v>188</v>
      </c>
      <c r="F14107" s="496">
        <v>91.689999999999998</v>
      </c>
    </row>
    <row r="14108" s="489" customFormat="1">
      <c r="B14108" s="495">
        <v>1588</v>
      </c>
      <c r="C14108" s="537" t="s">
        <v>200</v>
      </c>
      <c r="D14108" s="541" t="s">
        <v>2483</v>
      </c>
      <c r="E14108" s="540" t="s">
        <v>188</v>
      </c>
      <c r="F14108" s="496">
        <v>13.25</v>
      </c>
    </row>
    <row r="14109" s="489" customFormat="1">
      <c r="B14109" s="495">
        <v>1535</v>
      </c>
      <c r="C14109" s="537" t="s">
        <v>200</v>
      </c>
      <c r="D14109" s="541" t="s">
        <v>2484</v>
      </c>
      <c r="E14109" s="540" t="s">
        <v>188</v>
      </c>
      <c r="F14109" s="496">
        <v>7.6299999999999999</v>
      </c>
    </row>
    <row r="14110" s="489" customFormat="1">
      <c r="B14110" s="494">
        <v>1589</v>
      </c>
      <c r="C14110" s="537" t="s">
        <v>200</v>
      </c>
      <c r="D14110" s="541" t="s">
        <v>2485</v>
      </c>
      <c r="E14110" s="540" t="s">
        <v>188</v>
      </c>
      <c r="F14110" s="496">
        <v>13.67</v>
      </c>
    </row>
    <row r="14111" s="489" customFormat="1">
      <c r="B14111" s="494">
        <v>1546</v>
      </c>
      <c r="C14111" s="537" t="s">
        <v>200</v>
      </c>
      <c r="D14111" s="541" t="s">
        <v>2486</v>
      </c>
      <c r="E14111" s="540" t="s">
        <v>188</v>
      </c>
      <c r="F14111" s="496">
        <v>154.72999999999999</v>
      </c>
    </row>
    <row r="14112" s="489" customFormat="1">
      <c r="B14112" s="494">
        <v>1590</v>
      </c>
      <c r="C14112" s="537" t="s">
        <v>200</v>
      </c>
      <c r="D14112" s="541" t="s">
        <v>2487</v>
      </c>
      <c r="E14112" s="540" t="s">
        <v>188</v>
      </c>
      <c r="F14112" s="496">
        <v>24.07</v>
      </c>
    </row>
    <row r="14113" s="489" customFormat="1">
      <c r="B14113" s="494">
        <v>38415</v>
      </c>
      <c r="C14113" s="537" t="s">
        <v>200</v>
      </c>
      <c r="D14113" s="541" t="s">
        <v>2489</v>
      </c>
      <c r="E14113" s="540" t="s">
        <v>188</v>
      </c>
      <c r="F14113" s="496">
        <v>623.71000000000004</v>
      </c>
    </row>
    <row r="14114" s="489" customFormat="1">
      <c r="B14114" s="494">
        <v>38414</v>
      </c>
      <c r="C14114" s="537" t="s">
        <v>200</v>
      </c>
      <c r="D14114" s="541" t="s">
        <v>2490</v>
      </c>
      <c r="E14114" s="540" t="s">
        <v>188</v>
      </c>
      <c r="F14114" s="496">
        <v>795.59000000000003</v>
      </c>
    </row>
    <row r="14115" s="489" customFormat="1">
      <c r="B14115" s="494">
        <v>38128</v>
      </c>
      <c r="C14115" s="537" t="s">
        <v>200</v>
      </c>
      <c r="D14115" s="541" t="s">
        <v>2491</v>
      </c>
      <c r="E14115" s="540" t="s">
        <v>186</v>
      </c>
      <c r="F14115" s="496">
        <v>0.83999999999999997</v>
      </c>
    </row>
    <row r="14116" s="489" customFormat="1">
      <c r="B14116" s="494">
        <v>7253</v>
      </c>
      <c r="C14116" s="537" t="s">
        <v>200</v>
      </c>
      <c r="D14116" s="541" t="s">
        <v>2492</v>
      </c>
      <c r="E14116" s="540" t="s">
        <v>12626</v>
      </c>
      <c r="F14116" s="496">
        <v>180</v>
      </c>
    </row>
    <row r="14117" s="489" customFormat="1">
      <c r="B14117" s="494">
        <v>4806</v>
      </c>
      <c r="C14117" s="537" t="s">
        <v>200</v>
      </c>
      <c r="D14117" s="541" t="s">
        <v>2493</v>
      </c>
      <c r="E14117" s="540" t="s">
        <v>143</v>
      </c>
      <c r="F14117" s="496">
        <v>18.98</v>
      </c>
    </row>
    <row r="14118" s="489" customFormat="1">
      <c r="B14118" s="494">
        <v>34401</v>
      </c>
      <c r="C14118" s="537" t="s">
        <v>200</v>
      </c>
      <c r="D14118" s="541" t="s">
        <v>14659</v>
      </c>
      <c r="E14118" s="540" t="s">
        <v>188</v>
      </c>
      <c r="F14118" s="496">
        <v>1.6599999999999999</v>
      </c>
    </row>
    <row r="14119" s="489" customFormat="1">
      <c r="B14119" s="494">
        <v>7256</v>
      </c>
      <c r="C14119" s="537" t="s">
        <v>200</v>
      </c>
      <c r="D14119" s="541" t="s">
        <v>14660</v>
      </c>
      <c r="E14119" s="540" t="s">
        <v>188</v>
      </c>
      <c r="F14119" s="496">
        <v>1.1799999999999999</v>
      </c>
    </row>
    <row r="14120" s="489" customFormat="1">
      <c r="B14120" s="494">
        <v>7260</v>
      </c>
      <c r="C14120" s="537" t="s">
        <v>200</v>
      </c>
      <c r="D14120" s="541" t="s">
        <v>14661</v>
      </c>
      <c r="E14120" s="540" t="s">
        <v>188</v>
      </c>
      <c r="F14120" s="496">
        <v>2.2400000000000002</v>
      </c>
    </row>
    <row r="14121" s="489" customFormat="1">
      <c r="B14121" s="494">
        <v>7258</v>
      </c>
      <c r="C14121" s="537" t="s">
        <v>200</v>
      </c>
      <c r="D14121" s="541" t="s">
        <v>14662</v>
      </c>
      <c r="E14121" s="540" t="s">
        <v>188</v>
      </c>
      <c r="F14121" s="496">
        <v>0.57999999999999996</v>
      </c>
    </row>
    <row r="14122" s="489" customFormat="1">
      <c r="B14122" s="494">
        <v>34400</v>
      </c>
      <c r="C14122" s="537" t="s">
        <v>200</v>
      </c>
      <c r="D14122" s="541" t="s">
        <v>14663</v>
      </c>
      <c r="E14122" s="540" t="s">
        <v>188</v>
      </c>
      <c r="F14122" s="496">
        <v>4.6200000000000001</v>
      </c>
    </row>
    <row r="14123" s="489" customFormat="1">
      <c r="B14123" s="494">
        <v>10617</v>
      </c>
      <c r="C14123" s="537" t="s">
        <v>200</v>
      </c>
      <c r="D14123" s="541" t="s">
        <v>14664</v>
      </c>
      <c r="E14123" s="540" t="s">
        <v>188</v>
      </c>
      <c r="F14123" s="496">
        <v>5.9500000000000002</v>
      </c>
    </row>
    <row r="14124" s="489" customFormat="1">
      <c r="B14124" s="494">
        <v>44261</v>
      </c>
      <c r="C14124" s="537" t="s">
        <v>200</v>
      </c>
      <c r="D14124" s="541" t="s">
        <v>14665</v>
      </c>
      <c r="E14124" s="540" t="s">
        <v>188</v>
      </c>
      <c r="F14124" s="496">
        <v>153</v>
      </c>
    </row>
    <row r="14125" s="489" customFormat="1">
      <c r="B14125" s="494">
        <v>7274</v>
      </c>
      <c r="C14125" s="537" t="s">
        <v>200</v>
      </c>
      <c r="D14125" s="541" t="s">
        <v>14666</v>
      </c>
      <c r="E14125" s="540" t="s">
        <v>188</v>
      </c>
      <c r="F14125" s="496">
        <v>74.069999999999993</v>
      </c>
    </row>
    <row r="14126" s="489" customFormat="1">
      <c r="B14126" s="494">
        <v>44326</v>
      </c>
      <c r="C14126" s="537" t="s">
        <v>200</v>
      </c>
      <c r="D14126" s="541" t="s">
        <v>14667</v>
      </c>
      <c r="E14126" s="540" t="s">
        <v>188</v>
      </c>
      <c r="F14126" s="496">
        <v>1599.8</v>
      </c>
    </row>
    <row r="14127" s="489" customFormat="1">
      <c r="B14127" s="494">
        <v>154</v>
      </c>
      <c r="C14127" s="537" t="s">
        <v>200</v>
      </c>
      <c r="D14127" s="541" t="s">
        <v>14668</v>
      </c>
      <c r="E14127" s="540" t="s">
        <v>187</v>
      </c>
      <c r="F14127" s="496">
        <v>65.290000000000006</v>
      </c>
    </row>
    <row r="14128" s="489" customFormat="1">
      <c r="B14128" s="494">
        <v>38121</v>
      </c>
      <c r="C14128" s="537" t="s">
        <v>200</v>
      </c>
      <c r="D14128" s="541" t="s">
        <v>14669</v>
      </c>
      <c r="E14128" s="540" t="s">
        <v>187</v>
      </c>
      <c r="F14128" s="496">
        <v>25.98</v>
      </c>
    </row>
    <row r="14129" s="489" customFormat="1">
      <c r="B14129" s="494">
        <v>43776</v>
      </c>
      <c r="C14129" s="537" t="s">
        <v>200</v>
      </c>
      <c r="D14129" s="541" t="s">
        <v>14670</v>
      </c>
      <c r="E14129" s="540" t="s">
        <v>187</v>
      </c>
      <c r="F14129" s="496">
        <v>33.740000000000002</v>
      </c>
    </row>
    <row r="14130" s="489" customFormat="1">
      <c r="B14130" s="494">
        <v>7343</v>
      </c>
      <c r="C14130" s="537" t="s">
        <v>200</v>
      </c>
      <c r="D14130" s="541" t="s">
        <v>14671</v>
      </c>
      <c r="E14130" s="540" t="s">
        <v>187</v>
      </c>
      <c r="F14130" s="496">
        <v>38.219999999999999</v>
      </c>
    </row>
    <row r="14131" s="489" customFormat="1">
      <c r="B14131" s="494">
        <v>7348</v>
      </c>
      <c r="C14131" s="537" t="s">
        <v>200</v>
      </c>
      <c r="D14131" s="541" t="s">
        <v>2494</v>
      </c>
      <c r="E14131" s="540" t="s">
        <v>187</v>
      </c>
      <c r="F14131" s="496">
        <v>19.899999999999999</v>
      </c>
    </row>
    <row r="14132" s="489" customFormat="1">
      <c r="B14132" s="494">
        <v>7313</v>
      </c>
      <c r="C14132" s="537" t="s">
        <v>200</v>
      </c>
      <c r="D14132" s="541" t="s">
        <v>2495</v>
      </c>
      <c r="E14132" s="540" t="s">
        <v>187</v>
      </c>
      <c r="F14132" s="496">
        <v>18.539999999999999</v>
      </c>
    </row>
    <row r="14133" s="489" customFormat="1">
      <c r="B14133" s="494">
        <v>7319</v>
      </c>
      <c r="C14133" s="537" t="s">
        <v>200</v>
      </c>
      <c r="D14133" s="541" t="s">
        <v>2496</v>
      </c>
      <c r="E14133" s="540" t="s">
        <v>187</v>
      </c>
      <c r="F14133" s="496">
        <v>10.609999999999999</v>
      </c>
    </row>
    <row r="14134" s="489" customFormat="1">
      <c r="B14134" s="494">
        <v>7314</v>
      </c>
      <c r="C14134" s="537" t="s">
        <v>200</v>
      </c>
      <c r="D14134" s="541" t="s">
        <v>14672</v>
      </c>
      <c r="E14134" s="540" t="s">
        <v>187</v>
      </c>
      <c r="F14134" s="496">
        <v>90.810000000000002</v>
      </c>
    </row>
    <row r="14135" s="489" customFormat="1">
      <c r="B14135" s="494">
        <v>7304</v>
      </c>
      <c r="C14135" s="537" t="s">
        <v>200</v>
      </c>
      <c r="D14135" s="541" t="s">
        <v>14673</v>
      </c>
      <c r="E14135" s="540" t="s">
        <v>187</v>
      </c>
      <c r="F14135" s="496">
        <v>100</v>
      </c>
    </row>
    <row r="14136" s="489" customFormat="1">
      <c r="B14136" s="494">
        <v>43649</v>
      </c>
      <c r="C14136" s="537" t="s">
        <v>200</v>
      </c>
      <c r="D14136" s="541" t="s">
        <v>14674</v>
      </c>
      <c r="E14136" s="540" t="s">
        <v>187</v>
      </c>
      <c r="F14136" s="496">
        <v>51.719999999999999</v>
      </c>
    </row>
    <row r="14137" s="489" customFormat="1">
      <c r="B14137" s="494">
        <v>43650</v>
      </c>
      <c r="C14137" s="537" t="s">
        <v>200</v>
      </c>
      <c r="D14137" s="541" t="s">
        <v>14675</v>
      </c>
      <c r="E14137" s="540" t="s">
        <v>187</v>
      </c>
      <c r="F14137" s="496">
        <v>48.869999999999997</v>
      </c>
    </row>
    <row r="14138" s="489" customFormat="1">
      <c r="B14138" s="494">
        <v>7311</v>
      </c>
      <c r="C14138" s="537" t="s">
        <v>200</v>
      </c>
      <c r="D14138" s="541" t="s">
        <v>2497</v>
      </c>
      <c r="E14138" s="540" t="s">
        <v>187</v>
      </c>
      <c r="F14138" s="496">
        <v>50.060000000000002</v>
      </c>
    </row>
    <row r="14139" s="489" customFormat="1">
      <c r="B14139" s="494">
        <v>7292</v>
      </c>
      <c r="C14139" s="537" t="s">
        <v>200</v>
      </c>
      <c r="D14139" s="541" t="s">
        <v>2498</v>
      </c>
      <c r="E14139" s="540" t="s">
        <v>187</v>
      </c>
      <c r="F14139" s="496">
        <v>48.469999999999999</v>
      </c>
    </row>
    <row r="14140" s="489" customFormat="1">
      <c r="B14140" s="494">
        <v>7293</v>
      </c>
      <c r="C14140" s="537" t="s">
        <v>200</v>
      </c>
      <c r="D14140" s="541" t="s">
        <v>14676</v>
      </c>
      <c r="E14140" s="540" t="s">
        <v>187</v>
      </c>
      <c r="F14140" s="496">
        <v>53.619999999999997</v>
      </c>
    </row>
    <row r="14141" s="489" customFormat="1">
      <c r="B14141" s="494">
        <v>7306</v>
      </c>
      <c r="C14141" s="537" t="s">
        <v>200</v>
      </c>
      <c r="D14141" s="541" t="s">
        <v>14677</v>
      </c>
      <c r="E14141" s="540" t="s">
        <v>187</v>
      </c>
      <c r="F14141" s="496">
        <v>59.18</v>
      </c>
    </row>
    <row r="14142" s="489" customFormat="1">
      <c r="B14142" s="494">
        <v>7288</v>
      </c>
      <c r="C14142" s="537" t="s">
        <v>200</v>
      </c>
      <c r="D14142" s="541" t="s">
        <v>2499</v>
      </c>
      <c r="E14142" s="540" t="s">
        <v>187</v>
      </c>
      <c r="F14142" s="496">
        <v>49.140000000000001</v>
      </c>
    </row>
    <row r="14143" s="489" customFormat="1">
      <c r="B14143" s="494">
        <v>43625</v>
      </c>
      <c r="C14143" s="537" t="s">
        <v>200</v>
      </c>
      <c r="D14143" s="541" t="s">
        <v>14678</v>
      </c>
      <c r="E14143" s="540" t="s">
        <v>187</v>
      </c>
      <c r="F14143" s="496">
        <v>39.670000000000002</v>
      </c>
    </row>
    <row r="14144" s="489" customFormat="1">
      <c r="B14144" s="494">
        <v>43647</v>
      </c>
      <c r="C14144" s="537" t="s">
        <v>200</v>
      </c>
      <c r="D14144" s="541" t="s">
        <v>14679</v>
      </c>
      <c r="E14144" s="540" t="s">
        <v>187</v>
      </c>
      <c r="F14144" s="496">
        <v>36.039999999999999</v>
      </c>
    </row>
    <row r="14145" s="489" customFormat="1">
      <c r="B14145" s="494">
        <v>43648</v>
      </c>
      <c r="C14145" s="537" t="s">
        <v>200</v>
      </c>
      <c r="D14145" s="541" t="s">
        <v>14680</v>
      </c>
      <c r="E14145" s="540" t="s">
        <v>187</v>
      </c>
      <c r="F14145" s="496">
        <v>34.770000000000003</v>
      </c>
    </row>
    <row r="14146" s="489" customFormat="1">
      <c r="B14146" s="494">
        <v>35693</v>
      </c>
      <c r="C14146" s="537" t="s">
        <v>200</v>
      </c>
      <c r="D14146" s="541" t="s">
        <v>2500</v>
      </c>
      <c r="E14146" s="540" t="s">
        <v>187</v>
      </c>
      <c r="F14146" s="496">
        <v>12.369999999999999</v>
      </c>
    </row>
    <row r="14147" s="489" customFormat="1">
      <c r="B14147" s="494">
        <v>7356</v>
      </c>
      <c r="C14147" s="537" t="s">
        <v>200</v>
      </c>
      <c r="D14147" s="541" t="s">
        <v>14681</v>
      </c>
      <c r="E14147" s="540" t="s">
        <v>187</v>
      </c>
      <c r="F14147" s="496">
        <v>29.670000000000002</v>
      </c>
    </row>
    <row r="14148" s="489" customFormat="1">
      <c r="B14148" s="494">
        <v>35692</v>
      </c>
      <c r="C14148" s="537" t="s">
        <v>200</v>
      </c>
      <c r="D14148" s="541" t="s">
        <v>2501</v>
      </c>
      <c r="E14148" s="540" t="s">
        <v>187</v>
      </c>
      <c r="F14148" s="496">
        <v>19.420000000000002</v>
      </c>
    </row>
    <row r="14149" s="489" customFormat="1">
      <c r="B14149" s="494">
        <v>43624</v>
      </c>
      <c r="C14149" s="537" t="s">
        <v>200</v>
      </c>
      <c r="D14149" s="541" t="s">
        <v>14682</v>
      </c>
      <c r="E14149" s="540" t="s">
        <v>187</v>
      </c>
      <c r="F14149" s="496">
        <v>36.159999999999997</v>
      </c>
    </row>
    <row r="14150" s="489" customFormat="1">
      <c r="B14150" s="494">
        <v>7342</v>
      </c>
      <c r="C14150" s="537" t="s">
        <v>200</v>
      </c>
      <c r="D14150" s="541" t="s">
        <v>2502</v>
      </c>
      <c r="E14150" s="540" t="s">
        <v>186</v>
      </c>
      <c r="F14150" s="496">
        <v>2.0299999999999998</v>
      </c>
    </row>
    <row r="14151" s="489" customFormat="1">
      <c r="B14151" s="494">
        <v>7350</v>
      </c>
      <c r="C14151" s="537" t="s">
        <v>200</v>
      </c>
      <c r="D14151" s="541" t="s">
        <v>14683</v>
      </c>
      <c r="E14151" s="540" t="s">
        <v>187</v>
      </c>
      <c r="F14151" s="496">
        <v>42.829999999999998</v>
      </c>
    </row>
    <row r="14152" s="489" customFormat="1">
      <c r="B14152" s="494">
        <v>39574</v>
      </c>
      <c r="C14152" s="537" t="s">
        <v>200</v>
      </c>
      <c r="D14152" s="541" t="s">
        <v>2503</v>
      </c>
      <c r="E14152" s="540" t="s">
        <v>188</v>
      </c>
      <c r="F14152" s="496">
        <v>3.9300000000000002</v>
      </c>
    </row>
    <row r="14153" s="489" customFormat="1">
      <c r="B14153" s="494">
        <v>11060</v>
      </c>
      <c r="C14153" s="537" t="s">
        <v>200</v>
      </c>
      <c r="D14153" s="541" t="s">
        <v>14684</v>
      </c>
      <c r="E14153" s="540" t="s">
        <v>188</v>
      </c>
      <c r="F14153" s="496">
        <v>42.200000000000003</v>
      </c>
    </row>
    <row r="14154" s="489" customFormat="1">
      <c r="B14154" s="494">
        <v>37401</v>
      </c>
      <c r="C14154" s="537" t="s">
        <v>200</v>
      </c>
      <c r="D14154" s="541" t="s">
        <v>2504</v>
      </c>
      <c r="E14154" s="540" t="s">
        <v>188</v>
      </c>
      <c r="F14154" s="496">
        <v>42.909999999999997</v>
      </c>
    </row>
    <row r="14155" s="489" customFormat="1">
      <c r="B14155" s="494">
        <v>38101</v>
      </c>
      <c r="C14155" s="537" t="s">
        <v>200</v>
      </c>
      <c r="D14155" s="541" t="s">
        <v>14685</v>
      </c>
      <c r="E14155" s="540" t="s">
        <v>188</v>
      </c>
      <c r="F14155" s="496">
        <v>7.2300000000000004</v>
      </c>
    </row>
    <row r="14156" s="489" customFormat="1">
      <c r="B14156" s="494">
        <v>7528</v>
      </c>
      <c r="C14156" s="537" t="s">
        <v>200</v>
      </c>
      <c r="D14156" s="541" t="s">
        <v>2513</v>
      </c>
      <c r="E14156" s="540" t="s">
        <v>188</v>
      </c>
      <c r="F14156" s="496">
        <v>8.5</v>
      </c>
    </row>
    <row r="14157" s="489" customFormat="1">
      <c r="B14157" s="494">
        <v>12147</v>
      </c>
      <c r="C14157" s="537" t="s">
        <v>200</v>
      </c>
      <c r="D14157" s="541" t="s">
        <v>2514</v>
      </c>
      <c r="E14157" s="540" t="s">
        <v>188</v>
      </c>
      <c r="F14157" s="496">
        <v>12.960000000000001</v>
      </c>
    </row>
    <row r="14158" s="489" customFormat="1">
      <c r="B14158" s="494">
        <v>38075</v>
      </c>
      <c r="C14158" s="537" t="s">
        <v>200</v>
      </c>
      <c r="D14158" s="541" t="s">
        <v>2515</v>
      </c>
      <c r="E14158" s="540" t="s">
        <v>188</v>
      </c>
      <c r="F14158" s="496">
        <v>14.720000000000001</v>
      </c>
    </row>
    <row r="14159" s="489" customFormat="1">
      <c r="B14159" s="494">
        <v>38102</v>
      </c>
      <c r="C14159" s="537" t="s">
        <v>200</v>
      </c>
      <c r="D14159" s="541" t="s">
        <v>14686</v>
      </c>
      <c r="E14159" s="540" t="s">
        <v>188</v>
      </c>
      <c r="F14159" s="496">
        <v>9.25</v>
      </c>
    </row>
    <row r="14160" s="489" customFormat="1">
      <c r="B14160" s="494">
        <v>7525</v>
      </c>
      <c r="C14160" s="537" t="s">
        <v>200</v>
      </c>
      <c r="D14160" s="541" t="s">
        <v>2505</v>
      </c>
      <c r="E14160" s="540" t="s">
        <v>188</v>
      </c>
      <c r="F14160" s="496">
        <v>41.850000000000001</v>
      </c>
    </row>
    <row r="14161" s="489" customFormat="1">
      <c r="B14161" s="494">
        <v>7524</v>
      </c>
      <c r="C14161" s="537" t="s">
        <v>200</v>
      </c>
      <c r="D14161" s="541" t="s">
        <v>2506</v>
      </c>
      <c r="E14161" s="540" t="s">
        <v>188</v>
      </c>
      <c r="F14161" s="496">
        <v>39.439999999999998</v>
      </c>
    </row>
    <row r="14162" s="489" customFormat="1">
      <c r="B14162" s="494">
        <v>38105</v>
      </c>
      <c r="C14162" s="537" t="s">
        <v>200</v>
      </c>
      <c r="D14162" s="541" t="s">
        <v>2507</v>
      </c>
      <c r="E14162" s="540" t="s">
        <v>188</v>
      </c>
      <c r="F14162" s="496">
        <v>10.130000000000001</v>
      </c>
    </row>
    <row r="14163" s="489" customFormat="1">
      <c r="B14163" s="494">
        <v>38084</v>
      </c>
      <c r="C14163" s="537" t="s">
        <v>200</v>
      </c>
      <c r="D14163" s="541" t="s">
        <v>2508</v>
      </c>
      <c r="E14163" s="540" t="s">
        <v>188</v>
      </c>
      <c r="F14163" s="496">
        <v>14.390000000000001</v>
      </c>
    </row>
    <row r="14164" s="489" customFormat="1">
      <c r="B14164" s="494">
        <v>38103</v>
      </c>
      <c r="C14164" s="537" t="s">
        <v>200</v>
      </c>
      <c r="D14164" s="541" t="s">
        <v>2509</v>
      </c>
      <c r="E14164" s="540" t="s">
        <v>188</v>
      </c>
      <c r="F14164" s="496">
        <v>15.210000000000001</v>
      </c>
    </row>
    <row r="14165" s="489" customFormat="1">
      <c r="B14165" s="494">
        <v>38082</v>
      </c>
      <c r="C14165" s="537" t="s">
        <v>200</v>
      </c>
      <c r="D14165" s="541" t="s">
        <v>2510</v>
      </c>
      <c r="E14165" s="540" t="s">
        <v>188</v>
      </c>
      <c r="F14165" s="496">
        <v>18.73</v>
      </c>
    </row>
    <row r="14166" s="489" customFormat="1">
      <c r="B14166" s="494">
        <v>38104</v>
      </c>
      <c r="C14166" s="537" t="s">
        <v>200</v>
      </c>
      <c r="D14166" s="541" t="s">
        <v>2511</v>
      </c>
      <c r="E14166" s="540" t="s">
        <v>188</v>
      </c>
      <c r="F14166" s="496">
        <v>29.780000000000001</v>
      </c>
    </row>
    <row r="14167" s="489" customFormat="1">
      <c r="B14167" s="494">
        <v>38083</v>
      </c>
      <c r="C14167" s="537" t="s">
        <v>200</v>
      </c>
      <c r="D14167" s="541" t="s">
        <v>2512</v>
      </c>
      <c r="E14167" s="540" t="s">
        <v>188</v>
      </c>
      <c r="F14167" s="496">
        <v>33.060000000000002</v>
      </c>
    </row>
    <row r="14168" s="489" customFormat="1">
      <c r="B14168" s="494">
        <v>38076</v>
      </c>
      <c r="C14168" s="537" t="s">
        <v>200</v>
      </c>
      <c r="D14168" s="541" t="s">
        <v>2516</v>
      </c>
      <c r="E14168" s="540" t="s">
        <v>188</v>
      </c>
      <c r="F14168" s="496">
        <v>16.5</v>
      </c>
    </row>
    <row r="14169" s="489" customFormat="1">
      <c r="B14169" s="494">
        <v>7592</v>
      </c>
      <c r="C14169" s="537" t="s">
        <v>200</v>
      </c>
      <c r="D14169" s="541" t="s">
        <v>14687</v>
      </c>
      <c r="E14169" s="540" t="s">
        <v>157</v>
      </c>
      <c r="F14169" s="496">
        <v>44.979999999999997</v>
      </c>
    </row>
    <row r="14170" s="489" customFormat="1">
      <c r="B14170" s="494">
        <v>40820</v>
      </c>
      <c r="C14170" s="537" t="s">
        <v>200</v>
      </c>
      <c r="D14170" s="541" t="s">
        <v>2517</v>
      </c>
      <c r="E14170" s="540" t="s">
        <v>185</v>
      </c>
      <c r="F14170" s="496">
        <v>7939.8999999999996</v>
      </c>
    </row>
    <row r="14171" s="489" customFormat="1">
      <c r="B14171" s="494">
        <v>11826</v>
      </c>
      <c r="C14171" s="537" t="s">
        <v>200</v>
      </c>
      <c r="D14171" s="541" t="s">
        <v>14688</v>
      </c>
      <c r="E14171" s="540" t="s">
        <v>188</v>
      </c>
      <c r="F14171" s="496">
        <v>47.5</v>
      </c>
    </row>
    <row r="14172" s="489" customFormat="1">
      <c r="B14172" s="494">
        <v>7606</v>
      </c>
      <c r="C14172" s="537" t="s">
        <v>200</v>
      </c>
      <c r="D14172" s="541" t="s">
        <v>14689</v>
      </c>
      <c r="E14172" s="540" t="s">
        <v>188</v>
      </c>
      <c r="F14172" s="496">
        <v>57.119999999999997</v>
      </c>
    </row>
    <row r="14173" s="489" customFormat="1">
      <c r="B14173" s="494">
        <v>11825</v>
      </c>
      <c r="C14173" s="537" t="s">
        <v>200</v>
      </c>
      <c r="D14173" s="541" t="s">
        <v>14690</v>
      </c>
      <c r="E14173" s="540" t="s">
        <v>188</v>
      </c>
      <c r="F14173" s="496">
        <v>60.090000000000003</v>
      </c>
    </row>
    <row r="14174" s="489" customFormat="1">
      <c r="B14174" s="494">
        <v>11767</v>
      </c>
      <c r="C14174" s="537" t="s">
        <v>200</v>
      </c>
      <c r="D14174" s="541" t="s">
        <v>14691</v>
      </c>
      <c r="E14174" s="540" t="s">
        <v>188</v>
      </c>
      <c r="F14174" s="496">
        <v>160.03999999999999</v>
      </c>
    </row>
    <row r="14175" s="489" customFormat="1">
      <c r="B14175" s="494">
        <v>11763</v>
      </c>
      <c r="C14175" s="537" t="s">
        <v>200</v>
      </c>
      <c r="D14175" s="541" t="s">
        <v>14692</v>
      </c>
      <c r="E14175" s="540" t="s">
        <v>188</v>
      </c>
      <c r="F14175" s="496">
        <v>124.73</v>
      </c>
    </row>
    <row r="14176" s="489" customFormat="1">
      <c r="B14176" s="494">
        <v>11764</v>
      </c>
      <c r="C14176" s="537" t="s">
        <v>200</v>
      </c>
      <c r="D14176" s="541" t="s">
        <v>14693</v>
      </c>
      <c r="E14176" s="540" t="s">
        <v>188</v>
      </c>
      <c r="F14176" s="496">
        <v>102.34</v>
      </c>
    </row>
    <row r="14177" s="489" customFormat="1">
      <c r="B14177" s="494">
        <v>11829</v>
      </c>
      <c r="C14177" s="537" t="s">
        <v>200</v>
      </c>
      <c r="D14177" s="541" t="s">
        <v>14694</v>
      </c>
      <c r="E14177" s="540" t="s">
        <v>188</v>
      </c>
      <c r="F14177" s="496">
        <v>24.73</v>
      </c>
    </row>
    <row r="14178" s="489" customFormat="1">
      <c r="B14178" s="494">
        <v>11830</v>
      </c>
      <c r="C14178" s="537" t="s">
        <v>200</v>
      </c>
      <c r="D14178" s="541" t="s">
        <v>14695</v>
      </c>
      <c r="E14178" s="540" t="s">
        <v>188</v>
      </c>
      <c r="F14178" s="496">
        <v>26.710000000000001</v>
      </c>
    </row>
    <row r="14179" s="489" customFormat="1">
      <c r="B14179" s="494">
        <v>11765</v>
      </c>
      <c r="C14179" s="537" t="s">
        <v>200</v>
      </c>
      <c r="D14179" s="541" t="s">
        <v>14696</v>
      </c>
      <c r="E14179" s="540" t="s">
        <v>188</v>
      </c>
      <c r="F14179" s="496">
        <v>68.200000000000003</v>
      </c>
    </row>
    <row r="14180" s="489" customFormat="1">
      <c r="B14180" s="494">
        <v>11766</v>
      </c>
      <c r="C14180" s="537" t="s">
        <v>200</v>
      </c>
      <c r="D14180" s="541" t="s">
        <v>14697</v>
      </c>
      <c r="E14180" s="540" t="s">
        <v>188</v>
      </c>
      <c r="F14180" s="496">
        <v>37.299999999999997</v>
      </c>
    </row>
    <row r="14181" s="489" customFormat="1">
      <c r="B14181" s="494">
        <v>11824</v>
      </c>
      <c r="C14181" s="537" t="s">
        <v>200</v>
      </c>
      <c r="D14181" s="541" t="s">
        <v>14698</v>
      </c>
      <c r="E14181" s="540" t="s">
        <v>188</v>
      </c>
      <c r="F14181" s="496">
        <v>43.880000000000003</v>
      </c>
    </row>
    <row r="14182" s="489" customFormat="1">
      <c r="B14182" s="494">
        <v>44045</v>
      </c>
      <c r="C14182" s="537" t="s">
        <v>200</v>
      </c>
      <c r="D14182" s="541" t="s">
        <v>14699</v>
      </c>
      <c r="E14182" s="540" t="s">
        <v>188</v>
      </c>
      <c r="F14182" s="496">
        <v>318.64999999999998</v>
      </c>
    </row>
    <row r="14183" s="489" customFormat="1">
      <c r="B14183" s="494">
        <v>39702</v>
      </c>
      <c r="C14183" s="537" t="s">
        <v>200</v>
      </c>
      <c r="D14183" s="541" t="s">
        <v>14700</v>
      </c>
      <c r="E14183" s="540" t="s">
        <v>188</v>
      </c>
      <c r="F14183" s="496">
        <v>2116.3000000000002</v>
      </c>
    </row>
    <row r="14184" s="489" customFormat="1">
      <c r="B14184" s="494">
        <v>13415</v>
      </c>
      <c r="C14184" s="537" t="s">
        <v>200</v>
      </c>
      <c r="D14184" s="541" t="s">
        <v>14701</v>
      </c>
      <c r="E14184" s="540" t="s">
        <v>188</v>
      </c>
      <c r="F14184" s="496">
        <v>69.480000000000004</v>
      </c>
    </row>
    <row r="14185" s="489" customFormat="1">
      <c r="B14185" s="494">
        <v>7602</v>
      </c>
      <c r="C14185" s="537" t="s">
        <v>200</v>
      </c>
      <c r="D14185" s="541" t="s">
        <v>14702</v>
      </c>
      <c r="E14185" s="540" t="s">
        <v>188</v>
      </c>
      <c r="F14185" s="496">
        <v>44.340000000000003</v>
      </c>
    </row>
    <row r="14186" s="489" customFormat="1">
      <c r="B14186" s="494">
        <v>7603</v>
      </c>
      <c r="C14186" s="537" t="s">
        <v>200</v>
      </c>
      <c r="D14186" s="541" t="s">
        <v>14703</v>
      </c>
      <c r="E14186" s="540" t="s">
        <v>188</v>
      </c>
      <c r="F14186" s="496">
        <v>37.609999999999999</v>
      </c>
    </row>
    <row r="14187" s="489" customFormat="1">
      <c r="B14187" s="494">
        <v>11777</v>
      </c>
      <c r="C14187" s="537" t="s">
        <v>200</v>
      </c>
      <c r="D14187" s="541" t="s">
        <v>14704</v>
      </c>
      <c r="E14187" s="540" t="s">
        <v>188</v>
      </c>
      <c r="F14187" s="496">
        <v>206</v>
      </c>
    </row>
    <row r="14188" s="489" customFormat="1">
      <c r="B14188" s="494">
        <v>13417</v>
      </c>
      <c r="C14188" s="537" t="s">
        <v>200</v>
      </c>
      <c r="D14188" s="541" t="s">
        <v>14705</v>
      </c>
      <c r="E14188" s="540" t="s">
        <v>188</v>
      </c>
      <c r="F14188" s="496">
        <v>90.489999999999995</v>
      </c>
    </row>
    <row r="14189" s="489" customFormat="1">
      <c r="B14189" s="494">
        <v>36791</v>
      </c>
      <c r="C14189" s="537" t="s">
        <v>200</v>
      </c>
      <c r="D14189" s="541" t="s">
        <v>14706</v>
      </c>
      <c r="E14189" s="540" t="s">
        <v>188</v>
      </c>
      <c r="F14189" s="496">
        <v>135.81</v>
      </c>
    </row>
    <row r="14190" s="489" customFormat="1">
      <c r="B14190" s="494">
        <v>36795</v>
      </c>
      <c r="C14190" s="537" t="s">
        <v>200</v>
      </c>
      <c r="D14190" s="541" t="s">
        <v>14707</v>
      </c>
      <c r="E14190" s="540" t="s">
        <v>188</v>
      </c>
      <c r="F14190" s="496">
        <v>1717.1900000000001</v>
      </c>
    </row>
    <row r="14191" s="489" customFormat="1">
      <c r="B14191" s="494">
        <v>36796</v>
      </c>
      <c r="C14191" s="537" t="s">
        <v>200</v>
      </c>
      <c r="D14191" s="541" t="s">
        <v>14708</v>
      </c>
      <c r="E14191" s="540" t="s">
        <v>188</v>
      </c>
      <c r="F14191" s="496">
        <v>142.69</v>
      </c>
    </row>
    <row r="14192" s="489" customFormat="1">
      <c r="B14192" s="494">
        <v>36792</v>
      </c>
      <c r="C14192" s="537" t="s">
        <v>200</v>
      </c>
      <c r="D14192" s="541" t="s">
        <v>14709</v>
      </c>
      <c r="E14192" s="540" t="s">
        <v>188</v>
      </c>
      <c r="F14192" s="496">
        <v>180.75999999999999</v>
      </c>
    </row>
    <row r="14193" s="489" customFormat="1">
      <c r="B14193" s="494">
        <v>11773</v>
      </c>
      <c r="C14193" s="537" t="s">
        <v>200</v>
      </c>
      <c r="D14193" s="541" t="s">
        <v>14710</v>
      </c>
      <c r="E14193" s="540" t="s">
        <v>188</v>
      </c>
      <c r="F14193" s="496">
        <v>120.33</v>
      </c>
    </row>
    <row r="14194" s="489" customFormat="1">
      <c r="B14194" s="494">
        <v>11762</v>
      </c>
      <c r="C14194" s="537" t="s">
        <v>200</v>
      </c>
      <c r="D14194" s="541" t="s">
        <v>14711</v>
      </c>
      <c r="E14194" s="540" t="s">
        <v>188</v>
      </c>
      <c r="F14194" s="496">
        <v>57.07</v>
      </c>
    </row>
    <row r="14195" s="489" customFormat="1">
      <c r="B14195" s="494">
        <v>7604</v>
      </c>
      <c r="C14195" s="537" t="s">
        <v>200</v>
      </c>
      <c r="D14195" s="541" t="s">
        <v>14712</v>
      </c>
      <c r="E14195" s="540" t="s">
        <v>188</v>
      </c>
      <c r="F14195" s="496">
        <v>48.32</v>
      </c>
    </row>
    <row r="14196" s="489" customFormat="1">
      <c r="B14196" s="494">
        <v>13984</v>
      </c>
      <c r="C14196" s="537" t="s">
        <v>200</v>
      </c>
      <c r="D14196" s="541" t="s">
        <v>14713</v>
      </c>
      <c r="E14196" s="540" t="s">
        <v>188</v>
      </c>
      <c r="F14196" s="496">
        <v>70.230000000000004</v>
      </c>
    </row>
    <row r="14197" s="489" customFormat="1">
      <c r="B14197" s="494">
        <v>11772</v>
      </c>
      <c r="C14197" s="537" t="s">
        <v>200</v>
      </c>
      <c r="D14197" s="541" t="s">
        <v>14714</v>
      </c>
      <c r="E14197" s="540" t="s">
        <v>188</v>
      </c>
      <c r="F14197" s="496">
        <v>120.7</v>
      </c>
    </row>
    <row r="14198" s="489" customFormat="1">
      <c r="B14198" s="494">
        <v>13983</v>
      </c>
      <c r="C14198" s="537" t="s">
        <v>200</v>
      </c>
      <c r="D14198" s="541" t="s">
        <v>14715</v>
      </c>
      <c r="E14198" s="540" t="s">
        <v>188</v>
      </c>
      <c r="F14198" s="496">
        <v>91.409999999999997</v>
      </c>
    </row>
    <row r="14199" s="489" customFormat="1">
      <c r="B14199" s="494">
        <v>13416</v>
      </c>
      <c r="C14199" s="537" t="s">
        <v>200</v>
      </c>
      <c r="D14199" s="541" t="s">
        <v>14716</v>
      </c>
      <c r="E14199" s="540" t="s">
        <v>188</v>
      </c>
      <c r="F14199" s="496">
        <v>81.189999999999998</v>
      </c>
    </row>
    <row r="14200" s="489" customFormat="1">
      <c r="B14200" s="494">
        <v>40329</v>
      </c>
      <c r="C14200" s="537" t="s">
        <v>200</v>
      </c>
      <c r="D14200" s="541" t="s">
        <v>14717</v>
      </c>
      <c r="E14200" s="540" t="s">
        <v>188</v>
      </c>
      <c r="F14200" s="496">
        <v>15.5</v>
      </c>
    </row>
    <row r="14201" s="489" customFormat="1">
      <c r="B14201" s="494">
        <v>11823</v>
      </c>
      <c r="C14201" s="537" t="s">
        <v>200</v>
      </c>
      <c r="D14201" s="541" t="s">
        <v>14718</v>
      </c>
      <c r="E14201" s="540" t="s">
        <v>188</v>
      </c>
      <c r="F14201" s="496">
        <v>6.5300000000000002</v>
      </c>
    </row>
    <row r="14202" s="489" customFormat="1">
      <c r="B14202" s="494">
        <v>11822</v>
      </c>
      <c r="C14202" s="537" t="s">
        <v>200</v>
      </c>
      <c r="D14202" s="541" t="s">
        <v>14719</v>
      </c>
      <c r="E14202" s="540" t="s">
        <v>188</v>
      </c>
      <c r="F14202" s="496">
        <v>32.43</v>
      </c>
    </row>
    <row r="14203" s="489" customFormat="1">
      <c r="B14203" s="494">
        <v>11831</v>
      </c>
      <c r="C14203" s="537" t="s">
        <v>200</v>
      </c>
      <c r="D14203" s="541" t="s">
        <v>14720</v>
      </c>
      <c r="E14203" s="540" t="s">
        <v>188</v>
      </c>
      <c r="F14203" s="496">
        <v>19.510000000000002</v>
      </c>
    </row>
    <row r="14204" s="489" customFormat="1">
      <c r="B14204" s="494">
        <v>45249</v>
      </c>
      <c r="C14204" s="537" t="s">
        <v>200</v>
      </c>
      <c r="D14204" s="541" t="s">
        <v>14721</v>
      </c>
      <c r="E14204" s="540" t="s">
        <v>188</v>
      </c>
      <c r="F14204" s="496">
        <v>197.21000000000001</v>
      </c>
    </row>
    <row r="14205" s="489" customFormat="1">
      <c r="B14205" s="494">
        <v>7613</v>
      </c>
      <c r="C14205" s="537" t="s">
        <v>200</v>
      </c>
      <c r="D14205" s="541" t="s">
        <v>2518</v>
      </c>
      <c r="E14205" s="540" t="s">
        <v>188</v>
      </c>
      <c r="F14205" s="496"/>
    </row>
    <row r="14206" s="489" customFormat="1">
      <c r="B14206" s="494">
        <v>7619</v>
      </c>
      <c r="C14206" s="537" t="s">
        <v>200</v>
      </c>
      <c r="D14206" s="541" t="s">
        <v>2519</v>
      </c>
      <c r="E14206" s="540" t="s">
        <v>188</v>
      </c>
      <c r="F14206" s="496"/>
    </row>
    <row r="14207" s="489" customFormat="1">
      <c r="B14207" s="494">
        <v>12076</v>
      </c>
      <c r="C14207" s="537" t="s">
        <v>200</v>
      </c>
      <c r="D14207" s="541" t="s">
        <v>2520</v>
      </c>
      <c r="E14207" s="540" t="s">
        <v>188</v>
      </c>
      <c r="F14207" s="496"/>
    </row>
    <row r="14208" s="489" customFormat="1">
      <c r="B14208" s="494">
        <v>7614</v>
      </c>
      <c r="C14208" s="537" t="s">
        <v>200</v>
      </c>
      <c r="D14208" s="541" t="s">
        <v>2521</v>
      </c>
      <c r="E14208" s="540" t="s">
        <v>188</v>
      </c>
      <c r="F14208" s="496"/>
    </row>
    <row r="14209" s="489" customFormat="1">
      <c r="B14209" s="494">
        <v>7618</v>
      </c>
      <c r="C14209" s="537" t="s">
        <v>200</v>
      </c>
      <c r="D14209" s="541" t="s">
        <v>2522</v>
      </c>
      <c r="E14209" s="540" t="s">
        <v>188</v>
      </c>
      <c r="F14209" s="496"/>
    </row>
    <row r="14210" s="489" customFormat="1">
      <c r="B14210" s="494">
        <v>7620</v>
      </c>
      <c r="C14210" s="537" t="s">
        <v>200</v>
      </c>
      <c r="D14210" s="541" t="s">
        <v>2523</v>
      </c>
      <c r="E14210" s="540" t="s">
        <v>188</v>
      </c>
      <c r="F14210" s="496"/>
    </row>
    <row r="14211" s="489" customFormat="1">
      <c r="B14211" s="494">
        <v>7610</v>
      </c>
      <c r="C14211" s="537" t="s">
        <v>200</v>
      </c>
      <c r="D14211" s="541" t="s">
        <v>2524</v>
      </c>
      <c r="E14211" s="540" t="s">
        <v>188</v>
      </c>
      <c r="F14211" s="496"/>
    </row>
    <row r="14212" s="489" customFormat="1">
      <c r="B14212" s="494">
        <v>7615</v>
      </c>
      <c r="C14212" s="537" t="s">
        <v>200</v>
      </c>
      <c r="D14212" s="541" t="s">
        <v>2525</v>
      </c>
      <c r="E14212" s="540" t="s">
        <v>188</v>
      </c>
      <c r="F14212" s="496"/>
    </row>
    <row r="14213" s="489" customFormat="1">
      <c r="B14213" s="494">
        <v>7617</v>
      </c>
      <c r="C14213" s="537" t="s">
        <v>200</v>
      </c>
      <c r="D14213" s="541" t="s">
        <v>2526</v>
      </c>
      <c r="E14213" s="540" t="s">
        <v>188</v>
      </c>
      <c r="F14213" s="496"/>
    </row>
    <row r="14214" s="489" customFormat="1">
      <c r="B14214" s="494">
        <v>7616</v>
      </c>
      <c r="C14214" s="537" t="s">
        <v>200</v>
      </c>
      <c r="D14214" s="541" t="s">
        <v>2527</v>
      </c>
      <c r="E14214" s="540" t="s">
        <v>188</v>
      </c>
      <c r="F14214" s="496"/>
    </row>
    <row r="14215" s="489" customFormat="1">
      <c r="B14215" s="494">
        <v>7611</v>
      </c>
      <c r="C14215" s="537" t="s">
        <v>200</v>
      </c>
      <c r="D14215" s="541" t="s">
        <v>2528</v>
      </c>
      <c r="E14215" s="540" t="s">
        <v>188</v>
      </c>
      <c r="F14215" s="496"/>
    </row>
    <row r="14216" s="489" customFormat="1">
      <c r="B14216" s="494">
        <v>7612</v>
      </c>
      <c r="C14216" s="537" t="s">
        <v>200</v>
      </c>
      <c r="D14216" s="541" t="s">
        <v>2529</v>
      </c>
      <c r="E14216" s="540" t="s">
        <v>188</v>
      </c>
      <c r="F14216" s="496"/>
    </row>
    <row r="14217" s="489" customFormat="1">
      <c r="B14217" s="494">
        <v>37371</v>
      </c>
      <c r="C14217" s="537" t="s">
        <v>200</v>
      </c>
      <c r="D14217" s="541" t="s">
        <v>14722</v>
      </c>
      <c r="E14217" s="540" t="s">
        <v>157</v>
      </c>
      <c r="F14217" s="496">
        <v>0.85999999999999999</v>
      </c>
    </row>
    <row r="14218" s="489" customFormat="1">
      <c r="B14218" s="494">
        <v>40861</v>
      </c>
      <c r="C14218" s="537" t="s">
        <v>200</v>
      </c>
      <c r="D14218" s="541" t="s">
        <v>14723</v>
      </c>
      <c r="E14218" s="540" t="s">
        <v>185</v>
      </c>
      <c r="F14218" s="496">
        <v>162.40000000000001</v>
      </c>
    </row>
    <row r="14219" s="489" customFormat="1">
      <c r="B14219" s="494">
        <v>36509</v>
      </c>
      <c r="C14219" s="537" t="s">
        <v>200</v>
      </c>
      <c r="D14219" s="541" t="s">
        <v>2537</v>
      </c>
      <c r="E14219" s="540" t="s">
        <v>188</v>
      </c>
      <c r="F14219" s="496">
        <v>1166605.4299999999</v>
      </c>
    </row>
    <row r="14220" s="489" customFormat="1">
      <c r="B14220" s="494">
        <v>36510</v>
      </c>
      <c r="C14220" s="537" t="s">
        <v>200</v>
      </c>
      <c r="D14220" s="541" t="s">
        <v>2530</v>
      </c>
      <c r="E14220" s="540" t="s">
        <v>188</v>
      </c>
      <c r="F14220" s="496">
        <v>1148929.6100000001</v>
      </c>
    </row>
    <row r="14221" s="489" customFormat="1">
      <c r="B14221" s="494">
        <v>25020</v>
      </c>
      <c r="C14221" s="537" t="s">
        <v>200</v>
      </c>
      <c r="D14221" s="541" t="s">
        <v>2531</v>
      </c>
      <c r="E14221" s="540" t="s">
        <v>188</v>
      </c>
      <c r="F14221" s="496">
        <v>4733185.7800000003</v>
      </c>
    </row>
    <row r="14222" s="489" customFormat="1">
      <c r="B14222" s="494">
        <v>7622</v>
      </c>
      <c r="C14222" s="537" t="s">
        <v>200</v>
      </c>
      <c r="D14222" s="541" t="s">
        <v>2532</v>
      </c>
      <c r="E14222" s="540" t="s">
        <v>188</v>
      </c>
      <c r="F14222" s="496">
        <v>1114629.6499999999</v>
      </c>
    </row>
    <row r="14223" s="489" customFormat="1">
      <c r="B14223" s="494">
        <v>7624</v>
      </c>
      <c r="C14223" s="537" t="s">
        <v>200</v>
      </c>
      <c r="D14223" s="541" t="s">
        <v>2533</v>
      </c>
      <c r="E14223" s="540" t="s">
        <v>188</v>
      </c>
      <c r="F14223" s="496">
        <v>1445000</v>
      </c>
    </row>
    <row r="14224" s="489" customFormat="1">
      <c r="B14224" s="494">
        <v>7625</v>
      </c>
      <c r="C14224" s="537" t="s">
        <v>200</v>
      </c>
      <c r="D14224" s="541" t="s">
        <v>2534</v>
      </c>
      <c r="E14224" s="540" t="s">
        <v>188</v>
      </c>
      <c r="F14224" s="496">
        <v>1436161.9399999999</v>
      </c>
    </row>
    <row r="14225" s="489" customFormat="1">
      <c r="B14225" s="494">
        <v>7623</v>
      </c>
      <c r="C14225" s="537" t="s">
        <v>200</v>
      </c>
      <c r="D14225" s="541" t="s">
        <v>2535</v>
      </c>
      <c r="E14225" s="540" t="s">
        <v>188</v>
      </c>
      <c r="F14225" s="496">
        <v>4733185.7800000003</v>
      </c>
    </row>
    <row r="14226" s="489" customFormat="1">
      <c r="B14226" s="494">
        <v>36508</v>
      </c>
      <c r="C14226" s="537" t="s">
        <v>200</v>
      </c>
      <c r="D14226" s="541" t="s">
        <v>2536</v>
      </c>
      <c r="E14226" s="540" t="s">
        <v>188</v>
      </c>
      <c r="F14226" s="496">
        <v>2128701.46</v>
      </c>
    </row>
    <row r="14227" s="489" customFormat="1">
      <c r="B14227" s="494">
        <v>13238</v>
      </c>
      <c r="C14227" s="537" t="s">
        <v>200</v>
      </c>
      <c r="D14227" s="541" t="s">
        <v>2538</v>
      </c>
      <c r="E14227" s="540" t="s">
        <v>188</v>
      </c>
      <c r="F14227" s="496">
        <v>353271</v>
      </c>
    </row>
    <row r="14228" s="489" customFormat="1">
      <c r="B14228" s="494">
        <v>36511</v>
      </c>
      <c r="C14228" s="537" t="s">
        <v>200</v>
      </c>
      <c r="D14228" s="541" t="s">
        <v>2539</v>
      </c>
      <c r="E14228" s="540" t="s">
        <v>188</v>
      </c>
      <c r="F14228" s="496">
        <v>409345.77000000002</v>
      </c>
    </row>
    <row r="14229" s="489" customFormat="1">
      <c r="B14229" s="494">
        <v>36515</v>
      </c>
      <c r="C14229" s="537" t="s">
        <v>200</v>
      </c>
      <c r="D14229" s="541" t="s">
        <v>2540</v>
      </c>
      <c r="E14229" s="540" t="s">
        <v>188</v>
      </c>
      <c r="F14229" s="496">
        <v>120560.73</v>
      </c>
    </row>
    <row r="14230" s="489" customFormat="1">
      <c r="B14230" s="494">
        <v>10598</v>
      </c>
      <c r="C14230" s="537" t="s">
        <v>200</v>
      </c>
      <c r="D14230" s="541" t="s">
        <v>2541</v>
      </c>
      <c r="E14230" s="540" t="s">
        <v>188</v>
      </c>
      <c r="F14230" s="496">
        <v>195507.45000000001</v>
      </c>
    </row>
    <row r="14231" s="489" customFormat="1">
      <c r="B14231" s="494">
        <v>7640</v>
      </c>
      <c r="C14231" s="537" t="s">
        <v>200</v>
      </c>
      <c r="D14231" s="541" t="s">
        <v>2542</v>
      </c>
      <c r="E14231" s="540" t="s">
        <v>188</v>
      </c>
      <c r="F14231" s="496">
        <v>300000</v>
      </c>
    </row>
    <row r="14232" s="489" customFormat="1">
      <c r="B14232" s="494">
        <v>36513</v>
      </c>
      <c r="C14232" s="537" t="s">
        <v>200</v>
      </c>
      <c r="D14232" s="541" t="s">
        <v>14724</v>
      </c>
      <c r="E14232" s="540" t="s">
        <v>188</v>
      </c>
      <c r="F14232" s="496">
        <v>288995.31</v>
      </c>
    </row>
    <row r="14233" s="489" customFormat="1">
      <c r="B14233" s="494">
        <v>36514</v>
      </c>
      <c r="C14233" s="537" t="s">
        <v>200</v>
      </c>
      <c r="D14233" s="541" t="s">
        <v>2543</v>
      </c>
      <c r="E14233" s="540" t="s">
        <v>188</v>
      </c>
      <c r="F14233" s="496">
        <v>322429.89000000001</v>
      </c>
    </row>
    <row r="14234" s="489" customFormat="1">
      <c r="B14234" s="494">
        <v>11572</v>
      </c>
      <c r="C14234" s="537" t="s">
        <v>200</v>
      </c>
      <c r="D14234" s="541" t="s">
        <v>14725</v>
      </c>
      <c r="E14234" s="540" t="s">
        <v>188</v>
      </c>
      <c r="F14234" s="496">
        <v>34.859999999999999</v>
      </c>
    </row>
    <row r="14235" s="489" customFormat="1">
      <c r="B14235" s="495">
        <v>36149</v>
      </c>
      <c r="C14235" s="537" t="s">
        <v>200</v>
      </c>
      <c r="D14235" s="541" t="s">
        <v>2544</v>
      </c>
      <c r="E14235" s="540" t="s">
        <v>188</v>
      </c>
      <c r="F14235" s="496">
        <v>171.59999999999999</v>
      </c>
    </row>
    <row r="14236" s="489" customFormat="1">
      <c r="B14236" s="495">
        <v>42407</v>
      </c>
      <c r="C14236" s="537" t="s">
        <v>200</v>
      </c>
      <c r="D14236" s="541" t="s">
        <v>14726</v>
      </c>
      <c r="E14236" s="540" t="s">
        <v>143</v>
      </c>
      <c r="F14236" s="496">
        <v>5.6699999999999999</v>
      </c>
    </row>
    <row r="14237" s="489" customFormat="1">
      <c r="B14237" s="495">
        <v>45200</v>
      </c>
      <c r="C14237" s="537" t="s">
        <v>200</v>
      </c>
      <c r="D14237" s="541" t="s">
        <v>14727</v>
      </c>
      <c r="E14237" s="540" t="s">
        <v>188</v>
      </c>
      <c r="F14237" s="496">
        <v>31.59</v>
      </c>
    </row>
    <row r="14238" s="489" customFormat="1">
      <c r="B14238" s="494">
        <v>11581</v>
      </c>
      <c r="C14238" s="537" t="s">
        <v>200</v>
      </c>
      <c r="D14238" s="541" t="s">
        <v>14728</v>
      </c>
      <c r="E14238" s="540" t="s">
        <v>143</v>
      </c>
      <c r="F14238" s="496">
        <v>23.010000000000002</v>
      </c>
    </row>
    <row r="14239" s="489" customFormat="1">
      <c r="B14239" s="494">
        <v>43605</v>
      </c>
      <c r="C14239" s="537" t="s">
        <v>200</v>
      </c>
      <c r="D14239" s="541" t="s">
        <v>14729</v>
      </c>
      <c r="E14239" s="540" t="s">
        <v>143</v>
      </c>
      <c r="F14239" s="496">
        <v>47.079999999999998</v>
      </c>
    </row>
    <row r="14240" s="489" customFormat="1">
      <c r="B14240" s="494">
        <v>11580</v>
      </c>
      <c r="C14240" s="537" t="s">
        <v>200</v>
      </c>
      <c r="D14240" s="541" t="s">
        <v>14730</v>
      </c>
      <c r="E14240" s="540" t="s">
        <v>143</v>
      </c>
      <c r="F14240" s="496">
        <v>9.2300000000000004</v>
      </c>
    </row>
    <row r="14241" s="489" customFormat="1">
      <c r="B14241" s="494">
        <v>38386</v>
      </c>
      <c r="C14241" s="537" t="s">
        <v>200</v>
      </c>
      <c r="D14241" s="541" t="s">
        <v>14731</v>
      </c>
      <c r="E14241" s="540" t="s">
        <v>188</v>
      </c>
      <c r="F14241" s="496">
        <v>6.7000000000000002</v>
      </c>
    </row>
    <row r="14242" s="489" customFormat="1">
      <c r="B14242" s="494">
        <v>45231</v>
      </c>
      <c r="C14242" s="537" t="s">
        <v>200</v>
      </c>
      <c r="D14242" s="541" t="s">
        <v>14732</v>
      </c>
      <c r="E14242" s="540" t="s">
        <v>188</v>
      </c>
      <c r="F14242" s="496">
        <v>6.1200000000000001</v>
      </c>
    </row>
    <row r="14243" s="489" customFormat="1">
      <c r="B14243" s="494">
        <v>45232</v>
      </c>
      <c r="C14243" s="537" t="s">
        <v>200</v>
      </c>
      <c r="D14243" s="541" t="s">
        <v>14733</v>
      </c>
      <c r="E14243" s="540" t="s">
        <v>188</v>
      </c>
      <c r="F14243" s="496">
        <v>10.77</v>
      </c>
    </row>
    <row r="14244" s="489" customFormat="1">
      <c r="B14244" s="494">
        <v>10743</v>
      </c>
      <c r="C14244" s="537" t="s">
        <v>200</v>
      </c>
      <c r="D14244" s="541" t="s">
        <v>2545</v>
      </c>
      <c r="E14244" s="540" t="s">
        <v>188</v>
      </c>
      <c r="F14244" s="496">
        <v>469.45999999999998</v>
      </c>
    </row>
    <row r="14245" s="489" customFormat="1">
      <c r="B14245" s="494">
        <v>39848</v>
      </c>
      <c r="C14245" s="537" t="s">
        <v>200</v>
      </c>
      <c r="D14245" s="541" t="s">
        <v>2546</v>
      </c>
      <c r="E14245" s="540" t="s">
        <v>143</v>
      </c>
      <c r="F14245" s="496"/>
    </row>
    <row r="14246" s="489" customFormat="1">
      <c r="B14246" s="494">
        <v>7667</v>
      </c>
      <c r="C14246" s="537" t="s">
        <v>200</v>
      </c>
      <c r="D14246" s="541" t="s">
        <v>2657</v>
      </c>
      <c r="E14246" s="540" t="s">
        <v>143</v>
      </c>
      <c r="F14246" s="496"/>
    </row>
    <row r="14247" s="489" customFormat="1">
      <c r="B14247" s="494">
        <v>7660</v>
      </c>
      <c r="C14247" s="537" t="s">
        <v>200</v>
      </c>
      <c r="D14247" s="541" t="s">
        <v>2658</v>
      </c>
      <c r="E14247" s="540" t="s">
        <v>143</v>
      </c>
      <c r="F14247" s="496"/>
    </row>
    <row r="14248" s="489" customFormat="1">
      <c r="B14248" s="494">
        <v>7676</v>
      </c>
      <c r="C14248" s="537" t="s">
        <v>200</v>
      </c>
      <c r="D14248" s="541" t="s">
        <v>2659</v>
      </c>
      <c r="E14248" s="540" t="s">
        <v>143</v>
      </c>
      <c r="F14248" s="496"/>
    </row>
    <row r="14249" s="489" customFormat="1">
      <c r="B14249" s="494">
        <v>20999</v>
      </c>
      <c r="C14249" s="537" t="s">
        <v>200</v>
      </c>
      <c r="D14249" s="541" t="s">
        <v>2547</v>
      </c>
      <c r="E14249" s="540" t="s">
        <v>143</v>
      </c>
      <c r="F14249" s="496">
        <v>15</v>
      </c>
    </row>
    <row r="14250" s="489" customFormat="1">
      <c r="B14250" s="494">
        <v>21001</v>
      </c>
      <c r="C14250" s="537" t="s">
        <v>200</v>
      </c>
      <c r="D14250" s="541" t="s">
        <v>2548</v>
      </c>
      <c r="E14250" s="540" t="s">
        <v>143</v>
      </c>
      <c r="F14250" s="496">
        <v>28</v>
      </c>
    </row>
    <row r="14251" s="489" customFormat="1">
      <c r="B14251" s="494">
        <v>21003</v>
      </c>
      <c r="C14251" s="537" t="s">
        <v>200</v>
      </c>
      <c r="D14251" s="541" t="s">
        <v>2549</v>
      </c>
      <c r="E14251" s="540" t="s">
        <v>143</v>
      </c>
      <c r="F14251" s="496">
        <v>46.009999999999998</v>
      </c>
    </row>
    <row r="14252" s="489" customFormat="1">
      <c r="B14252" s="494">
        <v>21006</v>
      </c>
      <c r="C14252" s="537" t="s">
        <v>200</v>
      </c>
      <c r="D14252" s="541" t="s">
        <v>2550</v>
      </c>
      <c r="E14252" s="540" t="s">
        <v>143</v>
      </c>
      <c r="F14252" s="496">
        <v>97.650000000000006</v>
      </c>
    </row>
    <row r="14253" s="489" customFormat="1">
      <c r="B14253" s="494">
        <v>21019</v>
      </c>
      <c r="C14253" s="537" t="s">
        <v>200</v>
      </c>
      <c r="D14253" s="541" t="s">
        <v>2551</v>
      </c>
      <c r="E14253" s="540" t="s">
        <v>143</v>
      </c>
      <c r="F14253" s="496">
        <v>33.939999999999998</v>
      </c>
    </row>
    <row r="14254" s="489" customFormat="1">
      <c r="B14254" s="494">
        <v>21021</v>
      </c>
      <c r="C14254" s="537" t="s">
        <v>200</v>
      </c>
      <c r="D14254" s="541" t="s">
        <v>2552</v>
      </c>
      <c r="E14254" s="540" t="s">
        <v>143</v>
      </c>
      <c r="F14254" s="496">
        <v>53.659999999999997</v>
      </c>
    </row>
    <row r="14255" s="489" customFormat="1">
      <c r="B14255" s="494">
        <v>21024</v>
      </c>
      <c r="C14255" s="537" t="s">
        <v>200</v>
      </c>
      <c r="D14255" s="541" t="s">
        <v>2553</v>
      </c>
      <c r="E14255" s="540" t="s">
        <v>143</v>
      </c>
      <c r="F14255" s="496">
        <v>114.95999999999999</v>
      </c>
    </row>
    <row r="14256" s="489" customFormat="1">
      <c r="B14256" s="494">
        <v>40624</v>
      </c>
      <c r="C14256" s="537" t="s">
        <v>200</v>
      </c>
      <c r="D14256" s="541" t="s">
        <v>2554</v>
      </c>
      <c r="E14256" s="540" t="s">
        <v>143</v>
      </c>
      <c r="F14256" s="496"/>
    </row>
    <row r="14257" s="489" customFormat="1">
      <c r="B14257" s="494">
        <v>42575</v>
      </c>
      <c r="C14257" s="537" t="s">
        <v>200</v>
      </c>
      <c r="D14257" s="541" t="s">
        <v>14734</v>
      </c>
      <c r="E14257" s="540" t="s">
        <v>143</v>
      </c>
      <c r="F14257" s="496"/>
    </row>
    <row r="14258" s="489" customFormat="1">
      <c r="B14258" s="494">
        <v>42574</v>
      </c>
      <c r="C14258" s="537" t="s">
        <v>200</v>
      </c>
      <c r="D14258" s="541" t="s">
        <v>14735</v>
      </c>
      <c r="E14258" s="540" t="s">
        <v>143</v>
      </c>
      <c r="F14258" s="496"/>
    </row>
    <row r="14259" s="489" customFormat="1">
      <c r="B14259" s="494">
        <v>13127</v>
      </c>
      <c r="C14259" s="537" t="s">
        <v>200</v>
      </c>
      <c r="D14259" s="541" t="s">
        <v>2555</v>
      </c>
      <c r="E14259" s="540" t="s">
        <v>143</v>
      </c>
      <c r="F14259" s="496"/>
    </row>
    <row r="14260" s="489" customFormat="1">
      <c r="B14260" s="494">
        <v>13137</v>
      </c>
      <c r="C14260" s="537" t="s">
        <v>200</v>
      </c>
      <c r="D14260" s="541" t="s">
        <v>2556</v>
      </c>
      <c r="E14260" s="540" t="s">
        <v>143</v>
      </c>
      <c r="F14260" s="496"/>
    </row>
    <row r="14261" s="489" customFormat="1">
      <c r="B14261" s="494">
        <v>20989</v>
      </c>
      <c r="C14261" s="537" t="s">
        <v>200</v>
      </c>
      <c r="D14261" s="541" t="s">
        <v>2557</v>
      </c>
      <c r="E14261" s="540" t="s">
        <v>143</v>
      </c>
      <c r="F14261" s="496"/>
    </row>
    <row r="14262" s="489" customFormat="1">
      <c r="B14262" s="494">
        <v>21147</v>
      </c>
      <c r="C14262" s="537" t="s">
        <v>200</v>
      </c>
      <c r="D14262" s="541" t="s">
        <v>2558</v>
      </c>
      <c r="E14262" s="540" t="s">
        <v>143</v>
      </c>
      <c r="F14262" s="496"/>
    </row>
    <row r="14263" s="489" customFormat="1">
      <c r="B14263" s="494">
        <v>21148</v>
      </c>
      <c r="C14263" s="537" t="s">
        <v>200</v>
      </c>
      <c r="D14263" s="541" t="s">
        <v>2559</v>
      </c>
      <c r="E14263" s="540" t="s">
        <v>143</v>
      </c>
      <c r="F14263" s="496"/>
    </row>
    <row r="14264" s="489" customFormat="1">
      <c r="B14264" s="494">
        <v>20984</v>
      </c>
      <c r="C14264" s="537" t="s">
        <v>200</v>
      </c>
      <c r="D14264" s="541" t="s">
        <v>2560</v>
      </c>
      <c r="E14264" s="540" t="s">
        <v>143</v>
      </c>
      <c r="F14264" s="496"/>
    </row>
    <row r="14265" s="489" customFormat="1">
      <c r="B14265" s="494">
        <v>13042</v>
      </c>
      <c r="C14265" s="537" t="s">
        <v>200</v>
      </c>
      <c r="D14265" s="541" t="s">
        <v>14736</v>
      </c>
      <c r="E14265" s="540" t="s">
        <v>143</v>
      </c>
      <c r="F14265" s="496"/>
    </row>
    <row r="14266" s="489" customFormat="1">
      <c r="B14266" s="494">
        <v>42576</v>
      </c>
      <c r="C14266" s="537" t="s">
        <v>200</v>
      </c>
      <c r="D14266" s="541" t="s">
        <v>14737</v>
      </c>
      <c r="E14266" s="540" t="s">
        <v>143</v>
      </c>
      <c r="F14266" s="496"/>
    </row>
    <row r="14267" s="489" customFormat="1">
      <c r="B14267" s="494">
        <v>21150</v>
      </c>
      <c r="C14267" s="537" t="s">
        <v>200</v>
      </c>
      <c r="D14267" s="541" t="s">
        <v>2561</v>
      </c>
      <c r="E14267" s="540" t="s">
        <v>143</v>
      </c>
      <c r="F14267" s="496"/>
    </row>
    <row r="14268" s="489" customFormat="1">
      <c r="B14268" s="494">
        <v>13141</v>
      </c>
      <c r="C14268" s="537" t="s">
        <v>200</v>
      </c>
      <c r="D14268" s="541" t="s">
        <v>2562</v>
      </c>
      <c r="E14268" s="540" t="s">
        <v>143</v>
      </c>
      <c r="F14268" s="496"/>
    </row>
    <row r="14269" s="489" customFormat="1">
      <c r="B14269" s="494">
        <v>21151</v>
      </c>
      <c r="C14269" s="537" t="s">
        <v>200</v>
      </c>
      <c r="D14269" s="541" t="s">
        <v>2563</v>
      </c>
      <c r="E14269" s="540" t="s">
        <v>143</v>
      </c>
      <c r="F14269" s="496"/>
    </row>
    <row r="14270" s="489" customFormat="1">
      <c r="B14270" s="494">
        <v>13142</v>
      </c>
      <c r="C14270" s="537" t="s">
        <v>200</v>
      </c>
      <c r="D14270" s="541" t="s">
        <v>2564</v>
      </c>
      <c r="E14270" s="540" t="s">
        <v>143</v>
      </c>
      <c r="F14270" s="496"/>
    </row>
    <row r="14271" s="489" customFormat="1">
      <c r="B14271" s="494">
        <v>42577</v>
      </c>
      <c r="C14271" s="537" t="s">
        <v>200</v>
      </c>
      <c r="D14271" s="541" t="s">
        <v>14738</v>
      </c>
      <c r="E14271" s="540" t="s">
        <v>143</v>
      </c>
      <c r="F14271" s="496"/>
    </row>
    <row r="14272" s="489" customFormat="1">
      <c r="B14272" s="494">
        <v>20994</v>
      </c>
      <c r="C14272" s="537" t="s">
        <v>200</v>
      </c>
      <c r="D14272" s="541" t="s">
        <v>2565</v>
      </c>
      <c r="E14272" s="540" t="s">
        <v>143</v>
      </c>
      <c r="F14272" s="496"/>
    </row>
    <row r="14273" s="489" customFormat="1">
      <c r="B14273" s="494">
        <v>7672</v>
      </c>
      <c r="C14273" s="537" t="s">
        <v>200</v>
      </c>
      <c r="D14273" s="541" t="s">
        <v>14739</v>
      </c>
      <c r="E14273" s="540" t="s">
        <v>143</v>
      </c>
      <c r="F14273" s="496"/>
    </row>
    <row r="14274" s="489" customFormat="1">
      <c r="B14274" s="494">
        <v>20995</v>
      </c>
      <c r="C14274" s="537" t="s">
        <v>200</v>
      </c>
      <c r="D14274" s="541" t="s">
        <v>2566</v>
      </c>
      <c r="E14274" s="540" t="s">
        <v>143</v>
      </c>
      <c r="F14274" s="496"/>
    </row>
    <row r="14275" s="489" customFormat="1">
      <c r="B14275" s="494">
        <v>7690</v>
      </c>
      <c r="C14275" s="537" t="s">
        <v>200</v>
      </c>
      <c r="D14275" s="541" t="s">
        <v>14740</v>
      </c>
      <c r="E14275" s="540" t="s">
        <v>143</v>
      </c>
      <c r="F14275" s="496"/>
    </row>
    <row r="14276" s="489" customFormat="1">
      <c r="B14276" s="494">
        <v>20980</v>
      </c>
      <c r="C14276" s="537" t="s">
        <v>200</v>
      </c>
      <c r="D14276" s="541" t="s">
        <v>2567</v>
      </c>
      <c r="E14276" s="540" t="s">
        <v>143</v>
      </c>
      <c r="F14276" s="496"/>
    </row>
    <row r="14277" s="489" customFormat="1">
      <c r="B14277" s="494">
        <v>7661</v>
      </c>
      <c r="C14277" s="537" t="s">
        <v>200</v>
      </c>
      <c r="D14277" s="541" t="s">
        <v>2568</v>
      </c>
      <c r="E14277" s="540" t="s">
        <v>143</v>
      </c>
      <c r="F14277" s="496"/>
    </row>
    <row r="14278" s="489" customFormat="1">
      <c r="B14278" s="494">
        <v>21016</v>
      </c>
      <c r="C14278" s="537" t="s">
        <v>200</v>
      </c>
      <c r="D14278" s="541" t="s">
        <v>14741</v>
      </c>
      <c r="E14278" s="540" t="s">
        <v>143</v>
      </c>
      <c r="F14278" s="496">
        <v>222.55000000000001</v>
      </c>
    </row>
    <row r="14279" s="489" customFormat="1">
      <c r="B14279" s="495">
        <v>21008</v>
      </c>
      <c r="C14279" s="537" t="s">
        <v>200</v>
      </c>
      <c r="D14279" s="541" t="s">
        <v>14742</v>
      </c>
      <c r="E14279" s="540" t="s">
        <v>143</v>
      </c>
      <c r="F14279" s="496">
        <v>26</v>
      </c>
    </row>
    <row r="14280" s="489" customFormat="1">
      <c r="B14280" s="495">
        <v>21009</v>
      </c>
      <c r="C14280" s="537" t="s">
        <v>200</v>
      </c>
      <c r="D14280" s="541" t="s">
        <v>14743</v>
      </c>
      <c r="E14280" s="540" t="s">
        <v>143</v>
      </c>
      <c r="F14280" s="496">
        <v>33.850000000000001</v>
      </c>
    </row>
    <row r="14281" s="489" customFormat="1">
      <c r="B14281" s="495">
        <v>21010</v>
      </c>
      <c r="C14281" s="537" t="s">
        <v>200</v>
      </c>
      <c r="D14281" s="541" t="s">
        <v>14744</v>
      </c>
      <c r="E14281" s="540" t="s">
        <v>143</v>
      </c>
      <c r="F14281" s="496">
        <v>45.450000000000003</v>
      </c>
    </row>
    <row r="14282" s="489" customFormat="1">
      <c r="B14282" s="494">
        <v>21011</v>
      </c>
      <c r="C14282" s="537" t="s">
        <v>200</v>
      </c>
      <c r="D14282" s="541" t="s">
        <v>14745</v>
      </c>
      <c r="E14282" s="540" t="s">
        <v>143</v>
      </c>
      <c r="F14282" s="496">
        <v>66.239999999999995</v>
      </c>
    </row>
    <row r="14283" s="489" customFormat="1">
      <c r="B14283" s="494">
        <v>21012</v>
      </c>
      <c r="C14283" s="537" t="s">
        <v>200</v>
      </c>
      <c r="D14283" s="541" t="s">
        <v>14746</v>
      </c>
      <c r="E14283" s="540" t="s">
        <v>143</v>
      </c>
      <c r="F14283" s="496">
        <v>73.200000000000003</v>
      </c>
    </row>
    <row r="14284" s="489" customFormat="1">
      <c r="B14284" s="494">
        <v>21013</v>
      </c>
      <c r="C14284" s="537" t="s">
        <v>200</v>
      </c>
      <c r="D14284" s="541" t="s">
        <v>14747</v>
      </c>
      <c r="E14284" s="540" t="s">
        <v>143</v>
      </c>
      <c r="F14284" s="496">
        <v>95.530000000000001</v>
      </c>
    </row>
    <row r="14285" s="489" customFormat="1">
      <c r="B14285" s="494">
        <v>21014</v>
      </c>
      <c r="C14285" s="537" t="s">
        <v>200</v>
      </c>
      <c r="D14285" s="541" t="s">
        <v>14748</v>
      </c>
      <c r="E14285" s="540" t="s">
        <v>143</v>
      </c>
      <c r="F14285" s="496">
        <v>133.66</v>
      </c>
    </row>
    <row r="14286" s="489" customFormat="1">
      <c r="B14286" s="494">
        <v>21015</v>
      </c>
      <c r="C14286" s="537" t="s">
        <v>200</v>
      </c>
      <c r="D14286" s="541" t="s">
        <v>14749</v>
      </c>
      <c r="E14286" s="540" t="s">
        <v>143</v>
      </c>
      <c r="F14286" s="496">
        <v>153.56</v>
      </c>
    </row>
    <row r="14287" s="489" customFormat="1">
      <c r="B14287" s="494">
        <v>40626</v>
      </c>
      <c r="C14287" s="537" t="s">
        <v>200</v>
      </c>
      <c r="D14287" s="541" t="s">
        <v>2572</v>
      </c>
      <c r="E14287" s="540" t="s">
        <v>143</v>
      </c>
      <c r="F14287" s="496">
        <v>50.020000000000003</v>
      </c>
    </row>
    <row r="14288" s="489" customFormat="1">
      <c r="B14288" s="494">
        <v>7697</v>
      </c>
      <c r="C14288" s="537" t="s">
        <v>200</v>
      </c>
      <c r="D14288" s="541" t="s">
        <v>2569</v>
      </c>
      <c r="E14288" s="540" t="s">
        <v>143</v>
      </c>
      <c r="F14288" s="496">
        <v>73.280000000000001</v>
      </c>
    </row>
    <row r="14289" s="489" customFormat="1">
      <c r="B14289" s="494">
        <v>7698</v>
      </c>
      <c r="C14289" s="537" t="s">
        <v>200</v>
      </c>
      <c r="D14289" s="541" t="s">
        <v>2570</v>
      </c>
      <c r="E14289" s="540" t="s">
        <v>143</v>
      </c>
      <c r="F14289" s="496">
        <v>63.079999999999998</v>
      </c>
    </row>
    <row r="14290" s="489" customFormat="1">
      <c r="B14290" s="494">
        <v>7691</v>
      </c>
      <c r="C14290" s="537" t="s">
        <v>200</v>
      </c>
      <c r="D14290" s="541" t="s">
        <v>2571</v>
      </c>
      <c r="E14290" s="540" t="s">
        <v>143</v>
      </c>
      <c r="F14290" s="496">
        <v>26.649999999999999</v>
      </c>
    </row>
    <row r="14291" s="489" customFormat="1">
      <c r="B14291" s="494">
        <v>7696</v>
      </c>
      <c r="C14291" s="537" t="s">
        <v>200</v>
      </c>
      <c r="D14291" s="541" t="s">
        <v>2574</v>
      </c>
      <c r="E14291" s="540" t="s">
        <v>143</v>
      </c>
      <c r="F14291" s="496">
        <v>105.67</v>
      </c>
    </row>
    <row r="14292" s="489" customFormat="1">
      <c r="B14292" s="494">
        <v>7701</v>
      </c>
      <c r="C14292" s="537" t="s">
        <v>200</v>
      </c>
      <c r="D14292" s="541" t="s">
        <v>2573</v>
      </c>
      <c r="E14292" s="540" t="s">
        <v>143</v>
      </c>
      <c r="F14292" s="496">
        <v>131.13</v>
      </c>
    </row>
    <row r="14293" s="489" customFormat="1">
      <c r="B14293" s="494">
        <v>7694</v>
      </c>
      <c r="C14293" s="537" t="s">
        <v>200</v>
      </c>
      <c r="D14293" s="541" t="s">
        <v>2576</v>
      </c>
      <c r="E14293" s="540" t="s">
        <v>143</v>
      </c>
      <c r="F14293" s="496">
        <v>176.46000000000001</v>
      </c>
    </row>
    <row r="14294" s="489" customFormat="1">
      <c r="B14294" s="494">
        <v>7700</v>
      </c>
      <c r="C14294" s="537" t="s">
        <v>200</v>
      </c>
      <c r="D14294" s="541" t="s">
        <v>2575</v>
      </c>
      <c r="E14294" s="540" t="s">
        <v>143</v>
      </c>
      <c r="F14294" s="496">
        <v>33.710000000000001</v>
      </c>
    </row>
    <row r="14295" s="489" customFormat="1">
      <c r="B14295" s="494">
        <v>7693</v>
      </c>
      <c r="C14295" s="537" t="s">
        <v>200</v>
      </c>
      <c r="D14295" s="541" t="s">
        <v>2577</v>
      </c>
      <c r="E14295" s="540" t="s">
        <v>143</v>
      </c>
      <c r="F14295" s="496">
        <v>243.02000000000001</v>
      </c>
    </row>
    <row r="14296" s="489" customFormat="1">
      <c r="B14296" s="494">
        <v>7692</v>
      </c>
      <c r="C14296" s="537" t="s">
        <v>200</v>
      </c>
      <c r="D14296" s="541" t="s">
        <v>2578</v>
      </c>
      <c r="E14296" s="540" t="s">
        <v>143</v>
      </c>
      <c r="F14296" s="496">
        <v>363.85000000000002</v>
      </c>
    </row>
    <row r="14297" s="489" customFormat="1">
      <c r="B14297" s="494">
        <v>7695</v>
      </c>
      <c r="C14297" s="537" t="s">
        <v>200</v>
      </c>
      <c r="D14297" s="541" t="s">
        <v>2579</v>
      </c>
      <c r="E14297" s="540" t="s">
        <v>143</v>
      </c>
      <c r="F14297" s="496">
        <v>394.60000000000002</v>
      </c>
    </row>
    <row r="14298" s="489" customFormat="1">
      <c r="B14298" s="494">
        <v>13356</v>
      </c>
      <c r="C14298" s="537" t="s">
        <v>200</v>
      </c>
      <c r="D14298" s="541" t="s">
        <v>2580</v>
      </c>
      <c r="E14298" s="540" t="s">
        <v>143</v>
      </c>
      <c r="F14298" s="496">
        <v>28.609999999999999</v>
      </c>
    </row>
    <row r="14299" s="489" customFormat="1">
      <c r="B14299" s="494">
        <v>36365</v>
      </c>
      <c r="C14299" s="537" t="s">
        <v>200</v>
      </c>
      <c r="D14299" s="541" t="s">
        <v>14750</v>
      </c>
      <c r="E14299" s="540" t="s">
        <v>143</v>
      </c>
      <c r="F14299" s="496">
        <v>42.149999999999999</v>
      </c>
    </row>
    <row r="14300" s="489" customFormat="1">
      <c r="B14300" s="495">
        <v>41930</v>
      </c>
      <c r="C14300" s="537" t="s">
        <v>200</v>
      </c>
      <c r="D14300" s="541" t="s">
        <v>2581</v>
      </c>
      <c r="E14300" s="540" t="s">
        <v>143</v>
      </c>
      <c r="F14300" s="496">
        <v>140.38</v>
      </c>
    </row>
    <row r="14301" s="489" customFormat="1">
      <c r="B14301" s="495">
        <v>41931</v>
      </c>
      <c r="C14301" s="537" t="s">
        <v>200</v>
      </c>
      <c r="D14301" s="541" t="s">
        <v>2582</v>
      </c>
      <c r="E14301" s="540" t="s">
        <v>143</v>
      </c>
      <c r="F14301" s="496">
        <v>219.87</v>
      </c>
    </row>
    <row r="14302" s="489" customFormat="1">
      <c r="B14302" s="495">
        <v>41932</v>
      </c>
      <c r="C14302" s="537" t="s">
        <v>200</v>
      </c>
      <c r="D14302" s="541" t="s">
        <v>2583</v>
      </c>
      <c r="E14302" s="540" t="s">
        <v>143</v>
      </c>
      <c r="F14302" s="496">
        <v>338.42000000000002</v>
      </c>
    </row>
    <row r="14303" s="489" customFormat="1">
      <c r="B14303" s="495">
        <v>41933</v>
      </c>
      <c r="C14303" s="537" t="s">
        <v>200</v>
      </c>
      <c r="D14303" s="541" t="s">
        <v>2584</v>
      </c>
      <c r="E14303" s="540" t="s">
        <v>143</v>
      </c>
      <c r="F14303" s="496">
        <v>478.26999999999998</v>
      </c>
    </row>
    <row r="14304" s="489" customFormat="1">
      <c r="B14304" s="494">
        <v>41934</v>
      </c>
      <c r="C14304" s="537" t="s">
        <v>200</v>
      </c>
      <c r="D14304" s="541" t="s">
        <v>2585</v>
      </c>
      <c r="E14304" s="540" t="s">
        <v>143</v>
      </c>
      <c r="F14304" s="496">
        <v>557.00999999999999</v>
      </c>
    </row>
    <row r="14305" s="489" customFormat="1">
      <c r="B14305" s="495">
        <v>41936</v>
      </c>
      <c r="C14305" s="537" t="s">
        <v>200</v>
      </c>
      <c r="D14305" s="541" t="s">
        <v>14751</v>
      </c>
      <c r="E14305" s="540" t="s">
        <v>143</v>
      </c>
      <c r="F14305" s="496">
        <v>82.659999999999997</v>
      </c>
    </row>
    <row r="14306" s="489" customFormat="1">
      <c r="B14306" s="494">
        <v>44812</v>
      </c>
      <c r="C14306" s="537" t="s">
        <v>200</v>
      </c>
      <c r="D14306" s="541" t="s">
        <v>14752</v>
      </c>
      <c r="E14306" s="540" t="s">
        <v>143</v>
      </c>
      <c r="F14306" s="496">
        <v>353.49000000000001</v>
      </c>
    </row>
    <row r="14307" s="489" customFormat="1">
      <c r="B14307" s="494">
        <v>41785</v>
      </c>
      <c r="C14307" s="537" t="s">
        <v>200</v>
      </c>
      <c r="D14307" s="541" t="s">
        <v>14753</v>
      </c>
      <c r="E14307" s="540" t="s">
        <v>143</v>
      </c>
      <c r="F14307" s="496">
        <v>1310.03</v>
      </c>
    </row>
    <row r="14308" s="489" customFormat="1">
      <c r="B14308" s="494">
        <v>41781</v>
      </c>
      <c r="C14308" s="537" t="s">
        <v>200</v>
      </c>
      <c r="D14308" s="541" t="s">
        <v>14754</v>
      </c>
      <c r="E14308" s="540" t="s">
        <v>143</v>
      </c>
      <c r="F14308" s="496">
        <v>236.53999999999999</v>
      </c>
    </row>
    <row r="14309" s="489" customFormat="1">
      <c r="B14309" s="494">
        <v>41783</v>
      </c>
      <c r="C14309" s="537" t="s">
        <v>200</v>
      </c>
      <c r="D14309" s="541" t="s">
        <v>14755</v>
      </c>
      <c r="E14309" s="540" t="s">
        <v>143</v>
      </c>
      <c r="F14309" s="496">
        <v>850.39999999999998</v>
      </c>
    </row>
    <row r="14310" s="489" customFormat="1">
      <c r="B14310" s="494">
        <v>41786</v>
      </c>
      <c r="C14310" s="537" t="s">
        <v>200</v>
      </c>
      <c r="D14310" s="541" t="s">
        <v>14756</v>
      </c>
      <c r="E14310" s="540" t="s">
        <v>143</v>
      </c>
      <c r="F14310" s="496">
        <v>1810.54</v>
      </c>
    </row>
    <row r="14311" s="489" customFormat="1">
      <c r="B14311" s="494">
        <v>41779</v>
      </c>
      <c r="C14311" s="537" t="s">
        <v>200</v>
      </c>
      <c r="D14311" s="541" t="s">
        <v>14757</v>
      </c>
      <c r="E14311" s="540" t="s">
        <v>143</v>
      </c>
      <c r="F14311" s="496">
        <v>93.159999999999997</v>
      </c>
    </row>
    <row r="14312" s="489" customFormat="1">
      <c r="B14312" s="494">
        <v>41780</v>
      </c>
      <c r="C14312" s="537" t="s">
        <v>200</v>
      </c>
      <c r="D14312" s="541" t="s">
        <v>14758</v>
      </c>
      <c r="E14312" s="540" t="s">
        <v>143</v>
      </c>
      <c r="F14312" s="496">
        <v>145.94999999999999</v>
      </c>
    </row>
    <row r="14313" s="489" customFormat="1">
      <c r="B14313" s="494">
        <v>41782</v>
      </c>
      <c r="C14313" s="537" t="s">
        <v>200</v>
      </c>
      <c r="D14313" s="541" t="s">
        <v>14759</v>
      </c>
      <c r="E14313" s="540" t="s">
        <v>143</v>
      </c>
      <c r="F14313" s="496">
        <v>522.83000000000004</v>
      </c>
    </row>
    <row r="14314" s="489" customFormat="1">
      <c r="B14314" s="494">
        <v>38130</v>
      </c>
      <c r="C14314" s="537" t="s">
        <v>200</v>
      </c>
      <c r="D14314" s="541" t="s">
        <v>2586</v>
      </c>
      <c r="E14314" s="540" t="s">
        <v>143</v>
      </c>
      <c r="F14314" s="496">
        <v>46.789999999999999</v>
      </c>
    </row>
    <row r="14315" s="489" customFormat="1">
      <c r="B14315" s="494">
        <v>44260</v>
      </c>
      <c r="C14315" s="537" t="s">
        <v>200</v>
      </c>
      <c r="D14315" s="541" t="s">
        <v>14760</v>
      </c>
      <c r="E14315" s="540" t="s">
        <v>143</v>
      </c>
      <c r="F14315" s="496">
        <v>442.81999999999999</v>
      </c>
    </row>
    <row r="14316" s="489" customFormat="1">
      <c r="B14316" s="494">
        <v>21123</v>
      </c>
      <c r="C14316" s="537" t="s">
        <v>200</v>
      </c>
      <c r="D14316" s="541" t="s">
        <v>2587</v>
      </c>
      <c r="E14316" s="540" t="s">
        <v>143</v>
      </c>
      <c r="F14316" s="496">
        <v>13.02</v>
      </c>
    </row>
    <row r="14317" s="489" customFormat="1">
      <c r="B14317" s="494">
        <v>21124</v>
      </c>
      <c r="C14317" s="537" t="s">
        <v>200</v>
      </c>
      <c r="D14317" s="541" t="s">
        <v>2588</v>
      </c>
      <c r="E14317" s="540" t="s">
        <v>143</v>
      </c>
      <c r="F14317" s="496">
        <v>20.800000000000001</v>
      </c>
    </row>
    <row r="14318" s="489" customFormat="1">
      <c r="B14318" s="494">
        <v>21125</v>
      </c>
      <c r="C14318" s="537" t="s">
        <v>200</v>
      </c>
      <c r="D14318" s="541" t="s">
        <v>2589</v>
      </c>
      <c r="E14318" s="540" t="s">
        <v>143</v>
      </c>
      <c r="F14318" s="496">
        <v>35.82</v>
      </c>
    </row>
    <row r="14319" s="489" customFormat="1">
      <c r="B14319" s="494">
        <v>38028</v>
      </c>
      <c r="C14319" s="537" t="s">
        <v>200</v>
      </c>
      <c r="D14319" s="541" t="s">
        <v>2590</v>
      </c>
      <c r="E14319" s="540" t="s">
        <v>143</v>
      </c>
      <c r="F14319" s="496">
        <v>62.630000000000003</v>
      </c>
    </row>
    <row r="14320" s="489" customFormat="1">
      <c r="B14320" s="494">
        <v>38029</v>
      </c>
      <c r="C14320" s="537" t="s">
        <v>200</v>
      </c>
      <c r="D14320" s="541" t="s">
        <v>2591</v>
      </c>
      <c r="E14320" s="540" t="s">
        <v>143</v>
      </c>
      <c r="F14320" s="496">
        <v>91.670000000000002</v>
      </c>
    </row>
    <row r="14321" s="489" customFormat="1">
      <c r="B14321" s="494">
        <v>38030</v>
      </c>
      <c r="C14321" s="537" t="s">
        <v>200</v>
      </c>
      <c r="D14321" s="541" t="s">
        <v>2592</v>
      </c>
      <c r="E14321" s="540" t="s">
        <v>143</v>
      </c>
      <c r="F14321" s="496">
        <v>148.24000000000001</v>
      </c>
    </row>
    <row r="14322" s="489" customFormat="1">
      <c r="B14322" s="494">
        <v>38031</v>
      </c>
      <c r="C14322" s="537" t="s">
        <v>200</v>
      </c>
      <c r="D14322" s="541" t="s">
        <v>2593</v>
      </c>
      <c r="E14322" s="540" t="s">
        <v>143</v>
      </c>
      <c r="F14322" s="496">
        <v>232.66999999999999</v>
      </c>
    </row>
    <row r="14323" s="489" customFormat="1">
      <c r="B14323" s="494">
        <v>39735</v>
      </c>
      <c r="C14323" s="537" t="s">
        <v>200</v>
      </c>
      <c r="D14323" s="541" t="s">
        <v>14761</v>
      </c>
      <c r="E14323" s="540" t="s">
        <v>143</v>
      </c>
      <c r="F14323" s="496">
        <v>73.25</v>
      </c>
    </row>
    <row r="14324" s="489" customFormat="1">
      <c r="B14324" s="494">
        <v>39734</v>
      </c>
      <c r="C14324" s="537" t="s">
        <v>200</v>
      </c>
      <c r="D14324" s="541" t="s">
        <v>14762</v>
      </c>
      <c r="E14324" s="540" t="s">
        <v>143</v>
      </c>
      <c r="F14324" s="496">
        <v>86.890000000000001</v>
      </c>
    </row>
    <row r="14325" s="489" customFormat="1">
      <c r="B14325" s="494">
        <v>39736</v>
      </c>
      <c r="C14325" s="537" t="s">
        <v>200</v>
      </c>
      <c r="D14325" s="541" t="s">
        <v>14763</v>
      </c>
      <c r="E14325" s="540" t="s">
        <v>143</v>
      </c>
      <c r="F14325" s="496">
        <v>99.159999999999997</v>
      </c>
    </row>
    <row r="14326" s="489" customFormat="1">
      <c r="B14326" s="494">
        <v>39739</v>
      </c>
      <c r="C14326" s="537" t="s">
        <v>200</v>
      </c>
      <c r="D14326" s="541" t="s">
        <v>14764</v>
      </c>
      <c r="E14326" s="540" t="s">
        <v>143</v>
      </c>
      <c r="F14326" s="496">
        <v>68.569999999999993</v>
      </c>
    </row>
    <row r="14327" s="489" customFormat="1">
      <c r="B14327" s="494">
        <v>39737</v>
      </c>
      <c r="C14327" s="537" t="s">
        <v>200</v>
      </c>
      <c r="D14327" s="541" t="s">
        <v>14765</v>
      </c>
      <c r="E14327" s="540" t="s">
        <v>143</v>
      </c>
      <c r="F14327" s="496">
        <v>13.34</v>
      </c>
    </row>
    <row r="14328" s="489" customFormat="1">
      <c r="B14328" s="494">
        <v>39738</v>
      </c>
      <c r="C14328" s="537" t="s">
        <v>200</v>
      </c>
      <c r="D14328" s="541" t="s">
        <v>14766</v>
      </c>
      <c r="E14328" s="540" t="s">
        <v>143</v>
      </c>
      <c r="F14328" s="496">
        <v>4.8200000000000003</v>
      </c>
    </row>
    <row r="14329" s="489" customFormat="1">
      <c r="B14329" s="494">
        <v>39733</v>
      </c>
      <c r="C14329" s="537" t="s">
        <v>200</v>
      </c>
      <c r="D14329" s="541" t="s">
        <v>14767</v>
      </c>
      <c r="E14329" s="540" t="s">
        <v>143</v>
      </c>
      <c r="F14329" s="496">
        <v>118.67</v>
      </c>
    </row>
    <row r="14330" s="489" customFormat="1">
      <c r="B14330" s="494">
        <v>39854</v>
      </c>
      <c r="C14330" s="537" t="s">
        <v>200</v>
      </c>
      <c r="D14330" s="541" t="s">
        <v>2594</v>
      </c>
      <c r="E14330" s="540" t="s">
        <v>143</v>
      </c>
      <c r="F14330" s="496">
        <v>120.34999999999999</v>
      </c>
    </row>
    <row r="14331" s="489" customFormat="1">
      <c r="B14331" s="494">
        <v>39740</v>
      </c>
      <c r="C14331" s="537" t="s">
        <v>200</v>
      </c>
      <c r="D14331" s="541" t="s">
        <v>14768</v>
      </c>
      <c r="E14331" s="540" t="s">
        <v>143</v>
      </c>
      <c r="F14331" s="496">
        <v>65.849999999999994</v>
      </c>
    </row>
    <row r="14332" s="489" customFormat="1">
      <c r="B14332" s="494">
        <v>39741</v>
      </c>
      <c r="C14332" s="537" t="s">
        <v>200</v>
      </c>
      <c r="D14332" s="541" t="s">
        <v>14769</v>
      </c>
      <c r="E14332" s="540" t="s">
        <v>143</v>
      </c>
      <c r="F14332" s="496">
        <v>12.130000000000001</v>
      </c>
    </row>
    <row r="14333" s="489" customFormat="1">
      <c r="B14333" s="494">
        <v>39853</v>
      </c>
      <c r="C14333" s="537" t="s">
        <v>200</v>
      </c>
      <c r="D14333" s="541" t="s">
        <v>2595</v>
      </c>
      <c r="E14333" s="540" t="s">
        <v>143</v>
      </c>
      <c r="F14333" s="496">
        <v>15.94</v>
      </c>
    </row>
    <row r="14334" s="489" customFormat="1">
      <c r="B14334" s="494">
        <v>39742</v>
      </c>
      <c r="C14334" s="537" t="s">
        <v>200</v>
      </c>
      <c r="D14334" s="541" t="s">
        <v>14770</v>
      </c>
      <c r="E14334" s="540" t="s">
        <v>143</v>
      </c>
      <c r="F14334" s="496">
        <v>52.93</v>
      </c>
    </row>
    <row r="14335" s="489" customFormat="1">
      <c r="B14335" s="494">
        <v>39751</v>
      </c>
      <c r="C14335" s="537" t="s">
        <v>200</v>
      </c>
      <c r="D14335" s="541" t="s">
        <v>14771</v>
      </c>
      <c r="E14335" s="540" t="s">
        <v>143</v>
      </c>
      <c r="F14335" s="496"/>
    </row>
    <row r="14336" s="489" customFormat="1">
      <c r="B14336" s="495">
        <v>39750</v>
      </c>
      <c r="C14336" s="537" t="s">
        <v>200</v>
      </c>
      <c r="D14336" s="541" t="s">
        <v>14772</v>
      </c>
      <c r="E14336" s="540" t="s">
        <v>143</v>
      </c>
      <c r="F14336" s="496"/>
    </row>
    <row r="14337" s="489" customFormat="1">
      <c r="B14337" s="495">
        <v>39749</v>
      </c>
      <c r="C14337" s="537" t="s">
        <v>200</v>
      </c>
      <c r="D14337" s="541" t="s">
        <v>14773</v>
      </c>
      <c r="E14337" s="540" t="s">
        <v>143</v>
      </c>
      <c r="F14337" s="496"/>
    </row>
    <row r="14338" s="489" customFormat="1">
      <c r="B14338" s="495">
        <v>39747</v>
      </c>
      <c r="C14338" s="537" t="s">
        <v>200</v>
      </c>
      <c r="D14338" s="541" t="s">
        <v>14774</v>
      </c>
      <c r="E14338" s="540" t="s">
        <v>143</v>
      </c>
      <c r="F14338" s="496"/>
    </row>
    <row r="14339" s="489" customFormat="1">
      <c r="B14339" s="494">
        <v>39753</v>
      </c>
      <c r="C14339" s="537" t="s">
        <v>200</v>
      </c>
      <c r="D14339" s="541" t="s">
        <v>14775</v>
      </c>
      <c r="E14339" s="540" t="s">
        <v>143</v>
      </c>
      <c r="F14339" s="496"/>
    </row>
    <row r="14340" s="489" customFormat="1">
      <c r="B14340" s="494">
        <v>39752</v>
      </c>
      <c r="C14340" s="537" t="s">
        <v>200</v>
      </c>
      <c r="D14340" s="541" t="s">
        <v>14776</v>
      </c>
      <c r="E14340" s="540" t="s">
        <v>143</v>
      </c>
      <c r="F14340" s="496"/>
    </row>
    <row r="14341" s="489" customFormat="1">
      <c r="B14341" s="494">
        <v>39754</v>
      </c>
      <c r="C14341" s="537" t="s">
        <v>200</v>
      </c>
      <c r="D14341" s="541" t="s">
        <v>14777</v>
      </c>
      <c r="E14341" s="540" t="s">
        <v>143</v>
      </c>
      <c r="F14341" s="496"/>
    </row>
    <row r="14342" s="489" customFormat="1">
      <c r="B14342" s="494">
        <v>39748</v>
      </c>
      <c r="C14342" s="537" t="s">
        <v>200</v>
      </c>
      <c r="D14342" s="541" t="s">
        <v>14778</v>
      </c>
      <c r="E14342" s="540" t="s">
        <v>143</v>
      </c>
      <c r="F14342" s="496"/>
    </row>
    <row r="14343" s="489" customFormat="1">
      <c r="B14343" s="494">
        <v>39755</v>
      </c>
      <c r="C14343" s="537" t="s">
        <v>200</v>
      </c>
      <c r="D14343" s="541" t="s">
        <v>14779</v>
      </c>
      <c r="E14343" s="540" t="s">
        <v>143</v>
      </c>
      <c r="F14343" s="496"/>
    </row>
    <row r="14344" s="489" customFormat="1">
      <c r="B14344" s="494">
        <v>12742</v>
      </c>
      <c r="C14344" s="537" t="s">
        <v>200</v>
      </c>
      <c r="D14344" s="541" t="s">
        <v>2596</v>
      </c>
      <c r="E14344" s="540" t="s">
        <v>143</v>
      </c>
      <c r="F14344" s="496"/>
    </row>
    <row r="14345" s="489" customFormat="1">
      <c r="B14345" s="494">
        <v>12713</v>
      </c>
      <c r="C14345" s="537" t="s">
        <v>200</v>
      </c>
      <c r="D14345" s="541" t="s">
        <v>2597</v>
      </c>
      <c r="E14345" s="540" t="s">
        <v>143</v>
      </c>
      <c r="F14345" s="496"/>
    </row>
    <row r="14346" s="489" customFormat="1">
      <c r="B14346" s="494">
        <v>12743</v>
      </c>
      <c r="C14346" s="537" t="s">
        <v>200</v>
      </c>
      <c r="D14346" s="541" t="s">
        <v>2598</v>
      </c>
      <c r="E14346" s="540" t="s">
        <v>143</v>
      </c>
      <c r="F14346" s="496"/>
    </row>
    <row r="14347" s="489" customFormat="1">
      <c r="B14347" s="494">
        <v>12744</v>
      </c>
      <c r="C14347" s="537" t="s">
        <v>200</v>
      </c>
      <c r="D14347" s="541" t="s">
        <v>2599</v>
      </c>
      <c r="E14347" s="540" t="s">
        <v>143</v>
      </c>
      <c r="F14347" s="496"/>
    </row>
    <row r="14348" s="489" customFormat="1">
      <c r="B14348" s="494">
        <v>12745</v>
      </c>
      <c r="C14348" s="537" t="s">
        <v>200</v>
      </c>
      <c r="D14348" s="541" t="s">
        <v>2600</v>
      </c>
      <c r="E14348" s="540" t="s">
        <v>143</v>
      </c>
      <c r="F14348" s="496"/>
    </row>
    <row r="14349" s="489" customFormat="1">
      <c r="B14349" s="494">
        <v>12746</v>
      </c>
      <c r="C14349" s="537" t="s">
        <v>200</v>
      </c>
      <c r="D14349" s="541" t="s">
        <v>2601</v>
      </c>
      <c r="E14349" s="540" t="s">
        <v>143</v>
      </c>
      <c r="F14349" s="496"/>
    </row>
    <row r="14350" s="489" customFormat="1">
      <c r="B14350" s="494">
        <v>12747</v>
      </c>
      <c r="C14350" s="537" t="s">
        <v>200</v>
      </c>
      <c r="D14350" s="541" t="s">
        <v>2602</v>
      </c>
      <c r="E14350" s="540" t="s">
        <v>143</v>
      </c>
      <c r="F14350" s="496"/>
    </row>
    <row r="14351" s="489" customFormat="1">
      <c r="B14351" s="494">
        <v>12748</v>
      </c>
      <c r="C14351" s="537" t="s">
        <v>200</v>
      </c>
      <c r="D14351" s="541" t="s">
        <v>2603</v>
      </c>
      <c r="E14351" s="540" t="s">
        <v>143</v>
      </c>
      <c r="F14351" s="496"/>
    </row>
    <row r="14352" s="489" customFormat="1">
      <c r="B14352" s="494">
        <v>12749</v>
      </c>
      <c r="C14352" s="537" t="s">
        <v>200</v>
      </c>
      <c r="D14352" s="541" t="s">
        <v>2604</v>
      </c>
      <c r="E14352" s="540" t="s">
        <v>143</v>
      </c>
      <c r="F14352" s="496"/>
    </row>
    <row r="14353" s="489" customFormat="1">
      <c r="B14353" s="494">
        <v>39660</v>
      </c>
      <c r="C14353" s="537" t="s">
        <v>200</v>
      </c>
      <c r="D14353" s="541" t="s">
        <v>14780</v>
      </c>
      <c r="E14353" s="540" t="s">
        <v>143</v>
      </c>
      <c r="F14353" s="496"/>
    </row>
    <row r="14354" s="489" customFormat="1">
      <c r="B14354" s="494">
        <v>39662</v>
      </c>
      <c r="C14354" s="537" t="s">
        <v>200</v>
      </c>
      <c r="D14354" s="541" t="s">
        <v>14781</v>
      </c>
      <c r="E14354" s="540" t="s">
        <v>143</v>
      </c>
      <c r="F14354" s="496"/>
    </row>
    <row r="14355" s="489" customFormat="1">
      <c r="B14355" s="494">
        <v>39661</v>
      </c>
      <c r="C14355" s="537" t="s">
        <v>200</v>
      </c>
      <c r="D14355" s="541" t="s">
        <v>14782</v>
      </c>
      <c r="E14355" s="540" t="s">
        <v>143</v>
      </c>
      <c r="F14355" s="496"/>
    </row>
    <row r="14356" s="489" customFormat="1">
      <c r="B14356" s="494">
        <v>39666</v>
      </c>
      <c r="C14356" s="537" t="s">
        <v>200</v>
      </c>
      <c r="D14356" s="541" t="s">
        <v>14783</v>
      </c>
      <c r="E14356" s="540" t="s">
        <v>143</v>
      </c>
      <c r="F14356" s="496"/>
    </row>
    <row r="14357" s="489" customFormat="1">
      <c r="B14357" s="494">
        <v>39664</v>
      </c>
      <c r="C14357" s="537" t="s">
        <v>200</v>
      </c>
      <c r="D14357" s="541" t="s">
        <v>14784</v>
      </c>
      <c r="E14357" s="540" t="s">
        <v>143</v>
      </c>
      <c r="F14357" s="496"/>
    </row>
    <row r="14358" s="489" customFormat="1">
      <c r="B14358" s="494">
        <v>39663</v>
      </c>
      <c r="C14358" s="537" t="s">
        <v>200</v>
      </c>
      <c r="D14358" s="541" t="s">
        <v>14785</v>
      </c>
      <c r="E14358" s="540" t="s">
        <v>143</v>
      </c>
      <c r="F14358" s="496"/>
    </row>
    <row r="14359" s="489" customFormat="1">
      <c r="B14359" s="494">
        <v>39665</v>
      </c>
      <c r="C14359" s="537" t="s">
        <v>200</v>
      </c>
      <c r="D14359" s="541" t="s">
        <v>14786</v>
      </c>
      <c r="E14359" s="540" t="s">
        <v>143</v>
      </c>
      <c r="F14359" s="496"/>
    </row>
    <row r="14360" s="489" customFormat="1">
      <c r="B14360" s="494">
        <v>7753</v>
      </c>
      <c r="C14360" s="537" t="s">
        <v>200</v>
      </c>
      <c r="D14360" s="541" t="s">
        <v>14787</v>
      </c>
      <c r="E14360" s="540" t="s">
        <v>143</v>
      </c>
      <c r="F14360" s="496">
        <v>458.14999999999998</v>
      </c>
    </row>
    <row r="14361" s="489" customFormat="1">
      <c r="B14361" s="494">
        <v>13256</v>
      </c>
      <c r="C14361" s="537" t="s">
        <v>200</v>
      </c>
      <c r="D14361" s="541" t="s">
        <v>14788</v>
      </c>
      <c r="E14361" s="540" t="s">
        <v>143</v>
      </c>
      <c r="F14361" s="496">
        <v>641.79999999999995</v>
      </c>
    </row>
    <row r="14362" s="489" customFormat="1">
      <c r="B14362" s="494">
        <v>7757</v>
      </c>
      <c r="C14362" s="537" t="s">
        <v>200</v>
      </c>
      <c r="D14362" s="541" t="s">
        <v>14789</v>
      </c>
      <c r="E14362" s="540" t="s">
        <v>143</v>
      </c>
      <c r="F14362" s="496">
        <v>684.25999999999999</v>
      </c>
    </row>
    <row r="14363" s="489" customFormat="1">
      <c r="B14363" s="494">
        <v>7758</v>
      </c>
      <c r="C14363" s="537" t="s">
        <v>200</v>
      </c>
      <c r="D14363" s="541" t="s">
        <v>14790</v>
      </c>
      <c r="E14363" s="540" t="s">
        <v>143</v>
      </c>
      <c r="F14363" s="496">
        <v>991.34000000000003</v>
      </c>
    </row>
    <row r="14364" s="489" customFormat="1">
      <c r="B14364" s="494">
        <v>7759</v>
      </c>
      <c r="C14364" s="537" t="s">
        <v>200</v>
      </c>
      <c r="D14364" s="541" t="s">
        <v>14791</v>
      </c>
      <c r="E14364" s="540" t="s">
        <v>143</v>
      </c>
      <c r="F14364" s="496">
        <v>2747.0100000000002</v>
      </c>
    </row>
    <row r="14365" s="489" customFormat="1">
      <c r="B14365" s="494">
        <v>40334</v>
      </c>
      <c r="C14365" s="537" t="s">
        <v>200</v>
      </c>
      <c r="D14365" s="541" t="s">
        <v>14792</v>
      </c>
      <c r="E14365" s="540" t="s">
        <v>143</v>
      </c>
      <c r="F14365" s="496">
        <v>107.62</v>
      </c>
    </row>
    <row r="14366" s="489" customFormat="1">
      <c r="B14366" s="494">
        <v>7745</v>
      </c>
      <c r="C14366" s="537" t="s">
        <v>200</v>
      </c>
      <c r="D14366" s="541" t="s">
        <v>14793</v>
      </c>
      <c r="E14366" s="540" t="s">
        <v>143</v>
      </c>
      <c r="F14366" s="496">
        <v>121.44</v>
      </c>
    </row>
    <row r="14367" s="489" customFormat="1">
      <c r="B14367" s="494">
        <v>7742</v>
      </c>
      <c r="C14367" s="537" t="s">
        <v>200</v>
      </c>
      <c r="D14367" s="541" t="s">
        <v>14794</v>
      </c>
      <c r="E14367" s="540" t="s">
        <v>143</v>
      </c>
      <c r="F14367" s="496">
        <v>320.31</v>
      </c>
    </row>
    <row r="14368" s="489" customFormat="1">
      <c r="B14368" s="494">
        <v>7750</v>
      </c>
      <c r="C14368" s="537" t="s">
        <v>200</v>
      </c>
      <c r="D14368" s="541" t="s">
        <v>14795</v>
      </c>
      <c r="E14368" s="540" t="s">
        <v>143</v>
      </c>
      <c r="F14368" s="496">
        <v>391</v>
      </c>
    </row>
    <row r="14369" s="489" customFormat="1">
      <c r="B14369" s="494">
        <v>7756</v>
      </c>
      <c r="C14369" s="537" t="s">
        <v>200</v>
      </c>
      <c r="D14369" s="541" t="s">
        <v>14796</v>
      </c>
      <c r="E14369" s="540" t="s">
        <v>143</v>
      </c>
      <c r="F14369" s="496">
        <v>449.25999999999999</v>
      </c>
    </row>
    <row r="14370" s="489" customFormat="1">
      <c r="B14370" s="494">
        <v>7725</v>
      </c>
      <c r="C14370" s="537" t="s">
        <v>200</v>
      </c>
      <c r="D14370" s="541" t="s">
        <v>14797</v>
      </c>
      <c r="E14370" s="540" t="s">
        <v>143</v>
      </c>
      <c r="F14370" s="496">
        <v>235</v>
      </c>
    </row>
    <row r="14371" s="489" customFormat="1">
      <c r="B14371" s="494">
        <v>7765</v>
      </c>
      <c r="C14371" s="537" t="s">
        <v>200</v>
      </c>
      <c r="D14371" s="541" t="s">
        <v>14798</v>
      </c>
      <c r="E14371" s="540" t="s">
        <v>143</v>
      </c>
      <c r="F14371" s="496">
        <v>503.56999999999999</v>
      </c>
    </row>
    <row r="14372" s="489" customFormat="1">
      <c r="B14372" s="494">
        <v>12569</v>
      </c>
      <c r="C14372" s="537" t="s">
        <v>200</v>
      </c>
      <c r="D14372" s="541" t="s">
        <v>14799</v>
      </c>
      <c r="E14372" s="540" t="s">
        <v>143</v>
      </c>
      <c r="F14372" s="496">
        <v>695.12</v>
      </c>
    </row>
    <row r="14373" s="489" customFormat="1">
      <c r="B14373" s="494">
        <v>7766</v>
      </c>
      <c r="C14373" s="537" t="s">
        <v>200</v>
      </c>
      <c r="D14373" s="541" t="s">
        <v>14800</v>
      </c>
      <c r="E14373" s="540" t="s">
        <v>143</v>
      </c>
      <c r="F14373" s="496">
        <v>738.57000000000005</v>
      </c>
    </row>
    <row r="14374" s="489" customFormat="1">
      <c r="B14374" s="494">
        <v>7767</v>
      </c>
      <c r="C14374" s="537" t="s">
        <v>200</v>
      </c>
      <c r="D14374" s="541" t="s">
        <v>14801</v>
      </c>
      <c r="E14374" s="540" t="s">
        <v>143</v>
      </c>
      <c r="F14374" s="496">
        <v>1060.46</v>
      </c>
    </row>
    <row r="14375" s="489" customFormat="1">
      <c r="B14375" s="494">
        <v>7727</v>
      </c>
      <c r="C14375" s="537" t="s">
        <v>200</v>
      </c>
      <c r="D14375" s="541" t="s">
        <v>14802</v>
      </c>
      <c r="E14375" s="540" t="s">
        <v>143</v>
      </c>
      <c r="F14375" s="496">
        <v>3080.6700000000001</v>
      </c>
    </row>
    <row r="14376" s="489" customFormat="1">
      <c r="B14376" s="494">
        <v>7760</v>
      </c>
      <c r="C14376" s="537" t="s">
        <v>200</v>
      </c>
      <c r="D14376" s="541" t="s">
        <v>14803</v>
      </c>
      <c r="E14376" s="540" t="s">
        <v>143</v>
      </c>
      <c r="F14376" s="496">
        <v>122.43000000000001</v>
      </c>
    </row>
    <row r="14377" s="489" customFormat="1">
      <c r="B14377" s="494">
        <v>7761</v>
      </c>
      <c r="C14377" s="537" t="s">
        <v>200</v>
      </c>
      <c r="D14377" s="541" t="s">
        <v>14804</v>
      </c>
      <c r="E14377" s="540" t="s">
        <v>143</v>
      </c>
      <c r="F14377" s="496">
        <v>128.36000000000001</v>
      </c>
    </row>
    <row r="14378" s="489" customFormat="1">
      <c r="B14378" s="494">
        <v>7752</v>
      </c>
      <c r="C14378" s="537" t="s">
        <v>200</v>
      </c>
      <c r="D14378" s="541" t="s">
        <v>14805</v>
      </c>
      <c r="E14378" s="540" t="s">
        <v>143</v>
      </c>
      <c r="F14378" s="496">
        <v>156</v>
      </c>
    </row>
    <row r="14379" s="489" customFormat="1">
      <c r="B14379" s="494">
        <v>7762</v>
      </c>
      <c r="C14379" s="537" t="s">
        <v>200</v>
      </c>
      <c r="D14379" s="541" t="s">
        <v>14806</v>
      </c>
      <c r="E14379" s="540" t="s">
        <v>143</v>
      </c>
      <c r="F14379" s="496">
        <v>203.88999999999999</v>
      </c>
    </row>
    <row r="14380" s="489" customFormat="1">
      <c r="B14380" s="494">
        <v>7722</v>
      </c>
      <c r="C14380" s="537" t="s">
        <v>200</v>
      </c>
      <c r="D14380" s="541" t="s">
        <v>14807</v>
      </c>
      <c r="E14380" s="540" t="s">
        <v>143</v>
      </c>
      <c r="F14380" s="496">
        <v>312.00999999999999</v>
      </c>
    </row>
    <row r="14381" s="489" customFormat="1">
      <c r="B14381" s="495">
        <v>7763</v>
      </c>
      <c r="C14381" s="537" t="s">
        <v>200</v>
      </c>
      <c r="D14381" s="541" t="s">
        <v>14808</v>
      </c>
      <c r="E14381" s="540" t="s">
        <v>143</v>
      </c>
      <c r="F14381" s="496">
        <v>380.13999999999999</v>
      </c>
    </row>
    <row r="14382" s="489" customFormat="1">
      <c r="B14382" s="495">
        <v>7764</v>
      </c>
      <c r="C14382" s="537" t="s">
        <v>200</v>
      </c>
      <c r="D14382" s="541" t="s">
        <v>14809</v>
      </c>
      <c r="E14382" s="540" t="s">
        <v>143</v>
      </c>
      <c r="F14382" s="496">
        <v>454.19999999999999</v>
      </c>
    </row>
    <row r="14383" s="489" customFormat="1">
      <c r="B14383" s="495">
        <v>12572</v>
      </c>
      <c r="C14383" s="537" t="s">
        <v>200</v>
      </c>
      <c r="D14383" s="541" t="s">
        <v>14810</v>
      </c>
      <c r="E14383" s="540" t="s">
        <v>143</v>
      </c>
      <c r="F14383" s="496">
        <v>641.79999999999995</v>
      </c>
    </row>
    <row r="14384" s="489" customFormat="1">
      <c r="B14384" s="494">
        <v>12573</v>
      </c>
      <c r="C14384" s="537" t="s">
        <v>200</v>
      </c>
      <c r="D14384" s="541" t="s">
        <v>14811</v>
      </c>
      <c r="E14384" s="540" t="s">
        <v>143</v>
      </c>
      <c r="F14384" s="496">
        <v>844.22000000000003</v>
      </c>
    </row>
    <row r="14385" s="489" customFormat="1">
      <c r="B14385" s="494">
        <v>12574</v>
      </c>
      <c r="C14385" s="537" t="s">
        <v>200</v>
      </c>
      <c r="D14385" s="541" t="s">
        <v>14812</v>
      </c>
      <c r="E14385" s="540" t="s">
        <v>143</v>
      </c>
      <c r="F14385" s="496">
        <v>1020.76</v>
      </c>
    </row>
    <row r="14386" s="489" customFormat="1">
      <c r="B14386" s="495">
        <v>12575</v>
      </c>
      <c r="C14386" s="537" t="s">
        <v>200</v>
      </c>
      <c r="D14386" s="541" t="s">
        <v>14813</v>
      </c>
      <c r="E14386" s="540" t="s">
        <v>143</v>
      </c>
      <c r="F14386" s="496">
        <v>1550.21</v>
      </c>
    </row>
    <row r="14387" s="489" customFormat="1">
      <c r="B14387" s="494">
        <v>12576</v>
      </c>
      <c r="C14387" s="537" t="s">
        <v>200</v>
      </c>
      <c r="D14387" s="541" t="s">
        <v>14814</v>
      </c>
      <c r="E14387" s="540" t="s">
        <v>143</v>
      </c>
      <c r="F14387" s="496">
        <v>187.59999999999999</v>
      </c>
    </row>
    <row r="14388" s="489" customFormat="1">
      <c r="B14388" s="494">
        <v>12577</v>
      </c>
      <c r="C14388" s="537" t="s">
        <v>200</v>
      </c>
      <c r="D14388" s="541" t="s">
        <v>14815</v>
      </c>
      <c r="E14388" s="540" t="s">
        <v>143</v>
      </c>
      <c r="F14388" s="496">
        <v>252.77000000000001</v>
      </c>
    </row>
    <row r="14389" s="489" customFormat="1">
      <c r="B14389" s="494">
        <v>12578</v>
      </c>
      <c r="C14389" s="537" t="s">
        <v>200</v>
      </c>
      <c r="D14389" s="541" t="s">
        <v>14816</v>
      </c>
      <c r="E14389" s="540" t="s">
        <v>143</v>
      </c>
      <c r="F14389" s="496">
        <v>306.08999999999997</v>
      </c>
    </row>
    <row r="14390" s="489" customFormat="1">
      <c r="B14390" s="494">
        <v>12579</v>
      </c>
      <c r="C14390" s="537" t="s">
        <v>200</v>
      </c>
      <c r="D14390" s="541" t="s">
        <v>14817</v>
      </c>
      <c r="E14390" s="540" t="s">
        <v>143</v>
      </c>
      <c r="F14390" s="496">
        <v>527.25999999999999</v>
      </c>
    </row>
    <row r="14391" s="489" customFormat="1">
      <c r="B14391" s="494">
        <v>12580</v>
      </c>
      <c r="C14391" s="537" t="s">
        <v>200</v>
      </c>
      <c r="D14391" s="541" t="s">
        <v>14818</v>
      </c>
      <c r="E14391" s="540" t="s">
        <v>143</v>
      </c>
      <c r="F14391" s="496">
        <v>549.38</v>
      </c>
    </row>
    <row r="14392" s="489" customFormat="1">
      <c r="B14392" s="494">
        <v>12581</v>
      </c>
      <c r="C14392" s="537" t="s">
        <v>200</v>
      </c>
      <c r="D14392" s="541" t="s">
        <v>14819</v>
      </c>
      <c r="E14392" s="540" t="s">
        <v>143</v>
      </c>
      <c r="F14392" s="496">
        <v>588.48000000000002</v>
      </c>
    </row>
    <row r="14393" s="489" customFormat="1">
      <c r="B14393" s="494">
        <v>7720</v>
      </c>
      <c r="C14393" s="537" t="s">
        <v>200</v>
      </c>
      <c r="D14393" s="541" t="s">
        <v>14820</v>
      </c>
      <c r="E14393" s="540" t="s">
        <v>143</v>
      </c>
      <c r="F14393" s="496">
        <v>920.25</v>
      </c>
    </row>
    <row r="14394" s="489" customFormat="1">
      <c r="B14394" s="494">
        <v>40335</v>
      </c>
      <c r="C14394" s="537" t="s">
        <v>200</v>
      </c>
      <c r="D14394" s="541" t="s">
        <v>14821</v>
      </c>
      <c r="E14394" s="540" t="s">
        <v>143</v>
      </c>
      <c r="F14394" s="496">
        <v>192.53999999999999</v>
      </c>
    </row>
    <row r="14395" s="489" customFormat="1">
      <c r="B14395" s="494">
        <v>7740</v>
      </c>
      <c r="C14395" s="537" t="s">
        <v>200</v>
      </c>
      <c r="D14395" s="541" t="s">
        <v>14822</v>
      </c>
      <c r="E14395" s="540" t="s">
        <v>143</v>
      </c>
      <c r="F14395" s="496">
        <v>197.47</v>
      </c>
    </row>
    <row r="14396" s="489" customFormat="1">
      <c r="B14396" s="494">
        <v>7741</v>
      </c>
      <c r="C14396" s="537" t="s">
        <v>200</v>
      </c>
      <c r="D14396" s="541" t="s">
        <v>14823</v>
      </c>
      <c r="E14396" s="540" t="s">
        <v>143</v>
      </c>
      <c r="F14396" s="496">
        <v>365.32999999999998</v>
      </c>
    </row>
    <row r="14397" s="489" customFormat="1">
      <c r="B14397" s="494">
        <v>7774</v>
      </c>
      <c r="C14397" s="537" t="s">
        <v>200</v>
      </c>
      <c r="D14397" s="541" t="s">
        <v>14824</v>
      </c>
      <c r="E14397" s="540" t="s">
        <v>143</v>
      </c>
      <c r="F14397" s="496">
        <v>448.26999999999998</v>
      </c>
    </row>
    <row r="14398" s="489" customFormat="1">
      <c r="B14398" s="494">
        <v>7744</v>
      </c>
      <c r="C14398" s="537" t="s">
        <v>200</v>
      </c>
      <c r="D14398" s="541" t="s">
        <v>14825</v>
      </c>
      <c r="E14398" s="540" t="s">
        <v>143</v>
      </c>
      <c r="F14398" s="496">
        <v>585.51999999999998</v>
      </c>
    </row>
    <row r="14399" s="489" customFormat="1">
      <c r="B14399" s="494">
        <v>7773</v>
      </c>
      <c r="C14399" s="537" t="s">
        <v>200</v>
      </c>
      <c r="D14399" s="541" t="s">
        <v>14826</v>
      </c>
      <c r="E14399" s="540" t="s">
        <v>143</v>
      </c>
      <c r="F14399" s="496">
        <v>598.46000000000004</v>
      </c>
    </row>
    <row r="14400" s="489" customFormat="1">
      <c r="B14400" s="494">
        <v>7754</v>
      </c>
      <c r="C14400" s="537" t="s">
        <v>200</v>
      </c>
      <c r="D14400" s="541" t="s">
        <v>14827</v>
      </c>
      <c r="E14400" s="540" t="s">
        <v>143</v>
      </c>
      <c r="F14400" s="496">
        <v>907.40999999999997</v>
      </c>
    </row>
    <row r="14401" s="489" customFormat="1">
      <c r="B14401" s="494">
        <v>7735</v>
      </c>
      <c r="C14401" s="537" t="s">
        <v>200</v>
      </c>
      <c r="D14401" s="541" t="s">
        <v>14828</v>
      </c>
      <c r="E14401" s="540" t="s">
        <v>143</v>
      </c>
      <c r="F14401" s="496">
        <v>1175</v>
      </c>
    </row>
    <row r="14402" s="489" customFormat="1">
      <c r="B14402" s="494">
        <v>7755</v>
      </c>
      <c r="C14402" s="537" t="s">
        <v>200</v>
      </c>
      <c r="D14402" s="541" t="s">
        <v>14829</v>
      </c>
      <c r="E14402" s="540" t="s">
        <v>143</v>
      </c>
      <c r="F14402" s="496">
        <v>233.02000000000001</v>
      </c>
    </row>
    <row r="14403" s="489" customFormat="1">
      <c r="B14403" s="494">
        <v>7776</v>
      </c>
      <c r="C14403" s="537" t="s">
        <v>200</v>
      </c>
      <c r="D14403" s="541" t="s">
        <v>14830</v>
      </c>
      <c r="E14403" s="540" t="s">
        <v>143</v>
      </c>
      <c r="F14403" s="496">
        <v>485.79000000000002</v>
      </c>
    </row>
    <row r="14404" s="489" customFormat="1">
      <c r="B14404" s="495">
        <v>7743</v>
      </c>
      <c r="C14404" s="537" t="s">
        <v>200</v>
      </c>
      <c r="D14404" s="541" t="s">
        <v>14831</v>
      </c>
      <c r="E14404" s="540" t="s">
        <v>143</v>
      </c>
      <c r="F14404" s="496">
        <v>514.42999999999995</v>
      </c>
    </row>
    <row r="14405" s="489" customFormat="1">
      <c r="B14405" s="495">
        <v>7733</v>
      </c>
      <c r="C14405" s="537" t="s">
        <v>200</v>
      </c>
      <c r="D14405" s="541" t="s">
        <v>14832</v>
      </c>
      <c r="E14405" s="540" t="s">
        <v>143</v>
      </c>
      <c r="F14405" s="496">
        <v>671.41999999999996</v>
      </c>
    </row>
    <row r="14406" s="489" customFormat="1">
      <c r="B14406" s="494">
        <v>7775</v>
      </c>
      <c r="C14406" s="537" t="s">
        <v>200</v>
      </c>
      <c r="D14406" s="541" t="s">
        <v>14833</v>
      </c>
      <c r="E14406" s="540" t="s">
        <v>143</v>
      </c>
      <c r="F14406" s="496">
        <v>735.60000000000002</v>
      </c>
    </row>
    <row r="14407" s="489" customFormat="1">
      <c r="B14407" s="495">
        <v>7734</v>
      </c>
      <c r="C14407" s="537" t="s">
        <v>200</v>
      </c>
      <c r="D14407" s="541" t="s">
        <v>14834</v>
      </c>
      <c r="E14407" s="540" t="s">
        <v>143</v>
      </c>
      <c r="F14407" s="496">
        <v>1041.7</v>
      </c>
    </row>
    <row r="14408" s="489" customFormat="1">
      <c r="B14408" s="494">
        <v>7714</v>
      </c>
      <c r="C14408" s="537" t="s">
        <v>200</v>
      </c>
      <c r="D14408" s="541" t="s">
        <v>14835</v>
      </c>
      <c r="E14408" s="540" t="s">
        <v>143</v>
      </c>
      <c r="F14408" s="496">
        <v>145.13999999999999</v>
      </c>
    </row>
    <row r="14409" s="489" customFormat="1">
      <c r="B14409" s="494">
        <v>37449</v>
      </c>
      <c r="C14409" s="537" t="s">
        <v>200</v>
      </c>
      <c r="D14409" s="541" t="s">
        <v>14836</v>
      </c>
      <c r="E14409" s="540" t="s">
        <v>143</v>
      </c>
      <c r="F14409" s="496">
        <v>55</v>
      </c>
    </row>
    <row r="14410" s="489" customFormat="1">
      <c r="B14410" s="494">
        <v>37450</v>
      </c>
      <c r="C14410" s="537" t="s">
        <v>200</v>
      </c>
      <c r="D14410" s="541" t="s">
        <v>14837</v>
      </c>
      <c r="E14410" s="540" t="s">
        <v>143</v>
      </c>
      <c r="F14410" s="496">
        <v>76.989999999999995</v>
      </c>
    </row>
    <row r="14411" s="489" customFormat="1">
      <c r="B14411" s="494">
        <v>37451</v>
      </c>
      <c r="C14411" s="537" t="s">
        <v>200</v>
      </c>
      <c r="D14411" s="541" t="s">
        <v>14838</v>
      </c>
      <c r="E14411" s="540" t="s">
        <v>143</v>
      </c>
      <c r="F14411" s="496">
        <v>107.5</v>
      </c>
    </row>
    <row r="14412" s="489" customFormat="1">
      <c r="B14412" s="494">
        <v>37452</v>
      </c>
      <c r="C14412" s="537" t="s">
        <v>200</v>
      </c>
      <c r="D14412" s="541" t="s">
        <v>14839</v>
      </c>
      <c r="E14412" s="540" t="s">
        <v>143</v>
      </c>
      <c r="F14412" s="496">
        <v>156.25</v>
      </c>
    </row>
    <row r="14413" s="489" customFormat="1">
      <c r="B14413" s="494">
        <v>37453</v>
      </c>
      <c r="C14413" s="537" t="s">
        <v>200</v>
      </c>
      <c r="D14413" s="541" t="s">
        <v>14840</v>
      </c>
      <c r="E14413" s="540" t="s">
        <v>143</v>
      </c>
      <c r="F14413" s="496">
        <v>179.93000000000001</v>
      </c>
    </row>
    <row r="14414" s="489" customFormat="1">
      <c r="B14414" s="494">
        <v>7778</v>
      </c>
      <c r="C14414" s="537" t="s">
        <v>200</v>
      </c>
      <c r="D14414" s="541" t="s">
        <v>14841</v>
      </c>
      <c r="E14414" s="540" t="s">
        <v>143</v>
      </c>
      <c r="F14414" s="496">
        <v>67.489999999999995</v>
      </c>
    </row>
    <row r="14415" s="489" customFormat="1">
      <c r="B14415" s="494">
        <v>7796</v>
      </c>
      <c r="C14415" s="537" t="s">
        <v>200</v>
      </c>
      <c r="D14415" s="541" t="s">
        <v>14842</v>
      </c>
      <c r="E14415" s="540" t="s">
        <v>143</v>
      </c>
      <c r="F14415" s="496">
        <v>92.5</v>
      </c>
    </row>
    <row r="14416" s="489" customFormat="1">
      <c r="B14416" s="494">
        <v>7781</v>
      </c>
      <c r="C14416" s="537" t="s">
        <v>200</v>
      </c>
      <c r="D14416" s="541" t="s">
        <v>14843</v>
      </c>
      <c r="E14416" s="540" t="s">
        <v>143</v>
      </c>
      <c r="F14416" s="496">
        <v>109.31</v>
      </c>
    </row>
    <row r="14417" s="489" customFormat="1">
      <c r="B14417" s="494">
        <v>7795</v>
      </c>
      <c r="C14417" s="537" t="s">
        <v>200</v>
      </c>
      <c r="D14417" s="541" t="s">
        <v>14844</v>
      </c>
      <c r="E14417" s="540" t="s">
        <v>143</v>
      </c>
      <c r="F14417" s="496">
        <v>162.68000000000001</v>
      </c>
    </row>
    <row r="14418" s="489" customFormat="1">
      <c r="B14418" s="494">
        <v>7791</v>
      </c>
      <c r="C14418" s="537" t="s">
        <v>200</v>
      </c>
      <c r="D14418" s="541" t="s">
        <v>14845</v>
      </c>
      <c r="E14418" s="540" t="s">
        <v>143</v>
      </c>
      <c r="F14418" s="496">
        <v>194.74000000000001</v>
      </c>
    </row>
    <row r="14419" s="489" customFormat="1">
      <c r="B14419" s="494">
        <v>7783</v>
      </c>
      <c r="C14419" s="537" t="s">
        <v>200</v>
      </c>
      <c r="D14419" s="541" t="s">
        <v>14846</v>
      </c>
      <c r="E14419" s="540" t="s">
        <v>143</v>
      </c>
      <c r="F14419" s="496">
        <v>69.010000000000005</v>
      </c>
    </row>
    <row r="14420" s="489" customFormat="1">
      <c r="B14420" s="494">
        <v>7790</v>
      </c>
      <c r="C14420" s="537" t="s">
        <v>200</v>
      </c>
      <c r="D14420" s="541" t="s">
        <v>14847</v>
      </c>
      <c r="E14420" s="540" t="s">
        <v>143</v>
      </c>
      <c r="F14420" s="496">
        <v>108.75</v>
      </c>
    </row>
    <row r="14421" s="489" customFormat="1">
      <c r="B14421" s="494">
        <v>7785</v>
      </c>
      <c r="C14421" s="537" t="s">
        <v>200</v>
      </c>
      <c r="D14421" s="541" t="s">
        <v>14848</v>
      </c>
      <c r="E14421" s="540" t="s">
        <v>143</v>
      </c>
      <c r="F14421" s="496">
        <v>120</v>
      </c>
    </row>
    <row r="14422" s="489" customFormat="1">
      <c r="B14422" s="494">
        <v>7792</v>
      </c>
      <c r="C14422" s="537" t="s">
        <v>200</v>
      </c>
      <c r="D14422" s="541" t="s">
        <v>14849</v>
      </c>
      <c r="E14422" s="540" t="s">
        <v>143</v>
      </c>
      <c r="F14422" s="496">
        <v>170.18000000000001</v>
      </c>
    </row>
    <row r="14423" s="489" customFormat="1">
      <c r="B14423" s="494">
        <v>7793</v>
      </c>
      <c r="C14423" s="537" t="s">
        <v>200</v>
      </c>
      <c r="D14423" s="541" t="s">
        <v>14850</v>
      </c>
      <c r="E14423" s="540" t="s">
        <v>143</v>
      </c>
      <c r="F14423" s="496">
        <v>201</v>
      </c>
    </row>
    <row r="14424" s="489" customFormat="1">
      <c r="B14424" s="494">
        <v>13159</v>
      </c>
      <c r="C14424" s="537" t="s">
        <v>200</v>
      </c>
      <c r="D14424" s="541" t="s">
        <v>14851</v>
      </c>
      <c r="E14424" s="540" t="s">
        <v>143</v>
      </c>
      <c r="F14424" s="496">
        <v>175</v>
      </c>
    </row>
    <row r="14425" s="489" customFormat="1">
      <c r="B14425" s="494">
        <v>13168</v>
      </c>
      <c r="C14425" s="537" t="s">
        <v>200</v>
      </c>
      <c r="D14425" s="541" t="s">
        <v>14852</v>
      </c>
      <c r="E14425" s="540" t="s">
        <v>143</v>
      </c>
      <c r="F14425" s="496">
        <v>212.5</v>
      </c>
    </row>
    <row r="14426" s="489" customFormat="1">
      <c r="B14426" s="494">
        <v>13173</v>
      </c>
      <c r="C14426" s="537" t="s">
        <v>200</v>
      </c>
      <c r="D14426" s="541" t="s">
        <v>14853</v>
      </c>
      <c r="E14426" s="540" t="s">
        <v>143</v>
      </c>
      <c r="F14426" s="496">
        <v>287.49000000000001</v>
      </c>
    </row>
    <row r="14427" s="489" customFormat="1">
      <c r="B14427" s="494">
        <v>12583</v>
      </c>
      <c r="C14427" s="537" t="s">
        <v>200</v>
      </c>
      <c r="D14427" s="541" t="s">
        <v>14854</v>
      </c>
      <c r="E14427" s="540" t="s">
        <v>143</v>
      </c>
      <c r="F14427" s="496">
        <v>57.490000000000002</v>
      </c>
    </row>
    <row r="14428" s="489" customFormat="1">
      <c r="B14428" s="494">
        <v>12584</v>
      </c>
      <c r="C14428" s="537" t="s">
        <v>200</v>
      </c>
      <c r="D14428" s="541" t="s">
        <v>14855</v>
      </c>
      <c r="E14428" s="540" t="s">
        <v>143</v>
      </c>
      <c r="F14428" s="496">
        <v>74.989999999999995</v>
      </c>
    </row>
    <row r="14429" s="489" customFormat="1">
      <c r="B14429" s="494">
        <v>12613</v>
      </c>
      <c r="C14429" s="537" t="s">
        <v>200</v>
      </c>
      <c r="D14429" s="541" t="s">
        <v>14856</v>
      </c>
      <c r="E14429" s="540" t="s">
        <v>188</v>
      </c>
      <c r="F14429" s="496">
        <v>19.32</v>
      </c>
    </row>
    <row r="14430" s="489" customFormat="1">
      <c r="B14430" s="494">
        <v>1031</v>
      </c>
      <c r="C14430" s="537" t="s">
        <v>200</v>
      </c>
      <c r="D14430" s="541" t="s">
        <v>14857</v>
      </c>
      <c r="E14430" s="540" t="s">
        <v>188</v>
      </c>
      <c r="F14430" s="496">
        <v>15.300000000000001</v>
      </c>
    </row>
    <row r="14431" s="489" customFormat="1">
      <c r="B14431" s="494">
        <v>39707</v>
      </c>
      <c r="C14431" s="537" t="s">
        <v>200</v>
      </c>
      <c r="D14431" s="541" t="s">
        <v>14858</v>
      </c>
      <c r="E14431" s="540" t="s">
        <v>143</v>
      </c>
      <c r="F14431" s="496">
        <v>5.8499999999999996</v>
      </c>
    </row>
    <row r="14432" s="489" customFormat="1">
      <c r="B14432" s="494">
        <v>39708</v>
      </c>
      <c r="C14432" s="537" t="s">
        <v>200</v>
      </c>
      <c r="D14432" s="541" t="s">
        <v>14859</v>
      </c>
      <c r="E14432" s="540" t="s">
        <v>143</v>
      </c>
      <c r="F14432" s="496">
        <v>5.6699999999999999</v>
      </c>
    </row>
    <row r="14433" s="489" customFormat="1">
      <c r="B14433" s="494">
        <v>39710</v>
      </c>
      <c r="C14433" s="537" t="s">
        <v>200</v>
      </c>
      <c r="D14433" s="541" t="s">
        <v>14860</v>
      </c>
      <c r="E14433" s="540" t="s">
        <v>143</v>
      </c>
      <c r="F14433" s="496">
        <v>3.9900000000000002</v>
      </c>
    </row>
    <row r="14434" s="489" customFormat="1">
      <c r="B14434" s="494">
        <v>39709</v>
      </c>
      <c r="C14434" s="537" t="s">
        <v>200</v>
      </c>
      <c r="D14434" s="541" t="s">
        <v>14861</v>
      </c>
      <c r="E14434" s="540" t="s">
        <v>143</v>
      </c>
      <c r="F14434" s="496">
        <v>5.54</v>
      </c>
    </row>
    <row r="14435" s="489" customFormat="1">
      <c r="B14435" s="494">
        <v>39711</v>
      </c>
      <c r="C14435" s="537" t="s">
        <v>200</v>
      </c>
      <c r="D14435" s="541" t="s">
        <v>14862</v>
      </c>
      <c r="E14435" s="540" t="s">
        <v>143</v>
      </c>
      <c r="F14435" s="496">
        <v>6.2199999999999998</v>
      </c>
    </row>
    <row r="14436" s="489" customFormat="1">
      <c r="B14436" s="494">
        <v>39714</v>
      </c>
      <c r="C14436" s="537" t="s">
        <v>200</v>
      </c>
      <c r="D14436" s="541" t="s">
        <v>14863</v>
      </c>
      <c r="E14436" s="540" t="s">
        <v>143</v>
      </c>
      <c r="F14436" s="496">
        <v>3.9500000000000002</v>
      </c>
    </row>
    <row r="14437" s="489" customFormat="1">
      <c r="B14437" s="494">
        <v>39712</v>
      </c>
      <c r="C14437" s="537" t="s">
        <v>200</v>
      </c>
      <c r="D14437" s="541" t="s">
        <v>14864</v>
      </c>
      <c r="E14437" s="540" t="s">
        <v>143</v>
      </c>
      <c r="F14437" s="496">
        <v>2.1800000000000002</v>
      </c>
    </row>
    <row r="14438" s="489" customFormat="1">
      <c r="B14438" s="494">
        <v>39713</v>
      </c>
      <c r="C14438" s="537" t="s">
        <v>200</v>
      </c>
      <c r="D14438" s="541" t="s">
        <v>14865</v>
      </c>
      <c r="E14438" s="540" t="s">
        <v>143</v>
      </c>
      <c r="F14438" s="496">
        <v>1.72</v>
      </c>
    </row>
    <row r="14439" s="489" customFormat="1">
      <c r="B14439" s="494">
        <v>39715</v>
      </c>
      <c r="C14439" s="537" t="s">
        <v>200</v>
      </c>
      <c r="D14439" s="541" t="s">
        <v>14866</v>
      </c>
      <c r="E14439" s="540" t="s">
        <v>143</v>
      </c>
      <c r="F14439" s="496">
        <v>2.8100000000000001</v>
      </c>
    </row>
    <row r="14440" s="489" customFormat="1">
      <c r="B14440" s="494">
        <v>39716</v>
      </c>
      <c r="C14440" s="537" t="s">
        <v>200</v>
      </c>
      <c r="D14440" s="541" t="s">
        <v>14867</v>
      </c>
      <c r="E14440" s="540" t="s">
        <v>143</v>
      </c>
      <c r="F14440" s="496">
        <v>2.1299999999999999</v>
      </c>
    </row>
    <row r="14441" s="489" customFormat="1">
      <c r="B14441" s="494">
        <v>39718</v>
      </c>
      <c r="C14441" s="537" t="s">
        <v>200</v>
      </c>
      <c r="D14441" s="541" t="s">
        <v>14868</v>
      </c>
      <c r="E14441" s="540" t="s">
        <v>143</v>
      </c>
      <c r="F14441" s="496">
        <v>3.6299999999999999</v>
      </c>
    </row>
    <row r="14442" s="489" customFormat="1">
      <c r="B14442" s="494">
        <v>9813</v>
      </c>
      <c r="C14442" s="537" t="s">
        <v>200</v>
      </c>
      <c r="D14442" s="541" t="s">
        <v>2605</v>
      </c>
      <c r="E14442" s="540" t="s">
        <v>143</v>
      </c>
      <c r="F14442" s="496"/>
    </row>
    <row r="14443" s="489" customFormat="1">
      <c r="B14443" s="494">
        <v>9815</v>
      </c>
      <c r="C14443" s="537" t="s">
        <v>200</v>
      </c>
      <c r="D14443" s="541" t="s">
        <v>2606</v>
      </c>
      <c r="E14443" s="540" t="s">
        <v>143</v>
      </c>
      <c r="F14443" s="496"/>
    </row>
    <row r="14444" s="489" customFormat="1">
      <c r="B14444" s="494">
        <v>44543</v>
      </c>
      <c r="C14444" s="537" t="s">
        <v>200</v>
      </c>
      <c r="D14444" s="541" t="s">
        <v>14869</v>
      </c>
      <c r="E14444" s="540" t="s">
        <v>143</v>
      </c>
      <c r="F14444" s="496"/>
    </row>
    <row r="14445" s="489" customFormat="1">
      <c r="B14445" s="494">
        <v>44526</v>
      </c>
      <c r="C14445" s="537" t="s">
        <v>200</v>
      </c>
      <c r="D14445" s="541" t="s">
        <v>14870</v>
      </c>
      <c r="E14445" s="540" t="s">
        <v>143</v>
      </c>
      <c r="F14445" s="496"/>
    </row>
    <row r="14446" s="489" customFormat="1">
      <c r="B14446" s="494">
        <v>44545</v>
      </c>
      <c r="C14446" s="537" t="s">
        <v>200</v>
      </c>
      <c r="D14446" s="541" t="s">
        <v>14871</v>
      </c>
      <c r="E14446" s="540" t="s">
        <v>143</v>
      </c>
      <c r="F14446" s="496"/>
    </row>
    <row r="14447" s="489" customFormat="1">
      <c r="B14447" s="494">
        <v>44525</v>
      </c>
      <c r="C14447" s="537" t="s">
        <v>200</v>
      </c>
      <c r="D14447" s="541" t="s">
        <v>14872</v>
      </c>
      <c r="E14447" s="540" t="s">
        <v>143</v>
      </c>
      <c r="F14447" s="496"/>
    </row>
    <row r="14448" s="489" customFormat="1">
      <c r="B14448" s="494">
        <v>44547</v>
      </c>
      <c r="C14448" s="537" t="s">
        <v>200</v>
      </c>
      <c r="D14448" s="541" t="s">
        <v>14873</v>
      </c>
      <c r="E14448" s="540" t="s">
        <v>143</v>
      </c>
      <c r="F14448" s="496"/>
    </row>
    <row r="14449" s="489" customFormat="1">
      <c r="B14449" s="494">
        <v>44519</v>
      </c>
      <c r="C14449" s="537" t="s">
        <v>200</v>
      </c>
      <c r="D14449" s="541" t="s">
        <v>14874</v>
      </c>
      <c r="E14449" s="540" t="s">
        <v>143</v>
      </c>
      <c r="F14449" s="496"/>
    </row>
    <row r="14450" s="489" customFormat="1">
      <c r="B14450" s="494">
        <v>44520</v>
      </c>
      <c r="C14450" s="537" t="s">
        <v>200</v>
      </c>
      <c r="D14450" s="541" t="s">
        <v>14875</v>
      </c>
      <c r="E14450" s="540" t="s">
        <v>143</v>
      </c>
      <c r="F14450" s="496"/>
    </row>
    <row r="14451" s="489" customFormat="1">
      <c r="B14451" s="494">
        <v>44521</v>
      </c>
      <c r="C14451" s="537" t="s">
        <v>200</v>
      </c>
      <c r="D14451" s="541" t="s">
        <v>2607</v>
      </c>
      <c r="E14451" s="540" t="s">
        <v>143</v>
      </c>
      <c r="F14451" s="496"/>
    </row>
    <row r="14452" s="489" customFormat="1">
      <c r="B14452" s="494">
        <v>44522</v>
      </c>
      <c r="C14452" s="537" t="s">
        <v>200</v>
      </c>
      <c r="D14452" s="541" t="s">
        <v>14876</v>
      </c>
      <c r="E14452" s="540" t="s">
        <v>143</v>
      </c>
      <c r="F14452" s="496"/>
    </row>
    <row r="14453" s="489" customFormat="1">
      <c r="B14453" s="494">
        <v>44523</v>
      </c>
      <c r="C14453" s="537" t="s">
        <v>200</v>
      </c>
      <c r="D14453" s="541" t="s">
        <v>14877</v>
      </c>
      <c r="E14453" s="540" t="s">
        <v>143</v>
      </c>
      <c r="F14453" s="496"/>
    </row>
    <row r="14454" s="489" customFormat="1">
      <c r="B14454" s="494">
        <v>44527</v>
      </c>
      <c r="C14454" s="537" t="s">
        <v>200</v>
      </c>
      <c r="D14454" s="541" t="s">
        <v>14878</v>
      </c>
      <c r="E14454" s="540" t="s">
        <v>143</v>
      </c>
      <c r="F14454" s="496"/>
    </row>
    <row r="14455" s="489" customFormat="1">
      <c r="B14455" s="494">
        <v>44524</v>
      </c>
      <c r="C14455" s="537" t="s">
        <v>200</v>
      </c>
      <c r="D14455" s="541" t="s">
        <v>14879</v>
      </c>
      <c r="E14455" s="540" t="s">
        <v>143</v>
      </c>
      <c r="F14455" s="496"/>
    </row>
    <row r="14456" s="489" customFormat="1">
      <c r="B14456" s="494">
        <v>44542</v>
      </c>
      <c r="C14456" s="537" t="s">
        <v>200</v>
      </c>
      <c r="D14456" s="541" t="s">
        <v>14880</v>
      </c>
      <c r="E14456" s="540" t="s">
        <v>143</v>
      </c>
      <c r="F14456" s="496"/>
    </row>
    <row r="14457" s="489" customFormat="1">
      <c r="B14457" s="494">
        <v>9877</v>
      </c>
      <c r="C14457" s="537" t="s">
        <v>200</v>
      </c>
      <c r="D14457" s="541" t="s">
        <v>14881</v>
      </c>
      <c r="E14457" s="540" t="s">
        <v>143</v>
      </c>
      <c r="F14457" s="496">
        <v>129.86000000000001</v>
      </c>
    </row>
    <row r="14458" s="489" customFormat="1">
      <c r="B14458" s="494">
        <v>9878</v>
      </c>
      <c r="C14458" s="537" t="s">
        <v>200</v>
      </c>
      <c r="D14458" s="541" t="s">
        <v>14882</v>
      </c>
      <c r="E14458" s="540" t="s">
        <v>143</v>
      </c>
      <c r="F14458" s="496">
        <v>159.86000000000001</v>
      </c>
    </row>
    <row r="14459" s="489" customFormat="1">
      <c r="B14459" s="494">
        <v>41986</v>
      </c>
      <c r="C14459" s="537" t="s">
        <v>200</v>
      </c>
      <c r="D14459" s="541" t="s">
        <v>14883</v>
      </c>
      <c r="E14459" s="540" t="s">
        <v>143</v>
      </c>
      <c r="F14459" s="496"/>
    </row>
    <row r="14460" s="489" customFormat="1">
      <c r="B14460" s="495">
        <v>43422</v>
      </c>
      <c r="C14460" s="537" t="s">
        <v>200</v>
      </c>
      <c r="D14460" s="541" t="s">
        <v>14884</v>
      </c>
      <c r="E14460" s="540" t="s">
        <v>143</v>
      </c>
      <c r="F14460" s="496"/>
    </row>
    <row r="14461" s="489" customFormat="1">
      <c r="B14461" s="494">
        <v>41987</v>
      </c>
      <c r="C14461" s="537" t="s">
        <v>200</v>
      </c>
      <c r="D14461" s="541" t="s">
        <v>14885</v>
      </c>
      <c r="E14461" s="540" t="s">
        <v>143</v>
      </c>
      <c r="F14461" s="496"/>
    </row>
    <row r="14462" s="489" customFormat="1">
      <c r="B14462" s="494">
        <v>41988</v>
      </c>
      <c r="C14462" s="537" t="s">
        <v>200</v>
      </c>
      <c r="D14462" s="541" t="s">
        <v>14886</v>
      </c>
      <c r="E14462" s="540" t="s">
        <v>143</v>
      </c>
      <c r="F14462" s="496"/>
    </row>
    <row r="14463" s="489" customFormat="1">
      <c r="B14463" s="494">
        <v>41697</v>
      </c>
      <c r="C14463" s="537" t="s">
        <v>200</v>
      </c>
      <c r="D14463" s="541" t="s">
        <v>14887</v>
      </c>
      <c r="E14463" s="540" t="s">
        <v>143</v>
      </c>
      <c r="F14463" s="496"/>
    </row>
    <row r="14464" s="489" customFormat="1">
      <c r="B14464" s="494">
        <v>41985</v>
      </c>
      <c r="C14464" s="537" t="s">
        <v>200</v>
      </c>
      <c r="D14464" s="541" t="s">
        <v>14888</v>
      </c>
      <c r="E14464" s="540" t="s">
        <v>143</v>
      </c>
      <c r="F14464" s="496"/>
    </row>
    <row r="14465" s="489" customFormat="1">
      <c r="B14465" s="495">
        <v>41699</v>
      </c>
      <c r="C14465" s="537" t="s">
        <v>200</v>
      </c>
      <c r="D14465" s="541" t="s">
        <v>14889</v>
      </c>
      <c r="E14465" s="540" t="s">
        <v>143</v>
      </c>
      <c r="F14465" s="496"/>
    </row>
    <row r="14466" s="489" customFormat="1">
      <c r="B14466" s="495">
        <v>38053</v>
      </c>
      <c r="C14466" s="537" t="s">
        <v>200</v>
      </c>
      <c r="D14466" s="541" t="s">
        <v>2608</v>
      </c>
      <c r="E14466" s="540" t="s">
        <v>143</v>
      </c>
      <c r="F14466" s="496"/>
    </row>
    <row r="14467" s="489" customFormat="1">
      <c r="B14467" s="495">
        <v>38054</v>
      </c>
      <c r="C14467" s="537" t="s">
        <v>200</v>
      </c>
      <c r="D14467" s="541" t="s">
        <v>2609</v>
      </c>
      <c r="E14467" s="540" t="s">
        <v>143</v>
      </c>
      <c r="F14467" s="496"/>
    </row>
    <row r="14468" s="489" customFormat="1">
      <c r="B14468" s="495">
        <v>38052</v>
      </c>
      <c r="C14468" s="537" t="s">
        <v>200</v>
      </c>
      <c r="D14468" s="541" t="s">
        <v>2610</v>
      </c>
      <c r="E14468" s="540" t="s">
        <v>143</v>
      </c>
      <c r="F14468" s="496"/>
    </row>
    <row r="14469" s="489" customFormat="1">
      <c r="B14469" s="494">
        <v>38051</v>
      </c>
      <c r="C14469" s="537" t="s">
        <v>200</v>
      </c>
      <c r="D14469" s="541" t="s">
        <v>2611</v>
      </c>
      <c r="E14469" s="540" t="s">
        <v>143</v>
      </c>
      <c r="F14469" s="496"/>
    </row>
    <row r="14470" s="489" customFormat="1">
      <c r="B14470" s="494">
        <v>38787</v>
      </c>
      <c r="C14470" s="537" t="s">
        <v>200</v>
      </c>
      <c r="D14470" s="541" t="s">
        <v>14890</v>
      </c>
      <c r="E14470" s="540" t="s">
        <v>143</v>
      </c>
      <c r="F14470" s="496"/>
    </row>
    <row r="14471" s="489" customFormat="1">
      <c r="B14471" s="494">
        <v>38825</v>
      </c>
      <c r="C14471" s="537" t="s">
        <v>200</v>
      </c>
      <c r="D14471" s="541" t="s">
        <v>14891</v>
      </c>
      <c r="E14471" s="540" t="s">
        <v>143</v>
      </c>
      <c r="F14471" s="496"/>
    </row>
    <row r="14472" s="489" customFormat="1">
      <c r="B14472" s="495">
        <v>38826</v>
      </c>
      <c r="C14472" s="537" t="s">
        <v>200</v>
      </c>
      <c r="D14472" s="541" t="s">
        <v>14892</v>
      </c>
      <c r="E14472" s="540" t="s">
        <v>143</v>
      </c>
      <c r="F14472" s="496"/>
    </row>
    <row r="14473" s="489" customFormat="1">
      <c r="B14473" s="494">
        <v>38827</v>
      </c>
      <c r="C14473" s="537" t="s">
        <v>200</v>
      </c>
      <c r="D14473" s="541" t="s">
        <v>14893</v>
      </c>
      <c r="E14473" s="540" t="s">
        <v>143</v>
      </c>
      <c r="F14473" s="496"/>
    </row>
    <row r="14474" s="489" customFormat="1">
      <c r="B14474" s="494">
        <v>38828</v>
      </c>
      <c r="C14474" s="537" t="s">
        <v>200</v>
      </c>
      <c r="D14474" s="541" t="s">
        <v>14894</v>
      </c>
      <c r="E14474" s="540" t="s">
        <v>143</v>
      </c>
      <c r="F14474" s="496"/>
    </row>
    <row r="14475" s="489" customFormat="1">
      <c r="B14475" s="494">
        <v>38829</v>
      </c>
      <c r="C14475" s="537" t="s">
        <v>200</v>
      </c>
      <c r="D14475" s="541" t="s">
        <v>14895</v>
      </c>
      <c r="E14475" s="540" t="s">
        <v>143</v>
      </c>
      <c r="F14475" s="496"/>
    </row>
    <row r="14476" s="489" customFormat="1">
      <c r="B14476" s="494">
        <v>38830</v>
      </c>
      <c r="C14476" s="537" t="s">
        <v>200</v>
      </c>
      <c r="D14476" s="541" t="s">
        <v>14896</v>
      </c>
      <c r="E14476" s="540" t="s">
        <v>143</v>
      </c>
      <c r="F14476" s="496"/>
    </row>
    <row r="14477" s="489" customFormat="1">
      <c r="B14477" s="494">
        <v>38831</v>
      </c>
      <c r="C14477" s="537" t="s">
        <v>200</v>
      </c>
      <c r="D14477" s="541" t="s">
        <v>14897</v>
      </c>
      <c r="E14477" s="540" t="s">
        <v>143</v>
      </c>
      <c r="F14477" s="496"/>
    </row>
    <row r="14478" s="489" customFormat="1">
      <c r="B14478" s="494">
        <v>36274</v>
      </c>
      <c r="C14478" s="537" t="s">
        <v>200</v>
      </c>
      <c r="D14478" s="541" t="s">
        <v>2612</v>
      </c>
      <c r="E14478" s="540" t="s">
        <v>143</v>
      </c>
      <c r="F14478" s="496"/>
    </row>
    <row r="14479" s="489" customFormat="1">
      <c r="B14479" s="495">
        <v>36278</v>
      </c>
      <c r="C14479" s="537" t="s">
        <v>200</v>
      </c>
      <c r="D14479" s="541" t="s">
        <v>2613</v>
      </c>
      <c r="E14479" s="540" t="s">
        <v>143</v>
      </c>
      <c r="F14479" s="496"/>
    </row>
    <row r="14480" s="489" customFormat="1">
      <c r="B14480" s="495">
        <v>38977</v>
      </c>
      <c r="C14480" s="537" t="s">
        <v>200</v>
      </c>
      <c r="D14480" s="541" t="s">
        <v>2614</v>
      </c>
      <c r="E14480" s="540" t="s">
        <v>143</v>
      </c>
      <c r="F14480" s="496"/>
    </row>
    <row r="14481" s="489" customFormat="1">
      <c r="B14481" s="495">
        <v>38971</v>
      </c>
      <c r="C14481" s="537" t="s">
        <v>200</v>
      </c>
      <c r="D14481" s="541" t="s">
        <v>2615</v>
      </c>
      <c r="E14481" s="540" t="s">
        <v>143</v>
      </c>
      <c r="F14481" s="496"/>
    </row>
    <row r="14482" s="489" customFormat="1">
      <c r="B14482" s="495">
        <v>38972</v>
      </c>
      <c r="C14482" s="537" t="s">
        <v>200</v>
      </c>
      <c r="D14482" s="541" t="s">
        <v>2616</v>
      </c>
      <c r="E14482" s="540" t="s">
        <v>143</v>
      </c>
      <c r="F14482" s="496"/>
    </row>
    <row r="14483" s="489" customFormat="1">
      <c r="B14483" s="495">
        <v>38973</v>
      </c>
      <c r="C14483" s="537" t="s">
        <v>200</v>
      </c>
      <c r="D14483" s="541" t="s">
        <v>2617</v>
      </c>
      <c r="E14483" s="540" t="s">
        <v>143</v>
      </c>
      <c r="F14483" s="496"/>
    </row>
    <row r="14484" s="489" customFormat="1">
      <c r="B14484" s="495">
        <v>38974</v>
      </c>
      <c r="C14484" s="537" t="s">
        <v>200</v>
      </c>
      <c r="D14484" s="541" t="s">
        <v>2618</v>
      </c>
      <c r="E14484" s="540" t="s">
        <v>143</v>
      </c>
      <c r="F14484" s="496"/>
    </row>
    <row r="14485" s="489" customFormat="1">
      <c r="B14485" s="495">
        <v>38975</v>
      </c>
      <c r="C14485" s="537" t="s">
        <v>200</v>
      </c>
      <c r="D14485" s="541" t="s">
        <v>2619</v>
      </c>
      <c r="E14485" s="540" t="s">
        <v>143</v>
      </c>
      <c r="F14485" s="496"/>
    </row>
    <row r="14486" s="489" customFormat="1">
      <c r="B14486" s="495">
        <v>38976</v>
      </c>
      <c r="C14486" s="537" t="s">
        <v>200</v>
      </c>
      <c r="D14486" s="541" t="s">
        <v>2620</v>
      </c>
      <c r="E14486" s="540" t="s">
        <v>143</v>
      </c>
      <c r="F14486" s="496"/>
    </row>
    <row r="14487" s="489" customFormat="1">
      <c r="B14487" s="495">
        <v>44176</v>
      </c>
      <c r="C14487" s="537" t="s">
        <v>200</v>
      </c>
      <c r="D14487" s="541" t="s">
        <v>14898</v>
      </c>
      <c r="E14487" s="540" t="s">
        <v>143</v>
      </c>
      <c r="F14487" s="496"/>
    </row>
    <row r="14488" s="489" customFormat="1">
      <c r="B14488" s="495">
        <v>38986</v>
      </c>
      <c r="C14488" s="537" t="s">
        <v>200</v>
      </c>
      <c r="D14488" s="541" t="s">
        <v>2621</v>
      </c>
      <c r="E14488" s="540" t="s">
        <v>143</v>
      </c>
      <c r="F14488" s="496"/>
    </row>
    <row r="14489" s="489" customFormat="1">
      <c r="B14489" s="495">
        <v>38978</v>
      </c>
      <c r="C14489" s="537" t="s">
        <v>200</v>
      </c>
      <c r="D14489" s="541" t="s">
        <v>2622</v>
      </c>
      <c r="E14489" s="540" t="s">
        <v>143</v>
      </c>
      <c r="F14489" s="496"/>
    </row>
    <row r="14490" s="489" customFormat="1">
      <c r="B14490" s="494">
        <v>38979</v>
      </c>
      <c r="C14490" s="537" t="s">
        <v>200</v>
      </c>
      <c r="D14490" s="541" t="s">
        <v>2623</v>
      </c>
      <c r="E14490" s="540" t="s">
        <v>143</v>
      </c>
      <c r="F14490" s="496"/>
    </row>
    <row r="14491" s="489" customFormat="1">
      <c r="B14491" s="494">
        <v>38980</v>
      </c>
      <c r="C14491" s="537" t="s">
        <v>200</v>
      </c>
      <c r="D14491" s="541" t="s">
        <v>2624</v>
      </c>
      <c r="E14491" s="540" t="s">
        <v>143</v>
      </c>
      <c r="F14491" s="496"/>
    </row>
    <row r="14492" s="489" customFormat="1">
      <c r="B14492" s="494">
        <v>38981</v>
      </c>
      <c r="C14492" s="537" t="s">
        <v>200</v>
      </c>
      <c r="D14492" s="541" t="s">
        <v>2625</v>
      </c>
      <c r="E14492" s="540" t="s">
        <v>143</v>
      </c>
      <c r="F14492" s="496"/>
    </row>
    <row r="14493" s="489" customFormat="1">
      <c r="B14493" s="494">
        <v>38982</v>
      </c>
      <c r="C14493" s="537" t="s">
        <v>200</v>
      </c>
      <c r="D14493" s="541" t="s">
        <v>2626</v>
      </c>
      <c r="E14493" s="540" t="s">
        <v>143</v>
      </c>
      <c r="F14493" s="496"/>
    </row>
    <row r="14494" s="489" customFormat="1">
      <c r="B14494" s="494">
        <v>38983</v>
      </c>
      <c r="C14494" s="537" t="s">
        <v>200</v>
      </c>
      <c r="D14494" s="541" t="s">
        <v>2627</v>
      </c>
      <c r="E14494" s="540" t="s">
        <v>143</v>
      </c>
      <c r="F14494" s="496"/>
    </row>
    <row r="14495" s="489" customFormat="1">
      <c r="B14495" s="495">
        <v>38984</v>
      </c>
      <c r="C14495" s="537" t="s">
        <v>200</v>
      </c>
      <c r="D14495" s="541" t="s">
        <v>2628</v>
      </c>
      <c r="E14495" s="540" t="s">
        <v>143</v>
      </c>
      <c r="F14495" s="496"/>
    </row>
    <row r="14496" s="489" customFormat="1">
      <c r="B14496" s="495">
        <v>38985</v>
      </c>
      <c r="C14496" s="537" t="s">
        <v>200</v>
      </c>
      <c r="D14496" s="541" t="s">
        <v>2629</v>
      </c>
      <c r="E14496" s="540" t="s">
        <v>143</v>
      </c>
      <c r="F14496" s="496"/>
    </row>
    <row r="14497" s="489" customFormat="1">
      <c r="B14497" s="494">
        <v>38032</v>
      </c>
      <c r="C14497" s="537" t="s">
        <v>200</v>
      </c>
      <c r="D14497" s="541" t="s">
        <v>14899</v>
      </c>
      <c r="E14497" s="540" t="s">
        <v>143</v>
      </c>
      <c r="F14497" s="496">
        <v>61.840000000000003</v>
      </c>
    </row>
    <row r="14498" s="489" customFormat="1">
      <c r="B14498" s="495">
        <v>38033</v>
      </c>
      <c r="C14498" s="537" t="s">
        <v>200</v>
      </c>
      <c r="D14498" s="541" t="s">
        <v>14900</v>
      </c>
      <c r="E14498" s="540" t="s">
        <v>143</v>
      </c>
      <c r="F14498" s="496">
        <v>105.12</v>
      </c>
    </row>
    <row r="14499" s="489" customFormat="1">
      <c r="B14499" s="494">
        <v>38034</v>
      </c>
      <c r="C14499" s="537" t="s">
        <v>200</v>
      </c>
      <c r="D14499" s="541" t="s">
        <v>14901</v>
      </c>
      <c r="E14499" s="540" t="s">
        <v>143</v>
      </c>
      <c r="F14499" s="496">
        <v>164.66999999999999</v>
      </c>
    </row>
    <row r="14500" s="489" customFormat="1">
      <c r="B14500" s="494">
        <v>38035</v>
      </c>
      <c r="C14500" s="537" t="s">
        <v>200</v>
      </c>
      <c r="D14500" s="541" t="s">
        <v>14902</v>
      </c>
      <c r="E14500" s="540" t="s">
        <v>143</v>
      </c>
      <c r="F14500" s="496">
        <v>242.25</v>
      </c>
    </row>
    <row r="14501" s="489" customFormat="1">
      <c r="B14501" s="494">
        <v>38036</v>
      </c>
      <c r="C14501" s="537" t="s">
        <v>200</v>
      </c>
      <c r="D14501" s="541" t="s">
        <v>14903</v>
      </c>
      <c r="E14501" s="540" t="s">
        <v>143</v>
      </c>
      <c r="F14501" s="496">
        <v>326.33999999999997</v>
      </c>
    </row>
    <row r="14502" s="489" customFormat="1">
      <c r="B14502" s="494">
        <v>38037</v>
      </c>
      <c r="C14502" s="537" t="s">
        <v>200</v>
      </c>
      <c r="D14502" s="541" t="s">
        <v>14904</v>
      </c>
      <c r="E14502" s="540" t="s">
        <v>143</v>
      </c>
      <c r="F14502" s="496">
        <v>431.05000000000001</v>
      </c>
    </row>
    <row r="14503" s="489" customFormat="1">
      <c r="B14503" s="494">
        <v>9850</v>
      </c>
      <c r="C14503" s="537" t="s">
        <v>200</v>
      </c>
      <c r="D14503" s="541" t="s">
        <v>2630</v>
      </c>
      <c r="E14503" s="540" t="s">
        <v>143</v>
      </c>
      <c r="F14503" s="496"/>
    </row>
    <row r="14504" s="489" customFormat="1">
      <c r="B14504" s="494">
        <v>9853</v>
      </c>
      <c r="C14504" s="537" t="s">
        <v>200</v>
      </c>
      <c r="D14504" s="541" t="s">
        <v>2631</v>
      </c>
      <c r="E14504" s="540" t="s">
        <v>143</v>
      </c>
      <c r="F14504" s="496"/>
    </row>
    <row r="14505" s="489" customFormat="1">
      <c r="B14505" s="494">
        <v>9854</v>
      </c>
      <c r="C14505" s="537" t="s">
        <v>200</v>
      </c>
      <c r="D14505" s="541" t="s">
        <v>2632</v>
      </c>
      <c r="E14505" s="540" t="s">
        <v>143</v>
      </c>
      <c r="F14505" s="496"/>
    </row>
    <row r="14506" s="489" customFormat="1">
      <c r="B14506" s="494">
        <v>9851</v>
      </c>
      <c r="C14506" s="537" t="s">
        <v>200</v>
      </c>
      <c r="D14506" s="541" t="s">
        <v>2633</v>
      </c>
      <c r="E14506" s="540" t="s">
        <v>143</v>
      </c>
      <c r="F14506" s="496"/>
    </row>
    <row r="14507" s="489" customFormat="1">
      <c r="B14507" s="495">
        <v>9825</v>
      </c>
      <c r="C14507" s="537" t="s">
        <v>200</v>
      </c>
      <c r="D14507" s="541" t="s">
        <v>2634</v>
      </c>
      <c r="E14507" s="540" t="s">
        <v>143</v>
      </c>
      <c r="F14507" s="496">
        <v>56.020000000000003</v>
      </c>
    </row>
    <row r="14508" s="489" customFormat="1">
      <c r="B14508" s="494">
        <v>9828</v>
      </c>
      <c r="C14508" s="537" t="s">
        <v>200</v>
      </c>
      <c r="D14508" s="541" t="s">
        <v>14905</v>
      </c>
      <c r="E14508" s="540" t="s">
        <v>143</v>
      </c>
      <c r="F14508" s="496">
        <v>150.75</v>
      </c>
    </row>
    <row r="14509" s="489" customFormat="1">
      <c r="B14509" s="494">
        <v>9829</v>
      </c>
      <c r="C14509" s="537" t="s">
        <v>200</v>
      </c>
      <c r="D14509" s="541" t="s">
        <v>2635</v>
      </c>
      <c r="E14509" s="540" t="s">
        <v>143</v>
      </c>
      <c r="F14509" s="496">
        <v>255.49000000000001</v>
      </c>
    </row>
    <row r="14510" s="489" customFormat="1">
      <c r="B14510" s="494">
        <v>9826</v>
      </c>
      <c r="C14510" s="537" t="s">
        <v>200</v>
      </c>
      <c r="D14510" s="541" t="s">
        <v>2636</v>
      </c>
      <c r="E14510" s="540" t="s">
        <v>143</v>
      </c>
      <c r="F14510" s="496">
        <v>388.94</v>
      </c>
    </row>
    <row r="14511" s="489" customFormat="1">
      <c r="B14511" s="494">
        <v>9827</v>
      </c>
      <c r="C14511" s="537" t="s">
        <v>200</v>
      </c>
      <c r="D14511" s="541" t="s">
        <v>2637</v>
      </c>
      <c r="E14511" s="540" t="s">
        <v>143</v>
      </c>
      <c r="F14511" s="496">
        <v>552.29999999999995</v>
      </c>
    </row>
    <row r="14512" s="489" customFormat="1">
      <c r="B14512" s="494">
        <v>36374</v>
      </c>
      <c r="C14512" s="537" t="s">
        <v>200</v>
      </c>
      <c r="D14512" s="541" t="s">
        <v>2638</v>
      </c>
      <c r="E14512" s="540" t="s">
        <v>143</v>
      </c>
      <c r="F14512" s="496">
        <v>67.140000000000001</v>
      </c>
    </row>
    <row r="14513" s="489" customFormat="1">
      <c r="B14513" s="494">
        <v>36084</v>
      </c>
      <c r="C14513" s="537" t="s">
        <v>200</v>
      </c>
      <c r="D14513" s="541" t="s">
        <v>2639</v>
      </c>
      <c r="E14513" s="540" t="s">
        <v>143</v>
      </c>
      <c r="F14513" s="496">
        <v>19.890000000000001</v>
      </c>
    </row>
    <row r="14514" s="489" customFormat="1">
      <c r="B14514" s="494">
        <v>36373</v>
      </c>
      <c r="C14514" s="537" t="s">
        <v>200</v>
      </c>
      <c r="D14514" s="541" t="s">
        <v>2640</v>
      </c>
      <c r="E14514" s="540" t="s">
        <v>143</v>
      </c>
      <c r="F14514" s="496">
        <v>41.299999999999997</v>
      </c>
    </row>
    <row r="14515" s="489" customFormat="1">
      <c r="B14515" s="494">
        <v>36377</v>
      </c>
      <c r="C14515" s="537" t="s">
        <v>200</v>
      </c>
      <c r="D14515" s="541" t="s">
        <v>2641</v>
      </c>
      <c r="E14515" s="540" t="s">
        <v>143</v>
      </c>
      <c r="F14515" s="496">
        <v>80.540000000000006</v>
      </c>
    </row>
    <row r="14516" s="489" customFormat="1">
      <c r="B14516" s="494">
        <v>36375</v>
      </c>
      <c r="C14516" s="537" t="s">
        <v>200</v>
      </c>
      <c r="D14516" s="541" t="s">
        <v>2642</v>
      </c>
      <c r="E14516" s="540" t="s">
        <v>143</v>
      </c>
      <c r="F14516" s="496">
        <v>24.539999999999999</v>
      </c>
    </row>
    <row r="14517" s="489" customFormat="1">
      <c r="B14517" s="494">
        <v>36376</v>
      </c>
      <c r="C14517" s="537" t="s">
        <v>200</v>
      </c>
      <c r="D14517" s="541" t="s">
        <v>2643</v>
      </c>
      <c r="E14517" s="540" t="s">
        <v>143</v>
      </c>
      <c r="F14517" s="496">
        <v>48.200000000000003</v>
      </c>
    </row>
    <row r="14518" s="489" customFormat="1">
      <c r="B14518" s="494">
        <v>36380</v>
      </c>
      <c r="C14518" s="537" t="s">
        <v>200</v>
      </c>
      <c r="D14518" s="541" t="s">
        <v>2644</v>
      </c>
      <c r="E14518" s="540" t="s">
        <v>143</v>
      </c>
      <c r="F14518" s="496">
        <v>100.7</v>
      </c>
    </row>
    <row r="14519" s="489" customFormat="1">
      <c r="B14519" s="494">
        <v>36378</v>
      </c>
      <c r="C14519" s="537" t="s">
        <v>200</v>
      </c>
      <c r="D14519" s="541" t="s">
        <v>2645</v>
      </c>
      <c r="E14519" s="540" t="s">
        <v>143</v>
      </c>
      <c r="F14519" s="496">
        <v>30.170000000000002</v>
      </c>
    </row>
    <row r="14520" s="489" customFormat="1">
      <c r="B14520" s="494">
        <v>36379</v>
      </c>
      <c r="C14520" s="537" t="s">
        <v>200</v>
      </c>
      <c r="D14520" s="541" t="s">
        <v>2646</v>
      </c>
      <c r="E14520" s="540" t="s">
        <v>143</v>
      </c>
      <c r="F14520" s="496">
        <v>60.829999999999998</v>
      </c>
    </row>
    <row r="14521" s="489" customFormat="1">
      <c r="B14521" s="494">
        <v>9859</v>
      </c>
      <c r="C14521" s="537" t="s">
        <v>200</v>
      </c>
      <c r="D14521" s="541" t="s">
        <v>14906</v>
      </c>
      <c r="E14521" s="540" t="s">
        <v>143</v>
      </c>
      <c r="F14521" s="496">
        <v>10.4</v>
      </c>
    </row>
    <row r="14522" s="489" customFormat="1">
      <c r="B14522" s="494">
        <v>9836</v>
      </c>
      <c r="C14522" s="537" t="s">
        <v>200</v>
      </c>
      <c r="D14522" s="541" t="s">
        <v>14907</v>
      </c>
      <c r="E14522" s="540" t="s">
        <v>143</v>
      </c>
      <c r="F14522" s="496">
        <v>15.65</v>
      </c>
    </row>
    <row r="14523" s="489" customFormat="1">
      <c r="B14523" s="494">
        <v>20065</v>
      </c>
      <c r="C14523" s="537" t="s">
        <v>200</v>
      </c>
      <c r="D14523" s="541" t="s">
        <v>14908</v>
      </c>
      <c r="E14523" s="540" t="s">
        <v>143</v>
      </c>
      <c r="F14523" s="496">
        <v>40.909999999999997</v>
      </c>
    </row>
    <row r="14524" s="489" customFormat="1">
      <c r="B14524" s="494">
        <v>9835</v>
      </c>
      <c r="C14524" s="537" t="s">
        <v>200</v>
      </c>
      <c r="D14524" s="541" t="s">
        <v>14909</v>
      </c>
      <c r="E14524" s="540" t="s">
        <v>143</v>
      </c>
      <c r="F14524" s="496">
        <v>6.8399999999999999</v>
      </c>
    </row>
    <row r="14525" s="489" customFormat="1">
      <c r="B14525" s="494">
        <v>9838</v>
      </c>
      <c r="C14525" s="537" t="s">
        <v>200</v>
      </c>
      <c r="D14525" s="541" t="s">
        <v>2647</v>
      </c>
      <c r="E14525" s="540" t="s">
        <v>143</v>
      </c>
      <c r="F14525" s="496">
        <v>11.289999999999999</v>
      </c>
    </row>
    <row r="14526" s="489" customFormat="1">
      <c r="B14526" s="494">
        <v>9837</v>
      </c>
      <c r="C14526" s="537" t="s">
        <v>200</v>
      </c>
      <c r="D14526" s="541" t="s">
        <v>2648</v>
      </c>
      <c r="E14526" s="540" t="s">
        <v>143</v>
      </c>
      <c r="F14526" s="496">
        <v>14.82</v>
      </c>
    </row>
    <row r="14527" s="489" customFormat="1">
      <c r="B14527" s="494">
        <v>44315</v>
      </c>
      <c r="C14527" s="537" t="s">
        <v>200</v>
      </c>
      <c r="D14527" s="541" t="s">
        <v>14910</v>
      </c>
      <c r="E14527" s="540" t="s">
        <v>143</v>
      </c>
      <c r="F14527" s="496">
        <v>61.270000000000003</v>
      </c>
    </row>
    <row r="14528" s="489" customFormat="1">
      <c r="B14528" s="494">
        <v>9862</v>
      </c>
      <c r="C14528" s="537" t="s">
        <v>200</v>
      </c>
      <c r="D14528" s="541" t="s">
        <v>14911</v>
      </c>
      <c r="E14528" s="540" t="s">
        <v>143</v>
      </c>
      <c r="F14528" s="496">
        <v>32.07</v>
      </c>
    </row>
    <row r="14529" s="489" customFormat="1">
      <c r="B14529" s="495">
        <v>9861</v>
      </c>
      <c r="C14529" s="537" t="s">
        <v>200</v>
      </c>
      <c r="D14529" s="541" t="s">
        <v>2649</v>
      </c>
      <c r="E14529" s="540" t="s">
        <v>143</v>
      </c>
      <c r="F14529" s="496">
        <v>25.18</v>
      </c>
    </row>
    <row r="14530" s="489" customFormat="1">
      <c r="B14530" s="495">
        <v>9866</v>
      </c>
      <c r="C14530" s="537" t="s">
        <v>200</v>
      </c>
      <c r="D14530" s="541" t="s">
        <v>2651</v>
      </c>
      <c r="E14530" s="540" t="s">
        <v>143</v>
      </c>
      <c r="F14530" s="496">
        <v>21.73</v>
      </c>
    </row>
    <row r="14531" s="489" customFormat="1">
      <c r="B14531" s="494">
        <v>9856</v>
      </c>
      <c r="C14531" s="537" t="s">
        <v>200</v>
      </c>
      <c r="D14531" s="541" t="s">
        <v>2650</v>
      </c>
      <c r="E14531" s="540" t="s">
        <v>143</v>
      </c>
      <c r="F14531" s="496">
        <v>8.1199999999999992</v>
      </c>
    </row>
    <row r="14532" s="489" customFormat="1">
      <c r="B14532" s="494">
        <v>9863</v>
      </c>
      <c r="C14532" s="537" t="s">
        <v>200</v>
      </c>
      <c r="D14532" s="541" t="s">
        <v>14912</v>
      </c>
      <c r="E14532" s="540" t="s">
        <v>143</v>
      </c>
      <c r="F14532" s="496">
        <v>62.869999999999997</v>
      </c>
    </row>
    <row r="14533" s="489" customFormat="1">
      <c r="B14533" s="494">
        <v>9860</v>
      </c>
      <c r="C14533" s="537" t="s">
        <v>200</v>
      </c>
      <c r="D14533" s="541" t="s">
        <v>14913</v>
      </c>
      <c r="E14533" s="540" t="s">
        <v>143</v>
      </c>
      <c r="F14533" s="496">
        <v>45.890000000000001</v>
      </c>
    </row>
    <row r="14534" s="489" customFormat="1">
      <c r="B14534" s="494">
        <v>9841</v>
      </c>
      <c r="C14534" s="537" t="s">
        <v>200</v>
      </c>
      <c r="D14534" s="541" t="s">
        <v>2652</v>
      </c>
      <c r="E14534" s="540" t="s">
        <v>143</v>
      </c>
      <c r="F14534" s="496">
        <v>29.469999999999999</v>
      </c>
    </row>
    <row r="14535" s="489" customFormat="1">
      <c r="B14535" s="494">
        <v>9840</v>
      </c>
      <c r="C14535" s="537" t="s">
        <v>200</v>
      </c>
      <c r="D14535" s="541" t="s">
        <v>2653</v>
      </c>
      <c r="E14535" s="540" t="s">
        <v>143</v>
      </c>
      <c r="F14535" s="496">
        <v>62.25</v>
      </c>
    </row>
    <row r="14536" s="489" customFormat="1">
      <c r="B14536" s="494">
        <v>20067</v>
      </c>
      <c r="C14536" s="537" t="s">
        <v>200</v>
      </c>
      <c r="D14536" s="541" t="s">
        <v>2654</v>
      </c>
      <c r="E14536" s="540" t="s">
        <v>143</v>
      </c>
      <c r="F14536" s="496">
        <v>9.5600000000000005</v>
      </c>
    </row>
    <row r="14537" s="489" customFormat="1">
      <c r="B14537" s="494">
        <v>20068</v>
      </c>
      <c r="C14537" s="537" t="s">
        <v>200</v>
      </c>
      <c r="D14537" s="541" t="s">
        <v>2655</v>
      </c>
      <c r="E14537" s="540" t="s">
        <v>143</v>
      </c>
      <c r="F14537" s="496">
        <v>13.460000000000001</v>
      </c>
    </row>
    <row r="14538" s="489" customFormat="1">
      <c r="B14538" s="494">
        <v>9839</v>
      </c>
      <c r="C14538" s="537" t="s">
        <v>200</v>
      </c>
      <c r="D14538" s="541" t="s">
        <v>2656</v>
      </c>
      <c r="E14538" s="540" t="s">
        <v>143</v>
      </c>
      <c r="F14538" s="496">
        <v>24.41</v>
      </c>
    </row>
    <row r="14539" s="489" customFormat="1">
      <c r="B14539" s="494">
        <v>9870</v>
      </c>
      <c r="C14539" s="537" t="s">
        <v>200</v>
      </c>
      <c r="D14539" s="541" t="s">
        <v>14914</v>
      </c>
      <c r="E14539" s="540" t="s">
        <v>143</v>
      </c>
      <c r="F14539" s="496">
        <v>93.760000000000005</v>
      </c>
    </row>
    <row r="14540" s="489" customFormat="1">
      <c r="B14540" s="494">
        <v>9867</v>
      </c>
      <c r="C14540" s="537" t="s">
        <v>200</v>
      </c>
      <c r="D14540" s="541" t="s">
        <v>14915</v>
      </c>
      <c r="E14540" s="540" t="s">
        <v>143</v>
      </c>
      <c r="F14540" s="496">
        <v>3.77</v>
      </c>
    </row>
    <row r="14541" s="489" customFormat="1">
      <c r="B14541" s="494">
        <v>9868</v>
      </c>
      <c r="C14541" s="537" t="s">
        <v>200</v>
      </c>
      <c r="D14541" s="541" t="s">
        <v>14916</v>
      </c>
      <c r="E14541" s="540" t="s">
        <v>143</v>
      </c>
      <c r="F14541" s="496">
        <v>4.25</v>
      </c>
    </row>
    <row r="14542" s="489" customFormat="1">
      <c r="B14542" s="494">
        <v>9869</v>
      </c>
      <c r="C14542" s="537" t="s">
        <v>200</v>
      </c>
      <c r="D14542" s="541" t="s">
        <v>14917</v>
      </c>
      <c r="E14542" s="540" t="s">
        <v>143</v>
      </c>
      <c r="F14542" s="496">
        <v>9.1699999999999999</v>
      </c>
    </row>
    <row r="14543" s="489" customFormat="1">
      <c r="B14543" s="494">
        <v>9874</v>
      </c>
      <c r="C14543" s="537" t="s">
        <v>200</v>
      </c>
      <c r="D14543" s="541" t="s">
        <v>14918</v>
      </c>
      <c r="E14543" s="540" t="s">
        <v>143</v>
      </c>
      <c r="F14543" s="496">
        <v>14.4</v>
      </c>
    </row>
    <row r="14544" s="489" customFormat="1">
      <c r="B14544" s="494">
        <v>9875</v>
      </c>
      <c r="C14544" s="537" t="s">
        <v>200</v>
      </c>
      <c r="D14544" s="541" t="s">
        <v>14919</v>
      </c>
      <c r="E14544" s="540" t="s">
        <v>143</v>
      </c>
      <c r="F14544" s="496">
        <v>15.800000000000001</v>
      </c>
    </row>
    <row r="14545" s="489" customFormat="1">
      <c r="B14545" s="494">
        <v>9873</v>
      </c>
      <c r="C14545" s="537" t="s">
        <v>200</v>
      </c>
      <c r="D14545" s="541" t="s">
        <v>14920</v>
      </c>
      <c r="E14545" s="540" t="s">
        <v>143</v>
      </c>
      <c r="F14545" s="496">
        <v>25.989999999999998</v>
      </c>
    </row>
    <row r="14546" s="489" customFormat="1">
      <c r="B14546" s="495">
        <v>9871</v>
      </c>
      <c r="C14546" s="537" t="s">
        <v>200</v>
      </c>
      <c r="D14546" s="541" t="s">
        <v>14921</v>
      </c>
      <c r="E14546" s="540" t="s">
        <v>143</v>
      </c>
      <c r="F14546" s="496">
        <v>43.07</v>
      </c>
    </row>
    <row r="14547" s="489" customFormat="1">
      <c r="B14547" s="494">
        <v>9872</v>
      </c>
      <c r="C14547" s="537" t="s">
        <v>200</v>
      </c>
      <c r="D14547" s="541" t="s">
        <v>14922</v>
      </c>
      <c r="E14547" s="540" t="s">
        <v>143</v>
      </c>
      <c r="F14547" s="496">
        <v>59.909999999999997</v>
      </c>
    </row>
    <row r="14548" s="489" customFormat="1">
      <c r="B14548" s="494">
        <v>12425</v>
      </c>
      <c r="C14548" s="537" t="s">
        <v>200</v>
      </c>
      <c r="D14548" s="541" t="s">
        <v>2661</v>
      </c>
      <c r="E14548" s="540" t="s">
        <v>188</v>
      </c>
      <c r="F14548" s="496">
        <v>62.359999999999999</v>
      </c>
    </row>
    <row r="14549" s="489" customFormat="1">
      <c r="B14549" s="494">
        <v>12426</v>
      </c>
      <c r="C14549" s="537" t="s">
        <v>200</v>
      </c>
      <c r="D14549" s="541" t="s">
        <v>2660</v>
      </c>
      <c r="E14549" s="540" t="s">
        <v>188</v>
      </c>
      <c r="F14549" s="496">
        <v>45.390000000000001</v>
      </c>
    </row>
    <row r="14550" s="489" customFormat="1">
      <c r="B14550" s="494">
        <v>12427</v>
      </c>
      <c r="C14550" s="537" t="s">
        <v>200</v>
      </c>
      <c r="D14550" s="541" t="s">
        <v>2662</v>
      </c>
      <c r="E14550" s="540" t="s">
        <v>188</v>
      </c>
      <c r="F14550" s="496">
        <v>258.82999999999998</v>
      </c>
    </row>
    <row r="14551" s="489" customFormat="1">
      <c r="B14551" s="494">
        <v>12428</v>
      </c>
      <c r="C14551" s="537" t="s">
        <v>200</v>
      </c>
      <c r="D14551" s="541" t="s">
        <v>14923</v>
      </c>
      <c r="E14551" s="540" t="s">
        <v>188</v>
      </c>
      <c r="F14551" s="496">
        <v>166.13</v>
      </c>
    </row>
    <row r="14552" s="489" customFormat="1">
      <c r="B14552" s="494">
        <v>12429</v>
      </c>
      <c r="C14552" s="537" t="s">
        <v>200</v>
      </c>
      <c r="D14552" s="541" t="s">
        <v>2664</v>
      </c>
      <c r="E14552" s="540" t="s">
        <v>188</v>
      </c>
      <c r="F14552" s="496">
        <v>418.52999999999997</v>
      </c>
    </row>
    <row r="14553" s="489" customFormat="1">
      <c r="B14553" s="495">
        <v>12430</v>
      </c>
      <c r="C14553" s="537" t="s">
        <v>200</v>
      </c>
      <c r="D14553" s="541" t="s">
        <v>2663</v>
      </c>
      <c r="E14553" s="540" t="s">
        <v>188</v>
      </c>
      <c r="F14553" s="496">
        <v>55.640000000000001</v>
      </c>
    </row>
    <row r="14554" s="489" customFormat="1">
      <c r="B14554" s="494">
        <v>12431</v>
      </c>
      <c r="C14554" s="537" t="s">
        <v>200</v>
      </c>
      <c r="D14554" s="541" t="s">
        <v>2665</v>
      </c>
      <c r="E14554" s="540" t="s">
        <v>188</v>
      </c>
      <c r="F14554" s="496">
        <v>712.26999999999998</v>
      </c>
    </row>
    <row r="14555" s="489" customFormat="1">
      <c r="B14555" s="494">
        <v>12432</v>
      </c>
      <c r="C14555" s="537" t="s">
        <v>200</v>
      </c>
      <c r="D14555" s="541" t="s">
        <v>2666</v>
      </c>
      <c r="E14555" s="540" t="s">
        <v>188</v>
      </c>
      <c r="F14555" s="496">
        <v>146.49000000000001</v>
      </c>
    </row>
    <row r="14556" s="489" customFormat="1">
      <c r="B14556" s="495">
        <v>12433</v>
      </c>
      <c r="C14556" s="537" t="s">
        <v>200</v>
      </c>
      <c r="D14556" s="541" t="s">
        <v>2668</v>
      </c>
      <c r="E14556" s="540" t="s">
        <v>188</v>
      </c>
      <c r="F14556" s="496">
        <v>93.260000000000005</v>
      </c>
    </row>
    <row r="14557" s="489" customFormat="1">
      <c r="B14557" s="494">
        <v>12434</v>
      </c>
      <c r="C14557" s="537" t="s">
        <v>200</v>
      </c>
      <c r="D14557" s="541" t="s">
        <v>2667</v>
      </c>
      <c r="E14557" s="540" t="s">
        <v>188</v>
      </c>
      <c r="F14557" s="496">
        <v>47.740000000000002</v>
      </c>
    </row>
    <row r="14558" s="489" customFormat="1">
      <c r="B14558" s="494">
        <v>12435</v>
      </c>
      <c r="C14558" s="537" t="s">
        <v>200</v>
      </c>
      <c r="D14558" s="541" t="s">
        <v>2669</v>
      </c>
      <c r="E14558" s="540" t="s">
        <v>188</v>
      </c>
      <c r="F14558" s="496">
        <v>288.61000000000001</v>
      </c>
    </row>
    <row r="14559" s="489" customFormat="1">
      <c r="B14559" s="494">
        <v>12437</v>
      </c>
      <c r="C14559" s="537" t="s">
        <v>200</v>
      </c>
      <c r="D14559" s="541" t="s">
        <v>2670</v>
      </c>
      <c r="E14559" s="540" t="s">
        <v>188</v>
      </c>
      <c r="F14559" s="496">
        <v>233.09</v>
      </c>
    </row>
    <row r="14560" s="489" customFormat="1">
      <c r="B14560" s="494">
        <v>12438</v>
      </c>
      <c r="C14560" s="537" t="s">
        <v>200</v>
      </c>
      <c r="D14560" s="541" t="s">
        <v>14924</v>
      </c>
      <c r="E14560" s="540" t="s">
        <v>188</v>
      </c>
      <c r="F14560" s="496">
        <v>421.81999999999999</v>
      </c>
    </row>
    <row r="14561" s="489" customFormat="1">
      <c r="B14561" s="494">
        <v>12439</v>
      </c>
      <c r="C14561" s="537" t="s">
        <v>200</v>
      </c>
      <c r="D14561" s="541" t="s">
        <v>2671</v>
      </c>
      <c r="E14561" s="540" t="s">
        <v>188</v>
      </c>
      <c r="F14561" s="496">
        <v>74.810000000000002</v>
      </c>
    </row>
    <row r="14562" s="489" customFormat="1">
      <c r="B14562" s="495">
        <v>12436</v>
      </c>
      <c r="C14562" s="537" t="s">
        <v>200</v>
      </c>
      <c r="D14562" s="541" t="s">
        <v>2672</v>
      </c>
      <c r="E14562" s="540" t="s">
        <v>188</v>
      </c>
      <c r="F14562" s="496">
        <v>532.84000000000003</v>
      </c>
    </row>
    <row r="14563" s="489" customFormat="1">
      <c r="B14563" s="494">
        <v>36357</v>
      </c>
      <c r="C14563" s="537" t="s">
        <v>200</v>
      </c>
      <c r="D14563" s="541" t="s">
        <v>14925</v>
      </c>
      <c r="E14563" s="540" t="s">
        <v>188</v>
      </c>
      <c r="F14563" s="496"/>
    </row>
    <row r="14564" s="489" customFormat="1">
      <c r="B14564" s="494">
        <v>12424</v>
      </c>
      <c r="C14564" s="537" t="s">
        <v>200</v>
      </c>
      <c r="D14564" s="541" t="s">
        <v>2673</v>
      </c>
      <c r="E14564" s="540" t="s">
        <v>188</v>
      </c>
      <c r="F14564" s="496">
        <v>96.019999999999996</v>
      </c>
    </row>
    <row r="14565" s="489" customFormat="1">
      <c r="B14565" s="494">
        <v>12440</v>
      </c>
      <c r="C14565" s="537" t="s">
        <v>200</v>
      </c>
      <c r="D14565" s="541" t="s">
        <v>2674</v>
      </c>
      <c r="E14565" s="540" t="s">
        <v>188</v>
      </c>
      <c r="F14565" s="496">
        <v>92.810000000000002</v>
      </c>
    </row>
    <row r="14566" s="489" customFormat="1">
      <c r="B14566" s="494">
        <v>9884</v>
      </c>
      <c r="C14566" s="537" t="s">
        <v>200</v>
      </c>
      <c r="D14566" s="541" t="s">
        <v>2675</v>
      </c>
      <c r="E14566" s="540" t="s">
        <v>188</v>
      </c>
      <c r="F14566" s="496">
        <v>69.219999999999999</v>
      </c>
    </row>
    <row r="14567" s="489" customFormat="1">
      <c r="B14567" s="494">
        <v>9888</v>
      </c>
      <c r="C14567" s="537" t="s">
        <v>200</v>
      </c>
      <c r="D14567" s="541" t="s">
        <v>2676</v>
      </c>
      <c r="E14567" s="540" t="s">
        <v>188</v>
      </c>
      <c r="F14567" s="496">
        <v>55.619999999999997</v>
      </c>
    </row>
    <row r="14568" s="489" customFormat="1">
      <c r="B14568" s="494">
        <v>9886</v>
      </c>
      <c r="C14568" s="537" t="s">
        <v>200</v>
      </c>
      <c r="D14568" s="541" t="s">
        <v>2678</v>
      </c>
      <c r="E14568" s="540" t="s">
        <v>188</v>
      </c>
      <c r="F14568" s="496">
        <v>33.240000000000002</v>
      </c>
    </row>
    <row r="14569" s="489" customFormat="1">
      <c r="B14569" s="494">
        <v>9883</v>
      </c>
      <c r="C14569" s="537" t="s">
        <v>200</v>
      </c>
      <c r="D14569" s="541" t="s">
        <v>2677</v>
      </c>
      <c r="E14569" s="540" t="s">
        <v>188</v>
      </c>
      <c r="F14569" s="496">
        <v>24.27</v>
      </c>
    </row>
    <row r="14570" s="489" customFormat="1">
      <c r="B14570" s="494">
        <v>9889</v>
      </c>
      <c r="C14570" s="537" t="s">
        <v>200</v>
      </c>
      <c r="D14570" s="541" t="s">
        <v>2679</v>
      </c>
      <c r="E14570" s="540" t="s">
        <v>188</v>
      </c>
      <c r="F14570" s="496">
        <v>168.41999999999999</v>
      </c>
    </row>
    <row r="14571" s="489" customFormat="1">
      <c r="B14571" s="494">
        <v>9887</v>
      </c>
      <c r="C14571" s="537" t="s">
        <v>200</v>
      </c>
      <c r="D14571" s="541" t="s">
        <v>2680</v>
      </c>
      <c r="E14571" s="540" t="s">
        <v>188</v>
      </c>
      <c r="F14571" s="496">
        <v>101.79000000000001</v>
      </c>
    </row>
    <row r="14572" s="489" customFormat="1">
      <c r="B14572" s="494">
        <v>9890</v>
      </c>
      <c r="C14572" s="537" t="s">
        <v>200</v>
      </c>
      <c r="D14572" s="541" t="s">
        <v>2682</v>
      </c>
      <c r="E14572" s="540" t="s">
        <v>188</v>
      </c>
      <c r="F14572" s="496">
        <v>260.92000000000002</v>
      </c>
    </row>
    <row r="14573" s="489" customFormat="1">
      <c r="B14573" s="494">
        <v>9885</v>
      </c>
      <c r="C14573" s="537" t="s">
        <v>200</v>
      </c>
      <c r="D14573" s="541" t="s">
        <v>2681</v>
      </c>
      <c r="E14573" s="540" t="s">
        <v>188</v>
      </c>
      <c r="F14573" s="496">
        <v>32.140000000000001</v>
      </c>
    </row>
    <row r="14574" s="489" customFormat="1">
      <c r="B14574" s="494">
        <v>9891</v>
      </c>
      <c r="C14574" s="537" t="s">
        <v>200</v>
      </c>
      <c r="D14574" s="541" t="s">
        <v>2683</v>
      </c>
      <c r="E14574" s="540" t="s">
        <v>188</v>
      </c>
      <c r="F14574" s="496">
        <v>366.29000000000002</v>
      </c>
    </row>
    <row r="14575" s="489" customFormat="1">
      <c r="B14575" s="494">
        <v>36316</v>
      </c>
      <c r="C14575" s="537" t="s">
        <v>200</v>
      </c>
      <c r="D14575" s="541" t="s">
        <v>2684</v>
      </c>
      <c r="E14575" s="540" t="s">
        <v>188</v>
      </c>
      <c r="F14575" s="496"/>
    </row>
    <row r="14576" s="489" customFormat="1">
      <c r="B14576" s="494">
        <v>36313</v>
      </c>
      <c r="C14576" s="537" t="s">
        <v>200</v>
      </c>
      <c r="D14576" s="541" t="s">
        <v>14926</v>
      </c>
      <c r="E14576" s="540" t="s">
        <v>188</v>
      </c>
      <c r="F14576" s="496"/>
    </row>
    <row r="14577" s="489" customFormat="1">
      <c r="B14577" s="494">
        <v>64</v>
      </c>
      <c r="C14577" s="537" t="s">
        <v>200</v>
      </c>
      <c r="D14577" s="541" t="s">
        <v>2685</v>
      </c>
      <c r="E14577" s="540" t="s">
        <v>188</v>
      </c>
      <c r="F14577" s="496">
        <v>7.21</v>
      </c>
    </row>
    <row r="14578" s="489" customFormat="1">
      <c r="B14578" s="494">
        <v>37423</v>
      </c>
      <c r="C14578" s="537" t="s">
        <v>200</v>
      </c>
      <c r="D14578" s="541" t="s">
        <v>2686</v>
      </c>
      <c r="E14578" s="540" t="s">
        <v>188</v>
      </c>
      <c r="F14578" s="496">
        <v>17.800000000000001</v>
      </c>
    </row>
    <row r="14579" s="489" customFormat="1">
      <c r="B14579" s="494">
        <v>9892</v>
      </c>
      <c r="C14579" s="537" t="s">
        <v>200</v>
      </c>
      <c r="D14579" s="541" t="s">
        <v>14927</v>
      </c>
      <c r="E14579" s="540" t="s">
        <v>188</v>
      </c>
      <c r="F14579" s="496">
        <v>6.9000000000000004</v>
      </c>
    </row>
    <row r="14580" s="489" customFormat="1">
      <c r="B14580" s="494">
        <v>9901</v>
      </c>
      <c r="C14580" s="537" t="s">
        <v>200</v>
      </c>
      <c r="D14580" s="541" t="s">
        <v>14928</v>
      </c>
      <c r="E14580" s="540" t="s">
        <v>188</v>
      </c>
      <c r="F14580" s="496">
        <v>33.369999999999997</v>
      </c>
    </row>
    <row r="14581" s="489" customFormat="1">
      <c r="B14581" s="494">
        <v>9900</v>
      </c>
      <c r="C14581" s="537" t="s">
        <v>200</v>
      </c>
      <c r="D14581" s="541" t="s">
        <v>14929</v>
      </c>
      <c r="E14581" s="540" t="s">
        <v>188</v>
      </c>
      <c r="F14581" s="496">
        <v>19.329999999999998</v>
      </c>
    </row>
    <row r="14582" s="489" customFormat="1">
      <c r="B14582" s="494">
        <v>9899</v>
      </c>
      <c r="C14582" s="537" t="s">
        <v>200</v>
      </c>
      <c r="D14582" s="541" t="s">
        <v>14930</v>
      </c>
      <c r="E14582" s="540" t="s">
        <v>188</v>
      </c>
      <c r="F14582" s="496">
        <v>8.6699999999999999</v>
      </c>
    </row>
    <row r="14583" s="489" customFormat="1">
      <c r="B14583" s="494">
        <v>9908</v>
      </c>
      <c r="C14583" s="537" t="s">
        <v>200</v>
      </c>
      <c r="D14583" s="541" t="s">
        <v>14931</v>
      </c>
      <c r="E14583" s="540" t="s">
        <v>188</v>
      </c>
      <c r="F14583" s="496">
        <v>389.79000000000002</v>
      </c>
    </row>
    <row r="14584" s="489" customFormat="1">
      <c r="B14584" s="494">
        <v>9905</v>
      </c>
      <c r="C14584" s="537" t="s">
        <v>200</v>
      </c>
      <c r="D14584" s="541" t="s">
        <v>14932</v>
      </c>
      <c r="E14584" s="540" t="s">
        <v>188</v>
      </c>
      <c r="F14584" s="496">
        <v>6.7800000000000002</v>
      </c>
    </row>
    <row r="14585" s="489" customFormat="1">
      <c r="B14585" s="494">
        <v>9906</v>
      </c>
      <c r="C14585" s="537" t="s">
        <v>200</v>
      </c>
      <c r="D14585" s="541" t="s">
        <v>14933</v>
      </c>
      <c r="E14585" s="540" t="s">
        <v>188</v>
      </c>
      <c r="F14585" s="496">
        <v>8.1799999999999997</v>
      </c>
    </row>
    <row r="14586" s="489" customFormat="1">
      <c r="B14586" s="494">
        <v>9895</v>
      </c>
      <c r="C14586" s="537" t="s">
        <v>200</v>
      </c>
      <c r="D14586" s="541" t="s">
        <v>14934</v>
      </c>
      <c r="E14586" s="540" t="s">
        <v>188</v>
      </c>
      <c r="F14586" s="496">
        <v>13.77</v>
      </c>
    </row>
    <row r="14587" s="489" customFormat="1">
      <c r="B14587" s="494">
        <v>9894</v>
      </c>
      <c r="C14587" s="537" t="s">
        <v>200</v>
      </c>
      <c r="D14587" s="541" t="s">
        <v>14935</v>
      </c>
      <c r="E14587" s="540" t="s">
        <v>188</v>
      </c>
      <c r="F14587" s="496">
        <v>26.48</v>
      </c>
    </row>
    <row r="14588" s="489" customFormat="1">
      <c r="B14588" s="494">
        <v>9897</v>
      </c>
      <c r="C14588" s="537" t="s">
        <v>200</v>
      </c>
      <c r="D14588" s="541" t="s">
        <v>14936</v>
      </c>
      <c r="E14588" s="540" t="s">
        <v>188</v>
      </c>
      <c r="F14588" s="496">
        <v>28.280000000000001</v>
      </c>
    </row>
    <row r="14589" s="489" customFormat="1">
      <c r="B14589" s="494">
        <v>9910</v>
      </c>
      <c r="C14589" s="537" t="s">
        <v>200</v>
      </c>
      <c r="D14589" s="541" t="s">
        <v>14937</v>
      </c>
      <c r="E14589" s="540" t="s">
        <v>188</v>
      </c>
      <c r="F14589" s="496">
        <v>73.569999999999993</v>
      </c>
    </row>
    <row r="14590" s="489" customFormat="1">
      <c r="B14590" s="494">
        <v>9909</v>
      </c>
      <c r="C14590" s="537" t="s">
        <v>200</v>
      </c>
      <c r="D14590" s="541" t="s">
        <v>14938</v>
      </c>
      <c r="E14590" s="540" t="s">
        <v>188</v>
      </c>
      <c r="F14590" s="496">
        <v>149.84</v>
      </c>
    </row>
    <row r="14591" s="489" customFormat="1">
      <c r="B14591" s="494">
        <v>9907</v>
      </c>
      <c r="C14591" s="537" t="s">
        <v>200</v>
      </c>
      <c r="D14591" s="541" t="s">
        <v>14939</v>
      </c>
      <c r="E14591" s="540" t="s">
        <v>188</v>
      </c>
      <c r="F14591" s="496">
        <v>176.91999999999999</v>
      </c>
    </row>
    <row r="14592" s="489" customFormat="1">
      <c r="B14592" s="494">
        <v>20973</v>
      </c>
      <c r="C14592" s="537" t="s">
        <v>200</v>
      </c>
      <c r="D14592" s="541" t="s">
        <v>2687</v>
      </c>
      <c r="E14592" s="540" t="s">
        <v>188</v>
      </c>
      <c r="F14592" s="496">
        <v>94.920000000000002</v>
      </c>
    </row>
    <row r="14593" s="489" customFormat="1">
      <c r="B14593" s="494">
        <v>20974</v>
      </c>
      <c r="C14593" s="537" t="s">
        <v>200</v>
      </c>
      <c r="D14593" s="541" t="s">
        <v>2688</v>
      </c>
      <c r="E14593" s="540" t="s">
        <v>188</v>
      </c>
      <c r="F14593" s="496">
        <v>135.80000000000001</v>
      </c>
    </row>
    <row r="14594" s="489" customFormat="1">
      <c r="B14594" s="494">
        <v>37989</v>
      </c>
      <c r="C14594" s="537" t="s">
        <v>200</v>
      </c>
      <c r="D14594" s="541" t="s">
        <v>2689</v>
      </c>
      <c r="E14594" s="540" t="s">
        <v>188</v>
      </c>
      <c r="F14594" s="496">
        <v>16.309999999999999</v>
      </c>
    </row>
    <row r="14595" s="489" customFormat="1">
      <c r="B14595" s="494">
        <v>37990</v>
      </c>
      <c r="C14595" s="537" t="s">
        <v>200</v>
      </c>
      <c r="D14595" s="541" t="s">
        <v>2690</v>
      </c>
      <c r="E14595" s="540" t="s">
        <v>188</v>
      </c>
      <c r="F14595" s="496">
        <v>17.98</v>
      </c>
    </row>
    <row r="14596" s="489" customFormat="1">
      <c r="B14596" s="494">
        <v>37991</v>
      </c>
      <c r="C14596" s="537" t="s">
        <v>200</v>
      </c>
      <c r="D14596" s="541" t="s">
        <v>2691</v>
      </c>
      <c r="E14596" s="540" t="s">
        <v>188</v>
      </c>
      <c r="F14596" s="496">
        <v>23.940000000000001</v>
      </c>
    </row>
    <row r="14597" s="489" customFormat="1">
      <c r="B14597" s="494">
        <v>37992</v>
      </c>
      <c r="C14597" s="537" t="s">
        <v>200</v>
      </c>
      <c r="D14597" s="541" t="s">
        <v>2692</v>
      </c>
      <c r="E14597" s="540" t="s">
        <v>188</v>
      </c>
      <c r="F14597" s="496">
        <v>37.140000000000001</v>
      </c>
    </row>
    <row r="14598" s="489" customFormat="1">
      <c r="B14598" s="494">
        <v>37993</v>
      </c>
      <c r="C14598" s="537" t="s">
        <v>200</v>
      </c>
      <c r="D14598" s="541" t="s">
        <v>2693</v>
      </c>
      <c r="E14598" s="540" t="s">
        <v>188</v>
      </c>
      <c r="F14598" s="496">
        <v>56.359999999999999</v>
      </c>
    </row>
    <row r="14599" s="489" customFormat="1">
      <c r="B14599" s="494">
        <v>37994</v>
      </c>
      <c r="C14599" s="537" t="s">
        <v>200</v>
      </c>
      <c r="D14599" s="541" t="s">
        <v>2694</v>
      </c>
      <c r="E14599" s="540" t="s">
        <v>188</v>
      </c>
      <c r="F14599" s="496">
        <v>134.19999999999999</v>
      </c>
    </row>
    <row r="14600" s="489" customFormat="1">
      <c r="B14600" s="494">
        <v>37995</v>
      </c>
      <c r="C14600" s="537" t="s">
        <v>200</v>
      </c>
      <c r="D14600" s="541" t="s">
        <v>2695</v>
      </c>
      <c r="E14600" s="540" t="s">
        <v>188</v>
      </c>
      <c r="F14600" s="496">
        <v>174.91999999999999</v>
      </c>
    </row>
    <row r="14601" s="489" customFormat="1">
      <c r="B14601" s="494">
        <v>37996</v>
      </c>
      <c r="C14601" s="537" t="s">
        <v>200</v>
      </c>
      <c r="D14601" s="541" t="s">
        <v>2696</v>
      </c>
      <c r="E14601" s="540" t="s">
        <v>188</v>
      </c>
      <c r="F14601" s="496">
        <v>266.35000000000002</v>
      </c>
    </row>
    <row r="14602" s="489" customFormat="1">
      <c r="B14602" s="494">
        <v>45267</v>
      </c>
      <c r="C14602" s="537" t="s">
        <v>200</v>
      </c>
      <c r="D14602" s="541" t="s">
        <v>14940</v>
      </c>
      <c r="E14602" s="540" t="s">
        <v>188</v>
      </c>
      <c r="F14602" s="496">
        <v>177.16999999999999</v>
      </c>
    </row>
    <row r="14603" s="489" customFormat="1">
      <c r="B14603" s="494">
        <v>13883</v>
      </c>
      <c r="C14603" s="537" t="s">
        <v>200</v>
      </c>
      <c r="D14603" s="541" t="s">
        <v>2697</v>
      </c>
      <c r="E14603" s="540" t="s">
        <v>188</v>
      </c>
      <c r="F14603" s="496"/>
    </row>
    <row r="14604" s="489" customFormat="1">
      <c r="B14604" s="494">
        <v>38604</v>
      </c>
      <c r="C14604" s="537" t="s">
        <v>200</v>
      </c>
      <c r="D14604" s="541" t="s">
        <v>2698</v>
      </c>
      <c r="E14604" s="540" t="s">
        <v>188</v>
      </c>
      <c r="F14604" s="496"/>
    </row>
    <row r="14605" s="489" customFormat="1">
      <c r="B14605" s="494">
        <v>10601</v>
      </c>
      <c r="C14605" s="537" t="s">
        <v>200</v>
      </c>
      <c r="D14605" s="541" t="s">
        <v>2699</v>
      </c>
      <c r="E14605" s="540" t="s">
        <v>188</v>
      </c>
      <c r="F14605" s="496"/>
    </row>
    <row r="14606" s="489" customFormat="1">
      <c r="B14606" s="494">
        <v>44469</v>
      </c>
      <c r="C14606" s="537" t="s">
        <v>200</v>
      </c>
      <c r="D14606" s="541" t="s">
        <v>2700</v>
      </c>
      <c r="E14606" s="540" t="s">
        <v>188</v>
      </c>
      <c r="F14606" s="496"/>
    </row>
    <row r="14607" s="489" customFormat="1">
      <c r="B14607" s="494">
        <v>13894</v>
      </c>
      <c r="C14607" s="537" t="s">
        <v>200</v>
      </c>
      <c r="D14607" s="541" t="s">
        <v>2701</v>
      </c>
      <c r="E14607" s="540" t="s">
        <v>188</v>
      </c>
      <c r="F14607" s="496"/>
    </row>
    <row r="14608" s="489" customFormat="1">
      <c r="B14608" s="494">
        <v>13895</v>
      </c>
      <c r="C14608" s="537" t="s">
        <v>200</v>
      </c>
      <c r="D14608" s="541" t="s">
        <v>2702</v>
      </c>
      <c r="E14608" s="540" t="s">
        <v>188</v>
      </c>
      <c r="F14608" s="496"/>
    </row>
    <row r="14609" s="489" customFormat="1">
      <c r="B14609" s="494">
        <v>13892</v>
      </c>
      <c r="C14609" s="537" t="s">
        <v>200</v>
      </c>
      <c r="D14609" s="541" t="s">
        <v>2703</v>
      </c>
      <c r="E14609" s="540" t="s">
        <v>188</v>
      </c>
      <c r="F14609" s="496"/>
    </row>
    <row r="14610" s="489" customFormat="1">
      <c r="B14610" s="494">
        <v>9914</v>
      </c>
      <c r="C14610" s="537" t="s">
        <v>200</v>
      </c>
      <c r="D14610" s="541" t="s">
        <v>2704</v>
      </c>
      <c r="E14610" s="540" t="s">
        <v>188</v>
      </c>
      <c r="F14610" s="496"/>
    </row>
    <row r="14611" s="489" customFormat="1">
      <c r="B14611" s="494">
        <v>36485</v>
      </c>
      <c r="C14611" s="537" t="s">
        <v>200</v>
      </c>
      <c r="D14611" s="541" t="s">
        <v>2705</v>
      </c>
      <c r="E14611" s="540" t="s">
        <v>188</v>
      </c>
      <c r="F14611" s="496"/>
    </row>
    <row r="14612" s="489" customFormat="1">
      <c r="B14612" s="494">
        <v>9912</v>
      </c>
      <c r="C14612" s="537" t="s">
        <v>200</v>
      </c>
      <c r="D14612" s="541" t="s">
        <v>2706</v>
      </c>
      <c r="E14612" s="540" t="s">
        <v>188</v>
      </c>
      <c r="F14612" s="496"/>
    </row>
    <row r="14613" s="489" customFormat="1">
      <c r="B14613" s="494">
        <v>9921</v>
      </c>
      <c r="C14613" s="537" t="s">
        <v>200</v>
      </c>
      <c r="D14613" s="541" t="s">
        <v>14941</v>
      </c>
      <c r="E14613" s="540" t="s">
        <v>188</v>
      </c>
      <c r="F14613" s="496"/>
    </row>
    <row r="14614" s="489" customFormat="1">
      <c r="B14614" s="494">
        <v>21112</v>
      </c>
      <c r="C14614" s="537" t="s">
        <v>200</v>
      </c>
      <c r="D14614" s="541" t="s">
        <v>2707</v>
      </c>
      <c r="E14614" s="540" t="s">
        <v>188</v>
      </c>
      <c r="F14614" s="496">
        <v>300.50999999999999</v>
      </c>
    </row>
    <row r="14615" s="489" customFormat="1">
      <c r="B14615" s="494">
        <v>10228</v>
      </c>
      <c r="C14615" s="537" t="s">
        <v>200</v>
      </c>
      <c r="D14615" s="541" t="s">
        <v>14942</v>
      </c>
      <c r="E14615" s="540" t="s">
        <v>188</v>
      </c>
      <c r="F14615" s="496">
        <v>349.10000000000002</v>
      </c>
    </row>
    <row r="14616" s="489" customFormat="1">
      <c r="B14616" s="494">
        <v>11781</v>
      </c>
      <c r="C14616" s="537" t="s">
        <v>200</v>
      </c>
      <c r="D14616" s="541" t="s">
        <v>14943</v>
      </c>
      <c r="E14616" s="540" t="s">
        <v>188</v>
      </c>
      <c r="F14616" s="496">
        <v>282.81</v>
      </c>
    </row>
    <row r="14617" s="489" customFormat="1">
      <c r="B14617" s="494">
        <v>37588</v>
      </c>
      <c r="C14617" s="537" t="s">
        <v>200</v>
      </c>
      <c r="D14617" s="541" t="s">
        <v>14944</v>
      </c>
      <c r="E14617" s="540" t="s">
        <v>188</v>
      </c>
      <c r="F14617" s="496">
        <v>76.709999999999994</v>
      </c>
    </row>
    <row r="14618" s="489" customFormat="1">
      <c r="B14618" s="494">
        <v>11751</v>
      </c>
      <c r="C14618" s="537" t="s">
        <v>200</v>
      </c>
      <c r="D14618" s="541" t="s">
        <v>14945</v>
      </c>
      <c r="E14618" s="540" t="s">
        <v>188</v>
      </c>
      <c r="F14618" s="496">
        <v>224.18000000000001</v>
      </c>
    </row>
    <row r="14619" s="489" customFormat="1">
      <c r="B14619" s="494">
        <v>11750</v>
      </c>
      <c r="C14619" s="537" t="s">
        <v>200</v>
      </c>
      <c r="D14619" s="541" t="s">
        <v>14946</v>
      </c>
      <c r="E14619" s="540" t="s">
        <v>188</v>
      </c>
      <c r="F14619" s="496">
        <v>186.03999999999999</v>
      </c>
    </row>
    <row r="14620" s="489" customFormat="1">
      <c r="B14620" s="494">
        <v>11746</v>
      </c>
      <c r="C14620" s="537" t="s">
        <v>200</v>
      </c>
      <c r="D14620" s="541" t="s">
        <v>14947</v>
      </c>
      <c r="E14620" s="540" t="s">
        <v>188</v>
      </c>
      <c r="F14620" s="496">
        <v>124.81999999999999</v>
      </c>
    </row>
    <row r="14621" s="489" customFormat="1">
      <c r="B14621" s="494">
        <v>11748</v>
      </c>
      <c r="C14621" s="537" t="s">
        <v>200</v>
      </c>
      <c r="D14621" s="541" t="s">
        <v>14948</v>
      </c>
      <c r="E14621" s="540" t="s">
        <v>188</v>
      </c>
      <c r="F14621" s="496">
        <v>80.099999999999994</v>
      </c>
    </row>
    <row r="14622" s="489" customFormat="1">
      <c r="B14622" s="494">
        <v>11747</v>
      </c>
      <c r="C14622" s="537" t="s">
        <v>200</v>
      </c>
      <c r="D14622" s="541" t="s">
        <v>14949</v>
      </c>
      <c r="E14622" s="540" t="s">
        <v>188</v>
      </c>
      <c r="F14622" s="496">
        <v>345.68000000000001</v>
      </c>
    </row>
    <row r="14623" s="489" customFormat="1">
      <c r="B14623" s="494">
        <v>11749</v>
      </c>
      <c r="C14623" s="537" t="s">
        <v>200</v>
      </c>
      <c r="D14623" s="541" t="s">
        <v>14950</v>
      </c>
      <c r="E14623" s="540" t="s">
        <v>188</v>
      </c>
      <c r="F14623" s="496">
        <v>92.459999999999994</v>
      </c>
    </row>
    <row r="14624" s="489" customFormat="1">
      <c r="B14624" s="494">
        <v>10236</v>
      </c>
      <c r="C14624" s="537" t="s">
        <v>200</v>
      </c>
      <c r="D14624" s="541" t="s">
        <v>2708</v>
      </c>
      <c r="E14624" s="540" t="s">
        <v>188</v>
      </c>
      <c r="F14624" s="496">
        <v>147.97999999999999</v>
      </c>
    </row>
    <row r="14625" s="489" customFormat="1">
      <c r="B14625" s="494">
        <v>10233</v>
      </c>
      <c r="C14625" s="537" t="s">
        <v>200</v>
      </c>
      <c r="D14625" s="541" t="s">
        <v>2709</v>
      </c>
      <c r="E14625" s="540" t="s">
        <v>188</v>
      </c>
      <c r="F14625" s="496">
        <v>138.66999999999999</v>
      </c>
    </row>
    <row r="14626" s="489" customFormat="1">
      <c r="B14626" s="494">
        <v>10234</v>
      </c>
      <c r="C14626" s="537" t="s">
        <v>200</v>
      </c>
      <c r="D14626" s="541" t="s">
        <v>2710</v>
      </c>
      <c r="E14626" s="540" t="s">
        <v>188</v>
      </c>
      <c r="F14626" s="496">
        <v>87.349999999999994</v>
      </c>
    </row>
    <row r="14627" s="489" customFormat="1">
      <c r="B14627" s="494">
        <v>10231</v>
      </c>
      <c r="C14627" s="537" t="s">
        <v>200</v>
      </c>
      <c r="D14627" s="541" t="s">
        <v>2711</v>
      </c>
      <c r="E14627" s="540" t="s">
        <v>188</v>
      </c>
      <c r="F14627" s="496">
        <v>400.57999999999998</v>
      </c>
    </row>
    <row r="14628" s="489" customFormat="1">
      <c r="B14628" s="494">
        <v>10232</v>
      </c>
      <c r="C14628" s="537" t="s">
        <v>200</v>
      </c>
      <c r="D14628" s="541" t="s">
        <v>2712</v>
      </c>
      <c r="E14628" s="540" t="s">
        <v>188</v>
      </c>
      <c r="F14628" s="496">
        <v>224.15000000000001</v>
      </c>
    </row>
    <row r="14629" s="489" customFormat="1">
      <c r="B14629" s="494">
        <v>10235</v>
      </c>
      <c r="C14629" s="537" t="s">
        <v>200</v>
      </c>
      <c r="D14629" s="541" t="s">
        <v>2714</v>
      </c>
      <c r="E14629" s="540" t="s">
        <v>188</v>
      </c>
      <c r="F14629" s="496">
        <v>549.13999999999999</v>
      </c>
    </row>
    <row r="14630" s="489" customFormat="1">
      <c r="B14630" s="494">
        <v>10229</v>
      </c>
      <c r="C14630" s="537" t="s">
        <v>200</v>
      </c>
      <c r="D14630" s="541" t="s">
        <v>2713</v>
      </c>
      <c r="E14630" s="540" t="s">
        <v>188</v>
      </c>
      <c r="F14630" s="496">
        <v>79</v>
      </c>
    </row>
    <row r="14631" s="489" customFormat="1">
      <c r="B14631" s="494">
        <v>10230</v>
      </c>
      <c r="C14631" s="537" t="s">
        <v>200</v>
      </c>
      <c r="D14631" s="541" t="s">
        <v>2715</v>
      </c>
      <c r="E14631" s="540" t="s">
        <v>188</v>
      </c>
      <c r="F14631" s="496">
        <v>966.44000000000005</v>
      </c>
    </row>
    <row r="14632" s="489" customFormat="1">
      <c r="B14632" s="494">
        <v>10409</v>
      </c>
      <c r="C14632" s="537" t="s">
        <v>200</v>
      </c>
      <c r="D14632" s="541" t="s">
        <v>2716</v>
      </c>
      <c r="E14632" s="540" t="s">
        <v>188</v>
      </c>
      <c r="F14632" s="496">
        <v>287.12</v>
      </c>
    </row>
    <row r="14633" s="489" customFormat="1">
      <c r="B14633" s="494">
        <v>10411</v>
      </c>
      <c r="C14633" s="537" t="s">
        <v>200</v>
      </c>
      <c r="D14633" s="541" t="s">
        <v>2717</v>
      </c>
      <c r="E14633" s="540" t="s">
        <v>188</v>
      </c>
      <c r="F14633" s="496">
        <v>256.92000000000002</v>
      </c>
    </row>
    <row r="14634" s="489" customFormat="1">
      <c r="B14634" s="494">
        <v>10410</v>
      </c>
      <c r="C14634" s="537" t="s">
        <v>200</v>
      </c>
      <c r="D14634" s="541" t="s">
        <v>2719</v>
      </c>
      <c r="E14634" s="540" t="s">
        <v>188</v>
      </c>
      <c r="F14634" s="496">
        <v>171.62</v>
      </c>
    </row>
    <row r="14635" s="489" customFormat="1">
      <c r="B14635" s="494">
        <v>10404</v>
      </c>
      <c r="C14635" s="537" t="s">
        <v>200</v>
      </c>
      <c r="D14635" s="541" t="s">
        <v>2718</v>
      </c>
      <c r="E14635" s="540" t="s">
        <v>188</v>
      </c>
      <c r="F14635" s="496">
        <v>104.19</v>
      </c>
    </row>
    <row r="14636" s="489" customFormat="1">
      <c r="B14636" s="494">
        <v>10405</v>
      </c>
      <c r="C14636" s="537" t="s">
        <v>200</v>
      </c>
      <c r="D14636" s="541" t="s">
        <v>2720</v>
      </c>
      <c r="E14636" s="540" t="s">
        <v>188</v>
      </c>
      <c r="F14636" s="496">
        <v>575.24000000000001</v>
      </c>
    </row>
    <row r="14637" s="489" customFormat="1">
      <c r="B14637" s="494">
        <v>10408</v>
      </c>
      <c r="C14637" s="537" t="s">
        <v>200</v>
      </c>
      <c r="D14637" s="541" t="s">
        <v>2721</v>
      </c>
      <c r="E14637" s="540" t="s">
        <v>188</v>
      </c>
      <c r="F14637" s="496">
        <v>402.25999999999999</v>
      </c>
    </row>
    <row r="14638" s="489" customFormat="1">
      <c r="B14638" s="494">
        <v>10406</v>
      </c>
      <c r="C14638" s="537" t="s">
        <v>200</v>
      </c>
      <c r="D14638" s="541" t="s">
        <v>2723</v>
      </c>
      <c r="E14638" s="540" t="s">
        <v>188</v>
      </c>
      <c r="F14638" s="496">
        <v>794.52999999999997</v>
      </c>
    </row>
    <row r="14639" s="489" customFormat="1">
      <c r="B14639" s="494">
        <v>10412</v>
      </c>
      <c r="C14639" s="537" t="s">
        <v>200</v>
      </c>
      <c r="D14639" s="541" t="s">
        <v>2722</v>
      </c>
      <c r="E14639" s="540" t="s">
        <v>188</v>
      </c>
      <c r="F14639" s="496">
        <v>126.27</v>
      </c>
    </row>
    <row r="14640" s="489" customFormat="1">
      <c r="B14640" s="494">
        <v>10407</v>
      </c>
      <c r="C14640" s="537" t="s">
        <v>200</v>
      </c>
      <c r="D14640" s="541" t="s">
        <v>2724</v>
      </c>
      <c r="E14640" s="540" t="s">
        <v>188</v>
      </c>
      <c r="F14640" s="496">
        <v>1232.3199999999999</v>
      </c>
    </row>
    <row r="14641" s="489" customFormat="1">
      <c r="B14641" s="494">
        <v>10416</v>
      </c>
      <c r="C14641" s="537" t="s">
        <v>200</v>
      </c>
      <c r="D14641" s="541" t="s">
        <v>2725</v>
      </c>
      <c r="E14641" s="540" t="s">
        <v>188</v>
      </c>
      <c r="F14641" s="496">
        <v>152.84999999999999</v>
      </c>
    </row>
    <row r="14642" s="489" customFormat="1">
      <c r="B14642" s="494">
        <v>10419</v>
      </c>
      <c r="C14642" s="537" t="s">
        <v>200</v>
      </c>
      <c r="D14642" s="541" t="s">
        <v>2726</v>
      </c>
      <c r="E14642" s="540" t="s">
        <v>188</v>
      </c>
      <c r="F14642" s="496">
        <v>132.68000000000001</v>
      </c>
    </row>
    <row r="14643" s="489" customFormat="1">
      <c r="B14643" s="494">
        <v>10418</v>
      </c>
      <c r="C14643" s="537" t="s">
        <v>200</v>
      </c>
      <c r="D14643" s="541" t="s">
        <v>2728</v>
      </c>
      <c r="E14643" s="540" t="s">
        <v>188</v>
      </c>
      <c r="F14643" s="496">
        <v>88.439999999999998</v>
      </c>
    </row>
    <row r="14644" s="489" customFormat="1">
      <c r="B14644" s="494">
        <v>21092</v>
      </c>
      <c r="C14644" s="537" t="s">
        <v>200</v>
      </c>
      <c r="D14644" s="541" t="s">
        <v>2727</v>
      </c>
      <c r="E14644" s="540" t="s">
        <v>188</v>
      </c>
      <c r="F14644" s="496">
        <v>75.849999999999994</v>
      </c>
    </row>
    <row r="14645" s="489" customFormat="1">
      <c r="B14645" s="494">
        <v>12657</v>
      </c>
      <c r="C14645" s="537" t="s">
        <v>200</v>
      </c>
      <c r="D14645" s="541" t="s">
        <v>2729</v>
      </c>
      <c r="E14645" s="540" t="s">
        <v>188</v>
      </c>
      <c r="F14645" s="496">
        <v>356.88</v>
      </c>
    </row>
    <row r="14646" s="489" customFormat="1">
      <c r="B14646" s="494">
        <v>10417</v>
      </c>
      <c r="C14646" s="537" t="s">
        <v>200</v>
      </c>
      <c r="D14646" s="541" t="s">
        <v>2730</v>
      </c>
      <c r="E14646" s="540" t="s">
        <v>188</v>
      </c>
      <c r="F14646" s="496">
        <v>222.72</v>
      </c>
    </row>
    <row r="14647" s="489" customFormat="1">
      <c r="B14647" s="494">
        <v>10414</v>
      </c>
      <c r="C14647" s="537" t="s">
        <v>200</v>
      </c>
      <c r="D14647" s="541" t="s">
        <v>2732</v>
      </c>
      <c r="E14647" s="540" t="s">
        <v>188</v>
      </c>
      <c r="F14647" s="496">
        <v>487.35000000000002</v>
      </c>
    </row>
    <row r="14648" s="489" customFormat="1">
      <c r="B14648" s="494">
        <v>10413</v>
      </c>
      <c r="C14648" s="537" t="s">
        <v>200</v>
      </c>
      <c r="D14648" s="541" t="s">
        <v>2731</v>
      </c>
      <c r="E14648" s="540" t="s">
        <v>188</v>
      </c>
      <c r="F14648" s="496">
        <v>80.939999999999998</v>
      </c>
    </row>
    <row r="14649" s="489" customFormat="1">
      <c r="B14649" s="494">
        <v>10415</v>
      </c>
      <c r="C14649" s="537" t="s">
        <v>200</v>
      </c>
      <c r="D14649" s="541" t="s">
        <v>2733</v>
      </c>
      <c r="E14649" s="540" t="s">
        <v>188</v>
      </c>
      <c r="F14649" s="496">
        <v>845.82000000000005</v>
      </c>
    </row>
    <row r="14650" s="489" customFormat="1">
      <c r="B14650" s="494">
        <v>38643</v>
      </c>
      <c r="C14650" s="537" t="s">
        <v>200</v>
      </c>
      <c r="D14650" s="541" t="s">
        <v>14951</v>
      </c>
      <c r="E14650" s="540" t="s">
        <v>188</v>
      </c>
      <c r="F14650" s="496">
        <v>60.960000000000001</v>
      </c>
    </row>
    <row r="14651" s="489" customFormat="1">
      <c r="B14651" s="494">
        <v>6157</v>
      </c>
      <c r="C14651" s="537" t="s">
        <v>200</v>
      </c>
      <c r="D14651" s="541" t="s">
        <v>14952</v>
      </c>
      <c r="E14651" s="540" t="s">
        <v>188</v>
      </c>
      <c r="F14651" s="496">
        <v>83.280000000000001</v>
      </c>
    </row>
    <row r="14652" s="489" customFormat="1">
      <c r="B14652" s="494">
        <v>6158</v>
      </c>
      <c r="C14652" s="537" t="s">
        <v>200</v>
      </c>
      <c r="D14652" s="541" t="s">
        <v>14953</v>
      </c>
      <c r="E14652" s="540" t="s">
        <v>188</v>
      </c>
      <c r="F14652" s="496">
        <v>8.7100000000000009</v>
      </c>
    </row>
    <row r="14653" s="489" customFormat="1">
      <c r="B14653" s="494">
        <v>6156</v>
      </c>
      <c r="C14653" s="537" t="s">
        <v>200</v>
      </c>
      <c r="D14653" s="541" t="s">
        <v>14954</v>
      </c>
      <c r="E14653" s="540" t="s">
        <v>188</v>
      </c>
      <c r="F14653" s="496">
        <v>7.4699999999999998</v>
      </c>
    </row>
    <row r="14654" s="489" customFormat="1">
      <c r="B14654" s="494">
        <v>6153</v>
      </c>
      <c r="C14654" s="537" t="s">
        <v>200</v>
      </c>
      <c r="D14654" s="541" t="s">
        <v>14955</v>
      </c>
      <c r="E14654" s="540" t="s">
        <v>188</v>
      </c>
      <c r="F14654" s="496">
        <v>6</v>
      </c>
    </row>
    <row r="14655" s="489" customFormat="1">
      <c r="B14655" s="494">
        <v>6154</v>
      </c>
      <c r="C14655" s="537" t="s">
        <v>200</v>
      </c>
      <c r="D14655" s="541" t="s">
        <v>14956</v>
      </c>
      <c r="E14655" s="540" t="s">
        <v>188</v>
      </c>
      <c r="F14655" s="496">
        <v>10.66</v>
      </c>
    </row>
    <row r="14656" s="489" customFormat="1">
      <c r="B14656" s="494">
        <v>6155</v>
      </c>
      <c r="C14656" s="537" t="s">
        <v>200</v>
      </c>
      <c r="D14656" s="541" t="s">
        <v>14957</v>
      </c>
      <c r="E14656" s="540" t="s">
        <v>188</v>
      </c>
      <c r="F14656" s="496">
        <v>24.530000000000001</v>
      </c>
    </row>
    <row r="14657" s="489" customFormat="1">
      <c r="B14657" s="494">
        <v>43595</v>
      </c>
      <c r="C14657" s="537" t="s">
        <v>200</v>
      </c>
      <c r="D14657" s="541" t="s">
        <v>14958</v>
      </c>
      <c r="E14657" s="540" t="s">
        <v>188</v>
      </c>
      <c r="F14657" s="496">
        <v>20.850000000000001</v>
      </c>
    </row>
    <row r="14658" s="489" customFormat="1">
      <c r="B14658" s="494">
        <v>43596</v>
      </c>
      <c r="C14658" s="537" t="s">
        <v>200</v>
      </c>
      <c r="D14658" s="541" t="s">
        <v>14959</v>
      </c>
      <c r="E14658" s="540" t="s">
        <v>188</v>
      </c>
      <c r="F14658" s="496">
        <v>24.100000000000001</v>
      </c>
    </row>
    <row r="14659" s="489" customFormat="1">
      <c r="B14659" s="494">
        <v>38108</v>
      </c>
      <c r="C14659" s="537" t="s">
        <v>200</v>
      </c>
      <c r="D14659" s="541" t="s">
        <v>2734</v>
      </c>
      <c r="E14659" s="540" t="s">
        <v>188</v>
      </c>
      <c r="F14659" s="496">
        <v>44.270000000000003</v>
      </c>
    </row>
    <row r="14660" s="489" customFormat="1">
      <c r="B14660" s="494">
        <v>38087</v>
      </c>
      <c r="C14660" s="537" t="s">
        <v>200</v>
      </c>
      <c r="D14660" s="541" t="s">
        <v>2735</v>
      </c>
      <c r="E14660" s="540" t="s">
        <v>188</v>
      </c>
      <c r="F14660" s="496">
        <v>56.939999999999998</v>
      </c>
    </row>
    <row r="14661" s="489" customFormat="1">
      <c r="B14661" s="494">
        <v>38109</v>
      </c>
      <c r="C14661" s="537" t="s">
        <v>200</v>
      </c>
      <c r="D14661" s="541" t="s">
        <v>2736</v>
      </c>
      <c r="E14661" s="540" t="s">
        <v>188</v>
      </c>
      <c r="F14661" s="496">
        <v>70.75</v>
      </c>
    </row>
    <row r="14662" s="489" customFormat="1">
      <c r="B14662" s="494">
        <v>38088</v>
      </c>
      <c r="C14662" s="537" t="s">
        <v>200</v>
      </c>
      <c r="D14662" s="541" t="s">
        <v>2737</v>
      </c>
      <c r="E14662" s="540" t="s">
        <v>188</v>
      </c>
      <c r="F14662" s="496">
        <v>74.390000000000001</v>
      </c>
    </row>
    <row r="14663" s="489" customFormat="1">
      <c r="B14663" s="494">
        <v>38110</v>
      </c>
      <c r="C14663" s="537" t="s">
        <v>200</v>
      </c>
      <c r="D14663" s="541" t="s">
        <v>2738</v>
      </c>
      <c r="E14663" s="540" t="s">
        <v>188</v>
      </c>
      <c r="F14663" s="496">
        <v>27.210000000000001</v>
      </c>
    </row>
    <row r="14664" s="489" customFormat="1">
      <c r="B14664" s="494">
        <v>38089</v>
      </c>
      <c r="C14664" s="537" t="s">
        <v>200</v>
      </c>
      <c r="D14664" s="541" t="s">
        <v>2739</v>
      </c>
      <c r="E14664" s="540" t="s">
        <v>188</v>
      </c>
      <c r="F14664" s="496">
        <v>47.420000000000002</v>
      </c>
    </row>
    <row r="14665" s="489" customFormat="1">
      <c r="B14665" s="494">
        <v>38111</v>
      </c>
      <c r="C14665" s="537" t="s">
        <v>200</v>
      </c>
      <c r="D14665" s="541" t="s">
        <v>2740</v>
      </c>
      <c r="E14665" s="540" t="s">
        <v>188</v>
      </c>
      <c r="F14665" s="496">
        <v>30.43</v>
      </c>
    </row>
    <row r="14666" s="489" customFormat="1">
      <c r="B14666" s="494">
        <v>38090</v>
      </c>
      <c r="C14666" s="537" t="s">
        <v>200</v>
      </c>
      <c r="D14666" s="541" t="s">
        <v>2741</v>
      </c>
      <c r="E14666" s="540" t="s">
        <v>188</v>
      </c>
      <c r="F14666" s="496">
        <v>49.009999999999998</v>
      </c>
    </row>
    <row r="14667" s="489" customFormat="1">
      <c r="B14667" s="494">
        <v>38400</v>
      </c>
      <c r="C14667" s="537" t="s">
        <v>200</v>
      </c>
      <c r="D14667" s="541" t="s">
        <v>2743</v>
      </c>
      <c r="E14667" s="540" t="s">
        <v>188</v>
      </c>
      <c r="F14667" s="496">
        <v>51.880000000000003</v>
      </c>
    </row>
    <row r="14668" s="489" customFormat="1">
      <c r="B14668" s="494">
        <v>13726</v>
      </c>
      <c r="C14668" s="537" t="s">
        <v>200</v>
      </c>
      <c r="D14668" s="541" t="s">
        <v>2742</v>
      </c>
      <c r="E14668" s="540" t="s">
        <v>188</v>
      </c>
      <c r="F14668" s="496"/>
    </row>
    <row r="14669" s="489" customFormat="1">
      <c r="B14669" s="494">
        <v>12627</v>
      </c>
      <c r="C14669" s="537" t="s">
        <v>200</v>
      </c>
      <c r="D14669" s="541" t="s">
        <v>2744</v>
      </c>
      <c r="E14669" s="540" t="s">
        <v>188</v>
      </c>
      <c r="F14669" s="496">
        <v>1.3500000000000001</v>
      </c>
    </row>
    <row r="14670" s="489" customFormat="1">
      <c r="B14670" s="494">
        <v>39996</v>
      </c>
      <c r="C14670" s="537" t="s">
        <v>200</v>
      </c>
      <c r="D14670" s="541" t="s">
        <v>14960</v>
      </c>
      <c r="E14670" s="540" t="s">
        <v>143</v>
      </c>
      <c r="F14670" s="496">
        <v>3.6499999999999999</v>
      </c>
    </row>
    <row r="14671" s="489" customFormat="1">
      <c r="B14671" s="494">
        <v>10478</v>
      </c>
      <c r="C14671" s="537" t="s">
        <v>200</v>
      </c>
      <c r="D14671" s="541" t="s">
        <v>14961</v>
      </c>
      <c r="E14671" s="540" t="s">
        <v>187</v>
      </c>
      <c r="F14671" s="496">
        <v>43.960000000000001</v>
      </c>
    </row>
    <row r="14672" s="489" customFormat="1">
      <c r="B14672" s="494">
        <v>10481</v>
      </c>
      <c r="C14672" s="537" t="s">
        <v>200</v>
      </c>
      <c r="D14672" s="541" t="s">
        <v>14962</v>
      </c>
      <c r="E14672" s="540" t="s">
        <v>187</v>
      </c>
      <c r="F14672" s="496">
        <v>39.090000000000003</v>
      </c>
    </row>
    <row r="14673" s="489" customFormat="1">
      <c r="B14673" s="494">
        <v>10475</v>
      </c>
      <c r="C14673" s="537" t="s">
        <v>200</v>
      </c>
      <c r="D14673" s="541" t="s">
        <v>14963</v>
      </c>
      <c r="E14673" s="540" t="s">
        <v>187</v>
      </c>
      <c r="F14673" s="496">
        <v>37.829999999999998</v>
      </c>
    </row>
    <row r="14674" s="489" customFormat="1">
      <c r="B14674" s="494">
        <v>4030</v>
      </c>
      <c r="C14674" s="537" t="s">
        <v>200</v>
      </c>
      <c r="D14674" s="541" t="s">
        <v>14964</v>
      </c>
      <c r="E14674" s="540" t="s">
        <v>12625</v>
      </c>
      <c r="F14674" s="496">
        <v>6.75</v>
      </c>
    </row>
    <row r="14675" s="489" customFormat="1">
      <c r="B14675" s="494">
        <v>4031</v>
      </c>
      <c r="C14675" s="537" t="s">
        <v>200</v>
      </c>
      <c r="D14675" s="541" t="s">
        <v>2745</v>
      </c>
      <c r="E14675" s="540" t="s">
        <v>12625</v>
      </c>
      <c r="F14675" s="496">
        <v>31.73</v>
      </c>
    </row>
    <row r="14676" s="489" customFormat="1">
      <c r="B14676" s="494">
        <v>39399</v>
      </c>
      <c r="C14676" s="537" t="s">
        <v>200</v>
      </c>
      <c r="D14676" s="541" t="s">
        <v>2746</v>
      </c>
      <c r="E14676" s="540" t="s">
        <v>188</v>
      </c>
      <c r="F14676" s="496"/>
    </row>
    <row r="14677" s="489" customFormat="1">
      <c r="B14677" s="494">
        <v>39400</v>
      </c>
      <c r="C14677" s="537" t="s">
        <v>200</v>
      </c>
      <c r="D14677" s="541" t="s">
        <v>2747</v>
      </c>
      <c r="E14677" s="540" t="s">
        <v>188</v>
      </c>
      <c r="F14677" s="496"/>
    </row>
    <row r="14678" s="489" customFormat="1">
      <c r="B14678" s="494">
        <v>39401</v>
      </c>
      <c r="C14678" s="537" t="s">
        <v>200</v>
      </c>
      <c r="D14678" s="541" t="s">
        <v>2748</v>
      </c>
      <c r="E14678" s="540" t="s">
        <v>188</v>
      </c>
      <c r="F14678" s="496"/>
    </row>
    <row r="14679" s="489" customFormat="1">
      <c r="B14679" s="494">
        <v>11652</v>
      </c>
      <c r="C14679" s="537" t="s">
        <v>200</v>
      </c>
      <c r="D14679" s="541" t="s">
        <v>2749</v>
      </c>
      <c r="E14679" s="540" t="s">
        <v>188</v>
      </c>
      <c r="F14679" s="496"/>
    </row>
    <row r="14680" s="489" customFormat="1">
      <c r="B14680" s="494">
        <v>13475</v>
      </c>
      <c r="C14680" s="537" t="s">
        <v>200</v>
      </c>
      <c r="D14680" s="541" t="s">
        <v>2751</v>
      </c>
      <c r="E14680" s="540" t="s">
        <v>188</v>
      </c>
      <c r="F14680" s="496"/>
    </row>
    <row r="14681" s="489" customFormat="1">
      <c r="B14681" s="494">
        <v>13896</v>
      </c>
      <c r="C14681" s="537" t="s">
        <v>200</v>
      </c>
      <c r="D14681" s="541" t="s">
        <v>2750</v>
      </c>
      <c r="E14681" s="540" t="s">
        <v>188</v>
      </c>
      <c r="F14681" s="496"/>
    </row>
    <row r="14682" s="489" customFormat="1">
      <c r="B14682" s="494">
        <v>44470</v>
      </c>
      <c r="C14682" s="537" t="s">
        <v>200</v>
      </c>
      <c r="D14682" s="541" t="s">
        <v>2753</v>
      </c>
      <c r="E14682" s="540" t="s">
        <v>188</v>
      </c>
      <c r="F14682" s="496"/>
    </row>
    <row r="14683" s="489" customFormat="1">
      <c r="B14683" s="494">
        <v>13476</v>
      </c>
      <c r="C14683" s="537" t="s">
        <v>200</v>
      </c>
      <c r="D14683" s="541" t="s">
        <v>2754</v>
      </c>
      <c r="E14683" s="540" t="s">
        <v>188</v>
      </c>
      <c r="F14683" s="496"/>
    </row>
    <row r="14684" s="489" customFormat="1">
      <c r="B14684" s="494">
        <v>44491</v>
      </c>
      <c r="C14684" s="537" t="s">
        <v>200</v>
      </c>
      <c r="D14684" s="541" t="s">
        <v>2752</v>
      </c>
      <c r="E14684" s="540" t="s">
        <v>188</v>
      </c>
      <c r="F14684" s="496"/>
    </row>
    <row r="14685" s="489" customFormat="1">
      <c r="B14685" s="494">
        <v>10488</v>
      </c>
      <c r="C14685" s="537" t="s">
        <v>200</v>
      </c>
      <c r="D14685" s="541" t="s">
        <v>2755</v>
      </c>
      <c r="E14685" s="540" t="s">
        <v>188</v>
      </c>
      <c r="F14685" s="496"/>
    </row>
    <row r="14686" s="489" customFormat="1">
      <c r="B14686" s="494">
        <v>13606</v>
      </c>
      <c r="C14686" s="537" t="s">
        <v>200</v>
      </c>
      <c r="D14686" s="541" t="s">
        <v>2756</v>
      </c>
      <c r="E14686" s="540" t="s">
        <v>188</v>
      </c>
      <c r="F14686" s="496"/>
    </row>
    <row r="14687" s="489" customFormat="1">
      <c r="B14687" s="494">
        <v>10489</v>
      </c>
      <c r="C14687" s="537" t="s">
        <v>200</v>
      </c>
      <c r="D14687" s="541" t="s">
        <v>14965</v>
      </c>
      <c r="E14687" s="540" t="s">
        <v>157</v>
      </c>
      <c r="F14687" s="496">
        <v>18.210000000000001</v>
      </c>
    </row>
    <row r="14688" s="489" customFormat="1">
      <c r="B14688" s="494">
        <v>41073</v>
      </c>
      <c r="C14688" s="537" t="s">
        <v>200</v>
      </c>
      <c r="D14688" s="541" t="s">
        <v>2758</v>
      </c>
      <c r="E14688" s="540" t="s">
        <v>185</v>
      </c>
      <c r="F14688" s="496">
        <v>3217.3899999999999</v>
      </c>
    </row>
    <row r="14689" s="489" customFormat="1">
      <c r="B14689" s="494">
        <v>34391</v>
      </c>
      <c r="C14689" s="537" t="s">
        <v>200</v>
      </c>
      <c r="D14689" s="541" t="s">
        <v>2759</v>
      </c>
      <c r="E14689" s="540" t="s">
        <v>12625</v>
      </c>
      <c r="F14689" s="496">
        <v>478.75</v>
      </c>
    </row>
    <row r="14690" s="489" customFormat="1">
      <c r="B14690" s="494">
        <v>10496</v>
      </c>
      <c r="C14690" s="537" t="s">
        <v>200</v>
      </c>
      <c r="D14690" s="541" t="s">
        <v>2760</v>
      </c>
      <c r="E14690" s="540" t="s">
        <v>12625</v>
      </c>
      <c r="F14690" s="496">
        <v>416.66000000000003</v>
      </c>
    </row>
    <row r="14691" s="489" customFormat="1">
      <c r="B14691" s="494">
        <v>10497</v>
      </c>
      <c r="C14691" s="537" t="s">
        <v>200</v>
      </c>
      <c r="D14691" s="541" t="s">
        <v>14966</v>
      </c>
      <c r="E14691" s="540" t="s">
        <v>12625</v>
      </c>
      <c r="F14691" s="496">
        <v>1083.3299999999999</v>
      </c>
    </row>
    <row r="14692" s="489" customFormat="1">
      <c r="B14692" s="494">
        <v>10504</v>
      </c>
      <c r="C14692" s="537" t="s">
        <v>200</v>
      </c>
      <c r="D14692" s="541" t="s">
        <v>2761</v>
      </c>
      <c r="E14692" s="540" t="s">
        <v>12625</v>
      </c>
      <c r="F14692" s="496">
        <v>1266.6600000000001</v>
      </c>
    </row>
    <row r="14693" s="489" customFormat="1">
      <c r="B14693" s="494">
        <v>34390</v>
      </c>
      <c r="C14693" s="537" t="s">
        <v>200</v>
      </c>
      <c r="D14693" s="541" t="s">
        <v>2762</v>
      </c>
      <c r="E14693" s="540" t="s">
        <v>12625</v>
      </c>
      <c r="F14693" s="496">
        <v>373.32999999999998</v>
      </c>
    </row>
    <row r="14694" s="489" customFormat="1">
      <c r="B14694" s="494">
        <v>34389</v>
      </c>
      <c r="C14694" s="537" t="s">
        <v>200</v>
      </c>
      <c r="D14694" s="541" t="s">
        <v>2763</v>
      </c>
      <c r="E14694" s="540" t="s">
        <v>12625</v>
      </c>
      <c r="F14694" s="496">
        <v>116.66</v>
      </c>
    </row>
    <row r="14695" s="489" customFormat="1">
      <c r="B14695" s="494">
        <v>34388</v>
      </c>
      <c r="C14695" s="537" t="s">
        <v>200</v>
      </c>
      <c r="D14695" s="541" t="s">
        <v>2764</v>
      </c>
      <c r="E14695" s="540" t="s">
        <v>12625</v>
      </c>
      <c r="F14695" s="496">
        <v>165.81</v>
      </c>
    </row>
    <row r="14696" s="489" customFormat="1">
      <c r="B14696" s="494">
        <v>34387</v>
      </c>
      <c r="C14696" s="537" t="s">
        <v>200</v>
      </c>
      <c r="D14696" s="541" t="s">
        <v>2765</v>
      </c>
      <c r="E14696" s="540" t="s">
        <v>12625</v>
      </c>
      <c r="F14696" s="496">
        <v>269.16000000000003</v>
      </c>
    </row>
    <row r="14697" s="489" customFormat="1">
      <c r="B14697" s="494">
        <v>11188</v>
      </c>
      <c r="C14697" s="537" t="s">
        <v>200</v>
      </c>
      <c r="D14697" s="541" t="s">
        <v>2766</v>
      </c>
      <c r="E14697" s="540" t="s">
        <v>12625</v>
      </c>
      <c r="F14697" s="496">
        <v>133.33000000000001</v>
      </c>
    </row>
    <row r="14698" s="489" customFormat="1">
      <c r="B14698" s="494">
        <v>11189</v>
      </c>
      <c r="C14698" s="537" t="s">
        <v>200</v>
      </c>
      <c r="D14698" s="541" t="s">
        <v>2767</v>
      </c>
      <c r="E14698" s="540" t="s">
        <v>12625</v>
      </c>
      <c r="F14698" s="496">
        <v>200</v>
      </c>
    </row>
    <row r="14699" s="489" customFormat="1">
      <c r="B14699" s="494">
        <v>21107</v>
      </c>
      <c r="C14699" s="537" t="s">
        <v>200</v>
      </c>
      <c r="D14699" s="541" t="s">
        <v>2768</v>
      </c>
      <c r="E14699" s="540" t="s">
        <v>12625</v>
      </c>
      <c r="F14699" s="496">
        <v>143.93000000000001</v>
      </c>
    </row>
    <row r="14700" s="489" customFormat="1">
      <c r="B14700" s="494">
        <v>34386</v>
      </c>
      <c r="C14700" s="537" t="s">
        <v>200</v>
      </c>
      <c r="D14700" s="541" t="s">
        <v>2769</v>
      </c>
      <c r="E14700" s="540" t="s">
        <v>12625</v>
      </c>
      <c r="F14700" s="496">
        <v>250</v>
      </c>
    </row>
    <row r="14701" s="489" customFormat="1">
      <c r="B14701" s="494">
        <v>10490</v>
      </c>
      <c r="C14701" s="537" t="s">
        <v>200</v>
      </c>
      <c r="D14701" s="541" t="s">
        <v>2770</v>
      </c>
      <c r="E14701" s="540" t="s">
        <v>12625</v>
      </c>
      <c r="F14701" s="496">
        <v>87.5</v>
      </c>
    </row>
    <row r="14702" s="489" customFormat="1">
      <c r="B14702" s="494">
        <v>10492</v>
      </c>
      <c r="C14702" s="537" t="s">
        <v>200</v>
      </c>
      <c r="D14702" s="541" t="s">
        <v>2771</v>
      </c>
      <c r="E14702" s="540" t="s">
        <v>12625</v>
      </c>
      <c r="F14702" s="496">
        <v>100</v>
      </c>
    </row>
    <row r="14703" s="489" customFormat="1">
      <c r="B14703" s="494">
        <v>10493</v>
      </c>
      <c r="C14703" s="537" t="s">
        <v>200</v>
      </c>
      <c r="D14703" s="541" t="s">
        <v>2772</v>
      </c>
      <c r="E14703" s="540" t="s">
        <v>12625</v>
      </c>
      <c r="F14703" s="496">
        <v>116.66</v>
      </c>
    </row>
    <row r="14704" s="489" customFormat="1">
      <c r="B14704" s="494">
        <v>10491</v>
      </c>
      <c r="C14704" s="537" t="s">
        <v>200</v>
      </c>
      <c r="D14704" s="541" t="s">
        <v>2773</v>
      </c>
      <c r="E14704" s="540" t="s">
        <v>12625</v>
      </c>
      <c r="F14704" s="496">
        <v>141.66</v>
      </c>
    </row>
    <row r="14705" s="489" customFormat="1">
      <c r="B14705" s="494">
        <v>34385</v>
      </c>
      <c r="C14705" s="537" t="s">
        <v>200</v>
      </c>
      <c r="D14705" s="541" t="s">
        <v>14967</v>
      </c>
      <c r="E14705" s="540" t="s">
        <v>12625</v>
      </c>
      <c r="F14705" s="496">
        <v>206.66</v>
      </c>
    </row>
    <row r="14706" s="489" customFormat="1">
      <c r="B14706" s="494">
        <v>10499</v>
      </c>
      <c r="C14706" s="537" t="s">
        <v>200</v>
      </c>
      <c r="D14706" s="541" t="s">
        <v>2774</v>
      </c>
      <c r="E14706" s="540" t="s">
        <v>12625</v>
      </c>
      <c r="F14706" s="496">
        <v>83.329999999999998</v>
      </c>
    </row>
    <row r="14707" s="489" customFormat="1">
      <c r="B14707" s="494">
        <v>34384</v>
      </c>
      <c r="C14707" s="537" t="s">
        <v>200</v>
      </c>
      <c r="D14707" s="541" t="s">
        <v>2775</v>
      </c>
      <c r="E14707" s="540" t="s">
        <v>12625</v>
      </c>
      <c r="F14707" s="496">
        <v>250</v>
      </c>
    </row>
    <row r="14708" s="489" customFormat="1">
      <c r="B14708" s="494">
        <v>11185</v>
      </c>
      <c r="C14708" s="537" t="s">
        <v>200</v>
      </c>
      <c r="D14708" s="541" t="s">
        <v>14968</v>
      </c>
      <c r="E14708" s="540" t="s">
        <v>12625</v>
      </c>
      <c r="F14708" s="496">
        <v>258.32999999999998</v>
      </c>
    </row>
    <row r="14709" s="489" customFormat="1">
      <c r="B14709" s="494">
        <v>10507</v>
      </c>
      <c r="C14709" s="537" t="s">
        <v>200</v>
      </c>
      <c r="D14709" s="541" t="s">
        <v>2776</v>
      </c>
      <c r="E14709" s="540" t="s">
        <v>12625</v>
      </c>
      <c r="F14709" s="496">
        <v>217.63999999999999</v>
      </c>
    </row>
    <row r="14710" s="489" customFormat="1">
      <c r="B14710" s="494">
        <v>10505</v>
      </c>
      <c r="C14710" s="537" t="s">
        <v>200</v>
      </c>
      <c r="D14710" s="541" t="s">
        <v>2777</v>
      </c>
      <c r="E14710" s="540" t="s">
        <v>12625</v>
      </c>
      <c r="F14710" s="496">
        <v>128.41999999999999</v>
      </c>
    </row>
    <row r="14711" s="489" customFormat="1">
      <c r="B14711" s="494">
        <v>10506</v>
      </c>
      <c r="C14711" s="537" t="s">
        <v>200</v>
      </c>
      <c r="D14711" s="541" t="s">
        <v>2778</v>
      </c>
      <c r="E14711" s="540" t="s">
        <v>12625</v>
      </c>
      <c r="F14711" s="496">
        <v>167.63999999999999</v>
      </c>
    </row>
    <row r="14712" s="489" customFormat="1">
      <c r="B14712" s="494">
        <v>5031</v>
      </c>
      <c r="C14712" s="537" t="s">
        <v>200</v>
      </c>
      <c r="D14712" s="541" t="s">
        <v>2779</v>
      </c>
      <c r="E14712" s="540" t="s">
        <v>12625</v>
      </c>
      <c r="F14712" s="496">
        <v>235.40000000000001</v>
      </c>
    </row>
    <row r="14713" s="489" customFormat="1">
      <c r="B14713" s="494">
        <v>10502</v>
      </c>
      <c r="C14713" s="537" t="s">
        <v>200</v>
      </c>
      <c r="D14713" s="541" t="s">
        <v>2780</v>
      </c>
      <c r="E14713" s="540" t="s">
        <v>12625</v>
      </c>
      <c r="F14713" s="496">
        <v>274.29000000000002</v>
      </c>
    </row>
    <row r="14714" s="489" customFormat="1">
      <c r="B14714" s="494">
        <v>10501</v>
      </c>
      <c r="C14714" s="537" t="s">
        <v>200</v>
      </c>
      <c r="D14714" s="541" t="s">
        <v>2781</v>
      </c>
      <c r="E14714" s="540" t="s">
        <v>12625</v>
      </c>
      <c r="F14714" s="496">
        <v>154.97</v>
      </c>
    </row>
    <row r="14715" s="489" customFormat="1">
      <c r="B14715" s="494">
        <v>10503</v>
      </c>
      <c r="C14715" s="537" t="s">
        <v>200</v>
      </c>
      <c r="D14715" s="541" t="s">
        <v>2782</v>
      </c>
      <c r="E14715" s="540" t="s">
        <v>12625</v>
      </c>
      <c r="F14715" s="496">
        <v>209.36000000000001</v>
      </c>
    </row>
    <row r="14716" s="489" customFormat="1">
      <c r="B14716" s="494">
        <v>4500</v>
      </c>
      <c r="C14716" s="537" t="s">
        <v>200</v>
      </c>
      <c r="D14716" s="541" t="s">
        <v>14969</v>
      </c>
      <c r="E14716" s="540" t="s">
        <v>143</v>
      </c>
      <c r="F14716" s="496">
        <v>15.19</v>
      </c>
    </row>
    <row r="14717" s="489" customFormat="1">
      <c r="B14717" s="494">
        <v>4448</v>
      </c>
      <c r="C14717" s="537" t="s">
        <v>200</v>
      </c>
      <c r="D14717" s="541" t="s">
        <v>14970</v>
      </c>
      <c r="E14717" s="540" t="s">
        <v>143</v>
      </c>
      <c r="F14717" s="496">
        <v>20.870000000000001</v>
      </c>
    </row>
    <row r="14718" s="489" customFormat="1">
      <c r="B14718" s="494">
        <v>20213</v>
      </c>
      <c r="C14718" s="537" t="s">
        <v>200</v>
      </c>
      <c r="D14718" s="541" t="s">
        <v>14971</v>
      </c>
      <c r="E14718" s="540" t="s">
        <v>143</v>
      </c>
      <c r="F14718" s="496">
        <v>34.780000000000001</v>
      </c>
    </row>
    <row r="14719" s="489" customFormat="1">
      <c r="B14719" s="494">
        <v>20211</v>
      </c>
      <c r="C14719" s="537" t="s">
        <v>200</v>
      </c>
      <c r="D14719" s="541" t="s">
        <v>14972</v>
      </c>
      <c r="E14719" s="540" t="s">
        <v>143</v>
      </c>
      <c r="F14719" s="496">
        <v>46.060000000000002</v>
      </c>
    </row>
    <row r="14720" s="489" customFormat="1">
      <c r="B14720" s="494">
        <v>40270</v>
      </c>
      <c r="C14720" s="537" t="s">
        <v>200</v>
      </c>
      <c r="D14720" s="541" t="s">
        <v>14973</v>
      </c>
      <c r="E14720" s="540" t="s">
        <v>143</v>
      </c>
      <c r="F14720" s="496"/>
    </row>
    <row r="14721" s="489" customFormat="1">
      <c r="B14721" s="494">
        <v>4425</v>
      </c>
      <c r="C14721" s="537" t="s">
        <v>200</v>
      </c>
      <c r="D14721" s="541" t="s">
        <v>14974</v>
      </c>
      <c r="E14721" s="540" t="s">
        <v>143</v>
      </c>
      <c r="F14721" s="496">
        <v>38.07</v>
      </c>
    </row>
    <row r="14722" s="489" customFormat="1">
      <c r="B14722" s="494">
        <v>4472</v>
      </c>
      <c r="C14722" s="537" t="s">
        <v>200</v>
      </c>
      <c r="D14722" s="541" t="s">
        <v>14975</v>
      </c>
      <c r="E14722" s="540" t="s">
        <v>143</v>
      </c>
      <c r="F14722" s="496">
        <v>47.560000000000002</v>
      </c>
    </row>
    <row r="14723" s="489" customFormat="1">
      <c r="B14723" s="494">
        <v>35272</v>
      </c>
      <c r="C14723" s="537" t="s">
        <v>200</v>
      </c>
      <c r="D14723" s="541" t="s">
        <v>14976</v>
      </c>
      <c r="E14723" s="540" t="s">
        <v>143</v>
      </c>
      <c r="F14723" s="496">
        <v>68.75</v>
      </c>
    </row>
    <row r="14724" s="489" customFormat="1">
      <c r="B14724" s="494">
        <v>4481</v>
      </c>
      <c r="C14724" s="537" t="s">
        <v>200</v>
      </c>
      <c r="D14724" s="541" t="s">
        <v>14977</v>
      </c>
      <c r="E14724" s="540" t="s">
        <v>143</v>
      </c>
      <c r="F14724" s="496">
        <v>73.590000000000003</v>
      </c>
    </row>
    <row r="14725" s="489" customFormat="1">
      <c r="B14725" s="494">
        <v>34345</v>
      </c>
      <c r="C14725" s="537" t="s">
        <v>200</v>
      </c>
      <c r="D14725" s="541" t="s">
        <v>14978</v>
      </c>
      <c r="E14725" s="540" t="s">
        <v>157</v>
      </c>
      <c r="F14725" s="496">
        <v>19.27</v>
      </c>
    </row>
    <row r="14726" s="489" customFormat="1">
      <c r="B14726" s="542">
        <v>41096</v>
      </c>
      <c r="C14726" s="543" t="s">
        <v>200</v>
      </c>
      <c r="D14726" s="541" t="s">
        <v>2784</v>
      </c>
      <c r="E14726" s="544" t="s">
        <v>185</v>
      </c>
      <c r="F14726" s="545">
        <v>3405.4099999999999</v>
      </c>
    </row>
    <row r="14727" s="489" customFormat="1">
      <c r="B14727" s="546" t="s">
        <v>24378</v>
      </c>
      <c r="C14727" s="548" t="s">
        <v>3657</v>
      </c>
      <c r="D14727" s="541" t="s">
        <v>24379</v>
      </c>
      <c r="E14727" s="549" t="s">
        <v>188</v>
      </c>
      <c r="F14727" s="547">
        <v>3180.9899999999998</v>
      </c>
    </row>
    <row r="14728" s="489" customFormat="1">
      <c r="B14728" s="546" t="s">
        <v>24380</v>
      </c>
      <c r="C14728" s="548" t="s">
        <v>3657</v>
      </c>
      <c r="D14728" s="541" t="s">
        <v>24381</v>
      </c>
      <c r="E14728" s="549" t="s">
        <v>12625</v>
      </c>
      <c r="F14728" s="547">
        <v>538.88</v>
      </c>
    </row>
    <row r="14729" s="489" customFormat="1">
      <c r="B14729" s="546" t="s">
        <v>24382</v>
      </c>
      <c r="C14729" s="548" t="s">
        <v>3657</v>
      </c>
      <c r="D14729" s="541" t="s">
        <v>24383</v>
      </c>
      <c r="E14729" s="549" t="s">
        <v>12625</v>
      </c>
      <c r="F14729" s="547">
        <v>496.22000000000003</v>
      </c>
    </row>
    <row r="14730" s="489" customFormat="1">
      <c r="B14730" s="546" t="s">
        <v>24384</v>
      </c>
      <c r="C14730" s="548" t="s">
        <v>3657</v>
      </c>
      <c r="D14730" s="541" t="s">
        <v>24385</v>
      </c>
      <c r="E14730" s="549" t="s">
        <v>12625</v>
      </c>
      <c r="F14730" s="547">
        <v>538.88</v>
      </c>
    </row>
    <row r="14731" s="489" customFormat="1">
      <c r="B14731" s="546" t="s">
        <v>24386</v>
      </c>
      <c r="C14731" s="548" t="s">
        <v>3657</v>
      </c>
      <c r="D14731" s="541" t="s">
        <v>24387</v>
      </c>
      <c r="E14731" s="549" t="s">
        <v>12625</v>
      </c>
      <c r="F14731" s="547">
        <v>496.22000000000003</v>
      </c>
    </row>
    <row r="14732" s="489" customFormat="1">
      <c r="B14732" s="546" t="s">
        <v>24388</v>
      </c>
      <c r="C14732" s="548" t="s">
        <v>3657</v>
      </c>
      <c r="D14732" s="541" t="s">
        <v>24389</v>
      </c>
      <c r="E14732" s="549"/>
      <c r="F14732" s="547"/>
    </row>
    <row r="14733" s="489" customFormat="1">
      <c r="B14733" s="546" t="s">
        <v>24390</v>
      </c>
      <c r="C14733" s="548" t="s">
        <v>3657</v>
      </c>
      <c r="D14733" s="541" t="s">
        <v>24391</v>
      </c>
      <c r="E14733" s="549" t="s">
        <v>12625</v>
      </c>
      <c r="F14733" s="547">
        <v>127.05</v>
      </c>
    </row>
    <row r="14734" s="489" customFormat="1">
      <c r="B14734" s="546" t="s">
        <v>24392</v>
      </c>
      <c r="C14734" s="548" t="s">
        <v>3657</v>
      </c>
      <c r="D14734" s="541" t="s">
        <v>24393</v>
      </c>
      <c r="E14734" s="549" t="s">
        <v>12625</v>
      </c>
      <c r="F14734" s="547">
        <v>327.41000000000003</v>
      </c>
    </row>
    <row r="14735" s="489" customFormat="1">
      <c r="B14735" s="546" t="s">
        <v>24394</v>
      </c>
      <c r="C14735" s="548" t="s">
        <v>3657</v>
      </c>
      <c r="D14735" s="541" t="s">
        <v>24395</v>
      </c>
      <c r="E14735" s="549" t="s">
        <v>12625</v>
      </c>
      <c r="F14735" s="547">
        <v>305.20999999999998</v>
      </c>
    </row>
    <row r="14736" s="489" customFormat="1">
      <c r="B14736" s="546" t="s">
        <v>24396</v>
      </c>
      <c r="C14736" s="548" t="s">
        <v>3657</v>
      </c>
      <c r="D14736" s="541" t="s">
        <v>24397</v>
      </c>
      <c r="E14736" s="549" t="s">
        <v>12625</v>
      </c>
      <c r="F14736" s="547">
        <v>290.06999999999999</v>
      </c>
    </row>
    <row r="14737" s="489" customFormat="1">
      <c r="B14737" s="546" t="s">
        <v>24398</v>
      </c>
      <c r="C14737" s="548" t="s">
        <v>3657</v>
      </c>
      <c r="D14737" s="541" t="s">
        <v>24399</v>
      </c>
      <c r="E14737" s="549" t="s">
        <v>12625</v>
      </c>
      <c r="F14737" s="547">
        <v>479.57999999999998</v>
      </c>
    </row>
    <row r="14738" s="489" customFormat="1">
      <c r="B14738" s="546" t="s">
        <v>24400</v>
      </c>
      <c r="C14738" s="548" t="s">
        <v>3657</v>
      </c>
      <c r="D14738" s="541" t="s">
        <v>24401</v>
      </c>
      <c r="E14738" s="549" t="s">
        <v>12625</v>
      </c>
      <c r="F14738" s="547">
        <v>426.57999999999998</v>
      </c>
    </row>
    <row r="14739" s="489" customFormat="1">
      <c r="B14739" s="546" t="s">
        <v>24402</v>
      </c>
      <c r="C14739" s="548" t="s">
        <v>3657</v>
      </c>
      <c r="D14739" s="541" t="s">
        <v>24403</v>
      </c>
      <c r="E14739" s="549" t="s">
        <v>12625</v>
      </c>
      <c r="F14739" s="547">
        <v>414.16000000000003</v>
      </c>
    </row>
    <row r="14740" s="489" customFormat="1">
      <c r="B14740" s="546" t="s">
        <v>24404</v>
      </c>
      <c r="C14740" s="548" t="s">
        <v>3657</v>
      </c>
      <c r="D14740" s="541" t="s">
        <v>24405</v>
      </c>
      <c r="E14740" s="549" t="s">
        <v>12625</v>
      </c>
      <c r="F14740" s="547">
        <v>389.19999999999999</v>
      </c>
    </row>
    <row r="14741" s="489" customFormat="1">
      <c r="B14741" s="546" t="s">
        <v>24406</v>
      </c>
      <c r="C14741" s="548" t="s">
        <v>3657</v>
      </c>
      <c r="D14741" s="541" t="s">
        <v>24407</v>
      </c>
      <c r="E14741" s="549" t="s">
        <v>12625</v>
      </c>
      <c r="F14741" s="547">
        <v>449.63999999999999</v>
      </c>
    </row>
    <row r="14742" s="489" customFormat="1">
      <c r="B14742" s="546" t="s">
        <v>24408</v>
      </c>
      <c r="C14742" s="548" t="s">
        <v>3657</v>
      </c>
      <c r="D14742" s="541" t="s">
        <v>24409</v>
      </c>
      <c r="E14742" s="549" t="s">
        <v>12625</v>
      </c>
      <c r="F14742" s="547">
        <v>434.50999999999999</v>
      </c>
    </row>
    <row r="14743" s="489" customFormat="1">
      <c r="B14743" s="546" t="s">
        <v>24410</v>
      </c>
      <c r="C14743" s="548" t="s">
        <v>3657</v>
      </c>
      <c r="D14743" s="541" t="s">
        <v>24411</v>
      </c>
      <c r="E14743" s="549" t="s">
        <v>12625</v>
      </c>
      <c r="F14743" s="547">
        <v>647.13999999999999</v>
      </c>
    </row>
    <row r="14744" s="489" customFormat="1">
      <c r="B14744" s="546" t="s">
        <v>24412</v>
      </c>
      <c r="C14744" s="548" t="s">
        <v>3657</v>
      </c>
      <c r="D14744" s="541" t="s">
        <v>24413</v>
      </c>
      <c r="E14744" s="549" t="s">
        <v>12625</v>
      </c>
      <c r="F14744" s="547">
        <v>573.24000000000001</v>
      </c>
    </row>
    <row r="14745" s="489" customFormat="1">
      <c r="B14745" s="546" t="s">
        <v>24414</v>
      </c>
      <c r="C14745" s="548" t="s">
        <v>3657</v>
      </c>
      <c r="D14745" s="541" t="s">
        <v>24415</v>
      </c>
      <c r="E14745" s="549" t="s">
        <v>12625</v>
      </c>
      <c r="F14745" s="547">
        <v>549.08000000000004</v>
      </c>
    </row>
    <row r="14746" s="489" customFormat="1">
      <c r="B14746" s="546" t="s">
        <v>24416</v>
      </c>
      <c r="C14746" s="548" t="s">
        <v>3657</v>
      </c>
      <c r="D14746" s="541" t="s">
        <v>24417</v>
      </c>
      <c r="E14746" s="549" t="s">
        <v>12625</v>
      </c>
      <c r="F14746" s="547">
        <v>510.13999999999999</v>
      </c>
    </row>
    <row r="14747" s="489" customFormat="1">
      <c r="B14747" s="546" t="s">
        <v>24418</v>
      </c>
      <c r="C14747" s="548" t="s">
        <v>3657</v>
      </c>
      <c r="D14747" s="541" t="s">
        <v>24419</v>
      </c>
      <c r="E14747" s="549"/>
      <c r="F14747" s="547"/>
    </row>
    <row r="14748" s="489" customFormat="1">
      <c r="B14748" s="546" t="s">
        <v>24420</v>
      </c>
      <c r="C14748" s="548" t="s">
        <v>3657</v>
      </c>
      <c r="D14748" s="541" t="s">
        <v>24421</v>
      </c>
      <c r="E14748" s="549" t="s">
        <v>188</v>
      </c>
      <c r="F14748" s="547">
        <v>2430.3400000000001</v>
      </c>
    </row>
    <row r="14749" s="489" customFormat="1">
      <c r="B14749" s="546" t="s">
        <v>24422</v>
      </c>
      <c r="C14749" s="548" t="s">
        <v>3657</v>
      </c>
      <c r="D14749" s="541" t="s">
        <v>24423</v>
      </c>
      <c r="E14749" s="549" t="s">
        <v>12625</v>
      </c>
      <c r="F14749" s="547">
        <v>330.10000000000002</v>
      </c>
    </row>
    <row r="14750" s="489" customFormat="1">
      <c r="B14750" s="546" t="s">
        <v>24424</v>
      </c>
      <c r="C14750" s="548" t="s">
        <v>3657</v>
      </c>
      <c r="D14750" s="541" t="s">
        <v>24425</v>
      </c>
      <c r="E14750" s="549" t="s">
        <v>12625</v>
      </c>
      <c r="F14750" s="547">
        <v>453</v>
      </c>
    </row>
    <row r="14751" s="489" customFormat="1">
      <c r="B14751" s="546" t="s">
        <v>24426</v>
      </c>
      <c r="C14751" s="548" t="s">
        <v>3657</v>
      </c>
      <c r="D14751" s="541" t="s">
        <v>24427</v>
      </c>
      <c r="E14751" s="549"/>
      <c r="F14751" s="547"/>
    </row>
    <row r="14752" s="489" customFormat="1">
      <c r="B14752" s="546" t="s">
        <v>24428</v>
      </c>
      <c r="C14752" s="548" t="s">
        <v>3657</v>
      </c>
      <c r="D14752" s="541" t="s">
        <v>24429</v>
      </c>
      <c r="E14752" s="549" t="s">
        <v>143</v>
      </c>
      <c r="F14752" s="547">
        <v>104.69</v>
      </c>
    </row>
    <row r="14753" s="489" customFormat="1">
      <c r="B14753" s="546" t="s">
        <v>24430</v>
      </c>
      <c r="C14753" s="548" t="s">
        <v>3657</v>
      </c>
      <c r="D14753" s="541" t="s">
        <v>24431</v>
      </c>
      <c r="E14753" s="549" t="s">
        <v>143</v>
      </c>
      <c r="F14753" s="547">
        <v>111.45</v>
      </c>
    </row>
    <row r="14754" s="489" customFormat="1">
      <c r="B14754" s="546" t="s">
        <v>24432</v>
      </c>
      <c r="C14754" s="548" t="s">
        <v>3657</v>
      </c>
      <c r="D14754" s="541" t="s">
        <v>24433</v>
      </c>
      <c r="E14754" s="549" t="s">
        <v>12625</v>
      </c>
      <c r="F14754" s="547">
        <v>72.069999999999993</v>
      </c>
    </row>
    <row r="14755" s="489" customFormat="1">
      <c r="B14755" s="546" t="s">
        <v>24434</v>
      </c>
      <c r="C14755" s="548" t="s">
        <v>3657</v>
      </c>
      <c r="D14755" s="541" t="s">
        <v>24435</v>
      </c>
      <c r="E14755" s="549" t="s">
        <v>143</v>
      </c>
      <c r="F14755" s="547">
        <v>64.450000000000003</v>
      </c>
    </row>
    <row r="14756" s="489" customFormat="1">
      <c r="B14756" s="546" t="s">
        <v>24436</v>
      </c>
      <c r="C14756" s="548" t="s">
        <v>3657</v>
      </c>
      <c r="D14756" s="541" t="s">
        <v>24437</v>
      </c>
      <c r="E14756" s="549" t="s">
        <v>143</v>
      </c>
      <c r="F14756" s="547">
        <v>68.579999999999998</v>
      </c>
    </row>
    <row r="14757" s="489" customFormat="1">
      <c r="B14757" s="546" t="s">
        <v>24438</v>
      </c>
      <c r="C14757" s="548" t="s">
        <v>3657</v>
      </c>
      <c r="D14757" s="541" t="s">
        <v>24439</v>
      </c>
      <c r="E14757" s="549" t="s">
        <v>143</v>
      </c>
      <c r="F14757" s="547">
        <v>11.58</v>
      </c>
    </row>
    <row r="14758" s="489" customFormat="1">
      <c r="B14758" s="546" t="s">
        <v>24440</v>
      </c>
      <c r="C14758" s="548" t="s">
        <v>3657</v>
      </c>
      <c r="D14758" s="541" t="s">
        <v>24441</v>
      </c>
      <c r="E14758" s="549" t="s">
        <v>143</v>
      </c>
      <c r="F14758" s="547">
        <v>9.7400000000000002</v>
      </c>
    </row>
    <row r="14759" s="489" customFormat="1">
      <c r="B14759" s="546" t="s">
        <v>24442</v>
      </c>
      <c r="C14759" s="548" t="s">
        <v>3657</v>
      </c>
      <c r="D14759" s="541" t="s">
        <v>24443</v>
      </c>
      <c r="E14759" s="549" t="s">
        <v>143</v>
      </c>
      <c r="F14759" s="547">
        <v>3.4199999999999999</v>
      </c>
    </row>
    <row r="14760" s="489" customFormat="1">
      <c r="B14760" s="546" t="s">
        <v>24444</v>
      </c>
      <c r="C14760" s="548" t="s">
        <v>3657</v>
      </c>
      <c r="D14760" s="541" t="s">
        <v>24445</v>
      </c>
      <c r="E14760" s="549" t="s">
        <v>143</v>
      </c>
      <c r="F14760" s="547">
        <v>113.20999999999999</v>
      </c>
    </row>
    <row r="14761" s="489" customFormat="1">
      <c r="B14761" s="546" t="s">
        <v>24446</v>
      </c>
      <c r="C14761" s="548" t="s">
        <v>3657</v>
      </c>
      <c r="D14761" s="541" t="s">
        <v>24447</v>
      </c>
      <c r="E14761" s="549" t="s">
        <v>143</v>
      </c>
      <c r="F14761" s="547">
        <v>99.680000000000007</v>
      </c>
    </row>
    <row r="14762" s="489" customFormat="1">
      <c r="B14762" s="546" t="s">
        <v>24448</v>
      </c>
      <c r="C14762" s="548" t="s">
        <v>3657</v>
      </c>
      <c r="D14762" s="541" t="s">
        <v>24449</v>
      </c>
      <c r="E14762" s="549" t="s">
        <v>143</v>
      </c>
      <c r="F14762" s="547">
        <v>124.98999999999999</v>
      </c>
    </row>
    <row r="14763" s="489" customFormat="1">
      <c r="B14763" s="546" t="s">
        <v>24450</v>
      </c>
      <c r="C14763" s="548" t="s">
        <v>3657</v>
      </c>
      <c r="D14763" s="541" t="s">
        <v>24451</v>
      </c>
      <c r="E14763" s="549" t="s">
        <v>143</v>
      </c>
      <c r="F14763" s="547">
        <v>111.42</v>
      </c>
    </row>
    <row r="14764" s="489" customFormat="1">
      <c r="B14764" s="546" t="s">
        <v>24452</v>
      </c>
      <c r="C14764" s="548" t="s">
        <v>3657</v>
      </c>
      <c r="D14764" s="541" t="s">
        <v>24453</v>
      </c>
      <c r="E14764" s="549" t="s">
        <v>143</v>
      </c>
      <c r="F14764" s="547">
        <v>8.9000000000000004</v>
      </c>
    </row>
    <row r="14765" s="489" customFormat="1">
      <c r="B14765" s="546" t="s">
        <v>24454</v>
      </c>
      <c r="C14765" s="548" t="s">
        <v>3657</v>
      </c>
      <c r="D14765" s="541" t="s">
        <v>24455</v>
      </c>
      <c r="E14765" s="549"/>
      <c r="F14765" s="547"/>
    </row>
    <row r="14766" s="489" customFormat="1">
      <c r="B14766" s="546" t="s">
        <v>24456</v>
      </c>
      <c r="C14766" s="548" t="s">
        <v>3657</v>
      </c>
      <c r="D14766" s="541" t="s">
        <v>24457</v>
      </c>
      <c r="E14766" s="549" t="s">
        <v>188</v>
      </c>
      <c r="F14766" s="547">
        <v>697.88999999999999</v>
      </c>
    </row>
    <row r="14767" s="489" customFormat="1">
      <c r="B14767" s="546" t="s">
        <v>24458</v>
      </c>
      <c r="C14767" s="548" t="s">
        <v>3657</v>
      </c>
      <c r="D14767" s="541" t="s">
        <v>24459</v>
      </c>
      <c r="E14767" s="549" t="s">
        <v>188</v>
      </c>
      <c r="F14767" s="547">
        <v>410.24000000000001</v>
      </c>
    </row>
    <row r="14768" s="489" customFormat="1">
      <c r="B14768" s="546" t="s">
        <v>24460</v>
      </c>
      <c r="C14768" s="548" t="s">
        <v>3657</v>
      </c>
      <c r="D14768" s="541" t="s">
        <v>24461</v>
      </c>
      <c r="E14768" s="549"/>
      <c r="F14768" s="547"/>
    </row>
    <row r="14769" s="489" customFormat="1">
      <c r="B14769" s="546" t="s">
        <v>24462</v>
      </c>
      <c r="C14769" s="548" t="s">
        <v>3657</v>
      </c>
      <c r="D14769" s="541" t="s">
        <v>24463</v>
      </c>
      <c r="E14769" s="549" t="s">
        <v>188</v>
      </c>
      <c r="F14769" s="547">
        <v>5488.1099999999997</v>
      </c>
    </row>
    <row r="14770" s="489" customFormat="1">
      <c r="B14770" s="546" t="s">
        <v>24464</v>
      </c>
      <c r="C14770" s="548" t="s">
        <v>3657</v>
      </c>
      <c r="D14770" s="541" t="s">
        <v>24465</v>
      </c>
      <c r="E14770" s="549"/>
      <c r="F14770" s="547"/>
    </row>
    <row r="14771" s="489" customFormat="1">
      <c r="B14771" s="546" t="s">
        <v>24466</v>
      </c>
      <c r="C14771" s="548" t="s">
        <v>3657</v>
      </c>
      <c r="D14771" s="541" t="s">
        <v>24467</v>
      </c>
      <c r="E14771" s="549" t="s">
        <v>143</v>
      </c>
      <c r="F14771" s="547">
        <v>19.690000000000001</v>
      </c>
    </row>
    <row r="14772" s="489" customFormat="1">
      <c r="B14772" s="546" t="s">
        <v>24468</v>
      </c>
      <c r="C14772" s="548" t="s">
        <v>3657</v>
      </c>
      <c r="D14772" s="541" t="s">
        <v>24469</v>
      </c>
      <c r="E14772" s="549" t="s">
        <v>143</v>
      </c>
      <c r="F14772" s="547">
        <v>47.159999999999997</v>
      </c>
    </row>
    <row r="14773" s="489" customFormat="1">
      <c r="B14773" s="546" t="s">
        <v>24470</v>
      </c>
      <c r="C14773" s="548" t="s">
        <v>3657</v>
      </c>
      <c r="D14773" s="541" t="s">
        <v>24471</v>
      </c>
      <c r="E14773" s="549" t="s">
        <v>143</v>
      </c>
      <c r="F14773" s="547">
        <v>87.090000000000003</v>
      </c>
    </row>
    <row r="14774" s="489" customFormat="1">
      <c r="B14774" s="546" t="s">
        <v>24472</v>
      </c>
      <c r="C14774" s="548" t="s">
        <v>3657</v>
      </c>
      <c r="D14774" s="541" t="s">
        <v>24473</v>
      </c>
      <c r="E14774" s="549" t="s">
        <v>143</v>
      </c>
      <c r="F14774" s="547">
        <v>103.79000000000001</v>
      </c>
    </row>
    <row r="14775" s="489" customFormat="1">
      <c r="B14775" s="546" t="s">
        <v>24474</v>
      </c>
      <c r="C14775" s="548" t="s">
        <v>3657</v>
      </c>
      <c r="D14775" s="541" t="s">
        <v>24475</v>
      </c>
      <c r="E14775" s="549" t="s">
        <v>143</v>
      </c>
      <c r="F14775" s="547">
        <v>6.5</v>
      </c>
    </row>
    <row r="14776" s="489" customFormat="1">
      <c r="B14776" s="546" t="s">
        <v>24476</v>
      </c>
      <c r="C14776" s="548" t="s">
        <v>3657</v>
      </c>
      <c r="D14776" s="541" t="s">
        <v>24477</v>
      </c>
      <c r="E14776" s="549" t="s">
        <v>143</v>
      </c>
      <c r="F14776" s="547">
        <v>7.7699999999999996</v>
      </c>
    </row>
    <row r="14777" s="489" customFormat="1">
      <c r="B14777" s="546" t="s">
        <v>24478</v>
      </c>
      <c r="C14777" s="548" t="s">
        <v>3657</v>
      </c>
      <c r="D14777" s="541" t="s">
        <v>24479</v>
      </c>
      <c r="E14777" s="549"/>
      <c r="F14777" s="547"/>
    </row>
    <row r="14778" s="489" customFormat="1">
      <c r="B14778" s="546" t="s">
        <v>24480</v>
      </c>
      <c r="C14778" s="548" t="s">
        <v>3657</v>
      </c>
      <c r="D14778" s="541" t="s">
        <v>24481</v>
      </c>
      <c r="E14778" s="549" t="s">
        <v>188</v>
      </c>
      <c r="F14778" s="547">
        <v>1200</v>
      </c>
    </row>
    <row r="14779" s="489" customFormat="1">
      <c r="B14779" s="546" t="s">
        <v>24482</v>
      </c>
      <c r="C14779" s="548" t="s">
        <v>3657</v>
      </c>
      <c r="D14779" s="541" t="s">
        <v>24483</v>
      </c>
      <c r="E14779" s="549" t="s">
        <v>185</v>
      </c>
      <c r="F14779" s="547">
        <v>1800</v>
      </c>
    </row>
    <row r="14780" s="489" customFormat="1">
      <c r="B14780" s="546" t="s">
        <v>24484</v>
      </c>
      <c r="C14780" s="548" t="s">
        <v>3657</v>
      </c>
      <c r="D14780" s="541" t="s">
        <v>24485</v>
      </c>
      <c r="E14780" s="549" t="s">
        <v>185</v>
      </c>
      <c r="F14780" s="547">
        <v>2250</v>
      </c>
    </row>
    <row r="14781" s="489" customFormat="1">
      <c r="B14781" s="546" t="s">
        <v>24486</v>
      </c>
      <c r="C14781" s="548" t="s">
        <v>3657</v>
      </c>
      <c r="D14781" s="541" t="s">
        <v>24487</v>
      </c>
      <c r="E14781" s="549" t="s">
        <v>188</v>
      </c>
      <c r="F14781" s="547">
        <v>1200</v>
      </c>
    </row>
    <row r="14782" s="489" customFormat="1">
      <c r="B14782" s="546" t="s">
        <v>24488</v>
      </c>
      <c r="C14782" s="548" t="s">
        <v>3657</v>
      </c>
      <c r="D14782" s="541" t="s">
        <v>24489</v>
      </c>
      <c r="E14782" s="549" t="s">
        <v>188</v>
      </c>
      <c r="F14782" s="547">
        <v>514.92999999999995</v>
      </c>
    </row>
    <row r="14783" s="489" customFormat="1">
      <c r="B14783" s="546" t="s">
        <v>24490</v>
      </c>
      <c r="C14783" s="548" t="s">
        <v>3657</v>
      </c>
      <c r="D14783" s="541" t="s">
        <v>24491</v>
      </c>
      <c r="E14783" s="549" t="s">
        <v>188</v>
      </c>
      <c r="F14783" s="547">
        <v>189.84999999999999</v>
      </c>
    </row>
    <row r="14784" s="489" customFormat="1">
      <c r="B14784" s="546" t="s">
        <v>24492</v>
      </c>
      <c r="C14784" s="548" t="s">
        <v>3657</v>
      </c>
      <c r="D14784" s="541" t="s">
        <v>24493</v>
      </c>
      <c r="E14784" s="549" t="s">
        <v>188</v>
      </c>
      <c r="F14784" s="547">
        <v>1054.03</v>
      </c>
    </row>
    <row r="14785" s="489" customFormat="1">
      <c r="B14785" s="546" t="s">
        <v>24494</v>
      </c>
      <c r="C14785" s="548" t="s">
        <v>3657</v>
      </c>
      <c r="D14785" s="541" t="s">
        <v>24495</v>
      </c>
      <c r="E14785" s="549" t="s">
        <v>188</v>
      </c>
      <c r="F14785" s="547">
        <v>662.82000000000005</v>
      </c>
    </row>
    <row r="14786" s="489" customFormat="1">
      <c r="B14786" s="546" t="s">
        <v>24496</v>
      </c>
      <c r="C14786" s="548" t="s">
        <v>3657</v>
      </c>
      <c r="D14786" s="541" t="s">
        <v>24497</v>
      </c>
      <c r="E14786" s="549" t="s">
        <v>185</v>
      </c>
      <c r="F14786" s="547">
        <v>1200</v>
      </c>
    </row>
    <row r="14787" s="489" customFormat="1">
      <c r="B14787" s="546" t="s">
        <v>24498</v>
      </c>
      <c r="C14787" s="548" t="s">
        <v>3657</v>
      </c>
      <c r="D14787" s="541" t="s">
        <v>24499</v>
      </c>
      <c r="E14787" s="549" t="s">
        <v>185</v>
      </c>
      <c r="F14787" s="547">
        <v>2430</v>
      </c>
    </row>
    <row r="14788" s="489" customFormat="1">
      <c r="B14788" s="546" t="s">
        <v>24500</v>
      </c>
      <c r="C14788" s="548" t="s">
        <v>3657</v>
      </c>
      <c r="D14788" s="541" t="s">
        <v>24501</v>
      </c>
      <c r="E14788" s="549" t="s">
        <v>185</v>
      </c>
      <c r="F14788" s="547">
        <v>2900</v>
      </c>
    </row>
    <row r="14789" s="489" customFormat="1">
      <c r="B14789" s="546" t="s">
        <v>24502</v>
      </c>
      <c r="C14789" s="548" t="s">
        <v>3657</v>
      </c>
      <c r="D14789" s="541" t="s">
        <v>24503</v>
      </c>
      <c r="E14789" s="549" t="s">
        <v>185</v>
      </c>
      <c r="F14789" s="547">
        <v>1000</v>
      </c>
    </row>
    <row r="14790" s="489" customFormat="1">
      <c r="B14790" s="546" t="s">
        <v>24504</v>
      </c>
      <c r="C14790" s="548" t="s">
        <v>3657</v>
      </c>
      <c r="D14790" s="541" t="s">
        <v>24505</v>
      </c>
      <c r="E14790" s="549" t="s">
        <v>185</v>
      </c>
      <c r="F14790" s="547">
        <v>1075</v>
      </c>
    </row>
    <row r="14791" s="489" customFormat="1">
      <c r="B14791" s="546" t="s">
        <v>24506</v>
      </c>
      <c r="C14791" s="548" t="s">
        <v>3657</v>
      </c>
      <c r="D14791" s="541" t="s">
        <v>24507</v>
      </c>
      <c r="E14791" s="549" t="s">
        <v>185</v>
      </c>
      <c r="F14791" s="547">
        <v>1450</v>
      </c>
    </row>
    <row r="14792" s="489" customFormat="1">
      <c r="B14792" s="546" t="s">
        <v>24508</v>
      </c>
      <c r="C14792" s="548" t="s">
        <v>3657</v>
      </c>
      <c r="D14792" s="541" t="s">
        <v>24509</v>
      </c>
      <c r="E14792" s="549" t="s">
        <v>188</v>
      </c>
      <c r="F14792" s="547">
        <v>106.23</v>
      </c>
    </row>
    <row r="14793" s="489" customFormat="1">
      <c r="B14793" s="546" t="s">
        <v>24510</v>
      </c>
      <c r="C14793" s="548" t="s">
        <v>3657</v>
      </c>
      <c r="D14793" s="541" t="s">
        <v>24511</v>
      </c>
      <c r="E14793" s="549" t="s">
        <v>188</v>
      </c>
      <c r="F14793" s="547">
        <v>224.44</v>
      </c>
    </row>
    <row r="14794" s="489" customFormat="1">
      <c r="B14794" s="546" t="s">
        <v>24512</v>
      </c>
      <c r="C14794" s="548" t="s">
        <v>3657</v>
      </c>
      <c r="D14794" s="541" t="s">
        <v>24513</v>
      </c>
      <c r="E14794" s="549" t="s">
        <v>188</v>
      </c>
      <c r="F14794" s="547">
        <v>318.69</v>
      </c>
    </row>
    <row r="14795" s="489" customFormat="1">
      <c r="B14795" s="546" t="s">
        <v>24514</v>
      </c>
      <c r="C14795" s="548" t="s">
        <v>3657</v>
      </c>
      <c r="D14795" s="541" t="s">
        <v>24515</v>
      </c>
      <c r="E14795" s="549" t="s">
        <v>185</v>
      </c>
      <c r="F14795" s="547">
        <v>1800</v>
      </c>
    </row>
    <row r="14796" s="489" customFormat="1">
      <c r="B14796" s="546" t="s">
        <v>24516</v>
      </c>
      <c r="C14796" s="548" t="s">
        <v>3657</v>
      </c>
      <c r="D14796" s="541" t="s">
        <v>24517</v>
      </c>
      <c r="E14796" s="549"/>
      <c r="F14796" s="547"/>
    </row>
    <row r="14797" s="489" customFormat="1">
      <c r="B14797" s="546" t="s">
        <v>24518</v>
      </c>
      <c r="C14797" s="548" t="s">
        <v>3657</v>
      </c>
      <c r="D14797" s="541" t="s">
        <v>24519</v>
      </c>
      <c r="E14797" s="549" t="s">
        <v>185</v>
      </c>
      <c r="F14797" s="547">
        <v>980</v>
      </c>
    </row>
    <row r="14798" s="489" customFormat="1">
      <c r="B14798" s="546" t="s">
        <v>24520</v>
      </c>
      <c r="C14798" s="548" t="s">
        <v>3657</v>
      </c>
      <c r="D14798" s="541" t="s">
        <v>24521</v>
      </c>
      <c r="E14798" s="549" t="s">
        <v>185</v>
      </c>
      <c r="F14798" s="547">
        <v>1875.1900000000001</v>
      </c>
    </row>
    <row r="14799" s="489" customFormat="1">
      <c r="B14799" s="546" t="s">
        <v>24522</v>
      </c>
      <c r="C14799" s="548" t="s">
        <v>3657</v>
      </c>
      <c r="D14799" s="541" t="s">
        <v>24523</v>
      </c>
      <c r="E14799" s="549"/>
      <c r="F14799" s="547"/>
    </row>
    <row r="14800" s="489" customFormat="1">
      <c r="B14800" s="546" t="s">
        <v>24524</v>
      </c>
      <c r="C14800" s="548" t="s">
        <v>3657</v>
      </c>
      <c r="D14800" s="541" t="s">
        <v>24525</v>
      </c>
      <c r="E14800" s="549" t="s">
        <v>24526</v>
      </c>
      <c r="F14800" s="547">
        <v>24.710000000000001</v>
      </c>
    </row>
    <row r="14801" s="489" customFormat="1">
      <c r="B14801" s="546" t="s">
        <v>24527</v>
      </c>
      <c r="C14801" s="548" t="s">
        <v>3657</v>
      </c>
      <c r="D14801" s="541" t="s">
        <v>24528</v>
      </c>
      <c r="E14801" s="549" t="s">
        <v>24526</v>
      </c>
      <c r="F14801" s="547">
        <v>18.109999999999999</v>
      </c>
    </row>
    <row r="14802" s="489" customFormat="1">
      <c r="B14802" s="546" t="s">
        <v>24529</v>
      </c>
      <c r="C14802" s="548" t="s">
        <v>3657</v>
      </c>
      <c r="D14802" s="541" t="s">
        <v>24530</v>
      </c>
      <c r="E14802" s="549" t="s">
        <v>24526</v>
      </c>
      <c r="F14802" s="547">
        <v>19.109999999999999</v>
      </c>
    </row>
    <row r="14803" s="489" customFormat="1">
      <c r="B14803" s="546" t="s">
        <v>24531</v>
      </c>
      <c r="C14803" s="548" t="s">
        <v>3657</v>
      </c>
      <c r="D14803" s="541" t="s">
        <v>24532</v>
      </c>
      <c r="E14803" s="549" t="s">
        <v>24526</v>
      </c>
      <c r="F14803" s="547">
        <v>15.31</v>
      </c>
    </row>
    <row r="14804" s="489" customFormat="1">
      <c r="B14804" s="546" t="s">
        <v>24533</v>
      </c>
      <c r="C14804" s="548" t="s">
        <v>3657</v>
      </c>
      <c r="D14804" s="541" t="s">
        <v>24534</v>
      </c>
      <c r="E14804" s="549" t="s">
        <v>188</v>
      </c>
      <c r="F14804" s="547">
        <v>150.27000000000001</v>
      </c>
    </row>
    <row r="14805" s="489" customFormat="1">
      <c r="B14805" s="546" t="s">
        <v>24535</v>
      </c>
      <c r="C14805" s="548" t="s">
        <v>3657</v>
      </c>
      <c r="D14805" s="541" t="s">
        <v>24536</v>
      </c>
      <c r="E14805" s="549" t="s">
        <v>188</v>
      </c>
      <c r="F14805" s="547">
        <v>76.75</v>
      </c>
    </row>
    <row r="14806" s="489" customFormat="1">
      <c r="B14806" s="546" t="s">
        <v>24537</v>
      </c>
      <c r="C14806" s="548" t="s">
        <v>3657</v>
      </c>
      <c r="D14806" s="541" t="s">
        <v>24538</v>
      </c>
      <c r="E14806" s="549" t="s">
        <v>188</v>
      </c>
      <c r="F14806" s="547">
        <v>32.909999999999997</v>
      </c>
    </row>
    <row r="14807" s="489" customFormat="1">
      <c r="B14807" s="546" t="s">
        <v>24539</v>
      </c>
      <c r="C14807" s="548" t="s">
        <v>3657</v>
      </c>
      <c r="D14807" s="541" t="s">
        <v>24540</v>
      </c>
      <c r="E14807" s="549" t="s">
        <v>188</v>
      </c>
      <c r="F14807" s="547">
        <v>76.730000000000004</v>
      </c>
    </row>
    <row r="14808" s="489" customFormat="1">
      <c r="B14808" s="546" t="s">
        <v>24541</v>
      </c>
      <c r="C14808" s="548" t="s">
        <v>3657</v>
      </c>
      <c r="D14808" s="541" t="s">
        <v>24542</v>
      </c>
      <c r="E14808" s="549"/>
      <c r="F14808" s="547"/>
    </row>
    <row r="14809" s="489" customFormat="1">
      <c r="B14809" s="546" t="s">
        <v>24543</v>
      </c>
      <c r="C14809" s="548" t="s">
        <v>3657</v>
      </c>
      <c r="D14809" s="541" t="s">
        <v>24544</v>
      </c>
      <c r="E14809" s="549" t="s">
        <v>188</v>
      </c>
      <c r="F14809" s="547">
        <v>362.47000000000003</v>
      </c>
    </row>
    <row r="14810" s="489" customFormat="1">
      <c r="B14810" s="546" t="s">
        <v>24545</v>
      </c>
      <c r="C14810" s="548" t="s">
        <v>3657</v>
      </c>
      <c r="D14810" s="541" t="s">
        <v>24546</v>
      </c>
      <c r="E14810" s="549" t="s">
        <v>188</v>
      </c>
      <c r="F14810" s="547">
        <v>450.69</v>
      </c>
    </row>
    <row r="14811" s="489" customFormat="1">
      <c r="B14811" s="546" t="s">
        <v>24547</v>
      </c>
      <c r="C14811" s="548" t="s">
        <v>3657</v>
      </c>
      <c r="D14811" s="541" t="s">
        <v>24548</v>
      </c>
      <c r="E14811" s="549" t="s">
        <v>188</v>
      </c>
      <c r="F14811" s="547">
        <v>597.74000000000001</v>
      </c>
    </row>
    <row r="14812" s="489" customFormat="1">
      <c r="B14812" s="546" t="s">
        <v>24549</v>
      </c>
      <c r="C14812" s="548" t="s">
        <v>3657</v>
      </c>
      <c r="D14812" s="541" t="s">
        <v>24550</v>
      </c>
      <c r="E14812" s="549" t="s">
        <v>188</v>
      </c>
      <c r="F14812" s="547">
        <v>865.64999999999998</v>
      </c>
    </row>
    <row r="14813" s="489" customFormat="1">
      <c r="B14813" s="546" t="s">
        <v>24551</v>
      </c>
      <c r="C14813" s="548" t="s">
        <v>3657</v>
      </c>
      <c r="D14813" s="541" t="s">
        <v>24552</v>
      </c>
      <c r="E14813" s="549" t="s">
        <v>188</v>
      </c>
      <c r="F14813" s="547">
        <v>1440.6199999999999</v>
      </c>
    </row>
    <row r="14814" s="489" customFormat="1">
      <c r="B14814" s="546" t="s">
        <v>24553</v>
      </c>
      <c r="C14814" s="548" t="s">
        <v>3657</v>
      </c>
      <c r="D14814" s="541" t="s">
        <v>24554</v>
      </c>
      <c r="E14814" s="549" t="s">
        <v>188</v>
      </c>
      <c r="F14814" s="547">
        <v>2019.29</v>
      </c>
    </row>
    <row r="14815" s="489" customFormat="1">
      <c r="B14815" s="546" t="s">
        <v>24555</v>
      </c>
      <c r="C14815" s="548" t="s">
        <v>3657</v>
      </c>
      <c r="D14815" s="541" t="s">
        <v>24556</v>
      </c>
      <c r="E14815" s="549"/>
      <c r="F14815" s="547"/>
    </row>
    <row r="14816" s="489" customFormat="1">
      <c r="B14816" s="546" t="s">
        <v>24557</v>
      </c>
      <c r="C14816" s="548" t="s">
        <v>3657</v>
      </c>
      <c r="D14816" s="541" t="s">
        <v>24558</v>
      </c>
      <c r="E14816" s="549" t="s">
        <v>188</v>
      </c>
      <c r="F14816" s="547">
        <v>1721.4200000000001</v>
      </c>
    </row>
    <row r="14817" s="489" customFormat="1">
      <c r="B14817" s="546" t="s">
        <v>24559</v>
      </c>
      <c r="C14817" s="548" t="s">
        <v>3657</v>
      </c>
      <c r="D14817" s="541" t="s">
        <v>24560</v>
      </c>
      <c r="E14817" s="549" t="s">
        <v>188</v>
      </c>
      <c r="F14817" s="547">
        <v>2961</v>
      </c>
    </row>
    <row r="14818" s="489" customFormat="1">
      <c r="B14818" s="546" t="s">
        <v>24561</v>
      </c>
      <c r="C14818" s="548" t="s">
        <v>3657</v>
      </c>
      <c r="D14818" s="541" t="s">
        <v>24562</v>
      </c>
      <c r="E14818" s="549" t="s">
        <v>188</v>
      </c>
      <c r="F14818" s="547">
        <v>57.140000000000001</v>
      </c>
    </row>
    <row r="14819" s="489" customFormat="1">
      <c r="B14819" s="546" t="s">
        <v>24563</v>
      </c>
      <c r="C14819" s="548" t="s">
        <v>3657</v>
      </c>
      <c r="D14819" s="541" t="s">
        <v>24564</v>
      </c>
      <c r="E14819" s="549" t="s">
        <v>188</v>
      </c>
      <c r="F14819" s="547">
        <v>73.900000000000006</v>
      </c>
    </row>
    <row r="14820" s="489" customFormat="1">
      <c r="B14820" s="546" t="s">
        <v>24565</v>
      </c>
      <c r="C14820" s="548" t="s">
        <v>3657</v>
      </c>
      <c r="D14820" s="541" t="s">
        <v>24566</v>
      </c>
      <c r="E14820" s="549" t="s">
        <v>188</v>
      </c>
      <c r="F14820" s="547">
        <v>146.16999999999999</v>
      </c>
    </row>
    <row r="14821" s="489" customFormat="1">
      <c r="B14821" s="546" t="s">
        <v>24567</v>
      </c>
      <c r="C14821" s="548" t="s">
        <v>3657</v>
      </c>
      <c r="D14821" s="541" t="s">
        <v>24568</v>
      </c>
      <c r="E14821" s="549" t="s">
        <v>188</v>
      </c>
      <c r="F14821" s="547">
        <v>119.89</v>
      </c>
    </row>
    <row r="14822" s="489" customFormat="1">
      <c r="B14822" s="546" t="s">
        <v>24569</v>
      </c>
      <c r="C14822" s="548" t="s">
        <v>3657</v>
      </c>
      <c r="D14822" s="541" t="s">
        <v>24570</v>
      </c>
      <c r="E14822" s="549" t="s">
        <v>188</v>
      </c>
      <c r="F14822" s="547">
        <v>330.30000000000001</v>
      </c>
    </row>
    <row r="14823" s="489" customFormat="1">
      <c r="B14823" s="546" t="s">
        <v>24571</v>
      </c>
      <c r="C14823" s="548" t="s">
        <v>3657</v>
      </c>
      <c r="D14823" s="541" t="s">
        <v>24572</v>
      </c>
      <c r="E14823" s="549"/>
      <c r="F14823" s="547"/>
    </row>
    <row r="14824" s="489" customFormat="1">
      <c r="B14824" s="546" t="s">
        <v>24573</v>
      </c>
      <c r="C14824" s="548" t="s">
        <v>3657</v>
      </c>
      <c r="D14824" s="541" t="s">
        <v>24574</v>
      </c>
      <c r="E14824" s="549" t="s">
        <v>188</v>
      </c>
      <c r="F14824" s="547">
        <v>122.34999999999999</v>
      </c>
    </row>
    <row r="14825" s="489" customFormat="1">
      <c r="B14825" s="546" t="s">
        <v>24575</v>
      </c>
      <c r="C14825" s="548" t="s">
        <v>3657</v>
      </c>
      <c r="D14825" s="541" t="s">
        <v>24576</v>
      </c>
      <c r="E14825" s="549" t="s">
        <v>193</v>
      </c>
      <c r="F14825" s="547">
        <v>360.52999999999997</v>
      </c>
    </row>
    <row r="14826" s="489" customFormat="1">
      <c r="B14826" s="546" t="s">
        <v>24577</v>
      </c>
      <c r="C14826" s="548" t="s">
        <v>3657</v>
      </c>
      <c r="D14826" s="541" t="s">
        <v>24578</v>
      </c>
      <c r="E14826" s="549" t="s">
        <v>188</v>
      </c>
      <c r="F14826" s="547">
        <v>105.17</v>
      </c>
    </row>
    <row r="14827" s="489" customFormat="1">
      <c r="B14827" s="546" t="s">
        <v>24579</v>
      </c>
      <c r="C14827" s="548" t="s">
        <v>3657</v>
      </c>
      <c r="D14827" s="541" t="s">
        <v>24580</v>
      </c>
      <c r="E14827" s="549" t="s">
        <v>188</v>
      </c>
      <c r="F14827" s="547">
        <v>155.36000000000001</v>
      </c>
    </row>
    <row r="14828" s="489" customFormat="1">
      <c r="B14828" s="546" t="s">
        <v>24581</v>
      </c>
      <c r="C14828" s="548" t="s">
        <v>3657</v>
      </c>
      <c r="D14828" s="541" t="s">
        <v>24582</v>
      </c>
      <c r="E14828" s="549" t="s">
        <v>188</v>
      </c>
      <c r="F14828" s="547">
        <v>401.19999999999999</v>
      </c>
    </row>
    <row r="14829" s="489" customFormat="1">
      <c r="B14829" s="546" t="s">
        <v>24583</v>
      </c>
      <c r="C14829" s="548" t="s">
        <v>3657</v>
      </c>
      <c r="D14829" s="541" t="s">
        <v>24584</v>
      </c>
      <c r="E14829" s="549" t="s">
        <v>188</v>
      </c>
      <c r="F14829" s="547">
        <v>125.8</v>
      </c>
    </row>
    <row r="14830" s="489" customFormat="1">
      <c r="B14830" s="546" t="s">
        <v>24585</v>
      </c>
      <c r="C14830" s="548" t="s">
        <v>3657</v>
      </c>
      <c r="D14830" s="541" t="s">
        <v>24586</v>
      </c>
      <c r="E14830" s="549" t="s">
        <v>188</v>
      </c>
      <c r="F14830" s="547">
        <v>855.13</v>
      </c>
    </row>
    <row r="14831" s="489" customFormat="1">
      <c r="B14831" s="546" t="s">
        <v>24587</v>
      </c>
      <c r="C14831" s="548" t="s">
        <v>3657</v>
      </c>
      <c r="D14831" s="541" t="s">
        <v>24588</v>
      </c>
      <c r="E14831" s="549" t="s">
        <v>188</v>
      </c>
      <c r="F14831" s="547">
        <v>143.09</v>
      </c>
    </row>
    <row r="14832" s="489" customFormat="1">
      <c r="B14832" s="546" t="s">
        <v>24589</v>
      </c>
      <c r="C14832" s="548" t="s">
        <v>3657</v>
      </c>
      <c r="D14832" s="541" t="s">
        <v>24590</v>
      </c>
      <c r="E14832" s="549" t="s">
        <v>188</v>
      </c>
      <c r="F14832" s="547">
        <v>1235.9400000000001</v>
      </c>
    </row>
    <row r="14833" s="489" customFormat="1">
      <c r="B14833" s="546" t="s">
        <v>24591</v>
      </c>
      <c r="C14833" s="548" t="s">
        <v>3657</v>
      </c>
      <c r="D14833" s="541" t="s">
        <v>24592</v>
      </c>
      <c r="E14833" s="549" t="s">
        <v>188</v>
      </c>
      <c r="F14833" s="547">
        <v>684.02999999999997</v>
      </c>
    </row>
    <row r="14834" s="489" customFormat="1">
      <c r="B14834" s="546" t="s">
        <v>24593</v>
      </c>
      <c r="C14834" s="548" t="s">
        <v>3657</v>
      </c>
      <c r="D14834" s="541" t="s">
        <v>24594</v>
      </c>
      <c r="E14834" s="549" t="s">
        <v>188</v>
      </c>
      <c r="F14834" s="547">
        <v>778.94000000000005</v>
      </c>
    </row>
    <row r="14835" s="489" customFormat="1">
      <c r="B14835" s="546" t="s">
        <v>24595</v>
      </c>
      <c r="C14835" s="548" t="s">
        <v>3657</v>
      </c>
      <c r="D14835" s="541" t="s">
        <v>24596</v>
      </c>
      <c r="E14835" s="549" t="s">
        <v>188</v>
      </c>
      <c r="F14835" s="547">
        <v>568.62</v>
      </c>
    </row>
    <row r="14836" s="489" customFormat="1">
      <c r="B14836" s="546" t="s">
        <v>24597</v>
      </c>
      <c r="C14836" s="548" t="s">
        <v>3657</v>
      </c>
      <c r="D14836" s="541" t="s">
        <v>24598</v>
      </c>
      <c r="E14836" s="549" t="s">
        <v>188</v>
      </c>
      <c r="F14836" s="547">
        <v>755.94000000000005</v>
      </c>
    </row>
    <row r="14837" s="489" customFormat="1">
      <c r="B14837" s="546" t="s">
        <v>24599</v>
      </c>
      <c r="C14837" s="548" t="s">
        <v>3657</v>
      </c>
      <c r="D14837" s="541" t="s">
        <v>24600</v>
      </c>
      <c r="E14837" s="549" t="s">
        <v>188</v>
      </c>
      <c r="F14837" s="547">
        <v>772.53999999999996</v>
      </c>
    </row>
    <row r="14838" s="489" customFormat="1">
      <c r="B14838" s="546" t="s">
        <v>24601</v>
      </c>
      <c r="C14838" s="548" t="s">
        <v>3657</v>
      </c>
      <c r="D14838" s="541" t="s">
        <v>24602</v>
      </c>
      <c r="E14838" s="549" t="s">
        <v>188</v>
      </c>
      <c r="F14838" s="547">
        <v>435.12</v>
      </c>
    </row>
    <row r="14839" s="489" customFormat="1">
      <c r="B14839" s="546" t="s">
        <v>24603</v>
      </c>
      <c r="C14839" s="548" t="s">
        <v>3657</v>
      </c>
      <c r="D14839" s="541" t="s">
        <v>24604</v>
      </c>
      <c r="E14839" s="549" t="s">
        <v>188</v>
      </c>
      <c r="F14839" s="547">
        <v>621.39999999999998</v>
      </c>
    </row>
    <row r="14840" s="489" customFormat="1">
      <c r="B14840" s="546" t="s">
        <v>24605</v>
      </c>
      <c r="C14840" s="548" t="s">
        <v>3657</v>
      </c>
      <c r="D14840" s="541" t="s">
        <v>24606</v>
      </c>
      <c r="E14840" s="549" t="s">
        <v>188</v>
      </c>
      <c r="F14840" s="547">
        <v>819.49000000000001</v>
      </c>
    </row>
    <row r="14841" s="489" customFormat="1">
      <c r="B14841" s="546" t="s">
        <v>24607</v>
      </c>
      <c r="C14841" s="548" t="s">
        <v>3657</v>
      </c>
      <c r="D14841" s="541" t="s">
        <v>24608</v>
      </c>
      <c r="E14841" s="549" t="s">
        <v>188</v>
      </c>
      <c r="F14841" s="547">
        <v>774.94000000000005</v>
      </c>
    </row>
    <row r="14842" s="489" customFormat="1">
      <c r="B14842" s="546" t="s">
        <v>24609</v>
      </c>
      <c r="C14842" s="548" t="s">
        <v>3657</v>
      </c>
      <c r="D14842" s="541" t="s">
        <v>24610</v>
      </c>
      <c r="E14842" s="549" t="s">
        <v>188</v>
      </c>
      <c r="F14842" s="547">
        <v>834.61000000000001</v>
      </c>
    </row>
    <row r="14843" s="489" customFormat="1">
      <c r="B14843" s="546" t="s">
        <v>24611</v>
      </c>
      <c r="C14843" s="548" t="s">
        <v>3657</v>
      </c>
      <c r="D14843" s="541" t="s">
        <v>24612</v>
      </c>
      <c r="E14843" s="549" t="s">
        <v>188</v>
      </c>
      <c r="F14843" s="547">
        <v>219.47999999999999</v>
      </c>
    </row>
    <row r="14844" s="489" customFormat="1">
      <c r="B14844" s="546" t="s">
        <v>24613</v>
      </c>
      <c r="C14844" s="548" t="s">
        <v>3657</v>
      </c>
      <c r="D14844" s="541" t="s">
        <v>24614</v>
      </c>
      <c r="E14844" s="549" t="s">
        <v>188</v>
      </c>
      <c r="F14844" s="547">
        <v>674.35000000000002</v>
      </c>
    </row>
    <row r="14845" s="489" customFormat="1">
      <c r="B14845" s="546" t="s">
        <v>24615</v>
      </c>
      <c r="C14845" s="548" t="s">
        <v>3657</v>
      </c>
      <c r="D14845" s="541" t="s">
        <v>24616</v>
      </c>
      <c r="E14845" s="549" t="s">
        <v>188</v>
      </c>
      <c r="F14845" s="547">
        <v>667.94000000000005</v>
      </c>
    </row>
    <row r="14846" s="489" customFormat="1">
      <c r="B14846" s="546" t="s">
        <v>24617</v>
      </c>
      <c r="C14846" s="548" t="s">
        <v>3657</v>
      </c>
      <c r="D14846" s="541" t="s">
        <v>24618</v>
      </c>
      <c r="E14846" s="549" t="s">
        <v>188</v>
      </c>
      <c r="F14846" s="547">
        <v>849.61000000000001</v>
      </c>
    </row>
    <row r="14847" s="489" customFormat="1">
      <c r="B14847" s="546" t="s">
        <v>24619</v>
      </c>
      <c r="C14847" s="548" t="s">
        <v>3657</v>
      </c>
      <c r="D14847" s="541" t="s">
        <v>24620</v>
      </c>
      <c r="E14847" s="549" t="s">
        <v>188</v>
      </c>
      <c r="F14847" s="547">
        <v>1140.1900000000001</v>
      </c>
    </row>
    <row r="14848" s="489" customFormat="1">
      <c r="B14848" s="546" t="s">
        <v>24621</v>
      </c>
      <c r="C14848" s="548" t="s">
        <v>3657</v>
      </c>
      <c r="D14848" s="541" t="s">
        <v>24622</v>
      </c>
      <c r="E14848" s="549" t="s">
        <v>188</v>
      </c>
      <c r="F14848" s="547">
        <v>1388.45</v>
      </c>
    </row>
    <row r="14849" s="489" customFormat="1">
      <c r="B14849" s="546" t="s">
        <v>24623</v>
      </c>
      <c r="C14849" s="548" t="s">
        <v>3657</v>
      </c>
      <c r="D14849" s="541" t="s">
        <v>24624</v>
      </c>
      <c r="E14849" s="549" t="s">
        <v>188</v>
      </c>
      <c r="F14849" s="547">
        <v>780.09000000000003</v>
      </c>
    </row>
    <row r="14850" s="489" customFormat="1">
      <c r="B14850" s="546" t="s">
        <v>24625</v>
      </c>
      <c r="C14850" s="548" t="s">
        <v>3657</v>
      </c>
      <c r="D14850" s="541" t="s">
        <v>24626</v>
      </c>
      <c r="E14850" s="549" t="s">
        <v>188</v>
      </c>
      <c r="F14850" s="547">
        <v>1227.46</v>
      </c>
    </row>
    <row r="14851" s="489" customFormat="1">
      <c r="B14851" s="546" t="s">
        <v>24627</v>
      </c>
      <c r="C14851" s="548" t="s">
        <v>3657</v>
      </c>
      <c r="D14851" s="541" t="s">
        <v>24628</v>
      </c>
      <c r="E14851" s="549" t="s">
        <v>188</v>
      </c>
      <c r="F14851" s="547">
        <v>1834.8900000000001</v>
      </c>
    </row>
    <row r="14852" s="489" customFormat="1">
      <c r="B14852" s="546" t="s">
        <v>24629</v>
      </c>
      <c r="C14852" s="548" t="s">
        <v>3657</v>
      </c>
      <c r="D14852" s="541" t="s">
        <v>24630</v>
      </c>
      <c r="E14852" s="549"/>
      <c r="F14852" s="547"/>
    </row>
    <row r="14853" s="489" customFormat="1">
      <c r="B14853" s="546" t="s">
        <v>24631</v>
      </c>
      <c r="C14853" s="548" t="s">
        <v>3657</v>
      </c>
      <c r="D14853" s="541" t="s">
        <v>24632</v>
      </c>
      <c r="E14853" s="549" t="s">
        <v>143</v>
      </c>
      <c r="F14853" s="547">
        <v>30.57</v>
      </c>
    </row>
    <row r="14854" s="489" customFormat="1">
      <c r="B14854" s="546" t="s">
        <v>24633</v>
      </c>
      <c r="C14854" s="548" t="s">
        <v>3657</v>
      </c>
      <c r="D14854" s="541" t="s">
        <v>24634</v>
      </c>
      <c r="E14854" s="549"/>
      <c r="F14854" s="547"/>
    </row>
    <row r="14855" s="489" customFormat="1">
      <c r="B14855" s="546" t="s">
        <v>24635</v>
      </c>
      <c r="C14855" s="548" t="s">
        <v>3657</v>
      </c>
      <c r="D14855" s="541" t="s">
        <v>24636</v>
      </c>
      <c r="E14855" s="549" t="s">
        <v>12625</v>
      </c>
      <c r="F14855" s="547">
        <v>7.5</v>
      </c>
    </row>
    <row r="14856" s="489" customFormat="1">
      <c r="B14856" s="546" t="s">
        <v>24637</v>
      </c>
      <c r="C14856" s="548" t="s">
        <v>3657</v>
      </c>
      <c r="D14856" s="541" t="s">
        <v>24638</v>
      </c>
      <c r="E14856" s="549" t="s">
        <v>12625</v>
      </c>
      <c r="F14856" s="547">
        <v>7.5</v>
      </c>
    </row>
    <row r="14857" s="489" customFormat="1">
      <c r="B14857" s="546" t="s">
        <v>24639</v>
      </c>
      <c r="C14857" s="548" t="s">
        <v>3657</v>
      </c>
      <c r="D14857" s="541" t="s">
        <v>24640</v>
      </c>
      <c r="E14857" s="549" t="s">
        <v>24641</v>
      </c>
      <c r="F14857" s="547">
        <v>16.5</v>
      </c>
    </row>
    <row r="14858" s="489" customFormat="1">
      <c r="B14858" s="546" t="s">
        <v>24642</v>
      </c>
      <c r="C14858" s="548" t="s">
        <v>3657</v>
      </c>
      <c r="D14858" s="541" t="s">
        <v>24643</v>
      </c>
      <c r="E14858" s="549" t="s">
        <v>1570</v>
      </c>
      <c r="F14858" s="547">
        <v>22</v>
      </c>
    </row>
    <row r="14859" s="489" customFormat="1">
      <c r="B14859" s="546" t="s">
        <v>24644</v>
      </c>
      <c r="C14859" s="548" t="s">
        <v>3657</v>
      </c>
      <c r="D14859" s="541" t="s">
        <v>24645</v>
      </c>
      <c r="E14859" s="549" t="s">
        <v>143</v>
      </c>
      <c r="F14859" s="547">
        <v>12.699999999999999</v>
      </c>
    </row>
    <row r="14860" s="489" customFormat="1">
      <c r="B14860" s="546" t="s">
        <v>24646</v>
      </c>
      <c r="C14860" s="548" t="s">
        <v>3657</v>
      </c>
      <c r="D14860" s="541" t="s">
        <v>24647</v>
      </c>
      <c r="E14860" s="549" t="s">
        <v>143</v>
      </c>
      <c r="F14860" s="547">
        <v>12.699999999999999</v>
      </c>
    </row>
    <row r="14861" s="489" customFormat="1">
      <c r="B14861" s="546" t="s">
        <v>56</v>
      </c>
      <c r="C14861" s="548" t="s">
        <v>3657</v>
      </c>
      <c r="D14861" s="541" t="s">
        <v>24648</v>
      </c>
      <c r="E14861" s="549"/>
      <c r="F14861" s="547"/>
    </row>
    <row r="14862" s="489" customFormat="1">
      <c r="B14862" s="546" t="s">
        <v>24649</v>
      </c>
      <c r="C14862" s="548" t="s">
        <v>3657</v>
      </c>
      <c r="D14862" s="541" t="s">
        <v>24650</v>
      </c>
      <c r="E14862" s="549"/>
      <c r="F14862" s="547"/>
    </row>
    <row r="14863" s="489" customFormat="1">
      <c r="B14863" s="546" t="s">
        <v>24651</v>
      </c>
      <c r="C14863" s="548" t="s">
        <v>3657</v>
      </c>
      <c r="D14863" s="541" t="s">
        <v>24652</v>
      </c>
      <c r="E14863" s="549" t="s">
        <v>12625</v>
      </c>
      <c r="F14863" s="547">
        <v>5.0099999999999998</v>
      </c>
    </row>
    <row r="14864" s="489" customFormat="1">
      <c r="B14864" s="546" t="s">
        <v>24653</v>
      </c>
      <c r="C14864" s="548" t="s">
        <v>3657</v>
      </c>
      <c r="D14864" s="541" t="s">
        <v>24654</v>
      </c>
      <c r="E14864" s="549" t="s">
        <v>12625</v>
      </c>
      <c r="F14864" s="547">
        <v>12.029999999999999</v>
      </c>
    </row>
    <row r="14865" s="489" customFormat="1">
      <c r="B14865" s="546" t="s">
        <v>24655</v>
      </c>
      <c r="C14865" s="548" t="s">
        <v>3657</v>
      </c>
      <c r="D14865" s="541" t="s">
        <v>24656</v>
      </c>
      <c r="E14865" s="549" t="s">
        <v>12625</v>
      </c>
      <c r="F14865" s="547">
        <v>10.02</v>
      </c>
    </row>
    <row r="14866" s="489" customFormat="1">
      <c r="B14866" s="546" t="s">
        <v>24657</v>
      </c>
      <c r="C14866" s="548" t="s">
        <v>3657</v>
      </c>
      <c r="D14866" s="541" t="s">
        <v>24658</v>
      </c>
      <c r="E14866" s="549" t="s">
        <v>12625</v>
      </c>
      <c r="F14866" s="547">
        <v>12.029999999999999</v>
      </c>
    </row>
    <row r="14867" s="489" customFormat="1">
      <c r="B14867" s="546" t="s">
        <v>24659</v>
      </c>
      <c r="C14867" s="548" t="s">
        <v>3657</v>
      </c>
      <c r="D14867" s="541" t="s">
        <v>24660</v>
      </c>
      <c r="E14867" s="549"/>
      <c r="F14867" s="547"/>
    </row>
    <row r="14868" s="489" customFormat="1">
      <c r="B14868" s="546" t="s">
        <v>24661</v>
      </c>
      <c r="C14868" s="548" t="s">
        <v>3657</v>
      </c>
      <c r="D14868" s="541" t="s">
        <v>24662</v>
      </c>
      <c r="E14868" s="549" t="s">
        <v>143</v>
      </c>
      <c r="F14868" s="547">
        <v>6.0099999999999998</v>
      </c>
    </row>
    <row r="14869" s="489" customFormat="1">
      <c r="B14869" s="546" t="s">
        <v>24663</v>
      </c>
      <c r="C14869" s="548" t="s">
        <v>3657</v>
      </c>
      <c r="D14869" s="541" t="s">
        <v>24664</v>
      </c>
      <c r="E14869" s="549" t="s">
        <v>143</v>
      </c>
      <c r="F14869" s="547">
        <v>4.0099999999999998</v>
      </c>
    </row>
    <row r="14870" s="489" customFormat="1">
      <c r="B14870" s="546" t="s">
        <v>24665</v>
      </c>
      <c r="C14870" s="548" t="s">
        <v>3657</v>
      </c>
      <c r="D14870" s="541" t="s">
        <v>24666</v>
      </c>
      <c r="E14870" s="549" t="s">
        <v>143</v>
      </c>
      <c r="F14870" s="547">
        <v>4.0099999999999998</v>
      </c>
    </row>
    <row r="14871" s="489" customFormat="1">
      <c r="B14871" s="546" t="s">
        <v>24667</v>
      </c>
      <c r="C14871" s="548" t="s">
        <v>3657</v>
      </c>
      <c r="D14871" s="541" t="s">
        <v>24668</v>
      </c>
      <c r="E14871" s="549"/>
      <c r="F14871" s="547"/>
    </row>
    <row r="14872" s="489" customFormat="1">
      <c r="B14872" s="546" t="s">
        <v>24669</v>
      </c>
      <c r="C14872" s="548" t="s">
        <v>3657</v>
      </c>
      <c r="D14872" s="541" t="s">
        <v>24670</v>
      </c>
      <c r="E14872" s="549" t="s">
        <v>12625</v>
      </c>
      <c r="F14872" s="547">
        <v>6.7599999999999998</v>
      </c>
    </row>
    <row r="14873" s="489" customFormat="1">
      <c r="B14873" s="546" t="s">
        <v>24671</v>
      </c>
      <c r="C14873" s="548" t="s">
        <v>3657</v>
      </c>
      <c r="D14873" s="541" t="s">
        <v>24672</v>
      </c>
      <c r="E14873" s="549" t="s">
        <v>12625</v>
      </c>
      <c r="F14873" s="547">
        <v>3.3700000000000001</v>
      </c>
    </row>
    <row r="14874" s="489" customFormat="1">
      <c r="B14874" s="546" t="s">
        <v>24673</v>
      </c>
      <c r="C14874" s="548" t="s">
        <v>3657</v>
      </c>
      <c r="D14874" s="541" t="s">
        <v>24674</v>
      </c>
      <c r="E14874" s="549" t="s">
        <v>12625</v>
      </c>
      <c r="F14874" s="547">
        <v>6.7599999999999998</v>
      </c>
    </row>
    <row r="14875" s="489" customFormat="1">
      <c r="B14875" s="546" t="s">
        <v>24675</v>
      </c>
      <c r="C14875" s="548" t="s">
        <v>3657</v>
      </c>
      <c r="D14875" s="541" t="s">
        <v>24676</v>
      </c>
      <c r="E14875" s="549" t="s">
        <v>12625</v>
      </c>
      <c r="F14875" s="547">
        <v>9.5</v>
      </c>
    </row>
    <row r="14876" s="489" customFormat="1">
      <c r="B14876" s="546" t="s">
        <v>24677</v>
      </c>
      <c r="C14876" s="548" t="s">
        <v>3657</v>
      </c>
      <c r="D14876" s="541" t="s">
        <v>24678</v>
      </c>
      <c r="E14876" s="549"/>
      <c r="F14876" s="547"/>
    </row>
    <row r="14877" s="489" customFormat="1">
      <c r="B14877" s="546" t="s">
        <v>24679</v>
      </c>
      <c r="C14877" s="548" t="s">
        <v>3657</v>
      </c>
      <c r="D14877" s="541" t="s">
        <v>24680</v>
      </c>
      <c r="E14877" s="549" t="s">
        <v>12625</v>
      </c>
      <c r="F14877" s="547">
        <v>16.940000000000001</v>
      </c>
    </row>
    <row r="14878" s="489" customFormat="1">
      <c r="B14878" s="546" t="s">
        <v>24681</v>
      </c>
      <c r="C14878" s="548" t="s">
        <v>3657</v>
      </c>
      <c r="D14878" s="541" t="s">
        <v>24682</v>
      </c>
      <c r="E14878" s="549" t="s">
        <v>12625</v>
      </c>
      <c r="F14878" s="547">
        <v>8.4700000000000006</v>
      </c>
    </row>
    <row r="14879" s="489" customFormat="1">
      <c r="B14879" s="546" t="s">
        <v>24683</v>
      </c>
      <c r="C14879" s="548" t="s">
        <v>3657</v>
      </c>
      <c r="D14879" s="541" t="s">
        <v>24684</v>
      </c>
      <c r="E14879" s="549" t="s">
        <v>12625</v>
      </c>
      <c r="F14879" s="547">
        <v>12.710000000000001</v>
      </c>
    </row>
    <row r="14880" s="489" customFormat="1">
      <c r="B14880" s="546" t="s">
        <v>24685</v>
      </c>
      <c r="C14880" s="548" t="s">
        <v>3657</v>
      </c>
      <c r="D14880" s="541" t="s">
        <v>24686</v>
      </c>
      <c r="E14880" s="549"/>
      <c r="F14880" s="547"/>
    </row>
    <row r="14881" s="489" customFormat="1">
      <c r="B14881" s="546" t="s">
        <v>24687</v>
      </c>
      <c r="C14881" s="548" t="s">
        <v>3657</v>
      </c>
      <c r="D14881" s="541" t="s">
        <v>24688</v>
      </c>
      <c r="E14881" s="549" t="s">
        <v>12625</v>
      </c>
      <c r="F14881" s="547">
        <v>11.98</v>
      </c>
    </row>
    <row r="14882" s="489" customFormat="1">
      <c r="B14882" s="546" t="s">
        <v>24689</v>
      </c>
      <c r="C14882" s="548" t="s">
        <v>3657</v>
      </c>
      <c r="D14882" s="541" t="s">
        <v>24690</v>
      </c>
      <c r="E14882" s="549" t="s">
        <v>12625</v>
      </c>
      <c r="F14882" s="547">
        <v>5.9900000000000002</v>
      </c>
    </row>
    <row r="14883" s="489" customFormat="1">
      <c r="B14883" s="546" t="s">
        <v>24691</v>
      </c>
      <c r="C14883" s="548" t="s">
        <v>3657</v>
      </c>
      <c r="D14883" s="541" t="s">
        <v>24692</v>
      </c>
      <c r="E14883" s="549" t="s">
        <v>188</v>
      </c>
      <c r="F14883" s="547">
        <v>10.23</v>
      </c>
    </row>
    <row r="14884" s="489" customFormat="1">
      <c r="B14884" s="546" t="s">
        <v>24693</v>
      </c>
      <c r="C14884" s="548" t="s">
        <v>3657</v>
      </c>
      <c r="D14884" s="541" t="s">
        <v>24694</v>
      </c>
      <c r="E14884" s="549" t="s">
        <v>188</v>
      </c>
      <c r="F14884" s="547">
        <v>7.2300000000000004</v>
      </c>
    </row>
    <row r="14885" s="489" customFormat="1">
      <c r="B14885" s="546" t="s">
        <v>24695</v>
      </c>
      <c r="C14885" s="548" t="s">
        <v>3657</v>
      </c>
      <c r="D14885" s="541" t="s">
        <v>24696</v>
      </c>
      <c r="E14885" s="549" t="s">
        <v>193</v>
      </c>
      <c r="F14885" s="547">
        <v>3</v>
      </c>
    </row>
    <row r="14886" s="489" customFormat="1">
      <c r="B14886" s="546" t="s">
        <v>24697</v>
      </c>
      <c r="C14886" s="548" t="s">
        <v>3657</v>
      </c>
      <c r="D14886" s="541" t="s">
        <v>24698</v>
      </c>
      <c r="E14886" s="549"/>
      <c r="F14886" s="547"/>
    </row>
    <row r="14887" s="489" customFormat="1">
      <c r="B14887" s="546" t="s">
        <v>24699</v>
      </c>
      <c r="C14887" s="548" t="s">
        <v>3657</v>
      </c>
      <c r="D14887" s="541" t="s">
        <v>24700</v>
      </c>
      <c r="E14887" s="549" t="s">
        <v>12625</v>
      </c>
      <c r="F14887" s="547">
        <v>14.98</v>
      </c>
    </row>
    <row r="14888" s="489" customFormat="1">
      <c r="B14888" s="546" t="s">
        <v>24701</v>
      </c>
      <c r="C14888" s="548" t="s">
        <v>3657</v>
      </c>
      <c r="D14888" s="541" t="s">
        <v>24702</v>
      </c>
      <c r="E14888" s="549"/>
      <c r="F14888" s="547"/>
    </row>
    <row r="14889" s="489" customFormat="1">
      <c r="B14889" s="546" t="s">
        <v>24703</v>
      </c>
      <c r="C14889" s="548" t="s">
        <v>3657</v>
      </c>
      <c r="D14889" s="541" t="s">
        <v>24704</v>
      </c>
      <c r="E14889" s="549" t="s">
        <v>12625</v>
      </c>
      <c r="F14889" s="547">
        <v>2.7799999999999998</v>
      </c>
    </row>
    <row r="14890" s="489" customFormat="1">
      <c r="B14890" s="546" t="s">
        <v>24705</v>
      </c>
      <c r="C14890" s="548" t="s">
        <v>3657</v>
      </c>
      <c r="D14890" s="541" t="s">
        <v>24706</v>
      </c>
      <c r="E14890" s="549" t="s">
        <v>12625</v>
      </c>
      <c r="F14890" s="547">
        <v>18.030000000000001</v>
      </c>
    </row>
    <row r="14891" s="489" customFormat="1">
      <c r="B14891" s="546" t="s">
        <v>24707</v>
      </c>
      <c r="C14891" s="548" t="s">
        <v>3657</v>
      </c>
      <c r="D14891" s="541" t="s">
        <v>24708</v>
      </c>
      <c r="E14891" s="549" t="s">
        <v>12625</v>
      </c>
      <c r="F14891" s="547">
        <v>20.039999999999999</v>
      </c>
    </row>
    <row r="14892" s="489" customFormat="1">
      <c r="B14892" s="546" t="s">
        <v>24709</v>
      </c>
      <c r="C14892" s="548" t="s">
        <v>3657</v>
      </c>
      <c r="D14892" s="541" t="s">
        <v>24710</v>
      </c>
      <c r="E14892" s="549" t="s">
        <v>12625</v>
      </c>
      <c r="F14892" s="547">
        <v>5.9900000000000002</v>
      </c>
    </row>
    <row r="14893" s="489" customFormat="1">
      <c r="B14893" s="546" t="s">
        <v>24711</v>
      </c>
      <c r="C14893" s="548" t="s">
        <v>3657</v>
      </c>
      <c r="D14893" s="541" t="s">
        <v>24712</v>
      </c>
      <c r="E14893" s="549" t="s">
        <v>12625</v>
      </c>
      <c r="F14893" s="547">
        <v>42.359999999999999</v>
      </c>
    </row>
    <row r="14894" s="489" customFormat="1">
      <c r="B14894" s="546" t="s">
        <v>24713</v>
      </c>
      <c r="C14894" s="548" t="s">
        <v>3657</v>
      </c>
      <c r="D14894" s="541" t="s">
        <v>24714</v>
      </c>
      <c r="E14894" s="549"/>
      <c r="F14894" s="547"/>
    </row>
    <row r="14895" s="489" customFormat="1">
      <c r="B14895" s="546" t="s">
        <v>24715</v>
      </c>
      <c r="C14895" s="548" t="s">
        <v>3657</v>
      </c>
      <c r="D14895" s="541" t="s">
        <v>24716</v>
      </c>
      <c r="E14895" s="549" t="s">
        <v>12625</v>
      </c>
      <c r="F14895" s="547">
        <v>2.7799999999999998</v>
      </c>
    </row>
    <row r="14896" s="489" customFormat="1">
      <c r="B14896" s="546" t="s">
        <v>24717</v>
      </c>
      <c r="C14896" s="548" t="s">
        <v>3657</v>
      </c>
      <c r="D14896" s="541" t="s">
        <v>24718</v>
      </c>
      <c r="E14896" s="549" t="s">
        <v>12625</v>
      </c>
      <c r="F14896" s="547">
        <v>14.029999999999999</v>
      </c>
    </row>
    <row r="14897" s="489" customFormat="1">
      <c r="B14897" s="546" t="s">
        <v>24719</v>
      </c>
      <c r="C14897" s="548" t="s">
        <v>3657</v>
      </c>
      <c r="D14897" s="541" t="s">
        <v>24720</v>
      </c>
      <c r="E14897" s="549" t="s">
        <v>12625</v>
      </c>
      <c r="F14897" s="547">
        <v>26.030000000000001</v>
      </c>
    </row>
    <row r="14898" s="489" customFormat="1">
      <c r="B14898" s="546" t="s">
        <v>24721</v>
      </c>
      <c r="C14898" s="548" t="s">
        <v>3657</v>
      </c>
      <c r="D14898" s="541" t="s">
        <v>24722</v>
      </c>
      <c r="E14898" s="549" t="s">
        <v>12625</v>
      </c>
      <c r="F14898" s="547">
        <v>7.0199999999999996</v>
      </c>
    </row>
    <row r="14899" s="489" customFormat="1">
      <c r="B14899" s="546" t="s">
        <v>24723</v>
      </c>
      <c r="C14899" s="548" t="s">
        <v>3657</v>
      </c>
      <c r="D14899" s="541" t="s">
        <v>24724</v>
      </c>
      <c r="E14899" s="549" t="s">
        <v>12625</v>
      </c>
      <c r="F14899" s="547">
        <v>16.530000000000001</v>
      </c>
    </row>
    <row r="14900" s="489" customFormat="1">
      <c r="B14900" s="546" t="s">
        <v>24725</v>
      </c>
      <c r="C14900" s="548" t="s">
        <v>3657</v>
      </c>
      <c r="D14900" s="541" t="s">
        <v>24726</v>
      </c>
      <c r="E14900" s="549" t="s">
        <v>12625</v>
      </c>
      <c r="F14900" s="547">
        <v>27.48</v>
      </c>
    </row>
    <row r="14901" s="489" customFormat="1">
      <c r="B14901" s="546" t="s">
        <v>24727</v>
      </c>
      <c r="C14901" s="548" t="s">
        <v>3657</v>
      </c>
      <c r="D14901" s="541" t="s">
        <v>24728</v>
      </c>
      <c r="E14901" s="549"/>
      <c r="F14901" s="547"/>
    </row>
    <row r="14902" s="489" customFormat="1">
      <c r="B14902" s="546" t="s">
        <v>24729</v>
      </c>
      <c r="C14902" s="548" t="s">
        <v>3657</v>
      </c>
      <c r="D14902" s="541" t="s">
        <v>24730</v>
      </c>
      <c r="E14902" s="549" t="s">
        <v>12625</v>
      </c>
      <c r="F14902" s="547">
        <v>24.050000000000001</v>
      </c>
    </row>
    <row r="14903" s="489" customFormat="1">
      <c r="B14903" s="546" t="s">
        <v>24731</v>
      </c>
      <c r="C14903" s="548" t="s">
        <v>3657</v>
      </c>
      <c r="D14903" s="541" t="s">
        <v>24732</v>
      </c>
      <c r="E14903" s="549" t="s">
        <v>12625</v>
      </c>
      <c r="F14903" s="547">
        <v>12.27</v>
      </c>
    </row>
    <row r="14904" s="489" customFormat="1">
      <c r="B14904" s="546" t="s">
        <v>24733</v>
      </c>
      <c r="C14904" s="548" t="s">
        <v>3657</v>
      </c>
      <c r="D14904" s="541" t="s">
        <v>24734</v>
      </c>
      <c r="E14904" s="549" t="s">
        <v>12625</v>
      </c>
      <c r="F14904" s="547">
        <v>5.6299999999999999</v>
      </c>
    </row>
    <row r="14905" s="489" customFormat="1">
      <c r="B14905" s="546" t="s">
        <v>24735</v>
      </c>
      <c r="C14905" s="548" t="s">
        <v>3657</v>
      </c>
      <c r="D14905" s="541" t="s">
        <v>24736</v>
      </c>
      <c r="E14905" s="549" t="s">
        <v>12625</v>
      </c>
      <c r="F14905" s="547">
        <v>10.77</v>
      </c>
    </row>
    <row r="14906" s="489" customFormat="1">
      <c r="B14906" s="546" t="s">
        <v>24737</v>
      </c>
      <c r="C14906" s="548" t="s">
        <v>3657</v>
      </c>
      <c r="D14906" s="541" t="s">
        <v>24738</v>
      </c>
      <c r="E14906" s="549" t="s">
        <v>12625</v>
      </c>
      <c r="F14906" s="547">
        <v>7.0199999999999996</v>
      </c>
    </row>
    <row r="14907" s="489" customFormat="1">
      <c r="B14907" s="546" t="s">
        <v>24739</v>
      </c>
      <c r="C14907" s="548" t="s">
        <v>3657</v>
      </c>
      <c r="D14907" s="541" t="s">
        <v>24740</v>
      </c>
      <c r="E14907" s="549" t="s">
        <v>12625</v>
      </c>
      <c r="F14907" s="547">
        <v>12.27</v>
      </c>
    </row>
    <row r="14908" s="489" customFormat="1">
      <c r="B14908" s="546" t="s">
        <v>24741</v>
      </c>
      <c r="C14908" s="548" t="s">
        <v>3657</v>
      </c>
      <c r="D14908" s="541" t="s">
        <v>24742</v>
      </c>
      <c r="E14908" s="549"/>
      <c r="F14908" s="547"/>
    </row>
    <row r="14909" s="489" customFormat="1">
      <c r="B14909" s="546" t="s">
        <v>24743</v>
      </c>
      <c r="C14909" s="548" t="s">
        <v>3657</v>
      </c>
      <c r="D14909" s="541" t="s">
        <v>24744</v>
      </c>
      <c r="E14909" s="549" t="s">
        <v>143</v>
      </c>
      <c r="F14909" s="547">
        <v>2.2400000000000002</v>
      </c>
    </row>
    <row r="14910" s="489" customFormat="1">
      <c r="B14910" s="546" t="s">
        <v>24745</v>
      </c>
      <c r="C14910" s="548" t="s">
        <v>3657</v>
      </c>
      <c r="D14910" s="541" t="s">
        <v>24746</v>
      </c>
      <c r="E14910" s="549"/>
      <c r="F14910" s="547"/>
    </row>
    <row r="14911" s="489" customFormat="1">
      <c r="B14911" s="546" t="s">
        <v>24747</v>
      </c>
      <c r="C14911" s="548" t="s">
        <v>3657</v>
      </c>
      <c r="D14911" s="541" t="s">
        <v>24748</v>
      </c>
      <c r="E14911" s="549" t="s">
        <v>12626</v>
      </c>
      <c r="F14911" s="547">
        <v>247.91999999999999</v>
      </c>
    </row>
    <row r="14912" s="489" customFormat="1">
      <c r="B14912" s="546" t="s">
        <v>24749</v>
      </c>
      <c r="C14912" s="548" t="s">
        <v>3657</v>
      </c>
      <c r="D14912" s="541" t="s">
        <v>24750</v>
      </c>
      <c r="E14912" s="549" t="s">
        <v>12626</v>
      </c>
      <c r="F14912" s="547">
        <v>340.68000000000001</v>
      </c>
    </row>
    <row r="14913" s="489" customFormat="1">
      <c r="B14913" s="546" t="s">
        <v>24751</v>
      </c>
      <c r="C14913" s="548" t="s">
        <v>3657</v>
      </c>
      <c r="D14913" s="541" t="s">
        <v>24752</v>
      </c>
      <c r="E14913" s="549" t="s">
        <v>12626</v>
      </c>
      <c r="F14913" s="547">
        <v>157.46000000000001</v>
      </c>
    </row>
    <row r="14914" s="489" customFormat="1">
      <c r="B14914" s="546" t="s">
        <v>24753</v>
      </c>
      <c r="C14914" s="548" t="s">
        <v>3657</v>
      </c>
      <c r="D14914" s="541" t="s">
        <v>24754</v>
      </c>
      <c r="E14914" s="549" t="s">
        <v>12626</v>
      </c>
      <c r="F14914" s="547">
        <v>254.58000000000001</v>
      </c>
    </row>
    <row r="14915" s="489" customFormat="1">
      <c r="B14915" s="546" t="s">
        <v>24755</v>
      </c>
      <c r="C14915" s="548" t="s">
        <v>3657</v>
      </c>
      <c r="D14915" s="541" t="s">
        <v>24756</v>
      </c>
      <c r="E14915" s="549"/>
      <c r="F14915" s="547"/>
    </row>
    <row r="14916" s="489" customFormat="1">
      <c r="B14916" s="546" t="s">
        <v>24757</v>
      </c>
      <c r="C14916" s="548" t="s">
        <v>3657</v>
      </c>
      <c r="D14916" s="541" t="s">
        <v>24758</v>
      </c>
      <c r="E14916" s="549" t="s">
        <v>12626</v>
      </c>
      <c r="F14916" s="547">
        <v>112.59999999999999</v>
      </c>
    </row>
    <row r="14917" s="489" customFormat="1">
      <c r="B14917" s="546" t="s">
        <v>24759</v>
      </c>
      <c r="C14917" s="548" t="s">
        <v>3657</v>
      </c>
      <c r="D14917" s="541" t="s">
        <v>24760</v>
      </c>
      <c r="E14917" s="549"/>
      <c r="F14917" s="547"/>
    </row>
    <row r="14918" s="489" customFormat="1">
      <c r="B14918" s="546" t="s">
        <v>24761</v>
      </c>
      <c r="C14918" s="548" t="s">
        <v>3657</v>
      </c>
      <c r="D14918" s="541" t="s">
        <v>24762</v>
      </c>
      <c r="E14918" s="549" t="s">
        <v>143</v>
      </c>
      <c r="F14918" s="547">
        <v>8.7799999999999994</v>
      </c>
    </row>
    <row r="14919" s="489" customFormat="1">
      <c r="B14919" s="546" t="s">
        <v>24763</v>
      </c>
      <c r="C14919" s="548" t="s">
        <v>3657</v>
      </c>
      <c r="D14919" s="541" t="s">
        <v>24764</v>
      </c>
      <c r="E14919" s="549" t="s">
        <v>143</v>
      </c>
      <c r="F14919" s="547">
        <v>26.34</v>
      </c>
    </row>
    <row r="14920" s="489" customFormat="1">
      <c r="B14920" s="546" t="s">
        <v>24765</v>
      </c>
      <c r="C14920" s="548" t="s">
        <v>3657</v>
      </c>
      <c r="D14920" s="541" t="s">
        <v>24766</v>
      </c>
      <c r="E14920" s="549"/>
      <c r="F14920" s="547"/>
    </row>
    <row r="14921" s="489" customFormat="1">
      <c r="B14921" s="546" t="s">
        <v>24767</v>
      </c>
      <c r="C14921" s="548" t="s">
        <v>3657</v>
      </c>
      <c r="D14921" s="541" t="s">
        <v>24768</v>
      </c>
      <c r="E14921" s="549" t="s">
        <v>12625</v>
      </c>
      <c r="F14921" s="547">
        <v>7.0599999999999996</v>
      </c>
    </row>
    <row r="14922" s="489" customFormat="1">
      <c r="B14922" s="546" t="s">
        <v>24769</v>
      </c>
      <c r="C14922" s="548" t="s">
        <v>3657</v>
      </c>
      <c r="D14922" s="541" t="s">
        <v>24770</v>
      </c>
      <c r="E14922" s="549" t="s">
        <v>12626</v>
      </c>
      <c r="F14922" s="547">
        <v>18.960000000000001</v>
      </c>
    </row>
    <row r="14923" s="489" customFormat="1">
      <c r="B14923" s="546" t="s">
        <v>24771</v>
      </c>
      <c r="C14923" s="548" t="s">
        <v>3657</v>
      </c>
      <c r="D14923" s="541" t="s">
        <v>24772</v>
      </c>
      <c r="E14923" s="549"/>
      <c r="F14923" s="547"/>
    </row>
    <row r="14924" s="489" customFormat="1">
      <c r="B14924" s="546" t="s">
        <v>24773</v>
      </c>
      <c r="C14924" s="548" t="s">
        <v>3657</v>
      </c>
      <c r="D14924" s="541" t="s">
        <v>24774</v>
      </c>
      <c r="E14924" s="549" t="s">
        <v>12625</v>
      </c>
      <c r="F14924" s="547">
        <v>42.359999999999999</v>
      </c>
    </row>
    <row r="14925" s="489" customFormat="1">
      <c r="B14925" s="546" t="s">
        <v>24775</v>
      </c>
      <c r="C14925" s="548" t="s">
        <v>3657</v>
      </c>
      <c r="D14925" s="541" t="s">
        <v>24776</v>
      </c>
      <c r="E14925" s="549" t="s">
        <v>12625</v>
      </c>
      <c r="F14925" s="547">
        <v>15.5</v>
      </c>
    </row>
    <row r="14926" s="489" customFormat="1">
      <c r="B14926" s="546" t="s">
        <v>24777</v>
      </c>
      <c r="C14926" s="548" t="s">
        <v>3657</v>
      </c>
      <c r="D14926" s="541" t="s">
        <v>24778</v>
      </c>
      <c r="E14926" s="549" t="s">
        <v>12625</v>
      </c>
      <c r="F14926" s="547">
        <v>7.8899999999999997</v>
      </c>
    </row>
    <row r="14927" s="489" customFormat="1">
      <c r="B14927" s="546" t="s">
        <v>24779</v>
      </c>
      <c r="C14927" s="548" t="s">
        <v>3657</v>
      </c>
      <c r="D14927" s="541" t="s">
        <v>24780</v>
      </c>
      <c r="E14927" s="549" t="s">
        <v>12625</v>
      </c>
      <c r="F14927" s="547">
        <v>1.0600000000000001</v>
      </c>
    </row>
    <row r="14928" s="489" customFormat="1">
      <c r="B14928" s="546" t="s">
        <v>24781</v>
      </c>
      <c r="C14928" s="548" t="s">
        <v>3657</v>
      </c>
      <c r="D14928" s="541" t="s">
        <v>24782</v>
      </c>
      <c r="E14928" s="549"/>
      <c r="F14928" s="547"/>
    </row>
    <row r="14929" s="489" customFormat="1">
      <c r="B14929" s="546" t="s">
        <v>24783</v>
      </c>
      <c r="C14929" s="548" t="s">
        <v>3657</v>
      </c>
      <c r="D14929" s="541" t="s">
        <v>24784</v>
      </c>
      <c r="E14929" s="549" t="s">
        <v>12625</v>
      </c>
      <c r="F14929" s="547">
        <v>20.039999999999999</v>
      </c>
    </row>
    <row r="14930" s="489" customFormat="1">
      <c r="B14930" s="546" t="s">
        <v>24785</v>
      </c>
      <c r="C14930" s="548" t="s">
        <v>3657</v>
      </c>
      <c r="D14930" s="541" t="s">
        <v>24786</v>
      </c>
      <c r="E14930" s="549"/>
      <c r="F14930" s="547"/>
    </row>
    <row r="14931" s="489" customFormat="1">
      <c r="B14931" s="546" t="s">
        <v>24787</v>
      </c>
      <c r="C14931" s="548" t="s">
        <v>3657</v>
      </c>
      <c r="D14931" s="541" t="s">
        <v>24788</v>
      </c>
      <c r="E14931" s="549" t="s">
        <v>188</v>
      </c>
      <c r="F14931" s="547">
        <v>63.539999999999999</v>
      </c>
    </row>
    <row r="14932" s="489" customFormat="1">
      <c r="B14932" s="546" t="s">
        <v>24789</v>
      </c>
      <c r="C14932" s="548" t="s">
        <v>3657</v>
      </c>
      <c r="D14932" s="541" t="s">
        <v>24790</v>
      </c>
      <c r="E14932" s="549" t="s">
        <v>188</v>
      </c>
      <c r="F14932" s="547">
        <v>12.859999999999999</v>
      </c>
    </row>
    <row r="14933" s="489" customFormat="1">
      <c r="B14933" s="546" t="s">
        <v>24791</v>
      </c>
      <c r="C14933" s="548" t="s">
        <v>3657</v>
      </c>
      <c r="D14933" s="541" t="s">
        <v>24792</v>
      </c>
      <c r="E14933" s="549" t="s">
        <v>188</v>
      </c>
      <c r="F14933" s="547">
        <v>13.74</v>
      </c>
    </row>
    <row r="14934" s="489" customFormat="1">
      <c r="B14934" s="546" t="s">
        <v>24793</v>
      </c>
      <c r="C14934" s="548" t="s">
        <v>3657</v>
      </c>
      <c r="D14934" s="541" t="s">
        <v>24794</v>
      </c>
      <c r="E14934" s="549" t="s">
        <v>188</v>
      </c>
      <c r="F14934" s="547">
        <v>13.710000000000001</v>
      </c>
    </row>
    <row r="14935" s="489" customFormat="1">
      <c r="B14935" s="546" t="s">
        <v>24795</v>
      </c>
      <c r="C14935" s="548" t="s">
        <v>3657</v>
      </c>
      <c r="D14935" s="541" t="s">
        <v>24796</v>
      </c>
      <c r="E14935" s="549" t="s">
        <v>188</v>
      </c>
      <c r="F14935" s="547">
        <v>3.3599999999999999</v>
      </c>
    </row>
    <row r="14936" s="489" customFormat="1">
      <c r="B14936" s="546" t="s">
        <v>24797</v>
      </c>
      <c r="C14936" s="548" t="s">
        <v>3657</v>
      </c>
      <c r="D14936" s="541" t="s">
        <v>24798</v>
      </c>
      <c r="E14936" s="549" t="s">
        <v>188</v>
      </c>
      <c r="F14936" s="547">
        <v>0.88</v>
      </c>
    </row>
    <row r="14937" s="489" customFormat="1">
      <c r="B14937" s="546" t="s">
        <v>24799</v>
      </c>
      <c r="C14937" s="548" t="s">
        <v>3657</v>
      </c>
      <c r="D14937" s="541" t="s">
        <v>24800</v>
      </c>
      <c r="E14937" s="549" t="s">
        <v>188</v>
      </c>
      <c r="F14937" s="547">
        <v>84.719999999999999</v>
      </c>
    </row>
    <row r="14938" s="489" customFormat="1">
      <c r="B14938" s="546" t="s">
        <v>24801</v>
      </c>
      <c r="C14938" s="548" t="s">
        <v>3657</v>
      </c>
      <c r="D14938" s="541" t="s">
        <v>24802</v>
      </c>
      <c r="E14938" s="549" t="s">
        <v>188</v>
      </c>
      <c r="F14938" s="547">
        <v>63.539999999999999</v>
      </c>
    </row>
    <row r="14939" s="489" customFormat="1">
      <c r="B14939" s="546" t="s">
        <v>24803</v>
      </c>
      <c r="C14939" s="548" t="s">
        <v>3657</v>
      </c>
      <c r="D14939" s="541" t="s">
        <v>24804</v>
      </c>
      <c r="E14939" s="549" t="s">
        <v>188</v>
      </c>
      <c r="F14939" s="547">
        <v>7.2199999999999998</v>
      </c>
    </row>
    <row r="14940" s="489" customFormat="1">
      <c r="B14940" s="546" t="s">
        <v>24805</v>
      </c>
      <c r="C14940" s="548" t="s">
        <v>3657</v>
      </c>
      <c r="D14940" s="541" t="s">
        <v>24806</v>
      </c>
      <c r="E14940" s="549"/>
      <c r="F14940" s="547"/>
    </row>
    <row r="14941" s="489" customFormat="1">
      <c r="B14941" s="546" t="s">
        <v>24807</v>
      </c>
      <c r="C14941" s="548" t="s">
        <v>3657</v>
      </c>
      <c r="D14941" s="541" t="s">
        <v>24808</v>
      </c>
      <c r="E14941" s="549" t="s">
        <v>12625</v>
      </c>
      <c r="F14941" s="547">
        <v>42.359999999999999</v>
      </c>
    </row>
    <row r="14942" s="489" customFormat="1">
      <c r="B14942" s="546" t="s">
        <v>24809</v>
      </c>
      <c r="C14942" s="548" t="s">
        <v>3657</v>
      </c>
      <c r="D14942" s="541" t="s">
        <v>15174</v>
      </c>
      <c r="E14942" s="549"/>
      <c r="F14942" s="547"/>
    </row>
    <row r="14943" s="489" customFormat="1">
      <c r="B14943" s="546" t="s">
        <v>24810</v>
      </c>
      <c r="C14943" s="548" t="s">
        <v>3657</v>
      </c>
      <c r="D14943" s="541" t="s">
        <v>24811</v>
      </c>
      <c r="E14943" s="549" t="s">
        <v>143</v>
      </c>
      <c r="F14943" s="547">
        <v>10.42</v>
      </c>
    </row>
    <row r="14944" s="489" customFormat="1">
      <c r="B14944" s="546" t="s">
        <v>24812</v>
      </c>
      <c r="C14944" s="548" t="s">
        <v>3657</v>
      </c>
      <c r="D14944" s="541" t="s">
        <v>24813</v>
      </c>
      <c r="E14944" s="549" t="s">
        <v>12625</v>
      </c>
      <c r="F14944" s="547">
        <v>14.98</v>
      </c>
    </row>
    <row r="14945" s="489" customFormat="1">
      <c r="B14945" s="546" t="s">
        <v>24814</v>
      </c>
      <c r="C14945" s="548" t="s">
        <v>3657</v>
      </c>
      <c r="D14945" s="541" t="s">
        <v>24815</v>
      </c>
      <c r="E14945" s="549"/>
      <c r="F14945" s="547"/>
    </row>
    <row r="14946" s="489" customFormat="1">
      <c r="B14946" s="546" t="s">
        <v>24816</v>
      </c>
      <c r="C14946" s="548" t="s">
        <v>3657</v>
      </c>
      <c r="D14946" s="541" t="s">
        <v>24817</v>
      </c>
      <c r="E14946" s="549" t="s">
        <v>12626</v>
      </c>
      <c r="F14946" s="547">
        <v>26.34</v>
      </c>
    </row>
    <row r="14947" s="489" customFormat="1">
      <c r="B14947" s="546" t="s">
        <v>24818</v>
      </c>
      <c r="C14947" s="548" t="s">
        <v>3657</v>
      </c>
      <c r="D14947" s="541" t="s">
        <v>24819</v>
      </c>
      <c r="E14947" s="549" t="s">
        <v>12626</v>
      </c>
      <c r="F14947" s="547">
        <v>35.119999999999997</v>
      </c>
    </row>
    <row r="14948" s="489" customFormat="1">
      <c r="B14948" s="546" t="s">
        <v>24820</v>
      </c>
      <c r="C14948" s="548" t="s">
        <v>3657</v>
      </c>
      <c r="D14948" s="541" t="s">
        <v>24821</v>
      </c>
      <c r="E14948" s="549"/>
      <c r="F14948" s="547"/>
    </row>
    <row r="14949" s="489" customFormat="1">
      <c r="B14949" s="546" t="s">
        <v>24822</v>
      </c>
      <c r="C14949" s="548" t="s">
        <v>3657</v>
      </c>
      <c r="D14949" s="541" t="s">
        <v>24823</v>
      </c>
      <c r="E14949" s="549" t="s">
        <v>12626</v>
      </c>
      <c r="F14949" s="547">
        <v>21.210000000000001</v>
      </c>
    </row>
    <row r="14950" s="489" customFormat="1">
      <c r="B14950" s="546" t="s">
        <v>24824</v>
      </c>
      <c r="C14950" s="548" t="s">
        <v>3657</v>
      </c>
      <c r="D14950" s="541" t="s">
        <v>24825</v>
      </c>
      <c r="E14950" s="549" t="s">
        <v>12626</v>
      </c>
      <c r="F14950" s="547">
        <v>2.3599999999999999</v>
      </c>
    </row>
    <row r="14951" s="489" customFormat="1">
      <c r="B14951" s="546" t="s">
        <v>24826</v>
      </c>
      <c r="C14951" s="548" t="s">
        <v>3657</v>
      </c>
      <c r="D14951" s="541" t="s">
        <v>24827</v>
      </c>
      <c r="E14951" s="549"/>
      <c r="F14951" s="547"/>
    </row>
    <row r="14952" s="489" customFormat="1">
      <c r="B14952" s="546" t="s">
        <v>24828</v>
      </c>
      <c r="C14952" s="548" t="s">
        <v>3657</v>
      </c>
      <c r="D14952" s="541" t="s">
        <v>24829</v>
      </c>
      <c r="E14952" s="549" t="s">
        <v>12626</v>
      </c>
      <c r="F14952" s="547">
        <v>4.5499999999999998</v>
      </c>
    </row>
    <row r="14953" s="489" customFormat="1">
      <c r="B14953" s="546" t="s">
        <v>24830</v>
      </c>
      <c r="C14953" s="548" t="s">
        <v>3657</v>
      </c>
      <c r="D14953" s="541" t="s">
        <v>24831</v>
      </c>
      <c r="E14953" s="549" t="s">
        <v>12626</v>
      </c>
      <c r="F14953" s="547">
        <v>8.9000000000000004</v>
      </c>
    </row>
    <row r="14954" s="489" customFormat="1">
      <c r="B14954" s="546" t="s">
        <v>24832</v>
      </c>
      <c r="C14954" s="548" t="s">
        <v>3657</v>
      </c>
      <c r="D14954" s="541" t="s">
        <v>24833</v>
      </c>
      <c r="E14954" s="549" t="s">
        <v>24834</v>
      </c>
      <c r="F14954" s="547">
        <v>4.0599999999999996</v>
      </c>
    </row>
    <row r="14955" s="489" customFormat="1">
      <c r="B14955" s="546" t="s">
        <v>24835</v>
      </c>
      <c r="C14955" s="548" t="s">
        <v>3657</v>
      </c>
      <c r="D14955" s="541" t="s">
        <v>24836</v>
      </c>
      <c r="E14955" s="549" t="s">
        <v>24834</v>
      </c>
      <c r="F14955" s="547">
        <v>2.4399999999999999</v>
      </c>
    </row>
    <row r="14956" s="489" customFormat="1">
      <c r="B14956" s="546" t="s">
        <v>24837</v>
      </c>
      <c r="C14956" s="548" t="s">
        <v>3657</v>
      </c>
      <c r="D14956" s="541" t="s">
        <v>24838</v>
      </c>
      <c r="E14956" s="549"/>
      <c r="F14956" s="547"/>
    </row>
    <row r="14957" s="489" customFormat="1">
      <c r="B14957" s="546" t="s">
        <v>24839</v>
      </c>
      <c r="C14957" s="548" t="s">
        <v>3657</v>
      </c>
      <c r="D14957" s="541" t="s">
        <v>24840</v>
      </c>
      <c r="E14957" s="549" t="s">
        <v>24841</v>
      </c>
      <c r="F14957" s="547">
        <v>380</v>
      </c>
    </row>
    <row r="14958" s="489" customFormat="1">
      <c r="B14958" s="546" t="s">
        <v>24842</v>
      </c>
      <c r="C14958" s="548" t="s">
        <v>3657</v>
      </c>
      <c r="D14958" s="541" t="s">
        <v>24843</v>
      </c>
      <c r="E14958" s="549"/>
      <c r="F14958" s="547"/>
    </row>
    <row r="14959" s="489" customFormat="1">
      <c r="B14959" s="546" t="s">
        <v>24844</v>
      </c>
      <c r="C14959" s="548" t="s">
        <v>3657</v>
      </c>
      <c r="D14959" s="541" t="s">
        <v>24845</v>
      </c>
      <c r="E14959" s="549" t="s">
        <v>12625</v>
      </c>
      <c r="F14959" s="547">
        <v>2.9300000000000002</v>
      </c>
    </row>
    <row r="14960" s="489" customFormat="1">
      <c r="B14960" s="546" t="s">
        <v>24846</v>
      </c>
      <c r="C14960" s="548" t="s">
        <v>3657</v>
      </c>
      <c r="D14960" s="541" t="s">
        <v>24847</v>
      </c>
      <c r="E14960" s="549"/>
      <c r="F14960" s="547"/>
    </row>
    <row r="14961" s="489" customFormat="1">
      <c r="B14961" s="546" t="s">
        <v>24848</v>
      </c>
      <c r="C14961" s="548" t="s">
        <v>3657</v>
      </c>
      <c r="D14961" s="541" t="s">
        <v>24849</v>
      </c>
      <c r="E14961" s="549"/>
      <c r="F14961" s="547"/>
    </row>
    <row r="14962" s="489" customFormat="1">
      <c r="B14962" s="546" t="s">
        <v>24850</v>
      </c>
      <c r="C14962" s="548" t="s">
        <v>3657</v>
      </c>
      <c r="D14962" s="541" t="s">
        <v>24851</v>
      </c>
      <c r="E14962" s="549" t="s">
        <v>12625</v>
      </c>
      <c r="F14962" s="547">
        <v>2.52</v>
      </c>
    </row>
    <row r="14963" s="489" customFormat="1">
      <c r="B14963" s="546" t="s">
        <v>24852</v>
      </c>
      <c r="C14963" s="548" t="s">
        <v>3657</v>
      </c>
      <c r="D14963" s="541" t="s">
        <v>24853</v>
      </c>
      <c r="E14963" s="549" t="s">
        <v>12625</v>
      </c>
      <c r="F14963" s="547">
        <v>0.46999999999999997</v>
      </c>
    </row>
    <row r="14964" s="489" customFormat="1">
      <c r="B14964" s="546" t="s">
        <v>24854</v>
      </c>
      <c r="C14964" s="548" t="s">
        <v>3657</v>
      </c>
      <c r="D14964" s="541" t="s">
        <v>24855</v>
      </c>
      <c r="E14964" s="549" t="s">
        <v>12625</v>
      </c>
      <c r="F14964" s="547">
        <v>1.76</v>
      </c>
    </row>
    <row r="14965" s="489" customFormat="1">
      <c r="B14965" s="546" t="s">
        <v>24856</v>
      </c>
      <c r="C14965" s="548" t="s">
        <v>3657</v>
      </c>
      <c r="D14965" s="541" t="s">
        <v>24857</v>
      </c>
      <c r="E14965" s="549" t="s">
        <v>12625</v>
      </c>
      <c r="F14965" s="547">
        <v>0.42999999999999999</v>
      </c>
    </row>
    <row r="14966" s="489" customFormat="1">
      <c r="B14966" s="546" t="s">
        <v>24858</v>
      </c>
      <c r="C14966" s="548" t="s">
        <v>3657</v>
      </c>
      <c r="D14966" s="541" t="s">
        <v>24859</v>
      </c>
      <c r="E14966" s="549"/>
      <c r="F14966" s="547"/>
    </row>
    <row r="14967" s="489" customFormat="1">
      <c r="B14967" s="546" t="s">
        <v>24860</v>
      </c>
      <c r="C14967" s="548" t="s">
        <v>3657</v>
      </c>
      <c r="D14967" s="541" t="s">
        <v>24861</v>
      </c>
      <c r="E14967" s="549" t="s">
        <v>12626</v>
      </c>
      <c r="F14967" s="547">
        <v>4.8499999999999996</v>
      </c>
    </row>
    <row r="14968" s="489" customFormat="1">
      <c r="B14968" s="546" t="s">
        <v>24862</v>
      </c>
      <c r="C14968" s="548" t="s">
        <v>3657</v>
      </c>
      <c r="D14968" s="541" t="s">
        <v>24863</v>
      </c>
      <c r="E14968" s="549" t="s">
        <v>12626</v>
      </c>
      <c r="F14968" s="547">
        <v>3.73</v>
      </c>
    </row>
    <row r="14969" s="489" customFormat="1">
      <c r="B14969" s="546" t="s">
        <v>24864</v>
      </c>
      <c r="C14969" s="548" t="s">
        <v>3657</v>
      </c>
      <c r="D14969" s="541" t="s">
        <v>24865</v>
      </c>
      <c r="E14969" s="549" t="s">
        <v>12626</v>
      </c>
      <c r="F14969" s="547">
        <v>4.0199999999999996</v>
      </c>
    </row>
    <row r="14970" s="489" customFormat="1">
      <c r="B14970" s="546" t="s">
        <v>24866</v>
      </c>
      <c r="C14970" s="548" t="s">
        <v>3657</v>
      </c>
      <c r="D14970" s="541" t="s">
        <v>24867</v>
      </c>
      <c r="E14970" s="549"/>
      <c r="F14970" s="547"/>
    </row>
    <row r="14971" s="489" customFormat="1">
      <c r="B14971" s="546" t="s">
        <v>24868</v>
      </c>
      <c r="C14971" s="548" t="s">
        <v>3657</v>
      </c>
      <c r="D14971" s="541" t="s">
        <v>24869</v>
      </c>
      <c r="E14971" s="549" t="s">
        <v>12626</v>
      </c>
      <c r="F14971" s="547">
        <v>6.3700000000000001</v>
      </c>
    </row>
    <row r="14972" s="489" customFormat="1">
      <c r="B14972" s="546" t="s">
        <v>24870</v>
      </c>
      <c r="C14972" s="548" t="s">
        <v>3657</v>
      </c>
      <c r="D14972" s="541" t="s">
        <v>24871</v>
      </c>
      <c r="E14972" s="549" t="s">
        <v>12626</v>
      </c>
      <c r="F14972" s="547">
        <v>1.5600000000000001</v>
      </c>
    </row>
    <row r="14973" s="489" customFormat="1">
      <c r="B14973" s="546" t="s">
        <v>24872</v>
      </c>
      <c r="C14973" s="548" t="s">
        <v>3657</v>
      </c>
      <c r="D14973" s="541" t="s">
        <v>24873</v>
      </c>
      <c r="E14973" s="549" t="s">
        <v>12626</v>
      </c>
      <c r="F14973" s="547">
        <v>1.8600000000000001</v>
      </c>
    </row>
    <row r="14974" s="489" customFormat="1">
      <c r="B14974" s="546" t="s">
        <v>24874</v>
      </c>
      <c r="C14974" s="548" t="s">
        <v>3657</v>
      </c>
      <c r="D14974" s="541" t="s">
        <v>24875</v>
      </c>
      <c r="E14974" s="549" t="s">
        <v>12626</v>
      </c>
      <c r="F14974" s="547">
        <v>1.8899999999999999</v>
      </c>
    </row>
    <row r="14975" s="489" customFormat="1">
      <c r="B14975" s="546" t="s">
        <v>24876</v>
      </c>
      <c r="C14975" s="548" t="s">
        <v>3657</v>
      </c>
      <c r="D14975" s="541" t="s">
        <v>24877</v>
      </c>
      <c r="E14975" s="549" t="s">
        <v>12626</v>
      </c>
      <c r="F14975" s="547">
        <v>2.7799999999999998</v>
      </c>
    </row>
    <row r="14976" s="489" customFormat="1">
      <c r="B14976" s="546" t="s">
        <v>24878</v>
      </c>
      <c r="C14976" s="548" t="s">
        <v>3657</v>
      </c>
      <c r="D14976" s="541" t="s">
        <v>24879</v>
      </c>
      <c r="E14976" s="549" t="s">
        <v>12626</v>
      </c>
      <c r="F14976" s="547">
        <v>2.8500000000000001</v>
      </c>
    </row>
    <row r="14977" s="489" customFormat="1">
      <c r="B14977" s="546" t="s">
        <v>24880</v>
      </c>
      <c r="C14977" s="548" t="s">
        <v>3657</v>
      </c>
      <c r="D14977" s="541" t="s">
        <v>24881</v>
      </c>
      <c r="E14977" s="549" t="s">
        <v>12626</v>
      </c>
      <c r="F14977" s="547">
        <v>4.21</v>
      </c>
    </row>
    <row r="14978" s="489" customFormat="1">
      <c r="B14978" s="546" t="s">
        <v>24882</v>
      </c>
      <c r="C14978" s="548" t="s">
        <v>3657</v>
      </c>
      <c r="D14978" s="541" t="s">
        <v>24883</v>
      </c>
      <c r="E14978" s="549"/>
      <c r="F14978" s="547"/>
    </row>
    <row r="14979" s="489" customFormat="1">
      <c r="B14979" s="546" t="s">
        <v>24884</v>
      </c>
      <c r="C14979" s="548" t="s">
        <v>3657</v>
      </c>
      <c r="D14979" s="541" t="s">
        <v>24885</v>
      </c>
      <c r="E14979" s="549" t="s">
        <v>12626</v>
      </c>
      <c r="F14979" s="547">
        <v>21.210000000000001</v>
      </c>
    </row>
    <row r="14980" s="489" customFormat="1">
      <c r="B14980" s="546" t="s">
        <v>24886</v>
      </c>
      <c r="C14980" s="548" t="s">
        <v>3657</v>
      </c>
      <c r="D14980" s="541" t="s">
        <v>24887</v>
      </c>
      <c r="E14980" s="549" t="s">
        <v>12626</v>
      </c>
      <c r="F14980" s="547">
        <v>2.2999999999999998</v>
      </c>
    </row>
    <row r="14981" s="489" customFormat="1">
      <c r="B14981" s="546" t="s">
        <v>24888</v>
      </c>
      <c r="C14981" s="548" t="s">
        <v>3657</v>
      </c>
      <c r="D14981" s="541" t="s">
        <v>24889</v>
      </c>
      <c r="E14981" s="549"/>
      <c r="F14981" s="547"/>
    </row>
    <row r="14982" s="489" customFormat="1">
      <c r="B14982" s="546" t="s">
        <v>24890</v>
      </c>
      <c r="C14982" s="548" t="s">
        <v>3657</v>
      </c>
      <c r="D14982" s="541" t="s">
        <v>24891</v>
      </c>
      <c r="E14982" s="549" t="s">
        <v>12626</v>
      </c>
      <c r="F14982" s="547">
        <v>4.5499999999999998</v>
      </c>
    </row>
    <row r="14983" s="489" customFormat="1">
      <c r="B14983" s="546" t="s">
        <v>24892</v>
      </c>
      <c r="C14983" s="548" t="s">
        <v>3657</v>
      </c>
      <c r="D14983" s="541" t="s">
        <v>24893</v>
      </c>
      <c r="E14983" s="549" t="s">
        <v>12626</v>
      </c>
      <c r="F14983" s="547">
        <v>8.9000000000000004</v>
      </c>
    </row>
    <row r="14984" s="489" customFormat="1">
      <c r="B14984" s="546" t="s">
        <v>24894</v>
      </c>
      <c r="C14984" s="548" t="s">
        <v>3657</v>
      </c>
      <c r="D14984" s="541" t="s">
        <v>24895</v>
      </c>
      <c r="E14984" s="549" t="s">
        <v>24834</v>
      </c>
      <c r="F14984" s="547">
        <v>4.0599999999999996</v>
      </c>
    </row>
    <row r="14985" s="489" customFormat="1">
      <c r="B14985" s="546" t="s">
        <v>24896</v>
      </c>
      <c r="C14985" s="548" t="s">
        <v>3657</v>
      </c>
      <c r="D14985" s="541" t="s">
        <v>24897</v>
      </c>
      <c r="E14985" s="549" t="s">
        <v>24834</v>
      </c>
      <c r="F14985" s="547">
        <v>2.4399999999999999</v>
      </c>
    </row>
    <row r="14986" s="489" customFormat="1">
      <c r="B14986" s="546" t="s">
        <v>24898</v>
      </c>
      <c r="C14986" s="548" t="s">
        <v>3657</v>
      </c>
      <c r="D14986" s="541" t="s">
        <v>24899</v>
      </c>
      <c r="E14986" s="549"/>
      <c r="F14986" s="547"/>
    </row>
    <row r="14987" s="489" customFormat="1">
      <c r="B14987" s="546" t="s">
        <v>24900</v>
      </c>
      <c r="C14987" s="548" t="s">
        <v>3657</v>
      </c>
      <c r="D14987" s="541" t="s">
        <v>24901</v>
      </c>
      <c r="E14987" s="549" t="s">
        <v>12626</v>
      </c>
      <c r="F14987" s="547">
        <v>5.6699999999999999</v>
      </c>
    </row>
    <row r="14988" s="489" customFormat="1">
      <c r="B14988" s="546" t="s">
        <v>24902</v>
      </c>
      <c r="C14988" s="548" t="s">
        <v>3657</v>
      </c>
      <c r="D14988" s="541" t="s">
        <v>24903</v>
      </c>
      <c r="E14988" s="549" t="s">
        <v>12626</v>
      </c>
      <c r="F14988" s="547">
        <v>24.140000000000001</v>
      </c>
    </row>
    <row r="14989" s="489" customFormat="1">
      <c r="B14989" s="546" t="s">
        <v>24904</v>
      </c>
      <c r="C14989" s="548" t="s">
        <v>3657</v>
      </c>
      <c r="D14989" s="541" t="s">
        <v>24905</v>
      </c>
      <c r="E14989" s="549" t="s">
        <v>12626</v>
      </c>
      <c r="F14989" s="547">
        <v>52.68</v>
      </c>
    </row>
    <row r="14990" s="489" customFormat="1">
      <c r="B14990" s="546" t="s">
        <v>24906</v>
      </c>
      <c r="C14990" s="548" t="s">
        <v>3657</v>
      </c>
      <c r="D14990" s="541" t="s">
        <v>24907</v>
      </c>
      <c r="E14990" s="549"/>
      <c r="F14990" s="547"/>
    </row>
    <row r="14991" s="489" customFormat="1">
      <c r="B14991" s="546" t="s">
        <v>24908</v>
      </c>
      <c r="C14991" s="548" t="s">
        <v>3657</v>
      </c>
      <c r="D14991" s="541" t="s">
        <v>24909</v>
      </c>
      <c r="E14991" s="549" t="s">
        <v>12626</v>
      </c>
      <c r="F14991" s="547">
        <v>52.68</v>
      </c>
    </row>
    <row r="14992" s="489" customFormat="1">
      <c r="B14992" s="546" t="s">
        <v>24910</v>
      </c>
      <c r="C14992" s="548" t="s">
        <v>3657</v>
      </c>
      <c r="D14992" s="541" t="s">
        <v>24911</v>
      </c>
      <c r="E14992" s="549" t="s">
        <v>12626</v>
      </c>
      <c r="F14992" s="547">
        <v>70.239999999999995</v>
      </c>
    </row>
    <row r="14993" s="489" customFormat="1">
      <c r="B14993" s="546" t="s">
        <v>24912</v>
      </c>
      <c r="C14993" s="548" t="s">
        <v>3657</v>
      </c>
      <c r="D14993" s="541" t="s">
        <v>24913</v>
      </c>
      <c r="E14993" s="549" t="s">
        <v>12626</v>
      </c>
      <c r="F14993" s="547">
        <v>87.799999999999997</v>
      </c>
    </row>
    <row r="14994" s="489" customFormat="1">
      <c r="B14994" s="546" t="s">
        <v>24914</v>
      </c>
      <c r="C14994" s="548" t="s">
        <v>3657</v>
      </c>
      <c r="D14994" s="541" t="s">
        <v>24915</v>
      </c>
      <c r="E14994" s="549"/>
      <c r="F14994" s="547"/>
    </row>
    <row r="14995" s="489" customFormat="1">
      <c r="B14995" s="546" t="s">
        <v>24916</v>
      </c>
      <c r="C14995" s="548" t="s">
        <v>3657</v>
      </c>
      <c r="D14995" s="541" t="s">
        <v>24917</v>
      </c>
      <c r="E14995" s="549" t="s">
        <v>12626</v>
      </c>
      <c r="F14995" s="547">
        <v>5.46</v>
      </c>
    </row>
    <row r="14996" s="489" customFormat="1">
      <c r="B14996" s="546" t="s">
        <v>24918</v>
      </c>
      <c r="C14996" s="548" t="s">
        <v>3657</v>
      </c>
      <c r="D14996" s="541" t="s">
        <v>24919</v>
      </c>
      <c r="E14996" s="549" t="s">
        <v>12626</v>
      </c>
      <c r="F14996" s="547">
        <v>6.9199999999999999</v>
      </c>
    </row>
    <row r="14997" s="489" customFormat="1">
      <c r="B14997" s="546" t="s">
        <v>24920</v>
      </c>
      <c r="C14997" s="548" t="s">
        <v>3657</v>
      </c>
      <c r="D14997" s="541" t="s">
        <v>24921</v>
      </c>
      <c r="E14997" s="549" t="s">
        <v>12626</v>
      </c>
      <c r="F14997" s="547">
        <v>8.0800000000000001</v>
      </c>
    </row>
    <row r="14998" s="489" customFormat="1">
      <c r="B14998" s="546" t="s">
        <v>24922</v>
      </c>
      <c r="C14998" s="548" t="s">
        <v>3657</v>
      </c>
      <c r="D14998" s="541" t="s">
        <v>24923</v>
      </c>
      <c r="E14998" s="549" t="s">
        <v>12626</v>
      </c>
      <c r="F14998" s="547">
        <v>8.6500000000000004</v>
      </c>
    </row>
    <row r="14999" s="489" customFormat="1">
      <c r="B14999" s="546" t="s">
        <v>24924</v>
      </c>
      <c r="C14999" s="548" t="s">
        <v>3657</v>
      </c>
      <c r="D14999" s="541" t="s">
        <v>24925</v>
      </c>
      <c r="E14999" s="549"/>
      <c r="F14999" s="547"/>
    </row>
    <row r="15000" s="489" customFormat="1">
      <c r="B15000" s="546" t="s">
        <v>24926</v>
      </c>
      <c r="C15000" s="548" t="s">
        <v>3657</v>
      </c>
      <c r="D15000" s="541" t="s">
        <v>24927</v>
      </c>
      <c r="E15000" s="549" t="s">
        <v>12626</v>
      </c>
      <c r="F15000" s="547">
        <v>6.7999999999999998</v>
      </c>
    </row>
    <row r="15001" s="489" customFormat="1">
      <c r="B15001" s="546" t="s">
        <v>24928</v>
      </c>
      <c r="C15001" s="548" t="s">
        <v>3657</v>
      </c>
      <c r="D15001" s="541" t="s">
        <v>24929</v>
      </c>
      <c r="E15001" s="549" t="s">
        <v>12626</v>
      </c>
      <c r="F15001" s="547">
        <v>8.4700000000000006</v>
      </c>
    </row>
    <row r="15002" s="489" customFormat="1">
      <c r="B15002" s="546" t="s">
        <v>24930</v>
      </c>
      <c r="C15002" s="548" t="s">
        <v>3657</v>
      </c>
      <c r="D15002" s="541" t="s">
        <v>24931</v>
      </c>
      <c r="E15002" s="549" t="s">
        <v>12626</v>
      </c>
      <c r="F15002" s="547">
        <v>10.140000000000001</v>
      </c>
    </row>
    <row r="15003" s="489" customFormat="1">
      <c r="B15003" s="546" t="s">
        <v>24932</v>
      </c>
      <c r="C15003" s="548" t="s">
        <v>3657</v>
      </c>
      <c r="D15003" s="541" t="s">
        <v>24933</v>
      </c>
      <c r="E15003" s="549" t="s">
        <v>12626</v>
      </c>
      <c r="F15003" s="547">
        <v>10.68</v>
      </c>
    </row>
    <row r="15004" s="489" customFormat="1">
      <c r="B15004" s="546" t="s">
        <v>24934</v>
      </c>
      <c r="C15004" s="548" t="s">
        <v>3657</v>
      </c>
      <c r="D15004" s="541" t="s">
        <v>24935</v>
      </c>
      <c r="E15004" s="549"/>
      <c r="F15004" s="547"/>
    </row>
    <row r="15005" s="489" customFormat="1">
      <c r="B15005" s="546" t="s">
        <v>24936</v>
      </c>
      <c r="C15005" s="548" t="s">
        <v>3657</v>
      </c>
      <c r="D15005" s="541" t="s">
        <v>24937</v>
      </c>
      <c r="E15005" s="549" t="s">
        <v>12626</v>
      </c>
      <c r="F15005" s="547">
        <v>52.68</v>
      </c>
    </row>
    <row r="15006" s="489" customFormat="1">
      <c r="B15006" s="546" t="s">
        <v>24938</v>
      </c>
      <c r="C15006" s="548" t="s">
        <v>3657</v>
      </c>
      <c r="D15006" s="541" t="s">
        <v>24939</v>
      </c>
      <c r="E15006" s="549" t="s">
        <v>12626</v>
      </c>
      <c r="F15006" s="547">
        <v>24.140000000000001</v>
      </c>
    </row>
    <row r="15007" s="489" customFormat="1">
      <c r="B15007" s="546" t="s">
        <v>24940</v>
      </c>
      <c r="C15007" s="548" t="s">
        <v>3657</v>
      </c>
      <c r="D15007" s="541" t="s">
        <v>24941</v>
      </c>
      <c r="E15007" s="549"/>
      <c r="F15007" s="547"/>
    </row>
    <row r="15008" s="489" customFormat="1">
      <c r="B15008" s="546" t="s">
        <v>24942</v>
      </c>
      <c r="C15008" s="548" t="s">
        <v>3657</v>
      </c>
      <c r="D15008" s="541" t="s">
        <v>24943</v>
      </c>
      <c r="E15008" s="549" t="s">
        <v>12625</v>
      </c>
      <c r="F15008" s="547">
        <v>5.79</v>
      </c>
    </row>
    <row r="15009" s="489" customFormat="1">
      <c r="B15009" s="546" t="s">
        <v>24944</v>
      </c>
      <c r="C15009" s="548" t="s">
        <v>3657</v>
      </c>
      <c r="D15009" s="541" t="s">
        <v>24945</v>
      </c>
      <c r="E15009" s="549" t="s">
        <v>12625</v>
      </c>
      <c r="F15009" s="547">
        <v>5.0099999999999998</v>
      </c>
    </row>
    <row r="15010" s="489" customFormat="1">
      <c r="B15010" s="546" t="s">
        <v>24946</v>
      </c>
      <c r="C15010" s="548" t="s">
        <v>3657</v>
      </c>
      <c r="D15010" s="541" t="s">
        <v>24947</v>
      </c>
      <c r="E15010" s="549" t="s">
        <v>12625</v>
      </c>
      <c r="F15010" s="547">
        <v>2.9100000000000001</v>
      </c>
    </row>
    <row r="15011" s="489" customFormat="1">
      <c r="B15011" s="546" t="s">
        <v>24948</v>
      </c>
      <c r="C15011" s="548" t="s">
        <v>3657</v>
      </c>
      <c r="D15011" s="541" t="s">
        <v>24949</v>
      </c>
      <c r="E15011" s="549" t="s">
        <v>12626</v>
      </c>
      <c r="F15011" s="547">
        <v>347.75</v>
      </c>
    </row>
    <row r="15012" s="489" customFormat="1">
      <c r="B15012" s="546" t="s">
        <v>24950</v>
      </c>
      <c r="C15012" s="548" t="s">
        <v>3657</v>
      </c>
      <c r="D15012" s="541" t="s">
        <v>24951</v>
      </c>
      <c r="E15012" s="549"/>
      <c r="F15012" s="547"/>
    </row>
    <row r="15013" s="489" customFormat="1">
      <c r="B15013" s="546" t="s">
        <v>24952</v>
      </c>
      <c r="C15013" s="548" t="s">
        <v>3657</v>
      </c>
      <c r="D15013" s="541" t="s">
        <v>24953</v>
      </c>
      <c r="E15013" s="549" t="s">
        <v>12626</v>
      </c>
      <c r="F15013" s="547">
        <v>26.34</v>
      </c>
    </row>
    <row r="15014" s="489" customFormat="1">
      <c r="B15014" s="546" t="s">
        <v>24954</v>
      </c>
      <c r="C15014" s="548" t="s">
        <v>3657</v>
      </c>
      <c r="D15014" s="541" t="s">
        <v>24955</v>
      </c>
      <c r="E15014" s="549" t="s">
        <v>12626</v>
      </c>
      <c r="F15014" s="547">
        <v>35.119999999999997</v>
      </c>
    </row>
    <row r="15015" s="489" customFormat="1">
      <c r="B15015" s="546" t="s">
        <v>24956</v>
      </c>
      <c r="C15015" s="548" t="s">
        <v>3657</v>
      </c>
      <c r="D15015" s="541" t="s">
        <v>24838</v>
      </c>
      <c r="E15015" s="549"/>
      <c r="F15015" s="547"/>
    </row>
    <row r="15016" s="489" customFormat="1">
      <c r="B15016" s="546" t="s">
        <v>24957</v>
      </c>
      <c r="C15016" s="548" t="s">
        <v>3657</v>
      </c>
      <c r="D15016" s="541" t="s">
        <v>24840</v>
      </c>
      <c r="E15016" s="549" t="s">
        <v>24841</v>
      </c>
      <c r="F15016" s="547">
        <v>380</v>
      </c>
    </row>
    <row r="15017" s="489" customFormat="1">
      <c r="B15017" s="546" t="s">
        <v>24958</v>
      </c>
      <c r="C15017" s="548" t="s">
        <v>3657</v>
      </c>
      <c r="D15017" s="541" t="s">
        <v>24959</v>
      </c>
      <c r="E15017" s="549"/>
      <c r="F15017" s="547"/>
    </row>
    <row r="15018" s="489" customFormat="1">
      <c r="B15018" s="546" t="s">
        <v>24960</v>
      </c>
      <c r="C15018" s="548" t="s">
        <v>3657</v>
      </c>
      <c r="D15018" s="541" t="s">
        <v>24961</v>
      </c>
      <c r="E15018" s="549" t="s">
        <v>12626</v>
      </c>
      <c r="F15018" s="547">
        <v>39.969999999999999</v>
      </c>
    </row>
    <row r="15019" s="489" customFormat="1">
      <c r="B15019" s="546" t="s">
        <v>24962</v>
      </c>
      <c r="C15019" s="548" t="s">
        <v>3657</v>
      </c>
      <c r="D15019" s="541" t="s">
        <v>24963</v>
      </c>
      <c r="E15019" s="549" t="s">
        <v>12626</v>
      </c>
      <c r="F15019" s="547">
        <v>44.039999999999999</v>
      </c>
    </row>
    <row r="15020" s="489" customFormat="1">
      <c r="B15020" s="546" t="s">
        <v>24964</v>
      </c>
      <c r="C15020" s="548" t="s">
        <v>3657</v>
      </c>
      <c r="D15020" s="541" t="s">
        <v>15412</v>
      </c>
      <c r="E15020" s="549"/>
      <c r="F15020" s="547"/>
    </row>
    <row r="15021" s="489" customFormat="1">
      <c r="B15021" s="546" t="s">
        <v>24965</v>
      </c>
      <c r="C15021" s="548" t="s">
        <v>3657</v>
      </c>
      <c r="D15021" s="541" t="s">
        <v>24966</v>
      </c>
      <c r="E15021" s="549"/>
      <c r="F15021" s="547"/>
    </row>
    <row r="15022" s="489" customFormat="1">
      <c r="B15022" s="546" t="s">
        <v>24967</v>
      </c>
      <c r="C15022" s="548" t="s">
        <v>3657</v>
      </c>
      <c r="D15022" s="541" t="s">
        <v>24968</v>
      </c>
      <c r="E15022" s="549" t="s">
        <v>12626</v>
      </c>
      <c r="F15022" s="547">
        <v>897.51999999999998</v>
      </c>
    </row>
    <row r="15023" s="489" customFormat="1">
      <c r="B15023" s="546" t="s">
        <v>24969</v>
      </c>
      <c r="C15023" s="548" t="s">
        <v>3657</v>
      </c>
      <c r="D15023" s="541" t="s">
        <v>24970</v>
      </c>
      <c r="E15023" s="549" t="s">
        <v>12626</v>
      </c>
      <c r="F15023" s="547">
        <v>848.67999999999995</v>
      </c>
    </row>
    <row r="15024" s="489" customFormat="1">
      <c r="B15024" s="546" t="s">
        <v>24971</v>
      </c>
      <c r="C15024" s="548" t="s">
        <v>3657</v>
      </c>
      <c r="D15024" s="541" t="s">
        <v>24972</v>
      </c>
      <c r="E15024" s="549" t="s">
        <v>12626</v>
      </c>
      <c r="F15024" s="547">
        <v>784.95000000000005</v>
      </c>
    </row>
    <row r="15025" s="489" customFormat="1">
      <c r="B15025" s="546" t="s">
        <v>24973</v>
      </c>
      <c r="C15025" s="548" t="s">
        <v>3657</v>
      </c>
      <c r="D15025" s="541" t="s">
        <v>24974</v>
      </c>
      <c r="E15025" s="549" t="s">
        <v>12626</v>
      </c>
      <c r="F15025" s="547">
        <v>816.42999999999995</v>
      </c>
    </row>
    <row r="15026" s="489" customFormat="1">
      <c r="B15026" s="546" t="s">
        <v>24975</v>
      </c>
      <c r="C15026" s="548" t="s">
        <v>3657</v>
      </c>
      <c r="D15026" s="541" t="s">
        <v>24976</v>
      </c>
      <c r="E15026" s="549"/>
      <c r="F15026" s="547"/>
    </row>
    <row r="15027" s="489" customFormat="1">
      <c r="B15027" s="546" t="s">
        <v>24977</v>
      </c>
      <c r="C15027" s="548" t="s">
        <v>3657</v>
      </c>
      <c r="D15027" s="541" t="s">
        <v>24978</v>
      </c>
      <c r="E15027" s="549" t="s">
        <v>143</v>
      </c>
      <c r="F15027" s="547">
        <v>50.439999999999998</v>
      </c>
    </row>
    <row r="15028" s="489" customFormat="1">
      <c r="B15028" s="546" t="s">
        <v>24979</v>
      </c>
      <c r="C15028" s="548" t="s">
        <v>3657</v>
      </c>
      <c r="D15028" s="541" t="s">
        <v>24980</v>
      </c>
      <c r="E15028" s="549" t="s">
        <v>143</v>
      </c>
      <c r="F15028" s="547">
        <v>75.75</v>
      </c>
    </row>
    <row r="15029" s="489" customFormat="1">
      <c r="B15029" s="546" t="s">
        <v>24981</v>
      </c>
      <c r="C15029" s="548" t="s">
        <v>3657</v>
      </c>
      <c r="D15029" s="541" t="s">
        <v>24982</v>
      </c>
      <c r="E15029" s="549" t="s">
        <v>143</v>
      </c>
      <c r="F15029" s="547">
        <v>104.09999999999999</v>
      </c>
    </row>
    <row r="15030" s="489" customFormat="1">
      <c r="B15030" s="546" t="s">
        <v>24983</v>
      </c>
      <c r="C15030" s="548" t="s">
        <v>3657</v>
      </c>
      <c r="D15030" s="541" t="s">
        <v>24984</v>
      </c>
      <c r="E15030" s="549"/>
      <c r="F15030" s="547"/>
    </row>
    <row r="15031" s="489" customFormat="1">
      <c r="B15031" s="546" t="s">
        <v>24985</v>
      </c>
      <c r="C15031" s="548" t="s">
        <v>3657</v>
      </c>
      <c r="D15031" s="541" t="s">
        <v>24986</v>
      </c>
      <c r="E15031" s="549" t="s">
        <v>188</v>
      </c>
      <c r="F15031" s="547">
        <v>1868.24</v>
      </c>
    </row>
    <row r="15032" s="489" customFormat="1">
      <c r="B15032" s="546" t="s">
        <v>24987</v>
      </c>
      <c r="C15032" s="548" t="s">
        <v>3657</v>
      </c>
      <c r="D15032" s="541" t="s">
        <v>24988</v>
      </c>
      <c r="E15032" s="549" t="s">
        <v>143</v>
      </c>
      <c r="F15032" s="547">
        <v>55.710000000000001</v>
      </c>
    </row>
    <row r="15033" s="489" customFormat="1">
      <c r="B15033" s="546" t="s">
        <v>24989</v>
      </c>
      <c r="C15033" s="548" t="s">
        <v>3657</v>
      </c>
      <c r="D15033" s="541" t="s">
        <v>24990</v>
      </c>
      <c r="E15033" s="549" t="s">
        <v>143</v>
      </c>
      <c r="F15033" s="547">
        <v>100.36</v>
      </c>
    </row>
    <row r="15034" s="489" customFormat="1">
      <c r="B15034" s="546" t="s">
        <v>24991</v>
      </c>
      <c r="C15034" s="548" t="s">
        <v>3657</v>
      </c>
      <c r="D15034" s="541" t="s">
        <v>24992</v>
      </c>
      <c r="E15034" s="549" t="s">
        <v>143</v>
      </c>
      <c r="F15034" s="547">
        <v>192.08000000000001</v>
      </c>
    </row>
    <row r="15035" s="489" customFormat="1">
      <c r="B15035" s="546" t="s">
        <v>24993</v>
      </c>
      <c r="C15035" s="548" t="s">
        <v>3657</v>
      </c>
      <c r="D15035" s="541" t="s">
        <v>24994</v>
      </c>
      <c r="E15035" s="549"/>
      <c r="F15035" s="547"/>
    </row>
    <row r="15036" s="489" customFormat="1">
      <c r="B15036" s="546" t="s">
        <v>24995</v>
      </c>
      <c r="C15036" s="548" t="s">
        <v>3657</v>
      </c>
      <c r="D15036" s="541" t="s">
        <v>24996</v>
      </c>
      <c r="E15036" s="549" t="s">
        <v>188</v>
      </c>
      <c r="F15036" s="547">
        <v>18167.98</v>
      </c>
    </row>
    <row r="15037" s="489" customFormat="1">
      <c r="B15037" s="546" t="s">
        <v>24997</v>
      </c>
      <c r="C15037" s="548" t="s">
        <v>3657</v>
      </c>
      <c r="D15037" s="541" t="s">
        <v>24998</v>
      </c>
      <c r="E15037" s="549" t="s">
        <v>143</v>
      </c>
      <c r="F15037" s="547">
        <v>114.88</v>
      </c>
    </row>
    <row r="15038" s="489" customFormat="1">
      <c r="B15038" s="546" t="s">
        <v>24999</v>
      </c>
      <c r="C15038" s="548" t="s">
        <v>3657</v>
      </c>
      <c r="D15038" s="541" t="s">
        <v>25000</v>
      </c>
      <c r="E15038" s="549" t="s">
        <v>143</v>
      </c>
      <c r="F15038" s="547">
        <v>225.53</v>
      </c>
    </row>
    <row r="15039" s="489" customFormat="1">
      <c r="B15039" s="546" t="s">
        <v>25001</v>
      </c>
      <c r="C15039" s="548" t="s">
        <v>3657</v>
      </c>
      <c r="D15039" s="541" t="s">
        <v>25002</v>
      </c>
      <c r="E15039" s="549" t="s">
        <v>143</v>
      </c>
      <c r="F15039" s="547">
        <v>377.01999999999998</v>
      </c>
    </row>
    <row r="15040" s="489" customFormat="1">
      <c r="B15040" s="546" t="s">
        <v>25003</v>
      </c>
      <c r="C15040" s="548" t="s">
        <v>3657</v>
      </c>
      <c r="D15040" s="541" t="s">
        <v>25004</v>
      </c>
      <c r="E15040" s="549" t="s">
        <v>143</v>
      </c>
      <c r="F15040" s="547">
        <v>465.44999999999999</v>
      </c>
    </row>
    <row r="15041" s="489" customFormat="1">
      <c r="B15041" s="546" t="s">
        <v>25005</v>
      </c>
      <c r="C15041" s="548" t="s">
        <v>3657</v>
      </c>
      <c r="D15041" s="541" t="s">
        <v>25006</v>
      </c>
      <c r="E15041" s="549" t="s">
        <v>143</v>
      </c>
      <c r="F15041" s="547">
        <v>569.58000000000004</v>
      </c>
    </row>
    <row r="15042" s="489" customFormat="1">
      <c r="B15042" s="546" t="s">
        <v>25007</v>
      </c>
      <c r="C15042" s="548" t="s">
        <v>3657</v>
      </c>
      <c r="D15042" s="541" t="s">
        <v>25008</v>
      </c>
      <c r="E15042" s="549"/>
      <c r="F15042" s="547"/>
    </row>
    <row r="15043" s="489" customFormat="1">
      <c r="B15043" s="546" t="s">
        <v>25009</v>
      </c>
      <c r="C15043" s="548" t="s">
        <v>3657</v>
      </c>
      <c r="D15043" s="541" t="s">
        <v>25010</v>
      </c>
      <c r="E15043" s="549" t="s">
        <v>188</v>
      </c>
      <c r="F15043" s="547">
        <v>20000</v>
      </c>
    </row>
    <row r="15044" s="489" customFormat="1">
      <c r="B15044" s="546" t="s">
        <v>25011</v>
      </c>
      <c r="C15044" s="548" t="s">
        <v>3657</v>
      </c>
      <c r="D15044" s="541" t="s">
        <v>25012</v>
      </c>
      <c r="E15044" s="549" t="s">
        <v>143</v>
      </c>
      <c r="F15044" s="547">
        <v>396.56999999999999</v>
      </c>
    </row>
    <row r="15045" s="489" customFormat="1">
      <c r="B15045" s="546" t="s">
        <v>25013</v>
      </c>
      <c r="C15045" s="548" t="s">
        <v>3657</v>
      </c>
      <c r="D15045" s="541" t="s">
        <v>25014</v>
      </c>
      <c r="E15045" s="549" t="s">
        <v>143</v>
      </c>
      <c r="F15045" s="547">
        <v>551.53999999999996</v>
      </c>
    </row>
    <row r="15046" s="489" customFormat="1">
      <c r="B15046" s="546" t="s">
        <v>25015</v>
      </c>
      <c r="C15046" s="548" t="s">
        <v>3657</v>
      </c>
      <c r="D15046" s="541" t="s">
        <v>25016</v>
      </c>
      <c r="E15046" s="549" t="s">
        <v>143</v>
      </c>
      <c r="F15046" s="547">
        <v>674.89999999999998</v>
      </c>
    </row>
    <row r="15047" s="489" customFormat="1">
      <c r="B15047" s="546" t="s">
        <v>25017</v>
      </c>
      <c r="C15047" s="548" t="s">
        <v>3657</v>
      </c>
      <c r="D15047" s="541" t="s">
        <v>25018</v>
      </c>
      <c r="E15047" s="549" t="s">
        <v>143</v>
      </c>
      <c r="F15047" s="547">
        <v>772.26999999999998</v>
      </c>
    </row>
    <row r="15048" s="489" customFormat="1">
      <c r="B15048" s="546" t="s">
        <v>25019</v>
      </c>
      <c r="C15048" s="548" t="s">
        <v>3657</v>
      </c>
      <c r="D15048" s="541" t="s">
        <v>25020</v>
      </c>
      <c r="E15048" s="549" t="s">
        <v>143</v>
      </c>
      <c r="F15048" s="547">
        <v>603.72000000000003</v>
      </c>
    </row>
    <row r="15049" s="489" customFormat="1">
      <c r="B15049" s="546" t="s">
        <v>25021</v>
      </c>
      <c r="C15049" s="548" t="s">
        <v>3657</v>
      </c>
      <c r="D15049" s="541" t="s">
        <v>25022</v>
      </c>
      <c r="E15049" s="549" t="s">
        <v>143</v>
      </c>
      <c r="F15049" s="547">
        <v>742.25</v>
      </c>
    </row>
    <row r="15050" s="489" customFormat="1">
      <c r="B15050" s="546" t="s">
        <v>25023</v>
      </c>
      <c r="C15050" s="548" t="s">
        <v>3657</v>
      </c>
      <c r="D15050" s="541" t="s">
        <v>25024</v>
      </c>
      <c r="E15050" s="549" t="s">
        <v>143</v>
      </c>
      <c r="F15050" s="547">
        <v>941.71000000000004</v>
      </c>
    </row>
    <row r="15051" s="489" customFormat="1">
      <c r="B15051" s="546" t="s">
        <v>25025</v>
      </c>
      <c r="C15051" s="548" t="s">
        <v>3657</v>
      </c>
      <c r="D15051" s="541" t="s">
        <v>25026</v>
      </c>
      <c r="E15051" s="549" t="s">
        <v>143</v>
      </c>
      <c r="F15051" s="547">
        <v>1121</v>
      </c>
    </row>
    <row r="15052" s="489" customFormat="1">
      <c r="B15052" s="546" t="s">
        <v>25027</v>
      </c>
      <c r="C15052" s="548" t="s">
        <v>3657</v>
      </c>
      <c r="D15052" s="541" t="s">
        <v>25028</v>
      </c>
      <c r="E15052" s="549"/>
      <c r="F15052" s="547"/>
    </row>
    <row r="15053" s="489" customFormat="1">
      <c r="B15053" s="546" t="s">
        <v>25029</v>
      </c>
      <c r="C15053" s="548" t="s">
        <v>3657</v>
      </c>
      <c r="D15053" s="541" t="s">
        <v>25030</v>
      </c>
      <c r="E15053" s="549" t="s">
        <v>12625</v>
      </c>
      <c r="F15053" s="547">
        <v>110.38</v>
      </c>
    </row>
    <row r="15054" s="489" customFormat="1">
      <c r="B15054" s="546" t="s">
        <v>25031</v>
      </c>
      <c r="C15054" s="548" t="s">
        <v>3657</v>
      </c>
      <c r="D15054" s="541" t="s">
        <v>25032</v>
      </c>
      <c r="E15054" s="549" t="s">
        <v>12625</v>
      </c>
      <c r="F15054" s="547">
        <v>77.090000000000003</v>
      </c>
    </row>
    <row r="15055" s="489" customFormat="1">
      <c r="B15055" s="546" t="s">
        <v>25033</v>
      </c>
      <c r="C15055" s="548" t="s">
        <v>3657</v>
      </c>
      <c r="D15055" s="541" t="s">
        <v>25034</v>
      </c>
      <c r="E15055" s="549" t="s">
        <v>12625</v>
      </c>
      <c r="F15055" s="547">
        <v>181.84</v>
      </c>
    </row>
    <row r="15056" s="489" customFormat="1">
      <c r="B15056" s="546" t="s">
        <v>25035</v>
      </c>
      <c r="C15056" s="548" t="s">
        <v>3657</v>
      </c>
      <c r="D15056" s="541" t="s">
        <v>25036</v>
      </c>
      <c r="E15056" s="549" t="s">
        <v>12625</v>
      </c>
      <c r="F15056" s="547">
        <v>123.88</v>
      </c>
    </row>
    <row r="15057" s="489" customFormat="1">
      <c r="B15057" s="546" t="s">
        <v>25037</v>
      </c>
      <c r="C15057" s="548" t="s">
        <v>3657</v>
      </c>
      <c r="D15057" s="541" t="s">
        <v>25038</v>
      </c>
      <c r="E15057" s="549" t="s">
        <v>12625</v>
      </c>
      <c r="F15057" s="547">
        <v>98.939999999999998</v>
      </c>
    </row>
    <row r="15058" s="489" customFormat="1">
      <c r="B15058" s="546" t="s">
        <v>25039</v>
      </c>
      <c r="C15058" s="548" t="s">
        <v>3657</v>
      </c>
      <c r="D15058" s="541" t="s">
        <v>25040</v>
      </c>
      <c r="E15058" s="549" t="s">
        <v>12625</v>
      </c>
      <c r="F15058" s="547">
        <v>67.689999999999998</v>
      </c>
    </row>
    <row r="15059" s="489" customFormat="1">
      <c r="B15059" s="546" t="s">
        <v>25041</v>
      </c>
      <c r="C15059" s="548" t="s">
        <v>3657</v>
      </c>
      <c r="D15059" s="541" t="s">
        <v>25042</v>
      </c>
      <c r="E15059" s="549" t="s">
        <v>12625</v>
      </c>
      <c r="F15059" s="547">
        <v>122.23999999999999</v>
      </c>
    </row>
    <row r="15060" s="489" customFormat="1">
      <c r="B15060" s="546" t="s">
        <v>25043</v>
      </c>
      <c r="C15060" s="548" t="s">
        <v>3657</v>
      </c>
      <c r="D15060" s="541" t="s">
        <v>25044</v>
      </c>
      <c r="E15060" s="549" t="s">
        <v>12625</v>
      </c>
      <c r="F15060" s="547">
        <v>88.25</v>
      </c>
    </row>
    <row r="15061" s="489" customFormat="1">
      <c r="B15061" s="546" t="s">
        <v>25045</v>
      </c>
      <c r="C15061" s="548" t="s">
        <v>3657</v>
      </c>
      <c r="D15061" s="541" t="s">
        <v>25046</v>
      </c>
      <c r="E15061" s="549" t="s">
        <v>12625</v>
      </c>
      <c r="F15061" s="547">
        <v>187.05000000000001</v>
      </c>
    </row>
    <row r="15062" s="489" customFormat="1">
      <c r="B15062" s="546" t="s">
        <v>25047</v>
      </c>
      <c r="C15062" s="548" t="s">
        <v>3657</v>
      </c>
      <c r="D15062" s="541" t="s">
        <v>25048</v>
      </c>
      <c r="E15062" s="549" t="s">
        <v>12625</v>
      </c>
      <c r="F15062" s="547">
        <v>131.88999999999999</v>
      </c>
    </row>
    <row r="15063" s="489" customFormat="1">
      <c r="B15063" s="546" t="s">
        <v>25049</v>
      </c>
      <c r="C15063" s="548" t="s">
        <v>3657</v>
      </c>
      <c r="D15063" s="541" t="s">
        <v>25050</v>
      </c>
      <c r="E15063" s="549" t="s">
        <v>12625</v>
      </c>
      <c r="F15063" s="547">
        <v>243.21000000000001</v>
      </c>
    </row>
    <row r="15064" s="489" customFormat="1">
      <c r="B15064" s="546" t="s">
        <v>25051</v>
      </c>
      <c r="C15064" s="548" t="s">
        <v>3657</v>
      </c>
      <c r="D15064" s="541" t="s">
        <v>25052</v>
      </c>
      <c r="E15064" s="549" t="s">
        <v>12625</v>
      </c>
      <c r="F15064" s="547">
        <v>171.71000000000001</v>
      </c>
    </row>
    <row r="15065" s="489" customFormat="1">
      <c r="B15065" s="546" t="s">
        <v>25053</v>
      </c>
      <c r="C15065" s="548" t="s">
        <v>3657</v>
      </c>
      <c r="D15065" s="541" t="s">
        <v>25054</v>
      </c>
      <c r="E15065" s="549" t="s">
        <v>12625</v>
      </c>
      <c r="F15065" s="547">
        <v>181.97</v>
      </c>
    </row>
    <row r="15066" s="489" customFormat="1">
      <c r="B15066" s="546" t="s">
        <v>25055</v>
      </c>
      <c r="C15066" s="548" t="s">
        <v>3657</v>
      </c>
      <c r="D15066" s="541" t="s">
        <v>25056</v>
      </c>
      <c r="E15066" s="549"/>
      <c r="F15066" s="547"/>
    </row>
    <row r="15067" s="489" customFormat="1">
      <c r="B15067" s="546" t="s">
        <v>25057</v>
      </c>
      <c r="C15067" s="548" t="s">
        <v>3657</v>
      </c>
      <c r="D15067" s="541" t="s">
        <v>25058</v>
      </c>
      <c r="E15067" s="549" t="s">
        <v>188</v>
      </c>
      <c r="F15067" s="547">
        <v>5.5599999999999996</v>
      </c>
    </row>
    <row r="15068" s="489" customFormat="1">
      <c r="B15068" s="546" t="s">
        <v>25059</v>
      </c>
      <c r="C15068" s="548" t="s">
        <v>3657</v>
      </c>
      <c r="D15068" s="541" t="s">
        <v>25060</v>
      </c>
      <c r="E15068" s="549" t="s">
        <v>186</v>
      </c>
      <c r="F15068" s="547">
        <v>15.98</v>
      </c>
    </row>
    <row r="15069" s="489" customFormat="1">
      <c r="B15069" s="546" t="s">
        <v>25061</v>
      </c>
      <c r="C15069" s="548" t="s">
        <v>3657</v>
      </c>
      <c r="D15069" s="541" t="s">
        <v>25062</v>
      </c>
      <c r="E15069" s="549" t="s">
        <v>186</v>
      </c>
      <c r="F15069" s="547">
        <v>15.98</v>
      </c>
    </row>
    <row r="15070" s="489" customFormat="1">
      <c r="B15070" s="546" t="s">
        <v>25063</v>
      </c>
      <c r="C15070" s="548" t="s">
        <v>3657</v>
      </c>
      <c r="D15070" s="541" t="s">
        <v>25064</v>
      </c>
      <c r="E15070" s="549" t="s">
        <v>186</v>
      </c>
      <c r="F15070" s="547">
        <v>14.390000000000001</v>
      </c>
    </row>
    <row r="15071" s="489" customFormat="1">
      <c r="B15071" s="546" t="s">
        <v>25065</v>
      </c>
      <c r="C15071" s="548" t="s">
        <v>3657</v>
      </c>
      <c r="D15071" s="541" t="s">
        <v>25066</v>
      </c>
      <c r="E15071" s="549" t="s">
        <v>186</v>
      </c>
      <c r="F15071" s="547">
        <v>11.609999999999999</v>
      </c>
    </row>
    <row r="15072" s="489" customFormat="1">
      <c r="B15072" s="546" t="s">
        <v>25067</v>
      </c>
      <c r="C15072" s="548" t="s">
        <v>3657</v>
      </c>
      <c r="D15072" s="541" t="s">
        <v>25068</v>
      </c>
      <c r="E15072" s="549" t="s">
        <v>186</v>
      </c>
      <c r="F15072" s="547">
        <v>10.44</v>
      </c>
    </row>
    <row r="15073" s="489" customFormat="1">
      <c r="B15073" s="546" t="s">
        <v>25069</v>
      </c>
      <c r="C15073" s="548" t="s">
        <v>3657</v>
      </c>
      <c r="D15073" s="541" t="s">
        <v>25070</v>
      </c>
      <c r="E15073" s="549" t="s">
        <v>186</v>
      </c>
      <c r="F15073" s="547">
        <v>9.5099999999999998</v>
      </c>
    </row>
    <row r="15074" s="489" customFormat="1">
      <c r="B15074" s="546" t="s">
        <v>25071</v>
      </c>
      <c r="C15074" s="548" t="s">
        <v>3657</v>
      </c>
      <c r="D15074" s="541" t="s">
        <v>25072</v>
      </c>
      <c r="E15074" s="549" t="s">
        <v>186</v>
      </c>
      <c r="F15074" s="547">
        <v>9.3100000000000005</v>
      </c>
    </row>
    <row r="15075" s="489" customFormat="1">
      <c r="B15075" s="546" t="s">
        <v>25073</v>
      </c>
      <c r="C15075" s="548" t="s">
        <v>3657</v>
      </c>
      <c r="D15075" s="541" t="s">
        <v>25074</v>
      </c>
      <c r="E15075" s="549" t="s">
        <v>186</v>
      </c>
      <c r="F15075" s="547">
        <v>9.1400000000000006</v>
      </c>
    </row>
    <row r="15076" s="489" customFormat="1">
      <c r="B15076" s="546" t="s">
        <v>25075</v>
      </c>
      <c r="C15076" s="548" t="s">
        <v>3657</v>
      </c>
      <c r="D15076" s="541" t="s">
        <v>25076</v>
      </c>
      <c r="E15076" s="549" t="s">
        <v>186</v>
      </c>
      <c r="F15076" s="547">
        <v>8.7899999999999991</v>
      </c>
    </row>
    <row r="15077" s="489" customFormat="1">
      <c r="B15077" s="546" t="s">
        <v>25077</v>
      </c>
      <c r="C15077" s="548" t="s">
        <v>3657</v>
      </c>
      <c r="D15077" s="541" t="s">
        <v>25078</v>
      </c>
      <c r="E15077" s="549"/>
      <c r="F15077" s="547"/>
    </row>
    <row r="15078" s="489" customFormat="1">
      <c r="B15078" s="546" t="s">
        <v>25079</v>
      </c>
      <c r="C15078" s="548" t="s">
        <v>3657</v>
      </c>
      <c r="D15078" s="541" t="s">
        <v>25080</v>
      </c>
      <c r="E15078" s="549" t="s">
        <v>12626</v>
      </c>
      <c r="F15078" s="547">
        <v>814.11000000000001</v>
      </c>
    </row>
    <row r="15079" s="489" customFormat="1">
      <c r="B15079" s="546" t="s">
        <v>25081</v>
      </c>
      <c r="C15079" s="548" t="s">
        <v>3657</v>
      </c>
      <c r="D15079" s="541" t="s">
        <v>25082</v>
      </c>
      <c r="E15079" s="549"/>
      <c r="F15079" s="547"/>
    </row>
    <row r="15080" s="489" customFormat="1">
      <c r="B15080" s="546" t="s">
        <v>25083</v>
      </c>
      <c r="C15080" s="548" t="s">
        <v>3657</v>
      </c>
      <c r="D15080" s="541" t="s">
        <v>25084</v>
      </c>
      <c r="E15080" s="549" t="s">
        <v>12626</v>
      </c>
      <c r="F15080" s="547">
        <v>591.88999999999999</v>
      </c>
    </row>
    <row r="15081" s="489" customFormat="1">
      <c r="B15081" s="546" t="s">
        <v>25085</v>
      </c>
      <c r="C15081" s="548" t="s">
        <v>3657</v>
      </c>
      <c r="D15081" s="541" t="s">
        <v>25086</v>
      </c>
      <c r="E15081" s="549" t="s">
        <v>12626</v>
      </c>
      <c r="F15081" s="547">
        <v>595.20000000000005</v>
      </c>
    </row>
    <row r="15082" s="489" customFormat="1">
      <c r="B15082" s="546" t="s">
        <v>25087</v>
      </c>
      <c r="C15082" s="548" t="s">
        <v>3657</v>
      </c>
      <c r="D15082" s="541" t="s">
        <v>25088</v>
      </c>
      <c r="E15082" s="549" t="s">
        <v>12626</v>
      </c>
      <c r="F15082" s="547">
        <v>663.63</v>
      </c>
    </row>
    <row r="15083" s="489" customFormat="1">
      <c r="B15083" s="546" t="s">
        <v>25089</v>
      </c>
      <c r="C15083" s="548" t="s">
        <v>3657</v>
      </c>
      <c r="D15083" s="541" t="s">
        <v>25090</v>
      </c>
      <c r="E15083" s="549" t="s">
        <v>12626</v>
      </c>
      <c r="F15083" s="547">
        <v>692.90999999999997</v>
      </c>
    </row>
    <row r="15084" s="489" customFormat="1">
      <c r="B15084" s="546" t="s">
        <v>25091</v>
      </c>
      <c r="C15084" s="548" t="s">
        <v>3657</v>
      </c>
      <c r="D15084" s="541" t="s">
        <v>25092</v>
      </c>
      <c r="E15084" s="549" t="s">
        <v>12626</v>
      </c>
      <c r="F15084" s="547">
        <v>703.05999999999995</v>
      </c>
    </row>
    <row r="15085" s="489" customFormat="1">
      <c r="B15085" s="546" t="s">
        <v>25093</v>
      </c>
      <c r="C15085" s="548" t="s">
        <v>3657</v>
      </c>
      <c r="D15085" s="541" t="s">
        <v>25094</v>
      </c>
      <c r="E15085" s="549" t="s">
        <v>12626</v>
      </c>
      <c r="F15085" s="547">
        <v>714.49000000000001</v>
      </c>
    </row>
    <row r="15086" s="489" customFormat="1">
      <c r="B15086" s="546" t="s">
        <v>25095</v>
      </c>
      <c r="C15086" s="548" t="s">
        <v>3657</v>
      </c>
      <c r="D15086" s="541" t="s">
        <v>25096</v>
      </c>
      <c r="E15086" s="549" t="s">
        <v>12626</v>
      </c>
      <c r="F15086" s="547">
        <v>768.71000000000004</v>
      </c>
    </row>
    <row r="15087" s="489" customFormat="1">
      <c r="B15087" s="546" t="s">
        <v>25097</v>
      </c>
      <c r="C15087" s="548" t="s">
        <v>3657</v>
      </c>
      <c r="D15087" s="541" t="s">
        <v>25098</v>
      </c>
      <c r="E15087" s="549"/>
      <c r="F15087" s="547"/>
    </row>
    <row r="15088" s="489" customFormat="1">
      <c r="B15088" s="546" t="s">
        <v>25099</v>
      </c>
      <c r="C15088" s="548" t="s">
        <v>3657</v>
      </c>
      <c r="D15088" s="541" t="s">
        <v>25100</v>
      </c>
      <c r="E15088" s="549" t="s">
        <v>12626</v>
      </c>
      <c r="F15088" s="547">
        <v>580.12</v>
      </c>
    </row>
    <row r="15089" s="489" customFormat="1">
      <c r="B15089" s="546" t="s">
        <v>25101</v>
      </c>
      <c r="C15089" s="548" t="s">
        <v>3657</v>
      </c>
      <c r="D15089" s="541" t="s">
        <v>25102</v>
      </c>
      <c r="E15089" s="549" t="s">
        <v>12626</v>
      </c>
      <c r="F15089" s="547">
        <v>614.62</v>
      </c>
    </row>
    <row r="15090" s="489" customFormat="1">
      <c r="B15090" s="546" t="s">
        <v>25103</v>
      </c>
      <c r="C15090" s="548" t="s">
        <v>3657</v>
      </c>
      <c r="D15090" s="541" t="s">
        <v>25104</v>
      </c>
      <c r="E15090" s="549" t="s">
        <v>12626</v>
      </c>
      <c r="F15090" s="547">
        <v>626.12</v>
      </c>
    </row>
    <row r="15091" s="489" customFormat="1">
      <c r="B15091" s="546" t="s">
        <v>25105</v>
      </c>
      <c r="C15091" s="548" t="s">
        <v>3657</v>
      </c>
      <c r="D15091" s="541" t="s">
        <v>25106</v>
      </c>
      <c r="E15091" s="549" t="s">
        <v>12626</v>
      </c>
      <c r="F15091" s="547">
        <v>649.12</v>
      </c>
    </row>
    <row r="15092" s="489" customFormat="1">
      <c r="B15092" s="546" t="s">
        <v>25107</v>
      </c>
      <c r="C15092" s="548" t="s">
        <v>3657</v>
      </c>
      <c r="D15092" s="541" t="s">
        <v>25108</v>
      </c>
      <c r="E15092" s="549" t="s">
        <v>12626</v>
      </c>
      <c r="F15092" s="547">
        <v>706.62</v>
      </c>
    </row>
    <row r="15093" s="489" customFormat="1">
      <c r="B15093" s="546" t="s">
        <v>25109</v>
      </c>
      <c r="C15093" s="548" t="s">
        <v>3657</v>
      </c>
      <c r="D15093" s="541" t="s">
        <v>25110</v>
      </c>
      <c r="E15093" s="549"/>
      <c r="F15093" s="547"/>
    </row>
    <row r="15094" s="489" customFormat="1">
      <c r="B15094" s="546" t="s">
        <v>25111</v>
      </c>
      <c r="C15094" s="548" t="s">
        <v>3657</v>
      </c>
      <c r="D15094" s="541" t="s">
        <v>25112</v>
      </c>
      <c r="E15094" s="549" t="s">
        <v>12626</v>
      </c>
      <c r="F15094" s="547">
        <v>617.34000000000003</v>
      </c>
    </row>
    <row r="15095" s="489" customFormat="1">
      <c r="B15095" s="546" t="s">
        <v>25113</v>
      </c>
      <c r="C15095" s="548" t="s">
        <v>3657</v>
      </c>
      <c r="D15095" s="541" t="s">
        <v>25114</v>
      </c>
      <c r="E15095" s="549" t="s">
        <v>12626</v>
      </c>
      <c r="F15095" s="547">
        <v>628.84000000000003</v>
      </c>
    </row>
    <row r="15096" s="489" customFormat="1">
      <c r="B15096" s="546" t="s">
        <v>25115</v>
      </c>
      <c r="C15096" s="548" t="s">
        <v>3657</v>
      </c>
      <c r="D15096" s="541" t="s">
        <v>25116</v>
      </c>
      <c r="E15096" s="549" t="s">
        <v>12626</v>
      </c>
      <c r="F15096" s="547">
        <v>651.84000000000003</v>
      </c>
    </row>
    <row r="15097" s="489" customFormat="1">
      <c r="B15097" s="546" t="s">
        <v>25117</v>
      </c>
      <c r="C15097" s="548" t="s">
        <v>3657</v>
      </c>
      <c r="D15097" s="541" t="s">
        <v>25118</v>
      </c>
      <c r="E15097" s="549" t="s">
        <v>12626</v>
      </c>
      <c r="F15097" s="547">
        <v>709.34000000000003</v>
      </c>
    </row>
    <row r="15098" s="489" customFormat="1">
      <c r="B15098" s="546" t="s">
        <v>25119</v>
      </c>
      <c r="C15098" s="548" t="s">
        <v>3657</v>
      </c>
      <c r="D15098" s="541" t="s">
        <v>25120</v>
      </c>
      <c r="E15098" s="549"/>
      <c r="F15098" s="547"/>
    </row>
    <row r="15099" s="489" customFormat="1">
      <c r="B15099" s="546" t="s">
        <v>25121</v>
      </c>
      <c r="C15099" s="548" t="s">
        <v>3657</v>
      </c>
      <c r="D15099" s="541" t="s">
        <v>25122</v>
      </c>
      <c r="E15099" s="549" t="s">
        <v>12625</v>
      </c>
      <c r="F15099" s="547">
        <v>172.05000000000001</v>
      </c>
    </row>
    <row r="15100" s="489" customFormat="1">
      <c r="B15100" s="546" t="s">
        <v>25123</v>
      </c>
      <c r="C15100" s="548" t="s">
        <v>3657</v>
      </c>
      <c r="D15100" s="541" t="s">
        <v>25124</v>
      </c>
      <c r="E15100" s="549" t="s">
        <v>12625</v>
      </c>
      <c r="F15100" s="547">
        <v>214.55000000000001</v>
      </c>
    </row>
    <row r="15101" s="489" customFormat="1">
      <c r="B15101" s="546" t="s">
        <v>25125</v>
      </c>
      <c r="C15101" s="548" t="s">
        <v>3657</v>
      </c>
      <c r="D15101" s="541" t="s">
        <v>25126</v>
      </c>
      <c r="E15101" s="549"/>
      <c r="F15101" s="547"/>
    </row>
    <row r="15102" s="489" customFormat="1">
      <c r="B15102" s="546" t="s">
        <v>25127</v>
      </c>
      <c r="C15102" s="548" t="s">
        <v>3657</v>
      </c>
      <c r="D15102" s="541" t="s">
        <v>25128</v>
      </c>
      <c r="E15102" s="549" t="s">
        <v>188</v>
      </c>
      <c r="F15102" s="547">
        <v>22.120000000000001</v>
      </c>
    </row>
    <row r="15103" s="489" customFormat="1">
      <c r="B15103" s="546" t="s">
        <v>25129</v>
      </c>
      <c r="C15103" s="548" t="s">
        <v>3657</v>
      </c>
      <c r="D15103" s="541" t="s">
        <v>25130</v>
      </c>
      <c r="E15103" s="549" t="s">
        <v>188</v>
      </c>
      <c r="F15103" s="547">
        <v>35.390000000000001</v>
      </c>
    </row>
    <row r="15104" s="489" customFormat="1">
      <c r="B15104" s="546" t="s">
        <v>25131</v>
      </c>
      <c r="C15104" s="548" t="s">
        <v>3657</v>
      </c>
      <c r="D15104" s="541" t="s">
        <v>25132</v>
      </c>
      <c r="E15104" s="549" t="s">
        <v>188</v>
      </c>
      <c r="F15104" s="547">
        <v>60.369999999999997</v>
      </c>
    </row>
    <row r="15105" s="489" customFormat="1">
      <c r="B15105" s="546" t="s">
        <v>25133</v>
      </c>
      <c r="C15105" s="548" t="s">
        <v>3657</v>
      </c>
      <c r="D15105" s="541" t="s">
        <v>25134</v>
      </c>
      <c r="E15105" s="549" t="s">
        <v>188</v>
      </c>
      <c r="F15105" s="547">
        <v>93.670000000000002</v>
      </c>
    </row>
    <row r="15106" s="489" customFormat="1">
      <c r="B15106" s="546" t="s">
        <v>25135</v>
      </c>
      <c r="C15106" s="548" t="s">
        <v>3657</v>
      </c>
      <c r="D15106" s="541" t="s">
        <v>25136</v>
      </c>
      <c r="E15106" s="549" t="s">
        <v>188</v>
      </c>
      <c r="F15106" s="547">
        <v>172</v>
      </c>
    </row>
    <row r="15107" s="489" customFormat="1">
      <c r="B15107" s="546" t="s">
        <v>25137</v>
      </c>
      <c r="C15107" s="548" t="s">
        <v>3657</v>
      </c>
      <c r="D15107" s="541" t="s">
        <v>25138</v>
      </c>
      <c r="E15107" s="549"/>
      <c r="F15107" s="547"/>
    </row>
    <row r="15108" s="489" customFormat="1">
      <c r="B15108" s="546" t="s">
        <v>25139</v>
      </c>
      <c r="C15108" s="548" t="s">
        <v>3657</v>
      </c>
      <c r="D15108" s="541" t="s">
        <v>25140</v>
      </c>
      <c r="E15108" s="549"/>
      <c r="F15108" s="547"/>
    </row>
    <row r="15109" s="489" customFormat="1">
      <c r="B15109" s="546" t="s">
        <v>25141</v>
      </c>
      <c r="C15109" s="548" t="s">
        <v>3657</v>
      </c>
      <c r="D15109" s="541" t="s">
        <v>25142</v>
      </c>
      <c r="E15109" s="549" t="s">
        <v>751</v>
      </c>
      <c r="F15109" s="547">
        <v>172.00999999999999</v>
      </c>
    </row>
    <row r="15110" s="489" customFormat="1">
      <c r="B15110" s="546" t="s">
        <v>25143</v>
      </c>
      <c r="C15110" s="548" t="s">
        <v>3657</v>
      </c>
      <c r="D15110" s="541" t="s">
        <v>25144</v>
      </c>
      <c r="E15110" s="549" t="s">
        <v>12626</v>
      </c>
      <c r="F15110" s="547">
        <v>350.43000000000001</v>
      </c>
    </row>
    <row r="15111" s="489" customFormat="1">
      <c r="B15111" s="546" t="s">
        <v>25145</v>
      </c>
      <c r="C15111" s="548" t="s">
        <v>3657</v>
      </c>
      <c r="D15111" s="541" t="s">
        <v>25146</v>
      </c>
      <c r="E15111" s="549"/>
      <c r="F15111" s="547"/>
    </row>
    <row r="15112" s="489" customFormat="1">
      <c r="B15112" s="546" t="s">
        <v>25147</v>
      </c>
      <c r="C15112" s="548" t="s">
        <v>3657</v>
      </c>
      <c r="D15112" s="541" t="s">
        <v>25148</v>
      </c>
      <c r="E15112" s="549" t="s">
        <v>12626</v>
      </c>
      <c r="F15112" s="547">
        <v>593.51999999999998</v>
      </c>
    </row>
    <row r="15113" s="489" customFormat="1">
      <c r="B15113" s="546" t="s">
        <v>25149</v>
      </c>
      <c r="C15113" s="548" t="s">
        <v>3657</v>
      </c>
      <c r="D15113" s="541" t="s">
        <v>25150</v>
      </c>
      <c r="E15113" s="549"/>
      <c r="F15113" s="547"/>
    </row>
    <row r="15114" s="489" customFormat="1">
      <c r="B15114" s="546" t="s">
        <v>25151</v>
      </c>
      <c r="C15114" s="548" t="s">
        <v>3657</v>
      </c>
      <c r="D15114" s="541" t="s">
        <v>25152</v>
      </c>
      <c r="E15114" s="549" t="s">
        <v>12625</v>
      </c>
      <c r="F15114" s="547">
        <v>92.5</v>
      </c>
    </row>
    <row r="15115" s="489" customFormat="1">
      <c r="B15115" s="546" t="s">
        <v>25153</v>
      </c>
      <c r="C15115" s="548" t="s">
        <v>3657</v>
      </c>
      <c r="D15115" s="541" t="s">
        <v>25154</v>
      </c>
      <c r="E15115" s="549"/>
      <c r="F15115" s="547"/>
    </row>
    <row r="15116" s="489" customFormat="1">
      <c r="B15116" s="546" t="s">
        <v>25155</v>
      </c>
      <c r="C15116" s="548" t="s">
        <v>3657</v>
      </c>
      <c r="D15116" s="541" t="s">
        <v>25156</v>
      </c>
      <c r="E15116" s="549" t="s">
        <v>186</v>
      </c>
      <c r="F15116" s="547">
        <v>15.24</v>
      </c>
    </row>
    <row r="15117" s="489" customFormat="1">
      <c r="B15117" s="546" t="s">
        <v>25157</v>
      </c>
      <c r="C15117" s="548" t="s">
        <v>3657</v>
      </c>
      <c r="D15117" s="541" t="s">
        <v>25158</v>
      </c>
      <c r="E15117" s="549" t="s">
        <v>186</v>
      </c>
      <c r="F15117" s="547">
        <v>12.51</v>
      </c>
    </row>
    <row r="15118" s="489" customFormat="1">
      <c r="B15118" s="546" t="s">
        <v>25159</v>
      </c>
      <c r="C15118" s="548" t="s">
        <v>3657</v>
      </c>
      <c r="D15118" s="541" t="s">
        <v>25160</v>
      </c>
      <c r="E15118" s="549" t="s">
        <v>186</v>
      </c>
      <c r="F15118" s="547">
        <v>10.91</v>
      </c>
    </row>
    <row r="15119" s="489" customFormat="1">
      <c r="B15119" s="546" t="s">
        <v>25161</v>
      </c>
      <c r="C15119" s="548" t="s">
        <v>3657</v>
      </c>
      <c r="D15119" s="541" t="s">
        <v>25162</v>
      </c>
      <c r="E15119" s="549" t="s">
        <v>186</v>
      </c>
      <c r="F15119" s="547">
        <v>9.7100000000000009</v>
      </c>
    </row>
    <row r="15120" s="489" customFormat="1">
      <c r="B15120" s="546" t="s">
        <v>25163</v>
      </c>
      <c r="C15120" s="548" t="s">
        <v>3657</v>
      </c>
      <c r="D15120" s="541" t="s">
        <v>25164</v>
      </c>
      <c r="E15120" s="549" t="s">
        <v>186</v>
      </c>
      <c r="F15120" s="547">
        <v>8.7300000000000004</v>
      </c>
    </row>
    <row r="15121" s="489" customFormat="1">
      <c r="B15121" s="546" t="s">
        <v>25165</v>
      </c>
      <c r="C15121" s="548" t="s">
        <v>3657</v>
      </c>
      <c r="D15121" s="541" t="s">
        <v>25166</v>
      </c>
      <c r="E15121" s="549" t="s">
        <v>186</v>
      </c>
      <c r="F15121" s="547">
        <v>8.7699999999999996</v>
      </c>
    </row>
    <row r="15122" s="489" customFormat="1">
      <c r="B15122" s="546" t="s">
        <v>25167</v>
      </c>
      <c r="C15122" s="548" t="s">
        <v>3657</v>
      </c>
      <c r="D15122" s="541" t="s">
        <v>25168</v>
      </c>
      <c r="E15122" s="549" t="s">
        <v>186</v>
      </c>
      <c r="F15122" s="547">
        <v>8.7699999999999996</v>
      </c>
    </row>
    <row r="15123" s="489" customFormat="1">
      <c r="B15123" s="546" t="s">
        <v>25169</v>
      </c>
      <c r="C15123" s="548" t="s">
        <v>3657</v>
      </c>
      <c r="D15123" s="541" t="s">
        <v>25170</v>
      </c>
      <c r="E15123" s="549" t="s">
        <v>186</v>
      </c>
      <c r="F15123" s="547">
        <v>8.5800000000000001</v>
      </c>
    </row>
    <row r="15124" s="489" customFormat="1">
      <c r="B15124" s="546" t="s">
        <v>25171</v>
      </c>
      <c r="C15124" s="548" t="s">
        <v>3657</v>
      </c>
      <c r="D15124" s="541" t="s">
        <v>25172</v>
      </c>
      <c r="E15124" s="549"/>
      <c r="F15124" s="547"/>
    </row>
    <row r="15125" s="489" customFormat="1">
      <c r="B15125" s="546" t="s">
        <v>25173</v>
      </c>
      <c r="C15125" s="548" t="s">
        <v>3657</v>
      </c>
      <c r="D15125" s="541" t="s">
        <v>25174</v>
      </c>
      <c r="E15125" s="549" t="s">
        <v>143</v>
      </c>
      <c r="F15125" s="547">
        <v>111.68000000000001</v>
      </c>
    </row>
    <row r="15126" s="489" customFormat="1">
      <c r="B15126" s="546" t="s">
        <v>25175</v>
      </c>
      <c r="C15126" s="548" t="s">
        <v>3657</v>
      </c>
      <c r="D15126" s="541" t="s">
        <v>25176</v>
      </c>
      <c r="E15126" s="549" t="s">
        <v>143</v>
      </c>
      <c r="F15126" s="547">
        <v>104.77</v>
      </c>
    </row>
    <row r="15127" s="489" customFormat="1">
      <c r="B15127" s="546" t="s">
        <v>25177</v>
      </c>
      <c r="C15127" s="548" t="s">
        <v>3657</v>
      </c>
      <c r="D15127" s="541" t="s">
        <v>25178</v>
      </c>
      <c r="E15127" s="549"/>
      <c r="F15127" s="547"/>
    </row>
    <row r="15128" s="489" customFormat="1">
      <c r="B15128" s="546" t="s">
        <v>25179</v>
      </c>
      <c r="C15128" s="548" t="s">
        <v>3657</v>
      </c>
      <c r="D15128" s="541" t="s">
        <v>25180</v>
      </c>
      <c r="E15128" s="549" t="s">
        <v>12626</v>
      </c>
      <c r="F15128" s="547">
        <v>669.09000000000003</v>
      </c>
    </row>
    <row r="15129" s="489" customFormat="1">
      <c r="B15129" s="546" t="s">
        <v>25181</v>
      </c>
      <c r="C15129" s="548" t="s">
        <v>3657</v>
      </c>
      <c r="D15129" s="541" t="s">
        <v>25182</v>
      </c>
      <c r="E15129" s="549" t="s">
        <v>12626</v>
      </c>
      <c r="F15129" s="547">
        <v>697.10000000000002</v>
      </c>
    </row>
    <row r="15130" s="489" customFormat="1">
      <c r="B15130" s="546" t="s">
        <v>25183</v>
      </c>
      <c r="C15130" s="548" t="s">
        <v>3657</v>
      </c>
      <c r="D15130" s="541" t="s">
        <v>25184</v>
      </c>
      <c r="E15130" s="549" t="s">
        <v>12626</v>
      </c>
      <c r="F15130" s="547">
        <v>706.79999999999995</v>
      </c>
    </row>
    <row r="15131" s="489" customFormat="1">
      <c r="B15131" s="546" t="s">
        <v>25185</v>
      </c>
      <c r="C15131" s="548" t="s">
        <v>3657</v>
      </c>
      <c r="D15131" s="541" t="s">
        <v>25186</v>
      </c>
      <c r="E15131" s="549" t="s">
        <v>12626</v>
      </c>
      <c r="F15131" s="547">
        <v>717.73000000000002</v>
      </c>
    </row>
    <row r="15132" s="489" customFormat="1">
      <c r="B15132" s="546" t="s">
        <v>25187</v>
      </c>
      <c r="C15132" s="548" t="s">
        <v>3657</v>
      </c>
      <c r="D15132" s="541" t="s">
        <v>25188</v>
      </c>
      <c r="E15132" s="549" t="s">
        <v>12626</v>
      </c>
      <c r="F15132" s="547">
        <v>769.60000000000002</v>
      </c>
    </row>
    <row r="15133" s="489" customFormat="1">
      <c r="B15133" s="546" t="s">
        <v>25189</v>
      </c>
      <c r="C15133" s="548" t="s">
        <v>3657</v>
      </c>
      <c r="D15133" s="541" t="s">
        <v>25190</v>
      </c>
      <c r="E15133" s="549" t="s">
        <v>12626</v>
      </c>
      <c r="F15133" s="547">
        <v>513.34000000000003</v>
      </c>
    </row>
    <row r="15134" s="489" customFormat="1">
      <c r="B15134" s="546" t="s">
        <v>25191</v>
      </c>
      <c r="C15134" s="548" t="s">
        <v>3657</v>
      </c>
      <c r="D15134" s="541" t="s">
        <v>25192</v>
      </c>
      <c r="E15134" s="549" t="s">
        <v>12626</v>
      </c>
      <c r="F15134" s="547">
        <v>546.34000000000003</v>
      </c>
    </row>
    <row r="15135" s="489" customFormat="1">
      <c r="B15135" s="546" t="s">
        <v>25193</v>
      </c>
      <c r="C15135" s="548" t="s">
        <v>3657</v>
      </c>
      <c r="D15135" s="541" t="s">
        <v>25194</v>
      </c>
      <c r="E15135" s="549" t="s">
        <v>12626</v>
      </c>
      <c r="F15135" s="547">
        <v>557.34000000000003</v>
      </c>
    </row>
    <row r="15136" s="489" customFormat="1">
      <c r="B15136" s="546" t="s">
        <v>25195</v>
      </c>
      <c r="C15136" s="548" t="s">
        <v>3657</v>
      </c>
      <c r="D15136" s="541" t="s">
        <v>25196</v>
      </c>
      <c r="E15136" s="549" t="s">
        <v>12626</v>
      </c>
      <c r="F15136" s="547">
        <v>579.34000000000003</v>
      </c>
    </row>
    <row r="15137" s="489" customFormat="1">
      <c r="B15137" s="546" t="s">
        <v>25197</v>
      </c>
      <c r="C15137" s="548" t="s">
        <v>3657</v>
      </c>
      <c r="D15137" s="541" t="s">
        <v>25198</v>
      </c>
      <c r="E15137" s="549" t="s">
        <v>12626</v>
      </c>
      <c r="F15137" s="547">
        <v>634.34000000000003</v>
      </c>
    </row>
    <row r="15138" s="489" customFormat="1">
      <c r="B15138" s="546" t="s">
        <v>25199</v>
      </c>
      <c r="C15138" s="548" t="s">
        <v>3657</v>
      </c>
      <c r="D15138" s="541" t="s">
        <v>25200</v>
      </c>
      <c r="E15138" s="549"/>
      <c r="F15138" s="547"/>
    </row>
    <row r="15139" s="489" customFormat="1">
      <c r="B15139" s="546" t="s">
        <v>25201</v>
      </c>
      <c r="C15139" s="548" t="s">
        <v>3657</v>
      </c>
      <c r="D15139" s="541" t="s">
        <v>25202</v>
      </c>
      <c r="E15139" s="549" t="s">
        <v>12626</v>
      </c>
      <c r="F15139" s="547">
        <v>256.23000000000002</v>
      </c>
    </row>
    <row r="15140" s="489" customFormat="1">
      <c r="B15140" s="546" t="s">
        <v>25203</v>
      </c>
      <c r="C15140" s="548" t="s">
        <v>3657</v>
      </c>
      <c r="D15140" s="541" t="s">
        <v>25204</v>
      </c>
      <c r="E15140" s="549" t="s">
        <v>12626</v>
      </c>
      <c r="F15140" s="547">
        <v>229.61000000000001</v>
      </c>
    </row>
    <row r="15141" s="489" customFormat="1">
      <c r="B15141" s="546" t="s">
        <v>25205</v>
      </c>
      <c r="C15141" s="548" t="s">
        <v>3657</v>
      </c>
      <c r="D15141" s="541" t="s">
        <v>25206</v>
      </c>
      <c r="E15141" s="549" t="s">
        <v>12626</v>
      </c>
      <c r="F15141" s="547">
        <v>221.62</v>
      </c>
    </row>
    <row r="15142" s="489" customFormat="1">
      <c r="B15142" s="546" t="s">
        <v>25207</v>
      </c>
      <c r="C15142" s="548" t="s">
        <v>3657</v>
      </c>
      <c r="D15142" s="541" t="s">
        <v>25208</v>
      </c>
      <c r="E15142" s="549"/>
      <c r="F15142" s="547"/>
    </row>
    <row r="15143" s="489" customFormat="1">
      <c r="B15143" s="546" t="s">
        <v>25209</v>
      </c>
      <c r="C15143" s="548" t="s">
        <v>3657</v>
      </c>
      <c r="D15143" s="541" t="s">
        <v>25210</v>
      </c>
      <c r="E15143" s="549" t="s">
        <v>12625</v>
      </c>
      <c r="F15143" s="547">
        <v>9.4000000000000004</v>
      </c>
    </row>
    <row r="15144" s="489" customFormat="1">
      <c r="B15144" s="546" t="s">
        <v>25211</v>
      </c>
      <c r="C15144" s="548" t="s">
        <v>3657</v>
      </c>
      <c r="D15144" s="541" t="s">
        <v>25212</v>
      </c>
      <c r="E15144" s="549" t="s">
        <v>12625</v>
      </c>
      <c r="F15144" s="547">
        <v>14.69</v>
      </c>
    </row>
    <row r="15145" s="489" customFormat="1">
      <c r="B15145" s="546" t="s">
        <v>25213</v>
      </c>
      <c r="C15145" s="548" t="s">
        <v>3657</v>
      </c>
      <c r="D15145" s="541" t="s">
        <v>25214</v>
      </c>
      <c r="E15145" s="549"/>
      <c r="F15145" s="547"/>
    </row>
    <row r="15146" s="489" customFormat="1">
      <c r="B15146" s="546" t="s">
        <v>25215</v>
      </c>
      <c r="C15146" s="548" t="s">
        <v>3657</v>
      </c>
      <c r="D15146" s="541" t="s">
        <v>25216</v>
      </c>
      <c r="E15146" s="549" t="s">
        <v>188</v>
      </c>
      <c r="F15146" s="547">
        <v>25.899999999999999</v>
      </c>
    </row>
    <row r="15147" s="489" customFormat="1">
      <c r="B15147" s="546" t="s">
        <v>25217</v>
      </c>
      <c r="C15147" s="548" t="s">
        <v>3657</v>
      </c>
      <c r="D15147" s="541" t="s">
        <v>25218</v>
      </c>
      <c r="E15147" s="549" t="s">
        <v>188</v>
      </c>
      <c r="F15147" s="547">
        <v>27.739999999999998</v>
      </c>
    </row>
    <row r="15148" s="489" customFormat="1">
      <c r="B15148" s="546" t="s">
        <v>25219</v>
      </c>
      <c r="C15148" s="548" t="s">
        <v>3657</v>
      </c>
      <c r="D15148" s="541" t="s">
        <v>25220</v>
      </c>
      <c r="E15148" s="549" t="s">
        <v>188</v>
      </c>
      <c r="F15148" s="547">
        <v>27.48</v>
      </c>
    </row>
    <row r="15149" s="489" customFormat="1">
      <c r="B15149" s="546" t="s">
        <v>25221</v>
      </c>
      <c r="C15149" s="548" t="s">
        <v>3657</v>
      </c>
      <c r="D15149" s="541" t="s">
        <v>25222</v>
      </c>
      <c r="E15149" s="549"/>
      <c r="F15149" s="547"/>
    </row>
    <row r="15150" s="489" customFormat="1">
      <c r="B15150" s="546" t="s">
        <v>25223</v>
      </c>
      <c r="C15150" s="548" t="s">
        <v>3657</v>
      </c>
      <c r="D15150" s="541" t="s">
        <v>25224</v>
      </c>
      <c r="E15150" s="549" t="s">
        <v>188</v>
      </c>
      <c r="F15150" s="547">
        <v>10.630000000000001</v>
      </c>
    </row>
    <row r="15151" s="489" customFormat="1">
      <c r="B15151" s="546" t="s">
        <v>25225</v>
      </c>
      <c r="C15151" s="548" t="s">
        <v>3657</v>
      </c>
      <c r="D15151" s="541" t="s">
        <v>25226</v>
      </c>
      <c r="E15151" s="549" t="s">
        <v>143</v>
      </c>
      <c r="F15151" s="547">
        <v>87.829999999999998</v>
      </c>
    </row>
    <row r="15152" s="489" customFormat="1">
      <c r="B15152" s="546" t="s">
        <v>25227</v>
      </c>
      <c r="C15152" s="548" t="s">
        <v>3657</v>
      </c>
      <c r="D15152" s="541" t="s">
        <v>25228</v>
      </c>
      <c r="E15152" s="549"/>
      <c r="F15152" s="547"/>
    </row>
    <row r="15153" s="489" customFormat="1">
      <c r="B15153" s="546" t="s">
        <v>25229</v>
      </c>
      <c r="C15153" s="548" t="s">
        <v>3657</v>
      </c>
      <c r="D15153" s="541" t="s">
        <v>25230</v>
      </c>
      <c r="E15153" s="549" t="s">
        <v>188</v>
      </c>
      <c r="F15153" s="547">
        <v>1053.4200000000001</v>
      </c>
    </row>
    <row r="15154" s="489" customFormat="1">
      <c r="B15154" s="546" t="s">
        <v>25231</v>
      </c>
      <c r="C15154" s="548" t="s">
        <v>3657</v>
      </c>
      <c r="D15154" s="541" t="s">
        <v>25232</v>
      </c>
      <c r="E15154" s="549" t="s">
        <v>12626</v>
      </c>
      <c r="F15154" s="547">
        <v>372.30000000000001</v>
      </c>
    </row>
    <row r="15155" s="489" customFormat="1">
      <c r="B15155" s="546" t="s">
        <v>25233</v>
      </c>
      <c r="C15155" s="548" t="s">
        <v>3657</v>
      </c>
      <c r="D15155" s="541" t="s">
        <v>25234</v>
      </c>
      <c r="E15155" s="549"/>
      <c r="F15155" s="547"/>
    </row>
    <row r="15156" s="489" customFormat="1">
      <c r="B15156" s="546" t="s">
        <v>25235</v>
      </c>
      <c r="C15156" s="548" t="s">
        <v>3657</v>
      </c>
      <c r="D15156" s="541" t="s">
        <v>25236</v>
      </c>
      <c r="E15156" s="549" t="s">
        <v>188</v>
      </c>
      <c r="F15156" s="547">
        <v>15063.01</v>
      </c>
    </row>
    <row r="15157" s="489" customFormat="1">
      <c r="B15157" s="546" t="s">
        <v>25237</v>
      </c>
      <c r="C15157" s="548" t="s">
        <v>3657</v>
      </c>
      <c r="D15157" s="541" t="s">
        <v>25238</v>
      </c>
      <c r="E15157" s="549" t="s">
        <v>188</v>
      </c>
      <c r="F15157" s="547">
        <v>16248.290000000001</v>
      </c>
    </row>
    <row r="15158" s="489" customFormat="1">
      <c r="B15158" s="546" t="s">
        <v>25239</v>
      </c>
      <c r="C15158" s="548" t="s">
        <v>3657</v>
      </c>
      <c r="D15158" s="541" t="s">
        <v>25240</v>
      </c>
      <c r="E15158" s="549" t="s">
        <v>188</v>
      </c>
      <c r="F15158" s="547">
        <v>17987.310000000001</v>
      </c>
    </row>
    <row r="15159" s="489" customFormat="1">
      <c r="B15159" s="546" t="s">
        <v>25241</v>
      </c>
      <c r="C15159" s="548" t="s">
        <v>3657</v>
      </c>
      <c r="D15159" s="541" t="s">
        <v>25242</v>
      </c>
      <c r="E15159" s="549" t="s">
        <v>188</v>
      </c>
      <c r="F15159" s="547">
        <v>19418</v>
      </c>
    </row>
    <row r="15160" s="489" customFormat="1">
      <c r="B15160" s="546" t="s">
        <v>25243</v>
      </c>
      <c r="C15160" s="548" t="s">
        <v>3657</v>
      </c>
      <c r="D15160" s="541" t="s">
        <v>25244</v>
      </c>
      <c r="E15160" s="549" t="s">
        <v>188</v>
      </c>
      <c r="F15160" s="547">
        <v>20831.34</v>
      </c>
    </row>
    <row r="15161" s="489" customFormat="1">
      <c r="B15161" s="546" t="s">
        <v>25245</v>
      </c>
      <c r="C15161" s="548" t="s">
        <v>3657</v>
      </c>
      <c r="D15161" s="541" t="s">
        <v>25246</v>
      </c>
      <c r="E15161" s="549" t="s">
        <v>188</v>
      </c>
      <c r="F15161" s="547">
        <v>22543.07</v>
      </c>
    </row>
    <row r="15162" s="489" customFormat="1">
      <c r="B15162" s="546" t="s">
        <v>25247</v>
      </c>
      <c r="C15162" s="548" t="s">
        <v>3657</v>
      </c>
      <c r="D15162" s="541" t="s">
        <v>25248</v>
      </c>
      <c r="E15162" s="549" t="s">
        <v>188</v>
      </c>
      <c r="F15162" s="547">
        <v>23984.349999999999</v>
      </c>
    </row>
    <row r="15163" s="489" customFormat="1">
      <c r="B15163" s="546" t="s">
        <v>25249</v>
      </c>
      <c r="C15163" s="548" t="s">
        <v>3657</v>
      </c>
      <c r="D15163" s="541" t="s">
        <v>25250</v>
      </c>
      <c r="E15163" s="549"/>
      <c r="F15163" s="547"/>
    </row>
    <row r="15164" s="489" customFormat="1">
      <c r="B15164" s="546" t="s">
        <v>25251</v>
      </c>
      <c r="C15164" s="548" t="s">
        <v>3657</v>
      </c>
      <c r="D15164" s="541" t="s">
        <v>25252</v>
      </c>
      <c r="E15164" s="549" t="s">
        <v>188</v>
      </c>
      <c r="F15164" s="547">
        <v>6090.1899999999996</v>
      </c>
    </row>
    <row r="15165" s="489" customFormat="1">
      <c r="B15165" s="546" t="s">
        <v>25253</v>
      </c>
      <c r="C15165" s="548" t="s">
        <v>3657</v>
      </c>
      <c r="D15165" s="541" t="s">
        <v>25254</v>
      </c>
      <c r="E15165" s="549" t="s">
        <v>188</v>
      </c>
      <c r="F15165" s="547">
        <v>2439.04</v>
      </c>
    </row>
    <row r="15166" s="489" customFormat="1">
      <c r="B15166" s="546" t="s">
        <v>25255</v>
      </c>
      <c r="C15166" s="548" t="s">
        <v>3657</v>
      </c>
      <c r="D15166" s="541" t="s">
        <v>25256</v>
      </c>
      <c r="E15166" s="549"/>
      <c r="F15166" s="547"/>
    </row>
    <row r="15167" s="489" customFormat="1">
      <c r="B15167" s="546" t="s">
        <v>25257</v>
      </c>
      <c r="C15167" s="548" t="s">
        <v>3657</v>
      </c>
      <c r="D15167" s="541" t="s">
        <v>25258</v>
      </c>
      <c r="E15167" s="549" t="s">
        <v>12626</v>
      </c>
      <c r="F15167" s="547">
        <v>922.22000000000003</v>
      </c>
    </row>
    <row r="15168" s="489" customFormat="1">
      <c r="B15168" s="546" t="s">
        <v>25259</v>
      </c>
      <c r="C15168" s="548" t="s">
        <v>3657</v>
      </c>
      <c r="D15168" s="541" t="s">
        <v>25260</v>
      </c>
      <c r="E15168" s="549" t="s">
        <v>12626</v>
      </c>
      <c r="F15168" s="547">
        <v>1140.8</v>
      </c>
    </row>
    <row r="15169" s="489" customFormat="1">
      <c r="B15169" s="546" t="s">
        <v>25261</v>
      </c>
      <c r="C15169" s="548" t="s">
        <v>3657</v>
      </c>
      <c r="D15169" s="541" t="s">
        <v>25262</v>
      </c>
      <c r="E15169" s="549" t="s">
        <v>12626</v>
      </c>
      <c r="F15169" s="547">
        <v>824.87</v>
      </c>
    </row>
    <row r="15170" s="489" customFormat="1">
      <c r="B15170" s="546" t="s">
        <v>25263</v>
      </c>
      <c r="C15170" s="548" t="s">
        <v>3657</v>
      </c>
      <c r="D15170" s="541" t="s">
        <v>25264</v>
      </c>
      <c r="E15170" s="549" t="s">
        <v>12626</v>
      </c>
      <c r="F15170" s="547">
        <v>831.45000000000005</v>
      </c>
    </row>
    <row r="15171" s="489" customFormat="1">
      <c r="B15171" s="546" t="s">
        <v>25265</v>
      </c>
      <c r="C15171" s="548" t="s">
        <v>3657</v>
      </c>
      <c r="D15171" s="541" t="s">
        <v>25266</v>
      </c>
      <c r="E15171" s="549" t="s">
        <v>12626</v>
      </c>
      <c r="F15171" s="547">
        <v>1100</v>
      </c>
    </row>
    <row r="15172" s="489" customFormat="1">
      <c r="B15172" s="546" t="s">
        <v>25267</v>
      </c>
      <c r="C15172" s="548" t="s">
        <v>3657</v>
      </c>
      <c r="D15172" s="541" t="s">
        <v>25268</v>
      </c>
      <c r="E15172" s="549" t="s">
        <v>12626</v>
      </c>
      <c r="F15172" s="547">
        <v>1243.6300000000001</v>
      </c>
    </row>
    <row r="15173" s="489" customFormat="1">
      <c r="B15173" s="546" t="s">
        <v>25269</v>
      </c>
      <c r="C15173" s="548" t="s">
        <v>3657</v>
      </c>
      <c r="D15173" s="541" t="s">
        <v>25270</v>
      </c>
      <c r="E15173" s="549" t="s">
        <v>12626</v>
      </c>
      <c r="F15173" s="547">
        <v>1439.8499999999999</v>
      </c>
    </row>
    <row r="15174" s="489" customFormat="1">
      <c r="B15174" s="546" t="s">
        <v>25271</v>
      </c>
      <c r="C15174" s="548" t="s">
        <v>3657</v>
      </c>
      <c r="D15174" s="541" t="s">
        <v>25272</v>
      </c>
      <c r="E15174" s="549" t="s">
        <v>12626</v>
      </c>
      <c r="F15174" s="547">
        <v>715.69000000000005</v>
      </c>
    </row>
    <row r="15175" s="489" customFormat="1">
      <c r="B15175" s="546" t="s">
        <v>25273</v>
      </c>
      <c r="C15175" s="548" t="s">
        <v>3657</v>
      </c>
      <c r="D15175" s="541" t="s">
        <v>25274</v>
      </c>
      <c r="E15175" s="549"/>
      <c r="F15175" s="547"/>
    </row>
    <row r="15176" s="489" customFormat="1">
      <c r="B15176" s="546" t="s">
        <v>25275</v>
      </c>
      <c r="C15176" s="548" t="s">
        <v>3657</v>
      </c>
      <c r="D15176" s="541" t="s">
        <v>25276</v>
      </c>
      <c r="E15176" s="549" t="s">
        <v>188</v>
      </c>
      <c r="F15176" s="547">
        <v>1526.8800000000001</v>
      </c>
    </row>
    <row r="15177" s="489" customFormat="1">
      <c r="B15177" s="546" t="s">
        <v>25277</v>
      </c>
      <c r="C15177" s="548" t="s">
        <v>3657</v>
      </c>
      <c r="D15177" s="541" t="s">
        <v>25278</v>
      </c>
      <c r="E15177" s="549" t="s">
        <v>188</v>
      </c>
      <c r="F15177" s="547">
        <v>3463.0799999999999</v>
      </c>
    </row>
    <row r="15178" s="489" customFormat="1">
      <c r="B15178" s="546" t="s">
        <v>25279</v>
      </c>
      <c r="C15178" s="548" t="s">
        <v>3657</v>
      </c>
      <c r="D15178" s="541" t="s">
        <v>25280</v>
      </c>
      <c r="E15178" s="549" t="s">
        <v>188</v>
      </c>
      <c r="F15178" s="547">
        <v>5265.6999999999998</v>
      </c>
    </row>
    <row r="15179" s="489" customFormat="1">
      <c r="B15179" s="546" t="s">
        <v>25281</v>
      </c>
      <c r="C15179" s="548" t="s">
        <v>3657</v>
      </c>
      <c r="D15179" s="541" t="s">
        <v>25282</v>
      </c>
      <c r="E15179" s="549" t="s">
        <v>188</v>
      </c>
      <c r="F15179" s="547">
        <v>7113.75</v>
      </c>
    </row>
    <row r="15180" s="489" customFormat="1">
      <c r="B15180" s="546" t="s">
        <v>25283</v>
      </c>
      <c r="C15180" s="548" t="s">
        <v>3657</v>
      </c>
      <c r="D15180" s="541" t="s">
        <v>25284</v>
      </c>
      <c r="E15180" s="549" t="s">
        <v>188</v>
      </c>
      <c r="F15180" s="547">
        <v>1387.3199999999999</v>
      </c>
    </row>
    <row r="15181" s="489" customFormat="1">
      <c r="B15181" s="546" t="s">
        <v>25285</v>
      </c>
      <c r="C15181" s="548" t="s">
        <v>3657</v>
      </c>
      <c r="D15181" s="541" t="s">
        <v>25286</v>
      </c>
      <c r="E15181" s="549" t="s">
        <v>188</v>
      </c>
      <c r="F15181" s="547">
        <v>2529.0900000000001</v>
      </c>
    </row>
    <row r="15182" s="489" customFormat="1">
      <c r="B15182" s="546" t="s">
        <v>25287</v>
      </c>
      <c r="C15182" s="548" t="s">
        <v>3657</v>
      </c>
      <c r="D15182" s="541" t="s">
        <v>25288</v>
      </c>
      <c r="E15182" s="549" t="s">
        <v>188</v>
      </c>
      <c r="F15182" s="547">
        <v>3497.6100000000001</v>
      </c>
    </row>
    <row r="15183" s="489" customFormat="1">
      <c r="B15183" s="546" t="s">
        <v>25289</v>
      </c>
      <c r="C15183" s="548" t="s">
        <v>3657</v>
      </c>
      <c r="D15183" s="541" t="s">
        <v>25290</v>
      </c>
      <c r="E15183" s="549" t="s">
        <v>188</v>
      </c>
      <c r="F15183" s="547">
        <v>5621.1700000000001</v>
      </c>
    </row>
    <row r="15184" s="489" customFormat="1">
      <c r="B15184" s="546" t="s">
        <v>25291</v>
      </c>
      <c r="C15184" s="548" t="s">
        <v>3657</v>
      </c>
      <c r="D15184" s="541" t="s">
        <v>25292</v>
      </c>
      <c r="E15184" s="549"/>
      <c r="F15184" s="547"/>
    </row>
    <row r="15185" s="489" customFormat="1">
      <c r="B15185" s="546" t="s">
        <v>25293</v>
      </c>
      <c r="C15185" s="548" t="s">
        <v>3657</v>
      </c>
      <c r="D15185" s="541" t="s">
        <v>25294</v>
      </c>
      <c r="E15185" s="549"/>
      <c r="F15185" s="547"/>
    </row>
    <row r="15186" s="489" customFormat="1">
      <c r="B15186" s="546" t="s">
        <v>25295</v>
      </c>
      <c r="C15186" s="548" t="s">
        <v>3657</v>
      </c>
      <c r="D15186" s="541" t="s">
        <v>25296</v>
      </c>
      <c r="E15186" s="549" t="s">
        <v>12625</v>
      </c>
      <c r="F15186" s="547">
        <v>168.34</v>
      </c>
    </row>
    <row r="15187" s="489" customFormat="1">
      <c r="B15187" s="546" t="s">
        <v>25297</v>
      </c>
      <c r="C15187" s="548" t="s">
        <v>3657</v>
      </c>
      <c r="D15187" s="541" t="s">
        <v>25298</v>
      </c>
      <c r="E15187" s="549" t="s">
        <v>12625</v>
      </c>
      <c r="F15187" s="547">
        <v>106.39</v>
      </c>
    </row>
    <row r="15188" s="489" customFormat="1">
      <c r="B15188" s="546" t="s">
        <v>25299</v>
      </c>
      <c r="C15188" s="548" t="s">
        <v>3657</v>
      </c>
      <c r="D15188" s="541" t="s">
        <v>25300</v>
      </c>
      <c r="E15188" s="549" t="s">
        <v>12625</v>
      </c>
      <c r="F15188" s="547">
        <v>142.66</v>
      </c>
    </row>
    <row r="15189" s="489" customFormat="1">
      <c r="B15189" s="546" t="s">
        <v>25301</v>
      </c>
      <c r="C15189" s="548" t="s">
        <v>3657</v>
      </c>
      <c r="D15189" s="541" t="s">
        <v>25302</v>
      </c>
      <c r="E15189" s="549" t="s">
        <v>12625</v>
      </c>
      <c r="F15189" s="547">
        <v>87.170000000000002</v>
      </c>
    </row>
    <row r="15190" s="489" customFormat="1">
      <c r="B15190" s="546" t="s">
        <v>25303</v>
      </c>
      <c r="C15190" s="548" t="s">
        <v>3657</v>
      </c>
      <c r="D15190" s="541" t="s">
        <v>25304</v>
      </c>
      <c r="E15190" s="549" t="s">
        <v>12625</v>
      </c>
      <c r="F15190" s="547">
        <v>198</v>
      </c>
    </row>
    <row r="15191" s="489" customFormat="1">
      <c r="B15191" s="546" t="s">
        <v>25305</v>
      </c>
      <c r="C15191" s="548" t="s">
        <v>3657</v>
      </c>
      <c r="D15191" s="541" t="s">
        <v>25306</v>
      </c>
      <c r="E15191" s="549" t="s">
        <v>12625</v>
      </c>
      <c r="F15191" s="547">
        <v>152.69999999999999</v>
      </c>
    </row>
    <row r="15192" s="489" customFormat="1">
      <c r="B15192" s="546" t="s">
        <v>25307</v>
      </c>
      <c r="C15192" s="548" t="s">
        <v>3657</v>
      </c>
      <c r="D15192" s="541" t="s">
        <v>25308</v>
      </c>
      <c r="E15192" s="549" t="s">
        <v>12625</v>
      </c>
      <c r="F15192" s="547">
        <v>184.62</v>
      </c>
    </row>
    <row r="15193" s="489" customFormat="1">
      <c r="B15193" s="546" t="s">
        <v>25309</v>
      </c>
      <c r="C15193" s="548" t="s">
        <v>3657</v>
      </c>
      <c r="D15193" s="541" t="s">
        <v>25310</v>
      </c>
      <c r="E15193" s="549" t="s">
        <v>12625</v>
      </c>
      <c r="F15193" s="547">
        <v>149.99000000000001</v>
      </c>
    </row>
    <row r="15194" s="489" customFormat="1">
      <c r="B15194" s="546" t="s">
        <v>25311</v>
      </c>
      <c r="C15194" s="548" t="s">
        <v>3657</v>
      </c>
      <c r="D15194" s="541" t="s">
        <v>25312</v>
      </c>
      <c r="E15194" s="549" t="s">
        <v>12625</v>
      </c>
      <c r="F15194" s="547">
        <v>288.19</v>
      </c>
    </row>
    <row r="15195" s="489" customFormat="1">
      <c r="B15195" s="546" t="s">
        <v>25313</v>
      </c>
      <c r="C15195" s="548" t="s">
        <v>3657</v>
      </c>
      <c r="D15195" s="541" t="s">
        <v>25314</v>
      </c>
      <c r="E15195" s="549" t="s">
        <v>12625</v>
      </c>
      <c r="F15195" s="547">
        <v>188.74000000000001</v>
      </c>
    </row>
    <row r="15196" s="489" customFormat="1">
      <c r="B15196" s="546" t="s">
        <v>25315</v>
      </c>
      <c r="C15196" s="548" t="s">
        <v>3657</v>
      </c>
      <c r="D15196" s="541" t="s">
        <v>25316</v>
      </c>
      <c r="E15196" s="549" t="s">
        <v>12625</v>
      </c>
      <c r="F15196" s="547">
        <v>69.670000000000002</v>
      </c>
    </row>
    <row r="15197" s="489" customFormat="1">
      <c r="B15197" s="546" t="s">
        <v>25317</v>
      </c>
      <c r="C15197" s="548" t="s">
        <v>3657</v>
      </c>
      <c r="D15197" s="541" t="s">
        <v>25318</v>
      </c>
      <c r="E15197" s="549" t="s">
        <v>12625</v>
      </c>
      <c r="F15197" s="547">
        <v>51.380000000000003</v>
      </c>
    </row>
    <row r="15198" s="489" customFormat="1">
      <c r="B15198" s="546" t="s">
        <v>25319</v>
      </c>
      <c r="C15198" s="548" t="s">
        <v>3657</v>
      </c>
      <c r="D15198" s="541" t="s">
        <v>25320</v>
      </c>
      <c r="E15198" s="549" t="s">
        <v>12625</v>
      </c>
      <c r="F15198" s="547">
        <v>432.37</v>
      </c>
    </row>
    <row r="15199" s="489" customFormat="1">
      <c r="B15199" s="546" t="s">
        <v>25321</v>
      </c>
      <c r="C15199" s="548" t="s">
        <v>3657</v>
      </c>
      <c r="D15199" s="541" t="s">
        <v>25322</v>
      </c>
      <c r="E15199" s="549" t="s">
        <v>12625</v>
      </c>
      <c r="F15199" s="547">
        <v>290.06999999999999</v>
      </c>
    </row>
    <row r="15200" s="489" customFormat="1">
      <c r="B15200" s="546" t="s">
        <v>25323</v>
      </c>
      <c r="C15200" s="548" t="s">
        <v>3657</v>
      </c>
      <c r="D15200" s="541" t="s">
        <v>25324</v>
      </c>
      <c r="E15200" s="549" t="s">
        <v>12625</v>
      </c>
      <c r="F15200" s="547">
        <v>406.35000000000002</v>
      </c>
    </row>
    <row r="15201" s="489" customFormat="1">
      <c r="B15201" s="546" t="s">
        <v>25325</v>
      </c>
      <c r="C15201" s="548" t="s">
        <v>3657</v>
      </c>
      <c r="D15201" s="541" t="s">
        <v>25326</v>
      </c>
      <c r="E15201" s="549" t="s">
        <v>12625</v>
      </c>
      <c r="F15201" s="547">
        <v>290.70999999999998</v>
      </c>
    </row>
    <row r="15202" s="489" customFormat="1">
      <c r="B15202" s="546" t="s">
        <v>25327</v>
      </c>
      <c r="C15202" s="548" t="s">
        <v>3657</v>
      </c>
      <c r="D15202" s="541" t="s">
        <v>25328</v>
      </c>
      <c r="E15202" s="549" t="s">
        <v>12625</v>
      </c>
      <c r="F15202" s="547">
        <v>437.91000000000003</v>
      </c>
    </row>
    <row r="15203" s="489" customFormat="1">
      <c r="B15203" s="546" t="s">
        <v>25329</v>
      </c>
      <c r="C15203" s="548" t="s">
        <v>3657</v>
      </c>
      <c r="D15203" s="541" t="s">
        <v>25330</v>
      </c>
      <c r="E15203" s="549" t="s">
        <v>12625</v>
      </c>
      <c r="F15203" s="547">
        <v>292.23000000000002</v>
      </c>
    </row>
    <row r="15204" s="489" customFormat="1">
      <c r="B15204" s="546" t="s">
        <v>25331</v>
      </c>
      <c r="C15204" s="548" t="s">
        <v>3657</v>
      </c>
      <c r="D15204" s="541" t="s">
        <v>25332</v>
      </c>
      <c r="E15204" s="549"/>
      <c r="F15204" s="547"/>
    </row>
    <row r="15205" s="489" customFormat="1">
      <c r="B15205" s="546" t="s">
        <v>25333</v>
      </c>
      <c r="C15205" s="548" t="s">
        <v>3657</v>
      </c>
      <c r="D15205" s="541" t="s">
        <v>25334</v>
      </c>
      <c r="E15205" s="549" t="s">
        <v>186</v>
      </c>
      <c r="F15205" s="547">
        <v>16.399999999999999</v>
      </c>
    </row>
    <row r="15206" s="489" customFormat="1">
      <c r="B15206" s="546" t="s">
        <v>25335</v>
      </c>
      <c r="C15206" s="548" t="s">
        <v>3657</v>
      </c>
      <c r="D15206" s="541" t="s">
        <v>25336</v>
      </c>
      <c r="E15206" s="549" t="s">
        <v>186</v>
      </c>
      <c r="F15206" s="547">
        <v>12.83</v>
      </c>
    </row>
    <row r="15207" s="489" customFormat="1">
      <c r="B15207" s="546" t="s">
        <v>25337</v>
      </c>
      <c r="C15207" s="548" t="s">
        <v>3657</v>
      </c>
      <c r="D15207" s="541" t="s">
        <v>25338</v>
      </c>
      <c r="E15207" s="549" t="s">
        <v>186</v>
      </c>
      <c r="F15207" s="547">
        <v>14.369999999999999</v>
      </c>
    </row>
    <row r="15208" s="489" customFormat="1">
      <c r="B15208" s="546" t="s">
        <v>25339</v>
      </c>
      <c r="C15208" s="548" t="s">
        <v>3657</v>
      </c>
      <c r="D15208" s="541" t="s">
        <v>25340</v>
      </c>
      <c r="E15208" s="549" t="s">
        <v>186</v>
      </c>
      <c r="F15208" s="547">
        <v>13.039999999999999</v>
      </c>
    </row>
    <row r="15209" s="489" customFormat="1">
      <c r="B15209" s="546" t="s">
        <v>25341</v>
      </c>
      <c r="C15209" s="548" t="s">
        <v>3657</v>
      </c>
      <c r="D15209" s="541" t="s">
        <v>25342</v>
      </c>
      <c r="E15209" s="549" t="s">
        <v>186</v>
      </c>
      <c r="F15209" s="547">
        <v>10.470000000000001</v>
      </c>
    </row>
    <row r="15210" s="489" customFormat="1">
      <c r="B15210" s="546" t="s">
        <v>25343</v>
      </c>
      <c r="C15210" s="548" t="s">
        <v>3657</v>
      </c>
      <c r="D15210" s="541" t="s">
        <v>25344</v>
      </c>
      <c r="E15210" s="549" t="s">
        <v>186</v>
      </c>
      <c r="F15210" s="547">
        <v>9.4399999999999995</v>
      </c>
    </row>
    <row r="15211" s="489" customFormat="1">
      <c r="B15211" s="546" t="s">
        <v>25345</v>
      </c>
      <c r="C15211" s="548" t="s">
        <v>3657</v>
      </c>
      <c r="D15211" s="541" t="s">
        <v>25346</v>
      </c>
      <c r="E15211" s="549" t="s">
        <v>186</v>
      </c>
      <c r="F15211" s="547">
        <v>8.6400000000000006</v>
      </c>
    </row>
    <row r="15212" s="489" customFormat="1">
      <c r="B15212" s="546" t="s">
        <v>25347</v>
      </c>
      <c r="C15212" s="548" t="s">
        <v>3657</v>
      </c>
      <c r="D15212" s="541" t="s">
        <v>25348</v>
      </c>
      <c r="E15212" s="549" t="s">
        <v>186</v>
      </c>
      <c r="F15212" s="547">
        <v>8.5800000000000001</v>
      </c>
    </row>
    <row r="15213" s="489" customFormat="1">
      <c r="B15213" s="546" t="s">
        <v>25349</v>
      </c>
      <c r="C15213" s="548" t="s">
        <v>3657</v>
      </c>
      <c r="D15213" s="541" t="s">
        <v>25350</v>
      </c>
      <c r="E15213" s="549" t="s">
        <v>186</v>
      </c>
      <c r="F15213" s="547">
        <v>8.5</v>
      </c>
    </row>
    <row r="15214" s="489" customFormat="1">
      <c r="B15214" s="546" t="s">
        <v>25351</v>
      </c>
      <c r="C15214" s="548" t="s">
        <v>3657</v>
      </c>
      <c r="D15214" s="541" t="s">
        <v>25352</v>
      </c>
      <c r="E15214" s="549" t="s">
        <v>186</v>
      </c>
      <c r="F15214" s="547">
        <v>8.4900000000000002</v>
      </c>
    </row>
    <row r="15215" s="489" customFormat="1">
      <c r="B15215" s="546" t="s">
        <v>25353</v>
      </c>
      <c r="C15215" s="548" t="s">
        <v>3657</v>
      </c>
      <c r="D15215" s="541" t="s">
        <v>25354</v>
      </c>
      <c r="E15215" s="549" t="s">
        <v>186</v>
      </c>
      <c r="F15215" s="547">
        <v>9.3900000000000006</v>
      </c>
    </row>
    <row r="15216" s="489" customFormat="1">
      <c r="B15216" s="546" t="s">
        <v>25355</v>
      </c>
      <c r="C15216" s="548" t="s">
        <v>3657</v>
      </c>
      <c r="D15216" s="541" t="s">
        <v>25356</v>
      </c>
      <c r="E15216" s="549" t="s">
        <v>186</v>
      </c>
      <c r="F15216" s="547">
        <v>16.59</v>
      </c>
    </row>
    <row r="15217" s="489" customFormat="1">
      <c r="B15217" s="546" t="s">
        <v>25357</v>
      </c>
      <c r="C15217" s="548" t="s">
        <v>3657</v>
      </c>
      <c r="D15217" s="541" t="s">
        <v>25358</v>
      </c>
      <c r="E15217" s="549" t="s">
        <v>186</v>
      </c>
      <c r="F15217" s="547">
        <v>16.59</v>
      </c>
    </row>
    <row r="15218" s="489" customFormat="1">
      <c r="B15218" s="546" t="s">
        <v>25359</v>
      </c>
      <c r="C15218" s="548" t="s">
        <v>3657</v>
      </c>
      <c r="D15218" s="541" t="s">
        <v>25360</v>
      </c>
      <c r="E15218" s="549" t="s">
        <v>186</v>
      </c>
      <c r="F15218" s="547">
        <v>16.620000000000001</v>
      </c>
    </row>
    <row r="15219" s="489" customFormat="1">
      <c r="B15219" s="546" t="s">
        <v>25361</v>
      </c>
      <c r="C15219" s="548" t="s">
        <v>3657</v>
      </c>
      <c r="D15219" s="541" t="s">
        <v>25362</v>
      </c>
      <c r="E15219" s="549" t="s">
        <v>186</v>
      </c>
      <c r="F15219" s="547">
        <v>14.77</v>
      </c>
    </row>
    <row r="15220" s="489" customFormat="1">
      <c r="B15220" s="546" t="s">
        <v>25363</v>
      </c>
      <c r="C15220" s="548" t="s">
        <v>3657</v>
      </c>
      <c r="D15220" s="541" t="s">
        <v>25364</v>
      </c>
      <c r="E15220" s="549" t="s">
        <v>186</v>
      </c>
      <c r="F15220" s="547">
        <v>11.789999999999999</v>
      </c>
    </row>
    <row r="15221" s="489" customFormat="1">
      <c r="B15221" s="546" t="s">
        <v>25365</v>
      </c>
      <c r="C15221" s="548" t="s">
        <v>3657</v>
      </c>
      <c r="D15221" s="541" t="s">
        <v>25366</v>
      </c>
      <c r="E15221" s="549" t="s">
        <v>186</v>
      </c>
      <c r="F15221" s="547">
        <v>10.49</v>
      </c>
    </row>
    <row r="15222" s="489" customFormat="1">
      <c r="B15222" s="546" t="s">
        <v>25367</v>
      </c>
      <c r="C15222" s="548" t="s">
        <v>3657</v>
      </c>
      <c r="D15222" s="541" t="s">
        <v>25368</v>
      </c>
      <c r="E15222" s="549" t="s">
        <v>186</v>
      </c>
      <c r="F15222" s="547">
        <v>9.4299999999999997</v>
      </c>
    </row>
    <row r="15223" s="489" customFormat="1">
      <c r="B15223" s="546" t="s">
        <v>25369</v>
      </c>
      <c r="C15223" s="548" t="s">
        <v>3657</v>
      </c>
      <c r="D15223" s="541" t="s">
        <v>25370</v>
      </c>
      <c r="E15223" s="549" t="s">
        <v>186</v>
      </c>
      <c r="F15223" s="547">
        <v>9.1400000000000006</v>
      </c>
    </row>
    <row r="15224" s="489" customFormat="1">
      <c r="B15224" s="546" t="s">
        <v>25371</v>
      </c>
      <c r="C15224" s="548" t="s">
        <v>3657</v>
      </c>
      <c r="D15224" s="541" t="s">
        <v>25372</v>
      </c>
      <c r="E15224" s="549" t="s">
        <v>186</v>
      </c>
      <c r="F15224" s="547">
        <v>8.8900000000000006</v>
      </c>
    </row>
    <row r="15225" s="489" customFormat="1">
      <c r="B15225" s="546" t="s">
        <v>25373</v>
      </c>
      <c r="C15225" s="548" t="s">
        <v>3657</v>
      </c>
      <c r="D15225" s="541" t="s">
        <v>25374</v>
      </c>
      <c r="E15225" s="549" t="s">
        <v>186</v>
      </c>
      <c r="F15225" s="547">
        <v>8.5</v>
      </c>
    </row>
    <row r="15226" s="489" customFormat="1">
      <c r="B15226" s="546" t="s">
        <v>25375</v>
      </c>
      <c r="C15226" s="548" t="s">
        <v>3657</v>
      </c>
      <c r="D15226" s="541" t="s">
        <v>25376</v>
      </c>
      <c r="E15226" s="549" t="s">
        <v>186</v>
      </c>
      <c r="F15226" s="547">
        <v>9.4000000000000004</v>
      </c>
    </row>
    <row r="15227" s="489" customFormat="1">
      <c r="B15227" s="546" t="s">
        <v>25377</v>
      </c>
      <c r="C15227" s="548" t="s">
        <v>3657</v>
      </c>
      <c r="D15227" s="541" t="s">
        <v>25378</v>
      </c>
      <c r="E15227" s="549"/>
      <c r="F15227" s="547"/>
    </row>
    <row r="15228" s="489" customFormat="1">
      <c r="B15228" s="546" t="s">
        <v>25379</v>
      </c>
      <c r="C15228" s="548" t="s">
        <v>3657</v>
      </c>
      <c r="D15228" s="541" t="s">
        <v>25380</v>
      </c>
      <c r="E15228" s="549" t="s">
        <v>186</v>
      </c>
      <c r="F15228" s="547">
        <v>11.08</v>
      </c>
    </row>
    <row r="15229" s="489" customFormat="1">
      <c r="B15229" s="546" t="s">
        <v>25381</v>
      </c>
      <c r="C15229" s="548" t="s">
        <v>3657</v>
      </c>
      <c r="D15229" s="541" t="s">
        <v>25382</v>
      </c>
      <c r="E15229" s="549" t="s">
        <v>186</v>
      </c>
      <c r="F15229" s="547">
        <v>10.75</v>
      </c>
    </row>
    <row r="15230" s="489" customFormat="1">
      <c r="B15230" s="546" t="s">
        <v>25383</v>
      </c>
      <c r="C15230" s="548" t="s">
        <v>3657</v>
      </c>
      <c r="D15230" s="541" t="s">
        <v>25384</v>
      </c>
      <c r="E15230" s="549" t="s">
        <v>186</v>
      </c>
      <c r="F15230" s="547">
        <v>10.4</v>
      </c>
    </row>
    <row r="15231" s="489" customFormat="1">
      <c r="B15231" s="546" t="s">
        <v>25385</v>
      </c>
      <c r="C15231" s="548" t="s">
        <v>3657</v>
      </c>
      <c r="D15231" s="541" t="s">
        <v>25386</v>
      </c>
      <c r="E15231" s="549" t="s">
        <v>186</v>
      </c>
      <c r="F15231" s="547">
        <v>12.82</v>
      </c>
    </row>
    <row r="15232" s="489" customFormat="1">
      <c r="B15232" s="546" t="s">
        <v>25387</v>
      </c>
      <c r="C15232" s="548" t="s">
        <v>3657</v>
      </c>
      <c r="D15232" s="541" t="s">
        <v>25388</v>
      </c>
      <c r="E15232" s="549" t="s">
        <v>186</v>
      </c>
      <c r="F15232" s="547">
        <v>12.15</v>
      </c>
    </row>
    <row r="15233" s="489" customFormat="1">
      <c r="B15233" s="546" t="s">
        <v>25389</v>
      </c>
      <c r="C15233" s="548" t="s">
        <v>3657</v>
      </c>
      <c r="D15233" s="541" t="s">
        <v>25390</v>
      </c>
      <c r="E15233" s="549" t="s">
        <v>186</v>
      </c>
      <c r="F15233" s="547">
        <v>11.220000000000001</v>
      </c>
    </row>
    <row r="15234" s="489" customFormat="1">
      <c r="B15234" s="546" t="s">
        <v>25391</v>
      </c>
      <c r="C15234" s="548" t="s">
        <v>3657</v>
      </c>
      <c r="D15234" s="541" t="s">
        <v>25392</v>
      </c>
      <c r="E15234" s="549" t="s">
        <v>186</v>
      </c>
      <c r="F15234" s="547">
        <v>10.140000000000001</v>
      </c>
    </row>
    <row r="15235" s="489" customFormat="1">
      <c r="B15235" s="546" t="s">
        <v>25393</v>
      </c>
      <c r="C15235" s="548" t="s">
        <v>3657</v>
      </c>
      <c r="D15235" s="541" t="s">
        <v>25394</v>
      </c>
      <c r="E15235" s="549" t="s">
        <v>186</v>
      </c>
      <c r="F15235" s="547">
        <v>10.050000000000001</v>
      </c>
    </row>
    <row r="15236" s="489" customFormat="1">
      <c r="B15236" s="546" t="s">
        <v>25395</v>
      </c>
      <c r="C15236" s="548" t="s">
        <v>3657</v>
      </c>
      <c r="D15236" s="541" t="s">
        <v>25396</v>
      </c>
      <c r="E15236" s="549" t="s">
        <v>186</v>
      </c>
      <c r="F15236" s="547">
        <v>9.9600000000000009</v>
      </c>
    </row>
    <row r="15237" s="489" customFormat="1">
      <c r="B15237" s="546" t="s">
        <v>25397</v>
      </c>
      <c r="C15237" s="548" t="s">
        <v>3657</v>
      </c>
      <c r="D15237" s="541" t="s">
        <v>25398</v>
      </c>
      <c r="E15237" s="549" t="s">
        <v>186</v>
      </c>
      <c r="F15237" s="547">
        <v>11.81</v>
      </c>
    </row>
    <row r="15238" s="489" customFormat="1">
      <c r="B15238" s="546" t="s">
        <v>25399</v>
      </c>
      <c r="C15238" s="548" t="s">
        <v>3657</v>
      </c>
      <c r="D15238" s="541" t="s">
        <v>25400</v>
      </c>
      <c r="E15238" s="549" t="s">
        <v>186</v>
      </c>
      <c r="F15238" s="547">
        <v>10.779999999999999</v>
      </c>
    </row>
    <row r="15239" s="489" customFormat="1">
      <c r="B15239" s="546" t="s">
        <v>25401</v>
      </c>
      <c r="C15239" s="548" t="s">
        <v>3657</v>
      </c>
      <c r="D15239" s="541" t="s">
        <v>25402</v>
      </c>
      <c r="E15239" s="549" t="s">
        <v>186</v>
      </c>
      <c r="F15239" s="547">
        <v>10.210000000000001</v>
      </c>
    </row>
    <row r="15240" s="489" customFormat="1">
      <c r="B15240" s="546" t="s">
        <v>25403</v>
      </c>
      <c r="C15240" s="548" t="s">
        <v>3657</v>
      </c>
      <c r="D15240" s="541" t="s">
        <v>25404</v>
      </c>
      <c r="E15240" s="549" t="s">
        <v>186</v>
      </c>
      <c r="F15240" s="547">
        <v>10.01</v>
      </c>
    </row>
    <row r="15241" s="489" customFormat="1">
      <c r="B15241" s="546" t="s">
        <v>25405</v>
      </c>
      <c r="C15241" s="548" t="s">
        <v>3657</v>
      </c>
      <c r="D15241" s="541" t="s">
        <v>25406</v>
      </c>
      <c r="E15241" s="549" t="s">
        <v>186</v>
      </c>
      <c r="F15241" s="547">
        <v>11.81</v>
      </c>
    </row>
    <row r="15242" s="489" customFormat="1">
      <c r="B15242" s="546" t="s">
        <v>25407</v>
      </c>
      <c r="C15242" s="548" t="s">
        <v>3657</v>
      </c>
      <c r="D15242" s="541" t="s">
        <v>25408</v>
      </c>
      <c r="E15242" s="549"/>
      <c r="F15242" s="547"/>
    </row>
    <row r="15243" s="489" customFormat="1">
      <c r="B15243" s="546" t="s">
        <v>25409</v>
      </c>
      <c r="C15243" s="548" t="s">
        <v>3657</v>
      </c>
      <c r="D15243" s="541" t="s">
        <v>25410</v>
      </c>
      <c r="E15243" s="549" t="s">
        <v>12626</v>
      </c>
      <c r="F15243" s="547">
        <v>697.10000000000002</v>
      </c>
    </row>
    <row r="15244" s="489" customFormat="1">
      <c r="B15244" s="546" t="s">
        <v>25411</v>
      </c>
      <c r="C15244" s="548" t="s">
        <v>3657</v>
      </c>
      <c r="D15244" s="541" t="s">
        <v>25412</v>
      </c>
      <c r="E15244" s="549" t="s">
        <v>12626</v>
      </c>
      <c r="F15244" s="547">
        <v>706.79999999999995</v>
      </c>
    </row>
    <row r="15245" s="489" customFormat="1">
      <c r="B15245" s="546" t="s">
        <v>25413</v>
      </c>
      <c r="C15245" s="548" t="s">
        <v>3657</v>
      </c>
      <c r="D15245" s="541" t="s">
        <v>25414</v>
      </c>
      <c r="E15245" s="549" t="s">
        <v>12626</v>
      </c>
      <c r="F15245" s="547">
        <v>717.73000000000002</v>
      </c>
    </row>
    <row r="15246" s="489" customFormat="1">
      <c r="B15246" s="546" t="s">
        <v>25415</v>
      </c>
      <c r="C15246" s="548" t="s">
        <v>3657</v>
      </c>
      <c r="D15246" s="541" t="s">
        <v>25416</v>
      </c>
      <c r="E15246" s="549" t="s">
        <v>12626</v>
      </c>
      <c r="F15246" s="547">
        <v>769.60000000000002</v>
      </c>
    </row>
    <row r="15247" s="489" customFormat="1">
      <c r="B15247" s="546" t="s">
        <v>25417</v>
      </c>
      <c r="C15247" s="548" t="s">
        <v>3657</v>
      </c>
      <c r="D15247" s="541" t="s">
        <v>25418</v>
      </c>
      <c r="E15247" s="549"/>
      <c r="F15247" s="547"/>
    </row>
    <row r="15248" s="489" customFormat="1">
      <c r="B15248" s="546" t="s">
        <v>25419</v>
      </c>
      <c r="C15248" s="548" t="s">
        <v>3657</v>
      </c>
      <c r="D15248" s="541" t="s">
        <v>25420</v>
      </c>
      <c r="E15248" s="549" t="s">
        <v>12626</v>
      </c>
      <c r="F15248" s="547">
        <v>622.21000000000004</v>
      </c>
    </row>
    <row r="15249" s="489" customFormat="1">
      <c r="B15249" s="546" t="s">
        <v>25421</v>
      </c>
      <c r="C15249" s="548" t="s">
        <v>3657</v>
      </c>
      <c r="D15249" s="541" t="s">
        <v>25422</v>
      </c>
      <c r="E15249" s="549" t="s">
        <v>12626</v>
      </c>
      <c r="F15249" s="547">
        <v>633.21000000000004</v>
      </c>
    </row>
    <row r="15250" s="489" customFormat="1">
      <c r="B15250" s="546" t="s">
        <v>25423</v>
      </c>
      <c r="C15250" s="548" t="s">
        <v>3657</v>
      </c>
      <c r="D15250" s="541" t="s">
        <v>25424</v>
      </c>
      <c r="E15250" s="549" t="s">
        <v>12626</v>
      </c>
      <c r="F15250" s="547">
        <v>655.21000000000004</v>
      </c>
    </row>
    <row r="15251" s="489" customFormat="1">
      <c r="B15251" s="546" t="s">
        <v>25425</v>
      </c>
      <c r="C15251" s="548" t="s">
        <v>3657</v>
      </c>
      <c r="D15251" s="541" t="s">
        <v>25426</v>
      </c>
      <c r="E15251" s="549" t="s">
        <v>12626</v>
      </c>
      <c r="F15251" s="547">
        <v>710.21000000000004</v>
      </c>
    </row>
    <row r="15252" s="489" customFormat="1">
      <c r="B15252" s="546" t="s">
        <v>25427</v>
      </c>
      <c r="C15252" s="548" t="s">
        <v>3657</v>
      </c>
      <c r="D15252" s="541" t="s">
        <v>25428</v>
      </c>
      <c r="E15252" s="549"/>
      <c r="F15252" s="547"/>
    </row>
    <row r="15253" s="489" customFormat="1">
      <c r="B15253" s="546" t="s">
        <v>25429</v>
      </c>
      <c r="C15253" s="548" t="s">
        <v>3657</v>
      </c>
      <c r="D15253" s="541" t="s">
        <v>25430</v>
      </c>
      <c r="E15253" s="549" t="s">
        <v>12626</v>
      </c>
      <c r="F15253" s="547">
        <v>590.34000000000003</v>
      </c>
    </row>
    <row r="15254" s="489" customFormat="1">
      <c r="B15254" s="546" t="s">
        <v>25431</v>
      </c>
      <c r="C15254" s="548" t="s">
        <v>3657</v>
      </c>
      <c r="D15254" s="541" t="s">
        <v>25432</v>
      </c>
      <c r="E15254" s="549" t="s">
        <v>12626</v>
      </c>
      <c r="F15254" s="547">
        <v>601.34000000000003</v>
      </c>
    </row>
    <row r="15255" s="489" customFormat="1">
      <c r="B15255" s="546" t="s">
        <v>25433</v>
      </c>
      <c r="C15255" s="548" t="s">
        <v>3657</v>
      </c>
      <c r="D15255" s="541" t="s">
        <v>25434</v>
      </c>
      <c r="E15255" s="549" t="s">
        <v>12626</v>
      </c>
      <c r="F15255" s="547">
        <v>623.34000000000003</v>
      </c>
    </row>
    <row r="15256" s="489" customFormat="1">
      <c r="B15256" s="546" t="s">
        <v>25435</v>
      </c>
      <c r="C15256" s="548" t="s">
        <v>3657</v>
      </c>
      <c r="D15256" s="541" t="s">
        <v>25436</v>
      </c>
      <c r="E15256" s="549" t="s">
        <v>12626</v>
      </c>
      <c r="F15256" s="547">
        <v>678.34000000000003</v>
      </c>
    </row>
    <row r="15257" s="489" customFormat="1">
      <c r="B15257" s="546" t="s">
        <v>25437</v>
      </c>
      <c r="C15257" s="548" t="s">
        <v>3657</v>
      </c>
      <c r="D15257" s="541" t="s">
        <v>25438</v>
      </c>
      <c r="E15257" s="549"/>
      <c r="F15257" s="547"/>
    </row>
    <row r="15258" s="489" customFormat="1">
      <c r="B15258" s="546" t="s">
        <v>25439</v>
      </c>
      <c r="C15258" s="548" t="s">
        <v>3657</v>
      </c>
      <c r="D15258" s="541" t="s">
        <v>25440</v>
      </c>
      <c r="E15258" s="549" t="s">
        <v>12625</v>
      </c>
      <c r="F15258" s="547">
        <v>159.78</v>
      </c>
    </row>
    <row r="15259" s="489" customFormat="1">
      <c r="B15259" s="546" t="s">
        <v>25441</v>
      </c>
      <c r="C15259" s="548" t="s">
        <v>3657</v>
      </c>
      <c r="D15259" s="541" t="s">
        <v>25442</v>
      </c>
      <c r="E15259" s="549" t="s">
        <v>12625</v>
      </c>
      <c r="F15259" s="547">
        <v>200.16</v>
      </c>
    </row>
    <row r="15260" s="489" customFormat="1">
      <c r="B15260" s="546" t="s">
        <v>25443</v>
      </c>
      <c r="C15260" s="548" t="s">
        <v>3657</v>
      </c>
      <c r="D15260" s="541" t="s">
        <v>25444</v>
      </c>
      <c r="E15260" s="549" t="s">
        <v>12625</v>
      </c>
      <c r="F15260" s="547">
        <v>223.47</v>
      </c>
    </row>
    <row r="15261" s="489" customFormat="1">
      <c r="B15261" s="546" t="s">
        <v>25445</v>
      </c>
      <c r="C15261" s="548" t="s">
        <v>3657</v>
      </c>
      <c r="D15261" s="541" t="s">
        <v>25446</v>
      </c>
      <c r="E15261" s="549" t="s">
        <v>12625</v>
      </c>
      <c r="F15261" s="547">
        <v>339.00999999999999</v>
      </c>
    </row>
    <row r="15262" s="489" customFormat="1">
      <c r="B15262" s="546" t="s">
        <v>25447</v>
      </c>
      <c r="C15262" s="548" t="s">
        <v>3657</v>
      </c>
      <c r="D15262" s="541" t="s">
        <v>25448</v>
      </c>
      <c r="E15262" s="549"/>
      <c r="F15262" s="547"/>
    </row>
    <row r="15263" s="489" customFormat="1">
      <c r="B15263" s="546" t="s">
        <v>25449</v>
      </c>
      <c r="C15263" s="548" t="s">
        <v>3657</v>
      </c>
      <c r="D15263" s="541" t="s">
        <v>25450</v>
      </c>
      <c r="E15263" s="549"/>
      <c r="F15263" s="547"/>
    </row>
    <row r="15264" s="489" customFormat="1">
      <c r="B15264" s="546" t="s">
        <v>25451</v>
      </c>
      <c r="C15264" s="548" t="s">
        <v>3657</v>
      </c>
      <c r="D15264" s="541" t="s">
        <v>25452</v>
      </c>
      <c r="E15264" s="549" t="s">
        <v>12625</v>
      </c>
      <c r="F15264" s="547">
        <v>75.400000000000006</v>
      </c>
    </row>
    <row r="15265" s="489" customFormat="1">
      <c r="B15265" s="546" t="s">
        <v>25453</v>
      </c>
      <c r="C15265" s="548" t="s">
        <v>3657</v>
      </c>
      <c r="D15265" s="541" t="s">
        <v>25454</v>
      </c>
      <c r="E15265" s="549" t="s">
        <v>12625</v>
      </c>
      <c r="F15265" s="547">
        <v>138.75</v>
      </c>
    </row>
    <row r="15266" s="489" customFormat="1">
      <c r="B15266" s="546" t="s">
        <v>25455</v>
      </c>
      <c r="C15266" s="548" t="s">
        <v>3657</v>
      </c>
      <c r="D15266" s="541" t="s">
        <v>25456</v>
      </c>
      <c r="E15266" s="549" t="s">
        <v>12625</v>
      </c>
      <c r="F15266" s="547">
        <v>248.25999999999999</v>
      </c>
    </row>
    <row r="15267" s="489" customFormat="1">
      <c r="B15267" s="546" t="s">
        <v>25457</v>
      </c>
      <c r="C15267" s="548" t="s">
        <v>3657</v>
      </c>
      <c r="D15267" s="541" t="s">
        <v>25458</v>
      </c>
      <c r="E15267" s="549" t="s">
        <v>12625</v>
      </c>
      <c r="F15267" s="547">
        <v>79.640000000000001</v>
      </c>
    </row>
    <row r="15268" s="489" customFormat="1">
      <c r="B15268" s="546" t="s">
        <v>25459</v>
      </c>
      <c r="C15268" s="548" t="s">
        <v>3657</v>
      </c>
      <c r="D15268" s="541" t="s">
        <v>25460</v>
      </c>
      <c r="E15268" s="549" t="s">
        <v>12625</v>
      </c>
      <c r="F15268" s="547">
        <v>147.22</v>
      </c>
    </row>
    <row r="15269" s="489" customFormat="1">
      <c r="B15269" s="546" t="s">
        <v>25461</v>
      </c>
      <c r="C15269" s="548" t="s">
        <v>3657</v>
      </c>
      <c r="D15269" s="541" t="s">
        <v>25462</v>
      </c>
      <c r="E15269" s="549" t="s">
        <v>12625</v>
      </c>
      <c r="F15269" s="547">
        <v>258.85000000000002</v>
      </c>
    </row>
    <row r="15270" s="489" customFormat="1">
      <c r="B15270" s="546" t="s">
        <v>25463</v>
      </c>
      <c r="C15270" s="548" t="s">
        <v>3657</v>
      </c>
      <c r="D15270" s="541" t="s">
        <v>25464</v>
      </c>
      <c r="E15270" s="549"/>
      <c r="F15270" s="547"/>
    </row>
    <row r="15271" s="489" customFormat="1">
      <c r="B15271" s="546" t="s">
        <v>25465</v>
      </c>
      <c r="C15271" s="548" t="s">
        <v>3657</v>
      </c>
      <c r="D15271" s="541" t="s">
        <v>25466</v>
      </c>
      <c r="E15271" s="549" t="s">
        <v>12625</v>
      </c>
      <c r="F15271" s="547">
        <v>56.5</v>
      </c>
    </row>
    <row r="15272" s="489" customFormat="1">
      <c r="B15272" s="546" t="s">
        <v>25467</v>
      </c>
      <c r="C15272" s="548" t="s">
        <v>3657</v>
      </c>
      <c r="D15272" s="541" t="s">
        <v>25468</v>
      </c>
      <c r="E15272" s="549" t="s">
        <v>12625</v>
      </c>
      <c r="F15272" s="547">
        <v>72.120000000000005</v>
      </c>
    </row>
    <row r="15273" s="489" customFormat="1">
      <c r="B15273" s="546" t="s">
        <v>25469</v>
      </c>
      <c r="C15273" s="548" t="s">
        <v>3657</v>
      </c>
      <c r="D15273" s="541" t="s">
        <v>25470</v>
      </c>
      <c r="E15273" s="549" t="s">
        <v>12625</v>
      </c>
      <c r="F15273" s="547">
        <v>91.090000000000003</v>
      </c>
    </row>
    <row r="15274" s="489" customFormat="1">
      <c r="B15274" s="546" t="s">
        <v>25471</v>
      </c>
      <c r="C15274" s="548" t="s">
        <v>3657</v>
      </c>
      <c r="D15274" s="541" t="s">
        <v>25472</v>
      </c>
      <c r="E15274" s="549" t="s">
        <v>12625</v>
      </c>
      <c r="F15274" s="547">
        <v>134.12</v>
      </c>
    </row>
    <row r="15275" s="489" customFormat="1">
      <c r="B15275" s="546" t="s">
        <v>25473</v>
      </c>
      <c r="C15275" s="548" t="s">
        <v>3657</v>
      </c>
      <c r="D15275" s="541" t="s">
        <v>25474</v>
      </c>
      <c r="E15275" s="549"/>
      <c r="F15275" s="547"/>
    </row>
    <row r="15276" s="489" customFormat="1">
      <c r="B15276" s="546" t="s">
        <v>25475</v>
      </c>
      <c r="C15276" s="548" t="s">
        <v>3657</v>
      </c>
      <c r="D15276" s="541" t="s">
        <v>25476</v>
      </c>
      <c r="E15276" s="549" t="s">
        <v>12625</v>
      </c>
      <c r="F15276" s="547">
        <v>65.769999999999996</v>
      </c>
    </row>
    <row r="15277" s="489" customFormat="1">
      <c r="B15277" s="546" t="s">
        <v>25477</v>
      </c>
      <c r="C15277" s="548" t="s">
        <v>3657</v>
      </c>
      <c r="D15277" s="541" t="s">
        <v>25478</v>
      </c>
      <c r="E15277" s="549" t="s">
        <v>12625</v>
      </c>
      <c r="F15277" s="547">
        <v>74.680000000000007</v>
      </c>
    </row>
    <row r="15278" s="489" customFormat="1">
      <c r="B15278" s="546" t="s">
        <v>25479</v>
      </c>
      <c r="C15278" s="548" t="s">
        <v>3657</v>
      </c>
      <c r="D15278" s="541" t="s">
        <v>25480</v>
      </c>
      <c r="E15278" s="549" t="s">
        <v>12625</v>
      </c>
      <c r="F15278" s="547">
        <v>87.930000000000007</v>
      </c>
    </row>
    <row r="15279" s="489" customFormat="1">
      <c r="B15279" s="546" t="s">
        <v>25481</v>
      </c>
      <c r="C15279" s="548" t="s">
        <v>3657</v>
      </c>
      <c r="D15279" s="541" t="s">
        <v>25482</v>
      </c>
      <c r="E15279" s="549" t="s">
        <v>12625</v>
      </c>
      <c r="F15279" s="547">
        <v>70.849999999999994</v>
      </c>
    </row>
    <row r="15280" s="489" customFormat="1">
      <c r="B15280" s="546" t="s">
        <v>25483</v>
      </c>
      <c r="C15280" s="548" t="s">
        <v>3657</v>
      </c>
      <c r="D15280" s="541" t="s">
        <v>25484</v>
      </c>
      <c r="E15280" s="549" t="s">
        <v>12625</v>
      </c>
      <c r="F15280" s="547">
        <v>81.040000000000006</v>
      </c>
    </row>
    <row r="15281" s="489" customFormat="1">
      <c r="B15281" s="546" t="s">
        <v>25485</v>
      </c>
      <c r="C15281" s="548" t="s">
        <v>3657</v>
      </c>
      <c r="D15281" s="541" t="s">
        <v>25486</v>
      </c>
      <c r="E15281" s="549" t="s">
        <v>12625</v>
      </c>
      <c r="F15281" s="547">
        <v>94.290000000000006</v>
      </c>
    </row>
    <row r="15282" s="489" customFormat="1">
      <c r="B15282" s="546" t="s">
        <v>25487</v>
      </c>
      <c r="C15282" s="548" t="s">
        <v>3657</v>
      </c>
      <c r="D15282" s="541" t="s">
        <v>25488</v>
      </c>
      <c r="E15282" s="549"/>
      <c r="F15282" s="547"/>
    </row>
    <row r="15283" s="489" customFormat="1">
      <c r="B15283" s="546" t="s">
        <v>25489</v>
      </c>
      <c r="C15283" s="548" t="s">
        <v>3657</v>
      </c>
      <c r="D15283" s="541" t="s">
        <v>25490</v>
      </c>
      <c r="E15283" s="549" t="s">
        <v>12625</v>
      </c>
      <c r="F15283" s="547">
        <v>72.950000000000003</v>
      </c>
    </row>
    <row r="15284" s="489" customFormat="1">
      <c r="B15284" s="546" t="s">
        <v>25491</v>
      </c>
      <c r="C15284" s="548" t="s">
        <v>3657</v>
      </c>
      <c r="D15284" s="541" t="s">
        <v>25492</v>
      </c>
      <c r="E15284" s="549" t="s">
        <v>12625</v>
      </c>
      <c r="F15284" s="547">
        <v>83.140000000000001</v>
      </c>
    </row>
    <row r="15285" s="489" customFormat="1">
      <c r="B15285" s="546" t="s">
        <v>25493</v>
      </c>
      <c r="C15285" s="548" t="s">
        <v>3657</v>
      </c>
      <c r="D15285" s="541" t="s">
        <v>25494</v>
      </c>
      <c r="E15285" s="549" t="s">
        <v>12625</v>
      </c>
      <c r="F15285" s="547">
        <v>97.959999999999994</v>
      </c>
    </row>
    <row r="15286" s="489" customFormat="1">
      <c r="B15286" s="546" t="s">
        <v>25495</v>
      </c>
      <c r="C15286" s="548" t="s">
        <v>3657</v>
      </c>
      <c r="D15286" s="541" t="s">
        <v>25496</v>
      </c>
      <c r="E15286" s="549"/>
      <c r="F15286" s="547"/>
    </row>
    <row r="15287" s="489" customFormat="1">
      <c r="B15287" s="546" t="s">
        <v>25497</v>
      </c>
      <c r="C15287" s="548" t="s">
        <v>3657</v>
      </c>
      <c r="D15287" s="541" t="s">
        <v>25498</v>
      </c>
      <c r="E15287" s="549" t="s">
        <v>12625</v>
      </c>
      <c r="F15287" s="547">
        <v>1363.0699999999999</v>
      </c>
    </row>
    <row r="15288" s="489" customFormat="1">
      <c r="B15288" s="546" t="s">
        <v>25499</v>
      </c>
      <c r="C15288" s="548" t="s">
        <v>3657</v>
      </c>
      <c r="D15288" s="541" t="s">
        <v>25500</v>
      </c>
      <c r="E15288" s="549" t="s">
        <v>12625</v>
      </c>
      <c r="F15288" s="547">
        <v>733.51999999999998</v>
      </c>
    </row>
    <row r="15289" s="489" customFormat="1">
      <c r="B15289" s="546" t="s">
        <v>25501</v>
      </c>
      <c r="C15289" s="548" t="s">
        <v>3657</v>
      </c>
      <c r="D15289" s="541" t="s">
        <v>25502</v>
      </c>
      <c r="E15289" s="549" t="s">
        <v>12625</v>
      </c>
      <c r="F15289" s="547">
        <v>327.06999999999999</v>
      </c>
    </row>
    <row r="15290" s="489" customFormat="1">
      <c r="B15290" s="546" t="s">
        <v>25503</v>
      </c>
      <c r="C15290" s="548" t="s">
        <v>3657</v>
      </c>
      <c r="D15290" s="541" t="s">
        <v>25504</v>
      </c>
      <c r="E15290" s="549" t="s">
        <v>12625</v>
      </c>
      <c r="F15290" s="547">
        <v>836.13999999999999</v>
      </c>
    </row>
    <row r="15291" s="489" customFormat="1">
      <c r="B15291" s="546" t="s">
        <v>25505</v>
      </c>
      <c r="C15291" s="548" t="s">
        <v>3657</v>
      </c>
      <c r="D15291" s="541" t="s">
        <v>25506</v>
      </c>
      <c r="E15291" s="549"/>
      <c r="F15291" s="547"/>
    </row>
    <row r="15292" s="489" customFormat="1">
      <c r="B15292" s="546" t="s">
        <v>25507</v>
      </c>
      <c r="C15292" s="548" t="s">
        <v>3657</v>
      </c>
      <c r="D15292" s="541" t="s">
        <v>25508</v>
      </c>
      <c r="E15292" s="549" t="s">
        <v>12625</v>
      </c>
      <c r="F15292" s="547">
        <v>55.520000000000003</v>
      </c>
    </row>
    <row r="15293" s="489" customFormat="1">
      <c r="B15293" s="546" t="s">
        <v>25509</v>
      </c>
      <c r="C15293" s="548" t="s">
        <v>3657</v>
      </c>
      <c r="D15293" s="541" t="s">
        <v>25510</v>
      </c>
      <c r="E15293" s="549" t="s">
        <v>188</v>
      </c>
      <c r="F15293" s="547">
        <v>516.08000000000004</v>
      </c>
    </row>
    <row r="15294" s="489" customFormat="1">
      <c r="B15294" s="546" t="s">
        <v>25511</v>
      </c>
      <c r="C15294" s="548" t="s">
        <v>3657</v>
      </c>
      <c r="D15294" s="541" t="s">
        <v>25512</v>
      </c>
      <c r="E15294" s="549"/>
      <c r="F15294" s="547"/>
    </row>
    <row r="15295" s="489" customFormat="1">
      <c r="B15295" s="546" t="s">
        <v>25513</v>
      </c>
      <c r="C15295" s="548" t="s">
        <v>3657</v>
      </c>
      <c r="D15295" s="541" t="s">
        <v>25514</v>
      </c>
      <c r="E15295" s="549" t="s">
        <v>143</v>
      </c>
      <c r="F15295" s="547">
        <v>68.200000000000003</v>
      </c>
    </row>
    <row r="15296" s="489" customFormat="1">
      <c r="B15296" s="546" t="s">
        <v>25515</v>
      </c>
      <c r="C15296" s="548" t="s">
        <v>3657</v>
      </c>
      <c r="D15296" s="541" t="s">
        <v>25516</v>
      </c>
      <c r="E15296" s="549" t="s">
        <v>143</v>
      </c>
      <c r="F15296" s="547">
        <v>80.579999999999998</v>
      </c>
    </row>
    <row r="15297" s="489" customFormat="1">
      <c r="B15297" s="546" t="s">
        <v>25517</v>
      </c>
      <c r="C15297" s="548" t="s">
        <v>3657</v>
      </c>
      <c r="D15297" s="541" t="s">
        <v>25518</v>
      </c>
      <c r="E15297" s="549" t="s">
        <v>143</v>
      </c>
      <c r="F15297" s="547">
        <v>92.599999999999994</v>
      </c>
    </row>
    <row r="15298" s="489" customFormat="1">
      <c r="B15298" s="546" t="s">
        <v>25519</v>
      </c>
      <c r="C15298" s="548" t="s">
        <v>3657</v>
      </c>
      <c r="D15298" s="541" t="s">
        <v>25520</v>
      </c>
      <c r="E15298" s="549"/>
      <c r="F15298" s="547"/>
    </row>
    <row r="15299" s="489" customFormat="1">
      <c r="B15299" s="546" t="s">
        <v>25521</v>
      </c>
      <c r="C15299" s="548" t="s">
        <v>3657</v>
      </c>
      <c r="D15299" s="541" t="s">
        <v>25522</v>
      </c>
      <c r="E15299" s="549" t="s">
        <v>143</v>
      </c>
      <c r="F15299" s="547">
        <v>431.66000000000003</v>
      </c>
    </row>
    <row r="15300" s="489" customFormat="1">
      <c r="B15300" s="546" t="s">
        <v>25523</v>
      </c>
      <c r="C15300" s="548" t="s">
        <v>3657</v>
      </c>
      <c r="D15300" s="541" t="s">
        <v>25524</v>
      </c>
      <c r="E15300" s="549"/>
      <c r="F15300" s="547"/>
    </row>
    <row r="15301" s="489" customFormat="1">
      <c r="B15301" s="546" t="s">
        <v>25525</v>
      </c>
      <c r="C15301" s="548" t="s">
        <v>3657</v>
      </c>
      <c r="D15301" s="541" t="s">
        <v>25526</v>
      </c>
      <c r="E15301" s="549" t="s">
        <v>143</v>
      </c>
      <c r="F15301" s="547">
        <v>294.14999999999998</v>
      </c>
    </row>
    <row r="15302" s="489" customFormat="1">
      <c r="B15302" s="546" t="s">
        <v>25527</v>
      </c>
      <c r="C15302" s="548" t="s">
        <v>3657</v>
      </c>
      <c r="D15302" s="541" t="s">
        <v>25528</v>
      </c>
      <c r="E15302" s="549" t="s">
        <v>143</v>
      </c>
      <c r="F15302" s="547">
        <v>370.75999999999999</v>
      </c>
    </row>
    <row r="15303" s="489" customFormat="1">
      <c r="B15303" s="546" t="s">
        <v>25529</v>
      </c>
      <c r="C15303" s="548" t="s">
        <v>3657</v>
      </c>
      <c r="D15303" s="541" t="s">
        <v>25530</v>
      </c>
      <c r="E15303" s="549" t="s">
        <v>143</v>
      </c>
      <c r="F15303" s="547">
        <v>569.50999999999999</v>
      </c>
    </row>
    <row r="15304" s="489" customFormat="1">
      <c r="B15304" s="546" t="s">
        <v>25531</v>
      </c>
      <c r="C15304" s="548" t="s">
        <v>3657</v>
      </c>
      <c r="D15304" s="541" t="s">
        <v>25532</v>
      </c>
      <c r="E15304" s="549" t="s">
        <v>143</v>
      </c>
      <c r="F15304" s="547">
        <v>669.44000000000005</v>
      </c>
    </row>
    <row r="15305" s="489" customFormat="1">
      <c r="B15305" s="546" t="s">
        <v>25533</v>
      </c>
      <c r="C15305" s="548" t="s">
        <v>3657</v>
      </c>
      <c r="D15305" s="541" t="s">
        <v>25534</v>
      </c>
      <c r="E15305" s="549"/>
      <c r="F15305" s="547"/>
    </row>
    <row r="15306" s="489" customFormat="1">
      <c r="B15306" s="546" t="s">
        <v>25535</v>
      </c>
      <c r="C15306" s="548" t="s">
        <v>3657</v>
      </c>
      <c r="D15306" s="541" t="s">
        <v>25536</v>
      </c>
      <c r="E15306" s="549" t="s">
        <v>143</v>
      </c>
      <c r="F15306" s="547">
        <v>29.359999999999999</v>
      </c>
    </row>
    <row r="15307" s="489" customFormat="1">
      <c r="B15307" s="546" t="s">
        <v>25537</v>
      </c>
      <c r="C15307" s="548" t="s">
        <v>3657</v>
      </c>
      <c r="D15307" s="541" t="s">
        <v>25538</v>
      </c>
      <c r="E15307" s="549"/>
      <c r="F15307" s="547"/>
    </row>
    <row r="15308" s="489" customFormat="1">
      <c r="B15308" s="546" t="s">
        <v>25539</v>
      </c>
      <c r="C15308" s="548" t="s">
        <v>3657</v>
      </c>
      <c r="D15308" s="541" t="s">
        <v>25540</v>
      </c>
      <c r="E15308" s="549"/>
      <c r="F15308" s="547"/>
    </row>
    <row r="15309" s="489" customFormat="1">
      <c r="B15309" s="546" t="s">
        <v>25541</v>
      </c>
      <c r="C15309" s="548" t="s">
        <v>3657</v>
      </c>
      <c r="D15309" s="541" t="s">
        <v>25542</v>
      </c>
      <c r="E15309" s="549" t="s">
        <v>12625</v>
      </c>
      <c r="F15309" s="547">
        <v>149.30000000000001</v>
      </c>
    </row>
    <row r="15310" s="489" customFormat="1">
      <c r="B15310" s="546" t="s">
        <v>25543</v>
      </c>
      <c r="C15310" s="548" t="s">
        <v>3657</v>
      </c>
      <c r="D15310" s="541" t="s">
        <v>25544</v>
      </c>
      <c r="E15310" s="549" t="s">
        <v>12625</v>
      </c>
      <c r="F15310" s="547">
        <v>78.129999999999995</v>
      </c>
    </row>
    <row r="15311" s="489" customFormat="1">
      <c r="B15311" s="546" t="s">
        <v>25545</v>
      </c>
      <c r="C15311" s="548" t="s">
        <v>3657</v>
      </c>
      <c r="D15311" s="541" t="s">
        <v>25546</v>
      </c>
      <c r="E15311" s="549" t="s">
        <v>12625</v>
      </c>
      <c r="F15311" s="547">
        <v>55.640000000000001</v>
      </c>
    </row>
    <row r="15312" s="489" customFormat="1">
      <c r="B15312" s="546" t="s">
        <v>25547</v>
      </c>
      <c r="C15312" s="548" t="s">
        <v>3657</v>
      </c>
      <c r="D15312" s="541" t="s">
        <v>25548</v>
      </c>
      <c r="E15312" s="549"/>
      <c r="F15312" s="547"/>
    </row>
    <row r="15313" s="489" customFormat="1">
      <c r="B15313" s="546" t="s">
        <v>25549</v>
      </c>
      <c r="C15313" s="548" t="s">
        <v>3657</v>
      </c>
      <c r="D15313" s="541" t="s">
        <v>25550</v>
      </c>
      <c r="E15313" s="549" t="s">
        <v>143</v>
      </c>
      <c r="F15313" s="547">
        <v>54.229999999999997</v>
      </c>
    </row>
    <row r="15314" s="489" customFormat="1">
      <c r="B15314" s="546" t="s">
        <v>25551</v>
      </c>
      <c r="C15314" s="548" t="s">
        <v>3657</v>
      </c>
      <c r="D15314" s="541" t="s">
        <v>25552</v>
      </c>
      <c r="E15314" s="549" t="s">
        <v>143</v>
      </c>
      <c r="F15314" s="547">
        <v>44.340000000000003</v>
      </c>
    </row>
    <row r="15315" s="489" customFormat="1">
      <c r="B15315" s="546" t="s">
        <v>25553</v>
      </c>
      <c r="C15315" s="548" t="s">
        <v>3657</v>
      </c>
      <c r="D15315" s="541" t="s">
        <v>25554</v>
      </c>
      <c r="E15315" s="549" t="s">
        <v>143</v>
      </c>
      <c r="F15315" s="547">
        <v>27.670000000000002</v>
      </c>
    </row>
    <row r="15316" s="489" customFormat="1">
      <c r="B15316" s="546" t="s">
        <v>25555</v>
      </c>
      <c r="C15316" s="548" t="s">
        <v>3657</v>
      </c>
      <c r="D15316" s="541" t="s">
        <v>25556</v>
      </c>
      <c r="E15316" s="549" t="s">
        <v>143</v>
      </c>
      <c r="F15316" s="547">
        <v>22.989999999999998</v>
      </c>
    </row>
    <row r="15317" s="489" customFormat="1">
      <c r="B15317" s="546" t="s">
        <v>25557</v>
      </c>
      <c r="C15317" s="548" t="s">
        <v>3657</v>
      </c>
      <c r="D15317" s="541" t="s">
        <v>25558</v>
      </c>
      <c r="E15317" s="549" t="s">
        <v>143</v>
      </c>
      <c r="F15317" s="547">
        <v>6.1799999999999997</v>
      </c>
    </row>
    <row r="15318" s="489" customFormat="1">
      <c r="B15318" s="546" t="s">
        <v>25559</v>
      </c>
      <c r="C15318" s="548" t="s">
        <v>3657</v>
      </c>
      <c r="D15318" s="541" t="s">
        <v>25560</v>
      </c>
      <c r="E15318" s="549"/>
      <c r="F15318" s="547"/>
    </row>
    <row r="15319" s="489" customFormat="1">
      <c r="B15319" s="546" t="s">
        <v>25561</v>
      </c>
      <c r="C15319" s="548" t="s">
        <v>3657</v>
      </c>
      <c r="D15319" s="541" t="s">
        <v>25562</v>
      </c>
      <c r="E15319" s="549" t="s">
        <v>12625</v>
      </c>
      <c r="F15319" s="547">
        <v>82.829999999999998</v>
      </c>
    </row>
    <row r="15320" s="489" customFormat="1">
      <c r="B15320" s="546" t="s">
        <v>25563</v>
      </c>
      <c r="C15320" s="548" t="s">
        <v>3657</v>
      </c>
      <c r="D15320" s="541" t="s">
        <v>25564</v>
      </c>
      <c r="E15320" s="549" t="s">
        <v>12625</v>
      </c>
      <c r="F15320" s="547">
        <v>118.36</v>
      </c>
    </row>
    <row r="15321" s="489" customFormat="1">
      <c r="B15321" s="546" t="s">
        <v>25565</v>
      </c>
      <c r="C15321" s="548" t="s">
        <v>3657</v>
      </c>
      <c r="D15321" s="541" t="s">
        <v>25566</v>
      </c>
      <c r="E15321" s="549" t="s">
        <v>12625</v>
      </c>
      <c r="F15321" s="547">
        <v>95.260000000000005</v>
      </c>
    </row>
    <row r="15322" s="489" customFormat="1">
      <c r="B15322" s="546" t="s">
        <v>25567</v>
      </c>
      <c r="C15322" s="548" t="s">
        <v>3657</v>
      </c>
      <c r="D15322" s="541" t="s">
        <v>25568</v>
      </c>
      <c r="E15322" s="549"/>
      <c r="F15322" s="547"/>
    </row>
    <row r="15323" s="489" customFormat="1">
      <c r="B15323" s="546" t="s">
        <v>25569</v>
      </c>
      <c r="C15323" s="548" t="s">
        <v>3657</v>
      </c>
      <c r="D15323" s="541" t="s">
        <v>25570</v>
      </c>
      <c r="E15323" s="549" t="s">
        <v>12625</v>
      </c>
      <c r="F15323" s="547">
        <v>34.770000000000003</v>
      </c>
    </row>
    <row r="15324" s="489" customFormat="1">
      <c r="B15324" s="546" t="s">
        <v>25571</v>
      </c>
      <c r="C15324" s="548" t="s">
        <v>3657</v>
      </c>
      <c r="D15324" s="541" t="s">
        <v>25572</v>
      </c>
      <c r="E15324" s="549" t="s">
        <v>12625</v>
      </c>
      <c r="F15324" s="547">
        <v>42.43</v>
      </c>
    </row>
    <row r="15325" s="489" customFormat="1">
      <c r="B15325" s="546" t="s">
        <v>25573</v>
      </c>
      <c r="C15325" s="548" t="s">
        <v>3657</v>
      </c>
      <c r="D15325" s="541" t="s">
        <v>25574</v>
      </c>
      <c r="E15325" s="549" t="s">
        <v>12625</v>
      </c>
      <c r="F15325" s="547">
        <v>71.969999999999999</v>
      </c>
    </row>
    <row r="15326" s="489" customFormat="1">
      <c r="B15326" s="546" t="s">
        <v>25575</v>
      </c>
      <c r="C15326" s="548" t="s">
        <v>3657</v>
      </c>
      <c r="D15326" s="541" t="s">
        <v>25576</v>
      </c>
      <c r="E15326" s="549"/>
      <c r="F15326" s="547"/>
    </row>
    <row r="15327" s="489" customFormat="1">
      <c r="B15327" s="546" t="s">
        <v>25577</v>
      </c>
      <c r="C15327" s="548" t="s">
        <v>3657</v>
      </c>
      <c r="D15327" s="541" t="s">
        <v>25578</v>
      </c>
      <c r="E15327" s="549" t="s">
        <v>12625</v>
      </c>
      <c r="F15327" s="547">
        <v>48.32</v>
      </c>
    </row>
    <row r="15328" s="489" customFormat="1">
      <c r="B15328" s="546" t="s">
        <v>25579</v>
      </c>
      <c r="C15328" s="548" t="s">
        <v>3657</v>
      </c>
      <c r="D15328" s="541" t="s">
        <v>25580</v>
      </c>
      <c r="E15328" s="549"/>
      <c r="F15328" s="547"/>
    </row>
    <row r="15329" s="489" customFormat="1">
      <c r="B15329" s="546" t="s">
        <v>25581</v>
      </c>
      <c r="C15329" s="548" t="s">
        <v>3657</v>
      </c>
      <c r="D15329" s="541" t="s">
        <v>25582</v>
      </c>
      <c r="E15329" s="549" t="s">
        <v>143</v>
      </c>
      <c r="F15329" s="547">
        <v>34.329999999999998</v>
      </c>
    </row>
    <row r="15330" s="489" customFormat="1">
      <c r="B15330" s="546" t="s">
        <v>25583</v>
      </c>
      <c r="C15330" s="548" t="s">
        <v>3657</v>
      </c>
      <c r="D15330" s="541" t="s">
        <v>25584</v>
      </c>
      <c r="E15330" s="549" t="s">
        <v>143</v>
      </c>
      <c r="F15330" s="547">
        <v>61.409999999999997</v>
      </c>
    </row>
    <row r="15331" s="489" customFormat="1">
      <c r="B15331" s="546" t="s">
        <v>25585</v>
      </c>
      <c r="C15331" s="548" t="s">
        <v>3657</v>
      </c>
      <c r="D15331" s="541" t="s">
        <v>25586</v>
      </c>
      <c r="E15331" s="549" t="s">
        <v>143</v>
      </c>
      <c r="F15331" s="547">
        <v>64.370000000000005</v>
      </c>
    </row>
    <row r="15332" s="489" customFormat="1">
      <c r="B15332" s="546" t="s">
        <v>25587</v>
      </c>
      <c r="C15332" s="548" t="s">
        <v>3657</v>
      </c>
      <c r="D15332" s="541" t="s">
        <v>16764</v>
      </c>
      <c r="E15332" s="549"/>
      <c r="F15332" s="547"/>
    </row>
    <row r="15333" s="489" customFormat="1">
      <c r="B15333" s="546" t="s">
        <v>25588</v>
      </c>
      <c r="C15333" s="548" t="s">
        <v>3657</v>
      </c>
      <c r="D15333" s="541" t="s">
        <v>25589</v>
      </c>
      <c r="E15333" s="549" t="s">
        <v>12625</v>
      </c>
      <c r="F15333" s="547">
        <v>178.44999999999999</v>
      </c>
    </row>
    <row r="15334" s="489" customFormat="1">
      <c r="B15334" s="546" t="s">
        <v>25590</v>
      </c>
      <c r="C15334" s="548" t="s">
        <v>3657</v>
      </c>
      <c r="D15334" s="541" t="s">
        <v>25591</v>
      </c>
      <c r="E15334" s="549" t="s">
        <v>12625</v>
      </c>
      <c r="F15334" s="547">
        <v>99.700000000000003</v>
      </c>
    </row>
    <row r="15335" s="489" customFormat="1">
      <c r="B15335" s="546" t="s">
        <v>25592</v>
      </c>
      <c r="C15335" s="548" t="s">
        <v>3657</v>
      </c>
      <c r="D15335" s="541" t="s">
        <v>16755</v>
      </c>
      <c r="E15335" s="549"/>
      <c r="F15335" s="547"/>
    </row>
    <row r="15336" s="489" customFormat="1">
      <c r="B15336" s="546" t="s">
        <v>25593</v>
      </c>
      <c r="C15336" s="548" t="s">
        <v>3657</v>
      </c>
      <c r="D15336" s="541" t="s">
        <v>25594</v>
      </c>
      <c r="E15336" s="549" t="s">
        <v>12625</v>
      </c>
      <c r="F15336" s="547">
        <v>111.55</v>
      </c>
    </row>
    <row r="15337" s="489" customFormat="1">
      <c r="B15337" s="546" t="s">
        <v>25595</v>
      </c>
      <c r="C15337" s="548" t="s">
        <v>3657</v>
      </c>
      <c r="D15337" s="541" t="s">
        <v>25596</v>
      </c>
      <c r="E15337" s="549" t="s">
        <v>12625</v>
      </c>
      <c r="F15337" s="547">
        <v>67.030000000000001</v>
      </c>
    </row>
    <row r="15338" s="489" customFormat="1">
      <c r="B15338" s="546" t="s">
        <v>25597</v>
      </c>
      <c r="C15338" s="548" t="s">
        <v>3657</v>
      </c>
      <c r="D15338" s="541" t="s">
        <v>25598</v>
      </c>
      <c r="E15338" s="549"/>
      <c r="F15338" s="547"/>
    </row>
    <row r="15339" s="489" customFormat="1">
      <c r="B15339" s="546" t="s">
        <v>25599</v>
      </c>
      <c r="C15339" s="548" t="s">
        <v>3657</v>
      </c>
      <c r="D15339" s="541" t="s">
        <v>25600</v>
      </c>
      <c r="E15339" s="549" t="s">
        <v>12625</v>
      </c>
      <c r="F15339" s="547">
        <v>75</v>
      </c>
    </row>
    <row r="15340" s="489" customFormat="1">
      <c r="B15340" s="546" t="s">
        <v>25601</v>
      </c>
      <c r="C15340" s="548" t="s">
        <v>3657</v>
      </c>
      <c r="D15340" s="541" t="s">
        <v>25602</v>
      </c>
      <c r="E15340" s="549"/>
      <c r="F15340" s="547"/>
    </row>
    <row r="15341" s="489" customFormat="1">
      <c r="B15341" s="546" t="s">
        <v>25603</v>
      </c>
      <c r="C15341" s="548" t="s">
        <v>3657</v>
      </c>
      <c r="D15341" s="541" t="s">
        <v>25604</v>
      </c>
      <c r="E15341" s="549" t="s">
        <v>143</v>
      </c>
      <c r="F15341" s="547">
        <v>71.719999999999999</v>
      </c>
    </row>
    <row r="15342" s="489" customFormat="1">
      <c r="B15342" s="546" t="s">
        <v>25605</v>
      </c>
      <c r="C15342" s="548" t="s">
        <v>3657</v>
      </c>
      <c r="D15342" s="541" t="s">
        <v>25606</v>
      </c>
      <c r="E15342" s="549" t="s">
        <v>143</v>
      </c>
      <c r="F15342" s="547">
        <v>99.549999999999997</v>
      </c>
    </row>
    <row r="15343" s="489" customFormat="1">
      <c r="B15343" s="546" t="s">
        <v>25607</v>
      </c>
      <c r="C15343" s="548" t="s">
        <v>3657</v>
      </c>
      <c r="D15343" s="541" t="s">
        <v>25608</v>
      </c>
      <c r="E15343" s="549" t="s">
        <v>143</v>
      </c>
      <c r="F15343" s="547">
        <v>124.06</v>
      </c>
    </row>
    <row r="15344" s="489" customFormat="1">
      <c r="B15344" s="546" t="s">
        <v>25609</v>
      </c>
      <c r="C15344" s="548" t="s">
        <v>3657</v>
      </c>
      <c r="D15344" s="541" t="s">
        <v>25610</v>
      </c>
      <c r="E15344" s="549" t="s">
        <v>143</v>
      </c>
      <c r="F15344" s="547">
        <v>138.74000000000001</v>
      </c>
    </row>
    <row r="15345" s="489" customFormat="1">
      <c r="B15345" s="546" t="s">
        <v>25611</v>
      </c>
      <c r="C15345" s="548" t="s">
        <v>3657</v>
      </c>
      <c r="D15345" s="541" t="s">
        <v>25612</v>
      </c>
      <c r="E15345" s="549" t="s">
        <v>143</v>
      </c>
      <c r="F15345" s="547">
        <v>177.81999999999999</v>
      </c>
    </row>
    <row r="15346" s="489" customFormat="1">
      <c r="B15346" s="546" t="s">
        <v>25613</v>
      </c>
      <c r="C15346" s="548" t="s">
        <v>3657</v>
      </c>
      <c r="D15346" s="541" t="s">
        <v>25614</v>
      </c>
      <c r="E15346" s="549" t="s">
        <v>143</v>
      </c>
      <c r="F15346" s="547">
        <v>61</v>
      </c>
    </row>
    <row r="15347" s="489" customFormat="1">
      <c r="B15347" s="546" t="s">
        <v>25615</v>
      </c>
      <c r="C15347" s="548" t="s">
        <v>3657</v>
      </c>
      <c r="D15347" s="541" t="s">
        <v>25616</v>
      </c>
      <c r="E15347" s="549" t="s">
        <v>143</v>
      </c>
      <c r="F15347" s="547">
        <v>83.340000000000003</v>
      </c>
    </row>
    <row r="15348" s="489" customFormat="1">
      <c r="B15348" s="546" t="s">
        <v>25617</v>
      </c>
      <c r="C15348" s="548" t="s">
        <v>3657</v>
      </c>
      <c r="D15348" s="541" t="s">
        <v>25618</v>
      </c>
      <c r="E15348" s="549" t="s">
        <v>143</v>
      </c>
      <c r="F15348" s="547">
        <v>102.66</v>
      </c>
    </row>
    <row r="15349" s="489" customFormat="1">
      <c r="B15349" s="546" t="s">
        <v>25619</v>
      </c>
      <c r="C15349" s="548" t="s">
        <v>3657</v>
      </c>
      <c r="D15349" s="541" t="s">
        <v>25620</v>
      </c>
      <c r="E15349" s="549" t="s">
        <v>143</v>
      </c>
      <c r="F15349" s="547">
        <v>114.41</v>
      </c>
    </row>
    <row r="15350" s="489" customFormat="1">
      <c r="B15350" s="546" t="s">
        <v>25621</v>
      </c>
      <c r="C15350" s="548" t="s">
        <v>3657</v>
      </c>
      <c r="D15350" s="541" t="s">
        <v>25622</v>
      </c>
      <c r="E15350" s="549" t="s">
        <v>143</v>
      </c>
      <c r="F15350" s="547">
        <v>145.40000000000001</v>
      </c>
    </row>
    <row r="15351" s="489" customFormat="1">
      <c r="B15351" s="546" t="s">
        <v>25623</v>
      </c>
      <c r="C15351" s="548" t="s">
        <v>3657</v>
      </c>
      <c r="D15351" s="541" t="s">
        <v>25624</v>
      </c>
      <c r="E15351" s="549" t="s">
        <v>143</v>
      </c>
      <c r="F15351" s="547">
        <v>55.060000000000002</v>
      </c>
    </row>
    <row r="15352" s="489" customFormat="1">
      <c r="B15352" s="546" t="s">
        <v>25625</v>
      </c>
      <c r="C15352" s="548" t="s">
        <v>3657</v>
      </c>
      <c r="D15352" s="541" t="s">
        <v>25626</v>
      </c>
      <c r="E15352" s="549" t="s">
        <v>143</v>
      </c>
      <c r="F15352" s="547">
        <v>74.349999999999994</v>
      </c>
    </row>
    <row r="15353" s="489" customFormat="1">
      <c r="B15353" s="546" t="s">
        <v>25627</v>
      </c>
      <c r="C15353" s="548" t="s">
        <v>3657</v>
      </c>
      <c r="D15353" s="541" t="s">
        <v>25628</v>
      </c>
      <c r="E15353" s="549" t="s">
        <v>143</v>
      </c>
      <c r="F15353" s="547">
        <v>90.799999999999997</v>
      </c>
    </row>
    <row r="15354" s="489" customFormat="1">
      <c r="B15354" s="546" t="s">
        <v>25629</v>
      </c>
      <c r="C15354" s="548" t="s">
        <v>3657</v>
      </c>
      <c r="D15354" s="541" t="s">
        <v>25630</v>
      </c>
      <c r="E15354" s="549" t="s">
        <v>143</v>
      </c>
      <c r="F15354" s="547">
        <v>100.92</v>
      </c>
    </row>
    <row r="15355" s="489" customFormat="1">
      <c r="B15355" s="546" t="s">
        <v>25631</v>
      </c>
      <c r="C15355" s="548" t="s">
        <v>3657</v>
      </c>
      <c r="D15355" s="541" t="s">
        <v>25632</v>
      </c>
      <c r="E15355" s="549" t="s">
        <v>143</v>
      </c>
      <c r="F15355" s="547">
        <v>127.42</v>
      </c>
    </row>
    <row r="15356" s="489" customFormat="1">
      <c r="B15356" s="546" t="s">
        <v>25633</v>
      </c>
      <c r="C15356" s="548" t="s">
        <v>3657</v>
      </c>
      <c r="D15356" s="541" t="s">
        <v>25634</v>
      </c>
      <c r="E15356" s="549"/>
      <c r="F15356" s="547"/>
    </row>
    <row r="15357" s="489" customFormat="1">
      <c r="B15357" s="546" t="s">
        <v>25635</v>
      </c>
      <c r="C15357" s="548" t="s">
        <v>3657</v>
      </c>
      <c r="D15357" s="541" t="s">
        <v>25636</v>
      </c>
      <c r="E15357" s="549" t="s">
        <v>143</v>
      </c>
      <c r="F15357" s="547">
        <v>27.789999999999999</v>
      </c>
    </row>
    <row r="15358" s="489" customFormat="1">
      <c r="B15358" s="546" t="s">
        <v>25637</v>
      </c>
      <c r="C15358" s="548" t="s">
        <v>3657</v>
      </c>
      <c r="D15358" s="541" t="s">
        <v>25638</v>
      </c>
      <c r="E15358" s="549" t="s">
        <v>143</v>
      </c>
      <c r="F15358" s="547">
        <v>32.43</v>
      </c>
    </row>
    <row r="15359" s="489" customFormat="1">
      <c r="B15359" s="546" t="s">
        <v>25639</v>
      </c>
      <c r="C15359" s="548" t="s">
        <v>3657</v>
      </c>
      <c r="D15359" s="541" t="s">
        <v>25640</v>
      </c>
      <c r="E15359" s="549" t="s">
        <v>143</v>
      </c>
      <c r="F15359" s="547">
        <v>37.149999999999999</v>
      </c>
    </row>
    <row r="15360" s="489" customFormat="1">
      <c r="B15360" s="546" t="s">
        <v>25641</v>
      </c>
      <c r="C15360" s="548" t="s">
        <v>3657</v>
      </c>
      <c r="D15360" s="541" t="s">
        <v>25642</v>
      </c>
      <c r="E15360" s="549" t="s">
        <v>143</v>
      </c>
      <c r="F15360" s="547">
        <v>44.630000000000003</v>
      </c>
    </row>
    <row r="15361" s="489" customFormat="1">
      <c r="B15361" s="546" t="s">
        <v>25643</v>
      </c>
      <c r="C15361" s="548" t="s">
        <v>3657</v>
      </c>
      <c r="D15361" s="541" t="s">
        <v>25644</v>
      </c>
      <c r="E15361" s="549" t="s">
        <v>143</v>
      </c>
      <c r="F15361" s="547">
        <v>25.09</v>
      </c>
    </row>
    <row r="15362" s="489" customFormat="1">
      <c r="B15362" s="546" t="s">
        <v>25645</v>
      </c>
      <c r="C15362" s="548" t="s">
        <v>3657</v>
      </c>
      <c r="D15362" s="541" t="s">
        <v>25646</v>
      </c>
      <c r="E15362" s="549" t="s">
        <v>143</v>
      </c>
      <c r="F15362" s="547">
        <v>28.829999999999998</v>
      </c>
    </row>
    <row r="15363" s="489" customFormat="1">
      <c r="B15363" s="546" t="s">
        <v>25647</v>
      </c>
      <c r="C15363" s="548" t="s">
        <v>3657</v>
      </c>
      <c r="D15363" s="541" t="s">
        <v>25648</v>
      </c>
      <c r="E15363" s="549" t="s">
        <v>143</v>
      </c>
      <c r="F15363" s="547">
        <v>32.649999999999999</v>
      </c>
    </row>
    <row r="15364" s="489" customFormat="1">
      <c r="B15364" s="546" t="s">
        <v>25649</v>
      </c>
      <c r="C15364" s="548" t="s">
        <v>3657</v>
      </c>
      <c r="D15364" s="541" t="s">
        <v>25650</v>
      </c>
      <c r="E15364" s="549" t="s">
        <v>143</v>
      </c>
      <c r="F15364" s="547">
        <v>38.689999999999998</v>
      </c>
    </row>
    <row r="15365" s="489" customFormat="1">
      <c r="B15365" s="546" t="s">
        <v>25651</v>
      </c>
      <c r="C15365" s="548" t="s">
        <v>3657</v>
      </c>
      <c r="D15365" s="541" t="s">
        <v>25652</v>
      </c>
      <c r="E15365" s="549"/>
      <c r="F15365" s="547"/>
    </row>
    <row r="15366" s="489" customFormat="1">
      <c r="B15366" s="546" t="s">
        <v>25653</v>
      </c>
      <c r="C15366" s="548" t="s">
        <v>3657</v>
      </c>
      <c r="D15366" s="541" t="s">
        <v>25654</v>
      </c>
      <c r="E15366" s="549"/>
      <c r="F15366" s="547"/>
    </row>
    <row r="15367" s="489" customFormat="1">
      <c r="B15367" s="546" t="s">
        <v>25655</v>
      </c>
      <c r="C15367" s="548" t="s">
        <v>3657</v>
      </c>
      <c r="D15367" s="541" t="s">
        <v>25656</v>
      </c>
      <c r="E15367" s="549" t="s">
        <v>143</v>
      </c>
      <c r="F15367" s="547">
        <v>90.459999999999994</v>
      </c>
    </row>
    <row r="15368" s="489" customFormat="1">
      <c r="B15368" s="546" t="s">
        <v>25657</v>
      </c>
      <c r="C15368" s="548" t="s">
        <v>3657</v>
      </c>
      <c r="D15368" s="541" t="s">
        <v>25658</v>
      </c>
      <c r="E15368" s="549" t="s">
        <v>143</v>
      </c>
      <c r="F15368" s="547">
        <v>16.460000000000001</v>
      </c>
    </row>
    <row r="15369" s="489" customFormat="1">
      <c r="B15369" s="546" t="s">
        <v>25659</v>
      </c>
      <c r="C15369" s="548" t="s">
        <v>3657</v>
      </c>
      <c r="D15369" s="541" t="s">
        <v>25660</v>
      </c>
      <c r="E15369" s="549" t="s">
        <v>143</v>
      </c>
      <c r="F15369" s="547">
        <v>42.619999999999997</v>
      </c>
    </row>
    <row r="15370" s="489" customFormat="1">
      <c r="B15370" s="546" t="s">
        <v>25661</v>
      </c>
      <c r="C15370" s="548" t="s">
        <v>3657</v>
      </c>
      <c r="D15370" s="541" t="s">
        <v>16280</v>
      </c>
      <c r="E15370" s="549"/>
      <c r="F15370" s="547"/>
    </row>
    <row r="15371" s="489" customFormat="1">
      <c r="B15371" s="546" t="s">
        <v>25662</v>
      </c>
      <c r="C15371" s="548" t="s">
        <v>3657</v>
      </c>
      <c r="D15371" s="541" t="s">
        <v>25663</v>
      </c>
      <c r="E15371" s="549" t="s">
        <v>12625</v>
      </c>
      <c r="F15371" s="547">
        <v>49.520000000000003</v>
      </c>
    </row>
    <row r="15372" s="489" customFormat="1">
      <c r="B15372" s="546" t="s">
        <v>25664</v>
      </c>
      <c r="C15372" s="548" t="s">
        <v>3657</v>
      </c>
      <c r="D15372" s="541" t="s">
        <v>25665</v>
      </c>
      <c r="E15372" s="549"/>
      <c r="F15372" s="547"/>
    </row>
    <row r="15373" s="489" customFormat="1">
      <c r="B15373" s="546" t="s">
        <v>25666</v>
      </c>
      <c r="C15373" s="548" t="s">
        <v>3657</v>
      </c>
      <c r="D15373" s="541" t="s">
        <v>25667</v>
      </c>
      <c r="E15373" s="549" t="s">
        <v>12625</v>
      </c>
      <c r="F15373" s="547">
        <v>40.939999999999998</v>
      </c>
    </row>
    <row r="15374" s="489" customFormat="1">
      <c r="B15374" s="546" t="s">
        <v>25668</v>
      </c>
      <c r="C15374" s="548" t="s">
        <v>3657</v>
      </c>
      <c r="D15374" s="541" t="s">
        <v>25669</v>
      </c>
      <c r="E15374" s="549" t="s">
        <v>12625</v>
      </c>
      <c r="F15374" s="547">
        <v>50.770000000000003</v>
      </c>
    </row>
    <row r="15375" s="489" customFormat="1">
      <c r="B15375" s="546" t="s">
        <v>25670</v>
      </c>
      <c r="C15375" s="548" t="s">
        <v>3657</v>
      </c>
      <c r="D15375" s="541" t="s">
        <v>25671</v>
      </c>
      <c r="E15375" s="549"/>
      <c r="F15375" s="547"/>
    </row>
    <row r="15376" s="489" customFormat="1">
      <c r="B15376" s="546" t="s">
        <v>25672</v>
      </c>
      <c r="C15376" s="548" t="s">
        <v>3657</v>
      </c>
      <c r="D15376" s="541" t="s">
        <v>25673</v>
      </c>
      <c r="E15376" s="549" t="s">
        <v>12625</v>
      </c>
      <c r="F15376" s="547">
        <v>37.039999999999999</v>
      </c>
    </row>
    <row r="15377" s="489" customFormat="1">
      <c r="B15377" s="546" t="s">
        <v>25674</v>
      </c>
      <c r="C15377" s="548" t="s">
        <v>3657</v>
      </c>
      <c r="D15377" s="541" t="s">
        <v>25675</v>
      </c>
      <c r="E15377" s="549" t="s">
        <v>12625</v>
      </c>
      <c r="F15377" s="547">
        <v>42.979999999999997</v>
      </c>
    </row>
    <row r="15378" s="489" customFormat="1">
      <c r="B15378" s="546" t="s">
        <v>25676</v>
      </c>
      <c r="C15378" s="548" t="s">
        <v>3657</v>
      </c>
      <c r="D15378" s="541" t="s">
        <v>25677</v>
      </c>
      <c r="E15378" s="549"/>
      <c r="F15378" s="547"/>
    </row>
    <row r="15379" s="489" customFormat="1">
      <c r="B15379" s="546" t="s">
        <v>25678</v>
      </c>
      <c r="C15379" s="548" t="s">
        <v>3657</v>
      </c>
      <c r="D15379" s="541" t="s">
        <v>25679</v>
      </c>
      <c r="E15379" s="549" t="s">
        <v>12625</v>
      </c>
      <c r="F15379" s="547">
        <v>119.92</v>
      </c>
    </row>
    <row r="15380" s="489" customFormat="1">
      <c r="B15380" s="546" t="s">
        <v>25680</v>
      </c>
      <c r="C15380" s="548" t="s">
        <v>3657</v>
      </c>
      <c r="D15380" s="541" t="s">
        <v>25681</v>
      </c>
      <c r="E15380" s="549" t="s">
        <v>12625</v>
      </c>
      <c r="F15380" s="547">
        <v>35.020000000000003</v>
      </c>
    </row>
    <row r="15381" s="489" customFormat="1">
      <c r="B15381" s="546" t="s">
        <v>25682</v>
      </c>
      <c r="C15381" s="548" t="s">
        <v>3657</v>
      </c>
      <c r="D15381" s="541" t="s">
        <v>25683</v>
      </c>
      <c r="E15381" s="549" t="s">
        <v>12625</v>
      </c>
      <c r="F15381" s="547">
        <v>24.449999999999999</v>
      </c>
    </row>
    <row r="15382" s="489" customFormat="1">
      <c r="B15382" s="546" t="s">
        <v>25684</v>
      </c>
      <c r="C15382" s="548" t="s">
        <v>3657</v>
      </c>
      <c r="D15382" s="541" t="s">
        <v>25685</v>
      </c>
      <c r="E15382" s="549" t="s">
        <v>12625</v>
      </c>
      <c r="F15382" s="547">
        <v>42.469999999999999</v>
      </c>
    </row>
    <row r="15383" s="489" customFormat="1">
      <c r="B15383" s="546" t="s">
        <v>25686</v>
      </c>
      <c r="C15383" s="548" t="s">
        <v>3657</v>
      </c>
      <c r="D15383" s="541" t="s">
        <v>25687</v>
      </c>
      <c r="E15383" s="549" t="s">
        <v>12625</v>
      </c>
      <c r="F15383" s="547">
        <v>35.939999999999998</v>
      </c>
    </row>
    <row r="15384" s="489" customFormat="1">
      <c r="B15384" s="546" t="s">
        <v>25688</v>
      </c>
      <c r="C15384" s="548" t="s">
        <v>3657</v>
      </c>
      <c r="D15384" s="541" t="s">
        <v>25689</v>
      </c>
      <c r="E15384" s="549"/>
      <c r="F15384" s="547"/>
    </row>
    <row r="15385" s="489" customFormat="1">
      <c r="B15385" s="546" t="s">
        <v>25690</v>
      </c>
      <c r="C15385" s="548" t="s">
        <v>3657</v>
      </c>
      <c r="D15385" s="541" t="s">
        <v>25691</v>
      </c>
      <c r="E15385" s="549" t="s">
        <v>12625</v>
      </c>
      <c r="F15385" s="547">
        <v>84.269999999999996</v>
      </c>
    </row>
    <row r="15386" s="489" customFormat="1">
      <c r="B15386" s="546" t="s">
        <v>25692</v>
      </c>
      <c r="C15386" s="548" t="s">
        <v>3657</v>
      </c>
      <c r="D15386" s="541" t="s">
        <v>25693</v>
      </c>
      <c r="E15386" s="549" t="s">
        <v>12625</v>
      </c>
      <c r="F15386" s="547">
        <v>148.05000000000001</v>
      </c>
    </row>
    <row r="15387" s="489" customFormat="1">
      <c r="B15387" s="546" t="s">
        <v>25694</v>
      </c>
      <c r="C15387" s="548" t="s">
        <v>3657</v>
      </c>
      <c r="D15387" s="541" t="s">
        <v>25695</v>
      </c>
      <c r="E15387" s="549"/>
      <c r="F15387" s="547"/>
    </row>
    <row r="15388" s="489" customFormat="1">
      <c r="B15388" s="546" t="s">
        <v>25696</v>
      </c>
      <c r="C15388" s="548" t="s">
        <v>3657</v>
      </c>
      <c r="D15388" s="541" t="s">
        <v>25697</v>
      </c>
      <c r="E15388" s="549" t="s">
        <v>12625</v>
      </c>
      <c r="F15388" s="547">
        <v>20.25</v>
      </c>
    </row>
    <row r="15389" s="489" customFormat="1">
      <c r="B15389" s="546" t="s">
        <v>25698</v>
      </c>
      <c r="C15389" s="548" t="s">
        <v>3657</v>
      </c>
      <c r="D15389" s="541" t="s">
        <v>18743</v>
      </c>
      <c r="E15389" s="549"/>
      <c r="F15389" s="547"/>
    </row>
    <row r="15390" s="489" customFormat="1">
      <c r="B15390" s="546" t="s">
        <v>25699</v>
      </c>
      <c r="C15390" s="548" t="s">
        <v>3657</v>
      </c>
      <c r="D15390" s="541" t="s">
        <v>25700</v>
      </c>
      <c r="E15390" s="549"/>
      <c r="F15390" s="547"/>
    </row>
    <row r="15391" s="489" customFormat="1">
      <c r="B15391" s="546" t="s">
        <v>25701</v>
      </c>
      <c r="C15391" s="548" t="s">
        <v>3657</v>
      </c>
      <c r="D15391" s="541" t="s">
        <v>25702</v>
      </c>
      <c r="E15391" s="549" t="s">
        <v>143</v>
      </c>
      <c r="F15391" s="547">
        <v>6.5099999999999998</v>
      </c>
    </row>
    <row r="15392" s="489" customFormat="1">
      <c r="B15392" s="546" t="s">
        <v>25703</v>
      </c>
      <c r="C15392" s="548" t="s">
        <v>3657</v>
      </c>
      <c r="D15392" s="541" t="s">
        <v>25704</v>
      </c>
      <c r="E15392" s="549" t="s">
        <v>143</v>
      </c>
      <c r="F15392" s="547">
        <v>7.7800000000000002</v>
      </c>
    </row>
    <row r="15393" s="489" customFormat="1">
      <c r="B15393" s="546" t="s">
        <v>25705</v>
      </c>
      <c r="C15393" s="548" t="s">
        <v>3657</v>
      </c>
      <c r="D15393" s="541" t="s">
        <v>25706</v>
      </c>
      <c r="E15393" s="549" t="s">
        <v>143</v>
      </c>
      <c r="F15393" s="547">
        <v>12.869999999999999</v>
      </c>
    </row>
    <row r="15394" s="489" customFormat="1">
      <c r="B15394" s="546" t="s">
        <v>25707</v>
      </c>
      <c r="C15394" s="548" t="s">
        <v>3657</v>
      </c>
      <c r="D15394" s="541" t="s">
        <v>25708</v>
      </c>
      <c r="E15394" s="549" t="s">
        <v>143</v>
      </c>
      <c r="F15394" s="547">
        <v>15.710000000000001</v>
      </c>
    </row>
    <row r="15395" s="489" customFormat="1">
      <c r="B15395" s="546" t="s">
        <v>25709</v>
      </c>
      <c r="C15395" s="548" t="s">
        <v>3657</v>
      </c>
      <c r="D15395" s="541" t="s">
        <v>25710</v>
      </c>
      <c r="E15395" s="549" t="s">
        <v>143</v>
      </c>
      <c r="F15395" s="547">
        <v>22.600000000000001</v>
      </c>
    </row>
    <row r="15396" s="489" customFormat="1">
      <c r="B15396" s="546" t="s">
        <v>25711</v>
      </c>
      <c r="C15396" s="548" t="s">
        <v>3657</v>
      </c>
      <c r="D15396" s="541" t="s">
        <v>25712</v>
      </c>
      <c r="E15396" s="549" t="s">
        <v>143</v>
      </c>
      <c r="F15396" s="547">
        <v>26.460000000000001</v>
      </c>
    </row>
    <row r="15397" s="489" customFormat="1">
      <c r="B15397" s="546" t="s">
        <v>25713</v>
      </c>
      <c r="C15397" s="548" t="s">
        <v>3657</v>
      </c>
      <c r="D15397" s="541" t="s">
        <v>25714</v>
      </c>
      <c r="E15397" s="549" t="s">
        <v>143</v>
      </c>
      <c r="F15397" s="547">
        <v>46.390000000000001</v>
      </c>
    </row>
    <row r="15398" s="489" customFormat="1">
      <c r="B15398" s="546" t="s">
        <v>25715</v>
      </c>
      <c r="C15398" s="548" t="s">
        <v>3657</v>
      </c>
      <c r="D15398" s="541" t="s">
        <v>25716</v>
      </c>
      <c r="E15398" s="549" t="s">
        <v>143</v>
      </c>
      <c r="F15398" s="547">
        <v>58.75</v>
      </c>
    </row>
    <row r="15399" s="489" customFormat="1">
      <c r="B15399" s="546" t="s">
        <v>25717</v>
      </c>
      <c r="C15399" s="548" t="s">
        <v>3657</v>
      </c>
      <c r="D15399" s="541" t="s">
        <v>25718</v>
      </c>
      <c r="E15399" s="549" t="s">
        <v>143</v>
      </c>
      <c r="F15399" s="547">
        <v>116.69</v>
      </c>
    </row>
    <row r="15400" s="489" customFormat="1">
      <c r="B15400" s="546" t="s">
        <v>25719</v>
      </c>
      <c r="C15400" s="548" t="s">
        <v>3657</v>
      </c>
      <c r="D15400" s="541" t="s">
        <v>25720</v>
      </c>
      <c r="E15400" s="549"/>
      <c r="F15400" s="547"/>
    </row>
    <row r="15401" s="489" customFormat="1">
      <c r="B15401" s="546" t="s">
        <v>25721</v>
      </c>
      <c r="C15401" s="548" t="s">
        <v>3657</v>
      </c>
      <c r="D15401" s="541" t="s">
        <v>25722</v>
      </c>
      <c r="E15401" s="549" t="s">
        <v>143</v>
      </c>
      <c r="F15401" s="547">
        <v>35.93</v>
      </c>
    </row>
    <row r="15402" s="489" customFormat="1">
      <c r="B15402" s="546" t="s">
        <v>25723</v>
      </c>
      <c r="C15402" s="548" t="s">
        <v>3657</v>
      </c>
      <c r="D15402" s="541" t="s">
        <v>25724</v>
      </c>
      <c r="E15402" s="549" t="s">
        <v>143</v>
      </c>
      <c r="F15402" s="547">
        <v>43.439999999999998</v>
      </c>
    </row>
    <row r="15403" s="489" customFormat="1">
      <c r="B15403" s="546" t="s">
        <v>25725</v>
      </c>
      <c r="C15403" s="548" t="s">
        <v>3657</v>
      </c>
      <c r="D15403" s="541" t="s">
        <v>25726</v>
      </c>
      <c r="E15403" s="549" t="s">
        <v>143</v>
      </c>
      <c r="F15403" s="547">
        <v>54.009999999999998</v>
      </c>
    </row>
    <row r="15404" s="489" customFormat="1">
      <c r="B15404" s="546" t="s">
        <v>25727</v>
      </c>
      <c r="C15404" s="548" t="s">
        <v>3657</v>
      </c>
      <c r="D15404" s="541" t="s">
        <v>25728</v>
      </c>
      <c r="E15404" s="549" t="s">
        <v>143</v>
      </c>
      <c r="F15404" s="547">
        <v>68.379999999999995</v>
      </c>
    </row>
    <row r="15405" s="489" customFormat="1">
      <c r="B15405" s="546" t="s">
        <v>25729</v>
      </c>
      <c r="C15405" s="548" t="s">
        <v>3657</v>
      </c>
      <c r="D15405" s="541" t="s">
        <v>25730</v>
      </c>
      <c r="E15405" s="549" t="s">
        <v>143</v>
      </c>
      <c r="F15405" s="547">
        <v>82.239999999999995</v>
      </c>
    </row>
    <row r="15406" s="489" customFormat="1">
      <c r="B15406" s="546" t="s">
        <v>25731</v>
      </c>
      <c r="C15406" s="548" t="s">
        <v>3657</v>
      </c>
      <c r="D15406" s="541" t="s">
        <v>25732</v>
      </c>
      <c r="E15406" s="549" t="s">
        <v>143</v>
      </c>
      <c r="F15406" s="547">
        <v>105.73999999999999</v>
      </c>
    </row>
    <row r="15407" s="489" customFormat="1">
      <c r="B15407" s="546" t="s">
        <v>25733</v>
      </c>
      <c r="C15407" s="548" t="s">
        <v>3657</v>
      </c>
      <c r="D15407" s="541" t="s">
        <v>25734</v>
      </c>
      <c r="E15407" s="549" t="s">
        <v>143</v>
      </c>
      <c r="F15407" s="547">
        <v>143.80000000000001</v>
      </c>
    </row>
    <row r="15408" s="489" customFormat="1">
      <c r="B15408" s="546" t="s">
        <v>25735</v>
      </c>
      <c r="C15408" s="548" t="s">
        <v>3657</v>
      </c>
      <c r="D15408" s="541" t="s">
        <v>25736</v>
      </c>
      <c r="E15408" s="549" t="s">
        <v>143</v>
      </c>
      <c r="F15408" s="547">
        <v>166.34999999999999</v>
      </c>
    </row>
    <row r="15409" s="489" customFormat="1">
      <c r="B15409" s="546" t="s">
        <v>25737</v>
      </c>
      <c r="C15409" s="548" t="s">
        <v>3657</v>
      </c>
      <c r="D15409" s="541" t="s">
        <v>25738</v>
      </c>
      <c r="E15409" s="549" t="s">
        <v>143</v>
      </c>
      <c r="F15409" s="547">
        <v>210.68000000000001</v>
      </c>
    </row>
    <row r="15410" s="489" customFormat="1">
      <c r="B15410" s="546" t="s">
        <v>25739</v>
      </c>
      <c r="C15410" s="548" t="s">
        <v>3657</v>
      </c>
      <c r="D15410" s="541" t="s">
        <v>25740</v>
      </c>
      <c r="E15410" s="549"/>
      <c r="F15410" s="547"/>
    </row>
    <row r="15411" s="489" customFormat="1">
      <c r="B15411" s="546" t="s">
        <v>25741</v>
      </c>
      <c r="C15411" s="548" t="s">
        <v>3657</v>
      </c>
      <c r="D15411" s="541" t="s">
        <v>25742</v>
      </c>
      <c r="E15411" s="549" t="s">
        <v>143</v>
      </c>
      <c r="F15411" s="547">
        <v>58.780000000000001</v>
      </c>
    </row>
    <row r="15412" s="489" customFormat="1">
      <c r="B15412" s="546" t="s">
        <v>25743</v>
      </c>
      <c r="C15412" s="548" t="s">
        <v>3657</v>
      </c>
      <c r="D15412" s="541" t="s">
        <v>25744</v>
      </c>
      <c r="E15412" s="549" t="s">
        <v>143</v>
      </c>
      <c r="F15412" s="547">
        <v>89.829999999999998</v>
      </c>
    </row>
    <row r="15413" s="489" customFormat="1">
      <c r="B15413" s="546" t="s">
        <v>25745</v>
      </c>
      <c r="C15413" s="548" t="s">
        <v>3657</v>
      </c>
      <c r="D15413" s="541" t="s">
        <v>25746</v>
      </c>
      <c r="E15413" s="549" t="s">
        <v>143</v>
      </c>
      <c r="F15413" s="547">
        <v>111.61</v>
      </c>
    </row>
    <row r="15414" s="489" customFormat="1">
      <c r="B15414" s="546" t="s">
        <v>25747</v>
      </c>
      <c r="C15414" s="548" t="s">
        <v>3657</v>
      </c>
      <c r="D15414" s="541" t="s">
        <v>25748</v>
      </c>
      <c r="E15414" s="549"/>
      <c r="F15414" s="547"/>
    </row>
    <row r="15415" s="489" customFormat="1">
      <c r="B15415" s="546" t="s">
        <v>25749</v>
      </c>
      <c r="C15415" s="548" t="s">
        <v>3657</v>
      </c>
      <c r="D15415" s="541" t="s">
        <v>25750</v>
      </c>
      <c r="E15415" s="549" t="s">
        <v>143</v>
      </c>
      <c r="F15415" s="547">
        <v>41.590000000000003</v>
      </c>
    </row>
    <row r="15416" s="489" customFormat="1">
      <c r="B15416" s="546" t="s">
        <v>25751</v>
      </c>
      <c r="C15416" s="548" t="s">
        <v>3657</v>
      </c>
      <c r="D15416" s="541" t="s">
        <v>25752</v>
      </c>
      <c r="E15416" s="549" t="s">
        <v>143</v>
      </c>
      <c r="F15416" s="547">
        <v>65.340000000000003</v>
      </c>
    </row>
    <row r="15417" s="489" customFormat="1">
      <c r="B15417" s="546" t="s">
        <v>25753</v>
      </c>
      <c r="C15417" s="548" t="s">
        <v>3657</v>
      </c>
      <c r="D15417" s="541" t="s">
        <v>25754</v>
      </c>
      <c r="E15417" s="549" t="s">
        <v>143</v>
      </c>
      <c r="F15417" s="547">
        <v>80.170000000000002</v>
      </c>
    </row>
    <row r="15418" s="489" customFormat="1">
      <c r="B15418" s="546" t="s">
        <v>25755</v>
      </c>
      <c r="C15418" s="548" t="s">
        <v>3657</v>
      </c>
      <c r="D15418" s="541" t="s">
        <v>25756</v>
      </c>
      <c r="E15418" s="549" t="s">
        <v>143</v>
      </c>
      <c r="F15418" s="547">
        <v>130.36000000000001</v>
      </c>
    </row>
    <row r="15419" s="489" customFormat="1">
      <c r="B15419" s="546" t="s">
        <v>25757</v>
      </c>
      <c r="C15419" s="548" t="s">
        <v>3657</v>
      </c>
      <c r="D15419" s="541" t="s">
        <v>25758</v>
      </c>
      <c r="E15419" s="549" t="s">
        <v>143</v>
      </c>
      <c r="F15419" s="547">
        <v>171.44999999999999</v>
      </c>
    </row>
    <row r="15420" s="489" customFormat="1">
      <c r="B15420" s="546" t="s">
        <v>25759</v>
      </c>
      <c r="C15420" s="548" t="s">
        <v>3657</v>
      </c>
      <c r="D15420" s="541" t="s">
        <v>25760</v>
      </c>
      <c r="E15420" s="549"/>
      <c r="F15420" s="547"/>
    </row>
    <row r="15421" s="489" customFormat="1">
      <c r="B15421" s="546" t="s">
        <v>25761</v>
      </c>
      <c r="C15421" s="548" t="s">
        <v>3657</v>
      </c>
      <c r="D15421" s="541" t="s">
        <v>25762</v>
      </c>
      <c r="E15421" s="549" t="s">
        <v>143</v>
      </c>
      <c r="F15421" s="547">
        <v>22.75</v>
      </c>
    </row>
    <row r="15422" s="489" customFormat="1">
      <c r="B15422" s="546" t="s">
        <v>25763</v>
      </c>
      <c r="C15422" s="548" t="s">
        <v>3657</v>
      </c>
      <c r="D15422" s="541" t="s">
        <v>25764</v>
      </c>
      <c r="E15422" s="549" t="s">
        <v>143</v>
      </c>
      <c r="F15422" s="547">
        <v>29.59</v>
      </c>
    </row>
    <row r="15423" s="489" customFormat="1">
      <c r="B15423" s="546" t="s">
        <v>25765</v>
      </c>
      <c r="C15423" s="548" t="s">
        <v>3657</v>
      </c>
      <c r="D15423" s="541" t="s">
        <v>25766</v>
      </c>
      <c r="E15423" s="549" t="s">
        <v>143</v>
      </c>
      <c r="F15423" s="547">
        <v>28.969999999999999</v>
      </c>
    </row>
    <row r="15424" s="489" customFormat="1">
      <c r="B15424" s="546" t="s">
        <v>25767</v>
      </c>
      <c r="C15424" s="548" t="s">
        <v>3657</v>
      </c>
      <c r="D15424" s="541" t="s">
        <v>25768</v>
      </c>
      <c r="E15424" s="549" t="s">
        <v>143</v>
      </c>
      <c r="F15424" s="547">
        <v>52.18</v>
      </c>
    </row>
    <row r="15425" s="489" customFormat="1">
      <c r="B15425" s="546" t="s">
        <v>25769</v>
      </c>
      <c r="C15425" s="548" t="s">
        <v>3657</v>
      </c>
      <c r="D15425" s="541" t="s">
        <v>25770</v>
      </c>
      <c r="E15425" s="549" t="s">
        <v>143</v>
      </c>
      <c r="F15425" s="547">
        <v>92.810000000000002</v>
      </c>
    </row>
    <row r="15426" s="489" customFormat="1">
      <c r="B15426" s="546" t="s">
        <v>25771</v>
      </c>
      <c r="C15426" s="548" t="s">
        <v>3657</v>
      </c>
      <c r="D15426" s="541" t="s">
        <v>25772</v>
      </c>
      <c r="E15426" s="549" t="s">
        <v>143</v>
      </c>
      <c r="F15426" s="547">
        <v>108.38</v>
      </c>
    </row>
    <row r="15427" s="489" customFormat="1">
      <c r="B15427" s="546" t="s">
        <v>25773</v>
      </c>
      <c r="C15427" s="548" t="s">
        <v>3657</v>
      </c>
      <c r="D15427" s="541" t="s">
        <v>25774</v>
      </c>
      <c r="E15427" s="549"/>
      <c r="F15427" s="547"/>
    </row>
    <row r="15428" s="489" customFormat="1">
      <c r="B15428" s="546" t="s">
        <v>25775</v>
      </c>
      <c r="C15428" s="548" t="s">
        <v>3657</v>
      </c>
      <c r="D15428" s="541" t="s">
        <v>25776</v>
      </c>
      <c r="E15428" s="549" t="s">
        <v>143</v>
      </c>
      <c r="F15428" s="547">
        <v>15.17</v>
      </c>
    </row>
    <row r="15429" s="489" customFormat="1">
      <c r="B15429" s="546" t="s">
        <v>25777</v>
      </c>
      <c r="C15429" s="548" t="s">
        <v>3657</v>
      </c>
      <c r="D15429" s="541" t="s">
        <v>25778</v>
      </c>
      <c r="E15429" s="549"/>
      <c r="F15429" s="547"/>
    </row>
    <row r="15430" s="489" customFormat="1">
      <c r="B15430" s="546" t="s">
        <v>25779</v>
      </c>
      <c r="C15430" s="548" t="s">
        <v>3657</v>
      </c>
      <c r="D15430" s="541" t="s">
        <v>25780</v>
      </c>
      <c r="E15430" s="549" t="s">
        <v>143</v>
      </c>
      <c r="F15430" s="547">
        <v>32.149999999999999</v>
      </c>
    </row>
    <row r="15431" s="489" customFormat="1">
      <c r="B15431" s="546" t="s">
        <v>25781</v>
      </c>
      <c r="C15431" s="548" t="s">
        <v>3657</v>
      </c>
      <c r="D15431" s="541" t="s">
        <v>25782</v>
      </c>
      <c r="E15431" s="549" t="s">
        <v>143</v>
      </c>
      <c r="F15431" s="547">
        <v>38.289999999999999</v>
      </c>
    </row>
    <row r="15432" s="489" customFormat="1">
      <c r="B15432" s="546" t="s">
        <v>25783</v>
      </c>
      <c r="C15432" s="548" t="s">
        <v>3657</v>
      </c>
      <c r="D15432" s="541" t="s">
        <v>25784</v>
      </c>
      <c r="E15432" s="549" t="s">
        <v>143</v>
      </c>
      <c r="F15432" s="547">
        <v>111.48999999999999</v>
      </c>
    </row>
    <row r="15433" s="489" customFormat="1">
      <c r="B15433" s="546" t="s">
        <v>25785</v>
      </c>
      <c r="C15433" s="548" t="s">
        <v>3657</v>
      </c>
      <c r="D15433" s="541" t="s">
        <v>25786</v>
      </c>
      <c r="E15433" s="549"/>
      <c r="F15433" s="547"/>
    </row>
    <row r="15434" s="489" customFormat="1">
      <c r="B15434" s="546" t="s">
        <v>25787</v>
      </c>
      <c r="C15434" s="548" t="s">
        <v>3657</v>
      </c>
      <c r="D15434" s="541" t="s">
        <v>25788</v>
      </c>
      <c r="E15434" s="549" t="s">
        <v>188</v>
      </c>
      <c r="F15434" s="547">
        <v>20.219999999999999</v>
      </c>
    </row>
    <row r="15435" s="489" customFormat="1">
      <c r="B15435" s="546" t="s">
        <v>25789</v>
      </c>
      <c r="C15435" s="548" t="s">
        <v>3657</v>
      </c>
      <c r="D15435" s="541" t="s">
        <v>25790</v>
      </c>
      <c r="E15435" s="549" t="s">
        <v>188</v>
      </c>
      <c r="F15435" s="547">
        <v>18.329999999999998</v>
      </c>
    </row>
    <row r="15436" s="489" customFormat="1">
      <c r="B15436" s="546" t="s">
        <v>25791</v>
      </c>
      <c r="C15436" s="548" t="s">
        <v>3657</v>
      </c>
      <c r="D15436" s="541" t="s">
        <v>25792</v>
      </c>
      <c r="E15436" s="549" t="s">
        <v>188</v>
      </c>
      <c r="F15436" s="547">
        <v>30.620000000000001</v>
      </c>
    </row>
    <row r="15437" s="489" customFormat="1">
      <c r="B15437" s="546" t="s">
        <v>25793</v>
      </c>
      <c r="C15437" s="548" t="s">
        <v>3657</v>
      </c>
      <c r="D15437" s="541" t="s">
        <v>25794</v>
      </c>
      <c r="E15437" s="549" t="s">
        <v>188</v>
      </c>
      <c r="F15437" s="547">
        <v>46.43</v>
      </c>
    </row>
    <row r="15438" s="489" customFormat="1">
      <c r="B15438" s="546" t="s">
        <v>25795</v>
      </c>
      <c r="C15438" s="548" t="s">
        <v>3657</v>
      </c>
      <c r="D15438" s="541" t="s">
        <v>25796</v>
      </c>
      <c r="E15438" s="549" t="s">
        <v>188</v>
      </c>
      <c r="F15438" s="547">
        <v>40.869999999999997</v>
      </c>
    </row>
    <row r="15439" s="489" customFormat="1">
      <c r="B15439" s="546" t="s">
        <v>25797</v>
      </c>
      <c r="C15439" s="548" t="s">
        <v>3657</v>
      </c>
      <c r="D15439" s="541" t="s">
        <v>25798</v>
      </c>
      <c r="E15439" s="549" t="s">
        <v>188</v>
      </c>
      <c r="F15439" s="547">
        <v>87.840000000000003</v>
      </c>
    </row>
    <row r="15440" s="489" customFormat="1">
      <c r="B15440" s="546" t="s">
        <v>25799</v>
      </c>
      <c r="C15440" s="548" t="s">
        <v>3657</v>
      </c>
      <c r="D15440" s="541" t="s">
        <v>25800</v>
      </c>
      <c r="E15440" s="549" t="s">
        <v>188</v>
      </c>
      <c r="F15440" s="547">
        <v>296.13</v>
      </c>
    </row>
    <row r="15441" s="489" customFormat="1">
      <c r="B15441" s="546" t="s">
        <v>25801</v>
      </c>
      <c r="C15441" s="548" t="s">
        <v>3657</v>
      </c>
      <c r="D15441" s="541" t="s">
        <v>25802</v>
      </c>
      <c r="E15441" s="549"/>
      <c r="F15441" s="547"/>
    </row>
    <row r="15442" s="489" customFormat="1">
      <c r="B15442" s="546" t="s">
        <v>25803</v>
      </c>
      <c r="C15442" s="548" t="s">
        <v>3657</v>
      </c>
      <c r="D15442" s="541" t="s">
        <v>25804</v>
      </c>
      <c r="E15442" s="549" t="s">
        <v>188</v>
      </c>
      <c r="F15442" s="547">
        <v>69.840000000000003</v>
      </c>
    </row>
    <row r="15443" s="489" customFormat="1">
      <c r="B15443" s="546" t="s">
        <v>25805</v>
      </c>
      <c r="C15443" s="548" t="s">
        <v>3657</v>
      </c>
      <c r="D15443" s="541" t="s">
        <v>25806</v>
      </c>
      <c r="E15443" s="549" t="s">
        <v>188</v>
      </c>
      <c r="F15443" s="547">
        <v>75.870000000000005</v>
      </c>
    </row>
    <row r="15444" s="489" customFormat="1">
      <c r="B15444" s="546" t="s">
        <v>25807</v>
      </c>
      <c r="C15444" s="548" t="s">
        <v>3657</v>
      </c>
      <c r="D15444" s="541" t="s">
        <v>25808</v>
      </c>
      <c r="E15444" s="549"/>
      <c r="F15444" s="547"/>
    </row>
    <row r="15445" s="489" customFormat="1">
      <c r="B15445" s="546" t="s">
        <v>25809</v>
      </c>
      <c r="C15445" s="548" t="s">
        <v>3657</v>
      </c>
      <c r="D15445" s="541" t="s">
        <v>25810</v>
      </c>
      <c r="E15445" s="549" t="s">
        <v>188</v>
      </c>
      <c r="F15445" s="547">
        <v>52.210000000000001</v>
      </c>
    </row>
    <row r="15446" s="489" customFormat="1">
      <c r="B15446" s="546" t="s">
        <v>25811</v>
      </c>
      <c r="C15446" s="548" t="s">
        <v>3657</v>
      </c>
      <c r="D15446" s="541" t="s">
        <v>25812</v>
      </c>
      <c r="E15446" s="549" t="s">
        <v>188</v>
      </c>
      <c r="F15446" s="547">
        <v>69.280000000000001</v>
      </c>
    </row>
    <row r="15447" s="489" customFormat="1">
      <c r="B15447" s="546" t="s">
        <v>25813</v>
      </c>
      <c r="C15447" s="548" t="s">
        <v>3657</v>
      </c>
      <c r="D15447" s="541" t="s">
        <v>25814</v>
      </c>
      <c r="E15447" s="549" t="s">
        <v>188</v>
      </c>
      <c r="F15447" s="547">
        <v>73.340000000000003</v>
      </c>
    </row>
    <row r="15448" s="489" customFormat="1">
      <c r="B15448" s="546" t="s">
        <v>25815</v>
      </c>
      <c r="C15448" s="548" t="s">
        <v>3657</v>
      </c>
      <c r="D15448" s="541" t="s">
        <v>25816</v>
      </c>
      <c r="E15448" s="549" t="s">
        <v>188</v>
      </c>
      <c r="F15448" s="547">
        <v>114.02</v>
      </c>
    </row>
    <row r="15449" s="489" customFormat="1">
      <c r="B15449" s="546" t="s">
        <v>25817</v>
      </c>
      <c r="C15449" s="548" t="s">
        <v>3657</v>
      </c>
      <c r="D15449" s="541" t="s">
        <v>25818</v>
      </c>
      <c r="E15449" s="549" t="s">
        <v>188</v>
      </c>
      <c r="F15449" s="547">
        <v>138</v>
      </c>
    </row>
    <row r="15450" s="489" customFormat="1">
      <c r="B15450" s="546" t="s">
        <v>25819</v>
      </c>
      <c r="C15450" s="548" t="s">
        <v>3657</v>
      </c>
      <c r="D15450" s="541" t="s">
        <v>25820</v>
      </c>
      <c r="E15450" s="549" t="s">
        <v>188</v>
      </c>
      <c r="F15450" s="547">
        <v>192.00999999999999</v>
      </c>
    </row>
    <row r="15451" s="489" customFormat="1">
      <c r="B15451" s="546" t="s">
        <v>25821</v>
      </c>
      <c r="C15451" s="548" t="s">
        <v>3657</v>
      </c>
      <c r="D15451" s="541" t="s">
        <v>25822</v>
      </c>
      <c r="E15451" s="549" t="s">
        <v>188</v>
      </c>
      <c r="F15451" s="547">
        <v>325.29000000000002</v>
      </c>
    </row>
    <row r="15452" s="489" customFormat="1">
      <c r="B15452" s="546" t="s">
        <v>25823</v>
      </c>
      <c r="C15452" s="548" t="s">
        <v>3657</v>
      </c>
      <c r="D15452" s="541" t="s">
        <v>25824</v>
      </c>
      <c r="E15452" s="549" t="s">
        <v>188</v>
      </c>
      <c r="F15452" s="547">
        <v>431.57999999999998</v>
      </c>
    </row>
    <row r="15453" s="489" customFormat="1">
      <c r="B15453" s="546" t="s">
        <v>25825</v>
      </c>
      <c r="C15453" s="548" t="s">
        <v>3657</v>
      </c>
      <c r="D15453" s="541" t="s">
        <v>25826</v>
      </c>
      <c r="E15453" s="549" t="s">
        <v>188</v>
      </c>
      <c r="F15453" s="547">
        <v>666.14999999999998</v>
      </c>
    </row>
    <row r="15454" s="489" customFormat="1">
      <c r="B15454" s="546" t="s">
        <v>25827</v>
      </c>
      <c r="C15454" s="548" t="s">
        <v>3657</v>
      </c>
      <c r="D15454" s="541" t="s">
        <v>25828</v>
      </c>
      <c r="E15454" s="549" t="s">
        <v>188</v>
      </c>
      <c r="F15454" s="547">
        <v>97.439999999999998</v>
      </c>
    </row>
    <row r="15455" s="489" customFormat="1">
      <c r="B15455" s="546" t="s">
        <v>25829</v>
      </c>
      <c r="C15455" s="548" t="s">
        <v>3657</v>
      </c>
      <c r="D15455" s="541" t="s">
        <v>25830</v>
      </c>
      <c r="E15455" s="549" t="s">
        <v>188</v>
      </c>
      <c r="F15455" s="547">
        <v>104.45999999999999</v>
      </c>
    </row>
    <row r="15456" s="489" customFormat="1">
      <c r="B15456" s="546" t="s">
        <v>25831</v>
      </c>
      <c r="C15456" s="548" t="s">
        <v>3657</v>
      </c>
      <c r="D15456" s="541" t="s">
        <v>25832</v>
      </c>
      <c r="E15456" s="549" t="s">
        <v>188</v>
      </c>
      <c r="F15456" s="547">
        <v>120.98999999999999</v>
      </c>
    </row>
    <row r="15457" s="489" customFormat="1">
      <c r="B15457" s="546" t="s">
        <v>25833</v>
      </c>
      <c r="C15457" s="548" t="s">
        <v>3657</v>
      </c>
      <c r="D15457" s="541" t="s">
        <v>25834</v>
      </c>
      <c r="E15457" s="549" t="s">
        <v>188</v>
      </c>
      <c r="F15457" s="547">
        <v>157.53999999999999</v>
      </c>
    </row>
    <row r="15458" s="489" customFormat="1">
      <c r="B15458" s="546" t="s">
        <v>25835</v>
      </c>
      <c r="C15458" s="548" t="s">
        <v>3657</v>
      </c>
      <c r="D15458" s="541" t="s">
        <v>17121</v>
      </c>
      <c r="E15458" s="549"/>
      <c r="F15458" s="547"/>
    </row>
    <row r="15459" s="489" customFormat="1">
      <c r="B15459" s="546" t="s">
        <v>25836</v>
      </c>
      <c r="C15459" s="548" t="s">
        <v>3657</v>
      </c>
      <c r="D15459" s="541" t="s">
        <v>25837</v>
      </c>
      <c r="E15459" s="549" t="s">
        <v>188</v>
      </c>
      <c r="F15459" s="547">
        <v>486.89999999999998</v>
      </c>
    </row>
    <row r="15460" s="489" customFormat="1">
      <c r="B15460" s="546" t="s">
        <v>25838</v>
      </c>
      <c r="C15460" s="548" t="s">
        <v>3657</v>
      </c>
      <c r="D15460" s="541" t="s">
        <v>25839</v>
      </c>
      <c r="E15460" s="549" t="s">
        <v>188</v>
      </c>
      <c r="F15460" s="547">
        <v>571.13</v>
      </c>
    </row>
    <row r="15461" s="489" customFormat="1">
      <c r="B15461" s="546" t="s">
        <v>25840</v>
      </c>
      <c r="C15461" s="548" t="s">
        <v>3657</v>
      </c>
      <c r="D15461" s="541" t="s">
        <v>25841</v>
      </c>
      <c r="E15461" s="549" t="s">
        <v>188</v>
      </c>
      <c r="F15461" s="547">
        <v>343.91000000000003</v>
      </c>
    </row>
    <row r="15462" s="489" customFormat="1">
      <c r="B15462" s="546" t="s">
        <v>25842</v>
      </c>
      <c r="C15462" s="548" t="s">
        <v>3657</v>
      </c>
      <c r="D15462" s="541" t="s">
        <v>25843</v>
      </c>
      <c r="E15462" s="549" t="s">
        <v>188</v>
      </c>
      <c r="F15462" s="547">
        <v>235.13</v>
      </c>
    </row>
    <row r="15463" s="489" customFormat="1">
      <c r="B15463" s="546" t="s">
        <v>25844</v>
      </c>
      <c r="C15463" s="548" t="s">
        <v>3657</v>
      </c>
      <c r="D15463" s="541" t="s">
        <v>25845</v>
      </c>
      <c r="E15463" s="549" t="s">
        <v>188</v>
      </c>
      <c r="F15463" s="547">
        <v>473.91000000000003</v>
      </c>
    </row>
    <row r="15464" s="489" customFormat="1">
      <c r="B15464" s="546" t="s">
        <v>25846</v>
      </c>
      <c r="C15464" s="548" t="s">
        <v>3657</v>
      </c>
      <c r="D15464" s="541" t="s">
        <v>25847</v>
      </c>
      <c r="E15464" s="549" t="s">
        <v>188</v>
      </c>
      <c r="F15464" s="547">
        <v>727.00999999999999</v>
      </c>
    </row>
    <row r="15465" s="489" customFormat="1">
      <c r="B15465" s="546" t="s">
        <v>25848</v>
      </c>
      <c r="C15465" s="548" t="s">
        <v>3657</v>
      </c>
      <c r="D15465" s="541" t="s">
        <v>25849</v>
      </c>
      <c r="E15465" s="549" t="s">
        <v>188</v>
      </c>
      <c r="F15465" s="547">
        <v>229.91</v>
      </c>
    </row>
    <row r="15466" s="489" customFormat="1">
      <c r="B15466" s="546" t="s">
        <v>25850</v>
      </c>
      <c r="C15466" s="548" t="s">
        <v>3657</v>
      </c>
      <c r="D15466" s="541" t="s">
        <v>25851</v>
      </c>
      <c r="E15466" s="549" t="s">
        <v>188</v>
      </c>
      <c r="F15466" s="547">
        <v>111.91</v>
      </c>
    </row>
    <row r="15467" s="489" customFormat="1">
      <c r="B15467" s="546" t="s">
        <v>25852</v>
      </c>
      <c r="C15467" s="548" t="s">
        <v>3657</v>
      </c>
      <c r="D15467" s="541" t="s">
        <v>25853</v>
      </c>
      <c r="E15467" s="549" t="s">
        <v>188</v>
      </c>
      <c r="F15467" s="547">
        <v>80.010000000000005</v>
      </c>
    </row>
    <row r="15468" s="489" customFormat="1">
      <c r="B15468" s="546" t="s">
        <v>25854</v>
      </c>
      <c r="C15468" s="548" t="s">
        <v>3657</v>
      </c>
      <c r="D15468" s="541" t="s">
        <v>25855</v>
      </c>
      <c r="E15468" s="549" t="s">
        <v>188</v>
      </c>
      <c r="F15468" s="547">
        <v>277.63</v>
      </c>
    </row>
    <row r="15469" s="489" customFormat="1">
      <c r="B15469" s="546" t="s">
        <v>25856</v>
      </c>
      <c r="C15469" s="548" t="s">
        <v>3657</v>
      </c>
      <c r="D15469" s="541" t="s">
        <v>25857</v>
      </c>
      <c r="E15469" s="549" t="s">
        <v>188</v>
      </c>
      <c r="F15469" s="547">
        <v>89.010000000000005</v>
      </c>
    </row>
    <row r="15470" s="489" customFormat="1">
      <c r="B15470" s="546" t="s">
        <v>25858</v>
      </c>
      <c r="C15470" s="548" t="s">
        <v>3657</v>
      </c>
      <c r="D15470" s="541" t="s">
        <v>25859</v>
      </c>
      <c r="E15470" s="549" t="s">
        <v>188</v>
      </c>
      <c r="F15470" s="547">
        <v>59.039999999999999</v>
      </c>
    </row>
    <row r="15471" s="489" customFormat="1">
      <c r="B15471" s="546" t="s">
        <v>25860</v>
      </c>
      <c r="C15471" s="548" t="s">
        <v>3657</v>
      </c>
      <c r="D15471" s="541" t="s">
        <v>25861</v>
      </c>
      <c r="E15471" s="549" t="s">
        <v>188</v>
      </c>
      <c r="F15471" s="547">
        <v>1005.11</v>
      </c>
    </row>
    <row r="15472" s="489" customFormat="1">
      <c r="B15472" s="546" t="s">
        <v>25862</v>
      </c>
      <c r="C15472" s="548" t="s">
        <v>3657</v>
      </c>
      <c r="D15472" s="541" t="s">
        <v>25863</v>
      </c>
      <c r="E15472" s="549" t="s">
        <v>188</v>
      </c>
      <c r="F15472" s="547">
        <v>131.90000000000001</v>
      </c>
    </row>
    <row r="15473" s="489" customFormat="1">
      <c r="B15473" s="546" t="s">
        <v>25864</v>
      </c>
      <c r="C15473" s="548" t="s">
        <v>3657</v>
      </c>
      <c r="D15473" s="541" t="s">
        <v>25865</v>
      </c>
      <c r="E15473" s="549" t="s">
        <v>188</v>
      </c>
      <c r="F15473" s="547">
        <v>133.91</v>
      </c>
    </row>
    <row r="15474" s="489" customFormat="1">
      <c r="B15474" s="546" t="s">
        <v>25866</v>
      </c>
      <c r="C15474" s="548" t="s">
        <v>3657</v>
      </c>
      <c r="D15474" s="541" t="s">
        <v>25867</v>
      </c>
      <c r="E15474" s="549" t="s">
        <v>188</v>
      </c>
      <c r="F15474" s="547">
        <v>83.909999999999997</v>
      </c>
    </row>
    <row r="15475" s="489" customFormat="1">
      <c r="B15475" s="546" t="s">
        <v>25868</v>
      </c>
      <c r="C15475" s="548" t="s">
        <v>3657</v>
      </c>
      <c r="D15475" s="541" t="s">
        <v>25869</v>
      </c>
      <c r="E15475" s="549" t="s">
        <v>188</v>
      </c>
      <c r="F15475" s="547">
        <v>98.510000000000005</v>
      </c>
    </row>
    <row r="15476" s="489" customFormat="1">
      <c r="B15476" s="546" t="s">
        <v>25870</v>
      </c>
      <c r="C15476" s="548" t="s">
        <v>3657</v>
      </c>
      <c r="D15476" s="541" t="s">
        <v>25871</v>
      </c>
      <c r="E15476" s="549" t="s">
        <v>188</v>
      </c>
      <c r="F15476" s="547">
        <v>103.29000000000001</v>
      </c>
    </row>
    <row r="15477" s="489" customFormat="1">
      <c r="B15477" s="546" t="s">
        <v>25872</v>
      </c>
      <c r="C15477" s="548" t="s">
        <v>3657</v>
      </c>
      <c r="D15477" s="541" t="s">
        <v>25873</v>
      </c>
      <c r="E15477" s="549" t="s">
        <v>188</v>
      </c>
      <c r="F15477" s="547">
        <v>148.31</v>
      </c>
    </row>
    <row r="15478" s="489" customFormat="1">
      <c r="B15478" s="546" t="s">
        <v>25874</v>
      </c>
      <c r="C15478" s="548" t="s">
        <v>3657</v>
      </c>
      <c r="D15478" s="541" t="s">
        <v>25875</v>
      </c>
      <c r="E15478" s="549" t="s">
        <v>188</v>
      </c>
      <c r="F15478" s="547">
        <v>109.01000000000001</v>
      </c>
    </row>
    <row r="15479" s="489" customFormat="1">
      <c r="B15479" s="546" t="s">
        <v>25876</v>
      </c>
      <c r="C15479" s="548" t="s">
        <v>3657</v>
      </c>
      <c r="D15479" s="541" t="s">
        <v>25877</v>
      </c>
      <c r="E15479" s="549" t="s">
        <v>188</v>
      </c>
      <c r="F15479" s="547">
        <v>68.739999999999995</v>
      </c>
    </row>
    <row r="15480" s="489" customFormat="1">
      <c r="B15480" s="546" t="s">
        <v>25878</v>
      </c>
      <c r="C15480" s="548" t="s">
        <v>3657</v>
      </c>
      <c r="D15480" s="541" t="s">
        <v>25879</v>
      </c>
      <c r="E15480" s="549" t="s">
        <v>188</v>
      </c>
      <c r="F15480" s="547">
        <v>89.010000000000005</v>
      </c>
    </row>
    <row r="15481" s="489" customFormat="1">
      <c r="B15481" s="546" t="s">
        <v>25880</v>
      </c>
      <c r="C15481" s="548" t="s">
        <v>3657</v>
      </c>
      <c r="D15481" s="541" t="s">
        <v>25881</v>
      </c>
      <c r="E15481" s="549" t="s">
        <v>188</v>
      </c>
      <c r="F15481" s="547">
        <v>81.900000000000006</v>
      </c>
    </row>
    <row r="15482" s="489" customFormat="1">
      <c r="B15482" s="546" t="s">
        <v>25882</v>
      </c>
      <c r="C15482" s="548" t="s">
        <v>3657</v>
      </c>
      <c r="D15482" s="541" t="s">
        <v>25883</v>
      </c>
      <c r="E15482" s="549" t="s">
        <v>188</v>
      </c>
      <c r="F15482" s="547">
        <v>525.13999999999999</v>
      </c>
    </row>
    <row r="15483" s="489" customFormat="1">
      <c r="B15483" s="546" t="s">
        <v>25884</v>
      </c>
      <c r="C15483" s="548" t="s">
        <v>3657</v>
      </c>
      <c r="D15483" s="541" t="s">
        <v>25885</v>
      </c>
      <c r="E15483" s="549" t="s">
        <v>188</v>
      </c>
      <c r="F15483" s="547">
        <v>118.54000000000001</v>
      </c>
    </row>
    <row r="15484" s="489" customFormat="1">
      <c r="B15484" s="546" t="s">
        <v>25886</v>
      </c>
      <c r="C15484" s="548" t="s">
        <v>3657</v>
      </c>
      <c r="D15484" s="541" t="s">
        <v>17157</v>
      </c>
      <c r="E15484" s="549"/>
      <c r="F15484" s="547"/>
    </row>
    <row r="15485" s="489" customFormat="1">
      <c r="B15485" s="546" t="s">
        <v>25887</v>
      </c>
      <c r="C15485" s="548" t="s">
        <v>3657</v>
      </c>
      <c r="D15485" s="541" t="s">
        <v>25888</v>
      </c>
      <c r="E15485" s="549" t="s">
        <v>188</v>
      </c>
      <c r="F15485" s="547">
        <v>26.449999999999999</v>
      </c>
    </row>
    <row r="15486" s="489" customFormat="1">
      <c r="B15486" s="546" t="s">
        <v>25889</v>
      </c>
      <c r="C15486" s="548" t="s">
        <v>3657</v>
      </c>
      <c r="D15486" s="541" t="s">
        <v>25890</v>
      </c>
      <c r="E15486" s="549" t="s">
        <v>188</v>
      </c>
      <c r="F15486" s="547">
        <v>35.649999999999999</v>
      </c>
    </row>
    <row r="15487" s="489" customFormat="1">
      <c r="B15487" s="546" t="s">
        <v>25891</v>
      </c>
      <c r="C15487" s="548" t="s">
        <v>3657</v>
      </c>
      <c r="D15487" s="541" t="s">
        <v>25892</v>
      </c>
      <c r="E15487" s="549" t="s">
        <v>188</v>
      </c>
      <c r="F15487" s="547">
        <v>31.379999999999999</v>
      </c>
    </row>
    <row r="15488" s="489" customFormat="1">
      <c r="B15488" s="546" t="s">
        <v>25893</v>
      </c>
      <c r="C15488" s="548" t="s">
        <v>3657</v>
      </c>
      <c r="D15488" s="541" t="s">
        <v>25894</v>
      </c>
      <c r="E15488" s="549" t="s">
        <v>188</v>
      </c>
      <c r="F15488" s="547">
        <v>36.740000000000002</v>
      </c>
    </row>
    <row r="15489" s="489" customFormat="1">
      <c r="B15489" s="546" t="s">
        <v>25895</v>
      </c>
      <c r="C15489" s="548" t="s">
        <v>3657</v>
      </c>
      <c r="D15489" s="541" t="s">
        <v>25896</v>
      </c>
      <c r="E15489" s="549" t="s">
        <v>188</v>
      </c>
      <c r="F15489" s="547">
        <v>244.56</v>
      </c>
    </row>
    <row r="15490" s="489" customFormat="1">
      <c r="B15490" s="546" t="s">
        <v>25897</v>
      </c>
      <c r="C15490" s="548" t="s">
        <v>3657</v>
      </c>
      <c r="D15490" s="541" t="s">
        <v>25898</v>
      </c>
      <c r="E15490" s="549" t="s">
        <v>188</v>
      </c>
      <c r="F15490" s="547">
        <v>903.87</v>
      </c>
    </row>
    <row r="15491" s="489" customFormat="1">
      <c r="B15491" s="546" t="s">
        <v>25899</v>
      </c>
      <c r="C15491" s="548" t="s">
        <v>3657</v>
      </c>
      <c r="D15491" s="541" t="s">
        <v>25900</v>
      </c>
      <c r="E15491" s="549" t="s">
        <v>188</v>
      </c>
      <c r="F15491" s="547">
        <v>325.20999999999998</v>
      </c>
    </row>
    <row r="15492" s="489" customFormat="1">
      <c r="B15492" s="546" t="s">
        <v>25901</v>
      </c>
      <c r="C15492" s="548" t="s">
        <v>3657</v>
      </c>
      <c r="D15492" s="541" t="s">
        <v>25902</v>
      </c>
      <c r="E15492" s="549" t="s">
        <v>188</v>
      </c>
      <c r="F15492" s="547">
        <v>607</v>
      </c>
    </row>
    <row r="15493" s="489" customFormat="1">
      <c r="B15493" s="546" t="s">
        <v>25903</v>
      </c>
      <c r="C15493" s="548" t="s">
        <v>3657</v>
      </c>
      <c r="D15493" s="541" t="s">
        <v>25904</v>
      </c>
      <c r="E15493" s="549" t="s">
        <v>188</v>
      </c>
      <c r="F15493" s="547">
        <v>15.41</v>
      </c>
    </row>
    <row r="15494" s="489" customFormat="1">
      <c r="B15494" s="546" t="s">
        <v>25905</v>
      </c>
      <c r="C15494" s="548" t="s">
        <v>3657</v>
      </c>
      <c r="D15494" s="541" t="s">
        <v>25906</v>
      </c>
      <c r="E15494" s="549" t="s">
        <v>188</v>
      </c>
      <c r="F15494" s="547">
        <v>75.010000000000005</v>
      </c>
    </row>
    <row r="15495" s="489" customFormat="1">
      <c r="B15495" s="546" t="s">
        <v>25907</v>
      </c>
      <c r="C15495" s="548" t="s">
        <v>3657</v>
      </c>
      <c r="D15495" s="541" t="s">
        <v>25908</v>
      </c>
      <c r="E15495" s="549" t="s">
        <v>188</v>
      </c>
      <c r="F15495" s="547">
        <v>94.180000000000007</v>
      </c>
    </row>
    <row r="15496" s="489" customFormat="1">
      <c r="B15496" s="546" t="s">
        <v>25909</v>
      </c>
      <c r="C15496" s="548" t="s">
        <v>3657</v>
      </c>
      <c r="D15496" s="541" t="s">
        <v>25910</v>
      </c>
      <c r="E15496" s="549" t="s">
        <v>188</v>
      </c>
      <c r="F15496" s="547">
        <v>189.34999999999999</v>
      </c>
    </row>
    <row r="15497" s="489" customFormat="1">
      <c r="B15497" s="546" t="s">
        <v>25911</v>
      </c>
      <c r="C15497" s="548" t="s">
        <v>3657</v>
      </c>
      <c r="D15497" s="541" t="s">
        <v>25912</v>
      </c>
      <c r="E15497" s="549" t="s">
        <v>188</v>
      </c>
      <c r="F15497" s="547">
        <v>173.75</v>
      </c>
    </row>
    <row r="15498" s="489" customFormat="1">
      <c r="B15498" s="546" t="s">
        <v>25913</v>
      </c>
      <c r="C15498" s="548" t="s">
        <v>3657</v>
      </c>
      <c r="D15498" s="541" t="s">
        <v>25914</v>
      </c>
      <c r="E15498" s="549" t="s">
        <v>188</v>
      </c>
      <c r="F15498" s="547">
        <v>121.11</v>
      </c>
    </row>
    <row r="15499" s="489" customFormat="1">
      <c r="B15499" s="546" t="s">
        <v>25915</v>
      </c>
      <c r="C15499" s="548" t="s">
        <v>3657</v>
      </c>
      <c r="D15499" s="541" t="s">
        <v>25916</v>
      </c>
      <c r="E15499" s="549" t="s">
        <v>188</v>
      </c>
      <c r="F15499" s="547">
        <v>106.08</v>
      </c>
    </row>
    <row r="15500" s="489" customFormat="1">
      <c r="B15500" s="546" t="s">
        <v>25917</v>
      </c>
      <c r="C15500" s="548" t="s">
        <v>3657</v>
      </c>
      <c r="D15500" s="541" t="s">
        <v>25918</v>
      </c>
      <c r="E15500" s="549" t="s">
        <v>188</v>
      </c>
      <c r="F15500" s="547">
        <v>178.18000000000001</v>
      </c>
    </row>
    <row r="15501" s="489" customFormat="1">
      <c r="B15501" s="546" t="s">
        <v>25919</v>
      </c>
      <c r="C15501" s="548" t="s">
        <v>3657</v>
      </c>
      <c r="D15501" s="541" t="s">
        <v>25920</v>
      </c>
      <c r="E15501" s="549" t="s">
        <v>188</v>
      </c>
      <c r="F15501" s="547">
        <v>224.41999999999999</v>
      </c>
    </row>
    <row r="15502" s="489" customFormat="1">
      <c r="B15502" s="546" t="s">
        <v>25921</v>
      </c>
      <c r="C15502" s="548" t="s">
        <v>3657</v>
      </c>
      <c r="D15502" s="541" t="s">
        <v>19107</v>
      </c>
      <c r="E15502" s="549"/>
      <c r="F15502" s="547"/>
    </row>
    <row r="15503" s="489" customFormat="1">
      <c r="B15503" s="546" t="s">
        <v>25922</v>
      </c>
      <c r="C15503" s="548" t="s">
        <v>3657</v>
      </c>
      <c r="D15503" s="541" t="s">
        <v>25923</v>
      </c>
      <c r="E15503" s="549" t="s">
        <v>188</v>
      </c>
      <c r="F15503" s="547">
        <v>19.23</v>
      </c>
    </row>
    <row r="15504" s="489" customFormat="1">
      <c r="B15504" s="546" t="s">
        <v>25924</v>
      </c>
      <c r="C15504" s="548" t="s">
        <v>3657</v>
      </c>
      <c r="D15504" s="541" t="s">
        <v>25925</v>
      </c>
      <c r="E15504" s="549" t="s">
        <v>188</v>
      </c>
      <c r="F15504" s="547">
        <v>21.23</v>
      </c>
    </row>
    <row r="15505" s="489" customFormat="1">
      <c r="B15505" s="546" t="s">
        <v>25926</v>
      </c>
      <c r="C15505" s="548" t="s">
        <v>3657</v>
      </c>
      <c r="D15505" s="541" t="s">
        <v>25927</v>
      </c>
      <c r="E15505" s="549" t="s">
        <v>188</v>
      </c>
      <c r="F15505" s="547">
        <v>19.23</v>
      </c>
    </row>
    <row r="15506" s="489" customFormat="1">
      <c r="B15506" s="546" t="s">
        <v>25928</v>
      </c>
      <c r="C15506" s="548" t="s">
        <v>3657</v>
      </c>
      <c r="D15506" s="541" t="s">
        <v>25929</v>
      </c>
      <c r="E15506" s="549" t="s">
        <v>188</v>
      </c>
      <c r="F15506" s="547">
        <v>38.219999999999999</v>
      </c>
    </row>
    <row r="15507" s="489" customFormat="1">
      <c r="B15507" s="546" t="s">
        <v>25930</v>
      </c>
      <c r="C15507" s="548" t="s">
        <v>3657</v>
      </c>
      <c r="D15507" s="541" t="s">
        <v>25931</v>
      </c>
      <c r="E15507" s="549" t="s">
        <v>188</v>
      </c>
      <c r="F15507" s="547">
        <v>42.039999999999999</v>
      </c>
    </row>
    <row r="15508" s="489" customFormat="1">
      <c r="B15508" s="546" t="s">
        <v>25932</v>
      </c>
      <c r="C15508" s="548" t="s">
        <v>3657</v>
      </c>
      <c r="D15508" s="541" t="s">
        <v>25933</v>
      </c>
      <c r="E15508" s="549"/>
      <c r="F15508" s="547"/>
    </row>
    <row r="15509" s="489" customFormat="1">
      <c r="B15509" s="546" t="s">
        <v>25934</v>
      </c>
      <c r="C15509" s="548" t="s">
        <v>3657</v>
      </c>
      <c r="D15509" s="541" t="s">
        <v>25935</v>
      </c>
      <c r="E15509" s="549" t="s">
        <v>188</v>
      </c>
      <c r="F15509" s="547">
        <v>25.719999999999999</v>
      </c>
    </row>
    <row r="15510" s="489" customFormat="1">
      <c r="B15510" s="546" t="s">
        <v>25936</v>
      </c>
      <c r="C15510" s="548" t="s">
        <v>3657</v>
      </c>
      <c r="D15510" s="541" t="s">
        <v>25937</v>
      </c>
      <c r="E15510" s="549" t="s">
        <v>188</v>
      </c>
      <c r="F15510" s="547">
        <v>34.909999999999997</v>
      </c>
    </row>
    <row r="15511" s="489" customFormat="1">
      <c r="B15511" s="546" t="s">
        <v>25938</v>
      </c>
      <c r="C15511" s="548" t="s">
        <v>3657</v>
      </c>
      <c r="D15511" s="541" t="s">
        <v>25939</v>
      </c>
      <c r="E15511" s="549" t="s">
        <v>188</v>
      </c>
      <c r="F15511" s="547">
        <v>153.09999999999999</v>
      </c>
    </row>
    <row r="15512" s="489" customFormat="1">
      <c r="B15512" s="546" t="s">
        <v>25940</v>
      </c>
      <c r="C15512" s="548" t="s">
        <v>3657</v>
      </c>
      <c r="D15512" s="541" t="s">
        <v>25941</v>
      </c>
      <c r="E15512" s="549" t="s">
        <v>188</v>
      </c>
      <c r="F15512" s="547">
        <v>267.49000000000001</v>
      </c>
    </row>
    <row r="15513" s="489" customFormat="1">
      <c r="B15513" s="546" t="s">
        <v>25942</v>
      </c>
      <c r="C15513" s="548" t="s">
        <v>3657</v>
      </c>
      <c r="D15513" s="541" t="s">
        <v>25943</v>
      </c>
      <c r="E15513" s="549" t="s">
        <v>188</v>
      </c>
      <c r="F15513" s="547">
        <v>271.04000000000002</v>
      </c>
    </row>
    <row r="15514" s="489" customFormat="1">
      <c r="B15514" s="546" t="s">
        <v>25944</v>
      </c>
      <c r="C15514" s="548" t="s">
        <v>3657</v>
      </c>
      <c r="D15514" s="541" t="s">
        <v>25945</v>
      </c>
      <c r="E15514" s="549" t="s">
        <v>188</v>
      </c>
      <c r="F15514" s="547">
        <v>43.060000000000002</v>
      </c>
    </row>
    <row r="15515" s="489" customFormat="1">
      <c r="B15515" s="546" t="s">
        <v>25946</v>
      </c>
      <c r="C15515" s="548" t="s">
        <v>3657</v>
      </c>
      <c r="D15515" s="541" t="s">
        <v>25947</v>
      </c>
      <c r="E15515" s="549" t="s">
        <v>188</v>
      </c>
      <c r="F15515" s="547">
        <v>43.649999999999999</v>
      </c>
    </row>
    <row r="15516" s="489" customFormat="1">
      <c r="B15516" s="546" t="s">
        <v>25948</v>
      </c>
      <c r="C15516" s="548" t="s">
        <v>3657</v>
      </c>
      <c r="D15516" s="541" t="s">
        <v>25949</v>
      </c>
      <c r="E15516" s="549" t="s">
        <v>188</v>
      </c>
      <c r="F15516" s="547">
        <v>39.359999999999999</v>
      </c>
    </row>
    <row r="15517" s="489" customFormat="1">
      <c r="B15517" s="546" t="s">
        <v>25950</v>
      </c>
      <c r="C15517" s="548" t="s">
        <v>3657</v>
      </c>
      <c r="D15517" s="541" t="s">
        <v>25951</v>
      </c>
      <c r="E15517" s="549" t="s">
        <v>188</v>
      </c>
      <c r="F15517" s="547">
        <v>37.030000000000001</v>
      </c>
    </row>
    <row r="15518" s="489" customFormat="1">
      <c r="B15518" s="546" t="s">
        <v>25952</v>
      </c>
      <c r="C15518" s="548" t="s">
        <v>3657</v>
      </c>
      <c r="D15518" s="541" t="s">
        <v>25953</v>
      </c>
      <c r="E15518" s="549" t="s">
        <v>188</v>
      </c>
      <c r="F15518" s="547">
        <v>29.600000000000001</v>
      </c>
    </row>
    <row r="15519" s="489" customFormat="1">
      <c r="B15519" s="546" t="s">
        <v>25954</v>
      </c>
      <c r="C15519" s="548" t="s">
        <v>3657</v>
      </c>
      <c r="D15519" s="541" t="s">
        <v>25955</v>
      </c>
      <c r="E15519" s="549" t="s">
        <v>188</v>
      </c>
      <c r="F15519" s="547">
        <v>11.359999999999999</v>
      </c>
    </row>
    <row r="15520" s="489" customFormat="1">
      <c r="B15520" s="546" t="s">
        <v>25956</v>
      </c>
      <c r="C15520" s="548" t="s">
        <v>3657</v>
      </c>
      <c r="D15520" s="541" t="s">
        <v>25957</v>
      </c>
      <c r="E15520" s="549" t="s">
        <v>188</v>
      </c>
      <c r="F15520" s="547">
        <v>141.03999999999999</v>
      </c>
    </row>
    <row r="15521" s="489" customFormat="1">
      <c r="B15521" s="546" t="s">
        <v>25958</v>
      </c>
      <c r="C15521" s="548" t="s">
        <v>3657</v>
      </c>
      <c r="D15521" s="541" t="s">
        <v>25959</v>
      </c>
      <c r="E15521" s="549" t="s">
        <v>188</v>
      </c>
      <c r="F15521" s="547">
        <v>146.03999999999999</v>
      </c>
    </row>
    <row r="15522" s="489" customFormat="1">
      <c r="B15522" s="546" t="s">
        <v>25960</v>
      </c>
      <c r="C15522" s="548" t="s">
        <v>3657</v>
      </c>
      <c r="D15522" s="541" t="s">
        <v>25961</v>
      </c>
      <c r="E15522" s="549"/>
      <c r="F15522" s="547"/>
    </row>
    <row r="15523" s="489" customFormat="1">
      <c r="B15523" s="546" t="s">
        <v>25962</v>
      </c>
      <c r="C15523" s="548" t="s">
        <v>3657</v>
      </c>
      <c r="D15523" s="541" t="s">
        <v>25963</v>
      </c>
      <c r="E15523" s="549" t="s">
        <v>188</v>
      </c>
      <c r="F15523" s="547">
        <v>179.28</v>
      </c>
    </row>
    <row r="15524" s="489" customFormat="1">
      <c r="B15524" s="546" t="s">
        <v>25964</v>
      </c>
      <c r="C15524" s="548" t="s">
        <v>3657</v>
      </c>
      <c r="D15524" s="541" t="s">
        <v>25965</v>
      </c>
      <c r="E15524" s="549" t="s">
        <v>188</v>
      </c>
      <c r="F15524" s="547">
        <v>239.05000000000001</v>
      </c>
    </row>
    <row r="15525" s="489" customFormat="1">
      <c r="B15525" s="546" t="s">
        <v>25966</v>
      </c>
      <c r="C15525" s="548" t="s">
        <v>3657</v>
      </c>
      <c r="D15525" s="541" t="s">
        <v>25967</v>
      </c>
      <c r="E15525" s="549" t="s">
        <v>188</v>
      </c>
      <c r="F15525" s="547">
        <v>721.86000000000001</v>
      </c>
    </row>
    <row r="15526" s="489" customFormat="1">
      <c r="B15526" s="546" t="s">
        <v>25968</v>
      </c>
      <c r="C15526" s="548" t="s">
        <v>3657</v>
      </c>
      <c r="D15526" s="541" t="s">
        <v>25969</v>
      </c>
      <c r="E15526" s="549"/>
      <c r="F15526" s="547"/>
    </row>
    <row r="15527" s="489" customFormat="1">
      <c r="B15527" s="546" t="s">
        <v>25970</v>
      </c>
      <c r="C15527" s="548" t="s">
        <v>3657</v>
      </c>
      <c r="D15527" s="541" t="s">
        <v>25971</v>
      </c>
      <c r="E15527" s="549" t="s">
        <v>188</v>
      </c>
      <c r="F15527" s="547">
        <v>9.0500000000000007</v>
      </c>
    </row>
    <row r="15528" s="489" customFormat="1">
      <c r="B15528" s="546" t="s">
        <v>25972</v>
      </c>
      <c r="C15528" s="548" t="s">
        <v>3657</v>
      </c>
      <c r="D15528" s="541" t="s">
        <v>25973</v>
      </c>
      <c r="E15528" s="549"/>
      <c r="F15528" s="547"/>
    </row>
    <row r="15529" s="489" customFormat="1">
      <c r="B15529" s="546" t="s">
        <v>25974</v>
      </c>
      <c r="C15529" s="548" t="s">
        <v>3657</v>
      </c>
      <c r="D15529" s="541" t="s">
        <v>25975</v>
      </c>
      <c r="E15529" s="549" t="s">
        <v>188</v>
      </c>
      <c r="F15529" s="547">
        <v>270.80000000000001</v>
      </c>
    </row>
    <row r="15530" s="489" customFormat="1">
      <c r="B15530" s="546" t="s">
        <v>25976</v>
      </c>
      <c r="C15530" s="548" t="s">
        <v>3657</v>
      </c>
      <c r="D15530" s="541" t="s">
        <v>25977</v>
      </c>
      <c r="E15530" s="549" t="s">
        <v>188</v>
      </c>
      <c r="F15530" s="547">
        <v>363.86000000000001</v>
      </c>
    </row>
    <row r="15531" s="489" customFormat="1">
      <c r="B15531" s="546" t="s">
        <v>25978</v>
      </c>
      <c r="C15531" s="548" t="s">
        <v>3657</v>
      </c>
      <c r="D15531" s="541" t="s">
        <v>25979</v>
      </c>
      <c r="E15531" s="549" t="s">
        <v>188</v>
      </c>
      <c r="F15531" s="547">
        <v>52.549999999999997</v>
      </c>
    </row>
    <row r="15532" s="489" customFormat="1">
      <c r="B15532" s="546" t="s">
        <v>25980</v>
      </c>
      <c r="C15532" s="548" t="s">
        <v>3657</v>
      </c>
      <c r="D15532" s="541" t="s">
        <v>25981</v>
      </c>
      <c r="E15532" s="549" t="s">
        <v>188</v>
      </c>
      <c r="F15532" s="547">
        <v>60.939999999999998</v>
      </c>
    </row>
    <row r="15533" s="489" customFormat="1">
      <c r="B15533" s="546" t="s">
        <v>25982</v>
      </c>
      <c r="C15533" s="548" t="s">
        <v>3657</v>
      </c>
      <c r="D15533" s="541" t="s">
        <v>25983</v>
      </c>
      <c r="E15533" s="549" t="s">
        <v>188</v>
      </c>
      <c r="F15533" s="547">
        <v>37.340000000000003</v>
      </c>
    </row>
    <row r="15534" s="489" customFormat="1">
      <c r="B15534" s="546" t="s">
        <v>25984</v>
      </c>
      <c r="C15534" s="548" t="s">
        <v>3657</v>
      </c>
      <c r="D15534" s="541" t="s">
        <v>25985</v>
      </c>
      <c r="E15534" s="549" t="s">
        <v>188</v>
      </c>
      <c r="F15534" s="547">
        <v>90.400000000000006</v>
      </c>
    </row>
    <row r="15535" s="489" customFormat="1">
      <c r="B15535" s="546" t="s">
        <v>25986</v>
      </c>
      <c r="C15535" s="548" t="s">
        <v>3657</v>
      </c>
      <c r="D15535" s="541" t="s">
        <v>25987</v>
      </c>
      <c r="E15535" s="549" t="s">
        <v>188</v>
      </c>
      <c r="F15535" s="547">
        <v>99.109999999999999</v>
      </c>
    </row>
    <row r="15536" s="489" customFormat="1">
      <c r="B15536" s="546" t="s">
        <v>25988</v>
      </c>
      <c r="C15536" s="548" t="s">
        <v>3657</v>
      </c>
      <c r="D15536" s="541" t="s">
        <v>25989</v>
      </c>
      <c r="E15536" s="549" t="s">
        <v>188</v>
      </c>
      <c r="F15536" s="547">
        <v>43.619999999999997</v>
      </c>
    </row>
    <row r="15537" s="489" customFormat="1">
      <c r="B15537" s="546" t="s">
        <v>25990</v>
      </c>
      <c r="C15537" s="548" t="s">
        <v>3657</v>
      </c>
      <c r="D15537" s="541" t="s">
        <v>25991</v>
      </c>
      <c r="E15537" s="549" t="s">
        <v>188</v>
      </c>
      <c r="F15537" s="547">
        <v>48.020000000000003</v>
      </c>
    </row>
    <row r="15538" s="489" customFormat="1">
      <c r="B15538" s="546" t="s">
        <v>25992</v>
      </c>
      <c r="C15538" s="548" t="s">
        <v>3657</v>
      </c>
      <c r="D15538" s="541" t="s">
        <v>25993</v>
      </c>
      <c r="E15538" s="549" t="s">
        <v>188</v>
      </c>
      <c r="F15538" s="547">
        <v>56.039999999999999</v>
      </c>
    </row>
    <row r="15539" s="489" customFormat="1">
      <c r="B15539" s="546" t="s">
        <v>25994</v>
      </c>
      <c r="C15539" s="548" t="s">
        <v>3657</v>
      </c>
      <c r="D15539" s="541" t="s">
        <v>25995</v>
      </c>
      <c r="E15539" s="549" t="s">
        <v>188</v>
      </c>
      <c r="F15539" s="547">
        <v>324.45999999999998</v>
      </c>
    </row>
    <row r="15540" s="489" customFormat="1">
      <c r="B15540" s="546" t="s">
        <v>25996</v>
      </c>
      <c r="C15540" s="548" t="s">
        <v>3657</v>
      </c>
      <c r="D15540" s="541" t="s">
        <v>25997</v>
      </c>
      <c r="E15540" s="549" t="s">
        <v>188</v>
      </c>
      <c r="F15540" s="547">
        <v>314.45999999999998</v>
      </c>
    </row>
    <row r="15541" s="489" customFormat="1">
      <c r="B15541" s="546" t="s">
        <v>25998</v>
      </c>
      <c r="C15541" s="548" t="s">
        <v>3657</v>
      </c>
      <c r="D15541" s="541" t="s">
        <v>25999</v>
      </c>
      <c r="E15541" s="549" t="s">
        <v>188</v>
      </c>
      <c r="F15541" s="547">
        <v>464.45999999999998</v>
      </c>
    </row>
    <row r="15542" s="489" customFormat="1">
      <c r="B15542" s="546" t="s">
        <v>26000</v>
      </c>
      <c r="C15542" s="548" t="s">
        <v>3657</v>
      </c>
      <c r="D15542" s="541" t="s">
        <v>26001</v>
      </c>
      <c r="E15542" s="549" t="s">
        <v>188</v>
      </c>
      <c r="F15542" s="547">
        <v>209.25</v>
      </c>
    </row>
    <row r="15543" s="489" customFormat="1">
      <c r="B15543" s="546" t="s">
        <v>26002</v>
      </c>
      <c r="C15543" s="548" t="s">
        <v>3657</v>
      </c>
      <c r="D15543" s="541" t="s">
        <v>26003</v>
      </c>
      <c r="E15543" s="549" t="s">
        <v>188</v>
      </c>
      <c r="F15543" s="547">
        <v>366.27999999999997</v>
      </c>
    </row>
    <row r="15544" s="489" customFormat="1">
      <c r="B15544" s="546" t="s">
        <v>26004</v>
      </c>
      <c r="C15544" s="548" t="s">
        <v>3657</v>
      </c>
      <c r="D15544" s="541" t="s">
        <v>26005</v>
      </c>
      <c r="E15544" s="549" t="s">
        <v>188</v>
      </c>
      <c r="F15544" s="547">
        <v>7769.0200000000004</v>
      </c>
    </row>
    <row r="15545" s="489" customFormat="1">
      <c r="B15545" s="546" t="s">
        <v>26006</v>
      </c>
      <c r="C15545" s="548" t="s">
        <v>3657</v>
      </c>
      <c r="D15545" s="541" t="s">
        <v>26007</v>
      </c>
      <c r="E15545" s="549" t="s">
        <v>188</v>
      </c>
      <c r="F15545" s="547">
        <v>23.350000000000001</v>
      </c>
    </row>
    <row r="15546" s="489" customFormat="1">
      <c r="B15546" s="546" t="s">
        <v>26008</v>
      </c>
      <c r="C15546" s="548" t="s">
        <v>3657</v>
      </c>
      <c r="D15546" s="541" t="s">
        <v>26009</v>
      </c>
      <c r="E15546" s="549" t="s">
        <v>188</v>
      </c>
      <c r="F15546" s="547">
        <v>26.25</v>
      </c>
    </row>
    <row r="15547" s="489" customFormat="1">
      <c r="B15547" s="546" t="s">
        <v>26010</v>
      </c>
      <c r="C15547" s="548" t="s">
        <v>3657</v>
      </c>
      <c r="D15547" s="541" t="s">
        <v>26011</v>
      </c>
      <c r="E15547" s="549" t="s">
        <v>188</v>
      </c>
      <c r="F15547" s="547">
        <v>26.25</v>
      </c>
    </row>
    <row r="15548" s="489" customFormat="1">
      <c r="B15548" s="546" t="s">
        <v>26012</v>
      </c>
      <c r="C15548" s="548" t="s">
        <v>3657</v>
      </c>
      <c r="D15548" s="541" t="s">
        <v>26013</v>
      </c>
      <c r="E15548" s="549"/>
      <c r="F15548" s="547"/>
    </row>
    <row r="15549" s="489" customFormat="1">
      <c r="B15549" s="546" t="s">
        <v>26014</v>
      </c>
      <c r="C15549" s="548" t="s">
        <v>3657</v>
      </c>
      <c r="D15549" s="541" t="s">
        <v>26015</v>
      </c>
      <c r="E15549" s="549" t="s">
        <v>188</v>
      </c>
      <c r="F15549" s="547">
        <v>170.59</v>
      </c>
    </row>
    <row r="15550" s="489" customFormat="1">
      <c r="B15550" s="546" t="s">
        <v>26016</v>
      </c>
      <c r="C15550" s="548" t="s">
        <v>3657</v>
      </c>
      <c r="D15550" s="541" t="s">
        <v>26017</v>
      </c>
      <c r="E15550" s="549" t="s">
        <v>188</v>
      </c>
      <c r="F15550" s="547">
        <v>386.06</v>
      </c>
    </row>
    <row r="15551" s="489" customFormat="1">
      <c r="B15551" s="546" t="s">
        <v>26018</v>
      </c>
      <c r="C15551" s="548" t="s">
        <v>3657</v>
      </c>
      <c r="D15551" s="541" t="s">
        <v>26019</v>
      </c>
      <c r="E15551" s="549" t="s">
        <v>188</v>
      </c>
      <c r="F15551" s="547">
        <v>247.18000000000001</v>
      </c>
    </row>
    <row r="15552" s="489" customFormat="1">
      <c r="B15552" s="546" t="s">
        <v>26020</v>
      </c>
      <c r="C15552" s="548" t="s">
        <v>3657</v>
      </c>
      <c r="D15552" s="541" t="s">
        <v>26021</v>
      </c>
      <c r="E15552" s="549" t="s">
        <v>188</v>
      </c>
      <c r="F15552" s="547">
        <v>470.64999999999998</v>
      </c>
    </row>
    <row r="15553" s="489" customFormat="1">
      <c r="B15553" s="546" t="s">
        <v>26022</v>
      </c>
      <c r="C15553" s="548" t="s">
        <v>3657</v>
      </c>
      <c r="D15553" s="541" t="s">
        <v>26023</v>
      </c>
      <c r="E15553" s="549" t="s">
        <v>188</v>
      </c>
      <c r="F15553" s="547">
        <v>192.46000000000001</v>
      </c>
    </row>
    <row r="15554" s="489" customFormat="1">
      <c r="B15554" s="546" t="s">
        <v>26024</v>
      </c>
      <c r="C15554" s="548" t="s">
        <v>3657</v>
      </c>
      <c r="D15554" s="541" t="s">
        <v>26025</v>
      </c>
      <c r="E15554" s="549" t="s">
        <v>188</v>
      </c>
      <c r="F15554" s="547">
        <v>415.93000000000001</v>
      </c>
    </row>
    <row r="15555" s="489" customFormat="1">
      <c r="B15555" s="546" t="s">
        <v>26026</v>
      </c>
      <c r="C15555" s="548" t="s">
        <v>3657</v>
      </c>
      <c r="D15555" s="541" t="s">
        <v>26027</v>
      </c>
      <c r="E15555" s="549" t="s">
        <v>188</v>
      </c>
      <c r="F15555" s="547">
        <v>213.88</v>
      </c>
    </row>
    <row r="15556" s="489" customFormat="1">
      <c r="B15556" s="546" t="s">
        <v>26028</v>
      </c>
      <c r="C15556" s="548" t="s">
        <v>3657</v>
      </c>
      <c r="D15556" s="541" t="s">
        <v>26029</v>
      </c>
      <c r="E15556" s="549" t="s">
        <v>188</v>
      </c>
      <c r="F15556" s="547">
        <v>373.45999999999998</v>
      </c>
    </row>
    <row r="15557" s="489" customFormat="1">
      <c r="B15557" s="546" t="s">
        <v>26030</v>
      </c>
      <c r="C15557" s="548" t="s">
        <v>3657</v>
      </c>
      <c r="D15557" s="541" t="s">
        <v>26031</v>
      </c>
      <c r="E15557" s="549" t="s">
        <v>188</v>
      </c>
      <c r="F15557" s="547">
        <v>593.21000000000004</v>
      </c>
    </row>
    <row r="15558" s="489" customFormat="1">
      <c r="B15558" s="546" t="s">
        <v>26032</v>
      </c>
      <c r="C15558" s="548" t="s">
        <v>3657</v>
      </c>
      <c r="D15558" s="541" t="s">
        <v>26033</v>
      </c>
      <c r="E15558" s="549" t="s">
        <v>193</v>
      </c>
      <c r="F15558" s="547">
        <v>1839.1500000000001</v>
      </c>
    </row>
    <row r="15559" s="489" customFormat="1">
      <c r="B15559" s="546" t="s">
        <v>26034</v>
      </c>
      <c r="C15559" s="548" t="s">
        <v>3657</v>
      </c>
      <c r="D15559" s="541" t="s">
        <v>26035</v>
      </c>
      <c r="E15559" s="549" t="s">
        <v>193</v>
      </c>
      <c r="F15559" s="547">
        <v>772.95000000000005</v>
      </c>
    </row>
    <row r="15560" s="489" customFormat="1">
      <c r="B15560" s="546" t="s">
        <v>26036</v>
      </c>
      <c r="C15560" s="548" t="s">
        <v>3657</v>
      </c>
      <c r="D15560" s="541" t="s">
        <v>26037</v>
      </c>
      <c r="E15560" s="549" t="s">
        <v>188</v>
      </c>
      <c r="F15560" s="547">
        <v>1039.24</v>
      </c>
    </row>
    <row r="15561" s="489" customFormat="1">
      <c r="B15561" s="546" t="s">
        <v>26038</v>
      </c>
      <c r="C15561" s="548" t="s">
        <v>3657</v>
      </c>
      <c r="D15561" s="541" t="s">
        <v>26039</v>
      </c>
      <c r="E15561" s="549" t="s">
        <v>188</v>
      </c>
      <c r="F15561" s="547">
        <v>194.49000000000001</v>
      </c>
    </row>
    <row r="15562" s="489" customFormat="1">
      <c r="B15562" s="546" t="s">
        <v>26040</v>
      </c>
      <c r="C15562" s="548" t="s">
        <v>3657</v>
      </c>
      <c r="D15562" s="541" t="s">
        <v>26041</v>
      </c>
      <c r="E15562" s="549" t="s">
        <v>188</v>
      </c>
      <c r="F15562" s="547">
        <v>290.45999999999998</v>
      </c>
    </row>
    <row r="15563" s="489" customFormat="1">
      <c r="B15563" s="546" t="s">
        <v>26042</v>
      </c>
      <c r="C15563" s="548" t="s">
        <v>3657</v>
      </c>
      <c r="D15563" s="541" t="s">
        <v>26043</v>
      </c>
      <c r="E15563" s="549"/>
      <c r="F15563" s="547"/>
    </row>
    <row r="15564" s="489" customFormat="1">
      <c r="B15564" s="546" t="s">
        <v>26044</v>
      </c>
      <c r="C15564" s="548" t="s">
        <v>3657</v>
      </c>
      <c r="D15564" s="541" t="s">
        <v>26045</v>
      </c>
      <c r="E15564" s="549" t="s">
        <v>188</v>
      </c>
      <c r="F15564" s="547">
        <v>464.69999999999999</v>
      </c>
    </row>
    <row r="15565" s="489" customFormat="1">
      <c r="B15565" s="546" t="s">
        <v>26046</v>
      </c>
      <c r="C15565" s="548" t="s">
        <v>3657</v>
      </c>
      <c r="D15565" s="541" t="s">
        <v>26047</v>
      </c>
      <c r="E15565" s="549" t="s">
        <v>188</v>
      </c>
      <c r="F15565" s="547">
        <v>885.46000000000004</v>
      </c>
    </row>
    <row r="15566" s="489" customFormat="1">
      <c r="B15566" s="546" t="s">
        <v>26048</v>
      </c>
      <c r="C15566" s="548" t="s">
        <v>3657</v>
      </c>
      <c r="D15566" s="541" t="s">
        <v>26049</v>
      </c>
      <c r="E15566" s="549" t="s">
        <v>188</v>
      </c>
      <c r="F15566" s="547">
        <v>425.5</v>
      </c>
    </row>
    <row r="15567" s="489" customFormat="1">
      <c r="B15567" s="546" t="s">
        <v>26050</v>
      </c>
      <c r="C15567" s="548" t="s">
        <v>3657</v>
      </c>
      <c r="D15567" s="541" t="s">
        <v>26051</v>
      </c>
      <c r="E15567" s="549" t="s">
        <v>188</v>
      </c>
      <c r="F15567" s="547">
        <v>468.56</v>
      </c>
    </row>
    <row r="15568" s="489" customFormat="1">
      <c r="B15568" s="546" t="s">
        <v>26052</v>
      </c>
      <c r="C15568" s="548" t="s">
        <v>3657</v>
      </c>
      <c r="D15568" s="541" t="s">
        <v>26053</v>
      </c>
      <c r="E15568" s="549" t="s">
        <v>188</v>
      </c>
      <c r="F15568" s="547">
        <v>455.85000000000002</v>
      </c>
    </row>
    <row r="15569" s="489" customFormat="1">
      <c r="B15569" s="546" t="s">
        <v>26054</v>
      </c>
      <c r="C15569" s="548" t="s">
        <v>3657</v>
      </c>
      <c r="D15569" s="541" t="s">
        <v>26055</v>
      </c>
      <c r="E15569" s="549" t="s">
        <v>188</v>
      </c>
      <c r="F15569" s="547">
        <v>876.61000000000001</v>
      </c>
    </row>
    <row r="15570" s="489" customFormat="1">
      <c r="B15570" s="546" t="s">
        <v>26056</v>
      </c>
      <c r="C15570" s="548" t="s">
        <v>3657</v>
      </c>
      <c r="D15570" s="541" t="s">
        <v>26057</v>
      </c>
      <c r="E15570" s="549" t="s">
        <v>188</v>
      </c>
      <c r="F15570" s="547">
        <v>1460.3199999999999</v>
      </c>
    </row>
    <row r="15571" s="489" customFormat="1">
      <c r="B15571" s="546" t="s">
        <v>26058</v>
      </c>
      <c r="C15571" s="548" t="s">
        <v>3657</v>
      </c>
      <c r="D15571" s="541" t="s">
        <v>26059</v>
      </c>
      <c r="E15571" s="549" t="s">
        <v>188</v>
      </c>
      <c r="F15571" s="547">
        <v>179.53999999999999</v>
      </c>
    </row>
    <row r="15572" s="489" customFormat="1">
      <c r="B15572" s="546" t="s">
        <v>26060</v>
      </c>
      <c r="C15572" s="548" t="s">
        <v>3657</v>
      </c>
      <c r="D15572" s="541" t="s">
        <v>26061</v>
      </c>
      <c r="E15572" s="549" t="s">
        <v>188</v>
      </c>
      <c r="F15572" s="547">
        <v>81.569999999999993</v>
      </c>
    </row>
    <row r="15573" s="489" customFormat="1">
      <c r="B15573" s="546" t="s">
        <v>26062</v>
      </c>
      <c r="C15573" s="548" t="s">
        <v>3657</v>
      </c>
      <c r="D15573" s="541" t="s">
        <v>17188</v>
      </c>
      <c r="E15573" s="549"/>
      <c r="F15573" s="547"/>
    </row>
    <row r="15574" s="489" customFormat="1">
      <c r="B15574" s="546" t="s">
        <v>26063</v>
      </c>
      <c r="C15574" s="548" t="s">
        <v>3657</v>
      </c>
      <c r="D15574" s="541" t="s">
        <v>26064</v>
      </c>
      <c r="E15574" s="549" t="s">
        <v>188</v>
      </c>
      <c r="F15574" s="547">
        <v>433.56999999999999</v>
      </c>
    </row>
    <row r="15575" s="489" customFormat="1">
      <c r="B15575" s="546" t="s">
        <v>26065</v>
      </c>
      <c r="C15575" s="548" t="s">
        <v>3657</v>
      </c>
      <c r="D15575" s="541" t="s">
        <v>26066</v>
      </c>
      <c r="E15575" s="549" t="s">
        <v>188</v>
      </c>
      <c r="F15575" s="547">
        <v>724.89999999999998</v>
      </c>
    </row>
    <row r="15576" s="489" customFormat="1">
      <c r="B15576" s="546" t="s">
        <v>26067</v>
      </c>
      <c r="C15576" s="548" t="s">
        <v>3657</v>
      </c>
      <c r="D15576" s="541" t="s">
        <v>26068</v>
      </c>
      <c r="E15576" s="549" t="s">
        <v>143</v>
      </c>
      <c r="F15576" s="547">
        <v>742.02999999999997</v>
      </c>
    </row>
    <row r="15577" s="489" customFormat="1">
      <c r="B15577" s="546" t="s">
        <v>26069</v>
      </c>
      <c r="C15577" s="548" t="s">
        <v>3657</v>
      </c>
      <c r="D15577" s="541" t="s">
        <v>26070</v>
      </c>
      <c r="E15577" s="549" t="s">
        <v>188</v>
      </c>
      <c r="F15577" s="547">
        <v>1349.52</v>
      </c>
    </row>
    <row r="15578" s="489" customFormat="1">
      <c r="B15578" s="546" t="s">
        <v>26071</v>
      </c>
      <c r="C15578" s="548" t="s">
        <v>3657</v>
      </c>
      <c r="D15578" s="541" t="s">
        <v>26072</v>
      </c>
      <c r="E15578" s="549"/>
      <c r="F15578" s="547"/>
    </row>
    <row r="15579" s="489" customFormat="1">
      <c r="B15579" s="546" t="s">
        <v>26073</v>
      </c>
      <c r="C15579" s="548" t="s">
        <v>3657</v>
      </c>
      <c r="D15579" s="541" t="s">
        <v>26074</v>
      </c>
      <c r="E15579" s="549" t="s">
        <v>188</v>
      </c>
      <c r="F15579" s="547">
        <v>312.38999999999999</v>
      </c>
    </row>
    <row r="15580" s="489" customFormat="1">
      <c r="B15580" s="546" t="s">
        <v>26075</v>
      </c>
      <c r="C15580" s="548" t="s">
        <v>3657</v>
      </c>
      <c r="D15580" s="541" t="s">
        <v>26076</v>
      </c>
      <c r="E15580" s="549" t="s">
        <v>188</v>
      </c>
      <c r="F15580" s="547">
        <v>312.38999999999999</v>
      </c>
    </row>
    <row r="15581" s="489" customFormat="1">
      <c r="B15581" s="546" t="s">
        <v>26077</v>
      </c>
      <c r="C15581" s="548" t="s">
        <v>3657</v>
      </c>
      <c r="D15581" s="541" t="s">
        <v>17106</v>
      </c>
      <c r="E15581" s="549"/>
      <c r="F15581" s="547"/>
    </row>
    <row r="15582" s="489" customFormat="1">
      <c r="B15582" s="546" t="s">
        <v>26078</v>
      </c>
      <c r="C15582" s="548" t="s">
        <v>3657</v>
      </c>
      <c r="D15582" s="541" t="s">
        <v>26079</v>
      </c>
      <c r="E15582" s="549" t="s">
        <v>188</v>
      </c>
      <c r="F15582" s="547">
        <v>664.72000000000003</v>
      </c>
    </row>
    <row r="15583" s="489" customFormat="1">
      <c r="B15583" s="546" t="s">
        <v>26080</v>
      </c>
      <c r="C15583" s="548" t="s">
        <v>3657</v>
      </c>
      <c r="D15583" s="541" t="s">
        <v>26081</v>
      </c>
      <c r="E15583" s="549" t="s">
        <v>188</v>
      </c>
      <c r="F15583" s="547">
        <v>847.5</v>
      </c>
    </row>
    <row r="15584" s="489" customFormat="1">
      <c r="B15584" s="546" t="s">
        <v>26082</v>
      </c>
      <c r="C15584" s="548" t="s">
        <v>3657</v>
      </c>
      <c r="D15584" s="541" t="s">
        <v>26083</v>
      </c>
      <c r="E15584" s="549" t="s">
        <v>188</v>
      </c>
      <c r="F15584" s="547">
        <v>504.45999999999998</v>
      </c>
    </row>
    <row r="15585" s="489" customFormat="1">
      <c r="B15585" s="546" t="s">
        <v>26084</v>
      </c>
      <c r="C15585" s="548" t="s">
        <v>3657</v>
      </c>
      <c r="D15585" s="541" t="s">
        <v>26085</v>
      </c>
      <c r="E15585" s="549" t="s">
        <v>188</v>
      </c>
      <c r="F15585" s="547">
        <v>1777.9300000000001</v>
      </c>
    </row>
    <row r="15586" s="489" customFormat="1">
      <c r="B15586" s="546" t="s">
        <v>26086</v>
      </c>
      <c r="C15586" s="548" t="s">
        <v>3657</v>
      </c>
      <c r="D15586" s="541" t="s">
        <v>26087</v>
      </c>
      <c r="E15586" s="549"/>
      <c r="F15586" s="547"/>
    </row>
    <row r="15587" s="489" customFormat="1">
      <c r="B15587" s="546" t="s">
        <v>26088</v>
      </c>
      <c r="C15587" s="548" t="s">
        <v>3657</v>
      </c>
      <c r="D15587" s="541" t="s">
        <v>26089</v>
      </c>
      <c r="E15587" s="549" t="s">
        <v>188</v>
      </c>
      <c r="F15587" s="547">
        <v>1893.4200000000001</v>
      </c>
    </row>
    <row r="15588" s="489" customFormat="1">
      <c r="B15588" s="546" t="s">
        <v>26090</v>
      </c>
      <c r="C15588" s="548" t="s">
        <v>3657</v>
      </c>
      <c r="D15588" s="541" t="s">
        <v>26091</v>
      </c>
      <c r="E15588" s="549" t="s">
        <v>188</v>
      </c>
      <c r="F15588" s="547">
        <v>2498.4200000000001</v>
      </c>
    </row>
    <row r="15589" s="489" customFormat="1">
      <c r="B15589" s="546" t="s">
        <v>26092</v>
      </c>
      <c r="C15589" s="548" t="s">
        <v>3657</v>
      </c>
      <c r="D15589" s="541" t="s">
        <v>26093</v>
      </c>
      <c r="E15589" s="549" t="s">
        <v>188</v>
      </c>
      <c r="F15589" s="547">
        <v>1358.4200000000001</v>
      </c>
    </row>
    <row r="15590" s="489" customFormat="1">
      <c r="B15590" s="546" t="s">
        <v>26094</v>
      </c>
      <c r="C15590" s="548" t="s">
        <v>3657</v>
      </c>
      <c r="D15590" s="541" t="s">
        <v>26095</v>
      </c>
      <c r="E15590" s="549" t="s">
        <v>188</v>
      </c>
      <c r="F15590" s="547">
        <v>3208.4200000000001</v>
      </c>
    </row>
    <row r="15591" s="489" customFormat="1">
      <c r="B15591" s="546" t="s">
        <v>26096</v>
      </c>
      <c r="C15591" s="548" t="s">
        <v>3657</v>
      </c>
      <c r="D15591" s="541" t="s">
        <v>26097</v>
      </c>
      <c r="E15591" s="549" t="s">
        <v>188</v>
      </c>
      <c r="F15591" s="547">
        <v>261.42000000000002</v>
      </c>
    </row>
    <row r="15592" s="489" customFormat="1">
      <c r="B15592" s="546" t="s">
        <v>26098</v>
      </c>
      <c r="C15592" s="548" t="s">
        <v>3657</v>
      </c>
      <c r="D15592" s="541" t="s">
        <v>26099</v>
      </c>
      <c r="E15592" s="549" t="s">
        <v>188</v>
      </c>
      <c r="F15592" s="547">
        <v>2394.5599999999999</v>
      </c>
    </row>
    <row r="15593" s="489" customFormat="1">
      <c r="B15593" s="546" t="s">
        <v>26100</v>
      </c>
      <c r="C15593" s="548" t="s">
        <v>3657</v>
      </c>
      <c r="D15593" s="541" t="s">
        <v>26101</v>
      </c>
      <c r="E15593" s="549" t="s">
        <v>188</v>
      </c>
      <c r="F15593" s="547">
        <v>3153.8099999999999</v>
      </c>
    </row>
    <row r="15594" s="489" customFormat="1">
      <c r="B15594" s="546" t="s">
        <v>26102</v>
      </c>
      <c r="C15594" s="548" t="s">
        <v>3657</v>
      </c>
      <c r="D15594" s="541" t="s">
        <v>26103</v>
      </c>
      <c r="E15594" s="549" t="s">
        <v>188</v>
      </c>
      <c r="F15594" s="547">
        <v>1720.4400000000001</v>
      </c>
    </row>
    <row r="15595" s="489" customFormat="1">
      <c r="B15595" s="546" t="s">
        <v>26104</v>
      </c>
      <c r="C15595" s="548" t="s">
        <v>3657</v>
      </c>
      <c r="D15595" s="541" t="s">
        <v>26105</v>
      </c>
      <c r="E15595" s="549" t="s">
        <v>188</v>
      </c>
      <c r="F15595" s="547">
        <v>2243.7600000000002</v>
      </c>
    </row>
    <row r="15596" s="489" customFormat="1">
      <c r="B15596" s="546" t="s">
        <v>26106</v>
      </c>
      <c r="C15596" s="548" t="s">
        <v>3657</v>
      </c>
      <c r="D15596" s="541" t="s">
        <v>26107</v>
      </c>
      <c r="E15596" s="549" t="s">
        <v>188</v>
      </c>
      <c r="F15596" s="547">
        <v>2332.29</v>
      </c>
    </row>
    <row r="15597" s="489" customFormat="1">
      <c r="B15597" s="546" t="s">
        <v>26108</v>
      </c>
      <c r="C15597" s="548" t="s">
        <v>3657</v>
      </c>
      <c r="D15597" s="541" t="s">
        <v>26109</v>
      </c>
      <c r="E15597" s="549" t="s">
        <v>188</v>
      </c>
      <c r="F15597" s="547">
        <v>2849.0700000000002</v>
      </c>
    </row>
    <row r="15598" s="489" customFormat="1">
      <c r="B15598" s="546" t="s">
        <v>26110</v>
      </c>
      <c r="C15598" s="548" t="s">
        <v>3657</v>
      </c>
      <c r="D15598" s="541" t="s">
        <v>26111</v>
      </c>
      <c r="E15598" s="549"/>
      <c r="F15598" s="547"/>
    </row>
    <row r="15599" s="489" customFormat="1">
      <c r="B15599" s="546" t="s">
        <v>26112</v>
      </c>
      <c r="C15599" s="548" t="s">
        <v>3657</v>
      </c>
      <c r="D15599" s="541" t="s">
        <v>26113</v>
      </c>
      <c r="E15599" s="549" t="s">
        <v>188</v>
      </c>
      <c r="F15599" s="547">
        <v>47.719999999999999</v>
      </c>
    </row>
    <row r="15600" s="489" customFormat="1">
      <c r="B15600" s="546" t="s">
        <v>26114</v>
      </c>
      <c r="C15600" s="548" t="s">
        <v>3657</v>
      </c>
      <c r="D15600" s="541" t="s">
        <v>26115</v>
      </c>
      <c r="E15600" s="549" t="s">
        <v>188</v>
      </c>
      <c r="F15600" s="547">
        <v>114.7</v>
      </c>
    </row>
    <row r="15601" s="489" customFormat="1">
      <c r="B15601" s="546" t="s">
        <v>26116</v>
      </c>
      <c r="C15601" s="548" t="s">
        <v>3657</v>
      </c>
      <c r="D15601" s="541" t="s">
        <v>26117</v>
      </c>
      <c r="E15601" s="549" t="s">
        <v>188</v>
      </c>
      <c r="F15601" s="547">
        <v>44.770000000000003</v>
      </c>
    </row>
    <row r="15602" s="489" customFormat="1">
      <c r="B15602" s="546" t="s">
        <v>26118</v>
      </c>
      <c r="C15602" s="548" t="s">
        <v>3657</v>
      </c>
      <c r="D15602" s="541" t="s">
        <v>26119</v>
      </c>
      <c r="E15602" s="549" t="s">
        <v>188</v>
      </c>
      <c r="F15602" s="547">
        <v>56.479999999999997</v>
      </c>
    </row>
    <row r="15603" s="489" customFormat="1">
      <c r="B15603" s="546" t="s">
        <v>26120</v>
      </c>
      <c r="C15603" s="548" t="s">
        <v>3657</v>
      </c>
      <c r="D15603" s="541" t="s">
        <v>26121</v>
      </c>
      <c r="E15603" s="549" t="s">
        <v>188</v>
      </c>
      <c r="F15603" s="547">
        <v>41.759999999999998</v>
      </c>
    </row>
    <row r="15604" s="489" customFormat="1">
      <c r="B15604" s="546" t="s">
        <v>26122</v>
      </c>
      <c r="C15604" s="548" t="s">
        <v>3657</v>
      </c>
      <c r="D15604" s="541" t="s">
        <v>26123</v>
      </c>
      <c r="E15604" s="549" t="s">
        <v>188</v>
      </c>
      <c r="F15604" s="547">
        <v>36.869999999999997</v>
      </c>
    </row>
    <row r="15605" s="489" customFormat="1">
      <c r="B15605" s="546" t="s">
        <v>26124</v>
      </c>
      <c r="C15605" s="548" t="s">
        <v>3657</v>
      </c>
      <c r="D15605" s="541" t="s">
        <v>26125</v>
      </c>
      <c r="E15605" s="549" t="s">
        <v>188</v>
      </c>
      <c r="F15605" s="547">
        <v>39.759999999999998</v>
      </c>
    </row>
    <row r="15606" s="489" customFormat="1">
      <c r="B15606" s="546" t="s">
        <v>26126</v>
      </c>
      <c r="C15606" s="548" t="s">
        <v>3657</v>
      </c>
      <c r="D15606" s="541" t="s">
        <v>26127</v>
      </c>
      <c r="E15606" s="549" t="s">
        <v>188</v>
      </c>
      <c r="F15606" s="547">
        <v>51.630000000000003</v>
      </c>
    </row>
    <row r="15607" s="489" customFormat="1">
      <c r="B15607" s="546" t="s">
        <v>26128</v>
      </c>
      <c r="C15607" s="548" t="s">
        <v>3657</v>
      </c>
      <c r="D15607" s="541" t="s">
        <v>557</v>
      </c>
      <c r="E15607" s="549" t="s">
        <v>188</v>
      </c>
      <c r="F15607" s="547">
        <v>35.189999999999998</v>
      </c>
    </row>
    <row r="15608" s="489" customFormat="1">
      <c r="B15608" s="546" t="s">
        <v>26129</v>
      </c>
      <c r="C15608" s="548" t="s">
        <v>3657</v>
      </c>
      <c r="D15608" s="541" t="s">
        <v>26130</v>
      </c>
      <c r="E15608" s="549" t="s">
        <v>188</v>
      </c>
      <c r="F15608" s="547">
        <v>20.940000000000001</v>
      </c>
    </row>
    <row r="15609" s="489" customFormat="1">
      <c r="B15609" s="546" t="s">
        <v>26131</v>
      </c>
      <c r="C15609" s="548" t="s">
        <v>3657</v>
      </c>
      <c r="D15609" s="541" t="s">
        <v>26132</v>
      </c>
      <c r="E15609" s="549" t="s">
        <v>188</v>
      </c>
      <c r="F15609" s="547">
        <v>36.890000000000001</v>
      </c>
    </row>
    <row r="15610" s="489" customFormat="1">
      <c r="B15610" s="546" t="s">
        <v>26133</v>
      </c>
      <c r="C15610" s="548" t="s">
        <v>3657</v>
      </c>
      <c r="D15610" s="541" t="s">
        <v>26134</v>
      </c>
      <c r="E15610" s="549" t="s">
        <v>188</v>
      </c>
      <c r="F15610" s="547">
        <v>392.26999999999998</v>
      </c>
    </row>
    <row r="15611" s="489" customFormat="1">
      <c r="B15611" s="546" t="s">
        <v>26135</v>
      </c>
      <c r="C15611" s="548" t="s">
        <v>3657</v>
      </c>
      <c r="D15611" s="541" t="s">
        <v>26136</v>
      </c>
      <c r="E15611" s="549" t="s">
        <v>188</v>
      </c>
      <c r="F15611" s="547">
        <v>499.64999999999998</v>
      </c>
    </row>
    <row r="15612" s="489" customFormat="1">
      <c r="B15612" s="546" t="s">
        <v>26137</v>
      </c>
      <c r="C15612" s="548" t="s">
        <v>3657</v>
      </c>
      <c r="D15612" s="541" t="s">
        <v>26138</v>
      </c>
      <c r="E15612" s="549" t="s">
        <v>188</v>
      </c>
      <c r="F15612" s="547">
        <v>91.409999999999997</v>
      </c>
    </row>
    <row r="15613" s="489" customFormat="1">
      <c r="B15613" s="546" t="s">
        <v>26139</v>
      </c>
      <c r="C15613" s="548" t="s">
        <v>3657</v>
      </c>
      <c r="D15613" s="541" t="s">
        <v>26140</v>
      </c>
      <c r="E15613" s="549" t="s">
        <v>188</v>
      </c>
      <c r="F15613" s="547">
        <v>14.52</v>
      </c>
    </row>
    <row r="15614" s="489" customFormat="1">
      <c r="B15614" s="546" t="s">
        <v>26141</v>
      </c>
      <c r="C15614" s="548" t="s">
        <v>3657</v>
      </c>
      <c r="D15614" s="541" t="s">
        <v>26142</v>
      </c>
      <c r="E15614" s="549" t="s">
        <v>188</v>
      </c>
      <c r="F15614" s="547">
        <v>24.079999999999998</v>
      </c>
    </row>
    <row r="15615" s="489" customFormat="1">
      <c r="B15615" s="546" t="s">
        <v>26143</v>
      </c>
      <c r="C15615" s="548" t="s">
        <v>3657</v>
      </c>
      <c r="D15615" s="541" t="s">
        <v>26144</v>
      </c>
      <c r="E15615" s="549"/>
      <c r="F15615" s="547"/>
    </row>
    <row r="15616" s="489" customFormat="1">
      <c r="B15616" s="546" t="s">
        <v>26145</v>
      </c>
      <c r="C15616" s="548" t="s">
        <v>3657</v>
      </c>
      <c r="D15616" s="541" t="s">
        <v>26146</v>
      </c>
      <c r="E15616" s="549" t="s">
        <v>143</v>
      </c>
      <c r="F15616" s="547">
        <v>78.090000000000003</v>
      </c>
    </row>
    <row r="15617" s="489" customFormat="1">
      <c r="B15617" s="546" t="s">
        <v>26147</v>
      </c>
      <c r="C15617" s="548" t="s">
        <v>3657</v>
      </c>
      <c r="D15617" s="541" t="s">
        <v>26148</v>
      </c>
      <c r="E15617" s="549" t="s">
        <v>143</v>
      </c>
      <c r="F15617" s="547">
        <v>82.609999999999999</v>
      </c>
    </row>
    <row r="15618" s="489" customFormat="1">
      <c r="B15618" s="546" t="s">
        <v>26149</v>
      </c>
      <c r="C15618" s="548" t="s">
        <v>3657</v>
      </c>
      <c r="D15618" s="541" t="s">
        <v>26150</v>
      </c>
      <c r="E15618" s="549" t="s">
        <v>188</v>
      </c>
      <c r="F15618" s="547">
        <v>58.009999999999998</v>
      </c>
    </row>
    <row r="15619" s="489" customFormat="1">
      <c r="B15619" s="546" t="s">
        <v>26151</v>
      </c>
      <c r="C15619" s="548" t="s">
        <v>3657</v>
      </c>
      <c r="D15619" s="541" t="s">
        <v>26152</v>
      </c>
      <c r="E15619" s="549" t="s">
        <v>188</v>
      </c>
      <c r="F15619" s="547">
        <v>35.009999999999998</v>
      </c>
    </row>
    <row r="15620" s="489" customFormat="1">
      <c r="B15620" s="546" t="s">
        <v>26153</v>
      </c>
      <c r="C15620" s="548" t="s">
        <v>3657</v>
      </c>
      <c r="D15620" s="541" t="s">
        <v>26154</v>
      </c>
      <c r="E15620" s="549" t="s">
        <v>188</v>
      </c>
      <c r="F15620" s="547">
        <v>107.95</v>
      </c>
    </row>
    <row r="15621" s="489" customFormat="1">
      <c r="B15621" s="546" t="s">
        <v>26155</v>
      </c>
      <c r="C15621" s="548" t="s">
        <v>3657</v>
      </c>
      <c r="D15621" s="541" t="s">
        <v>26156</v>
      </c>
      <c r="E15621" s="549" t="s">
        <v>188</v>
      </c>
      <c r="F15621" s="547">
        <v>51.670000000000002</v>
      </c>
    </row>
    <row r="15622" s="489" customFormat="1">
      <c r="B15622" s="546" t="s">
        <v>26157</v>
      </c>
      <c r="C15622" s="548" t="s">
        <v>3657</v>
      </c>
      <c r="D15622" s="541" t="s">
        <v>26158</v>
      </c>
      <c r="E15622" s="549" t="s">
        <v>188</v>
      </c>
      <c r="F15622" s="547">
        <v>173.88</v>
      </c>
    </row>
    <row r="15623" s="489" customFormat="1">
      <c r="B15623" s="546" t="s">
        <v>26159</v>
      </c>
      <c r="C15623" s="548" t="s">
        <v>3657</v>
      </c>
      <c r="D15623" s="541" t="s">
        <v>26160</v>
      </c>
      <c r="E15623" s="549" t="s">
        <v>188</v>
      </c>
      <c r="F15623" s="547">
        <v>20.620000000000001</v>
      </c>
    </row>
    <row r="15624" s="489" customFormat="1">
      <c r="B15624" s="546" t="s">
        <v>26161</v>
      </c>
      <c r="C15624" s="548" t="s">
        <v>3657</v>
      </c>
      <c r="D15624" s="541" t="s">
        <v>26162</v>
      </c>
      <c r="E15624" s="549"/>
      <c r="F15624" s="547"/>
    </row>
    <row r="15625" s="489" customFormat="1">
      <c r="B15625" s="546" t="s">
        <v>26163</v>
      </c>
      <c r="C15625" s="548" t="s">
        <v>3657</v>
      </c>
      <c r="D15625" s="541" t="s">
        <v>26164</v>
      </c>
      <c r="E15625" s="549" t="s">
        <v>188</v>
      </c>
      <c r="F15625" s="547">
        <v>7.2599999999999998</v>
      </c>
    </row>
    <row r="15626" s="489" customFormat="1">
      <c r="B15626" s="546" t="s">
        <v>26165</v>
      </c>
      <c r="C15626" s="548" t="s">
        <v>3657</v>
      </c>
      <c r="D15626" s="541" t="s">
        <v>26166</v>
      </c>
      <c r="E15626" s="549" t="s">
        <v>188</v>
      </c>
      <c r="F15626" s="547">
        <v>1072.49</v>
      </c>
    </row>
    <row r="15627" s="489" customFormat="1">
      <c r="B15627" s="546" t="s">
        <v>26167</v>
      </c>
      <c r="C15627" s="548" t="s">
        <v>3657</v>
      </c>
      <c r="D15627" s="541" t="s">
        <v>26168</v>
      </c>
      <c r="E15627" s="549" t="s">
        <v>188</v>
      </c>
      <c r="F15627" s="547">
        <v>14.57</v>
      </c>
    </row>
    <row r="15628" s="489" customFormat="1">
      <c r="B15628" s="546" t="s">
        <v>26169</v>
      </c>
      <c r="C15628" s="548" t="s">
        <v>3657</v>
      </c>
      <c r="D15628" s="541" t="s">
        <v>26170</v>
      </c>
      <c r="E15628" s="549" t="s">
        <v>188</v>
      </c>
      <c r="F15628" s="547">
        <v>1160.8099999999999</v>
      </c>
    </row>
    <row r="15629" s="489" customFormat="1">
      <c r="B15629" s="546" t="s">
        <v>26171</v>
      </c>
      <c r="C15629" s="548" t="s">
        <v>3657</v>
      </c>
      <c r="D15629" s="541" t="s">
        <v>26172</v>
      </c>
      <c r="E15629" s="549" t="s">
        <v>188</v>
      </c>
      <c r="F15629" s="547">
        <v>27.41</v>
      </c>
    </row>
    <row r="15630" s="489" customFormat="1">
      <c r="B15630" s="546" t="s">
        <v>26173</v>
      </c>
      <c r="C15630" s="548" t="s">
        <v>3657</v>
      </c>
      <c r="D15630" s="541" t="s">
        <v>26174</v>
      </c>
      <c r="E15630" s="549" t="s">
        <v>188</v>
      </c>
      <c r="F15630" s="547">
        <v>1368.72</v>
      </c>
    </row>
    <row r="15631" s="489" customFormat="1">
      <c r="B15631" s="546" t="s">
        <v>26175</v>
      </c>
      <c r="C15631" s="548" t="s">
        <v>3657</v>
      </c>
      <c r="D15631" s="541" t="s">
        <v>26176</v>
      </c>
      <c r="E15631" s="549" t="s">
        <v>188</v>
      </c>
      <c r="F15631" s="547">
        <v>204.62</v>
      </c>
    </row>
    <row r="15632" s="489" customFormat="1">
      <c r="B15632" s="546" t="s">
        <v>26177</v>
      </c>
      <c r="C15632" s="548" t="s">
        <v>3657</v>
      </c>
      <c r="D15632" s="541" t="s">
        <v>26178</v>
      </c>
      <c r="E15632" s="549" t="s">
        <v>188</v>
      </c>
      <c r="F15632" s="547">
        <v>1781.9000000000001</v>
      </c>
    </row>
    <row r="15633" s="489" customFormat="1">
      <c r="B15633" s="546" t="s">
        <v>26179</v>
      </c>
      <c r="C15633" s="548" t="s">
        <v>3657</v>
      </c>
      <c r="D15633" s="541" t="s">
        <v>26180</v>
      </c>
      <c r="E15633" s="549" t="s">
        <v>188</v>
      </c>
      <c r="F15633" s="547">
        <v>293.69999999999999</v>
      </c>
    </row>
    <row r="15634" s="489" customFormat="1">
      <c r="B15634" s="546" t="s">
        <v>26181</v>
      </c>
      <c r="C15634" s="548" t="s">
        <v>3657</v>
      </c>
      <c r="D15634" s="541" t="s">
        <v>26182</v>
      </c>
      <c r="E15634" s="549" t="s">
        <v>188</v>
      </c>
      <c r="F15634" s="547">
        <v>2107.8099999999999</v>
      </c>
    </row>
    <row r="15635" s="489" customFormat="1">
      <c r="B15635" s="546" t="s">
        <v>26183</v>
      </c>
      <c r="C15635" s="548" t="s">
        <v>3657</v>
      </c>
      <c r="D15635" s="541" t="s">
        <v>26184</v>
      </c>
      <c r="E15635" s="549" t="s">
        <v>188</v>
      </c>
      <c r="F15635" s="547">
        <v>245.13</v>
      </c>
    </row>
    <row r="15636" s="489" customFormat="1">
      <c r="B15636" s="546" t="s">
        <v>26185</v>
      </c>
      <c r="C15636" s="548" t="s">
        <v>3657</v>
      </c>
      <c r="D15636" s="541" t="s">
        <v>26186</v>
      </c>
      <c r="E15636" s="549" t="s">
        <v>143</v>
      </c>
      <c r="F15636" s="547">
        <v>261.30000000000001</v>
      </c>
    </row>
    <row r="15637" s="489" customFormat="1">
      <c r="B15637" s="546" t="s">
        <v>26187</v>
      </c>
      <c r="C15637" s="548" t="s">
        <v>3657</v>
      </c>
      <c r="D15637" s="541" t="s">
        <v>26188</v>
      </c>
      <c r="E15637" s="549" t="s">
        <v>188</v>
      </c>
      <c r="F15637" s="547">
        <v>1192.3599999999999</v>
      </c>
    </row>
    <row r="15638" s="489" customFormat="1">
      <c r="B15638" s="546" t="s">
        <v>26189</v>
      </c>
      <c r="C15638" s="548" t="s">
        <v>3657</v>
      </c>
      <c r="D15638" s="541" t="s">
        <v>26190</v>
      </c>
      <c r="E15638" s="549" t="s">
        <v>188</v>
      </c>
      <c r="F15638" s="547">
        <v>294.88999999999999</v>
      </c>
    </row>
    <row r="15639" s="489" customFormat="1">
      <c r="B15639" s="546" t="s">
        <v>26191</v>
      </c>
      <c r="C15639" s="548" t="s">
        <v>3657</v>
      </c>
      <c r="D15639" s="541" t="s">
        <v>26192</v>
      </c>
      <c r="E15639" s="549" t="s">
        <v>143</v>
      </c>
      <c r="F15639" s="547">
        <v>326.63</v>
      </c>
    </row>
    <row r="15640" s="489" customFormat="1">
      <c r="B15640" s="546" t="s">
        <v>26193</v>
      </c>
      <c r="C15640" s="548" t="s">
        <v>3657</v>
      </c>
      <c r="D15640" s="541" t="s">
        <v>26194</v>
      </c>
      <c r="E15640" s="549" t="s">
        <v>188</v>
      </c>
      <c r="F15640" s="547">
        <v>1353.1300000000001</v>
      </c>
    </row>
    <row r="15641" s="489" customFormat="1">
      <c r="B15641" s="546" t="s">
        <v>26195</v>
      </c>
      <c r="C15641" s="548" t="s">
        <v>3657</v>
      </c>
      <c r="D15641" s="541" t="s">
        <v>26196</v>
      </c>
      <c r="E15641" s="549" t="s">
        <v>188</v>
      </c>
      <c r="F15641" s="547">
        <v>635.49000000000001</v>
      </c>
    </row>
    <row r="15642" s="489" customFormat="1">
      <c r="B15642" s="546" t="s">
        <v>26197</v>
      </c>
      <c r="C15642" s="548" t="s">
        <v>3657</v>
      </c>
      <c r="D15642" s="541" t="s">
        <v>26198</v>
      </c>
      <c r="E15642" s="549" t="s">
        <v>143</v>
      </c>
      <c r="F15642" s="547">
        <v>457.27999999999997</v>
      </c>
    </row>
    <row r="15643" s="489" customFormat="1">
      <c r="B15643" s="546" t="s">
        <v>26199</v>
      </c>
      <c r="C15643" s="548" t="s">
        <v>3657</v>
      </c>
      <c r="D15643" s="541" t="s">
        <v>26200</v>
      </c>
      <c r="E15643" s="549" t="s">
        <v>188</v>
      </c>
      <c r="F15643" s="547">
        <v>1778.8</v>
      </c>
    </row>
    <row r="15644" s="489" customFormat="1">
      <c r="B15644" s="546" t="s">
        <v>26201</v>
      </c>
      <c r="C15644" s="548" t="s">
        <v>3657</v>
      </c>
      <c r="D15644" s="541" t="s">
        <v>26202</v>
      </c>
      <c r="E15644" s="549" t="s">
        <v>188</v>
      </c>
      <c r="F15644" s="547">
        <v>752.50999999999999</v>
      </c>
    </row>
    <row r="15645" s="489" customFormat="1">
      <c r="B15645" s="546" t="s">
        <v>26203</v>
      </c>
      <c r="C15645" s="548" t="s">
        <v>3657</v>
      </c>
      <c r="D15645" s="541" t="s">
        <v>26204</v>
      </c>
      <c r="E15645" s="549" t="s">
        <v>143</v>
      </c>
      <c r="F15645" s="547">
        <v>587.91999999999996</v>
      </c>
    </row>
    <row r="15646" s="489" customFormat="1">
      <c r="B15646" s="546" t="s">
        <v>26205</v>
      </c>
      <c r="C15646" s="548" t="s">
        <v>3657</v>
      </c>
      <c r="D15646" s="541" t="s">
        <v>26206</v>
      </c>
      <c r="E15646" s="549" t="s">
        <v>188</v>
      </c>
      <c r="F15646" s="547">
        <v>2329.79</v>
      </c>
    </row>
    <row r="15647" s="489" customFormat="1">
      <c r="B15647" s="546" t="s">
        <v>26207</v>
      </c>
      <c r="C15647" s="548" t="s">
        <v>3657</v>
      </c>
      <c r="D15647" s="541" t="s">
        <v>26208</v>
      </c>
      <c r="E15647" s="549" t="s">
        <v>188</v>
      </c>
      <c r="F15647" s="547">
        <v>978.59000000000003</v>
      </c>
    </row>
    <row r="15648" s="489" customFormat="1">
      <c r="B15648" s="546" t="s">
        <v>26209</v>
      </c>
      <c r="C15648" s="548" t="s">
        <v>3657</v>
      </c>
      <c r="D15648" s="541" t="s">
        <v>26210</v>
      </c>
      <c r="E15648" s="549" t="s">
        <v>143</v>
      </c>
      <c r="F15648" s="547">
        <v>718.57000000000005</v>
      </c>
    </row>
    <row r="15649" s="489" customFormat="1">
      <c r="B15649" s="546" t="s">
        <v>26211</v>
      </c>
      <c r="C15649" s="548" t="s">
        <v>3657</v>
      </c>
      <c r="D15649" s="541" t="s">
        <v>26212</v>
      </c>
      <c r="E15649" s="549" t="s">
        <v>188</v>
      </c>
      <c r="F15649" s="547">
        <v>2792.6999999999998</v>
      </c>
    </row>
    <row r="15650" s="489" customFormat="1">
      <c r="B15650" s="546" t="s">
        <v>26213</v>
      </c>
      <c r="C15650" s="548" t="s">
        <v>3657</v>
      </c>
      <c r="D15650" s="541" t="s">
        <v>26214</v>
      </c>
      <c r="E15650" s="549" t="s">
        <v>188</v>
      </c>
      <c r="F15650" s="547">
        <v>237.97</v>
      </c>
    </row>
    <row r="15651" s="489" customFormat="1">
      <c r="B15651" s="546" t="s">
        <v>26215</v>
      </c>
      <c r="C15651" s="548" t="s">
        <v>3657</v>
      </c>
      <c r="D15651" s="541" t="s">
        <v>26216</v>
      </c>
      <c r="E15651" s="549" t="s">
        <v>143</v>
      </c>
      <c r="F15651" s="547">
        <v>153.53</v>
      </c>
    </row>
    <row r="15652" s="489" customFormat="1">
      <c r="B15652" s="546" t="s">
        <v>26217</v>
      </c>
      <c r="C15652" s="548" t="s">
        <v>3657</v>
      </c>
      <c r="D15652" s="541" t="s">
        <v>26218</v>
      </c>
      <c r="E15652" s="549" t="s">
        <v>188</v>
      </c>
      <c r="F15652" s="547">
        <v>1296.21</v>
      </c>
    </row>
    <row r="15653" s="489" customFormat="1">
      <c r="B15653" s="546" t="s">
        <v>26219</v>
      </c>
      <c r="C15653" s="548" t="s">
        <v>3657</v>
      </c>
      <c r="D15653" s="541" t="s">
        <v>26220</v>
      </c>
      <c r="E15653" s="549" t="s">
        <v>188</v>
      </c>
      <c r="F15653" s="547">
        <v>504.79000000000002</v>
      </c>
    </row>
    <row r="15654" s="489" customFormat="1">
      <c r="B15654" s="546" t="s">
        <v>26221</v>
      </c>
      <c r="C15654" s="548" t="s">
        <v>3657</v>
      </c>
      <c r="D15654" s="541" t="s">
        <v>26222</v>
      </c>
      <c r="E15654" s="549" t="s">
        <v>143</v>
      </c>
      <c r="F15654" s="547">
        <v>214.96000000000001</v>
      </c>
    </row>
    <row r="15655" s="489" customFormat="1">
      <c r="B15655" s="546" t="s">
        <v>26223</v>
      </c>
      <c r="C15655" s="548" t="s">
        <v>3657</v>
      </c>
      <c r="D15655" s="541" t="s">
        <v>26224</v>
      </c>
      <c r="E15655" s="549" t="s">
        <v>188</v>
      </c>
      <c r="F15655" s="547">
        <v>1648.0999999999999</v>
      </c>
    </row>
    <row r="15656" s="489" customFormat="1">
      <c r="B15656" s="546" t="s">
        <v>26225</v>
      </c>
      <c r="C15656" s="548" t="s">
        <v>3657</v>
      </c>
      <c r="D15656" s="541" t="s">
        <v>26226</v>
      </c>
      <c r="E15656" s="549" t="s">
        <v>188</v>
      </c>
      <c r="F15656" s="547">
        <v>585.74000000000001</v>
      </c>
    </row>
    <row r="15657" s="489" customFormat="1">
      <c r="B15657" s="546" t="s">
        <v>26227</v>
      </c>
      <c r="C15657" s="548" t="s">
        <v>3657</v>
      </c>
      <c r="D15657" s="541" t="s">
        <v>26228</v>
      </c>
      <c r="E15657" s="549" t="s">
        <v>143</v>
      </c>
      <c r="F15657" s="547">
        <v>269.68000000000001</v>
      </c>
    </row>
    <row r="15658" s="489" customFormat="1">
      <c r="B15658" s="546" t="s">
        <v>26229</v>
      </c>
      <c r="C15658" s="548" t="s">
        <v>3657</v>
      </c>
      <c r="D15658" s="541" t="s">
        <v>26230</v>
      </c>
      <c r="E15658" s="549" t="s">
        <v>188</v>
      </c>
      <c r="F15658" s="547">
        <v>2163.02</v>
      </c>
    </row>
    <row r="15659" s="489" customFormat="1">
      <c r="B15659" s="546" t="s">
        <v>26231</v>
      </c>
      <c r="C15659" s="548" t="s">
        <v>3657</v>
      </c>
      <c r="D15659" s="541" t="s">
        <v>26232</v>
      </c>
      <c r="E15659" s="549" t="s">
        <v>188</v>
      </c>
      <c r="F15659" s="547">
        <v>781.25</v>
      </c>
    </row>
    <row r="15660" s="489" customFormat="1">
      <c r="B15660" s="546" t="s">
        <v>26233</v>
      </c>
      <c r="C15660" s="548" t="s">
        <v>3657</v>
      </c>
      <c r="D15660" s="541" t="s">
        <v>26234</v>
      </c>
      <c r="E15660" s="549" t="s">
        <v>143</v>
      </c>
      <c r="F15660" s="547">
        <v>337.77999999999997</v>
      </c>
    </row>
    <row r="15661" s="489" customFormat="1">
      <c r="B15661" s="546" t="s">
        <v>26235</v>
      </c>
      <c r="C15661" s="548" t="s">
        <v>3657</v>
      </c>
      <c r="D15661" s="541" t="s">
        <v>26236</v>
      </c>
      <c r="E15661" s="549" t="s">
        <v>188</v>
      </c>
      <c r="F15661" s="547">
        <v>2595.3600000000001</v>
      </c>
    </row>
    <row r="15662" s="489" customFormat="1">
      <c r="B15662" s="546" t="s">
        <v>26237</v>
      </c>
      <c r="C15662" s="548" t="s">
        <v>3657</v>
      </c>
      <c r="D15662" s="541" t="s">
        <v>26238</v>
      </c>
      <c r="E15662" s="549"/>
      <c r="F15662" s="547"/>
    </row>
    <row r="15663" s="489" customFormat="1">
      <c r="B15663" s="546" t="s">
        <v>26239</v>
      </c>
      <c r="C15663" s="548" t="s">
        <v>3657</v>
      </c>
      <c r="D15663" s="541" t="s">
        <v>26240</v>
      </c>
      <c r="E15663" s="549" t="s">
        <v>188</v>
      </c>
      <c r="F15663" s="547">
        <v>454.16000000000003</v>
      </c>
    </row>
    <row r="15664" s="489" customFormat="1">
      <c r="B15664" s="546" t="s">
        <v>26241</v>
      </c>
      <c r="C15664" s="548" t="s">
        <v>3657</v>
      </c>
      <c r="D15664" s="541" t="s">
        <v>26242</v>
      </c>
      <c r="E15664" s="549" t="s">
        <v>188</v>
      </c>
      <c r="F15664" s="547">
        <v>590.39999999999998</v>
      </c>
    </row>
    <row r="15665" s="489" customFormat="1">
      <c r="B15665" s="546" t="s">
        <v>26243</v>
      </c>
      <c r="C15665" s="548" t="s">
        <v>3657</v>
      </c>
      <c r="D15665" s="541" t="s">
        <v>26244</v>
      </c>
      <c r="E15665" s="549" t="s">
        <v>188</v>
      </c>
      <c r="F15665" s="547">
        <v>551.47000000000003</v>
      </c>
    </row>
    <row r="15666" s="489" customFormat="1">
      <c r="B15666" s="546" t="s">
        <v>26245</v>
      </c>
      <c r="C15666" s="548" t="s">
        <v>3657</v>
      </c>
      <c r="D15666" s="541" t="s">
        <v>26246</v>
      </c>
      <c r="E15666" s="549" t="s">
        <v>188</v>
      </c>
      <c r="F15666" s="547">
        <v>644.94000000000005</v>
      </c>
    </row>
    <row r="15667" s="489" customFormat="1">
      <c r="B15667" s="546" t="s">
        <v>26247</v>
      </c>
      <c r="C15667" s="548" t="s">
        <v>3657</v>
      </c>
      <c r="D15667" s="541" t="s">
        <v>26248</v>
      </c>
      <c r="E15667" s="549" t="s">
        <v>188</v>
      </c>
      <c r="F15667" s="547">
        <v>611.25</v>
      </c>
    </row>
    <row r="15668" s="489" customFormat="1">
      <c r="B15668" s="546" t="s">
        <v>26249</v>
      </c>
      <c r="C15668" s="548" t="s">
        <v>3657</v>
      </c>
      <c r="D15668" s="541" t="s">
        <v>26250</v>
      </c>
      <c r="E15668" s="549" t="s">
        <v>188</v>
      </c>
      <c r="F15668" s="547">
        <v>783.83000000000004</v>
      </c>
    </row>
    <row r="15669" s="489" customFormat="1">
      <c r="B15669" s="546" t="s">
        <v>26251</v>
      </c>
      <c r="C15669" s="548" t="s">
        <v>3657</v>
      </c>
      <c r="D15669" s="541" t="s">
        <v>26252</v>
      </c>
      <c r="E15669" s="549"/>
      <c r="F15669" s="547"/>
    </row>
    <row r="15670" s="489" customFormat="1">
      <c r="B15670" s="546" t="s">
        <v>26253</v>
      </c>
      <c r="C15670" s="548" t="s">
        <v>3657</v>
      </c>
      <c r="D15670" s="541" t="s">
        <v>26254</v>
      </c>
      <c r="E15670" s="549" t="s">
        <v>143</v>
      </c>
      <c r="F15670" s="547">
        <v>88.849999999999994</v>
      </c>
    </row>
    <row r="15671" s="489" customFormat="1">
      <c r="B15671" s="546" t="s">
        <v>26255</v>
      </c>
      <c r="C15671" s="548" t="s">
        <v>3657</v>
      </c>
      <c r="D15671" s="541" t="s">
        <v>26256</v>
      </c>
      <c r="E15671" s="549"/>
      <c r="F15671" s="547"/>
    </row>
    <row r="15672" s="489" customFormat="1">
      <c r="B15672" s="546" t="s">
        <v>26257</v>
      </c>
      <c r="C15672" s="548" t="s">
        <v>3657</v>
      </c>
      <c r="D15672" s="541" t="s">
        <v>26258</v>
      </c>
      <c r="E15672" s="549" t="s">
        <v>188</v>
      </c>
      <c r="F15672" s="547">
        <v>42.380000000000003</v>
      </c>
    </row>
    <row r="15673" s="489" customFormat="1">
      <c r="B15673" s="546" t="s">
        <v>26259</v>
      </c>
      <c r="C15673" s="548" t="s">
        <v>3657</v>
      </c>
      <c r="D15673" s="541" t="s">
        <v>26260</v>
      </c>
      <c r="E15673" s="549"/>
      <c r="F15673" s="547"/>
    </row>
    <row r="15674" s="489" customFormat="1">
      <c r="B15674" s="546" t="s">
        <v>26261</v>
      </c>
      <c r="C15674" s="548" t="s">
        <v>3657</v>
      </c>
      <c r="D15674" s="541" t="s">
        <v>26262</v>
      </c>
      <c r="E15674" s="549" t="s">
        <v>188</v>
      </c>
      <c r="F15674" s="547">
        <v>6264.6599999999999</v>
      </c>
    </row>
    <row r="15675" s="489" customFormat="1">
      <c r="B15675" s="546" t="s">
        <v>26263</v>
      </c>
      <c r="C15675" s="548" t="s">
        <v>3657</v>
      </c>
      <c r="D15675" s="541" t="s">
        <v>26264</v>
      </c>
      <c r="E15675" s="549" t="s">
        <v>188</v>
      </c>
      <c r="F15675" s="547">
        <v>7266.6599999999999</v>
      </c>
    </row>
    <row r="15676" s="489" customFormat="1">
      <c r="B15676" s="546" t="s">
        <v>26265</v>
      </c>
      <c r="C15676" s="548" t="s">
        <v>3657</v>
      </c>
      <c r="D15676" s="541" t="s">
        <v>26266</v>
      </c>
      <c r="E15676" s="549" t="s">
        <v>188</v>
      </c>
      <c r="F15676" s="547">
        <v>1246.3499999999999</v>
      </c>
    </row>
    <row r="15677" s="489" customFormat="1">
      <c r="B15677" s="546" t="s">
        <v>26267</v>
      </c>
      <c r="C15677" s="548" t="s">
        <v>3657</v>
      </c>
      <c r="D15677" s="541" t="s">
        <v>26268</v>
      </c>
      <c r="E15677" s="549" t="s">
        <v>188</v>
      </c>
      <c r="F15677" s="547">
        <v>1468.2</v>
      </c>
    </row>
    <row r="15678" s="489" customFormat="1">
      <c r="B15678" s="546" t="s">
        <v>26269</v>
      </c>
      <c r="C15678" s="548" t="s">
        <v>3657</v>
      </c>
      <c r="D15678" s="541" t="s">
        <v>19657</v>
      </c>
      <c r="E15678" s="549"/>
      <c r="F15678" s="547"/>
    </row>
    <row r="15679" s="489" customFormat="1">
      <c r="B15679" s="546" t="s">
        <v>26270</v>
      </c>
      <c r="C15679" s="548" t="s">
        <v>3657</v>
      </c>
      <c r="D15679" s="541" t="s">
        <v>26271</v>
      </c>
      <c r="E15679" s="549" t="s">
        <v>188</v>
      </c>
      <c r="F15679" s="547">
        <v>737.17999999999995</v>
      </c>
    </row>
    <row r="15680" s="489" customFormat="1">
      <c r="B15680" s="546" t="s">
        <v>26272</v>
      </c>
      <c r="C15680" s="548" t="s">
        <v>3657</v>
      </c>
      <c r="D15680" s="541" t="s">
        <v>26273</v>
      </c>
      <c r="E15680" s="549" t="s">
        <v>188</v>
      </c>
      <c r="F15680" s="547">
        <v>179.00999999999999</v>
      </c>
    </row>
    <row r="15681" s="489" customFormat="1">
      <c r="B15681" s="546" t="s">
        <v>26274</v>
      </c>
      <c r="C15681" s="548" t="s">
        <v>3657</v>
      </c>
      <c r="D15681" s="541" t="s">
        <v>26275</v>
      </c>
      <c r="E15681" s="549" t="s">
        <v>188</v>
      </c>
      <c r="F15681" s="547">
        <v>172.83000000000001</v>
      </c>
    </row>
    <row r="15682" s="489" customFormat="1">
      <c r="B15682" s="546" t="s">
        <v>26276</v>
      </c>
      <c r="C15682" s="548" t="s">
        <v>3657</v>
      </c>
      <c r="D15682" s="541" t="s">
        <v>26277</v>
      </c>
      <c r="E15682" s="549" t="s">
        <v>188</v>
      </c>
      <c r="F15682" s="547">
        <v>137.63</v>
      </c>
    </row>
    <row r="15683" s="489" customFormat="1">
      <c r="B15683" s="546" t="s">
        <v>26278</v>
      </c>
      <c r="C15683" s="548" t="s">
        <v>3657</v>
      </c>
      <c r="D15683" s="541" t="s">
        <v>26279</v>
      </c>
      <c r="E15683" s="549" t="s">
        <v>188</v>
      </c>
      <c r="F15683" s="547">
        <v>131.69</v>
      </c>
    </row>
    <row r="15684" s="489" customFormat="1">
      <c r="B15684" s="546" t="s">
        <v>26280</v>
      </c>
      <c r="C15684" s="548" t="s">
        <v>3657</v>
      </c>
      <c r="D15684" s="541" t="s">
        <v>26281</v>
      </c>
      <c r="E15684" s="549" t="s">
        <v>188</v>
      </c>
      <c r="F15684" s="547">
        <v>325.29000000000002</v>
      </c>
    </row>
    <row r="15685" s="489" customFormat="1">
      <c r="B15685" s="546" t="s">
        <v>26282</v>
      </c>
      <c r="C15685" s="548" t="s">
        <v>3657</v>
      </c>
      <c r="D15685" s="541" t="s">
        <v>26283</v>
      </c>
      <c r="E15685" s="549" t="s">
        <v>188</v>
      </c>
      <c r="F15685" s="547">
        <v>139.22</v>
      </c>
    </row>
    <row r="15686" s="489" customFormat="1">
      <c r="B15686" s="546" t="s">
        <v>26284</v>
      </c>
      <c r="C15686" s="548" t="s">
        <v>3657</v>
      </c>
      <c r="D15686" s="541" t="s">
        <v>26285</v>
      </c>
      <c r="E15686" s="549" t="s">
        <v>188</v>
      </c>
      <c r="F15686" s="547">
        <v>246.96000000000001</v>
      </c>
    </row>
    <row r="15687" s="489" customFormat="1">
      <c r="B15687" s="546" t="s">
        <v>26286</v>
      </c>
      <c r="C15687" s="548" t="s">
        <v>3657</v>
      </c>
      <c r="D15687" s="541" t="s">
        <v>26287</v>
      </c>
      <c r="E15687" s="549" t="s">
        <v>188</v>
      </c>
      <c r="F15687" s="547">
        <v>115.14</v>
      </c>
    </row>
    <row r="15688" s="489" customFormat="1">
      <c r="B15688" s="546" t="s">
        <v>26288</v>
      </c>
      <c r="C15688" s="548" t="s">
        <v>3657</v>
      </c>
      <c r="D15688" s="541" t="s">
        <v>26289</v>
      </c>
      <c r="E15688" s="549" t="s">
        <v>188</v>
      </c>
      <c r="F15688" s="547">
        <v>57.719999999999999</v>
      </c>
    </row>
    <row r="15689" s="489" customFormat="1">
      <c r="B15689" s="546" t="s">
        <v>26290</v>
      </c>
      <c r="C15689" s="548" t="s">
        <v>3657</v>
      </c>
      <c r="D15689" s="541" t="s">
        <v>26291</v>
      </c>
      <c r="E15689" s="549" t="s">
        <v>188</v>
      </c>
      <c r="F15689" s="547">
        <v>92.579999999999998</v>
      </c>
    </row>
    <row r="15690" s="489" customFormat="1">
      <c r="B15690" s="546" t="s">
        <v>26292</v>
      </c>
      <c r="C15690" s="548" t="s">
        <v>3657</v>
      </c>
      <c r="D15690" s="541" t="s">
        <v>26293</v>
      </c>
      <c r="E15690" s="549" t="s">
        <v>188</v>
      </c>
      <c r="F15690" s="547">
        <v>262.24000000000001</v>
      </c>
    </row>
    <row r="15691" s="489" customFormat="1">
      <c r="B15691" s="546" t="s">
        <v>26294</v>
      </c>
      <c r="C15691" s="548" t="s">
        <v>3657</v>
      </c>
      <c r="D15691" s="541" t="s">
        <v>26295</v>
      </c>
      <c r="E15691" s="549" t="s">
        <v>188</v>
      </c>
      <c r="F15691" s="547">
        <v>295.19999999999999</v>
      </c>
    </row>
    <row r="15692" s="489" customFormat="1">
      <c r="B15692" s="546" t="s">
        <v>26296</v>
      </c>
      <c r="C15692" s="548" t="s">
        <v>3657</v>
      </c>
      <c r="D15692" s="541" t="s">
        <v>26297</v>
      </c>
      <c r="E15692" s="549" t="s">
        <v>188</v>
      </c>
      <c r="F15692" s="547">
        <v>341.62</v>
      </c>
    </row>
    <row r="15693" s="489" customFormat="1">
      <c r="B15693" s="546" t="s">
        <v>26298</v>
      </c>
      <c r="C15693" s="548" t="s">
        <v>3657</v>
      </c>
      <c r="D15693" s="541" t="s">
        <v>26299</v>
      </c>
      <c r="E15693" s="549" t="s">
        <v>188</v>
      </c>
      <c r="F15693" s="547">
        <v>8.3800000000000008</v>
      </c>
    </row>
    <row r="15694" s="489" customFormat="1">
      <c r="B15694" s="546" t="s">
        <v>26300</v>
      </c>
      <c r="C15694" s="548" t="s">
        <v>3657</v>
      </c>
      <c r="D15694" s="541" t="s">
        <v>26301</v>
      </c>
      <c r="E15694" s="549" t="s">
        <v>188</v>
      </c>
      <c r="F15694" s="547">
        <v>1092.28</v>
      </c>
    </row>
    <row r="15695" s="489" customFormat="1">
      <c r="B15695" s="546" t="s">
        <v>26302</v>
      </c>
      <c r="C15695" s="548" t="s">
        <v>3657</v>
      </c>
      <c r="D15695" s="541" t="s">
        <v>26303</v>
      </c>
      <c r="E15695" s="549" t="s">
        <v>188</v>
      </c>
      <c r="F15695" s="547">
        <v>9.1400000000000006</v>
      </c>
    </row>
    <row r="15696" s="489" customFormat="1">
      <c r="B15696" s="546" t="s">
        <v>26304</v>
      </c>
      <c r="C15696" s="548" t="s">
        <v>3657</v>
      </c>
      <c r="D15696" s="541" t="s">
        <v>26305</v>
      </c>
      <c r="E15696" s="549" t="s">
        <v>188</v>
      </c>
      <c r="F15696" s="547">
        <v>316.36000000000001</v>
      </c>
    </row>
    <row r="15697" s="489" customFormat="1">
      <c r="B15697" s="546" t="s">
        <v>26306</v>
      </c>
      <c r="C15697" s="548" t="s">
        <v>3657</v>
      </c>
      <c r="D15697" s="541" t="s">
        <v>26307</v>
      </c>
      <c r="E15697" s="549" t="s">
        <v>188</v>
      </c>
      <c r="F15697" s="547">
        <v>401.24000000000001</v>
      </c>
    </row>
    <row r="15698" s="489" customFormat="1">
      <c r="B15698" s="546" t="s">
        <v>26308</v>
      </c>
      <c r="C15698" s="548" t="s">
        <v>3657</v>
      </c>
      <c r="D15698" s="541" t="s">
        <v>26309</v>
      </c>
      <c r="E15698" s="549" t="s">
        <v>188</v>
      </c>
      <c r="F15698" s="547">
        <v>254.09</v>
      </c>
    </row>
    <row r="15699" s="489" customFormat="1">
      <c r="B15699" s="546" t="s">
        <v>26310</v>
      </c>
      <c r="C15699" s="548" t="s">
        <v>3657</v>
      </c>
      <c r="D15699" s="541" t="s">
        <v>26311</v>
      </c>
      <c r="E15699" s="549" t="s">
        <v>188</v>
      </c>
      <c r="F15699" s="547">
        <v>189.97</v>
      </c>
    </row>
    <row r="15700" s="489" customFormat="1">
      <c r="B15700" s="546" t="s">
        <v>26312</v>
      </c>
      <c r="C15700" s="548" t="s">
        <v>3657</v>
      </c>
      <c r="D15700" s="541" t="s">
        <v>26313</v>
      </c>
      <c r="E15700" s="549" t="s">
        <v>188</v>
      </c>
      <c r="F15700" s="547">
        <v>253.81</v>
      </c>
    </row>
    <row r="15701" s="489" customFormat="1">
      <c r="B15701" s="546" t="s">
        <v>26314</v>
      </c>
      <c r="C15701" s="548" t="s">
        <v>3657</v>
      </c>
      <c r="D15701" s="541" t="s">
        <v>26315</v>
      </c>
      <c r="E15701" s="549" t="s">
        <v>188</v>
      </c>
      <c r="F15701" s="547">
        <v>655.75</v>
      </c>
    </row>
    <row r="15702" s="489" customFormat="1">
      <c r="B15702" s="546" t="s">
        <v>26316</v>
      </c>
      <c r="C15702" s="548" t="s">
        <v>3657</v>
      </c>
      <c r="D15702" s="541" t="s">
        <v>26317</v>
      </c>
      <c r="E15702" s="549" t="s">
        <v>188</v>
      </c>
      <c r="F15702" s="547">
        <v>1853.3699999999999</v>
      </c>
    </row>
    <row r="15703" s="489" customFormat="1">
      <c r="B15703" s="546" t="s">
        <v>26318</v>
      </c>
      <c r="C15703" s="548" t="s">
        <v>3657</v>
      </c>
      <c r="D15703" s="541" t="s">
        <v>26319</v>
      </c>
      <c r="E15703" s="549" t="s">
        <v>188</v>
      </c>
      <c r="F15703" s="547">
        <v>29.48</v>
      </c>
    </row>
    <row r="15704" s="489" customFormat="1">
      <c r="B15704" s="546" t="s">
        <v>26320</v>
      </c>
      <c r="C15704" s="548" t="s">
        <v>3657</v>
      </c>
      <c r="D15704" s="541" t="s">
        <v>26321</v>
      </c>
      <c r="E15704" s="549" t="s">
        <v>188</v>
      </c>
      <c r="F15704" s="547">
        <v>91.129999999999995</v>
      </c>
    </row>
    <row r="15705" s="489" customFormat="1">
      <c r="B15705" s="546" t="s">
        <v>26322</v>
      </c>
      <c r="C15705" s="548" t="s">
        <v>3657</v>
      </c>
      <c r="D15705" s="541" t="s">
        <v>26323</v>
      </c>
      <c r="E15705" s="549" t="s">
        <v>188</v>
      </c>
      <c r="F15705" s="547">
        <v>386.38999999999999</v>
      </c>
    </row>
    <row r="15706" s="489" customFormat="1">
      <c r="B15706" s="546" t="s">
        <v>26324</v>
      </c>
      <c r="C15706" s="548" t="s">
        <v>3657</v>
      </c>
      <c r="D15706" s="541" t="s">
        <v>26325</v>
      </c>
      <c r="E15706" s="549" t="s">
        <v>188</v>
      </c>
      <c r="F15706" s="547">
        <v>655.75</v>
      </c>
    </row>
    <row r="15707" s="489" customFormat="1">
      <c r="B15707" s="546" t="s">
        <v>26326</v>
      </c>
      <c r="C15707" s="548" t="s">
        <v>3657</v>
      </c>
      <c r="D15707" s="541" t="s">
        <v>26327</v>
      </c>
      <c r="E15707" s="549" t="s">
        <v>188</v>
      </c>
      <c r="F15707" s="547">
        <v>1944.79</v>
      </c>
    </row>
    <row r="15708" s="489" customFormat="1">
      <c r="B15708" s="546" t="s">
        <v>26328</v>
      </c>
      <c r="C15708" s="548" t="s">
        <v>3657</v>
      </c>
      <c r="D15708" s="541" t="s">
        <v>26329</v>
      </c>
      <c r="E15708" s="549" t="s">
        <v>188</v>
      </c>
      <c r="F15708" s="547">
        <v>55.5</v>
      </c>
    </row>
    <row r="15709" s="489" customFormat="1">
      <c r="B15709" s="546" t="s">
        <v>26330</v>
      </c>
      <c r="C15709" s="548" t="s">
        <v>3657</v>
      </c>
      <c r="D15709" s="541" t="s">
        <v>26331</v>
      </c>
      <c r="E15709" s="549" t="s">
        <v>188</v>
      </c>
      <c r="F15709" s="547">
        <v>110.72</v>
      </c>
    </row>
    <row r="15710" s="489" customFormat="1">
      <c r="B15710" s="546" t="s">
        <v>26332</v>
      </c>
      <c r="C15710" s="548" t="s">
        <v>3657</v>
      </c>
      <c r="D15710" s="541" t="s">
        <v>26333</v>
      </c>
      <c r="E15710" s="549"/>
      <c r="F15710" s="547"/>
    </row>
    <row r="15711" s="489" customFormat="1">
      <c r="B15711" s="546" t="s">
        <v>26334</v>
      </c>
      <c r="C15711" s="548" t="s">
        <v>3657</v>
      </c>
      <c r="D15711" s="541" t="s">
        <v>26335</v>
      </c>
      <c r="E15711" s="549"/>
      <c r="F15711" s="547"/>
    </row>
    <row r="15712" s="489" customFormat="1">
      <c r="B15712" s="546" t="s">
        <v>26336</v>
      </c>
      <c r="C15712" s="548" t="s">
        <v>3657</v>
      </c>
      <c r="D15712" s="541" t="s">
        <v>26337</v>
      </c>
      <c r="E15712" s="549" t="s">
        <v>143</v>
      </c>
      <c r="F15712" s="547">
        <v>6.7199999999999998</v>
      </c>
    </row>
    <row r="15713" s="489" customFormat="1">
      <c r="B15713" s="546" t="s">
        <v>26338</v>
      </c>
      <c r="C15713" s="548" t="s">
        <v>3657</v>
      </c>
      <c r="D15713" s="541" t="s">
        <v>26339</v>
      </c>
      <c r="E15713" s="549" t="s">
        <v>143</v>
      </c>
      <c r="F15713" s="547">
        <v>7.2300000000000004</v>
      </c>
    </row>
    <row r="15714" s="489" customFormat="1">
      <c r="B15714" s="546" t="s">
        <v>26340</v>
      </c>
      <c r="C15714" s="548" t="s">
        <v>3657</v>
      </c>
      <c r="D15714" s="541" t="s">
        <v>26341</v>
      </c>
      <c r="E15714" s="549" t="s">
        <v>143</v>
      </c>
      <c r="F15714" s="547">
        <v>9.0800000000000001</v>
      </c>
    </row>
    <row r="15715" s="489" customFormat="1">
      <c r="B15715" s="546" t="s">
        <v>26342</v>
      </c>
      <c r="C15715" s="548" t="s">
        <v>3657</v>
      </c>
      <c r="D15715" s="541" t="s">
        <v>26343</v>
      </c>
      <c r="E15715" s="549" t="s">
        <v>143</v>
      </c>
      <c r="F15715" s="547">
        <v>8.1300000000000008</v>
      </c>
    </row>
    <row r="15716" s="489" customFormat="1">
      <c r="B15716" s="546" t="s">
        <v>26344</v>
      </c>
      <c r="C15716" s="548" t="s">
        <v>3657</v>
      </c>
      <c r="D15716" s="541" t="s">
        <v>26345</v>
      </c>
      <c r="E15716" s="549" t="s">
        <v>143</v>
      </c>
      <c r="F15716" s="547">
        <v>8.3499999999999996</v>
      </c>
    </row>
    <row r="15717" s="489" customFormat="1">
      <c r="B15717" s="546" t="s">
        <v>26346</v>
      </c>
      <c r="C15717" s="548" t="s">
        <v>3657</v>
      </c>
      <c r="D15717" s="541" t="s">
        <v>26347</v>
      </c>
      <c r="E15717" s="549" t="s">
        <v>143</v>
      </c>
      <c r="F15717" s="547">
        <v>10.109999999999999</v>
      </c>
    </row>
    <row r="15718" s="489" customFormat="1">
      <c r="B15718" s="546" t="s">
        <v>26348</v>
      </c>
      <c r="C15718" s="548" t="s">
        <v>3657</v>
      </c>
      <c r="D15718" s="541" t="s">
        <v>26349</v>
      </c>
      <c r="E15718" s="549" t="s">
        <v>143</v>
      </c>
      <c r="F15718" s="547">
        <v>9.7699999999999996</v>
      </c>
    </row>
    <row r="15719" s="489" customFormat="1">
      <c r="B15719" s="546" t="s">
        <v>26350</v>
      </c>
      <c r="C15719" s="548" t="s">
        <v>3657</v>
      </c>
      <c r="D15719" s="541" t="s">
        <v>26351</v>
      </c>
      <c r="E15719" s="549" t="s">
        <v>143</v>
      </c>
      <c r="F15719" s="547">
        <v>10.949999999999999</v>
      </c>
    </row>
    <row r="15720" s="489" customFormat="1">
      <c r="B15720" s="546" t="s">
        <v>26352</v>
      </c>
      <c r="C15720" s="548" t="s">
        <v>3657</v>
      </c>
      <c r="D15720" s="541" t="s">
        <v>26353</v>
      </c>
      <c r="E15720" s="549" t="s">
        <v>143</v>
      </c>
      <c r="F15720" s="547">
        <v>7.7400000000000002</v>
      </c>
    </row>
    <row r="15721" s="489" customFormat="1">
      <c r="B15721" s="546" t="s">
        <v>26354</v>
      </c>
      <c r="C15721" s="548" t="s">
        <v>3657</v>
      </c>
      <c r="D15721" s="541" t="s">
        <v>26355</v>
      </c>
      <c r="E15721" s="549" t="s">
        <v>143</v>
      </c>
      <c r="F15721" s="547">
        <v>9.7799999999999994</v>
      </c>
    </row>
    <row r="15722" s="489" customFormat="1">
      <c r="B15722" s="546" t="s">
        <v>26356</v>
      </c>
      <c r="C15722" s="548" t="s">
        <v>3657</v>
      </c>
      <c r="D15722" s="541" t="s">
        <v>26357</v>
      </c>
      <c r="E15722" s="549" t="s">
        <v>143</v>
      </c>
      <c r="F15722" s="547">
        <v>14.199999999999999</v>
      </c>
    </row>
    <row r="15723" s="489" customFormat="1">
      <c r="B15723" s="546" t="s">
        <v>26358</v>
      </c>
      <c r="C15723" s="548" t="s">
        <v>3657</v>
      </c>
      <c r="D15723" s="541" t="s">
        <v>26359</v>
      </c>
      <c r="E15723" s="549" t="s">
        <v>143</v>
      </c>
      <c r="F15723" s="547">
        <v>17.48</v>
      </c>
    </row>
    <row r="15724" s="489" customFormat="1">
      <c r="B15724" s="546" t="s">
        <v>26360</v>
      </c>
      <c r="C15724" s="548" t="s">
        <v>3657</v>
      </c>
      <c r="D15724" s="541" t="s">
        <v>26361</v>
      </c>
      <c r="E15724" s="549" t="s">
        <v>143</v>
      </c>
      <c r="F15724" s="547">
        <v>10.93</v>
      </c>
    </row>
    <row r="15725" s="489" customFormat="1">
      <c r="B15725" s="546" t="s">
        <v>26362</v>
      </c>
      <c r="C15725" s="548" t="s">
        <v>3657</v>
      </c>
      <c r="D15725" s="541" t="s">
        <v>26363</v>
      </c>
      <c r="E15725" s="549" t="s">
        <v>143</v>
      </c>
      <c r="F15725" s="547">
        <v>4.4800000000000004</v>
      </c>
    </row>
    <row r="15726" s="489" customFormat="1">
      <c r="B15726" s="546" t="s">
        <v>26364</v>
      </c>
      <c r="C15726" s="548" t="s">
        <v>3657</v>
      </c>
      <c r="D15726" s="541" t="s">
        <v>26365</v>
      </c>
      <c r="E15726" s="549" t="s">
        <v>143</v>
      </c>
      <c r="F15726" s="547">
        <v>6.3899999999999997</v>
      </c>
    </row>
    <row r="15727" s="489" customFormat="1">
      <c r="B15727" s="546" t="s">
        <v>26366</v>
      </c>
      <c r="C15727" s="548" t="s">
        <v>3657</v>
      </c>
      <c r="D15727" s="541" t="s">
        <v>26367</v>
      </c>
      <c r="E15727" s="549" t="s">
        <v>143</v>
      </c>
      <c r="F15727" s="547">
        <v>5.4299999999999997</v>
      </c>
    </row>
    <row r="15728" s="489" customFormat="1">
      <c r="B15728" s="546" t="s">
        <v>26368</v>
      </c>
      <c r="C15728" s="548" t="s">
        <v>3657</v>
      </c>
      <c r="D15728" s="541" t="s">
        <v>26369</v>
      </c>
      <c r="E15728" s="549" t="s">
        <v>143</v>
      </c>
      <c r="F15728" s="547">
        <v>5.5999999999999996</v>
      </c>
    </row>
    <row r="15729" s="489" customFormat="1">
      <c r="B15729" s="546" t="s">
        <v>26370</v>
      </c>
      <c r="C15729" s="548" t="s">
        <v>3657</v>
      </c>
      <c r="D15729" s="541" t="s">
        <v>26371</v>
      </c>
      <c r="E15729" s="549" t="s">
        <v>143</v>
      </c>
      <c r="F15729" s="547">
        <v>7.4199999999999999</v>
      </c>
    </row>
    <row r="15730" s="489" customFormat="1">
      <c r="B15730" s="546" t="s">
        <v>26372</v>
      </c>
      <c r="C15730" s="548" t="s">
        <v>3657</v>
      </c>
      <c r="D15730" s="541" t="s">
        <v>26373</v>
      </c>
      <c r="E15730" s="549" t="s">
        <v>143</v>
      </c>
      <c r="F15730" s="547">
        <v>7.0800000000000001</v>
      </c>
    </row>
    <row r="15731" s="489" customFormat="1">
      <c r="B15731" s="546" t="s">
        <v>26374</v>
      </c>
      <c r="C15731" s="548" t="s">
        <v>3657</v>
      </c>
      <c r="D15731" s="541" t="s">
        <v>26375</v>
      </c>
      <c r="E15731" s="549" t="s">
        <v>143</v>
      </c>
      <c r="F15731" s="547">
        <v>8.2100000000000009</v>
      </c>
    </row>
    <row r="15732" s="489" customFormat="1">
      <c r="B15732" s="546" t="s">
        <v>26376</v>
      </c>
      <c r="C15732" s="548" t="s">
        <v>3657</v>
      </c>
      <c r="D15732" s="541" t="s">
        <v>26377</v>
      </c>
      <c r="E15732" s="549" t="s">
        <v>143</v>
      </c>
      <c r="F15732" s="547">
        <v>6.71</v>
      </c>
    </row>
    <row r="15733" s="489" customFormat="1">
      <c r="B15733" s="546" t="s">
        <v>26378</v>
      </c>
      <c r="C15733" s="548" t="s">
        <v>3657</v>
      </c>
      <c r="D15733" s="541" t="s">
        <v>26379</v>
      </c>
      <c r="E15733" s="549" t="s">
        <v>143</v>
      </c>
      <c r="F15733" s="547">
        <v>8.7599999999999998</v>
      </c>
    </row>
    <row r="15734" s="489" customFormat="1">
      <c r="B15734" s="546" t="s">
        <v>26380</v>
      </c>
      <c r="C15734" s="548" t="s">
        <v>3657</v>
      </c>
      <c r="D15734" s="541" t="s">
        <v>26381</v>
      </c>
      <c r="E15734" s="549" t="s">
        <v>143</v>
      </c>
      <c r="F15734" s="547">
        <v>13.19</v>
      </c>
    </row>
    <row r="15735" s="489" customFormat="1">
      <c r="B15735" s="546" t="s">
        <v>26382</v>
      </c>
      <c r="C15735" s="548" t="s">
        <v>3657</v>
      </c>
      <c r="D15735" s="541" t="s">
        <v>26383</v>
      </c>
      <c r="E15735" s="549" t="s">
        <v>143</v>
      </c>
      <c r="F15735" s="547">
        <v>16.41</v>
      </c>
    </row>
    <row r="15736" s="489" customFormat="1">
      <c r="B15736" s="546" t="s">
        <v>26384</v>
      </c>
      <c r="C15736" s="548" t="s">
        <v>3657</v>
      </c>
      <c r="D15736" s="541" t="s">
        <v>26385</v>
      </c>
      <c r="E15736" s="549" t="s">
        <v>143</v>
      </c>
      <c r="F15736" s="547">
        <v>6.5499999999999998</v>
      </c>
    </row>
    <row r="15737" s="489" customFormat="1">
      <c r="B15737" s="546" t="s">
        <v>26386</v>
      </c>
      <c r="C15737" s="548" t="s">
        <v>3657</v>
      </c>
      <c r="D15737" s="541" t="s">
        <v>26387</v>
      </c>
      <c r="E15737" s="549" t="s">
        <v>143</v>
      </c>
      <c r="F15737" s="547">
        <v>7.0099999999999998</v>
      </c>
    </row>
    <row r="15738" s="489" customFormat="1">
      <c r="B15738" s="546" t="s">
        <v>26388</v>
      </c>
      <c r="C15738" s="548" t="s">
        <v>3657</v>
      </c>
      <c r="D15738" s="541" t="s">
        <v>26389</v>
      </c>
      <c r="E15738" s="549" t="s">
        <v>143</v>
      </c>
      <c r="F15738" s="547">
        <v>8.8100000000000005</v>
      </c>
    </row>
    <row r="15739" s="489" customFormat="1">
      <c r="B15739" s="546" t="s">
        <v>26390</v>
      </c>
      <c r="C15739" s="548" t="s">
        <v>3657</v>
      </c>
      <c r="D15739" s="541" t="s">
        <v>26391</v>
      </c>
      <c r="E15739" s="549" t="s">
        <v>143</v>
      </c>
      <c r="F15739" s="547">
        <v>7.8499999999999996</v>
      </c>
    </row>
    <row r="15740" s="489" customFormat="1">
      <c r="B15740" s="546" t="s">
        <v>26392</v>
      </c>
      <c r="C15740" s="548" t="s">
        <v>3657</v>
      </c>
      <c r="D15740" s="541" t="s">
        <v>26393</v>
      </c>
      <c r="E15740" s="549" t="s">
        <v>143</v>
      </c>
      <c r="F15740" s="547">
        <v>8.0500000000000007</v>
      </c>
    </row>
    <row r="15741" s="489" customFormat="1">
      <c r="B15741" s="546" t="s">
        <v>26394</v>
      </c>
      <c r="C15741" s="548" t="s">
        <v>3657</v>
      </c>
      <c r="D15741" s="541" t="s">
        <v>26395</v>
      </c>
      <c r="E15741" s="549" t="s">
        <v>143</v>
      </c>
      <c r="F15741" s="547">
        <v>9.7699999999999996</v>
      </c>
    </row>
    <row r="15742" s="489" customFormat="1">
      <c r="B15742" s="546" t="s">
        <v>26396</v>
      </c>
      <c r="C15742" s="548" t="s">
        <v>3657</v>
      </c>
      <c r="D15742" s="541" t="s">
        <v>26397</v>
      </c>
      <c r="E15742" s="549" t="s">
        <v>143</v>
      </c>
      <c r="F15742" s="547">
        <v>9.4499999999999993</v>
      </c>
    </row>
    <row r="15743" s="489" customFormat="1">
      <c r="B15743" s="546" t="s">
        <v>26398</v>
      </c>
      <c r="C15743" s="548" t="s">
        <v>3657</v>
      </c>
      <c r="D15743" s="541" t="s">
        <v>26399</v>
      </c>
      <c r="E15743" s="549" t="s">
        <v>143</v>
      </c>
      <c r="F15743" s="547">
        <v>10.56</v>
      </c>
    </row>
    <row r="15744" s="489" customFormat="1">
      <c r="B15744" s="546" t="s">
        <v>26400</v>
      </c>
      <c r="C15744" s="548" t="s">
        <v>3657</v>
      </c>
      <c r="D15744" s="541" t="s">
        <v>26401</v>
      </c>
      <c r="E15744" s="549" t="s">
        <v>143</v>
      </c>
      <c r="F15744" s="547">
        <v>10.19</v>
      </c>
    </row>
    <row r="15745" s="489" customFormat="1">
      <c r="B15745" s="546" t="s">
        <v>26402</v>
      </c>
      <c r="C15745" s="548" t="s">
        <v>3657</v>
      </c>
      <c r="D15745" s="541" t="s">
        <v>26403</v>
      </c>
      <c r="E15745" s="549" t="s">
        <v>143</v>
      </c>
      <c r="F15745" s="547">
        <v>12.24</v>
      </c>
    </row>
    <row r="15746" s="489" customFormat="1">
      <c r="B15746" s="546" t="s">
        <v>26404</v>
      </c>
      <c r="C15746" s="548" t="s">
        <v>3657</v>
      </c>
      <c r="D15746" s="541" t="s">
        <v>26405</v>
      </c>
      <c r="E15746" s="549" t="s">
        <v>143</v>
      </c>
      <c r="F15746" s="547">
        <v>16.66</v>
      </c>
    </row>
    <row r="15747" s="489" customFormat="1">
      <c r="B15747" s="546" t="s">
        <v>26406</v>
      </c>
      <c r="C15747" s="548" t="s">
        <v>3657</v>
      </c>
      <c r="D15747" s="541" t="s">
        <v>26407</v>
      </c>
      <c r="E15747" s="549" t="s">
        <v>143</v>
      </c>
      <c r="F15747" s="547">
        <v>19.879999999999999</v>
      </c>
    </row>
    <row r="15748" s="489" customFormat="1">
      <c r="B15748" s="546" t="s">
        <v>26408</v>
      </c>
      <c r="C15748" s="548" t="s">
        <v>3657</v>
      </c>
      <c r="D15748" s="541" t="s">
        <v>26409</v>
      </c>
      <c r="E15748" s="549" t="s">
        <v>143</v>
      </c>
      <c r="F15748" s="547">
        <v>1.9299999999999999</v>
      </c>
    </row>
    <row r="15749" s="489" customFormat="1">
      <c r="B15749" s="546" t="s">
        <v>26410</v>
      </c>
      <c r="C15749" s="548" t="s">
        <v>3657</v>
      </c>
      <c r="D15749" s="541" t="s">
        <v>26411</v>
      </c>
      <c r="E15749" s="549"/>
      <c r="F15749" s="547"/>
    </row>
    <row r="15750" s="489" customFormat="1">
      <c r="B15750" s="546" t="s">
        <v>26412</v>
      </c>
      <c r="C15750" s="548" t="s">
        <v>3657</v>
      </c>
      <c r="D15750" s="541" t="s">
        <v>26413</v>
      </c>
      <c r="E15750" s="549" t="s">
        <v>143</v>
      </c>
      <c r="F15750" s="547">
        <v>7.2599999999999998</v>
      </c>
    </row>
    <row r="15751" s="489" customFormat="1">
      <c r="B15751" s="546" t="s">
        <v>26414</v>
      </c>
      <c r="C15751" s="548" t="s">
        <v>3657</v>
      </c>
      <c r="D15751" s="541" t="s">
        <v>26415</v>
      </c>
      <c r="E15751" s="549" t="s">
        <v>143</v>
      </c>
      <c r="F15751" s="547">
        <v>10.76</v>
      </c>
    </row>
    <row r="15752" s="489" customFormat="1">
      <c r="B15752" s="546" t="s">
        <v>26416</v>
      </c>
      <c r="C15752" s="548" t="s">
        <v>3657</v>
      </c>
      <c r="D15752" s="541" t="s">
        <v>26417</v>
      </c>
      <c r="E15752" s="549" t="s">
        <v>143</v>
      </c>
      <c r="F15752" s="547">
        <v>16.16</v>
      </c>
    </row>
    <row r="15753" s="489" customFormat="1">
      <c r="B15753" s="546" t="s">
        <v>26418</v>
      </c>
      <c r="C15753" s="548" t="s">
        <v>3657</v>
      </c>
      <c r="D15753" s="541" t="s">
        <v>26419</v>
      </c>
      <c r="E15753" s="549" t="s">
        <v>143</v>
      </c>
      <c r="F15753" s="547">
        <v>29.149999999999999</v>
      </c>
    </row>
    <row r="15754" s="489" customFormat="1">
      <c r="B15754" s="546" t="s">
        <v>26420</v>
      </c>
      <c r="C15754" s="548" t="s">
        <v>3657</v>
      </c>
      <c r="D15754" s="541" t="s">
        <v>26421</v>
      </c>
      <c r="E15754" s="549" t="s">
        <v>143</v>
      </c>
      <c r="F15754" s="547">
        <v>40.109999999999999</v>
      </c>
    </row>
    <row r="15755" s="489" customFormat="1">
      <c r="B15755" s="546" t="s">
        <v>26422</v>
      </c>
      <c r="C15755" s="548" t="s">
        <v>3657</v>
      </c>
      <c r="D15755" s="541" t="s">
        <v>26423</v>
      </c>
      <c r="E15755" s="549" t="s">
        <v>143</v>
      </c>
      <c r="F15755" s="547">
        <v>59.369999999999997</v>
      </c>
    </row>
    <row r="15756" s="489" customFormat="1">
      <c r="B15756" s="546" t="s">
        <v>26424</v>
      </c>
      <c r="C15756" s="548" t="s">
        <v>3657</v>
      </c>
      <c r="D15756" s="541" t="s">
        <v>26425</v>
      </c>
      <c r="E15756" s="549" t="s">
        <v>143</v>
      </c>
      <c r="F15756" s="547">
        <v>68.730000000000004</v>
      </c>
    </row>
    <row r="15757" s="489" customFormat="1">
      <c r="B15757" s="546" t="s">
        <v>26426</v>
      </c>
      <c r="C15757" s="548" t="s">
        <v>3657</v>
      </c>
      <c r="D15757" s="541" t="s">
        <v>26427</v>
      </c>
      <c r="E15757" s="549"/>
      <c r="F15757" s="547"/>
    </row>
    <row r="15758" s="489" customFormat="1">
      <c r="B15758" s="546" t="s">
        <v>26428</v>
      </c>
      <c r="C15758" s="548" t="s">
        <v>3657</v>
      </c>
      <c r="D15758" s="541" t="s">
        <v>26429</v>
      </c>
      <c r="E15758" s="549" t="s">
        <v>143</v>
      </c>
      <c r="F15758" s="547">
        <v>7.2300000000000004</v>
      </c>
    </row>
    <row r="15759" s="489" customFormat="1">
      <c r="B15759" s="546" t="s">
        <v>26430</v>
      </c>
      <c r="C15759" s="548" t="s">
        <v>3657</v>
      </c>
      <c r="D15759" s="541" t="s">
        <v>26431</v>
      </c>
      <c r="E15759" s="549" t="s">
        <v>143</v>
      </c>
      <c r="F15759" s="547">
        <v>10.279999999999999</v>
      </c>
    </row>
    <row r="15760" s="489" customFormat="1">
      <c r="B15760" s="546" t="s">
        <v>26432</v>
      </c>
      <c r="C15760" s="548" t="s">
        <v>3657</v>
      </c>
      <c r="D15760" s="541" t="s">
        <v>26433</v>
      </c>
      <c r="E15760" s="549" t="s">
        <v>143</v>
      </c>
      <c r="F15760" s="547">
        <v>15.199999999999999</v>
      </c>
    </row>
    <row r="15761" s="489" customFormat="1">
      <c r="B15761" s="546" t="s">
        <v>26434</v>
      </c>
      <c r="C15761" s="548" t="s">
        <v>3657</v>
      </c>
      <c r="D15761" s="541" t="s">
        <v>26435</v>
      </c>
      <c r="E15761" s="549" t="s">
        <v>143</v>
      </c>
      <c r="F15761" s="547">
        <v>19.57</v>
      </c>
    </row>
    <row r="15762" s="489" customFormat="1">
      <c r="B15762" s="546" t="s">
        <v>26436</v>
      </c>
      <c r="C15762" s="548" t="s">
        <v>3657</v>
      </c>
      <c r="D15762" s="541" t="s">
        <v>26437</v>
      </c>
      <c r="E15762" s="549"/>
      <c r="F15762" s="547"/>
    </row>
    <row r="15763" s="489" customFormat="1">
      <c r="B15763" s="546" t="s">
        <v>26438</v>
      </c>
      <c r="C15763" s="548" t="s">
        <v>3657</v>
      </c>
      <c r="D15763" s="541" t="s">
        <v>26439</v>
      </c>
      <c r="E15763" s="549" t="s">
        <v>143</v>
      </c>
      <c r="F15763" s="547">
        <v>97.989999999999995</v>
      </c>
    </row>
    <row r="15764" s="489" customFormat="1">
      <c r="B15764" s="546" t="s">
        <v>26440</v>
      </c>
      <c r="C15764" s="548" t="s">
        <v>3657</v>
      </c>
      <c r="D15764" s="541" t="s">
        <v>26441</v>
      </c>
      <c r="E15764" s="549" t="s">
        <v>143</v>
      </c>
      <c r="F15764" s="547">
        <v>148.75999999999999</v>
      </c>
    </row>
    <row r="15765" s="489" customFormat="1">
      <c r="B15765" s="546" t="s">
        <v>26442</v>
      </c>
      <c r="C15765" s="548" t="s">
        <v>3657</v>
      </c>
      <c r="D15765" s="541" t="s">
        <v>26443</v>
      </c>
      <c r="E15765" s="549" t="s">
        <v>143</v>
      </c>
      <c r="F15765" s="547">
        <v>215.44</v>
      </c>
    </row>
    <row r="15766" s="489" customFormat="1">
      <c r="B15766" s="546" t="s">
        <v>26444</v>
      </c>
      <c r="C15766" s="548" t="s">
        <v>3657</v>
      </c>
      <c r="D15766" s="541" t="s">
        <v>26445</v>
      </c>
      <c r="E15766" s="549" t="s">
        <v>188</v>
      </c>
      <c r="F15766" s="547">
        <v>46.490000000000002</v>
      </c>
    </row>
    <row r="15767" s="489" customFormat="1">
      <c r="B15767" s="546" t="s">
        <v>26446</v>
      </c>
      <c r="C15767" s="548" t="s">
        <v>3657</v>
      </c>
      <c r="D15767" s="541" t="s">
        <v>26447</v>
      </c>
      <c r="E15767" s="549" t="s">
        <v>188</v>
      </c>
      <c r="F15767" s="547">
        <v>53.93</v>
      </c>
    </row>
    <row r="15768" s="489" customFormat="1">
      <c r="B15768" s="546" t="s">
        <v>26448</v>
      </c>
      <c r="C15768" s="548" t="s">
        <v>3657</v>
      </c>
      <c r="D15768" s="541" t="s">
        <v>26449</v>
      </c>
      <c r="E15768" s="549" t="s">
        <v>188</v>
      </c>
      <c r="F15768" s="547">
        <v>66.400000000000006</v>
      </c>
    </row>
    <row r="15769" s="489" customFormat="1">
      <c r="B15769" s="546" t="s">
        <v>26450</v>
      </c>
      <c r="C15769" s="548" t="s">
        <v>3657</v>
      </c>
      <c r="D15769" s="541" t="s">
        <v>26451</v>
      </c>
      <c r="E15769" s="549" t="s">
        <v>143</v>
      </c>
      <c r="F15769" s="547">
        <v>20.280000000000001</v>
      </c>
    </row>
    <row r="15770" s="489" customFormat="1">
      <c r="B15770" s="546" t="s">
        <v>26452</v>
      </c>
      <c r="C15770" s="548" t="s">
        <v>3657</v>
      </c>
      <c r="D15770" s="541" t="s">
        <v>26453</v>
      </c>
      <c r="E15770" s="549" t="s">
        <v>188</v>
      </c>
      <c r="F15770" s="547">
        <v>70.299999999999997</v>
      </c>
    </row>
    <row r="15771" s="489" customFormat="1">
      <c r="B15771" s="546" t="s">
        <v>26454</v>
      </c>
      <c r="C15771" s="548" t="s">
        <v>3657</v>
      </c>
      <c r="D15771" s="541" t="s">
        <v>26455</v>
      </c>
      <c r="E15771" s="549" t="s">
        <v>188</v>
      </c>
      <c r="F15771" s="547">
        <v>90.049999999999997</v>
      </c>
    </row>
    <row r="15772" s="489" customFormat="1">
      <c r="B15772" s="546" t="s">
        <v>26456</v>
      </c>
      <c r="C15772" s="548" t="s">
        <v>3657</v>
      </c>
      <c r="D15772" s="541" t="s">
        <v>26457</v>
      </c>
      <c r="E15772" s="549" t="s">
        <v>188</v>
      </c>
      <c r="F15772" s="547">
        <v>160.46000000000001</v>
      </c>
    </row>
    <row r="15773" s="489" customFormat="1">
      <c r="B15773" s="546" t="s">
        <v>26458</v>
      </c>
      <c r="C15773" s="548" t="s">
        <v>3657</v>
      </c>
      <c r="D15773" s="541" t="s">
        <v>26459</v>
      </c>
      <c r="E15773" s="549" t="s">
        <v>188</v>
      </c>
      <c r="F15773" s="547">
        <v>93.659999999999997</v>
      </c>
    </row>
    <row r="15774" s="489" customFormat="1">
      <c r="B15774" s="546" t="s">
        <v>26460</v>
      </c>
      <c r="C15774" s="548" t="s">
        <v>3657</v>
      </c>
      <c r="D15774" s="541" t="s">
        <v>26461</v>
      </c>
      <c r="E15774" s="549" t="s">
        <v>188</v>
      </c>
      <c r="F15774" s="547">
        <v>111.70999999999999</v>
      </c>
    </row>
    <row r="15775" s="489" customFormat="1">
      <c r="B15775" s="546" t="s">
        <v>26462</v>
      </c>
      <c r="C15775" s="548" t="s">
        <v>3657</v>
      </c>
      <c r="D15775" s="541" t="s">
        <v>26463</v>
      </c>
      <c r="E15775" s="549" t="s">
        <v>188</v>
      </c>
      <c r="F15775" s="547">
        <v>205.06999999999999</v>
      </c>
    </row>
    <row r="15776" s="489" customFormat="1">
      <c r="B15776" s="546" t="s">
        <v>26464</v>
      </c>
      <c r="C15776" s="548" t="s">
        <v>3657</v>
      </c>
      <c r="D15776" s="541" t="s">
        <v>26465</v>
      </c>
      <c r="E15776" s="549"/>
      <c r="F15776" s="547"/>
    </row>
    <row r="15777" s="489" customFormat="1">
      <c r="B15777" s="546" t="s">
        <v>26466</v>
      </c>
      <c r="C15777" s="548" t="s">
        <v>3657</v>
      </c>
      <c r="D15777" s="541" t="s">
        <v>26467</v>
      </c>
      <c r="E15777" s="549" t="s">
        <v>188</v>
      </c>
      <c r="F15777" s="547">
        <v>65.609999999999999</v>
      </c>
    </row>
    <row r="15778" s="489" customFormat="1">
      <c r="B15778" s="546" t="s">
        <v>26468</v>
      </c>
      <c r="C15778" s="548" t="s">
        <v>3657</v>
      </c>
      <c r="D15778" s="541" t="s">
        <v>26469</v>
      </c>
      <c r="E15778" s="549" t="s">
        <v>188</v>
      </c>
      <c r="F15778" s="547">
        <v>130.81999999999999</v>
      </c>
    </row>
    <row r="15779" s="489" customFormat="1">
      <c r="B15779" s="546" t="s">
        <v>26470</v>
      </c>
      <c r="C15779" s="548" t="s">
        <v>3657</v>
      </c>
      <c r="D15779" s="541" t="s">
        <v>26471</v>
      </c>
      <c r="E15779" s="549" t="s">
        <v>188</v>
      </c>
      <c r="F15779" s="547">
        <v>99.140000000000001</v>
      </c>
    </row>
    <row r="15780" s="489" customFormat="1">
      <c r="B15780" s="546" t="s">
        <v>26472</v>
      </c>
      <c r="C15780" s="548" t="s">
        <v>3657</v>
      </c>
      <c r="D15780" s="541" t="s">
        <v>26473</v>
      </c>
      <c r="E15780" s="549" t="s">
        <v>188</v>
      </c>
      <c r="F15780" s="547">
        <v>193.13999999999999</v>
      </c>
    </row>
    <row r="15781" s="489" customFormat="1">
      <c r="B15781" s="546" t="s">
        <v>26474</v>
      </c>
      <c r="C15781" s="548" t="s">
        <v>3657</v>
      </c>
      <c r="D15781" s="541" t="s">
        <v>26475</v>
      </c>
      <c r="E15781" s="549" t="s">
        <v>188</v>
      </c>
      <c r="F15781" s="547">
        <v>217.25999999999999</v>
      </c>
    </row>
    <row r="15782" s="489" customFormat="1">
      <c r="B15782" s="546" t="s">
        <v>26476</v>
      </c>
      <c r="C15782" s="548" t="s">
        <v>3657</v>
      </c>
      <c r="D15782" s="541" t="s">
        <v>26477</v>
      </c>
      <c r="E15782" s="549" t="s">
        <v>188</v>
      </c>
      <c r="F15782" s="547">
        <v>753.82000000000005</v>
      </c>
    </row>
    <row r="15783" s="489" customFormat="1">
      <c r="B15783" s="546" t="s">
        <v>26478</v>
      </c>
      <c r="C15783" s="548" t="s">
        <v>3657</v>
      </c>
      <c r="D15783" s="541" t="s">
        <v>26479</v>
      </c>
      <c r="E15783" s="549" t="s">
        <v>188</v>
      </c>
      <c r="F15783" s="547">
        <v>1725.8299999999999</v>
      </c>
    </row>
    <row r="15784" s="489" customFormat="1">
      <c r="B15784" s="546" t="s">
        <v>26480</v>
      </c>
      <c r="C15784" s="548" t="s">
        <v>3657</v>
      </c>
      <c r="D15784" s="541" t="s">
        <v>26481</v>
      </c>
      <c r="E15784" s="549" t="s">
        <v>188</v>
      </c>
      <c r="F15784" s="547">
        <v>62.009999999999998</v>
      </c>
    </row>
    <row r="15785" s="489" customFormat="1">
      <c r="B15785" s="546" t="s">
        <v>26482</v>
      </c>
      <c r="C15785" s="548" t="s">
        <v>3657</v>
      </c>
      <c r="D15785" s="541" t="s">
        <v>26483</v>
      </c>
      <c r="E15785" s="549" t="s">
        <v>188</v>
      </c>
      <c r="F15785" s="547">
        <v>9.1300000000000008</v>
      </c>
    </row>
    <row r="15786" s="489" customFormat="1">
      <c r="B15786" s="546" t="s">
        <v>26484</v>
      </c>
      <c r="C15786" s="548" t="s">
        <v>3657</v>
      </c>
      <c r="D15786" s="541" t="s">
        <v>26485</v>
      </c>
      <c r="E15786" s="549" t="s">
        <v>188</v>
      </c>
      <c r="F15786" s="547">
        <v>8.6400000000000006</v>
      </c>
    </row>
    <row r="15787" s="489" customFormat="1">
      <c r="B15787" s="546" t="s">
        <v>26486</v>
      </c>
      <c r="C15787" s="548" t="s">
        <v>3657</v>
      </c>
      <c r="D15787" s="541" t="s">
        <v>26487</v>
      </c>
      <c r="E15787" s="549" t="s">
        <v>188</v>
      </c>
      <c r="F15787" s="547">
        <v>10.779999999999999</v>
      </c>
    </row>
    <row r="15788" s="489" customFormat="1">
      <c r="B15788" s="546" t="s">
        <v>26488</v>
      </c>
      <c r="C15788" s="548" t="s">
        <v>3657</v>
      </c>
      <c r="D15788" s="541" t="s">
        <v>26489</v>
      </c>
      <c r="E15788" s="549" t="s">
        <v>188</v>
      </c>
      <c r="F15788" s="547">
        <v>10.210000000000001</v>
      </c>
    </row>
    <row r="15789" s="489" customFormat="1">
      <c r="B15789" s="546" t="s">
        <v>26490</v>
      </c>
      <c r="C15789" s="548" t="s">
        <v>3657</v>
      </c>
      <c r="D15789" s="541" t="s">
        <v>26491</v>
      </c>
      <c r="E15789" s="549" t="s">
        <v>188</v>
      </c>
      <c r="F15789" s="547">
        <v>12.65</v>
      </c>
    </row>
    <row r="15790" s="489" customFormat="1">
      <c r="B15790" s="546" t="s">
        <v>26492</v>
      </c>
      <c r="C15790" s="548" t="s">
        <v>3657</v>
      </c>
      <c r="D15790" s="541" t="s">
        <v>26493</v>
      </c>
      <c r="E15790" s="549" t="s">
        <v>188</v>
      </c>
      <c r="F15790" s="547">
        <v>13.4</v>
      </c>
    </row>
    <row r="15791" s="489" customFormat="1">
      <c r="B15791" s="546" t="s">
        <v>26494</v>
      </c>
      <c r="C15791" s="548" t="s">
        <v>3657</v>
      </c>
      <c r="D15791" s="541" t="s">
        <v>26495</v>
      </c>
      <c r="E15791" s="549" t="s">
        <v>188</v>
      </c>
      <c r="F15791" s="547">
        <v>25.359999999999999</v>
      </c>
    </row>
    <row r="15792" s="489" customFormat="1">
      <c r="B15792" s="546" t="s">
        <v>26496</v>
      </c>
      <c r="C15792" s="548" t="s">
        <v>3657</v>
      </c>
      <c r="D15792" s="541" t="s">
        <v>26497</v>
      </c>
      <c r="E15792" s="549" t="s">
        <v>188</v>
      </c>
      <c r="F15792" s="547">
        <v>36.289999999999999</v>
      </c>
    </row>
    <row r="15793" s="489" customFormat="1">
      <c r="B15793" s="546" t="s">
        <v>26498</v>
      </c>
      <c r="C15793" s="548" t="s">
        <v>3657</v>
      </c>
      <c r="D15793" s="541" t="s">
        <v>26499</v>
      </c>
      <c r="E15793" s="549" t="s">
        <v>188</v>
      </c>
      <c r="F15793" s="547">
        <v>72.340000000000003</v>
      </c>
    </row>
    <row r="15794" s="489" customFormat="1">
      <c r="B15794" s="546" t="s">
        <v>26500</v>
      </c>
      <c r="C15794" s="548" t="s">
        <v>3657</v>
      </c>
      <c r="D15794" s="541" t="s">
        <v>26501</v>
      </c>
      <c r="E15794" s="549" t="s">
        <v>188</v>
      </c>
      <c r="F15794" s="547">
        <v>15.67</v>
      </c>
    </row>
    <row r="15795" s="489" customFormat="1">
      <c r="B15795" s="546" t="s">
        <v>26502</v>
      </c>
      <c r="C15795" s="548" t="s">
        <v>3657</v>
      </c>
      <c r="D15795" s="541" t="s">
        <v>26503</v>
      </c>
      <c r="E15795" s="549" t="s">
        <v>188</v>
      </c>
      <c r="F15795" s="547">
        <v>17.77</v>
      </c>
    </row>
    <row r="15796" s="489" customFormat="1">
      <c r="B15796" s="546" t="s">
        <v>26504</v>
      </c>
      <c r="C15796" s="548" t="s">
        <v>3657</v>
      </c>
      <c r="D15796" s="541" t="s">
        <v>26505</v>
      </c>
      <c r="E15796" s="549" t="s">
        <v>188</v>
      </c>
      <c r="F15796" s="547">
        <v>24.82</v>
      </c>
    </row>
    <row r="15797" s="489" customFormat="1">
      <c r="B15797" s="546" t="s">
        <v>26506</v>
      </c>
      <c r="C15797" s="548" t="s">
        <v>3657</v>
      </c>
      <c r="D15797" s="541" t="s">
        <v>26507</v>
      </c>
      <c r="E15797" s="549"/>
      <c r="F15797" s="547"/>
    </row>
    <row r="15798" s="489" customFormat="1">
      <c r="B15798" s="546" t="s">
        <v>26508</v>
      </c>
      <c r="C15798" s="548" t="s">
        <v>3657</v>
      </c>
      <c r="D15798" s="541" t="s">
        <v>26509</v>
      </c>
      <c r="E15798" s="549" t="s">
        <v>188</v>
      </c>
      <c r="F15798" s="547">
        <v>120.61</v>
      </c>
    </row>
    <row r="15799" s="489" customFormat="1">
      <c r="B15799" s="546" t="s">
        <v>26510</v>
      </c>
      <c r="C15799" s="548" t="s">
        <v>3657</v>
      </c>
      <c r="D15799" s="541" t="s">
        <v>26511</v>
      </c>
      <c r="E15799" s="549" t="s">
        <v>188</v>
      </c>
      <c r="F15799" s="547">
        <v>152.72999999999999</v>
      </c>
    </row>
    <row r="15800" s="489" customFormat="1">
      <c r="B15800" s="546" t="s">
        <v>26512</v>
      </c>
      <c r="C15800" s="548" t="s">
        <v>3657</v>
      </c>
      <c r="D15800" s="541" t="s">
        <v>26513</v>
      </c>
      <c r="E15800" s="549" t="s">
        <v>188</v>
      </c>
      <c r="F15800" s="547">
        <v>502.58999999999997</v>
      </c>
    </row>
    <row r="15801" s="489" customFormat="1">
      <c r="B15801" s="546" t="s">
        <v>26514</v>
      </c>
      <c r="C15801" s="548" t="s">
        <v>3657</v>
      </c>
      <c r="D15801" s="541" t="s">
        <v>26515</v>
      </c>
      <c r="E15801" s="549"/>
      <c r="F15801" s="547"/>
    </row>
    <row r="15802" s="489" customFormat="1">
      <c r="B15802" s="546" t="s">
        <v>26516</v>
      </c>
      <c r="C15802" s="548" t="s">
        <v>3657</v>
      </c>
      <c r="D15802" s="541" t="s">
        <v>26517</v>
      </c>
      <c r="E15802" s="549" t="s">
        <v>188</v>
      </c>
      <c r="F15802" s="547">
        <v>25.690000000000001</v>
      </c>
    </row>
    <row r="15803" s="489" customFormat="1">
      <c r="B15803" s="546" t="s">
        <v>26518</v>
      </c>
      <c r="C15803" s="548" t="s">
        <v>3657</v>
      </c>
      <c r="D15803" s="541" t="s">
        <v>26519</v>
      </c>
      <c r="E15803" s="549" t="s">
        <v>188</v>
      </c>
      <c r="F15803" s="547">
        <v>44.090000000000003</v>
      </c>
    </row>
    <row r="15804" s="489" customFormat="1">
      <c r="B15804" s="546" t="s">
        <v>26520</v>
      </c>
      <c r="C15804" s="548" t="s">
        <v>3657</v>
      </c>
      <c r="D15804" s="541" t="s">
        <v>26521</v>
      </c>
      <c r="E15804" s="549" t="s">
        <v>188</v>
      </c>
      <c r="F15804" s="547">
        <v>97.840000000000003</v>
      </c>
    </row>
    <row r="15805" s="489" customFormat="1">
      <c r="B15805" s="546" t="s">
        <v>26522</v>
      </c>
      <c r="C15805" s="548" t="s">
        <v>3657</v>
      </c>
      <c r="D15805" s="541" t="s">
        <v>26523</v>
      </c>
      <c r="E15805" s="549" t="s">
        <v>188</v>
      </c>
      <c r="F15805" s="547">
        <v>79.049999999999997</v>
      </c>
    </row>
    <row r="15806" s="489" customFormat="1">
      <c r="B15806" s="546" t="s">
        <v>26524</v>
      </c>
      <c r="C15806" s="548" t="s">
        <v>3657</v>
      </c>
      <c r="D15806" s="541" t="s">
        <v>26525</v>
      </c>
      <c r="E15806" s="549" t="s">
        <v>188</v>
      </c>
      <c r="F15806" s="547">
        <v>109.28</v>
      </c>
    </row>
    <row r="15807" s="489" customFormat="1">
      <c r="B15807" s="546" t="s">
        <v>26526</v>
      </c>
      <c r="C15807" s="548" t="s">
        <v>3657</v>
      </c>
      <c r="D15807" s="541" t="s">
        <v>26527</v>
      </c>
      <c r="E15807" s="549" t="s">
        <v>188</v>
      </c>
      <c r="F15807" s="547">
        <v>155.46000000000001</v>
      </c>
    </row>
    <row r="15808" s="489" customFormat="1">
      <c r="B15808" s="546" t="s">
        <v>26528</v>
      </c>
      <c r="C15808" s="548" t="s">
        <v>3657</v>
      </c>
      <c r="D15808" s="541" t="s">
        <v>26529</v>
      </c>
      <c r="E15808" s="549" t="s">
        <v>188</v>
      </c>
      <c r="F15808" s="547">
        <v>160.28</v>
      </c>
    </row>
    <row r="15809" s="489" customFormat="1">
      <c r="B15809" s="546" t="s">
        <v>26530</v>
      </c>
      <c r="C15809" s="548" t="s">
        <v>3657</v>
      </c>
      <c r="D15809" s="541" t="s">
        <v>26531</v>
      </c>
      <c r="E15809" s="549" t="s">
        <v>188</v>
      </c>
      <c r="F15809" s="547">
        <v>144.93000000000001</v>
      </c>
    </row>
    <row r="15810" s="489" customFormat="1">
      <c r="B15810" s="546" t="s">
        <v>26532</v>
      </c>
      <c r="C15810" s="548" t="s">
        <v>3657</v>
      </c>
      <c r="D15810" s="541" t="s">
        <v>26533</v>
      </c>
      <c r="E15810" s="549" t="s">
        <v>188</v>
      </c>
      <c r="F15810" s="547">
        <v>436.07999999999998</v>
      </c>
    </row>
    <row r="15811" s="489" customFormat="1">
      <c r="B15811" s="546" t="s">
        <v>26534</v>
      </c>
      <c r="C15811" s="548" t="s">
        <v>3657</v>
      </c>
      <c r="D15811" s="541" t="s">
        <v>26535</v>
      </c>
      <c r="E15811" s="549" t="s">
        <v>188</v>
      </c>
      <c r="F15811" s="547">
        <v>451.27999999999997</v>
      </c>
    </row>
    <row r="15812" s="489" customFormat="1">
      <c r="B15812" s="546" t="s">
        <v>26536</v>
      </c>
      <c r="C15812" s="548" t="s">
        <v>3657</v>
      </c>
      <c r="D15812" s="541" t="s">
        <v>26537</v>
      </c>
      <c r="E15812" s="549" t="s">
        <v>188</v>
      </c>
      <c r="F15812" s="547">
        <v>436.07999999999998</v>
      </c>
    </row>
    <row r="15813" s="489" customFormat="1">
      <c r="B15813" s="546" t="s">
        <v>26538</v>
      </c>
      <c r="C15813" s="548" t="s">
        <v>3657</v>
      </c>
      <c r="D15813" s="541" t="s">
        <v>26539</v>
      </c>
      <c r="E15813" s="549" t="s">
        <v>188</v>
      </c>
      <c r="F15813" s="547">
        <v>435.38</v>
      </c>
    </row>
    <row r="15814" s="489" customFormat="1">
      <c r="B15814" s="546" t="s">
        <v>26540</v>
      </c>
      <c r="C15814" s="548" t="s">
        <v>3657</v>
      </c>
      <c r="D15814" s="541" t="s">
        <v>26541</v>
      </c>
      <c r="E15814" s="549"/>
      <c r="F15814" s="547"/>
    </row>
    <row r="15815" s="489" customFormat="1">
      <c r="B15815" s="546" t="s">
        <v>26542</v>
      </c>
      <c r="C15815" s="548" t="s">
        <v>3657</v>
      </c>
      <c r="D15815" s="541" t="s">
        <v>26543</v>
      </c>
      <c r="E15815" s="549" t="s">
        <v>188</v>
      </c>
      <c r="F15815" s="547">
        <v>18.789999999999999</v>
      </c>
    </row>
    <row r="15816" s="489" customFormat="1">
      <c r="B15816" s="546" t="s">
        <v>26544</v>
      </c>
      <c r="C15816" s="548" t="s">
        <v>3657</v>
      </c>
      <c r="D15816" s="541" t="s">
        <v>26545</v>
      </c>
      <c r="E15816" s="549" t="s">
        <v>188</v>
      </c>
      <c r="F15816" s="547">
        <v>19.109999999999999</v>
      </c>
    </row>
    <row r="15817" s="489" customFormat="1">
      <c r="B15817" s="546" t="s">
        <v>26546</v>
      </c>
      <c r="C15817" s="548" t="s">
        <v>3657</v>
      </c>
      <c r="D15817" s="541" t="s">
        <v>26547</v>
      </c>
      <c r="E15817" s="549" t="s">
        <v>188</v>
      </c>
      <c r="F15817" s="547">
        <v>20.030000000000001</v>
      </c>
    </row>
    <row r="15818" s="489" customFormat="1">
      <c r="B15818" s="546" t="s">
        <v>26548</v>
      </c>
      <c r="C15818" s="548" t="s">
        <v>3657</v>
      </c>
      <c r="D15818" s="541" t="s">
        <v>26549</v>
      </c>
      <c r="E15818" s="549" t="s">
        <v>188</v>
      </c>
      <c r="F15818" s="547">
        <v>20.030000000000001</v>
      </c>
    </row>
    <row r="15819" s="489" customFormat="1">
      <c r="B15819" s="546" t="s">
        <v>26550</v>
      </c>
      <c r="C15819" s="548" t="s">
        <v>3657</v>
      </c>
      <c r="D15819" s="541" t="s">
        <v>26551</v>
      </c>
      <c r="E15819" s="549" t="s">
        <v>188</v>
      </c>
      <c r="F15819" s="547">
        <v>20.030000000000001</v>
      </c>
    </row>
    <row r="15820" s="489" customFormat="1">
      <c r="B15820" s="546" t="s">
        <v>26552</v>
      </c>
      <c r="C15820" s="548" t="s">
        <v>3657</v>
      </c>
      <c r="D15820" s="541" t="s">
        <v>26553</v>
      </c>
      <c r="E15820" s="549" t="s">
        <v>188</v>
      </c>
      <c r="F15820" s="547">
        <v>22.809999999999999</v>
      </c>
    </row>
    <row r="15821" s="489" customFormat="1">
      <c r="B15821" s="546" t="s">
        <v>26554</v>
      </c>
      <c r="C15821" s="548" t="s">
        <v>3657</v>
      </c>
      <c r="D15821" s="541" t="s">
        <v>26555</v>
      </c>
      <c r="E15821" s="549" t="s">
        <v>188</v>
      </c>
      <c r="F15821" s="547">
        <v>21.34</v>
      </c>
    </row>
    <row r="15822" s="489" customFormat="1">
      <c r="B15822" s="546" t="s">
        <v>26556</v>
      </c>
      <c r="C15822" s="548" t="s">
        <v>3657</v>
      </c>
      <c r="D15822" s="541" t="s">
        <v>26557</v>
      </c>
      <c r="E15822" s="549" t="s">
        <v>188</v>
      </c>
      <c r="F15822" s="547">
        <v>24.620000000000001</v>
      </c>
    </row>
    <row r="15823" s="489" customFormat="1">
      <c r="B15823" s="546" t="s">
        <v>26558</v>
      </c>
      <c r="C15823" s="548" t="s">
        <v>3657</v>
      </c>
      <c r="D15823" s="541" t="s">
        <v>26559</v>
      </c>
      <c r="E15823" s="549" t="s">
        <v>188</v>
      </c>
      <c r="F15823" s="547">
        <v>64.540000000000006</v>
      </c>
    </row>
    <row r="15824" s="489" customFormat="1">
      <c r="B15824" s="546" t="s">
        <v>26560</v>
      </c>
      <c r="C15824" s="548" t="s">
        <v>3657</v>
      </c>
      <c r="D15824" s="541" t="s">
        <v>26561</v>
      </c>
      <c r="E15824" s="549" t="s">
        <v>188</v>
      </c>
      <c r="F15824" s="547">
        <v>64.540000000000006</v>
      </c>
    </row>
    <row r="15825" s="489" customFormat="1">
      <c r="B15825" s="546" t="s">
        <v>26562</v>
      </c>
      <c r="C15825" s="548" t="s">
        <v>3657</v>
      </c>
      <c r="D15825" s="541" t="s">
        <v>26563</v>
      </c>
      <c r="E15825" s="549" t="s">
        <v>188</v>
      </c>
      <c r="F15825" s="547">
        <v>63.710000000000001</v>
      </c>
    </row>
    <row r="15826" s="489" customFormat="1">
      <c r="B15826" s="546" t="s">
        <v>26564</v>
      </c>
      <c r="C15826" s="548" t="s">
        <v>3657</v>
      </c>
      <c r="D15826" s="541" t="s">
        <v>26565</v>
      </c>
      <c r="E15826" s="549" t="s">
        <v>188</v>
      </c>
      <c r="F15826" s="547">
        <v>64.540000000000006</v>
      </c>
    </row>
    <row r="15827" s="489" customFormat="1">
      <c r="B15827" s="546" t="s">
        <v>26566</v>
      </c>
      <c r="C15827" s="548" t="s">
        <v>3657</v>
      </c>
      <c r="D15827" s="541" t="s">
        <v>26567</v>
      </c>
      <c r="E15827" s="549" t="s">
        <v>188</v>
      </c>
      <c r="F15827" s="547">
        <v>64.540000000000006</v>
      </c>
    </row>
    <row r="15828" s="489" customFormat="1">
      <c r="B15828" s="546" t="s">
        <v>26568</v>
      </c>
      <c r="C15828" s="548" t="s">
        <v>3657</v>
      </c>
      <c r="D15828" s="541" t="s">
        <v>26569</v>
      </c>
      <c r="E15828" s="549" t="s">
        <v>188</v>
      </c>
      <c r="F15828" s="547">
        <v>58.189999999999998</v>
      </c>
    </row>
    <row r="15829" s="489" customFormat="1">
      <c r="B15829" s="546" t="s">
        <v>26570</v>
      </c>
      <c r="C15829" s="548" t="s">
        <v>3657</v>
      </c>
      <c r="D15829" s="541" t="s">
        <v>26571</v>
      </c>
      <c r="E15829" s="549" t="s">
        <v>188</v>
      </c>
      <c r="F15829" s="547">
        <v>73.090000000000003</v>
      </c>
    </row>
    <row r="15830" s="489" customFormat="1">
      <c r="B15830" s="546" t="s">
        <v>26572</v>
      </c>
      <c r="C15830" s="548" t="s">
        <v>3657</v>
      </c>
      <c r="D15830" s="541" t="s">
        <v>26573</v>
      </c>
      <c r="E15830" s="549" t="s">
        <v>188</v>
      </c>
      <c r="F15830" s="547">
        <v>86.870000000000005</v>
      </c>
    </row>
    <row r="15831" s="489" customFormat="1">
      <c r="B15831" s="546" t="s">
        <v>26574</v>
      </c>
      <c r="C15831" s="548" t="s">
        <v>3657</v>
      </c>
      <c r="D15831" s="541" t="s">
        <v>26575</v>
      </c>
      <c r="E15831" s="549" t="s">
        <v>188</v>
      </c>
      <c r="F15831" s="547">
        <v>91.879999999999995</v>
      </c>
    </row>
    <row r="15832" s="489" customFormat="1">
      <c r="B15832" s="546" t="s">
        <v>26576</v>
      </c>
      <c r="C15832" s="548" t="s">
        <v>3657</v>
      </c>
      <c r="D15832" s="541" t="s">
        <v>26577</v>
      </c>
      <c r="E15832" s="549" t="s">
        <v>188</v>
      </c>
      <c r="F15832" s="547">
        <v>75.599999999999994</v>
      </c>
    </row>
    <row r="15833" s="489" customFormat="1">
      <c r="B15833" s="546" t="s">
        <v>26578</v>
      </c>
      <c r="C15833" s="548" t="s">
        <v>3657</v>
      </c>
      <c r="D15833" s="541" t="s">
        <v>26579</v>
      </c>
      <c r="E15833" s="549" t="s">
        <v>188</v>
      </c>
      <c r="F15833" s="547">
        <v>92.989999999999995</v>
      </c>
    </row>
    <row r="15834" s="489" customFormat="1">
      <c r="B15834" s="546" t="s">
        <v>26580</v>
      </c>
      <c r="C15834" s="548" t="s">
        <v>3657</v>
      </c>
      <c r="D15834" s="541" t="s">
        <v>26581</v>
      </c>
      <c r="E15834" s="549" t="s">
        <v>188</v>
      </c>
      <c r="F15834" s="547">
        <v>84.799999999999997</v>
      </c>
    </row>
    <row r="15835" s="489" customFormat="1">
      <c r="B15835" s="546" t="s">
        <v>26582</v>
      </c>
      <c r="C15835" s="548" t="s">
        <v>3657</v>
      </c>
      <c r="D15835" s="541" t="s">
        <v>26583</v>
      </c>
      <c r="E15835" s="549" t="s">
        <v>188</v>
      </c>
      <c r="F15835" s="547">
        <v>85.379999999999995</v>
      </c>
    </row>
    <row r="15836" s="489" customFormat="1">
      <c r="B15836" s="546" t="s">
        <v>26584</v>
      </c>
      <c r="C15836" s="548" t="s">
        <v>3657</v>
      </c>
      <c r="D15836" s="541" t="s">
        <v>26585</v>
      </c>
      <c r="E15836" s="549" t="s">
        <v>188</v>
      </c>
      <c r="F15836" s="547">
        <v>85.379999999999995</v>
      </c>
    </row>
    <row r="15837" s="489" customFormat="1">
      <c r="B15837" s="546" t="s">
        <v>26586</v>
      </c>
      <c r="C15837" s="548" t="s">
        <v>3657</v>
      </c>
      <c r="D15837" s="541" t="s">
        <v>26587</v>
      </c>
      <c r="E15837" s="549" t="s">
        <v>188</v>
      </c>
      <c r="F15837" s="547">
        <v>87.370000000000005</v>
      </c>
    </row>
    <row r="15838" s="489" customFormat="1">
      <c r="B15838" s="546" t="s">
        <v>26588</v>
      </c>
      <c r="C15838" s="548" t="s">
        <v>3657</v>
      </c>
      <c r="D15838" s="541" t="s">
        <v>26589</v>
      </c>
      <c r="E15838" s="549" t="s">
        <v>188</v>
      </c>
      <c r="F15838" s="547">
        <v>110.37</v>
      </c>
    </row>
    <row r="15839" s="489" customFormat="1">
      <c r="B15839" s="546" t="s">
        <v>26590</v>
      </c>
      <c r="C15839" s="548" t="s">
        <v>3657</v>
      </c>
      <c r="D15839" s="541" t="s">
        <v>26591</v>
      </c>
      <c r="E15839" s="549"/>
      <c r="F15839" s="547"/>
    </row>
    <row r="15840" s="489" customFormat="1">
      <c r="B15840" s="546" t="s">
        <v>26592</v>
      </c>
      <c r="C15840" s="548" t="s">
        <v>3657</v>
      </c>
      <c r="D15840" s="541" t="s">
        <v>26593</v>
      </c>
      <c r="E15840" s="549" t="s">
        <v>188</v>
      </c>
      <c r="F15840" s="547">
        <v>136.05000000000001</v>
      </c>
    </row>
    <row r="15841" s="489" customFormat="1">
      <c r="B15841" s="546" t="s">
        <v>26594</v>
      </c>
      <c r="C15841" s="548" t="s">
        <v>3657</v>
      </c>
      <c r="D15841" s="541" t="s">
        <v>26595</v>
      </c>
      <c r="E15841" s="549" t="s">
        <v>188</v>
      </c>
      <c r="F15841" s="547">
        <v>144.47</v>
      </c>
    </row>
    <row r="15842" s="489" customFormat="1">
      <c r="B15842" s="546" t="s">
        <v>26596</v>
      </c>
      <c r="C15842" s="548" t="s">
        <v>3657</v>
      </c>
      <c r="D15842" s="541" t="s">
        <v>26597</v>
      </c>
      <c r="E15842" s="549"/>
      <c r="F15842" s="547"/>
    </row>
    <row r="15843" s="489" customFormat="1">
      <c r="B15843" s="546" t="s">
        <v>26598</v>
      </c>
      <c r="C15843" s="548" t="s">
        <v>3657</v>
      </c>
      <c r="D15843" s="541" t="s">
        <v>26599</v>
      </c>
      <c r="E15843" s="549" t="s">
        <v>188</v>
      </c>
      <c r="F15843" s="547">
        <v>49.689999999999998</v>
      </c>
    </row>
    <row r="15844" s="489" customFormat="1">
      <c r="B15844" s="546" t="s">
        <v>26600</v>
      </c>
      <c r="C15844" s="548" t="s">
        <v>3657</v>
      </c>
      <c r="D15844" s="541" t="s">
        <v>26601</v>
      </c>
      <c r="E15844" s="549" t="s">
        <v>188</v>
      </c>
      <c r="F15844" s="547">
        <v>44.200000000000003</v>
      </c>
    </row>
    <row r="15845" s="489" customFormat="1">
      <c r="B15845" s="546" t="s">
        <v>26602</v>
      </c>
      <c r="C15845" s="548" t="s">
        <v>3657</v>
      </c>
      <c r="D15845" s="541" t="s">
        <v>26603</v>
      </c>
      <c r="E15845" s="549" t="s">
        <v>188</v>
      </c>
      <c r="F15845" s="547">
        <v>18.350000000000001</v>
      </c>
    </row>
    <row r="15846" s="489" customFormat="1">
      <c r="B15846" s="546" t="s">
        <v>26604</v>
      </c>
      <c r="C15846" s="548" t="s">
        <v>3657</v>
      </c>
      <c r="D15846" s="541" t="s">
        <v>26605</v>
      </c>
      <c r="E15846" s="549" t="s">
        <v>188</v>
      </c>
      <c r="F15846" s="547">
        <v>278.77999999999997</v>
      </c>
    </row>
    <row r="15847" s="489" customFormat="1">
      <c r="B15847" s="546" t="s">
        <v>26606</v>
      </c>
      <c r="C15847" s="548" t="s">
        <v>3657</v>
      </c>
      <c r="D15847" s="541" t="s">
        <v>26607</v>
      </c>
      <c r="E15847" s="549" t="s">
        <v>188</v>
      </c>
      <c r="F15847" s="547">
        <v>300.08999999999997</v>
      </c>
    </row>
    <row r="15848" s="489" customFormat="1">
      <c r="B15848" s="546" t="s">
        <v>26608</v>
      </c>
      <c r="C15848" s="548" t="s">
        <v>3657</v>
      </c>
      <c r="D15848" s="541" t="s">
        <v>26609</v>
      </c>
      <c r="E15848" s="549" t="s">
        <v>188</v>
      </c>
      <c r="F15848" s="547">
        <v>323.50999999999999</v>
      </c>
    </row>
    <row r="15849" s="489" customFormat="1">
      <c r="B15849" s="546" t="s">
        <v>26610</v>
      </c>
      <c r="C15849" s="548" t="s">
        <v>3657</v>
      </c>
      <c r="D15849" s="541" t="s">
        <v>26611</v>
      </c>
      <c r="E15849" s="549"/>
      <c r="F15849" s="547"/>
    </row>
    <row r="15850" s="489" customFormat="1">
      <c r="B15850" s="546" t="s">
        <v>26612</v>
      </c>
      <c r="C15850" s="548" t="s">
        <v>3657</v>
      </c>
      <c r="D15850" s="541" t="s">
        <v>26613</v>
      </c>
      <c r="E15850" s="549" t="s">
        <v>143</v>
      </c>
      <c r="F15850" s="547">
        <v>2.8300000000000001</v>
      </c>
    </row>
    <row r="15851" s="489" customFormat="1">
      <c r="B15851" s="546" t="s">
        <v>26614</v>
      </c>
      <c r="C15851" s="548" t="s">
        <v>3657</v>
      </c>
      <c r="D15851" s="541" t="s">
        <v>26615</v>
      </c>
      <c r="E15851" s="549" t="s">
        <v>143</v>
      </c>
      <c r="F15851" s="547">
        <v>4</v>
      </c>
    </row>
    <row r="15852" s="489" customFormat="1">
      <c r="B15852" s="546" t="s">
        <v>26616</v>
      </c>
      <c r="C15852" s="548" t="s">
        <v>3657</v>
      </c>
      <c r="D15852" s="541" t="s">
        <v>26617</v>
      </c>
      <c r="E15852" s="549" t="s">
        <v>143</v>
      </c>
      <c r="F15852" s="547">
        <v>5.8300000000000001</v>
      </c>
    </row>
    <row r="15853" s="489" customFormat="1">
      <c r="B15853" s="546" t="s">
        <v>26618</v>
      </c>
      <c r="C15853" s="548" t="s">
        <v>3657</v>
      </c>
      <c r="D15853" s="541" t="s">
        <v>26619</v>
      </c>
      <c r="E15853" s="549" t="s">
        <v>143</v>
      </c>
      <c r="F15853" s="547">
        <v>11.880000000000001</v>
      </c>
    </row>
    <row r="15854" s="489" customFormat="1">
      <c r="B15854" s="546" t="s">
        <v>26620</v>
      </c>
      <c r="C15854" s="548" t="s">
        <v>3657</v>
      </c>
      <c r="D15854" s="541" t="s">
        <v>26621</v>
      </c>
      <c r="E15854" s="549" t="s">
        <v>143</v>
      </c>
      <c r="F15854" s="547">
        <v>12.460000000000001</v>
      </c>
    </row>
    <row r="15855" s="489" customFormat="1">
      <c r="B15855" s="546" t="s">
        <v>26622</v>
      </c>
      <c r="C15855" s="548" t="s">
        <v>3657</v>
      </c>
      <c r="D15855" s="541" t="s">
        <v>26623</v>
      </c>
      <c r="E15855" s="549"/>
      <c r="F15855" s="547"/>
    </row>
    <row r="15856" s="489" customFormat="1">
      <c r="B15856" s="546" t="s">
        <v>26624</v>
      </c>
      <c r="C15856" s="548" t="s">
        <v>3657</v>
      </c>
      <c r="D15856" s="541" t="s">
        <v>26625</v>
      </c>
      <c r="E15856" s="549" t="s">
        <v>143</v>
      </c>
      <c r="F15856" s="547">
        <v>2.1600000000000001</v>
      </c>
    </row>
    <row r="15857" s="489" customFormat="1">
      <c r="B15857" s="546" t="s">
        <v>26626</v>
      </c>
      <c r="C15857" s="548" t="s">
        <v>3657</v>
      </c>
      <c r="D15857" s="541" t="s">
        <v>26627</v>
      </c>
      <c r="E15857" s="549" t="s">
        <v>143</v>
      </c>
      <c r="F15857" s="547">
        <v>3.2999999999999998</v>
      </c>
    </row>
    <row r="15858" s="489" customFormat="1">
      <c r="B15858" s="546" t="s">
        <v>26628</v>
      </c>
      <c r="C15858" s="548" t="s">
        <v>3657</v>
      </c>
      <c r="D15858" s="541" t="s">
        <v>26629</v>
      </c>
      <c r="E15858" s="549" t="s">
        <v>143</v>
      </c>
      <c r="F15858" s="547">
        <v>4.5899999999999999</v>
      </c>
    </row>
    <row r="15859" s="489" customFormat="1">
      <c r="B15859" s="546" t="s">
        <v>26630</v>
      </c>
      <c r="C15859" s="548" t="s">
        <v>3657</v>
      </c>
      <c r="D15859" s="541" t="s">
        <v>26631</v>
      </c>
      <c r="E15859" s="549" t="s">
        <v>143</v>
      </c>
      <c r="F15859" s="547">
        <v>6.3899999999999997</v>
      </c>
    </row>
    <row r="15860" s="489" customFormat="1">
      <c r="B15860" s="546" t="s">
        <v>26632</v>
      </c>
      <c r="C15860" s="548" t="s">
        <v>3657</v>
      </c>
      <c r="D15860" s="541" t="s">
        <v>26633</v>
      </c>
      <c r="E15860" s="549" t="s">
        <v>143</v>
      </c>
      <c r="F15860" s="547">
        <v>9.9600000000000009</v>
      </c>
    </row>
    <row r="15861" s="489" customFormat="1">
      <c r="B15861" s="546" t="s">
        <v>26634</v>
      </c>
      <c r="C15861" s="548" t="s">
        <v>3657</v>
      </c>
      <c r="D15861" s="541" t="s">
        <v>26635</v>
      </c>
      <c r="E15861" s="549" t="s">
        <v>143</v>
      </c>
      <c r="F15861" s="547">
        <v>15.050000000000001</v>
      </c>
    </row>
    <row r="15862" s="489" customFormat="1">
      <c r="B15862" s="546" t="s">
        <v>26636</v>
      </c>
      <c r="C15862" s="548" t="s">
        <v>3657</v>
      </c>
      <c r="D15862" s="541" t="s">
        <v>26637</v>
      </c>
      <c r="E15862" s="549" t="s">
        <v>143</v>
      </c>
      <c r="F15862" s="547">
        <v>22.129999999999999</v>
      </c>
    </row>
    <row r="15863" s="489" customFormat="1">
      <c r="B15863" s="546" t="s">
        <v>26638</v>
      </c>
      <c r="C15863" s="548" t="s">
        <v>3657</v>
      </c>
      <c r="D15863" s="541" t="s">
        <v>26639</v>
      </c>
      <c r="E15863" s="549" t="s">
        <v>143</v>
      </c>
      <c r="F15863" s="547">
        <v>30.02</v>
      </c>
    </row>
    <row r="15864" s="489" customFormat="1">
      <c r="B15864" s="546" t="s">
        <v>26640</v>
      </c>
      <c r="C15864" s="548" t="s">
        <v>3657</v>
      </c>
      <c r="D15864" s="541" t="s">
        <v>26641</v>
      </c>
      <c r="E15864" s="549" t="s">
        <v>143</v>
      </c>
      <c r="F15864" s="547">
        <v>43.130000000000003</v>
      </c>
    </row>
    <row r="15865" s="489" customFormat="1">
      <c r="B15865" s="546" t="s">
        <v>26642</v>
      </c>
      <c r="C15865" s="548" t="s">
        <v>3657</v>
      </c>
      <c r="D15865" s="541" t="s">
        <v>26643</v>
      </c>
      <c r="E15865" s="549" t="s">
        <v>143</v>
      </c>
      <c r="F15865" s="547">
        <v>62.460000000000001</v>
      </c>
    </row>
    <row r="15866" s="489" customFormat="1">
      <c r="B15866" s="546" t="s">
        <v>26644</v>
      </c>
      <c r="C15866" s="548" t="s">
        <v>3657</v>
      </c>
      <c r="D15866" s="541" t="s">
        <v>26645</v>
      </c>
      <c r="E15866" s="549" t="s">
        <v>143</v>
      </c>
      <c r="F15866" s="547">
        <v>81.959999999999994</v>
      </c>
    </row>
    <row r="15867" s="489" customFormat="1">
      <c r="B15867" s="546" t="s">
        <v>26646</v>
      </c>
      <c r="C15867" s="548" t="s">
        <v>3657</v>
      </c>
      <c r="D15867" s="541" t="s">
        <v>26647</v>
      </c>
      <c r="E15867" s="549" t="s">
        <v>143</v>
      </c>
      <c r="F15867" s="547">
        <v>104.79000000000001</v>
      </c>
    </row>
    <row r="15868" s="489" customFormat="1">
      <c r="B15868" s="546" t="s">
        <v>26648</v>
      </c>
      <c r="C15868" s="548" t="s">
        <v>3657</v>
      </c>
      <c r="D15868" s="541" t="s">
        <v>26649</v>
      </c>
      <c r="E15868" s="549" t="s">
        <v>143</v>
      </c>
      <c r="F15868" s="547">
        <v>2.3599999999999999</v>
      </c>
    </row>
    <row r="15869" s="489" customFormat="1">
      <c r="B15869" s="546" t="s">
        <v>26650</v>
      </c>
      <c r="C15869" s="548" t="s">
        <v>3657</v>
      </c>
      <c r="D15869" s="541" t="s">
        <v>26651</v>
      </c>
      <c r="E15869" s="549" t="s">
        <v>143</v>
      </c>
      <c r="F15869" s="547">
        <v>3.5</v>
      </c>
    </row>
    <row r="15870" s="489" customFormat="1">
      <c r="B15870" s="546" t="s">
        <v>26652</v>
      </c>
      <c r="C15870" s="548" t="s">
        <v>3657</v>
      </c>
      <c r="D15870" s="541" t="s">
        <v>26653</v>
      </c>
      <c r="E15870" s="549" t="s">
        <v>143</v>
      </c>
      <c r="F15870" s="547">
        <v>4.7699999999999996</v>
      </c>
    </row>
    <row r="15871" s="489" customFormat="1">
      <c r="B15871" s="546" t="s">
        <v>26654</v>
      </c>
      <c r="C15871" s="548" t="s">
        <v>3657</v>
      </c>
      <c r="D15871" s="541" t="s">
        <v>26655</v>
      </c>
      <c r="E15871" s="549" t="s">
        <v>143</v>
      </c>
      <c r="F15871" s="547">
        <v>6.7800000000000002</v>
      </c>
    </row>
    <row r="15872" s="489" customFormat="1">
      <c r="B15872" s="546" t="s">
        <v>26656</v>
      </c>
      <c r="C15872" s="548" t="s">
        <v>3657</v>
      </c>
      <c r="D15872" s="541" t="s">
        <v>26657</v>
      </c>
      <c r="E15872" s="549" t="s">
        <v>143</v>
      </c>
      <c r="F15872" s="547">
        <v>10.23</v>
      </c>
    </row>
    <row r="15873" s="489" customFormat="1">
      <c r="B15873" s="546" t="s">
        <v>26658</v>
      </c>
      <c r="C15873" s="548" t="s">
        <v>3657</v>
      </c>
      <c r="D15873" s="541" t="s">
        <v>26659</v>
      </c>
      <c r="E15873" s="549" t="s">
        <v>143</v>
      </c>
      <c r="F15873" s="547">
        <v>15.59</v>
      </c>
    </row>
    <row r="15874" s="489" customFormat="1">
      <c r="B15874" s="546" t="s">
        <v>26660</v>
      </c>
      <c r="C15874" s="548" t="s">
        <v>3657</v>
      </c>
      <c r="D15874" s="541" t="s">
        <v>26661</v>
      </c>
      <c r="E15874" s="549" t="s">
        <v>143</v>
      </c>
      <c r="F15874" s="547">
        <v>22.629999999999999</v>
      </c>
    </row>
    <row r="15875" s="489" customFormat="1">
      <c r="B15875" s="546" t="s">
        <v>26662</v>
      </c>
      <c r="C15875" s="548" t="s">
        <v>3657</v>
      </c>
      <c r="D15875" s="541" t="s">
        <v>26663</v>
      </c>
      <c r="E15875" s="549" t="s">
        <v>143</v>
      </c>
      <c r="F15875" s="547">
        <v>30.510000000000002</v>
      </c>
    </row>
    <row r="15876" s="489" customFormat="1">
      <c r="B15876" s="546" t="s">
        <v>26664</v>
      </c>
      <c r="C15876" s="548" t="s">
        <v>3657</v>
      </c>
      <c r="D15876" s="541" t="s">
        <v>26665</v>
      </c>
      <c r="E15876" s="549" t="s">
        <v>143</v>
      </c>
      <c r="F15876" s="547">
        <v>42.090000000000003</v>
      </c>
    </row>
    <row r="15877" s="489" customFormat="1">
      <c r="B15877" s="546" t="s">
        <v>26666</v>
      </c>
      <c r="C15877" s="548" t="s">
        <v>3657</v>
      </c>
      <c r="D15877" s="541" t="s">
        <v>26667</v>
      </c>
      <c r="E15877" s="549" t="s">
        <v>143</v>
      </c>
      <c r="F15877" s="547">
        <v>59.600000000000001</v>
      </c>
    </row>
    <row r="15878" s="489" customFormat="1">
      <c r="B15878" s="546" t="s">
        <v>26668</v>
      </c>
      <c r="C15878" s="548" t="s">
        <v>3657</v>
      </c>
      <c r="D15878" s="541" t="s">
        <v>26669</v>
      </c>
      <c r="E15878" s="549" t="s">
        <v>143</v>
      </c>
      <c r="F15878" s="547">
        <v>82.849999999999994</v>
      </c>
    </row>
    <row r="15879" s="489" customFormat="1">
      <c r="B15879" s="546" t="s">
        <v>26670</v>
      </c>
      <c r="C15879" s="548" t="s">
        <v>3657</v>
      </c>
      <c r="D15879" s="541" t="s">
        <v>26671</v>
      </c>
      <c r="E15879" s="549" t="s">
        <v>143</v>
      </c>
      <c r="F15879" s="547">
        <v>106.78</v>
      </c>
    </row>
    <row r="15880" s="489" customFormat="1">
      <c r="B15880" s="546" t="s">
        <v>26672</v>
      </c>
      <c r="C15880" s="548" t="s">
        <v>3657</v>
      </c>
      <c r="D15880" s="541" t="s">
        <v>26673</v>
      </c>
      <c r="E15880" s="549" t="s">
        <v>143</v>
      </c>
      <c r="F15880" s="547">
        <v>191.27000000000001</v>
      </c>
    </row>
    <row r="15881" s="489" customFormat="1">
      <c r="B15881" s="546" t="s">
        <v>26674</v>
      </c>
      <c r="C15881" s="548" t="s">
        <v>3657</v>
      </c>
      <c r="D15881" s="541" t="s">
        <v>26675</v>
      </c>
      <c r="E15881" s="549" t="s">
        <v>143</v>
      </c>
      <c r="F15881" s="547">
        <v>235.62</v>
      </c>
    </row>
    <row r="15882" s="489" customFormat="1">
      <c r="B15882" s="546" t="s">
        <v>26676</v>
      </c>
      <c r="C15882" s="548" t="s">
        <v>3657</v>
      </c>
      <c r="D15882" s="541" t="s">
        <v>26677</v>
      </c>
      <c r="E15882" s="549" t="s">
        <v>143</v>
      </c>
      <c r="F15882" s="547">
        <v>288.99000000000001</v>
      </c>
    </row>
    <row r="15883" s="489" customFormat="1">
      <c r="B15883" s="546" t="s">
        <v>26678</v>
      </c>
      <c r="C15883" s="548" t="s">
        <v>3657</v>
      </c>
      <c r="D15883" s="541" t="s">
        <v>26679</v>
      </c>
      <c r="E15883" s="549"/>
      <c r="F15883" s="547"/>
    </row>
    <row r="15884" s="489" customFormat="1">
      <c r="B15884" s="546" t="s">
        <v>26680</v>
      </c>
      <c r="C15884" s="548" t="s">
        <v>3657</v>
      </c>
      <c r="D15884" s="541" t="s">
        <v>26681</v>
      </c>
      <c r="E15884" s="549" t="s">
        <v>188</v>
      </c>
      <c r="F15884" s="547">
        <v>16.219999999999999</v>
      </c>
    </row>
    <row r="15885" s="489" customFormat="1">
      <c r="B15885" s="546" t="s">
        <v>26682</v>
      </c>
      <c r="C15885" s="548" t="s">
        <v>3657</v>
      </c>
      <c r="D15885" s="541" t="s">
        <v>26683</v>
      </c>
      <c r="E15885" s="549" t="s">
        <v>188</v>
      </c>
      <c r="F15885" s="547">
        <v>11.33</v>
      </c>
    </row>
    <row r="15886" s="489" customFormat="1">
      <c r="B15886" s="546" t="s">
        <v>26684</v>
      </c>
      <c r="C15886" s="548" t="s">
        <v>3657</v>
      </c>
      <c r="D15886" s="541" t="s">
        <v>26685</v>
      </c>
      <c r="E15886" s="549" t="s">
        <v>188</v>
      </c>
      <c r="F15886" s="547">
        <v>11.51</v>
      </c>
    </row>
    <row r="15887" s="489" customFormat="1">
      <c r="B15887" s="546" t="s">
        <v>26686</v>
      </c>
      <c r="C15887" s="548" t="s">
        <v>3657</v>
      </c>
      <c r="D15887" s="541" t="s">
        <v>26687</v>
      </c>
      <c r="E15887" s="549" t="s">
        <v>188</v>
      </c>
      <c r="F15887" s="547">
        <v>17.780000000000001</v>
      </c>
    </row>
    <row r="15888" s="489" customFormat="1">
      <c r="B15888" s="546" t="s">
        <v>26688</v>
      </c>
      <c r="C15888" s="548" t="s">
        <v>3657</v>
      </c>
      <c r="D15888" s="541" t="s">
        <v>26689</v>
      </c>
      <c r="E15888" s="549" t="s">
        <v>188</v>
      </c>
      <c r="F15888" s="547">
        <v>20.66</v>
      </c>
    </row>
    <row r="15889" s="489" customFormat="1">
      <c r="B15889" s="546" t="s">
        <v>26690</v>
      </c>
      <c r="C15889" s="548" t="s">
        <v>3657</v>
      </c>
      <c r="D15889" s="541" t="s">
        <v>26691</v>
      </c>
      <c r="E15889" s="549" t="s">
        <v>188</v>
      </c>
      <c r="F15889" s="547">
        <v>21.949999999999999</v>
      </c>
    </row>
    <row r="15890" s="489" customFormat="1">
      <c r="B15890" s="546" t="s">
        <v>26692</v>
      </c>
      <c r="C15890" s="548" t="s">
        <v>3657</v>
      </c>
      <c r="D15890" s="541" t="s">
        <v>26693</v>
      </c>
      <c r="E15890" s="549" t="s">
        <v>188</v>
      </c>
      <c r="F15890" s="547">
        <v>23.039999999999999</v>
      </c>
    </row>
    <row r="15891" s="489" customFormat="1">
      <c r="B15891" s="546" t="s">
        <v>26694</v>
      </c>
      <c r="C15891" s="548" t="s">
        <v>3657</v>
      </c>
      <c r="D15891" s="541" t="s">
        <v>26695</v>
      </c>
      <c r="E15891" s="549" t="s">
        <v>188</v>
      </c>
      <c r="F15891" s="547">
        <v>24.039999999999999</v>
      </c>
    </row>
    <row r="15892" s="489" customFormat="1">
      <c r="B15892" s="546" t="s">
        <v>26696</v>
      </c>
      <c r="C15892" s="548" t="s">
        <v>3657</v>
      </c>
      <c r="D15892" s="541" t="s">
        <v>26697</v>
      </c>
      <c r="E15892" s="549" t="s">
        <v>188</v>
      </c>
      <c r="F15892" s="547">
        <v>23.809999999999999</v>
      </c>
    </row>
    <row r="15893" s="489" customFormat="1">
      <c r="B15893" s="546" t="s">
        <v>26698</v>
      </c>
      <c r="C15893" s="548" t="s">
        <v>3657</v>
      </c>
      <c r="D15893" s="541" t="s">
        <v>26699</v>
      </c>
      <c r="E15893" s="549" t="s">
        <v>188</v>
      </c>
      <c r="F15893" s="547">
        <v>28</v>
      </c>
    </row>
    <row r="15894" s="489" customFormat="1">
      <c r="B15894" s="546" t="s">
        <v>26700</v>
      </c>
      <c r="C15894" s="548" t="s">
        <v>3657</v>
      </c>
      <c r="D15894" s="541" t="s">
        <v>26701</v>
      </c>
      <c r="E15894" s="549" t="s">
        <v>188</v>
      </c>
      <c r="F15894" s="547">
        <v>28.800000000000001</v>
      </c>
    </row>
    <row r="15895" s="489" customFormat="1">
      <c r="B15895" s="546" t="s">
        <v>26702</v>
      </c>
      <c r="C15895" s="548" t="s">
        <v>3657</v>
      </c>
      <c r="D15895" s="541" t="s">
        <v>26703</v>
      </c>
      <c r="E15895" s="549" t="s">
        <v>188</v>
      </c>
      <c r="F15895" s="547">
        <v>9.4700000000000006</v>
      </c>
    </row>
    <row r="15896" s="489" customFormat="1">
      <c r="B15896" s="546" t="s">
        <v>26704</v>
      </c>
      <c r="C15896" s="548" t="s">
        <v>3657</v>
      </c>
      <c r="D15896" s="541" t="s">
        <v>26705</v>
      </c>
      <c r="E15896" s="549" t="s">
        <v>188</v>
      </c>
      <c r="F15896" s="547">
        <v>5.8600000000000003</v>
      </c>
    </row>
    <row r="15897" s="489" customFormat="1">
      <c r="B15897" s="546" t="s">
        <v>26706</v>
      </c>
      <c r="C15897" s="548" t="s">
        <v>3657</v>
      </c>
      <c r="D15897" s="541" t="s">
        <v>26707</v>
      </c>
      <c r="E15897" s="549" t="s">
        <v>188</v>
      </c>
      <c r="F15897" s="547">
        <v>7.6600000000000001</v>
      </c>
    </row>
    <row r="15898" s="489" customFormat="1">
      <c r="B15898" s="546" t="s">
        <v>26708</v>
      </c>
      <c r="C15898" s="548" t="s">
        <v>3657</v>
      </c>
      <c r="D15898" s="541" t="s">
        <v>26709</v>
      </c>
      <c r="E15898" s="549" t="s">
        <v>188</v>
      </c>
      <c r="F15898" s="547">
        <v>11.380000000000001</v>
      </c>
    </row>
    <row r="15899" s="489" customFormat="1">
      <c r="B15899" s="546" t="s">
        <v>26710</v>
      </c>
      <c r="C15899" s="548" t="s">
        <v>3657</v>
      </c>
      <c r="D15899" s="541" t="s">
        <v>26711</v>
      </c>
      <c r="E15899" s="549"/>
      <c r="F15899" s="547"/>
    </row>
    <row r="15900" s="489" customFormat="1">
      <c r="B15900" s="546" t="s">
        <v>26712</v>
      </c>
      <c r="C15900" s="548" t="s">
        <v>3657</v>
      </c>
      <c r="D15900" s="541" t="s">
        <v>26713</v>
      </c>
      <c r="E15900" s="549" t="s">
        <v>188</v>
      </c>
      <c r="F15900" s="547">
        <v>14.18</v>
      </c>
    </row>
    <row r="15901" s="489" customFormat="1">
      <c r="B15901" s="546" t="s">
        <v>26714</v>
      </c>
      <c r="C15901" s="548" t="s">
        <v>3657</v>
      </c>
      <c r="D15901" s="541" t="s">
        <v>26715</v>
      </c>
      <c r="E15901" s="549" t="s">
        <v>188</v>
      </c>
      <c r="F15901" s="547">
        <v>16.550000000000001</v>
      </c>
    </row>
    <row r="15902" s="489" customFormat="1">
      <c r="B15902" s="546" t="s">
        <v>26716</v>
      </c>
      <c r="C15902" s="548" t="s">
        <v>3657</v>
      </c>
      <c r="D15902" s="541" t="s">
        <v>26717</v>
      </c>
      <c r="E15902" s="549" t="s">
        <v>188</v>
      </c>
      <c r="F15902" s="547">
        <v>21.68</v>
      </c>
    </row>
    <row r="15903" s="489" customFormat="1">
      <c r="B15903" s="546" t="s">
        <v>26718</v>
      </c>
      <c r="C15903" s="548" t="s">
        <v>3657</v>
      </c>
      <c r="D15903" s="541" t="s">
        <v>26719</v>
      </c>
      <c r="E15903" s="549" t="s">
        <v>188</v>
      </c>
      <c r="F15903" s="547">
        <v>33.240000000000002</v>
      </c>
    </row>
    <row r="15904" s="489" customFormat="1">
      <c r="B15904" s="546" t="s">
        <v>26720</v>
      </c>
      <c r="C15904" s="548" t="s">
        <v>3657</v>
      </c>
      <c r="D15904" s="541" t="s">
        <v>26721</v>
      </c>
      <c r="E15904" s="549" t="s">
        <v>188</v>
      </c>
      <c r="F15904" s="547">
        <v>16.170000000000002</v>
      </c>
    </row>
    <row r="15905" s="489" customFormat="1">
      <c r="B15905" s="546" t="s">
        <v>26722</v>
      </c>
      <c r="C15905" s="548" t="s">
        <v>3657</v>
      </c>
      <c r="D15905" s="541" t="s">
        <v>26723</v>
      </c>
      <c r="E15905" s="549" t="s">
        <v>188</v>
      </c>
      <c r="F15905" s="547">
        <v>37.270000000000003</v>
      </c>
    </row>
    <row r="15906" s="489" customFormat="1">
      <c r="B15906" s="546" t="s">
        <v>26724</v>
      </c>
      <c r="C15906" s="548" t="s">
        <v>3657</v>
      </c>
      <c r="D15906" s="541" t="s">
        <v>26725</v>
      </c>
      <c r="E15906" s="549" t="s">
        <v>188</v>
      </c>
      <c r="F15906" s="547">
        <v>50.530000000000001</v>
      </c>
    </row>
    <row r="15907" s="489" customFormat="1">
      <c r="B15907" s="546" t="s">
        <v>26726</v>
      </c>
      <c r="C15907" s="548" t="s">
        <v>3657</v>
      </c>
      <c r="D15907" s="541" t="s">
        <v>26727</v>
      </c>
      <c r="E15907" s="549" t="s">
        <v>188</v>
      </c>
      <c r="F15907" s="547">
        <v>4.6799999999999997</v>
      </c>
    </row>
    <row r="15908" s="489" customFormat="1">
      <c r="B15908" s="546" t="s">
        <v>26728</v>
      </c>
      <c r="C15908" s="548" t="s">
        <v>3657</v>
      </c>
      <c r="D15908" s="541" t="s">
        <v>26729</v>
      </c>
      <c r="E15908" s="549" t="s">
        <v>188</v>
      </c>
      <c r="F15908" s="547">
        <v>13.02</v>
      </c>
    </row>
    <row r="15909" s="489" customFormat="1">
      <c r="B15909" s="546" t="s">
        <v>26730</v>
      </c>
      <c r="C15909" s="548" t="s">
        <v>3657</v>
      </c>
      <c r="D15909" s="541" t="s">
        <v>26731</v>
      </c>
      <c r="E15909" s="549" t="s">
        <v>188</v>
      </c>
      <c r="F15909" s="547">
        <v>5.1200000000000001</v>
      </c>
    </row>
    <row r="15910" s="489" customFormat="1">
      <c r="B15910" s="546" t="s">
        <v>26732</v>
      </c>
      <c r="C15910" s="548" t="s">
        <v>3657</v>
      </c>
      <c r="D15910" s="541" t="s">
        <v>26733</v>
      </c>
      <c r="E15910" s="549" t="s">
        <v>188</v>
      </c>
      <c r="F15910" s="547">
        <v>5.6799999999999997</v>
      </c>
    </row>
    <row r="15911" s="489" customFormat="1">
      <c r="B15911" s="546" t="s">
        <v>26734</v>
      </c>
      <c r="C15911" s="548" t="s">
        <v>3657</v>
      </c>
      <c r="D15911" s="541" t="s">
        <v>26735</v>
      </c>
      <c r="E15911" s="549" t="s">
        <v>188</v>
      </c>
      <c r="F15911" s="547">
        <v>7.9699999999999998</v>
      </c>
    </row>
    <row r="15912" s="489" customFormat="1">
      <c r="B15912" s="546" t="s">
        <v>26736</v>
      </c>
      <c r="C15912" s="548" t="s">
        <v>3657</v>
      </c>
      <c r="D15912" s="541" t="s">
        <v>26737</v>
      </c>
      <c r="E15912" s="549" t="s">
        <v>188</v>
      </c>
      <c r="F15912" s="547">
        <v>7.5599999999999996</v>
      </c>
    </row>
    <row r="15913" s="489" customFormat="1">
      <c r="B15913" s="546" t="s">
        <v>26738</v>
      </c>
      <c r="C15913" s="548" t="s">
        <v>3657</v>
      </c>
      <c r="D15913" s="541" t="s">
        <v>26739</v>
      </c>
      <c r="E15913" s="549" t="s">
        <v>188</v>
      </c>
      <c r="F15913" s="547">
        <v>10.279999999999999</v>
      </c>
    </row>
    <row r="15914" s="489" customFormat="1">
      <c r="B15914" s="546" t="s">
        <v>26740</v>
      </c>
      <c r="C15914" s="548" t="s">
        <v>3657</v>
      </c>
      <c r="D15914" s="541" t="s">
        <v>26741</v>
      </c>
      <c r="E15914" s="549"/>
      <c r="F15914" s="547"/>
    </row>
    <row r="15915" s="489" customFormat="1">
      <c r="B15915" s="546" t="s">
        <v>26742</v>
      </c>
      <c r="C15915" s="548" t="s">
        <v>3657</v>
      </c>
      <c r="D15915" s="541" t="s">
        <v>26743</v>
      </c>
      <c r="E15915" s="549" t="s">
        <v>188</v>
      </c>
      <c r="F15915" s="547">
        <v>85.510000000000005</v>
      </c>
    </row>
    <row r="15916" s="489" customFormat="1">
      <c r="B15916" s="546" t="s">
        <v>26744</v>
      </c>
      <c r="C15916" s="548" t="s">
        <v>3657</v>
      </c>
      <c r="D15916" s="541" t="s">
        <v>26745</v>
      </c>
      <c r="E15916" s="549" t="s">
        <v>188</v>
      </c>
      <c r="F15916" s="547">
        <v>117.8</v>
      </c>
    </row>
    <row r="15917" s="489" customFormat="1">
      <c r="B15917" s="546" t="s">
        <v>26746</v>
      </c>
      <c r="C15917" s="548" t="s">
        <v>3657</v>
      </c>
      <c r="D15917" s="541" t="s">
        <v>26747</v>
      </c>
      <c r="E15917" s="549" t="s">
        <v>188</v>
      </c>
      <c r="F15917" s="547">
        <v>138.96000000000001</v>
      </c>
    </row>
    <row r="15918" s="489" customFormat="1">
      <c r="B15918" s="546" t="s">
        <v>26748</v>
      </c>
      <c r="C15918" s="548" t="s">
        <v>3657</v>
      </c>
      <c r="D15918" s="541" t="s">
        <v>26749</v>
      </c>
      <c r="E15918" s="549" t="s">
        <v>188</v>
      </c>
      <c r="F15918" s="547">
        <v>134.28999999999999</v>
      </c>
    </row>
    <row r="15919" s="489" customFormat="1">
      <c r="B15919" s="546" t="s">
        <v>26750</v>
      </c>
      <c r="C15919" s="548" t="s">
        <v>3657</v>
      </c>
      <c r="D15919" s="541" t="s">
        <v>26751</v>
      </c>
      <c r="E15919" s="549" t="s">
        <v>188</v>
      </c>
      <c r="F15919" s="547">
        <v>208.96000000000001</v>
      </c>
    </row>
    <row r="15920" s="489" customFormat="1">
      <c r="B15920" s="546" t="s">
        <v>26752</v>
      </c>
      <c r="C15920" s="548" t="s">
        <v>3657</v>
      </c>
      <c r="D15920" s="541" t="s">
        <v>26753</v>
      </c>
      <c r="E15920" s="549" t="s">
        <v>193</v>
      </c>
      <c r="F15920" s="547">
        <v>192.28999999999999</v>
      </c>
    </row>
    <row r="15921" s="489" customFormat="1">
      <c r="B15921" s="546" t="s">
        <v>26754</v>
      </c>
      <c r="C15921" s="548" t="s">
        <v>3657</v>
      </c>
      <c r="D15921" s="541" t="s">
        <v>26755</v>
      </c>
      <c r="E15921" s="549" t="s">
        <v>193</v>
      </c>
      <c r="F15921" s="547">
        <v>226.43000000000001</v>
      </c>
    </row>
    <row r="15922" s="489" customFormat="1">
      <c r="B15922" s="546" t="s">
        <v>26756</v>
      </c>
      <c r="C15922" s="548" t="s">
        <v>3657</v>
      </c>
      <c r="D15922" s="541" t="s">
        <v>26757</v>
      </c>
      <c r="E15922" s="549" t="s">
        <v>193</v>
      </c>
      <c r="F15922" s="547">
        <v>284.38999999999999</v>
      </c>
    </row>
    <row r="15923" s="489" customFormat="1">
      <c r="B15923" s="546" t="s">
        <v>26758</v>
      </c>
      <c r="C15923" s="548" t="s">
        <v>3657</v>
      </c>
      <c r="D15923" s="541" t="s">
        <v>26759</v>
      </c>
      <c r="E15923" s="549" t="s">
        <v>188</v>
      </c>
      <c r="F15923" s="547">
        <v>151.63</v>
      </c>
    </row>
    <row r="15924" s="489" customFormat="1">
      <c r="B15924" s="546" t="s">
        <v>26760</v>
      </c>
      <c r="C15924" s="548" t="s">
        <v>3657</v>
      </c>
      <c r="D15924" s="541" t="s">
        <v>26761</v>
      </c>
      <c r="E15924" s="549" t="s">
        <v>188</v>
      </c>
      <c r="F15924" s="547">
        <v>128.88</v>
      </c>
    </row>
    <row r="15925" s="489" customFormat="1">
      <c r="B15925" s="546" t="s">
        <v>26762</v>
      </c>
      <c r="C15925" s="548" t="s">
        <v>3657</v>
      </c>
      <c r="D15925" s="541" t="s">
        <v>26763</v>
      </c>
      <c r="E15925" s="549" t="s">
        <v>188</v>
      </c>
      <c r="F15925" s="547">
        <v>124.56999999999999</v>
      </c>
    </row>
    <row r="15926" s="489" customFormat="1">
      <c r="B15926" s="546" t="s">
        <v>26764</v>
      </c>
      <c r="C15926" s="548" t="s">
        <v>3657</v>
      </c>
      <c r="D15926" s="541" t="s">
        <v>26765</v>
      </c>
      <c r="E15926" s="549" t="s">
        <v>188</v>
      </c>
      <c r="F15926" s="547">
        <v>126.66</v>
      </c>
    </row>
    <row r="15927" s="489" customFormat="1">
      <c r="B15927" s="546" t="s">
        <v>26766</v>
      </c>
      <c r="C15927" s="548" t="s">
        <v>3657</v>
      </c>
      <c r="D15927" s="541" t="s">
        <v>26767</v>
      </c>
      <c r="E15927" s="549"/>
      <c r="F15927" s="547"/>
    </row>
    <row r="15928" s="489" customFormat="1">
      <c r="B15928" s="546" t="s">
        <v>26768</v>
      </c>
      <c r="C15928" s="548" t="s">
        <v>3657</v>
      </c>
      <c r="D15928" s="541" t="s">
        <v>26769</v>
      </c>
      <c r="E15928" s="549" t="s">
        <v>188</v>
      </c>
      <c r="F15928" s="547">
        <v>78.060000000000002</v>
      </c>
    </row>
    <row r="15929" s="489" customFormat="1">
      <c r="B15929" s="546" t="s">
        <v>26770</v>
      </c>
      <c r="C15929" s="548" t="s">
        <v>3657</v>
      </c>
      <c r="D15929" s="541" t="s">
        <v>26771</v>
      </c>
      <c r="E15929" s="549" t="s">
        <v>188</v>
      </c>
      <c r="F15929" s="547">
        <v>80.25</v>
      </c>
    </row>
    <row r="15930" s="489" customFormat="1">
      <c r="B15930" s="546" t="s">
        <v>26772</v>
      </c>
      <c r="C15930" s="548" t="s">
        <v>3657</v>
      </c>
      <c r="D15930" s="541" t="s">
        <v>26773</v>
      </c>
      <c r="E15930" s="549" t="s">
        <v>188</v>
      </c>
      <c r="F15930" s="547">
        <v>99.489999999999995</v>
      </c>
    </row>
    <row r="15931" s="489" customFormat="1">
      <c r="B15931" s="546" t="s">
        <v>26774</v>
      </c>
      <c r="C15931" s="548" t="s">
        <v>3657</v>
      </c>
      <c r="D15931" s="541" t="s">
        <v>26775</v>
      </c>
      <c r="E15931" s="549" t="s">
        <v>188</v>
      </c>
      <c r="F15931" s="547">
        <v>76.340000000000003</v>
      </c>
    </row>
    <row r="15932" s="489" customFormat="1">
      <c r="B15932" s="546" t="s">
        <v>26776</v>
      </c>
      <c r="C15932" s="548" t="s">
        <v>3657</v>
      </c>
      <c r="D15932" s="541" t="s">
        <v>26777</v>
      </c>
      <c r="E15932" s="549" t="s">
        <v>188</v>
      </c>
      <c r="F15932" s="547">
        <v>77.859999999999999</v>
      </c>
    </row>
    <row r="15933" s="489" customFormat="1">
      <c r="B15933" s="546" t="s">
        <v>26778</v>
      </c>
      <c r="C15933" s="548" t="s">
        <v>3657</v>
      </c>
      <c r="D15933" s="541" t="s">
        <v>26779</v>
      </c>
      <c r="E15933" s="549" t="s">
        <v>188</v>
      </c>
      <c r="F15933" s="547">
        <v>116.68000000000001</v>
      </c>
    </row>
    <row r="15934" s="489" customFormat="1">
      <c r="B15934" s="546" t="s">
        <v>26780</v>
      </c>
      <c r="C15934" s="548" t="s">
        <v>3657</v>
      </c>
      <c r="D15934" s="541" t="s">
        <v>26781</v>
      </c>
      <c r="E15934" s="549" t="s">
        <v>188</v>
      </c>
      <c r="F15934" s="547">
        <v>121.91</v>
      </c>
    </row>
    <row r="15935" s="489" customFormat="1">
      <c r="B15935" s="546" t="s">
        <v>26782</v>
      </c>
      <c r="C15935" s="548" t="s">
        <v>3657</v>
      </c>
      <c r="D15935" s="541" t="s">
        <v>26753</v>
      </c>
      <c r="E15935" s="549" t="s">
        <v>188</v>
      </c>
      <c r="F15935" s="547">
        <v>150.83000000000001</v>
      </c>
    </row>
    <row r="15936" s="489" customFormat="1">
      <c r="B15936" s="546" t="s">
        <v>26783</v>
      </c>
      <c r="C15936" s="548" t="s">
        <v>3657</v>
      </c>
      <c r="D15936" s="541" t="s">
        <v>26755</v>
      </c>
      <c r="E15936" s="549" t="s">
        <v>188</v>
      </c>
      <c r="F15936" s="547">
        <v>165.33000000000001</v>
      </c>
    </row>
    <row r="15937" s="489" customFormat="1">
      <c r="B15937" s="546" t="s">
        <v>26784</v>
      </c>
      <c r="C15937" s="548" t="s">
        <v>3657</v>
      </c>
      <c r="D15937" s="541" t="s">
        <v>26757</v>
      </c>
      <c r="E15937" s="549" t="s">
        <v>188</v>
      </c>
      <c r="F15937" s="547">
        <v>197.34</v>
      </c>
    </row>
    <row r="15938" s="489" customFormat="1">
      <c r="B15938" s="546" t="s">
        <v>26785</v>
      </c>
      <c r="C15938" s="548" t="s">
        <v>3657</v>
      </c>
      <c r="D15938" s="541" t="s">
        <v>26786</v>
      </c>
      <c r="E15938" s="549"/>
      <c r="F15938" s="547"/>
    </row>
    <row r="15939" s="489" customFormat="1">
      <c r="B15939" s="546" t="s">
        <v>26787</v>
      </c>
      <c r="C15939" s="548" t="s">
        <v>3657</v>
      </c>
      <c r="D15939" s="541" t="s">
        <v>26788</v>
      </c>
      <c r="E15939" s="549" t="s">
        <v>188</v>
      </c>
      <c r="F15939" s="547">
        <v>52.590000000000003</v>
      </c>
    </row>
    <row r="15940" s="489" customFormat="1">
      <c r="B15940" s="546" t="s">
        <v>26789</v>
      </c>
      <c r="C15940" s="548" t="s">
        <v>3657</v>
      </c>
      <c r="D15940" s="541" t="s">
        <v>26790</v>
      </c>
      <c r="E15940" s="549"/>
      <c r="F15940" s="547"/>
    </row>
    <row r="15941" s="489" customFormat="1">
      <c r="B15941" s="546" t="s">
        <v>26791</v>
      </c>
      <c r="C15941" s="548" t="s">
        <v>3657</v>
      </c>
      <c r="D15941" s="541" t="s">
        <v>26792</v>
      </c>
      <c r="E15941" s="549" t="s">
        <v>188</v>
      </c>
      <c r="F15941" s="547">
        <v>81.049999999999997</v>
      </c>
    </row>
    <row r="15942" s="489" customFormat="1">
      <c r="B15942" s="546" t="s">
        <v>26793</v>
      </c>
      <c r="C15942" s="548" t="s">
        <v>3657</v>
      </c>
      <c r="D15942" s="541" t="s">
        <v>26794</v>
      </c>
      <c r="E15942" s="549" t="s">
        <v>188</v>
      </c>
      <c r="F15942" s="547">
        <v>53.390000000000001</v>
      </c>
    </row>
    <row r="15943" s="489" customFormat="1">
      <c r="B15943" s="546" t="s">
        <v>26795</v>
      </c>
      <c r="C15943" s="548" t="s">
        <v>3657</v>
      </c>
      <c r="D15943" s="541" t="s">
        <v>26796</v>
      </c>
      <c r="E15943" s="549" t="s">
        <v>188</v>
      </c>
      <c r="F15943" s="547">
        <v>75.590000000000003</v>
      </c>
    </row>
    <row r="15944" s="489" customFormat="1">
      <c r="B15944" s="546" t="s">
        <v>26797</v>
      </c>
      <c r="C15944" s="548" t="s">
        <v>3657</v>
      </c>
      <c r="D15944" s="541" t="s">
        <v>26798</v>
      </c>
      <c r="E15944" s="549"/>
      <c r="F15944" s="547"/>
    </row>
    <row r="15945" s="489" customFormat="1">
      <c r="B15945" s="546" t="s">
        <v>26799</v>
      </c>
      <c r="C15945" s="548" t="s">
        <v>3657</v>
      </c>
      <c r="D15945" s="541" t="s">
        <v>26800</v>
      </c>
      <c r="E15945" s="549" t="s">
        <v>188</v>
      </c>
      <c r="F15945" s="547">
        <v>13.57</v>
      </c>
    </row>
    <row r="15946" s="489" customFormat="1">
      <c r="B15946" s="546" t="s">
        <v>26801</v>
      </c>
      <c r="C15946" s="548" t="s">
        <v>3657</v>
      </c>
      <c r="D15946" s="541" t="s">
        <v>26802</v>
      </c>
      <c r="E15946" s="549" t="s">
        <v>188</v>
      </c>
      <c r="F15946" s="547">
        <v>18.350000000000001</v>
      </c>
    </row>
    <row r="15947" s="489" customFormat="1">
      <c r="B15947" s="546" t="s">
        <v>26803</v>
      </c>
      <c r="C15947" s="548" t="s">
        <v>3657</v>
      </c>
      <c r="D15947" s="541" t="s">
        <v>26804</v>
      </c>
      <c r="E15947" s="549" t="s">
        <v>188</v>
      </c>
      <c r="F15947" s="547">
        <v>7.0700000000000003</v>
      </c>
    </row>
    <row r="15948" s="489" customFormat="1">
      <c r="B15948" s="546" t="s">
        <v>26805</v>
      </c>
      <c r="C15948" s="548" t="s">
        <v>3657</v>
      </c>
      <c r="D15948" s="541" t="s">
        <v>26806</v>
      </c>
      <c r="E15948" s="549"/>
      <c r="F15948" s="547"/>
    </row>
    <row r="15949" s="489" customFormat="1">
      <c r="B15949" s="546" t="s">
        <v>26807</v>
      </c>
      <c r="C15949" s="548" t="s">
        <v>3657</v>
      </c>
      <c r="D15949" s="541" t="s">
        <v>26808</v>
      </c>
      <c r="E15949" s="549" t="s">
        <v>188</v>
      </c>
      <c r="F15949" s="547">
        <v>606.52999999999997</v>
      </c>
    </row>
    <row r="15950" s="489" customFormat="1">
      <c r="B15950" s="546" t="s">
        <v>26809</v>
      </c>
      <c r="C15950" s="548" t="s">
        <v>3657</v>
      </c>
      <c r="D15950" s="541" t="s">
        <v>26810</v>
      </c>
      <c r="E15950" s="549" t="s">
        <v>188</v>
      </c>
      <c r="F15950" s="547">
        <v>1230.02</v>
      </c>
    </row>
    <row r="15951" s="489" customFormat="1">
      <c r="B15951" s="546" t="s">
        <v>26811</v>
      </c>
      <c r="C15951" s="548" t="s">
        <v>3657</v>
      </c>
      <c r="D15951" s="541" t="s">
        <v>26812</v>
      </c>
      <c r="E15951" s="549" t="s">
        <v>188</v>
      </c>
      <c r="F15951" s="547">
        <v>2569.48</v>
      </c>
    </row>
    <row r="15952" s="489" customFormat="1">
      <c r="B15952" s="546" t="s">
        <v>26813</v>
      </c>
      <c r="C15952" s="548" t="s">
        <v>3657</v>
      </c>
      <c r="D15952" s="541" t="s">
        <v>26814</v>
      </c>
      <c r="E15952" s="549"/>
      <c r="F15952" s="547"/>
    </row>
    <row r="15953" s="489" customFormat="1">
      <c r="B15953" s="546" t="s">
        <v>26815</v>
      </c>
      <c r="C15953" s="548" t="s">
        <v>3657</v>
      </c>
      <c r="D15953" s="541" t="s">
        <v>26816</v>
      </c>
      <c r="E15953" s="549" t="s">
        <v>188</v>
      </c>
      <c r="F15953" s="547">
        <v>10.67</v>
      </c>
    </row>
    <row r="15954" s="489" customFormat="1">
      <c r="B15954" s="546" t="s">
        <v>26817</v>
      </c>
      <c r="C15954" s="548" t="s">
        <v>3657</v>
      </c>
      <c r="D15954" s="541" t="s">
        <v>26818</v>
      </c>
      <c r="E15954" s="549" t="s">
        <v>188</v>
      </c>
      <c r="F15954" s="547">
        <v>14.67</v>
      </c>
    </row>
    <row r="15955" s="489" customFormat="1">
      <c r="B15955" s="546" t="s">
        <v>26819</v>
      </c>
      <c r="C15955" s="548" t="s">
        <v>3657</v>
      </c>
      <c r="D15955" s="541" t="s">
        <v>26820</v>
      </c>
      <c r="E15955" s="549" t="s">
        <v>188</v>
      </c>
      <c r="F15955" s="547">
        <v>13.16</v>
      </c>
    </row>
    <row r="15956" s="489" customFormat="1">
      <c r="B15956" s="546" t="s">
        <v>26821</v>
      </c>
      <c r="C15956" s="548" t="s">
        <v>3657</v>
      </c>
      <c r="D15956" s="541" t="s">
        <v>26822</v>
      </c>
      <c r="E15956" s="549" t="s">
        <v>188</v>
      </c>
      <c r="F15956" s="547">
        <v>20.77</v>
      </c>
    </row>
    <row r="15957" s="489" customFormat="1">
      <c r="B15957" s="546" t="s">
        <v>26823</v>
      </c>
      <c r="C15957" s="548" t="s">
        <v>3657</v>
      </c>
      <c r="D15957" s="541" t="s">
        <v>26824</v>
      </c>
      <c r="E15957" s="549" t="s">
        <v>188</v>
      </c>
      <c r="F15957" s="547">
        <v>21.670000000000002</v>
      </c>
    </row>
    <row r="15958" s="489" customFormat="1">
      <c r="B15958" s="546" t="s">
        <v>26825</v>
      </c>
      <c r="C15958" s="548" t="s">
        <v>3657</v>
      </c>
      <c r="D15958" s="541" t="s">
        <v>26826</v>
      </c>
      <c r="E15958" s="549" t="s">
        <v>188</v>
      </c>
      <c r="F15958" s="547">
        <v>38.770000000000003</v>
      </c>
    </row>
    <row r="15959" s="489" customFormat="1">
      <c r="B15959" s="546" t="s">
        <v>26827</v>
      </c>
      <c r="C15959" s="548" t="s">
        <v>3657</v>
      </c>
      <c r="D15959" s="541" t="s">
        <v>26828</v>
      </c>
      <c r="E15959" s="549" t="s">
        <v>188</v>
      </c>
      <c r="F15959" s="547">
        <v>33.020000000000003</v>
      </c>
    </row>
    <row r="15960" s="489" customFormat="1">
      <c r="B15960" s="546" t="s">
        <v>26829</v>
      </c>
      <c r="C15960" s="548" t="s">
        <v>3657</v>
      </c>
      <c r="D15960" s="541" t="s">
        <v>26830</v>
      </c>
      <c r="E15960" s="549" t="s">
        <v>188</v>
      </c>
      <c r="F15960" s="547">
        <v>69.170000000000002</v>
      </c>
    </row>
    <row r="15961" s="489" customFormat="1">
      <c r="B15961" s="546" t="s">
        <v>26831</v>
      </c>
      <c r="C15961" s="548" t="s">
        <v>3657</v>
      </c>
      <c r="D15961" s="541" t="s">
        <v>26832</v>
      </c>
      <c r="E15961" s="549" t="s">
        <v>188</v>
      </c>
      <c r="F15961" s="547">
        <v>19.27</v>
      </c>
    </row>
    <row r="15962" s="489" customFormat="1">
      <c r="B15962" s="546" t="s">
        <v>26833</v>
      </c>
      <c r="C15962" s="548" t="s">
        <v>3657</v>
      </c>
      <c r="D15962" s="541" t="s">
        <v>26834</v>
      </c>
      <c r="E15962" s="549" t="s">
        <v>188</v>
      </c>
      <c r="F15962" s="547">
        <v>25.760000000000002</v>
      </c>
    </row>
    <row r="15963" s="489" customFormat="1">
      <c r="B15963" s="546" t="s">
        <v>26835</v>
      </c>
      <c r="C15963" s="548" t="s">
        <v>3657</v>
      </c>
      <c r="D15963" s="541" t="s">
        <v>26836</v>
      </c>
      <c r="E15963" s="549" t="s">
        <v>188</v>
      </c>
      <c r="F15963" s="547">
        <v>19.739999999999998</v>
      </c>
    </row>
    <row r="15964" s="489" customFormat="1">
      <c r="B15964" s="546" t="s">
        <v>26837</v>
      </c>
      <c r="C15964" s="548" t="s">
        <v>3657</v>
      </c>
      <c r="D15964" s="541" t="s">
        <v>26838</v>
      </c>
      <c r="E15964" s="549" t="s">
        <v>188</v>
      </c>
      <c r="F15964" s="547">
        <v>11.56</v>
      </c>
    </row>
    <row r="15965" s="489" customFormat="1">
      <c r="B15965" s="546" t="s">
        <v>26839</v>
      </c>
      <c r="C15965" s="548" t="s">
        <v>3657</v>
      </c>
      <c r="D15965" s="541" t="s">
        <v>26840</v>
      </c>
      <c r="E15965" s="549" t="s">
        <v>188</v>
      </c>
      <c r="F15965" s="547">
        <v>10.76</v>
      </c>
    </row>
    <row r="15966" s="489" customFormat="1">
      <c r="B15966" s="546" t="s">
        <v>26841</v>
      </c>
      <c r="C15966" s="548" t="s">
        <v>3657</v>
      </c>
      <c r="D15966" s="541" t="s">
        <v>26842</v>
      </c>
      <c r="E15966" s="549" t="s">
        <v>188</v>
      </c>
      <c r="F15966" s="547">
        <v>10.16</v>
      </c>
    </row>
    <row r="15967" s="489" customFormat="1">
      <c r="B15967" s="546" t="s">
        <v>26843</v>
      </c>
      <c r="C15967" s="548" t="s">
        <v>3657</v>
      </c>
      <c r="D15967" s="541" t="s">
        <v>26844</v>
      </c>
      <c r="E15967" s="549" t="s">
        <v>188</v>
      </c>
      <c r="F15967" s="547">
        <v>16.760000000000002</v>
      </c>
    </row>
    <row r="15968" s="489" customFormat="1">
      <c r="B15968" s="546" t="s">
        <v>26845</v>
      </c>
      <c r="C15968" s="548" t="s">
        <v>3657</v>
      </c>
      <c r="D15968" s="541" t="s">
        <v>26832</v>
      </c>
      <c r="E15968" s="549" t="s">
        <v>188</v>
      </c>
      <c r="F15968" s="547">
        <v>19.27</v>
      </c>
    </row>
    <row r="15969" s="489" customFormat="1">
      <c r="B15969" s="546" t="s">
        <v>26846</v>
      </c>
      <c r="C15969" s="548" t="s">
        <v>3657</v>
      </c>
      <c r="D15969" s="541" t="s">
        <v>26847</v>
      </c>
      <c r="E15969" s="549" t="s">
        <v>188</v>
      </c>
      <c r="F15969" s="547">
        <v>19.739999999999998</v>
      </c>
    </row>
    <row r="15970" s="489" customFormat="1">
      <c r="B15970" s="546" t="s">
        <v>26848</v>
      </c>
      <c r="C15970" s="548" t="s">
        <v>3657</v>
      </c>
      <c r="D15970" s="541" t="s">
        <v>26849</v>
      </c>
      <c r="E15970" s="549"/>
      <c r="F15970" s="547"/>
    </row>
    <row r="15971" s="489" customFormat="1">
      <c r="B15971" s="546" t="s">
        <v>26850</v>
      </c>
      <c r="C15971" s="548" t="s">
        <v>3657</v>
      </c>
      <c r="D15971" s="541" t="s">
        <v>26851</v>
      </c>
      <c r="E15971" s="549" t="s">
        <v>188</v>
      </c>
      <c r="F15971" s="547">
        <v>1561.3599999999999</v>
      </c>
    </row>
    <row r="15972" s="489" customFormat="1">
      <c r="B15972" s="546" t="s">
        <v>26852</v>
      </c>
      <c r="C15972" s="548" t="s">
        <v>3657</v>
      </c>
      <c r="D15972" s="541" t="s">
        <v>26853</v>
      </c>
      <c r="E15972" s="549" t="s">
        <v>188</v>
      </c>
      <c r="F15972" s="547">
        <v>1611.0599999999999</v>
      </c>
    </row>
    <row r="15973" s="489" customFormat="1">
      <c r="B15973" s="546" t="s">
        <v>26854</v>
      </c>
      <c r="C15973" s="548" t="s">
        <v>3657</v>
      </c>
      <c r="D15973" s="541" t="s">
        <v>26855</v>
      </c>
      <c r="E15973" s="549" t="s">
        <v>188</v>
      </c>
      <c r="F15973" s="547">
        <v>1698.99</v>
      </c>
    </row>
    <row r="15974" s="489" customFormat="1">
      <c r="B15974" s="546" t="s">
        <v>26856</v>
      </c>
      <c r="C15974" s="548" t="s">
        <v>3657</v>
      </c>
      <c r="D15974" s="541" t="s">
        <v>26857</v>
      </c>
      <c r="E15974" s="549" t="s">
        <v>188</v>
      </c>
      <c r="F15974" s="547">
        <v>1815.7</v>
      </c>
    </row>
    <row r="15975" s="489" customFormat="1">
      <c r="B15975" s="546" t="s">
        <v>26858</v>
      </c>
      <c r="C15975" s="548" t="s">
        <v>3657</v>
      </c>
      <c r="D15975" s="541" t="s">
        <v>26859</v>
      </c>
      <c r="E15975" s="549" t="s">
        <v>188</v>
      </c>
      <c r="F15975" s="547">
        <v>1982.74</v>
      </c>
    </row>
    <row r="15976" s="489" customFormat="1">
      <c r="B15976" s="546" t="s">
        <v>26860</v>
      </c>
      <c r="C15976" s="548" t="s">
        <v>3657</v>
      </c>
      <c r="D15976" s="541" t="s">
        <v>26861</v>
      </c>
      <c r="E15976" s="549" t="s">
        <v>188</v>
      </c>
      <c r="F15976" s="547">
        <v>2082.0700000000002</v>
      </c>
    </row>
    <row r="15977" s="489" customFormat="1">
      <c r="B15977" s="546" t="s">
        <v>26862</v>
      </c>
      <c r="C15977" s="548" t="s">
        <v>3657</v>
      </c>
      <c r="D15977" s="541" t="s">
        <v>26863</v>
      </c>
      <c r="E15977" s="549" t="s">
        <v>188</v>
      </c>
      <c r="F15977" s="547">
        <v>2399.75</v>
      </c>
    </row>
    <row r="15978" s="489" customFormat="1">
      <c r="B15978" s="546" t="s">
        <v>26864</v>
      </c>
      <c r="C15978" s="548" t="s">
        <v>3657</v>
      </c>
      <c r="D15978" s="541" t="s">
        <v>26865</v>
      </c>
      <c r="E15978" s="549" t="s">
        <v>188</v>
      </c>
      <c r="F15978" s="547">
        <v>2855.6700000000001</v>
      </c>
    </row>
    <row r="15979" s="489" customFormat="1">
      <c r="B15979" s="546" t="s">
        <v>26866</v>
      </c>
      <c r="C15979" s="548" t="s">
        <v>3657</v>
      </c>
      <c r="D15979" s="541" t="s">
        <v>26867</v>
      </c>
      <c r="E15979" s="549" t="s">
        <v>188</v>
      </c>
      <c r="F15979" s="547">
        <v>3662.2399999999998</v>
      </c>
    </row>
    <row r="15980" s="489" customFormat="1">
      <c r="B15980" s="546" t="s">
        <v>26868</v>
      </c>
      <c r="C15980" s="548" t="s">
        <v>3657</v>
      </c>
      <c r="D15980" s="541" t="s">
        <v>26869</v>
      </c>
      <c r="E15980" s="549" t="s">
        <v>188</v>
      </c>
      <c r="F15980" s="547">
        <v>4497.5799999999999</v>
      </c>
    </row>
    <row r="15981" s="489" customFormat="1">
      <c r="B15981" s="546" t="s">
        <v>26870</v>
      </c>
      <c r="C15981" s="548" t="s">
        <v>3657</v>
      </c>
      <c r="D15981" s="541" t="s">
        <v>26871</v>
      </c>
      <c r="E15981" s="549" t="s">
        <v>188</v>
      </c>
      <c r="F15981" s="547">
        <v>6266.5600000000004</v>
      </c>
    </row>
    <row r="15982" s="489" customFormat="1">
      <c r="B15982" s="546" t="s">
        <v>26872</v>
      </c>
      <c r="C15982" s="548" t="s">
        <v>3657</v>
      </c>
      <c r="D15982" s="541" t="s">
        <v>26873</v>
      </c>
      <c r="E15982" s="549" t="s">
        <v>188</v>
      </c>
      <c r="F15982" s="547">
        <v>7337.2700000000004</v>
      </c>
    </row>
    <row r="15983" s="489" customFormat="1">
      <c r="B15983" s="546" t="s">
        <v>26874</v>
      </c>
      <c r="C15983" s="548" t="s">
        <v>3657</v>
      </c>
      <c r="D15983" s="541" t="s">
        <v>26875</v>
      </c>
      <c r="E15983" s="549" t="s">
        <v>188</v>
      </c>
      <c r="F15983" s="547">
        <v>7336.5699999999997</v>
      </c>
    </row>
    <row r="15984" s="489" customFormat="1">
      <c r="B15984" s="546" t="s">
        <v>26876</v>
      </c>
      <c r="C15984" s="548" t="s">
        <v>3657</v>
      </c>
      <c r="D15984" s="541" t="s">
        <v>26877</v>
      </c>
      <c r="E15984" s="549"/>
      <c r="F15984" s="547"/>
    </row>
    <row r="15985" s="489" customFormat="1">
      <c r="B15985" s="546" t="s">
        <v>26878</v>
      </c>
      <c r="C15985" s="548" t="s">
        <v>3657</v>
      </c>
      <c r="D15985" s="541" t="s">
        <v>26879</v>
      </c>
      <c r="E15985" s="549" t="s">
        <v>188</v>
      </c>
      <c r="F15985" s="547">
        <v>1377.27</v>
      </c>
    </row>
    <row r="15986" s="489" customFormat="1">
      <c r="B15986" s="546" t="s">
        <v>26880</v>
      </c>
      <c r="C15986" s="548" t="s">
        <v>3657</v>
      </c>
      <c r="D15986" s="541" t="s">
        <v>26881</v>
      </c>
      <c r="E15986" s="549" t="s">
        <v>188</v>
      </c>
      <c r="F15986" s="547">
        <v>1426.97</v>
      </c>
    </row>
    <row r="15987" s="489" customFormat="1">
      <c r="B15987" s="546" t="s">
        <v>26882</v>
      </c>
      <c r="C15987" s="548" t="s">
        <v>3657</v>
      </c>
      <c r="D15987" s="541" t="s">
        <v>26883</v>
      </c>
      <c r="E15987" s="549" t="s">
        <v>188</v>
      </c>
      <c r="F15987" s="547">
        <v>1514.9000000000001</v>
      </c>
    </row>
    <row r="15988" s="489" customFormat="1">
      <c r="B15988" s="546" t="s">
        <v>26884</v>
      </c>
      <c r="C15988" s="548" t="s">
        <v>3657</v>
      </c>
      <c r="D15988" s="541" t="s">
        <v>26885</v>
      </c>
      <c r="E15988" s="549" t="s">
        <v>188</v>
      </c>
      <c r="F15988" s="547">
        <v>1631.6099999999999</v>
      </c>
    </row>
    <row r="15989" s="489" customFormat="1">
      <c r="B15989" s="546" t="s">
        <v>26886</v>
      </c>
      <c r="C15989" s="548" t="s">
        <v>3657</v>
      </c>
      <c r="D15989" s="541" t="s">
        <v>26887</v>
      </c>
      <c r="E15989" s="549" t="s">
        <v>188</v>
      </c>
      <c r="F15989" s="547">
        <v>1798.6500000000001</v>
      </c>
    </row>
    <row r="15990" s="489" customFormat="1">
      <c r="B15990" s="546" t="s">
        <v>26888</v>
      </c>
      <c r="C15990" s="548" t="s">
        <v>3657</v>
      </c>
      <c r="D15990" s="541" t="s">
        <v>26889</v>
      </c>
      <c r="E15990" s="549" t="s">
        <v>188</v>
      </c>
      <c r="F15990" s="547">
        <v>1897.98</v>
      </c>
    </row>
    <row r="15991" s="489" customFormat="1">
      <c r="B15991" s="546" t="s">
        <v>26890</v>
      </c>
      <c r="C15991" s="548" t="s">
        <v>3657</v>
      </c>
      <c r="D15991" s="541" t="s">
        <v>26891</v>
      </c>
      <c r="E15991" s="549" t="s">
        <v>188</v>
      </c>
      <c r="F15991" s="547">
        <v>2215.6599999999999</v>
      </c>
    </row>
    <row r="15992" s="489" customFormat="1">
      <c r="B15992" s="546" t="s">
        <v>26892</v>
      </c>
      <c r="C15992" s="548" t="s">
        <v>3657</v>
      </c>
      <c r="D15992" s="541" t="s">
        <v>26893</v>
      </c>
      <c r="E15992" s="549" t="s">
        <v>188</v>
      </c>
      <c r="F15992" s="547">
        <v>2671.5799999999999</v>
      </c>
    </row>
    <row r="15993" s="489" customFormat="1">
      <c r="B15993" s="546" t="s">
        <v>26894</v>
      </c>
      <c r="C15993" s="548" t="s">
        <v>3657</v>
      </c>
      <c r="D15993" s="541" t="s">
        <v>26895</v>
      </c>
      <c r="E15993" s="549" t="s">
        <v>188</v>
      </c>
      <c r="F15993" s="547">
        <v>3114.5700000000002</v>
      </c>
    </row>
    <row r="15994" s="489" customFormat="1">
      <c r="B15994" s="546" t="s">
        <v>26896</v>
      </c>
      <c r="C15994" s="548" t="s">
        <v>3657</v>
      </c>
      <c r="D15994" s="541" t="s">
        <v>26897</v>
      </c>
      <c r="E15994" s="549" t="s">
        <v>188</v>
      </c>
      <c r="F15994" s="547">
        <v>3949.9099999999999</v>
      </c>
    </row>
    <row r="15995" s="489" customFormat="1">
      <c r="B15995" s="546" t="s">
        <v>26898</v>
      </c>
      <c r="C15995" s="548" t="s">
        <v>3657</v>
      </c>
      <c r="D15995" s="541" t="s">
        <v>26899</v>
      </c>
      <c r="E15995" s="549" t="s">
        <v>188</v>
      </c>
      <c r="F15995" s="547">
        <v>5599.75</v>
      </c>
    </row>
    <row r="15996" s="489" customFormat="1">
      <c r="B15996" s="546" t="s">
        <v>26900</v>
      </c>
      <c r="C15996" s="548" t="s">
        <v>3657</v>
      </c>
      <c r="D15996" s="541" t="s">
        <v>26901</v>
      </c>
      <c r="E15996" s="549" t="s">
        <v>188</v>
      </c>
      <c r="F15996" s="547">
        <v>6670.46</v>
      </c>
    </row>
    <row r="15997" s="489" customFormat="1">
      <c r="B15997" s="546" t="s">
        <v>26902</v>
      </c>
      <c r="C15997" s="548" t="s">
        <v>3657</v>
      </c>
      <c r="D15997" s="541" t="s">
        <v>26903</v>
      </c>
      <c r="E15997" s="549" t="s">
        <v>188</v>
      </c>
      <c r="F15997" s="547">
        <v>6669.7600000000002</v>
      </c>
    </row>
    <row r="15998" s="489" customFormat="1">
      <c r="B15998" s="546" t="s">
        <v>26904</v>
      </c>
      <c r="C15998" s="548" t="s">
        <v>3657</v>
      </c>
      <c r="D15998" s="541" t="s">
        <v>26905</v>
      </c>
      <c r="E15998" s="549"/>
      <c r="F15998" s="547"/>
    </row>
    <row r="15999" s="489" customFormat="1">
      <c r="B15999" s="546" t="s">
        <v>26906</v>
      </c>
      <c r="C15999" s="548" t="s">
        <v>3657</v>
      </c>
      <c r="D15999" s="541" t="s">
        <v>26907</v>
      </c>
      <c r="E15999" s="549" t="s">
        <v>143</v>
      </c>
      <c r="F15999" s="547">
        <v>11.99</v>
      </c>
    </row>
    <row r="16000" s="489" customFormat="1">
      <c r="B16000" s="546" t="s">
        <v>26908</v>
      </c>
      <c r="C16000" s="548" t="s">
        <v>3657</v>
      </c>
      <c r="D16000" s="541" t="s">
        <v>26909</v>
      </c>
      <c r="E16000" s="549" t="s">
        <v>143</v>
      </c>
      <c r="F16000" s="547">
        <v>21.809999999999999</v>
      </c>
    </row>
    <row r="16001" s="489" customFormat="1">
      <c r="B16001" s="546" t="s">
        <v>26910</v>
      </c>
      <c r="C16001" s="548" t="s">
        <v>3657</v>
      </c>
      <c r="D16001" s="541" t="s">
        <v>26911</v>
      </c>
      <c r="E16001" s="549" t="s">
        <v>143</v>
      </c>
      <c r="F16001" s="547">
        <v>25.969999999999999</v>
      </c>
    </row>
    <row r="16002" s="489" customFormat="1">
      <c r="B16002" s="546" t="s">
        <v>26912</v>
      </c>
      <c r="C16002" s="548" t="s">
        <v>3657</v>
      </c>
      <c r="D16002" s="541" t="s">
        <v>26913</v>
      </c>
      <c r="E16002" s="549" t="s">
        <v>143</v>
      </c>
      <c r="F16002" s="547">
        <v>32.170000000000002</v>
      </c>
    </row>
    <row r="16003" s="489" customFormat="1">
      <c r="B16003" s="546" t="s">
        <v>26914</v>
      </c>
      <c r="C16003" s="548" t="s">
        <v>3657</v>
      </c>
      <c r="D16003" s="541" t="s">
        <v>26915</v>
      </c>
      <c r="E16003" s="549" t="s">
        <v>143</v>
      </c>
      <c r="F16003" s="547">
        <v>4.0199999999999996</v>
      </c>
    </row>
    <row r="16004" s="489" customFormat="1">
      <c r="B16004" s="546" t="s">
        <v>26916</v>
      </c>
      <c r="C16004" s="548" t="s">
        <v>3657</v>
      </c>
      <c r="D16004" s="541" t="s">
        <v>26917</v>
      </c>
      <c r="E16004" s="549" t="s">
        <v>143</v>
      </c>
      <c r="F16004" s="547">
        <v>5.5300000000000002</v>
      </c>
    </row>
    <row r="16005" s="489" customFormat="1">
      <c r="B16005" s="546" t="s">
        <v>26918</v>
      </c>
      <c r="C16005" s="548" t="s">
        <v>3657</v>
      </c>
      <c r="D16005" s="541" t="s">
        <v>26919</v>
      </c>
      <c r="E16005" s="549" t="s">
        <v>143</v>
      </c>
      <c r="F16005" s="547">
        <v>9.3100000000000005</v>
      </c>
    </row>
    <row r="16006" s="489" customFormat="1">
      <c r="B16006" s="546" t="s">
        <v>26920</v>
      </c>
      <c r="C16006" s="548" t="s">
        <v>3657</v>
      </c>
      <c r="D16006" s="541" t="s">
        <v>26921</v>
      </c>
      <c r="E16006" s="549" t="s">
        <v>143</v>
      </c>
      <c r="F16006" s="547">
        <v>15.99</v>
      </c>
    </row>
    <row r="16007" s="489" customFormat="1">
      <c r="B16007" s="546" t="s">
        <v>26922</v>
      </c>
      <c r="C16007" s="548" t="s">
        <v>3657</v>
      </c>
      <c r="D16007" s="541" t="s">
        <v>26923</v>
      </c>
      <c r="E16007" s="549" t="s">
        <v>143</v>
      </c>
      <c r="F16007" s="547">
        <v>21.420000000000002</v>
      </c>
    </row>
    <row r="16008" s="489" customFormat="1">
      <c r="B16008" s="546" t="s">
        <v>26924</v>
      </c>
      <c r="C16008" s="548" t="s">
        <v>3657</v>
      </c>
      <c r="D16008" s="541" t="s">
        <v>26925</v>
      </c>
      <c r="E16008" s="549" t="s">
        <v>143</v>
      </c>
      <c r="F16008" s="547">
        <v>31.940000000000001</v>
      </c>
    </row>
    <row r="16009" s="489" customFormat="1">
      <c r="B16009" s="546" t="s">
        <v>26926</v>
      </c>
      <c r="C16009" s="548" t="s">
        <v>3657</v>
      </c>
      <c r="D16009" s="541" t="s">
        <v>26927</v>
      </c>
      <c r="E16009" s="549" t="s">
        <v>143</v>
      </c>
      <c r="F16009" s="547">
        <v>49.109999999999999</v>
      </c>
    </row>
    <row r="16010" s="489" customFormat="1">
      <c r="B16010" s="546" t="s">
        <v>26928</v>
      </c>
      <c r="C16010" s="548" t="s">
        <v>3657</v>
      </c>
      <c r="D16010" s="541" t="s">
        <v>26929</v>
      </c>
      <c r="E16010" s="549" t="s">
        <v>143</v>
      </c>
      <c r="F16010" s="547">
        <v>6.3399999999999999</v>
      </c>
    </row>
    <row r="16011" s="489" customFormat="1">
      <c r="B16011" s="546" t="s">
        <v>26930</v>
      </c>
      <c r="C16011" s="548" t="s">
        <v>3657</v>
      </c>
      <c r="D16011" s="541" t="s">
        <v>26931</v>
      </c>
      <c r="E16011" s="549"/>
      <c r="F16011" s="547"/>
    </row>
    <row r="16012" s="489" customFormat="1">
      <c r="B16012" s="546" t="s">
        <v>26932</v>
      </c>
      <c r="C16012" s="548" t="s">
        <v>3657</v>
      </c>
      <c r="D16012" s="541" t="s">
        <v>26933</v>
      </c>
      <c r="E16012" s="549" t="s">
        <v>188</v>
      </c>
      <c r="F16012" s="547">
        <v>15.550000000000001</v>
      </c>
    </row>
    <row r="16013" s="489" customFormat="1">
      <c r="B16013" s="546" t="s">
        <v>26934</v>
      </c>
      <c r="C16013" s="548" t="s">
        <v>3657</v>
      </c>
      <c r="D16013" s="541" t="s">
        <v>26935</v>
      </c>
      <c r="E16013" s="549" t="s">
        <v>188</v>
      </c>
      <c r="F16013" s="547">
        <v>22.600000000000001</v>
      </c>
    </row>
    <row r="16014" s="489" customFormat="1">
      <c r="B16014" s="546" t="s">
        <v>26936</v>
      </c>
      <c r="C16014" s="548" t="s">
        <v>3657</v>
      </c>
      <c r="D16014" s="541" t="s">
        <v>26937</v>
      </c>
      <c r="E16014" s="549" t="s">
        <v>188</v>
      </c>
      <c r="F16014" s="547">
        <v>5.4800000000000004</v>
      </c>
    </row>
    <row r="16015" s="489" customFormat="1">
      <c r="B16015" s="546" t="s">
        <v>26938</v>
      </c>
      <c r="C16015" s="548" t="s">
        <v>3657</v>
      </c>
      <c r="D16015" s="541" t="s">
        <v>26939</v>
      </c>
      <c r="E16015" s="549"/>
      <c r="F16015" s="547"/>
    </row>
    <row r="16016" s="489" customFormat="1">
      <c r="B16016" s="546" t="s">
        <v>26940</v>
      </c>
      <c r="C16016" s="548" t="s">
        <v>3657</v>
      </c>
      <c r="D16016" s="541" t="s">
        <v>26941</v>
      </c>
      <c r="E16016" s="549" t="s">
        <v>188</v>
      </c>
      <c r="F16016" s="547">
        <v>5.6699999999999999</v>
      </c>
    </row>
    <row r="16017" s="489" customFormat="1">
      <c r="B16017" s="546" t="s">
        <v>26942</v>
      </c>
      <c r="C16017" s="548" t="s">
        <v>3657</v>
      </c>
      <c r="D16017" s="541" t="s">
        <v>26943</v>
      </c>
      <c r="E16017" s="549" t="s">
        <v>188</v>
      </c>
      <c r="F16017" s="547">
        <v>5.6699999999999999</v>
      </c>
    </row>
    <row r="16018" s="489" customFormat="1">
      <c r="B16018" s="546" t="s">
        <v>26944</v>
      </c>
      <c r="C16018" s="548" t="s">
        <v>3657</v>
      </c>
      <c r="D16018" s="541" t="s">
        <v>26945</v>
      </c>
      <c r="E16018" s="549" t="s">
        <v>143</v>
      </c>
      <c r="F16018" s="547">
        <v>5.3700000000000001</v>
      </c>
    </row>
    <row r="16019" s="489" customFormat="1">
      <c r="B16019" s="546" t="s">
        <v>26946</v>
      </c>
      <c r="C16019" s="548" t="s">
        <v>3657</v>
      </c>
      <c r="D16019" s="541" t="s">
        <v>26947</v>
      </c>
      <c r="E16019" s="549" t="s">
        <v>143</v>
      </c>
      <c r="F16019" s="547">
        <v>10.289999999999999</v>
      </c>
    </row>
    <row r="16020" s="489" customFormat="1">
      <c r="B16020" s="546" t="s">
        <v>26948</v>
      </c>
      <c r="C16020" s="548" t="s">
        <v>3657</v>
      </c>
      <c r="D16020" s="541" t="s">
        <v>26949</v>
      </c>
      <c r="E16020" s="549" t="s">
        <v>188</v>
      </c>
      <c r="F16020" s="547">
        <v>16.219999999999999</v>
      </c>
    </row>
    <row r="16021" s="489" customFormat="1">
      <c r="B16021" s="546" t="s">
        <v>26950</v>
      </c>
      <c r="C16021" s="548" t="s">
        <v>3657</v>
      </c>
      <c r="D16021" s="541" t="s">
        <v>26951</v>
      </c>
      <c r="E16021" s="549" t="s">
        <v>188</v>
      </c>
      <c r="F16021" s="547">
        <v>1.99</v>
      </c>
    </row>
    <row r="16022" s="489" customFormat="1">
      <c r="B16022" s="546" t="s">
        <v>26952</v>
      </c>
      <c r="C16022" s="548" t="s">
        <v>3657</v>
      </c>
      <c r="D16022" s="541" t="s">
        <v>26953</v>
      </c>
      <c r="E16022" s="549" t="s">
        <v>188</v>
      </c>
      <c r="F16022" s="547">
        <v>2.2999999999999998</v>
      </c>
    </row>
    <row r="16023" s="489" customFormat="1">
      <c r="B16023" s="546" t="s">
        <v>26954</v>
      </c>
      <c r="C16023" s="548" t="s">
        <v>3657</v>
      </c>
      <c r="D16023" s="541" t="s">
        <v>26955</v>
      </c>
      <c r="E16023" s="549" t="s">
        <v>188</v>
      </c>
      <c r="F16023" s="547">
        <v>2.3199999999999998</v>
      </c>
    </row>
    <row r="16024" s="489" customFormat="1">
      <c r="B16024" s="546" t="s">
        <v>26956</v>
      </c>
      <c r="C16024" s="548" t="s">
        <v>3657</v>
      </c>
      <c r="D16024" s="541" t="s">
        <v>26957</v>
      </c>
      <c r="E16024" s="549" t="s">
        <v>188</v>
      </c>
      <c r="F16024" s="547">
        <v>2.2200000000000002</v>
      </c>
    </row>
    <row r="16025" s="489" customFormat="1">
      <c r="B16025" s="546" t="s">
        <v>26958</v>
      </c>
      <c r="C16025" s="548" t="s">
        <v>3657</v>
      </c>
      <c r="D16025" s="541" t="s">
        <v>26959</v>
      </c>
      <c r="E16025" s="549" t="s">
        <v>188</v>
      </c>
      <c r="F16025" s="547">
        <v>5.0899999999999999</v>
      </c>
    </row>
    <row r="16026" s="489" customFormat="1">
      <c r="B16026" s="546" t="s">
        <v>26960</v>
      </c>
      <c r="C16026" s="548" t="s">
        <v>3657</v>
      </c>
      <c r="D16026" s="541" t="s">
        <v>26961</v>
      </c>
      <c r="E16026" s="549" t="s">
        <v>188</v>
      </c>
      <c r="F16026" s="547">
        <v>28.579999999999998</v>
      </c>
    </row>
    <row r="16027" s="489" customFormat="1">
      <c r="B16027" s="546" t="s">
        <v>26962</v>
      </c>
      <c r="C16027" s="548" t="s">
        <v>3657</v>
      </c>
      <c r="D16027" s="541" t="s">
        <v>26963</v>
      </c>
      <c r="E16027" s="549" t="s">
        <v>188</v>
      </c>
      <c r="F16027" s="547">
        <v>34.509999999999998</v>
      </c>
    </row>
    <row r="16028" s="489" customFormat="1">
      <c r="B16028" s="546" t="s">
        <v>26964</v>
      </c>
      <c r="C16028" s="548" t="s">
        <v>3657</v>
      </c>
      <c r="D16028" s="541" t="s">
        <v>26965</v>
      </c>
      <c r="E16028" s="549" t="s">
        <v>188</v>
      </c>
      <c r="F16028" s="547">
        <v>33.689999999999998</v>
      </c>
    </row>
    <row r="16029" s="489" customFormat="1">
      <c r="B16029" s="546" t="s">
        <v>26966</v>
      </c>
      <c r="C16029" s="548" t="s">
        <v>3657</v>
      </c>
      <c r="D16029" s="541" t="s">
        <v>26967</v>
      </c>
      <c r="E16029" s="549" t="s">
        <v>188</v>
      </c>
      <c r="F16029" s="547">
        <v>148.27000000000001</v>
      </c>
    </row>
    <row r="16030" s="489" customFormat="1">
      <c r="B16030" s="546" t="s">
        <v>26968</v>
      </c>
      <c r="C16030" s="548" t="s">
        <v>3657</v>
      </c>
      <c r="D16030" s="541" t="s">
        <v>26969</v>
      </c>
      <c r="E16030" s="549" t="s">
        <v>188</v>
      </c>
      <c r="F16030" s="547">
        <v>118.02</v>
      </c>
    </row>
    <row r="16031" s="489" customFormat="1">
      <c r="B16031" s="546" t="s">
        <v>26970</v>
      </c>
      <c r="C16031" s="548" t="s">
        <v>3657</v>
      </c>
      <c r="D16031" s="541" t="s">
        <v>26971</v>
      </c>
      <c r="E16031" s="549" t="s">
        <v>188</v>
      </c>
      <c r="F16031" s="547">
        <v>101.56</v>
      </c>
    </row>
    <row r="16032" s="489" customFormat="1">
      <c r="B16032" s="546" t="s">
        <v>26972</v>
      </c>
      <c r="C16032" s="548" t="s">
        <v>3657</v>
      </c>
      <c r="D16032" s="541" t="s">
        <v>26973</v>
      </c>
      <c r="E16032" s="549" t="s">
        <v>188</v>
      </c>
      <c r="F16032" s="547">
        <v>33.009999999999998</v>
      </c>
    </row>
    <row r="16033" s="489" customFormat="1">
      <c r="B16033" s="546" t="s">
        <v>26974</v>
      </c>
      <c r="C16033" s="548" t="s">
        <v>3657</v>
      </c>
      <c r="D16033" s="541" t="s">
        <v>26975</v>
      </c>
      <c r="E16033" s="549" t="s">
        <v>188</v>
      </c>
      <c r="F16033" s="547">
        <v>21.460000000000001</v>
      </c>
    </row>
    <row r="16034" s="489" customFormat="1">
      <c r="B16034" s="546" t="s">
        <v>26976</v>
      </c>
      <c r="C16034" s="548" t="s">
        <v>3657</v>
      </c>
      <c r="D16034" s="541" t="s">
        <v>26977</v>
      </c>
      <c r="E16034" s="549" t="s">
        <v>188</v>
      </c>
      <c r="F16034" s="547">
        <v>780.74000000000001</v>
      </c>
    </row>
    <row r="16035" s="489" customFormat="1">
      <c r="B16035" s="546" t="s">
        <v>26978</v>
      </c>
      <c r="C16035" s="548" t="s">
        <v>3657</v>
      </c>
      <c r="D16035" s="541" t="s">
        <v>26979</v>
      </c>
      <c r="E16035" s="549" t="s">
        <v>188</v>
      </c>
      <c r="F16035" s="547">
        <v>37.140000000000001</v>
      </c>
    </row>
    <row r="16036" s="489" customFormat="1">
      <c r="B16036" s="546" t="s">
        <v>26980</v>
      </c>
      <c r="C16036" s="548" t="s">
        <v>3657</v>
      </c>
      <c r="D16036" s="541" t="s">
        <v>26981</v>
      </c>
      <c r="E16036" s="549" t="s">
        <v>188</v>
      </c>
      <c r="F16036" s="547">
        <v>65.799999999999997</v>
      </c>
    </row>
    <row r="16037" s="489" customFormat="1">
      <c r="B16037" s="546" t="s">
        <v>26982</v>
      </c>
      <c r="C16037" s="548" t="s">
        <v>3657</v>
      </c>
      <c r="D16037" s="541" t="s">
        <v>26983</v>
      </c>
      <c r="E16037" s="549" t="s">
        <v>188</v>
      </c>
      <c r="F16037" s="547">
        <v>587.70000000000005</v>
      </c>
    </row>
    <row r="16038" s="489" customFormat="1">
      <c r="B16038" s="546" t="s">
        <v>26984</v>
      </c>
      <c r="C16038" s="548" t="s">
        <v>3657</v>
      </c>
      <c r="D16038" s="541" t="s">
        <v>26985</v>
      </c>
      <c r="E16038" s="549" t="s">
        <v>188</v>
      </c>
      <c r="F16038" s="547">
        <v>1322.6900000000001</v>
      </c>
    </row>
    <row r="16039" s="489" customFormat="1">
      <c r="B16039" s="546" t="s">
        <v>26986</v>
      </c>
      <c r="C16039" s="548" t="s">
        <v>3657</v>
      </c>
      <c r="D16039" s="541" t="s">
        <v>26987</v>
      </c>
      <c r="E16039" s="549"/>
      <c r="F16039" s="547"/>
    </row>
    <row r="16040" s="489" customFormat="1">
      <c r="B16040" s="546" t="s">
        <v>26988</v>
      </c>
      <c r="C16040" s="548" t="s">
        <v>3657</v>
      </c>
      <c r="D16040" s="541" t="s">
        <v>26989</v>
      </c>
      <c r="E16040" s="549" t="s">
        <v>188</v>
      </c>
      <c r="F16040" s="547">
        <v>60.130000000000003</v>
      </c>
    </row>
    <row r="16041" s="489" customFormat="1">
      <c r="B16041" s="546" t="s">
        <v>26990</v>
      </c>
      <c r="C16041" s="548" t="s">
        <v>3657</v>
      </c>
      <c r="D16041" s="541" t="s">
        <v>26991</v>
      </c>
      <c r="E16041" s="549" t="s">
        <v>188</v>
      </c>
      <c r="F16041" s="547">
        <v>16.25</v>
      </c>
    </row>
    <row r="16042" s="489" customFormat="1">
      <c r="B16042" s="546" t="s">
        <v>26992</v>
      </c>
      <c r="C16042" s="548" t="s">
        <v>3657</v>
      </c>
      <c r="D16042" s="541" t="s">
        <v>26993</v>
      </c>
      <c r="E16042" s="549" t="s">
        <v>188</v>
      </c>
      <c r="F16042" s="547">
        <v>295.14999999999998</v>
      </c>
    </row>
    <row r="16043" s="489" customFormat="1">
      <c r="B16043" s="546" t="s">
        <v>26994</v>
      </c>
      <c r="C16043" s="548" t="s">
        <v>3657</v>
      </c>
      <c r="D16043" s="541" t="s">
        <v>26995</v>
      </c>
      <c r="E16043" s="549" t="s">
        <v>188</v>
      </c>
      <c r="F16043" s="547">
        <v>83.650000000000006</v>
      </c>
    </row>
    <row r="16044" s="489" customFormat="1">
      <c r="B16044" s="546" t="s">
        <v>26996</v>
      </c>
      <c r="C16044" s="548" t="s">
        <v>3657</v>
      </c>
      <c r="D16044" s="541" t="s">
        <v>26997</v>
      </c>
      <c r="E16044" s="549" t="s">
        <v>188</v>
      </c>
      <c r="F16044" s="547">
        <v>85.090000000000003</v>
      </c>
    </row>
    <row r="16045" s="489" customFormat="1">
      <c r="B16045" s="546" t="s">
        <v>26998</v>
      </c>
      <c r="C16045" s="548" t="s">
        <v>3657</v>
      </c>
      <c r="D16045" s="541" t="s">
        <v>26999</v>
      </c>
      <c r="E16045" s="549"/>
      <c r="F16045" s="547"/>
    </row>
    <row r="16046" s="489" customFormat="1">
      <c r="B16046" s="546" t="s">
        <v>27000</v>
      </c>
      <c r="C16046" s="548" t="s">
        <v>3657</v>
      </c>
      <c r="D16046" s="541" t="s">
        <v>27001</v>
      </c>
      <c r="E16046" s="549" t="s">
        <v>188</v>
      </c>
      <c r="F16046" s="547">
        <v>113.5</v>
      </c>
    </row>
    <row r="16047" s="489" customFormat="1">
      <c r="B16047" s="546" t="s">
        <v>27002</v>
      </c>
      <c r="C16047" s="548" t="s">
        <v>3657</v>
      </c>
      <c r="D16047" s="541" t="s">
        <v>27003</v>
      </c>
      <c r="E16047" s="549" t="s">
        <v>188</v>
      </c>
      <c r="F16047" s="547">
        <v>934.25</v>
      </c>
    </row>
    <row r="16048" s="489" customFormat="1">
      <c r="B16048" s="546" t="s">
        <v>27004</v>
      </c>
      <c r="C16048" s="548" t="s">
        <v>3657</v>
      </c>
      <c r="D16048" s="541" t="s">
        <v>27005</v>
      </c>
      <c r="E16048" s="549" t="s">
        <v>188</v>
      </c>
      <c r="F16048" s="547">
        <v>1483.23</v>
      </c>
    </row>
    <row r="16049" s="489" customFormat="1">
      <c r="B16049" s="546" t="s">
        <v>27006</v>
      </c>
      <c r="C16049" s="548" t="s">
        <v>3657</v>
      </c>
      <c r="D16049" s="541" t="s">
        <v>27007</v>
      </c>
      <c r="E16049" s="549"/>
      <c r="F16049" s="547"/>
    </row>
    <row r="16050" s="489" customFormat="1">
      <c r="B16050" s="546" t="s">
        <v>27008</v>
      </c>
      <c r="C16050" s="548" t="s">
        <v>3657</v>
      </c>
      <c r="D16050" s="541" t="s">
        <v>27009</v>
      </c>
      <c r="E16050" s="549" t="s">
        <v>188</v>
      </c>
      <c r="F16050" s="547">
        <v>59.670000000000002</v>
      </c>
    </row>
    <row r="16051" s="489" customFormat="1">
      <c r="B16051" s="546" t="s">
        <v>27010</v>
      </c>
      <c r="C16051" s="548" t="s">
        <v>3657</v>
      </c>
      <c r="D16051" s="541" t="s">
        <v>27011</v>
      </c>
      <c r="E16051" s="549" t="s">
        <v>188</v>
      </c>
      <c r="F16051" s="547">
        <v>126.03</v>
      </c>
    </row>
    <row r="16052" s="489" customFormat="1">
      <c r="B16052" s="546" t="s">
        <v>27012</v>
      </c>
      <c r="C16052" s="548" t="s">
        <v>3657</v>
      </c>
      <c r="D16052" s="541" t="s">
        <v>27013</v>
      </c>
      <c r="E16052" s="549" t="s">
        <v>188</v>
      </c>
      <c r="F16052" s="547">
        <v>322.60000000000002</v>
      </c>
    </row>
    <row r="16053" s="489" customFormat="1">
      <c r="B16053" s="546" t="s">
        <v>27014</v>
      </c>
      <c r="C16053" s="548" t="s">
        <v>3657</v>
      </c>
      <c r="D16053" s="541" t="s">
        <v>27015</v>
      </c>
      <c r="E16053" s="549" t="s">
        <v>188</v>
      </c>
      <c r="F16053" s="547">
        <v>375.31999999999999</v>
      </c>
    </row>
    <row r="16054" s="489" customFormat="1">
      <c r="B16054" s="546" t="s">
        <v>27016</v>
      </c>
      <c r="C16054" s="548" t="s">
        <v>3657</v>
      </c>
      <c r="D16054" s="541" t="s">
        <v>27017</v>
      </c>
      <c r="E16054" s="549" t="s">
        <v>188</v>
      </c>
      <c r="F16054" s="547">
        <v>1393.99</v>
      </c>
    </row>
    <row r="16055" s="489" customFormat="1">
      <c r="B16055" s="546" t="s">
        <v>27018</v>
      </c>
      <c r="C16055" s="548" t="s">
        <v>3657</v>
      </c>
      <c r="D16055" s="541" t="s">
        <v>27019</v>
      </c>
      <c r="E16055" s="549"/>
      <c r="F16055" s="547"/>
    </row>
    <row r="16056" s="489" customFormat="1">
      <c r="B16056" s="546" t="s">
        <v>27020</v>
      </c>
      <c r="C16056" s="548" t="s">
        <v>3657</v>
      </c>
      <c r="D16056" s="541" t="s">
        <v>27021</v>
      </c>
      <c r="E16056" s="549" t="s">
        <v>143</v>
      </c>
      <c r="F16056" s="547">
        <v>11.01</v>
      </c>
    </row>
    <row r="16057" s="489" customFormat="1">
      <c r="B16057" s="546" t="s">
        <v>27022</v>
      </c>
      <c r="C16057" s="548" t="s">
        <v>3657</v>
      </c>
      <c r="D16057" s="541" t="s">
        <v>27023</v>
      </c>
      <c r="E16057" s="549" t="s">
        <v>143</v>
      </c>
      <c r="F16057" s="547">
        <v>17.039999999999999</v>
      </c>
    </row>
    <row r="16058" s="489" customFormat="1">
      <c r="B16058" s="546" t="s">
        <v>27024</v>
      </c>
      <c r="C16058" s="548" t="s">
        <v>3657</v>
      </c>
      <c r="D16058" s="541" t="s">
        <v>27025</v>
      </c>
      <c r="E16058" s="549" t="s">
        <v>143</v>
      </c>
      <c r="F16058" s="547">
        <v>24.329999999999998</v>
      </c>
    </row>
    <row r="16059" s="489" customFormat="1">
      <c r="B16059" s="546" t="s">
        <v>27026</v>
      </c>
      <c r="C16059" s="548" t="s">
        <v>3657</v>
      </c>
      <c r="D16059" s="541" t="s">
        <v>27027</v>
      </c>
      <c r="E16059" s="549" t="s">
        <v>143</v>
      </c>
      <c r="F16059" s="547">
        <v>34.579999999999998</v>
      </c>
    </row>
    <row r="16060" s="489" customFormat="1">
      <c r="B16060" s="546" t="s">
        <v>27028</v>
      </c>
      <c r="C16060" s="548" t="s">
        <v>3657</v>
      </c>
      <c r="D16060" s="541" t="s">
        <v>27029</v>
      </c>
      <c r="E16060" s="549" t="s">
        <v>143</v>
      </c>
      <c r="F16060" s="547">
        <v>54.030000000000001</v>
      </c>
    </row>
    <row r="16061" s="489" customFormat="1">
      <c r="B16061" s="546" t="s">
        <v>27030</v>
      </c>
      <c r="C16061" s="548" t="s">
        <v>3657</v>
      </c>
      <c r="D16061" s="541" t="s">
        <v>27031</v>
      </c>
      <c r="E16061" s="549" t="s">
        <v>143</v>
      </c>
      <c r="F16061" s="547">
        <v>69.049999999999997</v>
      </c>
    </row>
    <row r="16062" s="489" customFormat="1">
      <c r="B16062" s="546" t="s">
        <v>27032</v>
      </c>
      <c r="C16062" s="548" t="s">
        <v>3657</v>
      </c>
      <c r="D16062" s="541" t="s">
        <v>27033</v>
      </c>
      <c r="E16062" s="549"/>
      <c r="F16062" s="547"/>
    </row>
    <row r="16063" s="489" customFormat="1">
      <c r="B16063" s="546" t="s">
        <v>27034</v>
      </c>
      <c r="C16063" s="548" t="s">
        <v>3657</v>
      </c>
      <c r="D16063" s="541" t="s">
        <v>27035</v>
      </c>
      <c r="E16063" s="549" t="s">
        <v>188</v>
      </c>
      <c r="F16063" s="547">
        <v>15.199999999999999</v>
      </c>
    </row>
    <row r="16064" s="489" customFormat="1">
      <c r="B16064" s="546" t="s">
        <v>27036</v>
      </c>
      <c r="C16064" s="548" t="s">
        <v>3657</v>
      </c>
      <c r="D16064" s="541" t="s">
        <v>27037</v>
      </c>
      <c r="E16064" s="549" t="s">
        <v>188</v>
      </c>
      <c r="F16064" s="547">
        <v>38.109999999999999</v>
      </c>
    </row>
    <row r="16065" s="489" customFormat="1">
      <c r="B16065" s="546" t="s">
        <v>27038</v>
      </c>
      <c r="C16065" s="548" t="s">
        <v>3657</v>
      </c>
      <c r="D16065" s="541" t="s">
        <v>27039</v>
      </c>
      <c r="E16065" s="549" t="s">
        <v>188</v>
      </c>
      <c r="F16065" s="547">
        <v>196.15000000000001</v>
      </c>
    </row>
    <row r="16066" s="489" customFormat="1">
      <c r="B16066" s="546" t="s">
        <v>27040</v>
      </c>
      <c r="C16066" s="548" t="s">
        <v>3657</v>
      </c>
      <c r="D16066" s="541" t="s">
        <v>27041</v>
      </c>
      <c r="E16066" s="549" t="s">
        <v>188</v>
      </c>
      <c r="F16066" s="547">
        <v>252.15000000000001</v>
      </c>
    </row>
    <row r="16067" s="489" customFormat="1">
      <c r="B16067" s="546" t="s">
        <v>27042</v>
      </c>
      <c r="C16067" s="548" t="s">
        <v>3657</v>
      </c>
      <c r="D16067" s="541" t="s">
        <v>27043</v>
      </c>
      <c r="E16067" s="549" t="s">
        <v>188</v>
      </c>
      <c r="F16067" s="547">
        <v>3.5899999999999999</v>
      </c>
    </row>
    <row r="16068" s="489" customFormat="1">
      <c r="B16068" s="546" t="s">
        <v>27044</v>
      </c>
      <c r="C16068" s="548" t="s">
        <v>3657</v>
      </c>
      <c r="D16068" s="541" t="s">
        <v>27045</v>
      </c>
      <c r="E16068" s="549" t="s">
        <v>188</v>
      </c>
      <c r="F16068" s="547">
        <v>53.460000000000001</v>
      </c>
    </row>
    <row r="16069" s="489" customFormat="1">
      <c r="B16069" s="546" t="s">
        <v>27046</v>
      </c>
      <c r="C16069" s="548" t="s">
        <v>3657</v>
      </c>
      <c r="D16069" s="541" t="s">
        <v>27047</v>
      </c>
      <c r="E16069" s="549" t="s">
        <v>188</v>
      </c>
      <c r="F16069" s="547">
        <v>511.14999999999998</v>
      </c>
    </row>
    <row r="16070" s="489" customFormat="1">
      <c r="B16070" s="546" t="s">
        <v>27048</v>
      </c>
      <c r="C16070" s="548" t="s">
        <v>3657</v>
      </c>
      <c r="D16070" s="541" t="s">
        <v>27049</v>
      </c>
      <c r="E16070" s="549" t="s">
        <v>188</v>
      </c>
      <c r="F16070" s="547">
        <v>17.73</v>
      </c>
    </row>
    <row r="16071" s="489" customFormat="1">
      <c r="B16071" s="546" t="s">
        <v>27050</v>
      </c>
      <c r="C16071" s="548" t="s">
        <v>3657</v>
      </c>
      <c r="D16071" s="541" t="s">
        <v>27051</v>
      </c>
      <c r="E16071" s="549" t="s">
        <v>188</v>
      </c>
      <c r="F16071" s="547">
        <v>7.21</v>
      </c>
    </row>
    <row r="16072" s="489" customFormat="1">
      <c r="B16072" s="546" t="s">
        <v>27052</v>
      </c>
      <c r="C16072" s="548" t="s">
        <v>3657</v>
      </c>
      <c r="D16072" s="541" t="s">
        <v>27053</v>
      </c>
      <c r="E16072" s="549" t="s">
        <v>188</v>
      </c>
      <c r="F16072" s="547">
        <v>37.619999999999997</v>
      </c>
    </row>
    <row r="16073" s="489" customFormat="1">
      <c r="B16073" s="546" t="s">
        <v>27054</v>
      </c>
      <c r="C16073" s="548" t="s">
        <v>3657</v>
      </c>
      <c r="D16073" s="541" t="s">
        <v>27055</v>
      </c>
      <c r="E16073" s="549" t="s">
        <v>188</v>
      </c>
      <c r="F16073" s="547">
        <v>4.9800000000000004</v>
      </c>
    </row>
    <row r="16074" s="489" customFormat="1">
      <c r="B16074" s="546" t="s">
        <v>27056</v>
      </c>
      <c r="C16074" s="548" t="s">
        <v>3657</v>
      </c>
      <c r="D16074" s="541" t="s">
        <v>27057</v>
      </c>
      <c r="E16074" s="549" t="s">
        <v>188</v>
      </c>
      <c r="F16074" s="547">
        <v>4.9800000000000004</v>
      </c>
    </row>
    <row r="16075" s="489" customFormat="1">
      <c r="B16075" s="546" t="s">
        <v>27058</v>
      </c>
      <c r="C16075" s="548" t="s">
        <v>3657</v>
      </c>
      <c r="D16075" s="541" t="s">
        <v>27059</v>
      </c>
      <c r="E16075" s="549" t="s">
        <v>188</v>
      </c>
      <c r="F16075" s="547">
        <v>30.16</v>
      </c>
    </row>
    <row r="16076" s="489" customFormat="1">
      <c r="B16076" s="546" t="s">
        <v>27060</v>
      </c>
      <c r="C16076" s="548" t="s">
        <v>3657</v>
      </c>
      <c r="D16076" s="541" t="s">
        <v>27061</v>
      </c>
      <c r="E16076" s="549" t="s">
        <v>188</v>
      </c>
      <c r="F16076" s="547">
        <v>3.6699999999999999</v>
      </c>
    </row>
    <row r="16077" s="489" customFormat="1">
      <c r="B16077" s="546" t="s">
        <v>27062</v>
      </c>
      <c r="C16077" s="548" t="s">
        <v>3657</v>
      </c>
      <c r="D16077" s="541" t="s">
        <v>27063</v>
      </c>
      <c r="E16077" s="549" t="s">
        <v>188</v>
      </c>
      <c r="F16077" s="547">
        <v>313.14999999999998</v>
      </c>
    </row>
    <row r="16078" s="489" customFormat="1">
      <c r="B16078" s="546" t="s">
        <v>27064</v>
      </c>
      <c r="C16078" s="548" t="s">
        <v>3657</v>
      </c>
      <c r="D16078" s="541" t="s">
        <v>27065</v>
      </c>
      <c r="E16078" s="549" t="s">
        <v>188</v>
      </c>
      <c r="F16078" s="547">
        <v>129.58000000000001</v>
      </c>
    </row>
    <row r="16079" s="489" customFormat="1">
      <c r="B16079" s="546" t="s">
        <v>27066</v>
      </c>
      <c r="C16079" s="548" t="s">
        <v>3657</v>
      </c>
      <c r="D16079" s="541" t="s">
        <v>27067</v>
      </c>
      <c r="E16079" s="549" t="s">
        <v>188</v>
      </c>
      <c r="F16079" s="547">
        <v>6.5</v>
      </c>
    </row>
    <row r="16080" s="489" customFormat="1">
      <c r="B16080" s="546" t="s">
        <v>27068</v>
      </c>
      <c r="C16080" s="548" t="s">
        <v>3657</v>
      </c>
      <c r="D16080" s="541" t="s">
        <v>27069</v>
      </c>
      <c r="E16080" s="549" t="s">
        <v>188</v>
      </c>
      <c r="F16080" s="547">
        <v>5.21</v>
      </c>
    </row>
    <row r="16081" s="489" customFormat="1">
      <c r="B16081" s="546" t="s">
        <v>27070</v>
      </c>
      <c r="C16081" s="548" t="s">
        <v>3657</v>
      </c>
      <c r="D16081" s="541" t="s">
        <v>27071</v>
      </c>
      <c r="E16081" s="549" t="s">
        <v>188</v>
      </c>
      <c r="F16081" s="547">
        <v>3.1600000000000001</v>
      </c>
    </row>
    <row r="16082" s="489" customFormat="1">
      <c r="B16082" s="546" t="s">
        <v>27072</v>
      </c>
      <c r="C16082" s="548" t="s">
        <v>3657</v>
      </c>
      <c r="D16082" s="541" t="s">
        <v>27073</v>
      </c>
      <c r="E16082" s="549" t="s">
        <v>188</v>
      </c>
      <c r="F16082" s="547">
        <v>2.52</v>
      </c>
    </row>
    <row r="16083" s="489" customFormat="1">
      <c r="B16083" s="546" t="s">
        <v>27074</v>
      </c>
      <c r="C16083" s="548" t="s">
        <v>3657</v>
      </c>
      <c r="D16083" s="541" t="s">
        <v>27075</v>
      </c>
      <c r="E16083" s="549" t="s">
        <v>188</v>
      </c>
      <c r="F16083" s="547">
        <v>2.5800000000000001</v>
      </c>
    </row>
    <row r="16084" s="489" customFormat="1">
      <c r="B16084" s="546" t="s">
        <v>27076</v>
      </c>
      <c r="C16084" s="548" t="s">
        <v>3657</v>
      </c>
      <c r="D16084" s="541" t="s">
        <v>27077</v>
      </c>
      <c r="E16084" s="549" t="s">
        <v>188</v>
      </c>
      <c r="F16084" s="547">
        <v>4.1299999999999999</v>
      </c>
    </row>
    <row r="16085" s="489" customFormat="1">
      <c r="B16085" s="546" t="s">
        <v>27078</v>
      </c>
      <c r="C16085" s="548" t="s">
        <v>3657</v>
      </c>
      <c r="D16085" s="541" t="s">
        <v>27079</v>
      </c>
      <c r="E16085" s="549" t="s">
        <v>188</v>
      </c>
      <c r="F16085" s="547">
        <v>46.18</v>
      </c>
    </row>
    <row r="16086" s="489" customFormat="1">
      <c r="B16086" s="546" t="s">
        <v>27080</v>
      </c>
      <c r="C16086" s="548" t="s">
        <v>3657</v>
      </c>
      <c r="D16086" s="541" t="s">
        <v>27081</v>
      </c>
      <c r="E16086" s="549" t="s">
        <v>188</v>
      </c>
      <c r="F16086" s="547">
        <v>221.69</v>
      </c>
    </row>
    <row r="16087" s="489" customFormat="1">
      <c r="B16087" s="546" t="s">
        <v>27082</v>
      </c>
      <c r="C16087" s="548" t="s">
        <v>3657</v>
      </c>
      <c r="D16087" s="541" t="s">
        <v>27083</v>
      </c>
      <c r="E16087" s="549" t="s">
        <v>188</v>
      </c>
      <c r="F16087" s="547">
        <v>137.84999999999999</v>
      </c>
    </row>
    <row r="16088" s="489" customFormat="1">
      <c r="B16088" s="546" t="s">
        <v>27084</v>
      </c>
      <c r="C16088" s="548" t="s">
        <v>3657</v>
      </c>
      <c r="D16088" s="541" t="s">
        <v>27085</v>
      </c>
      <c r="E16088" s="549" t="s">
        <v>188</v>
      </c>
      <c r="F16088" s="547">
        <v>2.27</v>
      </c>
    </row>
    <row r="16089" s="489" customFormat="1">
      <c r="B16089" s="546" t="s">
        <v>27086</v>
      </c>
      <c r="C16089" s="548" t="s">
        <v>3657</v>
      </c>
      <c r="D16089" s="541" t="s">
        <v>27087</v>
      </c>
      <c r="E16089" s="549" t="s">
        <v>188</v>
      </c>
      <c r="F16089" s="547">
        <v>102.47</v>
      </c>
    </row>
    <row r="16090" s="489" customFormat="1">
      <c r="B16090" s="546" t="s">
        <v>27088</v>
      </c>
      <c r="C16090" s="548" t="s">
        <v>3657</v>
      </c>
      <c r="D16090" s="541" t="s">
        <v>27089</v>
      </c>
      <c r="E16090" s="549" t="s">
        <v>188</v>
      </c>
      <c r="F16090" s="547">
        <v>16.530000000000001</v>
      </c>
    </row>
    <row r="16091" s="489" customFormat="1">
      <c r="B16091" s="546" t="s">
        <v>27090</v>
      </c>
      <c r="C16091" s="548" t="s">
        <v>3657</v>
      </c>
      <c r="D16091" s="541" t="s">
        <v>27091</v>
      </c>
      <c r="E16091" s="549" t="s">
        <v>188</v>
      </c>
      <c r="F16091" s="547">
        <v>40.799999999999997</v>
      </c>
    </row>
    <row r="16092" s="489" customFormat="1">
      <c r="B16092" s="546" t="s">
        <v>27092</v>
      </c>
      <c r="C16092" s="548" t="s">
        <v>3657</v>
      </c>
      <c r="D16092" s="541" t="s">
        <v>27093</v>
      </c>
      <c r="E16092" s="549" t="s">
        <v>188</v>
      </c>
      <c r="F16092" s="547">
        <v>14.82</v>
      </c>
    </row>
    <row r="16093" s="489" customFormat="1">
      <c r="B16093" s="546" t="s">
        <v>27094</v>
      </c>
      <c r="C16093" s="548" t="s">
        <v>3657</v>
      </c>
      <c r="D16093" s="541" t="s">
        <v>27095</v>
      </c>
      <c r="E16093" s="549" t="s">
        <v>188</v>
      </c>
      <c r="F16093" s="547">
        <v>4.3799999999999999</v>
      </c>
    </row>
    <row r="16094" s="489" customFormat="1">
      <c r="B16094" s="546" t="s">
        <v>27096</v>
      </c>
      <c r="C16094" s="548" t="s">
        <v>3657</v>
      </c>
      <c r="D16094" s="541" t="s">
        <v>27097</v>
      </c>
      <c r="E16094" s="549" t="s">
        <v>188</v>
      </c>
      <c r="F16094" s="547">
        <v>526.38</v>
      </c>
    </row>
    <row r="16095" s="489" customFormat="1">
      <c r="B16095" s="546" t="s">
        <v>27098</v>
      </c>
      <c r="C16095" s="548" t="s">
        <v>3657</v>
      </c>
      <c r="D16095" s="541" t="s">
        <v>27099</v>
      </c>
      <c r="E16095" s="549" t="s">
        <v>188</v>
      </c>
      <c r="F16095" s="547">
        <v>209.87</v>
      </c>
    </row>
    <row r="16096" s="489" customFormat="1">
      <c r="B16096" s="546" t="s">
        <v>27100</v>
      </c>
      <c r="C16096" s="548" t="s">
        <v>3657</v>
      </c>
      <c r="D16096" s="541" t="s">
        <v>27101</v>
      </c>
      <c r="E16096" s="549" t="s">
        <v>188</v>
      </c>
      <c r="F16096" s="547">
        <v>24.82</v>
      </c>
    </row>
    <row r="16097" s="489" customFormat="1">
      <c r="B16097" s="546" t="s">
        <v>27102</v>
      </c>
      <c r="C16097" s="548" t="s">
        <v>3657</v>
      </c>
      <c r="D16097" s="541" t="s">
        <v>27103</v>
      </c>
      <c r="E16097" s="549" t="s">
        <v>188</v>
      </c>
      <c r="F16097" s="547">
        <v>79</v>
      </c>
    </row>
    <row r="16098" s="489" customFormat="1">
      <c r="B16098" s="546" t="s">
        <v>27104</v>
      </c>
      <c r="C16098" s="548" t="s">
        <v>3657</v>
      </c>
      <c r="D16098" s="541" t="s">
        <v>27105</v>
      </c>
      <c r="E16098" s="549" t="s">
        <v>188</v>
      </c>
      <c r="F16098" s="547">
        <v>44.590000000000003</v>
      </c>
    </row>
    <row r="16099" s="489" customFormat="1">
      <c r="B16099" s="546" t="s">
        <v>27106</v>
      </c>
      <c r="C16099" s="548" t="s">
        <v>3657</v>
      </c>
      <c r="D16099" s="541" t="s">
        <v>27107</v>
      </c>
      <c r="E16099" s="549" t="s">
        <v>188</v>
      </c>
      <c r="F16099" s="547">
        <v>6.4299999999999997</v>
      </c>
    </row>
    <row r="16100" s="489" customFormat="1">
      <c r="B16100" s="546" t="s">
        <v>27108</v>
      </c>
      <c r="C16100" s="548" t="s">
        <v>3657</v>
      </c>
      <c r="D16100" s="541" t="s">
        <v>27109</v>
      </c>
      <c r="E16100" s="549" t="s">
        <v>188</v>
      </c>
      <c r="F16100" s="547">
        <v>32.950000000000003</v>
      </c>
    </row>
    <row r="16101" s="489" customFormat="1">
      <c r="B16101" s="546" t="s">
        <v>27110</v>
      </c>
      <c r="C16101" s="548" t="s">
        <v>3657</v>
      </c>
      <c r="D16101" s="541" t="s">
        <v>27111</v>
      </c>
      <c r="E16101" s="549"/>
      <c r="F16101" s="547"/>
    </row>
    <row r="16102" s="489" customFormat="1">
      <c r="B16102" s="546" t="s">
        <v>27112</v>
      </c>
      <c r="C16102" s="548" t="s">
        <v>3657</v>
      </c>
      <c r="D16102" s="541" t="s">
        <v>27113</v>
      </c>
      <c r="E16102" s="549" t="s">
        <v>188</v>
      </c>
      <c r="F16102" s="547">
        <v>70.480000000000004</v>
      </c>
    </row>
    <row r="16103" s="489" customFormat="1">
      <c r="B16103" s="546" t="s">
        <v>27114</v>
      </c>
      <c r="C16103" s="548" t="s">
        <v>3657</v>
      </c>
      <c r="D16103" s="541" t="s">
        <v>27115</v>
      </c>
      <c r="E16103" s="549"/>
      <c r="F16103" s="547"/>
    </row>
    <row r="16104" s="489" customFormat="1">
      <c r="B16104" s="546" t="s">
        <v>27116</v>
      </c>
      <c r="C16104" s="548" t="s">
        <v>3657</v>
      </c>
      <c r="D16104" s="541" t="s">
        <v>27117</v>
      </c>
      <c r="E16104" s="549"/>
      <c r="F16104" s="547"/>
    </row>
    <row r="16105" s="489" customFormat="1">
      <c r="B16105" s="546" t="s">
        <v>27118</v>
      </c>
      <c r="C16105" s="548" t="s">
        <v>3657</v>
      </c>
      <c r="D16105" s="541" t="s">
        <v>27119</v>
      </c>
      <c r="E16105" s="549" t="s">
        <v>188</v>
      </c>
      <c r="F16105" s="547">
        <v>568.25</v>
      </c>
    </row>
    <row r="16106" s="489" customFormat="1">
      <c r="B16106" s="546" t="s">
        <v>27120</v>
      </c>
      <c r="C16106" s="548" t="s">
        <v>3657</v>
      </c>
      <c r="D16106" s="541" t="s">
        <v>27121</v>
      </c>
      <c r="E16106" s="549" t="s">
        <v>188</v>
      </c>
      <c r="F16106" s="547">
        <v>600.85000000000002</v>
      </c>
    </row>
    <row r="16107" s="489" customFormat="1">
      <c r="B16107" s="546" t="s">
        <v>27122</v>
      </c>
      <c r="C16107" s="548" t="s">
        <v>3657</v>
      </c>
      <c r="D16107" s="541" t="s">
        <v>27123</v>
      </c>
      <c r="E16107" s="549" t="s">
        <v>188</v>
      </c>
      <c r="F16107" s="547">
        <v>602.44000000000005</v>
      </c>
    </row>
    <row r="16108" s="489" customFormat="1">
      <c r="B16108" s="546" t="s">
        <v>27124</v>
      </c>
      <c r="C16108" s="548" t="s">
        <v>3657</v>
      </c>
      <c r="D16108" s="541" t="s">
        <v>27125</v>
      </c>
      <c r="E16108" s="549" t="s">
        <v>188</v>
      </c>
      <c r="F16108" s="547">
        <v>903.5</v>
      </c>
    </row>
    <row r="16109" s="489" customFormat="1">
      <c r="B16109" s="546" t="s">
        <v>27126</v>
      </c>
      <c r="C16109" s="548" t="s">
        <v>3657</v>
      </c>
      <c r="D16109" s="541" t="s">
        <v>27127</v>
      </c>
      <c r="E16109" s="549"/>
      <c r="F16109" s="547"/>
    </row>
    <row r="16110" s="489" customFormat="1">
      <c r="B16110" s="546" t="s">
        <v>27128</v>
      </c>
      <c r="C16110" s="548" t="s">
        <v>3657</v>
      </c>
      <c r="D16110" s="541" t="s">
        <v>27129</v>
      </c>
      <c r="E16110" s="549" t="s">
        <v>188</v>
      </c>
      <c r="F16110" s="547">
        <v>951.32000000000005</v>
      </c>
    </row>
    <row r="16111" s="489" customFormat="1">
      <c r="B16111" s="546" t="s">
        <v>27130</v>
      </c>
      <c r="C16111" s="548" t="s">
        <v>3657</v>
      </c>
      <c r="D16111" s="541" t="s">
        <v>27131</v>
      </c>
      <c r="E16111" s="549" t="s">
        <v>188</v>
      </c>
      <c r="F16111" s="547">
        <v>960.77999999999997</v>
      </c>
    </row>
    <row r="16112" s="489" customFormat="1">
      <c r="B16112" s="546" t="s">
        <v>27132</v>
      </c>
      <c r="C16112" s="548" t="s">
        <v>3657</v>
      </c>
      <c r="D16112" s="541" t="s">
        <v>27133</v>
      </c>
      <c r="E16112" s="549" t="s">
        <v>188</v>
      </c>
      <c r="F16112" s="547">
        <v>974.83000000000004</v>
      </c>
    </row>
    <row r="16113" s="489" customFormat="1">
      <c r="B16113" s="546" t="s">
        <v>27134</v>
      </c>
      <c r="C16113" s="548" t="s">
        <v>3657</v>
      </c>
      <c r="D16113" s="541" t="s">
        <v>27135</v>
      </c>
      <c r="E16113" s="549" t="s">
        <v>188</v>
      </c>
      <c r="F16113" s="547">
        <v>999.63999999999999</v>
      </c>
    </row>
    <row r="16114" s="489" customFormat="1">
      <c r="B16114" s="546" t="s">
        <v>27136</v>
      </c>
      <c r="C16114" s="548" t="s">
        <v>3657</v>
      </c>
      <c r="D16114" s="541" t="s">
        <v>27137</v>
      </c>
      <c r="E16114" s="549"/>
      <c r="F16114" s="547"/>
    </row>
    <row r="16115" s="489" customFormat="1">
      <c r="B16115" s="546" t="s">
        <v>27138</v>
      </c>
      <c r="C16115" s="548" t="s">
        <v>3657</v>
      </c>
      <c r="D16115" s="541" t="s">
        <v>27139</v>
      </c>
      <c r="E16115" s="549" t="s">
        <v>188</v>
      </c>
      <c r="F16115" s="547">
        <v>292.68000000000001</v>
      </c>
    </row>
    <row r="16116" s="489" customFormat="1">
      <c r="B16116" s="546" t="s">
        <v>27140</v>
      </c>
      <c r="C16116" s="548" t="s">
        <v>3657</v>
      </c>
      <c r="D16116" s="541" t="s">
        <v>27141</v>
      </c>
      <c r="E16116" s="549" t="s">
        <v>188</v>
      </c>
      <c r="F16116" s="547">
        <v>298.75999999999999</v>
      </c>
    </row>
    <row r="16117" s="489" customFormat="1">
      <c r="B16117" s="546" t="s">
        <v>27142</v>
      </c>
      <c r="C16117" s="548" t="s">
        <v>3657</v>
      </c>
      <c r="D16117" s="541" t="s">
        <v>27143</v>
      </c>
      <c r="E16117" s="549" t="s">
        <v>188</v>
      </c>
      <c r="F16117" s="547">
        <v>309.43000000000001</v>
      </c>
    </row>
    <row r="16118" s="489" customFormat="1">
      <c r="B16118" s="546" t="s">
        <v>27144</v>
      </c>
      <c r="C16118" s="548" t="s">
        <v>3657</v>
      </c>
      <c r="D16118" s="541" t="s">
        <v>27145</v>
      </c>
      <c r="E16118" s="549" t="s">
        <v>188</v>
      </c>
      <c r="F16118" s="547">
        <v>330.86000000000001</v>
      </c>
    </row>
    <row r="16119" s="489" customFormat="1">
      <c r="B16119" s="546" t="s">
        <v>27146</v>
      </c>
      <c r="C16119" s="548" t="s">
        <v>3657</v>
      </c>
      <c r="D16119" s="541" t="s">
        <v>27147</v>
      </c>
      <c r="E16119" s="549"/>
      <c r="F16119" s="547"/>
    </row>
    <row r="16120" s="489" customFormat="1">
      <c r="B16120" s="546" t="s">
        <v>27148</v>
      </c>
      <c r="C16120" s="548" t="s">
        <v>3657</v>
      </c>
      <c r="D16120" s="541" t="s">
        <v>27149</v>
      </c>
      <c r="E16120" s="549" t="s">
        <v>188</v>
      </c>
      <c r="F16120" s="547">
        <v>294.11000000000001</v>
      </c>
    </row>
    <row r="16121" s="489" customFormat="1">
      <c r="B16121" s="546" t="s">
        <v>27150</v>
      </c>
      <c r="C16121" s="548" t="s">
        <v>3657</v>
      </c>
      <c r="D16121" s="541" t="s">
        <v>27151</v>
      </c>
      <c r="E16121" s="549" t="s">
        <v>143</v>
      </c>
      <c r="F16121" s="547">
        <v>16.91</v>
      </c>
    </row>
    <row r="16122" s="489" customFormat="1">
      <c r="B16122" s="546" t="s">
        <v>27152</v>
      </c>
      <c r="C16122" s="548" t="s">
        <v>3657</v>
      </c>
      <c r="D16122" s="541" t="s">
        <v>27153</v>
      </c>
      <c r="E16122" s="549"/>
      <c r="F16122" s="547"/>
    </row>
    <row r="16123" s="489" customFormat="1">
      <c r="B16123" s="546" t="s">
        <v>27154</v>
      </c>
      <c r="C16123" s="548" t="s">
        <v>3657</v>
      </c>
      <c r="D16123" s="541" t="s">
        <v>27155</v>
      </c>
      <c r="E16123" s="549" t="s">
        <v>188</v>
      </c>
      <c r="F16123" s="547">
        <v>309.92000000000002</v>
      </c>
    </row>
    <row r="16124" s="489" customFormat="1">
      <c r="B16124" s="546" t="s">
        <v>27156</v>
      </c>
      <c r="C16124" s="548" t="s">
        <v>3657</v>
      </c>
      <c r="D16124" s="541" t="s">
        <v>27157</v>
      </c>
      <c r="E16124" s="549" t="s">
        <v>188</v>
      </c>
      <c r="F16124" s="547">
        <v>235.78999999999999</v>
      </c>
    </row>
    <row r="16125" s="489" customFormat="1">
      <c r="B16125" s="546" t="s">
        <v>27158</v>
      </c>
      <c r="C16125" s="548" t="s">
        <v>3657</v>
      </c>
      <c r="D16125" s="541" t="s">
        <v>27159</v>
      </c>
      <c r="E16125" s="549" t="s">
        <v>188</v>
      </c>
      <c r="F16125" s="547">
        <v>200.56999999999999</v>
      </c>
    </row>
    <row r="16126" s="489" customFormat="1">
      <c r="B16126" s="546" t="s">
        <v>27160</v>
      </c>
      <c r="C16126" s="548" t="s">
        <v>3657</v>
      </c>
      <c r="D16126" s="541" t="s">
        <v>27161</v>
      </c>
      <c r="E16126" s="549" t="s">
        <v>188</v>
      </c>
      <c r="F16126" s="547">
        <v>202.19</v>
      </c>
    </row>
    <row r="16127" s="489" customFormat="1">
      <c r="B16127" s="546" t="s">
        <v>27162</v>
      </c>
      <c r="C16127" s="548" t="s">
        <v>3657</v>
      </c>
      <c r="D16127" s="541" t="s">
        <v>27163</v>
      </c>
      <c r="E16127" s="549" t="s">
        <v>188</v>
      </c>
      <c r="F16127" s="547">
        <v>36.909999999999997</v>
      </c>
    </row>
    <row r="16128" s="489" customFormat="1">
      <c r="B16128" s="546" t="s">
        <v>27164</v>
      </c>
      <c r="C16128" s="548" t="s">
        <v>3657</v>
      </c>
      <c r="D16128" s="541" t="s">
        <v>27165</v>
      </c>
      <c r="E16128" s="549" t="s">
        <v>188</v>
      </c>
      <c r="F16128" s="547">
        <v>125.52</v>
      </c>
    </row>
    <row r="16129" s="489" customFormat="1">
      <c r="B16129" s="546" t="s">
        <v>27166</v>
      </c>
      <c r="C16129" s="548" t="s">
        <v>3657</v>
      </c>
      <c r="D16129" s="541" t="s">
        <v>27167</v>
      </c>
      <c r="E16129" s="549"/>
      <c r="F16129" s="547"/>
    </row>
    <row r="16130" s="489" customFormat="1">
      <c r="B16130" s="546" t="s">
        <v>27168</v>
      </c>
      <c r="C16130" s="548" t="s">
        <v>3657</v>
      </c>
      <c r="D16130" s="541" t="s">
        <v>27169</v>
      </c>
      <c r="E16130" s="549"/>
      <c r="F16130" s="547"/>
    </row>
    <row r="16131" s="489" customFormat="1">
      <c r="B16131" s="546" t="s">
        <v>27170</v>
      </c>
      <c r="C16131" s="548" t="s">
        <v>3657</v>
      </c>
      <c r="D16131" s="541" t="s">
        <v>27171</v>
      </c>
      <c r="E16131" s="549" t="s">
        <v>12625</v>
      </c>
      <c r="F16131" s="547">
        <v>687.94000000000005</v>
      </c>
    </row>
    <row r="16132" s="489" customFormat="1">
      <c r="B16132" s="546" t="s">
        <v>27172</v>
      </c>
      <c r="C16132" s="548" t="s">
        <v>3657</v>
      </c>
      <c r="D16132" s="541" t="s">
        <v>27173</v>
      </c>
      <c r="E16132" s="549" t="s">
        <v>12625</v>
      </c>
      <c r="F16132" s="547">
        <v>336.30000000000001</v>
      </c>
    </row>
    <row r="16133" s="489" customFormat="1">
      <c r="B16133" s="546" t="s">
        <v>27174</v>
      </c>
      <c r="C16133" s="548" t="s">
        <v>3657</v>
      </c>
      <c r="D16133" s="541" t="s">
        <v>27175</v>
      </c>
      <c r="E16133" s="549" t="s">
        <v>12625</v>
      </c>
      <c r="F16133" s="547">
        <v>339.76999999999998</v>
      </c>
    </row>
    <row r="16134" s="489" customFormat="1">
      <c r="B16134" s="546" t="s">
        <v>27176</v>
      </c>
      <c r="C16134" s="548" t="s">
        <v>3657</v>
      </c>
      <c r="D16134" s="541" t="s">
        <v>27177</v>
      </c>
      <c r="E16134" s="549" t="s">
        <v>12625</v>
      </c>
      <c r="F16134" s="547">
        <v>264.25999999999999</v>
      </c>
    </row>
    <row r="16135" s="489" customFormat="1">
      <c r="B16135" s="546" t="s">
        <v>27178</v>
      </c>
      <c r="C16135" s="548" t="s">
        <v>3657</v>
      </c>
      <c r="D16135" s="541" t="s">
        <v>27179</v>
      </c>
      <c r="E16135" s="549" t="s">
        <v>12625</v>
      </c>
      <c r="F16135" s="547">
        <v>409.63</v>
      </c>
    </row>
    <row r="16136" s="489" customFormat="1">
      <c r="B16136" s="546" t="s">
        <v>27180</v>
      </c>
      <c r="C16136" s="548" t="s">
        <v>3657</v>
      </c>
      <c r="D16136" s="541" t="s">
        <v>27181</v>
      </c>
      <c r="E16136" s="549" t="s">
        <v>143</v>
      </c>
      <c r="F16136" s="547">
        <v>16.559999999999999</v>
      </c>
    </row>
    <row r="16137" s="489" customFormat="1">
      <c r="B16137" s="546" t="s">
        <v>27182</v>
      </c>
      <c r="C16137" s="548" t="s">
        <v>3657</v>
      </c>
      <c r="D16137" s="541" t="s">
        <v>27183</v>
      </c>
      <c r="E16137" s="549"/>
      <c r="F16137" s="547"/>
    </row>
    <row r="16138" s="489" customFormat="1">
      <c r="B16138" s="546" t="s">
        <v>27184</v>
      </c>
      <c r="C16138" s="548" t="s">
        <v>3657</v>
      </c>
      <c r="D16138" s="541" t="s">
        <v>27185</v>
      </c>
      <c r="E16138" s="549" t="s">
        <v>12625</v>
      </c>
      <c r="F16138" s="547">
        <v>498.22000000000003</v>
      </c>
    </row>
    <row r="16139" s="489" customFormat="1">
      <c r="B16139" s="546" t="s">
        <v>27186</v>
      </c>
      <c r="C16139" s="548" t="s">
        <v>3657</v>
      </c>
      <c r="D16139" s="541" t="s">
        <v>27187</v>
      </c>
      <c r="E16139" s="549"/>
      <c r="F16139" s="547"/>
    </row>
    <row r="16140" s="489" customFormat="1">
      <c r="B16140" s="546" t="s">
        <v>27188</v>
      </c>
      <c r="C16140" s="548" t="s">
        <v>3657</v>
      </c>
      <c r="D16140" s="541" t="s">
        <v>27189</v>
      </c>
      <c r="E16140" s="549" t="s">
        <v>12625</v>
      </c>
      <c r="F16140" s="547">
        <v>317.56</v>
      </c>
    </row>
    <row r="16141" s="489" customFormat="1">
      <c r="B16141" s="546" t="s">
        <v>27190</v>
      </c>
      <c r="C16141" s="548" t="s">
        <v>3657</v>
      </c>
      <c r="D16141" s="541" t="s">
        <v>27191</v>
      </c>
      <c r="E16141" s="549" t="s">
        <v>12625</v>
      </c>
      <c r="F16141" s="547">
        <v>306.74000000000001</v>
      </c>
    </row>
    <row r="16142" s="489" customFormat="1">
      <c r="B16142" s="546" t="s">
        <v>27192</v>
      </c>
      <c r="C16142" s="548" t="s">
        <v>3657</v>
      </c>
      <c r="D16142" s="541" t="s">
        <v>27193</v>
      </c>
      <c r="E16142" s="549" t="s">
        <v>12625</v>
      </c>
      <c r="F16142" s="547">
        <v>320.13</v>
      </c>
    </row>
    <row r="16143" s="489" customFormat="1">
      <c r="B16143" s="546" t="s">
        <v>27194</v>
      </c>
      <c r="C16143" s="548" t="s">
        <v>3657</v>
      </c>
      <c r="D16143" s="541" t="s">
        <v>27195</v>
      </c>
      <c r="E16143" s="549" t="s">
        <v>12625</v>
      </c>
      <c r="F16143" s="547">
        <v>241.09999999999999</v>
      </c>
    </row>
    <row r="16144" s="489" customFormat="1">
      <c r="B16144" s="546" t="s">
        <v>27196</v>
      </c>
      <c r="C16144" s="548" t="s">
        <v>3657</v>
      </c>
      <c r="D16144" s="541" t="s">
        <v>27197</v>
      </c>
      <c r="E16144" s="549" t="s">
        <v>188</v>
      </c>
      <c r="F16144" s="547">
        <v>681.73000000000002</v>
      </c>
    </row>
    <row r="16145" s="489" customFormat="1">
      <c r="B16145" s="546" t="s">
        <v>27198</v>
      </c>
      <c r="C16145" s="548" t="s">
        <v>3657</v>
      </c>
      <c r="D16145" s="541" t="s">
        <v>27199</v>
      </c>
      <c r="E16145" s="549" t="s">
        <v>188</v>
      </c>
      <c r="F16145" s="547">
        <v>1472.8499999999999</v>
      </c>
    </row>
    <row r="16146" s="489" customFormat="1">
      <c r="B16146" s="546" t="s">
        <v>27200</v>
      </c>
      <c r="C16146" s="548" t="s">
        <v>3657</v>
      </c>
      <c r="D16146" s="541" t="s">
        <v>27201</v>
      </c>
      <c r="E16146" s="549" t="s">
        <v>188</v>
      </c>
      <c r="F16146" s="547">
        <v>21.899999999999999</v>
      </c>
    </row>
    <row r="16147" s="489" customFormat="1">
      <c r="B16147" s="546" t="s">
        <v>27202</v>
      </c>
      <c r="C16147" s="548" t="s">
        <v>3657</v>
      </c>
      <c r="D16147" s="541" t="s">
        <v>27203</v>
      </c>
      <c r="E16147" s="549"/>
      <c r="F16147" s="547"/>
    </row>
    <row r="16148" s="489" customFormat="1">
      <c r="B16148" s="546" t="s">
        <v>27204</v>
      </c>
      <c r="C16148" s="548" t="s">
        <v>3657</v>
      </c>
      <c r="D16148" s="541" t="s">
        <v>27205</v>
      </c>
      <c r="E16148" s="549" t="s">
        <v>12625</v>
      </c>
      <c r="F16148" s="547">
        <v>496.10000000000002</v>
      </c>
    </row>
    <row r="16149" s="489" customFormat="1">
      <c r="B16149" s="546" t="s">
        <v>27206</v>
      </c>
      <c r="C16149" s="548" t="s">
        <v>3657</v>
      </c>
      <c r="D16149" s="541" t="s">
        <v>27207</v>
      </c>
      <c r="E16149" s="549"/>
      <c r="F16149" s="547"/>
    </row>
    <row r="16150" s="489" customFormat="1">
      <c r="B16150" s="546" t="s">
        <v>27208</v>
      </c>
      <c r="C16150" s="548" t="s">
        <v>3657</v>
      </c>
      <c r="D16150" s="541" t="s">
        <v>27209</v>
      </c>
      <c r="E16150" s="549" t="s">
        <v>188</v>
      </c>
      <c r="F16150" s="547">
        <v>233.55000000000001</v>
      </c>
    </row>
    <row r="16151" s="489" customFormat="1">
      <c r="B16151" s="546" t="s">
        <v>27210</v>
      </c>
      <c r="C16151" s="548" t="s">
        <v>3657</v>
      </c>
      <c r="D16151" s="541" t="s">
        <v>27211</v>
      </c>
      <c r="E16151" s="549" t="s">
        <v>188</v>
      </c>
      <c r="F16151" s="547">
        <v>166.08000000000001</v>
      </c>
    </row>
    <row r="16152" s="489" customFormat="1">
      <c r="B16152" s="546" t="s">
        <v>27212</v>
      </c>
      <c r="C16152" s="548" t="s">
        <v>3657</v>
      </c>
      <c r="D16152" s="541" t="s">
        <v>27213</v>
      </c>
      <c r="E16152" s="549" t="s">
        <v>188</v>
      </c>
      <c r="F16152" s="547">
        <v>195.97999999999999</v>
      </c>
    </row>
    <row r="16153" s="489" customFormat="1">
      <c r="B16153" s="546" t="s">
        <v>27214</v>
      </c>
      <c r="C16153" s="548" t="s">
        <v>3657</v>
      </c>
      <c r="D16153" s="541" t="s">
        <v>27215</v>
      </c>
      <c r="E16153" s="549" t="s">
        <v>188</v>
      </c>
      <c r="F16153" s="547">
        <v>385.83999999999997</v>
      </c>
    </row>
    <row r="16154" s="489" customFormat="1">
      <c r="B16154" s="546" t="s">
        <v>27216</v>
      </c>
      <c r="C16154" s="548" t="s">
        <v>3657</v>
      </c>
      <c r="D16154" s="541" t="s">
        <v>27217</v>
      </c>
      <c r="E16154" s="549" t="s">
        <v>188</v>
      </c>
      <c r="F16154" s="547">
        <v>278.07999999999998</v>
      </c>
    </row>
    <row r="16155" s="489" customFormat="1">
      <c r="B16155" s="546" t="s">
        <v>27218</v>
      </c>
      <c r="C16155" s="548" t="s">
        <v>3657</v>
      </c>
      <c r="D16155" s="541" t="s">
        <v>27219</v>
      </c>
      <c r="E16155" s="549" t="s">
        <v>188</v>
      </c>
      <c r="F16155" s="547">
        <v>89.379999999999995</v>
      </c>
    </row>
    <row r="16156" s="489" customFormat="1">
      <c r="B16156" s="546" t="s">
        <v>27220</v>
      </c>
      <c r="C16156" s="548" t="s">
        <v>3657</v>
      </c>
      <c r="D16156" s="541" t="s">
        <v>27221</v>
      </c>
      <c r="E16156" s="549" t="s">
        <v>143</v>
      </c>
      <c r="F16156" s="547">
        <v>77.030000000000001</v>
      </c>
    </row>
    <row r="16157" s="489" customFormat="1">
      <c r="B16157" s="546" t="s">
        <v>27222</v>
      </c>
      <c r="C16157" s="548" t="s">
        <v>3657</v>
      </c>
      <c r="D16157" s="541" t="s">
        <v>27223</v>
      </c>
      <c r="E16157" s="549" t="s">
        <v>143</v>
      </c>
      <c r="F16157" s="547">
        <v>277.17000000000002</v>
      </c>
    </row>
    <row r="16158" s="489" customFormat="1">
      <c r="B16158" s="546" t="s">
        <v>27224</v>
      </c>
      <c r="C16158" s="548" t="s">
        <v>3657</v>
      </c>
      <c r="D16158" s="541" t="s">
        <v>27225</v>
      </c>
      <c r="E16158" s="549" t="s">
        <v>143</v>
      </c>
      <c r="F16158" s="547">
        <v>392.75</v>
      </c>
    </row>
    <row r="16159" s="489" customFormat="1">
      <c r="B16159" s="546" t="s">
        <v>27226</v>
      </c>
      <c r="C16159" s="548" t="s">
        <v>3657</v>
      </c>
      <c r="D16159" s="541" t="s">
        <v>27227</v>
      </c>
      <c r="E16159" s="549" t="s">
        <v>143</v>
      </c>
      <c r="F16159" s="547">
        <v>444.60000000000002</v>
      </c>
    </row>
    <row r="16160" s="489" customFormat="1">
      <c r="B16160" s="546" t="s">
        <v>27228</v>
      </c>
      <c r="C16160" s="548" t="s">
        <v>3657</v>
      </c>
      <c r="D16160" s="541" t="s">
        <v>27229</v>
      </c>
      <c r="E16160" s="549" t="s">
        <v>143</v>
      </c>
      <c r="F16160" s="547">
        <v>347.63</v>
      </c>
    </row>
    <row r="16161" s="489" customFormat="1">
      <c r="B16161" s="546" t="s">
        <v>27230</v>
      </c>
      <c r="C16161" s="548" t="s">
        <v>3657</v>
      </c>
      <c r="D16161" s="541" t="s">
        <v>27231</v>
      </c>
      <c r="E16161" s="549" t="s">
        <v>143</v>
      </c>
      <c r="F16161" s="547">
        <v>409.79000000000002</v>
      </c>
    </row>
    <row r="16162" s="489" customFormat="1">
      <c r="B16162" s="546" t="s">
        <v>27232</v>
      </c>
      <c r="C16162" s="548" t="s">
        <v>3657</v>
      </c>
      <c r="D16162" s="541" t="s">
        <v>27233</v>
      </c>
      <c r="E16162" s="549"/>
      <c r="F16162" s="547"/>
    </row>
    <row r="16163" s="489" customFormat="1">
      <c r="B16163" s="546" t="s">
        <v>27234</v>
      </c>
      <c r="C16163" s="548" t="s">
        <v>3657</v>
      </c>
      <c r="D16163" s="541" t="s">
        <v>27235</v>
      </c>
      <c r="E16163" s="549" t="s">
        <v>188</v>
      </c>
      <c r="F16163" s="547">
        <v>289.72000000000003</v>
      </c>
    </row>
    <row r="16164" s="489" customFormat="1">
      <c r="B16164" s="546" t="s">
        <v>27236</v>
      </c>
      <c r="C16164" s="548" t="s">
        <v>3657</v>
      </c>
      <c r="D16164" s="541" t="s">
        <v>27237</v>
      </c>
      <c r="E16164" s="549" t="s">
        <v>188</v>
      </c>
      <c r="F16164" s="547">
        <v>326.81</v>
      </c>
    </row>
    <row r="16165" s="489" customFormat="1">
      <c r="B16165" s="546" t="s">
        <v>27238</v>
      </c>
      <c r="C16165" s="548" t="s">
        <v>3657</v>
      </c>
      <c r="D16165" s="541" t="s">
        <v>27239</v>
      </c>
      <c r="E16165" s="549" t="s">
        <v>188</v>
      </c>
      <c r="F16165" s="547">
        <v>187.81999999999999</v>
      </c>
    </row>
    <row r="16166" s="489" customFormat="1">
      <c r="B16166" s="546" t="s">
        <v>27240</v>
      </c>
      <c r="C16166" s="548" t="s">
        <v>3657</v>
      </c>
      <c r="D16166" s="541" t="s">
        <v>27241</v>
      </c>
      <c r="E16166" s="549" t="s">
        <v>143</v>
      </c>
      <c r="F16166" s="547">
        <v>628.84000000000003</v>
      </c>
    </row>
    <row r="16167" s="489" customFormat="1">
      <c r="B16167" s="546" t="s">
        <v>27242</v>
      </c>
      <c r="C16167" s="548" t="s">
        <v>3657</v>
      </c>
      <c r="D16167" s="541" t="s">
        <v>27243</v>
      </c>
      <c r="E16167" s="549" t="s">
        <v>188</v>
      </c>
      <c r="F16167" s="547">
        <v>287.44</v>
      </c>
    </row>
    <row r="16168" s="489" customFormat="1">
      <c r="B16168" s="546" t="s">
        <v>27244</v>
      </c>
      <c r="C16168" s="548" t="s">
        <v>3657</v>
      </c>
      <c r="D16168" s="541" t="s">
        <v>27245</v>
      </c>
      <c r="E16168" s="549"/>
      <c r="F16168" s="547"/>
    </row>
    <row r="16169" s="489" customFormat="1">
      <c r="B16169" s="546" t="s">
        <v>27246</v>
      </c>
      <c r="C16169" s="548" t="s">
        <v>3657</v>
      </c>
      <c r="D16169" s="541" t="s">
        <v>27247</v>
      </c>
      <c r="E16169" s="549" t="s">
        <v>12625</v>
      </c>
      <c r="F16169" s="547">
        <v>126.56</v>
      </c>
    </row>
    <row r="16170" s="489" customFormat="1">
      <c r="B16170" s="546" t="s">
        <v>27248</v>
      </c>
      <c r="C16170" s="548" t="s">
        <v>3657</v>
      </c>
      <c r="D16170" s="541" t="s">
        <v>27249</v>
      </c>
      <c r="E16170" s="549"/>
      <c r="F16170" s="547"/>
    </row>
    <row r="16171" s="489" customFormat="1">
      <c r="B16171" s="546" t="s">
        <v>27250</v>
      </c>
      <c r="C16171" s="548" t="s">
        <v>3657</v>
      </c>
      <c r="D16171" s="541" t="s">
        <v>27251</v>
      </c>
      <c r="E16171" s="549" t="s">
        <v>188</v>
      </c>
      <c r="F16171" s="547">
        <v>1065.23</v>
      </c>
    </row>
    <row r="16172" s="489" customFormat="1">
      <c r="B16172" s="546" t="s">
        <v>27252</v>
      </c>
      <c r="C16172" s="548" t="s">
        <v>3657</v>
      </c>
      <c r="D16172" s="541" t="s">
        <v>27253</v>
      </c>
      <c r="E16172" s="549" t="s">
        <v>188</v>
      </c>
      <c r="F16172" s="547">
        <v>1146.24</v>
      </c>
    </row>
    <row r="16173" s="489" customFormat="1">
      <c r="B16173" s="546" t="s">
        <v>27254</v>
      </c>
      <c r="C16173" s="548" t="s">
        <v>3657</v>
      </c>
      <c r="D16173" s="541" t="s">
        <v>27255</v>
      </c>
      <c r="E16173" s="549" t="s">
        <v>188</v>
      </c>
      <c r="F16173" s="547">
        <v>1341.3099999999999</v>
      </c>
    </row>
    <row r="16174" s="489" customFormat="1">
      <c r="B16174" s="546" t="s">
        <v>27256</v>
      </c>
      <c r="C16174" s="548" t="s">
        <v>3657</v>
      </c>
      <c r="D16174" s="541" t="s">
        <v>27257</v>
      </c>
      <c r="E16174" s="549" t="s">
        <v>188</v>
      </c>
      <c r="F16174" s="547">
        <v>1738.28</v>
      </c>
    </row>
    <row r="16175" s="489" customFormat="1">
      <c r="B16175" s="546" t="s">
        <v>27258</v>
      </c>
      <c r="C16175" s="548" t="s">
        <v>3657</v>
      </c>
      <c r="D16175" s="541" t="s">
        <v>27259</v>
      </c>
      <c r="E16175" s="549" t="s">
        <v>188</v>
      </c>
      <c r="F16175" s="547">
        <v>2046.1099999999999</v>
      </c>
    </row>
    <row r="16176" s="489" customFormat="1">
      <c r="B16176" s="546" t="s">
        <v>27260</v>
      </c>
      <c r="C16176" s="548" t="s">
        <v>3657</v>
      </c>
      <c r="D16176" s="541" t="s">
        <v>16641</v>
      </c>
      <c r="E16176" s="549"/>
      <c r="F16176" s="547"/>
    </row>
    <row r="16177" s="489" customFormat="1">
      <c r="B16177" s="546" t="s">
        <v>27261</v>
      </c>
      <c r="C16177" s="548" t="s">
        <v>3657</v>
      </c>
      <c r="D16177" s="541" t="s">
        <v>27262</v>
      </c>
      <c r="E16177" s="549"/>
      <c r="F16177" s="547"/>
    </row>
    <row r="16178" s="489" customFormat="1">
      <c r="B16178" s="546" t="s">
        <v>27263</v>
      </c>
      <c r="C16178" s="548" t="s">
        <v>3657</v>
      </c>
      <c r="D16178" s="541" t="s">
        <v>27264</v>
      </c>
      <c r="E16178" s="549" t="s">
        <v>12625</v>
      </c>
      <c r="F16178" s="547">
        <v>4.3300000000000001</v>
      </c>
    </row>
    <row r="16179" s="489" customFormat="1">
      <c r="B16179" s="546" t="s">
        <v>27265</v>
      </c>
      <c r="C16179" s="548" t="s">
        <v>3657</v>
      </c>
      <c r="D16179" s="541" t="s">
        <v>27266</v>
      </c>
      <c r="E16179" s="549" t="s">
        <v>12625</v>
      </c>
      <c r="F16179" s="547">
        <v>7.4800000000000004</v>
      </c>
    </row>
    <row r="16180" s="489" customFormat="1">
      <c r="B16180" s="546" t="s">
        <v>27267</v>
      </c>
      <c r="C16180" s="548" t="s">
        <v>3657</v>
      </c>
      <c r="D16180" s="541" t="s">
        <v>27268</v>
      </c>
      <c r="E16180" s="549" t="s">
        <v>12625</v>
      </c>
      <c r="F16180" s="547">
        <v>30.539999999999999</v>
      </c>
    </row>
    <row r="16181" s="489" customFormat="1">
      <c r="B16181" s="546" t="s">
        <v>27269</v>
      </c>
      <c r="C16181" s="548" t="s">
        <v>3657</v>
      </c>
      <c r="D16181" s="541" t="s">
        <v>27270</v>
      </c>
      <c r="E16181" s="549" t="s">
        <v>12625</v>
      </c>
      <c r="F16181" s="547">
        <v>29.510000000000002</v>
      </c>
    </row>
    <row r="16182" s="489" customFormat="1">
      <c r="B16182" s="546" t="s">
        <v>27271</v>
      </c>
      <c r="C16182" s="548" t="s">
        <v>3657</v>
      </c>
      <c r="D16182" s="541" t="s">
        <v>27272</v>
      </c>
      <c r="E16182" s="549" t="s">
        <v>12625</v>
      </c>
      <c r="F16182" s="547">
        <v>32.700000000000003</v>
      </c>
    </row>
    <row r="16183" s="489" customFormat="1">
      <c r="B16183" s="546" t="s">
        <v>27273</v>
      </c>
      <c r="C16183" s="548" t="s">
        <v>3657</v>
      </c>
      <c r="D16183" s="541" t="s">
        <v>27274</v>
      </c>
      <c r="E16183" s="549" t="s">
        <v>12625</v>
      </c>
      <c r="F16183" s="547">
        <v>31.710000000000001</v>
      </c>
    </row>
    <row r="16184" s="489" customFormat="1">
      <c r="B16184" s="546" t="s">
        <v>27275</v>
      </c>
      <c r="C16184" s="548" t="s">
        <v>3657</v>
      </c>
      <c r="D16184" s="541" t="s">
        <v>27276</v>
      </c>
      <c r="E16184" s="549" t="s">
        <v>12625</v>
      </c>
      <c r="F16184" s="547">
        <v>29.359999999999999</v>
      </c>
    </row>
    <row r="16185" s="489" customFormat="1">
      <c r="B16185" s="546" t="s">
        <v>27277</v>
      </c>
      <c r="C16185" s="548" t="s">
        <v>3657</v>
      </c>
      <c r="D16185" s="541" t="s">
        <v>27278</v>
      </c>
      <c r="E16185" s="549" t="s">
        <v>12625</v>
      </c>
      <c r="F16185" s="547">
        <v>31.100000000000001</v>
      </c>
    </row>
    <row r="16186" s="489" customFormat="1">
      <c r="B16186" s="546" t="s">
        <v>27279</v>
      </c>
      <c r="C16186" s="548" t="s">
        <v>3657</v>
      </c>
      <c r="D16186" s="541" t="s">
        <v>27280</v>
      </c>
      <c r="E16186" s="549" t="s">
        <v>12625</v>
      </c>
      <c r="F16186" s="547">
        <v>30.07</v>
      </c>
    </row>
    <row r="16187" s="489" customFormat="1">
      <c r="B16187" s="546" t="s">
        <v>27281</v>
      </c>
      <c r="C16187" s="548" t="s">
        <v>3657</v>
      </c>
      <c r="D16187" s="541" t="s">
        <v>27282</v>
      </c>
      <c r="E16187" s="549" t="s">
        <v>12625</v>
      </c>
      <c r="F16187" s="547">
        <v>35.5</v>
      </c>
    </row>
    <row r="16188" s="489" customFormat="1">
      <c r="B16188" s="546" t="s">
        <v>27283</v>
      </c>
      <c r="C16188" s="548" t="s">
        <v>3657</v>
      </c>
      <c r="D16188" s="541" t="s">
        <v>27284</v>
      </c>
      <c r="E16188" s="549" t="s">
        <v>12625</v>
      </c>
      <c r="F16188" s="547">
        <v>34.509999999999998</v>
      </c>
    </row>
    <row r="16189" s="489" customFormat="1">
      <c r="B16189" s="546" t="s">
        <v>27285</v>
      </c>
      <c r="C16189" s="548" t="s">
        <v>3657</v>
      </c>
      <c r="D16189" s="541" t="s">
        <v>27286</v>
      </c>
      <c r="E16189" s="549" t="s">
        <v>12625</v>
      </c>
      <c r="F16189" s="547">
        <v>32.700000000000003</v>
      </c>
    </row>
    <row r="16190" s="489" customFormat="1">
      <c r="B16190" s="546" t="s">
        <v>27287</v>
      </c>
      <c r="C16190" s="548" t="s">
        <v>3657</v>
      </c>
      <c r="D16190" s="541" t="s">
        <v>27288</v>
      </c>
      <c r="E16190" s="549" t="s">
        <v>12625</v>
      </c>
      <c r="F16190" s="547">
        <v>31.710000000000001</v>
      </c>
    </row>
    <row r="16191" s="489" customFormat="1">
      <c r="B16191" s="546" t="s">
        <v>27289</v>
      </c>
      <c r="C16191" s="548" t="s">
        <v>3657</v>
      </c>
      <c r="D16191" s="541" t="s">
        <v>27290</v>
      </c>
      <c r="E16191" s="549"/>
      <c r="F16191" s="547"/>
    </row>
    <row r="16192" s="489" customFormat="1">
      <c r="B16192" s="546" t="s">
        <v>27291</v>
      </c>
      <c r="C16192" s="548" t="s">
        <v>3657</v>
      </c>
      <c r="D16192" s="541" t="s">
        <v>27292</v>
      </c>
      <c r="E16192" s="549" t="s">
        <v>12625</v>
      </c>
      <c r="F16192" s="547">
        <v>26.23</v>
      </c>
    </row>
    <row r="16193" s="489" customFormat="1">
      <c r="B16193" s="546" t="s">
        <v>27293</v>
      </c>
      <c r="C16193" s="548" t="s">
        <v>3657</v>
      </c>
      <c r="D16193" s="541" t="s">
        <v>27294</v>
      </c>
      <c r="E16193" s="549" t="s">
        <v>12625</v>
      </c>
      <c r="F16193" s="547">
        <v>23.789999999999999</v>
      </c>
    </row>
    <row r="16194" s="489" customFormat="1">
      <c r="B16194" s="546" t="s">
        <v>27295</v>
      </c>
      <c r="C16194" s="548" t="s">
        <v>3657</v>
      </c>
      <c r="D16194" s="541" t="s">
        <v>27296</v>
      </c>
      <c r="E16194" s="549"/>
      <c r="F16194" s="547"/>
    </row>
    <row r="16195" s="489" customFormat="1">
      <c r="B16195" s="546" t="s">
        <v>27297</v>
      </c>
      <c r="C16195" s="548" t="s">
        <v>3657</v>
      </c>
      <c r="D16195" s="541" t="s">
        <v>27298</v>
      </c>
      <c r="E16195" s="549" t="s">
        <v>12625</v>
      </c>
      <c r="F16195" s="547">
        <v>80.060000000000002</v>
      </c>
    </row>
    <row r="16196" s="489" customFormat="1">
      <c r="B16196" s="546" t="s">
        <v>27299</v>
      </c>
      <c r="C16196" s="548" t="s">
        <v>3657</v>
      </c>
      <c r="D16196" s="541" t="s">
        <v>27300</v>
      </c>
      <c r="E16196" s="549" t="s">
        <v>12625</v>
      </c>
      <c r="F16196" s="547">
        <v>73.549999999999997</v>
      </c>
    </row>
    <row r="16197" s="489" customFormat="1">
      <c r="B16197" s="546" t="s">
        <v>27301</v>
      </c>
      <c r="C16197" s="548" t="s">
        <v>3657</v>
      </c>
      <c r="D16197" s="541" t="s">
        <v>27302</v>
      </c>
      <c r="E16197" s="549" t="s">
        <v>12625</v>
      </c>
      <c r="F16197" s="547">
        <v>64.980000000000004</v>
      </c>
    </row>
    <row r="16198" s="489" customFormat="1">
      <c r="B16198" s="546" t="s">
        <v>27303</v>
      </c>
      <c r="C16198" s="548" t="s">
        <v>3657</v>
      </c>
      <c r="D16198" s="541" t="s">
        <v>27304</v>
      </c>
      <c r="E16198" s="549" t="s">
        <v>12625</v>
      </c>
      <c r="F16198" s="547">
        <v>64.140000000000001</v>
      </c>
    </row>
    <row r="16199" s="489" customFormat="1">
      <c r="B16199" s="546" t="s">
        <v>27305</v>
      </c>
      <c r="C16199" s="548" t="s">
        <v>3657</v>
      </c>
      <c r="D16199" s="541" t="s">
        <v>27306</v>
      </c>
      <c r="E16199" s="549" t="s">
        <v>12625</v>
      </c>
      <c r="F16199" s="547">
        <v>103.02</v>
      </c>
    </row>
    <row r="16200" s="489" customFormat="1">
      <c r="B16200" s="546" t="s">
        <v>27307</v>
      </c>
      <c r="C16200" s="548" t="s">
        <v>3657</v>
      </c>
      <c r="D16200" s="541" t="s">
        <v>27308</v>
      </c>
      <c r="E16200" s="549" t="s">
        <v>12625</v>
      </c>
      <c r="F16200" s="547">
        <v>96.230000000000004</v>
      </c>
    </row>
    <row r="16201" s="489" customFormat="1">
      <c r="B16201" s="546" t="s">
        <v>27309</v>
      </c>
      <c r="C16201" s="548" t="s">
        <v>3657</v>
      </c>
      <c r="D16201" s="541" t="s">
        <v>27310</v>
      </c>
      <c r="E16201" s="549" t="s">
        <v>12625</v>
      </c>
      <c r="F16201" s="547">
        <v>95.329999999999998</v>
      </c>
    </row>
    <row r="16202" s="489" customFormat="1">
      <c r="B16202" s="546" t="s">
        <v>27311</v>
      </c>
      <c r="C16202" s="548" t="s">
        <v>3657</v>
      </c>
      <c r="D16202" s="541" t="s">
        <v>27312</v>
      </c>
      <c r="E16202" s="549" t="s">
        <v>12625</v>
      </c>
      <c r="F16202" s="547">
        <v>94.780000000000001</v>
      </c>
    </row>
    <row r="16203" s="489" customFormat="1">
      <c r="B16203" s="546" t="s">
        <v>27313</v>
      </c>
      <c r="C16203" s="548" t="s">
        <v>3657</v>
      </c>
      <c r="D16203" s="541" t="s">
        <v>27314</v>
      </c>
      <c r="E16203" s="549" t="s">
        <v>12625</v>
      </c>
      <c r="F16203" s="547">
        <v>122.65000000000001</v>
      </c>
    </row>
    <row r="16204" s="489" customFormat="1">
      <c r="B16204" s="546" t="s">
        <v>27315</v>
      </c>
      <c r="C16204" s="548" t="s">
        <v>3657</v>
      </c>
      <c r="D16204" s="541" t="s">
        <v>27316</v>
      </c>
      <c r="E16204" s="549" t="s">
        <v>12625</v>
      </c>
      <c r="F16204" s="547">
        <v>173.16</v>
      </c>
    </row>
    <row r="16205" s="489" customFormat="1">
      <c r="B16205" s="546" t="s">
        <v>27317</v>
      </c>
      <c r="C16205" s="548" t="s">
        <v>3657</v>
      </c>
      <c r="D16205" s="541" t="s">
        <v>27318</v>
      </c>
      <c r="E16205" s="549"/>
      <c r="F16205" s="547"/>
    </row>
    <row r="16206" s="489" customFormat="1">
      <c r="B16206" s="546" t="s">
        <v>27319</v>
      </c>
      <c r="C16206" s="548" t="s">
        <v>3657</v>
      </c>
      <c r="D16206" s="541" t="s">
        <v>27320</v>
      </c>
      <c r="E16206" s="549" t="s">
        <v>12625</v>
      </c>
      <c r="F16206" s="547">
        <v>92.060000000000002</v>
      </c>
    </row>
    <row r="16207" s="489" customFormat="1">
      <c r="B16207" s="546" t="s">
        <v>27321</v>
      </c>
      <c r="C16207" s="548" t="s">
        <v>3657</v>
      </c>
      <c r="D16207" s="541" t="s">
        <v>27322</v>
      </c>
      <c r="E16207" s="549" t="s">
        <v>12625</v>
      </c>
      <c r="F16207" s="547">
        <v>427.77999999999997</v>
      </c>
    </row>
    <row r="16208" s="489" customFormat="1">
      <c r="B16208" s="546" t="s">
        <v>27323</v>
      </c>
      <c r="C16208" s="548" t="s">
        <v>3657</v>
      </c>
      <c r="D16208" s="541" t="s">
        <v>27324</v>
      </c>
      <c r="E16208" s="549" t="s">
        <v>12625</v>
      </c>
      <c r="F16208" s="547">
        <v>281.05000000000001</v>
      </c>
    </row>
    <row r="16209" s="489" customFormat="1">
      <c r="B16209" s="546" t="s">
        <v>27325</v>
      </c>
      <c r="C16209" s="548" t="s">
        <v>3657</v>
      </c>
      <c r="D16209" s="541" t="s">
        <v>27326</v>
      </c>
      <c r="E16209" s="549"/>
      <c r="F16209" s="547"/>
    </row>
    <row r="16210" s="489" customFormat="1">
      <c r="B16210" s="546" t="s">
        <v>27327</v>
      </c>
      <c r="C16210" s="548" t="s">
        <v>3657</v>
      </c>
      <c r="D16210" s="541" t="s">
        <v>27328</v>
      </c>
      <c r="E16210" s="549" t="s">
        <v>143</v>
      </c>
      <c r="F16210" s="547">
        <v>8.7100000000000009</v>
      </c>
    </row>
    <row r="16211" s="489" customFormat="1">
      <c r="B16211" s="546" t="s">
        <v>27329</v>
      </c>
      <c r="C16211" s="548" t="s">
        <v>3657</v>
      </c>
      <c r="D16211" s="541" t="s">
        <v>27330</v>
      </c>
      <c r="E16211" s="549"/>
      <c r="F16211" s="547"/>
    </row>
    <row r="16212" s="489" customFormat="1">
      <c r="B16212" s="546" t="s">
        <v>27331</v>
      </c>
      <c r="C16212" s="548" t="s">
        <v>3657</v>
      </c>
      <c r="D16212" s="541" t="s">
        <v>27332</v>
      </c>
      <c r="E16212" s="549"/>
      <c r="F16212" s="547"/>
    </row>
    <row r="16213" s="489" customFormat="1">
      <c r="B16213" s="546" t="s">
        <v>27333</v>
      </c>
      <c r="C16213" s="548" t="s">
        <v>3657</v>
      </c>
      <c r="D16213" s="541" t="s">
        <v>27334</v>
      </c>
      <c r="E16213" s="549" t="s">
        <v>12625</v>
      </c>
      <c r="F16213" s="547">
        <v>53.560000000000002</v>
      </c>
    </row>
    <row r="16214" s="489" customFormat="1">
      <c r="B16214" s="546" t="s">
        <v>27335</v>
      </c>
      <c r="C16214" s="548" t="s">
        <v>3657</v>
      </c>
      <c r="D16214" s="541" t="s">
        <v>27336</v>
      </c>
      <c r="E16214" s="549" t="s">
        <v>12625</v>
      </c>
      <c r="F16214" s="547">
        <v>67.420000000000002</v>
      </c>
    </row>
    <row r="16215" s="489" customFormat="1">
      <c r="B16215" s="546" t="s">
        <v>27337</v>
      </c>
      <c r="C16215" s="548" t="s">
        <v>3657</v>
      </c>
      <c r="D16215" s="541" t="s">
        <v>27338</v>
      </c>
      <c r="E16215" s="549" t="s">
        <v>12625</v>
      </c>
      <c r="F16215" s="547">
        <v>81.280000000000001</v>
      </c>
    </row>
    <row r="16216" s="489" customFormat="1">
      <c r="B16216" s="546" t="s">
        <v>27339</v>
      </c>
      <c r="C16216" s="548" t="s">
        <v>3657</v>
      </c>
      <c r="D16216" s="541" t="s">
        <v>27340</v>
      </c>
      <c r="E16216" s="549" t="s">
        <v>12625</v>
      </c>
      <c r="F16216" s="547">
        <v>64.25</v>
      </c>
    </row>
    <row r="16217" s="489" customFormat="1">
      <c r="B16217" s="546" t="s">
        <v>27341</v>
      </c>
      <c r="C16217" s="548" t="s">
        <v>3657</v>
      </c>
      <c r="D16217" s="541" t="s">
        <v>27342</v>
      </c>
      <c r="E16217" s="549" t="s">
        <v>12625</v>
      </c>
      <c r="F16217" s="547">
        <v>79.540000000000006</v>
      </c>
    </row>
    <row r="16218" s="489" customFormat="1">
      <c r="B16218" s="546" t="s">
        <v>27343</v>
      </c>
      <c r="C16218" s="548" t="s">
        <v>3657</v>
      </c>
      <c r="D16218" s="541" t="s">
        <v>27344</v>
      </c>
      <c r="E16218" s="549" t="s">
        <v>12625</v>
      </c>
      <c r="F16218" s="547">
        <v>94.840000000000003</v>
      </c>
    </row>
    <row r="16219" s="489" customFormat="1">
      <c r="B16219" s="546" t="s">
        <v>27345</v>
      </c>
      <c r="C16219" s="548" t="s">
        <v>3657</v>
      </c>
      <c r="D16219" s="541" t="s">
        <v>27346</v>
      </c>
      <c r="E16219" s="549"/>
      <c r="F16219" s="547"/>
    </row>
    <row r="16220" s="489" customFormat="1">
      <c r="B16220" s="546" t="s">
        <v>27347</v>
      </c>
      <c r="C16220" s="548" t="s">
        <v>3657</v>
      </c>
      <c r="D16220" s="541" t="s">
        <v>27348</v>
      </c>
      <c r="E16220" s="549" t="s">
        <v>12625</v>
      </c>
      <c r="F16220" s="547">
        <v>38.100000000000001</v>
      </c>
    </row>
    <row r="16221" s="489" customFormat="1">
      <c r="B16221" s="546" t="s">
        <v>27349</v>
      </c>
      <c r="C16221" s="548" t="s">
        <v>3657</v>
      </c>
      <c r="D16221" s="541" t="s">
        <v>27350</v>
      </c>
      <c r="E16221" s="549" t="s">
        <v>12625</v>
      </c>
      <c r="F16221" s="547">
        <v>41.060000000000002</v>
      </c>
    </row>
    <row r="16222" s="489" customFormat="1">
      <c r="B16222" s="546" t="s">
        <v>27351</v>
      </c>
      <c r="C16222" s="548" t="s">
        <v>3657</v>
      </c>
      <c r="D16222" s="541" t="s">
        <v>27352</v>
      </c>
      <c r="E16222" s="549" t="s">
        <v>12625</v>
      </c>
      <c r="F16222" s="547">
        <v>44.020000000000003</v>
      </c>
    </row>
    <row r="16223" s="489" customFormat="1">
      <c r="B16223" s="546" t="s">
        <v>27353</v>
      </c>
      <c r="C16223" s="548" t="s">
        <v>3657</v>
      </c>
      <c r="D16223" s="541" t="s">
        <v>27354</v>
      </c>
      <c r="E16223" s="549"/>
      <c r="F16223" s="547"/>
    </row>
    <row r="16224" s="489" customFormat="1">
      <c r="B16224" s="546" t="s">
        <v>27355</v>
      </c>
      <c r="C16224" s="548" t="s">
        <v>3657</v>
      </c>
      <c r="D16224" s="541" t="s">
        <v>27356</v>
      </c>
      <c r="E16224" s="549" t="s">
        <v>12625</v>
      </c>
      <c r="F16224" s="547">
        <v>50.520000000000003</v>
      </c>
    </row>
    <row r="16225" s="489" customFormat="1">
      <c r="B16225" s="546" t="s">
        <v>27357</v>
      </c>
      <c r="C16225" s="548" t="s">
        <v>3657</v>
      </c>
      <c r="D16225" s="541" t="s">
        <v>27358</v>
      </c>
      <c r="E16225" s="549" t="s">
        <v>12625</v>
      </c>
      <c r="F16225" s="547">
        <v>53.479999999999997</v>
      </c>
    </row>
    <row r="16226" s="489" customFormat="1">
      <c r="B16226" s="546" t="s">
        <v>27359</v>
      </c>
      <c r="C16226" s="548" t="s">
        <v>3657</v>
      </c>
      <c r="D16226" s="541" t="s">
        <v>27360</v>
      </c>
      <c r="E16226" s="549" t="s">
        <v>12625</v>
      </c>
      <c r="F16226" s="547">
        <v>54.479999999999997</v>
      </c>
    </row>
    <row r="16227" s="489" customFormat="1">
      <c r="B16227" s="546" t="s">
        <v>27361</v>
      </c>
      <c r="C16227" s="548" t="s">
        <v>3657</v>
      </c>
      <c r="D16227" s="541" t="s">
        <v>27362</v>
      </c>
      <c r="E16227" s="549" t="s">
        <v>12625</v>
      </c>
      <c r="F16227" s="547">
        <v>57.439999999999998</v>
      </c>
    </row>
    <row r="16228" s="489" customFormat="1">
      <c r="B16228" s="546" t="s">
        <v>27363</v>
      </c>
      <c r="C16228" s="548" t="s">
        <v>3657</v>
      </c>
      <c r="D16228" s="541" t="s">
        <v>27364</v>
      </c>
      <c r="E16228" s="549" t="s">
        <v>12625</v>
      </c>
      <c r="F16228" s="547">
        <v>59.770000000000003</v>
      </c>
    </row>
    <row r="16229" s="489" customFormat="1">
      <c r="B16229" s="546" t="s">
        <v>27365</v>
      </c>
      <c r="C16229" s="548" t="s">
        <v>3657</v>
      </c>
      <c r="D16229" s="541" t="s">
        <v>27366</v>
      </c>
      <c r="E16229" s="549" t="s">
        <v>12625</v>
      </c>
      <c r="F16229" s="547">
        <v>62.729999999999997</v>
      </c>
    </row>
    <row r="16230" s="489" customFormat="1">
      <c r="B16230" s="546" t="s">
        <v>27367</v>
      </c>
      <c r="C16230" s="548" t="s">
        <v>3657</v>
      </c>
      <c r="D16230" s="541" t="s">
        <v>27368</v>
      </c>
      <c r="E16230" s="549"/>
      <c r="F16230" s="547"/>
    </row>
    <row r="16231" s="489" customFormat="1">
      <c r="B16231" s="546" t="s">
        <v>27369</v>
      </c>
      <c r="C16231" s="548" t="s">
        <v>3657</v>
      </c>
      <c r="D16231" s="541" t="s">
        <v>27370</v>
      </c>
      <c r="E16231" s="549" t="s">
        <v>12625</v>
      </c>
      <c r="F16231" s="547">
        <v>42.600000000000001</v>
      </c>
    </row>
    <row r="16232" s="489" customFormat="1">
      <c r="B16232" s="546" t="s">
        <v>27371</v>
      </c>
      <c r="C16232" s="548" t="s">
        <v>3657</v>
      </c>
      <c r="D16232" s="541" t="s">
        <v>27372</v>
      </c>
      <c r="E16232" s="549" t="s">
        <v>12625</v>
      </c>
      <c r="F16232" s="547">
        <v>45.560000000000002</v>
      </c>
    </row>
    <row r="16233" s="489" customFormat="1">
      <c r="B16233" s="546" t="s">
        <v>27373</v>
      </c>
      <c r="C16233" s="548" t="s">
        <v>3657</v>
      </c>
      <c r="D16233" s="541" t="s">
        <v>27374</v>
      </c>
      <c r="E16233" s="549" t="s">
        <v>12625</v>
      </c>
      <c r="F16233" s="547">
        <v>48.520000000000003</v>
      </c>
    </row>
    <row r="16234" s="489" customFormat="1">
      <c r="B16234" s="546" t="s">
        <v>27375</v>
      </c>
      <c r="C16234" s="548" t="s">
        <v>3657</v>
      </c>
      <c r="D16234" s="541" t="s">
        <v>27376</v>
      </c>
      <c r="E16234" s="549"/>
      <c r="F16234" s="547"/>
    </row>
    <row r="16235" s="489" customFormat="1">
      <c r="B16235" s="546" t="s">
        <v>27377</v>
      </c>
      <c r="C16235" s="548" t="s">
        <v>3657</v>
      </c>
      <c r="D16235" s="541" t="s">
        <v>27378</v>
      </c>
      <c r="E16235" s="549" t="s">
        <v>12625</v>
      </c>
      <c r="F16235" s="547">
        <v>53.759999999999998</v>
      </c>
    </row>
    <row r="16236" s="489" customFormat="1">
      <c r="B16236" s="546" t="s">
        <v>27379</v>
      </c>
      <c r="C16236" s="548" t="s">
        <v>3657</v>
      </c>
      <c r="D16236" s="541" t="s">
        <v>27380</v>
      </c>
      <c r="E16236" s="549" t="s">
        <v>12625</v>
      </c>
      <c r="F16236" s="547">
        <v>56.719999999999999</v>
      </c>
    </row>
    <row r="16237" s="489" customFormat="1">
      <c r="B16237" s="546" t="s">
        <v>27381</v>
      </c>
      <c r="C16237" s="548" t="s">
        <v>3657</v>
      </c>
      <c r="D16237" s="541" t="s">
        <v>27382</v>
      </c>
      <c r="E16237" s="549" t="s">
        <v>12625</v>
      </c>
      <c r="F16237" s="547">
        <v>57.719999999999999</v>
      </c>
    </row>
    <row r="16238" s="489" customFormat="1">
      <c r="B16238" s="546" t="s">
        <v>27383</v>
      </c>
      <c r="C16238" s="548" t="s">
        <v>3657</v>
      </c>
      <c r="D16238" s="541" t="s">
        <v>27384</v>
      </c>
      <c r="E16238" s="549" t="s">
        <v>12625</v>
      </c>
      <c r="F16238" s="547">
        <v>60.68</v>
      </c>
    </row>
    <row r="16239" s="489" customFormat="1">
      <c r="B16239" s="546" t="s">
        <v>27385</v>
      </c>
      <c r="C16239" s="548" t="s">
        <v>3657</v>
      </c>
      <c r="D16239" s="541" t="s">
        <v>27386</v>
      </c>
      <c r="E16239" s="549" t="s">
        <v>12625</v>
      </c>
      <c r="F16239" s="547">
        <v>63.009999999999998</v>
      </c>
    </row>
    <row r="16240" s="489" customFormat="1">
      <c r="B16240" s="546" t="s">
        <v>27387</v>
      </c>
      <c r="C16240" s="548" t="s">
        <v>3657</v>
      </c>
      <c r="D16240" s="541" t="s">
        <v>27388</v>
      </c>
      <c r="E16240" s="549" t="s">
        <v>12625</v>
      </c>
      <c r="F16240" s="547">
        <v>65.969999999999999</v>
      </c>
    </row>
    <row r="16241" s="489" customFormat="1">
      <c r="B16241" s="546" t="s">
        <v>27389</v>
      </c>
      <c r="C16241" s="548" t="s">
        <v>3657</v>
      </c>
      <c r="D16241" s="541" t="s">
        <v>27390</v>
      </c>
      <c r="E16241" s="549"/>
      <c r="F16241" s="547"/>
    </row>
    <row r="16242" s="489" customFormat="1">
      <c r="B16242" s="546" t="s">
        <v>27391</v>
      </c>
      <c r="C16242" s="548" t="s">
        <v>3657</v>
      </c>
      <c r="D16242" s="541" t="s">
        <v>27392</v>
      </c>
      <c r="E16242" s="549" t="s">
        <v>12625</v>
      </c>
      <c r="F16242" s="547">
        <v>47.07</v>
      </c>
    </row>
    <row r="16243" s="489" customFormat="1">
      <c r="B16243" s="546" t="s">
        <v>27393</v>
      </c>
      <c r="C16243" s="548" t="s">
        <v>3657</v>
      </c>
      <c r="D16243" s="541" t="s">
        <v>27394</v>
      </c>
      <c r="E16243" s="549" t="s">
        <v>12625</v>
      </c>
      <c r="F16243" s="547">
        <v>55.189999999999998</v>
      </c>
    </row>
    <row r="16244" s="489" customFormat="1">
      <c r="B16244" s="546" t="s">
        <v>27395</v>
      </c>
      <c r="C16244" s="548" t="s">
        <v>3657</v>
      </c>
      <c r="D16244" s="541" t="s">
        <v>16404</v>
      </c>
      <c r="E16244" s="549"/>
      <c r="F16244" s="547"/>
    </row>
    <row r="16245" s="489" customFormat="1">
      <c r="B16245" s="546" t="s">
        <v>27396</v>
      </c>
      <c r="C16245" s="548" t="s">
        <v>3657</v>
      </c>
      <c r="D16245" s="541" t="s">
        <v>27397</v>
      </c>
      <c r="E16245" s="549" t="s">
        <v>12625</v>
      </c>
      <c r="F16245" s="547">
        <v>302.92000000000002</v>
      </c>
    </row>
    <row r="16246" s="489" customFormat="1">
      <c r="B16246" s="546" t="s">
        <v>27398</v>
      </c>
      <c r="C16246" s="548" t="s">
        <v>3657</v>
      </c>
      <c r="D16246" s="541" t="s">
        <v>16344</v>
      </c>
      <c r="E16246" s="549"/>
      <c r="F16246" s="547"/>
    </row>
    <row r="16247" s="489" customFormat="1">
      <c r="B16247" s="546" t="s">
        <v>27399</v>
      </c>
      <c r="C16247" s="548" t="s">
        <v>3657</v>
      </c>
      <c r="D16247" s="541" t="s">
        <v>27400</v>
      </c>
      <c r="E16247" s="549" t="s">
        <v>12625</v>
      </c>
      <c r="F16247" s="547">
        <v>67.120000000000005</v>
      </c>
    </row>
    <row r="16248" s="489" customFormat="1">
      <c r="B16248" s="546" t="s">
        <v>27401</v>
      </c>
      <c r="C16248" s="548" t="s">
        <v>3657</v>
      </c>
      <c r="D16248" s="541" t="s">
        <v>27402</v>
      </c>
      <c r="E16248" s="549" t="s">
        <v>12625</v>
      </c>
      <c r="F16248" s="547">
        <v>60.549999999999997</v>
      </c>
    </row>
    <row r="16249" s="489" customFormat="1">
      <c r="B16249" s="546" t="s">
        <v>27403</v>
      </c>
      <c r="C16249" s="548" t="s">
        <v>3657</v>
      </c>
      <c r="D16249" s="541" t="s">
        <v>27404</v>
      </c>
      <c r="E16249" s="549" t="s">
        <v>12625</v>
      </c>
      <c r="F16249" s="547">
        <v>53.670000000000002</v>
      </c>
    </row>
    <row r="16250" s="489" customFormat="1">
      <c r="B16250" s="546" t="s">
        <v>27405</v>
      </c>
      <c r="C16250" s="548" t="s">
        <v>3657</v>
      </c>
      <c r="D16250" s="541" t="s">
        <v>27406</v>
      </c>
      <c r="E16250" s="549"/>
      <c r="F16250" s="547"/>
    </row>
    <row r="16251" s="489" customFormat="1">
      <c r="B16251" s="546" t="s">
        <v>27407</v>
      </c>
      <c r="C16251" s="548" t="s">
        <v>3657</v>
      </c>
      <c r="D16251" s="541" t="s">
        <v>27408</v>
      </c>
      <c r="E16251" s="549" t="s">
        <v>12625</v>
      </c>
      <c r="F16251" s="547">
        <v>95.5</v>
      </c>
    </row>
    <row r="16252" s="489" customFormat="1">
      <c r="B16252" s="546" t="s">
        <v>27409</v>
      </c>
      <c r="C16252" s="548" t="s">
        <v>3657</v>
      </c>
      <c r="D16252" s="541" t="s">
        <v>27410</v>
      </c>
      <c r="E16252" s="549" t="s">
        <v>12625</v>
      </c>
      <c r="F16252" s="547">
        <v>421.19999999999999</v>
      </c>
    </row>
    <row r="16253" s="489" customFormat="1">
      <c r="B16253" s="546" t="s">
        <v>27411</v>
      </c>
      <c r="C16253" s="548" t="s">
        <v>3657</v>
      </c>
      <c r="D16253" s="541" t="s">
        <v>27412</v>
      </c>
      <c r="E16253" s="549" t="s">
        <v>12625</v>
      </c>
      <c r="F16253" s="547">
        <v>505.20999999999998</v>
      </c>
    </row>
    <row r="16254" s="489" customFormat="1">
      <c r="B16254" s="546" t="s">
        <v>27413</v>
      </c>
      <c r="C16254" s="548" t="s">
        <v>3657</v>
      </c>
      <c r="D16254" s="541" t="s">
        <v>27414</v>
      </c>
      <c r="E16254" s="549"/>
      <c r="F16254" s="547"/>
    </row>
    <row r="16255" s="489" customFormat="1">
      <c r="B16255" s="546" t="s">
        <v>27415</v>
      </c>
      <c r="C16255" s="548" t="s">
        <v>3657</v>
      </c>
      <c r="D16255" s="541" t="s">
        <v>27416</v>
      </c>
      <c r="E16255" s="549" t="s">
        <v>12625</v>
      </c>
      <c r="F16255" s="547">
        <v>107.09999999999999</v>
      </c>
    </row>
    <row r="16256" s="489" customFormat="1">
      <c r="B16256" s="546" t="s">
        <v>27417</v>
      </c>
      <c r="C16256" s="548" t="s">
        <v>3657</v>
      </c>
      <c r="D16256" s="541" t="s">
        <v>27418</v>
      </c>
      <c r="E16256" s="549" t="s">
        <v>12625</v>
      </c>
      <c r="F16256" s="547">
        <v>128.24000000000001</v>
      </c>
    </row>
    <row r="16257" s="489" customFormat="1">
      <c r="B16257" s="546" t="s">
        <v>27419</v>
      </c>
      <c r="C16257" s="548" t="s">
        <v>3657</v>
      </c>
      <c r="D16257" s="541" t="s">
        <v>27420</v>
      </c>
      <c r="E16257" s="549" t="s">
        <v>12625</v>
      </c>
      <c r="F16257" s="547">
        <v>127.25</v>
      </c>
    </row>
    <row r="16258" s="489" customFormat="1">
      <c r="B16258" s="546" t="s">
        <v>27421</v>
      </c>
      <c r="C16258" s="548" t="s">
        <v>3657</v>
      </c>
      <c r="D16258" s="541" t="s">
        <v>27422</v>
      </c>
      <c r="E16258" s="549"/>
      <c r="F16258" s="547"/>
    </row>
    <row r="16259" s="489" customFormat="1">
      <c r="B16259" s="546" t="s">
        <v>27423</v>
      </c>
      <c r="C16259" s="548" t="s">
        <v>3657</v>
      </c>
      <c r="D16259" s="541" t="s">
        <v>27424</v>
      </c>
      <c r="E16259" s="549" t="s">
        <v>12625</v>
      </c>
      <c r="F16259" s="547">
        <v>91.049999999999997</v>
      </c>
    </row>
    <row r="16260" s="489" customFormat="1">
      <c r="B16260" s="546" t="s">
        <v>27425</v>
      </c>
      <c r="C16260" s="548" t="s">
        <v>3657</v>
      </c>
      <c r="D16260" s="541" t="s">
        <v>27426</v>
      </c>
      <c r="E16260" s="549" t="s">
        <v>12625</v>
      </c>
      <c r="F16260" s="547">
        <v>88.310000000000002</v>
      </c>
    </row>
    <row r="16261" s="489" customFormat="1">
      <c r="B16261" s="546" t="s">
        <v>27427</v>
      </c>
      <c r="C16261" s="548" t="s">
        <v>3657</v>
      </c>
      <c r="D16261" s="541" t="s">
        <v>27428</v>
      </c>
      <c r="E16261" s="549" t="s">
        <v>12625</v>
      </c>
      <c r="F16261" s="547">
        <v>174.62</v>
      </c>
    </row>
    <row r="16262" s="489" customFormat="1">
      <c r="B16262" s="546" t="s">
        <v>27429</v>
      </c>
      <c r="C16262" s="548" t="s">
        <v>3657</v>
      </c>
      <c r="D16262" s="541" t="s">
        <v>27430</v>
      </c>
      <c r="E16262" s="549" t="s">
        <v>12625</v>
      </c>
      <c r="F16262" s="547">
        <v>659.80999999999995</v>
      </c>
    </row>
    <row r="16263" s="489" customFormat="1">
      <c r="B16263" s="546" t="s">
        <v>27431</v>
      </c>
      <c r="C16263" s="548" t="s">
        <v>3657</v>
      </c>
      <c r="D16263" s="541" t="s">
        <v>27432</v>
      </c>
      <c r="E16263" s="549"/>
      <c r="F16263" s="547"/>
    </row>
    <row r="16264" s="489" customFormat="1">
      <c r="B16264" s="546" t="s">
        <v>27433</v>
      </c>
      <c r="C16264" s="548" t="s">
        <v>3657</v>
      </c>
      <c r="D16264" s="541" t="s">
        <v>27434</v>
      </c>
      <c r="E16264" s="549" t="s">
        <v>12625</v>
      </c>
      <c r="F16264" s="547">
        <v>98.430000000000007</v>
      </c>
    </row>
    <row r="16265" s="489" customFormat="1">
      <c r="B16265" s="546" t="s">
        <v>27435</v>
      </c>
      <c r="C16265" s="548" t="s">
        <v>3657</v>
      </c>
      <c r="D16265" s="541" t="s">
        <v>27436</v>
      </c>
      <c r="E16265" s="549"/>
      <c r="F16265" s="547"/>
    </row>
    <row r="16266" s="489" customFormat="1">
      <c r="B16266" s="546" t="s">
        <v>27437</v>
      </c>
      <c r="C16266" s="548" t="s">
        <v>3657</v>
      </c>
      <c r="D16266" s="541" t="s">
        <v>27438</v>
      </c>
      <c r="E16266" s="549" t="s">
        <v>12625</v>
      </c>
      <c r="F16266" s="547">
        <v>61.030000000000001</v>
      </c>
    </row>
    <row r="16267" s="489" customFormat="1">
      <c r="B16267" s="546" t="s">
        <v>27439</v>
      </c>
      <c r="C16267" s="548" t="s">
        <v>3657</v>
      </c>
      <c r="D16267" s="541" t="s">
        <v>27440</v>
      </c>
      <c r="E16267" s="549" t="s">
        <v>12625</v>
      </c>
      <c r="F16267" s="547">
        <v>79.859999999999999</v>
      </c>
    </row>
    <row r="16268" s="489" customFormat="1">
      <c r="B16268" s="546" t="s">
        <v>27441</v>
      </c>
      <c r="C16268" s="548" t="s">
        <v>3657</v>
      </c>
      <c r="D16268" s="541" t="s">
        <v>27442</v>
      </c>
      <c r="E16268" s="549" t="s">
        <v>12625</v>
      </c>
      <c r="F16268" s="547">
        <v>116.86</v>
      </c>
    </row>
    <row r="16269" s="489" customFormat="1">
      <c r="B16269" s="546" t="s">
        <v>27443</v>
      </c>
      <c r="C16269" s="548" t="s">
        <v>3657</v>
      </c>
      <c r="D16269" s="541" t="s">
        <v>27444</v>
      </c>
      <c r="E16269" s="549" t="s">
        <v>12625</v>
      </c>
      <c r="F16269" s="547">
        <v>107.38</v>
      </c>
    </row>
    <row r="16270" s="489" customFormat="1">
      <c r="B16270" s="546" t="s">
        <v>27445</v>
      </c>
      <c r="C16270" s="548" t="s">
        <v>3657</v>
      </c>
      <c r="D16270" s="541" t="s">
        <v>27446</v>
      </c>
      <c r="E16270" s="549" t="s">
        <v>12625</v>
      </c>
      <c r="F16270" s="547">
        <v>122.33</v>
      </c>
    </row>
    <row r="16271" s="489" customFormat="1">
      <c r="B16271" s="546" t="s">
        <v>27447</v>
      </c>
      <c r="C16271" s="548" t="s">
        <v>3657</v>
      </c>
      <c r="D16271" s="541" t="s">
        <v>27448</v>
      </c>
      <c r="E16271" s="549" t="s">
        <v>12625</v>
      </c>
      <c r="F16271" s="547">
        <v>1.6100000000000001</v>
      </c>
    </row>
    <row r="16272" s="489" customFormat="1">
      <c r="B16272" s="546" t="s">
        <v>27449</v>
      </c>
      <c r="C16272" s="548" t="s">
        <v>3657</v>
      </c>
      <c r="D16272" s="541" t="s">
        <v>27450</v>
      </c>
      <c r="E16272" s="549" t="s">
        <v>12625</v>
      </c>
      <c r="F16272" s="547">
        <v>1.6299999999999999</v>
      </c>
    </row>
    <row r="16273" s="489" customFormat="1">
      <c r="B16273" s="546" t="s">
        <v>27451</v>
      </c>
      <c r="C16273" s="548" t="s">
        <v>3657</v>
      </c>
      <c r="D16273" s="541" t="s">
        <v>27452</v>
      </c>
      <c r="E16273" s="549"/>
      <c r="F16273" s="547"/>
    </row>
    <row r="16274" s="489" customFormat="1">
      <c r="B16274" s="546" t="s">
        <v>27453</v>
      </c>
      <c r="C16274" s="548" t="s">
        <v>3657</v>
      </c>
      <c r="D16274" s="541" t="s">
        <v>27454</v>
      </c>
      <c r="E16274" s="549" t="s">
        <v>12625</v>
      </c>
      <c r="F16274" s="547">
        <v>179.11000000000001</v>
      </c>
    </row>
    <row r="16275" s="489" customFormat="1">
      <c r="B16275" s="546" t="s">
        <v>27455</v>
      </c>
      <c r="C16275" s="548" t="s">
        <v>3657</v>
      </c>
      <c r="D16275" s="541" t="s">
        <v>27456</v>
      </c>
      <c r="E16275" s="549" t="s">
        <v>12625</v>
      </c>
      <c r="F16275" s="547">
        <v>46.090000000000003</v>
      </c>
    </row>
    <row r="16276" s="489" customFormat="1">
      <c r="B16276" s="546" t="s">
        <v>27457</v>
      </c>
      <c r="C16276" s="548" t="s">
        <v>3657</v>
      </c>
      <c r="D16276" s="541" t="s">
        <v>16598</v>
      </c>
      <c r="E16276" s="549"/>
      <c r="F16276" s="547"/>
    </row>
    <row r="16277" s="489" customFormat="1">
      <c r="B16277" s="546" t="s">
        <v>27458</v>
      </c>
      <c r="C16277" s="548" t="s">
        <v>3657</v>
      </c>
      <c r="D16277" s="541" t="s">
        <v>27459</v>
      </c>
      <c r="E16277" s="549" t="s">
        <v>143</v>
      </c>
      <c r="F16277" s="547">
        <v>27.460000000000001</v>
      </c>
    </row>
    <row r="16278" s="489" customFormat="1">
      <c r="B16278" s="546" t="s">
        <v>27460</v>
      </c>
      <c r="C16278" s="548" t="s">
        <v>3657</v>
      </c>
      <c r="D16278" s="541" t="s">
        <v>27461</v>
      </c>
      <c r="E16278" s="549"/>
      <c r="F16278" s="547"/>
    </row>
    <row r="16279" s="489" customFormat="1">
      <c r="B16279" s="546" t="s">
        <v>27462</v>
      </c>
      <c r="C16279" s="548" t="s">
        <v>3657</v>
      </c>
      <c r="D16279" s="541" t="s">
        <v>27463</v>
      </c>
      <c r="E16279" s="549" t="s">
        <v>143</v>
      </c>
      <c r="F16279" s="547">
        <v>32</v>
      </c>
    </row>
    <row r="16280" s="489" customFormat="1">
      <c r="B16280" s="546" t="s">
        <v>27464</v>
      </c>
      <c r="C16280" s="548" t="s">
        <v>3657</v>
      </c>
      <c r="D16280" s="541" t="s">
        <v>27465</v>
      </c>
      <c r="E16280" s="549" t="s">
        <v>143</v>
      </c>
      <c r="F16280" s="547">
        <v>32.299999999999997</v>
      </c>
    </row>
    <row r="16281" s="489" customFormat="1">
      <c r="B16281" s="546" t="s">
        <v>27466</v>
      </c>
      <c r="C16281" s="548" t="s">
        <v>3657</v>
      </c>
      <c r="D16281" s="541" t="s">
        <v>27467</v>
      </c>
      <c r="E16281" s="549" t="s">
        <v>143</v>
      </c>
      <c r="F16281" s="547">
        <v>48.829999999999998</v>
      </c>
    </row>
    <row r="16282" s="489" customFormat="1">
      <c r="B16282" s="546" t="s">
        <v>27468</v>
      </c>
      <c r="C16282" s="548" t="s">
        <v>3657</v>
      </c>
      <c r="D16282" s="541" t="s">
        <v>27469</v>
      </c>
      <c r="E16282" s="549"/>
      <c r="F16282" s="547"/>
    </row>
    <row r="16283" s="489" customFormat="1">
      <c r="B16283" s="546" t="s">
        <v>27470</v>
      </c>
      <c r="C16283" s="548" t="s">
        <v>3657</v>
      </c>
      <c r="D16283" s="541" t="s">
        <v>27471</v>
      </c>
      <c r="E16283" s="549" t="s">
        <v>143</v>
      </c>
      <c r="F16283" s="547">
        <v>14.710000000000001</v>
      </c>
    </row>
    <row r="16284" s="489" customFormat="1">
      <c r="B16284" s="546" t="s">
        <v>27472</v>
      </c>
      <c r="C16284" s="548" t="s">
        <v>3657</v>
      </c>
      <c r="D16284" s="541" t="s">
        <v>27473</v>
      </c>
      <c r="E16284" s="549" t="s">
        <v>143</v>
      </c>
      <c r="F16284" s="547">
        <v>14.949999999999999</v>
      </c>
    </row>
    <row r="16285" s="489" customFormat="1">
      <c r="B16285" s="546" t="s">
        <v>27474</v>
      </c>
      <c r="C16285" s="548" t="s">
        <v>3657</v>
      </c>
      <c r="D16285" s="541" t="s">
        <v>27475</v>
      </c>
      <c r="E16285" s="549"/>
      <c r="F16285" s="547"/>
    </row>
    <row r="16286" s="489" customFormat="1">
      <c r="B16286" s="546" t="s">
        <v>27476</v>
      </c>
      <c r="C16286" s="548" t="s">
        <v>3657</v>
      </c>
      <c r="D16286" s="541" t="s">
        <v>27477</v>
      </c>
      <c r="E16286" s="549" t="s">
        <v>12625</v>
      </c>
      <c r="F16286" s="547">
        <v>426.95999999999998</v>
      </c>
    </row>
    <row r="16287" s="489" customFormat="1">
      <c r="B16287" s="546" t="s">
        <v>27478</v>
      </c>
      <c r="C16287" s="548" t="s">
        <v>3657</v>
      </c>
      <c r="D16287" s="541" t="s">
        <v>27479</v>
      </c>
      <c r="E16287" s="549" t="s">
        <v>12625</v>
      </c>
      <c r="F16287" s="547">
        <v>505.48000000000002</v>
      </c>
    </row>
    <row r="16288" s="489" customFormat="1">
      <c r="B16288" s="546" t="s">
        <v>27480</v>
      </c>
      <c r="C16288" s="548" t="s">
        <v>3657</v>
      </c>
      <c r="D16288" s="541" t="s">
        <v>27481</v>
      </c>
      <c r="E16288" s="549" t="s">
        <v>12625</v>
      </c>
      <c r="F16288" s="547">
        <v>149.11000000000001</v>
      </c>
    </row>
    <row r="16289" s="489" customFormat="1">
      <c r="B16289" s="546" t="s">
        <v>27482</v>
      </c>
      <c r="C16289" s="548" t="s">
        <v>3657</v>
      </c>
      <c r="D16289" s="541" t="s">
        <v>27483</v>
      </c>
      <c r="E16289" s="549" t="s">
        <v>12625</v>
      </c>
      <c r="F16289" s="547">
        <v>139.37</v>
      </c>
    </row>
    <row r="16290" s="489" customFormat="1">
      <c r="B16290" s="546" t="s">
        <v>27484</v>
      </c>
      <c r="C16290" s="548" t="s">
        <v>3657</v>
      </c>
      <c r="D16290" s="541" t="s">
        <v>27485</v>
      </c>
      <c r="E16290" s="549"/>
      <c r="F16290" s="547"/>
    </row>
    <row r="16291" s="489" customFormat="1">
      <c r="B16291" s="546" t="s">
        <v>27486</v>
      </c>
      <c r="C16291" s="548" t="s">
        <v>3657</v>
      </c>
      <c r="D16291" s="541" t="s">
        <v>27487</v>
      </c>
      <c r="E16291" s="549" t="s">
        <v>12625</v>
      </c>
      <c r="F16291" s="547">
        <v>426.95999999999998</v>
      </c>
    </row>
    <row r="16292" s="489" customFormat="1">
      <c r="B16292" s="546" t="s">
        <v>27488</v>
      </c>
      <c r="C16292" s="548" t="s">
        <v>3657</v>
      </c>
      <c r="D16292" s="541" t="s">
        <v>27489</v>
      </c>
      <c r="E16292" s="549" t="s">
        <v>12625</v>
      </c>
      <c r="F16292" s="547">
        <v>505.48000000000002</v>
      </c>
    </row>
    <row r="16293" s="489" customFormat="1">
      <c r="B16293" s="546" t="s">
        <v>27490</v>
      </c>
      <c r="C16293" s="548" t="s">
        <v>3657</v>
      </c>
      <c r="D16293" s="541" t="s">
        <v>27491</v>
      </c>
      <c r="E16293" s="549" t="s">
        <v>12625</v>
      </c>
      <c r="F16293" s="547">
        <v>149.11000000000001</v>
      </c>
    </row>
    <row r="16294" s="489" customFormat="1">
      <c r="B16294" s="546" t="s">
        <v>27492</v>
      </c>
      <c r="C16294" s="548" t="s">
        <v>3657</v>
      </c>
      <c r="D16294" s="541" t="s">
        <v>16624</v>
      </c>
      <c r="E16294" s="549"/>
      <c r="F16294" s="547"/>
    </row>
    <row r="16295" s="489" customFormat="1">
      <c r="B16295" s="546" t="s">
        <v>27493</v>
      </c>
      <c r="C16295" s="548" t="s">
        <v>3657</v>
      </c>
      <c r="D16295" s="541" t="s">
        <v>27494</v>
      </c>
      <c r="E16295" s="549" t="s">
        <v>143</v>
      </c>
      <c r="F16295" s="547">
        <v>46.390000000000001</v>
      </c>
    </row>
    <row r="16296" s="489" customFormat="1">
      <c r="B16296" s="546" t="s">
        <v>27495</v>
      </c>
      <c r="C16296" s="548" t="s">
        <v>3657</v>
      </c>
      <c r="D16296" s="541" t="s">
        <v>27496</v>
      </c>
      <c r="E16296" s="549" t="s">
        <v>143</v>
      </c>
      <c r="F16296" s="547">
        <v>55.509999999999998</v>
      </c>
    </row>
    <row r="16297" s="489" customFormat="1">
      <c r="B16297" s="546" t="s">
        <v>27497</v>
      </c>
      <c r="C16297" s="548" t="s">
        <v>3657</v>
      </c>
      <c r="D16297" s="541" t="s">
        <v>27498</v>
      </c>
      <c r="E16297" s="549" t="s">
        <v>143</v>
      </c>
      <c r="F16297" s="547">
        <v>71.930000000000007</v>
      </c>
    </row>
    <row r="16298" s="489" customFormat="1">
      <c r="B16298" s="546" t="s">
        <v>27499</v>
      </c>
      <c r="C16298" s="548" t="s">
        <v>3657</v>
      </c>
      <c r="D16298" s="541" t="s">
        <v>27500</v>
      </c>
      <c r="E16298" s="549" t="s">
        <v>143</v>
      </c>
      <c r="F16298" s="547">
        <v>79.950000000000003</v>
      </c>
    </row>
    <row r="16299" s="489" customFormat="1">
      <c r="B16299" s="546" t="s">
        <v>27501</v>
      </c>
      <c r="C16299" s="548" t="s">
        <v>3657</v>
      </c>
      <c r="D16299" s="541" t="s">
        <v>27502</v>
      </c>
      <c r="E16299" s="549" t="s">
        <v>143</v>
      </c>
      <c r="F16299" s="547">
        <v>117.98999999999999</v>
      </c>
    </row>
    <row r="16300" s="489" customFormat="1">
      <c r="B16300" s="546" t="s">
        <v>27503</v>
      </c>
      <c r="C16300" s="548" t="s">
        <v>3657</v>
      </c>
      <c r="D16300" s="541" t="s">
        <v>27504</v>
      </c>
      <c r="E16300" s="549" t="s">
        <v>143</v>
      </c>
      <c r="F16300" s="547">
        <v>185.06999999999999</v>
      </c>
    </row>
    <row r="16301" s="489" customFormat="1">
      <c r="B16301" s="546" t="s">
        <v>27505</v>
      </c>
      <c r="C16301" s="548" t="s">
        <v>3657</v>
      </c>
      <c r="D16301" s="541" t="s">
        <v>27506</v>
      </c>
      <c r="E16301" s="549" t="s">
        <v>143</v>
      </c>
      <c r="F16301" s="547">
        <v>269.20999999999998</v>
      </c>
    </row>
    <row r="16302" s="489" customFormat="1">
      <c r="B16302" s="546" t="s">
        <v>27507</v>
      </c>
      <c r="C16302" s="548" t="s">
        <v>3657</v>
      </c>
      <c r="D16302" s="541" t="s">
        <v>27508</v>
      </c>
      <c r="E16302" s="549"/>
      <c r="F16302" s="547"/>
    </row>
    <row r="16303" s="489" customFormat="1">
      <c r="B16303" s="546" t="s">
        <v>27509</v>
      </c>
      <c r="C16303" s="548" t="s">
        <v>3657</v>
      </c>
      <c r="D16303" s="541" t="s">
        <v>27510</v>
      </c>
      <c r="E16303" s="549" t="s">
        <v>12626</v>
      </c>
      <c r="F16303" s="547">
        <v>17.559999999999999</v>
      </c>
    </row>
    <row r="16304" s="489" customFormat="1">
      <c r="B16304" s="546" t="s">
        <v>27511</v>
      </c>
      <c r="C16304" s="548" t="s">
        <v>3657</v>
      </c>
      <c r="D16304" s="541" t="s">
        <v>27512</v>
      </c>
      <c r="E16304" s="549"/>
      <c r="F16304" s="547"/>
    </row>
    <row r="16305" s="489" customFormat="1">
      <c r="B16305" s="546" t="s">
        <v>27513</v>
      </c>
      <c r="C16305" s="548" t="s">
        <v>3657</v>
      </c>
      <c r="D16305" s="541" t="s">
        <v>27514</v>
      </c>
      <c r="E16305" s="549"/>
      <c r="F16305" s="547"/>
    </row>
    <row r="16306" s="489" customFormat="1">
      <c r="B16306" s="546" t="s">
        <v>27515</v>
      </c>
      <c r="C16306" s="548" t="s">
        <v>3657</v>
      </c>
      <c r="D16306" s="541" t="s">
        <v>27516</v>
      </c>
      <c r="E16306" s="549" t="s">
        <v>12625</v>
      </c>
      <c r="F16306" s="547">
        <v>457.06</v>
      </c>
    </row>
    <row r="16307" s="489" customFormat="1">
      <c r="B16307" s="546" t="s">
        <v>27517</v>
      </c>
      <c r="C16307" s="548" t="s">
        <v>3657</v>
      </c>
      <c r="D16307" s="541" t="s">
        <v>27518</v>
      </c>
      <c r="E16307" s="549" t="s">
        <v>12625</v>
      </c>
      <c r="F16307" s="547">
        <v>473.11000000000001</v>
      </c>
    </row>
    <row r="16308" s="489" customFormat="1">
      <c r="B16308" s="546" t="s">
        <v>27519</v>
      </c>
      <c r="C16308" s="548" t="s">
        <v>3657</v>
      </c>
      <c r="D16308" s="541" t="s">
        <v>27520</v>
      </c>
      <c r="E16308" s="549" t="s">
        <v>12625</v>
      </c>
      <c r="F16308" s="547">
        <v>449.35000000000002</v>
      </c>
    </row>
    <row r="16309" s="489" customFormat="1">
      <c r="B16309" s="546" t="s">
        <v>27521</v>
      </c>
      <c r="C16309" s="548" t="s">
        <v>3657</v>
      </c>
      <c r="D16309" s="541" t="s">
        <v>27522</v>
      </c>
      <c r="E16309" s="549" t="s">
        <v>12625</v>
      </c>
      <c r="F16309" s="547">
        <v>442.06</v>
      </c>
    </row>
    <row r="16310" s="489" customFormat="1">
      <c r="B16310" s="546" t="s">
        <v>27523</v>
      </c>
      <c r="C16310" s="548" t="s">
        <v>3657</v>
      </c>
      <c r="D16310" s="541" t="s">
        <v>27524</v>
      </c>
      <c r="E16310" s="549" t="s">
        <v>12625</v>
      </c>
      <c r="F16310" s="547">
        <v>630.11000000000001</v>
      </c>
    </row>
    <row r="16311" s="489" customFormat="1">
      <c r="B16311" s="546" t="s">
        <v>27525</v>
      </c>
      <c r="C16311" s="548" t="s">
        <v>3657</v>
      </c>
      <c r="D16311" s="541" t="s">
        <v>27526</v>
      </c>
      <c r="E16311" s="549" t="s">
        <v>12625</v>
      </c>
      <c r="F16311" s="547">
        <v>929.35000000000002</v>
      </c>
    </row>
    <row r="16312" s="489" customFormat="1">
      <c r="B16312" s="546" t="s">
        <v>27527</v>
      </c>
      <c r="C16312" s="548" t="s">
        <v>3657</v>
      </c>
      <c r="D16312" s="541" t="s">
        <v>27528</v>
      </c>
      <c r="E16312" s="549" t="s">
        <v>12625</v>
      </c>
      <c r="F16312" s="547">
        <v>554.38999999999999</v>
      </c>
    </row>
    <row r="16313" s="489" customFormat="1">
      <c r="B16313" s="546" t="s">
        <v>27529</v>
      </c>
      <c r="C16313" s="548" t="s">
        <v>3657</v>
      </c>
      <c r="D16313" s="541" t="s">
        <v>27530</v>
      </c>
      <c r="E16313" s="549" t="s">
        <v>12625</v>
      </c>
      <c r="F16313" s="547">
        <v>1121.01</v>
      </c>
    </row>
    <row r="16314" s="489" customFormat="1">
      <c r="B16314" s="546" t="s">
        <v>27531</v>
      </c>
      <c r="C16314" s="548" t="s">
        <v>3657</v>
      </c>
      <c r="D16314" s="541" t="s">
        <v>27532</v>
      </c>
      <c r="E16314" s="549" t="s">
        <v>12625</v>
      </c>
      <c r="F16314" s="547">
        <v>1244.0699999999999</v>
      </c>
    </row>
    <row r="16315" s="489" customFormat="1">
      <c r="B16315" s="546" t="s">
        <v>27533</v>
      </c>
      <c r="C16315" s="548" t="s">
        <v>3657</v>
      </c>
      <c r="D16315" s="541" t="s">
        <v>27534</v>
      </c>
      <c r="E16315" s="549" t="s">
        <v>12625</v>
      </c>
      <c r="F16315" s="547">
        <v>680.60000000000002</v>
      </c>
    </row>
    <row r="16316" s="489" customFormat="1">
      <c r="B16316" s="546" t="s">
        <v>27535</v>
      </c>
      <c r="C16316" s="548" t="s">
        <v>3657</v>
      </c>
      <c r="D16316" s="541" t="s">
        <v>27536</v>
      </c>
      <c r="E16316" s="549" t="s">
        <v>12625</v>
      </c>
      <c r="F16316" s="547">
        <v>1232.24</v>
      </c>
    </row>
    <row r="16317" s="489" customFormat="1">
      <c r="B16317" s="546" t="s">
        <v>27537</v>
      </c>
      <c r="C16317" s="548" t="s">
        <v>3657</v>
      </c>
      <c r="D16317" s="541" t="s">
        <v>27538</v>
      </c>
      <c r="E16317" s="549" t="s">
        <v>12625</v>
      </c>
      <c r="F16317" s="547">
        <v>1343.6700000000001</v>
      </c>
    </row>
    <row r="16318" s="489" customFormat="1">
      <c r="B16318" s="546" t="s">
        <v>27539</v>
      </c>
      <c r="C16318" s="548" t="s">
        <v>3657</v>
      </c>
      <c r="D16318" s="541" t="s">
        <v>27540</v>
      </c>
      <c r="E16318" s="549" t="s">
        <v>12625</v>
      </c>
      <c r="F16318" s="547">
        <v>415.63999999999999</v>
      </c>
    </row>
    <row r="16319" s="489" customFormat="1">
      <c r="B16319" s="546" t="s">
        <v>27541</v>
      </c>
      <c r="C16319" s="548" t="s">
        <v>3657</v>
      </c>
      <c r="D16319" s="541" t="s">
        <v>27542</v>
      </c>
      <c r="E16319" s="549" t="s">
        <v>12625</v>
      </c>
      <c r="F16319" s="547">
        <v>454.38</v>
      </c>
    </row>
    <row r="16320" s="489" customFormat="1">
      <c r="B16320" s="546" t="s">
        <v>27543</v>
      </c>
      <c r="C16320" s="548" t="s">
        <v>3657</v>
      </c>
      <c r="D16320" s="541" t="s">
        <v>27544</v>
      </c>
      <c r="E16320" s="549" t="s">
        <v>12625</v>
      </c>
      <c r="F16320" s="547">
        <v>516.74000000000001</v>
      </c>
    </row>
    <row r="16321" s="489" customFormat="1">
      <c r="B16321" s="546" t="s">
        <v>27545</v>
      </c>
      <c r="C16321" s="548" t="s">
        <v>3657</v>
      </c>
      <c r="D16321" s="541" t="s">
        <v>27546</v>
      </c>
      <c r="E16321" s="549"/>
      <c r="F16321" s="547"/>
    </row>
    <row r="16322" s="489" customFormat="1">
      <c r="B16322" s="546" t="s">
        <v>27547</v>
      </c>
      <c r="C16322" s="548" t="s">
        <v>3657</v>
      </c>
      <c r="D16322" s="541" t="s">
        <v>27548</v>
      </c>
      <c r="E16322" s="549" t="s">
        <v>12625</v>
      </c>
      <c r="F16322" s="547">
        <v>339.99000000000001</v>
      </c>
    </row>
    <row r="16323" s="489" customFormat="1">
      <c r="B16323" s="546" t="s">
        <v>27549</v>
      </c>
      <c r="C16323" s="548" t="s">
        <v>3657</v>
      </c>
      <c r="D16323" s="541" t="s">
        <v>27550</v>
      </c>
      <c r="E16323" s="549" t="s">
        <v>12625</v>
      </c>
      <c r="F16323" s="547">
        <v>334.88999999999999</v>
      </c>
    </row>
    <row r="16324" s="489" customFormat="1">
      <c r="B16324" s="546" t="s">
        <v>27551</v>
      </c>
      <c r="C16324" s="548" t="s">
        <v>3657</v>
      </c>
      <c r="D16324" s="541" t="s">
        <v>27552</v>
      </c>
      <c r="E16324" s="549" t="s">
        <v>12625</v>
      </c>
      <c r="F16324" s="547">
        <v>324.38999999999999</v>
      </c>
    </row>
    <row r="16325" s="489" customFormat="1">
      <c r="B16325" s="546" t="s">
        <v>27553</v>
      </c>
      <c r="C16325" s="548" t="s">
        <v>3657</v>
      </c>
      <c r="D16325" s="541" t="s">
        <v>16874</v>
      </c>
      <c r="E16325" s="549"/>
      <c r="F16325" s="547"/>
    </row>
    <row r="16326" s="489" customFormat="1">
      <c r="B16326" s="546" t="s">
        <v>27554</v>
      </c>
      <c r="C16326" s="548" t="s">
        <v>3657</v>
      </c>
      <c r="D16326" s="541" t="s">
        <v>27555</v>
      </c>
      <c r="E16326" s="549"/>
      <c r="F16326" s="547"/>
    </row>
    <row r="16327" s="489" customFormat="1">
      <c r="B16327" s="546" t="s">
        <v>27556</v>
      </c>
      <c r="C16327" s="548" t="s">
        <v>3657</v>
      </c>
      <c r="D16327" s="541" t="s">
        <v>27557</v>
      </c>
      <c r="E16327" s="549" t="s">
        <v>12625</v>
      </c>
      <c r="F16327" s="547">
        <v>21.109999999999999</v>
      </c>
    </row>
    <row r="16328" s="489" customFormat="1">
      <c r="B16328" s="546" t="s">
        <v>27558</v>
      </c>
      <c r="C16328" s="548" t="s">
        <v>3657</v>
      </c>
      <c r="D16328" s="541" t="s">
        <v>27559</v>
      </c>
      <c r="E16328" s="549" t="s">
        <v>12625</v>
      </c>
      <c r="F16328" s="547">
        <v>29.469999999999999</v>
      </c>
    </row>
    <row r="16329" s="489" customFormat="1">
      <c r="B16329" s="546" t="s">
        <v>27560</v>
      </c>
      <c r="C16329" s="548" t="s">
        <v>3657</v>
      </c>
      <c r="D16329" s="541" t="s">
        <v>27561</v>
      </c>
      <c r="E16329" s="549" t="s">
        <v>12625</v>
      </c>
      <c r="F16329" s="547">
        <v>3.3700000000000001</v>
      </c>
    </row>
    <row r="16330" s="489" customFormat="1">
      <c r="B16330" s="546" t="s">
        <v>27562</v>
      </c>
      <c r="C16330" s="548" t="s">
        <v>3657</v>
      </c>
      <c r="D16330" s="541" t="s">
        <v>27563</v>
      </c>
      <c r="E16330" s="549" t="s">
        <v>12625</v>
      </c>
      <c r="F16330" s="547">
        <v>4.7800000000000002</v>
      </c>
    </row>
    <row r="16331" s="489" customFormat="1">
      <c r="B16331" s="546" t="s">
        <v>27564</v>
      </c>
      <c r="C16331" s="548" t="s">
        <v>3657</v>
      </c>
      <c r="D16331" s="541" t="s">
        <v>27565</v>
      </c>
      <c r="E16331" s="549" t="s">
        <v>12625</v>
      </c>
      <c r="F16331" s="547">
        <v>16.16</v>
      </c>
    </row>
    <row r="16332" s="489" customFormat="1">
      <c r="B16332" s="546" t="s">
        <v>27566</v>
      </c>
      <c r="C16332" s="548" t="s">
        <v>3657</v>
      </c>
      <c r="D16332" s="541" t="s">
        <v>27567</v>
      </c>
      <c r="E16332" s="549" t="s">
        <v>12625</v>
      </c>
      <c r="F16332" s="547">
        <v>19.73</v>
      </c>
    </row>
    <row r="16333" s="489" customFormat="1">
      <c r="B16333" s="546" t="s">
        <v>27568</v>
      </c>
      <c r="C16333" s="548" t="s">
        <v>3657</v>
      </c>
      <c r="D16333" s="541" t="s">
        <v>27569</v>
      </c>
      <c r="E16333" s="549" t="s">
        <v>12625</v>
      </c>
      <c r="F16333" s="547">
        <v>19.780000000000001</v>
      </c>
    </row>
    <row r="16334" s="489" customFormat="1">
      <c r="B16334" s="546" t="s">
        <v>27570</v>
      </c>
      <c r="C16334" s="548" t="s">
        <v>3657</v>
      </c>
      <c r="D16334" s="541" t="s">
        <v>27571</v>
      </c>
      <c r="E16334" s="549"/>
      <c r="F16334" s="547"/>
    </row>
    <row r="16335" s="489" customFormat="1">
      <c r="B16335" s="546" t="s">
        <v>27572</v>
      </c>
      <c r="C16335" s="548" t="s">
        <v>3657</v>
      </c>
      <c r="D16335" s="541" t="s">
        <v>27573</v>
      </c>
      <c r="E16335" s="549" t="s">
        <v>12625</v>
      </c>
      <c r="F16335" s="547">
        <v>19.59</v>
      </c>
    </row>
    <row r="16336" s="489" customFormat="1">
      <c r="B16336" s="546" t="s">
        <v>27574</v>
      </c>
      <c r="C16336" s="548" t="s">
        <v>3657</v>
      </c>
      <c r="D16336" s="541" t="s">
        <v>27575</v>
      </c>
      <c r="E16336" s="549" t="s">
        <v>12625</v>
      </c>
      <c r="F16336" s="547">
        <v>26.75</v>
      </c>
    </row>
    <row r="16337" s="489" customFormat="1">
      <c r="B16337" s="546" t="s">
        <v>27576</v>
      </c>
      <c r="C16337" s="548" t="s">
        <v>3657</v>
      </c>
      <c r="D16337" s="541" t="s">
        <v>27577</v>
      </c>
      <c r="E16337" s="549" t="s">
        <v>12625</v>
      </c>
      <c r="F16337" s="547">
        <v>12.44</v>
      </c>
    </row>
    <row r="16338" s="489" customFormat="1">
      <c r="B16338" s="546" t="s">
        <v>27578</v>
      </c>
      <c r="C16338" s="548" t="s">
        <v>3657</v>
      </c>
      <c r="D16338" s="541" t="s">
        <v>27579</v>
      </c>
      <c r="E16338" s="549" t="s">
        <v>12625</v>
      </c>
      <c r="F16338" s="547">
        <v>15.460000000000001</v>
      </c>
    </row>
    <row r="16339" s="489" customFormat="1">
      <c r="B16339" s="546" t="s">
        <v>27580</v>
      </c>
      <c r="C16339" s="548" t="s">
        <v>3657</v>
      </c>
      <c r="D16339" s="541" t="s">
        <v>27581</v>
      </c>
      <c r="E16339" s="549" t="s">
        <v>12625</v>
      </c>
      <c r="F16339" s="547">
        <v>3.3799999999999999</v>
      </c>
    </row>
    <row r="16340" s="489" customFormat="1">
      <c r="B16340" s="546" t="s">
        <v>27582</v>
      </c>
      <c r="C16340" s="548" t="s">
        <v>3657</v>
      </c>
      <c r="D16340" s="541" t="s">
        <v>27583</v>
      </c>
      <c r="E16340" s="549" t="s">
        <v>12625</v>
      </c>
      <c r="F16340" s="547">
        <v>3</v>
      </c>
    </row>
    <row r="16341" s="489" customFormat="1">
      <c r="B16341" s="546" t="s">
        <v>27584</v>
      </c>
      <c r="C16341" s="548" t="s">
        <v>3657</v>
      </c>
      <c r="D16341" s="541" t="s">
        <v>27585</v>
      </c>
      <c r="E16341" s="549" t="s">
        <v>12625</v>
      </c>
      <c r="F16341" s="547">
        <v>4.79</v>
      </c>
    </row>
    <row r="16342" s="489" customFormat="1">
      <c r="B16342" s="546" t="s">
        <v>27586</v>
      </c>
      <c r="C16342" s="548" t="s">
        <v>3657</v>
      </c>
      <c r="D16342" s="541" t="s">
        <v>27587</v>
      </c>
      <c r="E16342" s="549" t="s">
        <v>12625</v>
      </c>
      <c r="F16342" s="547">
        <v>4.4100000000000001</v>
      </c>
    </row>
    <row r="16343" s="489" customFormat="1">
      <c r="B16343" s="546" t="s">
        <v>27588</v>
      </c>
      <c r="C16343" s="548" t="s">
        <v>3657</v>
      </c>
      <c r="D16343" s="541" t="s">
        <v>27589</v>
      </c>
      <c r="E16343" s="549" t="s">
        <v>12625</v>
      </c>
      <c r="F16343" s="547">
        <v>17.699999999999999</v>
      </c>
    </row>
    <row r="16344" s="489" customFormat="1">
      <c r="B16344" s="546" t="s">
        <v>27590</v>
      </c>
      <c r="C16344" s="548" t="s">
        <v>3657</v>
      </c>
      <c r="D16344" s="541" t="s">
        <v>27591</v>
      </c>
      <c r="E16344" s="549" t="s">
        <v>12625</v>
      </c>
      <c r="F16344" s="547">
        <v>15.93</v>
      </c>
    </row>
    <row r="16345" s="489" customFormat="1">
      <c r="B16345" s="546" t="s">
        <v>27592</v>
      </c>
      <c r="C16345" s="548" t="s">
        <v>3657</v>
      </c>
      <c r="D16345" s="541" t="s">
        <v>27593</v>
      </c>
      <c r="E16345" s="549" t="s">
        <v>12625</v>
      </c>
      <c r="F16345" s="547">
        <v>23.579999999999998</v>
      </c>
    </row>
    <row r="16346" s="489" customFormat="1">
      <c r="B16346" s="546" t="s">
        <v>27594</v>
      </c>
      <c r="C16346" s="548" t="s">
        <v>3657</v>
      </c>
      <c r="D16346" s="541" t="s">
        <v>27595</v>
      </c>
      <c r="E16346" s="549" t="s">
        <v>12625</v>
      </c>
      <c r="F16346" s="547">
        <v>21.809999999999999</v>
      </c>
    </row>
    <row r="16347" s="489" customFormat="1">
      <c r="B16347" s="546" t="s">
        <v>27596</v>
      </c>
      <c r="C16347" s="548" t="s">
        <v>3657</v>
      </c>
      <c r="D16347" s="541" t="s">
        <v>27597</v>
      </c>
      <c r="E16347" s="549" t="s">
        <v>12625</v>
      </c>
      <c r="F16347" s="547">
        <v>21.75</v>
      </c>
    </row>
    <row r="16348" s="489" customFormat="1">
      <c r="B16348" s="546" t="s">
        <v>27598</v>
      </c>
      <c r="C16348" s="548" t="s">
        <v>3657</v>
      </c>
      <c r="D16348" s="541" t="s">
        <v>27599</v>
      </c>
      <c r="E16348" s="549"/>
      <c r="F16348" s="547"/>
    </row>
    <row r="16349" s="489" customFormat="1">
      <c r="B16349" s="546" t="s">
        <v>27600</v>
      </c>
      <c r="C16349" s="548" t="s">
        <v>3657</v>
      </c>
      <c r="D16349" s="541" t="s">
        <v>27601</v>
      </c>
      <c r="E16349" s="549" t="s">
        <v>12625</v>
      </c>
      <c r="F16349" s="547">
        <v>4.8300000000000001</v>
      </c>
    </row>
    <row r="16350" s="489" customFormat="1">
      <c r="B16350" s="546" t="s">
        <v>27602</v>
      </c>
      <c r="C16350" s="548" t="s">
        <v>3657</v>
      </c>
      <c r="D16350" s="541" t="s">
        <v>27603</v>
      </c>
      <c r="E16350" s="549" t="s">
        <v>12625</v>
      </c>
      <c r="F16350" s="547">
        <v>51.990000000000002</v>
      </c>
    </row>
    <row r="16351" s="489" customFormat="1">
      <c r="B16351" s="546" t="s">
        <v>27604</v>
      </c>
      <c r="C16351" s="548" t="s">
        <v>3657</v>
      </c>
      <c r="D16351" s="541" t="s">
        <v>27605</v>
      </c>
      <c r="E16351" s="549" t="s">
        <v>12625</v>
      </c>
      <c r="F16351" s="547">
        <v>23.719999999999999</v>
      </c>
    </row>
    <row r="16352" s="489" customFormat="1">
      <c r="B16352" s="546" t="s">
        <v>27606</v>
      </c>
      <c r="C16352" s="548" t="s">
        <v>3657</v>
      </c>
      <c r="D16352" s="541" t="s">
        <v>27607</v>
      </c>
      <c r="E16352" s="549" t="s">
        <v>12625</v>
      </c>
      <c r="F16352" s="547">
        <v>26.609999999999999</v>
      </c>
    </row>
    <row r="16353" s="489" customFormat="1">
      <c r="B16353" s="546" t="s">
        <v>27608</v>
      </c>
      <c r="C16353" s="548" t="s">
        <v>3657</v>
      </c>
      <c r="D16353" s="541" t="s">
        <v>27609</v>
      </c>
      <c r="E16353" s="549" t="s">
        <v>143</v>
      </c>
      <c r="F16353" s="547">
        <v>6.4100000000000001</v>
      </c>
    </row>
    <row r="16354" s="489" customFormat="1">
      <c r="B16354" s="546" t="s">
        <v>27610</v>
      </c>
      <c r="C16354" s="548" t="s">
        <v>3657</v>
      </c>
      <c r="D16354" s="541" t="s">
        <v>27611</v>
      </c>
      <c r="E16354" s="549"/>
      <c r="F16354" s="547"/>
    </row>
    <row r="16355" s="489" customFormat="1">
      <c r="B16355" s="546" t="s">
        <v>27612</v>
      </c>
      <c r="C16355" s="548" t="s">
        <v>3657</v>
      </c>
      <c r="D16355" s="541" t="s">
        <v>27613</v>
      </c>
      <c r="E16355" s="549" t="s">
        <v>12625</v>
      </c>
      <c r="F16355" s="547">
        <v>8.1699999999999999</v>
      </c>
    </row>
    <row r="16356" s="489" customFormat="1">
      <c r="B16356" s="546" t="s">
        <v>27614</v>
      </c>
      <c r="C16356" s="548" t="s">
        <v>3657</v>
      </c>
      <c r="D16356" s="541" t="s">
        <v>27615</v>
      </c>
      <c r="E16356" s="549" t="s">
        <v>12625</v>
      </c>
      <c r="F16356" s="547">
        <v>12.56</v>
      </c>
    </row>
    <row r="16357" s="489" customFormat="1">
      <c r="B16357" s="546" t="s">
        <v>27616</v>
      </c>
      <c r="C16357" s="548" t="s">
        <v>3657</v>
      </c>
      <c r="D16357" s="541" t="s">
        <v>27617</v>
      </c>
      <c r="E16357" s="549" t="s">
        <v>12625</v>
      </c>
      <c r="F16357" s="547">
        <v>32.079999999999998</v>
      </c>
    </row>
    <row r="16358" s="489" customFormat="1">
      <c r="B16358" s="546" t="s">
        <v>27618</v>
      </c>
      <c r="C16358" s="548" t="s">
        <v>3657</v>
      </c>
      <c r="D16358" s="541" t="s">
        <v>27619</v>
      </c>
      <c r="E16358" s="549" t="s">
        <v>12625</v>
      </c>
      <c r="F16358" s="547">
        <v>45.670000000000002</v>
      </c>
    </row>
    <row r="16359" s="489" customFormat="1">
      <c r="B16359" s="546" t="s">
        <v>27620</v>
      </c>
      <c r="C16359" s="548" t="s">
        <v>3657</v>
      </c>
      <c r="D16359" s="541" t="s">
        <v>27621</v>
      </c>
      <c r="E16359" s="549" t="s">
        <v>12625</v>
      </c>
      <c r="F16359" s="547">
        <v>46.609999999999999</v>
      </c>
    </row>
    <row r="16360" s="489" customFormat="1">
      <c r="B16360" s="546" t="s">
        <v>27622</v>
      </c>
      <c r="C16360" s="548" t="s">
        <v>3657</v>
      </c>
      <c r="D16360" s="541" t="s">
        <v>27623</v>
      </c>
      <c r="E16360" s="549" t="s">
        <v>12625</v>
      </c>
      <c r="F16360" s="547">
        <v>46.729999999999997</v>
      </c>
    </row>
    <row r="16361" s="489" customFormat="1">
      <c r="B16361" s="546" t="s">
        <v>27624</v>
      </c>
      <c r="C16361" s="548" t="s">
        <v>3657</v>
      </c>
      <c r="D16361" s="541" t="s">
        <v>27625</v>
      </c>
      <c r="E16361" s="549"/>
      <c r="F16361" s="547"/>
    </row>
    <row r="16362" s="489" customFormat="1">
      <c r="B16362" s="546" t="s">
        <v>27626</v>
      </c>
      <c r="C16362" s="548" t="s">
        <v>3657</v>
      </c>
      <c r="D16362" s="541" t="s">
        <v>27627</v>
      </c>
      <c r="E16362" s="549" t="s">
        <v>12625</v>
      </c>
      <c r="F16362" s="547">
        <v>1.74</v>
      </c>
    </row>
    <row r="16363" s="489" customFormat="1">
      <c r="B16363" s="546" t="s">
        <v>27628</v>
      </c>
      <c r="C16363" s="548" t="s">
        <v>3657</v>
      </c>
      <c r="D16363" s="541" t="s">
        <v>27629</v>
      </c>
      <c r="E16363" s="549" t="s">
        <v>12625</v>
      </c>
      <c r="F16363" s="547">
        <v>16.219999999999999</v>
      </c>
    </row>
    <row r="16364" s="489" customFormat="1">
      <c r="B16364" s="546" t="s">
        <v>27630</v>
      </c>
      <c r="C16364" s="548" t="s">
        <v>3657</v>
      </c>
      <c r="D16364" s="541" t="s">
        <v>27631</v>
      </c>
      <c r="E16364" s="549" t="s">
        <v>12625</v>
      </c>
      <c r="F16364" s="547">
        <v>20.93</v>
      </c>
    </row>
    <row r="16365" s="489" customFormat="1">
      <c r="B16365" s="546" t="s">
        <v>27632</v>
      </c>
      <c r="C16365" s="548" t="s">
        <v>3657</v>
      </c>
      <c r="D16365" s="541" t="s">
        <v>27633</v>
      </c>
      <c r="E16365" s="549" t="s">
        <v>12625</v>
      </c>
      <c r="F16365" s="547">
        <v>19.43</v>
      </c>
    </row>
    <row r="16366" s="489" customFormat="1">
      <c r="B16366" s="546" t="s">
        <v>27634</v>
      </c>
      <c r="C16366" s="548" t="s">
        <v>3657</v>
      </c>
      <c r="D16366" s="541" t="s">
        <v>27635</v>
      </c>
      <c r="E16366" s="549" t="s">
        <v>12625</v>
      </c>
      <c r="F16366" s="547">
        <v>17.850000000000001</v>
      </c>
    </row>
    <row r="16367" s="489" customFormat="1">
      <c r="B16367" s="546" t="s">
        <v>27636</v>
      </c>
      <c r="C16367" s="548" t="s">
        <v>3657</v>
      </c>
      <c r="D16367" s="541" t="s">
        <v>27637</v>
      </c>
      <c r="E16367" s="549" t="s">
        <v>12625</v>
      </c>
      <c r="F16367" s="547">
        <v>24.949999999999999</v>
      </c>
    </row>
    <row r="16368" s="489" customFormat="1">
      <c r="B16368" s="546" t="s">
        <v>27638</v>
      </c>
      <c r="C16368" s="548" t="s">
        <v>3657</v>
      </c>
      <c r="D16368" s="541" t="s">
        <v>27639</v>
      </c>
      <c r="E16368" s="549" t="s">
        <v>12625</v>
      </c>
      <c r="F16368" s="547">
        <v>13.630000000000001</v>
      </c>
    </row>
    <row r="16369" s="489" customFormat="1">
      <c r="B16369" s="546" t="s">
        <v>27640</v>
      </c>
      <c r="C16369" s="548" t="s">
        <v>3657</v>
      </c>
      <c r="D16369" s="541" t="s">
        <v>27641</v>
      </c>
      <c r="E16369" s="549" t="s">
        <v>12625</v>
      </c>
      <c r="F16369" s="547">
        <v>16.579999999999998</v>
      </c>
    </row>
    <row r="16370" s="489" customFormat="1">
      <c r="B16370" s="546" t="s">
        <v>27642</v>
      </c>
      <c r="C16370" s="548" t="s">
        <v>3657</v>
      </c>
      <c r="D16370" s="541" t="s">
        <v>27643</v>
      </c>
      <c r="E16370" s="549" t="s">
        <v>12625</v>
      </c>
      <c r="F16370" s="547">
        <v>15.880000000000001</v>
      </c>
    </row>
    <row r="16371" s="489" customFormat="1">
      <c r="B16371" s="546" t="s">
        <v>27644</v>
      </c>
      <c r="C16371" s="548" t="s">
        <v>3657</v>
      </c>
      <c r="D16371" s="541" t="s">
        <v>27645</v>
      </c>
      <c r="E16371" s="549"/>
      <c r="F16371" s="547"/>
    </row>
    <row r="16372" s="489" customFormat="1">
      <c r="B16372" s="546" t="s">
        <v>27646</v>
      </c>
      <c r="C16372" s="548" t="s">
        <v>3657</v>
      </c>
      <c r="D16372" s="541" t="s">
        <v>27647</v>
      </c>
      <c r="E16372" s="549" t="s">
        <v>12625</v>
      </c>
      <c r="F16372" s="547">
        <v>17.140000000000001</v>
      </c>
    </row>
    <row r="16373" s="489" customFormat="1">
      <c r="B16373" s="546" t="s">
        <v>27648</v>
      </c>
      <c r="C16373" s="548" t="s">
        <v>3657</v>
      </c>
      <c r="D16373" s="541" t="s">
        <v>27649</v>
      </c>
      <c r="E16373" s="549" t="s">
        <v>12625</v>
      </c>
      <c r="F16373" s="547">
        <v>21.899999999999999</v>
      </c>
    </row>
    <row r="16374" s="489" customFormat="1">
      <c r="B16374" s="546" t="s">
        <v>27650</v>
      </c>
      <c r="C16374" s="548" t="s">
        <v>3657</v>
      </c>
      <c r="D16374" s="541" t="s">
        <v>27651</v>
      </c>
      <c r="E16374" s="549" t="s">
        <v>12625</v>
      </c>
      <c r="F16374" s="547">
        <v>30.460000000000001</v>
      </c>
    </row>
    <row r="16375" s="489" customFormat="1">
      <c r="B16375" s="546" t="s">
        <v>27652</v>
      </c>
      <c r="C16375" s="548" t="s">
        <v>3657</v>
      </c>
      <c r="D16375" s="541" t="s">
        <v>27653</v>
      </c>
      <c r="E16375" s="549" t="s">
        <v>12625</v>
      </c>
      <c r="F16375" s="547">
        <v>33.109999999999999</v>
      </c>
    </row>
    <row r="16376" s="489" customFormat="1">
      <c r="B16376" s="546" t="s">
        <v>27654</v>
      </c>
      <c r="C16376" s="548" t="s">
        <v>3657</v>
      </c>
      <c r="D16376" s="541" t="s">
        <v>27655</v>
      </c>
      <c r="E16376" s="549"/>
      <c r="F16376" s="547"/>
    </row>
    <row r="16377" s="489" customFormat="1">
      <c r="B16377" s="546" t="s">
        <v>27656</v>
      </c>
      <c r="C16377" s="548" t="s">
        <v>3657</v>
      </c>
      <c r="D16377" s="541" t="s">
        <v>27657</v>
      </c>
      <c r="E16377" s="549"/>
      <c r="F16377" s="547"/>
    </row>
    <row r="16378" s="489" customFormat="1">
      <c r="B16378" s="546" t="s">
        <v>27658</v>
      </c>
      <c r="C16378" s="548" t="s">
        <v>3657</v>
      </c>
      <c r="D16378" s="541" t="s">
        <v>27659</v>
      </c>
      <c r="E16378" s="549" t="s">
        <v>188</v>
      </c>
      <c r="F16378" s="547">
        <v>1861.3199999999999</v>
      </c>
    </row>
    <row r="16379" s="489" customFormat="1">
      <c r="B16379" s="546" t="s">
        <v>27660</v>
      </c>
      <c r="C16379" s="548" t="s">
        <v>3657</v>
      </c>
      <c r="D16379" s="541" t="s">
        <v>27661</v>
      </c>
      <c r="E16379" s="549" t="s">
        <v>188</v>
      </c>
      <c r="F16379" s="547">
        <v>3727.0799999999999</v>
      </c>
    </row>
    <row r="16380" s="489" customFormat="1">
      <c r="B16380" s="546" t="s">
        <v>27662</v>
      </c>
      <c r="C16380" s="548" t="s">
        <v>3657</v>
      </c>
      <c r="D16380" s="541" t="s">
        <v>27663</v>
      </c>
      <c r="E16380" s="549" t="s">
        <v>193</v>
      </c>
      <c r="F16380" s="547">
        <v>1627.5799999999999</v>
      </c>
    </row>
    <row r="16381" s="489" customFormat="1">
      <c r="B16381" s="546" t="s">
        <v>27664</v>
      </c>
      <c r="C16381" s="548" t="s">
        <v>3657</v>
      </c>
      <c r="D16381" s="541" t="s">
        <v>27665</v>
      </c>
      <c r="E16381" s="549" t="s">
        <v>193</v>
      </c>
      <c r="F16381" s="547">
        <v>1697.2</v>
      </c>
    </row>
    <row r="16382" s="489" customFormat="1">
      <c r="B16382" s="546" t="s">
        <v>27666</v>
      </c>
      <c r="C16382" s="548" t="s">
        <v>3657</v>
      </c>
      <c r="D16382" s="541" t="s">
        <v>27667</v>
      </c>
      <c r="E16382" s="549" t="s">
        <v>188</v>
      </c>
      <c r="F16382" s="547">
        <v>2765.5799999999999</v>
      </c>
    </row>
    <row r="16383" s="489" customFormat="1">
      <c r="B16383" s="546" t="s">
        <v>27668</v>
      </c>
      <c r="C16383" s="548" t="s">
        <v>3657</v>
      </c>
      <c r="D16383" s="541" t="s">
        <v>27669</v>
      </c>
      <c r="E16383" s="549"/>
      <c r="F16383" s="547"/>
    </row>
    <row r="16384" s="489" customFormat="1">
      <c r="B16384" s="546" t="s">
        <v>27670</v>
      </c>
      <c r="C16384" s="548" t="s">
        <v>3657</v>
      </c>
      <c r="D16384" s="541" t="s">
        <v>27671</v>
      </c>
      <c r="E16384" s="549" t="s">
        <v>188</v>
      </c>
      <c r="F16384" s="547">
        <v>136.80000000000001</v>
      </c>
    </row>
    <row r="16385" s="489" customFormat="1">
      <c r="B16385" s="546" t="s">
        <v>27672</v>
      </c>
      <c r="C16385" s="548" t="s">
        <v>3657</v>
      </c>
      <c r="D16385" s="541" t="s">
        <v>27673</v>
      </c>
      <c r="E16385" s="549" t="s">
        <v>188</v>
      </c>
      <c r="F16385" s="547">
        <v>741.17999999999995</v>
      </c>
    </row>
    <row r="16386" s="489" customFormat="1">
      <c r="B16386" s="546" t="s">
        <v>27674</v>
      </c>
      <c r="C16386" s="548" t="s">
        <v>3657</v>
      </c>
      <c r="D16386" s="541" t="s">
        <v>27675</v>
      </c>
      <c r="E16386" s="549" t="s">
        <v>188</v>
      </c>
      <c r="F16386" s="547">
        <v>10.76</v>
      </c>
    </row>
    <row r="16387" s="489" customFormat="1">
      <c r="B16387" s="546" t="s">
        <v>27676</v>
      </c>
      <c r="C16387" s="548" t="s">
        <v>3657</v>
      </c>
      <c r="D16387" s="541" t="s">
        <v>27677</v>
      </c>
      <c r="E16387" s="549" t="s">
        <v>188</v>
      </c>
      <c r="F16387" s="547">
        <v>10.35</v>
      </c>
    </row>
    <row r="16388" s="489" customFormat="1">
      <c r="B16388" s="546" t="s">
        <v>27678</v>
      </c>
      <c r="C16388" s="548" t="s">
        <v>3657</v>
      </c>
      <c r="D16388" s="541" t="s">
        <v>27679</v>
      </c>
      <c r="E16388" s="549" t="s">
        <v>188</v>
      </c>
      <c r="F16388" s="547">
        <v>125.40000000000001</v>
      </c>
    </row>
    <row r="16389" s="489" customFormat="1">
      <c r="B16389" s="546" t="s">
        <v>27680</v>
      </c>
      <c r="C16389" s="548" t="s">
        <v>3657</v>
      </c>
      <c r="D16389" s="541" t="s">
        <v>27681</v>
      </c>
      <c r="E16389" s="549" t="s">
        <v>188</v>
      </c>
      <c r="F16389" s="547">
        <v>159.84</v>
      </c>
    </row>
    <row r="16390" s="489" customFormat="1">
      <c r="B16390" s="546" t="s">
        <v>27682</v>
      </c>
      <c r="C16390" s="548" t="s">
        <v>3657</v>
      </c>
      <c r="D16390" s="541" t="s">
        <v>27683</v>
      </c>
      <c r="E16390" s="549" t="s">
        <v>188</v>
      </c>
      <c r="F16390" s="547">
        <v>896.36000000000001</v>
      </c>
    </row>
    <row r="16391" s="489" customFormat="1">
      <c r="B16391" s="546" t="s">
        <v>27684</v>
      </c>
      <c r="C16391" s="548" t="s">
        <v>3657</v>
      </c>
      <c r="D16391" s="541" t="s">
        <v>27685</v>
      </c>
      <c r="E16391" s="549" t="s">
        <v>188</v>
      </c>
      <c r="F16391" s="547">
        <v>902.36000000000001</v>
      </c>
    </row>
    <row r="16392" s="489" customFormat="1">
      <c r="B16392" s="546" t="s">
        <v>27686</v>
      </c>
      <c r="C16392" s="548" t="s">
        <v>3657</v>
      </c>
      <c r="D16392" s="541" t="s">
        <v>27687</v>
      </c>
      <c r="E16392" s="549" t="s">
        <v>188</v>
      </c>
      <c r="F16392" s="547">
        <v>1642.3599999999999</v>
      </c>
    </row>
    <row r="16393" s="489" customFormat="1">
      <c r="B16393" s="546" t="s">
        <v>27688</v>
      </c>
      <c r="C16393" s="548" t="s">
        <v>3657</v>
      </c>
      <c r="D16393" s="541" t="s">
        <v>27689</v>
      </c>
      <c r="E16393" s="549" t="s">
        <v>188</v>
      </c>
      <c r="F16393" s="547">
        <v>539.36000000000001</v>
      </c>
    </row>
    <row r="16394" s="489" customFormat="1">
      <c r="B16394" s="546" t="s">
        <v>27690</v>
      </c>
      <c r="C16394" s="548" t="s">
        <v>3657</v>
      </c>
      <c r="D16394" s="541" t="s">
        <v>27691</v>
      </c>
      <c r="E16394" s="549" t="s">
        <v>188</v>
      </c>
      <c r="F16394" s="547">
        <v>688.36000000000001</v>
      </c>
    </row>
    <row r="16395" s="489" customFormat="1">
      <c r="B16395" s="546" t="s">
        <v>27692</v>
      </c>
      <c r="C16395" s="548" t="s">
        <v>3657</v>
      </c>
      <c r="D16395" s="541" t="s">
        <v>27693</v>
      </c>
      <c r="E16395" s="549" t="s">
        <v>188</v>
      </c>
      <c r="F16395" s="547">
        <v>39.390000000000001</v>
      </c>
    </row>
    <row r="16396" s="489" customFormat="1">
      <c r="B16396" s="546" t="s">
        <v>27694</v>
      </c>
      <c r="C16396" s="548" t="s">
        <v>3657</v>
      </c>
      <c r="D16396" s="541" t="s">
        <v>27695</v>
      </c>
      <c r="E16396" s="549"/>
      <c r="F16396" s="547"/>
    </row>
    <row r="16397" s="489" customFormat="1">
      <c r="B16397" s="546" t="s">
        <v>27696</v>
      </c>
      <c r="C16397" s="548" t="s">
        <v>3657</v>
      </c>
      <c r="D16397" s="541" t="s">
        <v>27697</v>
      </c>
      <c r="E16397" s="549" t="s">
        <v>188</v>
      </c>
      <c r="F16397" s="547">
        <v>43.969999999999999</v>
      </c>
    </row>
    <row r="16398" s="489" customFormat="1">
      <c r="B16398" s="546" t="s">
        <v>27698</v>
      </c>
      <c r="C16398" s="548" t="s">
        <v>3657</v>
      </c>
      <c r="D16398" s="541" t="s">
        <v>27699</v>
      </c>
      <c r="E16398" s="549" t="s">
        <v>188</v>
      </c>
      <c r="F16398" s="547">
        <v>53.409999999999997</v>
      </c>
    </row>
    <row r="16399" s="489" customFormat="1">
      <c r="B16399" s="546" t="s">
        <v>27700</v>
      </c>
      <c r="C16399" s="548" t="s">
        <v>3657</v>
      </c>
      <c r="D16399" s="541" t="s">
        <v>27701</v>
      </c>
      <c r="E16399" s="549" t="s">
        <v>188</v>
      </c>
      <c r="F16399" s="547">
        <v>43.969999999999999</v>
      </c>
    </row>
    <row r="16400" s="489" customFormat="1">
      <c r="B16400" s="546" t="s">
        <v>27702</v>
      </c>
      <c r="C16400" s="548" t="s">
        <v>3657</v>
      </c>
      <c r="D16400" s="541" t="s">
        <v>27703</v>
      </c>
      <c r="E16400" s="549" t="s">
        <v>188</v>
      </c>
      <c r="F16400" s="547">
        <v>17.870000000000001</v>
      </c>
    </row>
    <row r="16401" s="489" customFormat="1">
      <c r="B16401" s="546" t="s">
        <v>27704</v>
      </c>
      <c r="C16401" s="548" t="s">
        <v>3657</v>
      </c>
      <c r="D16401" s="541" t="s">
        <v>27705</v>
      </c>
      <c r="E16401" s="549" t="s">
        <v>188</v>
      </c>
      <c r="F16401" s="547">
        <v>10.970000000000001</v>
      </c>
    </row>
    <row r="16402" s="489" customFormat="1">
      <c r="B16402" s="546" t="s">
        <v>27706</v>
      </c>
      <c r="C16402" s="548" t="s">
        <v>3657</v>
      </c>
      <c r="D16402" s="541" t="s">
        <v>27707</v>
      </c>
      <c r="E16402" s="549" t="s">
        <v>188</v>
      </c>
      <c r="F16402" s="547">
        <v>12.470000000000001</v>
      </c>
    </row>
    <row r="16403" s="489" customFormat="1">
      <c r="B16403" s="546" t="s">
        <v>27708</v>
      </c>
      <c r="C16403" s="548" t="s">
        <v>3657</v>
      </c>
      <c r="D16403" s="541" t="s">
        <v>27709</v>
      </c>
      <c r="E16403" s="549" t="s">
        <v>188</v>
      </c>
      <c r="F16403" s="547">
        <v>16.48</v>
      </c>
    </row>
    <row r="16404" s="489" customFormat="1">
      <c r="B16404" s="546" t="s">
        <v>27710</v>
      </c>
      <c r="C16404" s="548" t="s">
        <v>3657</v>
      </c>
      <c r="D16404" s="541" t="s">
        <v>27711</v>
      </c>
      <c r="E16404" s="549" t="s">
        <v>188</v>
      </c>
      <c r="F16404" s="547">
        <v>13.98</v>
      </c>
    </row>
    <row r="16405" s="489" customFormat="1">
      <c r="B16405" s="546" t="s">
        <v>27712</v>
      </c>
      <c r="C16405" s="548" t="s">
        <v>3657</v>
      </c>
      <c r="D16405" s="541" t="s">
        <v>27713</v>
      </c>
      <c r="E16405" s="549" t="s">
        <v>188</v>
      </c>
      <c r="F16405" s="547">
        <v>14.98</v>
      </c>
    </row>
    <row r="16406" s="489" customFormat="1">
      <c r="B16406" s="546" t="s">
        <v>27714</v>
      </c>
      <c r="C16406" s="548" t="s">
        <v>3657</v>
      </c>
      <c r="D16406" s="541" t="s">
        <v>27715</v>
      </c>
      <c r="E16406" s="549" t="s">
        <v>188</v>
      </c>
      <c r="F16406" s="547">
        <v>8.9700000000000006</v>
      </c>
    </row>
    <row r="16407" s="489" customFormat="1">
      <c r="B16407" s="546" t="s">
        <v>27716</v>
      </c>
      <c r="C16407" s="548" t="s">
        <v>3657</v>
      </c>
      <c r="D16407" s="541" t="s">
        <v>27717</v>
      </c>
      <c r="E16407" s="549" t="s">
        <v>188</v>
      </c>
      <c r="F16407" s="547">
        <v>8.8699999999999992</v>
      </c>
    </row>
    <row r="16408" s="489" customFormat="1">
      <c r="B16408" s="546" t="s">
        <v>27718</v>
      </c>
      <c r="C16408" s="548" t="s">
        <v>3657</v>
      </c>
      <c r="D16408" s="541" t="s">
        <v>27719</v>
      </c>
      <c r="E16408" s="549"/>
      <c r="F16408" s="547"/>
    </row>
    <row r="16409" s="489" customFormat="1">
      <c r="B16409" s="546" t="s">
        <v>27720</v>
      </c>
      <c r="C16409" s="548" t="s">
        <v>3657</v>
      </c>
      <c r="D16409" s="541" t="s">
        <v>27721</v>
      </c>
      <c r="E16409" s="549" t="s">
        <v>12625</v>
      </c>
      <c r="F16409" s="547">
        <v>256.05000000000001</v>
      </c>
    </row>
    <row r="16410" s="489" customFormat="1">
      <c r="B16410" s="546" t="s">
        <v>27722</v>
      </c>
      <c r="C16410" s="548" t="s">
        <v>3657</v>
      </c>
      <c r="D16410" s="541" t="s">
        <v>27723</v>
      </c>
      <c r="E16410" s="549" t="s">
        <v>12625</v>
      </c>
      <c r="F16410" s="547">
        <v>279.68000000000001</v>
      </c>
    </row>
    <row r="16411" s="489" customFormat="1">
      <c r="B16411" s="546" t="s">
        <v>27724</v>
      </c>
      <c r="C16411" s="548" t="s">
        <v>3657</v>
      </c>
      <c r="D16411" s="541" t="s">
        <v>27725</v>
      </c>
      <c r="E16411" s="549" t="s">
        <v>12625</v>
      </c>
      <c r="F16411" s="547">
        <v>575.50999999999999</v>
      </c>
    </row>
    <row r="16412" s="489" customFormat="1">
      <c r="B16412" s="546" t="s">
        <v>27726</v>
      </c>
      <c r="C16412" s="548" t="s">
        <v>3657</v>
      </c>
      <c r="D16412" s="541" t="s">
        <v>27727</v>
      </c>
      <c r="E16412" s="549" t="s">
        <v>12625</v>
      </c>
      <c r="F16412" s="547">
        <v>324.76999999999998</v>
      </c>
    </row>
    <row r="16413" s="489" customFormat="1">
      <c r="B16413" s="546" t="s">
        <v>27728</v>
      </c>
      <c r="C16413" s="548" t="s">
        <v>3657</v>
      </c>
      <c r="D16413" s="541" t="s">
        <v>27729</v>
      </c>
      <c r="E16413" s="549" t="s">
        <v>12625</v>
      </c>
      <c r="F16413" s="547">
        <v>277.80000000000001</v>
      </c>
    </row>
    <row r="16414" s="489" customFormat="1">
      <c r="B16414" s="546" t="s">
        <v>27730</v>
      </c>
      <c r="C16414" s="548" t="s">
        <v>3657</v>
      </c>
      <c r="D16414" s="541" t="s">
        <v>27731</v>
      </c>
      <c r="E16414" s="549" t="s">
        <v>12625</v>
      </c>
      <c r="F16414" s="547">
        <v>341.72000000000003</v>
      </c>
    </row>
    <row r="16415" s="489" customFormat="1">
      <c r="B16415" s="546" t="s">
        <v>27732</v>
      </c>
      <c r="C16415" s="548" t="s">
        <v>3657</v>
      </c>
      <c r="D16415" s="541" t="s">
        <v>27733</v>
      </c>
      <c r="E16415" s="549" t="s">
        <v>12625</v>
      </c>
      <c r="F16415" s="547">
        <v>316.80000000000001</v>
      </c>
    </row>
    <row r="16416" s="489" customFormat="1">
      <c r="B16416" s="546" t="s">
        <v>27734</v>
      </c>
      <c r="C16416" s="548" t="s">
        <v>3657</v>
      </c>
      <c r="D16416" s="541" t="s">
        <v>27735</v>
      </c>
      <c r="E16416" s="549" t="s">
        <v>143</v>
      </c>
      <c r="F16416" s="547">
        <v>32.299999999999997</v>
      </c>
    </row>
    <row r="16417" s="489" customFormat="1">
      <c r="B16417" s="546" t="s">
        <v>27736</v>
      </c>
      <c r="C16417" s="548" t="s">
        <v>3657</v>
      </c>
      <c r="D16417" s="541" t="s">
        <v>27737</v>
      </c>
      <c r="E16417" s="549" t="s">
        <v>143</v>
      </c>
      <c r="F16417" s="547">
        <v>48.829999999999998</v>
      </c>
    </row>
    <row r="16418" s="489" customFormat="1">
      <c r="B16418" s="546" t="s">
        <v>27738</v>
      </c>
      <c r="C16418" s="548" t="s">
        <v>3657</v>
      </c>
      <c r="D16418" s="541" t="s">
        <v>27739</v>
      </c>
      <c r="E16418" s="549" t="s">
        <v>143</v>
      </c>
      <c r="F16418" s="547">
        <v>49.899999999999999</v>
      </c>
    </row>
    <row r="16419" s="489" customFormat="1">
      <c r="B16419" s="546" t="s">
        <v>27740</v>
      </c>
      <c r="C16419" s="548" t="s">
        <v>3657</v>
      </c>
      <c r="D16419" s="541" t="s">
        <v>27741</v>
      </c>
      <c r="E16419" s="549"/>
      <c r="F16419" s="547"/>
    </row>
    <row r="16420" s="489" customFormat="1">
      <c r="B16420" s="546" t="s">
        <v>27742</v>
      </c>
      <c r="C16420" s="548" t="s">
        <v>3657</v>
      </c>
      <c r="D16420" s="541" t="s">
        <v>27743</v>
      </c>
      <c r="E16420" s="549" t="s">
        <v>12625</v>
      </c>
      <c r="F16420" s="547">
        <v>255.75</v>
      </c>
    </row>
    <row r="16421" s="489" customFormat="1">
      <c r="B16421" s="546" t="s">
        <v>27744</v>
      </c>
      <c r="C16421" s="548" t="s">
        <v>3657</v>
      </c>
      <c r="D16421" s="541" t="s">
        <v>27745</v>
      </c>
      <c r="E16421" s="549" t="s">
        <v>12625</v>
      </c>
      <c r="F16421" s="547">
        <v>302.72000000000003</v>
      </c>
    </row>
    <row r="16422" s="489" customFormat="1">
      <c r="B16422" s="546" t="s">
        <v>27746</v>
      </c>
      <c r="C16422" s="548" t="s">
        <v>3657</v>
      </c>
      <c r="D16422" s="541" t="s">
        <v>27747</v>
      </c>
      <c r="E16422" s="549" t="s">
        <v>12625</v>
      </c>
      <c r="F16422" s="547">
        <v>496.99000000000001</v>
      </c>
    </row>
    <row r="16423" s="489" customFormat="1">
      <c r="B16423" s="546" t="s">
        <v>27748</v>
      </c>
      <c r="C16423" s="548" t="s">
        <v>3657</v>
      </c>
      <c r="D16423" s="541" t="s">
        <v>27749</v>
      </c>
      <c r="E16423" s="549" t="s">
        <v>12625</v>
      </c>
      <c r="F16423" s="547">
        <v>325.75</v>
      </c>
    </row>
    <row r="16424" s="489" customFormat="1">
      <c r="B16424" s="546" t="s">
        <v>27750</v>
      </c>
      <c r="C16424" s="548" t="s">
        <v>3657</v>
      </c>
      <c r="D16424" s="541" t="s">
        <v>27751</v>
      </c>
      <c r="E16424" s="549" t="s">
        <v>12625</v>
      </c>
      <c r="F16424" s="547">
        <v>373.07999999999998</v>
      </c>
    </row>
    <row r="16425" s="489" customFormat="1">
      <c r="B16425" s="546" t="s">
        <v>27752</v>
      </c>
      <c r="C16425" s="548" t="s">
        <v>3657</v>
      </c>
      <c r="D16425" s="541" t="s">
        <v>27753</v>
      </c>
      <c r="E16425" s="549"/>
      <c r="F16425" s="547"/>
    </row>
    <row r="16426" s="489" customFormat="1">
      <c r="B16426" s="546" t="s">
        <v>27754</v>
      </c>
      <c r="C16426" s="548" t="s">
        <v>3657</v>
      </c>
      <c r="D16426" s="541" t="s">
        <v>27755</v>
      </c>
      <c r="E16426" s="549" t="s">
        <v>143</v>
      </c>
      <c r="F16426" s="547">
        <v>370.94999999999999</v>
      </c>
    </row>
    <row r="16427" s="489" customFormat="1">
      <c r="B16427" s="546" t="s">
        <v>27756</v>
      </c>
      <c r="C16427" s="548" t="s">
        <v>3657</v>
      </c>
      <c r="D16427" s="541" t="s">
        <v>27757</v>
      </c>
      <c r="E16427" s="549" t="s">
        <v>188</v>
      </c>
      <c r="F16427" s="547">
        <v>244.34999999999999</v>
      </c>
    </row>
    <row r="16428" s="489" customFormat="1">
      <c r="B16428" s="546" t="s">
        <v>27758</v>
      </c>
      <c r="C16428" s="548" t="s">
        <v>3657</v>
      </c>
      <c r="D16428" s="541" t="s">
        <v>27759</v>
      </c>
      <c r="E16428" s="549" t="s">
        <v>188</v>
      </c>
      <c r="F16428" s="547">
        <v>422.66000000000003</v>
      </c>
    </row>
    <row r="16429" s="489" customFormat="1">
      <c r="B16429" s="546" t="s">
        <v>27760</v>
      </c>
      <c r="C16429" s="548" t="s">
        <v>3657</v>
      </c>
      <c r="D16429" s="541" t="s">
        <v>27761</v>
      </c>
      <c r="E16429" s="549" t="s">
        <v>143</v>
      </c>
      <c r="F16429" s="547">
        <v>342.06999999999999</v>
      </c>
    </row>
    <row r="16430" s="489" customFormat="1">
      <c r="B16430" s="546" t="s">
        <v>27762</v>
      </c>
      <c r="C16430" s="548" t="s">
        <v>3657</v>
      </c>
      <c r="D16430" s="541" t="s">
        <v>27763</v>
      </c>
      <c r="E16430" s="549" t="s">
        <v>193</v>
      </c>
      <c r="F16430" s="547">
        <v>1145.8299999999999</v>
      </c>
    </row>
    <row r="16431" s="489" customFormat="1">
      <c r="B16431" s="546" t="s">
        <v>27764</v>
      </c>
      <c r="C16431" s="548" t="s">
        <v>3657</v>
      </c>
      <c r="D16431" s="541" t="s">
        <v>27765</v>
      </c>
      <c r="E16431" s="549" t="s">
        <v>193</v>
      </c>
      <c r="F16431" s="547">
        <v>1459.6199999999999</v>
      </c>
    </row>
    <row r="16432" s="489" customFormat="1">
      <c r="B16432" s="546" t="s">
        <v>27766</v>
      </c>
      <c r="C16432" s="548" t="s">
        <v>3657</v>
      </c>
      <c r="D16432" s="541" t="s">
        <v>27767</v>
      </c>
      <c r="E16432" s="549"/>
      <c r="F16432" s="547"/>
    </row>
    <row r="16433" s="489" customFormat="1">
      <c r="B16433" s="546" t="s">
        <v>27768</v>
      </c>
      <c r="C16433" s="548" t="s">
        <v>3657</v>
      </c>
      <c r="D16433" s="541" t="s">
        <v>27769</v>
      </c>
      <c r="E16433" s="549" t="s">
        <v>188</v>
      </c>
      <c r="F16433" s="547">
        <v>2620.1999999999998</v>
      </c>
    </row>
    <row r="16434" s="489" customFormat="1">
      <c r="B16434" s="546" t="s">
        <v>27770</v>
      </c>
      <c r="C16434" s="548" t="s">
        <v>3657</v>
      </c>
      <c r="D16434" s="541" t="s">
        <v>27771</v>
      </c>
      <c r="E16434" s="549" t="s">
        <v>188</v>
      </c>
      <c r="F16434" s="547">
        <v>4391.1800000000003</v>
      </c>
    </row>
    <row r="16435" s="489" customFormat="1">
      <c r="B16435" s="546" t="s">
        <v>27772</v>
      </c>
      <c r="C16435" s="548" t="s">
        <v>3657</v>
      </c>
      <c r="D16435" s="541" t="s">
        <v>27773</v>
      </c>
      <c r="E16435" s="549" t="s">
        <v>188</v>
      </c>
      <c r="F16435" s="547">
        <v>3801.1799999999998</v>
      </c>
    </row>
    <row r="16436" s="489" customFormat="1">
      <c r="B16436" s="546" t="s">
        <v>27774</v>
      </c>
      <c r="C16436" s="548" t="s">
        <v>3657</v>
      </c>
      <c r="D16436" s="541" t="s">
        <v>27775</v>
      </c>
      <c r="E16436" s="549" t="s">
        <v>188</v>
      </c>
      <c r="F16436" s="547">
        <v>4071.1799999999998</v>
      </c>
    </row>
    <row r="16437" s="489" customFormat="1">
      <c r="B16437" s="546" t="s">
        <v>27776</v>
      </c>
      <c r="C16437" s="548" t="s">
        <v>3657</v>
      </c>
      <c r="D16437" s="541" t="s">
        <v>27777</v>
      </c>
      <c r="E16437" s="549" t="s">
        <v>188</v>
      </c>
      <c r="F16437" s="547">
        <v>1843.3800000000001</v>
      </c>
    </row>
    <row r="16438" s="489" customFormat="1">
      <c r="B16438" s="546" t="s">
        <v>27778</v>
      </c>
      <c r="C16438" s="548" t="s">
        <v>3657</v>
      </c>
      <c r="D16438" s="541" t="s">
        <v>27779</v>
      </c>
      <c r="E16438" s="549"/>
      <c r="F16438" s="547"/>
    </row>
    <row r="16439" s="489" customFormat="1">
      <c r="B16439" s="546" t="s">
        <v>27780</v>
      </c>
      <c r="C16439" s="548" t="s">
        <v>3657</v>
      </c>
      <c r="D16439" s="541" t="s">
        <v>27781</v>
      </c>
      <c r="E16439" s="549" t="s">
        <v>188</v>
      </c>
      <c r="F16439" s="547">
        <v>37.43</v>
      </c>
    </row>
    <row r="16440" s="489" customFormat="1">
      <c r="B16440" s="546" t="s">
        <v>27782</v>
      </c>
      <c r="C16440" s="548" t="s">
        <v>3657</v>
      </c>
      <c r="D16440" s="541" t="s">
        <v>27783</v>
      </c>
      <c r="E16440" s="549"/>
      <c r="F16440" s="547"/>
    </row>
    <row r="16441" s="489" customFormat="1">
      <c r="B16441" s="546" t="s">
        <v>27784</v>
      </c>
      <c r="C16441" s="548" t="s">
        <v>3657</v>
      </c>
      <c r="D16441" s="541" t="s">
        <v>27785</v>
      </c>
      <c r="E16441" s="549" t="s">
        <v>143</v>
      </c>
      <c r="F16441" s="547">
        <v>57.259999999999998</v>
      </c>
    </row>
    <row r="16442" s="489" customFormat="1">
      <c r="B16442" s="546" t="s">
        <v>27786</v>
      </c>
      <c r="C16442" s="548" t="s">
        <v>3657</v>
      </c>
      <c r="D16442" s="541" t="s">
        <v>27787</v>
      </c>
      <c r="E16442" s="549" t="s">
        <v>143</v>
      </c>
      <c r="F16442" s="547">
        <v>69.760000000000005</v>
      </c>
    </row>
    <row r="16443" s="489" customFormat="1">
      <c r="B16443" s="546" t="s">
        <v>27788</v>
      </c>
      <c r="C16443" s="548" t="s">
        <v>3657</v>
      </c>
      <c r="D16443" s="541" t="s">
        <v>27789</v>
      </c>
      <c r="E16443" s="549" t="s">
        <v>143</v>
      </c>
      <c r="F16443" s="547">
        <v>37.18</v>
      </c>
    </row>
    <row r="16444" s="489" customFormat="1">
      <c r="B16444" s="546" t="s">
        <v>27790</v>
      </c>
      <c r="C16444" s="548" t="s">
        <v>3657</v>
      </c>
      <c r="D16444" s="541" t="s">
        <v>27791</v>
      </c>
      <c r="E16444" s="549" t="s">
        <v>143</v>
      </c>
      <c r="F16444" s="547">
        <v>32.770000000000003</v>
      </c>
    </row>
    <row r="16445" s="489" customFormat="1">
      <c r="B16445" s="546" t="s">
        <v>27792</v>
      </c>
      <c r="C16445" s="548" t="s">
        <v>3657</v>
      </c>
      <c r="D16445" s="541" t="s">
        <v>27793</v>
      </c>
      <c r="E16445" s="549" t="s">
        <v>143</v>
      </c>
      <c r="F16445" s="547">
        <v>81.790000000000006</v>
      </c>
    </row>
    <row r="16446" s="489" customFormat="1">
      <c r="B16446" s="546" t="s">
        <v>27794</v>
      </c>
      <c r="C16446" s="548" t="s">
        <v>3657</v>
      </c>
      <c r="D16446" s="541" t="s">
        <v>27795</v>
      </c>
      <c r="E16446" s="549"/>
      <c r="F16446" s="547"/>
    </row>
    <row r="16447" s="489" customFormat="1">
      <c r="B16447" s="546" t="s">
        <v>27796</v>
      </c>
      <c r="C16447" s="548" t="s">
        <v>3657</v>
      </c>
      <c r="D16447" s="541" t="s">
        <v>27797</v>
      </c>
      <c r="E16447" s="549" t="s">
        <v>143</v>
      </c>
      <c r="F16447" s="547">
        <v>34.670000000000002</v>
      </c>
    </row>
    <row r="16448" s="489" customFormat="1">
      <c r="B16448" s="546" t="s">
        <v>27798</v>
      </c>
      <c r="C16448" s="548" t="s">
        <v>3657</v>
      </c>
      <c r="D16448" s="541" t="s">
        <v>27799</v>
      </c>
      <c r="E16448" s="549" t="s">
        <v>143</v>
      </c>
      <c r="F16448" s="547">
        <v>51.68</v>
      </c>
    </row>
    <row r="16449" s="489" customFormat="1">
      <c r="B16449" s="546" t="s">
        <v>27800</v>
      </c>
      <c r="C16449" s="548" t="s">
        <v>3657</v>
      </c>
      <c r="D16449" s="541" t="s">
        <v>25534</v>
      </c>
      <c r="E16449" s="549"/>
      <c r="F16449" s="547"/>
    </row>
    <row r="16450" s="489" customFormat="1">
      <c r="B16450" s="546" t="s">
        <v>27801</v>
      </c>
      <c r="C16450" s="548" t="s">
        <v>3657</v>
      </c>
      <c r="D16450" s="541" t="s">
        <v>25536</v>
      </c>
      <c r="E16450" s="549" t="s">
        <v>143</v>
      </c>
      <c r="F16450" s="547">
        <v>29.359999999999999</v>
      </c>
    </row>
    <row r="16451" s="489" customFormat="1">
      <c r="B16451" s="546" t="s">
        <v>27802</v>
      </c>
      <c r="C16451" s="548" t="s">
        <v>3657</v>
      </c>
      <c r="D16451" s="541" t="s">
        <v>27803</v>
      </c>
      <c r="E16451" s="549"/>
      <c r="F16451" s="547"/>
    </row>
    <row r="16452" s="489" customFormat="1">
      <c r="B16452" s="546" t="s">
        <v>27804</v>
      </c>
      <c r="C16452" s="548" t="s">
        <v>3657</v>
      </c>
      <c r="D16452" s="541" t="s">
        <v>27805</v>
      </c>
      <c r="E16452" s="549" t="s">
        <v>143</v>
      </c>
      <c r="F16452" s="547">
        <v>298.94</v>
      </c>
    </row>
    <row r="16453" s="489" customFormat="1">
      <c r="B16453" s="546" t="s">
        <v>27806</v>
      </c>
      <c r="C16453" s="548" t="s">
        <v>3657</v>
      </c>
      <c r="D16453" s="541" t="s">
        <v>27807</v>
      </c>
      <c r="E16453" s="549" t="s">
        <v>143</v>
      </c>
      <c r="F16453" s="547">
        <v>240.38</v>
      </c>
    </row>
    <row r="16454" s="489" customFormat="1">
      <c r="B16454" s="546" t="s">
        <v>27808</v>
      </c>
      <c r="C16454" s="548" t="s">
        <v>3657</v>
      </c>
      <c r="D16454" s="541" t="s">
        <v>27809</v>
      </c>
      <c r="E16454" s="549" t="s">
        <v>143</v>
      </c>
      <c r="F16454" s="547">
        <v>20.18</v>
      </c>
    </row>
    <row r="16455" s="489" customFormat="1">
      <c r="B16455" s="546" t="s">
        <v>27810</v>
      </c>
      <c r="C16455" s="548" t="s">
        <v>3657</v>
      </c>
      <c r="D16455" s="541" t="s">
        <v>27811</v>
      </c>
      <c r="E16455" s="549"/>
      <c r="F16455" s="547"/>
    </row>
    <row r="16456" s="489" customFormat="1">
      <c r="B16456" s="546" t="s">
        <v>27812</v>
      </c>
      <c r="C16456" s="548" t="s">
        <v>3657</v>
      </c>
      <c r="D16456" s="541" t="s">
        <v>27813</v>
      </c>
      <c r="E16456" s="549" t="s">
        <v>188</v>
      </c>
      <c r="F16456" s="547">
        <v>238.50999999999999</v>
      </c>
    </row>
    <row r="16457" s="489" customFormat="1">
      <c r="B16457" s="546" t="s">
        <v>27814</v>
      </c>
      <c r="C16457" s="548" t="s">
        <v>3657</v>
      </c>
      <c r="D16457" s="541" t="s">
        <v>27815</v>
      </c>
      <c r="E16457" s="549" t="s">
        <v>188</v>
      </c>
      <c r="F16457" s="547">
        <v>288.50999999999999</v>
      </c>
    </row>
    <row r="16458" s="489" customFormat="1">
      <c r="B16458" s="546" t="s">
        <v>27816</v>
      </c>
      <c r="C16458" s="548" t="s">
        <v>3657</v>
      </c>
      <c r="D16458" s="541" t="s">
        <v>27817</v>
      </c>
      <c r="E16458" s="549" t="s">
        <v>188</v>
      </c>
      <c r="F16458" s="547">
        <v>723.77999999999997</v>
      </c>
    </row>
    <row r="16459" s="489" customFormat="1">
      <c r="B16459" s="546" t="s">
        <v>27818</v>
      </c>
      <c r="C16459" s="548" t="s">
        <v>3657</v>
      </c>
      <c r="D16459" s="541" t="s">
        <v>27819</v>
      </c>
      <c r="E16459" s="549" t="s">
        <v>188</v>
      </c>
      <c r="F16459" s="547">
        <v>1013.78</v>
      </c>
    </row>
    <row r="16460" s="489" customFormat="1">
      <c r="B16460" s="546" t="s">
        <v>27820</v>
      </c>
      <c r="C16460" s="548" t="s">
        <v>3657</v>
      </c>
      <c r="D16460" s="541" t="s">
        <v>19325</v>
      </c>
      <c r="E16460" s="549"/>
      <c r="F16460" s="547"/>
    </row>
    <row r="16461" s="489" customFormat="1">
      <c r="B16461" s="546" t="s">
        <v>27821</v>
      </c>
      <c r="C16461" s="548" t="s">
        <v>3657</v>
      </c>
      <c r="D16461" s="541" t="s">
        <v>27822</v>
      </c>
      <c r="E16461" s="549"/>
      <c r="F16461" s="547"/>
    </row>
    <row r="16462" s="489" customFormat="1">
      <c r="B16462" s="546" t="s">
        <v>27823</v>
      </c>
      <c r="C16462" s="548" t="s">
        <v>3657</v>
      </c>
      <c r="D16462" s="541" t="s">
        <v>27824</v>
      </c>
      <c r="E16462" s="549" t="s">
        <v>143</v>
      </c>
      <c r="F16462" s="547">
        <v>99.060000000000002</v>
      </c>
    </row>
    <row r="16463" s="489" customFormat="1">
      <c r="B16463" s="546" t="s">
        <v>27825</v>
      </c>
      <c r="C16463" s="548" t="s">
        <v>3657</v>
      </c>
      <c r="D16463" s="541" t="s">
        <v>27826</v>
      </c>
      <c r="E16463" s="549" t="s">
        <v>143</v>
      </c>
      <c r="F16463" s="547">
        <v>364.85000000000002</v>
      </c>
    </row>
    <row r="16464" s="489" customFormat="1">
      <c r="B16464" s="546" t="s">
        <v>27827</v>
      </c>
      <c r="C16464" s="548" t="s">
        <v>3657</v>
      </c>
      <c r="D16464" s="541" t="s">
        <v>27828</v>
      </c>
      <c r="E16464" s="549" t="s">
        <v>143</v>
      </c>
      <c r="F16464" s="547">
        <v>2845.1599999999999</v>
      </c>
    </row>
    <row r="16465" s="489" customFormat="1">
      <c r="B16465" s="546" t="s">
        <v>27829</v>
      </c>
      <c r="C16465" s="548" t="s">
        <v>3657</v>
      </c>
      <c r="D16465" s="541" t="s">
        <v>27830</v>
      </c>
      <c r="E16465" s="549" t="s">
        <v>143</v>
      </c>
      <c r="F16465" s="547">
        <v>149.19</v>
      </c>
    </row>
    <row r="16466" s="489" customFormat="1">
      <c r="B16466" s="546" t="s">
        <v>27831</v>
      </c>
      <c r="C16466" s="548" t="s">
        <v>3657</v>
      </c>
      <c r="D16466" s="541" t="s">
        <v>27832</v>
      </c>
      <c r="E16466" s="549" t="s">
        <v>143</v>
      </c>
      <c r="F16466" s="547">
        <v>602.10000000000002</v>
      </c>
    </row>
    <row r="16467" s="489" customFormat="1">
      <c r="B16467" s="546" t="s">
        <v>27833</v>
      </c>
      <c r="C16467" s="548" t="s">
        <v>3657</v>
      </c>
      <c r="D16467" s="541" t="s">
        <v>27834</v>
      </c>
      <c r="E16467" s="549"/>
      <c r="F16467" s="547"/>
    </row>
    <row r="16468" s="489" customFormat="1">
      <c r="B16468" s="546" t="s">
        <v>27835</v>
      </c>
      <c r="C16468" s="548" t="s">
        <v>3657</v>
      </c>
      <c r="D16468" s="541" t="s">
        <v>27836</v>
      </c>
      <c r="E16468" s="549" t="s">
        <v>143</v>
      </c>
      <c r="F16468" s="547">
        <v>155.93000000000001</v>
      </c>
    </row>
    <row r="16469" s="489" customFormat="1">
      <c r="B16469" s="546" t="s">
        <v>27837</v>
      </c>
      <c r="C16469" s="548" t="s">
        <v>3657</v>
      </c>
      <c r="D16469" s="541" t="s">
        <v>27838</v>
      </c>
      <c r="E16469" s="549" t="s">
        <v>143</v>
      </c>
      <c r="F16469" s="547">
        <v>191.77000000000001</v>
      </c>
    </row>
    <row r="16470" s="489" customFormat="1">
      <c r="B16470" s="546" t="s">
        <v>27839</v>
      </c>
      <c r="C16470" s="548" t="s">
        <v>3657</v>
      </c>
      <c r="D16470" s="541" t="s">
        <v>27840</v>
      </c>
      <c r="E16470" s="549" t="s">
        <v>143</v>
      </c>
      <c r="F16470" s="547">
        <v>253.53</v>
      </c>
    </row>
    <row r="16471" s="489" customFormat="1">
      <c r="B16471" s="546" t="s">
        <v>27841</v>
      </c>
      <c r="C16471" s="548" t="s">
        <v>3657</v>
      </c>
      <c r="D16471" s="541" t="s">
        <v>27842</v>
      </c>
      <c r="E16471" s="549" t="s">
        <v>143</v>
      </c>
      <c r="F16471" s="547">
        <v>400.43000000000001</v>
      </c>
    </row>
    <row r="16472" s="489" customFormat="1">
      <c r="B16472" s="546" t="s">
        <v>27843</v>
      </c>
      <c r="C16472" s="548" t="s">
        <v>3657</v>
      </c>
      <c r="D16472" s="541" t="s">
        <v>27844</v>
      </c>
      <c r="E16472" s="549" t="s">
        <v>143</v>
      </c>
      <c r="F16472" s="547">
        <v>560.08000000000004</v>
      </c>
    </row>
    <row r="16473" s="489" customFormat="1">
      <c r="B16473" s="546" t="s">
        <v>27845</v>
      </c>
      <c r="C16473" s="548" t="s">
        <v>3657</v>
      </c>
      <c r="D16473" s="541" t="s">
        <v>27846</v>
      </c>
      <c r="E16473" s="549" t="s">
        <v>143</v>
      </c>
      <c r="F16473" s="547">
        <v>770.60000000000002</v>
      </c>
    </row>
    <row r="16474" s="489" customFormat="1">
      <c r="B16474" s="546" t="s">
        <v>27847</v>
      </c>
      <c r="C16474" s="548" t="s">
        <v>3657</v>
      </c>
      <c r="D16474" s="541" t="s">
        <v>27848</v>
      </c>
      <c r="E16474" s="549" t="s">
        <v>143</v>
      </c>
      <c r="F16474" s="547">
        <v>1167.3599999999999</v>
      </c>
    </row>
    <row r="16475" s="489" customFormat="1">
      <c r="B16475" s="546" t="s">
        <v>27849</v>
      </c>
      <c r="C16475" s="548" t="s">
        <v>3657</v>
      </c>
      <c r="D16475" s="541" t="s">
        <v>27850</v>
      </c>
      <c r="E16475" s="549"/>
      <c r="F16475" s="547"/>
    </row>
    <row r="16476" s="489" customFormat="1">
      <c r="B16476" s="546" t="s">
        <v>27851</v>
      </c>
      <c r="C16476" s="548" t="s">
        <v>3657</v>
      </c>
      <c r="D16476" s="541" t="s">
        <v>27852</v>
      </c>
      <c r="E16476" s="549" t="s">
        <v>143</v>
      </c>
      <c r="F16476" s="547">
        <v>169.31999999999999</v>
      </c>
    </row>
    <row r="16477" s="489" customFormat="1">
      <c r="B16477" s="546" t="s">
        <v>27853</v>
      </c>
      <c r="C16477" s="548" t="s">
        <v>3657</v>
      </c>
      <c r="D16477" s="541" t="s">
        <v>27854</v>
      </c>
      <c r="E16477" s="549" t="s">
        <v>143</v>
      </c>
      <c r="F16477" s="547">
        <v>210.31</v>
      </c>
    </row>
    <row r="16478" s="489" customFormat="1">
      <c r="B16478" s="546" t="s">
        <v>27855</v>
      </c>
      <c r="C16478" s="548" t="s">
        <v>3657</v>
      </c>
      <c r="D16478" s="541" t="s">
        <v>27856</v>
      </c>
      <c r="E16478" s="549" t="s">
        <v>143</v>
      </c>
      <c r="F16478" s="547">
        <v>270.00999999999999</v>
      </c>
    </row>
    <row r="16479" s="489" customFormat="1">
      <c r="B16479" s="546" t="s">
        <v>27857</v>
      </c>
      <c r="C16479" s="548" t="s">
        <v>3657</v>
      </c>
      <c r="D16479" s="541" t="s">
        <v>27858</v>
      </c>
      <c r="E16479" s="549" t="s">
        <v>143</v>
      </c>
      <c r="F16479" s="547">
        <v>423.08999999999997</v>
      </c>
    </row>
    <row r="16480" s="489" customFormat="1">
      <c r="B16480" s="546" t="s">
        <v>27859</v>
      </c>
      <c r="C16480" s="548" t="s">
        <v>3657</v>
      </c>
      <c r="D16480" s="541" t="s">
        <v>27860</v>
      </c>
      <c r="E16480" s="549" t="s">
        <v>143</v>
      </c>
      <c r="F16480" s="547">
        <v>575.52999999999997</v>
      </c>
    </row>
    <row r="16481" s="489" customFormat="1">
      <c r="B16481" s="546" t="s">
        <v>27861</v>
      </c>
      <c r="C16481" s="548" t="s">
        <v>3657</v>
      </c>
      <c r="D16481" s="541" t="s">
        <v>27862</v>
      </c>
      <c r="E16481" s="549" t="s">
        <v>143</v>
      </c>
      <c r="F16481" s="547">
        <v>796.35000000000002</v>
      </c>
    </row>
    <row r="16482" s="489" customFormat="1">
      <c r="B16482" s="546" t="s">
        <v>27863</v>
      </c>
      <c r="C16482" s="548" t="s">
        <v>3657</v>
      </c>
      <c r="D16482" s="541" t="s">
        <v>27864</v>
      </c>
      <c r="E16482" s="549" t="s">
        <v>143</v>
      </c>
      <c r="F16482" s="547">
        <v>1198.26</v>
      </c>
    </row>
    <row r="16483" s="489" customFormat="1">
      <c r="B16483" s="546" t="s">
        <v>27865</v>
      </c>
      <c r="C16483" s="548" t="s">
        <v>3657</v>
      </c>
      <c r="D16483" s="541" t="s">
        <v>27866</v>
      </c>
      <c r="E16483" s="549"/>
      <c r="F16483" s="547"/>
    </row>
    <row r="16484" s="489" customFormat="1">
      <c r="B16484" s="546" t="s">
        <v>27867</v>
      </c>
      <c r="C16484" s="548" t="s">
        <v>3657</v>
      </c>
      <c r="D16484" s="541" t="s">
        <v>27868</v>
      </c>
      <c r="E16484" s="549" t="s">
        <v>143</v>
      </c>
      <c r="F16484" s="547">
        <v>311.20999999999998</v>
      </c>
    </row>
    <row r="16485" s="489" customFormat="1">
      <c r="B16485" s="546" t="s">
        <v>27869</v>
      </c>
      <c r="C16485" s="548" t="s">
        <v>3657</v>
      </c>
      <c r="D16485" s="541" t="s">
        <v>27870</v>
      </c>
      <c r="E16485" s="549" t="s">
        <v>143</v>
      </c>
      <c r="F16485" s="547">
        <v>493.19</v>
      </c>
    </row>
    <row r="16486" s="489" customFormat="1">
      <c r="B16486" s="546" t="s">
        <v>27871</v>
      </c>
      <c r="C16486" s="548" t="s">
        <v>3657</v>
      </c>
      <c r="D16486" s="541" t="s">
        <v>27870</v>
      </c>
      <c r="E16486" s="549" t="s">
        <v>143</v>
      </c>
      <c r="F16486" s="547">
        <v>668.23000000000002</v>
      </c>
    </row>
    <row r="16487" s="489" customFormat="1">
      <c r="B16487" s="546" t="s">
        <v>27872</v>
      </c>
      <c r="C16487" s="548" t="s">
        <v>3657</v>
      </c>
      <c r="D16487" s="541" t="s">
        <v>27873</v>
      </c>
      <c r="E16487" s="549" t="s">
        <v>143</v>
      </c>
      <c r="F16487" s="547">
        <v>1152.3099999999999</v>
      </c>
    </row>
    <row r="16488" s="489" customFormat="1">
      <c r="B16488" s="546" t="s">
        <v>27874</v>
      </c>
      <c r="C16488" s="548" t="s">
        <v>3657</v>
      </c>
      <c r="D16488" s="541" t="s">
        <v>27875</v>
      </c>
      <c r="E16488" s="549" t="s">
        <v>143</v>
      </c>
      <c r="F16488" s="547">
        <v>1632.9200000000001</v>
      </c>
    </row>
    <row r="16489" s="489" customFormat="1">
      <c r="B16489" s="546" t="s">
        <v>27876</v>
      </c>
      <c r="C16489" s="548" t="s">
        <v>3657</v>
      </c>
      <c r="D16489" s="541" t="s">
        <v>27877</v>
      </c>
      <c r="E16489" s="549"/>
      <c r="F16489" s="547"/>
    </row>
    <row r="16490" s="489" customFormat="1">
      <c r="B16490" s="546" t="s">
        <v>27878</v>
      </c>
      <c r="C16490" s="548" t="s">
        <v>3657</v>
      </c>
      <c r="D16490" s="541" t="s">
        <v>27879</v>
      </c>
      <c r="E16490" s="549" t="s">
        <v>12626</v>
      </c>
      <c r="F16490" s="547">
        <v>593.51999999999998</v>
      </c>
    </row>
    <row r="16491" s="489" customFormat="1">
      <c r="B16491" s="546" t="s">
        <v>27880</v>
      </c>
      <c r="C16491" s="548" t="s">
        <v>3657</v>
      </c>
      <c r="D16491" s="541" t="s">
        <v>27881</v>
      </c>
      <c r="E16491" s="549"/>
      <c r="F16491" s="547"/>
    </row>
    <row r="16492" s="489" customFormat="1">
      <c r="B16492" s="546" t="s">
        <v>27882</v>
      </c>
      <c r="C16492" s="548" t="s">
        <v>3657</v>
      </c>
      <c r="D16492" s="541" t="s">
        <v>27883</v>
      </c>
      <c r="E16492" s="549" t="s">
        <v>12625</v>
      </c>
      <c r="F16492" s="547">
        <v>98.939999999999998</v>
      </c>
    </row>
    <row r="16493" s="489" customFormat="1">
      <c r="B16493" s="546" t="s">
        <v>27884</v>
      </c>
      <c r="C16493" s="548" t="s">
        <v>3657</v>
      </c>
      <c r="D16493" s="541" t="s">
        <v>27885</v>
      </c>
      <c r="E16493" s="549" t="s">
        <v>12625</v>
      </c>
      <c r="F16493" s="547">
        <v>92.5</v>
      </c>
    </row>
    <row r="16494" s="489" customFormat="1">
      <c r="B16494" s="546" t="s">
        <v>27886</v>
      </c>
      <c r="C16494" s="548" t="s">
        <v>3657</v>
      </c>
      <c r="D16494" s="541" t="s">
        <v>27887</v>
      </c>
      <c r="E16494" s="549"/>
      <c r="F16494" s="547"/>
    </row>
    <row r="16495" s="489" customFormat="1">
      <c r="B16495" s="546" t="s">
        <v>27888</v>
      </c>
      <c r="C16495" s="548" t="s">
        <v>3657</v>
      </c>
      <c r="D16495" s="541" t="s">
        <v>27889</v>
      </c>
      <c r="E16495" s="549" t="s">
        <v>188</v>
      </c>
      <c r="F16495" s="547">
        <v>1265.1099999999999</v>
      </c>
    </row>
    <row r="16496" s="489" customFormat="1">
      <c r="B16496" s="546" t="s">
        <v>27890</v>
      </c>
      <c r="C16496" s="548" t="s">
        <v>3657</v>
      </c>
      <c r="D16496" s="541" t="s">
        <v>27891</v>
      </c>
      <c r="E16496" s="549" t="s">
        <v>188</v>
      </c>
      <c r="F16496" s="547">
        <v>1389.9100000000001</v>
      </c>
    </row>
    <row r="16497" s="489" customFormat="1">
      <c r="B16497" s="546" t="s">
        <v>27892</v>
      </c>
      <c r="C16497" s="548" t="s">
        <v>3657</v>
      </c>
      <c r="D16497" s="541" t="s">
        <v>27893</v>
      </c>
      <c r="E16497" s="549" t="s">
        <v>188</v>
      </c>
      <c r="F16497" s="547">
        <v>1522.1099999999999</v>
      </c>
    </row>
    <row r="16498" s="489" customFormat="1">
      <c r="B16498" s="546" t="s">
        <v>27894</v>
      </c>
      <c r="C16498" s="548" t="s">
        <v>3657</v>
      </c>
      <c r="D16498" s="541" t="s">
        <v>27895</v>
      </c>
      <c r="E16498" s="549" t="s">
        <v>188</v>
      </c>
      <c r="F16498" s="547">
        <v>1658.01</v>
      </c>
    </row>
    <row r="16499" s="489" customFormat="1">
      <c r="B16499" s="546" t="s">
        <v>27896</v>
      </c>
      <c r="C16499" s="548" t="s">
        <v>3657</v>
      </c>
      <c r="D16499" s="541" t="s">
        <v>27897</v>
      </c>
      <c r="E16499" s="549" t="s">
        <v>188</v>
      </c>
      <c r="F16499" s="547">
        <v>1805.51</v>
      </c>
    </row>
    <row r="16500" s="489" customFormat="1">
      <c r="B16500" s="546" t="s">
        <v>27898</v>
      </c>
      <c r="C16500" s="548" t="s">
        <v>3657</v>
      </c>
      <c r="D16500" s="541" t="s">
        <v>27899</v>
      </c>
      <c r="E16500" s="549" t="s">
        <v>188</v>
      </c>
      <c r="F16500" s="547">
        <v>1951.21</v>
      </c>
    </row>
    <row r="16501" s="489" customFormat="1">
      <c r="B16501" s="546" t="s">
        <v>27900</v>
      </c>
      <c r="C16501" s="548" t="s">
        <v>3657</v>
      </c>
      <c r="D16501" s="541" t="s">
        <v>27901</v>
      </c>
      <c r="E16501" s="549" t="s">
        <v>188</v>
      </c>
      <c r="F16501" s="547">
        <v>2683.6999999999998</v>
      </c>
    </row>
    <row r="16502" s="489" customFormat="1">
      <c r="B16502" s="546" t="s">
        <v>27902</v>
      </c>
      <c r="C16502" s="548" t="s">
        <v>3657</v>
      </c>
      <c r="D16502" s="541" t="s">
        <v>27903</v>
      </c>
      <c r="E16502" s="549" t="s">
        <v>188</v>
      </c>
      <c r="F16502" s="547">
        <v>2858.8099999999999</v>
      </c>
    </row>
    <row r="16503" s="489" customFormat="1">
      <c r="B16503" s="546" t="s">
        <v>27904</v>
      </c>
      <c r="C16503" s="548" t="s">
        <v>3657</v>
      </c>
      <c r="D16503" s="541" t="s">
        <v>27905</v>
      </c>
      <c r="E16503" s="549" t="s">
        <v>188</v>
      </c>
      <c r="F16503" s="547">
        <v>3249.7800000000002</v>
      </c>
    </row>
    <row r="16504" s="489" customFormat="1">
      <c r="B16504" s="546" t="s">
        <v>27906</v>
      </c>
      <c r="C16504" s="548" t="s">
        <v>3657</v>
      </c>
      <c r="D16504" s="541" t="s">
        <v>27907</v>
      </c>
      <c r="E16504" s="549" t="s">
        <v>188</v>
      </c>
      <c r="F16504" s="547">
        <v>3639.9099999999999</v>
      </c>
    </row>
    <row r="16505" s="489" customFormat="1">
      <c r="B16505" s="546" t="s">
        <v>27908</v>
      </c>
      <c r="C16505" s="548" t="s">
        <v>3657</v>
      </c>
      <c r="D16505" s="541" t="s">
        <v>27909</v>
      </c>
      <c r="E16505" s="549"/>
      <c r="F16505" s="547"/>
    </row>
    <row r="16506" s="489" customFormat="1">
      <c r="B16506" s="546" t="s">
        <v>27910</v>
      </c>
      <c r="C16506" s="548" t="s">
        <v>3657</v>
      </c>
      <c r="D16506" s="541" t="s">
        <v>27911</v>
      </c>
      <c r="E16506" s="549" t="s">
        <v>188</v>
      </c>
      <c r="F16506" s="547">
        <v>1026.3399999999999</v>
      </c>
    </row>
    <row r="16507" s="489" customFormat="1">
      <c r="B16507" s="546" t="s">
        <v>27912</v>
      </c>
      <c r="C16507" s="548" t="s">
        <v>3657</v>
      </c>
      <c r="D16507" s="541" t="s">
        <v>27913</v>
      </c>
      <c r="E16507" s="549" t="s">
        <v>188</v>
      </c>
      <c r="F16507" s="547">
        <v>1784.4000000000001</v>
      </c>
    </row>
    <row r="16508" s="489" customFormat="1">
      <c r="B16508" s="546" t="s">
        <v>27914</v>
      </c>
      <c r="C16508" s="548" t="s">
        <v>3657</v>
      </c>
      <c r="D16508" s="541" t="s">
        <v>27915</v>
      </c>
      <c r="E16508" s="549"/>
      <c r="F16508" s="547"/>
    </row>
    <row r="16509" s="489" customFormat="1">
      <c r="B16509" s="546" t="s">
        <v>27916</v>
      </c>
      <c r="C16509" s="548" t="s">
        <v>3657</v>
      </c>
      <c r="D16509" s="541" t="s">
        <v>27917</v>
      </c>
      <c r="E16509" s="549" t="s">
        <v>143</v>
      </c>
      <c r="F16509" s="547">
        <v>897.63</v>
      </c>
    </row>
    <row r="16510" s="489" customFormat="1">
      <c r="B16510" s="546" t="s">
        <v>27918</v>
      </c>
      <c r="C16510" s="548" t="s">
        <v>3657</v>
      </c>
      <c r="D16510" s="541" t="s">
        <v>27919</v>
      </c>
      <c r="E16510" s="549" t="s">
        <v>143</v>
      </c>
      <c r="F16510" s="547">
        <v>1502.8399999999999</v>
      </c>
    </row>
    <row r="16511" s="489" customFormat="1">
      <c r="B16511" s="546" t="s">
        <v>27920</v>
      </c>
      <c r="C16511" s="548" t="s">
        <v>3657</v>
      </c>
      <c r="D16511" s="541" t="s">
        <v>27921</v>
      </c>
      <c r="E16511" s="549"/>
      <c r="F16511" s="547"/>
    </row>
    <row r="16512" s="489" customFormat="1">
      <c r="B16512" s="546" t="s">
        <v>27922</v>
      </c>
      <c r="C16512" s="548" t="s">
        <v>3657</v>
      </c>
      <c r="D16512" s="541" t="s">
        <v>27923</v>
      </c>
      <c r="E16512" s="549" t="s">
        <v>188</v>
      </c>
      <c r="F16512" s="547">
        <v>480.76999999999998</v>
      </c>
    </row>
    <row r="16513" s="489" customFormat="1">
      <c r="B16513" s="546" t="s">
        <v>27924</v>
      </c>
      <c r="C16513" s="548" t="s">
        <v>3657</v>
      </c>
      <c r="D16513" s="541" t="s">
        <v>27925</v>
      </c>
      <c r="E16513" s="549" t="s">
        <v>188</v>
      </c>
      <c r="F16513" s="547">
        <v>395.75</v>
      </c>
    </row>
    <row r="16514" s="489" customFormat="1">
      <c r="B16514" s="546" t="s">
        <v>27926</v>
      </c>
      <c r="C16514" s="548" t="s">
        <v>3657</v>
      </c>
      <c r="D16514" s="541" t="s">
        <v>27927</v>
      </c>
      <c r="E16514" s="549"/>
      <c r="F16514" s="547"/>
    </row>
    <row r="16515" s="489" customFormat="1">
      <c r="B16515" s="546" t="s">
        <v>27928</v>
      </c>
      <c r="C16515" s="548" t="s">
        <v>3657</v>
      </c>
      <c r="D16515" s="541" t="s">
        <v>27929</v>
      </c>
      <c r="E16515" s="549" t="s">
        <v>188</v>
      </c>
      <c r="F16515" s="547">
        <v>651.13999999999999</v>
      </c>
    </row>
    <row r="16516" s="489" customFormat="1">
      <c r="B16516" s="546" t="s">
        <v>27930</v>
      </c>
      <c r="C16516" s="548" t="s">
        <v>3657</v>
      </c>
      <c r="D16516" s="541" t="s">
        <v>27931</v>
      </c>
      <c r="E16516" s="549" t="s">
        <v>188</v>
      </c>
      <c r="F16516" s="547">
        <v>117.39</v>
      </c>
    </row>
    <row r="16517" s="489" customFormat="1">
      <c r="B16517" s="546" t="s">
        <v>27932</v>
      </c>
      <c r="C16517" s="548" t="s">
        <v>3657</v>
      </c>
      <c r="D16517" s="541" t="s">
        <v>27933</v>
      </c>
      <c r="E16517" s="549"/>
      <c r="F16517" s="547"/>
    </row>
    <row r="16518" s="489" customFormat="1">
      <c r="B16518" s="546" t="s">
        <v>27934</v>
      </c>
      <c r="C16518" s="548" t="s">
        <v>3657</v>
      </c>
      <c r="D16518" s="541" t="s">
        <v>27935</v>
      </c>
      <c r="E16518" s="549" t="s">
        <v>188</v>
      </c>
      <c r="F16518" s="547">
        <v>1522.8299999999999</v>
      </c>
    </row>
    <row r="16519" s="489" customFormat="1">
      <c r="B16519" s="546" t="s">
        <v>27936</v>
      </c>
      <c r="C16519" s="548" t="s">
        <v>3657</v>
      </c>
      <c r="D16519" s="541" t="s">
        <v>27937</v>
      </c>
      <c r="E16519" s="549" t="s">
        <v>188</v>
      </c>
      <c r="F16519" s="547">
        <v>1749.6900000000001</v>
      </c>
    </row>
    <row r="16520" s="489" customFormat="1">
      <c r="B16520" s="546" t="s">
        <v>27938</v>
      </c>
      <c r="C16520" s="548" t="s">
        <v>3657</v>
      </c>
      <c r="D16520" s="541" t="s">
        <v>27939</v>
      </c>
      <c r="E16520" s="549" t="s">
        <v>188</v>
      </c>
      <c r="F16520" s="547">
        <v>1985.0699999999999</v>
      </c>
    </row>
    <row r="16521" s="489" customFormat="1">
      <c r="B16521" s="546" t="s">
        <v>27940</v>
      </c>
      <c r="C16521" s="548" t="s">
        <v>3657</v>
      </c>
      <c r="D16521" s="541" t="s">
        <v>27941</v>
      </c>
      <c r="E16521" s="549" t="s">
        <v>188</v>
      </c>
      <c r="F16521" s="547">
        <v>2446.8600000000001</v>
      </c>
    </row>
    <row r="16522" s="489" customFormat="1">
      <c r="B16522" s="546" t="s">
        <v>27942</v>
      </c>
      <c r="C16522" s="548" t="s">
        <v>3657</v>
      </c>
      <c r="D16522" s="541" t="s">
        <v>27943</v>
      </c>
      <c r="E16522" s="549" t="s">
        <v>188</v>
      </c>
      <c r="F16522" s="547">
        <v>2889.1999999999998</v>
      </c>
    </row>
    <row r="16523" s="489" customFormat="1">
      <c r="B16523" s="546" t="s">
        <v>27944</v>
      </c>
      <c r="C16523" s="548" t="s">
        <v>3657</v>
      </c>
      <c r="D16523" s="541" t="s">
        <v>27945</v>
      </c>
      <c r="E16523" s="549" t="s">
        <v>188</v>
      </c>
      <c r="F16523" s="547">
        <v>3180.3200000000002</v>
      </c>
    </row>
    <row r="16524" s="489" customFormat="1">
      <c r="B16524" s="546" t="s">
        <v>27946</v>
      </c>
      <c r="C16524" s="548" t="s">
        <v>3657</v>
      </c>
      <c r="D16524" s="541" t="s">
        <v>27947</v>
      </c>
      <c r="E16524" s="549" t="s">
        <v>188</v>
      </c>
      <c r="F16524" s="547">
        <v>3738</v>
      </c>
    </row>
    <row r="16525" s="489" customFormat="1">
      <c r="B16525" s="546" t="s">
        <v>27948</v>
      </c>
      <c r="C16525" s="548" t="s">
        <v>3657</v>
      </c>
      <c r="D16525" s="541" t="s">
        <v>27949</v>
      </c>
      <c r="E16525" s="549" t="s">
        <v>188</v>
      </c>
      <c r="F16525" s="547">
        <v>4094.5300000000002</v>
      </c>
    </row>
    <row r="16526" s="489" customFormat="1">
      <c r="B16526" s="546" t="s">
        <v>27950</v>
      </c>
      <c r="C16526" s="548" t="s">
        <v>3657</v>
      </c>
      <c r="D16526" s="541" t="s">
        <v>27951</v>
      </c>
      <c r="E16526" s="549" t="s">
        <v>188</v>
      </c>
      <c r="F16526" s="547">
        <v>4423.3999999999996</v>
      </c>
    </row>
    <row r="16527" s="489" customFormat="1">
      <c r="B16527" s="546" t="s">
        <v>27952</v>
      </c>
      <c r="C16527" s="548" t="s">
        <v>3657</v>
      </c>
      <c r="D16527" s="541" t="s">
        <v>27953</v>
      </c>
      <c r="E16527" s="549" t="s">
        <v>188</v>
      </c>
      <c r="F16527" s="547">
        <v>5150.7200000000003</v>
      </c>
    </row>
    <row r="16528" s="489" customFormat="1">
      <c r="B16528" s="546" t="s">
        <v>27954</v>
      </c>
      <c r="C16528" s="548" t="s">
        <v>3657</v>
      </c>
      <c r="D16528" s="541" t="s">
        <v>27955</v>
      </c>
      <c r="E16528" s="549"/>
      <c r="F16528" s="547"/>
    </row>
    <row r="16529" s="489" customFormat="1">
      <c r="B16529" s="546" t="s">
        <v>27956</v>
      </c>
      <c r="C16529" s="548" t="s">
        <v>3657</v>
      </c>
      <c r="D16529" s="541" t="s">
        <v>27957</v>
      </c>
      <c r="E16529" s="549" t="s">
        <v>188</v>
      </c>
      <c r="F16529" s="547">
        <v>1978.29</v>
      </c>
    </row>
    <row r="16530" s="489" customFormat="1">
      <c r="B16530" s="546" t="s">
        <v>27958</v>
      </c>
      <c r="C16530" s="548" t="s">
        <v>3657</v>
      </c>
      <c r="D16530" s="541" t="s">
        <v>27959</v>
      </c>
      <c r="E16530" s="549" t="s">
        <v>188</v>
      </c>
      <c r="F16530" s="547">
        <v>2346.0100000000002</v>
      </c>
    </row>
    <row r="16531" s="489" customFormat="1">
      <c r="B16531" s="546" t="s">
        <v>27960</v>
      </c>
      <c r="C16531" s="548" t="s">
        <v>3657</v>
      </c>
      <c r="D16531" s="541" t="s">
        <v>27961</v>
      </c>
      <c r="E16531" s="549" t="s">
        <v>188</v>
      </c>
      <c r="F16531" s="547">
        <v>2624.02</v>
      </c>
    </row>
    <row r="16532" s="489" customFormat="1">
      <c r="B16532" s="546" t="s">
        <v>27962</v>
      </c>
      <c r="C16532" s="548" t="s">
        <v>3657</v>
      </c>
      <c r="D16532" s="541" t="s">
        <v>27963</v>
      </c>
      <c r="E16532" s="549" t="s">
        <v>188</v>
      </c>
      <c r="F16532" s="547">
        <v>2896.8299999999999</v>
      </c>
    </row>
    <row r="16533" s="489" customFormat="1">
      <c r="B16533" s="546" t="s">
        <v>27964</v>
      </c>
      <c r="C16533" s="548" t="s">
        <v>3657</v>
      </c>
      <c r="D16533" s="541" t="s">
        <v>27965</v>
      </c>
      <c r="E16533" s="549" t="s">
        <v>188</v>
      </c>
      <c r="F16533" s="547">
        <v>3486.21</v>
      </c>
    </row>
    <row r="16534" s="489" customFormat="1">
      <c r="B16534" s="546" t="s">
        <v>27966</v>
      </c>
      <c r="C16534" s="548" t="s">
        <v>3657</v>
      </c>
      <c r="D16534" s="541" t="s">
        <v>27967</v>
      </c>
      <c r="E16534" s="549" t="s">
        <v>188</v>
      </c>
      <c r="F16534" s="547">
        <v>3800.5700000000002</v>
      </c>
    </row>
    <row r="16535" s="489" customFormat="1">
      <c r="B16535" s="546" t="s">
        <v>27968</v>
      </c>
      <c r="C16535" s="548" t="s">
        <v>3657</v>
      </c>
      <c r="D16535" s="541" t="s">
        <v>27969</v>
      </c>
      <c r="E16535" s="549" t="s">
        <v>188</v>
      </c>
      <c r="F16535" s="547">
        <v>4107.4899999999998</v>
      </c>
    </row>
    <row r="16536" s="489" customFormat="1">
      <c r="B16536" s="546" t="s">
        <v>27970</v>
      </c>
      <c r="C16536" s="548" t="s">
        <v>3657</v>
      </c>
      <c r="D16536" s="541" t="s">
        <v>27971</v>
      </c>
      <c r="E16536" s="549" t="s">
        <v>188</v>
      </c>
      <c r="F16536" s="547">
        <v>4444.29</v>
      </c>
    </row>
    <row r="16537" s="489" customFormat="1">
      <c r="B16537" s="546" t="s">
        <v>27972</v>
      </c>
      <c r="C16537" s="548" t="s">
        <v>3657</v>
      </c>
      <c r="D16537" s="541" t="s">
        <v>27973</v>
      </c>
      <c r="E16537" s="549" t="s">
        <v>188</v>
      </c>
      <c r="F16537" s="547">
        <v>4784.3900000000003</v>
      </c>
    </row>
    <row r="16538" s="489" customFormat="1">
      <c r="B16538" s="546" t="s">
        <v>27974</v>
      </c>
      <c r="C16538" s="548" t="s">
        <v>3657</v>
      </c>
      <c r="D16538" s="541" t="s">
        <v>27975</v>
      </c>
      <c r="E16538" s="549" t="s">
        <v>188</v>
      </c>
      <c r="F16538" s="547">
        <v>5529.0600000000004</v>
      </c>
    </row>
    <row r="16539" s="489" customFormat="1">
      <c r="B16539" s="546" t="s">
        <v>27976</v>
      </c>
      <c r="C16539" s="548" t="s">
        <v>3657</v>
      </c>
      <c r="D16539" s="541" t="s">
        <v>27977</v>
      </c>
      <c r="E16539" s="549"/>
      <c r="F16539" s="547"/>
    </row>
    <row r="16540" s="489" customFormat="1">
      <c r="B16540" s="546" t="s">
        <v>27978</v>
      </c>
      <c r="C16540" s="548" t="s">
        <v>3657</v>
      </c>
      <c r="D16540" s="541" t="s">
        <v>27979</v>
      </c>
      <c r="E16540" s="549" t="s">
        <v>188</v>
      </c>
      <c r="F16540" s="547">
        <v>2418.1300000000001</v>
      </c>
    </row>
    <row r="16541" s="489" customFormat="1">
      <c r="B16541" s="546" t="s">
        <v>27980</v>
      </c>
      <c r="C16541" s="548" t="s">
        <v>3657</v>
      </c>
      <c r="D16541" s="541" t="s">
        <v>27981</v>
      </c>
      <c r="E16541" s="549" t="s">
        <v>188</v>
      </c>
      <c r="F16541" s="547">
        <v>2695.98</v>
      </c>
    </row>
    <row r="16542" s="489" customFormat="1">
      <c r="B16542" s="546" t="s">
        <v>27982</v>
      </c>
      <c r="C16542" s="548" t="s">
        <v>3657</v>
      </c>
      <c r="D16542" s="541" t="s">
        <v>27983</v>
      </c>
      <c r="E16542" s="549" t="s">
        <v>188</v>
      </c>
      <c r="F16542" s="547">
        <v>2988.0300000000002</v>
      </c>
    </row>
    <row r="16543" s="489" customFormat="1">
      <c r="B16543" s="546" t="s">
        <v>27984</v>
      </c>
      <c r="C16543" s="548" t="s">
        <v>3657</v>
      </c>
      <c r="D16543" s="541" t="s">
        <v>27985</v>
      </c>
      <c r="E16543" s="549" t="s">
        <v>188</v>
      </c>
      <c r="F16543" s="547">
        <v>3424.1999999999998</v>
      </c>
    </row>
    <row r="16544" s="489" customFormat="1">
      <c r="B16544" s="546" t="s">
        <v>27986</v>
      </c>
      <c r="C16544" s="548" t="s">
        <v>3657</v>
      </c>
      <c r="D16544" s="541" t="s">
        <v>27987</v>
      </c>
      <c r="E16544" s="549" t="s">
        <v>188</v>
      </c>
      <c r="F16544" s="547">
        <v>3911.3000000000002</v>
      </c>
    </row>
    <row r="16545" s="489" customFormat="1">
      <c r="B16545" s="546" t="s">
        <v>27988</v>
      </c>
      <c r="C16545" s="548" t="s">
        <v>3657</v>
      </c>
      <c r="D16545" s="541" t="s">
        <v>27989</v>
      </c>
      <c r="E16545" s="549" t="s">
        <v>188</v>
      </c>
      <c r="F16545" s="547">
        <v>4243</v>
      </c>
    </row>
    <row r="16546" s="489" customFormat="1">
      <c r="B16546" s="546" t="s">
        <v>27990</v>
      </c>
      <c r="C16546" s="548" t="s">
        <v>3657</v>
      </c>
      <c r="D16546" s="541" t="s">
        <v>27991</v>
      </c>
      <c r="E16546" s="549" t="s">
        <v>188</v>
      </c>
      <c r="F16546" s="547">
        <v>4602.2299999999996</v>
      </c>
    </row>
    <row r="16547" s="489" customFormat="1">
      <c r="B16547" s="546" t="s">
        <v>27992</v>
      </c>
      <c r="C16547" s="548" t="s">
        <v>3657</v>
      </c>
      <c r="D16547" s="541" t="s">
        <v>27993</v>
      </c>
      <c r="E16547" s="549" t="s">
        <v>188</v>
      </c>
      <c r="F16547" s="547">
        <v>4961.2200000000003</v>
      </c>
    </row>
    <row r="16548" s="489" customFormat="1">
      <c r="B16548" s="546" t="s">
        <v>27994</v>
      </c>
      <c r="C16548" s="548" t="s">
        <v>3657</v>
      </c>
      <c r="D16548" s="541" t="s">
        <v>27995</v>
      </c>
      <c r="E16548" s="549" t="s">
        <v>188</v>
      </c>
      <c r="F16548" s="547">
        <v>5320.9499999999998</v>
      </c>
    </row>
    <row r="16549" s="489" customFormat="1">
      <c r="B16549" s="546" t="s">
        <v>27996</v>
      </c>
      <c r="C16549" s="548" t="s">
        <v>3657</v>
      </c>
      <c r="D16549" s="541" t="s">
        <v>27997</v>
      </c>
      <c r="E16549" s="549" t="s">
        <v>188</v>
      </c>
      <c r="F16549" s="547">
        <v>6109.2299999999996</v>
      </c>
    </row>
    <row r="16550" s="489" customFormat="1">
      <c r="B16550" s="546" t="s">
        <v>27998</v>
      </c>
      <c r="C16550" s="548" t="s">
        <v>3657</v>
      </c>
      <c r="D16550" s="541" t="s">
        <v>27999</v>
      </c>
      <c r="E16550" s="549"/>
      <c r="F16550" s="547"/>
    </row>
    <row r="16551" s="489" customFormat="1">
      <c r="B16551" s="546" t="s">
        <v>28000</v>
      </c>
      <c r="C16551" s="548" t="s">
        <v>3657</v>
      </c>
      <c r="D16551" s="541" t="s">
        <v>28001</v>
      </c>
      <c r="E16551" s="549" t="s">
        <v>188</v>
      </c>
      <c r="F16551" s="547">
        <v>2299.6700000000001</v>
      </c>
    </row>
    <row r="16552" s="489" customFormat="1">
      <c r="B16552" s="546" t="s">
        <v>28002</v>
      </c>
      <c r="C16552" s="548" t="s">
        <v>3657</v>
      </c>
      <c r="D16552" s="541" t="s">
        <v>28003</v>
      </c>
      <c r="E16552" s="549" t="s">
        <v>188</v>
      </c>
      <c r="F16552" s="547">
        <v>2414.0700000000002</v>
      </c>
    </row>
    <row r="16553" s="489" customFormat="1">
      <c r="B16553" s="546" t="s">
        <v>28004</v>
      </c>
      <c r="C16553" s="548" t="s">
        <v>3657</v>
      </c>
      <c r="D16553" s="541" t="s">
        <v>28005</v>
      </c>
      <c r="E16553" s="549" t="s">
        <v>188</v>
      </c>
      <c r="F16553" s="547">
        <v>2516.9899999999998</v>
      </c>
    </row>
    <row r="16554" s="489" customFormat="1">
      <c r="B16554" s="546" t="s">
        <v>28006</v>
      </c>
      <c r="C16554" s="548" t="s">
        <v>3657</v>
      </c>
      <c r="D16554" s="541" t="s">
        <v>28007</v>
      </c>
      <c r="E16554" s="549" t="s">
        <v>188</v>
      </c>
      <c r="F16554" s="547">
        <v>2839.8499999999999</v>
      </c>
    </row>
    <row r="16555" s="489" customFormat="1">
      <c r="B16555" s="546" t="s">
        <v>28008</v>
      </c>
      <c r="C16555" s="548" t="s">
        <v>3657</v>
      </c>
      <c r="D16555" s="541" t="s">
        <v>28009</v>
      </c>
      <c r="E16555" s="549" t="s">
        <v>188</v>
      </c>
      <c r="F16555" s="547">
        <v>3069.71</v>
      </c>
    </row>
    <row r="16556" s="489" customFormat="1">
      <c r="B16556" s="546" t="s">
        <v>28010</v>
      </c>
      <c r="C16556" s="548" t="s">
        <v>3657</v>
      </c>
      <c r="D16556" s="541" t="s">
        <v>28011</v>
      </c>
      <c r="E16556" s="549" t="s">
        <v>188</v>
      </c>
      <c r="F16556" s="547">
        <v>3404.3699999999999</v>
      </c>
    </row>
    <row r="16557" s="489" customFormat="1">
      <c r="B16557" s="546" t="s">
        <v>28012</v>
      </c>
      <c r="C16557" s="548" t="s">
        <v>3657</v>
      </c>
      <c r="D16557" s="541" t="s">
        <v>28013</v>
      </c>
      <c r="E16557" s="549" t="s">
        <v>188</v>
      </c>
      <c r="F16557" s="547">
        <v>4060.2600000000002</v>
      </c>
    </row>
    <row r="16558" s="489" customFormat="1">
      <c r="B16558" s="546" t="s">
        <v>28014</v>
      </c>
      <c r="C16558" s="548" t="s">
        <v>3657</v>
      </c>
      <c r="D16558" s="541" t="s">
        <v>28015</v>
      </c>
      <c r="E16558" s="549" t="s">
        <v>188</v>
      </c>
      <c r="F16558" s="547">
        <v>4386</v>
      </c>
    </row>
    <row r="16559" s="489" customFormat="1">
      <c r="B16559" s="546" t="s">
        <v>28016</v>
      </c>
      <c r="C16559" s="548" t="s">
        <v>3657</v>
      </c>
      <c r="D16559" s="541" t="s">
        <v>28017</v>
      </c>
      <c r="E16559" s="549" t="s">
        <v>188</v>
      </c>
      <c r="F16559" s="547">
        <v>4737.25</v>
      </c>
    </row>
    <row r="16560" s="489" customFormat="1">
      <c r="B16560" s="546" t="s">
        <v>28018</v>
      </c>
      <c r="C16560" s="548" t="s">
        <v>3657</v>
      </c>
      <c r="D16560" s="541" t="s">
        <v>28019</v>
      </c>
      <c r="E16560" s="549" t="s">
        <v>188</v>
      </c>
      <c r="F16560" s="547">
        <v>5444.3800000000001</v>
      </c>
    </row>
    <row r="16561" s="489" customFormat="1">
      <c r="B16561" s="546" t="s">
        <v>28020</v>
      </c>
      <c r="C16561" s="548" t="s">
        <v>3657</v>
      </c>
      <c r="D16561" s="541" t="s">
        <v>28021</v>
      </c>
      <c r="E16561" s="549"/>
      <c r="F16561" s="547"/>
    </row>
    <row r="16562" s="489" customFormat="1">
      <c r="B16562" s="546" t="s">
        <v>28022</v>
      </c>
      <c r="C16562" s="548" t="s">
        <v>3657</v>
      </c>
      <c r="D16562" s="541" t="s">
        <v>28023</v>
      </c>
      <c r="E16562" s="549" t="s">
        <v>188</v>
      </c>
      <c r="F16562" s="547">
        <v>2803.8299999999999</v>
      </c>
    </row>
    <row r="16563" s="489" customFormat="1">
      <c r="B16563" s="546" t="s">
        <v>28024</v>
      </c>
      <c r="C16563" s="548" t="s">
        <v>3657</v>
      </c>
      <c r="D16563" s="541" t="s">
        <v>28025</v>
      </c>
      <c r="E16563" s="549" t="s">
        <v>188</v>
      </c>
      <c r="F16563" s="547">
        <v>3057.0300000000002</v>
      </c>
    </row>
    <row r="16564" s="489" customFormat="1">
      <c r="B16564" s="546" t="s">
        <v>28026</v>
      </c>
      <c r="C16564" s="548" t="s">
        <v>3657</v>
      </c>
      <c r="D16564" s="541" t="s">
        <v>28027</v>
      </c>
      <c r="E16564" s="549" t="s">
        <v>188</v>
      </c>
      <c r="F16564" s="547">
        <v>3174.6999999999998</v>
      </c>
    </row>
    <row r="16565" s="489" customFormat="1">
      <c r="B16565" s="546" t="s">
        <v>28028</v>
      </c>
      <c r="C16565" s="548" t="s">
        <v>3657</v>
      </c>
      <c r="D16565" s="541" t="s">
        <v>28029</v>
      </c>
      <c r="E16565" s="549" t="s">
        <v>188</v>
      </c>
      <c r="F16565" s="547">
        <v>3285.4000000000001</v>
      </c>
    </row>
    <row r="16566" s="489" customFormat="1">
      <c r="B16566" s="546" t="s">
        <v>28030</v>
      </c>
      <c r="C16566" s="548" t="s">
        <v>3657</v>
      </c>
      <c r="D16566" s="541" t="s">
        <v>28031</v>
      </c>
      <c r="E16566" s="549" t="s">
        <v>188</v>
      </c>
      <c r="F16566" s="547">
        <v>3687.29</v>
      </c>
    </row>
    <row r="16567" s="489" customFormat="1">
      <c r="B16567" s="546" t="s">
        <v>28032</v>
      </c>
      <c r="C16567" s="548" t="s">
        <v>3657</v>
      </c>
      <c r="D16567" s="541" t="s">
        <v>28033</v>
      </c>
      <c r="E16567" s="549" t="s">
        <v>188</v>
      </c>
      <c r="F16567" s="547">
        <v>4059.8400000000001</v>
      </c>
    </row>
    <row r="16568" s="489" customFormat="1">
      <c r="B16568" s="546" t="s">
        <v>28034</v>
      </c>
      <c r="C16568" s="548" t="s">
        <v>3657</v>
      </c>
      <c r="D16568" s="541" t="s">
        <v>28035</v>
      </c>
      <c r="E16568" s="549" t="s">
        <v>188</v>
      </c>
      <c r="F16568" s="547">
        <v>4401.75</v>
      </c>
    </row>
    <row r="16569" s="489" customFormat="1">
      <c r="B16569" s="546" t="s">
        <v>28036</v>
      </c>
      <c r="C16569" s="548" t="s">
        <v>3657</v>
      </c>
      <c r="D16569" s="541" t="s">
        <v>28037</v>
      </c>
      <c r="E16569" s="549" t="s">
        <v>188</v>
      </c>
      <c r="F16569" s="547">
        <v>4734.1000000000004</v>
      </c>
    </row>
    <row r="16570" s="489" customFormat="1">
      <c r="B16570" s="546" t="s">
        <v>28038</v>
      </c>
      <c r="C16570" s="548" t="s">
        <v>3657</v>
      </c>
      <c r="D16570" s="541" t="s">
        <v>28039</v>
      </c>
      <c r="E16570" s="549" t="s">
        <v>188</v>
      </c>
      <c r="F16570" s="547">
        <v>5100.5299999999997</v>
      </c>
    </row>
    <row r="16571" s="489" customFormat="1">
      <c r="B16571" s="546" t="s">
        <v>28040</v>
      </c>
      <c r="C16571" s="548" t="s">
        <v>3657</v>
      </c>
      <c r="D16571" s="541" t="s">
        <v>28041</v>
      </c>
      <c r="E16571" s="549" t="s">
        <v>188</v>
      </c>
      <c r="F16571" s="547">
        <v>5854.0600000000004</v>
      </c>
    </row>
    <row r="16572" s="489" customFormat="1">
      <c r="B16572" s="546" t="s">
        <v>28042</v>
      </c>
      <c r="C16572" s="548" t="s">
        <v>3657</v>
      </c>
      <c r="D16572" s="541" t="s">
        <v>28043</v>
      </c>
      <c r="E16572" s="549"/>
      <c r="F16572" s="547"/>
    </row>
    <row r="16573" s="489" customFormat="1">
      <c r="B16573" s="546" t="s">
        <v>28044</v>
      </c>
      <c r="C16573" s="548" t="s">
        <v>3657</v>
      </c>
      <c r="D16573" s="541" t="s">
        <v>28045</v>
      </c>
      <c r="E16573" s="549" t="s">
        <v>188</v>
      </c>
      <c r="F16573" s="547">
        <v>3408.1399999999999</v>
      </c>
    </row>
    <row r="16574" s="489" customFormat="1">
      <c r="B16574" s="546" t="s">
        <v>28046</v>
      </c>
      <c r="C16574" s="548" t="s">
        <v>3657</v>
      </c>
      <c r="D16574" s="541" t="s">
        <v>28047</v>
      </c>
      <c r="E16574" s="549" t="s">
        <v>188</v>
      </c>
      <c r="F16574" s="547">
        <v>3538.9400000000001</v>
      </c>
    </row>
    <row r="16575" s="489" customFormat="1">
      <c r="B16575" s="546" t="s">
        <v>28048</v>
      </c>
      <c r="C16575" s="548" t="s">
        <v>3657</v>
      </c>
      <c r="D16575" s="541" t="s">
        <v>28049</v>
      </c>
      <c r="E16575" s="549" t="s">
        <v>188</v>
      </c>
      <c r="F16575" s="547">
        <v>3656.6100000000001</v>
      </c>
    </row>
    <row r="16576" s="489" customFormat="1">
      <c r="B16576" s="546" t="s">
        <v>28050</v>
      </c>
      <c r="C16576" s="548" t="s">
        <v>3657</v>
      </c>
      <c r="D16576" s="541" t="s">
        <v>28051</v>
      </c>
      <c r="E16576" s="549" t="s">
        <v>188</v>
      </c>
      <c r="F16576" s="547">
        <v>3898.3099999999999</v>
      </c>
    </row>
    <row r="16577" s="489" customFormat="1">
      <c r="B16577" s="546" t="s">
        <v>28052</v>
      </c>
      <c r="C16577" s="548" t="s">
        <v>3657</v>
      </c>
      <c r="D16577" s="541" t="s">
        <v>28053</v>
      </c>
      <c r="E16577" s="549" t="s">
        <v>188</v>
      </c>
      <c r="F16577" s="547">
        <v>4173.4700000000003</v>
      </c>
    </row>
    <row r="16578" s="489" customFormat="1">
      <c r="B16578" s="546" t="s">
        <v>28054</v>
      </c>
      <c r="C16578" s="548" t="s">
        <v>3657</v>
      </c>
      <c r="D16578" s="541" t="s">
        <v>28055</v>
      </c>
      <c r="E16578" s="549" t="s">
        <v>188</v>
      </c>
      <c r="F16578" s="547">
        <v>4561.3400000000001</v>
      </c>
    </row>
    <row r="16579" s="489" customFormat="1">
      <c r="B16579" s="546" t="s">
        <v>28056</v>
      </c>
      <c r="C16579" s="548" t="s">
        <v>3657</v>
      </c>
      <c r="D16579" s="541" t="s">
        <v>28057</v>
      </c>
      <c r="E16579" s="549" t="s">
        <v>188</v>
      </c>
      <c r="F16579" s="547">
        <v>4932.4899999999998</v>
      </c>
    </row>
    <row r="16580" s="489" customFormat="1">
      <c r="B16580" s="546" t="s">
        <v>28058</v>
      </c>
      <c r="C16580" s="548" t="s">
        <v>3657</v>
      </c>
      <c r="D16580" s="541" t="s">
        <v>28059</v>
      </c>
      <c r="E16580" s="549" t="s">
        <v>188</v>
      </c>
      <c r="F16580" s="547">
        <v>5287.1199999999999</v>
      </c>
    </row>
    <row r="16581" s="489" customFormat="1">
      <c r="B16581" s="546" t="s">
        <v>28060</v>
      </c>
      <c r="C16581" s="548" t="s">
        <v>3657</v>
      </c>
      <c r="D16581" s="541" t="s">
        <v>28061</v>
      </c>
      <c r="E16581" s="549" t="s">
        <v>188</v>
      </c>
      <c r="F16581" s="547">
        <v>5668.8699999999999</v>
      </c>
    </row>
    <row r="16582" s="489" customFormat="1">
      <c r="B16582" s="546" t="s">
        <v>28062</v>
      </c>
      <c r="C16582" s="548" t="s">
        <v>3657</v>
      </c>
      <c r="D16582" s="541" t="s">
        <v>28063</v>
      </c>
      <c r="E16582" s="549" t="s">
        <v>188</v>
      </c>
      <c r="F16582" s="547">
        <v>6473.9300000000003</v>
      </c>
    </row>
    <row r="16583" s="489" customFormat="1">
      <c r="B16583" s="546" t="s">
        <v>28064</v>
      </c>
      <c r="C16583" s="548" t="s">
        <v>3657</v>
      </c>
      <c r="D16583" s="541" t="s">
        <v>28065</v>
      </c>
      <c r="E16583" s="549"/>
      <c r="F16583" s="547"/>
    </row>
    <row r="16584" s="489" customFormat="1">
      <c r="B16584" s="546" t="s">
        <v>28066</v>
      </c>
      <c r="C16584" s="548" t="s">
        <v>3657</v>
      </c>
      <c r="D16584" s="541" t="s">
        <v>28067</v>
      </c>
      <c r="E16584" s="549" t="s">
        <v>143</v>
      </c>
      <c r="F16584" s="547">
        <v>995.59000000000003</v>
      </c>
    </row>
    <row r="16585" s="489" customFormat="1">
      <c r="B16585" s="546" t="s">
        <v>28068</v>
      </c>
      <c r="C16585" s="548" t="s">
        <v>3657</v>
      </c>
      <c r="D16585" s="541" t="s">
        <v>28069</v>
      </c>
      <c r="E16585" s="549" t="s">
        <v>143</v>
      </c>
      <c r="F16585" s="547">
        <v>525.12</v>
      </c>
    </row>
    <row r="16586" s="489" customFormat="1">
      <c r="B16586" s="546" t="s">
        <v>28070</v>
      </c>
      <c r="C16586" s="548" t="s">
        <v>3657</v>
      </c>
      <c r="D16586" s="541" t="s">
        <v>28071</v>
      </c>
      <c r="E16586" s="549"/>
      <c r="F16586" s="547"/>
    </row>
    <row r="16587" s="489" customFormat="1">
      <c r="B16587" s="546" t="s">
        <v>28072</v>
      </c>
      <c r="C16587" s="548" t="s">
        <v>3657</v>
      </c>
      <c r="D16587" s="541" t="s">
        <v>28073</v>
      </c>
      <c r="E16587" s="549" t="s">
        <v>188</v>
      </c>
      <c r="F16587" s="547">
        <v>1006.9400000000001</v>
      </c>
    </row>
    <row r="16588" s="489" customFormat="1">
      <c r="B16588" s="546" t="s">
        <v>28074</v>
      </c>
      <c r="C16588" s="548" t="s">
        <v>3657</v>
      </c>
      <c r="D16588" s="541" t="s">
        <v>28075</v>
      </c>
      <c r="E16588" s="549" t="s">
        <v>188</v>
      </c>
      <c r="F16588" s="547">
        <v>131.36000000000001</v>
      </c>
    </row>
    <row r="16589" s="489" customFormat="1">
      <c r="B16589" s="546" t="s">
        <v>28076</v>
      </c>
      <c r="C16589" s="548" t="s">
        <v>3657</v>
      </c>
      <c r="D16589" s="541" t="s">
        <v>28077</v>
      </c>
      <c r="E16589" s="549" t="s">
        <v>188</v>
      </c>
      <c r="F16589" s="547">
        <v>298.56</v>
      </c>
    </row>
    <row r="16590" s="489" customFormat="1">
      <c r="B16590" s="546" t="s">
        <v>28078</v>
      </c>
      <c r="C16590" s="548" t="s">
        <v>3657</v>
      </c>
      <c r="D16590" s="541" t="s">
        <v>28079</v>
      </c>
      <c r="E16590" s="549"/>
      <c r="F16590" s="547"/>
    </row>
    <row r="16591" s="489" customFormat="1">
      <c r="B16591" s="546" t="s">
        <v>28080</v>
      </c>
      <c r="C16591" s="548" t="s">
        <v>3657</v>
      </c>
      <c r="D16591" s="541" t="s">
        <v>28081</v>
      </c>
      <c r="E16591" s="549" t="s">
        <v>143</v>
      </c>
      <c r="F16591" s="547">
        <v>744.5</v>
      </c>
    </row>
    <row r="16592" s="489" customFormat="1">
      <c r="B16592" s="546" t="s">
        <v>28082</v>
      </c>
      <c r="C16592" s="548" t="s">
        <v>3657</v>
      </c>
      <c r="D16592" s="541" t="s">
        <v>28083</v>
      </c>
      <c r="E16592" s="549" t="s">
        <v>143</v>
      </c>
      <c r="F16592" s="547">
        <v>844.25</v>
      </c>
    </row>
    <row r="16593" s="489" customFormat="1">
      <c r="B16593" s="546" t="s">
        <v>28084</v>
      </c>
      <c r="C16593" s="548" t="s">
        <v>3657</v>
      </c>
      <c r="D16593" s="541" t="s">
        <v>28085</v>
      </c>
      <c r="E16593" s="549" t="s">
        <v>143</v>
      </c>
      <c r="F16593" s="547">
        <v>938.28999999999996</v>
      </c>
    </row>
    <row r="16594" s="489" customFormat="1">
      <c r="B16594" s="546" t="s">
        <v>28086</v>
      </c>
      <c r="C16594" s="548" t="s">
        <v>3657</v>
      </c>
      <c r="D16594" s="541" t="s">
        <v>28087</v>
      </c>
      <c r="E16594" s="549" t="s">
        <v>143</v>
      </c>
      <c r="F16594" s="547">
        <v>1040.6700000000001</v>
      </c>
    </row>
    <row r="16595" s="489" customFormat="1">
      <c r="B16595" s="546" t="s">
        <v>28088</v>
      </c>
      <c r="C16595" s="548" t="s">
        <v>3657</v>
      </c>
      <c r="D16595" s="541" t="s">
        <v>28089</v>
      </c>
      <c r="E16595" s="549" t="s">
        <v>143</v>
      </c>
      <c r="F16595" s="547">
        <v>1137.3499999999999</v>
      </c>
    </row>
    <row r="16596" s="489" customFormat="1">
      <c r="B16596" s="546" t="s">
        <v>28090</v>
      </c>
      <c r="C16596" s="548" t="s">
        <v>3657</v>
      </c>
      <c r="D16596" s="541" t="s">
        <v>28091</v>
      </c>
      <c r="E16596" s="549" t="s">
        <v>143</v>
      </c>
      <c r="F16596" s="547">
        <v>1242.3499999999999</v>
      </c>
    </row>
    <row r="16597" s="489" customFormat="1">
      <c r="B16597" s="546" t="s">
        <v>28092</v>
      </c>
      <c r="C16597" s="548" t="s">
        <v>3657</v>
      </c>
      <c r="D16597" s="541" t="s">
        <v>28093</v>
      </c>
      <c r="E16597" s="549" t="s">
        <v>143</v>
      </c>
      <c r="F16597" s="547">
        <v>1546.1800000000001</v>
      </c>
    </row>
    <row r="16598" s="489" customFormat="1">
      <c r="B16598" s="546" t="s">
        <v>28094</v>
      </c>
      <c r="C16598" s="548" t="s">
        <v>3657</v>
      </c>
      <c r="D16598" s="541" t="s">
        <v>28095</v>
      </c>
      <c r="E16598" s="549" t="s">
        <v>143</v>
      </c>
      <c r="F16598" s="547">
        <v>1661.03</v>
      </c>
    </row>
    <row r="16599" s="489" customFormat="1">
      <c r="B16599" s="546" t="s">
        <v>28096</v>
      </c>
      <c r="C16599" s="548" t="s">
        <v>3657</v>
      </c>
      <c r="D16599" s="541" t="s">
        <v>28097</v>
      </c>
      <c r="E16599" s="549" t="s">
        <v>143</v>
      </c>
      <c r="F16599" s="547">
        <v>1777.7</v>
      </c>
    </row>
    <row r="16600" s="489" customFormat="1">
      <c r="B16600" s="546" t="s">
        <v>28098</v>
      </c>
      <c r="C16600" s="548" t="s">
        <v>3657</v>
      </c>
      <c r="D16600" s="541" t="s">
        <v>28099</v>
      </c>
      <c r="E16600" s="549" t="s">
        <v>143</v>
      </c>
      <c r="F16600" s="547">
        <v>2480.1999999999998</v>
      </c>
    </row>
    <row r="16601" s="489" customFormat="1">
      <c r="B16601" s="546" t="s">
        <v>28100</v>
      </c>
      <c r="C16601" s="548" t="s">
        <v>3657</v>
      </c>
      <c r="D16601" s="541" t="s">
        <v>28101</v>
      </c>
      <c r="E16601" s="549"/>
      <c r="F16601" s="547"/>
    </row>
    <row r="16602" s="489" customFormat="1">
      <c r="B16602" s="546" t="s">
        <v>28102</v>
      </c>
      <c r="C16602" s="548" t="s">
        <v>3657</v>
      </c>
      <c r="D16602" s="541" t="s">
        <v>28103</v>
      </c>
      <c r="E16602" s="549" t="s">
        <v>143</v>
      </c>
      <c r="F16602" s="547">
        <v>495.49000000000001</v>
      </c>
    </row>
    <row r="16603" s="489" customFormat="1">
      <c r="B16603" s="546" t="s">
        <v>28104</v>
      </c>
      <c r="C16603" s="548" t="s">
        <v>3657</v>
      </c>
      <c r="D16603" s="541" t="s">
        <v>28105</v>
      </c>
      <c r="E16603" s="549" t="s">
        <v>143</v>
      </c>
      <c r="F16603" s="547">
        <v>589.27999999999997</v>
      </c>
    </row>
    <row r="16604" s="489" customFormat="1">
      <c r="B16604" s="546" t="s">
        <v>28106</v>
      </c>
      <c r="C16604" s="548" t="s">
        <v>3657</v>
      </c>
      <c r="D16604" s="541" t="s">
        <v>28107</v>
      </c>
      <c r="E16604" s="549" t="s">
        <v>143</v>
      </c>
      <c r="F16604" s="547">
        <v>677.13999999999999</v>
      </c>
    </row>
    <row r="16605" s="489" customFormat="1">
      <c r="B16605" s="546" t="s">
        <v>28108</v>
      </c>
      <c r="C16605" s="548" t="s">
        <v>3657</v>
      </c>
      <c r="D16605" s="541" t="s">
        <v>28109</v>
      </c>
      <c r="E16605" s="549" t="s">
        <v>143</v>
      </c>
      <c r="F16605" s="547">
        <v>774.08000000000004</v>
      </c>
    </row>
    <row r="16606" s="489" customFormat="1">
      <c r="B16606" s="546" t="s">
        <v>28110</v>
      </c>
      <c r="C16606" s="548" t="s">
        <v>3657</v>
      </c>
      <c r="D16606" s="541" t="s">
        <v>28111</v>
      </c>
      <c r="E16606" s="549" t="s">
        <v>143</v>
      </c>
      <c r="F16606" s="547">
        <v>864.58000000000004</v>
      </c>
    </row>
    <row r="16607" s="489" customFormat="1">
      <c r="B16607" s="546" t="s">
        <v>28112</v>
      </c>
      <c r="C16607" s="548" t="s">
        <v>3657</v>
      </c>
      <c r="D16607" s="541" t="s">
        <v>28113</v>
      </c>
      <c r="E16607" s="549" t="s">
        <v>143</v>
      </c>
      <c r="F16607" s="547">
        <v>957.19000000000005</v>
      </c>
    </row>
    <row r="16608" s="489" customFormat="1">
      <c r="B16608" s="546" t="s">
        <v>28114</v>
      </c>
      <c r="C16608" s="548" t="s">
        <v>3657</v>
      </c>
      <c r="D16608" s="541" t="s">
        <v>28115</v>
      </c>
      <c r="E16608" s="549" t="s">
        <v>143</v>
      </c>
      <c r="F16608" s="547">
        <v>1239.01</v>
      </c>
    </row>
    <row r="16609" s="489" customFormat="1">
      <c r="B16609" s="546" t="s">
        <v>28116</v>
      </c>
      <c r="C16609" s="548" t="s">
        <v>3657</v>
      </c>
      <c r="D16609" s="541" t="s">
        <v>28117</v>
      </c>
      <c r="E16609" s="549" t="s">
        <v>143</v>
      </c>
      <c r="F16609" s="547">
        <v>1348.72</v>
      </c>
    </row>
    <row r="16610" s="489" customFormat="1">
      <c r="B16610" s="546" t="s">
        <v>28118</v>
      </c>
      <c r="C16610" s="548" t="s">
        <v>3657</v>
      </c>
      <c r="D16610" s="541" t="s">
        <v>28119</v>
      </c>
      <c r="E16610" s="549" t="s">
        <v>143</v>
      </c>
      <c r="F16610" s="547">
        <v>1460</v>
      </c>
    </row>
    <row r="16611" s="489" customFormat="1">
      <c r="B16611" s="546" t="s">
        <v>28120</v>
      </c>
      <c r="C16611" s="548" t="s">
        <v>3657</v>
      </c>
      <c r="D16611" s="541" t="s">
        <v>28121</v>
      </c>
      <c r="E16611" s="549" t="s">
        <v>143</v>
      </c>
      <c r="F16611" s="547">
        <v>2120.5100000000002</v>
      </c>
    </row>
    <row r="16612" s="489" customFormat="1">
      <c r="B16612" s="546" t="s">
        <v>28122</v>
      </c>
      <c r="C16612" s="548" t="s">
        <v>3657</v>
      </c>
      <c r="D16612" s="541" t="s">
        <v>28123</v>
      </c>
      <c r="E16612" s="549"/>
      <c r="F16612" s="547"/>
    </row>
    <row r="16613" s="489" customFormat="1">
      <c r="B16613" s="546" t="s">
        <v>28124</v>
      </c>
      <c r="C16613" s="548" t="s">
        <v>3657</v>
      </c>
      <c r="D16613" s="541" t="s">
        <v>28125</v>
      </c>
      <c r="E16613" s="549" t="s">
        <v>143</v>
      </c>
      <c r="F16613" s="547">
        <v>133.38</v>
      </c>
    </row>
    <row r="16614" s="489" customFormat="1">
      <c r="B16614" s="546" t="s">
        <v>28126</v>
      </c>
      <c r="C16614" s="548" t="s">
        <v>3657</v>
      </c>
      <c r="D16614" s="541" t="s">
        <v>28127</v>
      </c>
      <c r="E16614" s="549" t="s">
        <v>143</v>
      </c>
      <c r="F16614" s="547">
        <v>115.03</v>
      </c>
    </row>
    <row r="16615" s="489" customFormat="1">
      <c r="B16615" s="546" t="s">
        <v>28128</v>
      </c>
      <c r="C16615" s="548" t="s">
        <v>3657</v>
      </c>
      <c r="D16615" s="541" t="s">
        <v>28129</v>
      </c>
      <c r="E16615" s="549" t="s">
        <v>143</v>
      </c>
      <c r="F16615" s="547">
        <v>172.83000000000001</v>
      </c>
    </row>
    <row r="16616" s="489" customFormat="1">
      <c r="B16616" s="546" t="s">
        <v>28130</v>
      </c>
      <c r="C16616" s="548" t="s">
        <v>3657</v>
      </c>
      <c r="D16616" s="541" t="s">
        <v>28131</v>
      </c>
      <c r="E16616" s="549"/>
      <c r="F16616" s="547"/>
    </row>
    <row r="16617" s="489" customFormat="1">
      <c r="B16617" s="546" t="s">
        <v>28132</v>
      </c>
      <c r="C16617" s="548" t="s">
        <v>3657</v>
      </c>
      <c r="D16617" s="541" t="s">
        <v>28133</v>
      </c>
      <c r="E16617" s="549" t="s">
        <v>12626</v>
      </c>
      <c r="F16617" s="547">
        <v>117.04000000000001</v>
      </c>
    </row>
    <row r="16618" s="489" customFormat="1">
      <c r="B16618" s="546" t="s">
        <v>28134</v>
      </c>
      <c r="C16618" s="548" t="s">
        <v>3657</v>
      </c>
      <c r="D16618" s="541" t="s">
        <v>28135</v>
      </c>
      <c r="E16618" s="549" t="s">
        <v>12626</v>
      </c>
      <c r="F16618" s="547">
        <v>215.28</v>
      </c>
    </row>
    <row r="16619" s="489" customFormat="1">
      <c r="B16619" s="546" t="s">
        <v>28136</v>
      </c>
      <c r="C16619" s="548" t="s">
        <v>3657</v>
      </c>
      <c r="D16619" s="541" t="s">
        <v>28137</v>
      </c>
      <c r="E16619" s="549"/>
      <c r="F16619" s="547"/>
    </row>
    <row r="16620" s="489" customFormat="1">
      <c r="B16620" s="546" t="s">
        <v>28138</v>
      </c>
      <c r="C16620" s="548" t="s">
        <v>3657</v>
      </c>
      <c r="D16620" s="541" t="s">
        <v>28139</v>
      </c>
      <c r="E16620" s="549" t="s">
        <v>143</v>
      </c>
      <c r="F16620" s="547">
        <v>34.740000000000002</v>
      </c>
    </row>
    <row r="16621" s="489" customFormat="1">
      <c r="B16621" s="546" t="s">
        <v>28140</v>
      </c>
      <c r="C16621" s="548" t="s">
        <v>3657</v>
      </c>
      <c r="D16621" s="541" t="s">
        <v>28141</v>
      </c>
      <c r="E16621" s="549" t="s">
        <v>143</v>
      </c>
      <c r="F16621" s="547">
        <v>34.740000000000002</v>
      </c>
    </row>
    <row r="16622" s="489" customFormat="1">
      <c r="B16622" s="546" t="s">
        <v>28142</v>
      </c>
      <c r="C16622" s="548" t="s">
        <v>3657</v>
      </c>
      <c r="D16622" s="541" t="s">
        <v>28143</v>
      </c>
      <c r="E16622" s="549" t="s">
        <v>143</v>
      </c>
      <c r="F16622" s="547">
        <v>35.68</v>
      </c>
    </row>
    <row r="16623" s="489" customFormat="1">
      <c r="B16623" s="546" t="s">
        <v>28144</v>
      </c>
      <c r="C16623" s="548" t="s">
        <v>3657</v>
      </c>
      <c r="D16623" s="541" t="s">
        <v>28145</v>
      </c>
      <c r="E16623" s="549"/>
      <c r="F16623" s="547"/>
    </row>
    <row r="16624" s="489" customFormat="1">
      <c r="B16624" s="546" t="s">
        <v>28146</v>
      </c>
      <c r="C16624" s="548" t="s">
        <v>3657</v>
      </c>
      <c r="D16624" s="541" t="s">
        <v>28147</v>
      </c>
      <c r="E16624" s="549" t="s">
        <v>143</v>
      </c>
      <c r="F16624" s="547">
        <v>246.87</v>
      </c>
    </row>
    <row r="16625" s="489" customFormat="1">
      <c r="B16625" s="546" t="s">
        <v>28148</v>
      </c>
      <c r="C16625" s="548" t="s">
        <v>3657</v>
      </c>
      <c r="D16625" s="541" t="s">
        <v>28149</v>
      </c>
      <c r="E16625" s="549" t="s">
        <v>143</v>
      </c>
      <c r="F16625" s="547">
        <v>82.790000000000006</v>
      </c>
    </row>
    <row r="16626" s="489" customFormat="1">
      <c r="B16626" s="546" t="s">
        <v>28150</v>
      </c>
      <c r="C16626" s="548" t="s">
        <v>3657</v>
      </c>
      <c r="D16626" s="541" t="s">
        <v>28151</v>
      </c>
      <c r="E16626" s="549" t="s">
        <v>143</v>
      </c>
      <c r="F16626" s="547">
        <v>107.90000000000001</v>
      </c>
    </row>
    <row r="16627" s="489" customFormat="1">
      <c r="B16627" s="546" t="s">
        <v>28152</v>
      </c>
      <c r="C16627" s="548" t="s">
        <v>3657</v>
      </c>
      <c r="D16627" s="541" t="s">
        <v>28153</v>
      </c>
      <c r="E16627" s="549" t="s">
        <v>143</v>
      </c>
      <c r="F16627" s="547">
        <v>147.33000000000001</v>
      </c>
    </row>
    <row r="16628" s="489" customFormat="1">
      <c r="B16628" s="546" t="s">
        <v>28154</v>
      </c>
      <c r="C16628" s="548" t="s">
        <v>3657</v>
      </c>
      <c r="D16628" s="541" t="s">
        <v>28155</v>
      </c>
      <c r="E16628" s="549" t="s">
        <v>143</v>
      </c>
      <c r="F16628" s="547">
        <v>181.94999999999999</v>
      </c>
    </row>
    <row r="16629" s="489" customFormat="1">
      <c r="B16629" s="546" t="s">
        <v>28156</v>
      </c>
      <c r="C16629" s="548" t="s">
        <v>3657</v>
      </c>
      <c r="D16629" s="541" t="s">
        <v>28157</v>
      </c>
      <c r="E16629" s="549" t="s">
        <v>143</v>
      </c>
      <c r="F16629" s="547">
        <v>475.42000000000002</v>
      </c>
    </row>
    <row r="16630" s="489" customFormat="1">
      <c r="B16630" s="546" t="s">
        <v>28158</v>
      </c>
      <c r="C16630" s="548" t="s">
        <v>3657</v>
      </c>
      <c r="D16630" s="541" t="s">
        <v>28159</v>
      </c>
      <c r="E16630" s="549" t="s">
        <v>143</v>
      </c>
      <c r="F16630" s="547">
        <v>212.34</v>
      </c>
    </row>
    <row r="16631" s="489" customFormat="1">
      <c r="B16631" s="546" t="s">
        <v>28160</v>
      </c>
      <c r="C16631" s="548" t="s">
        <v>3657</v>
      </c>
      <c r="D16631" s="541" t="s">
        <v>28161</v>
      </c>
      <c r="E16631" s="549" t="s">
        <v>143</v>
      </c>
      <c r="F16631" s="547">
        <v>220.81</v>
      </c>
    </row>
    <row r="16632" s="489" customFormat="1">
      <c r="B16632" s="546" t="s">
        <v>28162</v>
      </c>
      <c r="C16632" s="548" t="s">
        <v>3657</v>
      </c>
      <c r="D16632" s="541" t="s">
        <v>28163</v>
      </c>
      <c r="E16632" s="549" t="s">
        <v>143</v>
      </c>
      <c r="F16632" s="547">
        <v>150.94</v>
      </c>
    </row>
    <row r="16633" s="489" customFormat="1">
      <c r="B16633" s="546" t="s">
        <v>28164</v>
      </c>
      <c r="C16633" s="548" t="s">
        <v>3657</v>
      </c>
      <c r="D16633" s="541" t="s">
        <v>28165</v>
      </c>
      <c r="E16633" s="549" t="s">
        <v>143</v>
      </c>
      <c r="F16633" s="547">
        <v>215.41999999999999</v>
      </c>
    </row>
    <row r="16634" s="489" customFormat="1">
      <c r="B16634" s="546" t="s">
        <v>28166</v>
      </c>
      <c r="C16634" s="548" t="s">
        <v>3657</v>
      </c>
      <c r="D16634" s="541" t="s">
        <v>28167</v>
      </c>
      <c r="E16634" s="549"/>
      <c r="F16634" s="547"/>
    </row>
    <row r="16635" s="489" customFormat="1">
      <c r="B16635" s="546" t="s">
        <v>28168</v>
      </c>
      <c r="C16635" s="548" t="s">
        <v>3657</v>
      </c>
      <c r="D16635" s="541" t="s">
        <v>28169</v>
      </c>
      <c r="E16635" s="549" t="s">
        <v>12625</v>
      </c>
      <c r="F16635" s="547">
        <v>17.079999999999998</v>
      </c>
    </row>
    <row r="16636" s="489" customFormat="1">
      <c r="B16636" s="546" t="s">
        <v>28170</v>
      </c>
      <c r="C16636" s="548" t="s">
        <v>3657</v>
      </c>
      <c r="D16636" s="541" t="s">
        <v>28171</v>
      </c>
      <c r="E16636" s="549" t="s">
        <v>12625</v>
      </c>
      <c r="F16636" s="547">
        <v>37.82</v>
      </c>
    </row>
    <row r="16637" s="489" customFormat="1">
      <c r="B16637" s="546" t="s">
        <v>28172</v>
      </c>
      <c r="C16637" s="548" t="s">
        <v>3657</v>
      </c>
      <c r="D16637" s="541" t="s">
        <v>28173</v>
      </c>
      <c r="E16637" s="549"/>
      <c r="F16637" s="547"/>
    </row>
    <row r="16638" s="489" customFormat="1">
      <c r="B16638" s="546" t="s">
        <v>28174</v>
      </c>
      <c r="C16638" s="548" t="s">
        <v>3657</v>
      </c>
      <c r="D16638" s="541" t="s">
        <v>28175</v>
      </c>
      <c r="E16638" s="549" t="s">
        <v>12625</v>
      </c>
      <c r="F16638" s="547">
        <v>108</v>
      </c>
    </row>
    <row r="16639" s="489" customFormat="1">
      <c r="B16639" s="546" t="s">
        <v>28176</v>
      </c>
      <c r="C16639" s="548" t="s">
        <v>3657</v>
      </c>
      <c r="D16639" s="541" t="s">
        <v>28177</v>
      </c>
      <c r="E16639" s="549" t="s">
        <v>12625</v>
      </c>
      <c r="F16639" s="547">
        <v>155.87</v>
      </c>
    </row>
    <row r="16640" s="489" customFormat="1">
      <c r="B16640" s="546" t="s">
        <v>28178</v>
      </c>
      <c r="C16640" s="548" t="s">
        <v>3657</v>
      </c>
      <c r="D16640" s="541" t="s">
        <v>28179</v>
      </c>
      <c r="E16640" s="549"/>
      <c r="F16640" s="547"/>
    </row>
    <row r="16641" s="489" customFormat="1">
      <c r="B16641" s="546" t="s">
        <v>28180</v>
      </c>
      <c r="C16641" s="548" t="s">
        <v>3657</v>
      </c>
      <c r="D16641" s="541" t="s">
        <v>28181</v>
      </c>
      <c r="E16641" s="549" t="s">
        <v>12625</v>
      </c>
      <c r="F16641" s="547">
        <v>11.18</v>
      </c>
    </row>
    <row r="16642" s="489" customFormat="1">
      <c r="B16642" s="546" t="s">
        <v>28182</v>
      </c>
      <c r="C16642" s="548" t="s">
        <v>3657</v>
      </c>
      <c r="D16642" s="541" t="s">
        <v>28183</v>
      </c>
      <c r="E16642" s="549"/>
      <c r="F16642" s="547"/>
    </row>
    <row r="16643" s="489" customFormat="1">
      <c r="B16643" s="546" t="s">
        <v>28184</v>
      </c>
      <c r="C16643" s="548" t="s">
        <v>3657</v>
      </c>
      <c r="D16643" s="541" t="s">
        <v>28185</v>
      </c>
      <c r="E16643" s="549" t="s">
        <v>188</v>
      </c>
      <c r="F16643" s="547">
        <v>1174.6500000000001</v>
      </c>
    </row>
    <row r="16644" s="489" customFormat="1">
      <c r="B16644" s="546" t="s">
        <v>28186</v>
      </c>
      <c r="C16644" s="548" t="s">
        <v>3657</v>
      </c>
      <c r="D16644" s="541" t="s">
        <v>28187</v>
      </c>
      <c r="E16644" s="549" t="s">
        <v>143</v>
      </c>
      <c r="F16644" s="547">
        <v>327.19</v>
      </c>
    </row>
    <row r="16645" s="489" customFormat="1">
      <c r="B16645" s="546" t="s">
        <v>28188</v>
      </c>
      <c r="C16645" s="548" t="s">
        <v>3657</v>
      </c>
      <c r="D16645" s="541" t="s">
        <v>28189</v>
      </c>
      <c r="E16645" s="549" t="s">
        <v>188</v>
      </c>
      <c r="F16645" s="547">
        <v>2160.75</v>
      </c>
    </row>
    <row r="16646" s="489" customFormat="1">
      <c r="B16646" s="546" t="s">
        <v>28190</v>
      </c>
      <c r="C16646" s="548" t="s">
        <v>3657</v>
      </c>
      <c r="D16646" s="541" t="s">
        <v>28191</v>
      </c>
      <c r="E16646" s="549" t="s">
        <v>143</v>
      </c>
      <c r="F16646" s="547">
        <v>568.60000000000002</v>
      </c>
    </row>
    <row r="16647" s="489" customFormat="1">
      <c r="B16647" s="546" t="s">
        <v>28192</v>
      </c>
      <c r="C16647" s="548" t="s">
        <v>3657</v>
      </c>
      <c r="D16647" s="541" t="s">
        <v>28193</v>
      </c>
      <c r="E16647" s="549"/>
      <c r="F16647" s="547"/>
    </row>
    <row r="16648" s="489" customFormat="1">
      <c r="B16648" s="546" t="s">
        <v>28194</v>
      </c>
      <c r="C16648" s="548" t="s">
        <v>3657</v>
      </c>
      <c r="D16648" s="541" t="s">
        <v>28195</v>
      </c>
      <c r="E16648" s="549" t="s">
        <v>12626</v>
      </c>
      <c r="F16648" s="547">
        <v>226.84999999999999</v>
      </c>
    </row>
    <row r="16649" s="489" customFormat="1">
      <c r="B16649" s="546" t="s">
        <v>28196</v>
      </c>
      <c r="C16649" s="548" t="s">
        <v>3657</v>
      </c>
      <c r="D16649" s="541" t="s">
        <v>28197</v>
      </c>
      <c r="E16649" s="549"/>
      <c r="F16649" s="547"/>
    </row>
    <row r="16650" s="489" customFormat="1">
      <c r="B16650" s="546" t="s">
        <v>28198</v>
      </c>
      <c r="C16650" s="548" t="s">
        <v>3657</v>
      </c>
      <c r="D16650" s="541" t="s">
        <v>28199</v>
      </c>
      <c r="E16650" s="549" t="s">
        <v>188</v>
      </c>
      <c r="F16650" s="547">
        <v>214.77000000000001</v>
      </c>
    </row>
    <row r="16651" s="489" customFormat="1">
      <c r="B16651" s="546" t="s">
        <v>28200</v>
      </c>
      <c r="C16651" s="548" t="s">
        <v>3657</v>
      </c>
      <c r="D16651" s="541" t="s">
        <v>28201</v>
      </c>
      <c r="E16651" s="549" t="s">
        <v>188</v>
      </c>
      <c r="F16651" s="547">
        <v>238.34</v>
      </c>
    </row>
    <row r="16652" s="489" customFormat="1">
      <c r="B16652" s="546" t="s">
        <v>28202</v>
      </c>
      <c r="C16652" s="548" t="s">
        <v>3657</v>
      </c>
      <c r="D16652" s="541" t="s">
        <v>28203</v>
      </c>
      <c r="E16652" s="549" t="s">
        <v>188</v>
      </c>
      <c r="F16652" s="547">
        <v>350.38</v>
      </c>
    </row>
    <row r="16653" s="489" customFormat="1">
      <c r="B16653" s="546" t="s">
        <v>28204</v>
      </c>
      <c r="C16653" s="548" t="s">
        <v>3657</v>
      </c>
      <c r="D16653" s="541" t="s">
        <v>28205</v>
      </c>
      <c r="E16653" s="549"/>
      <c r="F16653" s="547"/>
    </row>
    <row r="16654" s="489" customFormat="1">
      <c r="B16654" s="546" t="s">
        <v>28206</v>
      </c>
      <c r="C16654" s="548" t="s">
        <v>3657</v>
      </c>
      <c r="D16654" s="541" t="s">
        <v>28207</v>
      </c>
      <c r="E16654" s="549" t="s">
        <v>143</v>
      </c>
      <c r="F16654" s="547">
        <v>86.629999999999995</v>
      </c>
    </row>
    <row r="16655" s="489" customFormat="1">
      <c r="B16655" s="546" t="s">
        <v>28208</v>
      </c>
      <c r="C16655" s="548" t="s">
        <v>3657</v>
      </c>
      <c r="D16655" s="541" t="s">
        <v>28209</v>
      </c>
      <c r="E16655" s="549" t="s">
        <v>143</v>
      </c>
      <c r="F16655" s="547">
        <v>133.69999999999999</v>
      </c>
    </row>
    <row r="16656" s="489" customFormat="1">
      <c r="B16656" s="546" t="s">
        <v>28210</v>
      </c>
      <c r="C16656" s="548" t="s">
        <v>3657</v>
      </c>
      <c r="D16656" s="541" t="s">
        <v>28211</v>
      </c>
      <c r="E16656" s="549" t="s">
        <v>143</v>
      </c>
      <c r="F16656" s="547">
        <v>187.24000000000001</v>
      </c>
    </row>
    <row r="16657" s="489" customFormat="1">
      <c r="B16657" s="546" t="s">
        <v>28212</v>
      </c>
      <c r="C16657" s="548" t="s">
        <v>3657</v>
      </c>
      <c r="D16657" s="541" t="s">
        <v>28213</v>
      </c>
      <c r="E16657" s="549"/>
      <c r="F16657" s="547"/>
    </row>
    <row r="16658" s="489" customFormat="1">
      <c r="B16658" s="546" t="s">
        <v>28214</v>
      </c>
      <c r="C16658" s="548" t="s">
        <v>3657</v>
      </c>
      <c r="D16658" s="541" t="s">
        <v>28215</v>
      </c>
      <c r="E16658" s="549" t="s">
        <v>143</v>
      </c>
      <c r="F16658" s="547">
        <v>28.370000000000001</v>
      </c>
    </row>
    <row r="16659" s="489" customFormat="1">
      <c r="B16659" s="546" t="s">
        <v>28216</v>
      </c>
      <c r="C16659" s="548" t="s">
        <v>3657</v>
      </c>
      <c r="D16659" s="541" t="s">
        <v>28217</v>
      </c>
      <c r="E16659" s="549" t="s">
        <v>143</v>
      </c>
      <c r="F16659" s="547">
        <v>54.659999999999997</v>
      </c>
    </row>
    <row r="16660" s="489" customFormat="1">
      <c r="B16660" s="546" t="s">
        <v>28218</v>
      </c>
      <c r="C16660" s="548" t="s">
        <v>3657</v>
      </c>
      <c r="D16660" s="541" t="s">
        <v>28219</v>
      </c>
      <c r="E16660" s="549" t="s">
        <v>143</v>
      </c>
      <c r="F16660" s="547">
        <v>89</v>
      </c>
    </row>
    <row r="16661" s="489" customFormat="1">
      <c r="B16661" s="546" t="s">
        <v>28220</v>
      </c>
      <c r="C16661" s="548" t="s">
        <v>3657</v>
      </c>
      <c r="D16661" s="541" t="s">
        <v>28221</v>
      </c>
      <c r="E16661" s="549" t="s">
        <v>143</v>
      </c>
      <c r="F16661" s="547">
        <v>152.34999999999999</v>
      </c>
    </row>
    <row r="16662" s="489" customFormat="1">
      <c r="B16662" s="546" t="s">
        <v>28222</v>
      </c>
      <c r="C16662" s="548" t="s">
        <v>3657</v>
      </c>
      <c r="D16662" s="541" t="s">
        <v>28223</v>
      </c>
      <c r="E16662" s="549" t="s">
        <v>143</v>
      </c>
      <c r="F16662" s="547">
        <v>248.22</v>
      </c>
    </row>
    <row r="16663" s="489" customFormat="1">
      <c r="B16663" s="546" t="s">
        <v>28224</v>
      </c>
      <c r="C16663" s="548" t="s">
        <v>3657</v>
      </c>
      <c r="D16663" s="541" t="s">
        <v>28225</v>
      </c>
      <c r="E16663" s="549" t="s">
        <v>143</v>
      </c>
      <c r="F16663" s="547">
        <v>382.04000000000002</v>
      </c>
    </row>
    <row r="16664" s="489" customFormat="1">
      <c r="B16664" s="546" t="s">
        <v>28226</v>
      </c>
      <c r="C16664" s="548" t="s">
        <v>3657</v>
      </c>
      <c r="D16664" s="541" t="s">
        <v>28227</v>
      </c>
      <c r="E16664" s="549"/>
      <c r="F16664" s="547"/>
    </row>
    <row r="16665" s="489" customFormat="1">
      <c r="B16665" s="546" t="s">
        <v>28228</v>
      </c>
      <c r="C16665" s="548" t="s">
        <v>3657</v>
      </c>
      <c r="D16665" s="541" t="s">
        <v>28229</v>
      </c>
      <c r="E16665" s="549" t="s">
        <v>12626</v>
      </c>
      <c r="F16665" s="547">
        <v>217.72</v>
      </c>
    </row>
    <row r="16666" s="489" customFormat="1">
      <c r="B16666" s="546" t="s">
        <v>28230</v>
      </c>
      <c r="C16666" s="548" t="s">
        <v>3657</v>
      </c>
      <c r="D16666" s="541" t="s">
        <v>28231</v>
      </c>
      <c r="E16666" s="549" t="s">
        <v>12626</v>
      </c>
      <c r="F16666" s="547">
        <v>256.23000000000002</v>
      </c>
    </row>
    <row r="16667" s="489" customFormat="1">
      <c r="B16667" s="546" t="s">
        <v>28232</v>
      </c>
      <c r="C16667" s="548" t="s">
        <v>3657</v>
      </c>
      <c r="D16667" s="541" t="s">
        <v>28233</v>
      </c>
      <c r="E16667" s="549" t="s">
        <v>12626</v>
      </c>
      <c r="F16667" s="547">
        <v>256.23000000000002</v>
      </c>
    </row>
    <row r="16668" s="489" customFormat="1">
      <c r="B16668" s="546" t="s">
        <v>28234</v>
      </c>
      <c r="C16668" s="548" t="s">
        <v>3657</v>
      </c>
      <c r="D16668" s="541" t="s">
        <v>28235</v>
      </c>
      <c r="E16668" s="549"/>
      <c r="F16668" s="547"/>
    </row>
    <row r="16669" s="489" customFormat="1">
      <c r="B16669" s="546" t="s">
        <v>28236</v>
      </c>
      <c r="C16669" s="548" t="s">
        <v>3657</v>
      </c>
      <c r="D16669" s="541" t="s">
        <v>28237</v>
      </c>
      <c r="E16669" s="549" t="s">
        <v>186</v>
      </c>
      <c r="F16669" s="547">
        <v>15.24</v>
      </c>
    </row>
    <row r="16670" s="489" customFormat="1">
      <c r="B16670" s="546" t="s">
        <v>28238</v>
      </c>
      <c r="C16670" s="548" t="s">
        <v>3657</v>
      </c>
      <c r="D16670" s="541" t="s">
        <v>28239</v>
      </c>
      <c r="E16670" s="549" t="s">
        <v>186</v>
      </c>
      <c r="F16670" s="547">
        <v>12.51</v>
      </c>
    </row>
    <row r="16671" s="489" customFormat="1">
      <c r="B16671" s="546" t="s">
        <v>28240</v>
      </c>
      <c r="C16671" s="548" t="s">
        <v>3657</v>
      </c>
      <c r="D16671" s="541" t="s">
        <v>28241</v>
      </c>
      <c r="E16671" s="549" t="s">
        <v>186</v>
      </c>
      <c r="F16671" s="547">
        <v>10.91</v>
      </c>
    </row>
    <row r="16672" s="489" customFormat="1">
      <c r="B16672" s="546" t="s">
        <v>28242</v>
      </c>
      <c r="C16672" s="548" t="s">
        <v>3657</v>
      </c>
      <c r="D16672" s="541" t="s">
        <v>28243</v>
      </c>
      <c r="E16672" s="549" t="s">
        <v>186</v>
      </c>
      <c r="F16672" s="547">
        <v>9.7100000000000009</v>
      </c>
    </row>
    <row r="16673" s="489" customFormat="1">
      <c r="B16673" s="546" t="s">
        <v>28244</v>
      </c>
      <c r="C16673" s="548" t="s">
        <v>3657</v>
      </c>
      <c r="D16673" s="541" t="s">
        <v>28245</v>
      </c>
      <c r="E16673" s="549" t="s">
        <v>186</v>
      </c>
      <c r="F16673" s="547">
        <v>8.7300000000000004</v>
      </c>
    </row>
    <row r="16674" s="489" customFormat="1">
      <c r="B16674" s="546" t="s">
        <v>28246</v>
      </c>
      <c r="C16674" s="548" t="s">
        <v>3657</v>
      </c>
      <c r="D16674" s="541" t="s">
        <v>28247</v>
      </c>
      <c r="E16674" s="549" t="s">
        <v>186</v>
      </c>
      <c r="F16674" s="547">
        <v>8.7699999999999996</v>
      </c>
    </row>
    <row r="16675" s="489" customFormat="1">
      <c r="B16675" s="546" t="s">
        <v>28248</v>
      </c>
      <c r="C16675" s="548" t="s">
        <v>3657</v>
      </c>
      <c r="D16675" s="541" t="s">
        <v>28249</v>
      </c>
      <c r="E16675" s="549" t="s">
        <v>186</v>
      </c>
      <c r="F16675" s="547">
        <v>8.7699999999999996</v>
      </c>
    </row>
    <row r="16676" s="489" customFormat="1">
      <c r="B16676" s="546" t="s">
        <v>28250</v>
      </c>
      <c r="C16676" s="548" t="s">
        <v>3657</v>
      </c>
      <c r="D16676" s="541" t="s">
        <v>28251</v>
      </c>
      <c r="E16676" s="549" t="s">
        <v>186</v>
      </c>
      <c r="F16676" s="547">
        <v>8.5800000000000001</v>
      </c>
    </row>
    <row r="16677" s="489" customFormat="1">
      <c r="B16677" s="546" t="s">
        <v>28252</v>
      </c>
      <c r="C16677" s="548" t="s">
        <v>3657</v>
      </c>
      <c r="D16677" s="541" t="s">
        <v>20334</v>
      </c>
      <c r="E16677" s="549"/>
      <c r="F16677" s="547"/>
    </row>
    <row r="16678" s="489" customFormat="1">
      <c r="B16678" s="546" t="s">
        <v>28253</v>
      </c>
      <c r="C16678" s="548" t="s">
        <v>3657</v>
      </c>
      <c r="D16678" s="541" t="s">
        <v>28254</v>
      </c>
      <c r="E16678" s="549"/>
      <c r="F16678" s="547"/>
    </row>
    <row r="16679" s="489" customFormat="1">
      <c r="B16679" s="546" t="s">
        <v>28255</v>
      </c>
      <c r="C16679" s="548" t="s">
        <v>3657</v>
      </c>
      <c r="D16679" s="541" t="s">
        <v>28256</v>
      </c>
      <c r="E16679" s="549" t="s">
        <v>12625</v>
      </c>
      <c r="F16679" s="547">
        <v>2.9100000000000001</v>
      </c>
    </row>
    <row r="16680" s="489" customFormat="1">
      <c r="B16680" s="546" t="s">
        <v>28257</v>
      </c>
      <c r="C16680" s="548" t="s">
        <v>3657</v>
      </c>
      <c r="D16680" s="541" t="s">
        <v>28258</v>
      </c>
      <c r="E16680" s="549" t="s">
        <v>12625</v>
      </c>
      <c r="F16680" s="547">
        <v>5.0099999999999998</v>
      </c>
    </row>
    <row r="16681" s="489" customFormat="1">
      <c r="B16681" s="546" t="s">
        <v>28259</v>
      </c>
      <c r="C16681" s="548" t="s">
        <v>3657</v>
      </c>
      <c r="D16681" s="541" t="s">
        <v>28260</v>
      </c>
      <c r="E16681" s="549"/>
      <c r="F16681" s="547"/>
    </row>
    <row r="16682" s="489" customFormat="1">
      <c r="B16682" s="546" t="s">
        <v>28261</v>
      </c>
      <c r="C16682" s="548" t="s">
        <v>3657</v>
      </c>
      <c r="D16682" s="541" t="s">
        <v>28262</v>
      </c>
      <c r="E16682" s="549" t="s">
        <v>12626</v>
      </c>
      <c r="F16682" s="547">
        <v>17.120000000000001</v>
      </c>
    </row>
    <row r="16683" s="489" customFormat="1">
      <c r="B16683" s="546" t="s">
        <v>28263</v>
      </c>
      <c r="C16683" s="548" t="s">
        <v>3657</v>
      </c>
      <c r="D16683" s="541" t="s">
        <v>28264</v>
      </c>
      <c r="E16683" s="549"/>
      <c r="F16683" s="547"/>
    </row>
    <row r="16684" s="489" customFormat="1">
      <c r="B16684" s="546" t="s">
        <v>28265</v>
      </c>
      <c r="C16684" s="548" t="s">
        <v>3657</v>
      </c>
      <c r="D16684" s="541" t="s">
        <v>28266</v>
      </c>
      <c r="E16684" s="549" t="s">
        <v>12626</v>
      </c>
      <c r="F16684" s="547">
        <v>256.38999999999999</v>
      </c>
    </row>
    <row r="16685" s="489" customFormat="1">
      <c r="B16685" s="546" t="s">
        <v>28267</v>
      </c>
      <c r="C16685" s="548" t="s">
        <v>3657</v>
      </c>
      <c r="D16685" s="541" t="s">
        <v>28268</v>
      </c>
      <c r="E16685" s="549" t="s">
        <v>12626</v>
      </c>
      <c r="F16685" s="547">
        <v>271.98000000000002</v>
      </c>
    </row>
    <row r="16686" s="489" customFormat="1">
      <c r="B16686" s="546" t="s">
        <v>28269</v>
      </c>
      <c r="C16686" s="548" t="s">
        <v>3657</v>
      </c>
      <c r="D16686" s="541" t="s">
        <v>28270</v>
      </c>
      <c r="E16686" s="549" t="s">
        <v>12626</v>
      </c>
      <c r="F16686" s="547">
        <v>357.07999999999998</v>
      </c>
    </row>
    <row r="16687" s="489" customFormat="1">
      <c r="B16687" s="546" t="s">
        <v>28271</v>
      </c>
      <c r="C16687" s="548" t="s">
        <v>3657</v>
      </c>
      <c r="D16687" s="541" t="s">
        <v>28272</v>
      </c>
      <c r="E16687" s="549" t="s">
        <v>12626</v>
      </c>
      <c r="F16687" s="547">
        <v>529.58000000000004</v>
      </c>
    </row>
    <row r="16688" s="489" customFormat="1">
      <c r="B16688" s="546" t="s">
        <v>28273</v>
      </c>
      <c r="C16688" s="548" t="s">
        <v>3657</v>
      </c>
      <c r="D16688" s="541" t="s">
        <v>28274</v>
      </c>
      <c r="E16688" s="549"/>
      <c r="F16688" s="547"/>
    </row>
    <row r="16689" s="489" customFormat="1">
      <c r="B16689" s="546" t="s">
        <v>28275</v>
      </c>
      <c r="C16689" s="548" t="s">
        <v>3657</v>
      </c>
      <c r="D16689" s="541" t="s">
        <v>28276</v>
      </c>
      <c r="E16689" s="549" t="s">
        <v>12626</v>
      </c>
      <c r="F16689" s="547">
        <v>332.63</v>
      </c>
    </row>
    <row r="16690" s="489" customFormat="1">
      <c r="B16690" s="546" t="s">
        <v>28277</v>
      </c>
      <c r="C16690" s="548" t="s">
        <v>3657</v>
      </c>
      <c r="D16690" s="541" t="s">
        <v>28278</v>
      </c>
      <c r="E16690" s="549" t="s">
        <v>12626</v>
      </c>
      <c r="F16690" s="547">
        <v>280.57999999999998</v>
      </c>
    </row>
    <row r="16691" s="489" customFormat="1">
      <c r="B16691" s="546" t="s">
        <v>28279</v>
      </c>
      <c r="C16691" s="548" t="s">
        <v>3657</v>
      </c>
      <c r="D16691" s="541" t="s">
        <v>28280</v>
      </c>
      <c r="E16691" s="549" t="s">
        <v>12626</v>
      </c>
      <c r="F16691" s="547">
        <v>306.29000000000002</v>
      </c>
    </row>
    <row r="16692" s="489" customFormat="1">
      <c r="B16692" s="546" t="s">
        <v>28281</v>
      </c>
      <c r="C16692" s="548" t="s">
        <v>3657</v>
      </c>
      <c r="D16692" s="541" t="s">
        <v>28282</v>
      </c>
      <c r="E16692" s="549" t="s">
        <v>12626</v>
      </c>
      <c r="F16692" s="547">
        <v>272.31999999999999</v>
      </c>
    </row>
    <row r="16693" s="489" customFormat="1">
      <c r="B16693" s="546" t="s">
        <v>28283</v>
      </c>
      <c r="C16693" s="548" t="s">
        <v>3657</v>
      </c>
      <c r="D16693" s="541" t="s">
        <v>28284</v>
      </c>
      <c r="E16693" s="549" t="s">
        <v>12626</v>
      </c>
      <c r="F16693" s="547">
        <v>23.75</v>
      </c>
    </row>
    <row r="16694" s="489" customFormat="1">
      <c r="B16694" s="546" t="s">
        <v>28285</v>
      </c>
      <c r="C16694" s="548" t="s">
        <v>3657</v>
      </c>
      <c r="D16694" s="541" t="s">
        <v>24889</v>
      </c>
      <c r="E16694" s="549"/>
      <c r="F16694" s="547"/>
    </row>
    <row r="16695" s="489" customFormat="1">
      <c r="B16695" s="546" t="s">
        <v>28286</v>
      </c>
      <c r="C16695" s="548" t="s">
        <v>3657</v>
      </c>
      <c r="D16695" s="541" t="s">
        <v>28287</v>
      </c>
      <c r="E16695" s="549" t="s">
        <v>28288</v>
      </c>
      <c r="F16695" s="547">
        <v>1.8700000000000001</v>
      </c>
    </row>
    <row r="16696" s="489" customFormat="1">
      <c r="B16696" s="546" t="s">
        <v>28289</v>
      </c>
      <c r="C16696" s="548" t="s">
        <v>3657</v>
      </c>
      <c r="D16696" s="541" t="s">
        <v>28290</v>
      </c>
      <c r="E16696" s="549" t="s">
        <v>28288</v>
      </c>
      <c r="F16696" s="547">
        <v>1.3400000000000001</v>
      </c>
    </row>
    <row r="16697" s="489" customFormat="1">
      <c r="B16697" s="546" t="s">
        <v>28291</v>
      </c>
      <c r="C16697" s="548" t="s">
        <v>3657</v>
      </c>
      <c r="D16697" s="541" t="s">
        <v>28292</v>
      </c>
      <c r="E16697" s="549"/>
      <c r="F16697" s="547"/>
    </row>
    <row r="16698" s="489" customFormat="1">
      <c r="B16698" s="546" t="s">
        <v>28293</v>
      </c>
      <c r="C16698" s="548" t="s">
        <v>3657</v>
      </c>
      <c r="D16698" s="541" t="s">
        <v>28294</v>
      </c>
      <c r="E16698" s="549" t="s">
        <v>12625</v>
      </c>
      <c r="F16698" s="547">
        <v>9.4000000000000004</v>
      </c>
    </row>
    <row r="16699" s="489" customFormat="1">
      <c r="B16699" s="546" t="s">
        <v>28295</v>
      </c>
      <c r="C16699" s="548" t="s">
        <v>3657</v>
      </c>
      <c r="D16699" s="541" t="s">
        <v>28296</v>
      </c>
      <c r="E16699" s="549"/>
      <c r="F16699" s="547"/>
    </row>
    <row r="16700" s="489" customFormat="1">
      <c r="B16700" s="546" t="s">
        <v>28297</v>
      </c>
      <c r="C16700" s="548" t="s">
        <v>3657</v>
      </c>
      <c r="D16700" s="541" t="s">
        <v>28298</v>
      </c>
      <c r="E16700" s="549" t="s">
        <v>12625</v>
      </c>
      <c r="F16700" s="547">
        <v>2.4500000000000002</v>
      </c>
    </row>
    <row r="16701" s="489" customFormat="1">
      <c r="B16701" s="546" t="s">
        <v>28299</v>
      </c>
      <c r="C16701" s="548" t="s">
        <v>3657</v>
      </c>
      <c r="D16701" s="541" t="s">
        <v>28300</v>
      </c>
      <c r="E16701" s="549" t="s">
        <v>12625</v>
      </c>
      <c r="F16701" s="547">
        <v>14.91</v>
      </c>
    </row>
    <row r="16702" s="489" customFormat="1">
      <c r="B16702" s="546" t="s">
        <v>28301</v>
      </c>
      <c r="C16702" s="548" t="s">
        <v>3657</v>
      </c>
      <c r="D16702" s="541" t="s">
        <v>28302</v>
      </c>
      <c r="E16702" s="549"/>
      <c r="F16702" s="547"/>
    </row>
    <row r="16703" s="489" customFormat="1">
      <c r="B16703" s="546" t="s">
        <v>28303</v>
      </c>
      <c r="C16703" s="548" t="s">
        <v>3657</v>
      </c>
      <c r="D16703" s="541" t="s">
        <v>28304</v>
      </c>
      <c r="E16703" s="549" t="s">
        <v>751</v>
      </c>
      <c r="F16703" s="547">
        <v>42.649999999999999</v>
      </c>
    </row>
    <row r="16704" s="489" customFormat="1">
      <c r="B16704" s="546" t="s">
        <v>28305</v>
      </c>
      <c r="C16704" s="548" t="s">
        <v>3657</v>
      </c>
      <c r="D16704" s="541" t="s">
        <v>28306</v>
      </c>
      <c r="E16704" s="549" t="s">
        <v>751</v>
      </c>
      <c r="F16704" s="547">
        <v>42.649999999999999</v>
      </c>
    </row>
    <row r="16705" s="489" customFormat="1">
      <c r="B16705" s="546" t="s">
        <v>28307</v>
      </c>
      <c r="C16705" s="548" t="s">
        <v>3657</v>
      </c>
      <c r="D16705" s="541" t="s">
        <v>28308</v>
      </c>
      <c r="E16705" s="549" t="s">
        <v>751</v>
      </c>
      <c r="F16705" s="547">
        <v>203.56999999999999</v>
      </c>
    </row>
    <row r="16706" s="489" customFormat="1">
      <c r="B16706" s="546" t="s">
        <v>28309</v>
      </c>
      <c r="C16706" s="548" t="s">
        <v>3657</v>
      </c>
      <c r="D16706" s="541" t="s">
        <v>28310</v>
      </c>
      <c r="E16706" s="549" t="s">
        <v>751</v>
      </c>
      <c r="F16706" s="547">
        <v>42.649999999999999</v>
      </c>
    </row>
    <row r="16707" s="489" customFormat="1">
      <c r="B16707" s="546" t="s">
        <v>28311</v>
      </c>
      <c r="C16707" s="548" t="s">
        <v>3657</v>
      </c>
      <c r="D16707" s="541" t="s">
        <v>28312</v>
      </c>
      <c r="E16707" s="549" t="s">
        <v>751</v>
      </c>
      <c r="F16707" s="547">
        <v>36.210000000000001</v>
      </c>
    </row>
    <row r="16708" s="489" customFormat="1">
      <c r="B16708" s="546" t="s">
        <v>28313</v>
      </c>
      <c r="C16708" s="548" t="s">
        <v>3657</v>
      </c>
      <c r="D16708" s="541" t="s">
        <v>28314</v>
      </c>
      <c r="E16708" s="549" t="s">
        <v>751</v>
      </c>
      <c r="F16708" s="547">
        <v>42.649999999999999</v>
      </c>
    </row>
    <row r="16709" s="489" customFormat="1">
      <c r="B16709" s="546" t="s">
        <v>28315</v>
      </c>
      <c r="C16709" s="548" t="s">
        <v>3657</v>
      </c>
      <c r="D16709" s="541" t="s">
        <v>28316</v>
      </c>
      <c r="E16709" s="549" t="s">
        <v>751</v>
      </c>
      <c r="F16709" s="547">
        <v>647.83000000000004</v>
      </c>
    </row>
    <row r="16710" s="489" customFormat="1">
      <c r="B16710" s="546" t="s">
        <v>28317</v>
      </c>
      <c r="C16710" s="548" t="s">
        <v>3657</v>
      </c>
      <c r="D16710" s="541" t="s">
        <v>28318</v>
      </c>
      <c r="E16710" s="549" t="s">
        <v>751</v>
      </c>
      <c r="F16710" s="547">
        <v>676.49000000000001</v>
      </c>
    </row>
    <row r="16711" s="489" customFormat="1">
      <c r="B16711" s="546" t="s">
        <v>28319</v>
      </c>
      <c r="C16711" s="548" t="s">
        <v>3657</v>
      </c>
      <c r="D16711" s="541" t="s">
        <v>28320</v>
      </c>
      <c r="E16711" s="549" t="s">
        <v>751</v>
      </c>
      <c r="F16711" s="547">
        <v>616.98000000000002</v>
      </c>
    </row>
    <row r="16712" s="489" customFormat="1">
      <c r="B16712" s="546" t="s">
        <v>28321</v>
      </c>
      <c r="C16712" s="548" t="s">
        <v>3657</v>
      </c>
      <c r="D16712" s="541" t="s">
        <v>28322</v>
      </c>
      <c r="E16712" s="549" t="s">
        <v>751</v>
      </c>
      <c r="F16712" s="547">
        <v>867.24000000000001</v>
      </c>
    </row>
    <row r="16713" s="489" customFormat="1">
      <c r="B16713" s="546" t="s">
        <v>28323</v>
      </c>
      <c r="C16713" s="548" t="s">
        <v>3657</v>
      </c>
      <c r="D16713" s="541" t="s">
        <v>28324</v>
      </c>
      <c r="E16713" s="549" t="s">
        <v>751</v>
      </c>
      <c r="F16713" s="547">
        <v>682.63</v>
      </c>
    </row>
    <row r="16714" s="489" customFormat="1">
      <c r="B16714" s="546" t="s">
        <v>28325</v>
      </c>
      <c r="C16714" s="548" t="s">
        <v>3657</v>
      </c>
      <c r="D16714" s="541" t="s">
        <v>28326</v>
      </c>
      <c r="E16714" s="549"/>
      <c r="F16714" s="547"/>
    </row>
    <row r="16715" s="489" customFormat="1">
      <c r="B16715" s="546" t="s">
        <v>28327</v>
      </c>
      <c r="C16715" s="548" t="s">
        <v>3657</v>
      </c>
      <c r="D16715" s="541" t="s">
        <v>28328</v>
      </c>
      <c r="E16715" s="549" t="s">
        <v>12625</v>
      </c>
      <c r="F16715" s="547">
        <v>69.459999999999994</v>
      </c>
    </row>
    <row r="16716" s="489" customFormat="1">
      <c r="B16716" s="546" t="s">
        <v>28329</v>
      </c>
      <c r="C16716" s="548" t="s">
        <v>3657</v>
      </c>
      <c r="D16716" s="541" t="s">
        <v>28330</v>
      </c>
      <c r="E16716" s="549" t="s">
        <v>12625</v>
      </c>
      <c r="F16716" s="547">
        <v>66.519999999999996</v>
      </c>
    </row>
    <row r="16717" s="489" customFormat="1">
      <c r="B16717" s="546" t="s">
        <v>28331</v>
      </c>
      <c r="C16717" s="548" t="s">
        <v>3657</v>
      </c>
      <c r="D16717" s="541" t="s">
        <v>28332</v>
      </c>
      <c r="E16717" s="549" t="s">
        <v>12625</v>
      </c>
      <c r="F16717" s="547">
        <v>165.44</v>
      </c>
    </row>
    <row r="16718" s="489" customFormat="1">
      <c r="B16718" s="546" t="s">
        <v>28333</v>
      </c>
      <c r="C16718" s="548" t="s">
        <v>3657</v>
      </c>
      <c r="D16718" s="541" t="s">
        <v>28334</v>
      </c>
      <c r="E16718" s="549"/>
      <c r="F16718" s="547"/>
    </row>
    <row r="16719" s="489" customFormat="1">
      <c r="B16719" s="546" t="s">
        <v>28335</v>
      </c>
      <c r="C16719" s="548" t="s">
        <v>3657</v>
      </c>
      <c r="D16719" s="541" t="s">
        <v>28336</v>
      </c>
      <c r="E16719" s="549" t="s">
        <v>12625</v>
      </c>
      <c r="F16719" s="547">
        <v>63.170000000000002</v>
      </c>
    </row>
    <row r="16720" s="489" customFormat="1">
      <c r="B16720" s="546" t="s">
        <v>28337</v>
      </c>
      <c r="C16720" s="548" t="s">
        <v>3657</v>
      </c>
      <c r="D16720" s="541" t="s">
        <v>28338</v>
      </c>
      <c r="E16720" s="549" t="s">
        <v>12625</v>
      </c>
      <c r="F16720" s="547">
        <v>60.829999999999998</v>
      </c>
    </row>
    <row r="16721" s="489" customFormat="1">
      <c r="B16721" s="546" t="s">
        <v>28339</v>
      </c>
      <c r="C16721" s="548" t="s">
        <v>3657</v>
      </c>
      <c r="D16721" s="541" t="s">
        <v>28340</v>
      </c>
      <c r="E16721" s="549"/>
      <c r="F16721" s="547"/>
    </row>
    <row r="16722" s="489" customFormat="1">
      <c r="B16722" s="546" t="s">
        <v>28341</v>
      </c>
      <c r="C16722" s="548" t="s">
        <v>3657</v>
      </c>
      <c r="D16722" s="541" t="s">
        <v>28342</v>
      </c>
      <c r="E16722" s="549" t="s">
        <v>12625</v>
      </c>
      <c r="F16722" s="547">
        <v>100.34999999999999</v>
      </c>
    </row>
    <row r="16723" s="489" customFormat="1">
      <c r="B16723" s="546" t="s">
        <v>28343</v>
      </c>
      <c r="C16723" s="548" t="s">
        <v>3657</v>
      </c>
      <c r="D16723" s="541" t="s">
        <v>28344</v>
      </c>
      <c r="E16723" s="549" t="s">
        <v>12625</v>
      </c>
      <c r="F16723" s="547">
        <v>125.58</v>
      </c>
    </row>
    <row r="16724" s="489" customFormat="1">
      <c r="B16724" s="546" t="s">
        <v>28345</v>
      </c>
      <c r="C16724" s="548" t="s">
        <v>3657</v>
      </c>
      <c r="D16724" s="541" t="s">
        <v>28346</v>
      </c>
      <c r="E16724" s="549" t="s">
        <v>12625</v>
      </c>
      <c r="F16724" s="547">
        <v>110.22</v>
      </c>
    </row>
    <row r="16725" s="489" customFormat="1">
      <c r="B16725" s="546" t="s">
        <v>28347</v>
      </c>
      <c r="C16725" s="548" t="s">
        <v>3657</v>
      </c>
      <c r="D16725" s="541" t="s">
        <v>28348</v>
      </c>
      <c r="E16725" s="549" t="s">
        <v>12625</v>
      </c>
      <c r="F16725" s="547">
        <v>125.58</v>
      </c>
    </row>
    <row r="16726" s="489" customFormat="1">
      <c r="B16726" s="546" t="s">
        <v>28349</v>
      </c>
      <c r="C16726" s="548" t="s">
        <v>3657</v>
      </c>
      <c r="D16726" s="541" t="s">
        <v>28350</v>
      </c>
      <c r="E16726" s="549" t="s">
        <v>12625</v>
      </c>
      <c r="F16726" s="547">
        <v>178.06</v>
      </c>
    </row>
    <row r="16727" s="489" customFormat="1">
      <c r="B16727" s="546" t="s">
        <v>28351</v>
      </c>
      <c r="C16727" s="548" t="s">
        <v>3657</v>
      </c>
      <c r="D16727" s="541" t="s">
        <v>28352</v>
      </c>
      <c r="E16727" s="549" t="s">
        <v>12625</v>
      </c>
      <c r="F16727" s="547">
        <v>133.38999999999999</v>
      </c>
    </row>
    <row r="16728" s="489" customFormat="1">
      <c r="B16728" s="546" t="s">
        <v>28353</v>
      </c>
      <c r="C16728" s="548" t="s">
        <v>3657</v>
      </c>
      <c r="D16728" s="541" t="s">
        <v>28354</v>
      </c>
      <c r="E16728" s="549" t="s">
        <v>12625</v>
      </c>
      <c r="F16728" s="547">
        <v>2.7000000000000002</v>
      </c>
    </row>
    <row r="16729" s="489" customFormat="1">
      <c r="B16729" s="546" t="s">
        <v>28355</v>
      </c>
      <c r="C16729" s="548" t="s">
        <v>3657</v>
      </c>
      <c r="D16729" s="541" t="s">
        <v>28356</v>
      </c>
      <c r="E16729" s="549"/>
      <c r="F16729" s="547"/>
    </row>
    <row r="16730" s="489" customFormat="1">
      <c r="B16730" s="546" t="s">
        <v>28357</v>
      </c>
      <c r="C16730" s="548" t="s">
        <v>3657</v>
      </c>
      <c r="D16730" s="541" t="s">
        <v>28358</v>
      </c>
      <c r="E16730" s="549" t="s">
        <v>12625</v>
      </c>
      <c r="F16730" s="547">
        <v>8.3300000000000001</v>
      </c>
    </row>
    <row r="16731" s="489" customFormat="1">
      <c r="B16731" s="546" t="s">
        <v>28359</v>
      </c>
      <c r="C16731" s="548" t="s">
        <v>3657</v>
      </c>
      <c r="D16731" s="541" t="s">
        <v>28360</v>
      </c>
      <c r="E16731" s="549" t="s">
        <v>12625</v>
      </c>
      <c r="F16731" s="547">
        <v>11.029999999999999</v>
      </c>
    </row>
    <row r="16732" s="489" customFormat="1">
      <c r="B16732" s="546" t="s">
        <v>28361</v>
      </c>
      <c r="C16732" s="548" t="s">
        <v>3657</v>
      </c>
      <c r="D16732" s="541" t="s">
        <v>28362</v>
      </c>
      <c r="E16732" s="549"/>
      <c r="F16732" s="547"/>
    </row>
    <row r="16733" s="489" customFormat="1">
      <c r="B16733" s="546" t="s">
        <v>28363</v>
      </c>
      <c r="C16733" s="548" t="s">
        <v>3657</v>
      </c>
      <c r="D16733" s="541" t="s">
        <v>28364</v>
      </c>
      <c r="E16733" s="549" t="s">
        <v>12625</v>
      </c>
      <c r="F16733" s="547">
        <v>10.300000000000001</v>
      </c>
    </row>
    <row r="16734" s="489" customFormat="1">
      <c r="B16734" s="546" t="s">
        <v>28365</v>
      </c>
      <c r="C16734" s="548" t="s">
        <v>3657</v>
      </c>
      <c r="D16734" s="541" t="s">
        <v>28366</v>
      </c>
      <c r="E16734" s="549"/>
      <c r="F16734" s="547"/>
    </row>
    <row r="16735" s="489" customFormat="1">
      <c r="B16735" s="546" t="s">
        <v>28367</v>
      </c>
      <c r="C16735" s="548" t="s">
        <v>3657</v>
      </c>
      <c r="D16735" s="541" t="s">
        <v>28368</v>
      </c>
      <c r="E16735" s="549" t="s">
        <v>12626</v>
      </c>
      <c r="F16735" s="547">
        <v>566.16999999999996</v>
      </c>
    </row>
    <row r="16736" s="489" customFormat="1">
      <c r="B16736" s="546" t="s">
        <v>28369</v>
      </c>
      <c r="C16736" s="548" t="s">
        <v>3657</v>
      </c>
      <c r="D16736" s="541" t="s">
        <v>28370</v>
      </c>
      <c r="E16736" s="549"/>
      <c r="F16736" s="547"/>
    </row>
    <row r="16737" s="489" customFormat="1">
      <c r="B16737" s="546" t="s">
        <v>28371</v>
      </c>
      <c r="C16737" s="548" t="s">
        <v>3657</v>
      </c>
      <c r="D16737" s="541" t="s">
        <v>28372</v>
      </c>
      <c r="E16737" s="549" t="s">
        <v>186</v>
      </c>
      <c r="F16737" s="547">
        <v>12.199999999999999</v>
      </c>
    </row>
    <row r="16738" s="489" customFormat="1">
      <c r="B16738" s="546" t="s">
        <v>28373</v>
      </c>
      <c r="C16738" s="548" t="s">
        <v>3657</v>
      </c>
      <c r="D16738" s="541" t="s">
        <v>28374</v>
      </c>
      <c r="E16738" s="549" t="s">
        <v>186</v>
      </c>
      <c r="F16738" s="547">
        <v>8.3900000000000006</v>
      </c>
    </row>
    <row r="16739" s="489" customFormat="1">
      <c r="B16739" s="546" t="s">
        <v>28375</v>
      </c>
      <c r="C16739" s="548" t="s">
        <v>3657</v>
      </c>
      <c r="D16739" s="541" t="s">
        <v>28376</v>
      </c>
      <c r="E16739" s="549" t="s">
        <v>186</v>
      </c>
      <c r="F16739" s="547">
        <v>11.59</v>
      </c>
    </row>
    <row r="16740" s="489" customFormat="1">
      <c r="B16740" s="546" t="s">
        <v>28377</v>
      </c>
      <c r="C16740" s="548" t="s">
        <v>3657</v>
      </c>
      <c r="D16740" s="541" t="s">
        <v>28378</v>
      </c>
      <c r="E16740" s="549" t="s">
        <v>186</v>
      </c>
      <c r="F16740" s="547">
        <v>11.59</v>
      </c>
    </row>
    <row r="16741" s="489" customFormat="1">
      <c r="B16741" s="546" t="s">
        <v>28379</v>
      </c>
      <c r="C16741" s="548" t="s">
        <v>3657</v>
      </c>
      <c r="D16741" s="541" t="s">
        <v>28380</v>
      </c>
      <c r="E16741" s="549" t="s">
        <v>186</v>
      </c>
      <c r="F16741" s="547">
        <v>11.48</v>
      </c>
    </row>
    <row r="16742" s="489" customFormat="1">
      <c r="B16742" s="546" t="s">
        <v>28381</v>
      </c>
      <c r="C16742" s="548" t="s">
        <v>3657</v>
      </c>
      <c r="D16742" s="541" t="s">
        <v>28382</v>
      </c>
      <c r="E16742" s="549" t="s">
        <v>186</v>
      </c>
      <c r="F16742" s="547">
        <v>50.469999999999999</v>
      </c>
    </row>
    <row r="16743" s="489" customFormat="1">
      <c r="B16743" s="546" t="s">
        <v>28383</v>
      </c>
      <c r="C16743" s="548" t="s">
        <v>3657</v>
      </c>
      <c r="D16743" s="541" t="s">
        <v>28384</v>
      </c>
      <c r="E16743" s="549"/>
      <c r="F16743" s="547"/>
    </row>
    <row r="16744" s="489" customFormat="1">
      <c r="B16744" s="546" t="s">
        <v>28385</v>
      </c>
      <c r="C16744" s="548" t="s">
        <v>3657</v>
      </c>
      <c r="D16744" s="541" t="s">
        <v>28386</v>
      </c>
      <c r="E16744" s="549" t="s">
        <v>12625</v>
      </c>
      <c r="F16744" s="547">
        <v>30.41</v>
      </c>
    </row>
    <row r="16745" s="489" customFormat="1">
      <c r="B16745" s="546" t="s">
        <v>28387</v>
      </c>
      <c r="C16745" s="548" t="s">
        <v>3657</v>
      </c>
      <c r="D16745" s="541" t="s">
        <v>28388</v>
      </c>
      <c r="E16745" s="549" t="s">
        <v>186</v>
      </c>
      <c r="F16745" s="547">
        <v>11.59</v>
      </c>
    </row>
    <row r="16746" s="489" customFormat="1">
      <c r="B16746" s="546" t="s">
        <v>28389</v>
      </c>
      <c r="C16746" s="548" t="s">
        <v>3657</v>
      </c>
      <c r="D16746" s="541" t="s">
        <v>28390</v>
      </c>
      <c r="E16746" s="549"/>
      <c r="F16746" s="547"/>
    </row>
    <row r="16747" s="489" customFormat="1">
      <c r="B16747" s="546" t="s">
        <v>28391</v>
      </c>
      <c r="C16747" s="548" t="s">
        <v>3657</v>
      </c>
      <c r="D16747" s="541" t="s">
        <v>28392</v>
      </c>
      <c r="E16747" s="549" t="s">
        <v>143</v>
      </c>
      <c r="F16747" s="547">
        <v>8.8599999999999994</v>
      </c>
    </row>
    <row r="16748" s="489" customFormat="1">
      <c r="B16748" s="546" t="s">
        <v>28393</v>
      </c>
      <c r="C16748" s="548" t="s">
        <v>3657</v>
      </c>
      <c r="D16748" s="541" t="s">
        <v>28394</v>
      </c>
      <c r="E16748" s="549"/>
      <c r="F16748" s="547"/>
    </row>
    <row r="16749" s="489" customFormat="1">
      <c r="B16749" s="546" t="s">
        <v>28395</v>
      </c>
      <c r="C16749" s="548" t="s">
        <v>3657</v>
      </c>
      <c r="D16749" s="541" t="s">
        <v>28396</v>
      </c>
      <c r="E16749" s="549" t="s">
        <v>12625</v>
      </c>
      <c r="F16749" s="547">
        <v>4.4900000000000002</v>
      </c>
    </row>
    <row r="16750" s="489" customFormat="1">
      <c r="B16750" s="546" t="s">
        <v>28397</v>
      </c>
      <c r="C16750" s="548" t="s">
        <v>3657</v>
      </c>
      <c r="D16750" s="541" t="s">
        <v>28398</v>
      </c>
      <c r="E16750" s="549"/>
      <c r="F16750" s="547"/>
    </row>
    <row r="16751" s="489" customFormat="1">
      <c r="B16751" s="546" t="s">
        <v>28399</v>
      </c>
      <c r="C16751" s="548" t="s">
        <v>3657</v>
      </c>
      <c r="D16751" s="541" t="s">
        <v>20002</v>
      </c>
      <c r="E16751" s="549"/>
      <c r="F16751" s="547"/>
    </row>
    <row r="16752" s="489" customFormat="1">
      <c r="B16752" s="546" t="s">
        <v>28400</v>
      </c>
      <c r="C16752" s="548" t="s">
        <v>3657</v>
      </c>
      <c r="D16752" s="541" t="s">
        <v>28401</v>
      </c>
      <c r="E16752" s="549" t="s">
        <v>12625</v>
      </c>
      <c r="F16752" s="547">
        <v>19.010000000000002</v>
      </c>
    </row>
    <row r="16753" s="489" customFormat="1">
      <c r="B16753" s="546" t="s">
        <v>28402</v>
      </c>
      <c r="C16753" s="548" t="s">
        <v>3657</v>
      </c>
      <c r="D16753" s="541" t="s">
        <v>28403</v>
      </c>
      <c r="E16753" s="549" t="s">
        <v>12625</v>
      </c>
      <c r="F16753" s="547">
        <v>15.26</v>
      </c>
    </row>
    <row r="16754" s="489" customFormat="1">
      <c r="B16754" s="546" t="s">
        <v>28404</v>
      </c>
      <c r="C16754" s="548" t="s">
        <v>3657</v>
      </c>
      <c r="D16754" s="541" t="s">
        <v>28405</v>
      </c>
      <c r="E16754" s="549" t="s">
        <v>12625</v>
      </c>
      <c r="F16754" s="547">
        <v>72.010000000000005</v>
      </c>
    </row>
    <row r="16755" s="489" customFormat="1">
      <c r="B16755" s="546" t="s">
        <v>28406</v>
      </c>
      <c r="C16755" s="548" t="s">
        <v>3657</v>
      </c>
      <c r="D16755" s="541" t="s">
        <v>28407</v>
      </c>
      <c r="E16755" s="549" t="s">
        <v>12625</v>
      </c>
      <c r="F16755" s="547">
        <v>0.44</v>
      </c>
    </row>
    <row r="16756" s="489" customFormat="1">
      <c r="B16756" s="546" t="s">
        <v>28408</v>
      </c>
      <c r="C16756" s="548" t="s">
        <v>3657</v>
      </c>
      <c r="D16756" s="541" t="s">
        <v>28409</v>
      </c>
      <c r="E16756" s="549"/>
      <c r="F16756" s="547"/>
    </row>
    <row r="16757" s="489" customFormat="1">
      <c r="B16757" s="546" t="s">
        <v>28410</v>
      </c>
      <c r="C16757" s="548" t="s">
        <v>3657</v>
      </c>
      <c r="D16757" s="541" t="s">
        <v>28411</v>
      </c>
      <c r="E16757" s="549" t="s">
        <v>188</v>
      </c>
      <c r="F16757" s="547">
        <v>43.329999999999998</v>
      </c>
    </row>
    <row r="16758" s="489" customFormat="1">
      <c r="B16758" s="546" t="s">
        <v>28412</v>
      </c>
      <c r="C16758" s="548" t="s">
        <v>3657</v>
      </c>
      <c r="D16758" s="541" t="s">
        <v>28413</v>
      </c>
      <c r="E16758" s="549" t="s">
        <v>188</v>
      </c>
      <c r="F16758" s="547">
        <v>26.329999999999998</v>
      </c>
    </row>
    <row r="16759" s="489" customFormat="1">
      <c r="B16759" s="546" t="s">
        <v>28414</v>
      </c>
      <c r="C16759" s="548" t="s">
        <v>3657</v>
      </c>
      <c r="D16759" s="541" t="s">
        <v>28415</v>
      </c>
      <c r="E16759" s="549" t="s">
        <v>188</v>
      </c>
      <c r="F16759" s="547">
        <v>182.43000000000001</v>
      </c>
    </row>
    <row r="16760" s="489" customFormat="1">
      <c r="B16760" s="546" t="s">
        <v>28416</v>
      </c>
      <c r="C16760" s="548" t="s">
        <v>3657</v>
      </c>
      <c r="D16760" s="541" t="s">
        <v>28417</v>
      </c>
      <c r="E16760" s="549" t="s">
        <v>12625</v>
      </c>
      <c r="F16760" s="547">
        <v>5.5099999999999998</v>
      </c>
    </row>
    <row r="16761" s="489" customFormat="1">
      <c r="B16761" s="546" t="s">
        <v>28418</v>
      </c>
      <c r="C16761" s="548" t="s">
        <v>3657</v>
      </c>
      <c r="D16761" s="541" t="s">
        <v>28419</v>
      </c>
      <c r="E16761" s="549" t="s">
        <v>188</v>
      </c>
      <c r="F16761" s="547">
        <v>3.9100000000000001</v>
      </c>
    </row>
    <row r="16762" s="489" customFormat="1">
      <c r="B16762" s="546" t="s">
        <v>28420</v>
      </c>
      <c r="C16762" s="548" t="s">
        <v>3657</v>
      </c>
      <c r="D16762" s="541" t="s">
        <v>28421</v>
      </c>
      <c r="E16762" s="549" t="s">
        <v>188</v>
      </c>
      <c r="F16762" s="547">
        <v>4.9199999999999999</v>
      </c>
    </row>
    <row r="16763" s="489" customFormat="1">
      <c r="B16763" s="546" t="s">
        <v>28422</v>
      </c>
      <c r="C16763" s="548" t="s">
        <v>3657</v>
      </c>
      <c r="D16763" s="541" t="s">
        <v>28423</v>
      </c>
      <c r="E16763" s="549" t="s">
        <v>188</v>
      </c>
      <c r="F16763" s="547">
        <v>10.09</v>
      </c>
    </row>
    <row r="16764" s="489" customFormat="1">
      <c r="B16764" s="546" t="s">
        <v>28424</v>
      </c>
      <c r="C16764" s="548" t="s">
        <v>3657</v>
      </c>
      <c r="D16764" s="541" t="s">
        <v>28425</v>
      </c>
      <c r="E16764" s="549" t="s">
        <v>188</v>
      </c>
      <c r="F16764" s="547">
        <v>45.82</v>
      </c>
    </row>
    <row r="16765" s="489" customFormat="1">
      <c r="B16765" s="546" t="s">
        <v>28426</v>
      </c>
      <c r="C16765" s="548" t="s">
        <v>3657</v>
      </c>
      <c r="D16765" s="541" t="s">
        <v>28427</v>
      </c>
      <c r="E16765" s="549" t="s">
        <v>188</v>
      </c>
      <c r="F16765" s="547">
        <v>52.399999999999999</v>
      </c>
    </row>
    <row r="16766" s="489" customFormat="1">
      <c r="B16766" s="546" t="s">
        <v>28428</v>
      </c>
      <c r="C16766" s="548" t="s">
        <v>3657</v>
      </c>
      <c r="D16766" s="541" t="s">
        <v>28429</v>
      </c>
      <c r="E16766" s="549" t="s">
        <v>188</v>
      </c>
      <c r="F16766" s="547">
        <v>0.080000000000000002</v>
      </c>
    </row>
    <row r="16767" s="489" customFormat="1">
      <c r="B16767" s="546" t="s">
        <v>28430</v>
      </c>
      <c r="C16767" s="548" t="s">
        <v>3657</v>
      </c>
      <c r="D16767" s="541" t="s">
        <v>28431</v>
      </c>
      <c r="E16767" s="549"/>
      <c r="F16767" s="547"/>
    </row>
    <row r="16768" s="489" customFormat="1">
      <c r="B16768" s="546" t="s">
        <v>28432</v>
      </c>
      <c r="C16768" s="548" t="s">
        <v>3657</v>
      </c>
      <c r="D16768" s="541" t="s">
        <v>191</v>
      </c>
      <c r="E16768" s="549" t="s">
        <v>12626</v>
      </c>
      <c r="F16768" s="547">
        <v>160</v>
      </c>
    </row>
    <row r="16769" s="489" customFormat="1">
      <c r="B16769" s="546" t="s">
        <v>28433</v>
      </c>
      <c r="C16769" s="548" t="s">
        <v>3657</v>
      </c>
      <c r="D16769" s="541" t="s">
        <v>28434</v>
      </c>
      <c r="E16769" s="549" t="s">
        <v>12626</v>
      </c>
      <c r="F16769" s="547">
        <v>490</v>
      </c>
    </row>
    <row r="16770" s="489" customFormat="1">
      <c r="B16770" s="546" t="s">
        <v>28435</v>
      </c>
      <c r="C16770" s="548" t="s">
        <v>3657</v>
      </c>
      <c r="D16770" s="541" t="s">
        <v>28436</v>
      </c>
      <c r="E16770" s="549" t="s">
        <v>186</v>
      </c>
      <c r="F16770" s="547">
        <v>6.7000000000000002</v>
      </c>
    </row>
    <row r="16771" s="489" customFormat="1">
      <c r="B16771" s="546" t="s">
        <v>28437</v>
      </c>
      <c r="C16771" s="548" t="s">
        <v>3657</v>
      </c>
      <c r="D16771" s="541" t="s">
        <v>28438</v>
      </c>
      <c r="E16771" s="549" t="s">
        <v>186</v>
      </c>
      <c r="F16771" s="547">
        <v>3.8999999999999999</v>
      </c>
    </row>
    <row r="16772" s="489" customFormat="1">
      <c r="B16772" s="546" t="s">
        <v>28439</v>
      </c>
      <c r="C16772" s="548" t="s">
        <v>3657</v>
      </c>
      <c r="D16772" s="541" t="s">
        <v>28440</v>
      </c>
      <c r="E16772" s="549" t="s">
        <v>186</v>
      </c>
      <c r="F16772" s="547">
        <v>1.9199999999999999</v>
      </c>
    </row>
    <row r="16773" s="489" customFormat="1">
      <c r="B16773" s="546" t="s">
        <v>28441</v>
      </c>
      <c r="C16773" s="548" t="s">
        <v>3657</v>
      </c>
      <c r="D16773" s="541" t="s">
        <v>28442</v>
      </c>
      <c r="E16773" s="549" t="s">
        <v>186</v>
      </c>
      <c r="F16773" s="547">
        <v>4.9199999999999999</v>
      </c>
    </row>
    <row r="16774" s="489" customFormat="1">
      <c r="B16774" s="546" t="s">
        <v>28443</v>
      </c>
      <c r="C16774" s="548" t="s">
        <v>3657</v>
      </c>
      <c r="D16774" s="541" t="s">
        <v>28444</v>
      </c>
      <c r="E16774" s="549" t="s">
        <v>186</v>
      </c>
      <c r="F16774" s="547">
        <v>7.75</v>
      </c>
    </row>
    <row r="16775" s="489" customFormat="1">
      <c r="B16775" s="546" t="s">
        <v>28445</v>
      </c>
      <c r="C16775" s="548" t="s">
        <v>3657</v>
      </c>
      <c r="D16775" s="541" t="s">
        <v>28446</v>
      </c>
      <c r="E16775" s="549" t="s">
        <v>186</v>
      </c>
      <c r="F16775" s="547">
        <v>2.3900000000000001</v>
      </c>
    </row>
    <row r="16776" s="489" customFormat="1">
      <c r="B16776" s="546" t="s">
        <v>28447</v>
      </c>
      <c r="C16776" s="548" t="s">
        <v>3657</v>
      </c>
      <c r="D16776" s="541" t="s">
        <v>28448</v>
      </c>
      <c r="E16776" s="549" t="s">
        <v>186</v>
      </c>
      <c r="F16776" s="547">
        <v>0.83999999999999997</v>
      </c>
    </row>
    <row r="16777" s="489" customFormat="1">
      <c r="B16777" s="546" t="s">
        <v>28449</v>
      </c>
      <c r="C16777" s="548" t="s">
        <v>3657</v>
      </c>
      <c r="D16777" s="541" t="s">
        <v>28450</v>
      </c>
      <c r="E16777" s="549" t="s">
        <v>186</v>
      </c>
      <c r="F16777" s="547">
        <v>3.8999999999999999</v>
      </c>
    </row>
    <row r="16778" s="489" customFormat="1">
      <c r="B16778" s="546" t="s">
        <v>28451</v>
      </c>
      <c r="C16778" s="548" t="s">
        <v>3657</v>
      </c>
      <c r="D16778" s="541" t="s">
        <v>28452</v>
      </c>
      <c r="E16778" s="549" t="s">
        <v>12626</v>
      </c>
      <c r="F16778" s="547">
        <v>221.09</v>
      </c>
    </row>
    <row r="16779" s="489" customFormat="1">
      <c r="B16779" s="546" t="s">
        <v>28453</v>
      </c>
      <c r="C16779" s="548" t="s">
        <v>3657</v>
      </c>
      <c r="D16779" s="541" t="s">
        <v>28454</v>
      </c>
      <c r="E16779" s="549" t="s">
        <v>186</v>
      </c>
      <c r="F16779" s="547">
        <v>1.25</v>
      </c>
    </row>
    <row r="16780" s="489" customFormat="1">
      <c r="B16780" s="546" t="s">
        <v>28455</v>
      </c>
      <c r="C16780" s="548" t="s">
        <v>3657</v>
      </c>
      <c r="D16780" s="541" t="s">
        <v>28456</v>
      </c>
      <c r="E16780" s="549" t="s">
        <v>186</v>
      </c>
      <c r="F16780" s="547">
        <v>5.9800000000000004</v>
      </c>
    </row>
    <row r="16781" s="489" customFormat="1">
      <c r="B16781" s="546" t="s">
        <v>28457</v>
      </c>
      <c r="C16781" s="548" t="s">
        <v>3657</v>
      </c>
      <c r="D16781" s="541" t="s">
        <v>28458</v>
      </c>
      <c r="E16781" s="549" t="s">
        <v>186</v>
      </c>
      <c r="F16781" s="547">
        <v>29.800000000000001</v>
      </c>
    </row>
    <row r="16782" s="489" customFormat="1">
      <c r="B16782" s="546" t="s">
        <v>28459</v>
      </c>
      <c r="C16782" s="548" t="s">
        <v>3657</v>
      </c>
      <c r="D16782" s="541" t="s">
        <v>28460</v>
      </c>
      <c r="E16782" s="549" t="s">
        <v>186</v>
      </c>
      <c r="F16782" s="547">
        <v>1.5</v>
      </c>
    </row>
    <row r="16783" s="489" customFormat="1">
      <c r="B16783" s="546" t="s">
        <v>28461</v>
      </c>
      <c r="C16783" s="548" t="s">
        <v>3657</v>
      </c>
      <c r="D16783" s="541" t="s">
        <v>28462</v>
      </c>
      <c r="E16783" s="549"/>
      <c r="F16783" s="547"/>
    </row>
    <row r="16784" s="489" customFormat="1">
      <c r="B16784" s="546" t="s">
        <v>28463</v>
      </c>
      <c r="C16784" s="548" t="s">
        <v>3657</v>
      </c>
      <c r="D16784" s="541" t="s">
        <v>28464</v>
      </c>
      <c r="E16784" s="549" t="s">
        <v>188</v>
      </c>
      <c r="F16784" s="547">
        <v>140</v>
      </c>
    </row>
    <row r="16785" s="489" customFormat="1">
      <c r="B16785" s="546" t="s">
        <v>28465</v>
      </c>
      <c r="C16785" s="548" t="s">
        <v>3657</v>
      </c>
      <c r="D16785" s="541" t="s">
        <v>28466</v>
      </c>
      <c r="E16785" s="549" t="s">
        <v>188</v>
      </c>
      <c r="F16785" s="547">
        <v>140</v>
      </c>
    </row>
    <row r="16786" s="489" customFormat="1">
      <c r="B16786" s="546" t="s">
        <v>28467</v>
      </c>
      <c r="C16786" s="548" t="s">
        <v>3657</v>
      </c>
      <c r="D16786" s="541" t="s">
        <v>28468</v>
      </c>
      <c r="E16786" s="549" t="s">
        <v>188</v>
      </c>
      <c r="F16786" s="547">
        <v>140</v>
      </c>
    </row>
    <row r="16787" s="489" customFormat="1">
      <c r="B16787" s="546" t="s">
        <v>28469</v>
      </c>
      <c r="C16787" s="548" t="s">
        <v>3657</v>
      </c>
      <c r="D16787" s="541" t="s">
        <v>28470</v>
      </c>
      <c r="E16787" s="549" t="s">
        <v>188</v>
      </c>
      <c r="F16787" s="547">
        <v>140</v>
      </c>
    </row>
    <row r="16788" s="489" customFormat="1">
      <c r="B16788" s="546" t="s">
        <v>28471</v>
      </c>
      <c r="C16788" s="548" t="s">
        <v>3657</v>
      </c>
      <c r="D16788" s="541" t="s">
        <v>28472</v>
      </c>
      <c r="E16788" s="549" t="s">
        <v>188</v>
      </c>
      <c r="F16788" s="547">
        <v>140</v>
      </c>
    </row>
    <row r="16789" s="489" customFormat="1">
      <c r="B16789" s="546" t="s">
        <v>28473</v>
      </c>
      <c r="C16789" s="548" t="s">
        <v>3657</v>
      </c>
      <c r="D16789" s="541" t="s">
        <v>28474</v>
      </c>
      <c r="E16789" s="549" t="s">
        <v>188</v>
      </c>
      <c r="F16789" s="547">
        <v>140</v>
      </c>
    </row>
    <row r="16790" s="489" customFormat="1">
      <c r="B16790" s="546" t="s">
        <v>28475</v>
      </c>
      <c r="C16790" s="548" t="s">
        <v>3657</v>
      </c>
      <c r="D16790" s="541" t="s">
        <v>28476</v>
      </c>
      <c r="E16790" s="549" t="s">
        <v>188</v>
      </c>
      <c r="F16790" s="547">
        <v>140</v>
      </c>
    </row>
    <row r="16791" s="489" customFormat="1">
      <c r="B16791" s="546" t="s">
        <v>28477</v>
      </c>
      <c r="C16791" s="548" t="s">
        <v>3657</v>
      </c>
      <c r="D16791" s="541" t="s">
        <v>28478</v>
      </c>
      <c r="E16791" s="549" t="s">
        <v>188</v>
      </c>
      <c r="F16791" s="547">
        <v>140</v>
      </c>
    </row>
    <row r="16792" s="489" customFormat="1">
      <c r="B16792" s="546" t="s">
        <v>28479</v>
      </c>
      <c r="C16792" s="548" t="s">
        <v>3657</v>
      </c>
      <c r="D16792" s="541" t="s">
        <v>28480</v>
      </c>
      <c r="E16792" s="549" t="s">
        <v>188</v>
      </c>
      <c r="F16792" s="547">
        <v>140</v>
      </c>
    </row>
    <row r="16793" s="489" customFormat="1">
      <c r="B16793" s="546" t="s">
        <v>28481</v>
      </c>
      <c r="C16793" s="548" t="s">
        <v>3657</v>
      </c>
      <c r="D16793" s="541" t="s">
        <v>28482</v>
      </c>
      <c r="E16793" s="549" t="s">
        <v>188</v>
      </c>
      <c r="F16793" s="547">
        <v>140</v>
      </c>
    </row>
    <row r="16794" s="489" customFormat="1">
      <c r="B16794" s="546" t="s">
        <v>28483</v>
      </c>
      <c r="C16794" s="548" t="s">
        <v>3657</v>
      </c>
      <c r="D16794" s="541" t="s">
        <v>28484</v>
      </c>
      <c r="E16794" s="549" t="s">
        <v>188</v>
      </c>
      <c r="F16794" s="547">
        <v>140</v>
      </c>
    </row>
    <row r="16795" s="489" customFormat="1">
      <c r="B16795" s="546" t="s">
        <v>28485</v>
      </c>
      <c r="C16795" s="548" t="s">
        <v>3657</v>
      </c>
      <c r="D16795" s="541" t="s">
        <v>28486</v>
      </c>
      <c r="E16795" s="549" t="s">
        <v>188</v>
      </c>
      <c r="F16795" s="547">
        <v>175.94999999999999</v>
      </c>
    </row>
    <row r="16796" s="489" customFormat="1">
      <c r="B16796" s="546" t="s">
        <v>28487</v>
      </c>
      <c r="C16796" s="548" t="s">
        <v>3657</v>
      </c>
      <c r="D16796" s="541" t="s">
        <v>28488</v>
      </c>
      <c r="E16796" s="549" t="s">
        <v>188</v>
      </c>
      <c r="F16796" s="547">
        <v>175.94999999999999</v>
      </c>
    </row>
    <row r="16797" s="489" customFormat="1">
      <c r="B16797" s="546" t="s">
        <v>28489</v>
      </c>
      <c r="C16797" s="548" t="s">
        <v>3657</v>
      </c>
      <c r="D16797" s="541" t="s">
        <v>28490</v>
      </c>
      <c r="E16797" s="549" t="s">
        <v>188</v>
      </c>
      <c r="F16797" s="547">
        <v>175.94999999999999</v>
      </c>
    </row>
    <row r="16798" s="489" customFormat="1">
      <c r="B16798" s="546" t="s">
        <v>28491</v>
      </c>
      <c r="C16798" s="548" t="s">
        <v>3657</v>
      </c>
      <c r="D16798" s="541" t="s">
        <v>28492</v>
      </c>
      <c r="E16798" s="549" t="s">
        <v>188</v>
      </c>
      <c r="F16798" s="547">
        <v>175.94999999999999</v>
      </c>
    </row>
    <row r="16799" s="489" customFormat="1">
      <c r="B16799" s="546" t="s">
        <v>28493</v>
      </c>
      <c r="C16799" s="548" t="s">
        <v>3657</v>
      </c>
      <c r="D16799" s="541" t="s">
        <v>28494</v>
      </c>
      <c r="E16799" s="549" t="s">
        <v>188</v>
      </c>
      <c r="F16799" s="547">
        <v>175.94999999999999</v>
      </c>
    </row>
    <row r="16800" s="489" customFormat="1">
      <c r="B16800" s="546" t="s">
        <v>28495</v>
      </c>
      <c r="C16800" s="548" t="s">
        <v>3657</v>
      </c>
      <c r="D16800" s="541" t="s">
        <v>28496</v>
      </c>
      <c r="E16800" s="549" t="s">
        <v>188</v>
      </c>
      <c r="F16800" s="547">
        <v>175.94999999999999</v>
      </c>
    </row>
    <row r="16801" s="489" customFormat="1">
      <c r="B16801" s="546" t="s">
        <v>28497</v>
      </c>
      <c r="C16801" s="548" t="s">
        <v>3657</v>
      </c>
      <c r="D16801" s="541" t="s">
        <v>28498</v>
      </c>
      <c r="E16801" s="549" t="s">
        <v>188</v>
      </c>
      <c r="F16801" s="547">
        <v>175.94999999999999</v>
      </c>
    </row>
    <row r="16802" s="489" customFormat="1">
      <c r="B16802" s="546" t="s">
        <v>28499</v>
      </c>
      <c r="C16802" s="548" t="s">
        <v>3657</v>
      </c>
      <c r="D16802" s="541" t="s">
        <v>28500</v>
      </c>
      <c r="E16802" s="549" t="s">
        <v>188</v>
      </c>
      <c r="F16802" s="547">
        <v>175.94999999999999</v>
      </c>
    </row>
    <row r="16803" s="489" customFormat="1">
      <c r="B16803" s="546" t="s">
        <v>28501</v>
      </c>
      <c r="C16803" s="548" t="s">
        <v>3657</v>
      </c>
      <c r="D16803" s="541" t="s">
        <v>28502</v>
      </c>
      <c r="E16803" s="549" t="s">
        <v>188</v>
      </c>
      <c r="F16803" s="547">
        <v>175.94999999999999</v>
      </c>
    </row>
    <row r="16804" s="489" customFormat="1">
      <c r="B16804" s="546" t="s">
        <v>28503</v>
      </c>
      <c r="C16804" s="548" t="s">
        <v>3657</v>
      </c>
      <c r="D16804" s="541" t="s">
        <v>28504</v>
      </c>
      <c r="E16804" s="549" t="s">
        <v>188</v>
      </c>
      <c r="F16804" s="547">
        <v>175.94999999999999</v>
      </c>
    </row>
    <row r="16805" s="489" customFormat="1">
      <c r="B16805" s="546" t="s">
        <v>28505</v>
      </c>
      <c r="C16805" s="548" t="s">
        <v>3657</v>
      </c>
      <c r="D16805" s="541" t="s">
        <v>28506</v>
      </c>
      <c r="E16805" s="549" t="s">
        <v>188</v>
      </c>
      <c r="F16805" s="547">
        <v>175.94999999999999</v>
      </c>
    </row>
    <row r="16806" s="489" customFormat="1">
      <c r="B16806" s="546" t="s">
        <v>28507</v>
      </c>
      <c r="C16806" s="548" t="s">
        <v>3657</v>
      </c>
      <c r="D16806" s="541" t="s">
        <v>28508</v>
      </c>
      <c r="E16806" s="549" t="s">
        <v>188</v>
      </c>
      <c r="F16806" s="547">
        <v>2.5</v>
      </c>
    </row>
    <row r="16807" s="489" customFormat="1">
      <c r="B16807" s="546" t="s">
        <v>28509</v>
      </c>
      <c r="C16807" s="548" t="s">
        <v>3657</v>
      </c>
      <c r="D16807" s="541" t="s">
        <v>28510</v>
      </c>
      <c r="E16807" s="549" t="s">
        <v>188</v>
      </c>
      <c r="F16807" s="547">
        <v>2.5</v>
      </c>
    </row>
    <row r="16808" s="489" customFormat="1">
      <c r="B16808" s="546" t="s">
        <v>28511</v>
      </c>
      <c r="C16808" s="548" t="s">
        <v>3657</v>
      </c>
      <c r="D16808" s="541" t="s">
        <v>28512</v>
      </c>
      <c r="E16808" s="549" t="s">
        <v>188</v>
      </c>
      <c r="F16808" s="547">
        <v>3.3300000000000001</v>
      </c>
    </row>
    <row r="16809" s="489" customFormat="1">
      <c r="B16809" s="546" t="s">
        <v>28513</v>
      </c>
      <c r="C16809" s="548" t="s">
        <v>3657</v>
      </c>
      <c r="D16809" s="541" t="s">
        <v>28514</v>
      </c>
      <c r="E16809" s="549" t="s">
        <v>188</v>
      </c>
      <c r="F16809" s="547">
        <v>7.1799999999999997</v>
      </c>
    </row>
    <row r="16810" s="489" customFormat="1">
      <c r="B16810" s="546" t="s">
        <v>28515</v>
      </c>
      <c r="C16810" s="548" t="s">
        <v>3657</v>
      </c>
      <c r="D16810" s="541" t="s">
        <v>28516</v>
      </c>
      <c r="E16810" s="549" t="s">
        <v>188</v>
      </c>
      <c r="F16810" s="547">
        <v>12.449999999999999</v>
      </c>
    </row>
    <row r="16811" s="489" customFormat="1">
      <c r="B16811" s="546" t="s">
        <v>28517</v>
      </c>
      <c r="C16811" s="548" t="s">
        <v>3657</v>
      </c>
      <c r="D16811" s="541" t="s">
        <v>28518</v>
      </c>
      <c r="E16811" s="549" t="s">
        <v>188</v>
      </c>
      <c r="F16811" s="547">
        <v>2.5</v>
      </c>
    </row>
    <row r="16812" s="489" customFormat="1">
      <c r="B16812" s="546" t="s">
        <v>28519</v>
      </c>
      <c r="C16812" s="548" t="s">
        <v>3657</v>
      </c>
      <c r="D16812" s="541" t="s">
        <v>28520</v>
      </c>
      <c r="E16812" s="549" t="s">
        <v>188</v>
      </c>
      <c r="F16812" s="547">
        <v>4.3700000000000001</v>
      </c>
    </row>
    <row r="16813" s="489" customFormat="1">
      <c r="B16813" s="546" t="s">
        <v>28521</v>
      </c>
      <c r="C16813" s="548" t="s">
        <v>3657</v>
      </c>
      <c r="D16813" s="541" t="s">
        <v>28522</v>
      </c>
      <c r="E16813" s="549" t="s">
        <v>188</v>
      </c>
      <c r="F16813" s="547">
        <v>1.5900000000000001</v>
      </c>
    </row>
    <row r="16814" s="489" customFormat="1">
      <c r="B16814" s="546" t="s">
        <v>28523</v>
      </c>
      <c r="C16814" s="548" t="s">
        <v>3657</v>
      </c>
      <c r="D16814" s="541" t="s">
        <v>28524</v>
      </c>
      <c r="E16814" s="549" t="s">
        <v>188</v>
      </c>
      <c r="F16814" s="547">
        <v>7.7300000000000004</v>
      </c>
    </row>
    <row r="16815" s="489" customFormat="1">
      <c r="B16815" s="546" t="s">
        <v>28525</v>
      </c>
      <c r="C16815" s="548" t="s">
        <v>3657</v>
      </c>
      <c r="D16815" s="541" t="s">
        <v>28526</v>
      </c>
      <c r="E16815" s="549" t="s">
        <v>188</v>
      </c>
      <c r="F16815" s="547">
        <v>2.6600000000000001</v>
      </c>
    </row>
    <row r="16816" s="489" customFormat="1">
      <c r="B16816" s="546" t="s">
        <v>28527</v>
      </c>
      <c r="C16816" s="548" t="s">
        <v>3657</v>
      </c>
      <c r="D16816" s="541" t="s">
        <v>28528</v>
      </c>
      <c r="E16816" s="549" t="s">
        <v>188</v>
      </c>
      <c r="F16816" s="547">
        <v>295.05000000000001</v>
      </c>
    </row>
    <row r="16817" s="489" customFormat="1">
      <c r="B16817" s="546" t="s">
        <v>28529</v>
      </c>
      <c r="C16817" s="548" t="s">
        <v>3657</v>
      </c>
      <c r="D16817" s="541" t="s">
        <v>28530</v>
      </c>
      <c r="E16817" s="549"/>
      <c r="F16817" s="547"/>
    </row>
    <row r="16818" s="489" customFormat="1">
      <c r="B16818" s="546" t="s">
        <v>28531</v>
      </c>
      <c r="C16818" s="548" t="s">
        <v>3657</v>
      </c>
      <c r="D16818" s="541" t="s">
        <v>28532</v>
      </c>
      <c r="E16818" s="549" t="s">
        <v>188</v>
      </c>
      <c r="F16818" s="547">
        <v>106.02</v>
      </c>
    </row>
    <row r="16819" s="489" customFormat="1">
      <c r="B16819" s="546" t="s">
        <v>28533</v>
      </c>
      <c r="C16819" s="548" t="s">
        <v>3657</v>
      </c>
      <c r="D16819" s="541" t="s">
        <v>28534</v>
      </c>
      <c r="E16819" s="549"/>
      <c r="F16819" s="547"/>
    </row>
    <row r="16820" s="489" customFormat="1">
      <c r="B16820" s="546" t="s">
        <v>28535</v>
      </c>
      <c r="C16820" s="548" t="s">
        <v>3657</v>
      </c>
      <c r="D16820" s="541" t="s">
        <v>28536</v>
      </c>
      <c r="E16820" s="549" t="s">
        <v>188</v>
      </c>
      <c r="F16820" s="547">
        <v>178.03999999999999</v>
      </c>
    </row>
    <row r="16821" s="489" customFormat="1">
      <c r="B16821" s="546" t="s">
        <v>28537</v>
      </c>
      <c r="C16821" s="548" t="s">
        <v>3657</v>
      </c>
      <c r="D16821" s="541" t="s">
        <v>28538</v>
      </c>
      <c r="E16821" s="549" t="s">
        <v>188</v>
      </c>
      <c r="F16821" s="547">
        <v>289.00999999999999</v>
      </c>
    </row>
    <row r="16822" s="489" customFormat="1">
      <c r="B16822" s="546" t="s">
        <v>28539</v>
      </c>
      <c r="C16822" s="548" t="s">
        <v>3657</v>
      </c>
      <c r="D16822" s="541" t="s">
        <v>28540</v>
      </c>
      <c r="E16822" s="549" t="s">
        <v>188</v>
      </c>
      <c r="F16822" s="547">
        <v>443.88</v>
      </c>
    </row>
    <row r="16823" s="489" customFormat="1">
      <c r="B16823" s="546" t="s">
        <v>28541</v>
      </c>
      <c r="C16823" s="548" t="s">
        <v>3657</v>
      </c>
      <c r="D16823" s="541" t="s">
        <v>28542</v>
      </c>
      <c r="E16823" s="549"/>
      <c r="F16823" s="547"/>
    </row>
    <row r="16824" s="489" customFormat="1">
      <c r="B16824" s="546" t="s">
        <v>28543</v>
      </c>
      <c r="C16824" s="548" t="s">
        <v>3657</v>
      </c>
      <c r="D16824" s="541" t="s">
        <v>28544</v>
      </c>
      <c r="E16824" s="549" t="s">
        <v>12625</v>
      </c>
      <c r="F16824" s="547">
        <v>3.0499999999999998</v>
      </c>
    </row>
    <row r="16825" s="489" customFormat="1">
      <c r="B16825" s="546" t="s">
        <v>28545</v>
      </c>
      <c r="C16825" s="548" t="s">
        <v>3657</v>
      </c>
      <c r="D16825" s="541" t="s">
        <v>28546</v>
      </c>
      <c r="E16825" s="549" t="s">
        <v>186</v>
      </c>
      <c r="F16825" s="547">
        <v>1.21</v>
      </c>
    </row>
    <row r="16826" s="489" customFormat="1">
      <c r="B16826" s="546" t="s">
        <v>28547</v>
      </c>
      <c r="C16826" s="548" t="s">
        <v>3657</v>
      </c>
      <c r="D16826" s="541" t="s">
        <v>28548</v>
      </c>
      <c r="E16826" s="549" t="s">
        <v>12626</v>
      </c>
      <c r="F16826" s="547">
        <v>252.47999999999999</v>
      </c>
    </row>
    <row r="16827" s="489" customFormat="1">
      <c r="B16827" s="546" t="s">
        <v>28549</v>
      </c>
      <c r="C16827" s="548" t="s">
        <v>3657</v>
      </c>
      <c r="D16827" s="541" t="s">
        <v>28550</v>
      </c>
      <c r="E16827" s="549" t="s">
        <v>12626</v>
      </c>
      <c r="F16827" s="547">
        <v>274.22000000000003</v>
      </c>
    </row>
    <row r="16828" s="489" customFormat="1">
      <c r="B16828" s="546" t="s">
        <v>28551</v>
      </c>
      <c r="C16828" s="548" t="s">
        <v>3657</v>
      </c>
      <c r="D16828" s="541" t="s">
        <v>28552</v>
      </c>
      <c r="E16828" s="549"/>
      <c r="F16828" s="547"/>
    </row>
    <row r="16829" s="489" customFormat="1">
      <c r="B16829" s="546" t="s">
        <v>28553</v>
      </c>
      <c r="C16829" s="548" t="s">
        <v>3657</v>
      </c>
      <c r="D16829" s="541" t="s">
        <v>28554</v>
      </c>
      <c r="E16829" s="549"/>
      <c r="F16829" s="547"/>
    </row>
    <row r="16830" s="489" customFormat="1">
      <c r="B16830" s="546" t="s">
        <v>28555</v>
      </c>
      <c r="C16830" s="548" t="s">
        <v>3657</v>
      </c>
      <c r="D16830" s="541" t="s">
        <v>28556</v>
      </c>
      <c r="E16830" s="549" t="s">
        <v>12626</v>
      </c>
      <c r="F16830" s="547">
        <v>540.53999999999996</v>
      </c>
    </row>
    <row r="16831" s="489" customFormat="1">
      <c r="B16831" s="546" t="s">
        <v>28557</v>
      </c>
      <c r="C16831" s="548" t="s">
        <v>3657</v>
      </c>
      <c r="D16831" s="541" t="s">
        <v>28558</v>
      </c>
      <c r="E16831" s="549" t="s">
        <v>12626</v>
      </c>
      <c r="F16831" s="547">
        <v>552.04999999999995</v>
      </c>
    </row>
    <row r="16832" s="489" customFormat="1">
      <c r="B16832" s="546" t="s">
        <v>28559</v>
      </c>
      <c r="C16832" s="548" t="s">
        <v>3657</v>
      </c>
      <c r="D16832" s="541" t="s">
        <v>28560</v>
      </c>
      <c r="E16832" s="549"/>
      <c r="F16832" s="547"/>
    </row>
    <row r="16833" s="489" customFormat="1">
      <c r="B16833" s="546" t="s">
        <v>28561</v>
      </c>
      <c r="C16833" s="548" t="s">
        <v>3657</v>
      </c>
      <c r="D16833" s="541" t="s">
        <v>28562</v>
      </c>
      <c r="E16833" s="549" t="s">
        <v>12626</v>
      </c>
      <c r="F16833" s="547">
        <v>458.19999999999999</v>
      </c>
    </row>
    <row r="16834" s="489" customFormat="1">
      <c r="B16834" s="546" t="s">
        <v>28563</v>
      </c>
      <c r="C16834" s="548" t="s">
        <v>3657</v>
      </c>
      <c r="D16834" s="541" t="s">
        <v>28564</v>
      </c>
      <c r="E16834" s="549" t="s">
        <v>12626</v>
      </c>
      <c r="F16834" s="547">
        <v>461.13</v>
      </c>
    </row>
    <row r="16835" s="489" customFormat="1">
      <c r="B16835" s="546" t="s">
        <v>28565</v>
      </c>
      <c r="C16835" s="548" t="s">
        <v>3657</v>
      </c>
      <c r="D16835" s="541" t="s">
        <v>28566</v>
      </c>
      <c r="E16835" s="549" t="s">
        <v>12626</v>
      </c>
      <c r="F16835" s="547">
        <v>512.62</v>
      </c>
    </row>
    <row r="16836" s="489" customFormat="1">
      <c r="B16836" s="546" t="s">
        <v>28567</v>
      </c>
      <c r="C16836" s="548" t="s">
        <v>3657</v>
      </c>
      <c r="D16836" s="541" t="s">
        <v>28568</v>
      </c>
      <c r="E16836" s="549" t="s">
        <v>12626</v>
      </c>
      <c r="F16836" s="547">
        <v>538.08000000000004</v>
      </c>
    </row>
    <row r="16837" s="489" customFormat="1">
      <c r="B16837" s="546" t="s">
        <v>28569</v>
      </c>
      <c r="C16837" s="548" t="s">
        <v>3657</v>
      </c>
      <c r="D16837" s="541" t="s">
        <v>28570</v>
      </c>
      <c r="E16837" s="549" t="s">
        <v>12626</v>
      </c>
      <c r="F16837" s="547">
        <v>546.89999999999998</v>
      </c>
    </row>
    <row r="16838" s="489" customFormat="1">
      <c r="B16838" s="546" t="s">
        <v>28571</v>
      </c>
      <c r="C16838" s="548" t="s">
        <v>3657</v>
      </c>
      <c r="D16838" s="541" t="s">
        <v>28572</v>
      </c>
      <c r="E16838" s="549" t="s">
        <v>12626</v>
      </c>
      <c r="F16838" s="547">
        <v>556.84000000000003</v>
      </c>
    </row>
    <row r="16839" s="489" customFormat="1">
      <c r="B16839" s="546" t="s">
        <v>28573</v>
      </c>
      <c r="C16839" s="548" t="s">
        <v>3657</v>
      </c>
      <c r="D16839" s="541" t="s">
        <v>28574</v>
      </c>
      <c r="E16839" s="549" t="s">
        <v>12626</v>
      </c>
      <c r="F16839" s="547">
        <v>603.99000000000001</v>
      </c>
    </row>
    <row r="16840" s="489" customFormat="1">
      <c r="B16840" s="546" t="s">
        <v>28575</v>
      </c>
      <c r="C16840" s="548" t="s">
        <v>3657</v>
      </c>
      <c r="D16840" s="541" t="s">
        <v>28576</v>
      </c>
      <c r="E16840" s="549"/>
      <c r="F16840" s="547"/>
    </row>
    <row r="16841" s="489" customFormat="1">
      <c r="B16841" s="546" t="s">
        <v>28577</v>
      </c>
      <c r="C16841" s="548" t="s">
        <v>3657</v>
      </c>
      <c r="D16841" s="541" t="s">
        <v>28578</v>
      </c>
      <c r="E16841" s="549" t="s">
        <v>12626</v>
      </c>
      <c r="F16841" s="547">
        <v>591.88999999999999</v>
      </c>
    </row>
    <row r="16842" s="489" customFormat="1">
      <c r="B16842" s="546" t="s">
        <v>28579</v>
      </c>
      <c r="C16842" s="548" t="s">
        <v>3657</v>
      </c>
      <c r="D16842" s="541" t="s">
        <v>28580</v>
      </c>
      <c r="E16842" s="549" t="s">
        <v>12626</v>
      </c>
      <c r="F16842" s="547">
        <v>595.20000000000005</v>
      </c>
    </row>
    <row r="16843" s="489" customFormat="1">
      <c r="B16843" s="546" t="s">
        <v>28581</v>
      </c>
      <c r="C16843" s="548" t="s">
        <v>3657</v>
      </c>
      <c r="D16843" s="541" t="s">
        <v>28582</v>
      </c>
      <c r="E16843" s="549" t="s">
        <v>12626</v>
      </c>
      <c r="F16843" s="547">
        <v>663.63</v>
      </c>
    </row>
    <row r="16844" s="489" customFormat="1">
      <c r="B16844" s="546" t="s">
        <v>28583</v>
      </c>
      <c r="C16844" s="548" t="s">
        <v>3657</v>
      </c>
      <c r="D16844" s="541" t="s">
        <v>28584</v>
      </c>
      <c r="E16844" s="549" t="s">
        <v>12626</v>
      </c>
      <c r="F16844" s="547">
        <v>692.90999999999997</v>
      </c>
    </row>
    <row r="16845" s="489" customFormat="1">
      <c r="B16845" s="546" t="s">
        <v>28585</v>
      </c>
      <c r="C16845" s="548" t="s">
        <v>3657</v>
      </c>
      <c r="D16845" s="541" t="s">
        <v>28586</v>
      </c>
      <c r="E16845" s="549" t="s">
        <v>12626</v>
      </c>
      <c r="F16845" s="547">
        <v>703.05999999999995</v>
      </c>
    </row>
    <row r="16846" s="489" customFormat="1">
      <c r="B16846" s="546" t="s">
        <v>28587</v>
      </c>
      <c r="C16846" s="548" t="s">
        <v>3657</v>
      </c>
      <c r="D16846" s="541" t="s">
        <v>28588</v>
      </c>
      <c r="E16846" s="549" t="s">
        <v>12626</v>
      </c>
      <c r="F16846" s="547">
        <v>714.49000000000001</v>
      </c>
    </row>
    <row r="16847" s="489" customFormat="1">
      <c r="B16847" s="546" t="s">
        <v>28589</v>
      </c>
      <c r="C16847" s="548" t="s">
        <v>3657</v>
      </c>
      <c r="D16847" s="541" t="s">
        <v>28590</v>
      </c>
      <c r="E16847" s="549" t="s">
        <v>12626</v>
      </c>
      <c r="F16847" s="547">
        <v>768.71000000000004</v>
      </c>
    </row>
    <row r="16848" s="489" customFormat="1">
      <c r="B16848" s="546" t="s">
        <v>28591</v>
      </c>
      <c r="C16848" s="548" t="s">
        <v>3657</v>
      </c>
      <c r="D16848" s="541" t="s">
        <v>28592</v>
      </c>
      <c r="E16848" s="549"/>
      <c r="F16848" s="547"/>
    </row>
    <row r="16849" s="489" customFormat="1">
      <c r="B16849" s="546" t="s">
        <v>28593</v>
      </c>
      <c r="C16849" s="548" t="s">
        <v>3657</v>
      </c>
      <c r="D16849" s="541" t="s">
        <v>28594</v>
      </c>
      <c r="E16849" s="549" t="s">
        <v>12626</v>
      </c>
      <c r="F16849" s="547">
        <v>697.10000000000002</v>
      </c>
    </row>
    <row r="16850" s="489" customFormat="1">
      <c r="B16850" s="546" t="s">
        <v>28595</v>
      </c>
      <c r="C16850" s="548" t="s">
        <v>3657</v>
      </c>
      <c r="D16850" s="541" t="s">
        <v>28596</v>
      </c>
      <c r="E16850" s="549" t="s">
        <v>12626</v>
      </c>
      <c r="F16850" s="547">
        <v>706.79999999999995</v>
      </c>
    </row>
    <row r="16851" s="489" customFormat="1">
      <c r="B16851" s="546" t="s">
        <v>28597</v>
      </c>
      <c r="C16851" s="548" t="s">
        <v>3657</v>
      </c>
      <c r="D16851" s="541" t="s">
        <v>28598</v>
      </c>
      <c r="E16851" s="549" t="s">
        <v>12626</v>
      </c>
      <c r="F16851" s="547">
        <v>717.73000000000002</v>
      </c>
    </row>
    <row r="16852" s="489" customFormat="1">
      <c r="B16852" s="546" t="s">
        <v>28599</v>
      </c>
      <c r="C16852" s="548" t="s">
        <v>3657</v>
      </c>
      <c r="D16852" s="541" t="s">
        <v>28600</v>
      </c>
      <c r="E16852" s="549" t="s">
        <v>12626</v>
      </c>
      <c r="F16852" s="547">
        <v>769.60000000000002</v>
      </c>
    </row>
    <row r="16853" s="489" customFormat="1">
      <c r="B16853" s="546" t="s">
        <v>28601</v>
      </c>
      <c r="C16853" s="548" t="s">
        <v>3657</v>
      </c>
      <c r="D16853" s="541" t="s">
        <v>28602</v>
      </c>
      <c r="E16853" s="549"/>
      <c r="F16853" s="547"/>
    </row>
    <row r="16854" s="489" customFormat="1">
      <c r="B16854" s="546" t="s">
        <v>28603</v>
      </c>
      <c r="C16854" s="548" t="s">
        <v>3657</v>
      </c>
      <c r="D16854" s="541" t="s">
        <v>28604</v>
      </c>
      <c r="E16854" s="549" t="s">
        <v>12626</v>
      </c>
      <c r="F16854" s="547">
        <v>321.72000000000003</v>
      </c>
    </row>
    <row r="16855" s="489" customFormat="1">
      <c r="B16855" s="546" t="s">
        <v>28605</v>
      </c>
      <c r="C16855" s="548" t="s">
        <v>3657</v>
      </c>
      <c r="D16855" s="541" t="s">
        <v>28606</v>
      </c>
      <c r="E16855" s="549"/>
      <c r="F16855" s="547"/>
    </row>
    <row r="16856" s="489" customFormat="1">
      <c r="B16856" s="546" t="s">
        <v>28607</v>
      </c>
      <c r="C16856" s="548" t="s">
        <v>3657</v>
      </c>
      <c r="D16856" s="541" t="s">
        <v>28608</v>
      </c>
      <c r="E16856" s="549" t="s">
        <v>12626</v>
      </c>
      <c r="F16856" s="547">
        <v>74.120000000000005</v>
      </c>
    </row>
    <row r="16857" s="489" customFormat="1">
      <c r="B16857" s="546" t="s">
        <v>28609</v>
      </c>
      <c r="C16857" s="548" t="s">
        <v>3657</v>
      </c>
      <c r="D16857" s="541" t="s">
        <v>28610</v>
      </c>
      <c r="E16857" s="549" t="s">
        <v>12626</v>
      </c>
      <c r="F16857" s="547">
        <v>30.84</v>
      </c>
    </row>
    <row r="16858" s="489" customFormat="1">
      <c r="B16858" s="546" t="s">
        <v>28611</v>
      </c>
      <c r="C16858" s="548" t="s">
        <v>3657</v>
      </c>
      <c r="D16858" s="541" t="s">
        <v>28612</v>
      </c>
      <c r="E16858" s="549" t="s">
        <v>12626</v>
      </c>
      <c r="F16858" s="547">
        <v>105.20999999999999</v>
      </c>
    </row>
    <row r="16859" s="489" customFormat="1">
      <c r="B16859" s="546" t="s">
        <v>28613</v>
      </c>
      <c r="C16859" s="548" t="s">
        <v>3657</v>
      </c>
      <c r="D16859" s="541" t="s">
        <v>28614</v>
      </c>
      <c r="E16859" s="549" t="s">
        <v>12626</v>
      </c>
      <c r="F16859" s="547">
        <v>29.34</v>
      </c>
    </row>
    <row r="16860" s="489" customFormat="1">
      <c r="B16860" s="546" t="s">
        <v>28615</v>
      </c>
      <c r="C16860" s="548" t="s">
        <v>3657</v>
      </c>
      <c r="D16860" s="541" t="s">
        <v>28616</v>
      </c>
      <c r="E16860" s="549"/>
      <c r="F16860" s="547"/>
    </row>
    <row r="16861" s="489" customFormat="1">
      <c r="B16861" s="546" t="s">
        <v>28617</v>
      </c>
      <c r="C16861" s="548" t="s">
        <v>3657</v>
      </c>
      <c r="D16861" s="541" t="s">
        <v>28618</v>
      </c>
      <c r="E16861" s="549" t="s">
        <v>12625</v>
      </c>
      <c r="F16861" s="547">
        <v>81.680000000000007</v>
      </c>
    </row>
    <row r="16862" s="489" customFormat="1">
      <c r="B16862" s="546" t="s">
        <v>28619</v>
      </c>
      <c r="C16862" s="548" t="s">
        <v>3657</v>
      </c>
      <c r="D16862" s="541" t="s">
        <v>28620</v>
      </c>
      <c r="E16862" s="549" t="s">
        <v>12625</v>
      </c>
      <c r="F16862" s="547">
        <v>15.94</v>
      </c>
    </row>
    <row r="16863" s="489" customFormat="1">
      <c r="B16863" s="546" t="s">
        <v>28621</v>
      </c>
      <c r="C16863" s="548" t="s">
        <v>3657</v>
      </c>
      <c r="D16863" s="541" t="s">
        <v>28622</v>
      </c>
      <c r="E16863" s="549" t="s">
        <v>12625</v>
      </c>
      <c r="F16863" s="547">
        <v>37.82</v>
      </c>
    </row>
    <row r="16864" s="489" customFormat="1">
      <c r="B16864" s="546" t="s">
        <v>28623</v>
      </c>
      <c r="C16864" s="548" t="s">
        <v>3657</v>
      </c>
      <c r="D16864" s="541" t="s">
        <v>28624</v>
      </c>
      <c r="E16864" s="549" t="s">
        <v>12625</v>
      </c>
      <c r="F16864" s="547">
        <v>108</v>
      </c>
    </row>
    <row r="16865" s="489" customFormat="1">
      <c r="B16865" s="546" t="s">
        <v>28625</v>
      </c>
      <c r="C16865" s="548" t="s">
        <v>3657</v>
      </c>
      <c r="D16865" s="541" t="s">
        <v>28626</v>
      </c>
      <c r="E16865" s="549" t="s">
        <v>12625</v>
      </c>
      <c r="F16865" s="547">
        <v>155.87</v>
      </c>
    </row>
    <row r="16866" s="489" customFormat="1">
      <c r="B16866" s="546" t="s">
        <v>28627</v>
      </c>
      <c r="C16866" s="548" t="s">
        <v>3657</v>
      </c>
      <c r="D16866" s="541" t="s">
        <v>28628</v>
      </c>
      <c r="E16866" s="549"/>
      <c r="F16866" s="547"/>
    </row>
    <row r="16867" s="489" customFormat="1">
      <c r="B16867" s="546" t="s">
        <v>28629</v>
      </c>
      <c r="C16867" s="548" t="s">
        <v>3657</v>
      </c>
      <c r="D16867" s="541" t="s">
        <v>28630</v>
      </c>
      <c r="E16867" s="549" t="s">
        <v>186</v>
      </c>
      <c r="F16867" s="547">
        <v>13.16</v>
      </c>
    </row>
    <row r="16868" s="489" customFormat="1">
      <c r="B16868" s="546" t="s">
        <v>28631</v>
      </c>
      <c r="C16868" s="548" t="s">
        <v>3657</v>
      </c>
      <c r="D16868" s="541" t="s">
        <v>28632</v>
      </c>
      <c r="E16868" s="549" t="s">
        <v>186</v>
      </c>
      <c r="F16868" s="547">
        <v>11.48</v>
      </c>
    </row>
    <row r="16869" s="489" customFormat="1">
      <c r="B16869" s="546" t="s">
        <v>28633</v>
      </c>
      <c r="C16869" s="548" t="s">
        <v>3657</v>
      </c>
      <c r="D16869" s="541" t="s">
        <v>28634</v>
      </c>
      <c r="E16869" s="549" t="s">
        <v>186</v>
      </c>
      <c r="F16869" s="547">
        <v>11.779999999999999</v>
      </c>
    </row>
    <row r="16870" s="489" customFormat="1">
      <c r="B16870" s="546" t="s">
        <v>28635</v>
      </c>
      <c r="C16870" s="548" t="s">
        <v>3657</v>
      </c>
      <c r="D16870" s="541" t="s">
        <v>28636</v>
      </c>
      <c r="E16870" s="549" t="s">
        <v>186</v>
      </c>
      <c r="F16870" s="547">
        <v>12.41</v>
      </c>
    </row>
    <row r="16871" s="489" customFormat="1">
      <c r="B16871" s="546" t="s">
        <v>28637</v>
      </c>
      <c r="C16871" s="548" t="s">
        <v>3657</v>
      </c>
      <c r="D16871" s="541" t="s">
        <v>28638</v>
      </c>
      <c r="E16871" s="549" t="s">
        <v>186</v>
      </c>
      <c r="F16871" s="547">
        <v>11.66</v>
      </c>
    </row>
    <row r="16872" s="489" customFormat="1">
      <c r="B16872" s="546" t="s">
        <v>28639</v>
      </c>
      <c r="C16872" s="548" t="s">
        <v>3657</v>
      </c>
      <c r="D16872" s="541" t="s">
        <v>28640</v>
      </c>
      <c r="E16872" s="549"/>
      <c r="F16872" s="547"/>
    </row>
    <row r="16873" s="489" customFormat="1">
      <c r="B16873" s="546" t="s">
        <v>28641</v>
      </c>
      <c r="C16873" s="548" t="s">
        <v>3657</v>
      </c>
      <c r="D16873" s="541" t="s">
        <v>28642</v>
      </c>
      <c r="E16873" s="549" t="s">
        <v>12626</v>
      </c>
      <c r="F16873" s="547">
        <v>857.54999999999995</v>
      </c>
    </row>
    <row r="16874" s="489" customFormat="1">
      <c r="B16874" s="546" t="s">
        <v>28643</v>
      </c>
      <c r="C16874" s="548" t="s">
        <v>3657</v>
      </c>
      <c r="D16874" s="541" t="s">
        <v>28644</v>
      </c>
      <c r="E16874" s="549" t="s">
        <v>12626</v>
      </c>
      <c r="F16874" s="547">
        <v>700.75</v>
      </c>
    </row>
    <row r="16875" s="489" customFormat="1">
      <c r="B16875" s="546" t="s">
        <v>28645</v>
      </c>
      <c r="C16875" s="548" t="s">
        <v>3657</v>
      </c>
      <c r="D16875" s="541" t="s">
        <v>28646</v>
      </c>
      <c r="E16875" s="549" t="s">
        <v>12626</v>
      </c>
      <c r="F16875" s="547">
        <v>591.54999999999995</v>
      </c>
    </row>
    <row r="16876" s="489" customFormat="1">
      <c r="B16876" s="546" t="s">
        <v>28647</v>
      </c>
      <c r="C16876" s="548" t="s">
        <v>3657</v>
      </c>
      <c r="D16876" s="541" t="s">
        <v>28648</v>
      </c>
      <c r="E16876" s="549" t="s">
        <v>12626</v>
      </c>
      <c r="F16876" s="547">
        <v>557.65999999999997</v>
      </c>
    </row>
    <row r="16877" s="489" customFormat="1">
      <c r="B16877" s="546" t="s">
        <v>28649</v>
      </c>
      <c r="C16877" s="548" t="s">
        <v>3657</v>
      </c>
      <c r="D16877" s="541" t="s">
        <v>28650</v>
      </c>
      <c r="E16877" s="549" t="s">
        <v>12626</v>
      </c>
      <c r="F16877" s="547">
        <v>529.51999999999998</v>
      </c>
    </row>
    <row r="16878" s="489" customFormat="1">
      <c r="B16878" s="546" t="s">
        <v>28651</v>
      </c>
      <c r="C16878" s="548" t="s">
        <v>3657</v>
      </c>
      <c r="D16878" s="541" t="s">
        <v>28652</v>
      </c>
      <c r="E16878" s="549" t="s">
        <v>12626</v>
      </c>
      <c r="F16878" s="547">
        <v>507.12</v>
      </c>
    </row>
    <row r="16879" s="489" customFormat="1">
      <c r="B16879" s="546" t="s">
        <v>28653</v>
      </c>
      <c r="C16879" s="548" t="s">
        <v>3657</v>
      </c>
      <c r="D16879" s="541" t="s">
        <v>28654</v>
      </c>
      <c r="E16879" s="549" t="s">
        <v>12626</v>
      </c>
      <c r="F16879" s="547">
        <v>475.56</v>
      </c>
    </row>
    <row r="16880" s="489" customFormat="1">
      <c r="B16880" s="546" t="s">
        <v>28655</v>
      </c>
      <c r="C16880" s="548" t="s">
        <v>3657</v>
      </c>
      <c r="D16880" s="541" t="s">
        <v>28656</v>
      </c>
      <c r="E16880" s="549" t="s">
        <v>12626</v>
      </c>
      <c r="F16880" s="547">
        <v>453.72000000000003</v>
      </c>
    </row>
    <row r="16881" s="489" customFormat="1">
      <c r="B16881" s="546" t="s">
        <v>28657</v>
      </c>
      <c r="C16881" s="548" t="s">
        <v>3657</v>
      </c>
      <c r="D16881" s="541" t="s">
        <v>28658</v>
      </c>
      <c r="E16881" s="549" t="s">
        <v>12626</v>
      </c>
      <c r="F16881" s="547">
        <v>711.38</v>
      </c>
    </row>
    <row r="16882" s="489" customFormat="1">
      <c r="B16882" s="546" t="s">
        <v>28659</v>
      </c>
      <c r="C16882" s="548" t="s">
        <v>3657</v>
      </c>
      <c r="D16882" s="541" t="s">
        <v>28660</v>
      </c>
      <c r="E16882" s="549"/>
      <c r="F16882" s="547"/>
    </row>
    <row r="16883" s="489" customFormat="1">
      <c r="B16883" s="546" t="s">
        <v>28661</v>
      </c>
      <c r="C16883" s="548" t="s">
        <v>3657</v>
      </c>
      <c r="D16883" s="541" t="s">
        <v>28662</v>
      </c>
      <c r="E16883" s="549" t="s">
        <v>12626</v>
      </c>
      <c r="F16883" s="547">
        <v>600.38</v>
      </c>
    </row>
    <row r="16884" s="489" customFormat="1">
      <c r="B16884" s="546" t="s">
        <v>28663</v>
      </c>
      <c r="C16884" s="548" t="s">
        <v>3657</v>
      </c>
      <c r="D16884" s="541" t="s">
        <v>28664</v>
      </c>
      <c r="E16884" s="549"/>
      <c r="F16884" s="547"/>
    </row>
    <row r="16885" s="489" customFormat="1">
      <c r="B16885" s="546" t="s">
        <v>28665</v>
      </c>
      <c r="C16885" s="548" t="s">
        <v>3657</v>
      </c>
      <c r="D16885" s="541" t="s">
        <v>28666</v>
      </c>
      <c r="E16885" s="549" t="s">
        <v>12625</v>
      </c>
      <c r="F16885" s="547">
        <v>75.400000000000006</v>
      </c>
    </row>
    <row r="16886" s="489" customFormat="1">
      <c r="B16886" s="546" t="s">
        <v>28667</v>
      </c>
      <c r="C16886" s="548" t="s">
        <v>3657</v>
      </c>
      <c r="D16886" s="541" t="s">
        <v>28668</v>
      </c>
      <c r="E16886" s="549" t="s">
        <v>12625</v>
      </c>
      <c r="F16886" s="547">
        <v>138.75</v>
      </c>
    </row>
    <row r="16887" s="489" customFormat="1">
      <c r="B16887" s="546" t="s">
        <v>28669</v>
      </c>
      <c r="C16887" s="548" t="s">
        <v>3657</v>
      </c>
      <c r="D16887" s="541" t="s">
        <v>28670</v>
      </c>
      <c r="E16887" s="549" t="s">
        <v>12625</v>
      </c>
      <c r="F16887" s="547">
        <v>248.25999999999999</v>
      </c>
    </row>
    <row r="16888" s="489" customFormat="1">
      <c r="B16888" s="546" t="s">
        <v>28671</v>
      </c>
      <c r="C16888" s="548" t="s">
        <v>3657</v>
      </c>
      <c r="D16888" s="541" t="s">
        <v>28672</v>
      </c>
      <c r="E16888" s="549" t="s">
        <v>12625</v>
      </c>
      <c r="F16888" s="547">
        <v>79.640000000000001</v>
      </c>
    </row>
    <row r="16889" s="489" customFormat="1">
      <c r="B16889" s="546" t="s">
        <v>28673</v>
      </c>
      <c r="C16889" s="548" t="s">
        <v>3657</v>
      </c>
      <c r="D16889" s="541" t="s">
        <v>28674</v>
      </c>
      <c r="E16889" s="549" t="s">
        <v>12625</v>
      </c>
      <c r="F16889" s="547">
        <v>147.22</v>
      </c>
    </row>
    <row r="16890" s="489" customFormat="1">
      <c r="B16890" s="546" t="s">
        <v>28675</v>
      </c>
      <c r="C16890" s="548" t="s">
        <v>3657</v>
      </c>
      <c r="D16890" s="541" t="s">
        <v>28676</v>
      </c>
      <c r="E16890" s="549" t="s">
        <v>12625</v>
      </c>
      <c r="F16890" s="547">
        <v>258.85000000000002</v>
      </c>
    </row>
    <row r="16891" s="489" customFormat="1">
      <c r="B16891" s="546" t="s">
        <v>28677</v>
      </c>
      <c r="C16891" s="548" t="s">
        <v>3657</v>
      </c>
      <c r="D16891" s="541" t="s">
        <v>28678</v>
      </c>
      <c r="E16891" s="549" t="s">
        <v>12625</v>
      </c>
      <c r="F16891" s="547">
        <v>56.5</v>
      </c>
    </row>
    <row r="16892" s="489" customFormat="1">
      <c r="B16892" s="546" t="s">
        <v>28679</v>
      </c>
      <c r="C16892" s="548" t="s">
        <v>3657</v>
      </c>
      <c r="D16892" s="541" t="s">
        <v>28680</v>
      </c>
      <c r="E16892" s="549" t="s">
        <v>12625</v>
      </c>
      <c r="F16892" s="547">
        <v>76.359999999999999</v>
      </c>
    </row>
    <row r="16893" s="489" customFormat="1">
      <c r="B16893" s="546" t="s">
        <v>28681</v>
      </c>
      <c r="C16893" s="548" t="s">
        <v>3657</v>
      </c>
      <c r="D16893" s="541" t="s">
        <v>28682</v>
      </c>
      <c r="E16893" s="549" t="s">
        <v>12625</v>
      </c>
      <c r="F16893" s="547">
        <v>91.090000000000003</v>
      </c>
    </row>
    <row r="16894" s="489" customFormat="1">
      <c r="B16894" s="546" t="s">
        <v>28683</v>
      </c>
      <c r="C16894" s="548" t="s">
        <v>3657</v>
      </c>
      <c r="D16894" s="541" t="s">
        <v>28684</v>
      </c>
      <c r="E16894" s="549" t="s">
        <v>12625</v>
      </c>
      <c r="F16894" s="547">
        <v>65.769999999999996</v>
      </c>
    </row>
    <row r="16895" s="489" customFormat="1">
      <c r="B16895" s="546" t="s">
        <v>28685</v>
      </c>
      <c r="C16895" s="548" t="s">
        <v>3657</v>
      </c>
      <c r="D16895" s="541" t="s">
        <v>28686</v>
      </c>
      <c r="E16895" s="549" t="s">
        <v>12625</v>
      </c>
      <c r="F16895" s="547">
        <v>74.680000000000007</v>
      </c>
    </row>
    <row r="16896" s="489" customFormat="1">
      <c r="B16896" s="546" t="s">
        <v>28687</v>
      </c>
      <c r="C16896" s="548" t="s">
        <v>3657</v>
      </c>
      <c r="D16896" s="541" t="s">
        <v>28688</v>
      </c>
      <c r="E16896" s="549" t="s">
        <v>12625</v>
      </c>
      <c r="F16896" s="547">
        <v>87.930000000000007</v>
      </c>
    </row>
    <row r="16897" s="489" customFormat="1">
      <c r="B16897" s="546" t="s">
        <v>28689</v>
      </c>
      <c r="C16897" s="548" t="s">
        <v>3657</v>
      </c>
      <c r="D16897" s="541" t="s">
        <v>28690</v>
      </c>
      <c r="E16897" s="549" t="s">
        <v>12625</v>
      </c>
      <c r="F16897" s="547">
        <v>70.849999999999994</v>
      </c>
    </row>
    <row r="16898" s="489" customFormat="1">
      <c r="B16898" s="546" t="s">
        <v>28691</v>
      </c>
      <c r="C16898" s="548" t="s">
        <v>3657</v>
      </c>
      <c r="D16898" s="541" t="s">
        <v>28692</v>
      </c>
      <c r="E16898" s="549" t="s">
        <v>12625</v>
      </c>
      <c r="F16898" s="547">
        <v>81.040000000000006</v>
      </c>
    </row>
    <row r="16899" s="489" customFormat="1">
      <c r="B16899" s="546" t="s">
        <v>28693</v>
      </c>
      <c r="C16899" s="548" t="s">
        <v>3657</v>
      </c>
      <c r="D16899" s="541" t="s">
        <v>28694</v>
      </c>
      <c r="E16899" s="549" t="s">
        <v>12625</v>
      </c>
      <c r="F16899" s="547">
        <v>94.290000000000006</v>
      </c>
    </row>
    <row r="16900" s="489" customFormat="1">
      <c r="B16900" s="546" t="s">
        <v>28695</v>
      </c>
      <c r="C16900" s="548" t="s">
        <v>3657</v>
      </c>
      <c r="D16900" s="541" t="s">
        <v>16641</v>
      </c>
      <c r="E16900" s="549"/>
      <c r="F16900" s="547"/>
    </row>
    <row r="16901" s="489" customFormat="1">
      <c r="B16901" s="546" t="s">
        <v>28696</v>
      </c>
      <c r="C16901" s="548" t="s">
        <v>3657</v>
      </c>
      <c r="D16901" s="541" t="s">
        <v>28697</v>
      </c>
      <c r="E16901" s="549" t="s">
        <v>12625</v>
      </c>
      <c r="F16901" s="547">
        <v>8.4299999999999997</v>
      </c>
    </row>
    <row r="16902" s="489" customFormat="1">
      <c r="B16902" s="546" t="s">
        <v>28698</v>
      </c>
      <c r="C16902" s="548" t="s">
        <v>3657</v>
      </c>
      <c r="D16902" s="541" t="s">
        <v>28699</v>
      </c>
      <c r="E16902" s="549" t="s">
        <v>12625</v>
      </c>
      <c r="F16902" s="547">
        <v>12.609999999999999</v>
      </c>
    </row>
    <row r="16903" s="489" customFormat="1">
      <c r="B16903" s="546" t="s">
        <v>28700</v>
      </c>
      <c r="C16903" s="548" t="s">
        <v>3657</v>
      </c>
      <c r="D16903" s="541" t="s">
        <v>28701</v>
      </c>
      <c r="E16903" s="549" t="s">
        <v>12625</v>
      </c>
      <c r="F16903" s="547">
        <v>12.67</v>
      </c>
    </row>
    <row r="16904" s="489" customFormat="1">
      <c r="B16904" s="546" t="s">
        <v>28702</v>
      </c>
      <c r="C16904" s="548" t="s">
        <v>3657</v>
      </c>
      <c r="D16904" s="541" t="s">
        <v>28703</v>
      </c>
      <c r="E16904" s="549" t="s">
        <v>12625</v>
      </c>
      <c r="F16904" s="547">
        <v>28.739999999999998</v>
      </c>
    </row>
    <row r="16905" s="489" customFormat="1">
      <c r="B16905" s="546" t="s">
        <v>28704</v>
      </c>
      <c r="C16905" s="548" t="s">
        <v>3657</v>
      </c>
      <c r="D16905" s="541" t="s">
        <v>28705</v>
      </c>
      <c r="E16905" s="549" t="s">
        <v>12625</v>
      </c>
      <c r="F16905" s="547">
        <v>37.57</v>
      </c>
    </row>
    <row r="16906" s="489" customFormat="1">
      <c r="B16906" s="546" t="s">
        <v>28706</v>
      </c>
      <c r="C16906" s="548" t="s">
        <v>3657</v>
      </c>
      <c r="D16906" s="541" t="s">
        <v>28707</v>
      </c>
      <c r="E16906" s="549" t="s">
        <v>12625</v>
      </c>
      <c r="F16906" s="547">
        <v>39.380000000000003</v>
      </c>
    </row>
    <row r="16907" s="489" customFormat="1">
      <c r="B16907" s="546" t="s">
        <v>28708</v>
      </c>
      <c r="C16907" s="548" t="s">
        <v>3657</v>
      </c>
      <c r="D16907" s="541" t="s">
        <v>28709</v>
      </c>
      <c r="E16907" s="549" t="s">
        <v>12625</v>
      </c>
      <c r="F16907" s="547">
        <v>134.09</v>
      </c>
    </row>
    <row r="16908" s="489" customFormat="1">
      <c r="B16908" s="546" t="s">
        <v>28710</v>
      </c>
      <c r="C16908" s="548" t="s">
        <v>3657</v>
      </c>
      <c r="D16908" s="541" t="s">
        <v>144</v>
      </c>
      <c r="E16908" s="549"/>
      <c r="F16908" s="547"/>
    </row>
    <row r="16909" s="489" customFormat="1">
      <c r="B16909" s="546" t="s">
        <v>28711</v>
      </c>
      <c r="C16909" s="548" t="s">
        <v>3657</v>
      </c>
      <c r="D16909" s="541" t="s">
        <v>28712</v>
      </c>
      <c r="E16909" s="549" t="s">
        <v>12626</v>
      </c>
      <c r="F16909" s="547">
        <v>52.68</v>
      </c>
    </row>
    <row r="16910" s="489" customFormat="1">
      <c r="B16910" s="546" t="s">
        <v>28713</v>
      </c>
      <c r="C16910" s="548" t="s">
        <v>3657</v>
      </c>
      <c r="D16910" s="541" t="s">
        <v>28714</v>
      </c>
      <c r="E16910" s="549" t="s">
        <v>12626</v>
      </c>
      <c r="F16910" s="547">
        <v>70.239999999999995</v>
      </c>
    </row>
    <row r="16911" s="489" customFormat="1">
      <c r="B16911" s="546" t="s">
        <v>28715</v>
      </c>
      <c r="C16911" s="548" t="s">
        <v>3657</v>
      </c>
      <c r="D16911" s="541" t="s">
        <v>28716</v>
      </c>
      <c r="E16911" s="549" t="s">
        <v>12626</v>
      </c>
      <c r="F16911" s="547">
        <v>87.799999999999997</v>
      </c>
    </row>
    <row r="16912" s="489" customFormat="1">
      <c r="B16912" s="546" t="s">
        <v>28717</v>
      </c>
      <c r="C16912" s="548" t="s">
        <v>3657</v>
      </c>
      <c r="D16912" s="541" t="s">
        <v>28718</v>
      </c>
      <c r="E16912" s="549" t="s">
        <v>12626</v>
      </c>
      <c r="F16912" s="547">
        <v>5.46</v>
      </c>
    </row>
    <row r="16913" s="489" customFormat="1">
      <c r="B16913" s="546" t="s">
        <v>28719</v>
      </c>
      <c r="C16913" s="548" t="s">
        <v>3657</v>
      </c>
      <c r="D16913" s="541" t="s">
        <v>28720</v>
      </c>
      <c r="E16913" s="549" t="s">
        <v>12626</v>
      </c>
      <c r="F16913" s="547">
        <v>6.9199999999999999</v>
      </c>
    </row>
    <row r="16914" s="489" customFormat="1">
      <c r="B16914" s="546" t="s">
        <v>28721</v>
      </c>
      <c r="C16914" s="548" t="s">
        <v>3657</v>
      </c>
      <c r="D16914" s="541" t="s">
        <v>28722</v>
      </c>
      <c r="E16914" s="549" t="s">
        <v>12626</v>
      </c>
      <c r="F16914" s="547">
        <v>8.0800000000000001</v>
      </c>
    </row>
    <row r="16915" s="489" customFormat="1">
      <c r="B16915" s="546" t="s">
        <v>28723</v>
      </c>
      <c r="C16915" s="548" t="s">
        <v>3657</v>
      </c>
      <c r="D16915" s="541" t="s">
        <v>28724</v>
      </c>
      <c r="E16915" s="549" t="s">
        <v>12626</v>
      </c>
      <c r="F16915" s="547">
        <v>8.6500000000000004</v>
      </c>
    </row>
    <row r="16916" s="489" customFormat="1">
      <c r="B16916" s="546" t="s">
        <v>28725</v>
      </c>
      <c r="C16916" s="548" t="s">
        <v>3657</v>
      </c>
      <c r="D16916" s="541" t="s">
        <v>28726</v>
      </c>
      <c r="E16916" s="549" t="s">
        <v>12626</v>
      </c>
      <c r="F16916" s="547">
        <v>6.7999999999999998</v>
      </c>
    </row>
    <row r="16917" s="489" customFormat="1">
      <c r="B16917" s="546" t="s">
        <v>28727</v>
      </c>
      <c r="C16917" s="548" t="s">
        <v>3657</v>
      </c>
      <c r="D16917" s="541" t="s">
        <v>28728</v>
      </c>
      <c r="E16917" s="549" t="s">
        <v>12626</v>
      </c>
      <c r="F16917" s="547">
        <v>8.4700000000000006</v>
      </c>
    </row>
    <row r="16918" s="489" customFormat="1">
      <c r="B16918" s="546" t="s">
        <v>28729</v>
      </c>
      <c r="C16918" s="548" t="s">
        <v>3657</v>
      </c>
      <c r="D16918" s="541" t="s">
        <v>28730</v>
      </c>
      <c r="E16918" s="549" t="s">
        <v>12626</v>
      </c>
      <c r="F16918" s="547">
        <v>10.140000000000001</v>
      </c>
    </row>
    <row r="16919" s="489" customFormat="1">
      <c r="B16919" s="546" t="s">
        <v>28731</v>
      </c>
      <c r="C16919" s="548" t="s">
        <v>3657</v>
      </c>
      <c r="D16919" s="541" t="s">
        <v>28732</v>
      </c>
      <c r="E16919" s="549" t="s">
        <v>12626</v>
      </c>
      <c r="F16919" s="547">
        <v>10.68</v>
      </c>
    </row>
    <row r="16920" s="489" customFormat="1">
      <c r="B16920" s="546" t="s">
        <v>28733</v>
      </c>
      <c r="C16920" s="548" t="s">
        <v>3657</v>
      </c>
      <c r="D16920" s="541" t="s">
        <v>28734</v>
      </c>
      <c r="E16920" s="549" t="s">
        <v>12625</v>
      </c>
      <c r="F16920" s="547">
        <v>5.79</v>
      </c>
    </row>
    <row r="16921" s="489" customFormat="1">
      <c r="B16921" s="546" t="s">
        <v>28735</v>
      </c>
      <c r="C16921" s="548" t="s">
        <v>3657</v>
      </c>
      <c r="D16921" s="541" t="s">
        <v>28736</v>
      </c>
      <c r="E16921" s="549" t="s">
        <v>12625</v>
      </c>
      <c r="F16921" s="547">
        <v>5.0099999999999998</v>
      </c>
    </row>
    <row r="16922" s="489" customFormat="1">
      <c r="B16922" s="546" t="s">
        <v>28737</v>
      </c>
      <c r="C16922" s="548" t="s">
        <v>3657</v>
      </c>
      <c r="D16922" s="541" t="s">
        <v>28738</v>
      </c>
      <c r="E16922" s="549" t="s">
        <v>12626</v>
      </c>
      <c r="F16922" s="547">
        <v>52.68</v>
      </c>
    </row>
    <row r="16923" s="489" customFormat="1">
      <c r="B16923" s="546" t="s">
        <v>28739</v>
      </c>
      <c r="C16923" s="548" t="s">
        <v>3657</v>
      </c>
      <c r="D16923" s="541" t="s">
        <v>28740</v>
      </c>
      <c r="E16923" s="549" t="s">
        <v>12626</v>
      </c>
      <c r="F16923" s="547">
        <v>24.140000000000001</v>
      </c>
    </row>
    <row r="16924" s="489" customFormat="1">
      <c r="B16924" s="546" t="s">
        <v>28741</v>
      </c>
      <c r="C16924" s="548" t="s">
        <v>3657</v>
      </c>
      <c r="D16924" s="541" t="s">
        <v>28742</v>
      </c>
      <c r="E16924" s="549" t="s">
        <v>12626</v>
      </c>
      <c r="F16924" s="547">
        <v>5.6699999999999999</v>
      </c>
    </row>
    <row r="16925" s="489" customFormat="1">
      <c r="B16925" s="546" t="s">
        <v>28743</v>
      </c>
      <c r="C16925" s="548" t="s">
        <v>3657</v>
      </c>
      <c r="D16925" s="541" t="s">
        <v>28744</v>
      </c>
      <c r="E16925" s="549" t="s">
        <v>12626</v>
      </c>
      <c r="F16925" s="547">
        <v>26.609999999999999</v>
      </c>
    </row>
    <row r="16926" s="489" customFormat="1">
      <c r="B16926" s="546" t="s">
        <v>28745</v>
      </c>
      <c r="C16926" s="548" t="s">
        <v>3657</v>
      </c>
      <c r="D16926" s="541" t="s">
        <v>28746</v>
      </c>
      <c r="E16926" s="549" t="s">
        <v>12626</v>
      </c>
      <c r="F16926" s="547">
        <v>2.2999999999999998</v>
      </c>
    </row>
    <row r="16927" s="489" customFormat="1">
      <c r="B16927" s="546" t="s">
        <v>28747</v>
      </c>
      <c r="C16927" s="548" t="s">
        <v>3657</v>
      </c>
      <c r="D16927" s="541" t="s">
        <v>28748</v>
      </c>
      <c r="E16927" s="549"/>
      <c r="F16927" s="547"/>
    </row>
    <row r="16928" s="489" customFormat="1">
      <c r="B16928" s="546" t="s">
        <v>28749</v>
      </c>
      <c r="C16928" s="548" t="s">
        <v>3657</v>
      </c>
      <c r="D16928" s="541" t="s">
        <v>28750</v>
      </c>
      <c r="E16928" s="549" t="s">
        <v>12626</v>
      </c>
      <c r="F16928" s="547">
        <v>689.38999999999999</v>
      </c>
    </row>
    <row r="16929" s="489" customFormat="1">
      <c r="B16929" s="546" t="s">
        <v>28751</v>
      </c>
      <c r="C16929" s="548" t="s">
        <v>3657</v>
      </c>
      <c r="D16929" s="541" t="s">
        <v>28752</v>
      </c>
      <c r="E16929" s="549"/>
      <c r="F16929" s="547"/>
    </row>
    <row r="16930" s="489" customFormat="1">
      <c r="B16930" s="546" t="s">
        <v>28753</v>
      </c>
      <c r="C16930" s="548" t="s">
        <v>3657</v>
      </c>
      <c r="D16930" s="541" t="s">
        <v>28754</v>
      </c>
      <c r="E16930" s="549" t="s">
        <v>28288</v>
      </c>
      <c r="F16930" s="547">
        <v>1.8700000000000001</v>
      </c>
    </row>
    <row r="16931" s="489" customFormat="1">
      <c r="B16931" s="546" t="s">
        <v>28755</v>
      </c>
      <c r="C16931" s="548" t="s">
        <v>3657</v>
      </c>
      <c r="D16931" s="541" t="s">
        <v>28756</v>
      </c>
      <c r="E16931" s="549" t="s">
        <v>28288</v>
      </c>
      <c r="F16931" s="547">
        <v>1.3400000000000001</v>
      </c>
    </row>
    <row r="16932" s="489" customFormat="1">
      <c r="B16932" s="546" t="s">
        <v>28757</v>
      </c>
      <c r="C16932" s="548" t="s">
        <v>3657</v>
      </c>
      <c r="D16932" s="541" t="s">
        <v>28758</v>
      </c>
      <c r="E16932" s="549"/>
      <c r="F16932" s="547"/>
    </row>
    <row r="16933" s="489" customFormat="1">
      <c r="B16933" s="546" t="s">
        <v>28759</v>
      </c>
      <c r="C16933" s="548" t="s">
        <v>3657</v>
      </c>
      <c r="D16933" s="541" t="s">
        <v>28760</v>
      </c>
      <c r="E16933" s="549" t="s">
        <v>12625</v>
      </c>
      <c r="F16933" s="547">
        <v>3.8500000000000001</v>
      </c>
    </row>
    <row r="16934" s="489" customFormat="1">
      <c r="B16934" s="546" t="s">
        <v>28761</v>
      </c>
      <c r="C16934" s="548" t="s">
        <v>3657</v>
      </c>
      <c r="D16934" s="541" t="s">
        <v>28762</v>
      </c>
      <c r="E16934" s="549" t="s">
        <v>12626</v>
      </c>
      <c r="F16934" s="547">
        <v>22.899999999999999</v>
      </c>
    </row>
    <row r="16935" s="489" customFormat="1">
      <c r="B16935" s="546" t="s">
        <v>28763</v>
      </c>
      <c r="C16935" s="548" t="s">
        <v>3657</v>
      </c>
      <c r="D16935" s="541" t="s">
        <v>28764</v>
      </c>
      <c r="E16935" s="549" t="s">
        <v>12626</v>
      </c>
      <c r="F16935" s="547">
        <v>9.6300000000000008</v>
      </c>
    </row>
    <row r="16936" s="489" customFormat="1">
      <c r="B16936" s="546" t="s">
        <v>28765</v>
      </c>
      <c r="C16936" s="548" t="s">
        <v>3657</v>
      </c>
      <c r="D16936" s="541" t="s">
        <v>28766</v>
      </c>
      <c r="E16936" s="549" t="s">
        <v>24841</v>
      </c>
      <c r="F16936" s="547">
        <v>56.329999999999998</v>
      </c>
    </row>
    <row r="16937" s="489" customFormat="1">
      <c r="B16937" s="546" t="s">
        <v>28767</v>
      </c>
      <c r="C16937" s="548" t="s">
        <v>3657</v>
      </c>
      <c r="D16937" s="541" t="s">
        <v>28768</v>
      </c>
      <c r="E16937" s="549" t="s">
        <v>24841</v>
      </c>
      <c r="F16937" s="547">
        <v>114.36</v>
      </c>
    </row>
    <row r="16938" s="489" customFormat="1">
      <c r="B16938" s="546" t="s">
        <v>28769</v>
      </c>
      <c r="C16938" s="548" t="s">
        <v>3657</v>
      </c>
      <c r="D16938" s="541" t="s">
        <v>28770</v>
      </c>
      <c r="E16938" s="549" t="s">
        <v>24841</v>
      </c>
      <c r="F16938" s="547">
        <v>170.69</v>
      </c>
    </row>
    <row r="16939" s="489" customFormat="1">
      <c r="B16939" s="546" t="s">
        <v>28771</v>
      </c>
      <c r="C16939" s="548" t="s">
        <v>3657</v>
      </c>
      <c r="D16939" s="541" t="s">
        <v>28772</v>
      </c>
      <c r="E16939" s="549" t="s">
        <v>24841</v>
      </c>
      <c r="F16939" s="547">
        <v>227.02000000000001</v>
      </c>
    </row>
    <row r="16940" s="489" customFormat="1">
      <c r="B16940" s="546" t="s">
        <v>28773</v>
      </c>
      <c r="C16940" s="548" t="s">
        <v>3657</v>
      </c>
      <c r="D16940" s="541" t="s">
        <v>28774</v>
      </c>
      <c r="E16940" s="549"/>
      <c r="F16940" s="547"/>
    </row>
    <row r="16941" s="489" customFormat="1">
      <c r="B16941" s="546" t="s">
        <v>28775</v>
      </c>
      <c r="C16941" s="548" t="s">
        <v>3657</v>
      </c>
      <c r="D16941" s="541" t="s">
        <v>28776</v>
      </c>
      <c r="E16941" s="549" t="s">
        <v>12626</v>
      </c>
      <c r="F16941" s="547">
        <v>256.23000000000002</v>
      </c>
    </row>
    <row r="16942" s="489" customFormat="1">
      <c r="B16942" s="546" t="s">
        <v>28777</v>
      </c>
      <c r="C16942" s="548" t="s">
        <v>3657</v>
      </c>
      <c r="D16942" s="541" t="s">
        <v>28778</v>
      </c>
      <c r="E16942" s="549"/>
      <c r="F16942" s="547"/>
    </row>
    <row r="16943" s="489" customFormat="1">
      <c r="B16943" s="546" t="s">
        <v>28779</v>
      </c>
      <c r="C16943" s="548" t="s">
        <v>3657</v>
      </c>
      <c r="D16943" s="541" t="s">
        <v>28780</v>
      </c>
      <c r="E16943" s="549" t="s">
        <v>12625</v>
      </c>
      <c r="F16943" s="547">
        <v>13.24</v>
      </c>
    </row>
    <row r="16944" s="489" customFormat="1">
      <c r="B16944" s="546" t="s">
        <v>28781</v>
      </c>
      <c r="C16944" s="548" t="s">
        <v>3657</v>
      </c>
      <c r="D16944" s="541" t="s">
        <v>28782</v>
      </c>
      <c r="E16944" s="549"/>
      <c r="F16944" s="547"/>
    </row>
    <row r="16945" s="489" customFormat="1">
      <c r="B16945" s="546" t="s">
        <v>28783</v>
      </c>
      <c r="C16945" s="548" t="s">
        <v>3657</v>
      </c>
      <c r="D16945" s="541" t="s">
        <v>28784</v>
      </c>
      <c r="E16945" s="549" t="s">
        <v>188</v>
      </c>
      <c r="F16945" s="547">
        <v>9.3499999999999996</v>
      </c>
    </row>
    <row r="16946" s="489" customFormat="1">
      <c r="B16946" s="546" t="s">
        <v>28785</v>
      </c>
      <c r="C16946" s="548" t="s">
        <v>3657</v>
      </c>
      <c r="D16946" s="541" t="s">
        <v>24742</v>
      </c>
      <c r="E16946" s="549"/>
      <c r="F16946" s="547"/>
    </row>
    <row r="16947" s="489" customFormat="1">
      <c r="B16947" s="546" t="s">
        <v>28786</v>
      </c>
      <c r="C16947" s="548" t="s">
        <v>3657</v>
      </c>
      <c r="D16947" s="541" t="s">
        <v>28787</v>
      </c>
      <c r="E16947" s="549" t="s">
        <v>143</v>
      </c>
      <c r="F16947" s="547">
        <v>2.2400000000000002</v>
      </c>
    </row>
    <row r="16948" s="489" customFormat="1">
      <c r="B16948" s="546" t="s">
        <v>28788</v>
      </c>
      <c r="C16948" s="548" t="s">
        <v>3657</v>
      </c>
      <c r="D16948" s="541" t="s">
        <v>28789</v>
      </c>
      <c r="E16948" s="549"/>
      <c r="F16948" s="547"/>
    </row>
    <row r="16949" s="489" customFormat="1">
      <c r="B16949" s="546" t="s">
        <v>28790</v>
      </c>
      <c r="C16949" s="548" t="s">
        <v>3657</v>
      </c>
      <c r="D16949" s="541" t="s">
        <v>28791</v>
      </c>
      <c r="E16949" s="549" t="s">
        <v>143</v>
      </c>
      <c r="F16949" s="547">
        <v>96.980000000000004</v>
      </c>
    </row>
    <row r="16950" s="489" customFormat="1">
      <c r="B16950" s="546" t="s">
        <v>28792</v>
      </c>
      <c r="C16950" s="548" t="s">
        <v>3657</v>
      </c>
      <c r="D16950" s="541" t="s">
        <v>28793</v>
      </c>
      <c r="E16950" s="549" t="s">
        <v>188</v>
      </c>
      <c r="F16950" s="547">
        <v>645.34000000000003</v>
      </c>
    </row>
    <row r="16951" s="489" customFormat="1">
      <c r="B16951" s="546" t="s">
        <v>28794</v>
      </c>
      <c r="C16951" s="548" t="s">
        <v>3657</v>
      </c>
      <c r="D16951" s="541" t="s">
        <v>28195</v>
      </c>
      <c r="E16951" s="549" t="s">
        <v>12626</v>
      </c>
      <c r="F16951" s="547">
        <v>226.84999999999999</v>
      </c>
    </row>
    <row r="16952" s="489" customFormat="1">
      <c r="B16952" s="546" t="s">
        <v>28795</v>
      </c>
      <c r="C16952" s="548" t="s">
        <v>3657</v>
      </c>
      <c r="D16952" s="541" t="s">
        <v>28181</v>
      </c>
      <c r="E16952" s="549" t="s">
        <v>12625</v>
      </c>
      <c r="F16952" s="547">
        <v>11.18</v>
      </c>
    </row>
    <row r="16953" s="489" customFormat="1">
      <c r="B16953" s="546" t="s">
        <v>28796</v>
      </c>
      <c r="C16953" s="548" t="s">
        <v>3657</v>
      </c>
      <c r="D16953" s="541" t="s">
        <v>28797</v>
      </c>
      <c r="E16953" s="549" t="s">
        <v>157</v>
      </c>
      <c r="F16953" s="547">
        <v>142.16999999999999</v>
      </c>
    </row>
    <row r="16954" s="489" customFormat="1">
      <c r="B16954" s="546" t="s">
        <v>28798</v>
      </c>
      <c r="C16954" s="548" t="s">
        <v>3657</v>
      </c>
      <c r="D16954" s="541" t="s">
        <v>28799</v>
      </c>
      <c r="E16954" s="549"/>
      <c r="F16954" s="547"/>
    </row>
    <row r="16955" s="489" customFormat="1">
      <c r="B16955" s="546" t="s">
        <v>28800</v>
      </c>
      <c r="C16955" s="548" t="s">
        <v>3657</v>
      </c>
      <c r="D16955" s="541" t="s">
        <v>28801</v>
      </c>
      <c r="E16955" s="549" t="s">
        <v>143</v>
      </c>
      <c r="F16955" s="547">
        <v>166.44999999999999</v>
      </c>
    </row>
    <row r="16956" s="489" customFormat="1">
      <c r="B16956" s="546" t="s">
        <v>28802</v>
      </c>
      <c r="C16956" s="548" t="s">
        <v>3657</v>
      </c>
      <c r="D16956" s="541" t="s">
        <v>28803</v>
      </c>
      <c r="E16956" s="549" t="s">
        <v>143</v>
      </c>
      <c r="F16956" s="547">
        <v>306.44</v>
      </c>
    </row>
    <row r="16957" s="489" customFormat="1">
      <c r="B16957" s="546" t="s">
        <v>28804</v>
      </c>
      <c r="C16957" s="548" t="s">
        <v>3657</v>
      </c>
      <c r="D16957" s="541" t="s">
        <v>28805</v>
      </c>
      <c r="E16957" s="549" t="s">
        <v>143</v>
      </c>
      <c r="F16957" s="547">
        <v>288.38</v>
      </c>
    </row>
    <row r="16958" s="489" customFormat="1">
      <c r="B16958" s="546" t="s">
        <v>28806</v>
      </c>
      <c r="C16958" s="548" t="s">
        <v>3657</v>
      </c>
      <c r="D16958" s="541" t="s">
        <v>28807</v>
      </c>
      <c r="E16958" s="549" t="s">
        <v>143</v>
      </c>
      <c r="F16958" s="547">
        <v>461.12</v>
      </c>
    </row>
    <row r="16959" s="489" customFormat="1">
      <c r="B16959" s="546" t="s">
        <v>28808</v>
      </c>
      <c r="C16959" s="548" t="s">
        <v>3657</v>
      </c>
      <c r="D16959" s="541" t="s">
        <v>28809</v>
      </c>
      <c r="E16959" s="549" t="s">
        <v>143</v>
      </c>
      <c r="F16959" s="547">
        <v>664.19000000000005</v>
      </c>
    </row>
    <row r="16960" s="489" customFormat="1">
      <c r="B16960" s="546" t="s">
        <v>28810</v>
      </c>
      <c r="C16960" s="548" t="s">
        <v>3657</v>
      </c>
      <c r="D16960" s="541" t="s">
        <v>28811</v>
      </c>
      <c r="E16960" s="549" t="s">
        <v>143</v>
      </c>
      <c r="F16960" s="547">
        <v>1840.6600000000001</v>
      </c>
    </row>
    <row r="16961" s="489" customFormat="1">
      <c r="B16961" s="546" t="s">
        <v>28812</v>
      </c>
      <c r="C16961" s="548" t="s">
        <v>3657</v>
      </c>
      <c r="D16961" s="541" t="s">
        <v>28813</v>
      </c>
      <c r="E16961" s="549"/>
      <c r="F16961" s="547"/>
    </row>
    <row r="16962" s="489" customFormat="1">
      <c r="B16962" s="546" t="s">
        <v>28814</v>
      </c>
      <c r="C16962" s="548" t="s">
        <v>3657</v>
      </c>
      <c r="D16962" s="541" t="s">
        <v>28815</v>
      </c>
      <c r="E16962" s="549"/>
      <c r="F16962" s="547"/>
    </row>
    <row r="16963" s="489" customFormat="1">
      <c r="B16963" s="546" t="s">
        <v>28816</v>
      </c>
      <c r="C16963" s="548" t="s">
        <v>3657</v>
      </c>
      <c r="D16963" s="541" t="s">
        <v>28817</v>
      </c>
      <c r="E16963" s="549" t="s">
        <v>188</v>
      </c>
      <c r="F16963" s="547">
        <v>305.74000000000001</v>
      </c>
    </row>
    <row r="16964" s="489" customFormat="1">
      <c r="B16964" s="546" t="s">
        <v>28818</v>
      </c>
      <c r="C16964" s="548" t="s">
        <v>3657</v>
      </c>
      <c r="D16964" s="541" t="s">
        <v>28819</v>
      </c>
      <c r="E16964" s="549"/>
      <c r="F16964" s="547"/>
    </row>
    <row r="16965" s="489" customFormat="1">
      <c r="B16965" s="546" t="s">
        <v>28820</v>
      </c>
      <c r="C16965" s="548" t="s">
        <v>3657</v>
      </c>
      <c r="D16965" s="541" t="s">
        <v>28821</v>
      </c>
      <c r="E16965" s="549"/>
      <c r="F16965" s="547"/>
    </row>
    <row r="16966" s="489" customFormat="1">
      <c r="B16966" s="546" t="s">
        <v>28822</v>
      </c>
      <c r="C16966" s="548" t="s">
        <v>3657</v>
      </c>
      <c r="D16966" s="541" t="s">
        <v>28823</v>
      </c>
      <c r="E16966" s="549" t="s">
        <v>188</v>
      </c>
      <c r="F16966" s="547">
        <v>7.2999999999999998</v>
      </c>
    </row>
    <row r="16967" s="489" customFormat="1">
      <c r="B16967" s="546" t="s">
        <v>28824</v>
      </c>
      <c r="C16967" s="548" t="s">
        <v>3657</v>
      </c>
      <c r="D16967" s="541" t="s">
        <v>28825</v>
      </c>
      <c r="E16967" s="549" t="s">
        <v>188</v>
      </c>
      <c r="F16967" s="547">
        <v>0.10000000000000001</v>
      </c>
    </row>
    <row r="16968" s="489" customFormat="1">
      <c r="B16968" s="546" t="s">
        <v>28826</v>
      </c>
      <c r="C16968" s="548" t="s">
        <v>3657</v>
      </c>
      <c r="D16968" s="541" t="s">
        <v>28827</v>
      </c>
      <c r="E16968" s="549"/>
      <c r="F16968" s="547"/>
    </row>
    <row r="16969" s="489" customFormat="1">
      <c r="B16969" s="546" t="s">
        <v>28828</v>
      </c>
      <c r="C16969" s="548" t="s">
        <v>3657</v>
      </c>
      <c r="D16969" s="541" t="s">
        <v>28829</v>
      </c>
      <c r="E16969" s="549"/>
      <c r="F16969" s="547"/>
    </row>
    <row r="16970" s="489" customFormat="1">
      <c r="B16970" s="546" t="s">
        <v>28830</v>
      </c>
      <c r="C16970" s="548" t="s">
        <v>3657</v>
      </c>
      <c r="D16970" s="541" t="s">
        <v>28831</v>
      </c>
      <c r="E16970" s="549" t="s">
        <v>185</v>
      </c>
      <c r="F16970" s="547">
        <v>19761.049999999999</v>
      </c>
    </row>
    <row r="16971" s="489" customFormat="1">
      <c r="B16971" s="546" t="s">
        <v>28832</v>
      </c>
      <c r="C16971" s="548" t="s">
        <v>3657</v>
      </c>
      <c r="D16971" s="541" t="s">
        <v>28833</v>
      </c>
      <c r="E16971" s="549" t="s">
        <v>188</v>
      </c>
      <c r="F16971" s="547">
        <v>77.870000000000005</v>
      </c>
    </row>
    <row r="16972" s="489" customFormat="1">
      <c r="B16972" s="546" t="s">
        <v>28834</v>
      </c>
      <c r="C16972" s="548" t="s">
        <v>3657</v>
      </c>
      <c r="D16972" s="541" t="s">
        <v>28835</v>
      </c>
      <c r="E16972" s="549" t="s">
        <v>185</v>
      </c>
      <c r="F16972" s="547">
        <v>19019.970000000001</v>
      </c>
    </row>
    <row r="16973" s="489" customFormat="1">
      <c r="B16973" s="546" t="s">
        <v>28836</v>
      </c>
      <c r="C16973" s="548" t="s">
        <v>3657</v>
      </c>
      <c r="D16973" s="541" t="s">
        <v>28837</v>
      </c>
      <c r="E16973" s="549" t="s">
        <v>157</v>
      </c>
      <c r="F16973" s="547">
        <v>0.40000000000000002</v>
      </c>
    </row>
    <row r="16974" s="489" customFormat="1">
      <c r="B16974" s="546" t="s">
        <v>28838</v>
      </c>
      <c r="C16974" s="548" t="s">
        <v>3657</v>
      </c>
      <c r="D16974" s="541" t="s">
        <v>28839</v>
      </c>
      <c r="E16974" s="549"/>
      <c r="F16974" s="547"/>
    </row>
    <row r="16975" s="489" customFormat="1">
      <c r="B16975" s="546" t="s">
        <v>28840</v>
      </c>
      <c r="C16975" s="548" t="s">
        <v>3657</v>
      </c>
      <c r="D16975" s="541" t="s">
        <v>28841</v>
      </c>
      <c r="E16975" s="549" t="s">
        <v>197</v>
      </c>
      <c r="F16975" s="547">
        <v>3.9399999999999999</v>
      </c>
    </row>
    <row r="16976" s="489" customFormat="1">
      <c r="B16976" s="546" t="s">
        <v>28842</v>
      </c>
      <c r="C16976" s="548" t="s">
        <v>3657</v>
      </c>
      <c r="D16976" s="541" t="s">
        <v>28843</v>
      </c>
      <c r="E16976" s="549"/>
      <c r="F16976" s="547"/>
    </row>
    <row r="16977" s="489" customFormat="1">
      <c r="B16977" s="546" t="s">
        <v>28844</v>
      </c>
      <c r="C16977" s="548" t="s">
        <v>3657</v>
      </c>
      <c r="D16977" s="541" t="s">
        <v>28845</v>
      </c>
      <c r="E16977" s="549"/>
      <c r="F16977" s="547"/>
    </row>
    <row r="16978" s="489" customFormat="1">
      <c r="B16978" s="546" t="s">
        <v>28846</v>
      </c>
      <c r="C16978" s="548" t="s">
        <v>3657</v>
      </c>
      <c r="D16978" s="541" t="s">
        <v>28847</v>
      </c>
      <c r="E16978" s="549" t="s">
        <v>185</v>
      </c>
      <c r="F16978" s="547">
        <v>24203.200000000001</v>
      </c>
    </row>
    <row r="16979" s="489" customFormat="1">
      <c r="B16979" s="546" t="s">
        <v>28848</v>
      </c>
      <c r="C16979" s="548" t="s">
        <v>3657</v>
      </c>
      <c r="D16979" s="541" t="s">
        <v>28849</v>
      </c>
      <c r="E16979" s="549" t="s">
        <v>185</v>
      </c>
      <c r="F16979" s="547">
        <v>21410.52</v>
      </c>
    </row>
    <row r="16980" s="489" customFormat="1">
      <c r="B16980" s="546" t="s">
        <v>28850</v>
      </c>
      <c r="C16980" s="548" t="s">
        <v>3657</v>
      </c>
      <c r="D16980" s="541" t="s">
        <v>28851</v>
      </c>
      <c r="E16980" s="549" t="s">
        <v>185</v>
      </c>
      <c r="F16980" s="547">
        <v>18617.84</v>
      </c>
    </row>
    <row r="16981" s="489" customFormat="1">
      <c r="B16981" s="546" t="s">
        <v>28852</v>
      </c>
      <c r="C16981" s="548" t="s">
        <v>3657</v>
      </c>
      <c r="D16981" s="541" t="s">
        <v>28853</v>
      </c>
      <c r="E16981" s="549" t="s">
        <v>185</v>
      </c>
      <c r="F16981" s="547">
        <v>13119.99</v>
      </c>
    </row>
    <row r="16982" s="489" customFormat="1">
      <c r="B16982" s="546" t="s">
        <v>28854</v>
      </c>
      <c r="C16982" s="548" t="s">
        <v>3657</v>
      </c>
      <c r="D16982" s="541" t="s">
        <v>28855</v>
      </c>
      <c r="E16982" s="549" t="s">
        <v>185</v>
      </c>
      <c r="F16982" s="547">
        <v>7007.8000000000002</v>
      </c>
    </row>
    <row r="16983" s="489" customFormat="1">
      <c r="B16983" s="546" t="s">
        <v>28856</v>
      </c>
      <c r="C16983" s="548" t="s">
        <v>3657</v>
      </c>
      <c r="D16983" s="541" t="s">
        <v>1790</v>
      </c>
      <c r="E16983" s="549" t="s">
        <v>185</v>
      </c>
      <c r="F16983" s="547">
        <v>15199.6</v>
      </c>
    </row>
    <row r="16984" s="489" customFormat="1">
      <c r="B16984" s="546" t="s">
        <v>28857</v>
      </c>
      <c r="C16984" s="548" t="s">
        <v>3657</v>
      </c>
      <c r="D16984" s="541" t="s">
        <v>28858</v>
      </c>
      <c r="E16984" s="549" t="s">
        <v>185</v>
      </c>
      <c r="F16984" s="547">
        <v>9483.1000000000004</v>
      </c>
    </row>
    <row r="16985" s="489" customFormat="1">
      <c r="B16985" s="546" t="s">
        <v>28859</v>
      </c>
      <c r="C16985" s="548" t="s">
        <v>3657</v>
      </c>
      <c r="D16985" s="541" t="s">
        <v>294</v>
      </c>
      <c r="E16985" s="549" t="s">
        <v>185</v>
      </c>
      <c r="F16985" s="547">
        <v>4571.3500000000004</v>
      </c>
    </row>
    <row r="16986" s="489" customFormat="1">
      <c r="B16986" s="546" t="s">
        <v>28860</v>
      </c>
      <c r="C16986" s="548" t="s">
        <v>3657</v>
      </c>
      <c r="D16986" s="541" t="s">
        <v>28861</v>
      </c>
      <c r="E16986" s="549" t="s">
        <v>185</v>
      </c>
      <c r="F16986" s="547">
        <v>4068.1500000000001</v>
      </c>
    </row>
    <row r="16987" s="489" customFormat="1">
      <c r="B16987" s="546" t="s">
        <v>28862</v>
      </c>
      <c r="C16987" s="548" t="s">
        <v>3657</v>
      </c>
      <c r="D16987" s="541" t="s">
        <v>28863</v>
      </c>
      <c r="E16987" s="549" t="s">
        <v>185</v>
      </c>
      <c r="F16987" s="547">
        <v>3248.5999999999999</v>
      </c>
    </row>
    <row r="16988" s="489" customFormat="1">
      <c r="B16988" s="546" t="s">
        <v>28864</v>
      </c>
      <c r="C16988" s="548" t="s">
        <v>3657</v>
      </c>
      <c r="D16988" s="541" t="s">
        <v>28865</v>
      </c>
      <c r="E16988" s="549" t="s">
        <v>185</v>
      </c>
      <c r="F16988" s="547">
        <v>9840</v>
      </c>
    </row>
    <row r="16989" s="489" customFormat="1">
      <c r="B16989" s="546" t="s">
        <v>28866</v>
      </c>
      <c r="C16989" s="548" t="s">
        <v>3657</v>
      </c>
      <c r="D16989" s="541" t="s">
        <v>28867</v>
      </c>
      <c r="E16989" s="549" t="s">
        <v>185</v>
      </c>
      <c r="F16989" s="547">
        <v>11890</v>
      </c>
    </row>
    <row r="16990" s="489" customFormat="1">
      <c r="B16990" s="546" t="s">
        <v>28868</v>
      </c>
      <c r="C16990" s="548" t="s">
        <v>3657</v>
      </c>
      <c r="D16990" s="541" t="s">
        <v>28869</v>
      </c>
      <c r="E16990" s="549" t="s">
        <v>185</v>
      </c>
      <c r="F16990" s="547">
        <v>13963.379999999999</v>
      </c>
    </row>
    <row r="16991" s="489" customFormat="1">
      <c r="B16991" s="546" t="s">
        <v>28870</v>
      </c>
      <c r="C16991" s="548" t="s">
        <v>3657</v>
      </c>
      <c r="D16991" s="541" t="s">
        <v>28871</v>
      </c>
      <c r="E16991" s="549" t="s">
        <v>185</v>
      </c>
      <c r="F16991" s="547">
        <v>16872.419999999998</v>
      </c>
    </row>
    <row r="16992" s="489" customFormat="1">
      <c r="B16992" s="546" t="s">
        <v>28872</v>
      </c>
      <c r="C16992" s="548" t="s">
        <v>3657</v>
      </c>
      <c r="D16992" s="541" t="s">
        <v>28873</v>
      </c>
      <c r="E16992" s="549" t="s">
        <v>185</v>
      </c>
      <c r="F16992" s="547">
        <v>16057.889999999999</v>
      </c>
    </row>
    <row r="16993" s="489" customFormat="1">
      <c r="B16993" s="546" t="s">
        <v>28874</v>
      </c>
      <c r="C16993" s="548" t="s">
        <v>3657</v>
      </c>
      <c r="D16993" s="541" t="s">
        <v>28875</v>
      </c>
      <c r="E16993" s="549" t="s">
        <v>185</v>
      </c>
      <c r="F16993" s="547">
        <v>19403.279999999999</v>
      </c>
    </row>
    <row r="16994" s="489" customFormat="1">
      <c r="B16994" s="546" t="s">
        <v>28876</v>
      </c>
      <c r="C16994" s="548" t="s">
        <v>3657</v>
      </c>
      <c r="D16994" s="541" t="s">
        <v>28877</v>
      </c>
      <c r="E16994" s="549" t="s">
        <v>185</v>
      </c>
      <c r="F16994" s="547">
        <v>18152.400000000001</v>
      </c>
    </row>
    <row r="16995" s="489" customFormat="1">
      <c r="B16995" s="546" t="s">
        <v>28878</v>
      </c>
      <c r="C16995" s="548" t="s">
        <v>3657</v>
      </c>
      <c r="D16995" s="541" t="s">
        <v>28879</v>
      </c>
      <c r="E16995" s="549" t="s">
        <v>185</v>
      </c>
      <c r="F16995" s="547">
        <v>21934.150000000001</v>
      </c>
    </row>
    <row r="16996" s="489" customFormat="1">
      <c r="B16996" s="546" t="s">
        <v>28880</v>
      </c>
      <c r="C16996" s="548" t="s">
        <v>3657</v>
      </c>
      <c r="D16996" s="541" t="s">
        <v>28881</v>
      </c>
      <c r="E16996" s="549" t="s">
        <v>185</v>
      </c>
      <c r="F16996" s="547">
        <v>13775.25</v>
      </c>
    </row>
    <row r="16997" s="489" customFormat="1">
      <c r="B16997" s="546" t="s">
        <v>28882</v>
      </c>
      <c r="C16997" s="548" t="s">
        <v>3657</v>
      </c>
      <c r="D16997" s="541" t="s">
        <v>28883</v>
      </c>
      <c r="E16997" s="549" t="s">
        <v>185</v>
      </c>
      <c r="F16997" s="547">
        <v>18586.049999999999</v>
      </c>
    </row>
    <row r="16998" s="489" customFormat="1">
      <c r="B16998" s="546" t="s">
        <v>28884</v>
      </c>
      <c r="C16998" s="548" t="s">
        <v>3657</v>
      </c>
      <c r="D16998" s="541" t="s">
        <v>28885</v>
      </c>
      <c r="E16998" s="549"/>
      <c r="F16998" s="547"/>
    </row>
    <row r="16999" s="489" customFormat="1">
      <c r="B16999" s="546" t="s">
        <v>28886</v>
      </c>
      <c r="C16999" s="548" t="s">
        <v>3657</v>
      </c>
      <c r="D16999" s="541" t="s">
        <v>28887</v>
      </c>
      <c r="E16999" s="549"/>
      <c r="F16999" s="547"/>
    </row>
    <row r="17000" s="489" customFormat="1">
      <c r="B17000" s="546" t="s">
        <v>28888</v>
      </c>
      <c r="C17000" s="548" t="s">
        <v>3657</v>
      </c>
      <c r="D17000" s="541" t="s">
        <v>28889</v>
      </c>
      <c r="E17000" s="549" t="s">
        <v>185</v>
      </c>
      <c r="F17000" s="547">
        <v>3218.9400000000001</v>
      </c>
    </row>
    <row r="17001" s="489" customFormat="1">
      <c r="B17001" s="546" t="s">
        <v>28890</v>
      </c>
      <c r="C17001" s="548" t="s">
        <v>3657</v>
      </c>
      <c r="D17001" s="541" t="s">
        <v>28891</v>
      </c>
      <c r="E17001" s="549" t="s">
        <v>185</v>
      </c>
      <c r="F17001" s="547">
        <v>3924.48</v>
      </c>
    </row>
    <row r="17002" s="489" customFormat="1">
      <c r="B17002" s="546" t="s">
        <v>28892</v>
      </c>
      <c r="C17002" s="548" t="s">
        <v>3657</v>
      </c>
      <c r="D17002" s="541" t="s">
        <v>28893</v>
      </c>
      <c r="E17002" s="549" t="s">
        <v>185</v>
      </c>
      <c r="F17002" s="547">
        <v>5170</v>
      </c>
    </row>
    <row r="17003" s="489" customFormat="1">
      <c r="B17003" s="546" t="s">
        <v>28894</v>
      </c>
      <c r="C17003" s="548" t="s">
        <v>3657</v>
      </c>
      <c r="D17003" s="541" t="s">
        <v>28895</v>
      </c>
      <c r="E17003" s="549" t="s">
        <v>24841</v>
      </c>
      <c r="F17003" s="547">
        <v>431.38999999999999</v>
      </c>
    </row>
    <row r="17004" s="489" customFormat="1">
      <c r="B17004" s="546" t="s">
        <v>28896</v>
      </c>
      <c r="C17004" s="548" t="s">
        <v>3657</v>
      </c>
      <c r="D17004" s="541" t="s">
        <v>28897</v>
      </c>
      <c r="E17004" s="549" t="s">
        <v>24841</v>
      </c>
      <c r="F17004" s="547">
        <v>518.88999999999999</v>
      </c>
    </row>
    <row r="17005" s="489" customFormat="1">
      <c r="B17005" s="546" t="s">
        <v>28898</v>
      </c>
      <c r="C17005" s="548" t="s">
        <v>3657</v>
      </c>
      <c r="D17005" s="541" t="s">
        <v>28899</v>
      </c>
      <c r="E17005" s="549"/>
      <c r="F17005" s="547"/>
    </row>
    <row r="17006" s="489" customFormat="1">
      <c r="B17006" s="546" t="s">
        <v>28900</v>
      </c>
      <c r="C17006" s="548" t="s">
        <v>3657</v>
      </c>
      <c r="D17006" s="541" t="s">
        <v>28901</v>
      </c>
      <c r="E17006" s="549" t="s">
        <v>187</v>
      </c>
      <c r="F17006" s="547">
        <v>5.6900000000000004</v>
      </c>
    </row>
    <row r="17007" s="489" customFormat="1">
      <c r="B17007" s="546" t="s">
        <v>28902</v>
      </c>
      <c r="C17007" s="548" t="s">
        <v>3657</v>
      </c>
      <c r="D17007" s="541" t="s">
        <v>1294</v>
      </c>
      <c r="E17007" s="549" t="s">
        <v>187</v>
      </c>
      <c r="F17007" s="547">
        <v>3.9900000000000002</v>
      </c>
    </row>
    <row r="17008" s="489" customFormat="1">
      <c r="B17008" s="546" t="s">
        <v>28903</v>
      </c>
      <c r="C17008" s="548" t="s">
        <v>3657</v>
      </c>
      <c r="D17008" s="541" t="s">
        <v>190</v>
      </c>
      <c r="E17008" s="549" t="s">
        <v>187</v>
      </c>
      <c r="F17008" s="547">
        <v>5.7000000000000002</v>
      </c>
    </row>
    <row r="17009" s="489" customFormat="1">
      <c r="B17009" s="546" t="s">
        <v>28904</v>
      </c>
      <c r="C17009" s="548" t="s">
        <v>3657</v>
      </c>
      <c r="D17009" s="541" t="s">
        <v>28905</v>
      </c>
      <c r="E17009" s="549"/>
      <c r="F17009" s="547"/>
    </row>
    <row r="17010" s="489" customFormat="1">
      <c r="B17010" s="546" t="s">
        <v>28906</v>
      </c>
      <c r="C17010" s="548" t="s">
        <v>3657</v>
      </c>
      <c r="D17010" s="541" t="s">
        <v>28907</v>
      </c>
      <c r="E17010" s="549"/>
      <c r="F17010" s="547"/>
    </row>
    <row r="17011" s="489" customFormat="1">
      <c r="B17011" s="546" t="s">
        <v>28908</v>
      </c>
      <c r="C17011" s="548" t="s">
        <v>3657</v>
      </c>
      <c r="D17011" s="541" t="s">
        <v>28909</v>
      </c>
      <c r="E17011" s="549" t="s">
        <v>157</v>
      </c>
      <c r="F17011" s="547">
        <v>296.56999999999999</v>
      </c>
    </row>
    <row r="17012" s="489" customFormat="1">
      <c r="B17012" s="546" t="s">
        <v>28910</v>
      </c>
      <c r="C17012" s="548" t="s">
        <v>3657</v>
      </c>
      <c r="D17012" s="541" t="s">
        <v>28911</v>
      </c>
      <c r="E17012" s="549" t="s">
        <v>157</v>
      </c>
      <c r="F17012" s="547">
        <v>113.64</v>
      </c>
    </row>
    <row r="17013" s="489" customFormat="1">
      <c r="B17013" s="546" t="s">
        <v>28912</v>
      </c>
      <c r="C17013" s="548" t="s">
        <v>3657</v>
      </c>
      <c r="D17013" s="541" t="s">
        <v>28913</v>
      </c>
      <c r="E17013" s="549" t="s">
        <v>157</v>
      </c>
      <c r="F17013" s="547">
        <v>10.33</v>
      </c>
    </row>
    <row r="17014" s="489" customFormat="1">
      <c r="B17014" s="546" t="s">
        <v>28914</v>
      </c>
      <c r="C17014" s="548" t="s">
        <v>3657</v>
      </c>
      <c r="D17014" s="541" t="s">
        <v>28915</v>
      </c>
      <c r="E17014" s="549" t="s">
        <v>157</v>
      </c>
      <c r="F17014" s="547">
        <v>6.1200000000000001</v>
      </c>
    </row>
    <row r="17015" s="489" customFormat="1">
      <c r="B17015" s="546" t="s">
        <v>28916</v>
      </c>
      <c r="C17015" s="548" t="s">
        <v>3657</v>
      </c>
      <c r="D17015" s="541" t="s">
        <v>28917</v>
      </c>
      <c r="E17015" s="549" t="s">
        <v>157</v>
      </c>
      <c r="F17015" s="547">
        <v>567.70000000000005</v>
      </c>
    </row>
    <row r="17016" s="489" customFormat="1">
      <c r="B17016" s="546" t="s">
        <v>28918</v>
      </c>
      <c r="C17016" s="548" t="s">
        <v>3657</v>
      </c>
      <c r="D17016" s="541" t="s">
        <v>28919</v>
      </c>
      <c r="E17016" s="549" t="s">
        <v>157</v>
      </c>
      <c r="F17016" s="547">
        <v>193.06</v>
      </c>
    </row>
    <row r="17017" s="489" customFormat="1">
      <c r="B17017" s="546" t="s">
        <v>28920</v>
      </c>
      <c r="C17017" s="548" t="s">
        <v>3657</v>
      </c>
      <c r="D17017" s="541" t="s">
        <v>28921</v>
      </c>
      <c r="E17017" s="549"/>
      <c r="F17017" s="547"/>
    </row>
    <row r="17018" s="489" customFormat="1">
      <c r="B17018" s="546" t="s">
        <v>28922</v>
      </c>
      <c r="C17018" s="548" t="s">
        <v>3657</v>
      </c>
      <c r="D17018" s="541" t="s">
        <v>28923</v>
      </c>
      <c r="E17018" s="549" t="s">
        <v>157</v>
      </c>
      <c r="F17018" s="547">
        <v>59.07</v>
      </c>
    </row>
    <row r="17019" s="489" customFormat="1">
      <c r="B17019" s="546" t="s">
        <v>28924</v>
      </c>
      <c r="C17019" s="548" t="s">
        <v>3657</v>
      </c>
      <c r="D17019" s="541" t="s">
        <v>28925</v>
      </c>
      <c r="E17019" s="549" t="s">
        <v>157</v>
      </c>
      <c r="F17019" s="547">
        <v>41.280000000000001</v>
      </c>
    </row>
    <row r="17020" s="489" customFormat="1">
      <c r="B17020" s="546" t="s">
        <v>28926</v>
      </c>
      <c r="C17020" s="548" t="s">
        <v>3657</v>
      </c>
      <c r="D17020" s="541" t="s">
        <v>28927</v>
      </c>
      <c r="E17020" s="549"/>
      <c r="F17020" s="547"/>
    </row>
    <row r="17021" s="489" customFormat="1">
      <c r="B17021" s="546" t="s">
        <v>28928</v>
      </c>
      <c r="C17021" s="548" t="s">
        <v>3657</v>
      </c>
      <c r="D17021" s="541" t="s">
        <v>28929</v>
      </c>
      <c r="E17021" s="549" t="s">
        <v>157</v>
      </c>
      <c r="F17021" s="547">
        <v>2.0499999999999998</v>
      </c>
    </row>
    <row r="17022" s="489" customFormat="1">
      <c r="B17022" s="546" t="s">
        <v>28930</v>
      </c>
      <c r="C17022" s="548" t="s">
        <v>3657</v>
      </c>
      <c r="D17022" s="541" t="s">
        <v>28931</v>
      </c>
      <c r="E17022" s="549" t="s">
        <v>157</v>
      </c>
      <c r="F17022" s="547">
        <v>0.46000000000000002</v>
      </c>
    </row>
    <row r="17023" s="489" customFormat="1">
      <c r="B17023" s="546" t="s">
        <v>28932</v>
      </c>
      <c r="C17023" s="548" t="s">
        <v>3657</v>
      </c>
      <c r="D17023" s="541" t="s">
        <v>28933</v>
      </c>
      <c r="E17023" s="549"/>
      <c r="F17023" s="547"/>
    </row>
    <row r="17024" s="489" customFormat="1">
      <c r="B17024" s="546" t="s">
        <v>28934</v>
      </c>
      <c r="C17024" s="548" t="s">
        <v>3657</v>
      </c>
      <c r="D17024" s="541" t="s">
        <v>28935</v>
      </c>
      <c r="E17024" s="549" t="s">
        <v>157</v>
      </c>
      <c r="F17024" s="547">
        <v>3.1899999999999999</v>
      </c>
    </row>
    <row r="17025" s="489" customFormat="1">
      <c r="B17025" s="546" t="s">
        <v>28936</v>
      </c>
      <c r="C17025" s="548" t="s">
        <v>3657</v>
      </c>
      <c r="D17025" s="541" t="s">
        <v>28937</v>
      </c>
      <c r="E17025" s="549" t="s">
        <v>157</v>
      </c>
      <c r="F17025" s="547">
        <v>0.48999999999999999</v>
      </c>
    </row>
    <row r="17026" s="489" customFormat="1">
      <c r="B17026" s="546" t="s">
        <v>28938</v>
      </c>
      <c r="C17026" s="548" t="s">
        <v>3657</v>
      </c>
      <c r="D17026" s="541" t="s">
        <v>28939</v>
      </c>
      <c r="E17026" s="549" t="s">
        <v>157</v>
      </c>
      <c r="F17026" s="547">
        <v>5.7800000000000002</v>
      </c>
    </row>
    <row r="17027" s="489" customFormat="1">
      <c r="B17027" s="546" t="s">
        <v>28940</v>
      </c>
      <c r="C17027" s="548" t="s">
        <v>3657</v>
      </c>
      <c r="D17027" s="541" t="s">
        <v>28941</v>
      </c>
      <c r="E17027" s="549" t="s">
        <v>157</v>
      </c>
      <c r="F17027" s="547">
        <v>0.56999999999999995</v>
      </c>
    </row>
    <row r="17028" s="489" customFormat="1">
      <c r="B17028" s="546" t="s">
        <v>28942</v>
      </c>
      <c r="C17028" s="548" t="s">
        <v>3657</v>
      </c>
      <c r="D17028" s="541" t="s">
        <v>28943</v>
      </c>
      <c r="E17028" s="549"/>
      <c r="F17028" s="547"/>
    </row>
    <row r="17029" s="489" customFormat="1">
      <c r="B17029" s="546" t="s">
        <v>28944</v>
      </c>
      <c r="C17029" s="548" t="s">
        <v>3657</v>
      </c>
      <c r="D17029" s="541" t="s">
        <v>28945</v>
      </c>
      <c r="E17029" s="549" t="s">
        <v>157</v>
      </c>
      <c r="F17029" s="547">
        <v>170.69</v>
      </c>
    </row>
    <row r="17030" s="489" customFormat="1">
      <c r="B17030" s="546" t="s">
        <v>28946</v>
      </c>
      <c r="C17030" s="548" t="s">
        <v>3657</v>
      </c>
      <c r="D17030" s="541" t="s">
        <v>28947</v>
      </c>
      <c r="E17030" s="549" t="s">
        <v>157</v>
      </c>
      <c r="F17030" s="547">
        <v>56.579999999999998</v>
      </c>
    </row>
    <row r="17031" s="489" customFormat="1">
      <c r="B17031" s="546" t="s">
        <v>28948</v>
      </c>
      <c r="C17031" s="548" t="s">
        <v>3657</v>
      </c>
      <c r="D17031" s="541" t="s">
        <v>28949</v>
      </c>
      <c r="E17031" s="549" t="s">
        <v>157</v>
      </c>
      <c r="F17031" s="547">
        <v>214.02000000000001</v>
      </c>
    </row>
    <row r="17032" s="489" customFormat="1">
      <c r="B17032" s="546" t="s">
        <v>28950</v>
      </c>
      <c r="C17032" s="548" t="s">
        <v>3657</v>
      </c>
      <c r="D17032" s="541" t="s">
        <v>28951</v>
      </c>
      <c r="E17032" s="549" t="s">
        <v>157</v>
      </c>
      <c r="F17032" s="547">
        <v>59.119999999999997</v>
      </c>
    </row>
    <row r="17033" s="489" customFormat="1">
      <c r="B17033" s="546" t="s">
        <v>28952</v>
      </c>
      <c r="C17033" s="548" t="s">
        <v>3657</v>
      </c>
      <c r="D17033" s="541" t="s">
        <v>28953</v>
      </c>
      <c r="E17033" s="549" t="s">
        <v>157</v>
      </c>
      <c r="F17033" s="547">
        <v>242.31</v>
      </c>
    </row>
    <row r="17034" s="489" customFormat="1">
      <c r="B17034" s="546" t="s">
        <v>28954</v>
      </c>
      <c r="C17034" s="548" t="s">
        <v>3657</v>
      </c>
      <c r="D17034" s="541" t="s">
        <v>28955</v>
      </c>
      <c r="E17034" s="549" t="s">
        <v>157</v>
      </c>
      <c r="F17034" s="547">
        <v>56.859999999999999</v>
      </c>
    </row>
    <row r="17035" s="489" customFormat="1">
      <c r="B17035" s="546" t="s">
        <v>28956</v>
      </c>
      <c r="C17035" s="548" t="s">
        <v>3657</v>
      </c>
      <c r="D17035" s="541" t="s">
        <v>28957</v>
      </c>
      <c r="E17035" s="549" t="s">
        <v>157</v>
      </c>
      <c r="F17035" s="547">
        <v>249.83000000000001</v>
      </c>
    </row>
    <row r="17036" s="489" customFormat="1">
      <c r="B17036" s="546" t="s">
        <v>28958</v>
      </c>
      <c r="C17036" s="548" t="s">
        <v>3657</v>
      </c>
      <c r="D17036" s="541" t="s">
        <v>28959</v>
      </c>
      <c r="E17036" s="549" t="s">
        <v>157</v>
      </c>
      <c r="F17036" s="547">
        <v>60.399999999999999</v>
      </c>
    </row>
    <row r="17037" s="489" customFormat="1">
      <c r="B17037" s="546" t="s">
        <v>28960</v>
      </c>
      <c r="C17037" s="548" t="s">
        <v>3657</v>
      </c>
      <c r="D17037" s="541" t="s">
        <v>28961</v>
      </c>
      <c r="E17037" s="549" t="s">
        <v>157</v>
      </c>
      <c r="F17037" s="547">
        <v>165.13999999999999</v>
      </c>
    </row>
    <row r="17038" s="489" customFormat="1">
      <c r="B17038" s="546" t="s">
        <v>28962</v>
      </c>
      <c r="C17038" s="548" t="s">
        <v>3657</v>
      </c>
      <c r="D17038" s="541" t="s">
        <v>28963</v>
      </c>
      <c r="E17038" s="549" t="s">
        <v>157</v>
      </c>
      <c r="F17038" s="547">
        <v>54.140000000000001</v>
      </c>
    </row>
    <row r="17039" s="489" customFormat="1">
      <c r="B17039" s="546" t="s">
        <v>28964</v>
      </c>
      <c r="C17039" s="548" t="s">
        <v>3657</v>
      </c>
      <c r="D17039" s="541" t="s">
        <v>28965</v>
      </c>
      <c r="E17039" s="549" t="s">
        <v>157</v>
      </c>
      <c r="F17039" s="547">
        <v>14.789999999999999</v>
      </c>
    </row>
    <row r="17040" s="489" customFormat="1">
      <c r="B17040" s="546" t="s">
        <v>28966</v>
      </c>
      <c r="C17040" s="548" t="s">
        <v>3657</v>
      </c>
      <c r="D17040" s="541" t="s">
        <v>28967</v>
      </c>
      <c r="E17040" s="549" t="s">
        <v>157</v>
      </c>
      <c r="F17040" s="547">
        <v>8.0600000000000005</v>
      </c>
    </row>
    <row r="17041" s="489" customFormat="1">
      <c r="B17041" s="546" t="s">
        <v>28968</v>
      </c>
      <c r="C17041" s="548" t="s">
        <v>3657</v>
      </c>
      <c r="D17041" s="541" t="s">
        <v>28969</v>
      </c>
      <c r="E17041" s="549" t="s">
        <v>157</v>
      </c>
      <c r="F17041" s="547">
        <v>251.08000000000001</v>
      </c>
    </row>
    <row r="17042" s="489" customFormat="1">
      <c r="B17042" s="546" t="s">
        <v>28970</v>
      </c>
      <c r="C17042" s="548" t="s">
        <v>3657</v>
      </c>
      <c r="D17042" s="541" t="s">
        <v>28971</v>
      </c>
      <c r="E17042" s="549" t="s">
        <v>157</v>
      </c>
      <c r="F17042" s="547">
        <v>61.280000000000001</v>
      </c>
    </row>
    <row r="17043" s="489" customFormat="1">
      <c r="B17043" s="546" t="s">
        <v>28972</v>
      </c>
      <c r="C17043" s="548" t="s">
        <v>3657</v>
      </c>
      <c r="D17043" s="541" t="s">
        <v>28973</v>
      </c>
      <c r="E17043" s="549"/>
      <c r="F17043" s="547"/>
    </row>
    <row r="17044" s="489" customFormat="1">
      <c r="B17044" s="546" t="s">
        <v>28974</v>
      </c>
      <c r="C17044" s="548" t="s">
        <v>3657</v>
      </c>
      <c r="D17044" s="541" t="s">
        <v>28975</v>
      </c>
      <c r="E17044" s="549" t="s">
        <v>157</v>
      </c>
      <c r="F17044" s="547">
        <v>232.81999999999999</v>
      </c>
    </row>
    <row r="17045" s="489" customFormat="1">
      <c r="B17045" s="546" t="s">
        <v>28976</v>
      </c>
      <c r="C17045" s="548" t="s">
        <v>3657</v>
      </c>
      <c r="D17045" s="541" t="s">
        <v>28977</v>
      </c>
      <c r="E17045" s="549" t="s">
        <v>157</v>
      </c>
      <c r="F17045" s="547">
        <v>99.780000000000001</v>
      </c>
    </row>
    <row r="17046" s="489" customFormat="1">
      <c r="B17046" s="546" t="s">
        <v>28978</v>
      </c>
      <c r="C17046" s="548" t="s">
        <v>3657</v>
      </c>
      <c r="D17046" s="541" t="s">
        <v>28979</v>
      </c>
      <c r="E17046" s="549" t="s">
        <v>157</v>
      </c>
      <c r="F17046" s="547">
        <v>166.22</v>
      </c>
    </row>
    <row r="17047" s="489" customFormat="1">
      <c r="B17047" s="546" t="s">
        <v>28980</v>
      </c>
      <c r="C17047" s="548" t="s">
        <v>3657</v>
      </c>
      <c r="D17047" s="541" t="s">
        <v>28981</v>
      </c>
      <c r="E17047" s="549" t="s">
        <v>157</v>
      </c>
      <c r="F17047" s="547">
        <v>73.069999999999993</v>
      </c>
    </row>
    <row r="17048" s="489" customFormat="1">
      <c r="B17048" s="546" t="s">
        <v>28982</v>
      </c>
      <c r="C17048" s="548" t="s">
        <v>3657</v>
      </c>
      <c r="D17048" s="541" t="s">
        <v>28983</v>
      </c>
      <c r="E17048" s="549" t="s">
        <v>157</v>
      </c>
      <c r="F17048" s="547">
        <v>157.16999999999999</v>
      </c>
    </row>
    <row r="17049" s="489" customFormat="1">
      <c r="B17049" s="546" t="s">
        <v>28984</v>
      </c>
      <c r="C17049" s="548" t="s">
        <v>3657</v>
      </c>
      <c r="D17049" s="541" t="s">
        <v>28985</v>
      </c>
      <c r="E17049" s="549" t="s">
        <v>157</v>
      </c>
      <c r="F17049" s="547">
        <v>62.859999999999999</v>
      </c>
    </row>
    <row r="17050" s="489" customFormat="1">
      <c r="B17050" s="546" t="s">
        <v>28986</v>
      </c>
      <c r="C17050" s="548" t="s">
        <v>3657</v>
      </c>
      <c r="D17050" s="541" t="s">
        <v>28987</v>
      </c>
      <c r="E17050" s="549"/>
      <c r="F17050" s="547"/>
    </row>
    <row r="17051" s="489" customFormat="1">
      <c r="B17051" s="546" t="s">
        <v>28988</v>
      </c>
      <c r="C17051" s="548" t="s">
        <v>3657</v>
      </c>
      <c r="D17051" s="541" t="s">
        <v>28989</v>
      </c>
      <c r="E17051" s="549" t="s">
        <v>157</v>
      </c>
      <c r="F17051" s="547">
        <v>185.63</v>
      </c>
    </row>
    <row r="17052" s="489" customFormat="1">
      <c r="B17052" s="546" t="s">
        <v>28990</v>
      </c>
      <c r="C17052" s="548" t="s">
        <v>3657</v>
      </c>
      <c r="D17052" s="541" t="s">
        <v>28991</v>
      </c>
      <c r="E17052" s="549" t="s">
        <v>157</v>
      </c>
      <c r="F17052" s="547">
        <v>71.439999999999998</v>
      </c>
    </row>
    <row r="17053" s="489" customFormat="1">
      <c r="B17053" s="546" t="s">
        <v>28992</v>
      </c>
      <c r="C17053" s="548" t="s">
        <v>3657</v>
      </c>
      <c r="D17053" s="541" t="s">
        <v>28993</v>
      </c>
      <c r="E17053" s="549" t="s">
        <v>157</v>
      </c>
      <c r="F17053" s="547">
        <v>220.25</v>
      </c>
    </row>
    <row r="17054" s="489" customFormat="1">
      <c r="B17054" s="546" t="s">
        <v>28994</v>
      </c>
      <c r="C17054" s="548" t="s">
        <v>3657</v>
      </c>
      <c r="D17054" s="541" t="s">
        <v>28995</v>
      </c>
      <c r="E17054" s="549" t="s">
        <v>157</v>
      </c>
      <c r="F17054" s="547">
        <v>79.060000000000002</v>
      </c>
    </row>
    <row r="17055" s="489" customFormat="1">
      <c r="B17055" s="546" t="s">
        <v>28996</v>
      </c>
      <c r="C17055" s="548" t="s">
        <v>3657</v>
      </c>
      <c r="D17055" s="541" t="s">
        <v>28997</v>
      </c>
      <c r="E17055" s="549" t="s">
        <v>157</v>
      </c>
      <c r="F17055" s="547">
        <v>194</v>
      </c>
    </row>
    <row r="17056" s="489" customFormat="1">
      <c r="B17056" s="546" t="s">
        <v>28998</v>
      </c>
      <c r="C17056" s="548" t="s">
        <v>3657</v>
      </c>
      <c r="D17056" s="541" t="s">
        <v>28999</v>
      </c>
      <c r="E17056" s="549" t="s">
        <v>157</v>
      </c>
      <c r="F17056" s="547">
        <v>74.359999999999999</v>
      </c>
    </row>
    <row r="17057" s="489" customFormat="1">
      <c r="B17057" s="546" t="s">
        <v>29000</v>
      </c>
      <c r="C17057" s="548" t="s">
        <v>3657</v>
      </c>
      <c r="D17057" s="541" t="s">
        <v>29001</v>
      </c>
      <c r="E17057" s="549" t="s">
        <v>157</v>
      </c>
      <c r="F17057" s="547">
        <v>153.38</v>
      </c>
    </row>
    <row r="17058" s="489" customFormat="1">
      <c r="B17058" s="546" t="s">
        <v>29002</v>
      </c>
      <c r="C17058" s="548" t="s">
        <v>3657</v>
      </c>
      <c r="D17058" s="541" t="s">
        <v>29003</v>
      </c>
      <c r="E17058" s="549" t="s">
        <v>157</v>
      </c>
      <c r="F17058" s="547">
        <v>60.659999999999997</v>
      </c>
    </row>
    <row r="17059" s="489" customFormat="1">
      <c r="B17059" s="546" t="s">
        <v>29004</v>
      </c>
      <c r="C17059" s="548" t="s">
        <v>3657</v>
      </c>
      <c r="D17059" s="541" t="s">
        <v>29005</v>
      </c>
      <c r="E17059" s="549" t="s">
        <v>157</v>
      </c>
      <c r="F17059" s="547">
        <v>159.46000000000001</v>
      </c>
    </row>
    <row r="17060" s="489" customFormat="1">
      <c r="B17060" s="546" t="s">
        <v>29006</v>
      </c>
      <c r="C17060" s="548" t="s">
        <v>3657</v>
      </c>
      <c r="D17060" s="541" t="s">
        <v>29007</v>
      </c>
      <c r="E17060" s="549" t="s">
        <v>157</v>
      </c>
      <c r="F17060" s="547">
        <v>63.740000000000002</v>
      </c>
    </row>
    <row r="17061" s="489" customFormat="1">
      <c r="B17061" s="546" t="s">
        <v>29008</v>
      </c>
      <c r="C17061" s="548" t="s">
        <v>3657</v>
      </c>
      <c r="D17061" s="541" t="s">
        <v>29009</v>
      </c>
      <c r="E17061" s="549" t="s">
        <v>157</v>
      </c>
      <c r="F17061" s="547">
        <v>70.180000000000007</v>
      </c>
    </row>
    <row r="17062" s="489" customFormat="1">
      <c r="B17062" s="546" t="s">
        <v>29010</v>
      </c>
      <c r="C17062" s="548" t="s">
        <v>3657</v>
      </c>
      <c r="D17062" s="541" t="s">
        <v>29011</v>
      </c>
      <c r="E17062" s="549" t="s">
        <v>157</v>
      </c>
      <c r="F17062" s="547">
        <v>32.090000000000003</v>
      </c>
    </row>
    <row r="17063" s="489" customFormat="1">
      <c r="B17063" s="546" t="s">
        <v>29012</v>
      </c>
      <c r="C17063" s="548" t="s">
        <v>3657</v>
      </c>
      <c r="D17063" s="541" t="s">
        <v>29013</v>
      </c>
      <c r="E17063" s="549" t="s">
        <v>157</v>
      </c>
      <c r="F17063" s="547">
        <v>198.72</v>
      </c>
    </row>
    <row r="17064" s="489" customFormat="1">
      <c r="B17064" s="546" t="s">
        <v>29014</v>
      </c>
      <c r="C17064" s="548" t="s">
        <v>3657</v>
      </c>
      <c r="D17064" s="541" t="s">
        <v>29015</v>
      </c>
      <c r="E17064" s="549" t="s">
        <v>157</v>
      </c>
      <c r="F17064" s="547">
        <v>83.530000000000001</v>
      </c>
    </row>
    <row r="17065" s="489" customFormat="1">
      <c r="B17065" s="546" t="s">
        <v>29016</v>
      </c>
      <c r="C17065" s="548" t="s">
        <v>3657</v>
      </c>
      <c r="D17065" s="541" t="s">
        <v>29017</v>
      </c>
      <c r="E17065" s="549" t="s">
        <v>157</v>
      </c>
      <c r="F17065" s="547">
        <v>15.15</v>
      </c>
    </row>
    <row r="17066" s="489" customFormat="1">
      <c r="B17066" s="546" t="s">
        <v>29018</v>
      </c>
      <c r="C17066" s="548" t="s">
        <v>3657</v>
      </c>
      <c r="D17066" s="541" t="s">
        <v>29019</v>
      </c>
      <c r="E17066" s="549" t="s">
        <v>157</v>
      </c>
      <c r="F17066" s="547">
        <v>0.89000000000000001</v>
      </c>
    </row>
    <row r="17067" s="489" customFormat="1">
      <c r="B17067" s="546" t="s">
        <v>29020</v>
      </c>
      <c r="C17067" s="548" t="s">
        <v>3657</v>
      </c>
      <c r="D17067" s="541" t="s">
        <v>29021</v>
      </c>
      <c r="E17067" s="549" t="s">
        <v>157</v>
      </c>
      <c r="F17067" s="547">
        <v>5.79</v>
      </c>
    </row>
    <row r="17068" s="489" customFormat="1">
      <c r="B17068" s="546" t="s">
        <v>29022</v>
      </c>
      <c r="C17068" s="548" t="s">
        <v>3657</v>
      </c>
      <c r="D17068" s="541" t="s">
        <v>29023</v>
      </c>
      <c r="E17068" s="549" t="s">
        <v>157</v>
      </c>
      <c r="F17068" s="547">
        <v>0.68000000000000005</v>
      </c>
    </row>
    <row r="17069" s="489" customFormat="1">
      <c r="B17069" s="546" t="s">
        <v>29024</v>
      </c>
      <c r="C17069" s="548" t="s">
        <v>3657</v>
      </c>
      <c r="D17069" s="541" t="s">
        <v>29025</v>
      </c>
      <c r="E17069" s="549"/>
      <c r="F17069" s="547"/>
    </row>
    <row r="17070" s="489" customFormat="1">
      <c r="B17070" s="546" t="s">
        <v>29026</v>
      </c>
      <c r="C17070" s="548" t="s">
        <v>3657</v>
      </c>
      <c r="D17070" s="541" t="s">
        <v>29027</v>
      </c>
      <c r="E17070" s="549" t="s">
        <v>157</v>
      </c>
      <c r="F17070" s="547">
        <v>70.420000000000002</v>
      </c>
    </row>
    <row r="17071" s="489" customFormat="1">
      <c r="B17071" s="546" t="s">
        <v>29028</v>
      </c>
      <c r="C17071" s="548" t="s">
        <v>3657</v>
      </c>
      <c r="D17071" s="541" t="s">
        <v>29029</v>
      </c>
      <c r="E17071" s="549" t="s">
        <v>157</v>
      </c>
      <c r="F17071" s="547">
        <v>8.9800000000000004</v>
      </c>
    </row>
    <row r="17072" s="489" customFormat="1">
      <c r="B17072" s="546" t="s">
        <v>29030</v>
      </c>
      <c r="C17072" s="548" t="s">
        <v>3657</v>
      </c>
      <c r="D17072" s="541" t="s">
        <v>29031</v>
      </c>
      <c r="E17072" s="549"/>
      <c r="F17072" s="547"/>
    </row>
    <row r="17073" s="489" customFormat="1">
      <c r="B17073" s="546" t="s">
        <v>29032</v>
      </c>
      <c r="C17073" s="548" t="s">
        <v>3657</v>
      </c>
      <c r="D17073" s="541" t="s">
        <v>29033</v>
      </c>
      <c r="E17073" s="549" t="s">
        <v>157</v>
      </c>
      <c r="F17073" s="547">
        <v>269.66000000000003</v>
      </c>
    </row>
    <row r="17074" s="489" customFormat="1">
      <c r="B17074" s="546" t="s">
        <v>29034</v>
      </c>
      <c r="C17074" s="548" t="s">
        <v>3657</v>
      </c>
      <c r="D17074" s="541" t="s">
        <v>29035</v>
      </c>
      <c r="E17074" s="549" t="s">
        <v>157</v>
      </c>
      <c r="F17074" s="547">
        <v>62.57</v>
      </c>
    </row>
    <row r="17075" s="489" customFormat="1">
      <c r="B17075" s="546" t="s">
        <v>29036</v>
      </c>
      <c r="C17075" s="548" t="s">
        <v>3657</v>
      </c>
      <c r="D17075" s="541" t="s">
        <v>29037</v>
      </c>
      <c r="E17075" s="549"/>
      <c r="F17075" s="547"/>
    </row>
    <row r="17076" s="489" customFormat="1">
      <c r="B17076" s="546" t="s">
        <v>29038</v>
      </c>
      <c r="C17076" s="548" t="s">
        <v>3657</v>
      </c>
      <c r="D17076" s="541" t="s">
        <v>29039</v>
      </c>
      <c r="E17076" s="549" t="s">
        <v>157</v>
      </c>
      <c r="F17076" s="547">
        <v>26.190000000000001</v>
      </c>
    </row>
    <row r="17077" s="489" customFormat="1">
      <c r="B17077" s="546" t="s">
        <v>29040</v>
      </c>
      <c r="C17077" s="548" t="s">
        <v>3657</v>
      </c>
      <c r="D17077" s="541" t="s">
        <v>29041</v>
      </c>
      <c r="E17077" s="549" t="s">
        <v>157</v>
      </c>
      <c r="F17077" s="547">
        <v>24.239999999999998</v>
      </c>
    </row>
    <row r="17078" s="489" customFormat="1">
      <c r="B17078" s="546" t="s">
        <v>29042</v>
      </c>
      <c r="C17078" s="548" t="s">
        <v>3657</v>
      </c>
      <c r="D17078" s="541" t="s">
        <v>29043</v>
      </c>
      <c r="E17078" s="549" t="s">
        <v>157</v>
      </c>
      <c r="F17078" s="547">
        <v>25.809999999999999</v>
      </c>
    </row>
    <row r="17079" s="489" customFormat="1">
      <c r="B17079" s="546" t="s">
        <v>29044</v>
      </c>
      <c r="C17079" s="548" t="s">
        <v>3657</v>
      </c>
      <c r="D17079" s="541" t="s">
        <v>29045</v>
      </c>
      <c r="E17079" s="549" t="s">
        <v>157</v>
      </c>
      <c r="F17079" s="547">
        <v>23.260000000000002</v>
      </c>
    </row>
    <row r="17080" s="489" customFormat="1">
      <c r="B17080" s="546" t="s">
        <v>29046</v>
      </c>
      <c r="C17080" s="548" t="s">
        <v>3657</v>
      </c>
      <c r="D17080" s="541" t="s">
        <v>29047</v>
      </c>
      <c r="E17080" s="549"/>
      <c r="F17080" s="547"/>
    </row>
    <row r="17081" s="489" customFormat="1">
      <c r="B17081" s="546" t="s">
        <v>29048</v>
      </c>
      <c r="C17081" s="548" t="s">
        <v>3657</v>
      </c>
      <c r="D17081" s="541" t="s">
        <v>29049</v>
      </c>
      <c r="E17081" s="549" t="s">
        <v>157</v>
      </c>
      <c r="F17081" s="547">
        <v>127.56999999999999</v>
      </c>
    </row>
    <row r="17082" s="489" customFormat="1">
      <c r="B17082" s="546" t="s">
        <v>29050</v>
      </c>
      <c r="C17082" s="548" t="s">
        <v>3657</v>
      </c>
      <c r="D17082" s="541" t="s">
        <v>29051</v>
      </c>
      <c r="E17082" s="549" t="s">
        <v>157</v>
      </c>
      <c r="F17082" s="547">
        <v>50.270000000000003</v>
      </c>
    </row>
    <row r="17083" s="489" customFormat="1">
      <c r="B17083" s="546" t="s">
        <v>29052</v>
      </c>
      <c r="C17083" s="548" t="s">
        <v>3657</v>
      </c>
      <c r="D17083" s="541" t="s">
        <v>29053</v>
      </c>
      <c r="E17083" s="549" t="s">
        <v>157</v>
      </c>
      <c r="F17083" s="547">
        <v>130.87</v>
      </c>
    </row>
    <row r="17084" s="489" customFormat="1">
      <c r="B17084" s="546" t="s">
        <v>29054</v>
      </c>
      <c r="C17084" s="548" t="s">
        <v>3657</v>
      </c>
      <c r="D17084" s="541" t="s">
        <v>29055</v>
      </c>
      <c r="E17084" s="549" t="s">
        <v>157</v>
      </c>
      <c r="F17084" s="547">
        <v>51.100000000000001</v>
      </c>
    </row>
    <row r="17085" s="489" customFormat="1">
      <c r="B17085" s="546" t="s">
        <v>29056</v>
      </c>
      <c r="C17085" s="548" t="s">
        <v>3657</v>
      </c>
      <c r="D17085" s="541" t="s">
        <v>29057</v>
      </c>
      <c r="E17085" s="549" t="s">
        <v>157</v>
      </c>
      <c r="F17085" s="547">
        <v>106.7</v>
      </c>
    </row>
    <row r="17086" s="489" customFormat="1">
      <c r="B17086" s="546" t="s">
        <v>29058</v>
      </c>
      <c r="C17086" s="548" t="s">
        <v>3657</v>
      </c>
      <c r="D17086" s="541" t="s">
        <v>29059</v>
      </c>
      <c r="E17086" s="549" t="s">
        <v>157</v>
      </c>
      <c r="F17086" s="547">
        <v>61.759999999999998</v>
      </c>
    </row>
    <row r="17087" s="489" customFormat="1">
      <c r="B17087" s="546" t="s">
        <v>29060</v>
      </c>
      <c r="C17087" s="548" t="s">
        <v>3657</v>
      </c>
      <c r="D17087" s="541" t="s">
        <v>29061</v>
      </c>
      <c r="E17087" s="549" t="s">
        <v>157</v>
      </c>
      <c r="F17087" s="547">
        <v>202.41999999999999</v>
      </c>
    </row>
    <row r="17088" s="489" customFormat="1">
      <c r="B17088" s="546" t="s">
        <v>29062</v>
      </c>
      <c r="C17088" s="548" t="s">
        <v>3657</v>
      </c>
      <c r="D17088" s="541" t="s">
        <v>29063</v>
      </c>
      <c r="E17088" s="549" t="s">
        <v>157</v>
      </c>
      <c r="F17088" s="547">
        <v>85.189999999999998</v>
      </c>
    </row>
    <row r="17089" s="489" customFormat="1">
      <c r="B17089" s="546" t="s">
        <v>29064</v>
      </c>
      <c r="C17089" s="548" t="s">
        <v>3657</v>
      </c>
      <c r="D17089" s="541" t="s">
        <v>29065</v>
      </c>
      <c r="E17089" s="549" t="s">
        <v>157</v>
      </c>
      <c r="F17089" s="547">
        <v>239.09</v>
      </c>
    </row>
    <row r="17090" s="489" customFormat="1">
      <c r="B17090" s="546" t="s">
        <v>29066</v>
      </c>
      <c r="C17090" s="548" t="s">
        <v>3657</v>
      </c>
      <c r="D17090" s="541" t="s">
        <v>29067</v>
      </c>
      <c r="E17090" s="549" t="s">
        <v>157</v>
      </c>
      <c r="F17090" s="547">
        <v>93.349999999999994</v>
      </c>
    </row>
    <row r="17091" s="489" customFormat="1">
      <c r="B17091" s="546" t="s">
        <v>29068</v>
      </c>
      <c r="C17091" s="548" t="s">
        <v>3657</v>
      </c>
      <c r="D17091" s="541" t="s">
        <v>29069</v>
      </c>
      <c r="E17091" s="549"/>
      <c r="F17091" s="547"/>
    </row>
    <row r="17092" s="489" customFormat="1">
      <c r="B17092" s="546" t="s">
        <v>29070</v>
      </c>
      <c r="C17092" s="548" t="s">
        <v>3657</v>
      </c>
      <c r="D17092" s="541" t="s">
        <v>29071</v>
      </c>
      <c r="E17092" s="549" t="s">
        <v>157</v>
      </c>
      <c r="F17092" s="547">
        <v>28.960000000000001</v>
      </c>
    </row>
    <row r="17093" s="489" customFormat="1">
      <c r="B17093" s="546" t="s">
        <v>29072</v>
      </c>
      <c r="C17093" s="548" t="s">
        <v>3657</v>
      </c>
      <c r="D17093" s="541" t="s">
        <v>29073</v>
      </c>
      <c r="E17093" s="549" t="s">
        <v>157</v>
      </c>
      <c r="F17093" s="547">
        <v>20.010000000000002</v>
      </c>
    </row>
    <row r="17094" s="489" customFormat="1">
      <c r="B17094" s="546" t="s">
        <v>29074</v>
      </c>
      <c r="C17094" s="548" t="s">
        <v>3657</v>
      </c>
      <c r="D17094" s="541" t="s">
        <v>29075</v>
      </c>
      <c r="E17094" s="549"/>
      <c r="F17094" s="547"/>
    </row>
    <row r="17095" s="489" customFormat="1">
      <c r="B17095" s="546" t="s">
        <v>29076</v>
      </c>
      <c r="C17095" s="548" t="s">
        <v>3657</v>
      </c>
      <c r="D17095" s="541" t="s">
        <v>29077</v>
      </c>
      <c r="E17095" s="549" t="s">
        <v>157</v>
      </c>
      <c r="F17095" s="547">
        <v>4.25</v>
      </c>
    </row>
    <row r="17096" s="489" customFormat="1">
      <c r="B17096" s="546" t="s">
        <v>29078</v>
      </c>
      <c r="C17096" s="548" t="s">
        <v>3657</v>
      </c>
      <c r="D17096" s="541" t="s">
        <v>29079</v>
      </c>
      <c r="E17096" s="549" t="s">
        <v>157</v>
      </c>
      <c r="F17096" s="547">
        <v>2.77</v>
      </c>
    </row>
    <row r="17097" s="489" customFormat="1">
      <c r="B17097" s="546" t="s">
        <v>29080</v>
      </c>
      <c r="C17097" s="548" t="s">
        <v>3657</v>
      </c>
      <c r="D17097" s="541" t="s">
        <v>29081</v>
      </c>
      <c r="E17097" s="549"/>
      <c r="F17097" s="547"/>
    </row>
    <row r="17098" s="489" customFormat="1">
      <c r="B17098" s="546" t="s">
        <v>29082</v>
      </c>
      <c r="C17098" s="548" t="s">
        <v>3657</v>
      </c>
      <c r="D17098" s="541" t="s">
        <v>29083</v>
      </c>
      <c r="E17098" s="549" t="s">
        <v>157</v>
      </c>
      <c r="F17098" s="547">
        <v>219.69</v>
      </c>
    </row>
    <row r="17099" s="489" customFormat="1">
      <c r="B17099" s="546" t="s">
        <v>29084</v>
      </c>
      <c r="C17099" s="548" t="s">
        <v>3657</v>
      </c>
      <c r="D17099" s="541" t="s">
        <v>29085</v>
      </c>
      <c r="E17099" s="549" t="s">
        <v>157</v>
      </c>
      <c r="F17099" s="547">
        <v>109.31</v>
      </c>
    </row>
    <row r="17100" s="489" customFormat="1">
      <c r="B17100" s="546" t="s">
        <v>29086</v>
      </c>
      <c r="C17100" s="548" t="s">
        <v>3657</v>
      </c>
      <c r="D17100" s="541" t="s">
        <v>29087</v>
      </c>
      <c r="E17100" s="549"/>
      <c r="F17100" s="547"/>
    </row>
    <row r="17101" s="489" customFormat="1">
      <c r="B17101" s="546" t="s">
        <v>29088</v>
      </c>
      <c r="C17101" s="548" t="s">
        <v>3657</v>
      </c>
      <c r="D17101" s="541" t="s">
        <v>29089</v>
      </c>
      <c r="E17101" s="549" t="s">
        <v>157</v>
      </c>
      <c r="F17101" s="547">
        <v>95.400000000000006</v>
      </c>
    </row>
    <row r="17102" s="489" customFormat="1">
      <c r="B17102" s="546" t="s">
        <v>29090</v>
      </c>
      <c r="C17102" s="548" t="s">
        <v>3657</v>
      </c>
      <c r="D17102" s="541" t="s">
        <v>29091</v>
      </c>
      <c r="E17102" s="549" t="s">
        <v>157</v>
      </c>
      <c r="F17102" s="547">
        <v>40.43</v>
      </c>
    </row>
    <row r="17103" s="489" customFormat="1">
      <c r="B17103" s="546" t="s">
        <v>29092</v>
      </c>
      <c r="C17103" s="548" t="s">
        <v>3657</v>
      </c>
      <c r="D17103" s="541" t="s">
        <v>29093</v>
      </c>
      <c r="E17103" s="549"/>
      <c r="F17103" s="547"/>
    </row>
    <row r="17104" s="489" customFormat="1">
      <c r="B17104" s="546" t="s">
        <v>29094</v>
      </c>
      <c r="C17104" s="548" t="s">
        <v>3657</v>
      </c>
      <c r="D17104" s="541" t="s">
        <v>29095</v>
      </c>
      <c r="E17104" s="549" t="s">
        <v>157</v>
      </c>
      <c r="F17104" s="547">
        <v>248.86000000000001</v>
      </c>
    </row>
    <row r="17105" s="489" customFormat="1">
      <c r="B17105" s="546" t="s">
        <v>29096</v>
      </c>
      <c r="C17105" s="548" t="s">
        <v>3657</v>
      </c>
      <c r="D17105" s="541" t="s">
        <v>29097</v>
      </c>
      <c r="E17105" s="549" t="s">
        <v>157</v>
      </c>
      <c r="F17105" s="547">
        <v>96.159999999999997</v>
      </c>
    </row>
    <row r="17106" s="489" customFormat="1">
      <c r="B17106" s="546" t="s">
        <v>29098</v>
      </c>
      <c r="C17106" s="548" t="s">
        <v>3657</v>
      </c>
      <c r="D17106" s="541" t="s">
        <v>29099</v>
      </c>
      <c r="E17106" s="549"/>
      <c r="F17106" s="547"/>
    </row>
    <row r="17107" s="489" customFormat="1">
      <c r="B17107" s="546" t="s">
        <v>29100</v>
      </c>
      <c r="C17107" s="548" t="s">
        <v>3657</v>
      </c>
      <c r="D17107" s="541" t="s">
        <v>29101</v>
      </c>
      <c r="E17107" s="549" t="s">
        <v>157</v>
      </c>
      <c r="F17107" s="547">
        <v>689.15999999999997</v>
      </c>
    </row>
    <row r="17108" s="489" customFormat="1">
      <c r="B17108" s="546" t="s">
        <v>29102</v>
      </c>
      <c r="C17108" s="548" t="s">
        <v>3657</v>
      </c>
      <c r="D17108" s="541" t="s">
        <v>29103</v>
      </c>
      <c r="E17108" s="549" t="s">
        <v>157</v>
      </c>
      <c r="F17108" s="547">
        <v>233.97</v>
      </c>
    </row>
    <row r="17109" s="489" customFormat="1">
      <c r="B17109" s="546" t="s">
        <v>29104</v>
      </c>
      <c r="C17109" s="548" t="s">
        <v>3657</v>
      </c>
      <c r="D17109" s="541" t="s">
        <v>29105</v>
      </c>
      <c r="E17109" s="549" t="s">
        <v>157</v>
      </c>
      <c r="F17109" s="547">
        <v>273.94999999999999</v>
      </c>
    </row>
    <row r="17110" s="489" customFormat="1">
      <c r="B17110" s="546" t="s">
        <v>29106</v>
      </c>
      <c r="C17110" s="548" t="s">
        <v>3657</v>
      </c>
      <c r="D17110" s="541" t="s">
        <v>29107</v>
      </c>
      <c r="E17110" s="549" t="s">
        <v>157</v>
      </c>
      <c r="F17110" s="547">
        <v>92.659999999999997</v>
      </c>
    </row>
    <row r="17111" s="489" customFormat="1">
      <c r="B17111" s="546" t="s">
        <v>29108</v>
      </c>
      <c r="C17111" s="548" t="s">
        <v>3657</v>
      </c>
      <c r="D17111" s="541" t="s">
        <v>29109</v>
      </c>
      <c r="E17111" s="549" t="s">
        <v>157</v>
      </c>
      <c r="F17111" s="547">
        <v>144.99000000000001</v>
      </c>
    </row>
    <row r="17112" s="489" customFormat="1">
      <c r="B17112" s="546" t="s">
        <v>29110</v>
      </c>
      <c r="C17112" s="548" t="s">
        <v>3657</v>
      </c>
      <c r="D17112" s="541" t="s">
        <v>29111</v>
      </c>
      <c r="E17112" s="549" t="s">
        <v>157</v>
      </c>
      <c r="F17112" s="547">
        <v>57.759999999999998</v>
      </c>
    </row>
    <row r="17113" s="489" customFormat="1">
      <c r="B17113" s="546" t="s">
        <v>29112</v>
      </c>
      <c r="C17113" s="548" t="s">
        <v>3657</v>
      </c>
      <c r="D17113" s="541" t="s">
        <v>29113</v>
      </c>
      <c r="E17113" s="549" t="s">
        <v>157</v>
      </c>
      <c r="F17113" s="547">
        <v>155.06999999999999</v>
      </c>
    </row>
    <row r="17114" s="489" customFormat="1">
      <c r="B17114" s="546" t="s">
        <v>29114</v>
      </c>
      <c r="C17114" s="548" t="s">
        <v>3657</v>
      </c>
      <c r="D17114" s="541" t="s">
        <v>29115</v>
      </c>
      <c r="E17114" s="549" t="s">
        <v>157</v>
      </c>
      <c r="F17114" s="547">
        <v>54.969999999999999</v>
      </c>
    </row>
    <row r="17115" s="489" customFormat="1">
      <c r="B17115" s="546" t="s">
        <v>29116</v>
      </c>
      <c r="C17115" s="548" t="s">
        <v>3657</v>
      </c>
      <c r="D17115" s="541" t="s">
        <v>29117</v>
      </c>
      <c r="E17115" s="549"/>
      <c r="F17115" s="547"/>
    </row>
    <row r="17116" s="489" customFormat="1">
      <c r="B17116" s="546" t="s">
        <v>29118</v>
      </c>
      <c r="C17116" s="548" t="s">
        <v>3657</v>
      </c>
      <c r="D17116" s="541" t="s">
        <v>29119</v>
      </c>
      <c r="E17116" s="549" t="s">
        <v>157</v>
      </c>
      <c r="F17116" s="547">
        <v>1.1699999999999999</v>
      </c>
    </row>
    <row r="17117" s="489" customFormat="1">
      <c r="B17117" s="546" t="s">
        <v>29120</v>
      </c>
      <c r="C17117" s="548" t="s">
        <v>3657</v>
      </c>
      <c r="D17117" s="541" t="s">
        <v>29121</v>
      </c>
      <c r="E17117" s="549" t="s">
        <v>157</v>
      </c>
      <c r="F17117" s="547">
        <v>0.41999999999999998</v>
      </c>
    </row>
    <row r="17118" s="489" customFormat="1">
      <c r="B17118" s="546" t="s">
        <v>29122</v>
      </c>
      <c r="C17118" s="548" t="s">
        <v>3657</v>
      </c>
      <c r="D17118" s="541" t="s">
        <v>29123</v>
      </c>
      <c r="E17118" s="549" t="s">
        <v>157</v>
      </c>
      <c r="F17118" s="547">
        <v>9.1099999999999994</v>
      </c>
    </row>
    <row r="17119" s="489" customFormat="1">
      <c r="B17119" s="546" t="s">
        <v>29124</v>
      </c>
      <c r="C17119" s="548" t="s">
        <v>3657</v>
      </c>
      <c r="D17119" s="541" t="s">
        <v>29125</v>
      </c>
      <c r="E17119" s="549" t="s">
        <v>157</v>
      </c>
      <c r="F17119" s="547">
        <v>0.51000000000000001</v>
      </c>
    </row>
    <row r="17120" s="489" customFormat="1">
      <c r="B17120" s="546" t="s">
        <v>29126</v>
      </c>
      <c r="C17120" s="548" t="s">
        <v>3657</v>
      </c>
      <c r="D17120" s="541" t="s">
        <v>29127</v>
      </c>
      <c r="E17120" s="549"/>
      <c r="F17120" s="547"/>
    </row>
    <row r="17121" s="489" customFormat="1">
      <c r="B17121" s="546" t="s">
        <v>29128</v>
      </c>
      <c r="C17121" s="548" t="s">
        <v>3657</v>
      </c>
      <c r="D17121" s="541" t="s">
        <v>29129</v>
      </c>
      <c r="E17121" s="549" t="s">
        <v>157</v>
      </c>
      <c r="F17121" s="547">
        <v>36.079999999999998</v>
      </c>
    </row>
    <row r="17122" s="489" customFormat="1">
      <c r="B17122" s="546" t="s">
        <v>29130</v>
      </c>
      <c r="C17122" s="548" t="s">
        <v>3657</v>
      </c>
      <c r="D17122" s="541" t="s">
        <v>29131</v>
      </c>
      <c r="E17122" s="549" t="s">
        <v>157</v>
      </c>
      <c r="F17122" s="547">
        <v>30.989999999999998</v>
      </c>
    </row>
    <row r="17123" s="489" customFormat="1">
      <c r="B17123" s="546" t="s">
        <v>29132</v>
      </c>
      <c r="C17123" s="548" t="s">
        <v>3657</v>
      </c>
      <c r="D17123" s="541" t="s">
        <v>29133</v>
      </c>
      <c r="E17123" s="549" t="s">
        <v>157</v>
      </c>
      <c r="F17123" s="547">
        <v>9.6899999999999995</v>
      </c>
    </row>
    <row r="17124" s="489" customFormat="1">
      <c r="B17124" s="546" t="s">
        <v>29134</v>
      </c>
      <c r="C17124" s="548" t="s">
        <v>3657</v>
      </c>
      <c r="D17124" s="541" t="s">
        <v>29135</v>
      </c>
      <c r="E17124" s="549" t="s">
        <v>157</v>
      </c>
      <c r="F17124" s="547">
        <v>0.71999999999999997</v>
      </c>
    </row>
    <row r="17125" s="489" customFormat="1">
      <c r="B17125" s="546" t="s">
        <v>29136</v>
      </c>
      <c r="C17125" s="548" t="s">
        <v>3657</v>
      </c>
      <c r="D17125" s="541" t="s">
        <v>29137</v>
      </c>
      <c r="E17125" s="549"/>
      <c r="F17125" s="547"/>
    </row>
    <row r="17126" s="489" customFormat="1">
      <c r="B17126" s="546" t="s">
        <v>29138</v>
      </c>
      <c r="C17126" s="548" t="s">
        <v>3657</v>
      </c>
      <c r="D17126" s="541" t="s">
        <v>29139</v>
      </c>
      <c r="E17126" s="549" t="s">
        <v>157</v>
      </c>
      <c r="F17126" s="547">
        <v>32.409999999999997</v>
      </c>
    </row>
    <row r="17127" s="489" customFormat="1">
      <c r="B17127" s="546" t="s">
        <v>29140</v>
      </c>
      <c r="C17127" s="548" t="s">
        <v>3657</v>
      </c>
      <c r="D17127" s="541" t="s">
        <v>29141</v>
      </c>
      <c r="E17127" s="549" t="s">
        <v>157</v>
      </c>
      <c r="F17127" s="547">
        <v>30.66</v>
      </c>
    </row>
    <row r="17128" s="489" customFormat="1">
      <c r="B17128" s="546" t="s">
        <v>29142</v>
      </c>
      <c r="C17128" s="548" t="s">
        <v>3657</v>
      </c>
      <c r="D17128" s="541" t="s">
        <v>29143</v>
      </c>
      <c r="E17128" s="549"/>
      <c r="F17128" s="547"/>
    </row>
    <row r="17129" s="489" customFormat="1">
      <c r="B17129" s="546" t="s">
        <v>29144</v>
      </c>
      <c r="C17129" s="548" t="s">
        <v>3657</v>
      </c>
      <c r="D17129" s="541" t="s">
        <v>29145</v>
      </c>
      <c r="E17129" s="549" t="s">
        <v>157</v>
      </c>
      <c r="F17129" s="547">
        <v>0.64000000000000001</v>
      </c>
    </row>
    <row r="17130" s="489" customFormat="1">
      <c r="B17130" s="546" t="s">
        <v>29146</v>
      </c>
      <c r="C17130" s="548" t="s">
        <v>3657</v>
      </c>
      <c r="D17130" s="541" t="s">
        <v>29147</v>
      </c>
      <c r="E17130" s="549" t="s">
        <v>157</v>
      </c>
      <c r="F17130" s="547">
        <v>0.56000000000000005</v>
      </c>
    </row>
    <row r="17131" s="489" customFormat="1">
      <c r="B17131" s="546"/>
      <c r="C17131" s="548"/>
      <c r="D17131" s="541"/>
      <c r="E17131" s="549"/>
      <c r="F17131" s="547"/>
    </row>
    <row r="17132" s="489" customFormat="1">
      <c r="B17132" s="546" t="s">
        <v>29148</v>
      </c>
      <c r="C17132" s="548" t="s">
        <v>3660</v>
      </c>
      <c r="D17132" s="541" t="s">
        <v>29149</v>
      </c>
      <c r="E17132" s="549" t="s">
        <v>157</v>
      </c>
      <c r="F17132" s="547">
        <v>18.25</v>
      </c>
    </row>
    <row r="17133" s="489" customFormat="1">
      <c r="B17133" s="546" t="s">
        <v>29150</v>
      </c>
      <c r="C17133" s="548" t="s">
        <v>3660</v>
      </c>
      <c r="D17133" s="541" t="s">
        <v>29151</v>
      </c>
      <c r="E17133" s="549" t="s">
        <v>188</v>
      </c>
      <c r="F17133" s="547">
        <v>1606000</v>
      </c>
    </row>
    <row r="17134" s="489" customFormat="1">
      <c r="B17134" s="546" t="s">
        <v>29152</v>
      </c>
      <c r="C17134" s="548" t="s">
        <v>3660</v>
      </c>
      <c r="D17134" s="541" t="s">
        <v>29153</v>
      </c>
      <c r="E17134" s="549" t="s">
        <v>188</v>
      </c>
      <c r="F17134" s="547">
        <v>420556.23999999999</v>
      </c>
    </row>
    <row r="17135" s="489" customFormat="1">
      <c r="B17135" s="546" t="s">
        <v>29154</v>
      </c>
      <c r="C17135" s="548" t="s">
        <v>3660</v>
      </c>
      <c r="D17135" s="541" t="s">
        <v>29155</v>
      </c>
      <c r="E17135" s="549" t="s">
        <v>188</v>
      </c>
      <c r="F17135" s="547">
        <v>2597687.8399999999</v>
      </c>
    </row>
    <row r="17136" s="489" customFormat="1">
      <c r="B17136" s="546" t="s">
        <v>29156</v>
      </c>
      <c r="C17136" s="548" t="s">
        <v>3660</v>
      </c>
      <c r="D17136" s="541" t="s">
        <v>29157</v>
      </c>
      <c r="E17136" s="549" t="s">
        <v>188</v>
      </c>
      <c r="F17136" s="547">
        <v>70306.119999999995</v>
      </c>
    </row>
    <row r="17137" s="489" customFormat="1">
      <c r="B17137" s="546" t="s">
        <v>29158</v>
      </c>
      <c r="C17137" s="548" t="s">
        <v>3660</v>
      </c>
      <c r="D17137" s="541" t="s">
        <v>29159</v>
      </c>
      <c r="E17137" s="549" t="s">
        <v>188</v>
      </c>
      <c r="F17137" s="547">
        <v>138000</v>
      </c>
    </row>
    <row r="17138" s="489" customFormat="1">
      <c r="B17138" s="546" t="s">
        <v>29160</v>
      </c>
      <c r="C17138" s="548" t="s">
        <v>3660</v>
      </c>
      <c r="D17138" s="541" t="s">
        <v>427</v>
      </c>
      <c r="E17138" s="549" t="s">
        <v>188</v>
      </c>
      <c r="F17138" s="547">
        <v>5866.5600000000004</v>
      </c>
    </row>
    <row r="17139" s="489" customFormat="1">
      <c r="B17139" s="546" t="s">
        <v>29161</v>
      </c>
      <c r="C17139" s="548" t="s">
        <v>3660</v>
      </c>
      <c r="D17139" s="541" t="s">
        <v>29162</v>
      </c>
      <c r="E17139" s="549" t="s">
        <v>188</v>
      </c>
      <c r="F17139" s="547">
        <v>6148</v>
      </c>
    </row>
    <row r="17140" s="489" customFormat="1">
      <c r="B17140" s="546" t="s">
        <v>29163</v>
      </c>
      <c r="C17140" s="548" t="s">
        <v>3660</v>
      </c>
      <c r="D17140" s="541" t="s">
        <v>29164</v>
      </c>
      <c r="E17140" s="549" t="s">
        <v>188</v>
      </c>
      <c r="F17140" s="547">
        <v>7150</v>
      </c>
    </row>
    <row r="17141" s="489" customFormat="1">
      <c r="B17141" s="546" t="s">
        <v>29165</v>
      </c>
      <c r="C17141" s="548" t="s">
        <v>3660</v>
      </c>
      <c r="D17141" s="541" t="s">
        <v>29166</v>
      </c>
      <c r="E17141" s="549" t="s">
        <v>188</v>
      </c>
      <c r="F17141" s="547">
        <v>453896.72999999998</v>
      </c>
    </row>
    <row r="17142" s="489" customFormat="1">
      <c r="B17142" s="546" t="s">
        <v>29167</v>
      </c>
      <c r="C17142" s="548" t="s">
        <v>3660</v>
      </c>
      <c r="D17142" s="541" t="s">
        <v>29168</v>
      </c>
      <c r="E17142" s="549" t="s">
        <v>188</v>
      </c>
      <c r="F17142" s="547">
        <v>500857.62</v>
      </c>
    </row>
    <row r="17143" s="489" customFormat="1">
      <c r="B17143" s="546" t="s">
        <v>29169</v>
      </c>
      <c r="C17143" s="548" t="s">
        <v>3660</v>
      </c>
      <c r="D17143" s="541" t="s">
        <v>29170</v>
      </c>
      <c r="E17143" s="549" t="s">
        <v>188</v>
      </c>
      <c r="F17143" s="547">
        <v>101983.98</v>
      </c>
    </row>
    <row r="17144" s="489" customFormat="1">
      <c r="B17144" s="546" t="s">
        <v>29171</v>
      </c>
      <c r="C17144" s="548" t="s">
        <v>3660</v>
      </c>
      <c r="D17144" s="541" t="s">
        <v>29172</v>
      </c>
      <c r="E17144" s="549" t="s">
        <v>188</v>
      </c>
      <c r="F17144" s="547">
        <v>1026133.28</v>
      </c>
    </row>
    <row r="17145" s="489" customFormat="1">
      <c r="B17145" s="546" t="s">
        <v>29173</v>
      </c>
      <c r="C17145" s="548" t="s">
        <v>3660</v>
      </c>
      <c r="D17145" s="541" t="s">
        <v>29174</v>
      </c>
      <c r="E17145" s="549" t="s">
        <v>188</v>
      </c>
      <c r="F17145" s="547">
        <v>650000</v>
      </c>
    </row>
    <row r="17146" s="489" customFormat="1">
      <c r="B17146" s="546" t="s">
        <v>29175</v>
      </c>
      <c r="C17146" s="548" t="s">
        <v>3660</v>
      </c>
      <c r="D17146" s="541" t="s">
        <v>29176</v>
      </c>
      <c r="E17146" s="549" t="s">
        <v>188</v>
      </c>
      <c r="F17146" s="547">
        <v>738571.43999999994</v>
      </c>
    </row>
    <row r="17147" s="489" customFormat="1">
      <c r="B17147" s="546" t="s">
        <v>29177</v>
      </c>
      <c r="C17147" s="548" t="s">
        <v>3660</v>
      </c>
      <c r="D17147" s="541" t="s">
        <v>29178</v>
      </c>
      <c r="E17147" s="549" t="s">
        <v>188</v>
      </c>
      <c r="F17147" s="547">
        <v>850643.67000000004</v>
      </c>
    </row>
    <row r="17148" s="489" customFormat="1">
      <c r="B17148" s="546" t="s">
        <v>29179</v>
      </c>
      <c r="C17148" s="548" t="s">
        <v>3660</v>
      </c>
      <c r="D17148" s="541" t="s">
        <v>29180</v>
      </c>
      <c r="E17148" s="549" t="s">
        <v>188</v>
      </c>
      <c r="F17148" s="547">
        <v>781468.54000000004</v>
      </c>
    </row>
    <row r="17149" s="489" customFormat="1">
      <c r="B17149" s="546" t="s">
        <v>29181</v>
      </c>
      <c r="C17149" s="548" t="s">
        <v>3660</v>
      </c>
      <c r="D17149" s="541" t="s">
        <v>29182</v>
      </c>
      <c r="E17149" s="549" t="s">
        <v>188</v>
      </c>
      <c r="F17149" s="547">
        <v>580000</v>
      </c>
    </row>
    <row r="17150" s="489" customFormat="1">
      <c r="B17150" s="546" t="s">
        <v>29183</v>
      </c>
      <c r="C17150" s="548" t="s">
        <v>3660</v>
      </c>
      <c r="D17150" s="541" t="s">
        <v>29184</v>
      </c>
      <c r="E17150" s="549" t="s">
        <v>188</v>
      </c>
      <c r="F17150" s="547">
        <v>625341.67000000004</v>
      </c>
    </row>
    <row r="17151" s="489" customFormat="1">
      <c r="B17151" s="546" t="s">
        <v>29185</v>
      </c>
      <c r="C17151" s="548" t="s">
        <v>3660</v>
      </c>
      <c r="D17151" s="541" t="s">
        <v>29186</v>
      </c>
      <c r="E17151" s="549" t="s">
        <v>188</v>
      </c>
      <c r="F17151" s="547">
        <v>159900</v>
      </c>
    </row>
    <row r="17152" s="489" customFormat="1">
      <c r="B17152" s="546" t="s">
        <v>29187</v>
      </c>
      <c r="C17152" s="548" t="s">
        <v>3660</v>
      </c>
      <c r="D17152" s="541" t="s">
        <v>29188</v>
      </c>
      <c r="E17152" s="549" t="s">
        <v>188</v>
      </c>
      <c r="F17152" s="547">
        <v>916294.02000000002</v>
      </c>
    </row>
    <row r="17153" s="489" customFormat="1">
      <c r="B17153" s="546" t="s">
        <v>29189</v>
      </c>
      <c r="C17153" s="548" t="s">
        <v>3660</v>
      </c>
      <c r="D17153" s="541" t="s">
        <v>29190</v>
      </c>
      <c r="E17153" s="549" t="s">
        <v>188</v>
      </c>
      <c r="F17153" s="547">
        <v>13027.040000000001</v>
      </c>
    </row>
    <row r="17154" s="489" customFormat="1">
      <c r="B17154" s="546" t="s">
        <v>29191</v>
      </c>
      <c r="C17154" s="548" t="s">
        <v>3660</v>
      </c>
      <c r="D17154" s="541" t="s">
        <v>29192</v>
      </c>
      <c r="E17154" s="549" t="s">
        <v>188</v>
      </c>
      <c r="F17154" s="547">
        <v>9990</v>
      </c>
    </row>
    <row r="17155" s="489" customFormat="1">
      <c r="B17155" s="546" t="s">
        <v>29193</v>
      </c>
      <c r="C17155" s="548" t="s">
        <v>3660</v>
      </c>
      <c r="D17155" s="541" t="s">
        <v>29194</v>
      </c>
      <c r="E17155" s="549" t="s">
        <v>188</v>
      </c>
      <c r="F17155" s="547">
        <v>132032.79000000001</v>
      </c>
    </row>
    <row r="17156" s="489" customFormat="1">
      <c r="B17156" s="546" t="s">
        <v>29195</v>
      </c>
      <c r="C17156" s="548" t="s">
        <v>3660</v>
      </c>
      <c r="D17156" s="541" t="s">
        <v>29196</v>
      </c>
      <c r="E17156" s="549" t="s">
        <v>188</v>
      </c>
      <c r="F17156" s="547">
        <v>190570</v>
      </c>
    </row>
    <row r="17157" s="489" customFormat="1">
      <c r="B17157" s="546" t="s">
        <v>29197</v>
      </c>
      <c r="C17157" s="548" t="s">
        <v>3660</v>
      </c>
      <c r="D17157" s="541" t="s">
        <v>29198</v>
      </c>
      <c r="E17157" s="549" t="s">
        <v>188</v>
      </c>
      <c r="F17157" s="547">
        <v>24315.82</v>
      </c>
    </row>
    <row r="17158" s="489" customFormat="1">
      <c r="B17158" s="546" t="s">
        <v>29199</v>
      </c>
      <c r="C17158" s="548" t="s">
        <v>3660</v>
      </c>
      <c r="D17158" s="541" t="s">
        <v>29200</v>
      </c>
      <c r="E17158" s="549" t="s">
        <v>15259</v>
      </c>
      <c r="F17158" s="547">
        <v>700</v>
      </c>
    </row>
    <row r="17159" s="489" customFormat="1">
      <c r="B17159" s="546" t="s">
        <v>29201</v>
      </c>
      <c r="C17159" s="548" t="s">
        <v>3660</v>
      </c>
      <c r="D17159" s="541" t="s">
        <v>29202</v>
      </c>
      <c r="E17159" s="549" t="s">
        <v>188</v>
      </c>
      <c r="F17159" s="547">
        <v>11910</v>
      </c>
    </row>
    <row r="17160" s="489" customFormat="1">
      <c r="B17160" s="546" t="s">
        <v>29203</v>
      </c>
      <c r="C17160" s="548" t="s">
        <v>3660</v>
      </c>
      <c r="D17160" s="541" t="s">
        <v>29204</v>
      </c>
      <c r="E17160" s="549" t="s">
        <v>188</v>
      </c>
      <c r="F17160" s="547">
        <v>433317.06</v>
      </c>
    </row>
    <row r="17161" s="489" customFormat="1">
      <c r="B17161" s="546" t="s">
        <v>29205</v>
      </c>
      <c r="C17161" s="548" t="s">
        <v>3660</v>
      </c>
      <c r="D17161" s="541" t="s">
        <v>29206</v>
      </c>
      <c r="E17161" s="549" t="s">
        <v>188</v>
      </c>
      <c r="F17161" s="547">
        <v>445000</v>
      </c>
    </row>
    <row r="17162" s="489" customFormat="1">
      <c r="B17162" s="546" t="s">
        <v>29207</v>
      </c>
      <c r="C17162" s="548" t="s">
        <v>3660</v>
      </c>
      <c r="D17162" s="541" t="s">
        <v>29208</v>
      </c>
      <c r="E17162" s="549" t="s">
        <v>188</v>
      </c>
      <c r="F17162" s="547">
        <v>405000</v>
      </c>
    </row>
    <row r="17163" s="489" customFormat="1">
      <c r="B17163" s="546" t="s">
        <v>29209</v>
      </c>
      <c r="C17163" s="548" t="s">
        <v>3660</v>
      </c>
      <c r="D17163" s="541" t="s">
        <v>29210</v>
      </c>
      <c r="E17163" s="549" t="s">
        <v>188</v>
      </c>
      <c r="F17163" s="547">
        <v>735000</v>
      </c>
    </row>
    <row r="17164" s="489" customFormat="1">
      <c r="B17164" s="546" t="s">
        <v>29211</v>
      </c>
      <c r="C17164" s="548" t="s">
        <v>3660</v>
      </c>
      <c r="D17164" s="541" t="s">
        <v>29212</v>
      </c>
      <c r="E17164" s="549" t="s">
        <v>188</v>
      </c>
      <c r="F17164" s="547">
        <v>850000</v>
      </c>
    </row>
    <row r="17165" s="489" customFormat="1">
      <c r="B17165" s="546" t="s">
        <v>29213</v>
      </c>
      <c r="C17165" s="548" t="s">
        <v>3660</v>
      </c>
      <c r="D17165" s="541" t="s">
        <v>29214</v>
      </c>
      <c r="E17165" s="549" t="s">
        <v>188</v>
      </c>
      <c r="F17165" s="547">
        <v>42031.25</v>
      </c>
    </row>
    <row r="17166" s="489" customFormat="1">
      <c r="B17166" s="546" t="s">
        <v>29215</v>
      </c>
      <c r="C17166" s="548" t="s">
        <v>3660</v>
      </c>
      <c r="D17166" s="541" t="s">
        <v>29216</v>
      </c>
      <c r="E17166" s="549" t="s">
        <v>188</v>
      </c>
      <c r="F17166" s="547">
        <v>1292632.4299999999</v>
      </c>
    </row>
    <row r="17167" s="489" customFormat="1">
      <c r="B17167" s="546" t="s">
        <v>29217</v>
      </c>
      <c r="C17167" s="548" t="s">
        <v>3660</v>
      </c>
      <c r="D17167" s="541" t="s">
        <v>29218</v>
      </c>
      <c r="E17167" s="549" t="s">
        <v>188</v>
      </c>
      <c r="F17167" s="547">
        <v>238170.66</v>
      </c>
    </row>
    <row r="17168" s="489" customFormat="1">
      <c r="B17168" s="546" t="s">
        <v>29219</v>
      </c>
      <c r="C17168" s="548" t="s">
        <v>3660</v>
      </c>
      <c r="D17168" s="541" t="s">
        <v>29220</v>
      </c>
      <c r="E17168" s="549" t="s">
        <v>188</v>
      </c>
      <c r="F17168" s="547">
        <v>1140000</v>
      </c>
    </row>
    <row r="17169" s="489" customFormat="1">
      <c r="B17169" s="546" t="s">
        <v>29221</v>
      </c>
      <c r="C17169" s="548" t="s">
        <v>3660</v>
      </c>
      <c r="D17169" s="541" t="s">
        <v>29222</v>
      </c>
      <c r="E17169" s="549" t="s">
        <v>188</v>
      </c>
      <c r="F17169" s="547">
        <v>632.32000000000005</v>
      </c>
    </row>
    <row r="17170" s="489" customFormat="1">
      <c r="B17170" s="546" t="s">
        <v>29223</v>
      </c>
      <c r="C17170" s="548" t="s">
        <v>3660</v>
      </c>
      <c r="D17170" s="541" t="s">
        <v>29224</v>
      </c>
      <c r="E17170" s="549" t="s">
        <v>188</v>
      </c>
      <c r="F17170" s="547">
        <v>1627</v>
      </c>
    </row>
    <row r="17171" s="489" customFormat="1">
      <c r="B17171" s="546" t="s">
        <v>29225</v>
      </c>
      <c r="C17171" s="548" t="s">
        <v>3660</v>
      </c>
      <c r="D17171" s="541" t="s">
        <v>29226</v>
      </c>
      <c r="E17171" s="549" t="s">
        <v>188</v>
      </c>
      <c r="F17171" s="547">
        <v>4520274.3099999996</v>
      </c>
    </row>
    <row r="17172" s="489" customFormat="1">
      <c r="B17172" s="546" t="s">
        <v>29227</v>
      </c>
      <c r="C17172" s="548" t="s">
        <v>3660</v>
      </c>
      <c r="D17172" s="541" t="s">
        <v>29228</v>
      </c>
      <c r="E17172" s="549" t="s">
        <v>188</v>
      </c>
      <c r="F17172" s="547">
        <v>1380000</v>
      </c>
    </row>
    <row r="17173" s="489" customFormat="1">
      <c r="B17173" s="546" t="s">
        <v>29229</v>
      </c>
      <c r="C17173" s="548" t="s">
        <v>3660</v>
      </c>
      <c r="D17173" s="541" t="s">
        <v>29230</v>
      </c>
      <c r="E17173" s="549" t="s">
        <v>188</v>
      </c>
      <c r="F17173" s="547">
        <v>310000</v>
      </c>
    </row>
    <row r="17174" s="489" customFormat="1">
      <c r="B17174" s="546" t="s">
        <v>29231</v>
      </c>
      <c r="C17174" s="548" t="s">
        <v>3660</v>
      </c>
      <c r="D17174" s="541" t="s">
        <v>29232</v>
      </c>
      <c r="E17174" s="549" t="s">
        <v>188</v>
      </c>
      <c r="F17174" s="547">
        <v>358905</v>
      </c>
    </row>
    <row r="17175" s="489" customFormat="1">
      <c r="B17175" s="546" t="s">
        <v>29233</v>
      </c>
      <c r="C17175" s="548" t="s">
        <v>3660</v>
      </c>
      <c r="D17175" s="541" t="s">
        <v>29234</v>
      </c>
      <c r="E17175" s="549" t="s">
        <v>188</v>
      </c>
      <c r="F17175" s="547">
        <v>1152.5999999999999</v>
      </c>
    </row>
    <row r="17176" s="489" customFormat="1">
      <c r="B17176" s="546" t="s">
        <v>29235</v>
      </c>
      <c r="C17176" s="548" t="s">
        <v>3660</v>
      </c>
      <c r="D17176" s="541" t="s">
        <v>29236</v>
      </c>
      <c r="E17176" s="549" t="s">
        <v>188</v>
      </c>
      <c r="F17176" s="547">
        <v>1487.75</v>
      </c>
    </row>
    <row r="17177" s="489" customFormat="1">
      <c r="B17177" s="546" t="s">
        <v>29237</v>
      </c>
      <c r="C17177" s="548" t="s">
        <v>3660</v>
      </c>
      <c r="D17177" s="541" t="s">
        <v>29238</v>
      </c>
      <c r="E17177" s="549" t="s">
        <v>188</v>
      </c>
      <c r="F17177" s="547">
        <v>5859</v>
      </c>
    </row>
    <row r="17178" s="489" customFormat="1">
      <c r="B17178" s="546" t="s">
        <v>29239</v>
      </c>
      <c r="C17178" s="548" t="s">
        <v>3660</v>
      </c>
      <c r="D17178" s="541" t="s">
        <v>29240</v>
      </c>
      <c r="E17178" s="549" t="s">
        <v>185</v>
      </c>
      <c r="F17178" s="547">
        <v>3924.48</v>
      </c>
    </row>
    <row r="17179" s="489" customFormat="1">
      <c r="B17179" s="546" t="s">
        <v>29241</v>
      </c>
      <c r="C17179" s="548" t="s">
        <v>3660</v>
      </c>
      <c r="D17179" s="541" t="s">
        <v>29242</v>
      </c>
      <c r="E17179" s="549" t="s">
        <v>185</v>
      </c>
      <c r="F17179" s="547">
        <v>5170</v>
      </c>
    </row>
    <row r="17180" s="489" customFormat="1">
      <c r="B17180" s="546" t="s">
        <v>29243</v>
      </c>
      <c r="C17180" s="548" t="s">
        <v>3660</v>
      </c>
      <c r="D17180" s="541" t="s">
        <v>29244</v>
      </c>
      <c r="E17180" s="549" t="s">
        <v>185</v>
      </c>
      <c r="F17180" s="547">
        <v>3218.9400000000001</v>
      </c>
    </row>
    <row r="17181" s="489" customFormat="1">
      <c r="B17181" s="546" t="s">
        <v>29245</v>
      </c>
      <c r="C17181" s="548" t="s">
        <v>3660</v>
      </c>
      <c r="D17181" s="541" t="s">
        <v>29246</v>
      </c>
      <c r="E17181" s="549" t="s">
        <v>188</v>
      </c>
      <c r="F17181" s="547">
        <v>49.799999999999997</v>
      </c>
    </row>
    <row r="17182" s="489" customFormat="1">
      <c r="B17182" s="546" t="s">
        <v>29247</v>
      </c>
      <c r="C17182" s="548" t="s">
        <v>3660</v>
      </c>
      <c r="D17182" s="541" t="s">
        <v>29248</v>
      </c>
      <c r="E17182" s="549" t="s">
        <v>188</v>
      </c>
      <c r="F17182" s="547">
        <v>410</v>
      </c>
    </row>
    <row r="17183" s="489" customFormat="1">
      <c r="B17183" s="546" t="s">
        <v>29249</v>
      </c>
      <c r="C17183" s="548" t="s">
        <v>3660</v>
      </c>
      <c r="D17183" s="541" t="s">
        <v>29250</v>
      </c>
      <c r="E17183" s="549" t="s">
        <v>188</v>
      </c>
      <c r="F17183" s="547">
        <v>2428.0799999999999</v>
      </c>
    </row>
    <row r="17184" s="489" customFormat="1">
      <c r="B17184" s="546" t="s">
        <v>29251</v>
      </c>
      <c r="C17184" s="548" t="s">
        <v>3660</v>
      </c>
      <c r="D17184" s="541" t="s">
        <v>29252</v>
      </c>
      <c r="E17184" s="549" t="s">
        <v>188</v>
      </c>
      <c r="F17184" s="547">
        <v>8820.2600000000002</v>
      </c>
    </row>
    <row r="17185" s="489" customFormat="1">
      <c r="B17185" s="546" t="s">
        <v>29253</v>
      </c>
      <c r="C17185" s="548" t="s">
        <v>3660</v>
      </c>
      <c r="D17185" s="541" t="s">
        <v>29254</v>
      </c>
      <c r="E17185" s="549" t="s">
        <v>188</v>
      </c>
      <c r="F17185" s="547">
        <v>4500</v>
      </c>
    </row>
    <row r="17186" s="489" customFormat="1">
      <c r="B17186" s="546" t="s">
        <v>29255</v>
      </c>
      <c r="C17186" s="548" t="s">
        <v>3660</v>
      </c>
      <c r="D17186" s="541" t="s">
        <v>29256</v>
      </c>
      <c r="E17186" s="549" t="s">
        <v>157</v>
      </c>
      <c r="F17186" s="547">
        <v>3</v>
      </c>
    </row>
    <row r="17187" s="489" customFormat="1">
      <c r="B17187" s="546" t="s">
        <v>29257</v>
      </c>
      <c r="C17187" s="548" t="s">
        <v>3660</v>
      </c>
      <c r="D17187" s="541" t="s">
        <v>29258</v>
      </c>
      <c r="E17187" s="549" t="s">
        <v>157</v>
      </c>
      <c r="F17187" s="547">
        <v>3.3900000000000001</v>
      </c>
    </row>
    <row r="17188" s="489" customFormat="1">
      <c r="B17188" s="546" t="s">
        <v>29259</v>
      </c>
      <c r="C17188" s="548" t="s">
        <v>3660</v>
      </c>
      <c r="D17188" s="541" t="s">
        <v>29260</v>
      </c>
      <c r="E17188" s="549" t="s">
        <v>157</v>
      </c>
      <c r="F17188" s="547">
        <v>2.75</v>
      </c>
    </row>
    <row r="17189" s="489" customFormat="1">
      <c r="B17189" s="546" t="s">
        <v>29261</v>
      </c>
      <c r="C17189" s="548" t="s">
        <v>3660</v>
      </c>
      <c r="D17189" s="541" t="s">
        <v>29262</v>
      </c>
      <c r="E17189" s="549" t="s">
        <v>157</v>
      </c>
      <c r="F17189" s="547">
        <v>3</v>
      </c>
    </row>
    <row r="17190" s="489" customFormat="1">
      <c r="B17190" s="546" t="s">
        <v>29263</v>
      </c>
      <c r="C17190" s="548" t="s">
        <v>3660</v>
      </c>
      <c r="D17190" s="541" t="s">
        <v>29264</v>
      </c>
      <c r="E17190" s="549" t="s">
        <v>157</v>
      </c>
      <c r="F17190" s="547">
        <v>100.89</v>
      </c>
    </row>
    <row r="17191" s="489" customFormat="1">
      <c r="B17191" s="546" t="s">
        <v>29265</v>
      </c>
      <c r="C17191" s="548" t="s">
        <v>3660</v>
      </c>
      <c r="D17191" s="541" t="s">
        <v>29266</v>
      </c>
      <c r="E17191" s="549" t="s">
        <v>188</v>
      </c>
      <c r="F17191" s="547">
        <v>1203.45</v>
      </c>
    </row>
    <row r="17192" s="489" customFormat="1">
      <c r="B17192" s="546" t="s">
        <v>29267</v>
      </c>
      <c r="C17192" s="548" t="s">
        <v>3660</v>
      </c>
      <c r="D17192" s="541" t="s">
        <v>29268</v>
      </c>
      <c r="E17192" s="549" t="s">
        <v>185</v>
      </c>
      <c r="F17192" s="547">
        <v>52078.580000000002</v>
      </c>
    </row>
    <row r="17193" s="489" customFormat="1">
      <c r="B17193" s="546" t="s">
        <v>29269</v>
      </c>
      <c r="C17193" s="548" t="s">
        <v>3660</v>
      </c>
      <c r="D17193" s="541" t="s">
        <v>29270</v>
      </c>
      <c r="E17193" s="549" t="s">
        <v>157</v>
      </c>
      <c r="F17193" s="547">
        <v>30.559999999999999</v>
      </c>
    </row>
    <row r="17194" s="489" customFormat="1">
      <c r="B17194" s="546" t="s">
        <v>29271</v>
      </c>
      <c r="C17194" s="548" t="s">
        <v>3660</v>
      </c>
      <c r="D17194" s="541" t="s">
        <v>29272</v>
      </c>
      <c r="E17194" s="549" t="s">
        <v>157</v>
      </c>
      <c r="F17194" s="547">
        <v>22.66</v>
      </c>
    </row>
    <row r="17195" s="489" customFormat="1">
      <c r="B17195" s="546" t="s">
        <v>29273</v>
      </c>
      <c r="C17195" s="548" t="s">
        <v>3660</v>
      </c>
      <c r="D17195" s="541" t="s">
        <v>1879</v>
      </c>
      <c r="E17195" s="549" t="s">
        <v>157</v>
      </c>
      <c r="F17195" s="547">
        <v>22.32</v>
      </c>
    </row>
    <row r="17196" s="489" customFormat="1">
      <c r="B17196" s="546" t="s">
        <v>29274</v>
      </c>
      <c r="C17196" s="548" t="s">
        <v>3660</v>
      </c>
      <c r="D17196" s="541" t="s">
        <v>29275</v>
      </c>
      <c r="E17196" s="549" t="s">
        <v>157</v>
      </c>
      <c r="F17196" s="547">
        <v>24.440000000000001</v>
      </c>
    </row>
    <row r="17197" s="489" customFormat="1">
      <c r="B17197" s="546" t="s">
        <v>29276</v>
      </c>
      <c r="C17197" s="548" t="s">
        <v>3660</v>
      </c>
      <c r="D17197" s="541" t="s">
        <v>29277</v>
      </c>
      <c r="E17197" s="549" t="s">
        <v>157</v>
      </c>
      <c r="F17197" s="547">
        <v>27.329999999999998</v>
      </c>
    </row>
    <row r="17198" s="489" customFormat="1">
      <c r="B17198" s="546" t="s">
        <v>29278</v>
      </c>
      <c r="C17198" s="548" t="s">
        <v>3660</v>
      </c>
      <c r="D17198" s="541" t="s">
        <v>29279</v>
      </c>
      <c r="E17198" s="549" t="s">
        <v>157</v>
      </c>
      <c r="F17198" s="547">
        <v>26.920000000000002</v>
      </c>
    </row>
    <row r="17199" s="489" customFormat="1">
      <c r="B17199" s="546" t="s">
        <v>29280</v>
      </c>
      <c r="C17199" s="548" t="s">
        <v>3660</v>
      </c>
      <c r="D17199" s="541" t="s">
        <v>29281</v>
      </c>
      <c r="E17199" s="549" t="s">
        <v>157</v>
      </c>
      <c r="F17199" s="547">
        <v>26.920000000000002</v>
      </c>
    </row>
    <row r="17200" s="489" customFormat="1">
      <c r="B17200" s="546" t="s">
        <v>29282</v>
      </c>
      <c r="C17200" s="548" t="s">
        <v>3660</v>
      </c>
      <c r="D17200" s="541" t="s">
        <v>1870</v>
      </c>
      <c r="E17200" s="549" t="s">
        <v>157</v>
      </c>
      <c r="F17200" s="547">
        <v>22.41</v>
      </c>
    </row>
    <row r="17201" s="489" customFormat="1">
      <c r="B17201" s="546" t="s">
        <v>29283</v>
      </c>
      <c r="C17201" s="548" t="s">
        <v>3660</v>
      </c>
      <c r="D17201" s="541" t="s">
        <v>1876</v>
      </c>
      <c r="E17201" s="549" t="s">
        <v>157</v>
      </c>
      <c r="F17201" s="547">
        <v>31.75</v>
      </c>
    </row>
    <row r="17202" s="489" customFormat="1">
      <c r="B17202" s="546" t="s">
        <v>29284</v>
      </c>
      <c r="C17202" s="548" t="s">
        <v>3660</v>
      </c>
      <c r="D17202" s="541" t="s">
        <v>29285</v>
      </c>
      <c r="E17202" s="549" t="s">
        <v>157</v>
      </c>
      <c r="F17202" s="547">
        <v>30.559999999999999</v>
      </c>
    </row>
    <row r="17203" s="489" customFormat="1">
      <c r="B17203" s="546" t="s">
        <v>29286</v>
      </c>
      <c r="C17203" s="548" t="s">
        <v>3660</v>
      </c>
      <c r="D17203" s="541" t="s">
        <v>1882</v>
      </c>
      <c r="E17203" s="549" t="s">
        <v>157</v>
      </c>
      <c r="F17203" s="547">
        <v>34.600000000000001</v>
      </c>
    </row>
    <row r="17204" s="489" customFormat="1">
      <c r="B17204" s="546" t="s">
        <v>29287</v>
      </c>
      <c r="C17204" s="548" t="s">
        <v>3660</v>
      </c>
      <c r="D17204" s="541" t="s">
        <v>1873</v>
      </c>
      <c r="E17204" s="549" t="s">
        <v>157</v>
      </c>
      <c r="F17204" s="547">
        <v>33</v>
      </c>
    </row>
    <row r="17205" s="489" customFormat="1">
      <c r="B17205" s="546" t="s">
        <v>29288</v>
      </c>
      <c r="C17205" s="548" t="s">
        <v>3660</v>
      </c>
      <c r="D17205" s="541" t="s">
        <v>29289</v>
      </c>
      <c r="E17205" s="549" t="s">
        <v>157</v>
      </c>
      <c r="F17205" s="547">
        <v>19.5</v>
      </c>
    </row>
    <row r="17206" s="489" customFormat="1">
      <c r="B17206" s="546" t="s">
        <v>29290</v>
      </c>
      <c r="C17206" s="548" t="s">
        <v>3660</v>
      </c>
      <c r="D17206" s="541" t="s">
        <v>29291</v>
      </c>
      <c r="E17206" s="549" t="s">
        <v>157</v>
      </c>
      <c r="F17206" s="547">
        <v>19.789999999999999</v>
      </c>
    </row>
    <row r="17207" s="489" customFormat="1">
      <c r="B17207" s="546" t="s">
        <v>29292</v>
      </c>
      <c r="C17207" s="548" t="s">
        <v>3660</v>
      </c>
      <c r="D17207" s="541" t="s">
        <v>1885</v>
      </c>
      <c r="E17207" s="549" t="s">
        <v>157</v>
      </c>
      <c r="F17207" s="547">
        <v>21.219999999999999</v>
      </c>
    </row>
    <row r="17208" s="489" customFormat="1">
      <c r="B17208" s="546" t="s">
        <v>29293</v>
      </c>
      <c r="C17208" s="548" t="s">
        <v>3660</v>
      </c>
      <c r="D17208" s="541" t="s">
        <v>29294</v>
      </c>
      <c r="E17208" s="549" t="s">
        <v>157</v>
      </c>
      <c r="F17208" s="547">
        <v>30.559999999999999</v>
      </c>
    </row>
    <row r="17209" s="489" customFormat="1">
      <c r="B17209" s="546" t="s">
        <v>29295</v>
      </c>
      <c r="C17209" s="548" t="s">
        <v>3660</v>
      </c>
      <c r="D17209" s="541" t="s">
        <v>29296</v>
      </c>
      <c r="E17209" s="549" t="s">
        <v>157</v>
      </c>
      <c r="F17209" s="547">
        <v>34.600000000000001</v>
      </c>
    </row>
    <row r="17210" s="489" customFormat="1">
      <c r="B17210" s="546" t="s">
        <v>29297</v>
      </c>
      <c r="C17210" s="548" t="s">
        <v>3660</v>
      </c>
      <c r="D17210" s="541" t="s">
        <v>29298</v>
      </c>
      <c r="E17210" s="549" t="s">
        <v>157</v>
      </c>
      <c r="F17210" s="547">
        <v>17.75</v>
      </c>
    </row>
    <row r="17211" s="489" customFormat="1">
      <c r="B17211" s="546" t="s">
        <v>29299</v>
      </c>
      <c r="C17211" s="548" t="s">
        <v>3660</v>
      </c>
      <c r="D17211" s="541" t="s">
        <v>29300</v>
      </c>
      <c r="E17211" s="549" t="s">
        <v>157</v>
      </c>
      <c r="F17211" s="547">
        <v>43.539999999999999</v>
      </c>
    </row>
    <row r="17212" s="489" customFormat="1">
      <c r="B17212" s="546" t="s">
        <v>29301</v>
      </c>
      <c r="C17212" s="548" t="s">
        <v>3660</v>
      </c>
      <c r="D17212" s="541" t="s">
        <v>294</v>
      </c>
      <c r="E17212" s="549" t="s">
        <v>157</v>
      </c>
      <c r="F17212" s="547">
        <v>24.710000000000001</v>
      </c>
    </row>
    <row r="17213" s="489" customFormat="1">
      <c r="B17213" s="546" t="s">
        <v>29302</v>
      </c>
      <c r="C17213" s="548" t="s">
        <v>3660</v>
      </c>
      <c r="D17213" s="541" t="s">
        <v>29303</v>
      </c>
      <c r="E17213" s="549" t="s">
        <v>157</v>
      </c>
      <c r="F17213" s="547">
        <v>21.989999999999998</v>
      </c>
    </row>
    <row r="17214" s="489" customFormat="1">
      <c r="B17214" s="546" t="s">
        <v>29304</v>
      </c>
      <c r="C17214" s="548" t="s">
        <v>3660</v>
      </c>
      <c r="D17214" s="541" t="s">
        <v>29305</v>
      </c>
      <c r="E17214" s="549" t="s">
        <v>157</v>
      </c>
      <c r="F17214" s="547">
        <v>17.5</v>
      </c>
    </row>
    <row r="17215" s="489" customFormat="1">
      <c r="B17215" s="546" t="s">
        <v>29306</v>
      </c>
      <c r="C17215" s="548" t="s">
        <v>3660</v>
      </c>
      <c r="D17215" s="541" t="s">
        <v>29307</v>
      </c>
      <c r="E17215" s="549" t="s">
        <v>157</v>
      </c>
      <c r="F17215" s="547">
        <v>17.5</v>
      </c>
    </row>
    <row r="17216" s="489" customFormat="1">
      <c r="B17216" s="546" t="s">
        <v>29308</v>
      </c>
      <c r="C17216" s="548" t="s">
        <v>3660</v>
      </c>
      <c r="D17216" s="541" t="s">
        <v>29309</v>
      </c>
      <c r="E17216" s="549" t="s">
        <v>157</v>
      </c>
      <c r="F17216" s="547">
        <v>17.5</v>
      </c>
    </row>
    <row r="17217" s="489" customFormat="1">
      <c r="B17217" s="546" t="s">
        <v>29310</v>
      </c>
      <c r="C17217" s="548" t="s">
        <v>3660</v>
      </c>
      <c r="D17217" s="541" t="s">
        <v>1246</v>
      </c>
      <c r="E17217" s="549" t="s">
        <v>157</v>
      </c>
      <c r="F17217" s="547">
        <v>51.259999999999998</v>
      </c>
    </row>
    <row r="17218" s="489" customFormat="1">
      <c r="B17218" s="546" t="s">
        <v>29311</v>
      </c>
      <c r="C17218" s="548" t="s">
        <v>3660</v>
      </c>
      <c r="D17218" s="541" t="s">
        <v>29312</v>
      </c>
      <c r="E17218" s="549" t="s">
        <v>157</v>
      </c>
      <c r="F17218" s="547">
        <v>33.640000000000001</v>
      </c>
    </row>
    <row r="17219" s="489" customFormat="1">
      <c r="B17219" s="546" t="s">
        <v>29313</v>
      </c>
      <c r="C17219" s="548" t="s">
        <v>3660</v>
      </c>
      <c r="D17219" s="541" t="s">
        <v>357</v>
      </c>
      <c r="E17219" s="549" t="s">
        <v>157</v>
      </c>
      <c r="F17219" s="547">
        <v>24.800000000000001</v>
      </c>
    </row>
    <row r="17220" s="489" customFormat="1">
      <c r="B17220" s="546" t="s">
        <v>29314</v>
      </c>
      <c r="C17220" s="548" t="s">
        <v>3660</v>
      </c>
      <c r="D17220" s="541" t="s">
        <v>29315</v>
      </c>
      <c r="E17220" s="549" t="s">
        <v>157</v>
      </c>
      <c r="F17220" s="547">
        <v>24.780000000000001</v>
      </c>
    </row>
    <row r="17221" s="489" customFormat="1">
      <c r="B17221" s="546" t="s">
        <v>29316</v>
      </c>
      <c r="C17221" s="548" t="s">
        <v>3660</v>
      </c>
      <c r="D17221" s="541" t="s">
        <v>688</v>
      </c>
      <c r="E17221" s="549" t="s">
        <v>157</v>
      </c>
      <c r="F17221" s="547">
        <v>18.850000000000001</v>
      </c>
    </row>
    <row r="17222" s="489" customFormat="1">
      <c r="B17222" s="546" t="s">
        <v>29317</v>
      </c>
      <c r="C17222" s="548" t="s">
        <v>3660</v>
      </c>
      <c r="D17222" s="541" t="s">
        <v>29318</v>
      </c>
      <c r="E17222" s="549" t="s">
        <v>157</v>
      </c>
      <c r="F17222" s="547">
        <v>24.800000000000001</v>
      </c>
    </row>
    <row r="17223" s="489" customFormat="1">
      <c r="B17223" s="546" t="s">
        <v>29319</v>
      </c>
      <c r="C17223" s="548" t="s">
        <v>3660</v>
      </c>
      <c r="D17223" s="541" t="s">
        <v>29320</v>
      </c>
      <c r="E17223" s="549" t="s">
        <v>157</v>
      </c>
      <c r="F17223" s="547">
        <v>22.75</v>
      </c>
    </row>
    <row r="17224" s="489" customFormat="1">
      <c r="B17224" s="546" t="s">
        <v>29321</v>
      </c>
      <c r="C17224" s="548" t="s">
        <v>3660</v>
      </c>
      <c r="D17224" s="541" t="s">
        <v>1214</v>
      </c>
      <c r="E17224" s="549" t="s">
        <v>157</v>
      </c>
      <c r="F17224" s="547">
        <v>24.800000000000001</v>
      </c>
    </row>
    <row r="17225" s="489" customFormat="1">
      <c r="B17225" s="546" t="s">
        <v>29322</v>
      </c>
      <c r="C17225" s="548" t="s">
        <v>3660</v>
      </c>
      <c r="D17225" s="541" t="s">
        <v>1478</v>
      </c>
      <c r="E17225" s="549" t="s">
        <v>157</v>
      </c>
      <c r="F17225" s="547">
        <v>20.969999999999999</v>
      </c>
    </row>
    <row r="17226" s="489" customFormat="1">
      <c r="B17226" s="546" t="s">
        <v>29323</v>
      </c>
      <c r="C17226" s="548" t="s">
        <v>3660</v>
      </c>
      <c r="D17226" s="541" t="s">
        <v>1770</v>
      </c>
      <c r="E17226" s="549" t="s">
        <v>157</v>
      </c>
      <c r="F17226" s="547">
        <v>24.73</v>
      </c>
    </row>
    <row r="17227" s="489" customFormat="1">
      <c r="B17227" s="546" t="s">
        <v>29324</v>
      </c>
      <c r="C17227" s="548" t="s">
        <v>3660</v>
      </c>
      <c r="D17227" s="541" t="s">
        <v>29325</v>
      </c>
      <c r="E17227" s="549" t="s">
        <v>157</v>
      </c>
      <c r="F17227" s="547">
        <v>21.879999999999999</v>
      </c>
    </row>
    <row r="17228" s="489" customFormat="1">
      <c r="B17228" s="546" t="s">
        <v>29326</v>
      </c>
      <c r="C17228" s="548" t="s">
        <v>3660</v>
      </c>
      <c r="D17228" s="541" t="s">
        <v>1958</v>
      </c>
      <c r="E17228" s="549" t="s">
        <v>157</v>
      </c>
      <c r="F17228" s="547">
        <v>24.800000000000001</v>
      </c>
    </row>
    <row r="17229" s="489" customFormat="1">
      <c r="B17229" s="546" t="s">
        <v>29327</v>
      </c>
      <c r="C17229" s="548" t="s">
        <v>3660</v>
      </c>
      <c r="D17229" s="541" t="s">
        <v>1438</v>
      </c>
      <c r="E17229" s="549" t="s">
        <v>157</v>
      </c>
      <c r="F17229" s="547">
        <v>24.710000000000001</v>
      </c>
    </row>
    <row r="17230" s="489" customFormat="1">
      <c r="B17230" s="546" t="s">
        <v>29328</v>
      </c>
      <c r="C17230" s="548" t="s">
        <v>3660</v>
      </c>
      <c r="D17230" s="541" t="s">
        <v>29329</v>
      </c>
      <c r="E17230" s="549" t="s">
        <v>157</v>
      </c>
      <c r="F17230" s="547">
        <v>26.530000000000001</v>
      </c>
    </row>
    <row r="17231" s="489" customFormat="1">
      <c r="B17231" s="546" t="s">
        <v>29330</v>
      </c>
      <c r="C17231" s="548" t="s">
        <v>3660</v>
      </c>
      <c r="D17231" s="541" t="s">
        <v>1997</v>
      </c>
      <c r="E17231" s="549" t="s">
        <v>157</v>
      </c>
      <c r="F17231" s="547">
        <v>24.800000000000001</v>
      </c>
    </row>
    <row r="17232" s="489" customFormat="1">
      <c r="B17232" s="546" t="s">
        <v>29331</v>
      </c>
      <c r="C17232" s="548" t="s">
        <v>3660</v>
      </c>
      <c r="D17232" s="541" t="s">
        <v>2135</v>
      </c>
      <c r="E17232" s="549" t="s">
        <v>157</v>
      </c>
      <c r="F17232" s="547">
        <v>18.850000000000001</v>
      </c>
    </row>
    <row r="17233" s="489" customFormat="1">
      <c r="B17233" s="546" t="s">
        <v>29332</v>
      </c>
      <c r="C17233" s="548" t="s">
        <v>3660</v>
      </c>
      <c r="D17233" s="541" t="s">
        <v>1790</v>
      </c>
      <c r="E17233" s="549" t="s">
        <v>157</v>
      </c>
      <c r="F17233" s="547">
        <v>82.159999999999997</v>
      </c>
    </row>
    <row r="17234" s="489" customFormat="1">
      <c r="B17234" s="546" t="s">
        <v>29333</v>
      </c>
      <c r="C17234" s="548" t="s">
        <v>3660</v>
      </c>
      <c r="D17234" s="541" t="s">
        <v>2222</v>
      </c>
      <c r="E17234" s="549" t="s">
        <v>157</v>
      </c>
      <c r="F17234" s="547">
        <v>24.710000000000001</v>
      </c>
    </row>
    <row r="17235" s="489" customFormat="1">
      <c r="B17235" s="546" t="s">
        <v>29334</v>
      </c>
      <c r="C17235" s="548" t="s">
        <v>3660</v>
      </c>
      <c r="D17235" s="541" t="s">
        <v>2757</v>
      </c>
      <c r="E17235" s="549" t="s">
        <v>157</v>
      </c>
      <c r="F17235" s="547">
        <v>19.620000000000001</v>
      </c>
    </row>
    <row r="17236" s="489" customFormat="1">
      <c r="B17236" s="546" t="s">
        <v>29335</v>
      </c>
      <c r="C17236" s="548" t="s">
        <v>3660</v>
      </c>
      <c r="D17236" s="541" t="s">
        <v>2224</v>
      </c>
      <c r="E17236" s="549" t="s">
        <v>157</v>
      </c>
      <c r="F17236" s="547">
        <v>17.559999999999999</v>
      </c>
    </row>
    <row r="17237" s="489" customFormat="1">
      <c r="B17237" s="546" t="s">
        <v>29336</v>
      </c>
      <c r="C17237" s="548" t="s">
        <v>3660</v>
      </c>
      <c r="D17237" s="541" t="s">
        <v>2235</v>
      </c>
      <c r="E17237" s="549" t="s">
        <v>157</v>
      </c>
      <c r="F17237" s="547">
        <v>26.140000000000001</v>
      </c>
    </row>
    <row r="17238" s="489" customFormat="1">
      <c r="B17238" s="546" t="s">
        <v>29337</v>
      </c>
      <c r="C17238" s="548" t="s">
        <v>3660</v>
      </c>
      <c r="D17238" s="541" t="s">
        <v>29338</v>
      </c>
      <c r="E17238" s="549" t="s">
        <v>157</v>
      </c>
      <c r="F17238" s="547">
        <v>21.16</v>
      </c>
    </row>
    <row r="17239" s="489" customFormat="1">
      <c r="B17239" s="546" t="s">
        <v>29339</v>
      </c>
      <c r="C17239" s="548" t="s">
        <v>3660</v>
      </c>
      <c r="D17239" s="541" t="s">
        <v>29340</v>
      </c>
      <c r="E17239" s="549" t="s">
        <v>157</v>
      </c>
      <c r="F17239" s="547">
        <v>28.039999999999999</v>
      </c>
    </row>
    <row r="17240" s="489" customFormat="1">
      <c r="B17240" s="546" t="s">
        <v>29341</v>
      </c>
      <c r="C17240" s="548" t="s">
        <v>3660</v>
      </c>
      <c r="D17240" s="541" t="s">
        <v>2783</v>
      </c>
      <c r="E17240" s="549" t="s">
        <v>157</v>
      </c>
      <c r="F17240" s="547">
        <v>23.34</v>
      </c>
    </row>
    <row r="17241" s="489" customFormat="1">
      <c r="B17241" s="546" t="s">
        <v>29342</v>
      </c>
      <c r="C17241" s="548" t="s">
        <v>3660</v>
      </c>
      <c r="D17241" s="541" t="s">
        <v>29343</v>
      </c>
      <c r="E17241" s="549" t="s">
        <v>157</v>
      </c>
      <c r="F17241" s="547">
        <v>30.550000000000001</v>
      </c>
    </row>
    <row r="17242" s="489" customFormat="1">
      <c r="B17242" s="546" t="s">
        <v>29344</v>
      </c>
      <c r="C17242" s="548" t="s">
        <v>3660</v>
      </c>
      <c r="D17242" s="541" t="s">
        <v>29345</v>
      </c>
      <c r="E17242" s="549" t="s">
        <v>157</v>
      </c>
      <c r="F17242" s="547">
        <v>37.880000000000003</v>
      </c>
    </row>
    <row r="17243" s="489" customFormat="1">
      <c r="B17243" s="546" t="s">
        <v>29346</v>
      </c>
      <c r="C17243" s="548" t="s">
        <v>3660</v>
      </c>
      <c r="D17243" s="541" t="s">
        <v>29347</v>
      </c>
      <c r="E17243" s="549" t="s">
        <v>157</v>
      </c>
      <c r="F17243" s="547">
        <v>31.379999999999999</v>
      </c>
    </row>
    <row r="17244" s="489" customFormat="1">
      <c r="B17244" s="546" t="s">
        <v>29348</v>
      </c>
      <c r="C17244" s="548" t="s">
        <v>3660</v>
      </c>
      <c r="D17244" s="541" t="s">
        <v>29349</v>
      </c>
      <c r="E17244" s="549" t="s">
        <v>157</v>
      </c>
      <c r="F17244" s="547">
        <v>28.210000000000001</v>
      </c>
    </row>
    <row r="17245" s="489" customFormat="1">
      <c r="B17245" s="546" t="s">
        <v>29350</v>
      </c>
      <c r="C17245" s="548" t="s">
        <v>3660</v>
      </c>
      <c r="D17245" s="541" t="s">
        <v>29351</v>
      </c>
      <c r="E17245" s="549" t="s">
        <v>157</v>
      </c>
      <c r="F17245" s="547">
        <v>25.050000000000001</v>
      </c>
    </row>
    <row r="17246" s="489" customFormat="1">
      <c r="B17246" s="546" t="s">
        <v>29352</v>
      </c>
      <c r="C17246" s="548" t="s">
        <v>3660</v>
      </c>
      <c r="D17246" s="541" t="s">
        <v>29353</v>
      </c>
      <c r="E17246" s="549" t="s">
        <v>185</v>
      </c>
      <c r="F17246" s="547">
        <v>18617.84</v>
      </c>
    </row>
    <row r="17247" s="489" customFormat="1">
      <c r="B17247" s="546" t="s">
        <v>29354</v>
      </c>
      <c r="C17247" s="548" t="s">
        <v>3660</v>
      </c>
      <c r="D17247" s="541" t="s">
        <v>29355</v>
      </c>
      <c r="E17247" s="549" t="s">
        <v>185</v>
      </c>
      <c r="F17247" s="547">
        <v>24203.200000000001</v>
      </c>
    </row>
    <row r="17248" s="489" customFormat="1">
      <c r="B17248" s="546" t="s">
        <v>29356</v>
      </c>
      <c r="C17248" s="548" t="s">
        <v>3660</v>
      </c>
      <c r="D17248" s="541" t="s">
        <v>29357</v>
      </c>
      <c r="E17248" s="549" t="s">
        <v>185</v>
      </c>
      <c r="F17248" s="547">
        <v>21410.52</v>
      </c>
    </row>
    <row r="17249" s="489" customFormat="1">
      <c r="B17249" s="546" t="s">
        <v>29358</v>
      </c>
      <c r="C17249" s="548" t="s">
        <v>3660</v>
      </c>
      <c r="D17249" s="541" t="s">
        <v>29359</v>
      </c>
      <c r="E17249" s="549" t="s">
        <v>185</v>
      </c>
      <c r="F17249" s="547">
        <v>13119.99</v>
      </c>
    </row>
    <row r="17250" s="489" customFormat="1">
      <c r="B17250" s="546" t="s">
        <v>29360</v>
      </c>
      <c r="C17250" s="548" t="s">
        <v>3660</v>
      </c>
      <c r="D17250" s="541" t="s">
        <v>29361</v>
      </c>
      <c r="E17250" s="549" t="s">
        <v>185</v>
      </c>
      <c r="F17250" s="547">
        <v>9840</v>
      </c>
    </row>
    <row r="17251" s="489" customFormat="1">
      <c r="B17251" s="546" t="s">
        <v>29362</v>
      </c>
      <c r="C17251" s="548" t="s">
        <v>3660</v>
      </c>
      <c r="D17251" s="541" t="s">
        <v>29363</v>
      </c>
      <c r="E17251" s="549" t="s">
        <v>185</v>
      </c>
      <c r="F17251" s="547">
        <v>11890</v>
      </c>
    </row>
    <row r="17252" s="489" customFormat="1">
      <c r="B17252" s="546" t="s">
        <v>29364</v>
      </c>
      <c r="C17252" s="548" t="s">
        <v>3660</v>
      </c>
      <c r="D17252" s="541" t="s">
        <v>29365</v>
      </c>
      <c r="E17252" s="549" t="s">
        <v>185</v>
      </c>
      <c r="F17252" s="547">
        <v>13963.379999999999</v>
      </c>
    </row>
    <row r="17253" s="489" customFormat="1">
      <c r="B17253" s="546" t="s">
        <v>29366</v>
      </c>
      <c r="C17253" s="548" t="s">
        <v>3660</v>
      </c>
      <c r="D17253" s="541" t="s">
        <v>29367</v>
      </c>
      <c r="E17253" s="549" t="s">
        <v>185</v>
      </c>
      <c r="F17253" s="547">
        <v>16872.419999999998</v>
      </c>
    </row>
    <row r="17254" s="489" customFormat="1">
      <c r="B17254" s="546" t="s">
        <v>29368</v>
      </c>
      <c r="C17254" s="548" t="s">
        <v>3660</v>
      </c>
      <c r="D17254" s="541" t="s">
        <v>29369</v>
      </c>
      <c r="E17254" s="549" t="s">
        <v>185</v>
      </c>
      <c r="F17254" s="547">
        <v>16057.889999999999</v>
      </c>
    </row>
    <row r="17255" s="489" customFormat="1">
      <c r="B17255" s="546" t="s">
        <v>29370</v>
      </c>
      <c r="C17255" s="548" t="s">
        <v>3660</v>
      </c>
      <c r="D17255" s="541" t="s">
        <v>29371</v>
      </c>
      <c r="E17255" s="549" t="s">
        <v>185</v>
      </c>
      <c r="F17255" s="547">
        <v>19403.279999999999</v>
      </c>
    </row>
    <row r="17256" s="489" customFormat="1">
      <c r="B17256" s="546" t="s">
        <v>29372</v>
      </c>
      <c r="C17256" s="548" t="s">
        <v>3660</v>
      </c>
      <c r="D17256" s="541" t="s">
        <v>29373</v>
      </c>
      <c r="E17256" s="549" t="s">
        <v>185</v>
      </c>
      <c r="F17256" s="547">
        <v>18152.400000000001</v>
      </c>
    </row>
    <row r="17257" s="489" customFormat="1">
      <c r="B17257" s="546" t="s">
        <v>29374</v>
      </c>
      <c r="C17257" s="548" t="s">
        <v>3660</v>
      </c>
      <c r="D17257" s="541" t="s">
        <v>29375</v>
      </c>
      <c r="E17257" s="549" t="s">
        <v>185</v>
      </c>
      <c r="F17257" s="547">
        <v>21934.150000000001</v>
      </c>
    </row>
    <row r="17258" s="489" customFormat="1">
      <c r="B17258" s="546" t="s">
        <v>29376</v>
      </c>
      <c r="C17258" s="548" t="s">
        <v>3660</v>
      </c>
      <c r="D17258" s="541" t="s">
        <v>29377</v>
      </c>
      <c r="E17258" s="549" t="s">
        <v>157</v>
      </c>
      <c r="F17258" s="547">
        <v>227.44999999999999</v>
      </c>
    </row>
    <row r="17259" s="489" customFormat="1">
      <c r="B17259" s="546" t="s">
        <v>29378</v>
      </c>
      <c r="C17259" s="548" t="s">
        <v>3660</v>
      </c>
      <c r="D17259" s="541" t="s">
        <v>29379</v>
      </c>
      <c r="E17259" s="549" t="s">
        <v>157</v>
      </c>
      <c r="F17259" s="547">
        <v>207.99000000000001</v>
      </c>
    </row>
    <row r="17260" s="489" customFormat="1">
      <c r="B17260" s="546" t="s">
        <v>29380</v>
      </c>
      <c r="C17260" s="548" t="s">
        <v>3660</v>
      </c>
      <c r="D17260" s="541" t="s">
        <v>29381</v>
      </c>
      <c r="E17260" s="549" t="s">
        <v>157</v>
      </c>
      <c r="F17260" s="547">
        <v>188.52000000000001</v>
      </c>
    </row>
    <row r="17261" s="489" customFormat="1">
      <c r="B17261" s="546" t="s">
        <v>29382</v>
      </c>
      <c r="C17261" s="548" t="s">
        <v>3660</v>
      </c>
      <c r="D17261" s="541" t="s">
        <v>29383</v>
      </c>
      <c r="E17261" s="549" t="s">
        <v>157</v>
      </c>
      <c r="F17261" s="547">
        <v>169.05000000000001</v>
      </c>
    </row>
    <row r="17262" s="489" customFormat="1">
      <c r="B17262" s="546" t="s">
        <v>29384</v>
      </c>
      <c r="C17262" s="548" t="s">
        <v>3660</v>
      </c>
      <c r="D17262" s="541" t="s">
        <v>29385</v>
      </c>
      <c r="E17262" s="549" t="s">
        <v>157</v>
      </c>
      <c r="F17262" s="547">
        <v>149.58000000000001</v>
      </c>
    </row>
    <row r="17263" s="489" customFormat="1">
      <c r="B17263" s="546" t="s">
        <v>29386</v>
      </c>
      <c r="C17263" s="548" t="s">
        <v>3660</v>
      </c>
      <c r="D17263" s="541" t="s">
        <v>29387</v>
      </c>
      <c r="E17263" s="549" t="s">
        <v>157</v>
      </c>
      <c r="F17263" s="547">
        <v>132.86000000000001</v>
      </c>
    </row>
    <row r="17264" s="489" customFormat="1">
      <c r="B17264" s="546" t="s">
        <v>29388</v>
      </c>
      <c r="C17264" s="548" t="s">
        <v>3660</v>
      </c>
      <c r="D17264" s="541" t="s">
        <v>29389</v>
      </c>
      <c r="E17264" s="549" t="s">
        <v>157</v>
      </c>
      <c r="F17264" s="547">
        <v>94.530000000000001</v>
      </c>
    </row>
    <row r="17265" s="489" customFormat="1">
      <c r="B17265" s="546" t="s">
        <v>29390</v>
      </c>
      <c r="C17265" s="548" t="s">
        <v>3660</v>
      </c>
      <c r="D17265" s="541" t="s">
        <v>29391</v>
      </c>
      <c r="E17265" s="549" t="s">
        <v>157</v>
      </c>
      <c r="F17265" s="547">
        <v>227.44999999999999</v>
      </c>
    </row>
    <row r="17266" s="489" customFormat="1">
      <c r="B17266" s="546" t="s">
        <v>29392</v>
      </c>
      <c r="C17266" s="548" t="s">
        <v>3660</v>
      </c>
      <c r="D17266" s="541" t="s">
        <v>29393</v>
      </c>
      <c r="E17266" s="549" t="s">
        <v>157</v>
      </c>
      <c r="F17266" s="547">
        <v>207.99000000000001</v>
      </c>
    </row>
    <row r="17267" s="489" customFormat="1">
      <c r="B17267" s="546" t="s">
        <v>29394</v>
      </c>
      <c r="C17267" s="548" t="s">
        <v>3660</v>
      </c>
      <c r="D17267" s="541" t="s">
        <v>29395</v>
      </c>
      <c r="E17267" s="549" t="s">
        <v>157</v>
      </c>
      <c r="F17267" s="547">
        <v>188.52000000000001</v>
      </c>
    </row>
    <row r="17268" s="489" customFormat="1">
      <c r="B17268" s="546" t="s">
        <v>29396</v>
      </c>
      <c r="C17268" s="548" t="s">
        <v>3660</v>
      </c>
      <c r="D17268" s="541" t="s">
        <v>29397</v>
      </c>
      <c r="E17268" s="549" t="s">
        <v>157</v>
      </c>
      <c r="F17268" s="547">
        <v>169.05000000000001</v>
      </c>
    </row>
    <row r="17269" s="489" customFormat="1">
      <c r="B17269" s="546" t="s">
        <v>29398</v>
      </c>
      <c r="C17269" s="548" t="s">
        <v>3660</v>
      </c>
      <c r="D17269" s="541" t="s">
        <v>29399</v>
      </c>
      <c r="E17269" s="549" t="s">
        <v>157</v>
      </c>
      <c r="F17269" s="547">
        <v>149.58000000000001</v>
      </c>
    </row>
    <row r="17270" s="489" customFormat="1">
      <c r="B17270" s="546" t="s">
        <v>29400</v>
      </c>
      <c r="C17270" s="548" t="s">
        <v>3660</v>
      </c>
      <c r="D17270" s="541" t="s">
        <v>29401</v>
      </c>
      <c r="E17270" s="549" t="s">
        <v>157</v>
      </c>
      <c r="F17270" s="547">
        <v>132.86000000000001</v>
      </c>
    </row>
    <row r="17271" s="489" customFormat="1">
      <c r="B17271" s="546" t="s">
        <v>29402</v>
      </c>
      <c r="C17271" s="548" t="s">
        <v>3660</v>
      </c>
      <c r="D17271" s="541" t="s">
        <v>29403</v>
      </c>
      <c r="E17271" s="549" t="s">
        <v>157</v>
      </c>
      <c r="F17271" s="547">
        <v>94.530000000000001</v>
      </c>
    </row>
    <row r="17272" s="489" customFormat="1">
      <c r="B17272" s="546" t="s">
        <v>29404</v>
      </c>
      <c r="C17272" s="548" t="s">
        <v>3660</v>
      </c>
      <c r="D17272" s="541" t="s">
        <v>29405</v>
      </c>
      <c r="E17272" s="549" t="s">
        <v>157</v>
      </c>
      <c r="F17272" s="547">
        <v>38.909999999999997</v>
      </c>
    </row>
    <row r="17273" s="489" customFormat="1">
      <c r="B17273" s="546" t="s">
        <v>29406</v>
      </c>
      <c r="C17273" s="548" t="s">
        <v>3660</v>
      </c>
      <c r="D17273" s="541" t="s">
        <v>29407</v>
      </c>
      <c r="E17273" s="549" t="s">
        <v>157</v>
      </c>
      <c r="F17273" s="547">
        <v>50.32</v>
      </c>
    </row>
    <row r="17274" s="489" customFormat="1">
      <c r="B17274" s="546" t="s">
        <v>29408</v>
      </c>
      <c r="C17274" s="548" t="s">
        <v>3660</v>
      </c>
      <c r="D17274" s="541" t="s">
        <v>29409</v>
      </c>
      <c r="E17274" s="549" t="s">
        <v>157</v>
      </c>
      <c r="F17274" s="547">
        <v>13.66</v>
      </c>
    </row>
    <row r="17275" s="489" customFormat="1">
      <c r="B17275" s="546" t="s">
        <v>29410</v>
      </c>
      <c r="C17275" s="548" t="s">
        <v>3660</v>
      </c>
      <c r="D17275" s="541" t="s">
        <v>29411</v>
      </c>
      <c r="E17275" s="549" t="s">
        <v>157</v>
      </c>
      <c r="F17275" s="547">
        <v>26.609999999999999</v>
      </c>
    </row>
    <row r="17276" s="489" customFormat="1">
      <c r="B17276" s="546" t="s">
        <v>29412</v>
      </c>
      <c r="C17276" s="548" t="s">
        <v>3660</v>
      </c>
      <c r="D17276" s="541" t="s">
        <v>29413</v>
      </c>
      <c r="E17276" s="549" t="s">
        <v>157</v>
      </c>
      <c r="F17276" s="547">
        <v>26.609999999999999</v>
      </c>
    </row>
    <row r="17277" s="489" customFormat="1">
      <c r="B17277" s="546" t="s">
        <v>29414</v>
      </c>
      <c r="C17277" s="548" t="s">
        <v>3660</v>
      </c>
      <c r="D17277" s="541" t="s">
        <v>29415</v>
      </c>
      <c r="E17277" s="549" t="s">
        <v>157</v>
      </c>
      <c r="F17277" s="547">
        <v>38.780000000000001</v>
      </c>
    </row>
    <row r="17278" s="489" customFormat="1">
      <c r="B17278" s="546" t="s">
        <v>29416</v>
      </c>
      <c r="C17278" s="548" t="s">
        <v>3660</v>
      </c>
      <c r="D17278" s="541" t="s">
        <v>29417</v>
      </c>
      <c r="E17278" s="549" t="s">
        <v>157</v>
      </c>
      <c r="F17278" s="547">
        <v>34.640000000000001</v>
      </c>
    </row>
    <row r="17279" s="489" customFormat="1">
      <c r="B17279" s="546" t="s">
        <v>29418</v>
      </c>
      <c r="C17279" s="548" t="s">
        <v>3660</v>
      </c>
      <c r="D17279" s="541" t="s">
        <v>29419</v>
      </c>
      <c r="E17279" s="549" t="s">
        <v>157</v>
      </c>
      <c r="F17279" s="547">
        <v>30.920000000000002</v>
      </c>
    </row>
    <row r="17280" s="489" customFormat="1">
      <c r="B17280" s="546" t="s">
        <v>29420</v>
      </c>
      <c r="C17280" s="548" t="s">
        <v>3660</v>
      </c>
      <c r="D17280" s="541" t="s">
        <v>29421</v>
      </c>
      <c r="E17280" s="549" t="s">
        <v>157</v>
      </c>
      <c r="F17280" s="547">
        <v>38.780000000000001</v>
      </c>
    </row>
    <row r="17281" s="489" customFormat="1">
      <c r="B17281" s="546" t="s">
        <v>29422</v>
      </c>
      <c r="C17281" s="548" t="s">
        <v>3660</v>
      </c>
      <c r="D17281" s="541" t="s">
        <v>29423</v>
      </c>
      <c r="E17281" s="549" t="s">
        <v>157</v>
      </c>
      <c r="F17281" s="547">
        <v>38.780000000000001</v>
      </c>
    </row>
    <row r="17282" s="489" customFormat="1">
      <c r="B17282" s="546" t="s">
        <v>29424</v>
      </c>
      <c r="C17282" s="548" t="s">
        <v>3660</v>
      </c>
      <c r="D17282" s="541" t="s">
        <v>29425</v>
      </c>
      <c r="E17282" s="549" t="s">
        <v>157</v>
      </c>
      <c r="F17282" s="547">
        <v>34.640000000000001</v>
      </c>
    </row>
    <row r="17283" s="489" customFormat="1">
      <c r="B17283" s="546" t="s">
        <v>29426</v>
      </c>
      <c r="C17283" s="548" t="s">
        <v>3660</v>
      </c>
      <c r="D17283" s="541" t="s">
        <v>29427</v>
      </c>
      <c r="E17283" s="549" t="s">
        <v>157</v>
      </c>
      <c r="F17283" s="547">
        <v>30.920000000000002</v>
      </c>
    </row>
    <row r="17284" s="489" customFormat="1">
      <c r="B17284" s="546" t="s">
        <v>29428</v>
      </c>
      <c r="C17284" s="548" t="s">
        <v>3660</v>
      </c>
      <c r="D17284" s="541" t="s">
        <v>29429</v>
      </c>
      <c r="E17284" s="549" t="s">
        <v>157</v>
      </c>
      <c r="F17284" s="547">
        <v>34.640000000000001</v>
      </c>
    </row>
    <row r="17285" s="489" customFormat="1">
      <c r="B17285" s="546" t="s">
        <v>29430</v>
      </c>
      <c r="C17285" s="548" t="s">
        <v>3660</v>
      </c>
      <c r="D17285" s="541" t="s">
        <v>29431</v>
      </c>
      <c r="E17285" s="549" t="s">
        <v>157</v>
      </c>
      <c r="F17285" s="547">
        <v>30.920000000000002</v>
      </c>
    </row>
    <row r="17286" s="489" customFormat="1">
      <c r="B17286" s="546" t="s">
        <v>29432</v>
      </c>
      <c r="C17286" s="548" t="s">
        <v>3660</v>
      </c>
      <c r="D17286" s="541" t="s">
        <v>29433</v>
      </c>
      <c r="E17286" s="549" t="s">
        <v>157</v>
      </c>
      <c r="F17286" s="547">
        <v>21.550000000000001</v>
      </c>
    </row>
    <row r="17287" s="489" customFormat="1">
      <c r="B17287" s="546" t="s">
        <v>29434</v>
      </c>
      <c r="C17287" s="548" t="s">
        <v>3660</v>
      </c>
      <c r="D17287" s="541" t="s">
        <v>29435</v>
      </c>
      <c r="E17287" s="549" t="s">
        <v>157</v>
      </c>
      <c r="F17287" s="547">
        <v>32.5</v>
      </c>
    </row>
    <row r="17288" s="489" customFormat="1">
      <c r="B17288" s="546" t="s">
        <v>29436</v>
      </c>
      <c r="C17288" s="548" t="s">
        <v>3660</v>
      </c>
      <c r="D17288" s="541" t="s">
        <v>29437</v>
      </c>
      <c r="E17288" s="549" t="s">
        <v>157</v>
      </c>
      <c r="F17288" s="547">
        <v>29.289999999999999</v>
      </c>
    </row>
    <row r="17289" s="489" customFormat="1">
      <c r="B17289" s="546" t="s">
        <v>29438</v>
      </c>
      <c r="C17289" s="548" t="s">
        <v>3660</v>
      </c>
      <c r="D17289" s="541" t="s">
        <v>29439</v>
      </c>
      <c r="E17289" s="549" t="s">
        <v>157</v>
      </c>
      <c r="F17289" s="547">
        <v>26.09</v>
      </c>
    </row>
    <row r="17290" s="489" customFormat="1">
      <c r="B17290" s="546" t="s">
        <v>29440</v>
      </c>
      <c r="C17290" s="548" t="s">
        <v>3660</v>
      </c>
      <c r="D17290" s="541" t="s">
        <v>29441</v>
      </c>
      <c r="E17290" s="549" t="s">
        <v>157</v>
      </c>
      <c r="F17290" s="547">
        <v>35.159999999999997</v>
      </c>
    </row>
    <row r="17291" s="489" customFormat="1">
      <c r="B17291" s="546" t="s">
        <v>29442</v>
      </c>
      <c r="C17291" s="548" t="s">
        <v>3660</v>
      </c>
      <c r="D17291" s="541" t="s">
        <v>29443</v>
      </c>
      <c r="E17291" s="549" t="s">
        <v>157</v>
      </c>
      <c r="F17291" s="547">
        <v>189.08000000000001</v>
      </c>
    </row>
    <row r="17292" s="489" customFormat="1">
      <c r="B17292" s="546" t="s">
        <v>29444</v>
      </c>
      <c r="C17292" s="548" t="s">
        <v>3660</v>
      </c>
      <c r="D17292" s="541" t="s">
        <v>29445</v>
      </c>
      <c r="E17292" s="549" t="s">
        <v>157</v>
      </c>
      <c r="F17292" s="547">
        <v>171.38</v>
      </c>
    </row>
    <row r="17293" s="489" customFormat="1">
      <c r="B17293" s="546" t="s">
        <v>29446</v>
      </c>
      <c r="C17293" s="548" t="s">
        <v>3660</v>
      </c>
      <c r="D17293" s="541" t="s">
        <v>29447</v>
      </c>
      <c r="E17293" s="549" t="s">
        <v>157</v>
      </c>
      <c r="F17293" s="547">
        <v>153.68000000000001</v>
      </c>
    </row>
    <row r="17294" s="489" customFormat="1">
      <c r="B17294" s="546" t="s">
        <v>29448</v>
      </c>
      <c r="C17294" s="548" t="s">
        <v>3660</v>
      </c>
      <c r="D17294" s="541" t="s">
        <v>29449</v>
      </c>
      <c r="E17294" s="549" t="s">
        <v>157</v>
      </c>
      <c r="F17294" s="547">
        <v>135.97999999999999</v>
      </c>
    </row>
    <row r="17295" s="489" customFormat="1">
      <c r="B17295" s="546" t="s">
        <v>29450</v>
      </c>
      <c r="C17295" s="548" t="s">
        <v>3660</v>
      </c>
      <c r="D17295" s="541" t="s">
        <v>29451</v>
      </c>
      <c r="E17295" s="549" t="s">
        <v>157</v>
      </c>
      <c r="F17295" s="547">
        <v>120.78</v>
      </c>
    </row>
    <row r="17296" s="489" customFormat="1">
      <c r="B17296" s="546" t="s">
        <v>29452</v>
      </c>
      <c r="C17296" s="548" t="s">
        <v>3660</v>
      </c>
      <c r="D17296" s="541" t="s">
        <v>29453</v>
      </c>
      <c r="E17296" s="549" t="s">
        <v>157</v>
      </c>
      <c r="F17296" s="547">
        <v>85.939999999999998</v>
      </c>
    </row>
    <row r="17297" s="489" customFormat="1">
      <c r="B17297" s="546" t="s">
        <v>29454</v>
      </c>
      <c r="C17297" s="548" t="s">
        <v>3660</v>
      </c>
      <c r="D17297" s="541" t="s">
        <v>29455</v>
      </c>
      <c r="E17297" s="549" t="s">
        <v>157</v>
      </c>
      <c r="F17297" s="547">
        <v>189.08000000000001</v>
      </c>
    </row>
    <row r="17298" s="489" customFormat="1">
      <c r="B17298" s="546" t="s">
        <v>29456</v>
      </c>
      <c r="C17298" s="548" t="s">
        <v>3660</v>
      </c>
      <c r="D17298" s="541" t="s">
        <v>29457</v>
      </c>
      <c r="E17298" s="549" t="s">
        <v>157</v>
      </c>
      <c r="F17298" s="547">
        <v>171.38</v>
      </c>
    </row>
    <row r="17299" s="489" customFormat="1">
      <c r="B17299" s="546" t="s">
        <v>29458</v>
      </c>
      <c r="C17299" s="548" t="s">
        <v>3660</v>
      </c>
      <c r="D17299" s="541" t="s">
        <v>29459</v>
      </c>
      <c r="E17299" s="549" t="s">
        <v>157</v>
      </c>
      <c r="F17299" s="547">
        <v>153.68000000000001</v>
      </c>
    </row>
    <row r="17300" s="489" customFormat="1">
      <c r="B17300" s="546" t="s">
        <v>29460</v>
      </c>
      <c r="C17300" s="548" t="s">
        <v>3660</v>
      </c>
      <c r="D17300" s="541" t="s">
        <v>29461</v>
      </c>
      <c r="E17300" s="549" t="s">
        <v>157</v>
      </c>
      <c r="F17300" s="547">
        <v>135.97999999999999</v>
      </c>
    </row>
    <row r="17301" s="489" customFormat="1">
      <c r="B17301" s="546" t="s">
        <v>29462</v>
      </c>
      <c r="C17301" s="548" t="s">
        <v>3660</v>
      </c>
      <c r="D17301" s="541" t="s">
        <v>29463</v>
      </c>
      <c r="E17301" s="549" t="s">
        <v>157</v>
      </c>
      <c r="F17301" s="547">
        <v>120.78</v>
      </c>
    </row>
    <row r="17302" s="489" customFormat="1">
      <c r="B17302" s="546" t="s">
        <v>29464</v>
      </c>
      <c r="C17302" s="548" t="s">
        <v>3660</v>
      </c>
      <c r="D17302" s="541" t="s">
        <v>29465</v>
      </c>
      <c r="E17302" s="549" t="s">
        <v>157</v>
      </c>
      <c r="F17302" s="547">
        <v>85.939999999999998</v>
      </c>
    </row>
    <row r="17303" s="489" customFormat="1">
      <c r="B17303" s="546" t="s">
        <v>29466</v>
      </c>
      <c r="C17303" s="548" t="s">
        <v>3660</v>
      </c>
      <c r="D17303" s="541" t="s">
        <v>29467</v>
      </c>
      <c r="E17303" s="549" t="s">
        <v>157</v>
      </c>
      <c r="F17303" s="547">
        <v>24.190000000000001</v>
      </c>
    </row>
    <row r="17304" s="489" customFormat="1">
      <c r="B17304" s="546" t="s">
        <v>29468</v>
      </c>
      <c r="C17304" s="548" t="s">
        <v>3660</v>
      </c>
      <c r="D17304" s="541" t="s">
        <v>29469</v>
      </c>
      <c r="E17304" s="549" t="s">
        <v>157</v>
      </c>
      <c r="F17304" s="547">
        <v>24.190000000000001</v>
      </c>
    </row>
    <row r="17305" s="489" customFormat="1">
      <c r="B17305" s="546" t="s">
        <v>29470</v>
      </c>
      <c r="C17305" s="548" t="s">
        <v>3660</v>
      </c>
      <c r="D17305" s="541" t="s">
        <v>29471</v>
      </c>
      <c r="E17305" s="549" t="s">
        <v>157</v>
      </c>
      <c r="F17305" s="547">
        <v>35.259999999999998</v>
      </c>
    </row>
    <row r="17306" s="489" customFormat="1">
      <c r="B17306" s="546" t="s">
        <v>29472</v>
      </c>
      <c r="C17306" s="548" t="s">
        <v>3660</v>
      </c>
      <c r="D17306" s="541" t="s">
        <v>29473</v>
      </c>
      <c r="E17306" s="549" t="s">
        <v>157</v>
      </c>
      <c r="F17306" s="547">
        <v>31.489999999999998</v>
      </c>
    </row>
    <row r="17307" s="489" customFormat="1">
      <c r="B17307" s="546" t="s">
        <v>29474</v>
      </c>
      <c r="C17307" s="548" t="s">
        <v>3660</v>
      </c>
      <c r="D17307" s="541" t="s">
        <v>29475</v>
      </c>
      <c r="E17307" s="549" t="s">
        <v>157</v>
      </c>
      <c r="F17307" s="547">
        <v>28.109999999999999</v>
      </c>
    </row>
    <row r="17308" s="489" customFormat="1">
      <c r="B17308" s="546" t="s">
        <v>29476</v>
      </c>
      <c r="C17308" s="548" t="s">
        <v>3660</v>
      </c>
      <c r="D17308" s="541" t="s">
        <v>29477</v>
      </c>
      <c r="E17308" s="549" t="s">
        <v>157</v>
      </c>
      <c r="F17308" s="547">
        <v>31.489999999999998</v>
      </c>
    </row>
    <row r="17309" s="489" customFormat="1">
      <c r="B17309" s="546" t="s">
        <v>29478</v>
      </c>
      <c r="C17309" s="548" t="s">
        <v>3660</v>
      </c>
      <c r="D17309" s="541" t="s">
        <v>29479</v>
      </c>
      <c r="E17309" s="549" t="s">
        <v>157</v>
      </c>
      <c r="F17309" s="547">
        <v>28.109999999999999</v>
      </c>
    </row>
    <row r="17310" s="489" customFormat="1">
      <c r="B17310" s="546" t="s">
        <v>29480</v>
      </c>
      <c r="C17310" s="548" t="s">
        <v>3660</v>
      </c>
      <c r="D17310" s="541" t="s">
        <v>29481</v>
      </c>
      <c r="E17310" s="549" t="s">
        <v>157</v>
      </c>
      <c r="F17310" s="547">
        <v>19.59</v>
      </c>
    </row>
    <row r="17311" s="489" customFormat="1">
      <c r="B17311" s="546" t="s">
        <v>29482</v>
      </c>
      <c r="C17311" s="548" t="s">
        <v>3660</v>
      </c>
      <c r="D17311" s="541" t="s">
        <v>29483</v>
      </c>
      <c r="E17311" s="549" t="s">
        <v>157</v>
      </c>
      <c r="F17311" s="547">
        <v>35.259999999999998</v>
      </c>
    </row>
    <row r="17312" s="489" customFormat="1">
      <c r="B17312" s="546" t="s">
        <v>29484</v>
      </c>
      <c r="C17312" s="548" t="s">
        <v>3660</v>
      </c>
      <c r="D17312" s="541" t="s">
        <v>29485</v>
      </c>
      <c r="E17312" s="549" t="s">
        <v>157</v>
      </c>
      <c r="F17312" s="547">
        <v>31.68</v>
      </c>
    </row>
    <row r="17313" s="489" customFormat="1">
      <c r="B17313" s="546" t="s">
        <v>29486</v>
      </c>
      <c r="C17313" s="548" t="s">
        <v>3660</v>
      </c>
      <c r="D17313" s="541" t="s">
        <v>29487</v>
      </c>
      <c r="E17313" s="549" t="s">
        <v>157</v>
      </c>
      <c r="F17313" s="547">
        <v>28.109999999999999</v>
      </c>
    </row>
    <row r="17314" s="489" customFormat="1">
      <c r="B17314" s="546" t="s">
        <v>29488</v>
      </c>
      <c r="C17314" s="548" t="s">
        <v>3660</v>
      </c>
      <c r="D17314" s="541" t="s">
        <v>29489</v>
      </c>
      <c r="E17314" s="549" t="s">
        <v>157</v>
      </c>
      <c r="F17314" s="547">
        <v>28.109999999999999</v>
      </c>
    </row>
    <row r="17315" s="489" customFormat="1">
      <c r="B17315" s="546" t="s">
        <v>29490</v>
      </c>
      <c r="C17315" s="548" t="s">
        <v>3660</v>
      </c>
      <c r="D17315" s="541" t="s">
        <v>29491</v>
      </c>
      <c r="E17315" s="549" t="s">
        <v>157</v>
      </c>
      <c r="F17315" s="547">
        <v>18.809999999999999</v>
      </c>
    </row>
    <row r="17316" s="489" customFormat="1">
      <c r="B17316" s="546" t="s">
        <v>29492</v>
      </c>
      <c r="C17316" s="548" t="s">
        <v>3660</v>
      </c>
      <c r="D17316" s="541" t="s">
        <v>29493</v>
      </c>
      <c r="E17316" s="549" t="s">
        <v>157</v>
      </c>
      <c r="F17316" s="547">
        <v>18.809999999999999</v>
      </c>
    </row>
    <row r="17317" s="489" customFormat="1">
      <c r="B17317" s="546" t="s">
        <v>29494</v>
      </c>
      <c r="C17317" s="548" t="s">
        <v>3660</v>
      </c>
      <c r="D17317" s="541" t="s">
        <v>29495</v>
      </c>
      <c r="E17317" s="549" t="s">
        <v>157</v>
      </c>
      <c r="F17317" s="547">
        <v>39.649999999999999</v>
      </c>
    </row>
    <row r="17318" s="489" customFormat="1">
      <c r="B17318" s="546" t="s">
        <v>29496</v>
      </c>
      <c r="C17318" s="548" t="s">
        <v>3660</v>
      </c>
      <c r="D17318" s="541" t="s">
        <v>29497</v>
      </c>
      <c r="E17318" s="549" t="s">
        <v>157</v>
      </c>
      <c r="F17318" s="547">
        <v>31.489999999999998</v>
      </c>
    </row>
    <row r="17319" s="489" customFormat="1">
      <c r="B17319" s="546" t="s">
        <v>29498</v>
      </c>
      <c r="C17319" s="548" t="s">
        <v>3660</v>
      </c>
      <c r="D17319" s="541" t="s">
        <v>29499</v>
      </c>
      <c r="E17319" s="549" t="s">
        <v>157</v>
      </c>
      <c r="F17319" s="547">
        <v>19.59</v>
      </c>
    </row>
    <row r="17320" s="489" customFormat="1">
      <c r="B17320" s="546" t="s">
        <v>29500</v>
      </c>
      <c r="C17320" s="548" t="s">
        <v>3660</v>
      </c>
      <c r="D17320" s="541" t="s">
        <v>29501</v>
      </c>
      <c r="E17320" s="549" t="s">
        <v>157</v>
      </c>
      <c r="F17320" s="547">
        <v>29.23</v>
      </c>
    </row>
    <row r="17321" s="489" customFormat="1">
      <c r="B17321" s="546" t="s">
        <v>29502</v>
      </c>
      <c r="C17321" s="548" t="s">
        <v>3660</v>
      </c>
      <c r="D17321" s="541" t="s">
        <v>29503</v>
      </c>
      <c r="E17321" s="549" t="s">
        <v>157</v>
      </c>
      <c r="F17321" s="547">
        <v>18.809999999999999</v>
      </c>
    </row>
    <row r="17322" s="489" customFormat="1">
      <c r="B17322" s="546" t="s">
        <v>29504</v>
      </c>
      <c r="C17322" s="548" t="s">
        <v>3660</v>
      </c>
      <c r="D17322" s="541" t="s">
        <v>29505</v>
      </c>
      <c r="E17322" s="549" t="s">
        <v>157</v>
      </c>
      <c r="F17322" s="547">
        <v>19.66</v>
      </c>
    </row>
    <row r="17323" s="489" customFormat="1">
      <c r="B17323" s="546" t="s">
        <v>29506</v>
      </c>
      <c r="C17323" s="548" t="s">
        <v>3660</v>
      </c>
      <c r="D17323" s="541" t="s">
        <v>29507</v>
      </c>
      <c r="E17323" s="549" t="s">
        <v>186</v>
      </c>
      <c r="F17323" s="547">
        <v>8.1099999999999994</v>
      </c>
    </row>
    <row r="17324" s="489" customFormat="1">
      <c r="B17324" s="546" t="s">
        <v>29508</v>
      </c>
      <c r="C17324" s="548" t="s">
        <v>3660</v>
      </c>
      <c r="D17324" s="541" t="s">
        <v>29509</v>
      </c>
      <c r="E17324" s="549" t="s">
        <v>186</v>
      </c>
      <c r="F17324" s="547">
        <v>9.8900000000000006</v>
      </c>
    </row>
    <row r="17325" s="489" customFormat="1">
      <c r="B17325" s="546" t="s">
        <v>29510</v>
      </c>
      <c r="C17325" s="548" t="s">
        <v>3660</v>
      </c>
      <c r="D17325" s="541" t="s">
        <v>29511</v>
      </c>
      <c r="E17325" s="549" t="s">
        <v>186</v>
      </c>
      <c r="F17325" s="547">
        <v>7.71</v>
      </c>
    </row>
    <row r="17326" s="489" customFormat="1">
      <c r="B17326" s="546" t="s">
        <v>29512</v>
      </c>
      <c r="C17326" s="548" t="s">
        <v>3660</v>
      </c>
      <c r="D17326" s="541" t="s">
        <v>29513</v>
      </c>
      <c r="E17326" s="549" t="s">
        <v>186</v>
      </c>
      <c r="F17326" s="547">
        <v>6.3600000000000003</v>
      </c>
    </row>
    <row r="17327" s="489" customFormat="1">
      <c r="B17327" s="546" t="s">
        <v>29514</v>
      </c>
      <c r="C17327" s="548" t="s">
        <v>3660</v>
      </c>
      <c r="D17327" s="541" t="s">
        <v>29515</v>
      </c>
      <c r="E17327" s="549" t="s">
        <v>186</v>
      </c>
      <c r="F17327" s="547">
        <v>6.2599999999999998</v>
      </c>
    </row>
    <row r="17328" s="489" customFormat="1">
      <c r="B17328" s="546" t="s">
        <v>29516</v>
      </c>
      <c r="C17328" s="548" t="s">
        <v>3660</v>
      </c>
      <c r="D17328" s="541" t="s">
        <v>29517</v>
      </c>
      <c r="E17328" s="549" t="s">
        <v>186</v>
      </c>
      <c r="F17328" s="547">
        <v>6.1299999999999999</v>
      </c>
    </row>
    <row r="17329" s="489" customFormat="1">
      <c r="B17329" s="546" t="s">
        <v>29518</v>
      </c>
      <c r="C17329" s="548" t="s">
        <v>3660</v>
      </c>
      <c r="D17329" s="541" t="s">
        <v>29519</v>
      </c>
      <c r="E17329" s="549" t="s">
        <v>186</v>
      </c>
      <c r="F17329" s="547">
        <v>6.54</v>
      </c>
    </row>
    <row r="17330" s="489" customFormat="1">
      <c r="B17330" s="546" t="s">
        <v>29520</v>
      </c>
      <c r="C17330" s="548" t="s">
        <v>3660</v>
      </c>
      <c r="D17330" s="541" t="s">
        <v>29521</v>
      </c>
      <c r="E17330" s="549" t="s">
        <v>186</v>
      </c>
      <c r="F17330" s="547">
        <v>6.5999999999999996</v>
      </c>
    </row>
    <row r="17331" s="489" customFormat="1">
      <c r="B17331" s="546" t="s">
        <v>29522</v>
      </c>
      <c r="C17331" s="548" t="s">
        <v>3660</v>
      </c>
      <c r="D17331" s="541" t="s">
        <v>29523</v>
      </c>
      <c r="E17331" s="549" t="s">
        <v>186</v>
      </c>
      <c r="F17331" s="547">
        <v>6.5899999999999999</v>
      </c>
    </row>
    <row r="17332" s="489" customFormat="1">
      <c r="B17332" s="546" t="s">
        <v>29524</v>
      </c>
      <c r="C17332" s="548" t="s">
        <v>3660</v>
      </c>
      <c r="D17332" s="541" t="s">
        <v>29525</v>
      </c>
      <c r="E17332" s="549" t="s">
        <v>186</v>
      </c>
      <c r="F17332" s="547">
        <v>7.3799999999999999</v>
      </c>
    </row>
    <row r="17333" s="489" customFormat="1">
      <c r="B17333" s="546" t="s">
        <v>29526</v>
      </c>
      <c r="C17333" s="548" t="s">
        <v>3660</v>
      </c>
      <c r="D17333" s="541" t="s">
        <v>29527</v>
      </c>
      <c r="E17333" s="549" t="s">
        <v>186</v>
      </c>
      <c r="F17333" s="547">
        <v>7.1100000000000003</v>
      </c>
    </row>
    <row r="17334" s="489" customFormat="1">
      <c r="B17334" s="546" t="s">
        <v>29528</v>
      </c>
      <c r="C17334" s="548" t="s">
        <v>3660</v>
      </c>
      <c r="D17334" s="541" t="s">
        <v>29529</v>
      </c>
      <c r="E17334" s="549" t="s">
        <v>186</v>
      </c>
      <c r="F17334" s="547">
        <v>7.1100000000000003</v>
      </c>
    </row>
    <row r="17335" s="489" customFormat="1">
      <c r="B17335" s="546" t="s">
        <v>29530</v>
      </c>
      <c r="C17335" s="548" t="s">
        <v>3660</v>
      </c>
      <c r="D17335" s="541" t="s">
        <v>29531</v>
      </c>
      <c r="E17335" s="549" t="s">
        <v>186</v>
      </c>
      <c r="F17335" s="547">
        <v>7.1399999999999997</v>
      </c>
    </row>
    <row r="17336" s="489" customFormat="1">
      <c r="B17336" s="546" t="s">
        <v>29532</v>
      </c>
      <c r="C17336" s="548" t="s">
        <v>3660</v>
      </c>
      <c r="D17336" s="541" t="s">
        <v>29533</v>
      </c>
      <c r="E17336" s="549" t="s">
        <v>186</v>
      </c>
      <c r="F17336" s="547">
        <v>8.4700000000000006</v>
      </c>
    </row>
    <row r="17337" s="489" customFormat="1">
      <c r="B17337" s="546" t="s">
        <v>29534</v>
      </c>
      <c r="C17337" s="548" t="s">
        <v>3660</v>
      </c>
      <c r="D17337" s="541" t="s">
        <v>29535</v>
      </c>
      <c r="E17337" s="549" t="s">
        <v>186</v>
      </c>
      <c r="F17337" s="547">
        <v>7.1200000000000001</v>
      </c>
    </row>
    <row r="17338" s="489" customFormat="1">
      <c r="B17338" s="546" t="s">
        <v>29536</v>
      </c>
      <c r="C17338" s="548" t="s">
        <v>3660</v>
      </c>
      <c r="D17338" s="541" t="s">
        <v>29537</v>
      </c>
      <c r="E17338" s="549" t="s">
        <v>186</v>
      </c>
      <c r="F17338" s="547">
        <v>7.0199999999999996</v>
      </c>
    </row>
    <row r="17339" s="489" customFormat="1">
      <c r="B17339" s="546" t="s">
        <v>29538</v>
      </c>
      <c r="C17339" s="548" t="s">
        <v>3660</v>
      </c>
      <c r="D17339" s="541" t="s">
        <v>29539</v>
      </c>
      <c r="E17339" s="549" t="s">
        <v>186</v>
      </c>
      <c r="F17339" s="547">
        <v>6.8899999999999997</v>
      </c>
    </row>
    <row r="17340" s="489" customFormat="1">
      <c r="B17340" s="546" t="s">
        <v>29540</v>
      </c>
      <c r="C17340" s="548" t="s">
        <v>3660</v>
      </c>
      <c r="D17340" s="541" t="s">
        <v>29541</v>
      </c>
      <c r="E17340" s="549" t="s">
        <v>186</v>
      </c>
      <c r="F17340" s="547">
        <v>7.3700000000000001</v>
      </c>
    </row>
    <row r="17341" s="489" customFormat="1">
      <c r="B17341" s="546" t="s">
        <v>29542</v>
      </c>
      <c r="C17341" s="548" t="s">
        <v>3660</v>
      </c>
      <c r="D17341" s="541" t="s">
        <v>29543</v>
      </c>
      <c r="E17341" s="549" t="s">
        <v>186</v>
      </c>
      <c r="F17341" s="547">
        <v>7.3600000000000003</v>
      </c>
    </row>
    <row r="17342" s="489" customFormat="1">
      <c r="B17342" s="546" t="s">
        <v>29544</v>
      </c>
      <c r="C17342" s="548" t="s">
        <v>3660</v>
      </c>
      <c r="D17342" s="541" t="s">
        <v>29545</v>
      </c>
      <c r="E17342" s="549" t="s">
        <v>186</v>
      </c>
      <c r="F17342" s="547">
        <v>7.3499999999999996</v>
      </c>
    </row>
    <row r="17343" s="489" customFormat="1">
      <c r="B17343" s="546" t="s">
        <v>29546</v>
      </c>
      <c r="C17343" s="548" t="s">
        <v>3660</v>
      </c>
      <c r="D17343" s="541" t="s">
        <v>29547</v>
      </c>
      <c r="E17343" s="549" t="s">
        <v>186</v>
      </c>
      <c r="F17343" s="547">
        <v>8.1400000000000006</v>
      </c>
    </row>
    <row r="17344" s="489" customFormat="1">
      <c r="B17344" s="546" t="s">
        <v>29548</v>
      </c>
      <c r="C17344" s="548" t="s">
        <v>3660</v>
      </c>
      <c r="D17344" s="541" t="s">
        <v>29549</v>
      </c>
      <c r="E17344" s="549" t="s">
        <v>186</v>
      </c>
      <c r="F17344" s="547">
        <v>7.4800000000000004</v>
      </c>
    </row>
    <row r="17345" s="489" customFormat="1">
      <c r="B17345" s="546" t="s">
        <v>29550</v>
      </c>
      <c r="C17345" s="548" t="s">
        <v>3660</v>
      </c>
      <c r="D17345" s="541" t="s">
        <v>29551</v>
      </c>
      <c r="E17345" s="549" t="s">
        <v>186</v>
      </c>
      <c r="F17345" s="547">
        <v>7.4800000000000004</v>
      </c>
    </row>
    <row r="17346" s="489" customFormat="1">
      <c r="B17346" s="546" t="s">
        <v>29552</v>
      </c>
      <c r="C17346" s="548" t="s">
        <v>3660</v>
      </c>
      <c r="D17346" s="541" t="s">
        <v>29553</v>
      </c>
      <c r="E17346" s="549" t="s">
        <v>186</v>
      </c>
      <c r="F17346" s="547">
        <v>7.9199999999999999</v>
      </c>
    </row>
    <row r="17347" s="489" customFormat="1">
      <c r="B17347" s="546" t="s">
        <v>29554</v>
      </c>
      <c r="C17347" s="548" t="s">
        <v>3660</v>
      </c>
      <c r="D17347" s="541" t="s">
        <v>29555</v>
      </c>
      <c r="E17347" s="549" t="s">
        <v>188</v>
      </c>
      <c r="F17347" s="547">
        <v>0.20000000000000001</v>
      </c>
    </row>
    <row r="17348" s="489" customFormat="1">
      <c r="B17348" s="546" t="s">
        <v>29556</v>
      </c>
      <c r="C17348" s="548" t="s">
        <v>3660</v>
      </c>
      <c r="D17348" s="541" t="s">
        <v>29557</v>
      </c>
      <c r="E17348" s="549" t="s">
        <v>188</v>
      </c>
      <c r="F17348" s="547">
        <v>68.200000000000003</v>
      </c>
    </row>
    <row r="17349" s="489" customFormat="1">
      <c r="B17349" s="546" t="s">
        <v>29558</v>
      </c>
      <c r="C17349" s="548" t="s">
        <v>3660</v>
      </c>
      <c r="D17349" s="541" t="s">
        <v>29559</v>
      </c>
      <c r="E17349" s="549" t="s">
        <v>188</v>
      </c>
      <c r="F17349" s="547">
        <v>212.37</v>
      </c>
    </row>
    <row r="17350" s="489" customFormat="1">
      <c r="B17350" s="546" t="s">
        <v>29560</v>
      </c>
      <c r="C17350" s="548" t="s">
        <v>3660</v>
      </c>
      <c r="D17350" s="541" t="s">
        <v>29561</v>
      </c>
      <c r="E17350" s="549" t="s">
        <v>188</v>
      </c>
      <c r="F17350" s="547">
        <v>174.80000000000001</v>
      </c>
    </row>
    <row r="17351" s="489" customFormat="1">
      <c r="B17351" s="546" t="s">
        <v>29562</v>
      </c>
      <c r="C17351" s="548" t="s">
        <v>3660</v>
      </c>
      <c r="D17351" s="541" t="s">
        <v>29563</v>
      </c>
      <c r="E17351" s="549" t="s">
        <v>188</v>
      </c>
      <c r="F17351" s="547">
        <v>364.66000000000003</v>
      </c>
    </row>
    <row r="17352" s="489" customFormat="1">
      <c r="B17352" s="546" t="s">
        <v>29564</v>
      </c>
      <c r="C17352" s="548" t="s">
        <v>3660</v>
      </c>
      <c r="D17352" s="541" t="s">
        <v>29565</v>
      </c>
      <c r="E17352" s="549" t="s">
        <v>188</v>
      </c>
      <c r="F17352" s="547">
        <v>144.90000000000001</v>
      </c>
    </row>
    <row r="17353" s="489" customFormat="1">
      <c r="B17353" s="546" t="s">
        <v>29566</v>
      </c>
      <c r="C17353" s="548" t="s">
        <v>3660</v>
      </c>
      <c r="D17353" s="541" t="s">
        <v>29567</v>
      </c>
      <c r="E17353" s="549" t="s">
        <v>188</v>
      </c>
      <c r="F17353" s="547">
        <v>256.89999999999998</v>
      </c>
    </row>
    <row r="17354" s="489" customFormat="1">
      <c r="B17354" s="546" t="s">
        <v>29568</v>
      </c>
      <c r="C17354" s="548" t="s">
        <v>3660</v>
      </c>
      <c r="D17354" s="541" t="s">
        <v>29569</v>
      </c>
      <c r="E17354" s="549" t="s">
        <v>186</v>
      </c>
      <c r="F17354" s="547">
        <v>8.0999999999999996</v>
      </c>
    </row>
    <row r="17355" s="489" customFormat="1">
      <c r="B17355" s="546" t="s">
        <v>29570</v>
      </c>
      <c r="C17355" s="548" t="s">
        <v>3660</v>
      </c>
      <c r="D17355" s="541" t="s">
        <v>29571</v>
      </c>
      <c r="E17355" s="549" t="s">
        <v>186</v>
      </c>
      <c r="F17355" s="547">
        <v>8.0999999999999996</v>
      </c>
    </row>
    <row r="17356" s="489" customFormat="1">
      <c r="B17356" s="546" t="s">
        <v>29572</v>
      </c>
      <c r="C17356" s="548" t="s">
        <v>3660</v>
      </c>
      <c r="D17356" s="541" t="s">
        <v>29573</v>
      </c>
      <c r="E17356" s="549" t="s">
        <v>186</v>
      </c>
      <c r="F17356" s="547">
        <v>16.030000000000001</v>
      </c>
    </row>
    <row r="17357" s="489" customFormat="1">
      <c r="B17357" s="546" t="s">
        <v>29574</v>
      </c>
      <c r="C17357" s="548" t="s">
        <v>3660</v>
      </c>
      <c r="D17357" s="541" t="s">
        <v>420</v>
      </c>
      <c r="E17357" s="549" t="s">
        <v>186</v>
      </c>
      <c r="F17357" s="547">
        <v>8.0999999999999996</v>
      </c>
    </row>
    <row r="17358" s="489" customFormat="1">
      <c r="B17358" s="546" t="s">
        <v>29575</v>
      </c>
      <c r="C17358" s="548" t="s">
        <v>3660</v>
      </c>
      <c r="D17358" s="541" t="s">
        <v>29576</v>
      </c>
      <c r="E17358" s="549" t="s">
        <v>143</v>
      </c>
      <c r="F17358" s="547">
        <v>5.2599999999999998</v>
      </c>
    </row>
    <row r="17359" s="489" customFormat="1">
      <c r="B17359" s="546" t="s">
        <v>29577</v>
      </c>
      <c r="C17359" s="548" t="s">
        <v>3660</v>
      </c>
      <c r="D17359" s="541" t="s">
        <v>419</v>
      </c>
      <c r="E17359" s="549" t="s">
        <v>186</v>
      </c>
      <c r="F17359" s="547">
        <v>8.0500000000000007</v>
      </c>
    </row>
    <row r="17360" s="489" customFormat="1">
      <c r="B17360" s="546" t="s">
        <v>29578</v>
      </c>
      <c r="C17360" s="548" t="s">
        <v>3660</v>
      </c>
      <c r="D17360" s="541" t="s">
        <v>29579</v>
      </c>
      <c r="E17360" s="549" t="s">
        <v>186</v>
      </c>
      <c r="F17360" s="547">
        <v>8.3000000000000007</v>
      </c>
    </row>
    <row r="17361" s="489" customFormat="1">
      <c r="B17361" s="546" t="s">
        <v>29580</v>
      </c>
      <c r="C17361" s="548" t="s">
        <v>3660</v>
      </c>
      <c r="D17361" s="541" t="s">
        <v>29581</v>
      </c>
      <c r="E17361" s="549" t="s">
        <v>143</v>
      </c>
      <c r="F17361" s="547">
        <v>3</v>
      </c>
    </row>
    <row r="17362" s="489" customFormat="1">
      <c r="B17362" s="546" t="s">
        <v>29582</v>
      </c>
      <c r="C17362" s="548" t="s">
        <v>3660</v>
      </c>
      <c r="D17362" s="541" t="s">
        <v>29583</v>
      </c>
      <c r="E17362" s="549" t="s">
        <v>143</v>
      </c>
      <c r="F17362" s="547">
        <v>4.6200000000000001</v>
      </c>
    </row>
    <row r="17363" s="489" customFormat="1">
      <c r="B17363" s="546" t="s">
        <v>29584</v>
      </c>
      <c r="C17363" s="548" t="s">
        <v>3660</v>
      </c>
      <c r="D17363" s="541" t="s">
        <v>29585</v>
      </c>
      <c r="E17363" s="549" t="s">
        <v>143</v>
      </c>
      <c r="F17363" s="547">
        <v>4.0999999999999996</v>
      </c>
    </row>
    <row r="17364" s="489" customFormat="1">
      <c r="B17364" s="546" t="s">
        <v>29586</v>
      </c>
      <c r="C17364" s="548" t="s">
        <v>3660</v>
      </c>
      <c r="D17364" s="541" t="s">
        <v>29587</v>
      </c>
      <c r="E17364" s="549" t="s">
        <v>186</v>
      </c>
      <c r="F17364" s="547">
        <v>8.6799999999999997</v>
      </c>
    </row>
    <row r="17365" s="489" customFormat="1">
      <c r="B17365" s="546" t="s">
        <v>29588</v>
      </c>
      <c r="C17365" s="548" t="s">
        <v>3660</v>
      </c>
      <c r="D17365" s="541" t="s">
        <v>701</v>
      </c>
      <c r="E17365" s="549" t="s">
        <v>186</v>
      </c>
      <c r="F17365" s="547">
        <v>8.0999999999999996</v>
      </c>
    </row>
    <row r="17366" s="489" customFormat="1">
      <c r="B17366" s="546" t="s">
        <v>29589</v>
      </c>
      <c r="C17366" s="548" t="s">
        <v>3660</v>
      </c>
      <c r="D17366" s="541" t="s">
        <v>29590</v>
      </c>
      <c r="E17366" s="549" t="s">
        <v>186</v>
      </c>
      <c r="F17366" s="547">
        <v>12.24</v>
      </c>
    </row>
    <row r="17367" s="489" customFormat="1">
      <c r="B17367" s="546" t="s">
        <v>29591</v>
      </c>
      <c r="C17367" s="548" t="s">
        <v>3660</v>
      </c>
      <c r="D17367" s="541" t="s">
        <v>29592</v>
      </c>
      <c r="E17367" s="549" t="s">
        <v>186</v>
      </c>
      <c r="F17367" s="547">
        <v>7.9299999999999997</v>
      </c>
    </row>
    <row r="17368" s="489" customFormat="1">
      <c r="B17368" s="546" t="s">
        <v>29593</v>
      </c>
      <c r="C17368" s="548" t="s">
        <v>3660</v>
      </c>
      <c r="D17368" s="541" t="s">
        <v>29594</v>
      </c>
      <c r="E17368" s="549" t="s">
        <v>186</v>
      </c>
      <c r="F17368" s="547">
        <v>8.0999999999999996</v>
      </c>
    </row>
    <row r="17369" s="489" customFormat="1">
      <c r="B17369" s="546" t="s">
        <v>29595</v>
      </c>
      <c r="C17369" s="548" t="s">
        <v>3660</v>
      </c>
      <c r="D17369" s="541" t="s">
        <v>29596</v>
      </c>
      <c r="E17369" s="549" t="s">
        <v>186</v>
      </c>
      <c r="F17369" s="547">
        <v>8.4000000000000004</v>
      </c>
    </row>
    <row r="17370" s="489" customFormat="1">
      <c r="B17370" s="546" t="s">
        <v>29597</v>
      </c>
      <c r="C17370" s="548" t="s">
        <v>3660</v>
      </c>
      <c r="D17370" s="541" t="s">
        <v>29598</v>
      </c>
      <c r="E17370" s="549" t="s">
        <v>186</v>
      </c>
      <c r="F17370" s="547">
        <v>9.4499999999999993</v>
      </c>
    </row>
    <row r="17371" s="489" customFormat="1">
      <c r="B17371" s="546" t="s">
        <v>29599</v>
      </c>
      <c r="C17371" s="548" t="s">
        <v>3660</v>
      </c>
      <c r="D17371" s="541" t="s">
        <v>29600</v>
      </c>
      <c r="E17371" s="549" t="s">
        <v>188</v>
      </c>
      <c r="F17371" s="547">
        <v>1054.2</v>
      </c>
    </row>
    <row r="17372" s="489" customFormat="1">
      <c r="B17372" s="546" t="s">
        <v>29601</v>
      </c>
      <c r="C17372" s="548" t="s">
        <v>3660</v>
      </c>
      <c r="D17372" s="541" t="s">
        <v>29602</v>
      </c>
      <c r="E17372" s="549" t="s">
        <v>188</v>
      </c>
      <c r="F17372" s="547">
        <v>595.5</v>
      </c>
    </row>
    <row r="17373" s="489" customFormat="1">
      <c r="B17373" s="546" t="s">
        <v>29603</v>
      </c>
      <c r="C17373" s="548" t="s">
        <v>3660</v>
      </c>
      <c r="D17373" s="541" t="s">
        <v>29604</v>
      </c>
      <c r="E17373" s="549" t="s">
        <v>188</v>
      </c>
      <c r="F17373" s="547">
        <v>1457</v>
      </c>
    </row>
    <row r="17374" s="489" customFormat="1">
      <c r="B17374" s="546" t="s">
        <v>29605</v>
      </c>
      <c r="C17374" s="548" t="s">
        <v>3660</v>
      </c>
      <c r="D17374" s="541" t="s">
        <v>29606</v>
      </c>
      <c r="E17374" s="549" t="s">
        <v>188</v>
      </c>
      <c r="F17374" s="547">
        <v>1174.76</v>
      </c>
    </row>
    <row r="17375" s="489" customFormat="1">
      <c r="B17375" s="546" t="s">
        <v>29607</v>
      </c>
      <c r="C17375" s="548" t="s">
        <v>3660</v>
      </c>
      <c r="D17375" s="541" t="s">
        <v>29608</v>
      </c>
      <c r="E17375" s="549" t="s">
        <v>188</v>
      </c>
      <c r="F17375" s="547">
        <v>1069.26</v>
      </c>
    </row>
    <row r="17376" s="489" customFormat="1">
      <c r="B17376" s="546" t="s">
        <v>29609</v>
      </c>
      <c r="C17376" s="548" t="s">
        <v>3660</v>
      </c>
      <c r="D17376" s="541" t="s">
        <v>29610</v>
      </c>
      <c r="E17376" s="549" t="s">
        <v>188</v>
      </c>
      <c r="F17376" s="547">
        <v>1176.25</v>
      </c>
    </row>
    <row r="17377" s="489" customFormat="1">
      <c r="B17377" s="546" t="s">
        <v>29611</v>
      </c>
      <c r="C17377" s="548" t="s">
        <v>3660</v>
      </c>
      <c r="D17377" s="541" t="s">
        <v>29612</v>
      </c>
      <c r="E17377" s="549" t="s">
        <v>188</v>
      </c>
      <c r="F17377" s="547">
        <v>1267.0799999999999</v>
      </c>
    </row>
    <row r="17378" s="489" customFormat="1">
      <c r="B17378" s="546" t="s">
        <v>29613</v>
      </c>
      <c r="C17378" s="548" t="s">
        <v>3660</v>
      </c>
      <c r="D17378" s="541" t="s">
        <v>29614</v>
      </c>
      <c r="E17378" s="549" t="s">
        <v>188</v>
      </c>
      <c r="F17378" s="547">
        <v>374.89999999999998</v>
      </c>
    </row>
    <row r="17379" s="489" customFormat="1">
      <c r="B17379" s="546" t="s">
        <v>29615</v>
      </c>
      <c r="C17379" s="548" t="s">
        <v>3660</v>
      </c>
      <c r="D17379" s="541" t="s">
        <v>29616</v>
      </c>
      <c r="E17379" s="549" t="s">
        <v>12625</v>
      </c>
      <c r="F17379" s="547">
        <v>7.3700000000000001</v>
      </c>
    </row>
    <row r="17380" s="489" customFormat="1">
      <c r="B17380" s="546" t="s">
        <v>29617</v>
      </c>
      <c r="C17380" s="548" t="s">
        <v>3660</v>
      </c>
      <c r="D17380" s="541" t="s">
        <v>29618</v>
      </c>
      <c r="E17380" s="549" t="s">
        <v>12625</v>
      </c>
      <c r="F17380" s="547">
        <v>20.100000000000001</v>
      </c>
    </row>
    <row r="17381" s="489" customFormat="1">
      <c r="B17381" s="546" t="s">
        <v>29619</v>
      </c>
      <c r="C17381" s="548" t="s">
        <v>3660</v>
      </c>
      <c r="D17381" s="541" t="s">
        <v>29620</v>
      </c>
      <c r="E17381" s="549" t="s">
        <v>12625</v>
      </c>
      <c r="F17381" s="547">
        <v>31.960000000000001</v>
      </c>
    </row>
    <row r="17382" s="489" customFormat="1">
      <c r="B17382" s="546" t="s">
        <v>29621</v>
      </c>
      <c r="C17382" s="548" t="s">
        <v>3660</v>
      </c>
      <c r="D17382" s="541" t="s">
        <v>29622</v>
      </c>
      <c r="E17382" s="549" t="s">
        <v>12625</v>
      </c>
      <c r="F17382" s="547">
        <v>9.5700000000000003</v>
      </c>
    </row>
    <row r="17383" s="489" customFormat="1">
      <c r="B17383" s="546" t="s">
        <v>29623</v>
      </c>
      <c r="C17383" s="548" t="s">
        <v>3660</v>
      </c>
      <c r="D17383" s="541" t="s">
        <v>29624</v>
      </c>
      <c r="E17383" s="549" t="s">
        <v>12625</v>
      </c>
      <c r="F17383" s="547">
        <v>86.239999999999995</v>
      </c>
    </row>
    <row r="17384" s="489" customFormat="1">
      <c r="B17384" s="546" t="s">
        <v>29625</v>
      </c>
      <c r="C17384" s="548" t="s">
        <v>3660</v>
      </c>
      <c r="D17384" s="541" t="s">
        <v>29626</v>
      </c>
      <c r="E17384" s="549" t="s">
        <v>12625</v>
      </c>
      <c r="F17384" s="547">
        <v>17.690000000000001</v>
      </c>
    </row>
    <row r="17385" s="489" customFormat="1">
      <c r="B17385" s="546" t="s">
        <v>29627</v>
      </c>
      <c r="C17385" s="548" t="s">
        <v>3660</v>
      </c>
      <c r="D17385" s="541" t="s">
        <v>29628</v>
      </c>
      <c r="E17385" s="549" t="s">
        <v>186</v>
      </c>
      <c r="F17385" s="547">
        <v>7.9900000000000002</v>
      </c>
    </row>
    <row r="17386" s="489" customFormat="1">
      <c r="B17386" s="546" t="s">
        <v>29629</v>
      </c>
      <c r="C17386" s="548" t="s">
        <v>3660</v>
      </c>
      <c r="D17386" s="541" t="s">
        <v>29630</v>
      </c>
      <c r="E17386" s="549" t="s">
        <v>186</v>
      </c>
      <c r="F17386" s="547">
        <v>8.5</v>
      </c>
    </row>
    <row r="17387" s="489" customFormat="1">
      <c r="B17387" s="546" t="s">
        <v>29631</v>
      </c>
      <c r="C17387" s="548" t="s">
        <v>3660</v>
      </c>
      <c r="D17387" s="541" t="s">
        <v>29632</v>
      </c>
      <c r="E17387" s="549" t="s">
        <v>186</v>
      </c>
      <c r="F17387" s="547">
        <v>8.5</v>
      </c>
    </row>
    <row r="17388" s="489" customFormat="1">
      <c r="B17388" s="546" t="s">
        <v>29633</v>
      </c>
      <c r="C17388" s="548" t="s">
        <v>3660</v>
      </c>
      <c r="D17388" s="541" t="s">
        <v>29634</v>
      </c>
      <c r="E17388" s="549" t="s">
        <v>186</v>
      </c>
      <c r="F17388" s="547">
        <v>8.3200000000000003</v>
      </c>
    </row>
    <row r="17389" s="489" customFormat="1">
      <c r="B17389" s="546" t="s">
        <v>29635</v>
      </c>
      <c r="C17389" s="548" t="s">
        <v>3660</v>
      </c>
      <c r="D17389" s="541" t="s">
        <v>29636</v>
      </c>
      <c r="E17389" s="549" t="s">
        <v>186</v>
      </c>
      <c r="F17389" s="547">
        <v>8.2699999999999996</v>
      </c>
    </row>
    <row r="17390" s="489" customFormat="1">
      <c r="B17390" s="546" t="s">
        <v>29637</v>
      </c>
      <c r="C17390" s="548" t="s">
        <v>3660</v>
      </c>
      <c r="D17390" s="541" t="s">
        <v>29638</v>
      </c>
      <c r="E17390" s="549" t="s">
        <v>186</v>
      </c>
      <c r="F17390" s="547">
        <v>7.8600000000000003</v>
      </c>
    </row>
    <row r="17391" s="489" customFormat="1">
      <c r="B17391" s="546" t="s">
        <v>29639</v>
      </c>
      <c r="C17391" s="548" t="s">
        <v>3660</v>
      </c>
      <c r="D17391" s="541" t="s">
        <v>29640</v>
      </c>
      <c r="E17391" s="549" t="s">
        <v>186</v>
      </c>
      <c r="F17391" s="547">
        <v>7.79</v>
      </c>
    </row>
    <row r="17392" s="489" customFormat="1">
      <c r="B17392" s="546" t="s">
        <v>29641</v>
      </c>
      <c r="C17392" s="548" t="s">
        <v>3660</v>
      </c>
      <c r="D17392" s="541" t="s">
        <v>29642</v>
      </c>
      <c r="E17392" s="549" t="s">
        <v>186</v>
      </c>
      <c r="F17392" s="547">
        <v>7.7199999999999998</v>
      </c>
    </row>
    <row r="17393" s="489" customFormat="1">
      <c r="B17393" s="546" t="s">
        <v>29643</v>
      </c>
      <c r="C17393" s="548" t="s">
        <v>3660</v>
      </c>
      <c r="D17393" s="541" t="s">
        <v>29644</v>
      </c>
      <c r="E17393" s="549" t="s">
        <v>186</v>
      </c>
      <c r="F17393" s="547">
        <v>9.5</v>
      </c>
    </row>
    <row r="17394" s="489" customFormat="1">
      <c r="B17394" s="546" t="s">
        <v>29645</v>
      </c>
      <c r="C17394" s="548" t="s">
        <v>3660</v>
      </c>
      <c r="D17394" s="541" t="s">
        <v>29646</v>
      </c>
      <c r="E17394" s="549" t="s">
        <v>186</v>
      </c>
      <c r="F17394" s="547">
        <v>8.0800000000000001</v>
      </c>
    </row>
    <row r="17395" s="489" customFormat="1">
      <c r="B17395" s="546" t="s">
        <v>29647</v>
      </c>
      <c r="C17395" s="548" t="s">
        <v>3660</v>
      </c>
      <c r="D17395" s="541" t="s">
        <v>29648</v>
      </c>
      <c r="E17395" s="549" t="s">
        <v>186</v>
      </c>
      <c r="F17395" s="547">
        <v>7.9100000000000001</v>
      </c>
    </row>
    <row r="17396" s="489" customFormat="1">
      <c r="B17396" s="546" t="s">
        <v>29649</v>
      </c>
      <c r="C17396" s="548" t="s">
        <v>3660</v>
      </c>
      <c r="D17396" s="541" t="s">
        <v>29650</v>
      </c>
      <c r="E17396" s="549" t="s">
        <v>186</v>
      </c>
      <c r="F17396" s="547">
        <v>7.7599999999999998</v>
      </c>
    </row>
    <row r="17397" s="489" customFormat="1">
      <c r="B17397" s="546" t="s">
        <v>29651</v>
      </c>
      <c r="C17397" s="548" t="s">
        <v>3660</v>
      </c>
      <c r="D17397" s="541" t="s">
        <v>29652</v>
      </c>
      <c r="E17397" s="549" t="s">
        <v>186</v>
      </c>
      <c r="F17397" s="547">
        <v>9.5</v>
      </c>
    </row>
    <row r="17398" s="489" customFormat="1">
      <c r="B17398" s="546" t="s">
        <v>29653</v>
      </c>
      <c r="C17398" s="548" t="s">
        <v>3660</v>
      </c>
      <c r="D17398" s="541" t="s">
        <v>29654</v>
      </c>
      <c r="E17398" s="549" t="s">
        <v>186</v>
      </c>
      <c r="F17398" s="547">
        <v>8.4900000000000002</v>
      </c>
    </row>
    <row r="17399" s="489" customFormat="1">
      <c r="B17399" s="546" t="s">
        <v>29655</v>
      </c>
      <c r="C17399" s="548" t="s">
        <v>3660</v>
      </c>
      <c r="D17399" s="541" t="s">
        <v>29656</v>
      </c>
      <c r="E17399" s="549" t="s">
        <v>186</v>
      </c>
      <c r="F17399" s="547">
        <v>17.030000000000001</v>
      </c>
    </row>
    <row r="17400" s="489" customFormat="1">
      <c r="B17400" s="546" t="s">
        <v>29657</v>
      </c>
      <c r="C17400" s="548" t="s">
        <v>3660</v>
      </c>
      <c r="D17400" s="541" t="s">
        <v>29658</v>
      </c>
      <c r="E17400" s="549" t="s">
        <v>186</v>
      </c>
      <c r="F17400" s="547">
        <v>16.199999999999999</v>
      </c>
    </row>
    <row r="17401" s="489" customFormat="1">
      <c r="B17401" s="546" t="s">
        <v>29659</v>
      </c>
      <c r="C17401" s="548" t="s">
        <v>3660</v>
      </c>
      <c r="D17401" s="541" t="s">
        <v>29660</v>
      </c>
      <c r="E17401" s="549" t="s">
        <v>186</v>
      </c>
      <c r="F17401" s="547">
        <v>15.720000000000001</v>
      </c>
    </row>
    <row r="17402" s="489" customFormat="1">
      <c r="B17402" s="546" t="s">
        <v>29661</v>
      </c>
      <c r="C17402" s="548" t="s">
        <v>3660</v>
      </c>
      <c r="D17402" s="541" t="s">
        <v>29662</v>
      </c>
      <c r="E17402" s="549" t="s">
        <v>186</v>
      </c>
      <c r="F17402" s="547">
        <v>16.870000000000001</v>
      </c>
    </row>
    <row r="17403" s="489" customFormat="1">
      <c r="B17403" s="546" t="s">
        <v>29663</v>
      </c>
      <c r="C17403" s="548" t="s">
        <v>3660</v>
      </c>
      <c r="D17403" s="541" t="s">
        <v>29664</v>
      </c>
      <c r="E17403" s="549" t="s">
        <v>143</v>
      </c>
      <c r="F17403" s="547">
        <v>0.73999999999999999</v>
      </c>
    </row>
    <row r="17404" s="489" customFormat="1">
      <c r="B17404" s="546" t="s">
        <v>29665</v>
      </c>
      <c r="C17404" s="548" t="s">
        <v>3660</v>
      </c>
      <c r="D17404" s="541" t="s">
        <v>29666</v>
      </c>
      <c r="E17404" s="549" t="s">
        <v>186</v>
      </c>
      <c r="F17404" s="547">
        <v>17.59</v>
      </c>
    </row>
    <row r="17405" s="489" customFormat="1">
      <c r="B17405" s="546" t="s">
        <v>29667</v>
      </c>
      <c r="C17405" s="548" t="s">
        <v>3660</v>
      </c>
      <c r="D17405" s="541" t="s">
        <v>331</v>
      </c>
      <c r="E17405" s="549" t="s">
        <v>143</v>
      </c>
      <c r="F17405" s="547">
        <v>1.03</v>
      </c>
    </row>
    <row r="17406" s="489" customFormat="1">
      <c r="B17406" s="546" t="s">
        <v>29668</v>
      </c>
      <c r="C17406" s="548" t="s">
        <v>3660</v>
      </c>
      <c r="D17406" s="541" t="s">
        <v>29669</v>
      </c>
      <c r="E17406" s="549" t="s">
        <v>186</v>
      </c>
      <c r="F17406" s="547">
        <v>33.619999999999997</v>
      </c>
    </row>
    <row r="17407" s="489" customFormat="1">
      <c r="B17407" s="546" t="s">
        <v>29670</v>
      </c>
      <c r="C17407" s="548" t="s">
        <v>3660</v>
      </c>
      <c r="D17407" s="541" t="s">
        <v>29671</v>
      </c>
      <c r="E17407" s="549" t="s">
        <v>186</v>
      </c>
      <c r="F17407" s="547">
        <v>27.140000000000001</v>
      </c>
    </row>
    <row r="17408" s="489" customFormat="1">
      <c r="B17408" s="546" t="s">
        <v>29672</v>
      </c>
      <c r="C17408" s="548" t="s">
        <v>3660</v>
      </c>
      <c r="D17408" s="541" t="s">
        <v>29673</v>
      </c>
      <c r="E17408" s="549" t="s">
        <v>143</v>
      </c>
      <c r="F17408" s="547">
        <v>14.69</v>
      </c>
    </row>
    <row r="17409" s="489" customFormat="1">
      <c r="B17409" s="546" t="s">
        <v>29674</v>
      </c>
      <c r="C17409" s="548" t="s">
        <v>3660</v>
      </c>
      <c r="D17409" s="541" t="s">
        <v>29675</v>
      </c>
      <c r="E17409" s="549" t="s">
        <v>143</v>
      </c>
      <c r="F17409" s="547">
        <v>11.109999999999999</v>
      </c>
    </row>
    <row r="17410" s="489" customFormat="1">
      <c r="B17410" s="546" t="s">
        <v>29676</v>
      </c>
      <c r="C17410" s="548" t="s">
        <v>3660</v>
      </c>
      <c r="D17410" s="541" t="s">
        <v>29677</v>
      </c>
      <c r="E17410" s="549" t="s">
        <v>143</v>
      </c>
      <c r="F17410" s="547">
        <v>13.43</v>
      </c>
    </row>
    <row r="17411" s="489" customFormat="1">
      <c r="B17411" s="546" t="s">
        <v>29678</v>
      </c>
      <c r="C17411" s="548" t="s">
        <v>3660</v>
      </c>
      <c r="D17411" s="541" t="s">
        <v>29679</v>
      </c>
      <c r="E17411" s="549" t="s">
        <v>143</v>
      </c>
      <c r="F17411" s="547">
        <v>18.010000000000002</v>
      </c>
    </row>
    <row r="17412" s="489" customFormat="1">
      <c r="B17412" s="546" t="s">
        <v>29680</v>
      </c>
      <c r="C17412" s="548" t="s">
        <v>3660</v>
      </c>
      <c r="D17412" s="541" t="s">
        <v>29681</v>
      </c>
      <c r="E17412" s="549" t="s">
        <v>143</v>
      </c>
      <c r="F17412" s="547">
        <v>1.28</v>
      </c>
    </row>
    <row r="17413" s="489" customFormat="1">
      <c r="B17413" s="546" t="s">
        <v>29682</v>
      </c>
      <c r="C17413" s="548" t="s">
        <v>3660</v>
      </c>
      <c r="D17413" s="541" t="s">
        <v>29683</v>
      </c>
      <c r="E17413" s="549" t="s">
        <v>143</v>
      </c>
      <c r="F17413" s="547">
        <v>24.079999999999998</v>
      </c>
    </row>
    <row r="17414" s="489" customFormat="1">
      <c r="B17414" s="546" t="s">
        <v>29684</v>
      </c>
      <c r="C17414" s="548" t="s">
        <v>3660</v>
      </c>
      <c r="D17414" s="541" t="s">
        <v>29685</v>
      </c>
      <c r="E17414" s="549" t="s">
        <v>143</v>
      </c>
      <c r="F17414" s="547">
        <v>33.049999999999997</v>
      </c>
    </row>
    <row r="17415" s="489" customFormat="1">
      <c r="B17415" s="546" t="s">
        <v>29686</v>
      </c>
      <c r="C17415" s="548" t="s">
        <v>3660</v>
      </c>
      <c r="D17415" s="541" t="s">
        <v>29687</v>
      </c>
      <c r="E17415" s="549" t="s">
        <v>143</v>
      </c>
      <c r="F17415" s="547">
        <v>36.689999999999998</v>
      </c>
    </row>
    <row r="17416" s="489" customFormat="1">
      <c r="B17416" s="546" t="s">
        <v>29688</v>
      </c>
      <c r="C17416" s="548" t="s">
        <v>3660</v>
      </c>
      <c r="D17416" s="541" t="s">
        <v>29689</v>
      </c>
      <c r="E17416" s="549" t="s">
        <v>143</v>
      </c>
      <c r="F17416" s="547">
        <v>8.9800000000000004</v>
      </c>
    </row>
    <row r="17417" s="489" customFormat="1">
      <c r="B17417" s="546" t="s">
        <v>29690</v>
      </c>
      <c r="C17417" s="548" t="s">
        <v>3660</v>
      </c>
      <c r="D17417" s="541" t="s">
        <v>29691</v>
      </c>
      <c r="E17417" s="549" t="s">
        <v>187</v>
      </c>
      <c r="F17417" s="547">
        <v>6.1100000000000003</v>
      </c>
    </row>
    <row r="17418" s="489" customFormat="1">
      <c r="B17418" s="546" t="s">
        <v>29692</v>
      </c>
      <c r="C17418" s="548" t="s">
        <v>3660</v>
      </c>
      <c r="D17418" s="541" t="s">
        <v>29693</v>
      </c>
      <c r="E17418" s="549" t="s">
        <v>143</v>
      </c>
      <c r="F17418" s="547">
        <v>62</v>
      </c>
    </row>
    <row r="17419" s="489" customFormat="1">
      <c r="B17419" s="546" t="s">
        <v>29694</v>
      </c>
      <c r="C17419" s="548" t="s">
        <v>3660</v>
      </c>
      <c r="D17419" s="541" t="s">
        <v>29695</v>
      </c>
      <c r="E17419" s="549" t="s">
        <v>143</v>
      </c>
      <c r="F17419" s="547">
        <v>68.909999999999997</v>
      </c>
    </row>
    <row r="17420" s="489" customFormat="1">
      <c r="B17420" s="546" t="s">
        <v>29696</v>
      </c>
      <c r="C17420" s="548" t="s">
        <v>3660</v>
      </c>
      <c r="D17420" s="541" t="s">
        <v>29697</v>
      </c>
      <c r="E17420" s="549" t="s">
        <v>143</v>
      </c>
      <c r="F17420" s="547">
        <v>0.45000000000000001</v>
      </c>
    </row>
    <row r="17421" s="489" customFormat="1">
      <c r="B17421" s="546" t="s">
        <v>29698</v>
      </c>
      <c r="C17421" s="548" t="s">
        <v>3660</v>
      </c>
      <c r="D17421" s="541" t="s">
        <v>29699</v>
      </c>
      <c r="E17421" s="549" t="s">
        <v>12625</v>
      </c>
      <c r="F17421" s="547">
        <v>1.5</v>
      </c>
    </row>
    <row r="17422" s="489" customFormat="1">
      <c r="B17422" s="546" t="s">
        <v>29700</v>
      </c>
      <c r="C17422" s="548" t="s">
        <v>3660</v>
      </c>
      <c r="D17422" s="541" t="s">
        <v>29701</v>
      </c>
      <c r="E17422" s="549" t="s">
        <v>12625</v>
      </c>
      <c r="F17422" s="547">
        <v>11.82</v>
      </c>
    </row>
    <row r="17423" s="489" customFormat="1">
      <c r="B17423" s="546" t="s">
        <v>29702</v>
      </c>
      <c r="C17423" s="548" t="s">
        <v>3660</v>
      </c>
      <c r="D17423" s="541" t="s">
        <v>29703</v>
      </c>
      <c r="E17423" s="549" t="s">
        <v>12625</v>
      </c>
      <c r="F17423" s="547">
        <v>7.4500000000000002</v>
      </c>
    </row>
    <row r="17424" s="489" customFormat="1">
      <c r="B17424" s="546" t="s">
        <v>29704</v>
      </c>
      <c r="C17424" s="548" t="s">
        <v>3660</v>
      </c>
      <c r="D17424" s="541" t="s">
        <v>29705</v>
      </c>
      <c r="E17424" s="549" t="s">
        <v>12625</v>
      </c>
      <c r="F17424" s="547">
        <v>8.75</v>
      </c>
    </row>
    <row r="17425" s="489" customFormat="1">
      <c r="B17425" s="546" t="s">
        <v>29706</v>
      </c>
      <c r="C17425" s="548" t="s">
        <v>3660</v>
      </c>
      <c r="D17425" s="541" t="s">
        <v>29707</v>
      </c>
      <c r="E17425" s="549" t="s">
        <v>186</v>
      </c>
      <c r="F17425" s="547">
        <v>0.56000000000000005</v>
      </c>
    </row>
    <row r="17426" s="489" customFormat="1">
      <c r="B17426" s="546" t="s">
        <v>29708</v>
      </c>
      <c r="C17426" s="548" t="s">
        <v>3660</v>
      </c>
      <c r="D17426" s="541" t="s">
        <v>29709</v>
      </c>
      <c r="E17426" s="549" t="s">
        <v>186</v>
      </c>
      <c r="F17426" s="547">
        <v>0.57999999999999996</v>
      </c>
    </row>
    <row r="17427" s="489" customFormat="1">
      <c r="B17427" s="546" t="s">
        <v>29710</v>
      </c>
      <c r="C17427" s="548" t="s">
        <v>3660</v>
      </c>
      <c r="D17427" s="541" t="s">
        <v>29711</v>
      </c>
      <c r="E17427" s="549" t="s">
        <v>186</v>
      </c>
      <c r="F17427" s="547">
        <v>1.1000000000000001</v>
      </c>
    </row>
    <row r="17428" s="489" customFormat="1">
      <c r="B17428" s="546" t="s">
        <v>29712</v>
      </c>
      <c r="C17428" s="548" t="s">
        <v>3660</v>
      </c>
      <c r="D17428" s="541" t="s">
        <v>29713</v>
      </c>
      <c r="E17428" s="549" t="s">
        <v>186</v>
      </c>
      <c r="F17428" s="547">
        <v>2.4399999999999999</v>
      </c>
    </row>
    <row r="17429" s="489" customFormat="1">
      <c r="B17429" s="546" t="s">
        <v>29714</v>
      </c>
      <c r="C17429" s="548" t="s">
        <v>3660</v>
      </c>
      <c r="D17429" s="541" t="s">
        <v>29715</v>
      </c>
      <c r="E17429" s="549" t="s">
        <v>186</v>
      </c>
      <c r="F17429" s="547">
        <v>4.9000000000000004</v>
      </c>
    </row>
    <row r="17430" s="489" customFormat="1">
      <c r="B17430" s="546" t="s">
        <v>29716</v>
      </c>
      <c r="C17430" s="548" t="s">
        <v>3660</v>
      </c>
      <c r="D17430" s="541" t="s">
        <v>29717</v>
      </c>
      <c r="E17430" s="549" t="s">
        <v>186</v>
      </c>
      <c r="F17430" s="547">
        <v>1.3799999999999999</v>
      </c>
    </row>
    <row r="17431" s="489" customFormat="1">
      <c r="B17431" s="546" t="s">
        <v>29718</v>
      </c>
      <c r="C17431" s="548" t="s">
        <v>3660</v>
      </c>
      <c r="D17431" s="541" t="s">
        <v>29719</v>
      </c>
      <c r="E17431" s="549" t="s">
        <v>186</v>
      </c>
      <c r="F17431" s="547">
        <v>1.6200000000000001</v>
      </c>
    </row>
    <row r="17432" s="489" customFormat="1">
      <c r="B17432" s="546" t="s">
        <v>29720</v>
      </c>
      <c r="C17432" s="548" t="s">
        <v>3660</v>
      </c>
      <c r="D17432" s="541" t="s">
        <v>29721</v>
      </c>
      <c r="E17432" s="549" t="s">
        <v>186</v>
      </c>
      <c r="F17432" s="547">
        <v>18.899999999999999</v>
      </c>
    </row>
    <row r="17433" s="489" customFormat="1">
      <c r="B17433" s="546" t="s">
        <v>29722</v>
      </c>
      <c r="C17433" s="548" t="s">
        <v>3660</v>
      </c>
      <c r="D17433" s="541" t="s">
        <v>29723</v>
      </c>
      <c r="E17433" s="549" t="s">
        <v>12626</v>
      </c>
      <c r="F17433" s="547">
        <v>16.34</v>
      </c>
    </row>
    <row r="17434" s="489" customFormat="1">
      <c r="B17434" s="546" t="s">
        <v>29724</v>
      </c>
      <c r="C17434" s="548" t="s">
        <v>3660</v>
      </c>
      <c r="D17434" s="541" t="s">
        <v>29725</v>
      </c>
      <c r="E17434" s="549" t="s">
        <v>12626</v>
      </c>
      <c r="F17434" s="547">
        <v>182.59999999999999</v>
      </c>
    </row>
    <row r="17435" s="489" customFormat="1">
      <c r="B17435" s="546" t="s">
        <v>29726</v>
      </c>
      <c r="C17435" s="548" t="s">
        <v>3660</v>
      </c>
      <c r="D17435" s="541" t="s">
        <v>29727</v>
      </c>
      <c r="E17435" s="549" t="s">
        <v>12626</v>
      </c>
      <c r="F17435" s="547">
        <v>191.88</v>
      </c>
    </row>
    <row r="17436" s="489" customFormat="1">
      <c r="B17436" s="546" t="s">
        <v>29728</v>
      </c>
      <c r="C17436" s="548" t="s">
        <v>3660</v>
      </c>
      <c r="D17436" s="541" t="s">
        <v>29729</v>
      </c>
      <c r="E17436" s="549" t="s">
        <v>12626</v>
      </c>
      <c r="F17436" s="547">
        <v>198.52000000000001</v>
      </c>
    </row>
    <row r="17437" s="489" customFormat="1">
      <c r="B17437" s="546" t="s">
        <v>29730</v>
      </c>
      <c r="C17437" s="548" t="s">
        <v>3660</v>
      </c>
      <c r="D17437" s="541" t="s">
        <v>29731</v>
      </c>
      <c r="E17437" s="549" t="s">
        <v>192</v>
      </c>
      <c r="F17437" s="547">
        <v>3839.6799999999998</v>
      </c>
    </row>
    <row r="17438" s="489" customFormat="1">
      <c r="B17438" s="546" t="s">
        <v>29732</v>
      </c>
      <c r="C17438" s="548" t="s">
        <v>3660</v>
      </c>
      <c r="D17438" s="541" t="s">
        <v>29733</v>
      </c>
      <c r="E17438" s="549" t="s">
        <v>12626</v>
      </c>
      <c r="F17438" s="547">
        <v>196.56</v>
      </c>
    </row>
    <row r="17439" s="489" customFormat="1">
      <c r="B17439" s="546" t="s">
        <v>29734</v>
      </c>
      <c r="C17439" s="548" t="s">
        <v>3660</v>
      </c>
      <c r="D17439" s="541" t="s">
        <v>29735</v>
      </c>
      <c r="E17439" s="549" t="s">
        <v>12626</v>
      </c>
      <c r="F17439" s="547">
        <v>162.28999999999999</v>
      </c>
    </row>
    <row r="17440" s="489" customFormat="1">
      <c r="B17440" s="546" t="s">
        <v>29736</v>
      </c>
      <c r="C17440" s="548" t="s">
        <v>3660</v>
      </c>
      <c r="D17440" s="541" t="s">
        <v>29737</v>
      </c>
      <c r="E17440" s="549" t="s">
        <v>12626</v>
      </c>
      <c r="F17440" s="547">
        <v>182.59999999999999</v>
      </c>
    </row>
    <row r="17441" s="489" customFormat="1">
      <c r="B17441" s="546" t="s">
        <v>29738</v>
      </c>
      <c r="C17441" s="548" t="s">
        <v>3660</v>
      </c>
      <c r="D17441" s="541" t="s">
        <v>29739</v>
      </c>
      <c r="E17441" s="549" t="s">
        <v>12626</v>
      </c>
      <c r="F17441" s="547">
        <v>196.56</v>
      </c>
    </row>
    <row r="17442" s="489" customFormat="1">
      <c r="B17442" s="546" t="s">
        <v>29740</v>
      </c>
      <c r="C17442" s="548" t="s">
        <v>3660</v>
      </c>
      <c r="D17442" s="541" t="s">
        <v>29741</v>
      </c>
      <c r="E17442" s="549" t="s">
        <v>751</v>
      </c>
      <c r="F17442" s="547">
        <v>108.40000000000001</v>
      </c>
    </row>
    <row r="17443" s="489" customFormat="1">
      <c r="B17443" s="546" t="s">
        <v>29742</v>
      </c>
      <c r="C17443" s="548" t="s">
        <v>3660</v>
      </c>
      <c r="D17443" s="541" t="s">
        <v>29743</v>
      </c>
      <c r="E17443" s="549" t="s">
        <v>751</v>
      </c>
      <c r="F17443" s="547">
        <v>140.40000000000001</v>
      </c>
    </row>
    <row r="17444" s="489" customFormat="1">
      <c r="B17444" s="546" t="s">
        <v>29744</v>
      </c>
      <c r="C17444" s="548" t="s">
        <v>3660</v>
      </c>
      <c r="D17444" s="541" t="s">
        <v>29745</v>
      </c>
      <c r="E17444" s="549" t="s">
        <v>12626</v>
      </c>
      <c r="F17444" s="547">
        <v>194.00999999999999</v>
      </c>
    </row>
    <row r="17445" s="489" customFormat="1">
      <c r="B17445" s="546" t="s">
        <v>29746</v>
      </c>
      <c r="C17445" s="548" t="s">
        <v>3660</v>
      </c>
      <c r="D17445" s="541" t="s">
        <v>29747</v>
      </c>
      <c r="E17445" s="549" t="s">
        <v>12626</v>
      </c>
      <c r="F17445" s="547">
        <v>221.09</v>
      </c>
    </row>
    <row r="17446" s="489" customFormat="1">
      <c r="B17446" s="546" t="s">
        <v>29748</v>
      </c>
      <c r="C17446" s="548" t="s">
        <v>3660</v>
      </c>
      <c r="D17446" s="541" t="s">
        <v>29749</v>
      </c>
      <c r="E17446" s="549" t="s">
        <v>188</v>
      </c>
      <c r="F17446" s="547">
        <v>262.41000000000003</v>
      </c>
    </row>
    <row r="17447" s="489" customFormat="1">
      <c r="B17447" s="546" t="s">
        <v>29750</v>
      </c>
      <c r="C17447" s="548" t="s">
        <v>3660</v>
      </c>
      <c r="D17447" s="541" t="s">
        <v>29751</v>
      </c>
      <c r="E17447" s="549" t="s">
        <v>188</v>
      </c>
      <c r="F17447" s="547">
        <v>187.59</v>
      </c>
    </row>
    <row r="17448" s="489" customFormat="1">
      <c r="B17448" s="546" t="s">
        <v>29752</v>
      </c>
      <c r="C17448" s="548" t="s">
        <v>3660</v>
      </c>
      <c r="D17448" s="541" t="s">
        <v>29753</v>
      </c>
      <c r="E17448" s="549" t="s">
        <v>188</v>
      </c>
      <c r="F17448" s="547">
        <v>189.25</v>
      </c>
    </row>
    <row r="17449" s="489" customFormat="1">
      <c r="B17449" s="546" t="s">
        <v>29754</v>
      </c>
      <c r="C17449" s="548" t="s">
        <v>3660</v>
      </c>
      <c r="D17449" s="541" t="s">
        <v>29755</v>
      </c>
      <c r="E17449" s="549" t="s">
        <v>188</v>
      </c>
      <c r="F17449" s="547">
        <v>195.5</v>
      </c>
    </row>
    <row r="17450" s="489" customFormat="1">
      <c r="B17450" s="546" t="s">
        <v>29756</v>
      </c>
      <c r="C17450" s="548" t="s">
        <v>3660</v>
      </c>
      <c r="D17450" s="541" t="s">
        <v>29757</v>
      </c>
      <c r="E17450" s="549" t="s">
        <v>188</v>
      </c>
      <c r="F17450" s="547">
        <v>212.5</v>
      </c>
    </row>
    <row r="17451" s="489" customFormat="1">
      <c r="B17451" s="546" t="s">
        <v>29758</v>
      </c>
      <c r="C17451" s="548" t="s">
        <v>3660</v>
      </c>
      <c r="D17451" s="541" t="s">
        <v>29759</v>
      </c>
      <c r="E17451" s="549" t="s">
        <v>188</v>
      </c>
      <c r="F17451" s="547">
        <v>543.42999999999995</v>
      </c>
    </row>
    <row r="17452" s="489" customFormat="1">
      <c r="B17452" s="546" t="s">
        <v>29760</v>
      </c>
      <c r="C17452" s="548" t="s">
        <v>3660</v>
      </c>
      <c r="D17452" s="541" t="s">
        <v>29761</v>
      </c>
      <c r="E17452" s="549" t="s">
        <v>188</v>
      </c>
      <c r="F17452" s="547">
        <v>574.42999999999995</v>
      </c>
    </row>
    <row r="17453" s="489" customFormat="1">
      <c r="B17453" s="546" t="s">
        <v>29762</v>
      </c>
      <c r="C17453" s="548" t="s">
        <v>3660</v>
      </c>
      <c r="D17453" s="541" t="s">
        <v>29763</v>
      </c>
      <c r="E17453" s="549" t="s">
        <v>188</v>
      </c>
      <c r="F17453" s="547">
        <v>574.42999999999995</v>
      </c>
    </row>
    <row r="17454" s="489" customFormat="1">
      <c r="B17454" s="546" t="s">
        <v>29764</v>
      </c>
      <c r="C17454" s="548" t="s">
        <v>3660</v>
      </c>
      <c r="D17454" s="541" t="s">
        <v>29765</v>
      </c>
      <c r="E17454" s="549" t="s">
        <v>188</v>
      </c>
      <c r="F17454" s="547">
        <v>852.33000000000004</v>
      </c>
    </row>
    <row r="17455" s="489" customFormat="1">
      <c r="B17455" s="546" t="s">
        <v>29766</v>
      </c>
      <c r="C17455" s="548" t="s">
        <v>3660</v>
      </c>
      <c r="D17455" s="541" t="s">
        <v>29767</v>
      </c>
      <c r="E17455" s="549" t="s">
        <v>188</v>
      </c>
      <c r="F17455" s="547">
        <v>209</v>
      </c>
    </row>
    <row r="17456" s="489" customFormat="1">
      <c r="B17456" s="546" t="s">
        <v>29768</v>
      </c>
      <c r="C17456" s="548" t="s">
        <v>3660</v>
      </c>
      <c r="D17456" s="541" t="s">
        <v>29769</v>
      </c>
      <c r="E17456" s="549" t="s">
        <v>143</v>
      </c>
      <c r="F17456" s="547">
        <v>12.48</v>
      </c>
    </row>
    <row r="17457" s="489" customFormat="1">
      <c r="B17457" s="546" t="s">
        <v>29770</v>
      </c>
      <c r="C17457" s="548" t="s">
        <v>3660</v>
      </c>
      <c r="D17457" s="541" t="s">
        <v>29771</v>
      </c>
      <c r="E17457" s="549" t="s">
        <v>12625</v>
      </c>
      <c r="F17457" s="547">
        <v>55.520000000000003</v>
      </c>
    </row>
    <row r="17458" s="489" customFormat="1">
      <c r="B17458" s="546" t="s">
        <v>29772</v>
      </c>
      <c r="C17458" s="548" t="s">
        <v>3660</v>
      </c>
      <c r="D17458" s="541" t="s">
        <v>29773</v>
      </c>
      <c r="E17458" s="549" t="s">
        <v>188</v>
      </c>
      <c r="F17458" s="547">
        <v>76.659999999999997</v>
      </c>
    </row>
    <row r="17459" s="489" customFormat="1">
      <c r="B17459" s="546" t="s">
        <v>29774</v>
      </c>
      <c r="C17459" s="548" t="s">
        <v>3660</v>
      </c>
      <c r="D17459" s="541" t="s">
        <v>29775</v>
      </c>
      <c r="E17459" s="549" t="s">
        <v>188</v>
      </c>
      <c r="F17459" s="547">
        <v>159.90000000000001</v>
      </c>
    </row>
    <row r="17460" s="489" customFormat="1">
      <c r="B17460" s="546" t="s">
        <v>29776</v>
      </c>
      <c r="C17460" s="548" t="s">
        <v>3660</v>
      </c>
      <c r="D17460" s="541" t="s">
        <v>29777</v>
      </c>
      <c r="E17460" s="549" t="s">
        <v>188</v>
      </c>
      <c r="F17460" s="547">
        <v>276.33999999999997</v>
      </c>
    </row>
    <row r="17461" s="489" customFormat="1">
      <c r="B17461" s="546" t="s">
        <v>29778</v>
      </c>
      <c r="C17461" s="548" t="s">
        <v>3660</v>
      </c>
      <c r="D17461" s="541" t="s">
        <v>29779</v>
      </c>
      <c r="E17461" s="549" t="s">
        <v>188</v>
      </c>
      <c r="F17461" s="547">
        <v>193.5</v>
      </c>
    </row>
    <row r="17462" s="489" customFormat="1">
      <c r="B17462" s="546" t="s">
        <v>29780</v>
      </c>
      <c r="C17462" s="548" t="s">
        <v>3660</v>
      </c>
      <c r="D17462" s="541" t="s">
        <v>29781</v>
      </c>
      <c r="E17462" s="549" t="s">
        <v>188</v>
      </c>
      <c r="F17462" s="547">
        <v>166.99000000000001</v>
      </c>
    </row>
    <row r="17463" s="489" customFormat="1">
      <c r="B17463" s="546" t="s">
        <v>29782</v>
      </c>
      <c r="C17463" s="548" t="s">
        <v>3660</v>
      </c>
      <c r="D17463" s="541" t="s">
        <v>29783</v>
      </c>
      <c r="E17463" s="549" t="s">
        <v>188</v>
      </c>
      <c r="F17463" s="547">
        <v>6.29</v>
      </c>
    </row>
    <row r="17464" s="489" customFormat="1">
      <c r="B17464" s="546" t="s">
        <v>29784</v>
      </c>
      <c r="C17464" s="548" t="s">
        <v>3660</v>
      </c>
      <c r="D17464" s="541" t="s">
        <v>29785</v>
      </c>
      <c r="E17464" s="549" t="s">
        <v>188</v>
      </c>
      <c r="F17464" s="547">
        <v>94.900000000000006</v>
      </c>
    </row>
    <row r="17465" s="489" customFormat="1">
      <c r="B17465" s="546" t="s">
        <v>29786</v>
      </c>
      <c r="C17465" s="548" t="s">
        <v>3660</v>
      </c>
      <c r="D17465" s="541" t="s">
        <v>29787</v>
      </c>
      <c r="E17465" s="549" t="s">
        <v>188</v>
      </c>
      <c r="F17465" s="547">
        <v>12.9</v>
      </c>
    </row>
    <row r="17466" s="489" customFormat="1">
      <c r="B17466" s="546" t="s">
        <v>29788</v>
      </c>
      <c r="C17466" s="548" t="s">
        <v>3660</v>
      </c>
      <c r="D17466" s="541" t="s">
        <v>29789</v>
      </c>
      <c r="E17466" s="549" t="s">
        <v>188</v>
      </c>
      <c r="F17466" s="547">
        <v>20.710000000000001</v>
      </c>
    </row>
    <row r="17467" s="489" customFormat="1">
      <c r="B17467" s="546" t="s">
        <v>29790</v>
      </c>
      <c r="C17467" s="548" t="s">
        <v>3660</v>
      </c>
      <c r="D17467" s="541" t="s">
        <v>29791</v>
      </c>
      <c r="E17467" s="549" t="s">
        <v>188</v>
      </c>
      <c r="F17467" s="547">
        <v>176.16</v>
      </c>
    </row>
    <row r="17468" s="489" customFormat="1">
      <c r="B17468" s="546" t="s">
        <v>29792</v>
      </c>
      <c r="C17468" s="548" t="s">
        <v>3660</v>
      </c>
      <c r="D17468" s="541" t="s">
        <v>29793</v>
      </c>
      <c r="E17468" s="549" t="s">
        <v>188</v>
      </c>
      <c r="F17468" s="547">
        <v>2.3399999999999999</v>
      </c>
    </row>
    <row r="17469" s="489" customFormat="1">
      <c r="B17469" s="546" t="s">
        <v>29794</v>
      </c>
      <c r="C17469" s="548" t="s">
        <v>3660</v>
      </c>
      <c r="D17469" s="541" t="s">
        <v>29795</v>
      </c>
      <c r="E17469" s="549" t="s">
        <v>188</v>
      </c>
      <c r="F17469" s="547">
        <v>13.17</v>
      </c>
    </row>
    <row r="17470" s="489" customFormat="1">
      <c r="B17470" s="546" t="s">
        <v>29796</v>
      </c>
      <c r="C17470" s="548" t="s">
        <v>3660</v>
      </c>
      <c r="D17470" s="541" t="s">
        <v>29797</v>
      </c>
      <c r="E17470" s="549" t="s">
        <v>188</v>
      </c>
      <c r="F17470" s="547">
        <v>9.9000000000000004</v>
      </c>
    </row>
    <row r="17471" s="489" customFormat="1">
      <c r="B17471" s="546" t="s">
        <v>29798</v>
      </c>
      <c r="C17471" s="548" t="s">
        <v>3660</v>
      </c>
      <c r="D17471" s="541" t="s">
        <v>29799</v>
      </c>
      <c r="E17471" s="549" t="s">
        <v>188</v>
      </c>
      <c r="F17471" s="547">
        <v>8.1500000000000004</v>
      </c>
    </row>
    <row r="17472" s="489" customFormat="1">
      <c r="B17472" s="546" t="s">
        <v>29800</v>
      </c>
      <c r="C17472" s="548" t="s">
        <v>3660</v>
      </c>
      <c r="D17472" s="541" t="s">
        <v>29801</v>
      </c>
      <c r="E17472" s="549" t="s">
        <v>188</v>
      </c>
      <c r="F17472" s="547">
        <v>4.7999999999999998</v>
      </c>
    </row>
    <row r="17473" s="489" customFormat="1">
      <c r="B17473" s="546" t="s">
        <v>29802</v>
      </c>
      <c r="C17473" s="548" t="s">
        <v>3660</v>
      </c>
      <c r="D17473" s="541" t="s">
        <v>29803</v>
      </c>
      <c r="E17473" s="549" t="s">
        <v>188</v>
      </c>
      <c r="F17473" s="547">
        <v>44.450000000000003</v>
      </c>
    </row>
    <row r="17474" s="489" customFormat="1">
      <c r="B17474" s="546" t="s">
        <v>29804</v>
      </c>
      <c r="C17474" s="548" t="s">
        <v>3660</v>
      </c>
      <c r="D17474" s="541" t="s">
        <v>29805</v>
      </c>
      <c r="E17474" s="549" t="s">
        <v>188</v>
      </c>
      <c r="F17474" s="547">
        <v>7</v>
      </c>
    </row>
    <row r="17475" s="489" customFormat="1">
      <c r="B17475" s="546" t="s">
        <v>29806</v>
      </c>
      <c r="C17475" s="548" t="s">
        <v>3660</v>
      </c>
      <c r="D17475" s="541" t="s">
        <v>29807</v>
      </c>
      <c r="E17475" s="549" t="s">
        <v>188</v>
      </c>
      <c r="F17475" s="547">
        <v>95</v>
      </c>
    </row>
    <row r="17476" s="489" customFormat="1">
      <c r="B17476" s="546" t="s">
        <v>29808</v>
      </c>
      <c r="C17476" s="548" t="s">
        <v>3660</v>
      </c>
      <c r="D17476" s="541" t="s">
        <v>29809</v>
      </c>
      <c r="E17476" s="549" t="s">
        <v>188</v>
      </c>
      <c r="F17476" s="547">
        <v>10.300000000000001</v>
      </c>
    </row>
    <row r="17477" s="489" customFormat="1">
      <c r="B17477" s="546" t="s">
        <v>29810</v>
      </c>
      <c r="C17477" s="548" t="s">
        <v>3660</v>
      </c>
      <c r="D17477" s="541" t="s">
        <v>29811</v>
      </c>
      <c r="E17477" s="549" t="s">
        <v>188</v>
      </c>
      <c r="F17477" s="547">
        <v>78</v>
      </c>
    </row>
    <row r="17478" s="489" customFormat="1">
      <c r="B17478" s="546" t="s">
        <v>29812</v>
      </c>
      <c r="C17478" s="548" t="s">
        <v>3660</v>
      </c>
      <c r="D17478" s="541" t="s">
        <v>29813</v>
      </c>
      <c r="E17478" s="549" t="s">
        <v>188</v>
      </c>
      <c r="F17478" s="547">
        <v>98</v>
      </c>
    </row>
    <row r="17479" s="489" customFormat="1">
      <c r="B17479" s="546" t="s">
        <v>29814</v>
      </c>
      <c r="C17479" s="548" t="s">
        <v>3660</v>
      </c>
      <c r="D17479" s="541" t="s">
        <v>29815</v>
      </c>
      <c r="E17479" s="549" t="s">
        <v>143</v>
      </c>
      <c r="F17479" s="547">
        <v>4.2999999999999998</v>
      </c>
    </row>
    <row r="17480" s="489" customFormat="1">
      <c r="B17480" s="546" t="s">
        <v>29816</v>
      </c>
      <c r="C17480" s="548" t="s">
        <v>3660</v>
      </c>
      <c r="D17480" s="541" t="s">
        <v>29817</v>
      </c>
      <c r="E17480" s="549" t="s">
        <v>24641</v>
      </c>
      <c r="F17480" s="547">
        <v>16.5</v>
      </c>
    </row>
    <row r="17481" s="489" customFormat="1">
      <c r="B17481" s="546" t="s">
        <v>29818</v>
      </c>
      <c r="C17481" s="548" t="s">
        <v>3660</v>
      </c>
      <c r="D17481" s="541" t="s">
        <v>29819</v>
      </c>
      <c r="E17481" s="549" t="s">
        <v>1570</v>
      </c>
      <c r="F17481" s="547">
        <v>22</v>
      </c>
    </row>
    <row r="17482" s="489" customFormat="1">
      <c r="B17482" s="546" t="s">
        <v>29820</v>
      </c>
      <c r="C17482" s="548" t="s">
        <v>3660</v>
      </c>
      <c r="D17482" s="541" t="s">
        <v>29821</v>
      </c>
      <c r="E17482" s="549" t="s">
        <v>12625</v>
      </c>
      <c r="F17482" s="547">
        <v>148.05000000000001</v>
      </c>
    </row>
    <row r="17483" s="489" customFormat="1">
      <c r="B17483" s="546" t="s">
        <v>29822</v>
      </c>
      <c r="C17483" s="548" t="s">
        <v>3660</v>
      </c>
      <c r="D17483" s="541" t="s">
        <v>29823</v>
      </c>
      <c r="E17483" s="549" t="s">
        <v>186</v>
      </c>
      <c r="F17483" s="547">
        <v>10.279999999999999</v>
      </c>
    </row>
    <row r="17484" s="489" customFormat="1">
      <c r="B17484" s="546" t="s">
        <v>29824</v>
      </c>
      <c r="C17484" s="548" t="s">
        <v>3660</v>
      </c>
      <c r="D17484" s="541" t="s">
        <v>29825</v>
      </c>
      <c r="E17484" s="549" t="s">
        <v>186</v>
      </c>
      <c r="F17484" s="547">
        <v>8.1699999999999999</v>
      </c>
    </row>
    <row r="17485" s="489" customFormat="1">
      <c r="B17485" s="546" t="s">
        <v>29826</v>
      </c>
      <c r="C17485" s="548" t="s">
        <v>3660</v>
      </c>
      <c r="D17485" s="541" t="s">
        <v>29827</v>
      </c>
      <c r="E17485" s="549" t="s">
        <v>24526</v>
      </c>
      <c r="F17485" s="547">
        <v>22.18</v>
      </c>
    </row>
    <row r="17486" s="489" customFormat="1">
      <c r="B17486" s="546" t="s">
        <v>29828</v>
      </c>
      <c r="C17486" s="548" t="s">
        <v>3660</v>
      </c>
      <c r="D17486" s="541" t="s">
        <v>29829</v>
      </c>
      <c r="E17486" s="549" t="s">
        <v>24526</v>
      </c>
      <c r="F17486" s="547">
        <v>19.129999999999999</v>
      </c>
    </row>
    <row r="17487" s="489" customFormat="1">
      <c r="B17487" s="546" t="s">
        <v>29830</v>
      </c>
      <c r="C17487" s="548" t="s">
        <v>3660</v>
      </c>
      <c r="D17487" s="541" t="s">
        <v>29831</v>
      </c>
      <c r="E17487" s="549" t="s">
        <v>24526</v>
      </c>
      <c r="F17487" s="547">
        <v>5</v>
      </c>
    </row>
    <row r="17488" s="489" customFormat="1">
      <c r="B17488" s="546" t="s">
        <v>29832</v>
      </c>
      <c r="C17488" s="548" t="s">
        <v>3660</v>
      </c>
      <c r="D17488" s="541" t="s">
        <v>29833</v>
      </c>
      <c r="E17488" s="549" t="s">
        <v>24526</v>
      </c>
      <c r="F17488" s="547">
        <v>16</v>
      </c>
    </row>
    <row r="17489" s="489" customFormat="1">
      <c r="B17489" s="546" t="s">
        <v>29834</v>
      </c>
      <c r="C17489" s="548" t="s">
        <v>3660</v>
      </c>
      <c r="D17489" s="541" t="s">
        <v>29835</v>
      </c>
      <c r="E17489" s="549" t="s">
        <v>24526</v>
      </c>
      <c r="F17489" s="547">
        <v>6.71</v>
      </c>
    </row>
    <row r="17490" s="489" customFormat="1">
      <c r="B17490" s="546" t="s">
        <v>29836</v>
      </c>
      <c r="C17490" s="548" t="s">
        <v>3660</v>
      </c>
      <c r="D17490" s="541" t="s">
        <v>29837</v>
      </c>
      <c r="E17490" s="549" t="s">
        <v>143</v>
      </c>
      <c r="F17490" s="547">
        <v>121.53</v>
      </c>
    </row>
    <row r="17491" s="489" customFormat="1">
      <c r="B17491" s="546" t="s">
        <v>29838</v>
      </c>
      <c r="C17491" s="548" t="s">
        <v>3660</v>
      </c>
      <c r="D17491" s="541" t="s">
        <v>29839</v>
      </c>
      <c r="E17491" s="549" t="s">
        <v>186</v>
      </c>
      <c r="F17491" s="547">
        <v>12.619999999999999</v>
      </c>
    </row>
    <row r="17492" s="489" customFormat="1">
      <c r="B17492" s="546" t="s">
        <v>29840</v>
      </c>
      <c r="C17492" s="548" t="s">
        <v>3660</v>
      </c>
      <c r="D17492" s="541" t="s">
        <v>29841</v>
      </c>
      <c r="E17492" s="549" t="s">
        <v>186</v>
      </c>
      <c r="F17492" s="547">
        <v>7.9400000000000004</v>
      </c>
    </row>
    <row r="17493" s="489" customFormat="1">
      <c r="B17493" s="546" t="s">
        <v>29842</v>
      </c>
      <c r="C17493" s="548" t="s">
        <v>3660</v>
      </c>
      <c r="D17493" s="541" t="s">
        <v>29843</v>
      </c>
      <c r="E17493" s="549" t="s">
        <v>186</v>
      </c>
      <c r="F17493" s="547">
        <v>9.5</v>
      </c>
    </row>
    <row r="17494" s="489" customFormat="1">
      <c r="B17494" s="546" t="s">
        <v>29844</v>
      </c>
      <c r="C17494" s="548" t="s">
        <v>3660</v>
      </c>
      <c r="D17494" s="541" t="s">
        <v>29845</v>
      </c>
      <c r="E17494" s="549" t="s">
        <v>186</v>
      </c>
      <c r="F17494" s="547">
        <v>9.3499999999999996</v>
      </c>
    </row>
    <row r="17495" s="489" customFormat="1">
      <c r="B17495" s="546" t="s">
        <v>29846</v>
      </c>
      <c r="C17495" s="548" t="s">
        <v>3660</v>
      </c>
      <c r="D17495" s="541" t="s">
        <v>29847</v>
      </c>
      <c r="E17495" s="549" t="s">
        <v>188</v>
      </c>
      <c r="F17495" s="547">
        <v>3.1099999999999999</v>
      </c>
    </row>
    <row r="17496" s="489" customFormat="1">
      <c r="B17496" s="546" t="s">
        <v>29848</v>
      </c>
      <c r="C17496" s="548" t="s">
        <v>3660</v>
      </c>
      <c r="D17496" s="541" t="s">
        <v>29849</v>
      </c>
      <c r="E17496" s="549" t="s">
        <v>188</v>
      </c>
      <c r="F17496" s="547">
        <v>2.75</v>
      </c>
    </row>
    <row r="17497" s="489" customFormat="1">
      <c r="B17497" s="546" t="s">
        <v>29850</v>
      </c>
      <c r="C17497" s="548" t="s">
        <v>3660</v>
      </c>
      <c r="D17497" s="541" t="s">
        <v>29851</v>
      </c>
      <c r="E17497" s="549" t="s">
        <v>188</v>
      </c>
      <c r="F17497" s="547">
        <v>2.75</v>
      </c>
    </row>
    <row r="17498" s="489" customFormat="1">
      <c r="B17498" s="546" t="s">
        <v>29852</v>
      </c>
      <c r="C17498" s="548" t="s">
        <v>3660</v>
      </c>
      <c r="D17498" s="541" t="s">
        <v>29853</v>
      </c>
      <c r="E17498" s="549" t="s">
        <v>12625</v>
      </c>
      <c r="F17498" s="547">
        <v>24.18</v>
      </c>
    </row>
    <row r="17499" s="489" customFormat="1">
      <c r="B17499" s="546" t="s">
        <v>29854</v>
      </c>
      <c r="C17499" s="548" t="s">
        <v>3660</v>
      </c>
      <c r="D17499" s="541" t="s">
        <v>29855</v>
      </c>
      <c r="E17499" s="549" t="s">
        <v>12625</v>
      </c>
      <c r="F17499" s="547">
        <v>17.800000000000001</v>
      </c>
    </row>
    <row r="17500" s="489" customFormat="1">
      <c r="B17500" s="546" t="s">
        <v>29856</v>
      </c>
      <c r="C17500" s="548" t="s">
        <v>3660</v>
      </c>
      <c r="D17500" s="541" t="s">
        <v>29857</v>
      </c>
      <c r="E17500" s="549" t="s">
        <v>12625</v>
      </c>
      <c r="F17500" s="547">
        <v>48.799999999999997</v>
      </c>
    </row>
    <row r="17501" s="489" customFormat="1">
      <c r="B17501" s="546" t="s">
        <v>29858</v>
      </c>
      <c r="C17501" s="548" t="s">
        <v>3660</v>
      </c>
      <c r="D17501" s="541" t="s">
        <v>29859</v>
      </c>
      <c r="E17501" s="549" t="s">
        <v>12625</v>
      </c>
      <c r="F17501" s="547">
        <v>35.670000000000002</v>
      </c>
    </row>
    <row r="17502" s="489" customFormat="1">
      <c r="B17502" s="546" t="s">
        <v>29860</v>
      </c>
      <c r="C17502" s="548" t="s">
        <v>3660</v>
      </c>
      <c r="D17502" s="541" t="s">
        <v>29861</v>
      </c>
      <c r="E17502" s="549" t="s">
        <v>12625</v>
      </c>
      <c r="F17502" s="547">
        <v>75</v>
      </c>
    </row>
    <row r="17503" s="489" customFormat="1">
      <c r="B17503" s="546" t="s">
        <v>29862</v>
      </c>
      <c r="C17503" s="548" t="s">
        <v>3660</v>
      </c>
      <c r="D17503" s="541" t="s">
        <v>29863</v>
      </c>
      <c r="E17503" s="549" t="s">
        <v>188</v>
      </c>
      <c r="F17503" s="547">
        <v>4.5</v>
      </c>
    </row>
    <row r="17504" s="489" customFormat="1">
      <c r="B17504" s="546" t="s">
        <v>29864</v>
      </c>
      <c r="C17504" s="548" t="s">
        <v>3660</v>
      </c>
      <c r="D17504" s="541" t="s">
        <v>29865</v>
      </c>
      <c r="E17504" s="549" t="s">
        <v>188</v>
      </c>
      <c r="F17504" s="547">
        <v>51.149999999999999</v>
      </c>
    </row>
    <row r="17505" s="489" customFormat="1">
      <c r="B17505" s="546" t="s">
        <v>29866</v>
      </c>
      <c r="C17505" s="548" t="s">
        <v>3660</v>
      </c>
      <c r="D17505" s="541" t="s">
        <v>29867</v>
      </c>
      <c r="E17505" s="549" t="s">
        <v>188</v>
      </c>
      <c r="F17505" s="547">
        <v>280.32999999999998</v>
      </c>
    </row>
    <row r="17506" s="489" customFormat="1">
      <c r="B17506" s="546" t="s">
        <v>29868</v>
      </c>
      <c r="C17506" s="548" t="s">
        <v>3660</v>
      </c>
      <c r="D17506" s="541" t="s">
        <v>29869</v>
      </c>
      <c r="E17506" s="549" t="s">
        <v>188</v>
      </c>
      <c r="F17506" s="547">
        <v>35.899999999999999</v>
      </c>
    </row>
    <row r="17507" s="489" customFormat="1">
      <c r="B17507" s="546" t="s">
        <v>29870</v>
      </c>
      <c r="C17507" s="548" t="s">
        <v>3660</v>
      </c>
      <c r="D17507" s="541" t="s">
        <v>29871</v>
      </c>
      <c r="E17507" s="549" t="s">
        <v>193</v>
      </c>
      <c r="F17507" s="547">
        <v>3.46</v>
      </c>
    </row>
    <row r="17508" s="489" customFormat="1">
      <c r="B17508" s="546" t="s">
        <v>29872</v>
      </c>
      <c r="C17508" s="548" t="s">
        <v>3660</v>
      </c>
      <c r="D17508" s="541" t="s">
        <v>29873</v>
      </c>
      <c r="E17508" s="549" t="s">
        <v>188</v>
      </c>
      <c r="F17508" s="547">
        <v>0.46000000000000002</v>
      </c>
    </row>
    <row r="17509" s="489" customFormat="1">
      <c r="B17509" s="546" t="s">
        <v>29874</v>
      </c>
      <c r="C17509" s="548" t="s">
        <v>3660</v>
      </c>
      <c r="D17509" s="541" t="s">
        <v>1943</v>
      </c>
      <c r="E17509" s="549" t="s">
        <v>188</v>
      </c>
      <c r="F17509" s="547">
        <v>0.72999999999999998</v>
      </c>
    </row>
    <row r="17510" s="489" customFormat="1">
      <c r="B17510" s="546" t="s">
        <v>29875</v>
      </c>
      <c r="C17510" s="548" t="s">
        <v>3660</v>
      </c>
      <c r="D17510" s="541" t="s">
        <v>29876</v>
      </c>
      <c r="E17510" s="549" t="s">
        <v>188</v>
      </c>
      <c r="F17510" s="547">
        <v>1.05</v>
      </c>
    </row>
    <row r="17511" s="489" customFormat="1">
      <c r="B17511" s="546" t="s">
        <v>29877</v>
      </c>
      <c r="C17511" s="548" t="s">
        <v>3660</v>
      </c>
      <c r="D17511" s="541" t="s">
        <v>29878</v>
      </c>
      <c r="E17511" s="549" t="s">
        <v>188</v>
      </c>
      <c r="F17511" s="547">
        <v>0.17000000000000001</v>
      </c>
    </row>
    <row r="17512" s="489" customFormat="1">
      <c r="B17512" s="546" t="s">
        <v>29879</v>
      </c>
      <c r="C17512" s="548" t="s">
        <v>3660</v>
      </c>
      <c r="D17512" s="541" t="s">
        <v>29880</v>
      </c>
      <c r="E17512" s="549" t="s">
        <v>186</v>
      </c>
      <c r="F17512" s="547">
        <v>52.899999999999999</v>
      </c>
    </row>
    <row r="17513" s="489" customFormat="1">
      <c r="B17513" s="546" t="s">
        <v>29881</v>
      </c>
      <c r="C17513" s="548" t="s">
        <v>3660</v>
      </c>
      <c r="D17513" s="541" t="s">
        <v>29882</v>
      </c>
      <c r="E17513" s="549" t="s">
        <v>12625</v>
      </c>
      <c r="F17513" s="547">
        <v>111.55</v>
      </c>
    </row>
    <row r="17514" s="489" customFormat="1">
      <c r="B17514" s="546" t="s">
        <v>29883</v>
      </c>
      <c r="C17514" s="548" t="s">
        <v>3660</v>
      </c>
      <c r="D17514" s="541" t="s">
        <v>29884</v>
      </c>
      <c r="E17514" s="549" t="s">
        <v>12625</v>
      </c>
      <c r="F17514" s="547">
        <v>67.030000000000001</v>
      </c>
    </row>
    <row r="17515" s="489" customFormat="1">
      <c r="B17515" s="546" t="s">
        <v>29885</v>
      </c>
      <c r="C17515" s="548" t="s">
        <v>3660</v>
      </c>
      <c r="D17515" s="541" t="s">
        <v>29886</v>
      </c>
      <c r="E17515" s="549" t="s">
        <v>143</v>
      </c>
      <c r="F17515" s="547">
        <v>120</v>
      </c>
    </row>
    <row r="17516" s="489" customFormat="1">
      <c r="B17516" s="546" t="s">
        <v>29887</v>
      </c>
      <c r="C17516" s="548" t="s">
        <v>3660</v>
      </c>
      <c r="D17516" s="541" t="s">
        <v>29888</v>
      </c>
      <c r="E17516" s="549" t="s">
        <v>143</v>
      </c>
      <c r="F17516" s="547">
        <v>89.120000000000005</v>
      </c>
    </row>
    <row r="17517" s="489" customFormat="1">
      <c r="B17517" s="546" t="s">
        <v>29889</v>
      </c>
      <c r="C17517" s="548" t="s">
        <v>3660</v>
      </c>
      <c r="D17517" s="541" t="s">
        <v>29890</v>
      </c>
      <c r="E17517" s="549" t="s">
        <v>143</v>
      </c>
      <c r="F17517" s="547">
        <v>72</v>
      </c>
    </row>
    <row r="17518" s="489" customFormat="1">
      <c r="B17518" s="546" t="s">
        <v>29891</v>
      </c>
      <c r="C17518" s="548" t="s">
        <v>3660</v>
      </c>
      <c r="D17518" s="541" t="s">
        <v>29892</v>
      </c>
      <c r="E17518" s="549" t="s">
        <v>186</v>
      </c>
      <c r="F17518" s="547">
        <v>63.969999999999999</v>
      </c>
    </row>
    <row r="17519" s="489" customFormat="1">
      <c r="B17519" s="546" t="s">
        <v>29893</v>
      </c>
      <c r="C17519" s="548" t="s">
        <v>3660</v>
      </c>
      <c r="D17519" s="541" t="s">
        <v>29894</v>
      </c>
      <c r="E17519" s="549" t="s">
        <v>186</v>
      </c>
      <c r="F17519" s="547">
        <v>184.69999999999999</v>
      </c>
    </row>
    <row r="17520" s="489" customFormat="1">
      <c r="B17520" s="546" t="s">
        <v>29895</v>
      </c>
      <c r="C17520" s="548" t="s">
        <v>3660</v>
      </c>
      <c r="D17520" s="541" t="s">
        <v>29896</v>
      </c>
      <c r="E17520" s="549" t="s">
        <v>186</v>
      </c>
      <c r="F17520" s="547">
        <v>8.0600000000000005</v>
      </c>
    </row>
    <row r="17521" s="489" customFormat="1">
      <c r="B17521" s="546" t="s">
        <v>29897</v>
      </c>
      <c r="C17521" s="548" t="s">
        <v>3660</v>
      </c>
      <c r="D17521" s="541" t="s">
        <v>1294</v>
      </c>
      <c r="E17521" s="549" t="s">
        <v>187</v>
      </c>
      <c r="F17521" s="547">
        <v>3.9900000000000002</v>
      </c>
    </row>
    <row r="17522" s="489" customFormat="1">
      <c r="B17522" s="546" t="s">
        <v>29898</v>
      </c>
      <c r="C17522" s="548" t="s">
        <v>3660</v>
      </c>
      <c r="D17522" s="541" t="s">
        <v>1375</v>
      </c>
      <c r="E17522" s="549" t="s">
        <v>187</v>
      </c>
      <c r="F17522" s="547">
        <v>5.6900000000000004</v>
      </c>
    </row>
    <row r="17523" s="489" customFormat="1">
      <c r="B17523" s="546" t="s">
        <v>29899</v>
      </c>
      <c r="C17523" s="548" t="s">
        <v>3660</v>
      </c>
      <c r="D17523" s="541" t="s">
        <v>29900</v>
      </c>
      <c r="E17523" s="549" t="s">
        <v>187</v>
      </c>
      <c r="F17523" s="547">
        <v>5.7000000000000002</v>
      </c>
    </row>
    <row r="17524" s="489" customFormat="1">
      <c r="B17524" s="546" t="s">
        <v>29901</v>
      </c>
      <c r="C17524" s="548" t="s">
        <v>3660</v>
      </c>
      <c r="D17524" s="541" t="s">
        <v>29902</v>
      </c>
      <c r="E17524" s="549" t="s">
        <v>751</v>
      </c>
      <c r="F17524" s="547">
        <v>4452.9899999999998</v>
      </c>
    </row>
    <row r="17525" s="489" customFormat="1">
      <c r="B17525" s="546" t="s">
        <v>29903</v>
      </c>
      <c r="C17525" s="548" t="s">
        <v>3660</v>
      </c>
      <c r="D17525" s="541" t="s">
        <v>29904</v>
      </c>
      <c r="E17525" s="549" t="s">
        <v>751</v>
      </c>
      <c r="F17525" s="547">
        <v>2949.1999999999998</v>
      </c>
    </row>
    <row r="17526" s="489" customFormat="1">
      <c r="B17526" s="546" t="s">
        <v>29905</v>
      </c>
      <c r="C17526" s="548" t="s">
        <v>3660</v>
      </c>
      <c r="D17526" s="541" t="s">
        <v>29906</v>
      </c>
      <c r="E17526" s="549" t="s">
        <v>751</v>
      </c>
      <c r="F17526" s="547">
        <v>3339.3400000000001</v>
      </c>
    </row>
    <row r="17527" s="489" customFormat="1">
      <c r="B17527" s="546" t="s">
        <v>29907</v>
      </c>
      <c r="C17527" s="548" t="s">
        <v>3660</v>
      </c>
      <c r="D17527" s="541" t="s">
        <v>29908</v>
      </c>
      <c r="E17527" s="549" t="s">
        <v>751</v>
      </c>
      <c r="F17527" s="547">
        <v>3245.3000000000002</v>
      </c>
    </row>
    <row r="17528" s="489" customFormat="1">
      <c r="B17528" s="546" t="s">
        <v>29909</v>
      </c>
      <c r="C17528" s="548" t="s">
        <v>3660</v>
      </c>
      <c r="D17528" s="541" t="s">
        <v>29910</v>
      </c>
      <c r="E17528" s="549" t="s">
        <v>751</v>
      </c>
      <c r="F17528" s="547">
        <v>3871.0999999999999</v>
      </c>
    </row>
    <row r="17529" s="489" customFormat="1">
      <c r="B17529" s="546" t="s">
        <v>29911</v>
      </c>
      <c r="C17529" s="548" t="s">
        <v>3660</v>
      </c>
      <c r="D17529" s="541" t="s">
        <v>29912</v>
      </c>
      <c r="E17529" s="549" t="s">
        <v>751</v>
      </c>
      <c r="F17529" s="547">
        <v>647.83000000000004</v>
      </c>
    </row>
    <row r="17530" s="489" customFormat="1">
      <c r="B17530" s="546" t="s">
        <v>29913</v>
      </c>
      <c r="C17530" s="548" t="s">
        <v>3660</v>
      </c>
      <c r="D17530" s="541" t="s">
        <v>29914</v>
      </c>
      <c r="E17530" s="549" t="s">
        <v>751</v>
      </c>
      <c r="F17530" s="547">
        <v>676.49000000000001</v>
      </c>
    </row>
    <row r="17531" s="489" customFormat="1">
      <c r="B17531" s="546" t="s">
        <v>29915</v>
      </c>
      <c r="C17531" s="548" t="s">
        <v>3660</v>
      </c>
      <c r="D17531" s="541" t="s">
        <v>29916</v>
      </c>
      <c r="E17531" s="549" t="s">
        <v>751</v>
      </c>
      <c r="F17531" s="547">
        <v>682.63</v>
      </c>
    </row>
    <row r="17532" s="489" customFormat="1">
      <c r="B17532" s="546" t="s">
        <v>29917</v>
      </c>
      <c r="C17532" s="548" t="s">
        <v>3660</v>
      </c>
      <c r="D17532" s="541" t="s">
        <v>29918</v>
      </c>
      <c r="E17532" s="549" t="s">
        <v>751</v>
      </c>
      <c r="F17532" s="547">
        <v>616.98000000000002</v>
      </c>
    </row>
    <row r="17533" s="489" customFormat="1">
      <c r="B17533" s="546" t="s">
        <v>29919</v>
      </c>
      <c r="C17533" s="548" t="s">
        <v>3660</v>
      </c>
      <c r="D17533" s="541" t="s">
        <v>29920</v>
      </c>
      <c r="E17533" s="549" t="s">
        <v>751</v>
      </c>
      <c r="F17533" s="547">
        <v>867.24000000000001</v>
      </c>
    </row>
    <row r="17534" s="489" customFormat="1">
      <c r="B17534" s="546" t="s">
        <v>29921</v>
      </c>
      <c r="C17534" s="548" t="s">
        <v>3660</v>
      </c>
      <c r="D17534" s="541" t="s">
        <v>29922</v>
      </c>
      <c r="E17534" s="549" t="s">
        <v>24841</v>
      </c>
      <c r="F17534" s="547">
        <v>850</v>
      </c>
    </row>
    <row r="17535" s="489" customFormat="1">
      <c r="B17535" s="546" t="s">
        <v>29923</v>
      </c>
      <c r="C17535" s="548" t="s">
        <v>3660</v>
      </c>
      <c r="D17535" s="541" t="s">
        <v>29924</v>
      </c>
      <c r="E17535" s="549" t="s">
        <v>24841</v>
      </c>
      <c r="F17535" s="547">
        <v>1500</v>
      </c>
    </row>
    <row r="17536" s="489" customFormat="1">
      <c r="B17536" s="546" t="s">
        <v>29925</v>
      </c>
      <c r="C17536" s="548" t="s">
        <v>3660</v>
      </c>
      <c r="D17536" s="541" t="s">
        <v>29926</v>
      </c>
      <c r="E17536" s="549" t="s">
        <v>12625</v>
      </c>
      <c r="F17536" s="547">
        <v>30.899999999999999</v>
      </c>
    </row>
    <row r="17537" s="489" customFormat="1">
      <c r="B17537" s="546" t="s">
        <v>29927</v>
      </c>
      <c r="C17537" s="548" t="s">
        <v>3660</v>
      </c>
      <c r="D17537" s="541" t="s">
        <v>29928</v>
      </c>
      <c r="E17537" s="549" t="s">
        <v>143</v>
      </c>
      <c r="F17537" s="547">
        <v>4.1600000000000001</v>
      </c>
    </row>
    <row r="17538" s="489" customFormat="1">
      <c r="B17538" s="546" t="s">
        <v>29929</v>
      </c>
      <c r="C17538" s="548" t="s">
        <v>3660</v>
      </c>
      <c r="D17538" s="541" t="s">
        <v>29930</v>
      </c>
      <c r="E17538" s="549" t="s">
        <v>143</v>
      </c>
      <c r="F17538" s="547">
        <v>7.6699999999999999</v>
      </c>
    </row>
    <row r="17539" s="489" customFormat="1">
      <c r="B17539" s="546" t="s">
        <v>29931</v>
      </c>
      <c r="C17539" s="548" t="s">
        <v>3660</v>
      </c>
      <c r="D17539" s="541" t="s">
        <v>29932</v>
      </c>
      <c r="E17539" s="549" t="s">
        <v>12625</v>
      </c>
      <c r="F17539" s="547">
        <v>65.269999999999996</v>
      </c>
    </row>
    <row r="17540" s="489" customFormat="1">
      <c r="B17540" s="546" t="s">
        <v>29933</v>
      </c>
      <c r="C17540" s="548" t="s">
        <v>3660</v>
      </c>
      <c r="D17540" s="541" t="s">
        <v>29934</v>
      </c>
      <c r="E17540" s="549" t="s">
        <v>12625</v>
      </c>
      <c r="F17540" s="547">
        <v>66.5</v>
      </c>
    </row>
    <row r="17541" s="489" customFormat="1">
      <c r="B17541" s="546" t="s">
        <v>29935</v>
      </c>
      <c r="C17541" s="548" t="s">
        <v>3660</v>
      </c>
      <c r="D17541" s="541" t="s">
        <v>29936</v>
      </c>
      <c r="E17541" s="549" t="s">
        <v>143</v>
      </c>
      <c r="F17541" s="547">
        <v>19.579999999999998</v>
      </c>
    </row>
    <row r="17542" s="489" customFormat="1">
      <c r="B17542" s="546" t="s">
        <v>29937</v>
      </c>
      <c r="C17542" s="548" t="s">
        <v>3660</v>
      </c>
      <c r="D17542" s="541" t="s">
        <v>29938</v>
      </c>
      <c r="E17542" s="549" t="s">
        <v>12626</v>
      </c>
      <c r="F17542" s="547">
        <v>5500</v>
      </c>
    </row>
    <row r="17543" s="489" customFormat="1">
      <c r="B17543" s="546" t="s">
        <v>29939</v>
      </c>
      <c r="C17543" s="548" t="s">
        <v>3660</v>
      </c>
      <c r="D17543" s="541" t="s">
        <v>29940</v>
      </c>
      <c r="E17543" s="549" t="s">
        <v>143</v>
      </c>
      <c r="F17543" s="547">
        <v>35.799999999999997</v>
      </c>
    </row>
    <row r="17544" s="489" customFormat="1">
      <c r="B17544" s="546" t="s">
        <v>29941</v>
      </c>
      <c r="C17544" s="548" t="s">
        <v>3660</v>
      </c>
      <c r="D17544" s="541" t="s">
        <v>29942</v>
      </c>
      <c r="E17544" s="549" t="s">
        <v>143</v>
      </c>
      <c r="F17544" s="547">
        <v>27.5</v>
      </c>
    </row>
    <row r="17545" s="489" customFormat="1">
      <c r="B17545" s="546" t="s">
        <v>29943</v>
      </c>
      <c r="C17545" s="548" t="s">
        <v>3660</v>
      </c>
      <c r="D17545" s="541" t="s">
        <v>29944</v>
      </c>
      <c r="E17545" s="549" t="s">
        <v>143</v>
      </c>
      <c r="F17545" s="547">
        <v>13.67</v>
      </c>
    </row>
    <row r="17546" s="489" customFormat="1">
      <c r="B17546" s="546" t="s">
        <v>29945</v>
      </c>
      <c r="C17546" s="548" t="s">
        <v>3660</v>
      </c>
      <c r="D17546" s="541" t="s">
        <v>29946</v>
      </c>
      <c r="E17546" s="549" t="s">
        <v>143</v>
      </c>
      <c r="F17546" s="547">
        <v>11.5</v>
      </c>
    </row>
    <row r="17547" s="489" customFormat="1">
      <c r="B17547" s="546" t="s">
        <v>29947</v>
      </c>
      <c r="C17547" s="548" t="s">
        <v>3660</v>
      </c>
      <c r="D17547" s="541" t="s">
        <v>29948</v>
      </c>
      <c r="E17547" s="549" t="s">
        <v>143</v>
      </c>
      <c r="F17547" s="547">
        <v>4.0300000000000002</v>
      </c>
    </row>
    <row r="17548" s="489" customFormat="1">
      <c r="B17548" s="546" t="s">
        <v>29949</v>
      </c>
      <c r="C17548" s="548" t="s">
        <v>3660</v>
      </c>
      <c r="D17548" s="541" t="s">
        <v>29950</v>
      </c>
      <c r="E17548" s="549" t="s">
        <v>143</v>
      </c>
      <c r="F17548" s="547">
        <v>4.7000000000000002</v>
      </c>
    </row>
    <row r="17549" s="489" customFormat="1">
      <c r="B17549" s="546" t="s">
        <v>29951</v>
      </c>
      <c r="C17549" s="548" t="s">
        <v>3660</v>
      </c>
      <c r="D17549" s="541" t="s">
        <v>29952</v>
      </c>
      <c r="E17549" s="549" t="s">
        <v>143</v>
      </c>
      <c r="F17549" s="547">
        <v>6.25</v>
      </c>
    </row>
    <row r="17550" s="489" customFormat="1">
      <c r="B17550" s="546" t="s">
        <v>29953</v>
      </c>
      <c r="C17550" s="548" t="s">
        <v>3660</v>
      </c>
      <c r="D17550" s="541" t="s">
        <v>29954</v>
      </c>
      <c r="E17550" s="549" t="s">
        <v>143</v>
      </c>
      <c r="F17550" s="547">
        <v>4.5899999999999999</v>
      </c>
    </row>
    <row r="17551" s="489" customFormat="1">
      <c r="B17551" s="546" t="s">
        <v>29955</v>
      </c>
      <c r="C17551" s="548" t="s">
        <v>3660</v>
      </c>
      <c r="D17551" s="541" t="s">
        <v>29956</v>
      </c>
      <c r="E17551" s="549" t="s">
        <v>12625</v>
      </c>
      <c r="F17551" s="547">
        <v>21.899999999999999</v>
      </c>
    </row>
    <row r="17552" s="489" customFormat="1">
      <c r="B17552" s="546" t="s">
        <v>29957</v>
      </c>
      <c r="C17552" s="548" t="s">
        <v>3660</v>
      </c>
      <c r="D17552" s="541" t="s">
        <v>29958</v>
      </c>
      <c r="E17552" s="549" t="s">
        <v>12625</v>
      </c>
      <c r="F17552" s="547">
        <v>32.850000000000001</v>
      </c>
    </row>
    <row r="17553" s="489" customFormat="1">
      <c r="B17553" s="546" t="s">
        <v>29959</v>
      </c>
      <c r="C17553" s="548" t="s">
        <v>3660</v>
      </c>
      <c r="D17553" s="541" t="s">
        <v>29960</v>
      </c>
      <c r="E17553" s="549" t="s">
        <v>12625</v>
      </c>
      <c r="F17553" s="547">
        <v>59.909999999999997</v>
      </c>
    </row>
    <row r="17554" s="489" customFormat="1">
      <c r="B17554" s="546" t="s">
        <v>29961</v>
      </c>
      <c r="C17554" s="548" t="s">
        <v>3660</v>
      </c>
      <c r="D17554" s="541" t="s">
        <v>29962</v>
      </c>
      <c r="E17554" s="549" t="s">
        <v>12625</v>
      </c>
      <c r="F17554" s="547">
        <v>59.909999999999997</v>
      </c>
    </row>
    <row r="17555" s="489" customFormat="1">
      <c r="B17555" s="546" t="s">
        <v>29963</v>
      </c>
      <c r="C17555" s="548" t="s">
        <v>3660</v>
      </c>
      <c r="D17555" s="541" t="s">
        <v>29964</v>
      </c>
      <c r="E17555" s="549" t="s">
        <v>12625</v>
      </c>
      <c r="F17555" s="547">
        <v>35.399999999999999</v>
      </c>
    </row>
    <row r="17556" s="489" customFormat="1">
      <c r="B17556" s="546" t="s">
        <v>29965</v>
      </c>
      <c r="C17556" s="548" t="s">
        <v>3660</v>
      </c>
      <c r="D17556" s="541" t="s">
        <v>29966</v>
      </c>
      <c r="E17556" s="549" t="s">
        <v>12625</v>
      </c>
      <c r="F17556" s="547">
        <v>52.060000000000002</v>
      </c>
    </row>
    <row r="17557" s="489" customFormat="1">
      <c r="B17557" s="546" t="s">
        <v>29967</v>
      </c>
      <c r="C17557" s="548" t="s">
        <v>3660</v>
      </c>
      <c r="D17557" s="541" t="s">
        <v>29968</v>
      </c>
      <c r="E17557" s="549" t="s">
        <v>143</v>
      </c>
      <c r="F17557" s="547">
        <v>15.48</v>
      </c>
    </row>
    <row r="17558" s="489" customFormat="1">
      <c r="B17558" s="546" t="s">
        <v>29969</v>
      </c>
      <c r="C17558" s="548" t="s">
        <v>3660</v>
      </c>
      <c r="D17558" s="541" t="s">
        <v>29970</v>
      </c>
      <c r="E17558" s="549" t="s">
        <v>143</v>
      </c>
      <c r="F17558" s="547">
        <v>28.149999999999999</v>
      </c>
    </row>
    <row r="17559" s="489" customFormat="1">
      <c r="B17559" s="546" t="s">
        <v>29971</v>
      </c>
      <c r="C17559" s="548" t="s">
        <v>3660</v>
      </c>
      <c r="D17559" s="541" t="s">
        <v>29972</v>
      </c>
      <c r="E17559" s="549" t="s">
        <v>12625</v>
      </c>
      <c r="F17559" s="547">
        <v>109.90000000000001</v>
      </c>
    </row>
    <row r="17560" s="489" customFormat="1">
      <c r="B17560" s="546" t="s">
        <v>29973</v>
      </c>
      <c r="C17560" s="548" t="s">
        <v>3660</v>
      </c>
      <c r="D17560" s="541" t="s">
        <v>29974</v>
      </c>
      <c r="E17560" s="549" t="s">
        <v>12625</v>
      </c>
      <c r="F17560" s="547">
        <v>34.899999999999999</v>
      </c>
    </row>
    <row r="17561" s="489" customFormat="1">
      <c r="B17561" s="546" t="s">
        <v>29975</v>
      </c>
      <c r="C17561" s="548" t="s">
        <v>3660</v>
      </c>
      <c r="D17561" s="541" t="s">
        <v>29976</v>
      </c>
      <c r="E17561" s="549" t="s">
        <v>188</v>
      </c>
      <c r="F17561" s="547">
        <v>258.49000000000001</v>
      </c>
    </row>
    <row r="17562" s="489" customFormat="1">
      <c r="B17562" s="546" t="s">
        <v>29977</v>
      </c>
      <c r="C17562" s="548" t="s">
        <v>3660</v>
      </c>
      <c r="D17562" s="541" t="s">
        <v>29978</v>
      </c>
      <c r="E17562" s="549" t="s">
        <v>143</v>
      </c>
      <c r="F17562" s="547">
        <v>2.8100000000000001</v>
      </c>
    </row>
    <row r="17563" s="489" customFormat="1">
      <c r="B17563" s="546" t="s">
        <v>29979</v>
      </c>
      <c r="C17563" s="548" t="s">
        <v>3660</v>
      </c>
      <c r="D17563" s="541" t="s">
        <v>29980</v>
      </c>
      <c r="E17563" s="549" t="s">
        <v>143</v>
      </c>
      <c r="F17563" s="547">
        <v>3.8100000000000001</v>
      </c>
    </row>
    <row r="17564" s="489" customFormat="1">
      <c r="B17564" s="546" t="s">
        <v>29981</v>
      </c>
      <c r="C17564" s="548" t="s">
        <v>3660</v>
      </c>
      <c r="D17564" s="541" t="s">
        <v>29982</v>
      </c>
      <c r="E17564" s="549" t="s">
        <v>143</v>
      </c>
      <c r="F17564" s="547">
        <v>7.8099999999999996</v>
      </c>
    </row>
    <row r="17565" s="489" customFormat="1">
      <c r="B17565" s="546" t="s">
        <v>29983</v>
      </c>
      <c r="C17565" s="548" t="s">
        <v>3660</v>
      </c>
      <c r="D17565" s="541" t="s">
        <v>29984</v>
      </c>
      <c r="E17565" s="549" t="s">
        <v>143</v>
      </c>
      <c r="F17565" s="547">
        <v>8.7100000000000009</v>
      </c>
    </row>
    <row r="17566" s="489" customFormat="1">
      <c r="B17566" s="546" t="s">
        <v>29985</v>
      </c>
      <c r="C17566" s="548" t="s">
        <v>3660</v>
      </c>
      <c r="D17566" s="541" t="s">
        <v>29986</v>
      </c>
      <c r="E17566" s="549" t="s">
        <v>143</v>
      </c>
      <c r="F17566" s="547">
        <v>12.460000000000001</v>
      </c>
    </row>
    <row r="17567" s="489" customFormat="1">
      <c r="B17567" s="546" t="s">
        <v>29987</v>
      </c>
      <c r="C17567" s="548" t="s">
        <v>3660</v>
      </c>
      <c r="D17567" s="541" t="s">
        <v>29988</v>
      </c>
      <c r="E17567" s="549" t="s">
        <v>143</v>
      </c>
      <c r="F17567" s="547">
        <v>15.66</v>
      </c>
    </row>
    <row r="17568" s="489" customFormat="1">
      <c r="B17568" s="546" t="s">
        <v>29989</v>
      </c>
      <c r="C17568" s="548" t="s">
        <v>3660</v>
      </c>
      <c r="D17568" s="541" t="s">
        <v>29990</v>
      </c>
      <c r="E17568" s="549" t="s">
        <v>143</v>
      </c>
      <c r="F17568" s="547">
        <v>27.559999999999999</v>
      </c>
    </row>
    <row r="17569" s="489" customFormat="1">
      <c r="B17569" s="546" t="s">
        <v>29991</v>
      </c>
      <c r="C17569" s="548" t="s">
        <v>3660</v>
      </c>
      <c r="D17569" s="541" t="s">
        <v>29992</v>
      </c>
      <c r="E17569" s="549" t="s">
        <v>143</v>
      </c>
      <c r="F17569" s="547">
        <v>35.759999999999998</v>
      </c>
    </row>
    <row r="17570" s="489" customFormat="1">
      <c r="B17570" s="546" t="s">
        <v>29993</v>
      </c>
      <c r="C17570" s="548" t="s">
        <v>3660</v>
      </c>
      <c r="D17570" s="541" t="s">
        <v>29994</v>
      </c>
      <c r="E17570" s="549" t="s">
        <v>143</v>
      </c>
      <c r="F17570" s="547">
        <v>84</v>
      </c>
    </row>
    <row r="17571" s="489" customFormat="1">
      <c r="B17571" s="546" t="s">
        <v>29995</v>
      </c>
      <c r="C17571" s="548" t="s">
        <v>3660</v>
      </c>
      <c r="D17571" s="541" t="s">
        <v>29996</v>
      </c>
      <c r="E17571" s="549" t="s">
        <v>143</v>
      </c>
      <c r="F17571" s="547">
        <v>17.359999999999999</v>
      </c>
    </row>
    <row r="17572" s="489" customFormat="1">
      <c r="B17572" s="546" t="s">
        <v>29997</v>
      </c>
      <c r="C17572" s="548" t="s">
        <v>3660</v>
      </c>
      <c r="D17572" s="541" t="s">
        <v>29998</v>
      </c>
      <c r="E17572" s="549" t="s">
        <v>143</v>
      </c>
      <c r="F17572" s="547">
        <v>22.399999999999999</v>
      </c>
    </row>
    <row r="17573" s="489" customFormat="1">
      <c r="B17573" s="546" t="s">
        <v>29999</v>
      </c>
      <c r="C17573" s="548" t="s">
        <v>3660</v>
      </c>
      <c r="D17573" s="541" t="s">
        <v>30000</v>
      </c>
      <c r="E17573" s="549" t="s">
        <v>143</v>
      </c>
      <c r="F17573" s="547">
        <v>29.98</v>
      </c>
    </row>
    <row r="17574" s="489" customFormat="1">
      <c r="B17574" s="546" t="s">
        <v>30001</v>
      </c>
      <c r="C17574" s="548" t="s">
        <v>3660</v>
      </c>
      <c r="D17574" s="541" t="s">
        <v>30002</v>
      </c>
      <c r="E17574" s="549" t="s">
        <v>143</v>
      </c>
      <c r="F17574" s="547">
        <v>40.350000000000001</v>
      </c>
    </row>
    <row r="17575" s="489" customFormat="1">
      <c r="B17575" s="546" t="s">
        <v>30003</v>
      </c>
      <c r="C17575" s="548" t="s">
        <v>3660</v>
      </c>
      <c r="D17575" s="541" t="s">
        <v>30004</v>
      </c>
      <c r="E17575" s="549" t="s">
        <v>143</v>
      </c>
      <c r="F17575" s="547">
        <v>47.840000000000003</v>
      </c>
    </row>
    <row r="17576" s="489" customFormat="1">
      <c r="B17576" s="546" t="s">
        <v>30005</v>
      </c>
      <c r="C17576" s="548" t="s">
        <v>3660</v>
      </c>
      <c r="D17576" s="541" t="s">
        <v>30006</v>
      </c>
      <c r="E17576" s="549" t="s">
        <v>143</v>
      </c>
      <c r="F17576" s="547">
        <v>63.280000000000001</v>
      </c>
    </row>
    <row r="17577" s="489" customFormat="1">
      <c r="B17577" s="546" t="s">
        <v>30007</v>
      </c>
      <c r="C17577" s="548" t="s">
        <v>3660</v>
      </c>
      <c r="D17577" s="541" t="s">
        <v>30008</v>
      </c>
      <c r="E17577" s="549" t="s">
        <v>143</v>
      </c>
      <c r="F17577" s="547">
        <v>90.109999999999999</v>
      </c>
    </row>
    <row r="17578" s="489" customFormat="1">
      <c r="B17578" s="546" t="s">
        <v>30009</v>
      </c>
      <c r="C17578" s="548" t="s">
        <v>3660</v>
      </c>
      <c r="D17578" s="541" t="s">
        <v>30010</v>
      </c>
      <c r="E17578" s="549" t="s">
        <v>143</v>
      </c>
      <c r="F17578" s="547">
        <v>108.90000000000001</v>
      </c>
    </row>
    <row r="17579" s="489" customFormat="1">
      <c r="B17579" s="546" t="s">
        <v>30011</v>
      </c>
      <c r="C17579" s="548" t="s">
        <v>3660</v>
      </c>
      <c r="D17579" s="541" t="s">
        <v>30012</v>
      </c>
      <c r="E17579" s="549" t="s">
        <v>143</v>
      </c>
      <c r="F17579" s="547">
        <v>145.84</v>
      </c>
    </row>
    <row r="17580" s="489" customFormat="1">
      <c r="B17580" s="546" t="s">
        <v>30013</v>
      </c>
      <c r="C17580" s="548" t="s">
        <v>3660</v>
      </c>
      <c r="D17580" s="541" t="s">
        <v>30014</v>
      </c>
      <c r="E17580" s="549" t="s">
        <v>143</v>
      </c>
      <c r="F17580" s="547">
        <v>52.490000000000002</v>
      </c>
    </row>
    <row r="17581" s="489" customFormat="1">
      <c r="B17581" s="546" t="s">
        <v>30015</v>
      </c>
      <c r="C17581" s="548" t="s">
        <v>3660</v>
      </c>
      <c r="D17581" s="541" t="s">
        <v>30016</v>
      </c>
      <c r="E17581" s="549" t="s">
        <v>143</v>
      </c>
      <c r="F17581" s="547">
        <v>55.039999999999999</v>
      </c>
    </row>
    <row r="17582" s="489" customFormat="1">
      <c r="B17582" s="546" t="s">
        <v>30017</v>
      </c>
      <c r="C17582" s="548" t="s">
        <v>3660</v>
      </c>
      <c r="D17582" s="541" t="s">
        <v>30018</v>
      </c>
      <c r="E17582" s="549" t="s">
        <v>188</v>
      </c>
      <c r="F17582" s="547">
        <v>281.23000000000002</v>
      </c>
    </row>
    <row r="17583" s="489" customFormat="1">
      <c r="B17583" s="546" t="s">
        <v>30019</v>
      </c>
      <c r="C17583" s="548" t="s">
        <v>3660</v>
      </c>
      <c r="D17583" s="541" t="s">
        <v>30020</v>
      </c>
      <c r="E17583" s="549" t="s">
        <v>188</v>
      </c>
      <c r="F17583" s="547">
        <v>13</v>
      </c>
    </row>
    <row r="17584" s="489" customFormat="1">
      <c r="B17584" s="546" t="s">
        <v>30021</v>
      </c>
      <c r="C17584" s="548" t="s">
        <v>3660</v>
      </c>
      <c r="D17584" s="541" t="s">
        <v>30022</v>
      </c>
      <c r="E17584" s="549" t="s">
        <v>188</v>
      </c>
      <c r="F17584" s="547">
        <v>11.1</v>
      </c>
    </row>
    <row r="17585" s="489" customFormat="1">
      <c r="B17585" s="546" t="s">
        <v>30023</v>
      </c>
      <c r="C17585" s="548" t="s">
        <v>3660</v>
      </c>
      <c r="D17585" s="541" t="s">
        <v>30024</v>
      </c>
      <c r="E17585" s="549" t="s">
        <v>188</v>
      </c>
      <c r="F17585" s="547">
        <v>22.960000000000001</v>
      </c>
    </row>
    <row r="17586" s="489" customFormat="1">
      <c r="B17586" s="546" t="s">
        <v>30025</v>
      </c>
      <c r="C17586" s="548" t="s">
        <v>3660</v>
      </c>
      <c r="D17586" s="541" t="s">
        <v>30026</v>
      </c>
      <c r="E17586" s="549" t="s">
        <v>188</v>
      </c>
      <c r="F17586" s="547">
        <v>37.909999999999997</v>
      </c>
    </row>
    <row r="17587" s="489" customFormat="1">
      <c r="B17587" s="546" t="s">
        <v>30027</v>
      </c>
      <c r="C17587" s="548" t="s">
        <v>3660</v>
      </c>
      <c r="D17587" s="541" t="s">
        <v>30028</v>
      </c>
      <c r="E17587" s="549" t="s">
        <v>188</v>
      </c>
      <c r="F17587" s="547">
        <v>31.489999999999998</v>
      </c>
    </row>
    <row r="17588" s="489" customFormat="1">
      <c r="B17588" s="546" t="s">
        <v>30029</v>
      </c>
      <c r="C17588" s="548" t="s">
        <v>3660</v>
      </c>
      <c r="D17588" s="541" t="s">
        <v>30030</v>
      </c>
      <c r="E17588" s="549" t="s">
        <v>188</v>
      </c>
      <c r="F17588" s="547">
        <v>75.900000000000006</v>
      </c>
    </row>
    <row r="17589" s="489" customFormat="1">
      <c r="B17589" s="546" t="s">
        <v>30031</v>
      </c>
      <c r="C17589" s="548" t="s">
        <v>3660</v>
      </c>
      <c r="D17589" s="541" t="s">
        <v>30032</v>
      </c>
      <c r="E17589" s="549" t="s">
        <v>143</v>
      </c>
      <c r="F17589" s="547">
        <v>32.469999999999999</v>
      </c>
    </row>
    <row r="17590" s="489" customFormat="1">
      <c r="B17590" s="546" t="s">
        <v>30033</v>
      </c>
      <c r="C17590" s="548" t="s">
        <v>3660</v>
      </c>
      <c r="D17590" s="541" t="s">
        <v>30034</v>
      </c>
      <c r="E17590" s="549" t="s">
        <v>143</v>
      </c>
      <c r="F17590" s="547">
        <v>53.469999999999999</v>
      </c>
    </row>
    <row r="17591" s="489" customFormat="1">
      <c r="B17591" s="546" t="s">
        <v>30035</v>
      </c>
      <c r="C17591" s="548" t="s">
        <v>3660</v>
      </c>
      <c r="D17591" s="541" t="s">
        <v>30036</v>
      </c>
      <c r="E17591" s="549" t="s">
        <v>143</v>
      </c>
      <c r="F17591" s="547">
        <v>66.540000000000006</v>
      </c>
    </row>
    <row r="17592" s="489" customFormat="1">
      <c r="B17592" s="546" t="s">
        <v>30037</v>
      </c>
      <c r="C17592" s="548" t="s">
        <v>3660</v>
      </c>
      <c r="D17592" s="541" t="s">
        <v>30038</v>
      </c>
      <c r="E17592" s="549" t="s">
        <v>143</v>
      </c>
      <c r="F17592" s="547">
        <v>112.16</v>
      </c>
    </row>
    <row r="17593" s="489" customFormat="1">
      <c r="B17593" s="546" t="s">
        <v>30039</v>
      </c>
      <c r="C17593" s="548" t="s">
        <v>3660</v>
      </c>
      <c r="D17593" s="541" t="s">
        <v>30040</v>
      </c>
      <c r="E17593" s="549" t="s">
        <v>143</v>
      </c>
      <c r="F17593" s="547">
        <v>149.52000000000001</v>
      </c>
    </row>
    <row r="17594" s="489" customFormat="1">
      <c r="B17594" s="546" t="s">
        <v>30041</v>
      </c>
      <c r="C17594" s="548" t="s">
        <v>3660</v>
      </c>
      <c r="D17594" s="541" t="s">
        <v>30042</v>
      </c>
      <c r="E17594" s="549" t="s">
        <v>143</v>
      </c>
      <c r="F17594" s="547">
        <v>48.100000000000001</v>
      </c>
    </row>
    <row r="17595" s="489" customFormat="1">
      <c r="B17595" s="546" t="s">
        <v>30043</v>
      </c>
      <c r="C17595" s="548" t="s">
        <v>3660</v>
      </c>
      <c r="D17595" s="541" t="s">
        <v>30044</v>
      </c>
      <c r="E17595" s="549" t="s">
        <v>143</v>
      </c>
      <c r="F17595" s="547">
        <v>75.739999999999995</v>
      </c>
    </row>
    <row r="17596" s="489" customFormat="1">
      <c r="B17596" s="546" t="s">
        <v>30045</v>
      </c>
      <c r="C17596" s="548" t="s">
        <v>3660</v>
      </c>
      <c r="D17596" s="541" t="s">
        <v>30046</v>
      </c>
      <c r="E17596" s="549" t="s">
        <v>143</v>
      </c>
      <c r="F17596" s="547">
        <v>95.120000000000005</v>
      </c>
    </row>
    <row r="17597" s="489" customFormat="1">
      <c r="B17597" s="546" t="s">
        <v>30047</v>
      </c>
      <c r="C17597" s="548" t="s">
        <v>3660</v>
      </c>
      <c r="D17597" s="541" t="s">
        <v>30048</v>
      </c>
      <c r="E17597" s="549" t="s">
        <v>143</v>
      </c>
      <c r="F17597" s="547">
        <v>13.49</v>
      </c>
    </row>
    <row r="17598" s="489" customFormat="1">
      <c r="B17598" s="546" t="s">
        <v>30049</v>
      </c>
      <c r="C17598" s="548" t="s">
        <v>3660</v>
      </c>
      <c r="D17598" s="541" t="s">
        <v>30050</v>
      </c>
      <c r="E17598" s="549" t="s">
        <v>143</v>
      </c>
      <c r="F17598" s="547">
        <v>34.630000000000003</v>
      </c>
    </row>
    <row r="17599" s="489" customFormat="1">
      <c r="B17599" s="546" t="s">
        <v>30051</v>
      </c>
      <c r="C17599" s="548" t="s">
        <v>3660</v>
      </c>
      <c r="D17599" s="541" t="s">
        <v>30052</v>
      </c>
      <c r="E17599" s="549" t="s">
        <v>143</v>
      </c>
      <c r="F17599" s="547">
        <v>92.299999999999997</v>
      </c>
    </row>
    <row r="17600" s="489" customFormat="1">
      <c r="B17600" s="546" t="s">
        <v>30053</v>
      </c>
      <c r="C17600" s="548" t="s">
        <v>3660</v>
      </c>
      <c r="D17600" s="541" t="s">
        <v>30054</v>
      </c>
      <c r="E17600" s="549" t="s">
        <v>143</v>
      </c>
      <c r="F17600" s="547">
        <v>330.89999999999998</v>
      </c>
    </row>
    <row r="17601" s="489" customFormat="1">
      <c r="B17601" s="546" t="s">
        <v>30055</v>
      </c>
      <c r="C17601" s="548" t="s">
        <v>3660</v>
      </c>
      <c r="D17601" s="541" t="s">
        <v>30056</v>
      </c>
      <c r="E17601" s="549" t="s">
        <v>143</v>
      </c>
      <c r="F17601" s="547">
        <v>2666.48</v>
      </c>
    </row>
    <row r="17602" s="489" customFormat="1">
      <c r="B17602" s="546" t="s">
        <v>30057</v>
      </c>
      <c r="C17602" s="548" t="s">
        <v>3660</v>
      </c>
      <c r="D17602" s="541" t="s">
        <v>30058</v>
      </c>
      <c r="E17602" s="549" t="s">
        <v>143</v>
      </c>
      <c r="F17602" s="547">
        <v>140.05000000000001</v>
      </c>
    </row>
    <row r="17603" s="489" customFormat="1">
      <c r="B17603" s="546" t="s">
        <v>30059</v>
      </c>
      <c r="C17603" s="548" t="s">
        <v>3660</v>
      </c>
      <c r="D17603" s="541" t="s">
        <v>30060</v>
      </c>
      <c r="E17603" s="549" t="s">
        <v>143</v>
      </c>
      <c r="F17603" s="547">
        <v>548.35000000000002</v>
      </c>
    </row>
    <row r="17604" s="489" customFormat="1">
      <c r="B17604" s="546" t="s">
        <v>30061</v>
      </c>
      <c r="C17604" s="548" t="s">
        <v>3660</v>
      </c>
      <c r="D17604" s="541" t="s">
        <v>30062</v>
      </c>
      <c r="E17604" s="549" t="s">
        <v>188</v>
      </c>
      <c r="F17604" s="547">
        <v>52.619999999999997</v>
      </c>
    </row>
    <row r="17605" s="489" customFormat="1">
      <c r="B17605" s="546" t="s">
        <v>30063</v>
      </c>
      <c r="C17605" s="548" t="s">
        <v>3660</v>
      </c>
      <c r="D17605" s="541" t="s">
        <v>30064</v>
      </c>
      <c r="E17605" s="549" t="s">
        <v>188</v>
      </c>
      <c r="F17605" s="547">
        <v>72.780000000000001</v>
      </c>
    </row>
    <row r="17606" s="489" customFormat="1">
      <c r="B17606" s="546" t="s">
        <v>30065</v>
      </c>
      <c r="C17606" s="548" t="s">
        <v>3660</v>
      </c>
      <c r="D17606" s="541" t="s">
        <v>30066</v>
      </c>
      <c r="E17606" s="549" t="s">
        <v>188</v>
      </c>
      <c r="F17606" s="547">
        <v>68.040000000000006</v>
      </c>
    </row>
    <row r="17607" s="489" customFormat="1">
      <c r="B17607" s="546" t="s">
        <v>30067</v>
      </c>
      <c r="C17607" s="548" t="s">
        <v>3660</v>
      </c>
      <c r="D17607" s="541" t="s">
        <v>30068</v>
      </c>
      <c r="E17607" s="549" t="s">
        <v>188</v>
      </c>
      <c r="F17607" s="547">
        <v>201.53999999999999</v>
      </c>
    </row>
    <row r="17608" s="489" customFormat="1">
      <c r="B17608" s="546" t="s">
        <v>30069</v>
      </c>
      <c r="C17608" s="548" t="s">
        <v>3660</v>
      </c>
      <c r="D17608" s="541" t="s">
        <v>30070</v>
      </c>
      <c r="E17608" s="549" t="s">
        <v>188</v>
      </c>
      <c r="F17608" s="547">
        <v>419.33999999999997</v>
      </c>
    </row>
    <row r="17609" s="489" customFormat="1">
      <c r="B17609" s="546" t="s">
        <v>30071</v>
      </c>
      <c r="C17609" s="548" t="s">
        <v>3660</v>
      </c>
      <c r="D17609" s="541" t="s">
        <v>30072</v>
      </c>
      <c r="E17609" s="549" t="s">
        <v>188</v>
      </c>
      <c r="F17609" s="547">
        <v>510.42000000000002</v>
      </c>
    </row>
    <row r="17610" s="489" customFormat="1">
      <c r="B17610" s="546" t="s">
        <v>30073</v>
      </c>
      <c r="C17610" s="548" t="s">
        <v>3660</v>
      </c>
      <c r="D17610" s="541" t="s">
        <v>30074</v>
      </c>
      <c r="E17610" s="549" t="s">
        <v>188</v>
      </c>
      <c r="F17610" s="547">
        <v>32.039999999999999</v>
      </c>
    </row>
    <row r="17611" s="489" customFormat="1">
      <c r="B17611" s="546" t="s">
        <v>30075</v>
      </c>
      <c r="C17611" s="548" t="s">
        <v>3660</v>
      </c>
      <c r="D17611" s="541" t="s">
        <v>30076</v>
      </c>
      <c r="E17611" s="549" t="s">
        <v>188</v>
      </c>
      <c r="F17611" s="547">
        <v>85.620000000000005</v>
      </c>
    </row>
    <row r="17612" s="489" customFormat="1">
      <c r="B17612" s="546" t="s">
        <v>30077</v>
      </c>
      <c r="C17612" s="548" t="s">
        <v>3660</v>
      </c>
      <c r="D17612" s="541" t="s">
        <v>30078</v>
      </c>
      <c r="E17612" s="549" t="s">
        <v>188</v>
      </c>
      <c r="F17612" s="547">
        <v>93.480000000000004</v>
      </c>
    </row>
    <row r="17613" s="489" customFormat="1">
      <c r="B17613" s="546" t="s">
        <v>30079</v>
      </c>
      <c r="C17613" s="548" t="s">
        <v>3660</v>
      </c>
      <c r="D17613" s="541" t="s">
        <v>30080</v>
      </c>
      <c r="E17613" s="549" t="s">
        <v>188</v>
      </c>
      <c r="F17613" s="547">
        <v>436.89999999999998</v>
      </c>
    </row>
    <row r="17614" s="489" customFormat="1">
      <c r="B17614" s="546" t="s">
        <v>30081</v>
      </c>
      <c r="C17614" s="548" t="s">
        <v>3660</v>
      </c>
      <c r="D17614" s="541" t="s">
        <v>30082</v>
      </c>
      <c r="E17614" s="549" t="s">
        <v>188</v>
      </c>
      <c r="F17614" s="547">
        <v>148.08000000000001</v>
      </c>
    </row>
    <row r="17615" s="489" customFormat="1">
      <c r="B17615" s="546" t="s">
        <v>30083</v>
      </c>
      <c r="C17615" s="548" t="s">
        <v>3660</v>
      </c>
      <c r="D17615" s="541" t="s">
        <v>30084</v>
      </c>
      <c r="E17615" s="549" t="s">
        <v>188</v>
      </c>
      <c r="F17615" s="547">
        <v>292.31999999999999</v>
      </c>
    </row>
    <row r="17616" s="489" customFormat="1">
      <c r="B17616" s="546" t="s">
        <v>30085</v>
      </c>
      <c r="C17616" s="548" t="s">
        <v>3660</v>
      </c>
      <c r="D17616" s="541" t="s">
        <v>30086</v>
      </c>
      <c r="E17616" s="549" t="s">
        <v>188</v>
      </c>
      <c r="F17616" s="547">
        <v>496.31999999999999</v>
      </c>
    </row>
    <row r="17617" s="489" customFormat="1">
      <c r="B17617" s="546" t="s">
        <v>30087</v>
      </c>
      <c r="C17617" s="548" t="s">
        <v>3660</v>
      </c>
      <c r="D17617" s="541" t="s">
        <v>30088</v>
      </c>
      <c r="E17617" s="549" t="s">
        <v>188</v>
      </c>
      <c r="F17617" s="547">
        <v>840.05999999999995</v>
      </c>
    </row>
    <row r="17618" s="489" customFormat="1">
      <c r="B17618" s="546" t="s">
        <v>30089</v>
      </c>
      <c r="C17618" s="548" t="s">
        <v>3660</v>
      </c>
      <c r="D17618" s="541" t="s">
        <v>30090</v>
      </c>
      <c r="E17618" s="549" t="s">
        <v>188</v>
      </c>
      <c r="F17618" s="547">
        <v>1413.78</v>
      </c>
    </row>
    <row r="17619" s="489" customFormat="1">
      <c r="B17619" s="546" t="s">
        <v>30091</v>
      </c>
      <c r="C17619" s="548" t="s">
        <v>3660</v>
      </c>
      <c r="D17619" s="541" t="s">
        <v>30092</v>
      </c>
      <c r="E17619" s="549" t="s">
        <v>188</v>
      </c>
      <c r="F17619" s="547">
        <v>2215.4400000000001</v>
      </c>
    </row>
    <row r="17620" s="489" customFormat="1">
      <c r="B17620" s="546" t="s">
        <v>30093</v>
      </c>
      <c r="C17620" s="548" t="s">
        <v>3660</v>
      </c>
      <c r="D17620" s="541" t="s">
        <v>30094</v>
      </c>
      <c r="E17620" s="549" t="s">
        <v>188</v>
      </c>
      <c r="F17620" s="547">
        <v>1.0600000000000001</v>
      </c>
    </row>
    <row r="17621" s="489" customFormat="1">
      <c r="B17621" s="546" t="s">
        <v>30095</v>
      </c>
      <c r="C17621" s="548" t="s">
        <v>3660</v>
      </c>
      <c r="D17621" s="541" t="s">
        <v>30096</v>
      </c>
      <c r="E17621" s="549" t="s">
        <v>188</v>
      </c>
      <c r="F17621" s="547">
        <v>1.1499999999999999</v>
      </c>
    </row>
    <row r="17622" s="489" customFormat="1">
      <c r="B17622" s="546" t="s">
        <v>30097</v>
      </c>
      <c r="C17622" s="548" t="s">
        <v>3660</v>
      </c>
      <c r="D17622" s="541" t="s">
        <v>30098</v>
      </c>
      <c r="E17622" s="549" t="s">
        <v>188</v>
      </c>
      <c r="F17622" s="547">
        <v>2.8100000000000001</v>
      </c>
    </row>
    <row r="17623" s="489" customFormat="1">
      <c r="B17623" s="546" t="s">
        <v>30099</v>
      </c>
      <c r="C17623" s="548" t="s">
        <v>3660</v>
      </c>
      <c r="D17623" s="541" t="s">
        <v>30100</v>
      </c>
      <c r="E17623" s="549" t="s">
        <v>188</v>
      </c>
      <c r="F17623" s="547">
        <v>2.1299999999999999</v>
      </c>
    </row>
    <row r="17624" s="489" customFormat="1">
      <c r="B17624" s="546" t="s">
        <v>30101</v>
      </c>
      <c r="C17624" s="548" t="s">
        <v>3660</v>
      </c>
      <c r="D17624" s="541" t="s">
        <v>30102</v>
      </c>
      <c r="E17624" s="549" t="s">
        <v>188</v>
      </c>
      <c r="F17624" s="547">
        <v>5.6299999999999999</v>
      </c>
    </row>
    <row r="17625" s="489" customFormat="1">
      <c r="B17625" s="546" t="s">
        <v>30103</v>
      </c>
      <c r="C17625" s="548" t="s">
        <v>3660</v>
      </c>
      <c r="D17625" s="541" t="s">
        <v>30104</v>
      </c>
      <c r="E17625" s="549" t="s">
        <v>188</v>
      </c>
      <c r="F17625" s="547">
        <v>239.90000000000001</v>
      </c>
    </row>
    <row r="17626" s="489" customFormat="1">
      <c r="B17626" s="546" t="s">
        <v>30105</v>
      </c>
      <c r="C17626" s="548" t="s">
        <v>3660</v>
      </c>
      <c r="D17626" s="541" t="s">
        <v>30106</v>
      </c>
      <c r="E17626" s="549" t="s">
        <v>188</v>
      </c>
      <c r="F17626" s="547">
        <v>229.90000000000001</v>
      </c>
    </row>
    <row r="17627" s="489" customFormat="1">
      <c r="B17627" s="546" t="s">
        <v>30107</v>
      </c>
      <c r="C17627" s="548" t="s">
        <v>3660</v>
      </c>
      <c r="D17627" s="541" t="s">
        <v>30108</v>
      </c>
      <c r="E17627" s="549" t="s">
        <v>188</v>
      </c>
      <c r="F17627" s="547">
        <v>379.89999999999998</v>
      </c>
    </row>
    <row r="17628" s="489" customFormat="1">
      <c r="B17628" s="546" t="s">
        <v>30109</v>
      </c>
      <c r="C17628" s="548" t="s">
        <v>3660</v>
      </c>
      <c r="D17628" s="541" t="s">
        <v>26005</v>
      </c>
      <c r="E17628" s="549" t="s">
        <v>188</v>
      </c>
      <c r="F17628" s="547">
        <v>7599.8999999999996</v>
      </c>
    </row>
    <row r="17629" s="489" customFormat="1">
      <c r="B17629" s="546" t="s">
        <v>30110</v>
      </c>
      <c r="C17629" s="548" t="s">
        <v>3660</v>
      </c>
      <c r="D17629" s="541" t="s">
        <v>25935</v>
      </c>
      <c r="E17629" s="549" t="s">
        <v>188</v>
      </c>
      <c r="F17629" s="547">
        <v>11.710000000000001</v>
      </c>
    </row>
    <row r="17630" s="489" customFormat="1">
      <c r="B17630" s="546" t="s">
        <v>30111</v>
      </c>
      <c r="C17630" s="548" t="s">
        <v>3660</v>
      </c>
      <c r="D17630" s="541" t="s">
        <v>25937</v>
      </c>
      <c r="E17630" s="549" t="s">
        <v>188</v>
      </c>
      <c r="F17630" s="547">
        <v>20.899999999999999</v>
      </c>
    </row>
    <row r="17631" s="489" customFormat="1">
      <c r="B17631" s="546" t="s">
        <v>30112</v>
      </c>
      <c r="C17631" s="548" t="s">
        <v>3660</v>
      </c>
      <c r="D17631" s="541" t="s">
        <v>30113</v>
      </c>
      <c r="E17631" s="549" t="s">
        <v>188</v>
      </c>
      <c r="F17631" s="547">
        <v>131.91</v>
      </c>
    </row>
    <row r="17632" s="489" customFormat="1">
      <c r="B17632" s="546" t="s">
        <v>30114</v>
      </c>
      <c r="C17632" s="548" t="s">
        <v>3660</v>
      </c>
      <c r="D17632" s="541" t="s">
        <v>30115</v>
      </c>
      <c r="E17632" s="549" t="s">
        <v>188</v>
      </c>
      <c r="F17632" s="547">
        <v>69.900000000000006</v>
      </c>
    </row>
    <row r="17633" s="489" customFormat="1">
      <c r="B17633" s="546" t="s">
        <v>30116</v>
      </c>
      <c r="C17633" s="548" t="s">
        <v>3660</v>
      </c>
      <c r="D17633" s="541" t="s">
        <v>30117</v>
      </c>
      <c r="E17633" s="549" t="s">
        <v>188</v>
      </c>
      <c r="F17633" s="547">
        <v>246.34999999999999</v>
      </c>
    </row>
    <row r="17634" s="489" customFormat="1">
      <c r="B17634" s="546" t="s">
        <v>30118</v>
      </c>
      <c r="C17634" s="548" t="s">
        <v>3660</v>
      </c>
      <c r="D17634" s="541" t="s">
        <v>30119</v>
      </c>
      <c r="E17634" s="549" t="s">
        <v>188</v>
      </c>
      <c r="F17634" s="547">
        <v>249.90000000000001</v>
      </c>
    </row>
    <row r="17635" s="489" customFormat="1">
      <c r="B17635" s="546" t="s">
        <v>30120</v>
      </c>
      <c r="C17635" s="548" t="s">
        <v>3660</v>
      </c>
      <c r="D17635" s="541" t="s">
        <v>30121</v>
      </c>
      <c r="E17635" s="549" t="s">
        <v>188</v>
      </c>
      <c r="F17635" s="547">
        <v>21.899999999999999</v>
      </c>
    </row>
    <row r="17636" s="489" customFormat="1">
      <c r="B17636" s="546" t="s">
        <v>30122</v>
      </c>
      <c r="C17636" s="548" t="s">
        <v>3660</v>
      </c>
      <c r="D17636" s="541" t="s">
        <v>30123</v>
      </c>
      <c r="E17636" s="549" t="s">
        <v>188</v>
      </c>
      <c r="F17636" s="547">
        <v>67.890000000000001</v>
      </c>
    </row>
    <row r="17637" s="489" customFormat="1">
      <c r="B17637" s="546" t="s">
        <v>30124</v>
      </c>
      <c r="C17637" s="548" t="s">
        <v>3660</v>
      </c>
      <c r="D17637" s="541" t="s">
        <v>30125</v>
      </c>
      <c r="E17637" s="549" t="s">
        <v>188</v>
      </c>
      <c r="F17637" s="547">
        <v>16.16</v>
      </c>
    </row>
    <row r="17638" s="489" customFormat="1">
      <c r="B17638" s="546" t="s">
        <v>30126</v>
      </c>
      <c r="C17638" s="548" t="s">
        <v>3660</v>
      </c>
      <c r="D17638" s="541" t="s">
        <v>30127</v>
      </c>
      <c r="E17638" s="549" t="s">
        <v>188</v>
      </c>
      <c r="F17638" s="547">
        <v>18.219999999999999</v>
      </c>
    </row>
    <row r="17639" s="489" customFormat="1">
      <c r="B17639" s="546" t="s">
        <v>30128</v>
      </c>
      <c r="C17639" s="548" t="s">
        <v>3660</v>
      </c>
      <c r="D17639" s="541" t="s">
        <v>25951</v>
      </c>
      <c r="E17639" s="549" t="s">
        <v>188</v>
      </c>
      <c r="F17639" s="547">
        <v>22.23</v>
      </c>
    </row>
    <row r="17640" s="489" customFormat="1">
      <c r="B17640" s="546" t="s">
        <v>30129</v>
      </c>
      <c r="C17640" s="548" t="s">
        <v>3660</v>
      </c>
      <c r="D17640" s="541" t="s">
        <v>30130</v>
      </c>
      <c r="E17640" s="549" t="s">
        <v>188</v>
      </c>
      <c r="F17640" s="547">
        <v>14.800000000000001</v>
      </c>
    </row>
    <row r="17641" s="489" customFormat="1">
      <c r="B17641" s="546" t="s">
        <v>30131</v>
      </c>
      <c r="C17641" s="548" t="s">
        <v>3660</v>
      </c>
      <c r="D17641" s="541" t="s">
        <v>30132</v>
      </c>
      <c r="E17641" s="549" t="s">
        <v>188</v>
      </c>
      <c r="F17641" s="547">
        <v>4.1699999999999999</v>
      </c>
    </row>
    <row r="17642" s="489" customFormat="1">
      <c r="B17642" s="546" t="s">
        <v>30133</v>
      </c>
      <c r="C17642" s="548" t="s">
        <v>3660</v>
      </c>
      <c r="D17642" s="541" t="s">
        <v>30134</v>
      </c>
      <c r="E17642" s="549" t="s">
        <v>188</v>
      </c>
      <c r="F17642" s="547">
        <v>17</v>
      </c>
    </row>
    <row r="17643" s="489" customFormat="1">
      <c r="B17643" s="546" t="s">
        <v>30135</v>
      </c>
      <c r="C17643" s="548" t="s">
        <v>3660</v>
      </c>
      <c r="D17643" s="541" t="s">
        <v>30136</v>
      </c>
      <c r="E17643" s="549" t="s">
        <v>188</v>
      </c>
      <c r="F17643" s="547">
        <v>15</v>
      </c>
    </row>
    <row r="17644" s="489" customFormat="1">
      <c r="B17644" s="546" t="s">
        <v>30137</v>
      </c>
      <c r="C17644" s="548" t="s">
        <v>3660</v>
      </c>
      <c r="D17644" s="541" t="s">
        <v>30138</v>
      </c>
      <c r="E17644" s="549" t="s">
        <v>188</v>
      </c>
      <c r="F17644" s="547">
        <v>15</v>
      </c>
    </row>
    <row r="17645" s="489" customFormat="1">
      <c r="B17645" s="546" t="s">
        <v>30139</v>
      </c>
      <c r="C17645" s="548" t="s">
        <v>3660</v>
      </c>
      <c r="D17645" s="541" t="s">
        <v>30140</v>
      </c>
      <c r="E17645" s="549" t="s">
        <v>188</v>
      </c>
      <c r="F17645" s="547">
        <v>33.990000000000002</v>
      </c>
    </row>
    <row r="17646" s="489" customFormat="1">
      <c r="B17646" s="546" t="s">
        <v>30141</v>
      </c>
      <c r="C17646" s="548" t="s">
        <v>3660</v>
      </c>
      <c r="D17646" s="541" t="s">
        <v>30142</v>
      </c>
      <c r="E17646" s="549" t="s">
        <v>188</v>
      </c>
      <c r="F17646" s="547">
        <v>20.899999999999999</v>
      </c>
    </row>
    <row r="17647" s="489" customFormat="1">
      <c r="B17647" s="546" t="s">
        <v>30143</v>
      </c>
      <c r="C17647" s="548" t="s">
        <v>3660</v>
      </c>
      <c r="D17647" s="541" t="s">
        <v>30144</v>
      </c>
      <c r="E17647" s="549" t="s">
        <v>188</v>
      </c>
      <c r="F17647" s="547">
        <v>42.299999999999997</v>
      </c>
    </row>
    <row r="17648" s="489" customFormat="1">
      <c r="B17648" s="546" t="s">
        <v>30145</v>
      </c>
      <c r="C17648" s="548" t="s">
        <v>3660</v>
      </c>
      <c r="D17648" s="541" t="s">
        <v>30146</v>
      </c>
      <c r="E17648" s="549" t="s">
        <v>188</v>
      </c>
      <c r="F17648" s="547">
        <v>48.299999999999997</v>
      </c>
    </row>
    <row r="17649" s="489" customFormat="1">
      <c r="B17649" s="546" t="s">
        <v>30147</v>
      </c>
      <c r="C17649" s="548" t="s">
        <v>3660</v>
      </c>
      <c r="D17649" s="541" t="s">
        <v>30148</v>
      </c>
      <c r="E17649" s="549" t="s">
        <v>188</v>
      </c>
      <c r="F17649" s="547">
        <v>15.98</v>
      </c>
    </row>
    <row r="17650" s="489" customFormat="1">
      <c r="B17650" s="546" t="s">
        <v>30149</v>
      </c>
      <c r="C17650" s="548" t="s">
        <v>3660</v>
      </c>
      <c r="D17650" s="541" t="s">
        <v>30150</v>
      </c>
      <c r="E17650" s="549" t="s">
        <v>188</v>
      </c>
      <c r="F17650" s="547">
        <v>10.15</v>
      </c>
    </row>
    <row r="17651" s="489" customFormat="1">
      <c r="B17651" s="546" t="s">
        <v>30151</v>
      </c>
      <c r="C17651" s="548" t="s">
        <v>3660</v>
      </c>
      <c r="D17651" s="541" t="s">
        <v>30152</v>
      </c>
      <c r="E17651" s="549" t="s">
        <v>188</v>
      </c>
      <c r="F17651" s="547">
        <v>26.789999999999999</v>
      </c>
    </row>
    <row r="17652" s="489" customFormat="1">
      <c r="B17652" s="546" t="s">
        <v>30153</v>
      </c>
      <c r="C17652" s="548" t="s">
        <v>3660</v>
      </c>
      <c r="D17652" s="541" t="s">
        <v>30154</v>
      </c>
      <c r="E17652" s="549" t="s">
        <v>188</v>
      </c>
      <c r="F17652" s="547">
        <v>43.829999999999998</v>
      </c>
    </row>
    <row r="17653" s="489" customFormat="1">
      <c r="B17653" s="546" t="s">
        <v>30155</v>
      </c>
      <c r="C17653" s="548" t="s">
        <v>3660</v>
      </c>
      <c r="D17653" s="541" t="s">
        <v>30156</v>
      </c>
      <c r="E17653" s="549" t="s">
        <v>188</v>
      </c>
      <c r="F17653" s="547">
        <v>47.880000000000003</v>
      </c>
    </row>
    <row r="17654" s="489" customFormat="1">
      <c r="B17654" s="546" t="s">
        <v>30157</v>
      </c>
      <c r="C17654" s="548" t="s">
        <v>3660</v>
      </c>
      <c r="D17654" s="541" t="s">
        <v>30158</v>
      </c>
      <c r="E17654" s="549" t="s">
        <v>188</v>
      </c>
      <c r="F17654" s="547">
        <v>82.170000000000002</v>
      </c>
    </row>
    <row r="17655" s="489" customFormat="1">
      <c r="B17655" s="546" t="s">
        <v>30159</v>
      </c>
      <c r="C17655" s="548" t="s">
        <v>3660</v>
      </c>
      <c r="D17655" s="541" t="s">
        <v>30160</v>
      </c>
      <c r="E17655" s="549" t="s">
        <v>188</v>
      </c>
      <c r="F17655" s="547">
        <v>97.680000000000007</v>
      </c>
    </row>
    <row r="17656" s="489" customFormat="1">
      <c r="B17656" s="546" t="s">
        <v>30161</v>
      </c>
      <c r="C17656" s="548" t="s">
        <v>3660</v>
      </c>
      <c r="D17656" s="541" t="s">
        <v>30162</v>
      </c>
      <c r="E17656" s="549" t="s">
        <v>188</v>
      </c>
      <c r="F17656" s="547">
        <v>151.63999999999999</v>
      </c>
    </row>
    <row r="17657" s="489" customFormat="1">
      <c r="B17657" s="546" t="s">
        <v>30163</v>
      </c>
      <c r="C17657" s="548" t="s">
        <v>3660</v>
      </c>
      <c r="D17657" s="541" t="s">
        <v>30164</v>
      </c>
      <c r="E17657" s="549" t="s">
        <v>188</v>
      </c>
      <c r="F17657" s="547">
        <v>284.89999999999998</v>
      </c>
    </row>
    <row r="17658" s="489" customFormat="1">
      <c r="B17658" s="546" t="s">
        <v>30165</v>
      </c>
      <c r="C17658" s="548" t="s">
        <v>3660</v>
      </c>
      <c r="D17658" s="541" t="s">
        <v>30166</v>
      </c>
      <c r="E17658" s="549" t="s">
        <v>188</v>
      </c>
      <c r="F17658" s="547">
        <v>391.17000000000002</v>
      </c>
    </row>
    <row r="17659" s="489" customFormat="1">
      <c r="B17659" s="546" t="s">
        <v>30167</v>
      </c>
      <c r="C17659" s="548" t="s">
        <v>3660</v>
      </c>
      <c r="D17659" s="541" t="s">
        <v>30168</v>
      </c>
      <c r="E17659" s="549" t="s">
        <v>188</v>
      </c>
      <c r="F17659" s="547">
        <v>625.71000000000004</v>
      </c>
    </row>
    <row r="17660" s="489" customFormat="1">
      <c r="B17660" s="546" t="s">
        <v>30169</v>
      </c>
      <c r="C17660" s="548" t="s">
        <v>3660</v>
      </c>
      <c r="D17660" s="541" t="s">
        <v>30170</v>
      </c>
      <c r="E17660" s="549" t="s">
        <v>188</v>
      </c>
      <c r="F17660" s="547">
        <v>69.900000000000006</v>
      </c>
    </row>
    <row r="17661" s="489" customFormat="1">
      <c r="B17661" s="546" t="s">
        <v>30171</v>
      </c>
      <c r="C17661" s="548" t="s">
        <v>3660</v>
      </c>
      <c r="D17661" s="541" t="s">
        <v>30172</v>
      </c>
      <c r="E17661" s="549" t="s">
        <v>188</v>
      </c>
      <c r="F17661" s="547">
        <v>76.890000000000001</v>
      </c>
    </row>
    <row r="17662" s="489" customFormat="1">
      <c r="B17662" s="546" t="s">
        <v>30173</v>
      </c>
      <c r="C17662" s="548" t="s">
        <v>3660</v>
      </c>
      <c r="D17662" s="541" t="s">
        <v>30174</v>
      </c>
      <c r="E17662" s="549" t="s">
        <v>188</v>
      </c>
      <c r="F17662" s="547">
        <v>93.409999999999997</v>
      </c>
    </row>
    <row r="17663" s="489" customFormat="1">
      <c r="B17663" s="546" t="s">
        <v>30175</v>
      </c>
      <c r="C17663" s="548" t="s">
        <v>3660</v>
      </c>
      <c r="D17663" s="541" t="s">
        <v>30176</v>
      </c>
      <c r="E17663" s="549" t="s">
        <v>188</v>
      </c>
      <c r="F17663" s="547">
        <v>129.90000000000001</v>
      </c>
    </row>
    <row r="17664" s="489" customFormat="1">
      <c r="B17664" s="546" t="s">
        <v>30177</v>
      </c>
      <c r="C17664" s="548" t="s">
        <v>3660</v>
      </c>
      <c r="D17664" s="541" t="s">
        <v>30178</v>
      </c>
      <c r="E17664" s="549" t="s">
        <v>188</v>
      </c>
      <c r="F17664" s="547">
        <v>32.590000000000003</v>
      </c>
    </row>
    <row r="17665" s="489" customFormat="1">
      <c r="B17665" s="546" t="s">
        <v>30179</v>
      </c>
      <c r="C17665" s="548" t="s">
        <v>3660</v>
      </c>
      <c r="D17665" s="541" t="s">
        <v>30180</v>
      </c>
      <c r="E17665" s="549" t="s">
        <v>188</v>
      </c>
      <c r="F17665" s="547">
        <v>119.78</v>
      </c>
    </row>
    <row r="17666" s="489" customFormat="1">
      <c r="B17666" s="546" t="s">
        <v>30181</v>
      </c>
      <c r="C17666" s="548" t="s">
        <v>3660</v>
      </c>
      <c r="D17666" s="541" t="s">
        <v>30182</v>
      </c>
      <c r="E17666" s="549" t="s">
        <v>188</v>
      </c>
      <c r="F17666" s="547">
        <v>221.53999999999999</v>
      </c>
    </row>
    <row r="17667" s="489" customFormat="1">
      <c r="B17667" s="546" t="s">
        <v>30183</v>
      </c>
      <c r="C17667" s="548" t="s">
        <v>3660</v>
      </c>
      <c r="D17667" s="541" t="s">
        <v>30184</v>
      </c>
      <c r="E17667" s="549" t="s">
        <v>188</v>
      </c>
      <c r="F17667" s="547">
        <v>89.670000000000002</v>
      </c>
    </row>
    <row r="17668" s="489" customFormat="1">
      <c r="B17668" s="546" t="s">
        <v>30185</v>
      </c>
      <c r="C17668" s="548" t="s">
        <v>3660</v>
      </c>
      <c r="D17668" s="541" t="s">
        <v>30186</v>
      </c>
      <c r="E17668" s="549" t="s">
        <v>188</v>
      </c>
      <c r="F17668" s="547">
        <v>119.90000000000001</v>
      </c>
    </row>
    <row r="17669" s="489" customFormat="1">
      <c r="B17669" s="546" t="s">
        <v>30187</v>
      </c>
      <c r="C17669" s="548" t="s">
        <v>3660</v>
      </c>
      <c r="D17669" s="541" t="s">
        <v>30188</v>
      </c>
      <c r="E17669" s="549" t="s">
        <v>188</v>
      </c>
      <c r="F17669" s="547">
        <v>124.90000000000001</v>
      </c>
    </row>
    <row r="17670" s="489" customFormat="1">
      <c r="B17670" s="546" t="s">
        <v>30189</v>
      </c>
      <c r="C17670" s="548" t="s">
        <v>3660</v>
      </c>
      <c r="D17670" s="541" t="s">
        <v>30190</v>
      </c>
      <c r="E17670" s="549" t="s">
        <v>188</v>
      </c>
      <c r="F17670" s="547">
        <v>8.9900000000000002</v>
      </c>
    </row>
    <row r="17671" s="489" customFormat="1">
      <c r="B17671" s="546" t="s">
        <v>30191</v>
      </c>
      <c r="C17671" s="548" t="s">
        <v>3660</v>
      </c>
      <c r="D17671" s="541" t="s">
        <v>30192</v>
      </c>
      <c r="E17671" s="549" t="s">
        <v>188</v>
      </c>
      <c r="F17671" s="547">
        <v>472.88999999999999</v>
      </c>
    </row>
    <row r="17672" s="489" customFormat="1">
      <c r="B17672" s="546" t="s">
        <v>30193</v>
      </c>
      <c r="C17672" s="548" t="s">
        <v>3660</v>
      </c>
      <c r="D17672" s="541" t="s">
        <v>30194</v>
      </c>
      <c r="E17672" s="549" t="s">
        <v>188</v>
      </c>
      <c r="F17672" s="547">
        <v>503.91000000000003</v>
      </c>
    </row>
    <row r="17673" s="489" customFormat="1">
      <c r="B17673" s="546" t="s">
        <v>30195</v>
      </c>
      <c r="C17673" s="548" t="s">
        <v>3660</v>
      </c>
      <c r="D17673" s="541" t="s">
        <v>30196</v>
      </c>
      <c r="E17673" s="549" t="s">
        <v>188</v>
      </c>
      <c r="F17673" s="547">
        <v>713</v>
      </c>
    </row>
    <row r="17674" s="489" customFormat="1">
      <c r="B17674" s="546" t="s">
        <v>30197</v>
      </c>
      <c r="C17674" s="548" t="s">
        <v>3660</v>
      </c>
      <c r="D17674" s="541" t="s">
        <v>30198</v>
      </c>
      <c r="E17674" s="549" t="s">
        <v>188</v>
      </c>
      <c r="F17674" s="547">
        <v>459.89999999999998</v>
      </c>
    </row>
    <row r="17675" s="489" customFormat="1">
      <c r="B17675" s="546" t="s">
        <v>30199</v>
      </c>
      <c r="C17675" s="548" t="s">
        <v>3660</v>
      </c>
      <c r="D17675" s="541" t="s">
        <v>30200</v>
      </c>
      <c r="E17675" s="549" t="s">
        <v>188</v>
      </c>
      <c r="F17675" s="547">
        <v>329.89999999999998</v>
      </c>
    </row>
    <row r="17676" s="489" customFormat="1">
      <c r="B17676" s="546" t="s">
        <v>30201</v>
      </c>
      <c r="C17676" s="548" t="s">
        <v>3660</v>
      </c>
      <c r="D17676" s="541" t="s">
        <v>30202</v>
      </c>
      <c r="E17676" s="549" t="s">
        <v>188</v>
      </c>
      <c r="F17676" s="547">
        <v>213.90000000000001</v>
      </c>
    </row>
    <row r="17677" s="489" customFormat="1">
      <c r="B17677" s="546" t="s">
        <v>30203</v>
      </c>
      <c r="C17677" s="548" t="s">
        <v>3660</v>
      </c>
      <c r="D17677" s="541" t="s">
        <v>30204</v>
      </c>
      <c r="E17677" s="549" t="s">
        <v>188</v>
      </c>
      <c r="F17677" s="547">
        <v>549.89999999999998</v>
      </c>
    </row>
    <row r="17678" s="489" customFormat="1">
      <c r="B17678" s="546" t="s">
        <v>30205</v>
      </c>
      <c r="C17678" s="548" t="s">
        <v>3660</v>
      </c>
      <c r="D17678" s="541" t="s">
        <v>30206</v>
      </c>
      <c r="E17678" s="549" t="s">
        <v>188</v>
      </c>
      <c r="F17678" s="547">
        <v>215.90000000000001</v>
      </c>
    </row>
    <row r="17679" s="489" customFormat="1">
      <c r="B17679" s="546" t="s">
        <v>30207</v>
      </c>
      <c r="C17679" s="548" t="s">
        <v>3660</v>
      </c>
      <c r="D17679" s="541" t="s">
        <v>30208</v>
      </c>
      <c r="E17679" s="549" t="s">
        <v>188</v>
      </c>
      <c r="F17679" s="547">
        <v>104.53</v>
      </c>
    </row>
    <row r="17680" s="489" customFormat="1">
      <c r="B17680" s="546" t="s">
        <v>30209</v>
      </c>
      <c r="C17680" s="548" t="s">
        <v>3660</v>
      </c>
      <c r="D17680" s="541" t="s">
        <v>30210</v>
      </c>
      <c r="E17680" s="549" t="s">
        <v>188</v>
      </c>
      <c r="F17680" s="547">
        <v>97.900000000000006</v>
      </c>
    </row>
    <row r="17681" s="489" customFormat="1">
      <c r="B17681" s="546" t="s">
        <v>30211</v>
      </c>
      <c r="C17681" s="548" t="s">
        <v>3660</v>
      </c>
      <c r="D17681" s="541" t="s">
        <v>30212</v>
      </c>
      <c r="E17681" s="549" t="s">
        <v>188</v>
      </c>
      <c r="F17681" s="547">
        <v>243.11000000000001</v>
      </c>
    </row>
    <row r="17682" s="489" customFormat="1">
      <c r="B17682" s="546" t="s">
        <v>30213</v>
      </c>
      <c r="C17682" s="548" t="s">
        <v>3660</v>
      </c>
      <c r="D17682" s="541" t="s">
        <v>30214</v>
      </c>
      <c r="E17682" s="549" t="s">
        <v>188</v>
      </c>
      <c r="F17682" s="547">
        <v>991.10000000000002</v>
      </c>
    </row>
    <row r="17683" s="489" customFormat="1">
      <c r="B17683" s="546" t="s">
        <v>30215</v>
      </c>
      <c r="C17683" s="548" t="s">
        <v>3660</v>
      </c>
      <c r="D17683" s="541" t="s">
        <v>30216</v>
      </c>
      <c r="E17683" s="549" t="s">
        <v>188</v>
      </c>
      <c r="F17683" s="547">
        <v>117.89</v>
      </c>
    </row>
    <row r="17684" s="489" customFormat="1">
      <c r="B17684" s="546" t="s">
        <v>30217</v>
      </c>
      <c r="C17684" s="548" t="s">
        <v>3660</v>
      </c>
      <c r="D17684" s="541" t="s">
        <v>30218</v>
      </c>
      <c r="E17684" s="549" t="s">
        <v>188</v>
      </c>
      <c r="F17684" s="547">
        <v>119.90000000000001</v>
      </c>
    </row>
    <row r="17685" s="489" customFormat="1">
      <c r="B17685" s="546" t="s">
        <v>30219</v>
      </c>
      <c r="C17685" s="548" t="s">
        <v>3660</v>
      </c>
      <c r="D17685" s="541" t="s">
        <v>30220</v>
      </c>
      <c r="E17685" s="549" t="s">
        <v>188</v>
      </c>
      <c r="F17685" s="547">
        <v>256.39999999999998</v>
      </c>
    </row>
    <row r="17686" s="489" customFormat="1">
      <c r="B17686" s="546" t="s">
        <v>30221</v>
      </c>
      <c r="C17686" s="548" t="s">
        <v>3660</v>
      </c>
      <c r="D17686" s="541" t="s">
        <v>30222</v>
      </c>
      <c r="E17686" s="549" t="s">
        <v>188</v>
      </c>
      <c r="F17686" s="547">
        <v>84.5</v>
      </c>
    </row>
    <row r="17687" s="489" customFormat="1">
      <c r="B17687" s="546" t="s">
        <v>30223</v>
      </c>
      <c r="C17687" s="548" t="s">
        <v>3660</v>
      </c>
      <c r="D17687" s="541" t="s">
        <v>30224</v>
      </c>
      <c r="E17687" s="549" t="s">
        <v>188</v>
      </c>
      <c r="F17687" s="547">
        <v>89.25</v>
      </c>
    </row>
    <row r="17688" s="489" customFormat="1">
      <c r="B17688" s="546" t="s">
        <v>30225</v>
      </c>
      <c r="C17688" s="548" t="s">
        <v>3660</v>
      </c>
      <c r="D17688" s="541" t="s">
        <v>30226</v>
      </c>
      <c r="E17688" s="549" t="s">
        <v>188</v>
      </c>
      <c r="F17688" s="547">
        <v>134.13</v>
      </c>
    </row>
    <row r="17689" s="489" customFormat="1">
      <c r="B17689" s="546" t="s">
        <v>30227</v>
      </c>
      <c r="C17689" s="548" t="s">
        <v>3660</v>
      </c>
      <c r="D17689" s="541" t="s">
        <v>30228</v>
      </c>
      <c r="E17689" s="549" t="s">
        <v>188</v>
      </c>
      <c r="F17689" s="547">
        <v>75</v>
      </c>
    </row>
    <row r="17690" s="489" customFormat="1">
      <c r="B17690" s="546" t="s">
        <v>30229</v>
      </c>
      <c r="C17690" s="548" t="s">
        <v>3660</v>
      </c>
      <c r="D17690" s="541" t="s">
        <v>30230</v>
      </c>
      <c r="E17690" s="549" t="s">
        <v>188</v>
      </c>
      <c r="F17690" s="547">
        <v>45</v>
      </c>
    </row>
    <row r="17691" s="489" customFormat="1">
      <c r="B17691" s="546" t="s">
        <v>30231</v>
      </c>
      <c r="C17691" s="548" t="s">
        <v>3660</v>
      </c>
      <c r="D17691" s="541" t="s">
        <v>30232</v>
      </c>
      <c r="E17691" s="549" t="s">
        <v>188</v>
      </c>
      <c r="F17691" s="547">
        <v>50.899999999999999</v>
      </c>
    </row>
    <row r="17692" s="489" customFormat="1">
      <c r="B17692" s="546" t="s">
        <v>30233</v>
      </c>
      <c r="C17692" s="548" t="s">
        <v>3660</v>
      </c>
      <c r="D17692" s="541" t="s">
        <v>30234</v>
      </c>
      <c r="E17692" s="549" t="s">
        <v>188</v>
      </c>
      <c r="F17692" s="547">
        <v>95</v>
      </c>
    </row>
    <row r="17693" s="489" customFormat="1">
      <c r="B17693" s="546" t="s">
        <v>30235</v>
      </c>
      <c r="C17693" s="548" t="s">
        <v>3660</v>
      </c>
      <c r="D17693" s="541" t="s">
        <v>30236</v>
      </c>
      <c r="E17693" s="549" t="s">
        <v>188</v>
      </c>
      <c r="F17693" s="547">
        <v>75</v>
      </c>
    </row>
    <row r="17694" s="489" customFormat="1">
      <c r="B17694" s="546" t="s">
        <v>30237</v>
      </c>
      <c r="C17694" s="548" t="s">
        <v>3660</v>
      </c>
      <c r="D17694" s="541" t="s">
        <v>30238</v>
      </c>
      <c r="E17694" s="549" t="s">
        <v>188</v>
      </c>
      <c r="F17694" s="547">
        <v>66</v>
      </c>
    </row>
    <row r="17695" s="489" customFormat="1">
      <c r="B17695" s="546" t="s">
        <v>30239</v>
      </c>
      <c r="C17695" s="548" t="s">
        <v>3660</v>
      </c>
      <c r="D17695" s="541" t="s">
        <v>30240</v>
      </c>
      <c r="E17695" s="549" t="s">
        <v>188</v>
      </c>
      <c r="F17695" s="547">
        <v>79.159999999999997</v>
      </c>
    </row>
    <row r="17696" s="489" customFormat="1">
      <c r="B17696" s="546" t="s">
        <v>30241</v>
      </c>
      <c r="C17696" s="548" t="s">
        <v>3660</v>
      </c>
      <c r="D17696" s="541" t="s">
        <v>30242</v>
      </c>
      <c r="E17696" s="549" t="s">
        <v>188</v>
      </c>
      <c r="F17696" s="547">
        <v>69.900000000000006</v>
      </c>
    </row>
    <row r="17697" s="489" customFormat="1">
      <c r="B17697" s="546" t="s">
        <v>30243</v>
      </c>
      <c r="C17697" s="548" t="s">
        <v>3660</v>
      </c>
      <c r="D17697" s="541" t="s">
        <v>30244</v>
      </c>
      <c r="E17697" s="549" t="s">
        <v>188</v>
      </c>
      <c r="F17697" s="547">
        <v>375.13</v>
      </c>
    </row>
    <row r="17698" s="489" customFormat="1">
      <c r="B17698" s="546" t="s">
        <v>30245</v>
      </c>
      <c r="C17698" s="548" t="s">
        <v>3660</v>
      </c>
      <c r="D17698" s="541" t="s">
        <v>30246</v>
      </c>
      <c r="E17698" s="549" t="s">
        <v>188</v>
      </c>
      <c r="F17698" s="547">
        <v>17.850000000000001</v>
      </c>
    </row>
    <row r="17699" s="489" customFormat="1">
      <c r="B17699" s="546" t="s">
        <v>30247</v>
      </c>
      <c r="C17699" s="548" t="s">
        <v>3660</v>
      </c>
      <c r="D17699" s="541" t="s">
        <v>30248</v>
      </c>
      <c r="E17699" s="549" t="s">
        <v>188</v>
      </c>
      <c r="F17699" s="547">
        <v>21.600000000000001</v>
      </c>
    </row>
    <row r="17700" s="489" customFormat="1">
      <c r="B17700" s="546" t="s">
        <v>30249</v>
      </c>
      <c r="C17700" s="548" t="s">
        <v>3660</v>
      </c>
      <c r="D17700" s="541" t="s">
        <v>25892</v>
      </c>
      <c r="E17700" s="549" t="s">
        <v>188</v>
      </c>
      <c r="F17700" s="547">
        <v>22.870000000000001</v>
      </c>
    </row>
    <row r="17701" s="489" customFormat="1">
      <c r="B17701" s="546" t="s">
        <v>30250</v>
      </c>
      <c r="C17701" s="548" t="s">
        <v>3660</v>
      </c>
      <c r="D17701" s="541" t="s">
        <v>30251</v>
      </c>
      <c r="E17701" s="549" t="s">
        <v>188</v>
      </c>
      <c r="F17701" s="547">
        <v>30.309999999999999</v>
      </c>
    </row>
    <row r="17702" s="489" customFormat="1">
      <c r="B17702" s="546" t="s">
        <v>30252</v>
      </c>
      <c r="C17702" s="548" t="s">
        <v>3660</v>
      </c>
      <c r="D17702" s="541" t="s">
        <v>30253</v>
      </c>
      <c r="E17702" s="549" t="s">
        <v>188</v>
      </c>
      <c r="F17702" s="547">
        <v>230.55000000000001</v>
      </c>
    </row>
    <row r="17703" s="489" customFormat="1">
      <c r="B17703" s="546" t="s">
        <v>30254</v>
      </c>
      <c r="C17703" s="548" t="s">
        <v>3660</v>
      </c>
      <c r="D17703" s="541" t="s">
        <v>30255</v>
      </c>
      <c r="E17703" s="549" t="s">
        <v>188</v>
      </c>
      <c r="F17703" s="547">
        <v>32.729999999999997</v>
      </c>
    </row>
    <row r="17704" s="489" customFormat="1">
      <c r="B17704" s="546" t="s">
        <v>30256</v>
      </c>
      <c r="C17704" s="548" t="s">
        <v>3660</v>
      </c>
      <c r="D17704" s="541" t="s">
        <v>30257</v>
      </c>
      <c r="E17704" s="549" t="s">
        <v>188</v>
      </c>
      <c r="F17704" s="547">
        <v>51.899999999999999</v>
      </c>
    </row>
    <row r="17705" s="489" customFormat="1">
      <c r="B17705" s="546" t="s">
        <v>30258</v>
      </c>
      <c r="C17705" s="548" t="s">
        <v>3660</v>
      </c>
      <c r="D17705" s="541" t="s">
        <v>30259</v>
      </c>
      <c r="E17705" s="549" t="s">
        <v>188</v>
      </c>
      <c r="F17705" s="547">
        <v>147.06999999999999</v>
      </c>
    </row>
    <row r="17706" s="489" customFormat="1">
      <c r="B17706" s="546" t="s">
        <v>30260</v>
      </c>
      <c r="C17706" s="548" t="s">
        <v>3660</v>
      </c>
      <c r="D17706" s="541" t="s">
        <v>30261</v>
      </c>
      <c r="E17706" s="549" t="s">
        <v>188</v>
      </c>
      <c r="F17706" s="547">
        <v>131.47</v>
      </c>
    </row>
    <row r="17707" s="489" customFormat="1">
      <c r="B17707" s="546" t="s">
        <v>30262</v>
      </c>
      <c r="C17707" s="548" t="s">
        <v>3660</v>
      </c>
      <c r="D17707" s="541" t="s">
        <v>30263</v>
      </c>
      <c r="E17707" s="549" t="s">
        <v>188</v>
      </c>
      <c r="F17707" s="547">
        <v>78.829999999999998</v>
      </c>
    </row>
    <row r="17708" s="489" customFormat="1">
      <c r="B17708" s="546" t="s">
        <v>30264</v>
      </c>
      <c r="C17708" s="548" t="s">
        <v>3660</v>
      </c>
      <c r="D17708" s="541" t="s">
        <v>30265</v>
      </c>
      <c r="E17708" s="549" t="s">
        <v>188</v>
      </c>
      <c r="F17708" s="547">
        <v>63.799999999999997</v>
      </c>
    </row>
    <row r="17709" s="489" customFormat="1">
      <c r="B17709" s="546" t="s">
        <v>30266</v>
      </c>
      <c r="C17709" s="548" t="s">
        <v>3660</v>
      </c>
      <c r="D17709" s="541" t="s">
        <v>30267</v>
      </c>
      <c r="E17709" s="549" t="s">
        <v>188</v>
      </c>
      <c r="F17709" s="547">
        <v>135.90000000000001</v>
      </c>
    </row>
    <row r="17710" s="489" customFormat="1">
      <c r="B17710" s="546" t="s">
        <v>30268</v>
      </c>
      <c r="C17710" s="548" t="s">
        <v>3660</v>
      </c>
      <c r="D17710" s="541" t="s">
        <v>30269</v>
      </c>
      <c r="E17710" s="549" t="s">
        <v>188</v>
      </c>
      <c r="F17710" s="547">
        <v>182.13999999999999</v>
      </c>
    </row>
    <row r="17711" s="489" customFormat="1">
      <c r="B17711" s="546" t="s">
        <v>30270</v>
      </c>
      <c r="C17711" s="548" t="s">
        <v>3660</v>
      </c>
      <c r="D17711" s="541" t="s">
        <v>30271</v>
      </c>
      <c r="E17711" s="549" t="s">
        <v>188</v>
      </c>
      <c r="F17711" s="547">
        <v>240.56</v>
      </c>
    </row>
    <row r="17712" s="489" customFormat="1">
      <c r="B17712" s="546" t="s">
        <v>30272</v>
      </c>
      <c r="C17712" s="548" t="s">
        <v>3660</v>
      </c>
      <c r="D17712" s="541" t="s">
        <v>30273</v>
      </c>
      <c r="E17712" s="549" t="s">
        <v>188</v>
      </c>
      <c r="F17712" s="547">
        <v>30.530000000000001</v>
      </c>
    </row>
    <row r="17713" s="489" customFormat="1">
      <c r="B17713" s="546" t="s">
        <v>30274</v>
      </c>
      <c r="C17713" s="548" t="s">
        <v>3660</v>
      </c>
      <c r="D17713" s="541" t="s">
        <v>30275</v>
      </c>
      <c r="E17713" s="549" t="s">
        <v>188</v>
      </c>
      <c r="F17713" s="547">
        <v>69.989999999999995</v>
      </c>
    </row>
    <row r="17714" s="489" customFormat="1">
      <c r="B17714" s="546" t="s">
        <v>30276</v>
      </c>
      <c r="C17714" s="548" t="s">
        <v>3660</v>
      </c>
      <c r="D17714" s="541" t="s">
        <v>30277</v>
      </c>
      <c r="E17714" s="549" t="s">
        <v>188</v>
      </c>
      <c r="F17714" s="547">
        <v>672</v>
      </c>
    </row>
    <row r="17715" s="489" customFormat="1">
      <c r="B17715" s="546" t="s">
        <v>30278</v>
      </c>
      <c r="C17715" s="548" t="s">
        <v>3660</v>
      </c>
      <c r="D17715" s="541" t="s">
        <v>30279</v>
      </c>
      <c r="E17715" s="549" t="s">
        <v>188</v>
      </c>
      <c r="F17715" s="547">
        <v>147.22</v>
      </c>
    </row>
    <row r="17716" s="489" customFormat="1">
      <c r="B17716" s="546" t="s">
        <v>30280</v>
      </c>
      <c r="C17716" s="548" t="s">
        <v>3660</v>
      </c>
      <c r="D17716" s="541" t="s">
        <v>30281</v>
      </c>
      <c r="E17716" s="549" t="s">
        <v>188</v>
      </c>
      <c r="F17716" s="547">
        <v>365.25</v>
      </c>
    </row>
    <row r="17717" s="489" customFormat="1">
      <c r="B17717" s="546" t="s">
        <v>30282</v>
      </c>
      <c r="C17717" s="548" t="s">
        <v>3660</v>
      </c>
      <c r="D17717" s="541" t="s">
        <v>30283</v>
      </c>
      <c r="E17717" s="549" t="s">
        <v>188</v>
      </c>
      <c r="F17717" s="547">
        <v>6.9000000000000004</v>
      </c>
    </row>
    <row r="17718" s="489" customFormat="1">
      <c r="B17718" s="546" t="s">
        <v>30284</v>
      </c>
      <c r="C17718" s="548" t="s">
        <v>3660</v>
      </c>
      <c r="D17718" s="541" t="s">
        <v>30285</v>
      </c>
      <c r="E17718" s="549" t="s">
        <v>188</v>
      </c>
      <c r="F17718" s="547">
        <v>128.22999999999999</v>
      </c>
    </row>
    <row r="17719" s="489" customFormat="1">
      <c r="B17719" s="546" t="s">
        <v>30286</v>
      </c>
      <c r="C17719" s="548" t="s">
        <v>3660</v>
      </c>
      <c r="D17719" s="541" t="s">
        <v>30287</v>
      </c>
      <c r="E17719" s="549" t="s">
        <v>188</v>
      </c>
      <c r="F17719" s="547">
        <v>26.620000000000001</v>
      </c>
    </row>
    <row r="17720" s="489" customFormat="1">
      <c r="B17720" s="546" t="s">
        <v>30288</v>
      </c>
      <c r="C17720" s="548" t="s">
        <v>3660</v>
      </c>
      <c r="D17720" s="541" t="s">
        <v>30289</v>
      </c>
      <c r="E17720" s="549" t="s">
        <v>188</v>
      </c>
      <c r="F17720" s="547">
        <v>149.30000000000001</v>
      </c>
    </row>
    <row r="17721" s="489" customFormat="1">
      <c r="B17721" s="546" t="s">
        <v>30290</v>
      </c>
      <c r="C17721" s="548" t="s">
        <v>3660</v>
      </c>
      <c r="D17721" s="541" t="s">
        <v>30291</v>
      </c>
      <c r="E17721" s="549" t="s">
        <v>188</v>
      </c>
      <c r="F17721" s="547">
        <v>209</v>
      </c>
    </row>
    <row r="17722" s="489" customFormat="1">
      <c r="B17722" s="546" t="s">
        <v>30292</v>
      </c>
      <c r="C17722" s="548" t="s">
        <v>3660</v>
      </c>
      <c r="D17722" s="541" t="s">
        <v>30293</v>
      </c>
      <c r="E17722" s="549" t="s">
        <v>188</v>
      </c>
      <c r="F17722" s="547">
        <v>679.38999999999999</v>
      </c>
    </row>
    <row r="17723" s="489" customFormat="1">
      <c r="B17723" s="546" t="s">
        <v>30294</v>
      </c>
      <c r="C17723" s="548" t="s">
        <v>3660</v>
      </c>
      <c r="D17723" s="541" t="s">
        <v>30295</v>
      </c>
      <c r="E17723" s="549" t="s">
        <v>188</v>
      </c>
      <c r="F17723" s="547">
        <v>171.81999999999999</v>
      </c>
    </row>
    <row r="17724" s="489" customFormat="1">
      <c r="B17724" s="546" t="s">
        <v>30296</v>
      </c>
      <c r="C17724" s="548" t="s">
        <v>3660</v>
      </c>
      <c r="D17724" s="541" t="s">
        <v>30297</v>
      </c>
      <c r="E17724" s="549" t="s">
        <v>188</v>
      </c>
      <c r="F17724" s="547">
        <v>729.99000000000001</v>
      </c>
    </row>
    <row r="17725" s="489" customFormat="1">
      <c r="B17725" s="546" t="s">
        <v>30298</v>
      </c>
      <c r="C17725" s="548" t="s">
        <v>3660</v>
      </c>
      <c r="D17725" s="541" t="s">
        <v>30299</v>
      </c>
      <c r="E17725" s="549" t="s">
        <v>188</v>
      </c>
      <c r="F17725" s="547">
        <v>165.63999999999999</v>
      </c>
    </row>
    <row r="17726" s="489" customFormat="1">
      <c r="B17726" s="546" t="s">
        <v>30300</v>
      </c>
      <c r="C17726" s="548" t="s">
        <v>3660</v>
      </c>
      <c r="D17726" s="541" t="s">
        <v>30301</v>
      </c>
      <c r="E17726" s="549" t="s">
        <v>188</v>
      </c>
      <c r="F17726" s="547">
        <v>52.649999999999999</v>
      </c>
    </row>
    <row r="17727" s="489" customFormat="1">
      <c r="B17727" s="546" t="s">
        <v>30302</v>
      </c>
      <c r="C17727" s="548" t="s">
        <v>3660</v>
      </c>
      <c r="D17727" s="541" t="s">
        <v>30303</v>
      </c>
      <c r="E17727" s="549" t="s">
        <v>188</v>
      </c>
      <c r="F17727" s="547">
        <v>79.900000000000006</v>
      </c>
    </row>
    <row r="17728" s="489" customFormat="1">
      <c r="B17728" s="546" t="s">
        <v>30304</v>
      </c>
      <c r="C17728" s="548" t="s">
        <v>3660</v>
      </c>
      <c r="D17728" s="541" t="s">
        <v>30305</v>
      </c>
      <c r="E17728" s="549" t="s">
        <v>188</v>
      </c>
      <c r="F17728" s="547">
        <v>4.9100000000000001</v>
      </c>
    </row>
    <row r="17729" s="489" customFormat="1">
      <c r="B17729" s="546" t="s">
        <v>30306</v>
      </c>
      <c r="C17729" s="548" t="s">
        <v>3660</v>
      </c>
      <c r="D17729" s="541" t="s">
        <v>26297</v>
      </c>
      <c r="E17729" s="549" t="s">
        <v>188</v>
      </c>
      <c r="F17729" s="547">
        <v>289.89999999999998</v>
      </c>
    </row>
    <row r="17730" s="489" customFormat="1">
      <c r="B17730" s="546" t="s">
        <v>30307</v>
      </c>
      <c r="C17730" s="548" t="s">
        <v>3660</v>
      </c>
      <c r="D17730" s="541" t="s">
        <v>26295</v>
      </c>
      <c r="E17730" s="549" t="s">
        <v>188</v>
      </c>
      <c r="F17730" s="547">
        <v>243.47999999999999</v>
      </c>
    </row>
    <row r="17731" s="489" customFormat="1">
      <c r="B17731" s="546" t="s">
        <v>30308</v>
      </c>
      <c r="C17731" s="548" t="s">
        <v>3660</v>
      </c>
      <c r="D17731" s="541" t="s">
        <v>30309</v>
      </c>
      <c r="E17731" s="549" t="s">
        <v>188</v>
      </c>
      <c r="F17731" s="547">
        <v>240</v>
      </c>
    </row>
    <row r="17732" s="489" customFormat="1">
      <c r="B17732" s="546" t="s">
        <v>30310</v>
      </c>
      <c r="C17732" s="548" t="s">
        <v>3660</v>
      </c>
      <c r="D17732" s="541" t="s">
        <v>30311</v>
      </c>
      <c r="E17732" s="549" t="s">
        <v>188</v>
      </c>
      <c r="F17732" s="547">
        <v>1050</v>
      </c>
    </row>
    <row r="17733" s="489" customFormat="1">
      <c r="B17733" s="546" t="s">
        <v>30312</v>
      </c>
      <c r="C17733" s="548" t="s">
        <v>3660</v>
      </c>
      <c r="D17733" s="541" t="s">
        <v>30313</v>
      </c>
      <c r="E17733" s="549" t="s">
        <v>188</v>
      </c>
      <c r="F17733" s="547">
        <v>241.41</v>
      </c>
    </row>
    <row r="17734" s="489" customFormat="1">
      <c r="B17734" s="546" t="s">
        <v>30314</v>
      </c>
      <c r="C17734" s="548" t="s">
        <v>3660</v>
      </c>
      <c r="D17734" s="541" t="s">
        <v>30315</v>
      </c>
      <c r="E17734" s="549" t="s">
        <v>188</v>
      </c>
      <c r="F17734" s="547">
        <v>130.44</v>
      </c>
    </row>
    <row r="17735" s="489" customFormat="1">
      <c r="B17735" s="546" t="s">
        <v>30316</v>
      </c>
      <c r="C17735" s="548" t="s">
        <v>3660</v>
      </c>
      <c r="D17735" s="541" t="s">
        <v>30317</v>
      </c>
      <c r="E17735" s="549" t="s">
        <v>188</v>
      </c>
      <c r="F17735" s="547">
        <v>177.28999999999999</v>
      </c>
    </row>
    <row r="17736" s="489" customFormat="1">
      <c r="B17736" s="546" t="s">
        <v>30318</v>
      </c>
      <c r="C17736" s="548" t="s">
        <v>3660</v>
      </c>
      <c r="D17736" s="541" t="s">
        <v>30319</v>
      </c>
      <c r="E17736" s="549" t="s">
        <v>188</v>
      </c>
      <c r="F17736" s="547">
        <v>124.5</v>
      </c>
    </row>
    <row r="17737" s="489" customFormat="1">
      <c r="B17737" s="546" t="s">
        <v>30320</v>
      </c>
      <c r="C17737" s="548" t="s">
        <v>3660</v>
      </c>
      <c r="D17737" s="541" t="s">
        <v>30321</v>
      </c>
      <c r="E17737" s="549" t="s">
        <v>188</v>
      </c>
      <c r="F17737" s="547">
        <v>243.22999999999999</v>
      </c>
    </row>
    <row r="17738" s="489" customFormat="1">
      <c r="B17738" s="546" t="s">
        <v>30322</v>
      </c>
      <c r="C17738" s="548" t="s">
        <v>3660</v>
      </c>
      <c r="D17738" s="541" t="s">
        <v>30323</v>
      </c>
      <c r="E17738" s="549" t="s">
        <v>188</v>
      </c>
      <c r="F17738" s="547">
        <v>130.47999999999999</v>
      </c>
    </row>
    <row r="17739" s="489" customFormat="1">
      <c r="B17739" s="546" t="s">
        <v>30324</v>
      </c>
      <c r="C17739" s="548" t="s">
        <v>3660</v>
      </c>
      <c r="D17739" s="541" t="s">
        <v>30325</v>
      </c>
      <c r="E17739" s="549" t="s">
        <v>188</v>
      </c>
      <c r="F17739" s="547">
        <v>307.89999999999998</v>
      </c>
    </row>
    <row r="17740" s="489" customFormat="1">
      <c r="B17740" s="546" t="s">
        <v>30326</v>
      </c>
      <c r="C17740" s="548" t="s">
        <v>3660</v>
      </c>
      <c r="D17740" s="541" t="s">
        <v>30327</v>
      </c>
      <c r="E17740" s="549" t="s">
        <v>188</v>
      </c>
      <c r="F17740" s="547">
        <v>392.77999999999997</v>
      </c>
    </row>
    <row r="17741" s="489" customFormat="1">
      <c r="B17741" s="546" t="s">
        <v>30328</v>
      </c>
      <c r="C17741" s="548" t="s">
        <v>3660</v>
      </c>
      <c r="D17741" s="541" t="s">
        <v>26329</v>
      </c>
      <c r="E17741" s="549" t="s">
        <v>188</v>
      </c>
      <c r="F17741" s="547">
        <v>42.810000000000002</v>
      </c>
    </row>
    <row r="17742" s="489" customFormat="1">
      <c r="B17742" s="546" t="s">
        <v>30329</v>
      </c>
      <c r="C17742" s="548" t="s">
        <v>3660</v>
      </c>
      <c r="D17742" s="541" t="s">
        <v>30330</v>
      </c>
      <c r="E17742" s="549" t="s">
        <v>188</v>
      </c>
      <c r="F17742" s="547">
        <v>99.489999999999995</v>
      </c>
    </row>
    <row r="17743" s="489" customFormat="1">
      <c r="B17743" s="546" t="s">
        <v>30331</v>
      </c>
      <c r="C17743" s="548" t="s">
        <v>3660</v>
      </c>
      <c r="D17743" s="541" t="s">
        <v>30332</v>
      </c>
      <c r="E17743" s="549" t="s">
        <v>188</v>
      </c>
      <c r="F17743" s="547">
        <v>5.9000000000000004</v>
      </c>
    </row>
    <row r="17744" s="489" customFormat="1">
      <c r="B17744" s="546" t="s">
        <v>30333</v>
      </c>
      <c r="C17744" s="548" t="s">
        <v>3660</v>
      </c>
      <c r="D17744" s="541" t="s">
        <v>30334</v>
      </c>
      <c r="E17744" s="549" t="s">
        <v>188</v>
      </c>
      <c r="F17744" s="547">
        <v>68.420000000000002</v>
      </c>
    </row>
    <row r="17745" s="489" customFormat="1">
      <c r="B17745" s="546" t="s">
        <v>30335</v>
      </c>
      <c r="C17745" s="548" t="s">
        <v>3660</v>
      </c>
      <c r="D17745" s="541" t="s">
        <v>30336</v>
      </c>
      <c r="E17745" s="549" t="s">
        <v>188</v>
      </c>
      <c r="F17745" s="547">
        <v>27.18</v>
      </c>
    </row>
    <row r="17746" s="489" customFormat="1">
      <c r="B17746" s="546" t="s">
        <v>30337</v>
      </c>
      <c r="C17746" s="548" t="s">
        <v>3660</v>
      </c>
      <c r="D17746" s="541" t="s">
        <v>30338</v>
      </c>
      <c r="E17746" s="549" t="s">
        <v>188</v>
      </c>
      <c r="F17746" s="547">
        <v>35.57</v>
      </c>
    </row>
    <row r="17747" s="489" customFormat="1">
      <c r="B17747" s="546" t="s">
        <v>30339</v>
      </c>
      <c r="C17747" s="548" t="s">
        <v>3660</v>
      </c>
      <c r="D17747" s="541" t="s">
        <v>30340</v>
      </c>
      <c r="E17747" s="549" t="s">
        <v>188</v>
      </c>
      <c r="F17747" s="547">
        <v>11.970000000000001</v>
      </c>
    </row>
    <row r="17748" s="489" customFormat="1">
      <c r="B17748" s="546" t="s">
        <v>30341</v>
      </c>
      <c r="C17748" s="548" t="s">
        <v>3660</v>
      </c>
      <c r="D17748" s="541" t="s">
        <v>30342</v>
      </c>
      <c r="E17748" s="549" t="s">
        <v>188</v>
      </c>
      <c r="F17748" s="547">
        <v>22.48</v>
      </c>
    </row>
    <row r="17749" s="489" customFormat="1">
      <c r="B17749" s="546" t="s">
        <v>30343</v>
      </c>
      <c r="C17749" s="548" t="s">
        <v>3660</v>
      </c>
      <c r="D17749" s="541" t="s">
        <v>30344</v>
      </c>
      <c r="E17749" s="549" t="s">
        <v>188</v>
      </c>
      <c r="F17749" s="547">
        <v>73.739999999999995</v>
      </c>
    </row>
    <row r="17750" s="489" customFormat="1">
      <c r="B17750" s="546" t="s">
        <v>30345</v>
      </c>
      <c r="C17750" s="548" t="s">
        <v>3660</v>
      </c>
      <c r="D17750" s="541" t="s">
        <v>30346</v>
      </c>
      <c r="E17750" s="549" t="s">
        <v>188</v>
      </c>
      <c r="F17750" s="547">
        <v>65.030000000000001</v>
      </c>
    </row>
    <row r="17751" s="489" customFormat="1">
      <c r="B17751" s="546" t="s">
        <v>30347</v>
      </c>
      <c r="C17751" s="548" t="s">
        <v>3660</v>
      </c>
      <c r="D17751" s="541" t="s">
        <v>25991</v>
      </c>
      <c r="E17751" s="549" t="s">
        <v>188</v>
      </c>
      <c r="F17751" s="547">
        <v>26.879999999999999</v>
      </c>
    </row>
    <row r="17752" s="489" customFormat="1">
      <c r="B17752" s="546" t="s">
        <v>30348</v>
      </c>
      <c r="C17752" s="548" t="s">
        <v>3660</v>
      </c>
      <c r="D17752" s="541" t="s">
        <v>30349</v>
      </c>
      <c r="E17752" s="549" t="s">
        <v>188</v>
      </c>
      <c r="F17752" s="547">
        <v>34.899999999999999</v>
      </c>
    </row>
    <row r="17753" s="489" customFormat="1">
      <c r="B17753" s="546" t="s">
        <v>30350</v>
      </c>
      <c r="C17753" s="548" t="s">
        <v>3660</v>
      </c>
      <c r="D17753" s="541" t="s">
        <v>30351</v>
      </c>
      <c r="E17753" s="549" t="s">
        <v>188</v>
      </c>
      <c r="F17753" s="547">
        <v>17</v>
      </c>
    </row>
    <row r="17754" s="489" customFormat="1">
      <c r="B17754" s="546" t="s">
        <v>30352</v>
      </c>
      <c r="C17754" s="548" t="s">
        <v>3660</v>
      </c>
      <c r="D17754" s="541" t="s">
        <v>30353</v>
      </c>
      <c r="E17754" s="549" t="s">
        <v>188</v>
      </c>
      <c r="F17754" s="547">
        <v>19.899999999999999</v>
      </c>
    </row>
    <row r="17755" s="489" customFormat="1">
      <c r="B17755" s="546" t="s">
        <v>30354</v>
      </c>
      <c r="C17755" s="548" t="s">
        <v>3660</v>
      </c>
      <c r="D17755" s="541" t="s">
        <v>30355</v>
      </c>
      <c r="E17755" s="549" t="s">
        <v>188</v>
      </c>
      <c r="F17755" s="547">
        <v>19.899999999999999</v>
      </c>
    </row>
    <row r="17756" s="489" customFormat="1">
      <c r="B17756" s="546" t="s">
        <v>30356</v>
      </c>
      <c r="C17756" s="548" t="s">
        <v>3660</v>
      </c>
      <c r="D17756" s="541" t="s">
        <v>30357</v>
      </c>
      <c r="E17756" s="549" t="s">
        <v>188</v>
      </c>
      <c r="F17756" s="547">
        <v>10.289999999999999</v>
      </c>
    </row>
    <row r="17757" s="489" customFormat="1">
      <c r="B17757" s="546" t="s">
        <v>30358</v>
      </c>
      <c r="C17757" s="548" t="s">
        <v>3660</v>
      </c>
      <c r="D17757" s="541" t="s">
        <v>26142</v>
      </c>
      <c r="E17757" s="549" t="s">
        <v>188</v>
      </c>
      <c r="F17757" s="547">
        <v>19.850000000000001</v>
      </c>
    </row>
    <row r="17758" s="489" customFormat="1">
      <c r="B17758" s="546" t="s">
        <v>30359</v>
      </c>
      <c r="C17758" s="548" t="s">
        <v>3660</v>
      </c>
      <c r="D17758" s="541" t="s">
        <v>30360</v>
      </c>
      <c r="E17758" s="549" t="s">
        <v>188</v>
      </c>
      <c r="F17758" s="547">
        <v>54.079999999999998</v>
      </c>
    </row>
    <row r="17759" s="489" customFormat="1">
      <c r="B17759" s="546" t="s">
        <v>30361</v>
      </c>
      <c r="C17759" s="548" t="s">
        <v>3660</v>
      </c>
      <c r="D17759" s="541" t="s">
        <v>30362</v>
      </c>
      <c r="E17759" s="549" t="s">
        <v>188</v>
      </c>
      <c r="F17759" s="547">
        <v>1129.6900000000001</v>
      </c>
    </row>
    <row r="17760" s="489" customFormat="1">
      <c r="B17760" s="546" t="s">
        <v>30363</v>
      </c>
      <c r="C17760" s="548" t="s">
        <v>3660</v>
      </c>
      <c r="D17760" s="541" t="s">
        <v>30364</v>
      </c>
      <c r="E17760" s="549" t="s">
        <v>188</v>
      </c>
      <c r="F17760" s="547">
        <v>1351.54</v>
      </c>
    </row>
    <row r="17761" s="489" customFormat="1">
      <c r="B17761" s="546" t="s">
        <v>30365</v>
      </c>
      <c r="C17761" s="548" t="s">
        <v>3660</v>
      </c>
      <c r="D17761" s="541" t="s">
        <v>30366</v>
      </c>
      <c r="E17761" s="549" t="s">
        <v>188</v>
      </c>
      <c r="F17761" s="547">
        <v>1828.1300000000001</v>
      </c>
    </row>
    <row r="17762" s="489" customFormat="1">
      <c r="B17762" s="546" t="s">
        <v>30367</v>
      </c>
      <c r="C17762" s="548" t="s">
        <v>3660</v>
      </c>
      <c r="D17762" s="541" t="s">
        <v>30368</v>
      </c>
      <c r="E17762" s="549" t="s">
        <v>188</v>
      </c>
      <c r="F17762" s="547">
        <v>1736.71</v>
      </c>
    </row>
    <row r="17763" s="489" customFormat="1">
      <c r="B17763" s="546" t="s">
        <v>30369</v>
      </c>
      <c r="C17763" s="548" t="s">
        <v>3660</v>
      </c>
      <c r="D17763" s="541" t="s">
        <v>30370</v>
      </c>
      <c r="E17763" s="549" t="s">
        <v>188</v>
      </c>
      <c r="F17763" s="547">
        <v>86.030000000000001</v>
      </c>
    </row>
    <row r="17764" s="489" customFormat="1">
      <c r="B17764" s="546" t="s">
        <v>30371</v>
      </c>
      <c r="C17764" s="548" t="s">
        <v>3660</v>
      </c>
      <c r="D17764" s="541" t="s">
        <v>30372</v>
      </c>
      <c r="E17764" s="549" t="s">
        <v>188</v>
      </c>
      <c r="F17764" s="547">
        <v>109.93000000000001</v>
      </c>
    </row>
    <row r="17765" s="489" customFormat="1">
      <c r="B17765" s="546" t="s">
        <v>30373</v>
      </c>
      <c r="C17765" s="548" t="s">
        <v>3660</v>
      </c>
      <c r="D17765" s="541" t="s">
        <v>30374</v>
      </c>
      <c r="E17765" s="549" t="s">
        <v>188</v>
      </c>
      <c r="F17765" s="547">
        <v>107.90000000000001</v>
      </c>
    </row>
    <row r="17766" s="489" customFormat="1">
      <c r="B17766" s="546" t="s">
        <v>30375</v>
      </c>
      <c r="C17766" s="548" t="s">
        <v>3660</v>
      </c>
      <c r="D17766" s="541" t="s">
        <v>30376</v>
      </c>
      <c r="E17766" s="549" t="s">
        <v>188</v>
      </c>
      <c r="F17766" s="547">
        <v>288.89999999999998</v>
      </c>
    </row>
    <row r="17767" s="489" customFormat="1">
      <c r="B17767" s="546" t="s">
        <v>30377</v>
      </c>
      <c r="C17767" s="548" t="s">
        <v>3660</v>
      </c>
      <c r="D17767" s="541" t="s">
        <v>30378</v>
      </c>
      <c r="E17767" s="549" t="s">
        <v>188</v>
      </c>
      <c r="F17767" s="547">
        <v>162.62</v>
      </c>
    </row>
    <row r="17768" s="489" customFormat="1">
      <c r="B17768" s="546" t="s">
        <v>30379</v>
      </c>
      <c r="C17768" s="548" t="s">
        <v>3660</v>
      </c>
      <c r="D17768" s="541" t="s">
        <v>30380</v>
      </c>
      <c r="E17768" s="549" t="s">
        <v>188</v>
      </c>
      <c r="F17768" s="547">
        <v>129.31999999999999</v>
      </c>
    </row>
    <row r="17769" s="489" customFormat="1">
      <c r="B17769" s="546" t="s">
        <v>30381</v>
      </c>
      <c r="C17769" s="548" t="s">
        <v>3660</v>
      </c>
      <c r="D17769" s="541" t="s">
        <v>30382</v>
      </c>
      <c r="E17769" s="549" t="s">
        <v>188</v>
      </c>
      <c r="F17769" s="547">
        <v>205.90000000000001</v>
      </c>
    </row>
    <row r="17770" s="489" customFormat="1">
      <c r="B17770" s="546" t="s">
        <v>30383</v>
      </c>
      <c r="C17770" s="548" t="s">
        <v>3660</v>
      </c>
      <c r="D17770" s="541" t="s">
        <v>30384</v>
      </c>
      <c r="E17770" s="549" t="s">
        <v>188</v>
      </c>
      <c r="F17770" s="547">
        <v>583.13999999999999</v>
      </c>
    </row>
    <row r="17771" s="489" customFormat="1">
      <c r="B17771" s="546" t="s">
        <v>30385</v>
      </c>
      <c r="C17771" s="548" t="s">
        <v>3660</v>
      </c>
      <c r="D17771" s="541" t="s">
        <v>30386</v>
      </c>
      <c r="E17771" s="549" t="s">
        <v>188</v>
      </c>
      <c r="F17771" s="547">
        <v>371.54000000000002</v>
      </c>
    </row>
    <row r="17772" s="489" customFormat="1">
      <c r="B17772" s="546" t="s">
        <v>30387</v>
      </c>
      <c r="C17772" s="548" t="s">
        <v>3660</v>
      </c>
      <c r="D17772" s="541" t="s">
        <v>30388</v>
      </c>
      <c r="E17772" s="549" t="s">
        <v>188</v>
      </c>
      <c r="F17772" s="547">
        <v>212.90000000000001</v>
      </c>
    </row>
    <row r="17773" s="489" customFormat="1">
      <c r="B17773" s="546" t="s">
        <v>30389</v>
      </c>
      <c r="C17773" s="548" t="s">
        <v>3660</v>
      </c>
      <c r="D17773" s="541" t="s">
        <v>30390</v>
      </c>
      <c r="E17773" s="549" t="s">
        <v>188</v>
      </c>
      <c r="F17773" s="547">
        <v>252.02000000000001</v>
      </c>
    </row>
    <row r="17774" s="489" customFormat="1">
      <c r="B17774" s="546" t="s">
        <v>30391</v>
      </c>
      <c r="C17774" s="548" t="s">
        <v>3660</v>
      </c>
      <c r="D17774" s="541" t="s">
        <v>30392</v>
      </c>
      <c r="E17774" s="549" t="s">
        <v>188</v>
      </c>
      <c r="F17774" s="547">
        <v>1531.1199999999999</v>
      </c>
    </row>
    <row r="17775" s="489" customFormat="1">
      <c r="B17775" s="546" t="s">
        <v>30393</v>
      </c>
      <c r="C17775" s="548" t="s">
        <v>3660</v>
      </c>
      <c r="D17775" s="541" t="s">
        <v>30394</v>
      </c>
      <c r="E17775" s="549" t="s">
        <v>188</v>
      </c>
      <c r="F17775" s="547">
        <v>359</v>
      </c>
    </row>
    <row r="17776" s="489" customFormat="1">
      <c r="B17776" s="546" t="s">
        <v>30395</v>
      </c>
      <c r="C17776" s="548" t="s">
        <v>3660</v>
      </c>
      <c r="D17776" s="541" t="s">
        <v>30396</v>
      </c>
      <c r="E17776" s="549" t="s">
        <v>188</v>
      </c>
      <c r="F17776" s="547">
        <v>350.14999999999998</v>
      </c>
    </row>
    <row r="17777" s="489" customFormat="1">
      <c r="B17777" s="546" t="s">
        <v>30397</v>
      </c>
      <c r="C17777" s="548" t="s">
        <v>3660</v>
      </c>
      <c r="D17777" s="541" t="s">
        <v>30398</v>
      </c>
      <c r="E17777" s="549" t="s">
        <v>188</v>
      </c>
      <c r="F17777" s="547">
        <v>319.80000000000001</v>
      </c>
    </row>
    <row r="17778" s="489" customFormat="1">
      <c r="B17778" s="546" t="s">
        <v>30399</v>
      </c>
      <c r="C17778" s="548" t="s">
        <v>3660</v>
      </c>
      <c r="D17778" s="541" t="s">
        <v>30400</v>
      </c>
      <c r="E17778" s="549" t="s">
        <v>188</v>
      </c>
      <c r="F17778" s="547">
        <v>1178.0599999999999</v>
      </c>
    </row>
    <row r="17779" s="489" customFormat="1">
      <c r="B17779" s="546" t="s">
        <v>30401</v>
      </c>
      <c r="C17779" s="548" t="s">
        <v>3660</v>
      </c>
      <c r="D17779" s="541" t="s">
        <v>26059</v>
      </c>
      <c r="E17779" s="549" t="s">
        <v>188</v>
      </c>
      <c r="F17779" s="547">
        <v>176.56</v>
      </c>
    </row>
    <row r="17780" s="489" customFormat="1">
      <c r="B17780" s="546" t="s">
        <v>30402</v>
      </c>
      <c r="C17780" s="548" t="s">
        <v>3660</v>
      </c>
      <c r="D17780" s="541" t="s">
        <v>30403</v>
      </c>
      <c r="E17780" s="549" t="s">
        <v>188</v>
      </c>
      <c r="F17780" s="547">
        <v>349.00999999999999</v>
      </c>
    </row>
    <row r="17781" s="489" customFormat="1">
      <c r="B17781" s="546" t="s">
        <v>30404</v>
      </c>
      <c r="C17781" s="548" t="s">
        <v>3660</v>
      </c>
      <c r="D17781" s="541" t="s">
        <v>30405</v>
      </c>
      <c r="E17781" s="549" t="s">
        <v>143</v>
      </c>
      <c r="F17781" s="547">
        <v>678.61000000000001</v>
      </c>
    </row>
    <row r="17782" s="489" customFormat="1">
      <c r="B17782" s="546" t="s">
        <v>30406</v>
      </c>
      <c r="C17782" s="548" t="s">
        <v>3660</v>
      </c>
      <c r="D17782" s="541" t="s">
        <v>30407</v>
      </c>
      <c r="E17782" s="549" t="s">
        <v>188</v>
      </c>
      <c r="F17782" s="547">
        <v>1286.01</v>
      </c>
    </row>
    <row r="17783" s="489" customFormat="1">
      <c r="B17783" s="546" t="s">
        <v>30408</v>
      </c>
      <c r="C17783" s="548" t="s">
        <v>3660</v>
      </c>
      <c r="D17783" s="541" t="s">
        <v>30409</v>
      </c>
      <c r="E17783" s="549" t="s">
        <v>188</v>
      </c>
      <c r="F17783" s="547">
        <v>139.90000000000001</v>
      </c>
    </row>
    <row r="17784" s="489" customFormat="1">
      <c r="B17784" s="546" t="s">
        <v>30410</v>
      </c>
      <c r="C17784" s="548" t="s">
        <v>3660</v>
      </c>
      <c r="D17784" s="541" t="s">
        <v>30411</v>
      </c>
      <c r="E17784" s="549" t="s">
        <v>188</v>
      </c>
      <c r="F17784" s="547">
        <v>139.90000000000001</v>
      </c>
    </row>
    <row r="17785" s="489" customFormat="1">
      <c r="B17785" s="546" t="s">
        <v>30412</v>
      </c>
      <c r="C17785" s="548" t="s">
        <v>3660</v>
      </c>
      <c r="D17785" s="541" t="s">
        <v>30413</v>
      </c>
      <c r="E17785" s="549" t="s">
        <v>188</v>
      </c>
      <c r="F17785" s="547">
        <v>460.25999999999999</v>
      </c>
    </row>
    <row r="17786" s="489" customFormat="1">
      <c r="B17786" s="546" t="s">
        <v>30414</v>
      </c>
      <c r="C17786" s="548" t="s">
        <v>3660</v>
      </c>
      <c r="D17786" s="541" t="s">
        <v>30415</v>
      </c>
      <c r="E17786" s="549" t="s">
        <v>188</v>
      </c>
      <c r="F17786" s="547">
        <v>119.90000000000001</v>
      </c>
    </row>
    <row r="17787" s="489" customFormat="1">
      <c r="B17787" s="546" t="s">
        <v>30416</v>
      </c>
      <c r="C17787" s="548" t="s">
        <v>3660</v>
      </c>
      <c r="D17787" s="541" t="s">
        <v>30417</v>
      </c>
      <c r="E17787" s="549" t="s">
        <v>188</v>
      </c>
      <c r="F17787" s="547">
        <v>419.89999999999998</v>
      </c>
    </row>
    <row r="17788" s="489" customFormat="1">
      <c r="B17788" s="546" t="s">
        <v>30418</v>
      </c>
      <c r="C17788" s="548" t="s">
        <v>3660</v>
      </c>
      <c r="D17788" s="541" t="s">
        <v>30419</v>
      </c>
      <c r="E17788" s="549" t="s">
        <v>188</v>
      </c>
      <c r="F17788" s="547">
        <v>1830</v>
      </c>
    </row>
    <row r="17789" s="489" customFormat="1">
      <c r="B17789" s="546" t="s">
        <v>30420</v>
      </c>
      <c r="C17789" s="548" t="s">
        <v>3660</v>
      </c>
      <c r="D17789" s="541" t="s">
        <v>30421</v>
      </c>
      <c r="E17789" s="549" t="s">
        <v>188</v>
      </c>
      <c r="F17789" s="547">
        <v>1295</v>
      </c>
    </row>
    <row r="17790" s="489" customFormat="1">
      <c r="B17790" s="546" t="s">
        <v>30422</v>
      </c>
      <c r="C17790" s="548" t="s">
        <v>3660</v>
      </c>
      <c r="D17790" s="541" t="s">
        <v>26091</v>
      </c>
      <c r="E17790" s="549" t="s">
        <v>188</v>
      </c>
      <c r="F17790" s="547">
        <v>2435</v>
      </c>
    </row>
    <row r="17791" s="489" customFormat="1">
      <c r="B17791" s="546" t="s">
        <v>30423</v>
      </c>
      <c r="C17791" s="548" t="s">
        <v>3660</v>
      </c>
      <c r="D17791" s="541" t="s">
        <v>30424</v>
      </c>
      <c r="E17791" s="549" t="s">
        <v>188</v>
      </c>
      <c r="F17791" s="547">
        <v>198</v>
      </c>
    </row>
    <row r="17792" s="489" customFormat="1">
      <c r="B17792" s="546" t="s">
        <v>30425</v>
      </c>
      <c r="C17792" s="548" t="s">
        <v>3660</v>
      </c>
      <c r="D17792" s="541" t="s">
        <v>30426</v>
      </c>
      <c r="E17792" s="549" t="s">
        <v>188</v>
      </c>
      <c r="F17792" s="547">
        <v>126.62</v>
      </c>
    </row>
    <row r="17793" s="489" customFormat="1">
      <c r="B17793" s="546" t="s">
        <v>30427</v>
      </c>
      <c r="C17793" s="548" t="s">
        <v>3660</v>
      </c>
      <c r="D17793" s="541" t="s">
        <v>30428</v>
      </c>
      <c r="E17793" s="549" t="s">
        <v>188</v>
      </c>
      <c r="F17793" s="547">
        <v>3145</v>
      </c>
    </row>
    <row r="17794" s="489" customFormat="1">
      <c r="B17794" s="546" t="s">
        <v>30429</v>
      </c>
      <c r="C17794" s="548" t="s">
        <v>3660</v>
      </c>
      <c r="D17794" s="541" t="s">
        <v>30430</v>
      </c>
      <c r="E17794" s="549" t="s">
        <v>188</v>
      </c>
      <c r="F17794" s="547">
        <v>25.949999999999999</v>
      </c>
    </row>
    <row r="17795" s="489" customFormat="1">
      <c r="B17795" s="546" t="s">
        <v>30431</v>
      </c>
      <c r="C17795" s="548" t="s">
        <v>3660</v>
      </c>
      <c r="D17795" s="541" t="s">
        <v>30432</v>
      </c>
      <c r="E17795" s="549" t="s">
        <v>188</v>
      </c>
      <c r="F17795" s="547">
        <v>106.23999999999999</v>
      </c>
    </row>
    <row r="17796" s="489" customFormat="1">
      <c r="B17796" s="546" t="s">
        <v>30433</v>
      </c>
      <c r="C17796" s="548" t="s">
        <v>3660</v>
      </c>
      <c r="D17796" s="541" t="s">
        <v>30434</v>
      </c>
      <c r="E17796" s="549" t="s">
        <v>188</v>
      </c>
      <c r="F17796" s="547">
        <v>34.710000000000001</v>
      </c>
    </row>
    <row r="17797" s="489" customFormat="1">
      <c r="B17797" s="546" t="s">
        <v>30435</v>
      </c>
      <c r="C17797" s="548" t="s">
        <v>3660</v>
      </c>
      <c r="D17797" s="541" t="s">
        <v>30436</v>
      </c>
      <c r="E17797" s="549" t="s">
        <v>188</v>
      </c>
      <c r="F17797" s="547">
        <v>19.989999999999998</v>
      </c>
    </row>
    <row r="17798" s="489" customFormat="1">
      <c r="B17798" s="546" t="s">
        <v>30437</v>
      </c>
      <c r="C17798" s="548" t="s">
        <v>3660</v>
      </c>
      <c r="D17798" s="541" t="s">
        <v>30438</v>
      </c>
      <c r="E17798" s="549" t="s">
        <v>188</v>
      </c>
      <c r="F17798" s="547">
        <v>28.41</v>
      </c>
    </row>
    <row r="17799" s="489" customFormat="1">
      <c r="B17799" s="546" t="s">
        <v>30439</v>
      </c>
      <c r="C17799" s="548" t="s">
        <v>3660</v>
      </c>
      <c r="D17799" s="541" t="s">
        <v>30440</v>
      </c>
      <c r="E17799" s="549" t="s">
        <v>188</v>
      </c>
      <c r="F17799" s="547">
        <v>17.989999999999998</v>
      </c>
    </row>
    <row r="17800" s="489" customFormat="1">
      <c r="B17800" s="546" t="s">
        <v>30441</v>
      </c>
      <c r="C17800" s="548" t="s">
        <v>3660</v>
      </c>
      <c r="D17800" s="541" t="s">
        <v>30442</v>
      </c>
      <c r="E17800" s="549" t="s">
        <v>188</v>
      </c>
      <c r="F17800" s="547">
        <v>17.949999999999999</v>
      </c>
    </row>
    <row r="17801" s="489" customFormat="1">
      <c r="B17801" s="546" t="s">
        <v>30443</v>
      </c>
      <c r="C17801" s="548" t="s">
        <v>3660</v>
      </c>
      <c r="D17801" s="541" t="s">
        <v>30444</v>
      </c>
      <c r="E17801" s="549" t="s">
        <v>188</v>
      </c>
      <c r="F17801" s="547">
        <v>13.42</v>
      </c>
    </row>
    <row r="17802" s="489" customFormat="1">
      <c r="B17802" s="546" t="s">
        <v>30445</v>
      </c>
      <c r="C17802" s="548" t="s">
        <v>3660</v>
      </c>
      <c r="D17802" s="541" t="s">
        <v>26117</v>
      </c>
      <c r="E17802" s="549" t="s">
        <v>188</v>
      </c>
      <c r="F17802" s="547">
        <v>23</v>
      </c>
    </row>
    <row r="17803" s="489" customFormat="1">
      <c r="B17803" s="546" t="s">
        <v>30446</v>
      </c>
      <c r="C17803" s="548" t="s">
        <v>3660</v>
      </c>
      <c r="D17803" s="541" t="s">
        <v>30447</v>
      </c>
      <c r="E17803" s="549" t="s">
        <v>188</v>
      </c>
      <c r="F17803" s="547">
        <v>33.899999999999999</v>
      </c>
    </row>
    <row r="17804" s="489" customFormat="1">
      <c r="B17804" s="546" t="s">
        <v>30448</v>
      </c>
      <c r="C17804" s="548" t="s">
        <v>3660</v>
      </c>
      <c r="D17804" s="541" t="s">
        <v>30449</v>
      </c>
      <c r="E17804" s="549" t="s">
        <v>188</v>
      </c>
      <c r="F17804" s="547">
        <v>349.99000000000001</v>
      </c>
    </row>
    <row r="17805" s="489" customFormat="1">
      <c r="B17805" s="546" t="s">
        <v>30450</v>
      </c>
      <c r="C17805" s="548" t="s">
        <v>3660</v>
      </c>
      <c r="D17805" s="541" t="s">
        <v>30451</v>
      </c>
      <c r="E17805" s="549" t="s">
        <v>188</v>
      </c>
      <c r="F17805" s="547">
        <v>457.37</v>
      </c>
    </row>
    <row r="17806" s="489" customFormat="1">
      <c r="B17806" s="546" t="s">
        <v>30452</v>
      </c>
      <c r="C17806" s="548" t="s">
        <v>3660</v>
      </c>
      <c r="D17806" s="541" t="s">
        <v>30453</v>
      </c>
      <c r="E17806" s="549" t="s">
        <v>187</v>
      </c>
      <c r="F17806" s="547">
        <v>5.5199999999999996</v>
      </c>
    </row>
    <row r="17807" s="489" customFormat="1">
      <c r="B17807" s="546" t="s">
        <v>30454</v>
      </c>
      <c r="C17807" s="548" t="s">
        <v>3660</v>
      </c>
      <c r="D17807" s="541" t="s">
        <v>30455</v>
      </c>
      <c r="E17807" s="549" t="s">
        <v>188</v>
      </c>
      <c r="F17807" s="547">
        <v>7.1900000000000004</v>
      </c>
    </row>
    <row r="17808" s="489" customFormat="1">
      <c r="B17808" s="546" t="s">
        <v>30456</v>
      </c>
      <c r="C17808" s="548" t="s">
        <v>3660</v>
      </c>
      <c r="D17808" s="541" t="s">
        <v>30457</v>
      </c>
      <c r="E17808" s="549" t="s">
        <v>186</v>
      </c>
      <c r="F17808" s="547">
        <v>57.509999999999998</v>
      </c>
    </row>
    <row r="17809" s="489" customFormat="1">
      <c r="B17809" s="546" t="s">
        <v>30458</v>
      </c>
      <c r="C17809" s="548" t="s">
        <v>3660</v>
      </c>
      <c r="D17809" s="541" t="s">
        <v>30459</v>
      </c>
      <c r="E17809" s="549" t="s">
        <v>187</v>
      </c>
      <c r="F17809" s="547">
        <v>48.950000000000003</v>
      </c>
    </row>
    <row r="17810" s="489" customFormat="1">
      <c r="B17810" s="546" t="s">
        <v>30460</v>
      </c>
      <c r="C17810" s="548" t="s">
        <v>3660</v>
      </c>
      <c r="D17810" s="541" t="s">
        <v>30461</v>
      </c>
      <c r="E17810" s="549" t="s">
        <v>30462</v>
      </c>
      <c r="F17810" s="547">
        <v>39.729999999999997</v>
      </c>
    </row>
    <row r="17811" s="489" customFormat="1">
      <c r="B17811" s="546" t="s">
        <v>30463</v>
      </c>
      <c r="C17811" s="548" t="s">
        <v>3660</v>
      </c>
      <c r="D17811" s="541" t="s">
        <v>30464</v>
      </c>
      <c r="E17811" s="549" t="s">
        <v>186</v>
      </c>
      <c r="F17811" s="547">
        <v>40</v>
      </c>
    </row>
    <row r="17812" s="489" customFormat="1">
      <c r="B17812" s="546" t="s">
        <v>30465</v>
      </c>
      <c r="C17812" s="548" t="s">
        <v>3660</v>
      </c>
      <c r="D17812" s="541" t="s">
        <v>30466</v>
      </c>
      <c r="E17812" s="549" t="s">
        <v>188</v>
      </c>
      <c r="F17812" s="547">
        <v>87.900000000000006</v>
      </c>
    </row>
    <row r="17813" s="489" customFormat="1">
      <c r="B17813" s="546" t="s">
        <v>30467</v>
      </c>
      <c r="C17813" s="548" t="s">
        <v>3660</v>
      </c>
      <c r="D17813" s="541" t="s">
        <v>30468</v>
      </c>
      <c r="E17813" s="549" t="s">
        <v>143</v>
      </c>
      <c r="F17813" s="547">
        <v>44.450000000000003</v>
      </c>
    </row>
    <row r="17814" s="489" customFormat="1">
      <c r="B17814" s="546" t="s">
        <v>30469</v>
      </c>
      <c r="C17814" s="548" t="s">
        <v>3660</v>
      </c>
      <c r="D17814" s="541" t="s">
        <v>30470</v>
      </c>
      <c r="E17814" s="549" t="s">
        <v>143</v>
      </c>
      <c r="F17814" s="547">
        <v>67.219999999999999</v>
      </c>
    </row>
    <row r="17815" s="489" customFormat="1">
      <c r="B17815" s="546" t="s">
        <v>30471</v>
      </c>
      <c r="C17815" s="548" t="s">
        <v>3660</v>
      </c>
      <c r="D17815" s="541" t="s">
        <v>30472</v>
      </c>
      <c r="E17815" s="549" t="s">
        <v>188</v>
      </c>
      <c r="F17815" s="547">
        <v>12.16</v>
      </c>
    </row>
    <row r="17816" s="489" customFormat="1">
      <c r="B17816" s="546" t="s">
        <v>30473</v>
      </c>
      <c r="C17816" s="548" t="s">
        <v>3660</v>
      </c>
      <c r="D17816" s="541" t="s">
        <v>30474</v>
      </c>
      <c r="E17816" s="549" t="s">
        <v>143</v>
      </c>
      <c r="F17816" s="547">
        <v>3</v>
      </c>
    </row>
    <row r="17817" s="489" customFormat="1">
      <c r="B17817" s="546" t="s">
        <v>30475</v>
      </c>
      <c r="C17817" s="548" t="s">
        <v>3660</v>
      </c>
      <c r="D17817" s="541" t="s">
        <v>30476</v>
      </c>
      <c r="E17817" s="549" t="s">
        <v>143</v>
      </c>
      <c r="F17817" s="547">
        <v>4.3200000000000003</v>
      </c>
    </row>
    <row r="17818" s="489" customFormat="1">
      <c r="B17818" s="546" t="s">
        <v>30477</v>
      </c>
      <c r="C17818" s="548" t="s">
        <v>3660</v>
      </c>
      <c r="D17818" s="541" t="s">
        <v>30478</v>
      </c>
      <c r="E17818" s="549" t="s">
        <v>143</v>
      </c>
      <c r="F17818" s="547">
        <v>7.5599999999999996</v>
      </c>
    </row>
    <row r="17819" s="489" customFormat="1">
      <c r="B17819" s="546" t="s">
        <v>30479</v>
      </c>
      <c r="C17819" s="548" t="s">
        <v>3660</v>
      </c>
      <c r="D17819" s="541" t="s">
        <v>30480</v>
      </c>
      <c r="E17819" s="549" t="s">
        <v>143</v>
      </c>
      <c r="F17819" s="547">
        <v>9.6500000000000004</v>
      </c>
    </row>
    <row r="17820" s="489" customFormat="1">
      <c r="B17820" s="546" t="s">
        <v>30481</v>
      </c>
      <c r="C17820" s="548" t="s">
        <v>3660</v>
      </c>
      <c r="D17820" s="541" t="s">
        <v>30482</v>
      </c>
      <c r="E17820" s="549" t="s">
        <v>143</v>
      </c>
      <c r="F17820" s="547">
        <v>1.28</v>
      </c>
    </row>
    <row r="17821" s="489" customFormat="1">
      <c r="B17821" s="546" t="s">
        <v>30483</v>
      </c>
      <c r="C17821" s="548" t="s">
        <v>3660</v>
      </c>
      <c r="D17821" s="541" t="s">
        <v>30484</v>
      </c>
      <c r="E17821" s="549" t="s">
        <v>143</v>
      </c>
      <c r="F17821" s="547">
        <v>1.3200000000000001</v>
      </c>
    </row>
    <row r="17822" s="489" customFormat="1">
      <c r="B17822" s="546" t="s">
        <v>30485</v>
      </c>
      <c r="C17822" s="548" t="s">
        <v>3660</v>
      </c>
      <c r="D17822" s="541" t="s">
        <v>30486</v>
      </c>
      <c r="E17822" s="549" t="s">
        <v>143</v>
      </c>
      <c r="F17822" s="547">
        <v>2.46</v>
      </c>
    </row>
    <row r="17823" s="489" customFormat="1">
      <c r="B17823" s="546" t="s">
        <v>30487</v>
      </c>
      <c r="C17823" s="548" t="s">
        <v>3660</v>
      </c>
      <c r="D17823" s="541" t="s">
        <v>30488</v>
      </c>
      <c r="E17823" s="549" t="s">
        <v>143</v>
      </c>
      <c r="F17823" s="547">
        <v>2.5600000000000001</v>
      </c>
    </row>
    <row r="17824" s="489" customFormat="1">
      <c r="B17824" s="546" t="s">
        <v>30489</v>
      </c>
      <c r="C17824" s="548" t="s">
        <v>3660</v>
      </c>
      <c r="D17824" s="541" t="s">
        <v>30490</v>
      </c>
      <c r="E17824" s="549" t="s">
        <v>143</v>
      </c>
      <c r="F17824" s="547">
        <v>2.3399999999999999</v>
      </c>
    </row>
    <row r="17825" s="489" customFormat="1">
      <c r="B17825" s="546" t="s">
        <v>30491</v>
      </c>
      <c r="C17825" s="548" t="s">
        <v>3660</v>
      </c>
      <c r="D17825" s="541" t="s">
        <v>30492</v>
      </c>
      <c r="E17825" s="549" t="s">
        <v>143</v>
      </c>
      <c r="F17825" s="547">
        <v>3.3999999999999999</v>
      </c>
    </row>
    <row r="17826" s="489" customFormat="1">
      <c r="B17826" s="546" t="s">
        <v>30493</v>
      </c>
      <c r="C17826" s="548" t="s">
        <v>3660</v>
      </c>
      <c r="D17826" s="541" t="s">
        <v>30494</v>
      </c>
      <c r="E17826" s="549" t="s">
        <v>143</v>
      </c>
      <c r="F17826" s="547">
        <v>3.0899999999999999</v>
      </c>
    </row>
    <row r="17827" s="489" customFormat="1">
      <c r="B17827" s="546" t="s">
        <v>30495</v>
      </c>
      <c r="C17827" s="548" t="s">
        <v>3660</v>
      </c>
      <c r="D17827" s="541" t="s">
        <v>30496</v>
      </c>
      <c r="E17827" s="549" t="s">
        <v>143</v>
      </c>
      <c r="F17827" s="547">
        <v>3.4700000000000002</v>
      </c>
    </row>
    <row r="17828" s="489" customFormat="1">
      <c r="B17828" s="546" t="s">
        <v>30497</v>
      </c>
      <c r="C17828" s="548" t="s">
        <v>3660</v>
      </c>
      <c r="D17828" s="541" t="s">
        <v>30498</v>
      </c>
      <c r="E17828" s="549" t="s">
        <v>143</v>
      </c>
      <c r="F17828" s="547">
        <v>3.98</v>
      </c>
    </row>
    <row r="17829" s="489" customFormat="1">
      <c r="B17829" s="546" t="s">
        <v>30499</v>
      </c>
      <c r="C17829" s="548" t="s">
        <v>3660</v>
      </c>
      <c r="D17829" s="541" t="s">
        <v>30500</v>
      </c>
      <c r="E17829" s="549" t="s">
        <v>143</v>
      </c>
      <c r="F17829" s="547">
        <v>5.7199999999999998</v>
      </c>
    </row>
    <row r="17830" s="489" customFormat="1">
      <c r="B17830" s="546" t="s">
        <v>30501</v>
      </c>
      <c r="C17830" s="548" t="s">
        <v>3660</v>
      </c>
      <c r="D17830" s="541" t="s">
        <v>30502</v>
      </c>
      <c r="E17830" s="549" t="s">
        <v>143</v>
      </c>
      <c r="F17830" s="547">
        <v>8.0099999999999998</v>
      </c>
    </row>
    <row r="17831" s="489" customFormat="1">
      <c r="B17831" s="546" t="s">
        <v>30503</v>
      </c>
      <c r="C17831" s="548" t="s">
        <v>3660</v>
      </c>
      <c r="D17831" s="541" t="s">
        <v>30504</v>
      </c>
      <c r="E17831" s="549" t="s">
        <v>143</v>
      </c>
      <c r="F17831" s="547">
        <v>11.17</v>
      </c>
    </row>
    <row r="17832" s="489" customFormat="1">
      <c r="B17832" s="546" t="s">
        <v>30505</v>
      </c>
      <c r="C17832" s="548" t="s">
        <v>3660</v>
      </c>
      <c r="D17832" s="541" t="s">
        <v>30506</v>
      </c>
      <c r="E17832" s="549" t="s">
        <v>143</v>
      </c>
      <c r="F17832" s="547">
        <v>97.75</v>
      </c>
    </row>
    <row r="17833" s="489" customFormat="1">
      <c r="B17833" s="546" t="s">
        <v>30507</v>
      </c>
      <c r="C17833" s="548" t="s">
        <v>3660</v>
      </c>
      <c r="D17833" s="541" t="s">
        <v>30508</v>
      </c>
      <c r="E17833" s="549" t="s">
        <v>143</v>
      </c>
      <c r="F17833" s="547">
        <v>124.56</v>
      </c>
    </row>
    <row r="17834" s="489" customFormat="1">
      <c r="B17834" s="546" t="s">
        <v>30509</v>
      </c>
      <c r="C17834" s="548" t="s">
        <v>3660</v>
      </c>
      <c r="D17834" s="541" t="s">
        <v>30510</v>
      </c>
      <c r="E17834" s="549" t="s">
        <v>143</v>
      </c>
      <c r="F17834" s="547">
        <v>150.88999999999999</v>
      </c>
    </row>
    <row r="17835" s="489" customFormat="1">
      <c r="B17835" s="546" t="s">
        <v>30511</v>
      </c>
      <c r="C17835" s="548" t="s">
        <v>3660</v>
      </c>
      <c r="D17835" s="541" t="s">
        <v>30512</v>
      </c>
      <c r="E17835" s="549" t="s">
        <v>143</v>
      </c>
      <c r="F17835" s="547">
        <v>200.44</v>
      </c>
    </row>
    <row r="17836" s="489" customFormat="1">
      <c r="B17836" s="546" t="s">
        <v>30513</v>
      </c>
      <c r="C17836" s="548" t="s">
        <v>3660</v>
      </c>
      <c r="D17836" s="541" t="s">
        <v>30514</v>
      </c>
      <c r="E17836" s="549" t="s">
        <v>143</v>
      </c>
      <c r="F17836" s="547">
        <v>302.52999999999997</v>
      </c>
    </row>
    <row r="17837" s="489" customFormat="1">
      <c r="B17837" s="546" t="s">
        <v>30515</v>
      </c>
      <c r="C17837" s="548" t="s">
        <v>3660</v>
      </c>
      <c r="D17837" s="541" t="s">
        <v>30516</v>
      </c>
      <c r="E17837" s="549" t="s">
        <v>143</v>
      </c>
      <c r="F17837" s="547">
        <v>2.3799999999999999</v>
      </c>
    </row>
    <row r="17838" s="489" customFormat="1">
      <c r="B17838" s="546" t="s">
        <v>30517</v>
      </c>
      <c r="C17838" s="548" t="s">
        <v>3660</v>
      </c>
      <c r="D17838" s="541" t="s">
        <v>30518</v>
      </c>
      <c r="E17838" s="549" t="s">
        <v>143</v>
      </c>
      <c r="F17838" s="547">
        <v>3.3300000000000001</v>
      </c>
    </row>
    <row r="17839" s="489" customFormat="1">
      <c r="B17839" s="546" t="s">
        <v>30519</v>
      </c>
      <c r="C17839" s="548" t="s">
        <v>3660</v>
      </c>
      <c r="D17839" s="541" t="s">
        <v>30520</v>
      </c>
      <c r="E17839" s="549" t="s">
        <v>143</v>
      </c>
      <c r="F17839" s="547">
        <v>5.1399999999999997</v>
      </c>
    </row>
    <row r="17840" s="489" customFormat="1">
      <c r="B17840" s="546" t="s">
        <v>30521</v>
      </c>
      <c r="C17840" s="548" t="s">
        <v>3660</v>
      </c>
      <c r="D17840" s="541" t="s">
        <v>30522</v>
      </c>
      <c r="E17840" s="549" t="s">
        <v>143</v>
      </c>
      <c r="F17840" s="547">
        <v>20.93</v>
      </c>
    </row>
    <row r="17841" s="489" customFormat="1">
      <c r="B17841" s="546" t="s">
        <v>30523</v>
      </c>
      <c r="C17841" s="548" t="s">
        <v>3660</v>
      </c>
      <c r="D17841" s="541" t="s">
        <v>30524</v>
      </c>
      <c r="E17841" s="549" t="s">
        <v>143</v>
      </c>
      <c r="F17841" s="547">
        <v>28.66</v>
      </c>
    </row>
    <row r="17842" s="489" customFormat="1">
      <c r="B17842" s="546" t="s">
        <v>30525</v>
      </c>
      <c r="C17842" s="548" t="s">
        <v>3660</v>
      </c>
      <c r="D17842" s="541" t="s">
        <v>30526</v>
      </c>
      <c r="E17842" s="549" t="s">
        <v>143</v>
      </c>
      <c r="F17842" s="547">
        <v>43.049999999999997</v>
      </c>
    </row>
    <row r="17843" s="489" customFormat="1">
      <c r="B17843" s="546" t="s">
        <v>30527</v>
      </c>
      <c r="C17843" s="548" t="s">
        <v>3660</v>
      </c>
      <c r="D17843" s="541" t="s">
        <v>30528</v>
      </c>
      <c r="E17843" s="549" t="s">
        <v>143</v>
      </c>
      <c r="F17843" s="547">
        <v>48</v>
      </c>
    </row>
    <row r="17844" s="489" customFormat="1">
      <c r="B17844" s="546" t="s">
        <v>30529</v>
      </c>
      <c r="C17844" s="548" t="s">
        <v>3660</v>
      </c>
      <c r="D17844" s="541" t="s">
        <v>30530</v>
      </c>
      <c r="E17844" s="549" t="s">
        <v>143</v>
      </c>
      <c r="F17844" s="547">
        <v>33.899999999999999</v>
      </c>
    </row>
    <row r="17845" s="489" customFormat="1">
      <c r="B17845" s="546" t="s">
        <v>30531</v>
      </c>
      <c r="C17845" s="548" t="s">
        <v>3660</v>
      </c>
      <c r="D17845" s="541" t="s">
        <v>30532</v>
      </c>
      <c r="E17845" s="549" t="s">
        <v>143</v>
      </c>
      <c r="F17845" s="547">
        <v>64.510000000000005</v>
      </c>
    </row>
    <row r="17846" s="489" customFormat="1">
      <c r="B17846" s="546" t="s">
        <v>30533</v>
      </c>
      <c r="C17846" s="548" t="s">
        <v>3660</v>
      </c>
      <c r="D17846" s="541" t="s">
        <v>30534</v>
      </c>
      <c r="E17846" s="549" t="s">
        <v>143</v>
      </c>
      <c r="F17846" s="547">
        <v>129</v>
      </c>
    </row>
    <row r="17847" s="489" customFormat="1">
      <c r="B17847" s="546" t="s">
        <v>30535</v>
      </c>
      <c r="C17847" s="548" t="s">
        <v>3660</v>
      </c>
      <c r="D17847" s="541" t="s">
        <v>30536</v>
      </c>
      <c r="E17847" s="549" t="s">
        <v>143</v>
      </c>
      <c r="F17847" s="547">
        <v>13.970000000000001</v>
      </c>
    </row>
    <row r="17848" s="489" customFormat="1">
      <c r="B17848" s="546" t="s">
        <v>30537</v>
      </c>
      <c r="C17848" s="548" t="s">
        <v>3660</v>
      </c>
      <c r="D17848" s="541" t="s">
        <v>30538</v>
      </c>
      <c r="E17848" s="549" t="s">
        <v>143</v>
      </c>
      <c r="F17848" s="547">
        <v>25.800000000000001</v>
      </c>
    </row>
    <row r="17849" s="489" customFormat="1">
      <c r="B17849" s="546" t="s">
        <v>30539</v>
      </c>
      <c r="C17849" s="548" t="s">
        <v>3660</v>
      </c>
      <c r="D17849" s="541" t="s">
        <v>30540</v>
      </c>
      <c r="E17849" s="549" t="s">
        <v>143</v>
      </c>
      <c r="F17849" s="547">
        <v>45.100000000000001</v>
      </c>
    </row>
    <row r="17850" s="489" customFormat="1">
      <c r="B17850" s="546" t="s">
        <v>30541</v>
      </c>
      <c r="C17850" s="548" t="s">
        <v>3660</v>
      </c>
      <c r="D17850" s="541" t="s">
        <v>30542</v>
      </c>
      <c r="E17850" s="549" t="s">
        <v>143</v>
      </c>
      <c r="F17850" s="547">
        <v>45.909999999999997</v>
      </c>
    </row>
    <row r="17851" s="489" customFormat="1">
      <c r="B17851" s="546" t="s">
        <v>30543</v>
      </c>
      <c r="C17851" s="548" t="s">
        <v>3660</v>
      </c>
      <c r="D17851" s="541" t="s">
        <v>30544</v>
      </c>
      <c r="E17851" s="549" t="s">
        <v>188</v>
      </c>
      <c r="F17851" s="547">
        <v>8.6999999999999993</v>
      </c>
    </row>
    <row r="17852" s="489" customFormat="1">
      <c r="B17852" s="546" t="s">
        <v>30545</v>
      </c>
      <c r="C17852" s="548" t="s">
        <v>3660</v>
      </c>
      <c r="D17852" s="541" t="s">
        <v>30546</v>
      </c>
      <c r="E17852" s="549" t="s">
        <v>188</v>
      </c>
      <c r="F17852" s="547">
        <v>12</v>
      </c>
    </row>
    <row r="17853" s="489" customFormat="1">
      <c r="B17853" s="546" t="s">
        <v>30547</v>
      </c>
      <c r="C17853" s="548" t="s">
        <v>3660</v>
      </c>
      <c r="D17853" s="541" t="s">
        <v>30548</v>
      </c>
      <c r="E17853" s="549" t="s">
        <v>188</v>
      </c>
      <c r="F17853" s="547">
        <v>26.5</v>
      </c>
    </row>
    <row r="17854" s="489" customFormat="1">
      <c r="B17854" s="546" t="s">
        <v>30549</v>
      </c>
      <c r="C17854" s="548" t="s">
        <v>3660</v>
      </c>
      <c r="D17854" s="541" t="s">
        <v>30550</v>
      </c>
      <c r="E17854" s="549" t="s">
        <v>188</v>
      </c>
      <c r="F17854" s="547">
        <v>8.6999999999999993</v>
      </c>
    </row>
    <row r="17855" s="489" customFormat="1">
      <c r="B17855" s="546" t="s">
        <v>30551</v>
      </c>
      <c r="C17855" s="548" t="s">
        <v>3660</v>
      </c>
      <c r="D17855" s="541" t="s">
        <v>30552</v>
      </c>
      <c r="E17855" s="549" t="s">
        <v>188</v>
      </c>
      <c r="F17855" s="547">
        <v>14.5</v>
      </c>
    </row>
    <row r="17856" s="489" customFormat="1">
      <c r="B17856" s="546" t="s">
        <v>30553</v>
      </c>
      <c r="C17856" s="548" t="s">
        <v>3660</v>
      </c>
      <c r="D17856" s="541" t="s">
        <v>30554</v>
      </c>
      <c r="E17856" s="549" t="s">
        <v>188</v>
      </c>
      <c r="F17856" s="547">
        <v>45.909999999999997</v>
      </c>
    </row>
    <row r="17857" s="489" customFormat="1">
      <c r="B17857" s="546" t="s">
        <v>30555</v>
      </c>
      <c r="C17857" s="548" t="s">
        <v>3660</v>
      </c>
      <c r="D17857" s="541" t="s">
        <v>30556</v>
      </c>
      <c r="E17857" s="549" t="s">
        <v>143</v>
      </c>
      <c r="F17857" s="547">
        <v>6.5</v>
      </c>
    </row>
    <row r="17858" s="489" customFormat="1">
      <c r="B17858" s="546" t="s">
        <v>30557</v>
      </c>
      <c r="C17858" s="548" t="s">
        <v>3660</v>
      </c>
      <c r="D17858" s="541" t="s">
        <v>30558</v>
      </c>
      <c r="E17858" s="549" t="s">
        <v>188</v>
      </c>
      <c r="F17858" s="547">
        <v>19.949999999999999</v>
      </c>
    </row>
    <row r="17859" s="489" customFormat="1">
      <c r="B17859" s="546" t="s">
        <v>30559</v>
      </c>
      <c r="C17859" s="548" t="s">
        <v>3660</v>
      </c>
      <c r="D17859" s="541" t="s">
        <v>30560</v>
      </c>
      <c r="E17859" s="549" t="s">
        <v>188</v>
      </c>
      <c r="F17859" s="547">
        <v>27.800000000000001</v>
      </c>
    </row>
    <row r="17860" s="489" customFormat="1">
      <c r="B17860" s="546" t="s">
        <v>30561</v>
      </c>
      <c r="C17860" s="548" t="s">
        <v>3660</v>
      </c>
      <c r="D17860" s="541" t="s">
        <v>30562</v>
      </c>
      <c r="E17860" s="549" t="s">
        <v>188</v>
      </c>
      <c r="F17860" s="547">
        <v>66.5</v>
      </c>
    </row>
    <row r="17861" s="489" customFormat="1">
      <c r="B17861" s="546" t="s">
        <v>30563</v>
      </c>
      <c r="C17861" s="548" t="s">
        <v>3660</v>
      </c>
      <c r="D17861" s="541" t="s">
        <v>30564</v>
      </c>
      <c r="E17861" s="549" t="s">
        <v>188</v>
      </c>
      <c r="F17861" s="547">
        <v>25.199999999999999</v>
      </c>
    </row>
    <row r="17862" s="489" customFormat="1">
      <c r="B17862" s="546" t="s">
        <v>30565</v>
      </c>
      <c r="C17862" s="548" t="s">
        <v>3660</v>
      </c>
      <c r="D17862" s="541" t="s">
        <v>30566</v>
      </c>
      <c r="E17862" s="549" t="s">
        <v>188</v>
      </c>
      <c r="F17862" s="547">
        <v>25.989999999999998</v>
      </c>
    </row>
    <row r="17863" s="489" customFormat="1">
      <c r="B17863" s="546" t="s">
        <v>30567</v>
      </c>
      <c r="C17863" s="548" t="s">
        <v>3660</v>
      </c>
      <c r="D17863" s="541" t="s">
        <v>30568</v>
      </c>
      <c r="E17863" s="549" t="s">
        <v>188</v>
      </c>
      <c r="F17863" s="547">
        <v>65</v>
      </c>
    </row>
    <row r="17864" s="489" customFormat="1">
      <c r="B17864" s="546" t="s">
        <v>30569</v>
      </c>
      <c r="C17864" s="548" t="s">
        <v>3660</v>
      </c>
      <c r="D17864" s="541" t="s">
        <v>30570</v>
      </c>
      <c r="E17864" s="549" t="s">
        <v>188</v>
      </c>
      <c r="F17864" s="547">
        <v>0.77000000000000002</v>
      </c>
    </row>
    <row r="17865" s="489" customFormat="1">
      <c r="B17865" s="546" t="s">
        <v>30571</v>
      </c>
      <c r="C17865" s="548" t="s">
        <v>3660</v>
      </c>
      <c r="D17865" s="541" t="s">
        <v>30572</v>
      </c>
      <c r="E17865" s="549" t="s">
        <v>188</v>
      </c>
      <c r="F17865" s="547">
        <v>3.2000000000000002</v>
      </c>
    </row>
    <row r="17866" s="489" customFormat="1">
      <c r="B17866" s="546" t="s">
        <v>30573</v>
      </c>
      <c r="C17866" s="548" t="s">
        <v>3660</v>
      </c>
      <c r="D17866" s="541" t="s">
        <v>30574</v>
      </c>
      <c r="E17866" s="549" t="s">
        <v>188</v>
      </c>
      <c r="F17866" s="547">
        <v>4.9000000000000004</v>
      </c>
    </row>
    <row r="17867" s="489" customFormat="1">
      <c r="B17867" s="546" t="s">
        <v>30575</v>
      </c>
      <c r="C17867" s="548" t="s">
        <v>3660</v>
      </c>
      <c r="D17867" s="541" t="s">
        <v>30576</v>
      </c>
      <c r="E17867" s="549" t="s">
        <v>188</v>
      </c>
      <c r="F17867" s="547">
        <v>5.9000000000000004</v>
      </c>
    </row>
    <row r="17868" s="489" customFormat="1">
      <c r="B17868" s="546" t="s">
        <v>30577</v>
      </c>
      <c r="C17868" s="548" t="s">
        <v>3660</v>
      </c>
      <c r="D17868" s="541" t="s">
        <v>30578</v>
      </c>
      <c r="E17868" s="549" t="s">
        <v>188</v>
      </c>
      <c r="F17868" s="547">
        <v>0.56999999999999995</v>
      </c>
    </row>
    <row r="17869" s="489" customFormat="1">
      <c r="B17869" s="546" t="s">
        <v>30579</v>
      </c>
      <c r="C17869" s="548" t="s">
        <v>3660</v>
      </c>
      <c r="D17869" s="541" t="s">
        <v>30580</v>
      </c>
      <c r="E17869" s="549" t="s">
        <v>188</v>
      </c>
      <c r="F17869" s="547">
        <v>0.29999999999999999</v>
      </c>
    </row>
    <row r="17870" s="489" customFormat="1">
      <c r="B17870" s="546" t="s">
        <v>30581</v>
      </c>
      <c r="C17870" s="548" t="s">
        <v>3660</v>
      </c>
      <c r="D17870" s="541" t="s">
        <v>30582</v>
      </c>
      <c r="E17870" s="549" t="s">
        <v>188</v>
      </c>
      <c r="F17870" s="547">
        <v>0.57999999999999996</v>
      </c>
    </row>
    <row r="17871" s="489" customFormat="1">
      <c r="B17871" s="546" t="s">
        <v>30583</v>
      </c>
      <c r="C17871" s="548" t="s">
        <v>3660</v>
      </c>
      <c r="D17871" s="541" t="s">
        <v>30584</v>
      </c>
      <c r="E17871" s="549" t="s">
        <v>188</v>
      </c>
      <c r="F17871" s="547">
        <v>0.16</v>
      </c>
    </row>
    <row r="17872" s="489" customFormat="1">
      <c r="B17872" s="546" t="s">
        <v>30585</v>
      </c>
      <c r="C17872" s="548" t="s">
        <v>3660</v>
      </c>
      <c r="D17872" s="541" t="s">
        <v>30586</v>
      </c>
      <c r="E17872" s="549" t="s">
        <v>188</v>
      </c>
      <c r="F17872" s="547">
        <v>1.55</v>
      </c>
    </row>
    <row r="17873" s="489" customFormat="1">
      <c r="B17873" s="546" t="s">
        <v>30587</v>
      </c>
      <c r="C17873" s="548" t="s">
        <v>3660</v>
      </c>
      <c r="D17873" s="541" t="s">
        <v>30588</v>
      </c>
      <c r="E17873" s="549" t="s">
        <v>188</v>
      </c>
      <c r="F17873" s="547">
        <v>1.6599999999999999</v>
      </c>
    </row>
    <row r="17874" s="489" customFormat="1">
      <c r="B17874" s="546" t="s">
        <v>30589</v>
      </c>
      <c r="C17874" s="548" t="s">
        <v>3660</v>
      </c>
      <c r="D17874" s="541" t="s">
        <v>30590</v>
      </c>
      <c r="E17874" s="549" t="s">
        <v>188</v>
      </c>
      <c r="F17874" s="547">
        <v>2.9199999999999999</v>
      </c>
    </row>
    <row r="17875" s="489" customFormat="1">
      <c r="B17875" s="546" t="s">
        <v>30591</v>
      </c>
      <c r="C17875" s="548" t="s">
        <v>3660</v>
      </c>
      <c r="D17875" s="541" t="s">
        <v>30592</v>
      </c>
      <c r="E17875" s="549" t="s">
        <v>188</v>
      </c>
      <c r="F17875" s="547">
        <v>3.25</v>
      </c>
    </row>
    <row r="17876" s="489" customFormat="1">
      <c r="B17876" s="546" t="s">
        <v>30593</v>
      </c>
      <c r="C17876" s="548" t="s">
        <v>3660</v>
      </c>
      <c r="D17876" s="541" t="s">
        <v>30594</v>
      </c>
      <c r="E17876" s="549" t="s">
        <v>188</v>
      </c>
      <c r="F17876" s="547">
        <v>38.520000000000003</v>
      </c>
    </row>
    <row r="17877" s="489" customFormat="1">
      <c r="B17877" s="546" t="s">
        <v>30595</v>
      </c>
      <c r="C17877" s="548" t="s">
        <v>3660</v>
      </c>
      <c r="D17877" s="541" t="s">
        <v>30596</v>
      </c>
      <c r="E17877" s="549" t="s">
        <v>188</v>
      </c>
      <c r="F17877" s="547">
        <v>98.530000000000001</v>
      </c>
    </row>
    <row r="17878" s="489" customFormat="1">
      <c r="B17878" s="546" t="s">
        <v>30597</v>
      </c>
      <c r="C17878" s="548" t="s">
        <v>3660</v>
      </c>
      <c r="D17878" s="541" t="s">
        <v>30598</v>
      </c>
      <c r="E17878" s="549" t="s">
        <v>188</v>
      </c>
      <c r="F17878" s="547">
        <v>295.10000000000002</v>
      </c>
    </row>
    <row r="17879" s="489" customFormat="1">
      <c r="B17879" s="546" t="s">
        <v>30599</v>
      </c>
      <c r="C17879" s="548" t="s">
        <v>3660</v>
      </c>
      <c r="D17879" s="541" t="s">
        <v>30600</v>
      </c>
      <c r="E17879" s="549" t="s">
        <v>188</v>
      </c>
      <c r="F17879" s="547">
        <v>347.81999999999999</v>
      </c>
    </row>
    <row r="17880" s="489" customFormat="1">
      <c r="B17880" s="546" t="s">
        <v>30601</v>
      </c>
      <c r="C17880" s="548" t="s">
        <v>3660</v>
      </c>
      <c r="D17880" s="541" t="s">
        <v>30602</v>
      </c>
      <c r="E17880" s="549" t="s">
        <v>188</v>
      </c>
      <c r="F17880" s="547">
        <v>593.08000000000004</v>
      </c>
    </row>
    <row r="17881" s="489" customFormat="1">
      <c r="B17881" s="546" t="s">
        <v>30603</v>
      </c>
      <c r="C17881" s="548" t="s">
        <v>3660</v>
      </c>
      <c r="D17881" s="541" t="s">
        <v>30604</v>
      </c>
      <c r="E17881" s="549" t="s">
        <v>188</v>
      </c>
      <c r="F17881" s="547">
        <v>233.75</v>
      </c>
    </row>
    <row r="17882" s="489" customFormat="1">
      <c r="B17882" s="546" t="s">
        <v>30605</v>
      </c>
      <c r="C17882" s="548" t="s">
        <v>3660</v>
      </c>
      <c r="D17882" s="541" t="s">
        <v>30606</v>
      </c>
      <c r="E17882" s="549" t="s">
        <v>188</v>
      </c>
      <c r="F17882" s="547">
        <v>4</v>
      </c>
    </row>
    <row r="17883" s="489" customFormat="1">
      <c r="B17883" s="546" t="s">
        <v>30607</v>
      </c>
      <c r="C17883" s="548" t="s">
        <v>3660</v>
      </c>
      <c r="D17883" s="541" t="s">
        <v>30608</v>
      </c>
      <c r="E17883" s="549" t="s">
        <v>188</v>
      </c>
      <c r="F17883" s="547">
        <v>1.1699999999999999</v>
      </c>
    </row>
    <row r="17884" s="489" customFormat="1">
      <c r="B17884" s="546" t="s">
        <v>30609</v>
      </c>
      <c r="C17884" s="548" t="s">
        <v>3660</v>
      </c>
      <c r="D17884" s="541" t="s">
        <v>30610</v>
      </c>
      <c r="E17884" s="549" t="s">
        <v>188</v>
      </c>
      <c r="F17884" s="547">
        <v>2.3500000000000001</v>
      </c>
    </row>
    <row r="17885" s="489" customFormat="1">
      <c r="B17885" s="546" t="s">
        <v>30611</v>
      </c>
      <c r="C17885" s="548" t="s">
        <v>3660</v>
      </c>
      <c r="D17885" s="541" t="s">
        <v>30612</v>
      </c>
      <c r="E17885" s="549" t="s">
        <v>188</v>
      </c>
      <c r="F17885" s="547">
        <v>430</v>
      </c>
    </row>
    <row r="17886" s="489" customFormat="1">
      <c r="B17886" s="546" t="s">
        <v>30613</v>
      </c>
      <c r="C17886" s="548" t="s">
        <v>3660</v>
      </c>
      <c r="D17886" s="541" t="s">
        <v>30614</v>
      </c>
      <c r="E17886" s="549" t="s">
        <v>188</v>
      </c>
      <c r="F17886" s="547">
        <v>161</v>
      </c>
    </row>
    <row r="17887" s="489" customFormat="1">
      <c r="B17887" s="546" t="s">
        <v>30615</v>
      </c>
      <c r="C17887" s="548" t="s">
        <v>3660</v>
      </c>
      <c r="D17887" s="541" t="s">
        <v>30616</v>
      </c>
      <c r="E17887" s="549" t="s">
        <v>188</v>
      </c>
      <c r="F17887" s="547">
        <v>61.780000000000001</v>
      </c>
    </row>
    <row r="17888" s="489" customFormat="1">
      <c r="B17888" s="546" t="s">
        <v>30617</v>
      </c>
      <c r="C17888" s="548" t="s">
        <v>3660</v>
      </c>
      <c r="D17888" s="541" t="s">
        <v>30618</v>
      </c>
      <c r="E17888" s="549" t="s">
        <v>188</v>
      </c>
      <c r="F17888" s="547">
        <v>52.920000000000002</v>
      </c>
    </row>
    <row r="17889" s="489" customFormat="1">
      <c r="B17889" s="546" t="s">
        <v>30619</v>
      </c>
      <c r="C17889" s="548" t="s">
        <v>3660</v>
      </c>
      <c r="D17889" s="541" t="s">
        <v>30620</v>
      </c>
      <c r="E17889" s="549" t="s">
        <v>188</v>
      </c>
      <c r="F17889" s="547">
        <v>109.67</v>
      </c>
    </row>
    <row r="17890" s="489" customFormat="1">
      <c r="B17890" s="546" t="s">
        <v>30621</v>
      </c>
      <c r="C17890" s="548" t="s">
        <v>3660</v>
      </c>
      <c r="D17890" s="541" t="s">
        <v>30622</v>
      </c>
      <c r="E17890" s="549" t="s">
        <v>188</v>
      </c>
      <c r="F17890" s="547">
        <v>330.49000000000001</v>
      </c>
    </row>
    <row r="17891" s="489" customFormat="1">
      <c r="B17891" s="546" t="s">
        <v>30623</v>
      </c>
      <c r="C17891" s="548" t="s">
        <v>3660</v>
      </c>
      <c r="D17891" s="541" t="s">
        <v>30624</v>
      </c>
      <c r="E17891" s="549" t="s">
        <v>188</v>
      </c>
      <c r="F17891" s="547">
        <v>77.989999999999995</v>
      </c>
    </row>
    <row r="17892" s="489" customFormat="1">
      <c r="B17892" s="546" t="s">
        <v>30625</v>
      </c>
      <c r="C17892" s="548" t="s">
        <v>3660</v>
      </c>
      <c r="D17892" s="541" t="s">
        <v>30626</v>
      </c>
      <c r="E17892" s="549" t="s">
        <v>188</v>
      </c>
      <c r="F17892" s="547">
        <v>171.99000000000001</v>
      </c>
    </row>
    <row r="17893" s="489" customFormat="1">
      <c r="B17893" s="546" t="s">
        <v>30627</v>
      </c>
      <c r="C17893" s="548" t="s">
        <v>3660</v>
      </c>
      <c r="D17893" s="541" t="s">
        <v>30628</v>
      </c>
      <c r="E17893" s="549" t="s">
        <v>188</v>
      </c>
      <c r="F17893" s="547">
        <v>92.140000000000001</v>
      </c>
    </row>
    <row r="17894" s="489" customFormat="1">
      <c r="B17894" s="546" t="s">
        <v>30629</v>
      </c>
      <c r="C17894" s="548" t="s">
        <v>3660</v>
      </c>
      <c r="D17894" s="541" t="s">
        <v>30630</v>
      </c>
      <c r="E17894" s="549" t="s">
        <v>188</v>
      </c>
      <c r="F17894" s="547">
        <v>428.52999999999997</v>
      </c>
    </row>
    <row r="17895" s="489" customFormat="1">
      <c r="B17895" s="546" t="s">
        <v>30631</v>
      </c>
      <c r="C17895" s="548" t="s">
        <v>3660</v>
      </c>
      <c r="D17895" s="541" t="s">
        <v>30632</v>
      </c>
      <c r="E17895" s="549" t="s">
        <v>188</v>
      </c>
      <c r="F17895" s="547">
        <v>1253.47</v>
      </c>
    </row>
    <row r="17896" s="489" customFormat="1">
      <c r="B17896" s="546" t="s">
        <v>30633</v>
      </c>
      <c r="C17896" s="548" t="s">
        <v>3660</v>
      </c>
      <c r="D17896" s="541" t="s">
        <v>30634</v>
      </c>
      <c r="E17896" s="549" t="s">
        <v>188</v>
      </c>
      <c r="F17896" s="547">
        <v>1330.54</v>
      </c>
    </row>
    <row r="17897" s="489" customFormat="1">
      <c r="B17897" s="546" t="s">
        <v>30635</v>
      </c>
      <c r="C17897" s="548" t="s">
        <v>3660</v>
      </c>
      <c r="D17897" s="541" t="s">
        <v>30636</v>
      </c>
      <c r="E17897" s="549" t="s">
        <v>188</v>
      </c>
      <c r="F17897" s="547">
        <v>46.579999999999998</v>
      </c>
    </row>
    <row r="17898" s="489" customFormat="1">
      <c r="B17898" s="546" t="s">
        <v>30637</v>
      </c>
      <c r="C17898" s="548" t="s">
        <v>3660</v>
      </c>
      <c r="D17898" s="541" t="s">
        <v>30638</v>
      </c>
      <c r="E17898" s="549" t="s">
        <v>188</v>
      </c>
      <c r="F17898" s="547">
        <v>68.129999999999995</v>
      </c>
    </row>
    <row r="17899" s="489" customFormat="1">
      <c r="B17899" s="546" t="s">
        <v>30639</v>
      </c>
      <c r="C17899" s="548" t="s">
        <v>3660</v>
      </c>
      <c r="D17899" s="541" t="s">
        <v>30640</v>
      </c>
      <c r="E17899" s="549" t="s">
        <v>188</v>
      </c>
      <c r="F17899" s="547">
        <v>550</v>
      </c>
    </row>
    <row r="17900" s="489" customFormat="1">
      <c r="B17900" s="546" t="s">
        <v>30641</v>
      </c>
      <c r="C17900" s="548" t="s">
        <v>3660</v>
      </c>
      <c r="D17900" s="541" t="s">
        <v>30642</v>
      </c>
      <c r="E17900" s="549" t="s">
        <v>188</v>
      </c>
      <c r="F17900" s="547">
        <v>417.99000000000001</v>
      </c>
    </row>
    <row r="17901" s="489" customFormat="1">
      <c r="B17901" s="546" t="s">
        <v>30643</v>
      </c>
      <c r="C17901" s="548" t="s">
        <v>3660</v>
      </c>
      <c r="D17901" s="541" t="s">
        <v>30644</v>
      </c>
      <c r="E17901" s="549" t="s">
        <v>188</v>
      </c>
      <c r="F17901" s="547">
        <v>550</v>
      </c>
    </row>
    <row r="17902" s="489" customFormat="1">
      <c r="B17902" s="546" t="s">
        <v>30645</v>
      </c>
      <c r="C17902" s="548" t="s">
        <v>3660</v>
      </c>
      <c r="D17902" s="541" t="s">
        <v>30646</v>
      </c>
      <c r="E17902" s="549" t="s">
        <v>188</v>
      </c>
      <c r="F17902" s="547">
        <v>16.800000000000001</v>
      </c>
    </row>
    <row r="17903" s="489" customFormat="1">
      <c r="B17903" s="546" t="s">
        <v>30647</v>
      </c>
      <c r="C17903" s="548" t="s">
        <v>3660</v>
      </c>
      <c r="D17903" s="541" t="s">
        <v>30648</v>
      </c>
      <c r="E17903" s="549" t="s">
        <v>188</v>
      </c>
      <c r="F17903" s="547">
        <v>35.200000000000003</v>
      </c>
    </row>
    <row r="17904" s="489" customFormat="1">
      <c r="B17904" s="546" t="s">
        <v>30649</v>
      </c>
      <c r="C17904" s="548" t="s">
        <v>3660</v>
      </c>
      <c r="D17904" s="541" t="s">
        <v>30650</v>
      </c>
      <c r="E17904" s="549" t="s">
        <v>188</v>
      </c>
      <c r="F17904" s="547">
        <v>76.689999999999998</v>
      </c>
    </row>
    <row r="17905" s="489" customFormat="1">
      <c r="B17905" s="546" t="s">
        <v>30651</v>
      </c>
      <c r="C17905" s="548" t="s">
        <v>3660</v>
      </c>
      <c r="D17905" s="541" t="s">
        <v>30652</v>
      </c>
      <c r="E17905" s="549" t="s">
        <v>188</v>
      </c>
      <c r="F17905" s="547">
        <v>57.899999999999999</v>
      </c>
    </row>
    <row r="17906" s="489" customFormat="1">
      <c r="B17906" s="546" t="s">
        <v>30653</v>
      </c>
      <c r="C17906" s="548" t="s">
        <v>3660</v>
      </c>
      <c r="D17906" s="541" t="s">
        <v>30654</v>
      </c>
      <c r="E17906" s="549" t="s">
        <v>188</v>
      </c>
      <c r="F17906" s="547">
        <v>83.900000000000006</v>
      </c>
    </row>
    <row r="17907" s="489" customFormat="1">
      <c r="B17907" s="546" t="s">
        <v>30655</v>
      </c>
      <c r="C17907" s="548" t="s">
        <v>3660</v>
      </c>
      <c r="D17907" s="541" t="s">
        <v>30656</v>
      </c>
      <c r="E17907" s="549" t="s">
        <v>188</v>
      </c>
      <c r="F17907" s="547">
        <v>130.08000000000001</v>
      </c>
    </row>
    <row r="17908" s="489" customFormat="1">
      <c r="B17908" s="546" t="s">
        <v>30657</v>
      </c>
      <c r="C17908" s="548" t="s">
        <v>3660</v>
      </c>
      <c r="D17908" s="541" t="s">
        <v>30658</v>
      </c>
      <c r="E17908" s="549" t="s">
        <v>188</v>
      </c>
      <c r="F17908" s="547">
        <v>134.90000000000001</v>
      </c>
    </row>
    <row r="17909" s="489" customFormat="1">
      <c r="B17909" s="546" t="s">
        <v>30659</v>
      </c>
      <c r="C17909" s="548" t="s">
        <v>3660</v>
      </c>
      <c r="D17909" s="541" t="s">
        <v>30660</v>
      </c>
      <c r="E17909" s="549" t="s">
        <v>188</v>
      </c>
      <c r="F17909" s="547">
        <v>119.55</v>
      </c>
    </row>
    <row r="17910" s="489" customFormat="1">
      <c r="B17910" s="546" t="s">
        <v>30661</v>
      </c>
      <c r="C17910" s="548" t="s">
        <v>3660</v>
      </c>
      <c r="D17910" s="541" t="s">
        <v>30662</v>
      </c>
      <c r="E17910" s="549" t="s">
        <v>188</v>
      </c>
      <c r="F17910" s="547">
        <v>410.69999999999999</v>
      </c>
    </row>
    <row r="17911" s="489" customFormat="1">
      <c r="B17911" s="546" t="s">
        <v>30663</v>
      </c>
      <c r="C17911" s="548" t="s">
        <v>3660</v>
      </c>
      <c r="D17911" s="541" t="s">
        <v>30664</v>
      </c>
      <c r="E17911" s="549" t="s">
        <v>188</v>
      </c>
      <c r="F17911" s="547">
        <v>425.89999999999998</v>
      </c>
    </row>
    <row r="17912" s="489" customFormat="1">
      <c r="B17912" s="546" t="s">
        <v>30665</v>
      </c>
      <c r="C17912" s="548" t="s">
        <v>3660</v>
      </c>
      <c r="D17912" s="541" t="s">
        <v>30666</v>
      </c>
      <c r="E17912" s="549" t="s">
        <v>188</v>
      </c>
      <c r="F17912" s="547">
        <v>410.69999999999999</v>
      </c>
    </row>
    <row r="17913" s="489" customFormat="1">
      <c r="B17913" s="546" t="s">
        <v>30667</v>
      </c>
      <c r="C17913" s="548" t="s">
        <v>3660</v>
      </c>
      <c r="D17913" s="541" t="s">
        <v>30668</v>
      </c>
      <c r="E17913" s="549" t="s">
        <v>188</v>
      </c>
      <c r="F17913" s="547">
        <v>410</v>
      </c>
    </row>
    <row r="17914" s="489" customFormat="1">
      <c r="B17914" s="546" t="s">
        <v>30669</v>
      </c>
      <c r="C17914" s="548" t="s">
        <v>3660</v>
      </c>
      <c r="D17914" s="541" t="s">
        <v>30670</v>
      </c>
      <c r="E17914" s="549" t="s">
        <v>188</v>
      </c>
      <c r="F17914" s="547">
        <v>9.9000000000000004</v>
      </c>
    </row>
    <row r="17915" s="489" customFormat="1">
      <c r="B17915" s="546" t="s">
        <v>30671</v>
      </c>
      <c r="C17915" s="548" t="s">
        <v>3660</v>
      </c>
      <c r="D17915" s="541" t="s">
        <v>30672</v>
      </c>
      <c r="E17915" s="549" t="s">
        <v>188</v>
      </c>
      <c r="F17915" s="547">
        <v>10.220000000000001</v>
      </c>
    </row>
    <row r="17916" s="489" customFormat="1">
      <c r="B17916" s="546" t="s">
        <v>30673</v>
      </c>
      <c r="C17916" s="548" t="s">
        <v>3660</v>
      </c>
      <c r="D17916" s="541" t="s">
        <v>30674</v>
      </c>
      <c r="E17916" s="549" t="s">
        <v>188</v>
      </c>
      <c r="F17916" s="547">
        <v>11.140000000000001</v>
      </c>
    </row>
    <row r="17917" s="489" customFormat="1">
      <c r="B17917" s="546" t="s">
        <v>30675</v>
      </c>
      <c r="C17917" s="548" t="s">
        <v>3660</v>
      </c>
      <c r="D17917" s="541" t="s">
        <v>30676</v>
      </c>
      <c r="E17917" s="549" t="s">
        <v>188</v>
      </c>
      <c r="F17917" s="547">
        <v>11.140000000000001</v>
      </c>
    </row>
    <row r="17918" s="489" customFormat="1">
      <c r="B17918" s="546" t="s">
        <v>30677</v>
      </c>
      <c r="C17918" s="548" t="s">
        <v>3660</v>
      </c>
      <c r="D17918" s="541" t="s">
        <v>30678</v>
      </c>
      <c r="E17918" s="549" t="s">
        <v>188</v>
      </c>
      <c r="F17918" s="547">
        <v>11.140000000000001</v>
      </c>
    </row>
    <row r="17919" s="489" customFormat="1">
      <c r="B17919" s="546" t="s">
        <v>30679</v>
      </c>
      <c r="C17919" s="548" t="s">
        <v>3660</v>
      </c>
      <c r="D17919" s="541" t="s">
        <v>30680</v>
      </c>
      <c r="E17919" s="549" t="s">
        <v>188</v>
      </c>
      <c r="F17919" s="547">
        <v>13.92</v>
      </c>
    </row>
    <row r="17920" s="489" customFormat="1">
      <c r="B17920" s="546" t="s">
        <v>30681</v>
      </c>
      <c r="C17920" s="548" t="s">
        <v>3660</v>
      </c>
      <c r="D17920" s="541" t="s">
        <v>30682</v>
      </c>
      <c r="E17920" s="549" t="s">
        <v>188</v>
      </c>
      <c r="F17920" s="547">
        <v>12.449999999999999</v>
      </c>
    </row>
    <row r="17921" s="489" customFormat="1">
      <c r="B17921" s="546" t="s">
        <v>30683</v>
      </c>
      <c r="C17921" s="548" t="s">
        <v>3660</v>
      </c>
      <c r="D17921" s="541" t="s">
        <v>30684</v>
      </c>
      <c r="E17921" s="549" t="s">
        <v>188</v>
      </c>
      <c r="F17921" s="547">
        <v>15.73</v>
      </c>
    </row>
    <row r="17922" s="489" customFormat="1">
      <c r="B17922" s="546" t="s">
        <v>30685</v>
      </c>
      <c r="C17922" s="548" t="s">
        <v>3660</v>
      </c>
      <c r="D17922" s="541" t="s">
        <v>30686</v>
      </c>
      <c r="E17922" s="549" t="s">
        <v>188</v>
      </c>
      <c r="F17922" s="547">
        <v>43.390000000000001</v>
      </c>
    </row>
    <row r="17923" s="489" customFormat="1">
      <c r="B17923" s="546" t="s">
        <v>30687</v>
      </c>
      <c r="C17923" s="548" t="s">
        <v>3660</v>
      </c>
      <c r="D17923" s="541" t="s">
        <v>30688</v>
      </c>
      <c r="E17923" s="549" t="s">
        <v>188</v>
      </c>
      <c r="F17923" s="547">
        <v>43.390000000000001</v>
      </c>
    </row>
    <row r="17924" s="489" customFormat="1">
      <c r="B17924" s="546" t="s">
        <v>30689</v>
      </c>
      <c r="C17924" s="548" t="s">
        <v>3660</v>
      </c>
      <c r="D17924" s="541" t="s">
        <v>30690</v>
      </c>
      <c r="E17924" s="549" t="s">
        <v>188</v>
      </c>
      <c r="F17924" s="547">
        <v>42.560000000000002</v>
      </c>
    </row>
    <row r="17925" s="489" customFormat="1">
      <c r="B17925" s="546" t="s">
        <v>30691</v>
      </c>
      <c r="C17925" s="548" t="s">
        <v>3660</v>
      </c>
      <c r="D17925" s="541" t="s">
        <v>30692</v>
      </c>
      <c r="E17925" s="549" t="s">
        <v>188</v>
      </c>
      <c r="F17925" s="547">
        <v>43.390000000000001</v>
      </c>
    </row>
    <row r="17926" s="489" customFormat="1">
      <c r="B17926" s="546" t="s">
        <v>30693</v>
      </c>
      <c r="C17926" s="548" t="s">
        <v>3660</v>
      </c>
      <c r="D17926" s="541" t="s">
        <v>30694</v>
      </c>
      <c r="E17926" s="549" t="s">
        <v>188</v>
      </c>
      <c r="F17926" s="547">
        <v>43.390000000000001</v>
      </c>
    </row>
    <row r="17927" s="489" customFormat="1">
      <c r="B17927" s="546" t="s">
        <v>30695</v>
      </c>
      <c r="C17927" s="548" t="s">
        <v>3660</v>
      </c>
      <c r="D17927" s="541" t="s">
        <v>30696</v>
      </c>
      <c r="E17927" s="549" t="s">
        <v>188</v>
      </c>
      <c r="F17927" s="547">
        <v>37.039999999999999</v>
      </c>
    </row>
    <row r="17928" s="489" customFormat="1">
      <c r="B17928" s="546" t="s">
        <v>30697</v>
      </c>
      <c r="C17928" s="548" t="s">
        <v>3660</v>
      </c>
      <c r="D17928" s="541" t="s">
        <v>30698</v>
      </c>
      <c r="E17928" s="549" t="s">
        <v>188</v>
      </c>
      <c r="F17928" s="547">
        <v>51.939999999999998</v>
      </c>
    </row>
    <row r="17929" s="489" customFormat="1">
      <c r="B17929" s="546" t="s">
        <v>30699</v>
      </c>
      <c r="C17929" s="548" t="s">
        <v>3660</v>
      </c>
      <c r="D17929" s="541" t="s">
        <v>30700</v>
      </c>
      <c r="E17929" s="549" t="s">
        <v>188</v>
      </c>
      <c r="F17929" s="547">
        <v>65.719999999999999</v>
      </c>
    </row>
    <row r="17930" s="489" customFormat="1">
      <c r="B17930" s="546" t="s">
        <v>30701</v>
      </c>
      <c r="C17930" s="548" t="s">
        <v>3660</v>
      </c>
      <c r="D17930" s="541" t="s">
        <v>30702</v>
      </c>
      <c r="E17930" s="549" t="s">
        <v>188</v>
      </c>
      <c r="F17930" s="547">
        <v>114.90000000000001</v>
      </c>
    </row>
    <row r="17931" s="489" customFormat="1">
      <c r="B17931" s="546" t="s">
        <v>30703</v>
      </c>
      <c r="C17931" s="548" t="s">
        <v>3660</v>
      </c>
      <c r="D17931" s="541" t="s">
        <v>30704</v>
      </c>
      <c r="E17931" s="549" t="s">
        <v>188</v>
      </c>
      <c r="F17931" s="547">
        <v>123.31999999999999</v>
      </c>
    </row>
    <row r="17932" s="489" customFormat="1">
      <c r="B17932" s="546" t="s">
        <v>30705</v>
      </c>
      <c r="C17932" s="548" t="s">
        <v>3660</v>
      </c>
      <c r="D17932" s="541" t="s">
        <v>30706</v>
      </c>
      <c r="E17932" s="549" t="s">
        <v>188</v>
      </c>
      <c r="F17932" s="547">
        <v>66.5</v>
      </c>
    </row>
    <row r="17933" s="489" customFormat="1">
      <c r="B17933" s="546" t="s">
        <v>30707</v>
      </c>
      <c r="C17933" s="548" t="s">
        <v>3660</v>
      </c>
      <c r="D17933" s="541" t="s">
        <v>30708</v>
      </c>
      <c r="E17933" s="549" t="s">
        <v>188</v>
      </c>
      <c r="F17933" s="547">
        <v>50.219999999999999</v>
      </c>
    </row>
    <row r="17934" s="489" customFormat="1">
      <c r="B17934" s="546" t="s">
        <v>30709</v>
      </c>
      <c r="C17934" s="548" t="s">
        <v>3660</v>
      </c>
      <c r="D17934" s="541" t="s">
        <v>30710</v>
      </c>
      <c r="E17934" s="549" t="s">
        <v>188</v>
      </c>
      <c r="F17934" s="547">
        <v>67.609999999999999</v>
      </c>
    </row>
    <row r="17935" s="489" customFormat="1">
      <c r="B17935" s="546" t="s">
        <v>30711</v>
      </c>
      <c r="C17935" s="548" t="s">
        <v>3660</v>
      </c>
      <c r="D17935" s="541" t="s">
        <v>30712</v>
      </c>
      <c r="E17935" s="549" t="s">
        <v>188</v>
      </c>
      <c r="F17935" s="547">
        <v>59.420000000000002</v>
      </c>
    </row>
    <row r="17936" s="489" customFormat="1">
      <c r="B17936" s="546" t="s">
        <v>30713</v>
      </c>
      <c r="C17936" s="548" t="s">
        <v>3660</v>
      </c>
      <c r="D17936" s="541" t="s">
        <v>30714</v>
      </c>
      <c r="E17936" s="549" t="s">
        <v>188</v>
      </c>
      <c r="F17936" s="547">
        <v>60</v>
      </c>
    </row>
    <row r="17937" s="489" customFormat="1">
      <c r="B17937" s="546" t="s">
        <v>30715</v>
      </c>
      <c r="C17937" s="548" t="s">
        <v>3660</v>
      </c>
      <c r="D17937" s="541" t="s">
        <v>30716</v>
      </c>
      <c r="E17937" s="549" t="s">
        <v>188</v>
      </c>
      <c r="F17937" s="547">
        <v>60</v>
      </c>
    </row>
    <row r="17938" s="489" customFormat="1">
      <c r="B17938" s="546" t="s">
        <v>30717</v>
      </c>
      <c r="C17938" s="548" t="s">
        <v>3660</v>
      </c>
      <c r="D17938" s="541" t="s">
        <v>30718</v>
      </c>
      <c r="E17938" s="549" t="s">
        <v>188</v>
      </c>
      <c r="F17938" s="547">
        <v>61.990000000000002</v>
      </c>
    </row>
    <row r="17939" s="489" customFormat="1">
      <c r="B17939" s="546" t="s">
        <v>30719</v>
      </c>
      <c r="C17939" s="548" t="s">
        <v>3660</v>
      </c>
      <c r="D17939" s="541" t="s">
        <v>30720</v>
      </c>
      <c r="E17939" s="549" t="s">
        <v>188</v>
      </c>
      <c r="F17939" s="547">
        <v>84.989999999999995</v>
      </c>
    </row>
    <row r="17940" s="489" customFormat="1">
      <c r="B17940" s="546" t="s">
        <v>30721</v>
      </c>
      <c r="C17940" s="548" t="s">
        <v>3660</v>
      </c>
      <c r="D17940" s="541" t="s">
        <v>30722</v>
      </c>
      <c r="E17940" s="549" t="s">
        <v>188</v>
      </c>
      <c r="F17940" s="547">
        <v>254.27000000000001</v>
      </c>
    </row>
    <row r="17941" s="489" customFormat="1">
      <c r="B17941" s="546" t="s">
        <v>30723</v>
      </c>
      <c r="C17941" s="548" t="s">
        <v>3660</v>
      </c>
      <c r="D17941" s="541" t="s">
        <v>30724</v>
      </c>
      <c r="E17941" s="549" t="s">
        <v>188</v>
      </c>
      <c r="F17941" s="547">
        <v>275.57999999999998</v>
      </c>
    </row>
    <row r="17942" s="489" customFormat="1">
      <c r="B17942" s="546" t="s">
        <v>30725</v>
      </c>
      <c r="C17942" s="548" t="s">
        <v>3660</v>
      </c>
      <c r="D17942" s="541" t="s">
        <v>30726</v>
      </c>
      <c r="E17942" s="549" t="s">
        <v>188</v>
      </c>
      <c r="F17942" s="547">
        <v>299</v>
      </c>
    </row>
    <row r="17943" s="489" customFormat="1">
      <c r="B17943" s="546" t="s">
        <v>30727</v>
      </c>
      <c r="C17943" s="548" t="s">
        <v>3660</v>
      </c>
      <c r="D17943" s="541" t="s">
        <v>30728</v>
      </c>
      <c r="E17943" s="549" t="s">
        <v>188</v>
      </c>
      <c r="F17943" s="547">
        <v>27.300000000000001</v>
      </c>
    </row>
    <row r="17944" s="489" customFormat="1">
      <c r="B17944" s="546" t="s">
        <v>30729</v>
      </c>
      <c r="C17944" s="548" t="s">
        <v>3660</v>
      </c>
      <c r="D17944" s="541" t="s">
        <v>30730</v>
      </c>
      <c r="E17944" s="549" t="s">
        <v>188</v>
      </c>
      <c r="F17944" s="547">
        <v>23.050000000000001</v>
      </c>
    </row>
    <row r="17945" s="489" customFormat="1">
      <c r="B17945" s="546" t="s">
        <v>30731</v>
      </c>
      <c r="C17945" s="548" t="s">
        <v>3660</v>
      </c>
      <c r="D17945" s="541" t="s">
        <v>30732</v>
      </c>
      <c r="E17945" s="549" t="s">
        <v>188</v>
      </c>
      <c r="F17945" s="547">
        <v>9.8900000000000006</v>
      </c>
    </row>
    <row r="17946" s="489" customFormat="1">
      <c r="B17946" s="546" t="s">
        <v>30733</v>
      </c>
      <c r="C17946" s="548" t="s">
        <v>3660</v>
      </c>
      <c r="D17946" s="541" t="s">
        <v>30734</v>
      </c>
      <c r="E17946" s="549" t="s">
        <v>143</v>
      </c>
      <c r="F17946" s="547">
        <v>161.66</v>
      </c>
    </row>
    <row r="17947" s="489" customFormat="1">
      <c r="B17947" s="546" t="s">
        <v>30735</v>
      </c>
      <c r="C17947" s="548" t="s">
        <v>3660</v>
      </c>
      <c r="D17947" s="541" t="s">
        <v>30736</v>
      </c>
      <c r="E17947" s="549" t="s">
        <v>143</v>
      </c>
      <c r="F17947" s="547">
        <v>203.88999999999999</v>
      </c>
    </row>
    <row r="17948" s="489" customFormat="1">
      <c r="B17948" s="546" t="s">
        <v>30737</v>
      </c>
      <c r="C17948" s="548" t="s">
        <v>3660</v>
      </c>
      <c r="D17948" s="541" t="s">
        <v>30738</v>
      </c>
      <c r="E17948" s="549" t="s">
        <v>143</v>
      </c>
      <c r="F17948" s="547">
        <v>255.15000000000001</v>
      </c>
    </row>
    <row r="17949" s="489" customFormat="1">
      <c r="B17949" s="546" t="s">
        <v>30739</v>
      </c>
      <c r="C17949" s="548" t="s">
        <v>3660</v>
      </c>
      <c r="D17949" s="541" t="s">
        <v>30740</v>
      </c>
      <c r="E17949" s="549" t="s">
        <v>143</v>
      </c>
      <c r="F17949" s="547">
        <v>1.98</v>
      </c>
    </row>
    <row r="17950" s="489" customFormat="1">
      <c r="B17950" s="546" t="s">
        <v>30741</v>
      </c>
      <c r="C17950" s="548" t="s">
        <v>3660</v>
      </c>
      <c r="D17950" s="541" t="s">
        <v>30742</v>
      </c>
      <c r="E17950" s="549" t="s">
        <v>143</v>
      </c>
      <c r="F17950" s="547">
        <v>2.52</v>
      </c>
    </row>
    <row r="17951" s="489" customFormat="1">
      <c r="B17951" s="546" t="s">
        <v>30743</v>
      </c>
      <c r="C17951" s="548" t="s">
        <v>3660</v>
      </c>
      <c r="D17951" s="541" t="s">
        <v>30744</v>
      </c>
      <c r="E17951" s="549" t="s">
        <v>143</v>
      </c>
      <c r="F17951" s="547">
        <v>3.5099999999999998</v>
      </c>
    </row>
    <row r="17952" s="489" customFormat="1">
      <c r="B17952" s="546" t="s">
        <v>30745</v>
      </c>
      <c r="C17952" s="548" t="s">
        <v>3660</v>
      </c>
      <c r="D17952" s="541" t="s">
        <v>30746</v>
      </c>
      <c r="E17952" s="549" t="s">
        <v>143</v>
      </c>
      <c r="F17952" s="547">
        <v>9.5600000000000005</v>
      </c>
    </row>
    <row r="17953" s="489" customFormat="1">
      <c r="B17953" s="546" t="s">
        <v>30747</v>
      </c>
      <c r="C17953" s="548" t="s">
        <v>3660</v>
      </c>
      <c r="D17953" s="541" t="s">
        <v>30748</v>
      </c>
      <c r="E17953" s="549" t="s">
        <v>143</v>
      </c>
      <c r="F17953" s="547">
        <v>9.0800000000000001</v>
      </c>
    </row>
    <row r="17954" s="489" customFormat="1">
      <c r="B17954" s="546" t="s">
        <v>30749</v>
      </c>
      <c r="C17954" s="548" t="s">
        <v>3660</v>
      </c>
      <c r="D17954" s="541" t="s">
        <v>30750</v>
      </c>
      <c r="E17954" s="549" t="s">
        <v>143</v>
      </c>
      <c r="F17954" s="547">
        <v>3.46</v>
      </c>
    </row>
    <row r="17955" s="489" customFormat="1">
      <c r="B17955" s="546" t="s">
        <v>30751</v>
      </c>
      <c r="C17955" s="548" t="s">
        <v>3660</v>
      </c>
      <c r="D17955" s="541" t="s">
        <v>30752</v>
      </c>
      <c r="E17955" s="549" t="s">
        <v>143</v>
      </c>
      <c r="F17955" s="547">
        <v>1.1000000000000001</v>
      </c>
    </row>
    <row r="17956" s="489" customFormat="1">
      <c r="B17956" s="546" t="s">
        <v>30753</v>
      </c>
      <c r="C17956" s="548" t="s">
        <v>3660</v>
      </c>
      <c r="D17956" s="541" t="s">
        <v>30754</v>
      </c>
      <c r="E17956" s="549" t="s">
        <v>143</v>
      </c>
      <c r="F17956" s="547">
        <v>1.8200000000000001</v>
      </c>
    </row>
    <row r="17957" s="489" customFormat="1">
      <c r="B17957" s="546" t="s">
        <v>30755</v>
      </c>
      <c r="C17957" s="548" t="s">
        <v>3660</v>
      </c>
      <c r="D17957" s="541" t="s">
        <v>30756</v>
      </c>
      <c r="E17957" s="549" t="s">
        <v>143</v>
      </c>
      <c r="F17957" s="547">
        <v>2.8999999999999999</v>
      </c>
    </row>
    <row r="17958" s="489" customFormat="1">
      <c r="B17958" s="546" t="s">
        <v>30757</v>
      </c>
      <c r="C17958" s="548" t="s">
        <v>3660</v>
      </c>
      <c r="D17958" s="541" t="s">
        <v>30758</v>
      </c>
      <c r="E17958" s="549" t="s">
        <v>143</v>
      </c>
      <c r="F17958" s="547">
        <v>4.0700000000000003</v>
      </c>
    </row>
    <row r="17959" s="489" customFormat="1">
      <c r="B17959" s="546" t="s">
        <v>30759</v>
      </c>
      <c r="C17959" s="548" t="s">
        <v>3660</v>
      </c>
      <c r="D17959" s="541" t="s">
        <v>30760</v>
      </c>
      <c r="E17959" s="549" t="s">
        <v>143</v>
      </c>
      <c r="F17959" s="547">
        <v>6.5800000000000001</v>
      </c>
    </row>
    <row r="17960" s="489" customFormat="1">
      <c r="B17960" s="546" t="s">
        <v>30761</v>
      </c>
      <c r="C17960" s="548" t="s">
        <v>3660</v>
      </c>
      <c r="D17960" s="541" t="s">
        <v>30762</v>
      </c>
      <c r="E17960" s="549" t="s">
        <v>143</v>
      </c>
      <c r="F17960" s="547">
        <v>10.19</v>
      </c>
    </row>
    <row r="17961" s="489" customFormat="1">
      <c r="B17961" s="546" t="s">
        <v>30763</v>
      </c>
      <c r="C17961" s="548" t="s">
        <v>3660</v>
      </c>
      <c r="D17961" s="541" t="s">
        <v>30764</v>
      </c>
      <c r="E17961" s="549" t="s">
        <v>143</v>
      </c>
      <c r="F17961" s="547">
        <v>15.99</v>
      </c>
    </row>
    <row r="17962" s="489" customFormat="1">
      <c r="B17962" s="546" t="s">
        <v>30765</v>
      </c>
      <c r="C17962" s="548" t="s">
        <v>3660</v>
      </c>
      <c r="D17962" s="541" t="s">
        <v>30766</v>
      </c>
      <c r="E17962" s="549" t="s">
        <v>143</v>
      </c>
      <c r="F17962" s="547">
        <v>22.41</v>
      </c>
    </row>
    <row r="17963" s="489" customFormat="1">
      <c r="B17963" s="546" t="s">
        <v>30767</v>
      </c>
      <c r="C17963" s="548" t="s">
        <v>3660</v>
      </c>
      <c r="D17963" s="541" t="s">
        <v>30768</v>
      </c>
      <c r="E17963" s="549" t="s">
        <v>143</v>
      </c>
      <c r="F17963" s="547">
        <v>32.549999999999997</v>
      </c>
    </row>
    <row r="17964" s="489" customFormat="1">
      <c r="B17964" s="546" t="s">
        <v>30769</v>
      </c>
      <c r="C17964" s="548" t="s">
        <v>3660</v>
      </c>
      <c r="D17964" s="541" t="s">
        <v>30770</v>
      </c>
      <c r="E17964" s="549" t="s">
        <v>143</v>
      </c>
      <c r="F17964" s="547">
        <v>46.170000000000002</v>
      </c>
    </row>
    <row r="17965" s="489" customFormat="1">
      <c r="B17965" s="546" t="s">
        <v>30771</v>
      </c>
      <c r="C17965" s="548" t="s">
        <v>3660</v>
      </c>
      <c r="D17965" s="541" t="s">
        <v>30772</v>
      </c>
      <c r="E17965" s="549" t="s">
        <v>143</v>
      </c>
      <c r="F17965" s="547">
        <v>60.810000000000002</v>
      </c>
    </row>
    <row r="17966" s="489" customFormat="1">
      <c r="B17966" s="546" t="s">
        <v>30773</v>
      </c>
      <c r="C17966" s="548" t="s">
        <v>3660</v>
      </c>
      <c r="D17966" s="541" t="s">
        <v>30774</v>
      </c>
      <c r="E17966" s="549" t="s">
        <v>143</v>
      </c>
      <c r="F17966" s="547">
        <v>77.290000000000006</v>
      </c>
    </row>
    <row r="17967" s="489" customFormat="1">
      <c r="B17967" s="546" t="s">
        <v>30775</v>
      </c>
      <c r="C17967" s="548" t="s">
        <v>3660</v>
      </c>
      <c r="D17967" s="541" t="s">
        <v>30776</v>
      </c>
      <c r="E17967" s="549" t="s">
        <v>143</v>
      </c>
      <c r="F17967" s="547">
        <v>1.3</v>
      </c>
    </row>
    <row r="17968" s="489" customFormat="1">
      <c r="B17968" s="546" t="s">
        <v>30777</v>
      </c>
      <c r="C17968" s="548" t="s">
        <v>3660</v>
      </c>
      <c r="D17968" s="541" t="s">
        <v>30778</v>
      </c>
      <c r="E17968" s="549" t="s">
        <v>143</v>
      </c>
      <c r="F17968" s="547">
        <v>2.02</v>
      </c>
    </row>
    <row r="17969" s="489" customFormat="1">
      <c r="B17969" s="546" t="s">
        <v>30779</v>
      </c>
      <c r="C17969" s="548" t="s">
        <v>3660</v>
      </c>
      <c r="D17969" s="541" t="s">
        <v>30780</v>
      </c>
      <c r="E17969" s="549" t="s">
        <v>143</v>
      </c>
      <c r="F17969" s="547">
        <v>3.0800000000000001</v>
      </c>
    </row>
    <row r="17970" s="489" customFormat="1">
      <c r="B17970" s="546" t="s">
        <v>30781</v>
      </c>
      <c r="C17970" s="548" t="s">
        <v>3660</v>
      </c>
      <c r="D17970" s="541" t="s">
        <v>30782</v>
      </c>
      <c r="E17970" s="549" t="s">
        <v>143</v>
      </c>
      <c r="F17970" s="547">
        <v>4.46</v>
      </c>
    </row>
    <row r="17971" s="489" customFormat="1">
      <c r="B17971" s="546" t="s">
        <v>30783</v>
      </c>
      <c r="C17971" s="548" t="s">
        <v>3660</v>
      </c>
      <c r="D17971" s="541" t="s">
        <v>30784</v>
      </c>
      <c r="E17971" s="549" t="s">
        <v>143</v>
      </c>
      <c r="F17971" s="547">
        <v>6.8499999999999996</v>
      </c>
    </row>
    <row r="17972" s="489" customFormat="1">
      <c r="B17972" s="546" t="s">
        <v>30785</v>
      </c>
      <c r="C17972" s="548" t="s">
        <v>3660</v>
      </c>
      <c r="D17972" s="541" t="s">
        <v>30786</v>
      </c>
      <c r="E17972" s="549" t="s">
        <v>143</v>
      </c>
      <c r="F17972" s="547">
        <v>10.73</v>
      </c>
    </row>
    <row r="17973" s="489" customFormat="1">
      <c r="B17973" s="546" t="s">
        <v>30787</v>
      </c>
      <c r="C17973" s="548" t="s">
        <v>3660</v>
      </c>
      <c r="D17973" s="541" t="s">
        <v>30788</v>
      </c>
      <c r="E17973" s="549" t="s">
        <v>143</v>
      </c>
      <c r="F17973" s="547">
        <v>16.489999999999998</v>
      </c>
    </row>
    <row r="17974" s="489" customFormat="1">
      <c r="B17974" s="546" t="s">
        <v>30789</v>
      </c>
      <c r="C17974" s="548" t="s">
        <v>3660</v>
      </c>
      <c r="D17974" s="541" t="s">
        <v>30790</v>
      </c>
      <c r="E17974" s="549" t="s">
        <v>143</v>
      </c>
      <c r="F17974" s="547">
        <v>22.899999999999999</v>
      </c>
    </row>
    <row r="17975" s="489" customFormat="1">
      <c r="B17975" s="546" t="s">
        <v>30791</v>
      </c>
      <c r="C17975" s="548" t="s">
        <v>3660</v>
      </c>
      <c r="D17975" s="541" t="s">
        <v>30792</v>
      </c>
      <c r="E17975" s="549" t="s">
        <v>143</v>
      </c>
      <c r="F17975" s="547">
        <v>32.780000000000001</v>
      </c>
    </row>
    <row r="17976" s="489" customFormat="1">
      <c r="B17976" s="546" t="s">
        <v>30793</v>
      </c>
      <c r="C17976" s="548" t="s">
        <v>3660</v>
      </c>
      <c r="D17976" s="541" t="s">
        <v>30794</v>
      </c>
      <c r="E17976" s="549" t="s">
        <v>143</v>
      </c>
      <c r="F17976" s="547">
        <v>46.909999999999997</v>
      </c>
    </row>
    <row r="17977" s="489" customFormat="1">
      <c r="B17977" s="546" t="s">
        <v>30795</v>
      </c>
      <c r="C17977" s="548" t="s">
        <v>3660</v>
      </c>
      <c r="D17977" s="541" t="s">
        <v>30796</v>
      </c>
      <c r="E17977" s="549" t="s">
        <v>143</v>
      </c>
      <c r="F17977" s="547">
        <v>61.700000000000003</v>
      </c>
    </row>
    <row r="17978" s="489" customFormat="1">
      <c r="B17978" s="546" t="s">
        <v>30797</v>
      </c>
      <c r="C17978" s="548" t="s">
        <v>3660</v>
      </c>
      <c r="D17978" s="541" t="s">
        <v>30798</v>
      </c>
      <c r="E17978" s="549" t="s">
        <v>143</v>
      </c>
      <c r="F17978" s="547">
        <v>79.280000000000001</v>
      </c>
    </row>
    <row r="17979" s="489" customFormat="1">
      <c r="B17979" s="546" t="s">
        <v>30799</v>
      </c>
      <c r="C17979" s="548" t="s">
        <v>3660</v>
      </c>
      <c r="D17979" s="541" t="s">
        <v>30800</v>
      </c>
      <c r="E17979" s="549" t="s">
        <v>143</v>
      </c>
      <c r="F17979" s="547">
        <v>7.6299999999999999</v>
      </c>
    </row>
    <row r="17980" s="489" customFormat="1">
      <c r="B17980" s="546" t="s">
        <v>30801</v>
      </c>
      <c r="C17980" s="548" t="s">
        <v>3660</v>
      </c>
      <c r="D17980" s="541" t="s">
        <v>30802</v>
      </c>
      <c r="E17980" s="549" t="s">
        <v>143</v>
      </c>
      <c r="F17980" s="547">
        <v>12.18</v>
      </c>
    </row>
    <row r="17981" s="489" customFormat="1">
      <c r="B17981" s="546" t="s">
        <v>30803</v>
      </c>
      <c r="C17981" s="548" t="s">
        <v>3660</v>
      </c>
      <c r="D17981" s="541" t="s">
        <v>30804</v>
      </c>
      <c r="E17981" s="549" t="s">
        <v>143</v>
      </c>
      <c r="F17981" s="547">
        <v>18.41</v>
      </c>
    </row>
    <row r="17982" s="489" customFormat="1">
      <c r="B17982" s="546" t="s">
        <v>30805</v>
      </c>
      <c r="C17982" s="548" t="s">
        <v>3660</v>
      </c>
      <c r="D17982" s="541" t="s">
        <v>30806</v>
      </c>
      <c r="E17982" s="549" t="s">
        <v>143</v>
      </c>
      <c r="F17982" s="547">
        <v>26.969999999999999</v>
      </c>
    </row>
    <row r="17983" s="489" customFormat="1">
      <c r="B17983" s="546" t="s">
        <v>30807</v>
      </c>
      <c r="C17983" s="548" t="s">
        <v>3660</v>
      </c>
      <c r="D17983" s="541" t="s">
        <v>30808</v>
      </c>
      <c r="E17983" s="549" t="s">
        <v>143</v>
      </c>
      <c r="F17983" s="547">
        <v>43.450000000000003</v>
      </c>
    </row>
    <row r="17984" s="489" customFormat="1">
      <c r="B17984" s="546" t="s">
        <v>30809</v>
      </c>
      <c r="C17984" s="548" t="s">
        <v>3660</v>
      </c>
      <c r="D17984" s="541" t="s">
        <v>30810</v>
      </c>
      <c r="E17984" s="549" t="s">
        <v>143</v>
      </c>
      <c r="F17984" s="547">
        <v>52.549999999999997</v>
      </c>
    </row>
    <row r="17985" s="489" customFormat="1">
      <c r="B17985" s="546" t="s">
        <v>30811</v>
      </c>
      <c r="C17985" s="548" t="s">
        <v>3660</v>
      </c>
      <c r="D17985" s="541" t="s">
        <v>30812</v>
      </c>
      <c r="E17985" s="549" t="s">
        <v>188</v>
      </c>
      <c r="F17985" s="547">
        <v>4.5800000000000001</v>
      </c>
    </row>
    <row r="17986" s="489" customFormat="1">
      <c r="B17986" s="546" t="s">
        <v>30813</v>
      </c>
      <c r="C17986" s="548" t="s">
        <v>3660</v>
      </c>
      <c r="D17986" s="541" t="s">
        <v>30814</v>
      </c>
      <c r="E17986" s="549" t="s">
        <v>188</v>
      </c>
      <c r="F17986" s="547">
        <v>8.6799999999999997</v>
      </c>
    </row>
    <row r="17987" s="489" customFormat="1">
      <c r="B17987" s="546" t="s">
        <v>30815</v>
      </c>
      <c r="C17987" s="548" t="s">
        <v>3660</v>
      </c>
      <c r="D17987" s="541" t="s">
        <v>30816</v>
      </c>
      <c r="E17987" s="549" t="s">
        <v>188</v>
      </c>
      <c r="F17987" s="547">
        <v>1.6299999999999999</v>
      </c>
    </row>
    <row r="17988" s="489" customFormat="1">
      <c r="B17988" s="546" t="s">
        <v>30817</v>
      </c>
      <c r="C17988" s="548" t="s">
        <v>3660</v>
      </c>
      <c r="D17988" s="541" t="s">
        <v>30818</v>
      </c>
      <c r="E17988" s="549" t="s">
        <v>188</v>
      </c>
      <c r="F17988" s="547">
        <v>1.6299999999999999</v>
      </c>
    </row>
    <row r="17989" s="489" customFormat="1">
      <c r="B17989" s="546" t="s">
        <v>30819</v>
      </c>
      <c r="C17989" s="548" t="s">
        <v>3660</v>
      </c>
      <c r="D17989" s="541" t="s">
        <v>30820</v>
      </c>
      <c r="E17989" s="549" t="s">
        <v>143</v>
      </c>
      <c r="F17989" s="547">
        <v>8.6099999999999994</v>
      </c>
    </row>
    <row r="17990" s="489" customFormat="1">
      <c r="B17990" s="546" t="s">
        <v>30821</v>
      </c>
      <c r="C17990" s="548" t="s">
        <v>3660</v>
      </c>
      <c r="D17990" s="541" t="s">
        <v>30822</v>
      </c>
      <c r="E17990" s="549" t="s">
        <v>143</v>
      </c>
      <c r="F17990" s="547">
        <v>15.67</v>
      </c>
    </row>
    <row r="17991" s="489" customFormat="1">
      <c r="B17991" s="546" t="s">
        <v>30823</v>
      </c>
      <c r="C17991" s="548" t="s">
        <v>3660</v>
      </c>
      <c r="D17991" s="541" t="s">
        <v>30824</v>
      </c>
      <c r="E17991" s="549" t="s">
        <v>143</v>
      </c>
      <c r="F17991" s="547">
        <v>18.359999999999999</v>
      </c>
    </row>
    <row r="17992" s="489" customFormat="1">
      <c r="B17992" s="546" t="s">
        <v>30825</v>
      </c>
      <c r="C17992" s="548" t="s">
        <v>3660</v>
      </c>
      <c r="D17992" s="541" t="s">
        <v>30826</v>
      </c>
      <c r="E17992" s="549" t="s">
        <v>143</v>
      </c>
      <c r="F17992" s="547">
        <v>21.59</v>
      </c>
    </row>
    <row r="17993" s="489" customFormat="1">
      <c r="B17993" s="546" t="s">
        <v>30827</v>
      </c>
      <c r="C17993" s="548" t="s">
        <v>3660</v>
      </c>
      <c r="D17993" s="541" t="s">
        <v>26945</v>
      </c>
      <c r="E17993" s="549" t="s">
        <v>143</v>
      </c>
      <c r="F17993" s="547">
        <v>1.99</v>
      </c>
    </row>
    <row r="17994" s="489" customFormat="1">
      <c r="B17994" s="546" t="s">
        <v>30828</v>
      </c>
      <c r="C17994" s="548" t="s">
        <v>3660</v>
      </c>
      <c r="D17994" s="541" t="s">
        <v>30829</v>
      </c>
      <c r="E17994" s="549" t="s">
        <v>143</v>
      </c>
      <c r="F17994" s="547">
        <v>1.7</v>
      </c>
    </row>
    <row r="17995" s="489" customFormat="1">
      <c r="B17995" s="546" t="s">
        <v>30830</v>
      </c>
      <c r="C17995" s="548" t="s">
        <v>3660</v>
      </c>
      <c r="D17995" s="541" t="s">
        <v>30831</v>
      </c>
      <c r="E17995" s="549" t="s">
        <v>143</v>
      </c>
      <c r="F17995" s="547">
        <v>2.1499999999999999</v>
      </c>
    </row>
    <row r="17996" s="489" customFormat="1">
      <c r="B17996" s="546" t="s">
        <v>30832</v>
      </c>
      <c r="C17996" s="548" t="s">
        <v>3660</v>
      </c>
      <c r="D17996" s="541" t="s">
        <v>30833</v>
      </c>
      <c r="E17996" s="549" t="s">
        <v>143</v>
      </c>
      <c r="F17996" s="547">
        <v>4.4500000000000002</v>
      </c>
    </row>
    <row r="17997" s="489" customFormat="1">
      <c r="B17997" s="546" t="s">
        <v>30834</v>
      </c>
      <c r="C17997" s="548" t="s">
        <v>3660</v>
      </c>
      <c r="D17997" s="541" t="s">
        <v>30835</v>
      </c>
      <c r="E17997" s="549" t="s">
        <v>143</v>
      </c>
      <c r="F17997" s="547">
        <v>11.130000000000001</v>
      </c>
    </row>
    <row r="17998" s="489" customFormat="1">
      <c r="B17998" s="546" t="s">
        <v>30836</v>
      </c>
      <c r="C17998" s="548" t="s">
        <v>3660</v>
      </c>
      <c r="D17998" s="541" t="s">
        <v>30837</v>
      </c>
      <c r="E17998" s="549" t="s">
        <v>143</v>
      </c>
      <c r="F17998" s="547">
        <v>15.279999999999999</v>
      </c>
    </row>
    <row r="17999" s="489" customFormat="1">
      <c r="B17999" s="546" t="s">
        <v>30838</v>
      </c>
      <c r="C17999" s="548" t="s">
        <v>3660</v>
      </c>
      <c r="D17999" s="541" t="s">
        <v>30839</v>
      </c>
      <c r="E17999" s="549" t="s">
        <v>143</v>
      </c>
      <c r="F17999" s="547">
        <v>24.329999999999998</v>
      </c>
    </row>
    <row r="18000" s="489" customFormat="1">
      <c r="B18000" s="546" t="s">
        <v>30840</v>
      </c>
      <c r="C18000" s="548" t="s">
        <v>3660</v>
      </c>
      <c r="D18000" s="541" t="s">
        <v>30841</v>
      </c>
      <c r="E18000" s="549" t="s">
        <v>143</v>
      </c>
      <c r="F18000" s="547">
        <v>38.530000000000001</v>
      </c>
    </row>
    <row r="18001" s="489" customFormat="1">
      <c r="B18001" s="546" t="s">
        <v>30842</v>
      </c>
      <c r="C18001" s="548" t="s">
        <v>3660</v>
      </c>
      <c r="D18001" s="541" t="s">
        <v>30843</v>
      </c>
      <c r="E18001" s="549" t="s">
        <v>143</v>
      </c>
      <c r="F18001" s="547">
        <v>2.96</v>
      </c>
    </row>
    <row r="18002" s="489" customFormat="1">
      <c r="B18002" s="546" t="s">
        <v>30844</v>
      </c>
      <c r="C18002" s="548" t="s">
        <v>3660</v>
      </c>
      <c r="D18002" s="541" t="s">
        <v>30845</v>
      </c>
      <c r="E18002" s="549" t="s">
        <v>143</v>
      </c>
      <c r="F18002" s="547">
        <v>6.9100000000000001</v>
      </c>
    </row>
    <row r="18003" s="489" customFormat="1">
      <c r="B18003" s="546" t="s">
        <v>30846</v>
      </c>
      <c r="C18003" s="548" t="s">
        <v>3660</v>
      </c>
      <c r="D18003" s="541" t="s">
        <v>30847</v>
      </c>
      <c r="E18003" s="549" t="s">
        <v>188</v>
      </c>
      <c r="F18003" s="547">
        <v>12.99</v>
      </c>
    </row>
    <row r="18004" s="489" customFormat="1">
      <c r="B18004" s="546" t="s">
        <v>30848</v>
      </c>
      <c r="C18004" s="548" t="s">
        <v>3660</v>
      </c>
      <c r="D18004" s="541" t="s">
        <v>30849</v>
      </c>
      <c r="E18004" s="549" t="s">
        <v>188</v>
      </c>
      <c r="F18004" s="547">
        <v>21.800000000000001</v>
      </c>
    </row>
    <row r="18005" s="489" customFormat="1">
      <c r="B18005" s="546" t="s">
        <v>30850</v>
      </c>
      <c r="C18005" s="548" t="s">
        <v>3660</v>
      </c>
      <c r="D18005" s="541" t="s">
        <v>30851</v>
      </c>
      <c r="E18005" s="549" t="s">
        <v>188</v>
      </c>
      <c r="F18005" s="547">
        <v>54.899999999999999</v>
      </c>
    </row>
    <row r="18006" s="489" customFormat="1">
      <c r="B18006" s="546" t="s">
        <v>30852</v>
      </c>
      <c r="C18006" s="548" t="s">
        <v>3660</v>
      </c>
      <c r="D18006" s="541" t="s">
        <v>30853</v>
      </c>
      <c r="E18006" s="549" t="s">
        <v>188</v>
      </c>
      <c r="F18006" s="547">
        <v>6.5700000000000003</v>
      </c>
    </row>
    <row r="18007" s="489" customFormat="1">
      <c r="B18007" s="546" t="s">
        <v>30854</v>
      </c>
      <c r="C18007" s="548" t="s">
        <v>3660</v>
      </c>
      <c r="D18007" s="541" t="s">
        <v>30855</v>
      </c>
      <c r="E18007" s="549" t="s">
        <v>188</v>
      </c>
      <c r="F18007" s="547">
        <v>8.9399999999999995</v>
      </c>
    </row>
    <row r="18008" s="489" customFormat="1">
      <c r="B18008" s="546" t="s">
        <v>30856</v>
      </c>
      <c r="C18008" s="548" t="s">
        <v>3660</v>
      </c>
      <c r="D18008" s="541" t="s">
        <v>30857</v>
      </c>
      <c r="E18008" s="549" t="s">
        <v>188</v>
      </c>
      <c r="F18008" s="547">
        <v>14.07</v>
      </c>
    </row>
    <row r="18009" s="489" customFormat="1">
      <c r="B18009" s="546" t="s">
        <v>30858</v>
      </c>
      <c r="C18009" s="548" t="s">
        <v>3660</v>
      </c>
      <c r="D18009" s="541" t="s">
        <v>30859</v>
      </c>
      <c r="E18009" s="549" t="s">
        <v>188</v>
      </c>
      <c r="F18009" s="547">
        <v>25.629999999999999</v>
      </c>
    </row>
    <row r="18010" s="489" customFormat="1">
      <c r="B18010" s="546" t="s">
        <v>30860</v>
      </c>
      <c r="C18010" s="548" t="s">
        <v>3660</v>
      </c>
      <c r="D18010" s="541" t="s">
        <v>30861</v>
      </c>
      <c r="E18010" s="549" t="s">
        <v>188</v>
      </c>
      <c r="F18010" s="547">
        <v>11.99</v>
      </c>
    </row>
    <row r="18011" s="489" customFormat="1">
      <c r="B18011" s="546" t="s">
        <v>30862</v>
      </c>
      <c r="C18011" s="548" t="s">
        <v>3660</v>
      </c>
      <c r="D18011" s="541" t="s">
        <v>30863</v>
      </c>
      <c r="E18011" s="549" t="s">
        <v>188</v>
      </c>
      <c r="F18011" s="547">
        <v>7.0999999999999996</v>
      </c>
    </row>
    <row r="18012" s="489" customFormat="1">
      <c r="B18012" s="546" t="s">
        <v>30864</v>
      </c>
      <c r="C18012" s="548" t="s">
        <v>3660</v>
      </c>
      <c r="D18012" s="541" t="s">
        <v>30865</v>
      </c>
      <c r="E18012" s="549" t="s">
        <v>188</v>
      </c>
      <c r="F18012" s="547">
        <v>13.49</v>
      </c>
    </row>
    <row r="18013" s="489" customFormat="1">
      <c r="B18013" s="546" t="s">
        <v>30866</v>
      </c>
      <c r="C18013" s="548" t="s">
        <v>3660</v>
      </c>
      <c r="D18013" s="541" t="s">
        <v>30867</v>
      </c>
      <c r="E18013" s="549" t="s">
        <v>188</v>
      </c>
      <c r="F18013" s="547">
        <v>14.58</v>
      </c>
    </row>
    <row r="18014" s="489" customFormat="1">
      <c r="B18014" s="546" t="s">
        <v>30868</v>
      </c>
      <c r="C18014" s="548" t="s">
        <v>3660</v>
      </c>
      <c r="D18014" s="541" t="s">
        <v>30869</v>
      </c>
      <c r="E18014" s="549" t="s">
        <v>188</v>
      </c>
      <c r="F18014" s="547">
        <v>15.58</v>
      </c>
    </row>
    <row r="18015" s="489" customFormat="1">
      <c r="B18015" s="546" t="s">
        <v>30870</v>
      </c>
      <c r="C18015" s="548" t="s">
        <v>3660</v>
      </c>
      <c r="D18015" s="541" t="s">
        <v>30871</v>
      </c>
      <c r="E18015" s="549" t="s">
        <v>188</v>
      </c>
      <c r="F18015" s="547">
        <v>19.539999999999999</v>
      </c>
    </row>
    <row r="18016" s="489" customFormat="1">
      <c r="B18016" s="546" t="s">
        <v>30872</v>
      </c>
      <c r="C18016" s="548" t="s">
        <v>3660</v>
      </c>
      <c r="D18016" s="541" t="s">
        <v>30873</v>
      </c>
      <c r="E18016" s="549" t="s">
        <v>188</v>
      </c>
      <c r="F18016" s="547">
        <v>20.34</v>
      </c>
    </row>
    <row r="18017" s="489" customFormat="1">
      <c r="B18017" s="546" t="s">
        <v>30874</v>
      </c>
      <c r="C18017" s="548" t="s">
        <v>3660</v>
      </c>
      <c r="D18017" s="541" t="s">
        <v>30875</v>
      </c>
      <c r="E18017" s="549" t="s">
        <v>188</v>
      </c>
      <c r="F18017" s="547">
        <v>14.5</v>
      </c>
    </row>
    <row r="18018" s="489" customFormat="1">
      <c r="B18018" s="546" t="s">
        <v>30876</v>
      </c>
      <c r="C18018" s="548" t="s">
        <v>3660</v>
      </c>
      <c r="D18018" s="541" t="s">
        <v>30877</v>
      </c>
      <c r="E18018" s="549" t="s">
        <v>188</v>
      </c>
      <c r="F18018" s="547">
        <v>13.050000000000001</v>
      </c>
    </row>
    <row r="18019" s="489" customFormat="1">
      <c r="B18019" s="546" t="s">
        <v>30878</v>
      </c>
      <c r="C18019" s="548" t="s">
        <v>3660</v>
      </c>
      <c r="D18019" s="541" t="s">
        <v>30879</v>
      </c>
      <c r="E18019" s="549" t="s">
        <v>188</v>
      </c>
      <c r="F18019" s="547">
        <v>8.5600000000000005</v>
      </c>
    </row>
    <row r="18020" s="489" customFormat="1">
      <c r="B18020" s="546" t="s">
        <v>30880</v>
      </c>
      <c r="C18020" s="548" t="s">
        <v>3660</v>
      </c>
      <c r="D18020" s="541" t="s">
        <v>30881</v>
      </c>
      <c r="E18020" s="549" t="s">
        <v>188</v>
      </c>
      <c r="F18020" s="547">
        <v>14.83</v>
      </c>
    </row>
    <row r="18021" s="489" customFormat="1">
      <c r="B18021" s="546" t="s">
        <v>30882</v>
      </c>
      <c r="C18021" s="548" t="s">
        <v>3660</v>
      </c>
      <c r="D18021" s="541" t="s">
        <v>30883</v>
      </c>
      <c r="E18021" s="549" t="s">
        <v>188</v>
      </c>
      <c r="F18021" s="547">
        <v>9.3200000000000003</v>
      </c>
    </row>
    <row r="18022" s="489" customFormat="1">
      <c r="B18022" s="546" t="s">
        <v>30884</v>
      </c>
      <c r="C18022" s="548" t="s">
        <v>3660</v>
      </c>
      <c r="D18022" s="541" t="s">
        <v>30885</v>
      </c>
      <c r="E18022" s="549" t="s">
        <v>188</v>
      </c>
      <c r="F18022" s="547">
        <v>7.2800000000000002</v>
      </c>
    </row>
    <row r="18023" s="489" customFormat="1">
      <c r="B18023" s="546" t="s">
        <v>30886</v>
      </c>
      <c r="C18023" s="548" t="s">
        <v>3660</v>
      </c>
      <c r="D18023" s="541" t="s">
        <v>30887</v>
      </c>
      <c r="E18023" s="549" t="s">
        <v>188</v>
      </c>
      <c r="F18023" s="547">
        <v>11.32</v>
      </c>
    </row>
    <row r="18024" s="489" customFormat="1">
      <c r="B18024" s="546" t="s">
        <v>30888</v>
      </c>
      <c r="C18024" s="548" t="s">
        <v>3660</v>
      </c>
      <c r="D18024" s="541" t="s">
        <v>30889</v>
      </c>
      <c r="E18024" s="549" t="s">
        <v>188</v>
      </c>
      <c r="F18024" s="547">
        <v>11.99</v>
      </c>
    </row>
    <row r="18025" s="489" customFormat="1">
      <c r="B18025" s="546" t="s">
        <v>30890</v>
      </c>
      <c r="C18025" s="548" t="s">
        <v>3660</v>
      </c>
      <c r="D18025" s="541" t="s">
        <v>30891</v>
      </c>
      <c r="E18025" s="549" t="s">
        <v>188</v>
      </c>
      <c r="F18025" s="547">
        <v>0.75</v>
      </c>
    </row>
    <row r="18026" s="489" customFormat="1">
      <c r="B18026" s="546" t="s">
        <v>30892</v>
      </c>
      <c r="C18026" s="548" t="s">
        <v>3660</v>
      </c>
      <c r="D18026" s="541" t="s">
        <v>30893</v>
      </c>
      <c r="E18026" s="549" t="s">
        <v>188</v>
      </c>
      <c r="F18026" s="547">
        <v>1.0600000000000001</v>
      </c>
    </row>
    <row r="18027" s="489" customFormat="1">
      <c r="B18027" s="546" t="s">
        <v>30894</v>
      </c>
      <c r="C18027" s="548" t="s">
        <v>3660</v>
      </c>
      <c r="D18027" s="541" t="s">
        <v>30895</v>
      </c>
      <c r="E18027" s="549" t="s">
        <v>188</v>
      </c>
      <c r="F18027" s="547">
        <v>1.0800000000000001</v>
      </c>
    </row>
    <row r="18028" s="489" customFormat="1">
      <c r="B18028" s="546" t="s">
        <v>30896</v>
      </c>
      <c r="C18028" s="548" t="s">
        <v>3660</v>
      </c>
      <c r="D18028" s="541" t="s">
        <v>30897</v>
      </c>
      <c r="E18028" s="549" t="s">
        <v>188</v>
      </c>
      <c r="F18028" s="547">
        <v>0.97999999999999998</v>
      </c>
    </row>
    <row r="18029" s="489" customFormat="1">
      <c r="B18029" s="546" t="s">
        <v>30898</v>
      </c>
      <c r="C18029" s="548" t="s">
        <v>3660</v>
      </c>
      <c r="D18029" s="541" t="s">
        <v>30899</v>
      </c>
      <c r="E18029" s="549" t="s">
        <v>188</v>
      </c>
      <c r="F18029" s="547">
        <v>3.8500000000000001</v>
      </c>
    </row>
    <row r="18030" s="489" customFormat="1">
      <c r="B18030" s="546" t="s">
        <v>30900</v>
      </c>
      <c r="C18030" s="548" t="s">
        <v>3660</v>
      </c>
      <c r="D18030" s="541" t="s">
        <v>30901</v>
      </c>
      <c r="E18030" s="549" t="s">
        <v>188</v>
      </c>
      <c r="F18030" s="547">
        <v>18</v>
      </c>
    </row>
    <row r="18031" s="489" customFormat="1">
      <c r="B18031" s="546" t="s">
        <v>30902</v>
      </c>
      <c r="C18031" s="548" t="s">
        <v>3660</v>
      </c>
      <c r="D18031" s="541" t="s">
        <v>30903</v>
      </c>
      <c r="E18031" s="549" t="s">
        <v>188</v>
      </c>
      <c r="F18031" s="547">
        <v>3.5499999999999998</v>
      </c>
    </row>
    <row r="18032" s="489" customFormat="1">
      <c r="B18032" s="546" t="s">
        <v>30904</v>
      </c>
      <c r="C18032" s="548" t="s">
        <v>3660</v>
      </c>
      <c r="D18032" s="541" t="s">
        <v>30905</v>
      </c>
      <c r="E18032" s="549" t="s">
        <v>188</v>
      </c>
      <c r="F18032" s="547">
        <v>37.840000000000003</v>
      </c>
    </row>
    <row r="18033" s="489" customFormat="1">
      <c r="B18033" s="546" t="s">
        <v>30906</v>
      </c>
      <c r="C18033" s="548" t="s">
        <v>3660</v>
      </c>
      <c r="D18033" s="541" t="s">
        <v>30907</v>
      </c>
      <c r="E18033" s="549" t="s">
        <v>188</v>
      </c>
      <c r="F18033" s="547">
        <v>1.3</v>
      </c>
    </row>
    <row r="18034" s="489" customFormat="1">
      <c r="B18034" s="546" t="s">
        <v>30908</v>
      </c>
      <c r="C18034" s="548" t="s">
        <v>3660</v>
      </c>
      <c r="D18034" s="541" t="s">
        <v>30909</v>
      </c>
      <c r="E18034" s="549" t="s">
        <v>188</v>
      </c>
      <c r="F18034" s="547">
        <v>5.4100000000000001</v>
      </c>
    </row>
    <row r="18035" s="489" customFormat="1">
      <c r="B18035" s="546" t="s">
        <v>30910</v>
      </c>
      <c r="C18035" s="548" t="s">
        <v>3660</v>
      </c>
      <c r="D18035" s="541" t="s">
        <v>30911</v>
      </c>
      <c r="E18035" s="549" t="s">
        <v>188</v>
      </c>
      <c r="F18035" s="547">
        <v>1.74</v>
      </c>
    </row>
    <row r="18036" s="489" customFormat="1">
      <c r="B18036" s="546" t="s">
        <v>30912</v>
      </c>
      <c r="C18036" s="548" t="s">
        <v>3660</v>
      </c>
      <c r="D18036" s="541" t="s">
        <v>30913</v>
      </c>
      <c r="E18036" s="549" t="s">
        <v>188</v>
      </c>
      <c r="F18036" s="547">
        <v>2.2999999999999998</v>
      </c>
    </row>
    <row r="18037" s="489" customFormat="1">
      <c r="B18037" s="546" t="s">
        <v>30914</v>
      </c>
      <c r="C18037" s="548" t="s">
        <v>3660</v>
      </c>
      <c r="D18037" s="541" t="s">
        <v>30915</v>
      </c>
      <c r="E18037" s="549" t="s">
        <v>188</v>
      </c>
      <c r="F18037" s="547">
        <v>4.5899999999999999</v>
      </c>
    </row>
    <row r="18038" s="489" customFormat="1">
      <c r="B18038" s="546" t="s">
        <v>30916</v>
      </c>
      <c r="C18038" s="548" t="s">
        <v>3660</v>
      </c>
      <c r="D18038" s="541" t="s">
        <v>30917</v>
      </c>
      <c r="E18038" s="549" t="s">
        <v>188</v>
      </c>
      <c r="F18038" s="547">
        <v>4.2800000000000002</v>
      </c>
    </row>
    <row r="18039" s="489" customFormat="1">
      <c r="B18039" s="546" t="s">
        <v>30918</v>
      </c>
      <c r="C18039" s="548" t="s">
        <v>3660</v>
      </c>
      <c r="D18039" s="541" t="s">
        <v>30919</v>
      </c>
      <c r="E18039" s="549" t="s">
        <v>188</v>
      </c>
      <c r="F18039" s="547">
        <v>2.48</v>
      </c>
    </row>
    <row r="18040" s="489" customFormat="1">
      <c r="B18040" s="546" t="s">
        <v>30920</v>
      </c>
      <c r="C18040" s="548" t="s">
        <v>3660</v>
      </c>
      <c r="D18040" s="541" t="s">
        <v>30921</v>
      </c>
      <c r="E18040" s="549" t="s">
        <v>188</v>
      </c>
      <c r="F18040" s="547">
        <v>2.1000000000000001</v>
      </c>
    </row>
    <row r="18041" s="489" customFormat="1">
      <c r="B18041" s="546" t="s">
        <v>30922</v>
      </c>
      <c r="C18041" s="548" t="s">
        <v>3660</v>
      </c>
      <c r="D18041" s="541" t="s">
        <v>30923</v>
      </c>
      <c r="E18041" s="549" t="s">
        <v>188</v>
      </c>
      <c r="F18041" s="547">
        <v>6.0899999999999999</v>
      </c>
    </row>
    <row r="18042" s="489" customFormat="1">
      <c r="B18042" s="546" t="s">
        <v>30924</v>
      </c>
      <c r="C18042" s="548" t="s">
        <v>3660</v>
      </c>
      <c r="D18042" s="541" t="s">
        <v>30925</v>
      </c>
      <c r="E18042" s="549" t="s">
        <v>188</v>
      </c>
      <c r="F18042" s="547">
        <v>8</v>
      </c>
    </row>
    <row r="18043" s="489" customFormat="1">
      <c r="B18043" s="546" t="s">
        <v>30926</v>
      </c>
      <c r="C18043" s="548" t="s">
        <v>3660</v>
      </c>
      <c r="D18043" s="541" t="s">
        <v>30927</v>
      </c>
      <c r="E18043" s="549" t="s">
        <v>188</v>
      </c>
      <c r="F18043" s="547">
        <v>4.1799999999999997</v>
      </c>
    </row>
    <row r="18044" s="489" customFormat="1">
      <c r="B18044" s="546" t="s">
        <v>30928</v>
      </c>
      <c r="C18044" s="548" t="s">
        <v>3660</v>
      </c>
      <c r="D18044" s="541" t="s">
        <v>30929</v>
      </c>
      <c r="E18044" s="549" t="s">
        <v>188</v>
      </c>
      <c r="F18044" s="547">
        <v>6.9000000000000004</v>
      </c>
    </row>
    <row r="18045" s="489" customFormat="1">
      <c r="B18045" s="546" t="s">
        <v>30930</v>
      </c>
      <c r="C18045" s="548" t="s">
        <v>3660</v>
      </c>
      <c r="D18045" s="541" t="s">
        <v>26965</v>
      </c>
      <c r="E18045" s="549" t="s">
        <v>188</v>
      </c>
      <c r="F18045" s="547">
        <v>21</v>
      </c>
    </row>
    <row r="18046" s="489" customFormat="1">
      <c r="B18046" s="546" t="s">
        <v>30931</v>
      </c>
      <c r="C18046" s="548" t="s">
        <v>3660</v>
      </c>
      <c r="D18046" s="541" t="s">
        <v>30932</v>
      </c>
      <c r="E18046" s="549" t="s">
        <v>188</v>
      </c>
      <c r="F18046" s="547">
        <v>135.58000000000001</v>
      </c>
    </row>
    <row r="18047" s="489" customFormat="1">
      <c r="B18047" s="546" t="s">
        <v>30933</v>
      </c>
      <c r="C18047" s="548" t="s">
        <v>3660</v>
      </c>
      <c r="D18047" s="541" t="s">
        <v>26969</v>
      </c>
      <c r="E18047" s="549" t="s">
        <v>188</v>
      </c>
      <c r="F18047" s="547">
        <v>109.56</v>
      </c>
    </row>
    <row r="18048" s="489" customFormat="1">
      <c r="B18048" s="546" t="s">
        <v>30934</v>
      </c>
      <c r="C18048" s="548" t="s">
        <v>3660</v>
      </c>
      <c r="D18048" s="541" t="s">
        <v>26971</v>
      </c>
      <c r="E18048" s="549" t="s">
        <v>188</v>
      </c>
      <c r="F18048" s="547">
        <v>93.099999999999994</v>
      </c>
    </row>
    <row r="18049" s="489" customFormat="1">
      <c r="B18049" s="546" t="s">
        <v>30935</v>
      </c>
      <c r="C18049" s="548" t="s">
        <v>3660</v>
      </c>
      <c r="D18049" s="541" t="s">
        <v>1948</v>
      </c>
      <c r="E18049" s="549" t="s">
        <v>188</v>
      </c>
      <c r="F18049" s="547">
        <v>11.859999999999999</v>
      </c>
    </row>
    <row r="18050" s="489" customFormat="1">
      <c r="B18050" s="546" t="s">
        <v>30936</v>
      </c>
      <c r="C18050" s="548" t="s">
        <v>3660</v>
      </c>
      <c r="D18050" s="541" t="s">
        <v>1949</v>
      </c>
      <c r="E18050" s="549" t="s">
        <v>188</v>
      </c>
      <c r="F18050" s="547">
        <v>13</v>
      </c>
    </row>
    <row r="18051" s="489" customFormat="1">
      <c r="B18051" s="546" t="s">
        <v>30937</v>
      </c>
      <c r="C18051" s="548" t="s">
        <v>3660</v>
      </c>
      <c r="D18051" s="541" t="s">
        <v>30938</v>
      </c>
      <c r="E18051" s="549" t="s">
        <v>188</v>
      </c>
      <c r="F18051" s="547">
        <v>738.44000000000005</v>
      </c>
    </row>
    <row r="18052" s="489" customFormat="1">
      <c r="B18052" s="546" t="s">
        <v>30939</v>
      </c>
      <c r="C18052" s="548" t="s">
        <v>3660</v>
      </c>
      <c r="D18052" s="541" t="s">
        <v>30940</v>
      </c>
      <c r="E18052" s="549" t="s">
        <v>188</v>
      </c>
      <c r="F18052" s="547">
        <v>15.99</v>
      </c>
    </row>
    <row r="18053" s="489" customFormat="1">
      <c r="B18053" s="546" t="s">
        <v>30941</v>
      </c>
      <c r="C18053" s="548" t="s">
        <v>3660</v>
      </c>
      <c r="D18053" s="541" t="s">
        <v>26981</v>
      </c>
      <c r="E18053" s="549" t="s">
        <v>188</v>
      </c>
      <c r="F18053" s="547">
        <v>23.5</v>
      </c>
    </row>
    <row r="18054" s="489" customFormat="1">
      <c r="B18054" s="546" t="s">
        <v>30942</v>
      </c>
      <c r="C18054" s="548" t="s">
        <v>3660</v>
      </c>
      <c r="D18054" s="541" t="s">
        <v>1950</v>
      </c>
      <c r="E18054" s="549" t="s">
        <v>188</v>
      </c>
      <c r="F18054" s="547">
        <v>545.39999999999998</v>
      </c>
    </row>
    <row r="18055" s="489" customFormat="1">
      <c r="B18055" s="546" t="s">
        <v>30943</v>
      </c>
      <c r="C18055" s="548" t="s">
        <v>3660</v>
      </c>
      <c r="D18055" s="541" t="s">
        <v>1951</v>
      </c>
      <c r="E18055" s="549" t="s">
        <v>188</v>
      </c>
      <c r="F18055" s="547">
        <v>1280.3900000000001</v>
      </c>
    </row>
    <row r="18056" s="489" customFormat="1">
      <c r="B18056" s="546" t="s">
        <v>30944</v>
      </c>
      <c r="C18056" s="548" t="s">
        <v>3660</v>
      </c>
      <c r="D18056" s="541" t="s">
        <v>30945</v>
      </c>
      <c r="E18056" s="549" t="s">
        <v>188</v>
      </c>
      <c r="F18056" s="547">
        <v>28.920000000000002</v>
      </c>
    </row>
    <row r="18057" s="489" customFormat="1">
      <c r="B18057" s="546" t="s">
        <v>30946</v>
      </c>
      <c r="C18057" s="548" t="s">
        <v>3660</v>
      </c>
      <c r="D18057" s="541" t="s">
        <v>30947</v>
      </c>
      <c r="E18057" s="549" t="s">
        <v>188</v>
      </c>
      <c r="F18057" s="547">
        <v>4.9000000000000004</v>
      </c>
    </row>
    <row r="18058" s="489" customFormat="1">
      <c r="B18058" s="546" t="s">
        <v>30948</v>
      </c>
      <c r="C18058" s="548" t="s">
        <v>3660</v>
      </c>
      <c r="D18058" s="541" t="s">
        <v>30949</v>
      </c>
      <c r="E18058" s="549" t="s">
        <v>188</v>
      </c>
      <c r="F18058" s="547">
        <v>6.1799999999999997</v>
      </c>
    </row>
    <row r="18059" s="489" customFormat="1">
      <c r="B18059" s="546" t="s">
        <v>30950</v>
      </c>
      <c r="C18059" s="548" t="s">
        <v>3660</v>
      </c>
      <c r="D18059" s="541" t="s">
        <v>30951</v>
      </c>
      <c r="E18059" s="549" t="s">
        <v>188</v>
      </c>
      <c r="F18059" s="547">
        <v>4.2999999999999998</v>
      </c>
    </row>
    <row r="18060" s="489" customFormat="1">
      <c r="B18060" s="546" t="s">
        <v>30952</v>
      </c>
      <c r="C18060" s="548" t="s">
        <v>3660</v>
      </c>
      <c r="D18060" s="541" t="s">
        <v>30953</v>
      </c>
      <c r="E18060" s="549" t="s">
        <v>188</v>
      </c>
      <c r="F18060" s="547">
        <v>7.0800000000000001</v>
      </c>
    </row>
    <row r="18061" s="489" customFormat="1">
      <c r="B18061" s="546" t="s">
        <v>30954</v>
      </c>
      <c r="C18061" s="548" t="s">
        <v>3660</v>
      </c>
      <c r="D18061" s="541" t="s">
        <v>30955</v>
      </c>
      <c r="E18061" s="549" t="s">
        <v>188</v>
      </c>
      <c r="F18061" s="547">
        <v>8.6899999999999995</v>
      </c>
    </row>
    <row r="18062" s="489" customFormat="1">
      <c r="B18062" s="546" t="s">
        <v>30956</v>
      </c>
      <c r="C18062" s="548" t="s">
        <v>3660</v>
      </c>
      <c r="D18062" s="541" t="s">
        <v>30957</v>
      </c>
      <c r="E18062" s="549" t="s">
        <v>188</v>
      </c>
      <c r="F18062" s="547">
        <v>11.19</v>
      </c>
    </row>
    <row r="18063" s="489" customFormat="1">
      <c r="B18063" s="546" t="s">
        <v>30958</v>
      </c>
      <c r="C18063" s="548" t="s">
        <v>3660</v>
      </c>
      <c r="D18063" s="541" t="s">
        <v>30959</v>
      </c>
      <c r="E18063" s="549" t="s">
        <v>188</v>
      </c>
      <c r="F18063" s="547">
        <v>14.17</v>
      </c>
    </row>
    <row r="18064" s="489" customFormat="1">
      <c r="B18064" s="546" t="s">
        <v>30960</v>
      </c>
      <c r="C18064" s="548" t="s">
        <v>3660</v>
      </c>
      <c r="D18064" s="541" t="s">
        <v>30961</v>
      </c>
      <c r="E18064" s="549" t="s">
        <v>188</v>
      </c>
      <c r="F18064" s="547">
        <v>20.550000000000001</v>
      </c>
    </row>
    <row r="18065" s="489" customFormat="1">
      <c r="B18065" s="546" t="s">
        <v>30962</v>
      </c>
      <c r="C18065" s="548" t="s">
        <v>3660</v>
      </c>
      <c r="D18065" s="541" t="s">
        <v>30963</v>
      </c>
      <c r="E18065" s="549" t="s">
        <v>188</v>
      </c>
      <c r="F18065" s="547">
        <v>33.289999999999999</v>
      </c>
    </row>
    <row r="18066" s="489" customFormat="1">
      <c r="B18066" s="546" t="s">
        <v>30964</v>
      </c>
      <c r="C18066" s="548" t="s">
        <v>3660</v>
      </c>
      <c r="D18066" s="541" t="s">
        <v>30965</v>
      </c>
      <c r="E18066" s="549" t="s">
        <v>188</v>
      </c>
      <c r="F18066" s="547">
        <v>14.99</v>
      </c>
    </row>
    <row r="18067" s="489" customFormat="1">
      <c r="B18067" s="546" t="s">
        <v>30966</v>
      </c>
      <c r="C18067" s="548" t="s">
        <v>3660</v>
      </c>
      <c r="D18067" s="541" t="s">
        <v>30967</v>
      </c>
      <c r="E18067" s="549" t="s">
        <v>188</v>
      </c>
      <c r="F18067" s="547">
        <v>26.899999999999999</v>
      </c>
    </row>
    <row r="18068" s="489" customFormat="1">
      <c r="B18068" s="546" t="s">
        <v>30968</v>
      </c>
      <c r="C18068" s="548" t="s">
        <v>3660</v>
      </c>
      <c r="D18068" s="541" t="s">
        <v>30969</v>
      </c>
      <c r="E18068" s="549" t="s">
        <v>188</v>
      </c>
      <c r="F18068" s="547">
        <v>12.56</v>
      </c>
    </row>
    <row r="18069" s="489" customFormat="1">
      <c r="B18069" s="546" t="s">
        <v>30970</v>
      </c>
      <c r="C18069" s="548" t="s">
        <v>3660</v>
      </c>
      <c r="D18069" s="541" t="s">
        <v>30971</v>
      </c>
      <c r="E18069" s="549" t="s">
        <v>188</v>
      </c>
      <c r="F18069" s="547">
        <v>113</v>
      </c>
    </row>
    <row r="18070" s="489" customFormat="1">
      <c r="B18070" s="546" t="s">
        <v>30972</v>
      </c>
      <c r="C18070" s="548" t="s">
        <v>3660</v>
      </c>
      <c r="D18070" s="541" t="s">
        <v>30973</v>
      </c>
      <c r="E18070" s="549" t="s">
        <v>188</v>
      </c>
      <c r="F18070" s="547">
        <v>112.7</v>
      </c>
    </row>
    <row r="18071" s="489" customFormat="1">
      <c r="B18071" s="546" t="s">
        <v>30974</v>
      </c>
      <c r="C18071" s="548" t="s">
        <v>3660</v>
      </c>
      <c r="D18071" s="541" t="s">
        <v>30975</v>
      </c>
      <c r="E18071" s="549" t="s">
        <v>188</v>
      </c>
      <c r="F18071" s="547">
        <v>114.92</v>
      </c>
    </row>
    <row r="18072" s="489" customFormat="1">
      <c r="B18072" s="546" t="s">
        <v>30976</v>
      </c>
      <c r="C18072" s="548" t="s">
        <v>3660</v>
      </c>
      <c r="D18072" s="541" t="s">
        <v>30977</v>
      </c>
      <c r="E18072" s="549" t="s">
        <v>188</v>
      </c>
      <c r="F18072" s="547">
        <v>71.549999999999997</v>
      </c>
    </row>
    <row r="18073" s="489" customFormat="1">
      <c r="B18073" s="546" t="s">
        <v>30978</v>
      </c>
      <c r="C18073" s="548" t="s">
        <v>3660</v>
      </c>
      <c r="D18073" s="541" t="s">
        <v>30979</v>
      </c>
      <c r="E18073" s="549" t="s">
        <v>188</v>
      </c>
      <c r="F18073" s="547">
        <v>103.84</v>
      </c>
    </row>
    <row r="18074" s="489" customFormat="1">
      <c r="B18074" s="546" t="s">
        <v>30980</v>
      </c>
      <c r="C18074" s="548" t="s">
        <v>3660</v>
      </c>
      <c r="D18074" s="541" t="s">
        <v>30981</v>
      </c>
      <c r="E18074" s="549" t="s">
        <v>188</v>
      </c>
      <c r="F18074" s="547">
        <v>125</v>
      </c>
    </row>
    <row r="18075" s="489" customFormat="1">
      <c r="B18075" s="546" t="s">
        <v>30982</v>
      </c>
      <c r="C18075" s="548" t="s">
        <v>3660</v>
      </c>
      <c r="D18075" s="541" t="s">
        <v>30983</v>
      </c>
      <c r="E18075" s="549" t="s">
        <v>188</v>
      </c>
      <c r="F18075" s="547">
        <v>120.33</v>
      </c>
    </row>
    <row r="18076" s="489" customFormat="1">
      <c r="B18076" s="546" t="s">
        <v>30984</v>
      </c>
      <c r="C18076" s="548" t="s">
        <v>3660</v>
      </c>
      <c r="D18076" s="541" t="s">
        <v>30985</v>
      </c>
      <c r="E18076" s="549" t="s">
        <v>188</v>
      </c>
      <c r="F18076" s="547">
        <v>195</v>
      </c>
    </row>
    <row r="18077" s="489" customFormat="1">
      <c r="B18077" s="546" t="s">
        <v>30986</v>
      </c>
      <c r="C18077" s="548" t="s">
        <v>3660</v>
      </c>
      <c r="D18077" s="541" t="s">
        <v>30987</v>
      </c>
      <c r="E18077" s="549" t="s">
        <v>188</v>
      </c>
      <c r="F18077" s="547">
        <v>64.099999999999994</v>
      </c>
    </row>
    <row r="18078" s="489" customFormat="1">
      <c r="B18078" s="546" t="s">
        <v>30988</v>
      </c>
      <c r="C18078" s="548" t="s">
        <v>3660</v>
      </c>
      <c r="D18078" s="541" t="s">
        <v>30989</v>
      </c>
      <c r="E18078" s="549" t="s">
        <v>188</v>
      </c>
      <c r="F18078" s="547">
        <v>66.290000000000006</v>
      </c>
    </row>
    <row r="18079" s="489" customFormat="1">
      <c r="B18079" s="546" t="s">
        <v>30990</v>
      </c>
      <c r="C18079" s="548" t="s">
        <v>3660</v>
      </c>
      <c r="D18079" s="541" t="s">
        <v>30991</v>
      </c>
      <c r="E18079" s="549" t="s">
        <v>188</v>
      </c>
      <c r="F18079" s="547">
        <v>85.530000000000001</v>
      </c>
    </row>
    <row r="18080" s="489" customFormat="1">
      <c r="B18080" s="546" t="s">
        <v>30992</v>
      </c>
      <c r="C18080" s="548" t="s">
        <v>3660</v>
      </c>
      <c r="D18080" s="541" t="s">
        <v>30993</v>
      </c>
      <c r="E18080" s="549" t="s">
        <v>188</v>
      </c>
      <c r="F18080" s="547">
        <v>62.380000000000003</v>
      </c>
    </row>
    <row r="18081" s="489" customFormat="1">
      <c r="B18081" s="546" t="s">
        <v>30994</v>
      </c>
      <c r="C18081" s="548" t="s">
        <v>3660</v>
      </c>
      <c r="D18081" s="541" t="s">
        <v>30995</v>
      </c>
      <c r="E18081" s="549" t="s">
        <v>188</v>
      </c>
      <c r="F18081" s="547">
        <v>63.899999999999999</v>
      </c>
    </row>
    <row r="18082" s="489" customFormat="1">
      <c r="B18082" s="546" t="s">
        <v>30996</v>
      </c>
      <c r="C18082" s="548" t="s">
        <v>3660</v>
      </c>
      <c r="D18082" s="541" t="s">
        <v>30997</v>
      </c>
      <c r="E18082" s="549" t="s">
        <v>188</v>
      </c>
      <c r="F18082" s="547">
        <v>102.72</v>
      </c>
    </row>
    <row r="18083" s="489" customFormat="1">
      <c r="B18083" s="546" t="s">
        <v>30998</v>
      </c>
      <c r="C18083" s="548" t="s">
        <v>3660</v>
      </c>
      <c r="D18083" s="541" t="s">
        <v>30999</v>
      </c>
      <c r="E18083" s="549" t="s">
        <v>188</v>
      </c>
      <c r="F18083" s="547">
        <v>107.95</v>
      </c>
    </row>
    <row r="18084" s="489" customFormat="1">
      <c r="B18084" s="546" t="s">
        <v>31000</v>
      </c>
      <c r="C18084" s="548" t="s">
        <v>3660</v>
      </c>
      <c r="D18084" s="541" t="s">
        <v>31001</v>
      </c>
      <c r="E18084" s="549" t="s">
        <v>188</v>
      </c>
      <c r="F18084" s="547">
        <v>39.899999999999999</v>
      </c>
    </row>
    <row r="18085" s="489" customFormat="1">
      <c r="B18085" s="546" t="s">
        <v>31002</v>
      </c>
      <c r="C18085" s="548" t="s">
        <v>3660</v>
      </c>
      <c r="D18085" s="541" t="s">
        <v>31003</v>
      </c>
      <c r="E18085" s="549" t="s">
        <v>188</v>
      </c>
      <c r="F18085" s="547">
        <v>59.899999999999999</v>
      </c>
    </row>
    <row r="18086" s="489" customFormat="1">
      <c r="B18086" s="546" t="s">
        <v>31004</v>
      </c>
      <c r="C18086" s="548" t="s">
        <v>3660</v>
      </c>
      <c r="D18086" s="541" t="s">
        <v>31005</v>
      </c>
      <c r="E18086" s="549" t="s">
        <v>188</v>
      </c>
      <c r="F18086" s="547">
        <v>62.899999999999999</v>
      </c>
    </row>
    <row r="18087" s="489" customFormat="1">
      <c r="B18087" s="546" t="s">
        <v>31006</v>
      </c>
      <c r="C18087" s="548" t="s">
        <v>3660</v>
      </c>
      <c r="D18087" s="541" t="s">
        <v>31007</v>
      </c>
      <c r="E18087" s="549" t="s">
        <v>188</v>
      </c>
      <c r="F18087" s="547">
        <v>39.43</v>
      </c>
    </row>
    <row r="18088" s="489" customFormat="1">
      <c r="B18088" s="546" t="s">
        <v>31008</v>
      </c>
      <c r="C18088" s="548" t="s">
        <v>3660</v>
      </c>
      <c r="D18088" s="541" t="s">
        <v>31009</v>
      </c>
      <c r="E18088" s="549" t="s">
        <v>188</v>
      </c>
      <c r="F18088" s="547">
        <v>2.9900000000000002</v>
      </c>
    </row>
    <row r="18089" s="489" customFormat="1">
      <c r="B18089" s="546" t="s">
        <v>31010</v>
      </c>
      <c r="C18089" s="548" t="s">
        <v>3660</v>
      </c>
      <c r="D18089" s="541" t="s">
        <v>26802</v>
      </c>
      <c r="E18089" s="549" t="s">
        <v>188</v>
      </c>
      <c r="F18089" s="547">
        <v>10.74</v>
      </c>
    </row>
    <row r="18090" s="489" customFormat="1">
      <c r="B18090" s="546" t="s">
        <v>31011</v>
      </c>
      <c r="C18090" s="548" t="s">
        <v>3660</v>
      </c>
      <c r="D18090" s="541" t="s">
        <v>31012</v>
      </c>
      <c r="E18090" s="549" t="s">
        <v>188</v>
      </c>
      <c r="F18090" s="547">
        <v>2.8399999999999999</v>
      </c>
    </row>
    <row r="18091" s="489" customFormat="1">
      <c r="B18091" s="546" t="s">
        <v>31013</v>
      </c>
      <c r="C18091" s="548" t="s">
        <v>3660</v>
      </c>
      <c r="D18091" s="541" t="s">
        <v>31014</v>
      </c>
      <c r="E18091" s="549" t="s">
        <v>188</v>
      </c>
      <c r="F18091" s="547">
        <v>3.8999999999999999</v>
      </c>
    </row>
    <row r="18092" s="489" customFormat="1">
      <c r="B18092" s="546" t="s">
        <v>31015</v>
      </c>
      <c r="C18092" s="548" t="s">
        <v>3660</v>
      </c>
      <c r="D18092" s="541" t="s">
        <v>31016</v>
      </c>
      <c r="E18092" s="549" t="s">
        <v>188</v>
      </c>
      <c r="F18092" s="547">
        <v>7.9000000000000004</v>
      </c>
    </row>
    <row r="18093" s="489" customFormat="1">
      <c r="B18093" s="546" t="s">
        <v>31017</v>
      </c>
      <c r="C18093" s="548" t="s">
        <v>3660</v>
      </c>
      <c r="D18093" s="541" t="s">
        <v>31018</v>
      </c>
      <c r="E18093" s="549" t="s">
        <v>188</v>
      </c>
      <c r="F18093" s="547">
        <v>9.25</v>
      </c>
    </row>
    <row r="18094" s="489" customFormat="1">
      <c r="B18094" s="546" t="s">
        <v>31019</v>
      </c>
      <c r="C18094" s="548" t="s">
        <v>3660</v>
      </c>
      <c r="D18094" s="541" t="s">
        <v>31020</v>
      </c>
      <c r="E18094" s="549" t="s">
        <v>188</v>
      </c>
      <c r="F18094" s="547">
        <v>11.76</v>
      </c>
    </row>
    <row r="18095" s="489" customFormat="1">
      <c r="B18095" s="546" t="s">
        <v>31021</v>
      </c>
      <c r="C18095" s="548" t="s">
        <v>3660</v>
      </c>
      <c r="D18095" s="541" t="s">
        <v>26832</v>
      </c>
      <c r="E18095" s="549" t="s">
        <v>188</v>
      </c>
      <c r="F18095" s="547">
        <v>12.5</v>
      </c>
    </row>
    <row r="18096" s="489" customFormat="1">
      <c r="B18096" s="546" t="s">
        <v>31022</v>
      </c>
      <c r="C18096" s="548" t="s">
        <v>3660</v>
      </c>
      <c r="D18096" s="541" t="s">
        <v>31023</v>
      </c>
      <c r="E18096" s="549" t="s">
        <v>188</v>
      </c>
      <c r="F18096" s="547">
        <v>18.989999999999998</v>
      </c>
    </row>
    <row r="18097" s="489" customFormat="1">
      <c r="B18097" s="546" t="s">
        <v>31024</v>
      </c>
      <c r="C18097" s="548" t="s">
        <v>3660</v>
      </c>
      <c r="D18097" s="541" t="s">
        <v>31025</v>
      </c>
      <c r="E18097" s="549" t="s">
        <v>188</v>
      </c>
      <c r="F18097" s="547">
        <v>12.970000000000001</v>
      </c>
    </row>
    <row r="18098" s="489" customFormat="1">
      <c r="B18098" s="546" t="s">
        <v>31026</v>
      </c>
      <c r="C18098" s="548" t="s">
        <v>3660</v>
      </c>
      <c r="D18098" s="541" t="s">
        <v>31027</v>
      </c>
      <c r="E18098" s="549" t="s">
        <v>188</v>
      </c>
      <c r="F18098" s="547">
        <v>4.79</v>
      </c>
    </row>
    <row r="18099" s="489" customFormat="1">
      <c r="B18099" s="546" t="s">
        <v>31028</v>
      </c>
      <c r="C18099" s="548" t="s">
        <v>3660</v>
      </c>
      <c r="D18099" s="541" t="s">
        <v>31029</v>
      </c>
      <c r="E18099" s="549" t="s">
        <v>188</v>
      </c>
      <c r="F18099" s="547">
        <v>3.9900000000000002</v>
      </c>
    </row>
    <row r="18100" s="489" customFormat="1">
      <c r="B18100" s="546" t="s">
        <v>31030</v>
      </c>
      <c r="C18100" s="548" t="s">
        <v>3660</v>
      </c>
      <c r="D18100" s="541" t="s">
        <v>31031</v>
      </c>
      <c r="E18100" s="549" t="s">
        <v>188</v>
      </c>
      <c r="F18100" s="547">
        <v>3.3900000000000001</v>
      </c>
    </row>
    <row r="18101" s="489" customFormat="1">
      <c r="B18101" s="546" t="s">
        <v>31032</v>
      </c>
      <c r="C18101" s="548" t="s">
        <v>3660</v>
      </c>
      <c r="D18101" s="541" t="s">
        <v>31033</v>
      </c>
      <c r="E18101" s="549" t="s">
        <v>188</v>
      </c>
      <c r="F18101" s="547">
        <v>9.9900000000000002</v>
      </c>
    </row>
    <row r="18102" s="489" customFormat="1">
      <c r="B18102" s="546" t="s">
        <v>31034</v>
      </c>
      <c r="C18102" s="548" t="s">
        <v>3660</v>
      </c>
      <c r="D18102" s="541" t="s">
        <v>31035</v>
      </c>
      <c r="E18102" s="549" t="s">
        <v>188</v>
      </c>
      <c r="F18102" s="547">
        <v>6.3899999999999997</v>
      </c>
    </row>
    <row r="18103" s="489" customFormat="1">
      <c r="B18103" s="546" t="s">
        <v>31036</v>
      </c>
      <c r="C18103" s="548" t="s">
        <v>3660</v>
      </c>
      <c r="D18103" s="541" t="s">
        <v>31037</v>
      </c>
      <c r="E18103" s="549" t="s">
        <v>188</v>
      </c>
      <c r="F18103" s="547">
        <v>14</v>
      </c>
    </row>
    <row r="18104" s="489" customFormat="1">
      <c r="B18104" s="546" t="s">
        <v>31038</v>
      </c>
      <c r="C18104" s="548" t="s">
        <v>3660</v>
      </c>
      <c r="D18104" s="541" t="s">
        <v>31039</v>
      </c>
      <c r="E18104" s="549" t="s">
        <v>188</v>
      </c>
      <c r="F18104" s="547">
        <v>14.9</v>
      </c>
    </row>
    <row r="18105" s="489" customFormat="1">
      <c r="B18105" s="546" t="s">
        <v>31040</v>
      </c>
      <c r="C18105" s="548" t="s">
        <v>3660</v>
      </c>
      <c r="D18105" s="541" t="s">
        <v>31041</v>
      </c>
      <c r="E18105" s="549" t="s">
        <v>188</v>
      </c>
      <c r="F18105" s="547">
        <v>32</v>
      </c>
    </row>
    <row r="18106" s="489" customFormat="1">
      <c r="B18106" s="546" t="s">
        <v>31042</v>
      </c>
      <c r="C18106" s="548" t="s">
        <v>3660</v>
      </c>
      <c r="D18106" s="541" t="s">
        <v>31043</v>
      </c>
      <c r="E18106" s="549" t="s">
        <v>188</v>
      </c>
      <c r="F18106" s="547">
        <v>26.25</v>
      </c>
    </row>
    <row r="18107" s="489" customFormat="1">
      <c r="B18107" s="546" t="s">
        <v>31044</v>
      </c>
      <c r="C18107" s="548" t="s">
        <v>3660</v>
      </c>
      <c r="D18107" s="541" t="s">
        <v>31045</v>
      </c>
      <c r="E18107" s="549" t="s">
        <v>188</v>
      </c>
      <c r="F18107" s="547">
        <v>62.399999999999999</v>
      </c>
    </row>
    <row r="18108" s="489" customFormat="1">
      <c r="B18108" s="546" t="s">
        <v>31046</v>
      </c>
      <c r="C18108" s="548" t="s">
        <v>3660</v>
      </c>
      <c r="D18108" s="541" t="s">
        <v>31047</v>
      </c>
      <c r="E18108" s="549" t="s">
        <v>188</v>
      </c>
      <c r="F18108" s="547">
        <v>9.9000000000000004</v>
      </c>
    </row>
    <row r="18109" s="489" customFormat="1">
      <c r="B18109" s="546" t="s">
        <v>31048</v>
      </c>
      <c r="C18109" s="548" t="s">
        <v>3660</v>
      </c>
      <c r="D18109" s="541" t="s">
        <v>31049</v>
      </c>
      <c r="E18109" s="549" t="s">
        <v>188</v>
      </c>
      <c r="F18109" s="547">
        <v>19.120000000000001</v>
      </c>
    </row>
    <row r="18110" s="489" customFormat="1">
      <c r="B18110" s="546" t="s">
        <v>31050</v>
      </c>
      <c r="C18110" s="548" t="s">
        <v>3660</v>
      </c>
      <c r="D18110" s="541" t="s">
        <v>31051</v>
      </c>
      <c r="E18110" s="549" t="s">
        <v>188</v>
      </c>
      <c r="F18110" s="547">
        <v>5.9199999999999999</v>
      </c>
    </row>
    <row r="18111" s="489" customFormat="1">
      <c r="B18111" s="546" t="s">
        <v>31052</v>
      </c>
      <c r="C18111" s="548" t="s">
        <v>3660</v>
      </c>
      <c r="D18111" s="541" t="s">
        <v>31053</v>
      </c>
      <c r="E18111" s="549" t="s">
        <v>188</v>
      </c>
      <c r="F18111" s="547">
        <v>38.979999999999997</v>
      </c>
    </row>
    <row r="18112" s="489" customFormat="1">
      <c r="B18112" s="546" t="s">
        <v>31054</v>
      </c>
      <c r="C18112" s="548" t="s">
        <v>3660</v>
      </c>
      <c r="D18112" s="541" t="s">
        <v>31055</v>
      </c>
      <c r="E18112" s="549" t="s">
        <v>188</v>
      </c>
      <c r="F18112" s="547">
        <v>63.939999999999998</v>
      </c>
    </row>
    <row r="18113" s="489" customFormat="1">
      <c r="B18113" s="546" t="s">
        <v>31056</v>
      </c>
      <c r="C18113" s="548" t="s">
        <v>3660</v>
      </c>
      <c r="D18113" s="541" t="s">
        <v>31057</v>
      </c>
      <c r="E18113" s="549" t="s">
        <v>188</v>
      </c>
      <c r="F18113" s="547">
        <v>210.55000000000001</v>
      </c>
    </row>
    <row r="18114" s="489" customFormat="1">
      <c r="B18114" s="546" t="s">
        <v>31058</v>
      </c>
      <c r="C18114" s="548" t="s">
        <v>3660</v>
      </c>
      <c r="D18114" s="541" t="s">
        <v>31059</v>
      </c>
      <c r="E18114" s="549" t="s">
        <v>188</v>
      </c>
      <c r="F18114" s="547">
        <v>62.5</v>
      </c>
    </row>
    <row r="18115" s="489" customFormat="1">
      <c r="B18115" s="546" t="s">
        <v>31060</v>
      </c>
      <c r="C18115" s="548" t="s">
        <v>3660</v>
      </c>
      <c r="D18115" s="541" t="s">
        <v>31061</v>
      </c>
      <c r="E18115" s="549" t="s">
        <v>188</v>
      </c>
      <c r="F18115" s="547">
        <v>10.699999999999999</v>
      </c>
    </row>
    <row r="18116" s="489" customFormat="1">
      <c r="B18116" s="546" t="s">
        <v>31062</v>
      </c>
      <c r="C18116" s="548" t="s">
        <v>3660</v>
      </c>
      <c r="D18116" s="541" t="s">
        <v>31063</v>
      </c>
      <c r="E18116" s="549" t="s">
        <v>188</v>
      </c>
      <c r="F18116" s="547">
        <v>0.58999999999999997</v>
      </c>
    </row>
    <row r="18117" s="489" customFormat="1">
      <c r="B18117" s="546" t="s">
        <v>31064</v>
      </c>
      <c r="C18117" s="548" t="s">
        <v>3660</v>
      </c>
      <c r="D18117" s="541" t="s">
        <v>31065</v>
      </c>
      <c r="E18117" s="549" t="s">
        <v>188</v>
      </c>
      <c r="F18117" s="547">
        <v>0.55000000000000004</v>
      </c>
    </row>
    <row r="18118" s="489" customFormat="1">
      <c r="B18118" s="546" t="s">
        <v>31066</v>
      </c>
      <c r="C18118" s="548" t="s">
        <v>3660</v>
      </c>
      <c r="D18118" s="541" t="s">
        <v>31067</v>
      </c>
      <c r="E18118" s="549" t="s">
        <v>188</v>
      </c>
      <c r="F18118" s="547">
        <v>2.7000000000000002</v>
      </c>
    </row>
    <row r="18119" s="489" customFormat="1">
      <c r="B18119" s="546" t="s">
        <v>31068</v>
      </c>
      <c r="C18119" s="548" t="s">
        <v>3660</v>
      </c>
      <c r="D18119" s="541" t="s">
        <v>31069</v>
      </c>
      <c r="E18119" s="549" t="s">
        <v>188</v>
      </c>
      <c r="F18119" s="547">
        <v>5.7699999999999996</v>
      </c>
    </row>
    <row r="18120" s="489" customFormat="1">
      <c r="B18120" s="546" t="s">
        <v>31070</v>
      </c>
      <c r="C18120" s="548" t="s">
        <v>3660</v>
      </c>
      <c r="D18120" s="541" t="s">
        <v>31071</v>
      </c>
      <c r="E18120" s="549" t="s">
        <v>188</v>
      </c>
      <c r="F18120" s="547">
        <v>6</v>
      </c>
    </row>
    <row r="18121" s="489" customFormat="1">
      <c r="B18121" s="546" t="s">
        <v>31072</v>
      </c>
      <c r="C18121" s="548" t="s">
        <v>3660</v>
      </c>
      <c r="D18121" s="541" t="s">
        <v>31073</v>
      </c>
      <c r="E18121" s="549" t="s">
        <v>188</v>
      </c>
      <c r="F18121" s="547">
        <v>3.5899999999999999</v>
      </c>
    </row>
    <row r="18122" s="489" customFormat="1">
      <c r="B18122" s="546" t="s">
        <v>31074</v>
      </c>
      <c r="C18122" s="548" t="s">
        <v>3660</v>
      </c>
      <c r="D18122" s="541" t="s">
        <v>31075</v>
      </c>
      <c r="E18122" s="549" t="s">
        <v>188</v>
      </c>
      <c r="F18122" s="547">
        <v>5.7000000000000002</v>
      </c>
    </row>
    <row r="18123" s="489" customFormat="1">
      <c r="B18123" s="546" t="s">
        <v>31076</v>
      </c>
      <c r="C18123" s="548" t="s">
        <v>3660</v>
      </c>
      <c r="D18123" s="541" t="s">
        <v>31077</v>
      </c>
      <c r="E18123" s="549" t="s">
        <v>188</v>
      </c>
      <c r="F18123" s="547">
        <v>5.5</v>
      </c>
    </row>
    <row r="18124" s="489" customFormat="1">
      <c r="B18124" s="546" t="s">
        <v>31078</v>
      </c>
      <c r="C18124" s="548" t="s">
        <v>3660</v>
      </c>
      <c r="D18124" s="541" t="s">
        <v>31079</v>
      </c>
      <c r="E18124" s="549" t="s">
        <v>188</v>
      </c>
      <c r="F18124" s="547">
        <v>8.5</v>
      </c>
    </row>
    <row r="18125" s="489" customFormat="1">
      <c r="B18125" s="546" t="s">
        <v>31080</v>
      </c>
      <c r="C18125" s="548" t="s">
        <v>3660</v>
      </c>
      <c r="D18125" s="541" t="s">
        <v>31081</v>
      </c>
      <c r="E18125" s="549" t="s">
        <v>188</v>
      </c>
      <c r="F18125" s="547">
        <v>12.630000000000001</v>
      </c>
    </row>
    <row r="18126" s="489" customFormat="1">
      <c r="B18126" s="546" t="s">
        <v>31082</v>
      </c>
      <c r="C18126" s="548" t="s">
        <v>3660</v>
      </c>
      <c r="D18126" s="541" t="s">
        <v>31083</v>
      </c>
      <c r="E18126" s="549" t="s">
        <v>188</v>
      </c>
      <c r="F18126" s="547">
        <v>462.00999999999999</v>
      </c>
    </row>
    <row r="18127" s="489" customFormat="1">
      <c r="B18127" s="546" t="s">
        <v>31084</v>
      </c>
      <c r="C18127" s="548" t="s">
        <v>3660</v>
      </c>
      <c r="D18127" s="541" t="s">
        <v>31085</v>
      </c>
      <c r="E18127" s="549" t="s">
        <v>188</v>
      </c>
      <c r="F18127" s="547">
        <v>1085.5</v>
      </c>
    </row>
    <row r="18128" s="489" customFormat="1">
      <c r="B18128" s="546" t="s">
        <v>31086</v>
      </c>
      <c r="C18128" s="548" t="s">
        <v>3660</v>
      </c>
      <c r="D18128" s="541" t="s">
        <v>31087</v>
      </c>
      <c r="E18128" s="549" t="s">
        <v>188</v>
      </c>
      <c r="F18128" s="547">
        <v>2424.96</v>
      </c>
    </row>
    <row r="18129" s="489" customFormat="1">
      <c r="B18129" s="546" t="s">
        <v>31088</v>
      </c>
      <c r="C18129" s="548" t="s">
        <v>3660</v>
      </c>
      <c r="D18129" s="541" t="s">
        <v>31089</v>
      </c>
      <c r="E18129" s="549" t="s">
        <v>188</v>
      </c>
      <c r="F18129" s="547">
        <v>407.27999999999997</v>
      </c>
    </row>
    <row r="18130" s="489" customFormat="1">
      <c r="B18130" s="546" t="s">
        <v>31090</v>
      </c>
      <c r="C18130" s="548" t="s">
        <v>3660</v>
      </c>
      <c r="D18130" s="541" t="s">
        <v>31091</v>
      </c>
      <c r="E18130" s="549" t="s">
        <v>188</v>
      </c>
      <c r="F18130" s="547">
        <v>845.78999999999996</v>
      </c>
    </row>
    <row r="18131" s="489" customFormat="1">
      <c r="B18131" s="546" t="s">
        <v>31092</v>
      </c>
      <c r="C18131" s="548" t="s">
        <v>3660</v>
      </c>
      <c r="D18131" s="541" t="s">
        <v>31093</v>
      </c>
      <c r="E18131" s="549" t="s">
        <v>188</v>
      </c>
      <c r="F18131" s="547">
        <v>1261.45</v>
      </c>
    </row>
    <row r="18132" s="489" customFormat="1">
      <c r="B18132" s="546" t="s">
        <v>31094</v>
      </c>
      <c r="C18132" s="548" t="s">
        <v>3660</v>
      </c>
      <c r="D18132" s="541" t="s">
        <v>31095</v>
      </c>
      <c r="E18132" s="549" t="s">
        <v>188</v>
      </c>
      <c r="F18132" s="547">
        <v>226.25999999999999</v>
      </c>
    </row>
    <row r="18133" s="489" customFormat="1">
      <c r="B18133" s="546" t="s">
        <v>31096</v>
      </c>
      <c r="C18133" s="548" t="s">
        <v>3660</v>
      </c>
      <c r="D18133" s="541" t="s">
        <v>31097</v>
      </c>
      <c r="E18133" s="549" t="s">
        <v>188</v>
      </c>
      <c r="F18133" s="547">
        <v>298.12</v>
      </c>
    </row>
    <row r="18134" s="489" customFormat="1">
      <c r="B18134" s="546" t="s">
        <v>31098</v>
      </c>
      <c r="C18134" s="548" t="s">
        <v>3660</v>
      </c>
      <c r="D18134" s="541" t="s">
        <v>31099</v>
      </c>
      <c r="E18134" s="549" t="s">
        <v>188</v>
      </c>
      <c r="F18134" s="547">
        <v>594.87</v>
      </c>
    </row>
    <row r="18135" s="489" customFormat="1">
      <c r="B18135" s="546" t="s">
        <v>31100</v>
      </c>
      <c r="C18135" s="548" t="s">
        <v>3660</v>
      </c>
      <c r="D18135" s="541" t="s">
        <v>31101</v>
      </c>
      <c r="E18135" s="549" t="s">
        <v>188</v>
      </c>
      <c r="F18135" s="547">
        <v>13.08</v>
      </c>
    </row>
    <row r="18136" s="489" customFormat="1">
      <c r="B18136" s="546" t="s">
        <v>31102</v>
      </c>
      <c r="C18136" s="548" t="s">
        <v>3660</v>
      </c>
      <c r="D18136" s="541" t="s">
        <v>31103</v>
      </c>
      <c r="E18136" s="549" t="s">
        <v>188</v>
      </c>
      <c r="F18136" s="547">
        <v>29.649999999999999</v>
      </c>
    </row>
    <row r="18137" s="489" customFormat="1">
      <c r="B18137" s="546" t="s">
        <v>31104</v>
      </c>
      <c r="C18137" s="548" t="s">
        <v>3660</v>
      </c>
      <c r="D18137" s="541" t="s">
        <v>31105</v>
      </c>
      <c r="E18137" s="549" t="s">
        <v>188</v>
      </c>
      <c r="F18137" s="547">
        <v>175</v>
      </c>
    </row>
    <row r="18138" s="489" customFormat="1">
      <c r="B18138" s="546" t="s">
        <v>31106</v>
      </c>
      <c r="C18138" s="548" t="s">
        <v>3660</v>
      </c>
      <c r="D18138" s="541" t="s">
        <v>31107</v>
      </c>
      <c r="E18138" s="549" t="s">
        <v>188</v>
      </c>
      <c r="F18138" s="547">
        <v>231</v>
      </c>
    </row>
    <row r="18139" s="489" customFormat="1">
      <c r="B18139" s="546" t="s">
        <v>31108</v>
      </c>
      <c r="C18139" s="548" t="s">
        <v>3660</v>
      </c>
      <c r="D18139" s="541" t="s">
        <v>31109</v>
      </c>
      <c r="E18139" s="549" t="s">
        <v>188</v>
      </c>
      <c r="F18139" s="547">
        <v>24.359999999999999</v>
      </c>
    </row>
    <row r="18140" s="489" customFormat="1">
      <c r="B18140" s="546" t="s">
        <v>31110</v>
      </c>
      <c r="C18140" s="548" t="s">
        <v>3660</v>
      </c>
      <c r="D18140" s="541" t="s">
        <v>31111</v>
      </c>
      <c r="E18140" s="549" t="s">
        <v>188</v>
      </c>
      <c r="F18140" s="547">
        <v>1.47</v>
      </c>
    </row>
    <row r="18141" s="489" customFormat="1">
      <c r="B18141" s="546" t="s">
        <v>31112</v>
      </c>
      <c r="C18141" s="548" t="s">
        <v>3660</v>
      </c>
      <c r="D18141" s="541" t="s">
        <v>31113</v>
      </c>
      <c r="E18141" s="549" t="s">
        <v>188</v>
      </c>
      <c r="F18141" s="547">
        <v>45</v>
      </c>
    </row>
    <row r="18142" s="489" customFormat="1">
      <c r="B18142" s="546" t="s">
        <v>31114</v>
      </c>
      <c r="C18142" s="548" t="s">
        <v>3660</v>
      </c>
      <c r="D18142" s="541" t="s">
        <v>31115</v>
      </c>
      <c r="E18142" s="549" t="s">
        <v>188</v>
      </c>
      <c r="F18142" s="547">
        <v>490</v>
      </c>
    </row>
    <row r="18143" s="489" customFormat="1">
      <c r="B18143" s="546" t="s">
        <v>31116</v>
      </c>
      <c r="C18143" s="548" t="s">
        <v>3660</v>
      </c>
      <c r="D18143" s="541" t="s">
        <v>31117</v>
      </c>
      <c r="E18143" s="549" t="s">
        <v>188</v>
      </c>
      <c r="F18143" s="547">
        <v>3.8300000000000001</v>
      </c>
    </row>
    <row r="18144" s="489" customFormat="1">
      <c r="B18144" s="546" t="s">
        <v>31118</v>
      </c>
      <c r="C18144" s="548" t="s">
        <v>3660</v>
      </c>
      <c r="D18144" s="541" t="s">
        <v>31119</v>
      </c>
      <c r="E18144" s="549" t="s">
        <v>188</v>
      </c>
      <c r="F18144" s="547">
        <v>29.16</v>
      </c>
    </row>
    <row r="18145" s="489" customFormat="1">
      <c r="B18145" s="546" t="s">
        <v>31120</v>
      </c>
      <c r="C18145" s="548" t="s">
        <v>3660</v>
      </c>
      <c r="D18145" s="541" t="s">
        <v>31121</v>
      </c>
      <c r="E18145" s="549" t="s">
        <v>188</v>
      </c>
      <c r="F18145" s="547">
        <v>1.6000000000000001</v>
      </c>
    </row>
    <row r="18146" s="489" customFormat="1">
      <c r="B18146" s="546" t="s">
        <v>31122</v>
      </c>
      <c r="C18146" s="548" t="s">
        <v>3660</v>
      </c>
      <c r="D18146" s="541" t="s">
        <v>31123</v>
      </c>
      <c r="E18146" s="549" t="s">
        <v>188</v>
      </c>
      <c r="F18146" s="547">
        <v>1.6000000000000001</v>
      </c>
    </row>
    <row r="18147" s="489" customFormat="1">
      <c r="B18147" s="546" t="s">
        <v>31124</v>
      </c>
      <c r="C18147" s="548" t="s">
        <v>3660</v>
      </c>
      <c r="D18147" s="541" t="s">
        <v>31125</v>
      </c>
      <c r="E18147" s="549" t="s">
        <v>188</v>
      </c>
      <c r="F18147" s="547">
        <v>21.699999999999999</v>
      </c>
    </row>
    <row r="18148" s="489" customFormat="1">
      <c r="B18148" s="546" t="s">
        <v>31126</v>
      </c>
      <c r="C18148" s="548" t="s">
        <v>3660</v>
      </c>
      <c r="D18148" s="541" t="s">
        <v>31127</v>
      </c>
      <c r="E18148" s="549" t="s">
        <v>188</v>
      </c>
      <c r="F18148" s="547">
        <v>1.55</v>
      </c>
    </row>
    <row r="18149" s="489" customFormat="1">
      <c r="B18149" s="546" t="s">
        <v>31128</v>
      </c>
      <c r="C18149" s="548" t="s">
        <v>3660</v>
      </c>
      <c r="D18149" s="541" t="s">
        <v>31129</v>
      </c>
      <c r="E18149" s="549" t="s">
        <v>188</v>
      </c>
      <c r="F18149" s="547">
        <v>292</v>
      </c>
    </row>
    <row r="18150" s="489" customFormat="1">
      <c r="B18150" s="546" t="s">
        <v>31130</v>
      </c>
      <c r="C18150" s="548" t="s">
        <v>3660</v>
      </c>
      <c r="D18150" s="541" t="s">
        <v>31131</v>
      </c>
      <c r="E18150" s="549" t="s">
        <v>188</v>
      </c>
      <c r="F18150" s="547">
        <v>119</v>
      </c>
    </row>
    <row r="18151" s="489" customFormat="1">
      <c r="B18151" s="546" t="s">
        <v>31132</v>
      </c>
      <c r="C18151" s="548" t="s">
        <v>3660</v>
      </c>
      <c r="D18151" s="541" t="s">
        <v>31133</v>
      </c>
      <c r="E18151" s="549" t="s">
        <v>188</v>
      </c>
      <c r="F18151" s="547">
        <v>3.1200000000000001</v>
      </c>
    </row>
    <row r="18152" s="489" customFormat="1">
      <c r="B18152" s="546" t="s">
        <v>31134</v>
      </c>
      <c r="C18152" s="548" t="s">
        <v>3660</v>
      </c>
      <c r="D18152" s="541" t="s">
        <v>31135</v>
      </c>
      <c r="E18152" s="549" t="s">
        <v>188</v>
      </c>
      <c r="F18152" s="547">
        <v>33.490000000000002</v>
      </c>
    </row>
    <row r="18153" s="489" customFormat="1">
      <c r="B18153" s="546" t="s">
        <v>31136</v>
      </c>
      <c r="C18153" s="548" t="s">
        <v>3660</v>
      </c>
      <c r="D18153" s="541" t="s">
        <v>31137</v>
      </c>
      <c r="E18153" s="549" t="s">
        <v>188</v>
      </c>
      <c r="F18153" s="547">
        <v>200.53999999999999</v>
      </c>
    </row>
    <row r="18154" s="489" customFormat="1">
      <c r="B18154" s="546" t="s">
        <v>31138</v>
      </c>
      <c r="C18154" s="548" t="s">
        <v>3660</v>
      </c>
      <c r="D18154" s="541" t="s">
        <v>31139</v>
      </c>
      <c r="E18154" s="549" t="s">
        <v>188</v>
      </c>
      <c r="F18154" s="547">
        <v>0.46000000000000002</v>
      </c>
    </row>
    <row r="18155" s="489" customFormat="1">
      <c r="B18155" s="546" t="s">
        <v>31140</v>
      </c>
      <c r="C18155" s="548" t="s">
        <v>3660</v>
      </c>
      <c r="D18155" s="541" t="s">
        <v>27077</v>
      </c>
      <c r="E18155" s="549" t="s">
        <v>188</v>
      </c>
      <c r="F18155" s="547">
        <v>0.75</v>
      </c>
    </row>
    <row r="18156" s="489" customFormat="1">
      <c r="B18156" s="546" t="s">
        <v>31141</v>
      </c>
      <c r="C18156" s="548" t="s">
        <v>3660</v>
      </c>
      <c r="D18156" s="541" t="s">
        <v>31142</v>
      </c>
      <c r="E18156" s="549" t="s">
        <v>188</v>
      </c>
      <c r="F18156" s="547">
        <v>15.609999999999999</v>
      </c>
    </row>
    <row r="18157" s="489" customFormat="1">
      <c r="B18157" s="546" t="s">
        <v>31143</v>
      </c>
      <c r="C18157" s="548" t="s">
        <v>3660</v>
      </c>
      <c r="D18157" s="541" t="s">
        <v>31144</v>
      </c>
      <c r="E18157" s="549" t="s">
        <v>188</v>
      </c>
      <c r="F18157" s="547">
        <v>120.93000000000001</v>
      </c>
    </row>
    <row r="18158" s="489" customFormat="1">
      <c r="B18158" s="546" t="s">
        <v>31145</v>
      </c>
      <c r="C18158" s="548" t="s">
        <v>3660</v>
      </c>
      <c r="D18158" s="541" t="s">
        <v>31146</v>
      </c>
      <c r="E18158" s="549" t="s">
        <v>188</v>
      </c>
      <c r="F18158" s="547">
        <v>49.329999999999998</v>
      </c>
    </row>
    <row r="18159" s="489" customFormat="1">
      <c r="B18159" s="546" t="s">
        <v>31147</v>
      </c>
      <c r="C18159" s="548" t="s">
        <v>3660</v>
      </c>
      <c r="D18159" s="541" t="s">
        <v>31148</v>
      </c>
      <c r="E18159" s="549" t="s">
        <v>188</v>
      </c>
      <c r="F18159" s="547">
        <v>3.0899999999999999</v>
      </c>
    </row>
    <row r="18160" s="489" customFormat="1">
      <c r="B18160" s="546" t="s">
        <v>31149</v>
      </c>
      <c r="C18160" s="548" t="s">
        <v>3660</v>
      </c>
      <c r="D18160" s="541" t="s">
        <v>31150</v>
      </c>
      <c r="E18160" s="549" t="s">
        <v>188</v>
      </c>
      <c r="F18160" s="547">
        <v>1.04</v>
      </c>
    </row>
    <row r="18161" s="489" customFormat="1">
      <c r="B18161" s="546" t="s">
        <v>31151</v>
      </c>
      <c r="C18161" s="548" t="s">
        <v>3660</v>
      </c>
      <c r="D18161" s="541" t="s">
        <v>31152</v>
      </c>
      <c r="E18161" s="549" t="s">
        <v>188</v>
      </c>
      <c r="F18161" s="547">
        <v>0.40000000000000002</v>
      </c>
    </row>
    <row r="18162" s="489" customFormat="1">
      <c r="B18162" s="546" t="s">
        <v>31153</v>
      </c>
      <c r="C18162" s="548" t="s">
        <v>3660</v>
      </c>
      <c r="D18162" s="541" t="s">
        <v>31154</v>
      </c>
      <c r="E18162" s="549" t="s">
        <v>188</v>
      </c>
      <c r="F18162" s="547">
        <v>0.14999999999999999</v>
      </c>
    </row>
    <row r="18163" s="489" customFormat="1">
      <c r="B18163" s="546" t="s">
        <v>31155</v>
      </c>
      <c r="C18163" s="548" t="s">
        <v>3660</v>
      </c>
      <c r="D18163" s="541" t="s">
        <v>31156</v>
      </c>
      <c r="E18163" s="549" t="s">
        <v>188</v>
      </c>
      <c r="F18163" s="547">
        <v>13.15</v>
      </c>
    </row>
    <row r="18164" s="489" customFormat="1">
      <c r="B18164" s="546" t="s">
        <v>31157</v>
      </c>
      <c r="C18164" s="548" t="s">
        <v>3660</v>
      </c>
      <c r="D18164" s="541" t="s">
        <v>31158</v>
      </c>
      <c r="E18164" s="549" t="s">
        <v>188</v>
      </c>
      <c r="F18164" s="547">
        <v>12.699999999999999</v>
      </c>
    </row>
    <row r="18165" s="489" customFormat="1">
      <c r="B18165" s="546" t="s">
        <v>31159</v>
      </c>
      <c r="C18165" s="548" t="s">
        <v>3660</v>
      </c>
      <c r="D18165" s="541" t="s">
        <v>31160</v>
      </c>
      <c r="E18165" s="549" t="s">
        <v>188</v>
      </c>
      <c r="F18165" s="547">
        <v>31.899999999999999</v>
      </c>
    </row>
    <row r="18166" s="489" customFormat="1">
      <c r="B18166" s="546" t="s">
        <v>31161</v>
      </c>
      <c r="C18166" s="548" t="s">
        <v>3660</v>
      </c>
      <c r="D18166" s="541" t="s">
        <v>31162</v>
      </c>
      <c r="E18166" s="549" t="s">
        <v>188</v>
      </c>
      <c r="F18166" s="547">
        <v>4.3099999999999996</v>
      </c>
    </row>
    <row r="18167" s="489" customFormat="1">
      <c r="B18167" s="546" t="s">
        <v>31163</v>
      </c>
      <c r="C18167" s="548" t="s">
        <v>3660</v>
      </c>
      <c r="D18167" s="541" t="s">
        <v>31164</v>
      </c>
      <c r="E18167" s="549" t="s">
        <v>188</v>
      </c>
      <c r="F18167" s="547">
        <v>20.260000000000002</v>
      </c>
    </row>
    <row r="18168" s="489" customFormat="1">
      <c r="B18168" s="546" t="s">
        <v>31165</v>
      </c>
      <c r="C18168" s="548" t="s">
        <v>3660</v>
      </c>
      <c r="D18168" s="541" t="s">
        <v>31166</v>
      </c>
      <c r="E18168" s="549" t="s">
        <v>188</v>
      </c>
      <c r="F18168" s="547">
        <v>505.23000000000002</v>
      </c>
    </row>
    <row r="18169" s="489" customFormat="1">
      <c r="B18169" s="546" t="s">
        <v>31167</v>
      </c>
      <c r="C18169" s="548" t="s">
        <v>3660</v>
      </c>
      <c r="D18169" s="541" t="s">
        <v>31168</v>
      </c>
      <c r="E18169" s="549" t="s">
        <v>188</v>
      </c>
      <c r="F18169" s="547">
        <v>188.72</v>
      </c>
    </row>
    <row r="18170" s="489" customFormat="1">
      <c r="B18170" s="546" t="s">
        <v>31169</v>
      </c>
      <c r="C18170" s="548" t="s">
        <v>3660</v>
      </c>
      <c r="D18170" s="541" t="s">
        <v>31170</v>
      </c>
      <c r="E18170" s="549" t="s">
        <v>188</v>
      </c>
      <c r="F18170" s="547">
        <v>12.130000000000001</v>
      </c>
    </row>
    <row r="18171" s="489" customFormat="1">
      <c r="B18171" s="546" t="s">
        <v>31171</v>
      </c>
      <c r="C18171" s="548" t="s">
        <v>3660</v>
      </c>
      <c r="D18171" s="541" t="s">
        <v>31172</v>
      </c>
      <c r="E18171" s="549" t="s">
        <v>188</v>
      </c>
      <c r="F18171" s="547">
        <v>79</v>
      </c>
    </row>
    <row r="18172" s="489" customFormat="1">
      <c r="B18172" s="546" t="s">
        <v>31173</v>
      </c>
      <c r="C18172" s="548" t="s">
        <v>3660</v>
      </c>
      <c r="D18172" s="541" t="s">
        <v>31174</v>
      </c>
      <c r="E18172" s="549" t="s">
        <v>188</v>
      </c>
      <c r="F18172" s="547">
        <v>89.780000000000001</v>
      </c>
    </row>
    <row r="18173" s="489" customFormat="1">
      <c r="B18173" s="546" t="s">
        <v>31175</v>
      </c>
      <c r="C18173" s="548" t="s">
        <v>3660</v>
      </c>
      <c r="D18173" s="541" t="s">
        <v>31176</v>
      </c>
      <c r="E18173" s="549" t="s">
        <v>188</v>
      </c>
      <c r="F18173" s="547">
        <v>1</v>
      </c>
    </row>
    <row r="18174" s="489" customFormat="1">
      <c r="B18174" s="546" t="s">
        <v>31177</v>
      </c>
      <c r="C18174" s="548" t="s">
        <v>3660</v>
      </c>
      <c r="D18174" s="541" t="s">
        <v>31178</v>
      </c>
      <c r="E18174" s="549" t="s">
        <v>188</v>
      </c>
      <c r="F18174" s="547">
        <v>36.57</v>
      </c>
    </row>
    <row r="18175" s="489" customFormat="1">
      <c r="B18175" s="546" t="s">
        <v>31179</v>
      </c>
      <c r="C18175" s="548" t="s">
        <v>3660</v>
      </c>
      <c r="D18175" s="541" t="s">
        <v>31180</v>
      </c>
      <c r="E18175" s="549" t="s">
        <v>188</v>
      </c>
      <c r="F18175" s="547">
        <v>80.760000000000005</v>
      </c>
    </row>
    <row r="18176" s="489" customFormat="1">
      <c r="B18176" s="546" t="s">
        <v>31181</v>
      </c>
      <c r="C18176" s="548" t="s">
        <v>3660</v>
      </c>
      <c r="D18176" s="541" t="s">
        <v>31182</v>
      </c>
      <c r="E18176" s="549" t="s">
        <v>187</v>
      </c>
      <c r="F18176" s="547">
        <v>24.719999999999999</v>
      </c>
    </row>
    <row r="18177" s="489" customFormat="1">
      <c r="B18177" s="546" t="s">
        <v>31183</v>
      </c>
      <c r="C18177" s="548" t="s">
        <v>3660</v>
      </c>
      <c r="D18177" s="541" t="s">
        <v>31184</v>
      </c>
      <c r="E18177" s="549" t="s">
        <v>187</v>
      </c>
      <c r="F18177" s="547">
        <v>20.469999999999999</v>
      </c>
    </row>
    <row r="18178" s="489" customFormat="1">
      <c r="B18178" s="546" t="s">
        <v>31185</v>
      </c>
      <c r="C18178" s="548" t="s">
        <v>3660</v>
      </c>
      <c r="D18178" s="541" t="s">
        <v>31186</v>
      </c>
      <c r="E18178" s="549" t="s">
        <v>187</v>
      </c>
      <c r="F18178" s="547">
        <v>30.52</v>
      </c>
    </row>
    <row r="18179" s="489" customFormat="1">
      <c r="B18179" s="546" t="s">
        <v>31187</v>
      </c>
      <c r="C18179" s="548" t="s">
        <v>3660</v>
      </c>
      <c r="D18179" s="541" t="s">
        <v>31188</v>
      </c>
      <c r="E18179" s="549" t="s">
        <v>187</v>
      </c>
      <c r="F18179" s="547">
        <v>48.340000000000003</v>
      </c>
    </row>
    <row r="18180" s="489" customFormat="1">
      <c r="B18180" s="546" t="s">
        <v>31189</v>
      </c>
      <c r="C18180" s="548" t="s">
        <v>3660</v>
      </c>
      <c r="D18180" s="541" t="s">
        <v>31190</v>
      </c>
      <c r="E18180" s="549" t="s">
        <v>187</v>
      </c>
      <c r="F18180" s="547">
        <v>44.439999999999998</v>
      </c>
    </row>
    <row r="18181" s="489" customFormat="1">
      <c r="B18181" s="546" t="s">
        <v>31191</v>
      </c>
      <c r="C18181" s="548" t="s">
        <v>3660</v>
      </c>
      <c r="D18181" s="541" t="s">
        <v>31192</v>
      </c>
      <c r="E18181" s="549" t="s">
        <v>187</v>
      </c>
      <c r="F18181" s="547">
        <v>48.619999999999997</v>
      </c>
    </row>
    <row r="18182" s="489" customFormat="1">
      <c r="B18182" s="546" t="s">
        <v>31193</v>
      </c>
      <c r="C18182" s="548" t="s">
        <v>3660</v>
      </c>
      <c r="D18182" s="541" t="s">
        <v>31194</v>
      </c>
      <c r="E18182" s="549" t="s">
        <v>187</v>
      </c>
      <c r="F18182" s="547">
        <v>48.140000000000001</v>
      </c>
    </row>
    <row r="18183" s="489" customFormat="1">
      <c r="B18183" s="546" t="s">
        <v>31195</v>
      </c>
      <c r="C18183" s="548" t="s">
        <v>3660</v>
      </c>
      <c r="D18183" s="541" t="s">
        <v>31196</v>
      </c>
      <c r="E18183" s="549" t="s">
        <v>187</v>
      </c>
      <c r="F18183" s="547">
        <v>83.219999999999999</v>
      </c>
    </row>
    <row r="18184" s="489" customFormat="1">
      <c r="B18184" s="546" t="s">
        <v>31197</v>
      </c>
      <c r="C18184" s="548" t="s">
        <v>3660</v>
      </c>
      <c r="D18184" s="541" t="s">
        <v>31198</v>
      </c>
      <c r="E18184" s="549" t="s">
        <v>187</v>
      </c>
      <c r="F18184" s="547">
        <v>38.670000000000002</v>
      </c>
    </row>
    <row r="18185" s="489" customFormat="1">
      <c r="B18185" s="546" t="s">
        <v>31199</v>
      </c>
      <c r="C18185" s="548" t="s">
        <v>3660</v>
      </c>
      <c r="D18185" s="541" t="s">
        <v>31200</v>
      </c>
      <c r="E18185" s="549" t="s">
        <v>187</v>
      </c>
      <c r="F18185" s="547">
        <v>43.490000000000002</v>
      </c>
    </row>
    <row r="18186" s="489" customFormat="1">
      <c r="B18186" s="546" t="s">
        <v>31201</v>
      </c>
      <c r="C18186" s="548" t="s">
        <v>3660</v>
      </c>
      <c r="D18186" s="541" t="s">
        <v>31202</v>
      </c>
      <c r="E18186" s="549" t="s">
        <v>187</v>
      </c>
      <c r="F18186" s="547">
        <v>42.109999999999999</v>
      </c>
    </row>
    <row r="18187" s="489" customFormat="1">
      <c r="B18187" s="546" t="s">
        <v>31203</v>
      </c>
      <c r="C18187" s="548" t="s">
        <v>3660</v>
      </c>
      <c r="D18187" s="541" t="s">
        <v>31204</v>
      </c>
      <c r="E18187" s="549" t="s">
        <v>187</v>
      </c>
      <c r="F18187" s="547">
        <v>67.019999999999996</v>
      </c>
    </row>
    <row r="18188" s="489" customFormat="1">
      <c r="B18188" s="546" t="s">
        <v>31205</v>
      </c>
      <c r="C18188" s="548" t="s">
        <v>3660</v>
      </c>
      <c r="D18188" s="541" t="s">
        <v>31206</v>
      </c>
      <c r="E18188" s="549" t="s">
        <v>187</v>
      </c>
      <c r="F18188" s="547">
        <v>24.989999999999998</v>
      </c>
    </row>
    <row r="18189" s="489" customFormat="1">
      <c r="B18189" s="546" t="s">
        <v>31207</v>
      </c>
      <c r="C18189" s="548" t="s">
        <v>3660</v>
      </c>
      <c r="D18189" s="541" t="s">
        <v>31208</v>
      </c>
      <c r="E18189" s="549" t="s">
        <v>187</v>
      </c>
      <c r="F18189" s="547">
        <v>69.879999999999995</v>
      </c>
    </row>
    <row r="18190" s="489" customFormat="1">
      <c r="B18190" s="546" t="s">
        <v>31209</v>
      </c>
      <c r="C18190" s="548" t="s">
        <v>3660</v>
      </c>
      <c r="D18190" s="541" t="s">
        <v>31210</v>
      </c>
      <c r="E18190" s="549" t="s">
        <v>187</v>
      </c>
      <c r="F18190" s="547">
        <v>91.640000000000001</v>
      </c>
    </row>
    <row r="18191" s="489" customFormat="1">
      <c r="B18191" s="546" t="s">
        <v>31211</v>
      </c>
      <c r="C18191" s="548" t="s">
        <v>3660</v>
      </c>
      <c r="D18191" s="541" t="s">
        <v>31212</v>
      </c>
      <c r="E18191" s="549" t="s">
        <v>187</v>
      </c>
      <c r="F18191" s="547">
        <v>33.020000000000003</v>
      </c>
    </row>
    <row r="18192" s="489" customFormat="1">
      <c r="B18192" s="546" t="s">
        <v>31213</v>
      </c>
      <c r="C18192" s="548" t="s">
        <v>3660</v>
      </c>
      <c r="D18192" s="541" t="s">
        <v>31214</v>
      </c>
      <c r="E18192" s="549" t="s">
        <v>188</v>
      </c>
      <c r="F18192" s="547">
        <v>13.210000000000001</v>
      </c>
    </row>
    <row r="18193" s="489" customFormat="1">
      <c r="B18193" s="546" t="s">
        <v>31215</v>
      </c>
      <c r="C18193" s="548" t="s">
        <v>3660</v>
      </c>
      <c r="D18193" s="541" t="s">
        <v>31216</v>
      </c>
      <c r="E18193" s="549" t="s">
        <v>186</v>
      </c>
      <c r="F18193" s="547">
        <v>3.6000000000000001</v>
      </c>
    </row>
    <row r="18194" s="489" customFormat="1">
      <c r="B18194" s="546" t="s">
        <v>31217</v>
      </c>
      <c r="C18194" s="548" t="s">
        <v>3660</v>
      </c>
      <c r="D18194" s="541" t="s">
        <v>31218</v>
      </c>
      <c r="E18194" s="549" t="s">
        <v>186</v>
      </c>
      <c r="F18194" s="547">
        <v>24.539999999999999</v>
      </c>
    </row>
    <row r="18195" s="489" customFormat="1">
      <c r="B18195" s="546" t="s">
        <v>31219</v>
      </c>
      <c r="C18195" s="548" t="s">
        <v>3660</v>
      </c>
      <c r="D18195" s="541" t="s">
        <v>31220</v>
      </c>
      <c r="E18195" s="549" t="s">
        <v>186</v>
      </c>
      <c r="F18195" s="547">
        <v>9.4399999999999995</v>
      </c>
    </row>
    <row r="18196" s="489" customFormat="1">
      <c r="B18196" s="546" t="s">
        <v>31221</v>
      </c>
      <c r="C18196" s="548" t="s">
        <v>3660</v>
      </c>
      <c r="D18196" s="541" t="s">
        <v>1352</v>
      </c>
      <c r="E18196" s="549" t="s">
        <v>187</v>
      </c>
      <c r="F18196" s="547">
        <v>19.960000000000001</v>
      </c>
    </row>
    <row r="18197" s="489" customFormat="1">
      <c r="B18197" s="546" t="s">
        <v>31222</v>
      </c>
      <c r="C18197" s="548" t="s">
        <v>3660</v>
      </c>
      <c r="D18197" s="541" t="s">
        <v>31223</v>
      </c>
      <c r="E18197" s="549" t="s">
        <v>187</v>
      </c>
      <c r="F18197" s="547">
        <v>58.780000000000001</v>
      </c>
    </row>
    <row r="18198" s="489" customFormat="1">
      <c r="B18198" s="546" t="s">
        <v>31224</v>
      </c>
      <c r="C18198" s="548" t="s">
        <v>3660</v>
      </c>
      <c r="D18198" s="541" t="s">
        <v>31225</v>
      </c>
      <c r="E18198" s="549" t="s">
        <v>187</v>
      </c>
      <c r="F18198" s="547">
        <v>11.15</v>
      </c>
    </row>
    <row r="18199" s="489" customFormat="1">
      <c r="B18199" s="546" t="s">
        <v>31226</v>
      </c>
      <c r="C18199" s="548" t="s">
        <v>3660</v>
      </c>
      <c r="D18199" s="541" t="s">
        <v>31227</v>
      </c>
      <c r="E18199" s="549" t="s">
        <v>187</v>
      </c>
      <c r="F18199" s="547">
        <v>44.170000000000002</v>
      </c>
    </row>
    <row r="18200" s="489" customFormat="1">
      <c r="B18200" s="546" t="s">
        <v>31228</v>
      </c>
      <c r="C18200" s="548" t="s">
        <v>3660</v>
      </c>
      <c r="D18200" s="541" t="s">
        <v>31229</v>
      </c>
      <c r="E18200" s="549" t="s">
        <v>187</v>
      </c>
      <c r="F18200" s="547">
        <v>27.670000000000002</v>
      </c>
    </row>
    <row r="18201" s="489" customFormat="1">
      <c r="B18201" s="546" t="s">
        <v>31230</v>
      </c>
      <c r="C18201" s="548" t="s">
        <v>3660</v>
      </c>
      <c r="D18201" s="541" t="s">
        <v>31231</v>
      </c>
      <c r="E18201" s="549" t="s">
        <v>188</v>
      </c>
      <c r="F18201" s="547">
        <v>1.52</v>
      </c>
    </row>
    <row r="18202" s="489" customFormat="1">
      <c r="B18202" s="546" t="s">
        <v>31232</v>
      </c>
      <c r="C18202" s="548" t="s">
        <v>3660</v>
      </c>
      <c r="D18202" s="541" t="s">
        <v>31233</v>
      </c>
      <c r="E18202" s="549" t="s">
        <v>188</v>
      </c>
      <c r="F18202" s="547">
        <v>1</v>
      </c>
    </row>
    <row r="18203" s="489" customFormat="1">
      <c r="B18203" s="546" t="s">
        <v>31234</v>
      </c>
      <c r="C18203" s="548" t="s">
        <v>3660</v>
      </c>
      <c r="D18203" s="541" t="s">
        <v>31235</v>
      </c>
      <c r="E18203" s="549" t="s">
        <v>188</v>
      </c>
      <c r="F18203" s="547">
        <v>2.54</v>
      </c>
    </row>
    <row r="18204" s="489" customFormat="1">
      <c r="B18204" s="546" t="s">
        <v>31236</v>
      </c>
      <c r="C18204" s="548" t="s">
        <v>3660</v>
      </c>
      <c r="D18204" s="541" t="s">
        <v>31237</v>
      </c>
      <c r="E18204" s="549" t="s">
        <v>188</v>
      </c>
      <c r="F18204" s="547">
        <v>4.6799999999999997</v>
      </c>
    </row>
    <row r="18205" s="489" customFormat="1">
      <c r="B18205" s="546" t="s">
        <v>31238</v>
      </c>
      <c r="C18205" s="548" t="s">
        <v>3660</v>
      </c>
      <c r="D18205" s="541" t="s">
        <v>31239</v>
      </c>
      <c r="E18205" s="549" t="s">
        <v>12625</v>
      </c>
      <c r="F18205" s="547">
        <v>51</v>
      </c>
    </row>
    <row r="18206" s="489" customFormat="1">
      <c r="B18206" s="546" t="s">
        <v>31240</v>
      </c>
      <c r="C18206" s="548" t="s">
        <v>3660</v>
      </c>
      <c r="D18206" s="541" t="s">
        <v>31241</v>
      </c>
      <c r="E18206" s="549" t="s">
        <v>12625</v>
      </c>
      <c r="F18206" s="547">
        <v>95</v>
      </c>
    </row>
    <row r="18207" s="489" customFormat="1">
      <c r="B18207" s="546" t="s">
        <v>31242</v>
      </c>
      <c r="C18207" s="548" t="s">
        <v>3660</v>
      </c>
      <c r="D18207" s="541" t="s">
        <v>31243</v>
      </c>
      <c r="E18207" s="549" t="s">
        <v>12625</v>
      </c>
      <c r="F18207" s="547">
        <v>120</v>
      </c>
    </row>
    <row r="18208" s="489" customFormat="1">
      <c r="B18208" s="546" t="s">
        <v>31244</v>
      </c>
      <c r="C18208" s="548" t="s">
        <v>3660</v>
      </c>
      <c r="D18208" s="541" t="s">
        <v>31245</v>
      </c>
      <c r="E18208" s="549" t="s">
        <v>12625</v>
      </c>
      <c r="F18208" s="547">
        <v>189</v>
      </c>
    </row>
    <row r="18209" s="489" customFormat="1">
      <c r="B18209" s="546" t="s">
        <v>31246</v>
      </c>
      <c r="C18209" s="548" t="s">
        <v>3660</v>
      </c>
      <c r="D18209" s="541" t="s">
        <v>31247</v>
      </c>
      <c r="E18209" s="549" t="s">
        <v>143</v>
      </c>
      <c r="F18209" s="547">
        <v>18.059999999999999</v>
      </c>
    </row>
    <row r="18210" s="489" customFormat="1">
      <c r="B18210" s="546" t="s">
        <v>31248</v>
      </c>
      <c r="C18210" s="548" t="s">
        <v>3660</v>
      </c>
      <c r="D18210" s="541" t="s">
        <v>31249</v>
      </c>
      <c r="E18210" s="549" t="s">
        <v>143</v>
      </c>
      <c r="F18210" s="547">
        <v>38</v>
      </c>
    </row>
    <row r="18211" s="489" customFormat="1">
      <c r="B18211" s="546" t="s">
        <v>31250</v>
      </c>
      <c r="C18211" s="548" t="s">
        <v>3660</v>
      </c>
      <c r="D18211" s="541" t="s">
        <v>31251</v>
      </c>
      <c r="E18211" s="549" t="s">
        <v>143</v>
      </c>
      <c r="F18211" s="547">
        <v>43.75</v>
      </c>
    </row>
    <row r="18212" s="489" customFormat="1">
      <c r="B18212" s="546" t="s">
        <v>31252</v>
      </c>
      <c r="C18212" s="548" t="s">
        <v>3660</v>
      </c>
      <c r="D18212" s="541" t="s">
        <v>31253</v>
      </c>
      <c r="E18212" s="549" t="s">
        <v>188</v>
      </c>
      <c r="F18212" s="547">
        <v>23.120000000000001</v>
      </c>
    </row>
    <row r="18213" s="489" customFormat="1">
      <c r="B18213" s="546" t="s">
        <v>31254</v>
      </c>
      <c r="C18213" s="548" t="s">
        <v>3660</v>
      </c>
      <c r="D18213" s="541" t="s">
        <v>31255</v>
      </c>
      <c r="E18213" s="549" t="s">
        <v>188</v>
      </c>
      <c r="F18213" s="547">
        <v>57.140000000000001</v>
      </c>
    </row>
    <row r="18214" s="489" customFormat="1">
      <c r="B18214" s="546" t="s">
        <v>31256</v>
      </c>
      <c r="C18214" s="548" t="s">
        <v>3660</v>
      </c>
      <c r="D18214" s="541" t="s">
        <v>31257</v>
      </c>
      <c r="E18214" s="549" t="s">
        <v>188</v>
      </c>
      <c r="F18214" s="547">
        <v>55</v>
      </c>
    </row>
    <row r="18215" s="489" customFormat="1">
      <c r="B18215" s="546" t="s">
        <v>31258</v>
      </c>
      <c r="C18215" s="548" t="s">
        <v>3660</v>
      </c>
      <c r="D18215" s="541" t="s">
        <v>31259</v>
      </c>
      <c r="E18215" s="549" t="s">
        <v>188</v>
      </c>
      <c r="F18215" s="547">
        <v>57</v>
      </c>
    </row>
    <row r="18216" s="489" customFormat="1">
      <c r="B18216" s="546" t="s">
        <v>31260</v>
      </c>
      <c r="C18216" s="548" t="s">
        <v>3660</v>
      </c>
      <c r="D18216" s="541" t="s">
        <v>31261</v>
      </c>
      <c r="E18216" s="549" t="s">
        <v>188</v>
      </c>
      <c r="F18216" s="547">
        <v>38</v>
      </c>
    </row>
    <row r="18217" s="489" customFormat="1">
      <c r="B18217" s="546" t="s">
        <v>31262</v>
      </c>
      <c r="C18217" s="548" t="s">
        <v>3660</v>
      </c>
      <c r="D18217" s="541" t="s">
        <v>31263</v>
      </c>
      <c r="E18217" s="549" t="s">
        <v>188</v>
      </c>
      <c r="F18217" s="547">
        <v>115.06999999999999</v>
      </c>
    </row>
    <row r="18218" s="489" customFormat="1">
      <c r="B18218" s="546" t="s">
        <v>31264</v>
      </c>
      <c r="C18218" s="548" t="s">
        <v>3660</v>
      </c>
      <c r="D18218" s="541" t="s">
        <v>31265</v>
      </c>
      <c r="E18218" s="549" t="s">
        <v>12625</v>
      </c>
      <c r="F18218" s="547">
        <v>54.100000000000001</v>
      </c>
    </row>
    <row r="18219" s="489" customFormat="1">
      <c r="B18219" s="546" t="s">
        <v>31266</v>
      </c>
      <c r="C18219" s="548" t="s">
        <v>3660</v>
      </c>
      <c r="D18219" s="541" t="s">
        <v>31267</v>
      </c>
      <c r="E18219" s="549" t="s">
        <v>12625</v>
      </c>
      <c r="F18219" s="547">
        <v>78.129999999999995</v>
      </c>
    </row>
    <row r="18220" s="489" customFormat="1">
      <c r="B18220" s="546" t="s">
        <v>31268</v>
      </c>
      <c r="C18220" s="548" t="s">
        <v>3660</v>
      </c>
      <c r="D18220" s="541" t="s">
        <v>31269</v>
      </c>
      <c r="E18220" s="549" t="s">
        <v>12625</v>
      </c>
      <c r="F18220" s="547">
        <v>63.5</v>
      </c>
    </row>
    <row r="18221" s="489" customFormat="1">
      <c r="B18221" s="546" t="s">
        <v>31270</v>
      </c>
      <c r="C18221" s="548" t="s">
        <v>3660</v>
      </c>
      <c r="D18221" s="541" t="s">
        <v>31271</v>
      </c>
      <c r="E18221" s="549" t="s">
        <v>12625</v>
      </c>
      <c r="F18221" s="547">
        <v>128.11000000000001</v>
      </c>
    </row>
    <row r="18222" s="489" customFormat="1">
      <c r="B18222" s="546" t="s">
        <v>31272</v>
      </c>
      <c r="C18222" s="548" t="s">
        <v>3660</v>
      </c>
      <c r="D18222" s="541" t="s">
        <v>31273</v>
      </c>
      <c r="E18222" s="549" t="s">
        <v>12625</v>
      </c>
      <c r="F18222" s="547">
        <v>85.569999999999993</v>
      </c>
    </row>
    <row r="18223" s="489" customFormat="1">
      <c r="B18223" s="546" t="s">
        <v>31274</v>
      </c>
      <c r="C18223" s="548" t="s">
        <v>3660</v>
      </c>
      <c r="D18223" s="541" t="s">
        <v>31275</v>
      </c>
      <c r="E18223" s="549" t="s">
        <v>188</v>
      </c>
      <c r="F18223" s="547">
        <v>372</v>
      </c>
    </row>
    <row r="18224" s="489" customFormat="1">
      <c r="B18224" s="546" t="s">
        <v>31276</v>
      </c>
      <c r="C18224" s="548" t="s">
        <v>3660</v>
      </c>
      <c r="D18224" s="541" t="s">
        <v>31277</v>
      </c>
      <c r="E18224" s="549" t="s">
        <v>188</v>
      </c>
      <c r="F18224" s="547">
        <v>1070</v>
      </c>
    </row>
    <row r="18225" s="489" customFormat="1">
      <c r="B18225" s="546" t="s">
        <v>31278</v>
      </c>
      <c r="C18225" s="548" t="s">
        <v>3660</v>
      </c>
      <c r="D18225" s="541" t="s">
        <v>31279</v>
      </c>
      <c r="E18225" s="549" t="s">
        <v>188</v>
      </c>
      <c r="F18225" s="547">
        <v>1390</v>
      </c>
    </row>
    <row r="18226" s="489" customFormat="1">
      <c r="B18226" s="546" t="s">
        <v>31280</v>
      </c>
      <c r="C18226" s="548" t="s">
        <v>3660</v>
      </c>
      <c r="D18226" s="541" t="s">
        <v>31281</v>
      </c>
      <c r="E18226" s="549" t="s">
        <v>188</v>
      </c>
      <c r="F18226" s="547">
        <v>145.71000000000001</v>
      </c>
    </row>
    <row r="18227" s="489" customFormat="1">
      <c r="B18227" s="546" t="s">
        <v>31282</v>
      </c>
      <c r="C18227" s="548" t="s">
        <v>3660</v>
      </c>
      <c r="D18227" s="541" t="s">
        <v>31283</v>
      </c>
      <c r="E18227" s="549" t="s">
        <v>188</v>
      </c>
      <c r="F18227" s="547">
        <v>302.74000000000001</v>
      </c>
    </row>
    <row r="18228" s="489" customFormat="1">
      <c r="B18228" s="546" t="s">
        <v>31284</v>
      </c>
      <c r="C18228" s="548" t="s">
        <v>3660</v>
      </c>
      <c r="D18228" s="541" t="s">
        <v>31285</v>
      </c>
      <c r="E18228" s="549" t="s">
        <v>188</v>
      </c>
      <c r="F18228" s="547">
        <v>52.899999999999999</v>
      </c>
    </row>
    <row r="18229" s="489" customFormat="1">
      <c r="B18229" s="546" t="s">
        <v>31286</v>
      </c>
      <c r="C18229" s="548" t="s">
        <v>3660</v>
      </c>
      <c r="D18229" s="541" t="s">
        <v>31287</v>
      </c>
      <c r="E18229" s="549" t="s">
        <v>188</v>
      </c>
      <c r="F18229" s="547">
        <v>118</v>
      </c>
    </row>
    <row r="18230" s="489" customFormat="1">
      <c r="B18230" s="546" t="s">
        <v>31288</v>
      </c>
      <c r="C18230" s="548" t="s">
        <v>3660</v>
      </c>
      <c r="D18230" s="541" t="s">
        <v>31289</v>
      </c>
      <c r="E18230" s="549" t="s">
        <v>188</v>
      </c>
      <c r="F18230" s="547">
        <v>88</v>
      </c>
    </row>
    <row r="18231" s="489" customFormat="1">
      <c r="B18231" s="546" t="s">
        <v>31290</v>
      </c>
      <c r="C18231" s="548" t="s">
        <v>3660</v>
      </c>
      <c r="D18231" s="541" t="s">
        <v>31291</v>
      </c>
      <c r="E18231" s="549" t="s">
        <v>188</v>
      </c>
      <c r="F18231" s="547">
        <v>198</v>
      </c>
    </row>
    <row r="18232" s="489" customFormat="1">
      <c r="B18232" s="546" t="s">
        <v>31292</v>
      </c>
      <c r="C18232" s="548" t="s">
        <v>3660</v>
      </c>
      <c r="D18232" s="541" t="s">
        <v>31293</v>
      </c>
      <c r="E18232" s="549" t="s">
        <v>188</v>
      </c>
      <c r="F18232" s="547">
        <v>161</v>
      </c>
    </row>
    <row r="18233" s="489" customFormat="1">
      <c r="B18233" s="546" t="s">
        <v>31294</v>
      </c>
      <c r="C18233" s="548" t="s">
        <v>3660</v>
      </c>
      <c r="D18233" s="541" t="s">
        <v>31295</v>
      </c>
      <c r="E18233" s="549" t="s">
        <v>188</v>
      </c>
      <c r="F18233" s="547">
        <v>232</v>
      </c>
    </row>
    <row r="18234" s="489" customFormat="1">
      <c r="B18234" s="546" t="s">
        <v>31296</v>
      </c>
      <c r="C18234" s="548" t="s">
        <v>3660</v>
      </c>
      <c r="D18234" s="541" t="s">
        <v>31297</v>
      </c>
      <c r="E18234" s="549" t="s">
        <v>188</v>
      </c>
      <c r="F18234" s="547">
        <v>2750</v>
      </c>
    </row>
    <row r="18235" s="489" customFormat="1">
      <c r="B18235" s="546" t="s">
        <v>31298</v>
      </c>
      <c r="C18235" s="548" t="s">
        <v>3660</v>
      </c>
      <c r="D18235" s="541" t="s">
        <v>31299</v>
      </c>
      <c r="E18235" s="549" t="s">
        <v>188</v>
      </c>
      <c r="F18235" s="547">
        <v>2080</v>
      </c>
    </row>
    <row r="18236" s="489" customFormat="1">
      <c r="B18236" s="546" t="s">
        <v>31300</v>
      </c>
      <c r="C18236" s="548" t="s">
        <v>3660</v>
      </c>
      <c r="D18236" s="541" t="s">
        <v>31301</v>
      </c>
      <c r="E18236" s="549" t="s">
        <v>188</v>
      </c>
      <c r="F18236" s="547">
        <v>127.58</v>
      </c>
    </row>
    <row r="18237" s="489" customFormat="1">
      <c r="B18237" s="546" t="s">
        <v>31302</v>
      </c>
      <c r="C18237" s="548" t="s">
        <v>3660</v>
      </c>
      <c r="D18237" s="541" t="s">
        <v>31303</v>
      </c>
      <c r="E18237" s="549" t="s">
        <v>188</v>
      </c>
      <c r="F18237" s="547">
        <v>146.47</v>
      </c>
    </row>
    <row r="18238" s="489" customFormat="1">
      <c r="B18238" s="546" t="s">
        <v>31304</v>
      </c>
      <c r="C18238" s="548" t="s">
        <v>3660</v>
      </c>
      <c r="D18238" s="541" t="s">
        <v>31305</v>
      </c>
      <c r="E18238" s="549" t="s">
        <v>188</v>
      </c>
      <c r="F18238" s="547">
        <v>182.03</v>
      </c>
    </row>
    <row r="18239" s="489" customFormat="1">
      <c r="B18239" s="546" t="s">
        <v>31306</v>
      </c>
      <c r="C18239" s="548" t="s">
        <v>3660</v>
      </c>
      <c r="D18239" s="541" t="s">
        <v>31307</v>
      </c>
      <c r="E18239" s="549" t="s">
        <v>188</v>
      </c>
      <c r="F18239" s="547">
        <v>234.84</v>
      </c>
    </row>
    <row r="18240" s="489" customFormat="1">
      <c r="B18240" s="546" t="s">
        <v>31308</v>
      </c>
      <c r="C18240" s="548" t="s">
        <v>3660</v>
      </c>
      <c r="D18240" s="541" t="s">
        <v>31309</v>
      </c>
      <c r="E18240" s="549" t="s">
        <v>186</v>
      </c>
      <c r="F18240" s="547">
        <v>17.57</v>
      </c>
    </row>
    <row r="18241" s="489" customFormat="1">
      <c r="B18241" s="546" t="s">
        <v>31310</v>
      </c>
      <c r="C18241" s="548" t="s">
        <v>3660</v>
      </c>
      <c r="D18241" s="541" t="s">
        <v>31311</v>
      </c>
      <c r="E18241" s="549" t="s">
        <v>186</v>
      </c>
      <c r="F18241" s="547">
        <v>19.75</v>
      </c>
    </row>
    <row r="18242" s="489" customFormat="1">
      <c r="B18242" s="546" t="s">
        <v>31312</v>
      </c>
      <c r="C18242" s="548" t="s">
        <v>3660</v>
      </c>
      <c r="D18242" s="541" t="s">
        <v>31313</v>
      </c>
      <c r="E18242" s="549" t="s">
        <v>186</v>
      </c>
      <c r="F18242" s="547">
        <v>15.99</v>
      </c>
    </row>
    <row r="18243" s="489" customFormat="1">
      <c r="B18243" s="546" t="s">
        <v>31314</v>
      </c>
      <c r="C18243" s="548" t="s">
        <v>3660</v>
      </c>
      <c r="D18243" s="541" t="s">
        <v>31315</v>
      </c>
      <c r="E18243" s="549" t="s">
        <v>188</v>
      </c>
      <c r="F18243" s="547">
        <v>1.4399999999999999</v>
      </c>
    </row>
    <row r="18244" s="489" customFormat="1">
      <c r="B18244" s="546" t="s">
        <v>31316</v>
      </c>
      <c r="C18244" s="548" t="s">
        <v>3660</v>
      </c>
      <c r="D18244" s="541" t="s">
        <v>31317</v>
      </c>
      <c r="E18244" s="549" t="s">
        <v>186</v>
      </c>
      <c r="F18244" s="547">
        <v>21.68</v>
      </c>
    </row>
    <row r="18245" s="489" customFormat="1">
      <c r="B18245" s="546" t="s">
        <v>31318</v>
      </c>
      <c r="C18245" s="548" t="s">
        <v>3660</v>
      </c>
      <c r="D18245" s="541" t="s">
        <v>31319</v>
      </c>
      <c r="E18245" s="549" t="s">
        <v>186</v>
      </c>
      <c r="F18245" s="547">
        <v>19.449999999999999</v>
      </c>
    </row>
    <row r="18246" s="489" customFormat="1">
      <c r="B18246" s="546" t="s">
        <v>31320</v>
      </c>
      <c r="C18246" s="548" t="s">
        <v>3660</v>
      </c>
      <c r="D18246" s="541" t="s">
        <v>31321</v>
      </c>
      <c r="E18246" s="549" t="s">
        <v>186</v>
      </c>
      <c r="F18246" s="547">
        <v>17.899999999999999</v>
      </c>
    </row>
    <row r="18247" s="489" customFormat="1">
      <c r="B18247" s="546" t="s">
        <v>31322</v>
      </c>
      <c r="C18247" s="548" t="s">
        <v>3660</v>
      </c>
      <c r="D18247" s="541" t="s">
        <v>31323</v>
      </c>
      <c r="E18247" s="549" t="s">
        <v>186</v>
      </c>
      <c r="F18247" s="547">
        <v>23</v>
      </c>
    </row>
    <row r="18248" s="489" customFormat="1">
      <c r="B18248" s="546" t="s">
        <v>31324</v>
      </c>
      <c r="C18248" s="548" t="s">
        <v>3660</v>
      </c>
      <c r="D18248" s="541" t="s">
        <v>31325</v>
      </c>
      <c r="E18248" s="549" t="s">
        <v>186</v>
      </c>
      <c r="F18248" s="547">
        <v>17.27</v>
      </c>
    </row>
    <row r="18249" s="489" customFormat="1">
      <c r="B18249" s="546" t="s">
        <v>31326</v>
      </c>
      <c r="C18249" s="548" t="s">
        <v>3660</v>
      </c>
      <c r="D18249" s="541" t="s">
        <v>31327</v>
      </c>
      <c r="E18249" s="549" t="s">
        <v>188</v>
      </c>
      <c r="F18249" s="547">
        <v>1.8999999999999999</v>
      </c>
    </row>
    <row r="18250" s="489" customFormat="1">
      <c r="B18250" s="546" t="s">
        <v>31328</v>
      </c>
      <c r="C18250" s="548" t="s">
        <v>3660</v>
      </c>
      <c r="D18250" s="541" t="s">
        <v>31329</v>
      </c>
      <c r="E18250" s="549" t="s">
        <v>188</v>
      </c>
      <c r="F18250" s="547">
        <v>0.32000000000000001</v>
      </c>
    </row>
    <row r="18251" s="489" customFormat="1">
      <c r="B18251" s="546" t="s">
        <v>31330</v>
      </c>
      <c r="C18251" s="548" t="s">
        <v>3660</v>
      </c>
      <c r="D18251" s="541" t="s">
        <v>31331</v>
      </c>
      <c r="E18251" s="549" t="s">
        <v>188</v>
      </c>
      <c r="F18251" s="547">
        <v>0.10000000000000001</v>
      </c>
    </row>
    <row r="18252" s="489" customFormat="1">
      <c r="B18252" s="546" t="s">
        <v>31332</v>
      </c>
      <c r="C18252" s="548" t="s">
        <v>3660</v>
      </c>
      <c r="D18252" s="541" t="s">
        <v>31333</v>
      </c>
      <c r="E18252" s="549" t="s">
        <v>188</v>
      </c>
      <c r="F18252" s="547">
        <v>1.1899999999999999</v>
      </c>
    </row>
    <row r="18253" s="489" customFormat="1">
      <c r="B18253" s="546" t="s">
        <v>31334</v>
      </c>
      <c r="C18253" s="548" t="s">
        <v>3660</v>
      </c>
      <c r="D18253" s="541" t="s">
        <v>31335</v>
      </c>
      <c r="E18253" s="549" t="s">
        <v>188</v>
      </c>
      <c r="F18253" s="547">
        <v>0.92000000000000004</v>
      </c>
    </row>
    <row r="18254" s="489" customFormat="1">
      <c r="B18254" s="546" t="s">
        <v>31336</v>
      </c>
      <c r="C18254" s="548" t="s">
        <v>3660</v>
      </c>
      <c r="D18254" s="541" t="s">
        <v>31337</v>
      </c>
      <c r="E18254" s="549" t="s">
        <v>188</v>
      </c>
      <c r="F18254" s="547">
        <v>1.8600000000000001</v>
      </c>
    </row>
    <row r="18255" s="489" customFormat="1">
      <c r="B18255" s="546" t="s">
        <v>31338</v>
      </c>
      <c r="C18255" s="548" t="s">
        <v>3660</v>
      </c>
      <c r="D18255" s="541" t="s">
        <v>31339</v>
      </c>
      <c r="E18255" s="549" t="s">
        <v>186</v>
      </c>
      <c r="F18255" s="547">
        <v>36</v>
      </c>
    </row>
    <row r="18256" s="489" customFormat="1">
      <c r="B18256" s="546" t="s">
        <v>31340</v>
      </c>
      <c r="C18256" s="548" t="s">
        <v>3660</v>
      </c>
      <c r="D18256" s="541" t="s">
        <v>31341</v>
      </c>
      <c r="E18256" s="549" t="s">
        <v>186</v>
      </c>
      <c r="F18256" s="547">
        <v>25.739999999999998</v>
      </c>
    </row>
    <row r="18257" s="489" customFormat="1">
      <c r="B18257" s="546" t="s">
        <v>31342</v>
      </c>
      <c r="C18257" s="548" t="s">
        <v>3660</v>
      </c>
      <c r="D18257" s="541" t="s">
        <v>31343</v>
      </c>
      <c r="E18257" s="549" t="s">
        <v>188</v>
      </c>
      <c r="F18257" s="547">
        <v>0.5</v>
      </c>
    </row>
    <row r="18258" s="489" customFormat="1">
      <c r="B18258" s="546" t="s">
        <v>31344</v>
      </c>
      <c r="C18258" s="548" t="s">
        <v>3660</v>
      </c>
      <c r="D18258" s="541" t="s">
        <v>31345</v>
      </c>
      <c r="E18258" s="549" t="s">
        <v>188</v>
      </c>
      <c r="F18258" s="547">
        <v>228.91999999999999</v>
      </c>
    </row>
    <row r="18259" s="489" customFormat="1">
      <c r="B18259" s="546" t="s">
        <v>31346</v>
      </c>
      <c r="C18259" s="548" t="s">
        <v>3660</v>
      </c>
      <c r="D18259" s="541" t="s">
        <v>31347</v>
      </c>
      <c r="E18259" s="549" t="s">
        <v>186</v>
      </c>
      <c r="F18259" s="547">
        <v>32.049999999999997</v>
      </c>
    </row>
    <row r="18260" s="489" customFormat="1">
      <c r="B18260" s="546" t="s">
        <v>31348</v>
      </c>
      <c r="C18260" s="548" t="s">
        <v>3660</v>
      </c>
      <c r="D18260" s="541" t="s">
        <v>31349</v>
      </c>
      <c r="E18260" s="549" t="s">
        <v>188</v>
      </c>
      <c r="F18260" s="547">
        <v>288.20999999999998</v>
      </c>
    </row>
    <row r="18261" s="489" customFormat="1">
      <c r="B18261" s="546" t="s">
        <v>31350</v>
      </c>
      <c r="C18261" s="548" t="s">
        <v>3660</v>
      </c>
      <c r="D18261" s="541" t="s">
        <v>31351</v>
      </c>
      <c r="E18261" s="549" t="s">
        <v>188</v>
      </c>
      <c r="F18261" s="547">
        <v>365.85000000000002</v>
      </c>
    </row>
    <row r="18262" s="489" customFormat="1">
      <c r="B18262" s="546" t="s">
        <v>31352</v>
      </c>
      <c r="C18262" s="548" t="s">
        <v>3660</v>
      </c>
      <c r="D18262" s="541" t="s">
        <v>31353</v>
      </c>
      <c r="E18262" s="549" t="s">
        <v>188</v>
      </c>
      <c r="F18262" s="547">
        <v>362.82999999999998</v>
      </c>
    </row>
    <row r="18263" s="489" customFormat="1">
      <c r="B18263" s="546" t="s">
        <v>31354</v>
      </c>
      <c r="C18263" s="548" t="s">
        <v>3660</v>
      </c>
      <c r="D18263" s="541" t="s">
        <v>31355</v>
      </c>
      <c r="E18263" s="549" t="s">
        <v>188</v>
      </c>
      <c r="F18263" s="547">
        <v>395</v>
      </c>
    </row>
    <row r="18264" s="489" customFormat="1">
      <c r="B18264" s="546" t="s">
        <v>31356</v>
      </c>
      <c r="C18264" s="548" t="s">
        <v>3660</v>
      </c>
      <c r="D18264" s="541" t="s">
        <v>31357</v>
      </c>
      <c r="E18264" s="549" t="s">
        <v>188</v>
      </c>
      <c r="F18264" s="547">
        <v>539</v>
      </c>
    </row>
    <row r="18265" s="489" customFormat="1">
      <c r="B18265" s="546" t="s">
        <v>31358</v>
      </c>
      <c r="C18265" s="548" t="s">
        <v>3660</v>
      </c>
      <c r="D18265" s="541" t="s">
        <v>31359</v>
      </c>
      <c r="E18265" s="549" t="s">
        <v>143</v>
      </c>
      <c r="F18265" s="547">
        <v>6.7400000000000002</v>
      </c>
    </row>
    <row r="18266" s="489" customFormat="1">
      <c r="B18266" s="546" t="s">
        <v>31360</v>
      </c>
      <c r="C18266" s="548" t="s">
        <v>3660</v>
      </c>
      <c r="D18266" s="541" t="s">
        <v>31361</v>
      </c>
      <c r="E18266" s="549" t="s">
        <v>188</v>
      </c>
      <c r="F18266" s="547">
        <v>689.89999999999998</v>
      </c>
    </row>
    <row r="18267" s="489" customFormat="1">
      <c r="B18267" s="546" t="s">
        <v>31362</v>
      </c>
      <c r="C18267" s="548" t="s">
        <v>3660</v>
      </c>
      <c r="D18267" s="541" t="s">
        <v>31363</v>
      </c>
      <c r="E18267" s="549" t="s">
        <v>143</v>
      </c>
      <c r="F18267" s="547">
        <v>7.5700000000000003</v>
      </c>
    </row>
    <row r="18268" s="489" customFormat="1">
      <c r="B18268" s="546" t="s">
        <v>31364</v>
      </c>
      <c r="C18268" s="548" t="s">
        <v>3660</v>
      </c>
      <c r="D18268" s="541" t="s">
        <v>31365</v>
      </c>
      <c r="E18268" s="549" t="s">
        <v>188</v>
      </c>
      <c r="F18268" s="547">
        <v>419.44999999999999</v>
      </c>
    </row>
    <row r="18269" s="489" customFormat="1">
      <c r="B18269" s="546" t="s">
        <v>31366</v>
      </c>
      <c r="C18269" s="548" t="s">
        <v>3660</v>
      </c>
      <c r="D18269" s="541" t="s">
        <v>31367</v>
      </c>
      <c r="E18269" s="549" t="s">
        <v>188</v>
      </c>
      <c r="F18269" s="547">
        <v>330.06</v>
      </c>
    </row>
    <row r="18270" s="489" customFormat="1">
      <c r="B18270" s="546" t="s">
        <v>31368</v>
      </c>
      <c r="C18270" s="548" t="s">
        <v>3660</v>
      </c>
      <c r="D18270" s="541" t="s">
        <v>31369</v>
      </c>
      <c r="E18270" s="549" t="s">
        <v>188</v>
      </c>
      <c r="F18270" s="547">
        <v>275.08999999999997</v>
      </c>
    </row>
    <row r="18271" s="489" customFormat="1">
      <c r="B18271" s="546" t="s">
        <v>31370</v>
      </c>
      <c r="C18271" s="548" t="s">
        <v>3660</v>
      </c>
      <c r="D18271" s="541" t="s">
        <v>31371</v>
      </c>
      <c r="E18271" s="549" t="s">
        <v>188</v>
      </c>
      <c r="F18271" s="547">
        <v>629.63999999999999</v>
      </c>
    </row>
    <row r="18272" s="489" customFormat="1">
      <c r="B18272" s="546" t="s">
        <v>31372</v>
      </c>
      <c r="C18272" s="548" t="s">
        <v>3660</v>
      </c>
      <c r="D18272" s="541" t="s">
        <v>31373</v>
      </c>
      <c r="E18272" s="549" t="s">
        <v>143</v>
      </c>
      <c r="F18272" s="547">
        <v>55.850000000000001</v>
      </c>
    </row>
    <row r="18273" s="489" customFormat="1">
      <c r="B18273" s="546" t="s">
        <v>31374</v>
      </c>
      <c r="C18273" s="548" t="s">
        <v>3660</v>
      </c>
      <c r="D18273" s="541" t="s">
        <v>31375</v>
      </c>
      <c r="E18273" s="549" t="s">
        <v>188</v>
      </c>
      <c r="F18273" s="547">
        <v>0.75</v>
      </c>
    </row>
    <row r="18274" s="489" customFormat="1">
      <c r="B18274" s="546" t="s">
        <v>31376</v>
      </c>
      <c r="C18274" s="548" t="s">
        <v>3660</v>
      </c>
      <c r="D18274" s="541" t="s">
        <v>31377</v>
      </c>
      <c r="E18274" s="549" t="s">
        <v>188</v>
      </c>
      <c r="F18274" s="547">
        <v>1.6399999999999999</v>
      </c>
    </row>
    <row r="18275" s="489" customFormat="1">
      <c r="B18275" s="546" t="s">
        <v>31378</v>
      </c>
      <c r="C18275" s="548" t="s">
        <v>3660</v>
      </c>
      <c r="D18275" s="541" t="s">
        <v>31379</v>
      </c>
      <c r="E18275" s="549" t="s">
        <v>188</v>
      </c>
      <c r="F18275" s="547">
        <v>1.0900000000000001</v>
      </c>
    </row>
    <row r="18276" s="489" customFormat="1">
      <c r="B18276" s="546" t="s">
        <v>31380</v>
      </c>
      <c r="C18276" s="548" t="s">
        <v>3660</v>
      </c>
      <c r="D18276" s="541" t="s">
        <v>31381</v>
      </c>
      <c r="E18276" s="549" t="s">
        <v>188</v>
      </c>
      <c r="F18276" s="547">
        <v>2.9300000000000002</v>
      </c>
    </row>
    <row r="18277" s="489" customFormat="1">
      <c r="B18277" s="546" t="s">
        <v>31382</v>
      </c>
      <c r="C18277" s="548" t="s">
        <v>3660</v>
      </c>
      <c r="D18277" s="541" t="s">
        <v>31383</v>
      </c>
      <c r="E18277" s="549" t="s">
        <v>188</v>
      </c>
      <c r="F18277" s="547">
        <v>3.4100000000000001</v>
      </c>
    </row>
    <row r="18278" s="489" customFormat="1">
      <c r="B18278" s="546" t="s">
        <v>31384</v>
      </c>
      <c r="C18278" s="548" t="s">
        <v>3660</v>
      </c>
      <c r="D18278" s="541" t="s">
        <v>31385</v>
      </c>
      <c r="E18278" s="549" t="s">
        <v>188</v>
      </c>
      <c r="F18278" s="547">
        <v>4.3399999999999999</v>
      </c>
    </row>
    <row r="18279" s="489" customFormat="1">
      <c r="B18279" s="546" t="s">
        <v>31386</v>
      </c>
      <c r="C18279" s="548" t="s">
        <v>3660</v>
      </c>
      <c r="D18279" s="541" t="s">
        <v>31387</v>
      </c>
      <c r="E18279" s="549" t="s">
        <v>188</v>
      </c>
      <c r="F18279" s="547">
        <v>2.77</v>
      </c>
    </row>
    <row r="18280" s="489" customFormat="1">
      <c r="B18280" s="546" t="s">
        <v>31388</v>
      </c>
      <c r="C18280" s="548" t="s">
        <v>3660</v>
      </c>
      <c r="D18280" s="541" t="s">
        <v>31389</v>
      </c>
      <c r="E18280" s="549" t="s">
        <v>188</v>
      </c>
      <c r="F18280" s="547">
        <v>3.25</v>
      </c>
    </row>
    <row r="18281" s="489" customFormat="1">
      <c r="B18281" s="546" t="s">
        <v>31390</v>
      </c>
      <c r="C18281" s="548" t="s">
        <v>3660</v>
      </c>
      <c r="D18281" s="541" t="s">
        <v>31391</v>
      </c>
      <c r="E18281" s="549" t="s">
        <v>188</v>
      </c>
      <c r="F18281" s="547">
        <v>4.0599999999999996</v>
      </c>
    </row>
    <row r="18282" s="489" customFormat="1">
      <c r="B18282" s="546" t="s">
        <v>31392</v>
      </c>
      <c r="C18282" s="548" t="s">
        <v>3660</v>
      </c>
      <c r="D18282" s="541" t="s">
        <v>31393</v>
      </c>
      <c r="E18282" s="549" t="s">
        <v>12625</v>
      </c>
      <c r="F18282" s="547">
        <v>700</v>
      </c>
    </row>
    <row r="18283" s="489" customFormat="1">
      <c r="B18283" s="546" t="s">
        <v>31394</v>
      </c>
      <c r="C18283" s="548" t="s">
        <v>3660</v>
      </c>
      <c r="D18283" s="541" t="s">
        <v>31395</v>
      </c>
      <c r="E18283" s="549" t="s">
        <v>12625</v>
      </c>
      <c r="F18283" s="547">
        <v>250</v>
      </c>
    </row>
    <row r="18284" s="489" customFormat="1">
      <c r="B18284" s="546" t="s">
        <v>31396</v>
      </c>
      <c r="C18284" s="548" t="s">
        <v>3660</v>
      </c>
      <c r="D18284" s="541" t="s">
        <v>31397</v>
      </c>
      <c r="E18284" s="549" t="s">
        <v>12625</v>
      </c>
      <c r="F18284" s="547">
        <v>160</v>
      </c>
    </row>
    <row r="18285" s="489" customFormat="1">
      <c r="B18285" s="546" t="s">
        <v>31398</v>
      </c>
      <c r="C18285" s="548" t="s">
        <v>3660</v>
      </c>
      <c r="D18285" s="541" t="s">
        <v>31399</v>
      </c>
      <c r="E18285" s="549" t="s">
        <v>12625</v>
      </c>
      <c r="F18285" s="547">
        <v>230</v>
      </c>
    </row>
    <row r="18286" s="489" customFormat="1">
      <c r="B18286" s="546" t="s">
        <v>31400</v>
      </c>
      <c r="C18286" s="548" t="s">
        <v>3660</v>
      </c>
      <c r="D18286" s="541" t="s">
        <v>31401</v>
      </c>
      <c r="E18286" s="549" t="s">
        <v>143</v>
      </c>
      <c r="F18286" s="547">
        <v>125</v>
      </c>
    </row>
    <row r="18287" s="489" customFormat="1">
      <c r="B18287" s="546" t="s">
        <v>31402</v>
      </c>
      <c r="C18287" s="548" t="s">
        <v>3660</v>
      </c>
      <c r="D18287" s="541" t="s">
        <v>31403</v>
      </c>
      <c r="E18287" s="549" t="s">
        <v>143</v>
      </c>
      <c r="F18287" s="547">
        <v>152</v>
      </c>
    </row>
    <row r="18288" s="489" customFormat="1">
      <c r="B18288" s="546" t="s">
        <v>31404</v>
      </c>
      <c r="C18288" s="548" t="s">
        <v>3660</v>
      </c>
      <c r="D18288" s="541" t="s">
        <v>31405</v>
      </c>
      <c r="E18288" s="549" t="s">
        <v>143</v>
      </c>
      <c r="F18288" s="547">
        <v>204</v>
      </c>
    </row>
    <row r="18289" s="489" customFormat="1">
      <c r="B18289" s="546" t="s">
        <v>31406</v>
      </c>
      <c r="C18289" s="548" t="s">
        <v>3660</v>
      </c>
      <c r="D18289" s="541" t="s">
        <v>31407</v>
      </c>
      <c r="E18289" s="549" t="s">
        <v>143</v>
      </c>
      <c r="F18289" s="547">
        <v>330</v>
      </c>
    </row>
    <row r="18290" s="489" customFormat="1">
      <c r="B18290" s="546" t="s">
        <v>31408</v>
      </c>
      <c r="C18290" s="548" t="s">
        <v>3660</v>
      </c>
      <c r="D18290" s="541" t="s">
        <v>31409</v>
      </c>
      <c r="E18290" s="549" t="s">
        <v>143</v>
      </c>
      <c r="F18290" s="547">
        <v>448</v>
      </c>
    </row>
    <row r="18291" s="489" customFormat="1">
      <c r="B18291" s="546" t="s">
        <v>31410</v>
      </c>
      <c r="C18291" s="548" t="s">
        <v>3660</v>
      </c>
      <c r="D18291" s="541" t="s">
        <v>31411</v>
      </c>
      <c r="E18291" s="549" t="s">
        <v>143</v>
      </c>
      <c r="F18291" s="547">
        <v>630</v>
      </c>
    </row>
    <row r="18292" s="489" customFormat="1">
      <c r="B18292" s="546" t="s">
        <v>31412</v>
      </c>
      <c r="C18292" s="548" t="s">
        <v>3660</v>
      </c>
      <c r="D18292" s="541" t="s">
        <v>31413</v>
      </c>
      <c r="E18292" s="549" t="s">
        <v>143</v>
      </c>
      <c r="F18292" s="547">
        <v>980</v>
      </c>
    </row>
    <row r="18293" s="489" customFormat="1">
      <c r="B18293" s="546" t="s">
        <v>31414</v>
      </c>
      <c r="C18293" s="548" t="s">
        <v>3660</v>
      </c>
      <c r="D18293" s="541" t="s">
        <v>31415</v>
      </c>
      <c r="E18293" s="549" t="s">
        <v>143</v>
      </c>
      <c r="F18293" s="547">
        <v>138</v>
      </c>
    </row>
    <row r="18294" s="489" customFormat="1">
      <c r="B18294" s="546" t="s">
        <v>31416</v>
      </c>
      <c r="C18294" s="548" t="s">
        <v>3660</v>
      </c>
      <c r="D18294" s="541" t="s">
        <v>31417</v>
      </c>
      <c r="E18294" s="549" t="s">
        <v>143</v>
      </c>
      <c r="F18294" s="547">
        <v>170</v>
      </c>
    </row>
    <row r="18295" s="489" customFormat="1">
      <c r="B18295" s="546" t="s">
        <v>31418</v>
      </c>
      <c r="C18295" s="548" t="s">
        <v>3660</v>
      </c>
      <c r="D18295" s="541" t="s">
        <v>31419</v>
      </c>
      <c r="E18295" s="549" t="s">
        <v>143</v>
      </c>
      <c r="F18295" s="547">
        <v>220</v>
      </c>
    </row>
    <row r="18296" s="489" customFormat="1">
      <c r="B18296" s="546" t="s">
        <v>31420</v>
      </c>
      <c r="C18296" s="548" t="s">
        <v>3660</v>
      </c>
      <c r="D18296" s="541" t="s">
        <v>31421</v>
      </c>
      <c r="E18296" s="549" t="s">
        <v>143</v>
      </c>
      <c r="F18296" s="547">
        <v>352</v>
      </c>
    </row>
    <row r="18297" s="489" customFormat="1">
      <c r="B18297" s="546" t="s">
        <v>31422</v>
      </c>
      <c r="C18297" s="548" t="s">
        <v>3660</v>
      </c>
      <c r="D18297" s="541" t="s">
        <v>31423</v>
      </c>
      <c r="E18297" s="549" t="s">
        <v>143</v>
      </c>
      <c r="F18297" s="547">
        <v>463</v>
      </c>
    </row>
    <row r="18298" s="489" customFormat="1">
      <c r="B18298" s="546" t="s">
        <v>31424</v>
      </c>
      <c r="C18298" s="548" t="s">
        <v>3660</v>
      </c>
      <c r="D18298" s="541" t="s">
        <v>31425</v>
      </c>
      <c r="E18298" s="549" t="s">
        <v>143</v>
      </c>
      <c r="F18298" s="547">
        <v>655</v>
      </c>
    </row>
    <row r="18299" s="489" customFormat="1">
      <c r="B18299" s="546" t="s">
        <v>31426</v>
      </c>
      <c r="C18299" s="548" t="s">
        <v>3660</v>
      </c>
      <c r="D18299" s="541" t="s">
        <v>31427</v>
      </c>
      <c r="E18299" s="549" t="s">
        <v>143</v>
      </c>
      <c r="F18299" s="547">
        <v>1010</v>
      </c>
    </row>
    <row r="18300" s="489" customFormat="1">
      <c r="B18300" s="546" t="s">
        <v>31428</v>
      </c>
      <c r="C18300" s="548" t="s">
        <v>3660</v>
      </c>
      <c r="D18300" s="541" t="s">
        <v>31429</v>
      </c>
      <c r="E18300" s="549" t="s">
        <v>143</v>
      </c>
      <c r="F18300" s="547">
        <v>260</v>
      </c>
    </row>
    <row r="18301" s="489" customFormat="1">
      <c r="B18301" s="546" t="s">
        <v>31430</v>
      </c>
      <c r="C18301" s="548" t="s">
        <v>3660</v>
      </c>
      <c r="D18301" s="541" t="s">
        <v>31431</v>
      </c>
      <c r="E18301" s="549" t="s">
        <v>143</v>
      </c>
      <c r="F18301" s="547">
        <v>420</v>
      </c>
    </row>
    <row r="18302" s="489" customFormat="1">
      <c r="B18302" s="546" t="s">
        <v>31432</v>
      </c>
      <c r="C18302" s="548" t="s">
        <v>3660</v>
      </c>
      <c r="D18302" s="541" t="s">
        <v>31433</v>
      </c>
      <c r="E18302" s="549" t="s">
        <v>143</v>
      </c>
      <c r="F18302" s="547">
        <v>553</v>
      </c>
    </row>
    <row r="18303" s="489" customFormat="1">
      <c r="B18303" s="546" t="s">
        <v>31434</v>
      </c>
      <c r="C18303" s="548" t="s">
        <v>3660</v>
      </c>
      <c r="D18303" s="541" t="s">
        <v>31435</v>
      </c>
      <c r="E18303" s="549" t="s">
        <v>143</v>
      </c>
      <c r="F18303" s="547">
        <v>1000.59</v>
      </c>
    </row>
    <row r="18304" s="489" customFormat="1">
      <c r="B18304" s="546" t="s">
        <v>31436</v>
      </c>
      <c r="C18304" s="548" t="s">
        <v>3660</v>
      </c>
      <c r="D18304" s="541" t="s">
        <v>31437</v>
      </c>
      <c r="E18304" s="549" t="s">
        <v>143</v>
      </c>
      <c r="F18304" s="547">
        <v>1432</v>
      </c>
    </row>
    <row r="18305" s="489" customFormat="1">
      <c r="B18305" s="546" t="s">
        <v>31438</v>
      </c>
      <c r="C18305" s="548" t="s">
        <v>3660</v>
      </c>
      <c r="D18305" s="541" t="s">
        <v>31439</v>
      </c>
      <c r="E18305" s="549" t="s">
        <v>143</v>
      </c>
      <c r="F18305" s="547">
        <v>129</v>
      </c>
    </row>
    <row r="18306" s="489" customFormat="1">
      <c r="B18306" s="546" t="s">
        <v>31440</v>
      </c>
      <c r="C18306" s="548" t="s">
        <v>3660</v>
      </c>
      <c r="D18306" s="541" t="s">
        <v>31441</v>
      </c>
      <c r="E18306" s="549" t="s">
        <v>143</v>
      </c>
      <c r="F18306" s="547">
        <v>260</v>
      </c>
    </row>
    <row r="18307" s="489" customFormat="1">
      <c r="B18307" s="546" t="s">
        <v>31442</v>
      </c>
      <c r="C18307" s="548" t="s">
        <v>3660</v>
      </c>
      <c r="D18307" s="541" t="s">
        <v>31443</v>
      </c>
      <c r="E18307" s="549" t="s">
        <v>143</v>
      </c>
      <c r="F18307" s="547">
        <v>234</v>
      </c>
    </row>
    <row r="18308" s="489" customFormat="1">
      <c r="B18308" s="546" t="s">
        <v>31444</v>
      </c>
      <c r="C18308" s="548" t="s">
        <v>3660</v>
      </c>
      <c r="D18308" s="541" t="s">
        <v>31445</v>
      </c>
      <c r="E18308" s="549" t="s">
        <v>143</v>
      </c>
      <c r="F18308" s="547">
        <v>379</v>
      </c>
    </row>
    <row r="18309" s="489" customFormat="1">
      <c r="B18309" s="546" t="s">
        <v>31446</v>
      </c>
      <c r="C18309" s="548" t="s">
        <v>3660</v>
      </c>
      <c r="D18309" s="541" t="s">
        <v>31447</v>
      </c>
      <c r="E18309" s="549" t="s">
        <v>143</v>
      </c>
      <c r="F18309" s="547">
        <v>554</v>
      </c>
    </row>
    <row r="18310" s="489" customFormat="1">
      <c r="B18310" s="546" t="s">
        <v>31448</v>
      </c>
      <c r="C18310" s="548" t="s">
        <v>3660</v>
      </c>
      <c r="D18310" s="541" t="s">
        <v>31449</v>
      </c>
      <c r="E18310" s="549" t="s">
        <v>143</v>
      </c>
      <c r="F18310" s="547">
        <v>1625</v>
      </c>
    </row>
    <row r="18311" s="489" customFormat="1">
      <c r="B18311" s="546" t="s">
        <v>31450</v>
      </c>
      <c r="C18311" s="548" t="s">
        <v>3660</v>
      </c>
      <c r="D18311" s="541" t="s">
        <v>31451</v>
      </c>
      <c r="E18311" s="549" t="s">
        <v>143</v>
      </c>
      <c r="F18311" s="547">
        <v>347</v>
      </c>
    </row>
    <row r="18312" s="489" customFormat="1">
      <c r="B18312" s="546" t="s">
        <v>31452</v>
      </c>
      <c r="C18312" s="548" t="s">
        <v>3660</v>
      </c>
      <c r="D18312" s="541" t="s">
        <v>31453</v>
      </c>
      <c r="E18312" s="549" t="s">
        <v>143</v>
      </c>
      <c r="F18312" s="547">
        <v>37.490000000000002</v>
      </c>
    </row>
    <row r="18313" s="489" customFormat="1">
      <c r="B18313" s="546" t="s">
        <v>31454</v>
      </c>
      <c r="C18313" s="548" t="s">
        <v>3660</v>
      </c>
      <c r="D18313" s="541" t="s">
        <v>31455</v>
      </c>
      <c r="E18313" s="549" t="s">
        <v>143</v>
      </c>
      <c r="F18313" s="547">
        <v>40</v>
      </c>
    </row>
    <row r="18314" s="489" customFormat="1">
      <c r="B18314" s="546" t="s">
        <v>31456</v>
      </c>
      <c r="C18314" s="548" t="s">
        <v>3660</v>
      </c>
      <c r="D18314" s="541" t="s">
        <v>31457</v>
      </c>
      <c r="E18314" s="549" t="s">
        <v>143</v>
      </c>
      <c r="F18314" s="547">
        <v>52</v>
      </c>
    </row>
    <row r="18315" s="489" customFormat="1">
      <c r="B18315" s="546" t="s">
        <v>31458</v>
      </c>
      <c r="C18315" s="548" t="s">
        <v>3660</v>
      </c>
      <c r="D18315" s="541" t="s">
        <v>31459</v>
      </c>
      <c r="E18315" s="549" t="s">
        <v>143</v>
      </c>
      <c r="F18315" s="547">
        <v>77</v>
      </c>
    </row>
    <row r="18316" s="489" customFormat="1">
      <c r="B18316" s="546" t="s">
        <v>31460</v>
      </c>
      <c r="C18316" s="548" t="s">
        <v>3660</v>
      </c>
      <c r="D18316" s="541" t="s">
        <v>31461</v>
      </c>
      <c r="E18316" s="549" t="s">
        <v>143</v>
      </c>
      <c r="F18316" s="547">
        <v>97</v>
      </c>
    </row>
    <row r="18317" s="489" customFormat="1">
      <c r="B18317" s="546" t="s">
        <v>31462</v>
      </c>
      <c r="C18317" s="548" t="s">
        <v>3660</v>
      </c>
      <c r="D18317" s="541" t="s">
        <v>31463</v>
      </c>
      <c r="E18317" s="549" t="s">
        <v>188</v>
      </c>
      <c r="F18317" s="547">
        <v>415.5</v>
      </c>
    </row>
    <row r="18318" s="489" customFormat="1">
      <c r="B18318" s="546" t="s">
        <v>31464</v>
      </c>
      <c r="C18318" s="548" t="s">
        <v>3660</v>
      </c>
      <c r="D18318" s="541" t="s">
        <v>31465</v>
      </c>
      <c r="E18318" s="549" t="s">
        <v>188</v>
      </c>
      <c r="F18318" s="547">
        <v>158</v>
      </c>
    </row>
    <row r="18319" s="489" customFormat="1">
      <c r="B18319" s="546" t="s">
        <v>31466</v>
      </c>
      <c r="C18319" s="548" t="s">
        <v>3660</v>
      </c>
      <c r="D18319" s="541" t="s">
        <v>31467</v>
      </c>
      <c r="E18319" s="549" t="s">
        <v>188</v>
      </c>
      <c r="F18319" s="547">
        <v>72</v>
      </c>
    </row>
    <row r="18320" s="489" customFormat="1">
      <c r="B18320" s="546" t="s">
        <v>31468</v>
      </c>
      <c r="C18320" s="548" t="s">
        <v>3660</v>
      </c>
      <c r="D18320" s="541" t="s">
        <v>31469</v>
      </c>
      <c r="E18320" s="549" t="s">
        <v>188</v>
      </c>
      <c r="F18320" s="547">
        <v>540</v>
      </c>
    </row>
    <row r="18321" s="489" customFormat="1">
      <c r="B18321" s="546" t="s">
        <v>31470</v>
      </c>
      <c r="C18321" s="548" t="s">
        <v>3660</v>
      </c>
      <c r="D18321" s="541" t="s">
        <v>31471</v>
      </c>
      <c r="E18321" s="549" t="s">
        <v>188</v>
      </c>
      <c r="F18321" s="547">
        <v>398</v>
      </c>
    </row>
    <row r="18322" s="489" customFormat="1">
      <c r="B18322" s="546" t="s">
        <v>31472</v>
      </c>
      <c r="C18322" s="548" t="s">
        <v>3660</v>
      </c>
      <c r="D18322" s="541" t="s">
        <v>31473</v>
      </c>
      <c r="E18322" s="549" t="s">
        <v>143</v>
      </c>
      <c r="F18322" s="547">
        <v>350</v>
      </c>
    </row>
    <row r="18323" s="489" customFormat="1">
      <c r="B18323" s="546" t="s">
        <v>31474</v>
      </c>
      <c r="C18323" s="548" t="s">
        <v>3660</v>
      </c>
      <c r="D18323" s="541" t="s">
        <v>31475</v>
      </c>
      <c r="E18323" s="549" t="s">
        <v>188</v>
      </c>
      <c r="F18323" s="547">
        <v>620</v>
      </c>
    </row>
    <row r="18324" s="489" customFormat="1">
      <c r="B18324" s="546" t="s">
        <v>31476</v>
      </c>
      <c r="C18324" s="548" t="s">
        <v>3660</v>
      </c>
      <c r="D18324" s="541" t="s">
        <v>31477</v>
      </c>
      <c r="E18324" s="549" t="s">
        <v>143</v>
      </c>
      <c r="F18324" s="547">
        <v>180</v>
      </c>
    </row>
    <row r="18325" s="489" customFormat="1">
      <c r="B18325" s="546" t="s">
        <v>31478</v>
      </c>
      <c r="C18325" s="548" t="s">
        <v>3660</v>
      </c>
      <c r="D18325" s="541" t="s">
        <v>314</v>
      </c>
      <c r="E18325" s="549" t="s">
        <v>188</v>
      </c>
      <c r="F18325" s="547">
        <v>91</v>
      </c>
    </row>
    <row r="18326" s="489" customFormat="1">
      <c r="B18326" s="546" t="s">
        <v>31479</v>
      </c>
      <c r="C18326" s="548" t="s">
        <v>3660</v>
      </c>
      <c r="D18326" s="541" t="s">
        <v>31480</v>
      </c>
      <c r="E18326" s="549" t="s">
        <v>188</v>
      </c>
      <c r="F18326" s="547">
        <v>147</v>
      </c>
    </row>
    <row r="18327" s="489" customFormat="1">
      <c r="B18327" s="546" t="s">
        <v>31481</v>
      </c>
      <c r="C18327" s="548" t="s">
        <v>3660</v>
      </c>
      <c r="D18327" s="541" t="s">
        <v>31482</v>
      </c>
      <c r="E18327" s="549" t="s">
        <v>188</v>
      </c>
      <c r="F18327" s="547">
        <v>53.799999999999997</v>
      </c>
    </row>
    <row r="18328" s="489" customFormat="1">
      <c r="B18328" s="546" t="s">
        <v>31483</v>
      </c>
      <c r="C18328" s="548" t="s">
        <v>3660</v>
      </c>
      <c r="D18328" s="541" t="s">
        <v>31484</v>
      </c>
      <c r="E18328" s="549" t="s">
        <v>188</v>
      </c>
      <c r="F18328" s="547">
        <v>170.83000000000001</v>
      </c>
    </row>
    <row r="18329" s="489" customFormat="1">
      <c r="B18329" s="546" t="s">
        <v>31485</v>
      </c>
      <c r="C18329" s="548" t="s">
        <v>3660</v>
      </c>
      <c r="D18329" s="541" t="s">
        <v>31486</v>
      </c>
      <c r="E18329" s="549" t="s">
        <v>188</v>
      </c>
      <c r="F18329" s="547">
        <v>71.599999999999994</v>
      </c>
    </row>
    <row r="18330" s="489" customFormat="1">
      <c r="B18330" s="546" t="s">
        <v>31487</v>
      </c>
      <c r="C18330" s="548" t="s">
        <v>3660</v>
      </c>
      <c r="D18330" s="541" t="s">
        <v>31488</v>
      </c>
      <c r="E18330" s="549" t="s">
        <v>188</v>
      </c>
      <c r="F18330" s="547">
        <v>151.58000000000001</v>
      </c>
    </row>
    <row r="18331" s="489" customFormat="1">
      <c r="B18331" s="546" t="s">
        <v>31489</v>
      </c>
      <c r="C18331" s="548" t="s">
        <v>3660</v>
      </c>
      <c r="D18331" s="541" t="s">
        <v>31490</v>
      </c>
      <c r="E18331" s="549" t="s">
        <v>188</v>
      </c>
      <c r="F18331" s="547">
        <v>85.659999999999997</v>
      </c>
    </row>
    <row r="18332" s="489" customFormat="1">
      <c r="B18332" s="546" t="s">
        <v>31491</v>
      </c>
      <c r="C18332" s="548" t="s">
        <v>3660</v>
      </c>
      <c r="D18332" s="541" t="s">
        <v>31492</v>
      </c>
      <c r="E18332" s="549" t="s">
        <v>188</v>
      </c>
      <c r="F18332" s="547">
        <v>540</v>
      </c>
    </row>
    <row r="18333" s="489" customFormat="1">
      <c r="B18333" s="546" t="s">
        <v>31493</v>
      </c>
      <c r="C18333" s="548" t="s">
        <v>3660</v>
      </c>
      <c r="D18333" s="541" t="s">
        <v>31494</v>
      </c>
      <c r="E18333" s="549" t="s">
        <v>143</v>
      </c>
      <c r="F18333" s="547">
        <v>1.9299999999999999</v>
      </c>
    </row>
    <row r="18334" s="489" customFormat="1">
      <c r="B18334" s="546" t="s">
        <v>31495</v>
      </c>
      <c r="C18334" s="548" t="s">
        <v>3660</v>
      </c>
      <c r="D18334" s="541" t="s">
        <v>31496</v>
      </c>
      <c r="E18334" s="549" t="s">
        <v>12625</v>
      </c>
      <c r="F18334" s="547">
        <v>220</v>
      </c>
    </row>
    <row r="18335" s="489" customFormat="1">
      <c r="B18335" s="546" t="s">
        <v>31497</v>
      </c>
      <c r="C18335" s="548" t="s">
        <v>3660</v>
      </c>
      <c r="D18335" s="541" t="s">
        <v>31498</v>
      </c>
      <c r="E18335" s="549" t="s">
        <v>12625</v>
      </c>
      <c r="F18335" s="547">
        <v>280</v>
      </c>
    </row>
    <row r="18336" s="489" customFormat="1">
      <c r="B18336" s="546" t="s">
        <v>31499</v>
      </c>
      <c r="C18336" s="548" t="s">
        <v>3660</v>
      </c>
      <c r="D18336" s="541" t="s">
        <v>31500</v>
      </c>
      <c r="E18336" s="549" t="s">
        <v>12625</v>
      </c>
      <c r="F18336" s="547">
        <v>300</v>
      </c>
    </row>
    <row r="18337" s="489" customFormat="1">
      <c r="B18337" s="546" t="s">
        <v>31501</v>
      </c>
      <c r="C18337" s="548" t="s">
        <v>3660</v>
      </c>
      <c r="D18337" s="541" t="s">
        <v>31502</v>
      </c>
      <c r="E18337" s="549" t="s">
        <v>12625</v>
      </c>
      <c r="F18337" s="547">
        <v>205</v>
      </c>
    </row>
    <row r="18338" s="489" customFormat="1">
      <c r="B18338" s="546" t="s">
        <v>31503</v>
      </c>
      <c r="C18338" s="548" t="s">
        <v>3660</v>
      </c>
      <c r="D18338" s="541" t="s">
        <v>31504</v>
      </c>
      <c r="E18338" s="549" t="s">
        <v>12625</v>
      </c>
      <c r="F18338" s="547">
        <v>490</v>
      </c>
    </row>
    <row r="18339" s="489" customFormat="1">
      <c r="B18339" s="546" t="s">
        <v>31505</v>
      </c>
      <c r="C18339" s="548" t="s">
        <v>3660</v>
      </c>
      <c r="D18339" s="541" t="s">
        <v>31506</v>
      </c>
      <c r="E18339" s="549" t="s">
        <v>12625</v>
      </c>
      <c r="F18339" s="547">
        <v>1063.9000000000001</v>
      </c>
    </row>
    <row r="18340" s="489" customFormat="1">
      <c r="B18340" s="546" t="s">
        <v>31507</v>
      </c>
      <c r="C18340" s="548" t="s">
        <v>3660</v>
      </c>
      <c r="D18340" s="541" t="s">
        <v>31508</v>
      </c>
      <c r="E18340" s="549" t="s">
        <v>12625</v>
      </c>
      <c r="F18340" s="547">
        <v>1192.24</v>
      </c>
    </row>
    <row r="18341" s="489" customFormat="1">
      <c r="B18341" s="546" t="s">
        <v>31509</v>
      </c>
      <c r="C18341" s="548" t="s">
        <v>3660</v>
      </c>
      <c r="D18341" s="541" t="s">
        <v>31510</v>
      </c>
      <c r="E18341" s="549" t="s">
        <v>12625</v>
      </c>
      <c r="F18341" s="547">
        <v>437</v>
      </c>
    </row>
    <row r="18342" s="489" customFormat="1">
      <c r="B18342" s="546" t="s">
        <v>31511</v>
      </c>
      <c r="C18342" s="548" t="s">
        <v>3660</v>
      </c>
      <c r="D18342" s="541" t="s">
        <v>31512</v>
      </c>
      <c r="E18342" s="549" t="s">
        <v>12625</v>
      </c>
      <c r="F18342" s="547">
        <v>780</v>
      </c>
    </row>
    <row r="18343" s="489" customFormat="1">
      <c r="B18343" s="546" t="s">
        <v>31513</v>
      </c>
      <c r="C18343" s="548" t="s">
        <v>3660</v>
      </c>
      <c r="D18343" s="541" t="s">
        <v>31514</v>
      </c>
      <c r="E18343" s="549" t="s">
        <v>12625</v>
      </c>
      <c r="F18343" s="547">
        <v>320</v>
      </c>
    </row>
    <row r="18344" s="489" customFormat="1">
      <c r="B18344" s="546" t="s">
        <v>31515</v>
      </c>
      <c r="C18344" s="548" t="s">
        <v>3660</v>
      </c>
      <c r="D18344" s="541" t="s">
        <v>31516</v>
      </c>
      <c r="E18344" s="549" t="s">
        <v>12625</v>
      </c>
      <c r="F18344" s="547">
        <v>360</v>
      </c>
    </row>
    <row r="18345" s="489" customFormat="1">
      <c r="B18345" s="546" t="s">
        <v>31517</v>
      </c>
      <c r="C18345" s="548" t="s">
        <v>3660</v>
      </c>
      <c r="D18345" s="541" t="s">
        <v>31518</v>
      </c>
      <c r="E18345" s="549" t="s">
        <v>12625</v>
      </c>
      <c r="F18345" s="547">
        <v>430</v>
      </c>
    </row>
    <row r="18346" s="489" customFormat="1">
      <c r="B18346" s="546" t="s">
        <v>31519</v>
      </c>
      <c r="C18346" s="548" t="s">
        <v>3660</v>
      </c>
      <c r="D18346" s="541" t="s">
        <v>31520</v>
      </c>
      <c r="E18346" s="549" t="s">
        <v>12625</v>
      </c>
      <c r="F18346" s="547">
        <v>299.56</v>
      </c>
    </row>
    <row r="18347" s="489" customFormat="1">
      <c r="B18347" s="546" t="s">
        <v>31521</v>
      </c>
      <c r="C18347" s="548" t="s">
        <v>3660</v>
      </c>
      <c r="D18347" s="541" t="s">
        <v>31522</v>
      </c>
      <c r="E18347" s="549" t="s">
        <v>143</v>
      </c>
      <c r="F18347" s="547">
        <v>26.899999999999999</v>
      </c>
    </row>
    <row r="18348" s="489" customFormat="1">
      <c r="B18348" s="546" t="s">
        <v>31523</v>
      </c>
      <c r="C18348" s="548" t="s">
        <v>3660</v>
      </c>
      <c r="D18348" s="541" t="s">
        <v>31524</v>
      </c>
      <c r="E18348" s="549" t="s">
        <v>188</v>
      </c>
      <c r="F18348" s="547">
        <v>36.549999999999997</v>
      </c>
    </row>
    <row r="18349" s="489" customFormat="1">
      <c r="B18349" s="546" t="s">
        <v>31525</v>
      </c>
      <c r="C18349" s="548" t="s">
        <v>3660</v>
      </c>
      <c r="D18349" s="541" t="s">
        <v>31526</v>
      </c>
      <c r="E18349" s="549" t="s">
        <v>143</v>
      </c>
      <c r="F18349" s="547">
        <v>2.98</v>
      </c>
    </row>
    <row r="18350" s="489" customFormat="1">
      <c r="B18350" s="546" t="s">
        <v>31527</v>
      </c>
      <c r="C18350" s="548" t="s">
        <v>3660</v>
      </c>
      <c r="D18350" s="541" t="s">
        <v>31528</v>
      </c>
      <c r="E18350" s="549" t="s">
        <v>12625</v>
      </c>
      <c r="F18350" s="547">
        <v>215.88</v>
      </c>
    </row>
    <row r="18351" s="489" customFormat="1">
      <c r="B18351" s="546" t="s">
        <v>31529</v>
      </c>
      <c r="C18351" s="548" t="s">
        <v>3660</v>
      </c>
      <c r="D18351" s="541" t="s">
        <v>31530</v>
      </c>
      <c r="E18351" s="549" t="s">
        <v>12625</v>
      </c>
      <c r="F18351" s="547">
        <v>25.989999999999998</v>
      </c>
    </row>
    <row r="18352" s="489" customFormat="1">
      <c r="B18352" s="546" t="s">
        <v>31531</v>
      </c>
      <c r="C18352" s="548" t="s">
        <v>3660</v>
      </c>
      <c r="D18352" s="541" t="s">
        <v>31532</v>
      </c>
      <c r="E18352" s="549" t="s">
        <v>12625</v>
      </c>
      <c r="F18352" s="547">
        <v>108.01000000000001</v>
      </c>
    </row>
    <row r="18353" s="489" customFormat="1">
      <c r="B18353" s="546" t="s">
        <v>31533</v>
      </c>
      <c r="C18353" s="548" t="s">
        <v>3660</v>
      </c>
      <c r="D18353" s="541" t="s">
        <v>31534</v>
      </c>
      <c r="E18353" s="549" t="s">
        <v>12625</v>
      </c>
      <c r="F18353" s="547">
        <v>31.949999999999999</v>
      </c>
    </row>
    <row r="18354" s="489" customFormat="1">
      <c r="B18354" s="546" t="s">
        <v>31535</v>
      </c>
      <c r="C18354" s="548" t="s">
        <v>3660</v>
      </c>
      <c r="D18354" s="541" t="s">
        <v>31536</v>
      </c>
      <c r="E18354" s="549" t="s">
        <v>12625</v>
      </c>
      <c r="F18354" s="547">
        <v>37.899999999999999</v>
      </c>
    </row>
    <row r="18355" s="489" customFormat="1">
      <c r="B18355" s="546" t="s">
        <v>31537</v>
      </c>
      <c r="C18355" s="548" t="s">
        <v>3660</v>
      </c>
      <c r="D18355" s="541" t="s">
        <v>31538</v>
      </c>
      <c r="E18355" s="549" t="s">
        <v>12625</v>
      </c>
      <c r="F18355" s="547">
        <v>28.109999999999999</v>
      </c>
    </row>
    <row r="18356" s="489" customFormat="1">
      <c r="B18356" s="546" t="s">
        <v>31539</v>
      </c>
      <c r="C18356" s="548" t="s">
        <v>3660</v>
      </c>
      <c r="D18356" s="541" t="s">
        <v>31540</v>
      </c>
      <c r="E18356" s="549" t="s">
        <v>12625</v>
      </c>
      <c r="F18356" s="547">
        <v>58.899999999999999</v>
      </c>
    </row>
    <row r="18357" s="489" customFormat="1">
      <c r="B18357" s="546" t="s">
        <v>31541</v>
      </c>
      <c r="C18357" s="548" t="s">
        <v>3660</v>
      </c>
      <c r="D18357" s="541" t="s">
        <v>31542</v>
      </c>
      <c r="E18357" s="549" t="s">
        <v>12625</v>
      </c>
      <c r="F18357" s="547">
        <v>56.310000000000002</v>
      </c>
    </row>
    <row r="18358" s="489" customFormat="1">
      <c r="B18358" s="546" t="s">
        <v>31543</v>
      </c>
      <c r="C18358" s="548" t="s">
        <v>3660</v>
      </c>
      <c r="D18358" s="541" t="s">
        <v>31544</v>
      </c>
      <c r="E18358" s="549" t="s">
        <v>12625</v>
      </c>
      <c r="F18358" s="547">
        <v>59.899999999999999</v>
      </c>
    </row>
    <row r="18359" s="489" customFormat="1">
      <c r="B18359" s="546" t="s">
        <v>31545</v>
      </c>
      <c r="C18359" s="548" t="s">
        <v>3660</v>
      </c>
      <c r="D18359" s="541" t="s">
        <v>31546</v>
      </c>
      <c r="E18359" s="549" t="s">
        <v>12625</v>
      </c>
      <c r="F18359" s="547">
        <v>38.200000000000003</v>
      </c>
    </row>
    <row r="18360" s="489" customFormat="1">
      <c r="B18360" s="546" t="s">
        <v>31547</v>
      </c>
      <c r="C18360" s="548" t="s">
        <v>3660</v>
      </c>
      <c r="D18360" s="541" t="s">
        <v>31548</v>
      </c>
      <c r="E18360" s="549" t="s">
        <v>12625</v>
      </c>
      <c r="F18360" s="547">
        <v>48.75</v>
      </c>
    </row>
    <row r="18361" s="489" customFormat="1">
      <c r="B18361" s="546" t="s">
        <v>31549</v>
      </c>
      <c r="C18361" s="548" t="s">
        <v>3660</v>
      </c>
      <c r="D18361" s="541" t="s">
        <v>31550</v>
      </c>
      <c r="E18361" s="549" t="s">
        <v>12625</v>
      </c>
      <c r="F18361" s="547">
        <v>68.5</v>
      </c>
    </row>
    <row r="18362" s="489" customFormat="1">
      <c r="B18362" s="546" t="s">
        <v>31551</v>
      </c>
      <c r="C18362" s="548" t="s">
        <v>3660</v>
      </c>
      <c r="D18362" s="541" t="s">
        <v>31552</v>
      </c>
      <c r="E18362" s="549" t="s">
        <v>12625</v>
      </c>
      <c r="F18362" s="547">
        <v>67.579999999999998</v>
      </c>
    </row>
    <row r="18363" s="489" customFormat="1">
      <c r="B18363" s="546" t="s">
        <v>31553</v>
      </c>
      <c r="C18363" s="548" t="s">
        <v>3660</v>
      </c>
      <c r="D18363" s="541" t="s">
        <v>31554</v>
      </c>
      <c r="E18363" s="549" t="s">
        <v>12625</v>
      </c>
      <c r="F18363" s="547">
        <v>332.22000000000003</v>
      </c>
    </row>
    <row r="18364" s="489" customFormat="1">
      <c r="B18364" s="546" t="s">
        <v>31555</v>
      </c>
      <c r="C18364" s="548" t="s">
        <v>3660</v>
      </c>
      <c r="D18364" s="541" t="s">
        <v>31556</v>
      </c>
      <c r="E18364" s="549" t="s">
        <v>12625</v>
      </c>
      <c r="F18364" s="547">
        <v>410.74000000000001</v>
      </c>
    </row>
    <row r="18365" s="489" customFormat="1">
      <c r="B18365" s="546" t="s">
        <v>31557</v>
      </c>
      <c r="C18365" s="548" t="s">
        <v>3660</v>
      </c>
      <c r="D18365" s="541" t="s">
        <v>31558</v>
      </c>
      <c r="E18365" s="549" t="s">
        <v>12625</v>
      </c>
      <c r="F18365" s="547">
        <v>192.47999999999999</v>
      </c>
    </row>
    <row r="18366" s="489" customFormat="1">
      <c r="B18366" s="546" t="s">
        <v>31559</v>
      </c>
      <c r="C18366" s="548" t="s">
        <v>3660</v>
      </c>
      <c r="D18366" s="541" t="s">
        <v>31560</v>
      </c>
      <c r="E18366" s="549" t="s">
        <v>12625</v>
      </c>
      <c r="F18366" s="547">
        <v>199</v>
      </c>
    </row>
    <row r="18367" s="489" customFormat="1">
      <c r="B18367" s="546" t="s">
        <v>31561</v>
      </c>
      <c r="C18367" s="548" t="s">
        <v>3660</v>
      </c>
      <c r="D18367" s="541" t="s">
        <v>31562</v>
      </c>
      <c r="E18367" s="549" t="s">
        <v>12625</v>
      </c>
      <c r="F18367" s="547">
        <v>126</v>
      </c>
    </row>
    <row r="18368" s="489" customFormat="1">
      <c r="B18368" s="546" t="s">
        <v>31563</v>
      </c>
      <c r="C18368" s="548" t="s">
        <v>3660</v>
      </c>
      <c r="D18368" s="541" t="s">
        <v>2031</v>
      </c>
      <c r="E18368" s="549" t="s">
        <v>12625</v>
      </c>
      <c r="F18368" s="547">
        <v>74.900000000000006</v>
      </c>
    </row>
    <row r="18369" s="489" customFormat="1">
      <c r="B18369" s="546" t="s">
        <v>31564</v>
      </c>
      <c r="C18369" s="548" t="s">
        <v>3660</v>
      </c>
      <c r="D18369" s="541" t="s">
        <v>31565</v>
      </c>
      <c r="E18369" s="549" t="s">
        <v>186</v>
      </c>
      <c r="F18369" s="547">
        <v>26.420000000000002</v>
      </c>
    </row>
    <row r="18370" s="489" customFormat="1">
      <c r="B18370" s="546" t="s">
        <v>31566</v>
      </c>
      <c r="C18370" s="548" t="s">
        <v>3660</v>
      </c>
      <c r="D18370" s="541" t="s">
        <v>31567</v>
      </c>
      <c r="E18370" s="549" t="s">
        <v>188</v>
      </c>
      <c r="F18370" s="547">
        <v>17.960000000000001</v>
      </c>
    </row>
    <row r="18371" s="489" customFormat="1">
      <c r="B18371" s="546" t="s">
        <v>31568</v>
      </c>
      <c r="C18371" s="548" t="s">
        <v>3660</v>
      </c>
      <c r="D18371" s="541" t="s">
        <v>31569</v>
      </c>
      <c r="E18371" s="549" t="s">
        <v>188</v>
      </c>
      <c r="F18371" s="547">
        <v>41.310000000000002</v>
      </c>
    </row>
    <row r="18372" s="489" customFormat="1">
      <c r="B18372" s="546" t="s">
        <v>31570</v>
      </c>
      <c r="C18372" s="548" t="s">
        <v>3660</v>
      </c>
      <c r="D18372" s="541" t="s">
        <v>31571</v>
      </c>
      <c r="E18372" s="549" t="s">
        <v>12625</v>
      </c>
      <c r="F18372" s="547">
        <v>65.920000000000002</v>
      </c>
    </row>
    <row r="18373" s="489" customFormat="1">
      <c r="B18373" s="546" t="s">
        <v>31572</v>
      </c>
      <c r="C18373" s="548" t="s">
        <v>3660</v>
      </c>
      <c r="D18373" s="541" t="s">
        <v>31573</v>
      </c>
      <c r="E18373" s="549" t="s">
        <v>12625</v>
      </c>
      <c r="F18373" s="547">
        <v>653</v>
      </c>
    </row>
    <row r="18374" s="489" customFormat="1">
      <c r="B18374" s="546" t="s">
        <v>31574</v>
      </c>
      <c r="C18374" s="548" t="s">
        <v>3660</v>
      </c>
      <c r="D18374" s="541" t="s">
        <v>31575</v>
      </c>
      <c r="E18374" s="549" t="s">
        <v>143</v>
      </c>
      <c r="F18374" s="547">
        <v>3.6000000000000001</v>
      </c>
    </row>
    <row r="18375" s="489" customFormat="1">
      <c r="B18375" s="546" t="s">
        <v>31576</v>
      </c>
      <c r="C18375" s="548" t="s">
        <v>3660</v>
      </c>
      <c r="D18375" s="541" t="s">
        <v>31577</v>
      </c>
      <c r="E18375" s="549" t="s">
        <v>143</v>
      </c>
      <c r="F18375" s="547">
        <v>35.75</v>
      </c>
    </row>
    <row r="18376" s="489" customFormat="1">
      <c r="B18376" s="546" t="s">
        <v>31578</v>
      </c>
      <c r="C18376" s="548" t="s">
        <v>3660</v>
      </c>
      <c r="D18376" s="541" t="s">
        <v>31579</v>
      </c>
      <c r="E18376" s="549" t="s">
        <v>143</v>
      </c>
      <c r="F18376" s="547">
        <v>20</v>
      </c>
    </row>
    <row r="18377" s="489" customFormat="1">
      <c r="B18377" s="546" t="s">
        <v>31580</v>
      </c>
      <c r="C18377" s="548" t="s">
        <v>3660</v>
      </c>
      <c r="D18377" s="541" t="s">
        <v>31581</v>
      </c>
      <c r="E18377" s="549" t="s">
        <v>143</v>
      </c>
      <c r="F18377" s="547">
        <v>35.740000000000002</v>
      </c>
    </row>
    <row r="18378" s="489" customFormat="1">
      <c r="B18378" s="546" t="s">
        <v>31582</v>
      </c>
      <c r="C18378" s="548" t="s">
        <v>3660</v>
      </c>
      <c r="D18378" s="541" t="s">
        <v>31583</v>
      </c>
      <c r="E18378" s="549" t="s">
        <v>143</v>
      </c>
      <c r="F18378" s="547">
        <v>20</v>
      </c>
    </row>
    <row r="18379" s="489" customFormat="1">
      <c r="B18379" s="546" t="s">
        <v>31584</v>
      </c>
      <c r="C18379" s="548" t="s">
        <v>3660</v>
      </c>
      <c r="D18379" s="541" t="s">
        <v>31585</v>
      </c>
      <c r="E18379" s="549" t="s">
        <v>12625</v>
      </c>
      <c r="F18379" s="547">
        <v>125.2</v>
      </c>
    </row>
    <row r="18380" s="489" customFormat="1">
      <c r="B18380" s="546" t="s">
        <v>31586</v>
      </c>
      <c r="C18380" s="548" t="s">
        <v>3660</v>
      </c>
      <c r="D18380" s="541" t="s">
        <v>31587</v>
      </c>
      <c r="E18380" s="549" t="s">
        <v>12625</v>
      </c>
      <c r="F18380" s="547">
        <v>42.5</v>
      </c>
    </row>
    <row r="18381" s="489" customFormat="1">
      <c r="B18381" s="546" t="s">
        <v>31588</v>
      </c>
      <c r="C18381" s="548" t="s">
        <v>3660</v>
      </c>
      <c r="D18381" s="541" t="s">
        <v>31589</v>
      </c>
      <c r="E18381" s="549" t="s">
        <v>12625</v>
      </c>
      <c r="F18381" s="547">
        <v>89.900000000000006</v>
      </c>
    </row>
    <row r="18382" s="489" customFormat="1">
      <c r="B18382" s="546" t="s">
        <v>31590</v>
      </c>
      <c r="C18382" s="548" t="s">
        <v>3660</v>
      </c>
      <c r="D18382" s="541" t="s">
        <v>31591</v>
      </c>
      <c r="E18382" s="549" t="s">
        <v>188</v>
      </c>
      <c r="F18382" s="547">
        <v>47.049999999999997</v>
      </c>
    </row>
    <row r="18383" s="489" customFormat="1">
      <c r="B18383" s="546" t="s">
        <v>31592</v>
      </c>
      <c r="C18383" s="548" t="s">
        <v>3660</v>
      </c>
      <c r="D18383" s="541" t="s">
        <v>31593</v>
      </c>
      <c r="E18383" s="549" t="s">
        <v>188</v>
      </c>
      <c r="F18383" s="547">
        <v>3615.3800000000001</v>
      </c>
    </row>
    <row r="18384" s="489" customFormat="1">
      <c r="B18384" s="546" t="s">
        <v>31594</v>
      </c>
      <c r="C18384" s="548" t="s">
        <v>3660</v>
      </c>
      <c r="D18384" s="541" t="s">
        <v>31595</v>
      </c>
      <c r="E18384" s="549" t="s">
        <v>188</v>
      </c>
      <c r="F18384" s="547">
        <v>3515.3800000000001</v>
      </c>
    </row>
    <row r="18385" s="489" customFormat="1">
      <c r="B18385" s="546" t="s">
        <v>31596</v>
      </c>
      <c r="C18385" s="548" t="s">
        <v>3660</v>
      </c>
      <c r="D18385" s="541" t="s">
        <v>31597</v>
      </c>
      <c r="E18385" s="549" t="s">
        <v>193</v>
      </c>
      <c r="F18385" s="547">
        <v>1504</v>
      </c>
    </row>
    <row r="18386" s="489" customFormat="1">
      <c r="B18386" s="546" t="s">
        <v>31598</v>
      </c>
      <c r="C18386" s="548" t="s">
        <v>3660</v>
      </c>
      <c r="D18386" s="541" t="s">
        <v>31599</v>
      </c>
      <c r="E18386" s="549" t="s">
        <v>188</v>
      </c>
      <c r="F18386" s="547">
        <v>74.989999999999995</v>
      </c>
    </row>
    <row r="18387" s="489" customFormat="1">
      <c r="B18387" s="546" t="s">
        <v>31600</v>
      </c>
      <c r="C18387" s="548" t="s">
        <v>3660</v>
      </c>
      <c r="D18387" s="541" t="s">
        <v>31601</v>
      </c>
      <c r="E18387" s="549" t="s">
        <v>188</v>
      </c>
      <c r="F18387" s="547">
        <v>144.61000000000001</v>
      </c>
    </row>
    <row r="18388" s="489" customFormat="1">
      <c r="B18388" s="546" t="s">
        <v>31602</v>
      </c>
      <c r="C18388" s="548" t="s">
        <v>3660</v>
      </c>
      <c r="D18388" s="541" t="s">
        <v>27667</v>
      </c>
      <c r="E18388" s="549" t="s">
        <v>188</v>
      </c>
      <c r="F18388" s="547">
        <v>2663.6399999999999</v>
      </c>
    </row>
    <row r="18389" s="489" customFormat="1">
      <c r="B18389" s="546" t="s">
        <v>31603</v>
      </c>
      <c r="C18389" s="548" t="s">
        <v>3660</v>
      </c>
      <c r="D18389" s="541" t="s">
        <v>31604</v>
      </c>
      <c r="E18389" s="549" t="s">
        <v>196</v>
      </c>
      <c r="F18389" s="547">
        <v>314.14999999999998</v>
      </c>
    </row>
    <row r="18390" s="489" customFormat="1">
      <c r="B18390" s="546" t="s">
        <v>31605</v>
      </c>
      <c r="C18390" s="548" t="s">
        <v>3660</v>
      </c>
      <c r="D18390" s="541" t="s">
        <v>31606</v>
      </c>
      <c r="E18390" s="549" t="s">
        <v>143</v>
      </c>
      <c r="F18390" s="547">
        <v>1.5800000000000001</v>
      </c>
    </row>
    <row r="18391" s="489" customFormat="1">
      <c r="B18391" s="546" t="s">
        <v>31607</v>
      </c>
      <c r="C18391" s="548" t="s">
        <v>3660</v>
      </c>
      <c r="D18391" s="541" t="s">
        <v>31608</v>
      </c>
      <c r="E18391" s="549" t="s">
        <v>188</v>
      </c>
      <c r="F18391" s="547">
        <v>2.3399999999999999</v>
      </c>
    </row>
    <row r="18392" s="489" customFormat="1">
      <c r="B18392" s="546" t="s">
        <v>31609</v>
      </c>
      <c r="C18392" s="548" t="s">
        <v>3660</v>
      </c>
      <c r="D18392" s="541" t="s">
        <v>31610</v>
      </c>
      <c r="E18392" s="549" t="s">
        <v>188</v>
      </c>
      <c r="F18392" s="547">
        <v>2513.0100000000002</v>
      </c>
    </row>
    <row r="18393" s="489" customFormat="1">
      <c r="B18393" s="546" t="s">
        <v>31611</v>
      </c>
      <c r="C18393" s="548" t="s">
        <v>3660</v>
      </c>
      <c r="D18393" s="541" t="s">
        <v>27771</v>
      </c>
      <c r="E18393" s="549" t="s">
        <v>188</v>
      </c>
      <c r="F18393" s="547">
        <v>4370</v>
      </c>
    </row>
    <row r="18394" s="489" customFormat="1">
      <c r="B18394" s="546" t="s">
        <v>31612</v>
      </c>
      <c r="C18394" s="548" t="s">
        <v>3660</v>
      </c>
      <c r="D18394" s="541" t="s">
        <v>27773</v>
      </c>
      <c r="E18394" s="549" t="s">
        <v>188</v>
      </c>
      <c r="F18394" s="547">
        <v>3780</v>
      </c>
    </row>
    <row r="18395" s="489" customFormat="1">
      <c r="B18395" s="546" t="s">
        <v>31613</v>
      </c>
      <c r="C18395" s="548" t="s">
        <v>3660</v>
      </c>
      <c r="D18395" s="541" t="s">
        <v>27775</v>
      </c>
      <c r="E18395" s="549" t="s">
        <v>188</v>
      </c>
      <c r="F18395" s="547">
        <v>4050</v>
      </c>
    </row>
    <row r="18396" s="489" customFormat="1">
      <c r="B18396" s="546" t="s">
        <v>31614</v>
      </c>
      <c r="C18396" s="548" t="s">
        <v>3660</v>
      </c>
      <c r="D18396" s="541" t="s">
        <v>27777</v>
      </c>
      <c r="E18396" s="549" t="s">
        <v>188</v>
      </c>
      <c r="F18396" s="547">
        <v>1822.2</v>
      </c>
    </row>
    <row r="18397" s="489" customFormat="1">
      <c r="B18397" s="546" t="s">
        <v>31615</v>
      </c>
      <c r="C18397" s="548" t="s">
        <v>3660</v>
      </c>
      <c r="D18397" s="541" t="s">
        <v>31616</v>
      </c>
      <c r="E18397" s="549" t="s">
        <v>12625</v>
      </c>
      <c r="F18397" s="547">
        <v>50.890000000000001</v>
      </c>
    </row>
    <row r="18398" s="489" customFormat="1">
      <c r="B18398" s="546" t="s">
        <v>31617</v>
      </c>
      <c r="C18398" s="548" t="s">
        <v>3660</v>
      </c>
      <c r="D18398" s="541" t="s">
        <v>31618</v>
      </c>
      <c r="E18398" s="549" t="s">
        <v>188</v>
      </c>
      <c r="F18398" s="547">
        <v>720</v>
      </c>
    </row>
    <row r="18399" s="489" customFormat="1">
      <c r="B18399" s="546" t="s">
        <v>31619</v>
      </c>
      <c r="C18399" s="548" t="s">
        <v>3660</v>
      </c>
      <c r="D18399" s="541" t="s">
        <v>31620</v>
      </c>
      <c r="E18399" s="549" t="s">
        <v>188</v>
      </c>
      <c r="F18399" s="547">
        <v>132.41</v>
      </c>
    </row>
    <row r="18400" s="489" customFormat="1">
      <c r="B18400" s="546" t="s">
        <v>31621</v>
      </c>
      <c r="C18400" s="548" t="s">
        <v>3660</v>
      </c>
      <c r="D18400" s="541" t="s">
        <v>31622</v>
      </c>
      <c r="E18400" s="549" t="s">
        <v>188</v>
      </c>
      <c r="F18400" s="547">
        <v>6.7999999999999998</v>
      </c>
    </row>
    <row r="18401" s="489" customFormat="1">
      <c r="B18401" s="546" t="s">
        <v>31623</v>
      </c>
      <c r="C18401" s="548" t="s">
        <v>3660</v>
      </c>
      <c r="D18401" s="541" t="s">
        <v>31624</v>
      </c>
      <c r="E18401" s="549" t="s">
        <v>188</v>
      </c>
      <c r="F18401" s="547">
        <v>39</v>
      </c>
    </row>
    <row r="18402" s="489" customFormat="1">
      <c r="B18402" s="546" t="s">
        <v>31625</v>
      </c>
      <c r="C18402" s="548" t="s">
        <v>3660</v>
      </c>
      <c r="D18402" s="541" t="s">
        <v>31626</v>
      </c>
      <c r="E18402" s="549" t="s">
        <v>188</v>
      </c>
      <c r="F18402" s="547">
        <v>120</v>
      </c>
    </row>
    <row r="18403" s="489" customFormat="1">
      <c r="B18403" s="546" t="s">
        <v>31627</v>
      </c>
      <c r="C18403" s="548" t="s">
        <v>3660</v>
      </c>
      <c r="D18403" s="541" t="s">
        <v>31628</v>
      </c>
      <c r="E18403" s="549" t="s">
        <v>188</v>
      </c>
      <c r="F18403" s="547">
        <v>154.44</v>
      </c>
    </row>
    <row r="18404" s="489" customFormat="1">
      <c r="B18404" s="546" t="s">
        <v>31629</v>
      </c>
      <c r="C18404" s="548" t="s">
        <v>3660</v>
      </c>
      <c r="D18404" s="541" t="s">
        <v>31630</v>
      </c>
      <c r="E18404" s="549" t="s">
        <v>188</v>
      </c>
      <c r="F18404" s="547">
        <v>854</v>
      </c>
    </row>
    <row r="18405" s="489" customFormat="1">
      <c r="B18405" s="546" t="s">
        <v>31631</v>
      </c>
      <c r="C18405" s="548" t="s">
        <v>3660</v>
      </c>
      <c r="D18405" s="541" t="s">
        <v>31632</v>
      </c>
      <c r="E18405" s="549" t="s">
        <v>188</v>
      </c>
      <c r="F18405" s="547">
        <v>860</v>
      </c>
    </row>
    <row r="18406" s="489" customFormat="1">
      <c r="B18406" s="546" t="s">
        <v>31633</v>
      </c>
      <c r="C18406" s="548" t="s">
        <v>3660</v>
      </c>
      <c r="D18406" s="541" t="s">
        <v>31634</v>
      </c>
      <c r="E18406" s="549" t="s">
        <v>188</v>
      </c>
      <c r="F18406" s="547">
        <v>1600</v>
      </c>
    </row>
    <row r="18407" s="489" customFormat="1">
      <c r="B18407" s="546" t="s">
        <v>31635</v>
      </c>
      <c r="C18407" s="548" t="s">
        <v>3660</v>
      </c>
      <c r="D18407" s="541" t="s">
        <v>31636</v>
      </c>
      <c r="E18407" s="549" t="s">
        <v>188</v>
      </c>
      <c r="F18407" s="547">
        <v>497</v>
      </c>
    </row>
    <row r="18408" s="489" customFormat="1">
      <c r="B18408" s="546" t="s">
        <v>31637</v>
      </c>
      <c r="C18408" s="548" t="s">
        <v>3660</v>
      </c>
      <c r="D18408" s="541" t="s">
        <v>31638</v>
      </c>
      <c r="E18408" s="549" t="s">
        <v>188</v>
      </c>
      <c r="F18408" s="547">
        <v>646</v>
      </c>
    </row>
    <row r="18409" s="489" customFormat="1">
      <c r="B18409" s="546" t="s">
        <v>31639</v>
      </c>
      <c r="C18409" s="548" t="s">
        <v>3660</v>
      </c>
      <c r="D18409" s="541" t="s">
        <v>31640</v>
      </c>
      <c r="E18409" s="549" t="s">
        <v>188</v>
      </c>
      <c r="F18409" s="547">
        <v>35</v>
      </c>
    </row>
    <row r="18410" s="489" customFormat="1">
      <c r="B18410" s="546" t="s">
        <v>31641</v>
      </c>
      <c r="C18410" s="548" t="s">
        <v>3660</v>
      </c>
      <c r="D18410" s="541" t="s">
        <v>31642</v>
      </c>
      <c r="E18410" s="549" t="s">
        <v>188</v>
      </c>
      <c r="F18410" s="547">
        <v>1174.45</v>
      </c>
    </row>
    <row r="18411" s="489" customFormat="1">
      <c r="B18411" s="546" t="s">
        <v>31643</v>
      </c>
      <c r="C18411" s="548" t="s">
        <v>3660</v>
      </c>
      <c r="D18411" s="541" t="s">
        <v>31644</v>
      </c>
      <c r="E18411" s="549" t="s">
        <v>188</v>
      </c>
      <c r="F18411" s="547">
        <v>1658.6199999999999</v>
      </c>
    </row>
    <row r="18412" s="489" customFormat="1">
      <c r="B18412" s="546" t="s">
        <v>31645</v>
      </c>
      <c r="C18412" s="548" t="s">
        <v>3660</v>
      </c>
      <c r="D18412" s="541" t="s">
        <v>31646</v>
      </c>
      <c r="E18412" s="549" t="s">
        <v>188</v>
      </c>
      <c r="F18412" s="547">
        <v>365</v>
      </c>
    </row>
    <row r="18413" s="489" customFormat="1">
      <c r="B18413" s="546" t="s">
        <v>31647</v>
      </c>
      <c r="C18413" s="548" t="s">
        <v>3660</v>
      </c>
      <c r="D18413" s="541" t="s">
        <v>24525</v>
      </c>
      <c r="E18413" s="549" t="s">
        <v>188</v>
      </c>
      <c r="F18413" s="547">
        <v>530</v>
      </c>
    </row>
    <row r="18414" s="489" customFormat="1">
      <c r="B18414" s="546" t="s">
        <v>31648</v>
      </c>
      <c r="C18414" s="548" t="s">
        <v>3660</v>
      </c>
      <c r="D18414" s="541" t="s">
        <v>31649</v>
      </c>
      <c r="E18414" s="549" t="s">
        <v>188</v>
      </c>
      <c r="F18414" s="547">
        <v>295</v>
      </c>
    </row>
    <row r="18415" s="489" customFormat="1">
      <c r="B18415" s="546" t="s">
        <v>31650</v>
      </c>
      <c r="C18415" s="548" t="s">
        <v>3660</v>
      </c>
      <c r="D18415" s="541" t="s">
        <v>31651</v>
      </c>
      <c r="E18415" s="549" t="s">
        <v>188</v>
      </c>
      <c r="F18415" s="547">
        <v>390</v>
      </c>
    </row>
    <row r="18416" s="489" customFormat="1">
      <c r="B18416" s="546" t="s">
        <v>31652</v>
      </c>
      <c r="C18416" s="548" t="s">
        <v>3660</v>
      </c>
      <c r="D18416" s="541" t="s">
        <v>31653</v>
      </c>
      <c r="E18416" s="549" t="s">
        <v>188</v>
      </c>
      <c r="F18416" s="547">
        <v>13.9</v>
      </c>
    </row>
    <row r="18417" s="489" customFormat="1">
      <c r="B18417" s="546" t="s">
        <v>31654</v>
      </c>
      <c r="C18417" s="548" t="s">
        <v>3660</v>
      </c>
      <c r="D18417" s="541" t="s">
        <v>31655</v>
      </c>
      <c r="E18417" s="549" t="s">
        <v>188</v>
      </c>
      <c r="F18417" s="547">
        <v>8.9499999999999993</v>
      </c>
    </row>
    <row r="18418" s="489" customFormat="1">
      <c r="B18418" s="546" t="s">
        <v>31656</v>
      </c>
      <c r="C18418" s="548" t="s">
        <v>3660</v>
      </c>
      <c r="D18418" s="541" t="s">
        <v>31657</v>
      </c>
      <c r="E18418" s="549" t="s">
        <v>188</v>
      </c>
      <c r="F18418" s="547">
        <v>7</v>
      </c>
    </row>
    <row r="18419" s="489" customFormat="1">
      <c r="B18419" s="546" t="s">
        <v>31658</v>
      </c>
      <c r="C18419" s="548" t="s">
        <v>3660</v>
      </c>
      <c r="D18419" s="541" t="s">
        <v>31659</v>
      </c>
      <c r="E18419" s="549" t="s">
        <v>188</v>
      </c>
      <c r="F18419" s="547">
        <v>40</v>
      </c>
    </row>
    <row r="18420" s="489" customFormat="1">
      <c r="B18420" s="546" t="s">
        <v>31660</v>
      </c>
      <c r="C18420" s="548" t="s">
        <v>3660</v>
      </c>
      <c r="D18420" s="541" t="s">
        <v>31661</v>
      </c>
      <c r="E18420" s="549" t="s">
        <v>188</v>
      </c>
      <c r="F18420" s="547">
        <v>49.439999999999998</v>
      </c>
    </row>
    <row r="18421" s="489" customFormat="1">
      <c r="B18421" s="546" t="s">
        <v>31662</v>
      </c>
      <c r="C18421" s="548" t="s">
        <v>3660</v>
      </c>
      <c r="D18421" s="541" t="s">
        <v>31663</v>
      </c>
      <c r="E18421" s="549" t="s">
        <v>188</v>
      </c>
      <c r="F18421" s="547">
        <v>40</v>
      </c>
    </row>
    <row r="18422" s="489" customFormat="1">
      <c r="B18422" s="546" t="s">
        <v>31664</v>
      </c>
      <c r="C18422" s="548" t="s">
        <v>3660</v>
      </c>
      <c r="D18422" s="541" t="s">
        <v>31665</v>
      </c>
      <c r="E18422" s="549" t="s">
        <v>188</v>
      </c>
      <c r="F18422" s="547">
        <v>8.5</v>
      </c>
    </row>
    <row r="18423" s="489" customFormat="1">
      <c r="B18423" s="546" t="s">
        <v>31666</v>
      </c>
      <c r="C18423" s="548" t="s">
        <v>3660</v>
      </c>
      <c r="D18423" s="541" t="s">
        <v>31667</v>
      </c>
      <c r="E18423" s="549" t="s">
        <v>188</v>
      </c>
      <c r="F18423" s="547">
        <v>14.5</v>
      </c>
    </row>
    <row r="18424" s="489" customFormat="1">
      <c r="B18424" s="546" t="s">
        <v>31668</v>
      </c>
      <c r="C18424" s="548" t="s">
        <v>3660</v>
      </c>
      <c r="D18424" s="541" t="s">
        <v>31669</v>
      </c>
      <c r="E18424" s="549" t="s">
        <v>188</v>
      </c>
      <c r="F18424" s="547">
        <v>12</v>
      </c>
    </row>
    <row r="18425" s="489" customFormat="1">
      <c r="B18425" s="546" t="s">
        <v>31670</v>
      </c>
      <c r="C18425" s="548" t="s">
        <v>3660</v>
      </c>
      <c r="D18425" s="541" t="s">
        <v>31671</v>
      </c>
      <c r="E18425" s="549" t="s">
        <v>188</v>
      </c>
      <c r="F18425" s="547">
        <v>13</v>
      </c>
    </row>
    <row r="18426" s="489" customFormat="1">
      <c r="B18426" s="546" t="s">
        <v>31672</v>
      </c>
      <c r="C18426" s="548" t="s">
        <v>3660</v>
      </c>
      <c r="D18426" s="541" t="s">
        <v>31673</v>
      </c>
      <c r="E18426" s="549" t="s">
        <v>30462</v>
      </c>
      <c r="F18426" s="547">
        <v>5</v>
      </c>
    </row>
    <row r="18427" s="489" customFormat="1">
      <c r="B18427" s="546" t="s">
        <v>31674</v>
      </c>
      <c r="C18427" s="548" t="s">
        <v>3660</v>
      </c>
      <c r="D18427" s="541" t="s">
        <v>31675</v>
      </c>
      <c r="E18427" s="549" t="s">
        <v>188</v>
      </c>
      <c r="F18427" s="547">
        <v>4.9000000000000004</v>
      </c>
    </row>
    <row r="18428" s="489" customFormat="1">
      <c r="B18428" s="546" t="s">
        <v>31676</v>
      </c>
      <c r="C18428" s="548" t="s">
        <v>3660</v>
      </c>
      <c r="D18428" s="541" t="s">
        <v>31677</v>
      </c>
      <c r="E18428" s="549" t="s">
        <v>188</v>
      </c>
      <c r="F18428" s="547">
        <v>60.990000000000002</v>
      </c>
    </row>
    <row r="18429" s="489" customFormat="1">
      <c r="B18429" s="546" t="s">
        <v>31678</v>
      </c>
      <c r="C18429" s="548" t="s">
        <v>3660</v>
      </c>
      <c r="D18429" s="541" t="s">
        <v>31679</v>
      </c>
      <c r="E18429" s="549" t="s">
        <v>188</v>
      </c>
      <c r="F18429" s="547">
        <v>52.710000000000001</v>
      </c>
    </row>
    <row r="18430" s="489" customFormat="1">
      <c r="B18430" s="546" t="s">
        <v>31680</v>
      </c>
      <c r="C18430" s="548" t="s">
        <v>3660</v>
      </c>
      <c r="D18430" s="541" t="s">
        <v>31681</v>
      </c>
      <c r="E18430" s="549" t="s">
        <v>12625</v>
      </c>
      <c r="F18430" s="547">
        <v>1.23</v>
      </c>
    </row>
    <row r="18431" s="489" customFormat="1">
      <c r="B18431" s="546" t="s">
        <v>31682</v>
      </c>
      <c r="C18431" s="548" t="s">
        <v>3660</v>
      </c>
      <c r="D18431" s="541" t="s">
        <v>31683</v>
      </c>
      <c r="E18431" s="549" t="s">
        <v>12625</v>
      </c>
      <c r="F18431" s="547">
        <v>1.25</v>
      </c>
    </row>
    <row r="18432" s="489" customFormat="1">
      <c r="B18432" s="546" t="s">
        <v>31684</v>
      </c>
      <c r="C18432" s="548" t="s">
        <v>3660</v>
      </c>
      <c r="D18432" s="541" t="s">
        <v>31685</v>
      </c>
      <c r="E18432" s="549" t="s">
        <v>188</v>
      </c>
      <c r="F18432" s="547">
        <v>119.89</v>
      </c>
    </row>
    <row r="18433" s="489" customFormat="1">
      <c r="B18433" s="546" t="s">
        <v>31686</v>
      </c>
      <c r="C18433" s="548" t="s">
        <v>3660</v>
      </c>
      <c r="D18433" s="541" t="s">
        <v>31687</v>
      </c>
      <c r="E18433" s="549" t="s">
        <v>195</v>
      </c>
      <c r="F18433" s="547">
        <v>0.93999999999999995</v>
      </c>
    </row>
    <row r="18434" s="489" customFormat="1">
      <c r="B18434" s="546" t="s">
        <v>31688</v>
      </c>
      <c r="C18434" s="548" t="s">
        <v>3660</v>
      </c>
      <c r="D18434" s="541" t="s">
        <v>31689</v>
      </c>
      <c r="E18434" s="549" t="s">
        <v>188</v>
      </c>
      <c r="F18434" s="547">
        <v>427.95999999999998</v>
      </c>
    </row>
    <row r="18435" s="489" customFormat="1">
      <c r="B18435" s="546" t="s">
        <v>31690</v>
      </c>
      <c r="C18435" s="548" t="s">
        <v>3660</v>
      </c>
      <c r="D18435" s="541" t="s">
        <v>31691</v>
      </c>
      <c r="E18435" s="549" t="s">
        <v>188</v>
      </c>
      <c r="F18435" s="547">
        <v>555.38999999999999</v>
      </c>
    </row>
    <row r="18436" s="489" customFormat="1">
      <c r="B18436" s="546" t="s">
        <v>31692</v>
      </c>
      <c r="C18436" s="548" t="s">
        <v>3660</v>
      </c>
      <c r="D18436" s="541" t="s">
        <v>31693</v>
      </c>
      <c r="E18436" s="549" t="s">
        <v>188</v>
      </c>
      <c r="F18436" s="547">
        <v>145</v>
      </c>
    </row>
    <row r="18437" s="489" customFormat="1">
      <c r="B18437" s="546" t="s">
        <v>31694</v>
      </c>
      <c r="C18437" s="548" t="s">
        <v>3660</v>
      </c>
      <c r="D18437" s="541" t="s">
        <v>31695</v>
      </c>
      <c r="E18437" s="549" t="s">
        <v>188</v>
      </c>
      <c r="F18437" s="547">
        <v>1399</v>
      </c>
    </row>
    <row r="18438" s="489" customFormat="1">
      <c r="B18438" s="546" t="s">
        <v>31696</v>
      </c>
      <c r="C18438" s="548" t="s">
        <v>3660</v>
      </c>
      <c r="D18438" s="541" t="s">
        <v>31697</v>
      </c>
      <c r="E18438" s="549" t="s">
        <v>188</v>
      </c>
      <c r="F18438" s="547">
        <v>684.91999999999996</v>
      </c>
    </row>
    <row r="18439" s="489" customFormat="1">
      <c r="B18439" s="546" t="s">
        <v>31698</v>
      </c>
      <c r="C18439" s="548" t="s">
        <v>3660</v>
      </c>
      <c r="D18439" s="541" t="s">
        <v>31699</v>
      </c>
      <c r="E18439" s="549" t="s">
        <v>188</v>
      </c>
      <c r="F18439" s="547">
        <v>949.89999999999998</v>
      </c>
    </row>
    <row r="18440" s="489" customFormat="1">
      <c r="B18440" s="546" t="s">
        <v>31700</v>
      </c>
      <c r="C18440" s="548" t="s">
        <v>3660</v>
      </c>
      <c r="D18440" s="541" t="s">
        <v>31701</v>
      </c>
      <c r="E18440" s="549" t="s">
        <v>188</v>
      </c>
      <c r="F18440" s="547">
        <v>847.5</v>
      </c>
    </row>
    <row r="18441" s="489" customFormat="1">
      <c r="B18441" s="546" t="s">
        <v>31702</v>
      </c>
      <c r="C18441" s="548" t="s">
        <v>3660</v>
      </c>
      <c r="D18441" s="541" t="s">
        <v>31703</v>
      </c>
      <c r="E18441" s="549" t="s">
        <v>188</v>
      </c>
      <c r="F18441" s="547">
        <v>659</v>
      </c>
    </row>
    <row r="18442" s="489" customFormat="1">
      <c r="B18442" s="546" t="s">
        <v>31704</v>
      </c>
      <c r="C18442" s="548" t="s">
        <v>3660</v>
      </c>
      <c r="D18442" s="541" t="s">
        <v>31705</v>
      </c>
      <c r="E18442" s="549" t="s">
        <v>188</v>
      </c>
      <c r="F18442" s="547">
        <v>1075</v>
      </c>
    </row>
    <row r="18443" s="489" customFormat="1">
      <c r="B18443" s="546" t="s">
        <v>31706</v>
      </c>
      <c r="C18443" s="548" t="s">
        <v>3660</v>
      </c>
      <c r="D18443" s="541" t="s">
        <v>31707</v>
      </c>
      <c r="E18443" s="549" t="s">
        <v>188</v>
      </c>
      <c r="F18443" s="547">
        <v>899</v>
      </c>
    </row>
    <row r="18444" s="489" customFormat="1">
      <c r="B18444" s="546" t="s">
        <v>31708</v>
      </c>
      <c r="C18444" s="548" t="s">
        <v>3660</v>
      </c>
      <c r="D18444" s="541" t="s">
        <v>31709</v>
      </c>
      <c r="E18444" s="549" t="s">
        <v>188</v>
      </c>
      <c r="F18444" s="547">
        <v>517.99000000000001</v>
      </c>
    </row>
    <row r="18445" s="489" customFormat="1">
      <c r="B18445" s="546" t="s">
        <v>31710</v>
      </c>
      <c r="C18445" s="548" t="s">
        <v>3660</v>
      </c>
      <c r="D18445" s="541" t="s">
        <v>31711</v>
      </c>
      <c r="E18445" s="549" t="s">
        <v>188</v>
      </c>
      <c r="F18445" s="547">
        <v>22.059999999999999</v>
      </c>
    </row>
    <row r="18446" s="489" customFormat="1">
      <c r="B18446" s="546" t="s">
        <v>31712</v>
      </c>
      <c r="C18446" s="548" t="s">
        <v>3660</v>
      </c>
      <c r="D18446" s="541" t="s">
        <v>31713</v>
      </c>
      <c r="E18446" s="549" t="s">
        <v>188</v>
      </c>
      <c r="F18446" s="547">
        <v>2199</v>
      </c>
    </row>
    <row r="18447" s="489" customFormat="1">
      <c r="B18447" s="546" t="s">
        <v>31714</v>
      </c>
      <c r="C18447" s="548" t="s">
        <v>3660</v>
      </c>
      <c r="D18447" s="541" t="s">
        <v>31715</v>
      </c>
      <c r="E18447" s="549" t="s">
        <v>188</v>
      </c>
      <c r="F18447" s="547">
        <v>159.90000000000001</v>
      </c>
    </row>
    <row r="18448" s="489" customFormat="1">
      <c r="B18448" s="546" t="s">
        <v>31716</v>
      </c>
      <c r="C18448" s="548" t="s">
        <v>3660</v>
      </c>
      <c r="D18448" s="541" t="s">
        <v>31717</v>
      </c>
      <c r="E18448" s="549" t="s">
        <v>188</v>
      </c>
      <c r="F18448" s="547">
        <v>63189</v>
      </c>
    </row>
    <row r="18449" s="489" customFormat="1">
      <c r="B18449" s="546" t="s">
        <v>31718</v>
      </c>
      <c r="C18449" s="548" t="s">
        <v>3660</v>
      </c>
      <c r="D18449" s="541" t="s">
        <v>31719</v>
      </c>
      <c r="E18449" s="549" t="s">
        <v>188</v>
      </c>
      <c r="F18449" s="547">
        <v>71720</v>
      </c>
    </row>
    <row r="18450" s="489" customFormat="1">
      <c r="B18450" s="546" t="s">
        <v>31720</v>
      </c>
      <c r="C18450" s="548" t="s">
        <v>3660</v>
      </c>
      <c r="D18450" s="541" t="s">
        <v>31721</v>
      </c>
      <c r="E18450" s="549" t="s">
        <v>188</v>
      </c>
      <c r="F18450" s="547">
        <v>85950</v>
      </c>
    </row>
    <row r="18451" s="489" customFormat="1">
      <c r="B18451" s="546" t="s">
        <v>31722</v>
      </c>
      <c r="C18451" s="548" t="s">
        <v>3660</v>
      </c>
      <c r="D18451" s="541" t="s">
        <v>31723</v>
      </c>
      <c r="E18451" s="549" t="s">
        <v>188</v>
      </c>
      <c r="F18451" s="547">
        <v>32830.760000000002</v>
      </c>
    </row>
    <row r="18452" s="489" customFormat="1">
      <c r="B18452" s="546" t="s">
        <v>31724</v>
      </c>
      <c r="C18452" s="548" t="s">
        <v>3660</v>
      </c>
      <c r="D18452" s="541" t="s">
        <v>31725</v>
      </c>
      <c r="E18452" s="549" t="s">
        <v>188</v>
      </c>
      <c r="F18452" s="547">
        <v>380</v>
      </c>
    </row>
    <row r="18453" s="489" customFormat="1">
      <c r="B18453" s="546" t="s">
        <v>31726</v>
      </c>
      <c r="C18453" s="548" t="s">
        <v>3660</v>
      </c>
      <c r="D18453" s="541" t="s">
        <v>31727</v>
      </c>
      <c r="E18453" s="549" t="s">
        <v>188</v>
      </c>
      <c r="F18453" s="547">
        <v>146.16999999999999</v>
      </c>
    </row>
    <row r="18454" s="489" customFormat="1">
      <c r="B18454" s="546" t="s">
        <v>31728</v>
      </c>
      <c r="C18454" s="548" t="s">
        <v>3660</v>
      </c>
      <c r="D18454" s="541" t="s">
        <v>31729</v>
      </c>
      <c r="E18454" s="549" t="s">
        <v>188</v>
      </c>
      <c r="F18454" s="547">
        <v>330.30000000000001</v>
      </c>
    </row>
    <row r="18455" s="489" customFormat="1">
      <c r="B18455" s="546" t="s">
        <v>31730</v>
      </c>
      <c r="C18455" s="548" t="s">
        <v>3660</v>
      </c>
      <c r="D18455" s="541" t="s">
        <v>31731</v>
      </c>
      <c r="E18455" s="549" t="s">
        <v>188</v>
      </c>
      <c r="F18455" s="547">
        <v>73.900000000000006</v>
      </c>
    </row>
    <row r="18456" s="489" customFormat="1">
      <c r="B18456" s="546" t="s">
        <v>31732</v>
      </c>
      <c r="C18456" s="548" t="s">
        <v>3660</v>
      </c>
      <c r="D18456" s="541" t="s">
        <v>31733</v>
      </c>
      <c r="E18456" s="549" t="s">
        <v>188</v>
      </c>
      <c r="F18456" s="547">
        <v>235</v>
      </c>
    </row>
    <row r="18457" s="489" customFormat="1">
      <c r="B18457" s="546" t="s">
        <v>31734</v>
      </c>
      <c r="C18457" s="548" t="s">
        <v>3660</v>
      </c>
      <c r="D18457" s="541" t="s">
        <v>31735</v>
      </c>
      <c r="E18457" s="549" t="s">
        <v>188</v>
      </c>
      <c r="F18457" s="547">
        <v>285</v>
      </c>
    </row>
    <row r="18458" s="489" customFormat="1">
      <c r="B18458" s="546" t="s">
        <v>31736</v>
      </c>
      <c r="C18458" s="548" t="s">
        <v>3660</v>
      </c>
      <c r="D18458" s="541" t="s">
        <v>31737</v>
      </c>
      <c r="E18458" s="549" t="s">
        <v>188</v>
      </c>
      <c r="F18458" s="547">
        <v>695</v>
      </c>
    </row>
    <row r="18459" s="489" customFormat="1">
      <c r="B18459" s="546" t="s">
        <v>31738</v>
      </c>
      <c r="C18459" s="548" t="s">
        <v>3660</v>
      </c>
      <c r="D18459" s="541" t="s">
        <v>31739</v>
      </c>
      <c r="E18459" s="549" t="s">
        <v>188</v>
      </c>
      <c r="F18459" s="547">
        <v>985</v>
      </c>
    </row>
    <row r="18460" s="489" customFormat="1">
      <c r="B18460" s="546" t="s">
        <v>31740</v>
      </c>
      <c r="C18460" s="548" t="s">
        <v>3660</v>
      </c>
      <c r="D18460" s="541" t="s">
        <v>31741</v>
      </c>
      <c r="E18460" s="549" t="s">
        <v>188</v>
      </c>
      <c r="F18460" s="547">
        <v>8.7400000000000002</v>
      </c>
    </row>
    <row r="18461" s="489" customFormat="1">
      <c r="B18461" s="546" t="s">
        <v>31742</v>
      </c>
      <c r="C18461" s="548" t="s">
        <v>3660</v>
      </c>
      <c r="D18461" s="541" t="s">
        <v>31743</v>
      </c>
      <c r="E18461" s="549" t="s">
        <v>188</v>
      </c>
      <c r="F18461" s="547">
        <v>1.3</v>
      </c>
    </row>
    <row r="18462" s="489" customFormat="1">
      <c r="B18462" s="546" t="s">
        <v>31744</v>
      </c>
      <c r="C18462" s="548" t="s">
        <v>3660</v>
      </c>
      <c r="D18462" s="541" t="s">
        <v>31745</v>
      </c>
      <c r="E18462" s="549" t="s">
        <v>188</v>
      </c>
      <c r="F18462" s="547">
        <v>9.9900000000000002</v>
      </c>
    </row>
    <row r="18463" s="489" customFormat="1">
      <c r="B18463" s="546" t="s">
        <v>31746</v>
      </c>
      <c r="C18463" s="548" t="s">
        <v>3660</v>
      </c>
      <c r="D18463" s="541" t="s">
        <v>31747</v>
      </c>
      <c r="E18463" s="549" t="s">
        <v>188</v>
      </c>
      <c r="F18463" s="547">
        <v>49.899999999999999</v>
      </c>
    </row>
    <row r="18464" s="489" customFormat="1">
      <c r="B18464" s="546" t="s">
        <v>31748</v>
      </c>
      <c r="C18464" s="548" t="s">
        <v>3660</v>
      </c>
      <c r="D18464" s="541" t="s">
        <v>31749</v>
      </c>
      <c r="E18464" s="549" t="s">
        <v>143</v>
      </c>
      <c r="F18464" s="547">
        <v>0.56000000000000005</v>
      </c>
    </row>
    <row r="18465" s="489" customFormat="1">
      <c r="B18465" s="546" t="s">
        <v>31750</v>
      </c>
      <c r="C18465" s="548" t="s">
        <v>3660</v>
      </c>
      <c r="D18465" s="541" t="s">
        <v>31751</v>
      </c>
      <c r="E18465" s="549" t="s">
        <v>187</v>
      </c>
      <c r="F18465" s="547">
        <v>39.509999999999998</v>
      </c>
    </row>
    <row r="18466" s="489" customFormat="1">
      <c r="B18466" s="546" t="s">
        <v>31752</v>
      </c>
      <c r="C18466" s="548" t="s">
        <v>3660</v>
      </c>
      <c r="D18466" s="541" t="s">
        <v>31753</v>
      </c>
      <c r="E18466" s="549" t="s">
        <v>187</v>
      </c>
      <c r="F18466" s="547">
        <v>18.809999999999999</v>
      </c>
    </row>
    <row r="18467" s="489" customFormat="1">
      <c r="B18467" s="546" t="s">
        <v>31754</v>
      </c>
      <c r="C18467" s="548" t="s">
        <v>3660</v>
      </c>
      <c r="D18467" s="541" t="s">
        <v>31755</v>
      </c>
      <c r="E18467" s="549" t="s">
        <v>187</v>
      </c>
      <c r="F18467" s="547">
        <v>139.41999999999999</v>
      </c>
    </row>
    <row r="18468" s="489" customFormat="1">
      <c r="B18468" s="546" t="s">
        <v>31756</v>
      </c>
      <c r="C18468" s="548" t="s">
        <v>3660</v>
      </c>
      <c r="D18468" s="541" t="s">
        <v>31757</v>
      </c>
      <c r="E18468" s="549" t="s">
        <v>186</v>
      </c>
      <c r="F18468" s="547">
        <v>53.229999999999997</v>
      </c>
    </row>
    <row r="18469" s="489" customFormat="1">
      <c r="B18469" s="546" t="s">
        <v>31758</v>
      </c>
      <c r="C18469" s="548" t="s">
        <v>3660</v>
      </c>
      <c r="D18469" s="541" t="s">
        <v>31759</v>
      </c>
      <c r="E18469" s="549" t="s">
        <v>186</v>
      </c>
      <c r="F18469" s="547">
        <v>15.550000000000001</v>
      </c>
    </row>
    <row r="18470" s="489" customFormat="1">
      <c r="B18470" s="546" t="s">
        <v>31760</v>
      </c>
      <c r="C18470" s="548" t="s">
        <v>3660</v>
      </c>
      <c r="D18470" s="541" t="s">
        <v>31761</v>
      </c>
      <c r="E18470" s="549" t="s">
        <v>186</v>
      </c>
      <c r="F18470" s="547">
        <v>2.9300000000000002</v>
      </c>
    </row>
    <row r="18471" s="489" customFormat="1">
      <c r="B18471" s="546" t="s">
        <v>31762</v>
      </c>
      <c r="C18471" s="548" t="s">
        <v>3660</v>
      </c>
      <c r="D18471" s="541" t="s">
        <v>31763</v>
      </c>
      <c r="E18471" s="549" t="s">
        <v>12625</v>
      </c>
      <c r="F18471" s="547">
        <v>3.8700000000000001</v>
      </c>
    </row>
    <row r="18472" s="489" customFormat="1">
      <c r="B18472" s="546" t="s">
        <v>31764</v>
      </c>
      <c r="C18472" s="548" t="s">
        <v>3660</v>
      </c>
      <c r="D18472" s="541" t="s">
        <v>31765</v>
      </c>
      <c r="E18472" s="549" t="s">
        <v>186</v>
      </c>
      <c r="F18472" s="547">
        <v>16</v>
      </c>
    </row>
    <row r="18473" s="489" customFormat="1">
      <c r="B18473" s="546" t="s">
        <v>31766</v>
      </c>
      <c r="C18473" s="548" t="s">
        <v>3660</v>
      </c>
      <c r="D18473" s="541" t="s">
        <v>31767</v>
      </c>
      <c r="E18473" s="549" t="s">
        <v>12625</v>
      </c>
      <c r="F18473" s="547">
        <v>38.899999999999999</v>
      </c>
    </row>
    <row r="18474" s="489" customFormat="1">
      <c r="B18474" s="546" t="s">
        <v>31768</v>
      </c>
      <c r="C18474" s="548" t="s">
        <v>3660</v>
      </c>
      <c r="D18474" s="541" t="s">
        <v>31769</v>
      </c>
      <c r="E18474" s="549" t="s">
        <v>12625</v>
      </c>
      <c r="F18474" s="547">
        <v>44.109999999999999</v>
      </c>
    </row>
    <row r="18475" s="489" customFormat="1">
      <c r="B18475" s="546" t="s">
        <v>31770</v>
      </c>
      <c r="C18475" s="548" t="s">
        <v>3660</v>
      </c>
      <c r="D18475" s="541" t="s">
        <v>31771</v>
      </c>
      <c r="E18475" s="549" t="s">
        <v>12625</v>
      </c>
      <c r="F18475" s="547">
        <v>35.990000000000002</v>
      </c>
    </row>
    <row r="18476" s="489" customFormat="1">
      <c r="B18476" s="546" t="s">
        <v>31772</v>
      </c>
      <c r="C18476" s="548" t="s">
        <v>3660</v>
      </c>
      <c r="D18476" s="541" t="s">
        <v>31773</v>
      </c>
      <c r="E18476" s="549" t="s">
        <v>188</v>
      </c>
      <c r="F18476" s="547">
        <v>74.989999999999995</v>
      </c>
    </row>
    <row r="18477" s="489" customFormat="1">
      <c r="B18477" s="546" t="s">
        <v>31774</v>
      </c>
      <c r="C18477" s="548" t="s">
        <v>3660</v>
      </c>
      <c r="D18477" s="541" t="s">
        <v>31775</v>
      </c>
      <c r="E18477" s="549" t="s">
        <v>188</v>
      </c>
      <c r="F18477" s="547">
        <v>31.149999999999999</v>
      </c>
    </row>
    <row r="18478" s="489" customFormat="1">
      <c r="B18478" s="546" t="s">
        <v>31776</v>
      </c>
      <c r="C18478" s="548" t="s">
        <v>3660</v>
      </c>
      <c r="D18478" s="541" t="s">
        <v>31777</v>
      </c>
      <c r="E18478" s="549" t="s">
        <v>188</v>
      </c>
      <c r="F18478" s="547">
        <v>72.5</v>
      </c>
    </row>
    <row r="18479" s="489" customFormat="1">
      <c r="B18479" s="546" t="s">
        <v>31778</v>
      </c>
      <c r="C18479" s="548" t="s">
        <v>3660</v>
      </c>
      <c r="D18479" s="541" t="s">
        <v>31779</v>
      </c>
      <c r="E18479" s="549" t="s">
        <v>143</v>
      </c>
      <c r="F18479" s="547">
        <v>0.040000000000000001</v>
      </c>
    </row>
    <row r="18480" s="489" customFormat="1">
      <c r="B18480" s="546" t="s">
        <v>31780</v>
      </c>
      <c r="C18480" s="548" t="s">
        <v>3660</v>
      </c>
      <c r="D18480" s="541" t="s">
        <v>31781</v>
      </c>
      <c r="E18480" s="549" t="s">
        <v>12626</v>
      </c>
      <c r="F18480" s="547">
        <v>40</v>
      </c>
    </row>
    <row r="18481" s="489" customFormat="1">
      <c r="B18481" s="546" t="s">
        <v>31782</v>
      </c>
      <c r="C18481" s="548" t="s">
        <v>3660</v>
      </c>
      <c r="D18481" s="541" t="s">
        <v>31783</v>
      </c>
      <c r="E18481" s="549" t="s">
        <v>12626</v>
      </c>
      <c r="F18481" s="547">
        <v>440</v>
      </c>
    </row>
    <row r="18482" s="489" customFormat="1">
      <c r="B18482" s="546" t="s">
        <v>31784</v>
      </c>
      <c r="C18482" s="548" t="s">
        <v>3660</v>
      </c>
      <c r="D18482" s="541" t="s">
        <v>31785</v>
      </c>
      <c r="E18482" s="549" t="s">
        <v>12626</v>
      </c>
      <c r="F18482" s="547">
        <v>470</v>
      </c>
    </row>
    <row r="18483" s="489" customFormat="1">
      <c r="B18483" s="546" t="s">
        <v>31786</v>
      </c>
      <c r="C18483" s="548" t="s">
        <v>3660</v>
      </c>
      <c r="D18483" s="541" t="s">
        <v>31787</v>
      </c>
      <c r="E18483" s="549" t="s">
        <v>12626</v>
      </c>
      <c r="F18483" s="547">
        <v>480</v>
      </c>
    </row>
    <row r="18484" s="489" customFormat="1">
      <c r="B18484" s="546" t="s">
        <v>31788</v>
      </c>
      <c r="C18484" s="548" t="s">
        <v>3660</v>
      </c>
      <c r="D18484" s="541" t="s">
        <v>31789</v>
      </c>
      <c r="E18484" s="549" t="s">
        <v>12626</v>
      </c>
      <c r="F18484" s="547">
        <v>500</v>
      </c>
    </row>
    <row r="18485" s="489" customFormat="1">
      <c r="B18485" s="546" t="s">
        <v>31790</v>
      </c>
      <c r="C18485" s="548" t="s">
        <v>3660</v>
      </c>
      <c r="D18485" s="541" t="s">
        <v>31791</v>
      </c>
      <c r="E18485" s="549" t="s">
        <v>12626</v>
      </c>
      <c r="F18485" s="547">
        <v>550</v>
      </c>
    </row>
    <row r="18486" s="489" customFormat="1">
      <c r="B18486" s="546" t="s">
        <v>31792</v>
      </c>
      <c r="C18486" s="548" t="s">
        <v>3660</v>
      </c>
      <c r="D18486" s="541" t="s">
        <v>31793</v>
      </c>
      <c r="E18486" s="549" t="s">
        <v>12626</v>
      </c>
      <c r="F18486" s="547">
        <v>520</v>
      </c>
    </row>
    <row r="18487" s="489" customFormat="1">
      <c r="B18487" s="546" t="s">
        <v>31794</v>
      </c>
      <c r="C18487" s="548" t="s">
        <v>3660</v>
      </c>
      <c r="D18487" s="541" t="s">
        <v>31795</v>
      </c>
      <c r="E18487" s="549" t="s">
        <v>12626</v>
      </c>
      <c r="F18487" s="547">
        <v>540</v>
      </c>
    </row>
    <row r="18488" s="489" customFormat="1">
      <c r="B18488" s="546" t="s">
        <v>31796</v>
      </c>
      <c r="C18488" s="548" t="s">
        <v>3660</v>
      </c>
      <c r="D18488" s="541" t="s">
        <v>31797</v>
      </c>
      <c r="E18488" s="549" t="s">
        <v>12626</v>
      </c>
      <c r="F18488" s="547">
        <v>480</v>
      </c>
    </row>
    <row r="18489" s="489" customFormat="1">
      <c r="B18489" s="546" t="s">
        <v>31798</v>
      </c>
      <c r="C18489" s="548" t="s">
        <v>3660</v>
      </c>
      <c r="D18489" s="541" t="s">
        <v>31799</v>
      </c>
      <c r="E18489" s="549" t="s">
        <v>12626</v>
      </c>
      <c r="F18489" s="547">
        <v>540</v>
      </c>
    </row>
    <row r="18490" s="489" customFormat="1">
      <c r="B18490" s="546" t="s">
        <v>31800</v>
      </c>
      <c r="C18490" s="548" t="s">
        <v>3660</v>
      </c>
      <c r="D18490" s="541" t="s">
        <v>31801</v>
      </c>
      <c r="E18490" s="549" t="s">
        <v>188</v>
      </c>
      <c r="F18490" s="547">
        <v>1868.24</v>
      </c>
    </row>
    <row r="18491" s="489" customFormat="1">
      <c r="B18491" s="546" t="s">
        <v>31802</v>
      </c>
      <c r="C18491" s="548" t="s">
        <v>3660</v>
      </c>
      <c r="D18491" s="541" t="s">
        <v>31803</v>
      </c>
      <c r="E18491" s="549" t="s">
        <v>143</v>
      </c>
      <c r="F18491" s="547">
        <v>27</v>
      </c>
    </row>
    <row r="18492" s="489" customFormat="1">
      <c r="B18492" s="546" t="s">
        <v>31804</v>
      </c>
      <c r="C18492" s="548" t="s">
        <v>3660</v>
      </c>
      <c r="D18492" s="541" t="s">
        <v>31805</v>
      </c>
      <c r="E18492" s="549" t="s">
        <v>143</v>
      </c>
      <c r="F18492" s="547">
        <v>25</v>
      </c>
    </row>
    <row r="18493" s="489" customFormat="1">
      <c r="B18493" s="546" t="s">
        <v>31806</v>
      </c>
      <c r="C18493" s="548" t="s">
        <v>3660</v>
      </c>
      <c r="D18493" s="541" t="s">
        <v>31807</v>
      </c>
      <c r="E18493" s="549" t="s">
        <v>143</v>
      </c>
      <c r="F18493" s="547">
        <v>32.130000000000003</v>
      </c>
    </row>
    <row r="18494" s="489" customFormat="1">
      <c r="B18494" s="546" t="s">
        <v>31808</v>
      </c>
      <c r="C18494" s="548" t="s">
        <v>3660</v>
      </c>
      <c r="D18494" s="541" t="s">
        <v>31809</v>
      </c>
      <c r="E18494" s="549" t="s">
        <v>188</v>
      </c>
      <c r="F18494" s="547">
        <v>4800</v>
      </c>
    </row>
    <row r="18495" s="489" customFormat="1">
      <c r="B18495" s="546" t="s">
        <v>31810</v>
      </c>
      <c r="C18495" s="548" t="s">
        <v>3660</v>
      </c>
      <c r="D18495" s="541" t="s">
        <v>31811</v>
      </c>
      <c r="E18495" s="549" t="s">
        <v>143</v>
      </c>
      <c r="F18495" s="547">
        <v>38</v>
      </c>
    </row>
    <row r="18496" s="489" customFormat="1">
      <c r="B18496" s="546" t="s">
        <v>31812</v>
      </c>
      <c r="C18496" s="548" t="s">
        <v>3660</v>
      </c>
      <c r="D18496" s="541" t="s">
        <v>31813</v>
      </c>
      <c r="E18496" s="549" t="s">
        <v>143</v>
      </c>
      <c r="F18496" s="547">
        <v>55</v>
      </c>
    </row>
    <row r="18497" s="489" customFormat="1">
      <c r="B18497" s="546" t="s">
        <v>31814</v>
      </c>
      <c r="C18497" s="548" t="s">
        <v>3660</v>
      </c>
      <c r="D18497" s="541" t="s">
        <v>25010</v>
      </c>
      <c r="E18497" s="549" t="s">
        <v>188</v>
      </c>
      <c r="F18497" s="547">
        <v>20000</v>
      </c>
    </row>
    <row r="18498" s="489" customFormat="1">
      <c r="B18498" s="546" t="s">
        <v>31815</v>
      </c>
      <c r="C18498" s="548" t="s">
        <v>3660</v>
      </c>
      <c r="D18498" s="541" t="s">
        <v>31816</v>
      </c>
      <c r="E18498" s="549" t="s">
        <v>143</v>
      </c>
      <c r="F18498" s="547">
        <v>418</v>
      </c>
    </row>
    <row r="18499" s="489" customFormat="1">
      <c r="B18499" s="546" t="s">
        <v>31817</v>
      </c>
      <c r="C18499" s="548" t="s">
        <v>3660</v>
      </c>
      <c r="D18499" s="541" t="s">
        <v>31818</v>
      </c>
      <c r="E18499" s="549" t="s">
        <v>143</v>
      </c>
      <c r="F18499" s="547">
        <v>581</v>
      </c>
    </row>
    <row r="18500" s="489" customFormat="1">
      <c r="B18500" s="546" t="s">
        <v>31819</v>
      </c>
      <c r="C18500" s="548" t="s">
        <v>3660</v>
      </c>
      <c r="D18500" s="541" t="s">
        <v>31820</v>
      </c>
      <c r="E18500" s="549" t="s">
        <v>157</v>
      </c>
      <c r="F18500" s="547">
        <v>19.309999999999999</v>
      </c>
    </row>
    <row r="18501" s="489" customFormat="1">
      <c r="B18501" s="546" t="s">
        <v>31821</v>
      </c>
      <c r="C18501" s="548" t="s">
        <v>3660</v>
      </c>
      <c r="D18501" s="541" t="s">
        <v>31822</v>
      </c>
      <c r="E18501" s="549" t="s">
        <v>143</v>
      </c>
      <c r="F18501" s="547">
        <v>330</v>
      </c>
    </row>
    <row r="18502" s="489" customFormat="1">
      <c r="B18502" s="546" t="s">
        <v>31823</v>
      </c>
      <c r="C18502" s="548" t="s">
        <v>3660</v>
      </c>
      <c r="D18502" s="541" t="s">
        <v>31824</v>
      </c>
      <c r="E18502" s="549" t="s">
        <v>143</v>
      </c>
      <c r="F18502" s="547">
        <v>465</v>
      </c>
    </row>
    <row r="18503" s="489" customFormat="1">
      <c r="B18503" s="546" t="s">
        <v>31825</v>
      </c>
      <c r="C18503" s="548" t="s">
        <v>3660</v>
      </c>
      <c r="D18503" s="541" t="s">
        <v>31826</v>
      </c>
      <c r="E18503" s="549" t="s">
        <v>143</v>
      </c>
      <c r="F18503" s="547">
        <v>510</v>
      </c>
    </row>
    <row r="18504" s="489" customFormat="1">
      <c r="B18504" s="546" t="s">
        <v>31827</v>
      </c>
      <c r="C18504" s="548" t="s">
        <v>3660</v>
      </c>
      <c r="D18504" s="541" t="s">
        <v>31828</v>
      </c>
      <c r="E18504" s="549" t="s">
        <v>143</v>
      </c>
      <c r="F18504" s="547">
        <v>515</v>
      </c>
    </row>
    <row r="18505" s="489" customFormat="1">
      <c r="B18505" s="546" t="s">
        <v>31829</v>
      </c>
      <c r="C18505" s="548" t="s">
        <v>3660</v>
      </c>
      <c r="D18505" s="541" t="s">
        <v>31830</v>
      </c>
      <c r="E18505" s="549" t="s">
        <v>143</v>
      </c>
      <c r="F18505" s="547">
        <v>697</v>
      </c>
    </row>
    <row r="18506" s="489" customFormat="1">
      <c r="B18506" s="546" t="s">
        <v>31831</v>
      </c>
      <c r="C18506" s="548" t="s">
        <v>3660</v>
      </c>
      <c r="D18506" s="541" t="s">
        <v>31832</v>
      </c>
      <c r="E18506" s="549" t="s">
        <v>143</v>
      </c>
      <c r="F18506" s="547">
        <v>818.10000000000002</v>
      </c>
    </row>
    <row r="18507" s="489" customFormat="1">
      <c r="B18507" s="546" t="s">
        <v>31833</v>
      </c>
      <c r="C18507" s="548" t="s">
        <v>3660</v>
      </c>
      <c r="D18507" s="541" t="s">
        <v>24986</v>
      </c>
      <c r="E18507" s="549" t="s">
        <v>188</v>
      </c>
      <c r="F18507" s="547">
        <v>18167.98</v>
      </c>
    </row>
    <row r="18508" s="489" customFormat="1">
      <c r="B18508" s="546" t="s">
        <v>31834</v>
      </c>
      <c r="C18508" s="548" t="s">
        <v>3660</v>
      </c>
      <c r="D18508" s="541" t="s">
        <v>31835</v>
      </c>
      <c r="E18508" s="549" t="s">
        <v>143</v>
      </c>
      <c r="F18508" s="547">
        <v>45</v>
      </c>
    </row>
    <row r="18509" s="489" customFormat="1">
      <c r="B18509" s="546" t="s">
        <v>31836</v>
      </c>
      <c r="C18509" s="548" t="s">
        <v>3660</v>
      </c>
      <c r="D18509" s="541" t="s">
        <v>31837</v>
      </c>
      <c r="E18509" s="549" t="s">
        <v>143</v>
      </c>
      <c r="F18509" s="547">
        <v>65</v>
      </c>
    </row>
    <row r="18510" s="489" customFormat="1">
      <c r="B18510" s="546" t="s">
        <v>31838</v>
      </c>
      <c r="C18510" s="548" t="s">
        <v>3660</v>
      </c>
      <c r="D18510" s="541" t="s">
        <v>31839</v>
      </c>
      <c r="E18510" s="549" t="s">
        <v>143</v>
      </c>
      <c r="F18510" s="547">
        <v>91</v>
      </c>
    </row>
    <row r="18511" s="489" customFormat="1">
      <c r="B18511" s="546" t="s">
        <v>31840</v>
      </c>
      <c r="C18511" s="548" t="s">
        <v>3660</v>
      </c>
      <c r="D18511" s="541" t="s">
        <v>31841</v>
      </c>
      <c r="E18511" s="549" t="s">
        <v>143</v>
      </c>
      <c r="F18511" s="547">
        <v>104</v>
      </c>
    </row>
    <row r="18512" s="489" customFormat="1">
      <c r="B18512" s="546" t="s">
        <v>31842</v>
      </c>
      <c r="C18512" s="548" t="s">
        <v>3660</v>
      </c>
      <c r="D18512" s="541" t="s">
        <v>31843</v>
      </c>
      <c r="E18512" s="549" t="s">
        <v>143</v>
      </c>
      <c r="F18512" s="547">
        <v>135</v>
      </c>
    </row>
    <row r="18513" s="489" customFormat="1">
      <c r="B18513" s="546" t="s">
        <v>31844</v>
      </c>
      <c r="C18513" s="548" t="s">
        <v>3660</v>
      </c>
      <c r="D18513" s="541" t="s">
        <v>31845</v>
      </c>
      <c r="E18513" s="549" t="s">
        <v>12626</v>
      </c>
      <c r="F18513" s="547">
        <v>19.109999999999999</v>
      </c>
    </row>
    <row r="18514" s="489" customFormat="1">
      <c r="B18514" s="546" t="s">
        <v>31846</v>
      </c>
      <c r="C18514" s="548" t="s">
        <v>3660</v>
      </c>
      <c r="D18514" s="541" t="s">
        <v>31847</v>
      </c>
      <c r="E18514" s="549" t="s">
        <v>12625</v>
      </c>
      <c r="F18514" s="547">
        <v>16</v>
      </c>
    </row>
    <row r="18515" s="489" customFormat="1">
      <c r="B18515" s="546" t="s">
        <v>31848</v>
      </c>
      <c r="C18515" s="548" t="s">
        <v>3660</v>
      </c>
      <c r="D18515" s="541" t="s">
        <v>31849</v>
      </c>
      <c r="E18515" s="549" t="s">
        <v>188</v>
      </c>
      <c r="F18515" s="547">
        <v>2.6600000000000001</v>
      </c>
    </row>
    <row r="18516" s="489" customFormat="1">
      <c r="B18516" s="546" t="s">
        <v>31850</v>
      </c>
      <c r="C18516" s="548" t="s">
        <v>3660</v>
      </c>
      <c r="D18516" s="541" t="s">
        <v>31851</v>
      </c>
      <c r="E18516" s="549" t="s">
        <v>12625</v>
      </c>
      <c r="F18516" s="547">
        <v>12.25</v>
      </c>
    </row>
    <row r="18517" s="489" customFormat="1">
      <c r="B18517" s="546" t="s">
        <v>31852</v>
      </c>
      <c r="C18517" s="548" t="s">
        <v>3660</v>
      </c>
      <c r="D18517" s="541" t="s">
        <v>28442</v>
      </c>
      <c r="E18517" s="549" t="s">
        <v>186</v>
      </c>
      <c r="F18517" s="547">
        <v>4.9199999999999999</v>
      </c>
    </row>
    <row r="18518" s="489" customFormat="1">
      <c r="B18518" s="546" t="s">
        <v>31853</v>
      </c>
      <c r="C18518" s="548" t="s">
        <v>3660</v>
      </c>
      <c r="D18518" s="541" t="s">
        <v>28444</v>
      </c>
      <c r="E18518" s="549" t="s">
        <v>186</v>
      </c>
      <c r="F18518" s="547">
        <v>7.75</v>
      </c>
    </row>
    <row r="18519" s="489" customFormat="1">
      <c r="B18519" s="546" t="s">
        <v>31854</v>
      </c>
      <c r="C18519" s="548" t="s">
        <v>3660</v>
      </c>
      <c r="D18519" s="541" t="s">
        <v>28446</v>
      </c>
      <c r="E18519" s="549" t="s">
        <v>186</v>
      </c>
      <c r="F18519" s="547">
        <v>2.3900000000000001</v>
      </c>
    </row>
    <row r="18520" s="489" customFormat="1">
      <c r="B18520" s="546" t="s">
        <v>31855</v>
      </c>
      <c r="C18520" s="548" t="s">
        <v>3660</v>
      </c>
      <c r="D18520" s="541" t="s">
        <v>28448</v>
      </c>
      <c r="E18520" s="549" t="s">
        <v>186</v>
      </c>
      <c r="F18520" s="547">
        <v>0.83999999999999997</v>
      </c>
    </row>
    <row r="18521" s="489" customFormat="1">
      <c r="B18521" s="546" t="s">
        <v>31856</v>
      </c>
      <c r="C18521" s="548" t="s">
        <v>3660</v>
      </c>
      <c r="D18521" s="541" t="s">
        <v>28450</v>
      </c>
      <c r="E18521" s="549" t="s">
        <v>186</v>
      </c>
      <c r="F18521" s="547">
        <v>3.8999999999999999</v>
      </c>
    </row>
    <row r="18522" s="489" customFormat="1">
      <c r="B18522" s="546" t="s">
        <v>31857</v>
      </c>
      <c r="C18522" s="548" t="s">
        <v>3660</v>
      </c>
      <c r="D18522" s="541" t="s">
        <v>28454</v>
      </c>
      <c r="E18522" s="549" t="s">
        <v>186</v>
      </c>
      <c r="F18522" s="547">
        <v>1.25</v>
      </c>
    </row>
    <row r="18523" s="489" customFormat="1">
      <c r="B18523" s="546" t="s">
        <v>31858</v>
      </c>
      <c r="C18523" s="548" t="s">
        <v>3660</v>
      </c>
      <c r="D18523" s="541" t="s">
        <v>28456</v>
      </c>
      <c r="E18523" s="549" t="s">
        <v>186</v>
      </c>
      <c r="F18523" s="547">
        <v>5.9800000000000004</v>
      </c>
    </row>
    <row r="18524" s="489" customFormat="1">
      <c r="B18524" s="546" t="s">
        <v>31859</v>
      </c>
      <c r="C18524" s="548" t="s">
        <v>3660</v>
      </c>
      <c r="D18524" s="541" t="s">
        <v>28458</v>
      </c>
      <c r="E18524" s="549" t="s">
        <v>186</v>
      </c>
      <c r="F18524" s="547">
        <v>29.800000000000001</v>
      </c>
    </row>
    <row r="18525" s="489" customFormat="1">
      <c r="B18525" s="546" t="s">
        <v>31860</v>
      </c>
      <c r="C18525" s="548" t="s">
        <v>3660</v>
      </c>
      <c r="D18525" s="541" t="s">
        <v>28460</v>
      </c>
      <c r="E18525" s="549" t="s">
        <v>186</v>
      </c>
      <c r="F18525" s="547">
        <v>1.5</v>
      </c>
    </row>
    <row r="18526" s="489" customFormat="1">
      <c r="B18526" s="546" t="s">
        <v>31861</v>
      </c>
      <c r="C18526" s="548" t="s">
        <v>3660</v>
      </c>
      <c r="D18526" s="541" t="s">
        <v>31862</v>
      </c>
      <c r="E18526" s="549" t="s">
        <v>12626</v>
      </c>
      <c r="F18526" s="547">
        <v>160</v>
      </c>
    </row>
    <row r="18527" s="489" customFormat="1">
      <c r="B18527" s="546" t="s">
        <v>31863</v>
      </c>
      <c r="C18527" s="548" t="s">
        <v>3660</v>
      </c>
      <c r="D18527" s="541" t="s">
        <v>28434</v>
      </c>
      <c r="E18527" s="549" t="s">
        <v>12626</v>
      </c>
      <c r="F18527" s="547">
        <v>490</v>
      </c>
    </row>
    <row r="18528" s="489" customFormat="1">
      <c r="B18528" s="546" t="s">
        <v>31864</v>
      </c>
      <c r="C18528" s="548" t="s">
        <v>3660</v>
      </c>
      <c r="D18528" s="541" t="s">
        <v>31865</v>
      </c>
      <c r="E18528" s="549" t="s">
        <v>186</v>
      </c>
      <c r="F18528" s="547">
        <v>6.7000000000000002</v>
      </c>
    </row>
    <row r="18529" s="489" customFormat="1">
      <c r="B18529" s="546" t="s">
        <v>31866</v>
      </c>
      <c r="C18529" s="548" t="s">
        <v>3660</v>
      </c>
      <c r="D18529" s="541" t="s">
        <v>31867</v>
      </c>
      <c r="E18529" s="549" t="s">
        <v>186</v>
      </c>
      <c r="F18529" s="547">
        <v>3.8999999999999999</v>
      </c>
    </row>
    <row r="18530" s="489" customFormat="1">
      <c r="B18530" s="546" t="s">
        <v>31868</v>
      </c>
      <c r="C18530" s="548" t="s">
        <v>3660</v>
      </c>
      <c r="D18530" s="541" t="s">
        <v>28440</v>
      </c>
      <c r="E18530" s="549" t="s">
        <v>186</v>
      </c>
      <c r="F18530" s="547">
        <v>1.9199999999999999</v>
      </c>
    </row>
    <row r="18531" s="489" customFormat="1">
      <c r="B18531" s="546" t="s">
        <v>31869</v>
      </c>
      <c r="C18531" s="548" t="s">
        <v>3660</v>
      </c>
      <c r="D18531" s="541" t="s">
        <v>31870</v>
      </c>
      <c r="E18531" s="549" t="s">
        <v>188</v>
      </c>
      <c r="F18531" s="547">
        <v>140</v>
      </c>
    </row>
    <row r="18532" s="489" customFormat="1">
      <c r="B18532" s="546" t="s">
        <v>31871</v>
      </c>
      <c r="C18532" s="548" t="s">
        <v>3660</v>
      </c>
      <c r="D18532" s="541" t="s">
        <v>31872</v>
      </c>
      <c r="E18532" s="549" t="s">
        <v>188</v>
      </c>
      <c r="F18532" s="547">
        <v>140</v>
      </c>
    </row>
    <row r="18533" s="489" customFormat="1">
      <c r="B18533" s="546" t="s">
        <v>31873</v>
      </c>
      <c r="C18533" s="548" t="s">
        <v>3660</v>
      </c>
      <c r="D18533" s="541" t="s">
        <v>31874</v>
      </c>
      <c r="E18533" s="549" t="s">
        <v>188</v>
      </c>
      <c r="F18533" s="547">
        <v>140</v>
      </c>
    </row>
    <row r="18534" s="489" customFormat="1">
      <c r="B18534" s="546" t="s">
        <v>31875</v>
      </c>
      <c r="C18534" s="548" t="s">
        <v>3660</v>
      </c>
      <c r="D18534" s="541" t="s">
        <v>31876</v>
      </c>
      <c r="E18534" s="549" t="s">
        <v>188</v>
      </c>
      <c r="F18534" s="547">
        <v>140</v>
      </c>
    </row>
    <row r="18535" s="489" customFormat="1">
      <c r="B18535" s="546" t="s">
        <v>31877</v>
      </c>
      <c r="C18535" s="548" t="s">
        <v>3660</v>
      </c>
      <c r="D18535" s="541" t="s">
        <v>31878</v>
      </c>
      <c r="E18535" s="549" t="s">
        <v>188</v>
      </c>
      <c r="F18535" s="547">
        <v>140</v>
      </c>
    </row>
    <row r="18536" s="489" customFormat="1">
      <c r="B18536" s="546" t="s">
        <v>31879</v>
      </c>
      <c r="C18536" s="548" t="s">
        <v>3660</v>
      </c>
      <c r="D18536" s="541" t="s">
        <v>31880</v>
      </c>
      <c r="E18536" s="549" t="s">
        <v>188</v>
      </c>
      <c r="F18536" s="547">
        <v>140</v>
      </c>
    </row>
    <row r="18537" s="489" customFormat="1">
      <c r="B18537" s="546" t="s">
        <v>31881</v>
      </c>
      <c r="C18537" s="548" t="s">
        <v>3660</v>
      </c>
      <c r="D18537" s="541" t="s">
        <v>31882</v>
      </c>
      <c r="E18537" s="549" t="s">
        <v>188</v>
      </c>
      <c r="F18537" s="547">
        <v>140</v>
      </c>
    </row>
    <row r="18538" s="489" customFormat="1">
      <c r="B18538" s="546" t="s">
        <v>31883</v>
      </c>
      <c r="C18538" s="548" t="s">
        <v>3660</v>
      </c>
      <c r="D18538" s="541" t="s">
        <v>31884</v>
      </c>
      <c r="E18538" s="549" t="s">
        <v>188</v>
      </c>
      <c r="F18538" s="547">
        <v>140</v>
      </c>
    </row>
    <row r="18539" s="489" customFormat="1">
      <c r="B18539" s="546" t="s">
        <v>31885</v>
      </c>
      <c r="C18539" s="548" t="s">
        <v>3660</v>
      </c>
      <c r="D18539" s="541" t="s">
        <v>31886</v>
      </c>
      <c r="E18539" s="549" t="s">
        <v>188</v>
      </c>
      <c r="F18539" s="547">
        <v>140</v>
      </c>
    </row>
    <row r="18540" s="489" customFormat="1">
      <c r="B18540" s="546" t="s">
        <v>31887</v>
      </c>
      <c r="C18540" s="548" t="s">
        <v>3660</v>
      </c>
      <c r="D18540" s="541" t="s">
        <v>31888</v>
      </c>
      <c r="E18540" s="549" t="s">
        <v>188</v>
      </c>
      <c r="F18540" s="547">
        <v>140</v>
      </c>
    </row>
    <row r="18541" s="489" customFormat="1">
      <c r="B18541" s="546" t="s">
        <v>31889</v>
      </c>
      <c r="C18541" s="548" t="s">
        <v>3660</v>
      </c>
      <c r="D18541" s="541" t="s">
        <v>28508</v>
      </c>
      <c r="E18541" s="549" t="s">
        <v>188</v>
      </c>
      <c r="F18541" s="547">
        <v>2.5</v>
      </c>
    </row>
    <row r="18542" s="489" customFormat="1">
      <c r="B18542" s="546" t="s">
        <v>31890</v>
      </c>
      <c r="C18542" s="548" t="s">
        <v>3660</v>
      </c>
      <c r="D18542" s="541" t="s">
        <v>31891</v>
      </c>
      <c r="E18542" s="549" t="s">
        <v>188</v>
      </c>
      <c r="F18542" s="547">
        <v>140</v>
      </c>
    </row>
    <row r="18543" s="489" customFormat="1">
      <c r="B18543" s="546" t="s">
        <v>31892</v>
      </c>
      <c r="C18543" s="548" t="s">
        <v>3660</v>
      </c>
      <c r="D18543" s="541" t="s">
        <v>28510</v>
      </c>
      <c r="E18543" s="549" t="s">
        <v>188</v>
      </c>
      <c r="F18543" s="547">
        <v>2.5</v>
      </c>
    </row>
    <row r="18544" s="489" customFormat="1">
      <c r="B18544" s="546" t="s">
        <v>31893</v>
      </c>
      <c r="C18544" s="548" t="s">
        <v>3660</v>
      </c>
      <c r="D18544" s="541" t="s">
        <v>31894</v>
      </c>
      <c r="E18544" s="549" t="s">
        <v>188</v>
      </c>
      <c r="F18544" s="547">
        <v>175.94999999999999</v>
      </c>
    </row>
    <row r="18545" s="489" customFormat="1">
      <c r="B18545" s="546" t="s">
        <v>31895</v>
      </c>
      <c r="C18545" s="548" t="s">
        <v>3660</v>
      </c>
      <c r="D18545" s="541" t="s">
        <v>28512</v>
      </c>
      <c r="E18545" s="549" t="s">
        <v>188</v>
      </c>
      <c r="F18545" s="547">
        <v>3.3300000000000001</v>
      </c>
    </row>
    <row r="18546" s="489" customFormat="1">
      <c r="B18546" s="546" t="s">
        <v>31896</v>
      </c>
      <c r="C18546" s="548" t="s">
        <v>3660</v>
      </c>
      <c r="D18546" s="541" t="s">
        <v>28514</v>
      </c>
      <c r="E18546" s="549" t="s">
        <v>188</v>
      </c>
      <c r="F18546" s="547">
        <v>7.1799999999999997</v>
      </c>
    </row>
    <row r="18547" s="489" customFormat="1">
      <c r="B18547" s="546" t="s">
        <v>31897</v>
      </c>
      <c r="C18547" s="548" t="s">
        <v>3660</v>
      </c>
      <c r="D18547" s="541" t="s">
        <v>28516</v>
      </c>
      <c r="E18547" s="549" t="s">
        <v>188</v>
      </c>
      <c r="F18547" s="547">
        <v>12.449999999999999</v>
      </c>
    </row>
    <row r="18548" s="489" customFormat="1">
      <c r="B18548" s="546" t="s">
        <v>31898</v>
      </c>
      <c r="C18548" s="548" t="s">
        <v>3660</v>
      </c>
      <c r="D18548" s="541" t="s">
        <v>28518</v>
      </c>
      <c r="E18548" s="549" t="s">
        <v>188</v>
      </c>
      <c r="F18548" s="547">
        <v>2.5</v>
      </c>
    </row>
    <row r="18549" s="489" customFormat="1">
      <c r="B18549" s="546" t="s">
        <v>31899</v>
      </c>
      <c r="C18549" s="548" t="s">
        <v>3660</v>
      </c>
      <c r="D18549" s="541" t="s">
        <v>28520</v>
      </c>
      <c r="E18549" s="549" t="s">
        <v>188</v>
      </c>
      <c r="F18549" s="547">
        <v>4.3700000000000001</v>
      </c>
    </row>
    <row r="18550" s="489" customFormat="1">
      <c r="B18550" s="546" t="s">
        <v>31900</v>
      </c>
      <c r="C18550" s="548" t="s">
        <v>3660</v>
      </c>
      <c r="D18550" s="541" t="s">
        <v>28522</v>
      </c>
      <c r="E18550" s="549" t="s">
        <v>188</v>
      </c>
      <c r="F18550" s="547">
        <v>1.5900000000000001</v>
      </c>
    </row>
    <row r="18551" s="489" customFormat="1">
      <c r="B18551" s="546" t="s">
        <v>31901</v>
      </c>
      <c r="C18551" s="548" t="s">
        <v>3660</v>
      </c>
      <c r="D18551" s="541" t="s">
        <v>31902</v>
      </c>
      <c r="E18551" s="549" t="s">
        <v>188</v>
      </c>
      <c r="F18551" s="547">
        <v>7.7300000000000004</v>
      </c>
    </row>
    <row r="18552" s="489" customFormat="1">
      <c r="B18552" s="546" t="s">
        <v>31903</v>
      </c>
      <c r="C18552" s="548" t="s">
        <v>3660</v>
      </c>
      <c r="D18552" s="541" t="s">
        <v>31904</v>
      </c>
      <c r="E18552" s="549" t="s">
        <v>188</v>
      </c>
      <c r="F18552" s="547">
        <v>2.6600000000000001</v>
      </c>
    </row>
    <row r="18553" s="489" customFormat="1">
      <c r="B18553" s="546" t="s">
        <v>31905</v>
      </c>
      <c r="C18553" s="548" t="s">
        <v>3660</v>
      </c>
      <c r="D18553" s="541" t="s">
        <v>31906</v>
      </c>
      <c r="E18553" s="549" t="s">
        <v>188</v>
      </c>
      <c r="F18553" s="547">
        <v>295.05000000000001</v>
      </c>
    </row>
    <row r="18554" s="489" customFormat="1">
      <c r="B18554" s="546" t="s">
        <v>31907</v>
      </c>
      <c r="C18554" s="548" t="s">
        <v>3660</v>
      </c>
      <c r="D18554" s="541" t="s">
        <v>31908</v>
      </c>
      <c r="E18554" s="549" t="s">
        <v>186</v>
      </c>
      <c r="F18554" s="547">
        <v>18.329999999999998</v>
      </c>
    </row>
    <row r="18555" s="489" customFormat="1">
      <c r="B18555" s="546" t="s">
        <v>31909</v>
      </c>
      <c r="C18555" s="548" t="s">
        <v>3660</v>
      </c>
      <c r="D18555" s="541" t="s">
        <v>31910</v>
      </c>
      <c r="E18555" s="549" t="s">
        <v>12625</v>
      </c>
      <c r="F18555" s="547">
        <v>12</v>
      </c>
    </row>
    <row r="18556" s="489" customFormat="1">
      <c r="B18556" s="546" t="s">
        <v>31911</v>
      </c>
      <c r="C18556" s="548" t="s">
        <v>3660</v>
      </c>
      <c r="D18556" s="541" t="s">
        <v>31912</v>
      </c>
      <c r="E18556" s="549" t="s">
        <v>12625</v>
      </c>
      <c r="F18556" s="547">
        <v>150</v>
      </c>
    </row>
    <row r="18557" s="489" customFormat="1">
      <c r="B18557" s="546" t="s">
        <v>31913</v>
      </c>
      <c r="C18557" s="548" t="s">
        <v>3660</v>
      </c>
      <c r="D18557" s="541" t="s">
        <v>31914</v>
      </c>
      <c r="E18557" s="549" t="s">
        <v>12625</v>
      </c>
      <c r="F18557" s="547">
        <v>37.039999999999999</v>
      </c>
    </row>
    <row r="18558" s="489" customFormat="1">
      <c r="B18558" s="546" t="s">
        <v>31915</v>
      </c>
      <c r="C18558" s="548" t="s">
        <v>3660</v>
      </c>
      <c r="D18558" s="541" t="s">
        <v>31916</v>
      </c>
      <c r="E18558" s="549" t="s">
        <v>185</v>
      </c>
      <c r="F18558" s="547">
        <v>1000</v>
      </c>
    </row>
    <row r="18559" s="489" customFormat="1">
      <c r="B18559" s="546" t="s">
        <v>31917</v>
      </c>
      <c r="C18559" s="548" t="s">
        <v>3660</v>
      </c>
      <c r="D18559" s="541" t="s">
        <v>31918</v>
      </c>
      <c r="E18559" s="549" t="s">
        <v>185</v>
      </c>
      <c r="F18559" s="547">
        <v>1450</v>
      </c>
    </row>
    <row r="18560" s="489" customFormat="1">
      <c r="B18560" s="546" t="s">
        <v>31919</v>
      </c>
      <c r="C18560" s="548" t="s">
        <v>3660</v>
      </c>
      <c r="D18560" s="541" t="s">
        <v>31920</v>
      </c>
      <c r="E18560" s="549" t="s">
        <v>185</v>
      </c>
      <c r="F18560" s="547">
        <v>1075</v>
      </c>
    </row>
    <row r="18561" s="489" customFormat="1">
      <c r="B18561" s="546" t="s">
        <v>31921</v>
      </c>
      <c r="C18561" s="548" t="s">
        <v>3660</v>
      </c>
      <c r="D18561" s="541" t="s">
        <v>31922</v>
      </c>
      <c r="E18561" s="549" t="s">
        <v>185</v>
      </c>
      <c r="F18561" s="547">
        <v>980</v>
      </c>
    </row>
    <row r="18562" s="489" customFormat="1">
      <c r="B18562" s="546" t="s">
        <v>31923</v>
      </c>
      <c r="C18562" s="548" t="s">
        <v>3660</v>
      </c>
      <c r="D18562" s="541" t="s">
        <v>31924</v>
      </c>
      <c r="E18562" s="549" t="s">
        <v>185</v>
      </c>
      <c r="F18562" s="547">
        <v>1622.5</v>
      </c>
    </row>
    <row r="18563" s="489" customFormat="1">
      <c r="B18563" s="546" t="s">
        <v>31925</v>
      </c>
      <c r="C18563" s="548" t="s">
        <v>3660</v>
      </c>
      <c r="D18563" s="541" t="s">
        <v>31926</v>
      </c>
      <c r="E18563" s="549" t="s">
        <v>185</v>
      </c>
      <c r="F18563" s="547">
        <v>1200</v>
      </c>
    </row>
    <row r="18564" s="489" customFormat="1">
      <c r="B18564" s="546" t="s">
        <v>31927</v>
      </c>
      <c r="C18564" s="548" t="s">
        <v>3660</v>
      </c>
      <c r="D18564" s="541" t="s">
        <v>31928</v>
      </c>
      <c r="E18564" s="549" t="s">
        <v>185</v>
      </c>
      <c r="F18564" s="547">
        <v>2430</v>
      </c>
    </row>
    <row r="18565" s="489" customFormat="1">
      <c r="B18565" s="546" t="s">
        <v>31929</v>
      </c>
      <c r="C18565" s="548" t="s">
        <v>3660</v>
      </c>
      <c r="D18565" s="541" t="s">
        <v>31930</v>
      </c>
      <c r="E18565" s="549" t="s">
        <v>185</v>
      </c>
      <c r="F18565" s="547">
        <v>2900</v>
      </c>
    </row>
    <row r="18566" s="489" customFormat="1">
      <c r="B18566" s="546" t="s">
        <v>31931</v>
      </c>
      <c r="C18566" s="548" t="s">
        <v>3660</v>
      </c>
      <c r="D18566" s="541" t="s">
        <v>31932</v>
      </c>
      <c r="E18566" s="549" t="s">
        <v>185</v>
      </c>
      <c r="F18566" s="547">
        <v>1800</v>
      </c>
    </row>
    <row r="18567" s="489" customFormat="1">
      <c r="B18567" s="546" t="s">
        <v>31933</v>
      </c>
      <c r="C18567" s="548" t="s">
        <v>3660</v>
      </c>
      <c r="D18567" s="541" t="s">
        <v>24481</v>
      </c>
      <c r="E18567" s="549" t="s">
        <v>188</v>
      </c>
      <c r="F18567" s="547">
        <v>1200</v>
      </c>
    </row>
    <row r="18568" s="489" customFormat="1">
      <c r="B18568" s="546" t="s">
        <v>31934</v>
      </c>
      <c r="C18568" s="548" t="s">
        <v>3660</v>
      </c>
      <c r="D18568" s="541" t="s">
        <v>24487</v>
      </c>
      <c r="E18568" s="549" t="s">
        <v>188</v>
      </c>
      <c r="F18568" s="547">
        <v>1200</v>
      </c>
    </row>
    <row r="18569" s="489" customFormat="1">
      <c r="B18569" s="546" t="s">
        <v>31935</v>
      </c>
      <c r="C18569" s="548" t="s">
        <v>3660</v>
      </c>
      <c r="D18569" s="541" t="s">
        <v>31936</v>
      </c>
      <c r="E18569" s="549" t="s">
        <v>185</v>
      </c>
      <c r="F18569" s="547">
        <v>800</v>
      </c>
    </row>
    <row r="18570" s="489" customFormat="1">
      <c r="B18570" s="546" t="s">
        <v>31937</v>
      </c>
      <c r="C18570" s="548" t="s">
        <v>3660</v>
      </c>
      <c r="D18570" s="541" t="s">
        <v>31938</v>
      </c>
      <c r="E18570" s="549" t="s">
        <v>188</v>
      </c>
      <c r="F18570" s="547">
        <v>1095</v>
      </c>
    </row>
    <row r="18571" s="489" customFormat="1">
      <c r="B18571" s="546" t="s">
        <v>31939</v>
      </c>
      <c r="C18571" s="548" t="s">
        <v>3660</v>
      </c>
      <c r="D18571" s="541" t="s">
        <v>31940</v>
      </c>
      <c r="E18571" s="549" t="s">
        <v>185</v>
      </c>
      <c r="F18571" s="547">
        <v>950</v>
      </c>
    </row>
    <row r="18572" s="489" customFormat="1">
      <c r="B18572" s="546" t="s">
        <v>31941</v>
      </c>
      <c r="C18572" s="548" t="s">
        <v>3660</v>
      </c>
      <c r="D18572" s="541" t="s">
        <v>31942</v>
      </c>
      <c r="E18572" s="549" t="s">
        <v>185</v>
      </c>
      <c r="F18572" s="547">
        <v>900</v>
      </c>
    </row>
    <row r="18573" s="489" customFormat="1">
      <c r="B18573" s="546" t="s">
        <v>31943</v>
      </c>
      <c r="C18573" s="548" t="s">
        <v>3660</v>
      </c>
      <c r="D18573" s="541" t="s">
        <v>31944</v>
      </c>
      <c r="E18573" s="549" t="s">
        <v>185</v>
      </c>
      <c r="F18573" s="547">
        <v>3000</v>
      </c>
    </row>
    <row r="18574" s="489" customFormat="1">
      <c r="B18574" s="546" t="s">
        <v>31945</v>
      </c>
      <c r="C18574" s="548" t="s">
        <v>3660</v>
      </c>
      <c r="D18574" s="541" t="s">
        <v>31946</v>
      </c>
      <c r="E18574" s="549" t="s">
        <v>188</v>
      </c>
      <c r="F18574" s="547">
        <v>2790</v>
      </c>
    </row>
    <row r="18575" s="489" customFormat="1">
      <c r="B18575" s="546" t="s">
        <v>31947</v>
      </c>
      <c r="C18575" s="548" t="s">
        <v>3660</v>
      </c>
      <c r="D18575" s="541" t="s">
        <v>31948</v>
      </c>
      <c r="E18575" s="549" t="s">
        <v>188</v>
      </c>
      <c r="F18575" s="547">
        <v>1059</v>
      </c>
    </row>
    <row r="18576" s="489" customFormat="1">
      <c r="B18576" s="546" t="s">
        <v>31949</v>
      </c>
      <c r="C18576" s="548" t="s">
        <v>3660</v>
      </c>
      <c r="D18576" s="541" t="s">
        <v>31950</v>
      </c>
      <c r="E18576" s="549" t="s">
        <v>31951</v>
      </c>
      <c r="F18576" s="547">
        <v>74.879999999999995</v>
      </c>
    </row>
    <row r="18577" s="489" customFormat="1">
      <c r="B18577" s="546" t="s">
        <v>31952</v>
      </c>
      <c r="C18577" s="548" t="s">
        <v>3660</v>
      </c>
      <c r="D18577" s="541" t="s">
        <v>31953</v>
      </c>
      <c r="E18577" s="549" t="s">
        <v>31951</v>
      </c>
      <c r="F18577" s="547">
        <v>299</v>
      </c>
    </row>
    <row r="18578" s="489" customFormat="1">
      <c r="B18578" s="546" t="s">
        <v>31954</v>
      </c>
      <c r="C18578" s="548" t="s">
        <v>3660</v>
      </c>
      <c r="D18578" s="541" t="s">
        <v>31955</v>
      </c>
      <c r="E18578" s="549" t="s">
        <v>188</v>
      </c>
      <c r="F18578" s="547">
        <v>6</v>
      </c>
    </row>
    <row r="18579" s="489" customFormat="1">
      <c r="B18579" s="546" t="s">
        <v>31956</v>
      </c>
      <c r="C18579" s="548" t="s">
        <v>3660</v>
      </c>
      <c r="D18579" s="541" t="s">
        <v>31957</v>
      </c>
      <c r="E18579" s="549" t="s">
        <v>188</v>
      </c>
      <c r="F18579" s="547">
        <v>7.2999999999999998</v>
      </c>
    </row>
    <row r="18580" s="489" customFormat="1">
      <c r="B18580" s="546" t="s">
        <v>31958</v>
      </c>
      <c r="C18580" s="548" t="s">
        <v>3660</v>
      </c>
      <c r="D18580" s="541" t="s">
        <v>31959</v>
      </c>
      <c r="E18580" s="549" t="s">
        <v>188</v>
      </c>
      <c r="F18580" s="547">
        <v>12.1</v>
      </c>
    </row>
    <row r="18581" s="489" customFormat="1">
      <c r="B18581" s="546" t="s">
        <v>31960</v>
      </c>
      <c r="C18581" s="548" t="s">
        <v>3660</v>
      </c>
      <c r="D18581" s="541" t="s">
        <v>31961</v>
      </c>
      <c r="E18581" s="549" t="s">
        <v>188</v>
      </c>
      <c r="F18581" s="547">
        <v>0.10000000000000001</v>
      </c>
    </row>
    <row r="18582" s="489" customFormat="1">
      <c r="B18582" s="546" t="s">
        <v>31962</v>
      </c>
      <c r="C18582" s="548" t="s">
        <v>3660</v>
      </c>
      <c r="D18582" s="541" t="s">
        <v>31963</v>
      </c>
      <c r="E18582" s="549" t="s">
        <v>188</v>
      </c>
      <c r="F18582" s="547">
        <v>1</v>
      </c>
    </row>
    <row r="18583" s="489" customFormat="1">
      <c r="B18583" s="546" t="s">
        <v>31964</v>
      </c>
      <c r="C18583" s="548" t="s">
        <v>3660</v>
      </c>
      <c r="D18583" s="541" t="s">
        <v>31965</v>
      </c>
      <c r="E18583" s="549" t="s">
        <v>188</v>
      </c>
      <c r="F18583" s="547">
        <v>2</v>
      </c>
    </row>
    <row r="18584" s="489" customFormat="1">
      <c r="B18584" s="546" t="s">
        <v>31966</v>
      </c>
      <c r="C18584" s="548" t="s">
        <v>3660</v>
      </c>
      <c r="D18584" s="541" t="s">
        <v>31967</v>
      </c>
      <c r="E18584" s="549" t="s">
        <v>188</v>
      </c>
      <c r="F18584" s="547">
        <v>4</v>
      </c>
    </row>
    <row r="18585" s="489" customFormat="1">
      <c r="B18585" s="546" t="s">
        <v>31968</v>
      </c>
      <c r="C18585" s="548" t="s">
        <v>3660</v>
      </c>
      <c r="D18585" s="541" t="s">
        <v>31969</v>
      </c>
      <c r="E18585" s="549" t="s">
        <v>188</v>
      </c>
      <c r="F18585" s="547">
        <v>4.5</v>
      </c>
    </row>
    <row r="18586" s="489" customFormat="1">
      <c r="B18586" s="546" t="s">
        <v>31970</v>
      </c>
      <c r="C18586" s="548" t="s">
        <v>3660</v>
      </c>
      <c r="D18586" s="541" t="s">
        <v>31971</v>
      </c>
      <c r="E18586" s="549" t="s">
        <v>188</v>
      </c>
      <c r="F18586" s="547">
        <v>2.6000000000000001</v>
      </c>
    </row>
    <row r="18587" s="489" customFormat="1">
      <c r="B18587" s="546" t="s">
        <v>31972</v>
      </c>
      <c r="C18587" s="548" t="s">
        <v>3660</v>
      </c>
      <c r="D18587" s="541" t="s">
        <v>31973</v>
      </c>
      <c r="E18587" s="549" t="s">
        <v>188</v>
      </c>
      <c r="F18587" s="547">
        <v>4.5</v>
      </c>
    </row>
    <row r="18588" s="489" customFormat="1">
      <c r="B18588" s="546" t="s">
        <v>31974</v>
      </c>
      <c r="C18588" s="548" t="s">
        <v>3660</v>
      </c>
      <c r="D18588" s="541" t="s">
        <v>31975</v>
      </c>
      <c r="E18588" s="549" t="s">
        <v>188</v>
      </c>
      <c r="F18588" s="547">
        <v>6</v>
      </c>
    </row>
    <row r="18589" s="489" customFormat="1">
      <c r="B18589" s="546" t="s">
        <v>31976</v>
      </c>
      <c r="C18589" s="548" t="s">
        <v>3660</v>
      </c>
      <c r="D18589" s="541" t="s">
        <v>31977</v>
      </c>
      <c r="E18589" s="549" t="s">
        <v>188</v>
      </c>
      <c r="F18589" s="547">
        <v>9.0999999999999996</v>
      </c>
    </row>
    <row r="18590" s="489" customFormat="1">
      <c r="B18590" s="546" t="s">
        <v>31978</v>
      </c>
      <c r="C18590" s="548" t="s">
        <v>3660</v>
      </c>
      <c r="D18590" s="541" t="s">
        <v>31979</v>
      </c>
      <c r="E18590" s="549" t="s">
        <v>188</v>
      </c>
      <c r="F18590" s="547">
        <v>11</v>
      </c>
    </row>
    <row r="18591" s="489" customFormat="1">
      <c r="B18591" s="546" t="s">
        <v>31980</v>
      </c>
      <c r="C18591" s="548" t="s">
        <v>3660</v>
      </c>
      <c r="D18591" s="541" t="s">
        <v>31981</v>
      </c>
      <c r="E18591" s="549" t="s">
        <v>188</v>
      </c>
      <c r="F18591" s="547">
        <v>18.800000000000001</v>
      </c>
    </row>
    <row r="18592" s="489" customFormat="1">
      <c r="B18592" s="546" t="s">
        <v>31982</v>
      </c>
      <c r="C18592" s="548" t="s">
        <v>3660</v>
      </c>
      <c r="D18592" s="541" t="s">
        <v>31983</v>
      </c>
      <c r="E18592" s="549" t="s">
        <v>188</v>
      </c>
      <c r="F18592" s="547">
        <v>2.8999999999999999</v>
      </c>
    </row>
    <row r="18593" s="489" customFormat="1">
      <c r="B18593" s="546" t="s">
        <v>31984</v>
      </c>
      <c r="C18593" s="548" t="s">
        <v>3660</v>
      </c>
      <c r="D18593" s="541" t="s">
        <v>31985</v>
      </c>
      <c r="E18593" s="549" t="s">
        <v>188</v>
      </c>
      <c r="F18593" s="547">
        <v>4</v>
      </c>
    </row>
    <row r="18594" s="489" customFormat="1">
      <c r="B18594" s="546" t="s">
        <v>31986</v>
      </c>
      <c r="C18594" s="548" t="s">
        <v>3660</v>
      </c>
      <c r="D18594" s="541" t="s">
        <v>31987</v>
      </c>
      <c r="E18594" s="549" t="s">
        <v>188</v>
      </c>
      <c r="F18594" s="547">
        <v>6</v>
      </c>
    </row>
    <row r="18595" s="489" customFormat="1">
      <c r="B18595" s="546" t="s">
        <v>31988</v>
      </c>
      <c r="C18595" s="548" t="s">
        <v>3660</v>
      </c>
      <c r="D18595" s="541" t="s">
        <v>31989</v>
      </c>
      <c r="E18595" s="549" t="s">
        <v>188</v>
      </c>
      <c r="F18595" s="547">
        <v>7.5</v>
      </c>
    </row>
    <row r="18596" s="489" customFormat="1">
      <c r="B18596" s="546" t="s">
        <v>31990</v>
      </c>
      <c r="C18596" s="548" t="s">
        <v>3660</v>
      </c>
      <c r="D18596" s="541" t="s">
        <v>31991</v>
      </c>
      <c r="E18596" s="549" t="s">
        <v>188</v>
      </c>
      <c r="F18596" s="547">
        <v>11</v>
      </c>
    </row>
    <row r="18597" s="489" customFormat="1">
      <c r="B18597" s="546" t="s">
        <v>31992</v>
      </c>
      <c r="C18597" s="548" t="s">
        <v>3660</v>
      </c>
      <c r="D18597" s="541" t="s">
        <v>31993</v>
      </c>
      <c r="E18597" s="549" t="s">
        <v>188</v>
      </c>
      <c r="F18597" s="547">
        <v>17.18</v>
      </c>
    </row>
    <row r="18598" s="489" customFormat="1">
      <c r="B18598" s="546" t="s">
        <v>31994</v>
      </c>
      <c r="C18598" s="548" t="s">
        <v>3660</v>
      </c>
      <c r="D18598" s="541" t="s">
        <v>31995</v>
      </c>
      <c r="E18598" s="549" t="s">
        <v>188</v>
      </c>
      <c r="F18598" s="547">
        <v>14.1</v>
      </c>
    </row>
    <row r="18599" s="489" customFormat="1">
      <c r="B18599" s="546" t="s">
        <v>31996</v>
      </c>
      <c r="C18599" s="548" t="s">
        <v>3660</v>
      </c>
      <c r="D18599" s="541" t="s">
        <v>31997</v>
      </c>
      <c r="E18599" s="549" t="s">
        <v>188</v>
      </c>
      <c r="F18599" s="547">
        <v>15.4</v>
      </c>
    </row>
    <row r="18600" s="489" customFormat="1">
      <c r="B18600" s="546" t="s">
        <v>31998</v>
      </c>
      <c r="C18600" s="548" t="s">
        <v>3660</v>
      </c>
      <c r="D18600" s="541" t="s">
        <v>31999</v>
      </c>
      <c r="E18600" s="549" t="s">
        <v>188</v>
      </c>
      <c r="F18600" s="547">
        <v>9.9000000000000004</v>
      </c>
    </row>
    <row r="18601" s="489" customFormat="1">
      <c r="B18601" s="546" t="s">
        <v>32000</v>
      </c>
      <c r="C18601" s="548" t="s">
        <v>3660</v>
      </c>
      <c r="D18601" s="541" t="s">
        <v>32001</v>
      </c>
      <c r="E18601" s="549" t="s">
        <v>188</v>
      </c>
      <c r="F18601" s="547">
        <v>7</v>
      </c>
    </row>
    <row r="18602" s="489" customFormat="1">
      <c r="B18602" s="546" t="s">
        <v>32002</v>
      </c>
      <c r="C18602" s="548" t="s">
        <v>3660</v>
      </c>
      <c r="D18602" s="541" t="s">
        <v>32003</v>
      </c>
      <c r="E18602" s="549" t="s">
        <v>188</v>
      </c>
      <c r="F18602" s="547">
        <v>1</v>
      </c>
    </row>
    <row r="18603" s="489" customFormat="1">
      <c r="B18603" s="546" t="s">
        <v>32004</v>
      </c>
      <c r="C18603" s="548" t="s">
        <v>3660</v>
      </c>
      <c r="D18603" s="541" t="s">
        <v>32005</v>
      </c>
      <c r="E18603" s="549" t="s">
        <v>188</v>
      </c>
      <c r="F18603" s="547">
        <v>1.25</v>
      </c>
    </row>
    <row r="18604" s="489" customFormat="1">
      <c r="B18604" s="546" t="s">
        <v>32006</v>
      </c>
      <c r="C18604" s="548" t="s">
        <v>3660</v>
      </c>
      <c r="D18604" s="541" t="s">
        <v>32007</v>
      </c>
      <c r="E18604" s="549" t="s">
        <v>188</v>
      </c>
      <c r="F18604" s="547">
        <v>38.770000000000003</v>
      </c>
    </row>
    <row r="18605" s="489" customFormat="1">
      <c r="B18605" s="546" t="s">
        <v>32008</v>
      </c>
      <c r="C18605" s="548" t="s">
        <v>3660</v>
      </c>
      <c r="D18605" s="541" t="s">
        <v>32009</v>
      </c>
      <c r="E18605" s="549" t="s">
        <v>188</v>
      </c>
      <c r="F18605" s="547">
        <v>60.490000000000002</v>
      </c>
    </row>
    <row r="18606" s="489" customFormat="1">
      <c r="B18606" s="546" t="s">
        <v>32010</v>
      </c>
      <c r="C18606" s="548" t="s">
        <v>3660</v>
      </c>
      <c r="D18606" s="541" t="s">
        <v>32011</v>
      </c>
      <c r="E18606" s="549" t="s">
        <v>188</v>
      </c>
      <c r="F18606" s="547">
        <v>1500</v>
      </c>
    </row>
    <row r="18607" s="489" customFormat="1">
      <c r="B18607" s="546" t="s">
        <v>32012</v>
      </c>
      <c r="C18607" s="548" t="s">
        <v>3660</v>
      </c>
      <c r="D18607" s="541" t="s">
        <v>32013</v>
      </c>
      <c r="E18607" s="549" t="s">
        <v>143</v>
      </c>
      <c r="F18607" s="547">
        <v>95</v>
      </c>
    </row>
    <row r="18608" s="489" customFormat="1">
      <c r="B18608" s="546" t="s">
        <v>32014</v>
      </c>
      <c r="C18608" s="548" t="s">
        <v>3660</v>
      </c>
      <c r="D18608" s="541" t="s">
        <v>32015</v>
      </c>
      <c r="E18608" s="549" t="s">
        <v>188</v>
      </c>
      <c r="F18608" s="547">
        <v>300</v>
      </c>
    </row>
    <row r="18609" s="489" customFormat="1">
      <c r="B18609" s="546" t="s">
        <v>32016</v>
      </c>
      <c r="C18609" s="548" t="s">
        <v>3660</v>
      </c>
      <c r="D18609" s="541" t="s">
        <v>32017</v>
      </c>
      <c r="E18609" s="549" t="s">
        <v>188</v>
      </c>
      <c r="F18609" s="547">
        <v>500</v>
      </c>
    </row>
    <row r="18610" s="489" customFormat="1">
      <c r="B18610" s="546" t="s">
        <v>32018</v>
      </c>
      <c r="C18610" s="548" t="s">
        <v>3660</v>
      </c>
      <c r="D18610" s="541" t="s">
        <v>32019</v>
      </c>
      <c r="E18610" s="549" t="s">
        <v>143</v>
      </c>
      <c r="F18610" s="547">
        <v>75</v>
      </c>
    </row>
    <row r="18611" s="489" customFormat="1">
      <c r="B18611" s="546" t="s">
        <v>32020</v>
      </c>
      <c r="C18611" s="548" t="s">
        <v>3660</v>
      </c>
      <c r="D18611" s="541" t="s">
        <v>32021</v>
      </c>
      <c r="E18611" s="549" t="s">
        <v>12626</v>
      </c>
      <c r="F18611" s="547">
        <v>1500</v>
      </c>
    </row>
    <row r="18612" s="489" customFormat="1">
      <c r="B18612" s="546" t="s">
        <v>32022</v>
      </c>
      <c r="C18612" s="548" t="s">
        <v>3660</v>
      </c>
      <c r="D18612" s="541" t="s">
        <v>32023</v>
      </c>
      <c r="E18612" s="549" t="s">
        <v>143</v>
      </c>
      <c r="F18612" s="547">
        <v>150</v>
      </c>
    </row>
    <row r="18613" s="489" customFormat="1">
      <c r="B18613" s="546" t="s">
        <v>32024</v>
      </c>
      <c r="C18613" s="548" t="s">
        <v>3660</v>
      </c>
      <c r="D18613" s="541" t="s">
        <v>32025</v>
      </c>
      <c r="E18613" s="549" t="s">
        <v>188</v>
      </c>
      <c r="F18613" s="547">
        <v>3000</v>
      </c>
    </row>
    <row r="18614" s="489" customFormat="1">
      <c r="B18614" s="546" t="s">
        <v>32026</v>
      </c>
      <c r="C18614" s="548" t="s">
        <v>3660</v>
      </c>
      <c r="D18614" s="541" t="s">
        <v>32027</v>
      </c>
      <c r="E18614" s="549" t="s">
        <v>188</v>
      </c>
      <c r="F18614" s="547">
        <v>600</v>
      </c>
    </row>
    <row r="18615" s="489" customFormat="1">
      <c r="B18615" s="546" t="s">
        <v>32028</v>
      </c>
      <c r="C18615" s="548" t="s">
        <v>3660</v>
      </c>
      <c r="D18615" s="541" t="s">
        <v>32029</v>
      </c>
      <c r="E18615" s="549" t="s">
        <v>143</v>
      </c>
      <c r="F18615" s="547">
        <v>220</v>
      </c>
    </row>
    <row r="18616" s="489" customFormat="1">
      <c r="B18616" s="546" t="s">
        <v>32030</v>
      </c>
      <c r="C18616" s="548" t="s">
        <v>3660</v>
      </c>
      <c r="D18616" s="541" t="s">
        <v>32031</v>
      </c>
      <c r="E18616" s="549" t="s">
        <v>143</v>
      </c>
      <c r="F18616" s="547">
        <v>220</v>
      </c>
    </row>
    <row r="18617" s="489" customFormat="1">
      <c r="B18617" s="546" t="s">
        <v>32032</v>
      </c>
      <c r="C18617" s="548" t="s">
        <v>3660</v>
      </c>
      <c r="D18617" s="541" t="s">
        <v>32033</v>
      </c>
      <c r="E18617" s="549" t="s">
        <v>143</v>
      </c>
      <c r="F18617" s="547">
        <v>519</v>
      </c>
    </row>
    <row r="18618" s="489" customFormat="1">
      <c r="B18618" s="546" t="s">
        <v>32034</v>
      </c>
      <c r="C18618" s="548" t="s">
        <v>3660</v>
      </c>
      <c r="D18618" s="541" t="s">
        <v>32035</v>
      </c>
      <c r="E18618" s="549" t="s">
        <v>188</v>
      </c>
      <c r="F18618" s="547">
        <v>2200</v>
      </c>
    </row>
    <row r="18619" s="489" customFormat="1">
      <c r="B18619" s="546" t="s">
        <v>32036</v>
      </c>
      <c r="C18619" s="548" t="s">
        <v>3660</v>
      </c>
      <c r="D18619" s="541" t="s">
        <v>32037</v>
      </c>
      <c r="E18619" s="549" t="s">
        <v>188</v>
      </c>
      <c r="F18619" s="547">
        <v>1800</v>
      </c>
    </row>
    <row r="18620" s="489" customFormat="1">
      <c r="B18620" s="546" t="s">
        <v>32038</v>
      </c>
      <c r="C18620" s="548" t="s">
        <v>3660</v>
      </c>
      <c r="D18620" s="541" t="s">
        <v>32039</v>
      </c>
      <c r="E18620" s="549" t="s">
        <v>188</v>
      </c>
      <c r="F18620" s="547">
        <v>900</v>
      </c>
    </row>
    <row r="18621" s="489" customFormat="1">
      <c r="B18621" s="546" t="s">
        <v>32040</v>
      </c>
      <c r="C18621" s="548" t="s">
        <v>3660</v>
      </c>
      <c r="D18621" s="541" t="s">
        <v>32041</v>
      </c>
      <c r="E18621" s="549" t="s">
        <v>188</v>
      </c>
      <c r="F18621" s="547">
        <v>30</v>
      </c>
    </row>
    <row r="18622" s="489" customFormat="1">
      <c r="B18622" s="546" t="s">
        <v>32042</v>
      </c>
      <c r="C18622" s="548" t="s">
        <v>3660</v>
      </c>
      <c r="D18622" s="541" t="s">
        <v>32043</v>
      </c>
      <c r="E18622" s="549" t="s">
        <v>188</v>
      </c>
      <c r="F18622" s="547">
        <v>246.58000000000001</v>
      </c>
    </row>
    <row r="18623" s="489" customFormat="1">
      <c r="B18623" s="546" t="s">
        <v>32044</v>
      </c>
      <c r="C18623" s="548" t="s">
        <v>3660</v>
      </c>
      <c r="D18623" s="541" t="s">
        <v>32045</v>
      </c>
      <c r="E18623" s="549" t="s">
        <v>188</v>
      </c>
      <c r="F18623" s="547">
        <v>117.7</v>
      </c>
    </row>
    <row r="18624" s="489" customFormat="1">
      <c r="B18624" s="546" t="s">
        <v>32046</v>
      </c>
      <c r="C18624" s="548" t="s">
        <v>3660</v>
      </c>
      <c r="D18624" s="541" t="s">
        <v>32047</v>
      </c>
      <c r="E18624" s="549" t="s">
        <v>188</v>
      </c>
      <c r="F18624" s="547">
        <v>150</v>
      </c>
    </row>
    <row r="18625" s="489" customFormat="1">
      <c r="B18625" s="546" t="s">
        <v>32048</v>
      </c>
      <c r="C18625" s="548" t="s">
        <v>3660</v>
      </c>
      <c r="D18625" s="541" t="s">
        <v>32049</v>
      </c>
      <c r="E18625" s="549" t="s">
        <v>188</v>
      </c>
      <c r="F18625" s="547">
        <v>150</v>
      </c>
    </row>
    <row r="18626" s="489" customFormat="1">
      <c r="B18626" s="546" t="s">
        <v>32050</v>
      </c>
      <c r="C18626" s="548" t="s">
        <v>3660</v>
      </c>
      <c r="D18626" s="541" t="s">
        <v>32051</v>
      </c>
      <c r="E18626" s="549" t="s">
        <v>188</v>
      </c>
      <c r="F18626" s="547">
        <v>150</v>
      </c>
    </row>
    <row r="18627" s="489" customFormat="1">
      <c r="B18627" s="546" t="s">
        <v>32052</v>
      </c>
      <c r="C18627" s="548" t="s">
        <v>3660</v>
      </c>
      <c r="D18627" s="541" t="s">
        <v>32053</v>
      </c>
      <c r="E18627" s="549" t="s">
        <v>188</v>
      </c>
      <c r="F18627" s="547">
        <v>250</v>
      </c>
    </row>
    <row r="18628" s="489" customFormat="1">
      <c r="B18628" s="546" t="s">
        <v>32054</v>
      </c>
      <c r="C18628" s="548" t="s">
        <v>3660</v>
      </c>
      <c r="D18628" s="541" t="s">
        <v>32055</v>
      </c>
      <c r="E18628" s="549" t="s">
        <v>188</v>
      </c>
      <c r="F18628" s="547">
        <v>200</v>
      </c>
    </row>
    <row r="18629" s="489" customFormat="1">
      <c r="B18629" s="546" t="s">
        <v>32056</v>
      </c>
      <c r="C18629" s="548" t="s">
        <v>3660</v>
      </c>
      <c r="D18629" s="541" t="s">
        <v>32057</v>
      </c>
      <c r="E18629" s="549" t="s">
        <v>188</v>
      </c>
      <c r="F18629" s="547">
        <v>200</v>
      </c>
    </row>
    <row r="18630" s="489" customFormat="1">
      <c r="B18630" s="546" t="s">
        <v>32058</v>
      </c>
      <c r="C18630" s="548" t="s">
        <v>3660</v>
      </c>
      <c r="D18630" s="541" t="s">
        <v>32059</v>
      </c>
      <c r="E18630" s="549" t="s">
        <v>188</v>
      </c>
      <c r="F18630" s="547">
        <v>320</v>
      </c>
    </row>
    <row r="18631" s="489" customFormat="1">
      <c r="B18631" s="546" t="s">
        <v>32060</v>
      </c>
      <c r="C18631" s="548" t="s">
        <v>3660</v>
      </c>
      <c r="D18631" s="541" t="s">
        <v>32061</v>
      </c>
      <c r="E18631" s="549" t="s">
        <v>188</v>
      </c>
      <c r="F18631" s="547">
        <v>156.40000000000001</v>
      </c>
    </row>
    <row r="18632" s="489" customFormat="1">
      <c r="B18632" s="546" t="s">
        <v>32062</v>
      </c>
      <c r="C18632" s="548" t="s">
        <v>3660</v>
      </c>
      <c r="D18632" s="541" t="s">
        <v>32063</v>
      </c>
      <c r="E18632" s="549" t="s">
        <v>188</v>
      </c>
      <c r="F18632" s="547">
        <v>310</v>
      </c>
    </row>
    <row r="18633" s="489" customFormat="1">
      <c r="B18633" s="546" t="s">
        <v>32064</v>
      </c>
      <c r="C18633" s="548" t="s">
        <v>3660</v>
      </c>
      <c r="D18633" s="541" t="s">
        <v>32065</v>
      </c>
      <c r="E18633" s="549" t="s">
        <v>188</v>
      </c>
      <c r="F18633" s="547">
        <v>350</v>
      </c>
    </row>
    <row r="18634" s="489" customFormat="1">
      <c r="B18634" s="546" t="s">
        <v>32066</v>
      </c>
      <c r="C18634" s="548" t="s">
        <v>3660</v>
      </c>
      <c r="D18634" s="541" t="s">
        <v>32067</v>
      </c>
      <c r="E18634" s="549" t="s">
        <v>188</v>
      </c>
      <c r="F18634" s="547">
        <v>280</v>
      </c>
    </row>
    <row r="18635" s="489" customFormat="1">
      <c r="B18635" s="546" t="s">
        <v>32068</v>
      </c>
      <c r="C18635" s="548" t="s">
        <v>3660</v>
      </c>
      <c r="D18635" s="541" t="s">
        <v>32069</v>
      </c>
      <c r="E18635" s="549" t="s">
        <v>188</v>
      </c>
      <c r="F18635" s="547">
        <v>300</v>
      </c>
    </row>
    <row r="18636" s="489" customFormat="1">
      <c r="B18636" s="546" t="s">
        <v>32070</v>
      </c>
      <c r="C18636" s="548" t="s">
        <v>3660</v>
      </c>
      <c r="D18636" s="541" t="s">
        <v>32071</v>
      </c>
      <c r="E18636" s="549" t="s">
        <v>188</v>
      </c>
      <c r="F18636" s="547">
        <v>445</v>
      </c>
    </row>
    <row r="18637" s="489" customFormat="1">
      <c r="B18637" s="546" t="s">
        <v>32072</v>
      </c>
      <c r="C18637" s="548" t="s">
        <v>3660</v>
      </c>
      <c r="D18637" s="541" t="s">
        <v>32073</v>
      </c>
      <c r="E18637" s="549" t="s">
        <v>188</v>
      </c>
      <c r="F18637" s="547">
        <v>320.47000000000003</v>
      </c>
    </row>
    <row r="18638" s="489" customFormat="1">
      <c r="B18638" s="546" t="s">
        <v>32074</v>
      </c>
      <c r="C18638" s="548" t="s">
        <v>3660</v>
      </c>
      <c r="D18638" s="541" t="s">
        <v>32075</v>
      </c>
      <c r="E18638" s="549" t="s">
        <v>188</v>
      </c>
      <c r="F18638" s="547">
        <v>320.47000000000003</v>
      </c>
    </row>
    <row r="18639" s="489" customFormat="1">
      <c r="B18639" s="546" t="s">
        <v>32076</v>
      </c>
      <c r="C18639" s="548" t="s">
        <v>3660</v>
      </c>
      <c r="D18639" s="541" t="s">
        <v>32077</v>
      </c>
      <c r="E18639" s="549" t="s">
        <v>188</v>
      </c>
      <c r="F18639" s="547">
        <v>400</v>
      </c>
    </row>
    <row r="18640" s="489" customFormat="1">
      <c r="B18640" s="546" t="s">
        <v>32078</v>
      </c>
      <c r="C18640" s="548" t="s">
        <v>3660</v>
      </c>
      <c r="D18640" s="541" t="s">
        <v>32079</v>
      </c>
      <c r="E18640" s="549" t="s">
        <v>188</v>
      </c>
      <c r="F18640" s="547">
        <v>1238.05</v>
      </c>
    </row>
    <row r="18641" s="489" customFormat="1">
      <c r="B18641" s="546" t="s">
        <v>32080</v>
      </c>
      <c r="C18641" s="548" t="s">
        <v>3660</v>
      </c>
      <c r="D18641" s="541" t="s">
        <v>32081</v>
      </c>
      <c r="E18641" s="549" t="s">
        <v>188</v>
      </c>
      <c r="F18641" s="547">
        <v>2550</v>
      </c>
    </row>
    <row r="18642" s="489" customFormat="1">
      <c r="B18642" s="546" t="s">
        <v>32082</v>
      </c>
      <c r="C18642" s="548" t="s">
        <v>3660</v>
      </c>
      <c r="D18642" s="541" t="s">
        <v>32083</v>
      </c>
      <c r="E18642" s="549" t="s">
        <v>188</v>
      </c>
      <c r="F18642" s="547">
        <v>3960</v>
      </c>
    </row>
    <row r="18643" s="489" customFormat="1">
      <c r="B18643" s="546" t="s">
        <v>32084</v>
      </c>
      <c r="C18643" s="548" t="s">
        <v>3660</v>
      </c>
      <c r="D18643" s="541" t="s">
        <v>32085</v>
      </c>
      <c r="E18643" s="549" t="s">
        <v>188</v>
      </c>
      <c r="F18643" s="547">
        <v>4050</v>
      </c>
    </row>
    <row r="18644" s="489" customFormat="1">
      <c r="B18644" s="546" t="s">
        <v>32086</v>
      </c>
      <c r="C18644" s="548" t="s">
        <v>3660</v>
      </c>
      <c r="D18644" s="541" t="s">
        <v>32087</v>
      </c>
      <c r="E18644" s="549" t="s">
        <v>188</v>
      </c>
      <c r="F18644" s="547">
        <v>3960</v>
      </c>
    </row>
    <row r="18645" s="489" customFormat="1">
      <c r="B18645" s="546" t="s">
        <v>32088</v>
      </c>
      <c r="C18645" s="548" t="s">
        <v>3660</v>
      </c>
      <c r="D18645" s="541" t="s">
        <v>32089</v>
      </c>
      <c r="E18645" s="549" t="s">
        <v>188</v>
      </c>
      <c r="F18645" s="547">
        <v>5250</v>
      </c>
    </row>
    <row r="18646" s="489" customFormat="1">
      <c r="B18646" s="546" t="s">
        <v>32090</v>
      </c>
      <c r="C18646" s="548" t="s">
        <v>3660</v>
      </c>
      <c r="D18646" s="541" t="s">
        <v>32091</v>
      </c>
      <c r="E18646" s="549" t="s">
        <v>188</v>
      </c>
      <c r="F18646" s="547">
        <v>1140.54</v>
      </c>
    </row>
    <row r="18647" s="489" customFormat="1">
      <c r="B18647" s="546" t="s">
        <v>32092</v>
      </c>
      <c r="C18647" s="548" t="s">
        <v>3660</v>
      </c>
      <c r="D18647" s="541" t="s">
        <v>32093</v>
      </c>
      <c r="E18647" s="549" t="s">
        <v>188</v>
      </c>
      <c r="F18647" s="547">
        <v>1200</v>
      </c>
    </row>
    <row r="18648" s="489" customFormat="1">
      <c r="B18648" s="546" t="s">
        <v>32094</v>
      </c>
      <c r="C18648" s="548" t="s">
        <v>3660</v>
      </c>
      <c r="D18648" s="541" t="s">
        <v>32095</v>
      </c>
      <c r="E18648" s="549" t="s">
        <v>188</v>
      </c>
      <c r="F18648" s="547">
        <v>3000</v>
      </c>
    </row>
    <row r="18649" s="489" customFormat="1">
      <c r="B18649" s="546" t="s">
        <v>32096</v>
      </c>
      <c r="C18649" s="548" t="s">
        <v>3660</v>
      </c>
      <c r="D18649" s="541" t="s">
        <v>32097</v>
      </c>
      <c r="E18649" s="549" t="s">
        <v>188</v>
      </c>
      <c r="F18649" s="547">
        <v>3800</v>
      </c>
    </row>
    <row r="18650" s="489" customFormat="1">
      <c r="B18650" s="546" t="s">
        <v>32098</v>
      </c>
      <c r="C18650" s="548" t="s">
        <v>3660</v>
      </c>
      <c r="D18650" s="541" t="s">
        <v>32099</v>
      </c>
      <c r="E18650" s="549" t="s">
        <v>188</v>
      </c>
      <c r="F18650" s="547">
        <v>4600</v>
      </c>
    </row>
    <row r="18651" s="489" customFormat="1">
      <c r="B18651" s="546" t="s">
        <v>32100</v>
      </c>
      <c r="C18651" s="548" t="s">
        <v>3660</v>
      </c>
      <c r="D18651" s="541" t="s">
        <v>32101</v>
      </c>
      <c r="E18651" s="549" t="s">
        <v>188</v>
      </c>
      <c r="F18651" s="547">
        <v>3570</v>
      </c>
    </row>
    <row r="18652" s="489" customFormat="1">
      <c r="B18652" s="546" t="s">
        <v>32102</v>
      </c>
      <c r="C18652" s="548" t="s">
        <v>3660</v>
      </c>
      <c r="D18652" s="541" t="s">
        <v>32103</v>
      </c>
      <c r="E18652" s="549" t="s">
        <v>188</v>
      </c>
      <c r="F18652" s="547">
        <v>4200</v>
      </c>
    </row>
    <row r="18653" s="489" customFormat="1">
      <c r="B18653" s="546" t="s">
        <v>32104</v>
      </c>
      <c r="C18653" s="548" t="s">
        <v>3660</v>
      </c>
      <c r="D18653" s="541" t="s">
        <v>32105</v>
      </c>
      <c r="E18653" s="549" t="s">
        <v>188</v>
      </c>
      <c r="F18653" s="547">
        <v>300</v>
      </c>
    </row>
    <row r="18654" s="489" customFormat="1">
      <c r="B18654" s="546" t="s">
        <v>32106</v>
      </c>
      <c r="C18654" s="548" t="s">
        <v>3660</v>
      </c>
      <c r="D18654" s="541" t="s">
        <v>32107</v>
      </c>
      <c r="E18654" s="549" t="s">
        <v>188</v>
      </c>
      <c r="F18654" s="547">
        <v>250</v>
      </c>
    </row>
    <row r="18655" s="489" customFormat="1">
      <c r="B18655" s="546" t="s">
        <v>32108</v>
      </c>
      <c r="C18655" s="548" t="s">
        <v>3660</v>
      </c>
      <c r="D18655" s="541" t="s">
        <v>32109</v>
      </c>
      <c r="E18655" s="549" t="s">
        <v>188</v>
      </c>
      <c r="F18655" s="547">
        <v>249.37</v>
      </c>
    </row>
    <row r="18656" s="489" customFormat="1">
      <c r="B18656" s="546" t="s">
        <v>32110</v>
      </c>
      <c r="C18656" s="548" t="s">
        <v>3660</v>
      </c>
      <c r="D18656" s="541" t="s">
        <v>32111</v>
      </c>
      <c r="E18656" s="549" t="s">
        <v>188</v>
      </c>
      <c r="F18656" s="547">
        <v>300</v>
      </c>
    </row>
    <row r="18657" s="489" customFormat="1">
      <c r="B18657" s="546" t="s">
        <v>32112</v>
      </c>
      <c r="C18657" s="548" t="s">
        <v>3660</v>
      </c>
      <c r="D18657" s="541" t="s">
        <v>32113</v>
      </c>
      <c r="E18657" s="549" t="s">
        <v>188</v>
      </c>
      <c r="F18657" s="547">
        <v>246.58000000000001</v>
      </c>
    </row>
    <row r="18658" s="489" customFormat="1">
      <c r="B18658" s="546" t="s">
        <v>32114</v>
      </c>
      <c r="C18658" s="548" t="s">
        <v>3660</v>
      </c>
      <c r="D18658" s="541" t="s">
        <v>32115</v>
      </c>
      <c r="E18658" s="549" t="s">
        <v>188</v>
      </c>
      <c r="F18658" s="547">
        <v>980</v>
      </c>
    </row>
    <row r="18659" s="489" customFormat="1">
      <c r="B18659" s="546" t="s">
        <v>20</v>
      </c>
      <c r="C18659" s="548" t="s">
        <v>14981</v>
      </c>
      <c r="D18659" s="541" t="s">
        <v>32764</v>
      </c>
      <c r="E18659" s="549" t="s">
        <v>32765</v>
      </c>
      <c r="F18659" s="547" t="s">
        <v>32766</v>
      </c>
    </row>
    <row r="18660" s="489" customFormat="1">
      <c r="B18660" s="546">
        <v>8662</v>
      </c>
      <c r="C18660" s="548" t="s">
        <v>14981</v>
      </c>
      <c r="D18660" s="541" t="s">
        <v>14982</v>
      </c>
      <c r="E18660" s="549"/>
      <c r="F18660" s="547"/>
    </row>
    <row r="18661" s="489" customFormat="1">
      <c r="B18661" s="546">
        <v>8700</v>
      </c>
      <c r="C18661" s="548" t="s">
        <v>14981</v>
      </c>
      <c r="D18661" s="541" t="s">
        <v>14983</v>
      </c>
      <c r="E18661" s="549"/>
      <c r="F18661" s="547"/>
    </row>
    <row r="18662" s="489" customFormat="1">
      <c r="B18662" s="546" t="s">
        <v>14984</v>
      </c>
      <c r="C18662" s="548" t="s">
        <v>14981</v>
      </c>
      <c r="D18662" s="541" t="s">
        <v>14985</v>
      </c>
      <c r="E18662" s="549" t="s">
        <v>51</v>
      </c>
      <c r="F18662" s="547">
        <v>0.20000000000000001</v>
      </c>
    </row>
    <row r="18663" s="489" customFormat="1">
      <c r="B18663" s="546" t="s">
        <v>14986</v>
      </c>
      <c r="C18663" s="548" t="s">
        <v>14981</v>
      </c>
      <c r="D18663" s="541" t="s">
        <v>14987</v>
      </c>
      <c r="E18663" s="549" t="s">
        <v>51</v>
      </c>
      <c r="F18663" s="547">
        <v>0.5</v>
      </c>
    </row>
    <row r="18664" s="489" customFormat="1">
      <c r="B18664" s="546" t="s">
        <v>14988</v>
      </c>
      <c r="C18664" s="548" t="s">
        <v>14981</v>
      </c>
      <c r="D18664" s="541" t="s">
        <v>14989</v>
      </c>
      <c r="E18664" s="549" t="s">
        <v>51</v>
      </c>
      <c r="F18664" s="547">
        <v>0.29999999999999999</v>
      </c>
    </row>
    <row r="18665" s="489" customFormat="1">
      <c r="B18665" s="546">
        <v>8701</v>
      </c>
      <c r="C18665" s="548" t="s">
        <v>14981</v>
      </c>
      <c r="D18665" s="541" t="s">
        <v>14990</v>
      </c>
      <c r="E18665" s="549"/>
      <c r="F18665" s="547"/>
    </row>
    <row r="18666" s="489" customFormat="1">
      <c r="B18666" s="546" t="s">
        <v>14991</v>
      </c>
      <c r="C18666" s="548" t="s">
        <v>14981</v>
      </c>
      <c r="D18666" s="541" t="s">
        <v>14992</v>
      </c>
      <c r="E18666" s="549" t="s">
        <v>51</v>
      </c>
      <c r="F18666" s="547">
        <v>1</v>
      </c>
    </row>
    <row r="18667" s="489" customFormat="1">
      <c r="B18667" s="546" t="s">
        <v>14993</v>
      </c>
      <c r="C18667" s="548" t="s">
        <v>14981</v>
      </c>
      <c r="D18667" s="541" t="s">
        <v>14994</v>
      </c>
      <c r="E18667" s="549" t="s">
        <v>51</v>
      </c>
      <c r="F18667" s="547">
        <v>2</v>
      </c>
    </row>
    <row r="18668" s="489" customFormat="1">
      <c r="B18668" s="546" t="s">
        <v>14995</v>
      </c>
      <c r="C18668" s="548" t="s">
        <v>14981</v>
      </c>
      <c r="D18668" s="541" t="s">
        <v>14996</v>
      </c>
      <c r="E18668" s="549" t="s">
        <v>51</v>
      </c>
      <c r="F18668" s="547">
        <v>1.5</v>
      </c>
    </row>
    <row r="18669" s="489" customFormat="1">
      <c r="B18669" s="546">
        <v>8663</v>
      </c>
      <c r="C18669" s="548" t="s">
        <v>14981</v>
      </c>
      <c r="D18669" s="541" t="s">
        <v>142</v>
      </c>
      <c r="E18669" s="549"/>
      <c r="F18669" s="547"/>
    </row>
    <row r="18670" s="489" customFormat="1">
      <c r="B18670" s="546">
        <v>8702</v>
      </c>
      <c r="C18670" s="548" t="s">
        <v>14981</v>
      </c>
      <c r="D18670" s="541" t="s">
        <v>14997</v>
      </c>
      <c r="E18670" s="549"/>
      <c r="F18670" s="547"/>
    </row>
    <row r="18671" s="489" customFormat="1">
      <c r="B18671" s="546" t="s">
        <v>14998</v>
      </c>
      <c r="C18671" s="548" t="s">
        <v>14981</v>
      </c>
      <c r="D18671" s="541" t="s">
        <v>14999</v>
      </c>
      <c r="E18671" s="549" t="s">
        <v>32767</v>
      </c>
      <c r="F18671" s="547">
        <v>1.51</v>
      </c>
    </row>
    <row r="18672" s="489" customFormat="1">
      <c r="B18672" s="546" t="s">
        <v>15000</v>
      </c>
      <c r="C18672" s="548" t="s">
        <v>14981</v>
      </c>
      <c r="D18672" s="541" t="s">
        <v>15001</v>
      </c>
      <c r="E18672" s="549" t="s">
        <v>32768</v>
      </c>
      <c r="F18672" s="547">
        <v>487.64999999999998</v>
      </c>
    </row>
    <row r="18673" s="489" customFormat="1">
      <c r="B18673" s="546" t="s">
        <v>15002</v>
      </c>
      <c r="C18673" s="548" t="s">
        <v>14981</v>
      </c>
      <c r="D18673" s="541" t="s">
        <v>15003</v>
      </c>
      <c r="E18673" s="549" t="s">
        <v>32767</v>
      </c>
      <c r="F18673" s="547">
        <v>2.6800000000000002</v>
      </c>
    </row>
    <row r="18674" s="489" customFormat="1">
      <c r="B18674" s="546" t="s">
        <v>15004</v>
      </c>
      <c r="C18674" s="548" t="s">
        <v>14981</v>
      </c>
      <c r="D18674" s="541" t="s">
        <v>15005</v>
      </c>
      <c r="E18674" s="549" t="s">
        <v>32767</v>
      </c>
      <c r="F18674" s="547">
        <v>1.01</v>
      </c>
    </row>
    <row r="18675" s="489" customFormat="1">
      <c r="B18675" s="546" t="s">
        <v>15006</v>
      </c>
      <c r="C18675" s="548" t="s">
        <v>14981</v>
      </c>
      <c r="D18675" s="541" t="s">
        <v>15007</v>
      </c>
      <c r="E18675" s="549" t="s">
        <v>32767</v>
      </c>
      <c r="F18675" s="547">
        <v>0.29999999999999999</v>
      </c>
    </row>
    <row r="18676" s="489" customFormat="1">
      <c r="B18676" s="546">
        <v>8703</v>
      </c>
      <c r="C18676" s="548" t="s">
        <v>14981</v>
      </c>
      <c r="D18676" s="541" t="s">
        <v>15008</v>
      </c>
      <c r="E18676" s="549"/>
      <c r="F18676" s="547"/>
    </row>
    <row r="18677" s="489" customFormat="1">
      <c r="B18677" s="546" t="s">
        <v>15009</v>
      </c>
      <c r="C18677" s="548" t="s">
        <v>14981</v>
      </c>
      <c r="D18677" s="541" t="s">
        <v>15010</v>
      </c>
      <c r="E18677" s="549" t="s">
        <v>32767</v>
      </c>
      <c r="F18677" s="547">
        <v>0.59999999999999998</v>
      </c>
    </row>
    <row r="18678" s="489" customFormat="1">
      <c r="B18678" s="546">
        <v>8704</v>
      </c>
      <c r="C18678" s="548" t="s">
        <v>14981</v>
      </c>
      <c r="D18678" s="541" t="s">
        <v>15011</v>
      </c>
      <c r="E18678" s="549"/>
      <c r="F18678" s="547"/>
    </row>
    <row r="18679" s="489" customFormat="1">
      <c r="B18679" s="546" t="s">
        <v>15012</v>
      </c>
      <c r="C18679" s="548" t="s">
        <v>14981</v>
      </c>
      <c r="D18679" s="541" t="s">
        <v>15013</v>
      </c>
      <c r="E18679" s="549" t="s">
        <v>32768</v>
      </c>
      <c r="F18679" s="547">
        <v>105.04000000000001</v>
      </c>
    </row>
    <row r="18680" s="489" customFormat="1">
      <c r="B18680" s="546" t="s">
        <v>15014</v>
      </c>
      <c r="C18680" s="548" t="s">
        <v>14981</v>
      </c>
      <c r="D18680" s="541" t="s">
        <v>15015</v>
      </c>
      <c r="E18680" s="549" t="s">
        <v>32768</v>
      </c>
      <c r="F18680" s="547">
        <v>63.020000000000003</v>
      </c>
    </row>
    <row r="18681" s="489" customFormat="1">
      <c r="B18681" s="546">
        <v>8706</v>
      </c>
      <c r="C18681" s="548" t="s">
        <v>14981</v>
      </c>
      <c r="D18681" s="541" t="s">
        <v>15016</v>
      </c>
      <c r="E18681" s="549"/>
      <c r="F18681" s="547"/>
    </row>
    <row r="18682" s="489" customFormat="1">
      <c r="B18682" s="546" t="s">
        <v>15017</v>
      </c>
      <c r="C18682" s="548" t="s">
        <v>14981</v>
      </c>
      <c r="D18682" s="541" t="s">
        <v>15018</v>
      </c>
      <c r="E18682" s="549" t="s">
        <v>32769</v>
      </c>
      <c r="F18682" s="547">
        <v>5.2599999999999998</v>
      </c>
    </row>
    <row r="18683" s="489" customFormat="1">
      <c r="B18683" s="546" t="s">
        <v>15019</v>
      </c>
      <c r="C18683" s="548" t="s">
        <v>14981</v>
      </c>
      <c r="D18683" s="541" t="s">
        <v>15020</v>
      </c>
      <c r="E18683" s="549" t="s">
        <v>32769</v>
      </c>
      <c r="F18683" s="547">
        <v>6.2999999999999998</v>
      </c>
    </row>
    <row r="18684" s="489" customFormat="1">
      <c r="B18684" s="546" t="s">
        <v>15021</v>
      </c>
      <c r="C18684" s="548" t="s">
        <v>14981</v>
      </c>
      <c r="D18684" s="541" t="s">
        <v>15022</v>
      </c>
      <c r="E18684" s="549" t="s">
        <v>32767</v>
      </c>
      <c r="F18684" s="547">
        <v>12.68</v>
      </c>
    </row>
    <row r="18685" s="489" customFormat="1">
      <c r="B18685" s="546" t="s">
        <v>15023</v>
      </c>
      <c r="C18685" s="548" t="s">
        <v>14981</v>
      </c>
      <c r="D18685" s="541" t="s">
        <v>15024</v>
      </c>
      <c r="E18685" s="549" t="s">
        <v>32767</v>
      </c>
      <c r="F18685" s="547">
        <v>25.359999999999999</v>
      </c>
    </row>
    <row r="18686" s="489" customFormat="1">
      <c r="B18686" s="546" t="s">
        <v>15025</v>
      </c>
      <c r="C18686" s="548" t="s">
        <v>14981</v>
      </c>
      <c r="D18686" s="541" t="s">
        <v>15026</v>
      </c>
      <c r="E18686" s="549" t="s">
        <v>32767</v>
      </c>
      <c r="F18686" s="547">
        <v>16.899999999999999</v>
      </c>
    </row>
    <row r="18687" s="489" customFormat="1">
      <c r="B18687" s="546" t="s">
        <v>15027</v>
      </c>
      <c r="C18687" s="548" t="s">
        <v>14981</v>
      </c>
      <c r="D18687" s="541" t="s">
        <v>15028</v>
      </c>
      <c r="E18687" s="549" t="s">
        <v>32769</v>
      </c>
      <c r="F18687" s="547">
        <v>7.7199999999999998</v>
      </c>
    </row>
    <row r="18688" s="489" customFormat="1">
      <c r="B18688" s="546" t="s">
        <v>15029</v>
      </c>
      <c r="C18688" s="548" t="s">
        <v>14981</v>
      </c>
      <c r="D18688" s="541" t="s">
        <v>15030</v>
      </c>
      <c r="E18688" s="549" t="s">
        <v>32767</v>
      </c>
      <c r="F18688" s="547">
        <v>14.49</v>
      </c>
    </row>
    <row r="18689" s="489" customFormat="1">
      <c r="B18689" s="546" t="s">
        <v>15031</v>
      </c>
      <c r="C18689" s="548" t="s">
        <v>14981</v>
      </c>
      <c r="D18689" s="541" t="s">
        <v>15032</v>
      </c>
      <c r="E18689" s="549" t="s">
        <v>32767</v>
      </c>
      <c r="F18689" s="547">
        <v>27.289999999999999</v>
      </c>
    </row>
    <row r="18690" s="489" customFormat="1">
      <c r="B18690" s="546" t="s">
        <v>15033</v>
      </c>
      <c r="C18690" s="548" t="s">
        <v>14981</v>
      </c>
      <c r="D18690" s="541" t="s">
        <v>15034</v>
      </c>
      <c r="E18690" s="549" t="s">
        <v>32767</v>
      </c>
      <c r="F18690" s="547">
        <v>27.440000000000001</v>
      </c>
    </row>
    <row r="18691" s="489" customFormat="1">
      <c r="B18691" s="546" t="s">
        <v>15035</v>
      </c>
      <c r="C18691" s="548" t="s">
        <v>14981</v>
      </c>
      <c r="D18691" s="541" t="s">
        <v>15036</v>
      </c>
      <c r="E18691" s="549" t="s">
        <v>32767</v>
      </c>
      <c r="F18691" s="547">
        <v>10.140000000000001</v>
      </c>
    </row>
    <row r="18692" s="489" customFormat="1">
      <c r="B18692" s="546">
        <v>8707</v>
      </c>
      <c r="C18692" s="548" t="s">
        <v>14981</v>
      </c>
      <c r="D18692" s="541" t="s">
        <v>15037</v>
      </c>
      <c r="E18692" s="549"/>
      <c r="F18692" s="547"/>
    </row>
    <row r="18693" s="489" customFormat="1">
      <c r="B18693" s="546" t="s">
        <v>15038</v>
      </c>
      <c r="C18693" s="548" t="s">
        <v>14981</v>
      </c>
      <c r="D18693" s="541" t="s">
        <v>15039</v>
      </c>
      <c r="E18693" s="549" t="s">
        <v>32769</v>
      </c>
      <c r="F18693" s="547">
        <v>9.4499999999999993</v>
      </c>
    </row>
    <row r="18694" s="489" customFormat="1">
      <c r="B18694" s="546" t="s">
        <v>15040</v>
      </c>
      <c r="C18694" s="548" t="s">
        <v>14981</v>
      </c>
      <c r="D18694" s="541" t="s">
        <v>15041</v>
      </c>
      <c r="E18694" s="549" t="s">
        <v>32768</v>
      </c>
      <c r="F18694" s="547">
        <v>49.780000000000001</v>
      </c>
    </row>
    <row r="18695" s="489" customFormat="1">
      <c r="B18695" s="546" t="s">
        <v>15042</v>
      </c>
      <c r="C18695" s="548" t="s">
        <v>14981</v>
      </c>
      <c r="D18695" s="541" t="s">
        <v>15043</v>
      </c>
      <c r="E18695" s="549" t="s">
        <v>32768</v>
      </c>
      <c r="F18695" s="547">
        <v>11.98</v>
      </c>
    </row>
    <row r="18696" s="489" customFormat="1">
      <c r="B18696" s="546" t="s">
        <v>15044</v>
      </c>
      <c r="C18696" s="548" t="s">
        <v>14981</v>
      </c>
      <c r="D18696" s="541" t="s">
        <v>15045</v>
      </c>
      <c r="E18696" s="549" t="s">
        <v>32768</v>
      </c>
      <c r="F18696" s="547">
        <v>6.9900000000000002</v>
      </c>
    </row>
    <row r="18697" s="489" customFormat="1">
      <c r="B18697" s="546" t="s">
        <v>15046</v>
      </c>
      <c r="C18697" s="548" t="s">
        <v>14981</v>
      </c>
      <c r="D18697" s="541" t="s">
        <v>15047</v>
      </c>
      <c r="E18697" s="549" t="s">
        <v>32769</v>
      </c>
      <c r="F18697" s="547">
        <v>10.5</v>
      </c>
    </row>
    <row r="18698" s="489" customFormat="1">
      <c r="B18698" s="546" t="s">
        <v>15048</v>
      </c>
      <c r="C18698" s="548" t="s">
        <v>14981</v>
      </c>
      <c r="D18698" s="541" t="s">
        <v>15049</v>
      </c>
      <c r="E18698" s="549" t="s">
        <v>32769</v>
      </c>
      <c r="F18698" s="547">
        <v>13.65</v>
      </c>
    </row>
    <row r="18699" s="489" customFormat="1">
      <c r="B18699" s="546">
        <v>8708</v>
      </c>
      <c r="C18699" s="548" t="s">
        <v>14981</v>
      </c>
      <c r="D18699" s="541" t="s">
        <v>15050</v>
      </c>
      <c r="E18699" s="549"/>
      <c r="F18699" s="547"/>
    </row>
    <row r="18700" s="489" customFormat="1">
      <c r="B18700" s="546" t="s">
        <v>15051</v>
      </c>
      <c r="C18700" s="548" t="s">
        <v>14981</v>
      </c>
      <c r="D18700" s="541" t="s">
        <v>15052</v>
      </c>
      <c r="E18700" s="549" t="s">
        <v>32767</v>
      </c>
      <c r="F18700" s="547">
        <v>6.2400000000000002</v>
      </c>
    </row>
    <row r="18701" s="489" customFormat="1">
      <c r="B18701" s="546">
        <v>8709</v>
      </c>
      <c r="C18701" s="548" t="s">
        <v>14981</v>
      </c>
      <c r="D18701" s="541" t="s">
        <v>15053</v>
      </c>
      <c r="E18701" s="549"/>
      <c r="F18701" s="547"/>
    </row>
    <row r="18702" s="489" customFormat="1">
      <c r="B18702" s="546" t="s">
        <v>15054</v>
      </c>
      <c r="C18702" s="548" t="s">
        <v>14981</v>
      </c>
      <c r="D18702" s="541" t="s">
        <v>15055</v>
      </c>
      <c r="E18702" s="549" t="s">
        <v>32767</v>
      </c>
      <c r="F18702" s="547">
        <v>2.3599999999999999</v>
      </c>
    </row>
    <row r="18703" s="489" customFormat="1">
      <c r="B18703" s="546" t="s">
        <v>15056</v>
      </c>
      <c r="C18703" s="548" t="s">
        <v>14981</v>
      </c>
      <c r="D18703" s="541" t="s">
        <v>15057</v>
      </c>
      <c r="E18703" s="549" t="s">
        <v>32767</v>
      </c>
      <c r="F18703" s="547">
        <v>7.0899999999999999</v>
      </c>
    </row>
    <row r="18704" s="489" customFormat="1">
      <c r="B18704" s="546" t="s">
        <v>15058</v>
      </c>
      <c r="C18704" s="548" t="s">
        <v>14981</v>
      </c>
      <c r="D18704" s="541" t="s">
        <v>15059</v>
      </c>
      <c r="E18704" s="549" t="s">
        <v>32767</v>
      </c>
      <c r="F18704" s="547">
        <v>11.130000000000001</v>
      </c>
    </row>
    <row r="18705" s="489" customFormat="1">
      <c r="B18705" s="546" t="s">
        <v>15060</v>
      </c>
      <c r="C18705" s="548" t="s">
        <v>14981</v>
      </c>
      <c r="D18705" s="541" t="s">
        <v>15061</v>
      </c>
      <c r="E18705" s="549" t="s">
        <v>32767</v>
      </c>
      <c r="F18705" s="547">
        <v>4.7300000000000004</v>
      </c>
    </row>
    <row r="18706" s="489" customFormat="1">
      <c r="B18706" s="546">
        <v>8710</v>
      </c>
      <c r="C18706" s="548" t="s">
        <v>14981</v>
      </c>
      <c r="D18706" s="541" t="s">
        <v>15062</v>
      </c>
      <c r="E18706" s="549"/>
      <c r="F18706" s="547"/>
    </row>
    <row r="18707" s="489" customFormat="1">
      <c r="B18707" s="546" t="s">
        <v>15063</v>
      </c>
      <c r="C18707" s="548" t="s">
        <v>14981</v>
      </c>
      <c r="D18707" s="541" t="s">
        <v>15064</v>
      </c>
      <c r="E18707" s="549" t="s">
        <v>32770</v>
      </c>
      <c r="F18707" s="547">
        <v>3.9500000000000002</v>
      </c>
    </row>
    <row r="18708" s="489" customFormat="1">
      <c r="B18708" s="546" t="s">
        <v>15065</v>
      </c>
      <c r="C18708" s="548" t="s">
        <v>14981</v>
      </c>
      <c r="D18708" s="541" t="s">
        <v>15066</v>
      </c>
      <c r="E18708" s="549" t="s">
        <v>32768</v>
      </c>
      <c r="F18708" s="547">
        <v>24.129999999999999</v>
      </c>
    </row>
    <row r="18709" s="489" customFormat="1">
      <c r="B18709" s="546" t="s">
        <v>15067</v>
      </c>
      <c r="C18709" s="548" t="s">
        <v>14981</v>
      </c>
      <c r="D18709" s="541" t="s">
        <v>15068</v>
      </c>
      <c r="E18709" s="549" t="s">
        <v>32767</v>
      </c>
      <c r="F18709" s="547">
        <v>15.130000000000001</v>
      </c>
    </row>
    <row r="18710" s="489" customFormat="1">
      <c r="B18710" s="546" t="s">
        <v>15069</v>
      </c>
      <c r="C18710" s="548" t="s">
        <v>14981</v>
      </c>
      <c r="D18710" s="541" t="s">
        <v>15070</v>
      </c>
      <c r="E18710" s="549" t="s">
        <v>32767</v>
      </c>
      <c r="F18710" s="547">
        <v>21.010000000000002</v>
      </c>
    </row>
    <row r="18711" s="489" customFormat="1">
      <c r="B18711" s="546" t="s">
        <v>15071</v>
      </c>
      <c r="C18711" s="548" t="s">
        <v>14981</v>
      </c>
      <c r="D18711" s="541" t="s">
        <v>15072</v>
      </c>
      <c r="E18711" s="549" t="s">
        <v>32767</v>
      </c>
      <c r="F18711" s="547">
        <v>10.220000000000001</v>
      </c>
    </row>
    <row r="18712" s="489" customFormat="1">
      <c r="B18712" s="546" t="s">
        <v>15073</v>
      </c>
      <c r="C18712" s="548" t="s">
        <v>14981</v>
      </c>
      <c r="D18712" s="541" t="s">
        <v>15074</v>
      </c>
      <c r="E18712" s="549" t="s">
        <v>32768</v>
      </c>
      <c r="F18712" s="547">
        <v>20.460000000000001</v>
      </c>
    </row>
    <row r="18713" s="489" customFormat="1">
      <c r="B18713" s="546">
        <v>8711</v>
      </c>
      <c r="C18713" s="548" t="s">
        <v>14981</v>
      </c>
      <c r="D18713" s="541" t="s">
        <v>15075</v>
      </c>
      <c r="E18713" s="549"/>
      <c r="F18713" s="547"/>
    </row>
    <row r="18714" s="489" customFormat="1">
      <c r="B18714" s="546" t="s">
        <v>15076</v>
      </c>
      <c r="C18714" s="548" t="s">
        <v>14981</v>
      </c>
      <c r="D18714" s="541" t="s">
        <v>15077</v>
      </c>
      <c r="E18714" s="549" t="s">
        <v>32767</v>
      </c>
      <c r="F18714" s="547">
        <v>31.18</v>
      </c>
    </row>
    <row r="18715" s="489" customFormat="1">
      <c r="B18715" s="546">
        <v>8712</v>
      </c>
      <c r="C18715" s="548" t="s">
        <v>14981</v>
      </c>
      <c r="D18715" s="541" t="s">
        <v>15078</v>
      </c>
      <c r="E18715" s="549"/>
      <c r="F18715" s="547"/>
    </row>
    <row r="18716" s="489" customFormat="1">
      <c r="B18716" s="546" t="s">
        <v>15079</v>
      </c>
      <c r="C18716" s="548" t="s">
        <v>14981</v>
      </c>
      <c r="D18716" s="541" t="s">
        <v>15080</v>
      </c>
      <c r="E18716" s="549" t="s">
        <v>32768</v>
      </c>
      <c r="F18716" s="547">
        <v>48.719999999999999</v>
      </c>
    </row>
    <row r="18717" s="489" customFormat="1">
      <c r="B18717" s="546" t="s">
        <v>15081</v>
      </c>
      <c r="C18717" s="548" t="s">
        <v>14981</v>
      </c>
      <c r="D18717" s="541" t="s">
        <v>15082</v>
      </c>
      <c r="E18717" s="549" t="s">
        <v>32768</v>
      </c>
      <c r="F18717" s="547">
        <v>7.2800000000000002</v>
      </c>
    </row>
    <row r="18718" s="489" customFormat="1">
      <c r="B18718" s="546" t="s">
        <v>15083</v>
      </c>
      <c r="C18718" s="548" t="s">
        <v>14981</v>
      </c>
      <c r="D18718" s="541" t="s">
        <v>15084</v>
      </c>
      <c r="E18718" s="549" t="s">
        <v>32768</v>
      </c>
      <c r="F18718" s="547">
        <v>23.16</v>
      </c>
    </row>
    <row r="18719" s="489" customFormat="1">
      <c r="B18719" s="546">
        <v>8713</v>
      </c>
      <c r="C18719" s="548" t="s">
        <v>14981</v>
      </c>
      <c r="D18719" s="541" t="s">
        <v>15085</v>
      </c>
      <c r="E18719" s="549"/>
      <c r="F18719" s="547"/>
    </row>
    <row r="18720" s="489" customFormat="1">
      <c r="B18720" s="546" t="s">
        <v>15086</v>
      </c>
      <c r="C18720" s="548" t="s">
        <v>14981</v>
      </c>
      <c r="D18720" s="541" t="s">
        <v>15087</v>
      </c>
      <c r="E18720" s="549" t="s">
        <v>32767</v>
      </c>
      <c r="F18720" s="547">
        <v>19.899999999999999</v>
      </c>
    </row>
    <row r="18721" s="489" customFormat="1">
      <c r="B18721" s="546" t="s">
        <v>15088</v>
      </c>
      <c r="C18721" s="548" t="s">
        <v>14981</v>
      </c>
      <c r="D18721" s="541" t="s">
        <v>15089</v>
      </c>
      <c r="E18721" s="549" t="s">
        <v>32767</v>
      </c>
      <c r="F18721" s="547">
        <v>8.0199999999999996</v>
      </c>
    </row>
    <row r="18722" s="489" customFormat="1">
      <c r="B18722" s="546" t="s">
        <v>15090</v>
      </c>
      <c r="C18722" s="548" t="s">
        <v>14981</v>
      </c>
      <c r="D18722" s="541" t="s">
        <v>15091</v>
      </c>
      <c r="E18722" s="549" t="s">
        <v>32767</v>
      </c>
      <c r="F18722" s="547">
        <v>12.23</v>
      </c>
    </row>
    <row r="18723" s="489" customFormat="1">
      <c r="B18723" s="546" t="s">
        <v>15092</v>
      </c>
      <c r="C18723" s="548" t="s">
        <v>14981</v>
      </c>
      <c r="D18723" s="541" t="s">
        <v>15093</v>
      </c>
      <c r="E18723" s="549" t="s">
        <v>32767</v>
      </c>
      <c r="F18723" s="547">
        <v>60.590000000000003</v>
      </c>
    </row>
    <row r="18724" s="489" customFormat="1">
      <c r="B18724" s="546" t="s">
        <v>15094</v>
      </c>
      <c r="C18724" s="548" t="s">
        <v>14981</v>
      </c>
      <c r="D18724" s="541" t="s">
        <v>15095</v>
      </c>
      <c r="E18724" s="549" t="s">
        <v>32767</v>
      </c>
      <c r="F18724" s="547">
        <v>50.579999999999998</v>
      </c>
    </row>
    <row r="18725" s="489" customFormat="1">
      <c r="B18725" s="546">
        <v>8714</v>
      </c>
      <c r="C18725" s="548" t="s">
        <v>14981</v>
      </c>
      <c r="D18725" s="541" t="s">
        <v>15096</v>
      </c>
      <c r="E18725" s="549"/>
      <c r="F18725" s="547"/>
    </row>
    <row r="18726" s="489" customFormat="1">
      <c r="B18726" s="546" t="s">
        <v>15097</v>
      </c>
      <c r="C18726" s="548" t="s">
        <v>14981</v>
      </c>
      <c r="D18726" s="541" t="s">
        <v>15098</v>
      </c>
      <c r="E18726" s="549" t="s">
        <v>32771</v>
      </c>
      <c r="F18726" s="547">
        <v>171.88</v>
      </c>
    </row>
    <row r="18727" s="489" customFormat="1">
      <c r="B18727" s="546" t="s">
        <v>15099</v>
      </c>
      <c r="C18727" s="548" t="s">
        <v>14981</v>
      </c>
      <c r="D18727" s="541" t="s">
        <v>15100</v>
      </c>
      <c r="E18727" s="549" t="s">
        <v>32771</v>
      </c>
      <c r="F18727" s="547">
        <v>118.17</v>
      </c>
    </row>
    <row r="18728" s="489" customFormat="1">
      <c r="B18728" s="546" t="s">
        <v>15101</v>
      </c>
      <c r="C18728" s="548" t="s">
        <v>14981</v>
      </c>
      <c r="D18728" s="541" t="s">
        <v>15102</v>
      </c>
      <c r="E18728" s="549" t="s">
        <v>32767</v>
      </c>
      <c r="F18728" s="547">
        <v>18.780000000000001</v>
      </c>
    </row>
    <row r="18729" s="489" customFormat="1">
      <c r="B18729" s="546">
        <v>8715</v>
      </c>
      <c r="C18729" s="548" t="s">
        <v>14981</v>
      </c>
      <c r="D18729" s="541" t="s">
        <v>15103</v>
      </c>
      <c r="E18729" s="549"/>
      <c r="F18729" s="547"/>
    </row>
    <row r="18730" s="489" customFormat="1">
      <c r="B18730" s="546" t="s">
        <v>15104</v>
      </c>
      <c r="C18730" s="548" t="s">
        <v>14981</v>
      </c>
      <c r="D18730" s="541" t="s">
        <v>15105</v>
      </c>
      <c r="E18730" s="549" t="s">
        <v>32771</v>
      </c>
      <c r="F18730" s="547">
        <v>540.19000000000005</v>
      </c>
    </row>
    <row r="18731" s="489" customFormat="1">
      <c r="B18731" s="546" t="s">
        <v>15106</v>
      </c>
      <c r="C18731" s="548" t="s">
        <v>14981</v>
      </c>
      <c r="D18731" s="541" t="s">
        <v>15107</v>
      </c>
      <c r="E18731" s="549" t="s">
        <v>32771</v>
      </c>
      <c r="F18731" s="547">
        <v>327.38999999999999</v>
      </c>
    </row>
    <row r="18732" s="489" customFormat="1">
      <c r="B18732" s="546" t="s">
        <v>15108</v>
      </c>
      <c r="C18732" s="548" t="s">
        <v>14981</v>
      </c>
      <c r="D18732" s="541" t="s">
        <v>15109</v>
      </c>
      <c r="E18732" s="549" t="s">
        <v>32771</v>
      </c>
      <c r="F18732" s="547">
        <v>278.56999999999999</v>
      </c>
    </row>
    <row r="18733" s="489" customFormat="1">
      <c r="B18733" s="546" t="s">
        <v>15110</v>
      </c>
      <c r="C18733" s="548" t="s">
        <v>14981</v>
      </c>
      <c r="D18733" s="541" t="s">
        <v>15111</v>
      </c>
      <c r="E18733" s="549" t="s">
        <v>32771</v>
      </c>
      <c r="F18733" s="547">
        <v>364.33999999999997</v>
      </c>
    </row>
    <row r="18734" s="489" customFormat="1">
      <c r="B18734" s="546" t="s">
        <v>15112</v>
      </c>
      <c r="C18734" s="548" t="s">
        <v>14981</v>
      </c>
      <c r="D18734" s="541" t="s">
        <v>15113</v>
      </c>
      <c r="E18734" s="549" t="s">
        <v>32771</v>
      </c>
      <c r="F18734" s="547">
        <v>169.87</v>
      </c>
    </row>
    <row r="18735" s="489" customFormat="1">
      <c r="B18735" s="546" t="s">
        <v>15114</v>
      </c>
      <c r="C18735" s="548" t="s">
        <v>14981</v>
      </c>
      <c r="D18735" s="541" t="s">
        <v>15115</v>
      </c>
      <c r="E18735" s="549" t="s">
        <v>32771</v>
      </c>
      <c r="F18735" s="547">
        <v>221.84</v>
      </c>
    </row>
    <row r="18736" s="489" customFormat="1">
      <c r="B18736" s="546">
        <v>8716</v>
      </c>
      <c r="C18736" s="548" t="s">
        <v>14981</v>
      </c>
      <c r="D18736" s="541" t="s">
        <v>15116</v>
      </c>
      <c r="E18736" s="549"/>
      <c r="F18736" s="547"/>
    </row>
    <row r="18737" s="489" customFormat="1">
      <c r="B18737" s="546" t="s">
        <v>15117</v>
      </c>
      <c r="C18737" s="548" t="s">
        <v>14981</v>
      </c>
      <c r="D18737" s="541" t="s">
        <v>15118</v>
      </c>
      <c r="E18737" s="549" t="s">
        <v>32768</v>
      </c>
      <c r="F18737" s="547">
        <v>111.36</v>
      </c>
    </row>
    <row r="18738" s="489" customFormat="1">
      <c r="B18738" s="546" t="s">
        <v>15119</v>
      </c>
      <c r="C18738" s="548" t="s">
        <v>14981</v>
      </c>
      <c r="D18738" s="541" t="s">
        <v>15120</v>
      </c>
      <c r="E18738" s="549" t="s">
        <v>32768</v>
      </c>
      <c r="F18738" s="547">
        <v>279.44999999999999</v>
      </c>
    </row>
    <row r="18739" s="489" customFormat="1">
      <c r="B18739" s="546">
        <v>8717</v>
      </c>
      <c r="C18739" s="548" t="s">
        <v>14981</v>
      </c>
      <c r="D18739" s="541" t="s">
        <v>15121</v>
      </c>
      <c r="E18739" s="549"/>
      <c r="F18739" s="547"/>
    </row>
    <row r="18740" s="489" customFormat="1">
      <c r="B18740" s="546" t="s">
        <v>15122</v>
      </c>
      <c r="C18740" s="548" t="s">
        <v>14981</v>
      </c>
      <c r="D18740" s="541" t="s">
        <v>15123</v>
      </c>
      <c r="E18740" s="549" t="s">
        <v>32767</v>
      </c>
      <c r="F18740" s="547">
        <v>47.270000000000003</v>
      </c>
    </row>
    <row r="18741" s="489" customFormat="1">
      <c r="B18741" s="546" t="s">
        <v>15124</v>
      </c>
      <c r="C18741" s="548" t="s">
        <v>14981</v>
      </c>
      <c r="D18741" s="541" t="s">
        <v>15125</v>
      </c>
      <c r="E18741" s="549" t="s">
        <v>32767</v>
      </c>
      <c r="F18741" s="547">
        <v>11.82</v>
      </c>
    </row>
    <row r="18742" s="489" customFormat="1">
      <c r="B18742" s="546" t="s">
        <v>15126</v>
      </c>
      <c r="C18742" s="548" t="s">
        <v>14981</v>
      </c>
      <c r="D18742" s="541" t="s">
        <v>15127</v>
      </c>
      <c r="E18742" s="549" t="s">
        <v>32767</v>
      </c>
      <c r="F18742" s="547">
        <v>25.030000000000001</v>
      </c>
    </row>
    <row r="18743" s="489" customFormat="1">
      <c r="B18743" s="546" t="s">
        <v>15128</v>
      </c>
      <c r="C18743" s="548" t="s">
        <v>14981</v>
      </c>
      <c r="D18743" s="541" t="s">
        <v>15129</v>
      </c>
      <c r="E18743" s="549" t="s">
        <v>32767</v>
      </c>
      <c r="F18743" s="547">
        <v>32.229999999999997</v>
      </c>
    </row>
    <row r="18744" s="489" customFormat="1">
      <c r="B18744" s="546" t="s">
        <v>15130</v>
      </c>
      <c r="C18744" s="548" t="s">
        <v>14981</v>
      </c>
      <c r="D18744" s="541" t="s">
        <v>15131</v>
      </c>
      <c r="E18744" s="549" t="s">
        <v>32767</v>
      </c>
      <c r="F18744" s="547">
        <v>10.75</v>
      </c>
    </row>
    <row r="18745" s="489" customFormat="1">
      <c r="B18745" s="546" t="s">
        <v>15132</v>
      </c>
      <c r="C18745" s="548" t="s">
        <v>14981</v>
      </c>
      <c r="D18745" s="541" t="s">
        <v>15133</v>
      </c>
      <c r="E18745" s="549" t="s">
        <v>32767</v>
      </c>
      <c r="F18745" s="547">
        <v>16.190000000000001</v>
      </c>
    </row>
    <row r="18746" s="489" customFormat="1">
      <c r="B18746" s="546" t="s">
        <v>15134</v>
      </c>
      <c r="C18746" s="548" t="s">
        <v>14981</v>
      </c>
      <c r="D18746" s="541" t="s">
        <v>15135</v>
      </c>
      <c r="E18746" s="549" t="s">
        <v>32767</v>
      </c>
      <c r="F18746" s="547">
        <v>9.7699999999999996</v>
      </c>
    </row>
    <row r="18747" s="489" customFormat="1">
      <c r="B18747" s="546" t="s">
        <v>15136</v>
      </c>
      <c r="C18747" s="548" t="s">
        <v>14981</v>
      </c>
      <c r="D18747" s="541" t="s">
        <v>15137</v>
      </c>
      <c r="E18747" s="549" t="s">
        <v>32769</v>
      </c>
      <c r="F18747" s="547">
        <v>23.629999999999999</v>
      </c>
    </row>
    <row r="18748" s="489" customFormat="1">
      <c r="B18748" s="546" t="s">
        <v>15138</v>
      </c>
      <c r="C18748" s="548" t="s">
        <v>14981</v>
      </c>
      <c r="D18748" s="541" t="s">
        <v>15139</v>
      </c>
      <c r="E18748" s="549" t="s">
        <v>32769</v>
      </c>
      <c r="F18748" s="547">
        <v>12.6</v>
      </c>
    </row>
    <row r="18749" s="489" customFormat="1">
      <c r="B18749" s="546" t="s">
        <v>15140</v>
      </c>
      <c r="C18749" s="548" t="s">
        <v>14981</v>
      </c>
      <c r="D18749" s="541" t="s">
        <v>15141</v>
      </c>
      <c r="E18749" s="549" t="s">
        <v>32767</v>
      </c>
      <c r="F18749" s="547">
        <v>16.190000000000001</v>
      </c>
    </row>
    <row r="18750" s="489" customFormat="1">
      <c r="B18750" s="546" t="s">
        <v>15142</v>
      </c>
      <c r="C18750" s="548" t="s">
        <v>14981</v>
      </c>
      <c r="D18750" s="541" t="s">
        <v>15143</v>
      </c>
      <c r="E18750" s="549" t="s">
        <v>32767</v>
      </c>
      <c r="F18750" s="547">
        <v>18.050000000000001</v>
      </c>
    </row>
    <row r="18751" s="489" customFormat="1">
      <c r="B18751" s="546">
        <v>8718</v>
      </c>
      <c r="C18751" s="548" t="s">
        <v>14981</v>
      </c>
      <c r="D18751" s="541" t="s">
        <v>15144</v>
      </c>
      <c r="E18751" s="549"/>
      <c r="F18751" s="547"/>
    </row>
    <row r="18752" s="489" customFormat="1">
      <c r="B18752" s="546" t="s">
        <v>15145</v>
      </c>
      <c r="C18752" s="548" t="s">
        <v>14981</v>
      </c>
      <c r="D18752" s="541" t="s">
        <v>15146</v>
      </c>
      <c r="E18752" s="549" t="s">
        <v>32767</v>
      </c>
      <c r="F18752" s="547">
        <v>11.82</v>
      </c>
    </row>
    <row r="18753" s="489" customFormat="1">
      <c r="B18753" s="546" t="s">
        <v>15147</v>
      </c>
      <c r="C18753" s="548" t="s">
        <v>14981</v>
      </c>
      <c r="D18753" s="541" t="s">
        <v>15148</v>
      </c>
      <c r="E18753" s="549" t="s">
        <v>32767</v>
      </c>
      <c r="F18753" s="547">
        <v>11.23</v>
      </c>
    </row>
    <row r="18754" s="489" customFormat="1">
      <c r="B18754" s="546" t="s">
        <v>15149</v>
      </c>
      <c r="C18754" s="548" t="s">
        <v>14981</v>
      </c>
      <c r="D18754" s="541" t="s">
        <v>15150</v>
      </c>
      <c r="E18754" s="549" t="s">
        <v>32767</v>
      </c>
      <c r="F18754" s="547">
        <v>23.390000000000001</v>
      </c>
    </row>
    <row r="18755" s="489" customFormat="1">
      <c r="B18755" s="546" t="s">
        <v>15151</v>
      </c>
      <c r="C18755" s="548" t="s">
        <v>14981</v>
      </c>
      <c r="D18755" s="541" t="s">
        <v>15152</v>
      </c>
      <c r="E18755" s="549" t="s">
        <v>32767</v>
      </c>
      <c r="F18755" s="547">
        <v>28.059999999999999</v>
      </c>
    </row>
    <row r="18756" s="489" customFormat="1">
      <c r="B18756" s="546" t="s">
        <v>15153</v>
      </c>
      <c r="C18756" s="548" t="s">
        <v>14981</v>
      </c>
      <c r="D18756" s="541" t="s">
        <v>15154</v>
      </c>
      <c r="E18756" s="549" t="s">
        <v>32769</v>
      </c>
      <c r="F18756" s="547">
        <v>9.2100000000000009</v>
      </c>
    </row>
    <row r="18757" s="489" customFormat="1">
      <c r="B18757" s="546">
        <v>8719</v>
      </c>
      <c r="C18757" s="548" t="s">
        <v>14981</v>
      </c>
      <c r="D18757" s="541" t="s">
        <v>15155</v>
      </c>
      <c r="E18757" s="549"/>
      <c r="F18757" s="547"/>
    </row>
    <row r="18758" s="489" customFormat="1">
      <c r="B18758" s="546" t="s">
        <v>15156</v>
      </c>
      <c r="C18758" s="548" t="s">
        <v>14981</v>
      </c>
      <c r="D18758" s="541" t="s">
        <v>15157</v>
      </c>
      <c r="E18758" s="549" t="s">
        <v>32767</v>
      </c>
      <c r="F18758" s="547">
        <v>18.710000000000001</v>
      </c>
    </row>
    <row r="18759" s="489" customFormat="1">
      <c r="B18759" s="546" t="s">
        <v>15158</v>
      </c>
      <c r="C18759" s="548" t="s">
        <v>14981</v>
      </c>
      <c r="D18759" s="541" t="s">
        <v>15159</v>
      </c>
      <c r="E18759" s="549" t="s">
        <v>32767</v>
      </c>
      <c r="F18759" s="547">
        <v>20.050000000000001</v>
      </c>
    </row>
    <row r="18760" s="489" customFormat="1">
      <c r="B18760" s="546" t="s">
        <v>15160</v>
      </c>
      <c r="C18760" s="548" t="s">
        <v>14981</v>
      </c>
      <c r="D18760" s="541" t="s">
        <v>15161</v>
      </c>
      <c r="E18760" s="549" t="s">
        <v>32767</v>
      </c>
      <c r="F18760" s="547">
        <v>23.390000000000001</v>
      </c>
    </row>
    <row r="18761" s="489" customFormat="1">
      <c r="B18761" s="546" t="s">
        <v>15162</v>
      </c>
      <c r="C18761" s="548" t="s">
        <v>14981</v>
      </c>
      <c r="D18761" s="541" t="s">
        <v>15163</v>
      </c>
      <c r="E18761" s="549" t="s">
        <v>32767</v>
      </c>
      <c r="F18761" s="547">
        <v>25.510000000000002</v>
      </c>
    </row>
    <row r="18762" s="489" customFormat="1">
      <c r="B18762" s="546" t="s">
        <v>15164</v>
      </c>
      <c r="C18762" s="548" t="s">
        <v>14981</v>
      </c>
      <c r="D18762" s="541" t="s">
        <v>15165</v>
      </c>
      <c r="E18762" s="549" t="s">
        <v>32767</v>
      </c>
      <c r="F18762" s="547">
        <v>9.9499999999999993</v>
      </c>
    </row>
    <row r="18763" s="489" customFormat="1">
      <c r="B18763" s="546" t="s">
        <v>15166</v>
      </c>
      <c r="C18763" s="548" t="s">
        <v>14981</v>
      </c>
      <c r="D18763" s="541" t="s">
        <v>15167</v>
      </c>
      <c r="E18763" s="549" t="s">
        <v>32769</v>
      </c>
      <c r="F18763" s="547">
        <v>3.1000000000000001</v>
      </c>
    </row>
    <row r="18764" s="489" customFormat="1">
      <c r="B18764" s="546" t="s">
        <v>15168</v>
      </c>
      <c r="C18764" s="548" t="s">
        <v>14981</v>
      </c>
      <c r="D18764" s="541" t="s">
        <v>15169</v>
      </c>
      <c r="E18764" s="549" t="s">
        <v>32767</v>
      </c>
      <c r="F18764" s="547">
        <v>28.059999999999999</v>
      </c>
    </row>
    <row r="18765" s="489" customFormat="1">
      <c r="B18765" s="546" t="s">
        <v>15170</v>
      </c>
      <c r="C18765" s="548" t="s">
        <v>14981</v>
      </c>
      <c r="D18765" s="541" t="s">
        <v>15171</v>
      </c>
      <c r="E18765" s="549" t="s">
        <v>32767</v>
      </c>
      <c r="F18765" s="547">
        <v>24.399999999999999</v>
      </c>
    </row>
    <row r="18766" s="489" customFormat="1">
      <c r="B18766" s="546" t="s">
        <v>15172</v>
      </c>
      <c r="C18766" s="548" t="s">
        <v>14981</v>
      </c>
      <c r="D18766" s="541" t="s">
        <v>15173</v>
      </c>
      <c r="E18766" s="549" t="s">
        <v>32769</v>
      </c>
      <c r="F18766" s="547">
        <v>9.8399999999999999</v>
      </c>
    </row>
    <row r="18767" s="489" customFormat="1">
      <c r="B18767" s="546">
        <v>8720</v>
      </c>
      <c r="C18767" s="548" t="s">
        <v>14981</v>
      </c>
      <c r="D18767" s="541" t="s">
        <v>15174</v>
      </c>
      <c r="E18767" s="549"/>
      <c r="F18767" s="547"/>
    </row>
    <row r="18768" s="489" customFormat="1">
      <c r="B18768" s="546" t="s">
        <v>15175</v>
      </c>
      <c r="C18768" s="548" t="s">
        <v>14981</v>
      </c>
      <c r="D18768" s="541" t="s">
        <v>15176</v>
      </c>
      <c r="E18768" s="549" t="s">
        <v>32767</v>
      </c>
      <c r="F18768" s="547">
        <v>21.59</v>
      </c>
    </row>
    <row r="18769" s="489" customFormat="1">
      <c r="B18769" s="546" t="s">
        <v>15177</v>
      </c>
      <c r="C18769" s="548" t="s">
        <v>14981</v>
      </c>
      <c r="D18769" s="541" t="s">
        <v>15178</v>
      </c>
      <c r="E18769" s="549" t="s">
        <v>32767</v>
      </c>
      <c r="F18769" s="547">
        <v>18.710000000000001</v>
      </c>
    </row>
    <row r="18770" s="489" customFormat="1">
      <c r="B18770" s="546" t="s">
        <v>15179</v>
      </c>
      <c r="C18770" s="548" t="s">
        <v>14981</v>
      </c>
      <c r="D18770" s="541" t="s">
        <v>15180</v>
      </c>
      <c r="E18770" s="549" t="s">
        <v>32769</v>
      </c>
      <c r="F18770" s="547">
        <v>3.1400000000000001</v>
      </c>
    </row>
    <row r="18771" s="489" customFormat="1">
      <c r="B18771" s="546">
        <v>8721</v>
      </c>
      <c r="C18771" s="548" t="s">
        <v>14981</v>
      </c>
      <c r="D18771" s="541" t="s">
        <v>15181</v>
      </c>
      <c r="E18771" s="549"/>
      <c r="F18771" s="547"/>
    </row>
    <row r="18772" s="489" customFormat="1">
      <c r="B18772" s="546" t="s">
        <v>15182</v>
      </c>
      <c r="C18772" s="548" t="s">
        <v>14981</v>
      </c>
      <c r="D18772" s="541" t="s">
        <v>15183</v>
      </c>
      <c r="E18772" s="549" t="s">
        <v>32767</v>
      </c>
      <c r="F18772" s="547">
        <v>7.3799999999999999</v>
      </c>
    </row>
    <row r="18773" s="489" customFormat="1">
      <c r="B18773" s="546">
        <v>8722</v>
      </c>
      <c r="C18773" s="548" t="s">
        <v>14981</v>
      </c>
      <c r="D18773" s="541" t="s">
        <v>15184</v>
      </c>
      <c r="E18773" s="549"/>
      <c r="F18773" s="547"/>
    </row>
    <row r="18774" s="489" customFormat="1">
      <c r="B18774" s="546" t="s">
        <v>15185</v>
      </c>
      <c r="C18774" s="548" t="s">
        <v>14981</v>
      </c>
      <c r="D18774" s="541" t="s">
        <v>15186</v>
      </c>
      <c r="E18774" s="549" t="s">
        <v>32767</v>
      </c>
      <c r="F18774" s="547">
        <v>31.510000000000002</v>
      </c>
    </row>
    <row r="18775" s="489" customFormat="1">
      <c r="B18775" s="546">
        <v>8664</v>
      </c>
      <c r="C18775" s="548" t="s">
        <v>14981</v>
      </c>
      <c r="D18775" s="541" t="s">
        <v>15187</v>
      </c>
      <c r="E18775" s="549"/>
      <c r="F18775" s="547"/>
    </row>
    <row r="18776" s="489" customFormat="1">
      <c r="B18776" s="546">
        <v>8723</v>
      </c>
      <c r="C18776" s="548" t="s">
        <v>14981</v>
      </c>
      <c r="D18776" s="541" t="s">
        <v>15188</v>
      </c>
      <c r="E18776" s="549"/>
      <c r="F18776" s="547"/>
    </row>
    <row r="18777" s="489" customFormat="1">
      <c r="B18777" s="546" t="s">
        <v>15189</v>
      </c>
      <c r="C18777" s="548" t="s">
        <v>14981</v>
      </c>
      <c r="D18777" s="541" t="s">
        <v>15190</v>
      </c>
      <c r="E18777" s="549" t="s">
        <v>32767</v>
      </c>
      <c r="F18777" s="547">
        <v>256.93000000000001</v>
      </c>
    </row>
    <row r="18778" s="489" customFormat="1">
      <c r="B18778" s="546" t="s">
        <v>15191</v>
      </c>
      <c r="C18778" s="548" t="s">
        <v>14981</v>
      </c>
      <c r="D18778" s="541" t="s">
        <v>15192</v>
      </c>
      <c r="E18778" s="549" t="s">
        <v>32768</v>
      </c>
      <c r="F18778" s="547">
        <v>1156.1900000000001</v>
      </c>
    </row>
    <row r="18779" s="489" customFormat="1">
      <c r="B18779" s="546" t="s">
        <v>15193</v>
      </c>
      <c r="C18779" s="548" t="s">
        <v>14981</v>
      </c>
      <c r="D18779" s="541" t="s">
        <v>15194</v>
      </c>
      <c r="E18779" s="549" t="s">
        <v>32768</v>
      </c>
      <c r="F18779" s="547">
        <v>3083.1599999999999</v>
      </c>
    </row>
    <row r="18780" s="489" customFormat="1">
      <c r="B18780" s="546" t="s">
        <v>15195</v>
      </c>
      <c r="C18780" s="548" t="s">
        <v>14981</v>
      </c>
      <c r="D18780" s="541" t="s">
        <v>15196</v>
      </c>
      <c r="E18780" s="549" t="s">
        <v>32768</v>
      </c>
      <c r="F18780" s="547">
        <v>4624.7399999999998</v>
      </c>
    </row>
    <row r="18781" s="489" customFormat="1">
      <c r="B18781" s="546">
        <v>8724</v>
      </c>
      <c r="C18781" s="548" t="s">
        <v>14981</v>
      </c>
      <c r="D18781" s="541" t="s">
        <v>15197</v>
      </c>
      <c r="E18781" s="549"/>
      <c r="F18781" s="547"/>
    </row>
    <row r="18782" s="489" customFormat="1">
      <c r="B18782" s="546" t="s">
        <v>15198</v>
      </c>
      <c r="C18782" s="548" t="s">
        <v>14981</v>
      </c>
      <c r="D18782" s="541" t="s">
        <v>15199</v>
      </c>
      <c r="E18782" s="549" t="s">
        <v>32768</v>
      </c>
      <c r="F18782" s="547">
        <v>574.36000000000001</v>
      </c>
    </row>
    <row r="18783" s="489" customFormat="1">
      <c r="B18783" s="546" t="s">
        <v>15200</v>
      </c>
      <c r="C18783" s="548" t="s">
        <v>14981</v>
      </c>
      <c r="D18783" s="541" t="s">
        <v>15201</v>
      </c>
      <c r="E18783" s="549" t="s">
        <v>32768</v>
      </c>
      <c r="F18783" s="547">
        <v>845.13</v>
      </c>
    </row>
    <row r="18784" s="489" customFormat="1">
      <c r="B18784" s="546" t="s">
        <v>15202</v>
      </c>
      <c r="C18784" s="548" t="s">
        <v>14981</v>
      </c>
      <c r="D18784" s="541" t="s">
        <v>15203</v>
      </c>
      <c r="E18784" s="549" t="s">
        <v>32768</v>
      </c>
      <c r="F18784" s="547">
        <v>1069.9200000000001</v>
      </c>
    </row>
    <row r="18785" s="489" customFormat="1">
      <c r="B18785" s="546">
        <v>8725</v>
      </c>
      <c r="C18785" s="548" t="s">
        <v>14981</v>
      </c>
      <c r="D18785" s="541" t="s">
        <v>15204</v>
      </c>
      <c r="E18785" s="549"/>
      <c r="F18785" s="547"/>
    </row>
    <row r="18786" s="489" customFormat="1">
      <c r="B18786" s="546" t="s">
        <v>15205</v>
      </c>
      <c r="C18786" s="548" t="s">
        <v>14981</v>
      </c>
      <c r="D18786" s="541" t="s">
        <v>15206</v>
      </c>
      <c r="E18786" s="549" t="s">
        <v>32767</v>
      </c>
      <c r="F18786" s="547">
        <v>152.25</v>
      </c>
    </row>
    <row r="18787" s="489" customFormat="1">
      <c r="B18787" s="546" t="s">
        <v>15207</v>
      </c>
      <c r="C18787" s="548" t="s">
        <v>14981</v>
      </c>
      <c r="D18787" s="541" t="s">
        <v>15208</v>
      </c>
      <c r="E18787" s="549" t="s">
        <v>32767</v>
      </c>
      <c r="F18787" s="547">
        <v>676.21000000000004</v>
      </c>
    </row>
    <row r="18788" s="489" customFormat="1">
      <c r="B18788" s="546" t="s">
        <v>15209</v>
      </c>
      <c r="C18788" s="548" t="s">
        <v>14981</v>
      </c>
      <c r="D18788" s="541" t="s">
        <v>15210</v>
      </c>
      <c r="E18788" s="549" t="s">
        <v>32768</v>
      </c>
      <c r="F18788" s="547">
        <v>9075.3600000000006</v>
      </c>
    </row>
    <row r="18789" s="489" customFormat="1">
      <c r="B18789" s="546" t="s">
        <v>15211</v>
      </c>
      <c r="C18789" s="548" t="s">
        <v>14981</v>
      </c>
      <c r="D18789" s="541" t="s">
        <v>15212</v>
      </c>
      <c r="E18789" s="549" t="s">
        <v>32768</v>
      </c>
      <c r="F18789" s="547">
        <v>14971.209999999999</v>
      </c>
    </row>
    <row r="18790" s="489" customFormat="1">
      <c r="B18790" s="546" t="s">
        <v>15213</v>
      </c>
      <c r="C18790" s="548" t="s">
        <v>14981</v>
      </c>
      <c r="D18790" s="541" t="s">
        <v>15214</v>
      </c>
      <c r="E18790" s="549" t="s">
        <v>32768</v>
      </c>
      <c r="F18790" s="547">
        <v>12155.83</v>
      </c>
    </row>
    <row r="18791" s="489" customFormat="1">
      <c r="B18791" s="546" t="s">
        <v>15215</v>
      </c>
      <c r="C18791" s="548" t="s">
        <v>14981</v>
      </c>
      <c r="D18791" s="541" t="s">
        <v>15216</v>
      </c>
      <c r="E18791" s="549" t="s">
        <v>32768</v>
      </c>
      <c r="F18791" s="547">
        <v>14112.469999999999</v>
      </c>
    </row>
    <row r="18792" s="489" customFormat="1">
      <c r="B18792" s="546" t="s">
        <v>15217</v>
      </c>
      <c r="C18792" s="548" t="s">
        <v>14981</v>
      </c>
      <c r="D18792" s="541" t="s">
        <v>15218</v>
      </c>
      <c r="E18792" s="549" t="s">
        <v>32768</v>
      </c>
      <c r="F18792" s="547">
        <v>12019.83</v>
      </c>
    </row>
    <row r="18793" s="489" customFormat="1">
      <c r="B18793" s="546" t="s">
        <v>15219</v>
      </c>
      <c r="C18793" s="548" t="s">
        <v>14981</v>
      </c>
      <c r="D18793" s="541" t="s">
        <v>15220</v>
      </c>
      <c r="E18793" s="549" t="s">
        <v>32768</v>
      </c>
      <c r="F18793" s="547">
        <v>13976.469999999999</v>
      </c>
    </row>
    <row r="18794" s="489" customFormat="1">
      <c r="B18794" s="546" t="s">
        <v>15221</v>
      </c>
      <c r="C18794" s="548" t="s">
        <v>14981</v>
      </c>
      <c r="D18794" s="541" t="s">
        <v>15222</v>
      </c>
      <c r="E18794" s="549" t="s">
        <v>32768</v>
      </c>
      <c r="F18794" s="547">
        <v>10018.690000000001</v>
      </c>
    </row>
    <row r="18795" s="489" customFormat="1">
      <c r="B18795" s="546" t="s">
        <v>15223</v>
      </c>
      <c r="C18795" s="548" t="s">
        <v>14981</v>
      </c>
      <c r="D18795" s="541" t="s">
        <v>15224</v>
      </c>
      <c r="E18795" s="549" t="s">
        <v>32768</v>
      </c>
      <c r="F18795" s="547">
        <v>12842.35</v>
      </c>
    </row>
    <row r="18796" s="489" customFormat="1">
      <c r="B18796" s="546" t="s">
        <v>15225</v>
      </c>
      <c r="C18796" s="548" t="s">
        <v>14981</v>
      </c>
      <c r="D18796" s="541" t="s">
        <v>15226</v>
      </c>
      <c r="E18796" s="549" t="s">
        <v>32768</v>
      </c>
      <c r="F18796" s="547">
        <v>18148.669999999998</v>
      </c>
    </row>
    <row r="18797" s="489" customFormat="1">
      <c r="B18797" s="546" t="s">
        <v>15227</v>
      </c>
      <c r="C18797" s="548" t="s">
        <v>14981</v>
      </c>
      <c r="D18797" s="541" t="s">
        <v>15228</v>
      </c>
      <c r="E18797" s="549" t="s">
        <v>32768</v>
      </c>
      <c r="F18797" s="547">
        <v>11374.48</v>
      </c>
    </row>
    <row r="18798" s="489" customFormat="1">
      <c r="B18798" s="546" t="s">
        <v>15229</v>
      </c>
      <c r="C18798" s="548" t="s">
        <v>14981</v>
      </c>
      <c r="D18798" s="541" t="s">
        <v>15230</v>
      </c>
      <c r="E18798" s="549" t="s">
        <v>32768</v>
      </c>
      <c r="F18798" s="547">
        <v>15375.65</v>
      </c>
    </row>
    <row r="18799" s="489" customFormat="1">
      <c r="B18799" s="546" t="s">
        <v>15231</v>
      </c>
      <c r="C18799" s="548" t="s">
        <v>14981</v>
      </c>
      <c r="D18799" s="541" t="s">
        <v>15232</v>
      </c>
      <c r="E18799" s="549" t="s">
        <v>32768</v>
      </c>
      <c r="F18799" s="547">
        <v>16184.26</v>
      </c>
    </row>
    <row r="18800" s="489" customFormat="1">
      <c r="B18800" s="546" t="s">
        <v>15233</v>
      </c>
      <c r="C18800" s="548" t="s">
        <v>14981</v>
      </c>
      <c r="D18800" s="541" t="s">
        <v>15234</v>
      </c>
      <c r="E18800" s="549" t="s">
        <v>32768</v>
      </c>
      <c r="F18800" s="547">
        <v>31292.450000000001</v>
      </c>
    </row>
    <row r="18801" s="489" customFormat="1">
      <c r="B18801" s="546" t="s">
        <v>15235</v>
      </c>
      <c r="C18801" s="548" t="s">
        <v>14981</v>
      </c>
      <c r="D18801" s="541" t="s">
        <v>15236</v>
      </c>
      <c r="E18801" s="549" t="s">
        <v>32768</v>
      </c>
      <c r="F18801" s="547">
        <v>327.17000000000002</v>
      </c>
    </row>
    <row r="18802" s="489" customFormat="1">
      <c r="B18802" s="546" t="s">
        <v>15237</v>
      </c>
      <c r="C18802" s="548" t="s">
        <v>14981</v>
      </c>
      <c r="D18802" s="541" t="s">
        <v>15238</v>
      </c>
      <c r="E18802" s="549" t="s">
        <v>32768</v>
      </c>
      <c r="F18802" s="547">
        <v>389.48000000000002</v>
      </c>
    </row>
    <row r="18803" s="489" customFormat="1">
      <c r="B18803" s="546" t="s">
        <v>15239</v>
      </c>
      <c r="C18803" s="548" t="s">
        <v>14981</v>
      </c>
      <c r="D18803" s="541" t="s">
        <v>15240</v>
      </c>
      <c r="E18803" s="549" t="s">
        <v>32768</v>
      </c>
      <c r="F18803" s="547">
        <v>347.98000000000002</v>
      </c>
    </row>
    <row r="18804" s="489" customFormat="1">
      <c r="B18804" s="546" t="s">
        <v>15241</v>
      </c>
      <c r="C18804" s="548" t="s">
        <v>14981</v>
      </c>
      <c r="D18804" s="541" t="s">
        <v>15242</v>
      </c>
      <c r="E18804" s="549" t="s">
        <v>32768</v>
      </c>
      <c r="F18804" s="547">
        <v>347.98000000000002</v>
      </c>
    </row>
    <row r="18805" s="489" customFormat="1">
      <c r="B18805" s="546" t="s">
        <v>15243</v>
      </c>
      <c r="C18805" s="548" t="s">
        <v>14981</v>
      </c>
      <c r="D18805" s="541" t="s">
        <v>15244</v>
      </c>
      <c r="E18805" s="549" t="s">
        <v>32768</v>
      </c>
      <c r="F18805" s="547">
        <v>675.14999999999998</v>
      </c>
    </row>
    <row r="18806" s="489" customFormat="1">
      <c r="B18806" s="546" t="s">
        <v>15245</v>
      </c>
      <c r="C18806" s="548" t="s">
        <v>14981</v>
      </c>
      <c r="D18806" s="541" t="s">
        <v>15246</v>
      </c>
      <c r="E18806" s="549" t="s">
        <v>32768</v>
      </c>
      <c r="F18806" s="547">
        <v>347.98000000000002</v>
      </c>
    </row>
    <row r="18807" s="489" customFormat="1">
      <c r="B18807" s="546" t="s">
        <v>15247</v>
      </c>
      <c r="C18807" s="548" t="s">
        <v>14981</v>
      </c>
      <c r="D18807" s="541" t="s">
        <v>15248</v>
      </c>
      <c r="E18807" s="549" t="s">
        <v>32768</v>
      </c>
      <c r="F18807" s="547">
        <v>347.98000000000002</v>
      </c>
    </row>
    <row r="18808" s="489" customFormat="1">
      <c r="B18808" s="546" t="s">
        <v>15249</v>
      </c>
      <c r="C18808" s="548" t="s">
        <v>14981</v>
      </c>
      <c r="D18808" s="541" t="s">
        <v>15250</v>
      </c>
      <c r="E18808" s="549" t="s">
        <v>32768</v>
      </c>
      <c r="F18808" s="547">
        <v>1163.5899999999999</v>
      </c>
    </row>
    <row r="18809" s="489" customFormat="1">
      <c r="B18809" s="546" t="s">
        <v>15251</v>
      </c>
      <c r="C18809" s="548" t="s">
        <v>14981</v>
      </c>
      <c r="D18809" s="541" t="s">
        <v>15252</v>
      </c>
      <c r="E18809" s="549" t="s">
        <v>32768</v>
      </c>
      <c r="F18809" s="547">
        <v>737.46000000000004</v>
      </c>
    </row>
    <row r="18810" s="489" customFormat="1">
      <c r="B18810" s="546" t="s">
        <v>15253</v>
      </c>
      <c r="C18810" s="548" t="s">
        <v>14981</v>
      </c>
      <c r="D18810" s="541" t="s">
        <v>15254</v>
      </c>
      <c r="E18810" s="549" t="s">
        <v>32768</v>
      </c>
      <c r="F18810" s="547">
        <v>980.96000000000004</v>
      </c>
    </row>
    <row r="18811" s="489" customFormat="1">
      <c r="B18811" s="546" t="s">
        <v>15255</v>
      </c>
      <c r="C18811" s="548" t="s">
        <v>14981</v>
      </c>
      <c r="D18811" s="541" t="s">
        <v>15256</v>
      </c>
      <c r="E18811" s="549" t="s">
        <v>32768</v>
      </c>
      <c r="F18811" s="547">
        <v>347.98000000000002</v>
      </c>
    </row>
    <row r="18812" s="489" customFormat="1">
      <c r="B18812" s="546" t="s">
        <v>15257</v>
      </c>
      <c r="C18812" s="548" t="s">
        <v>14981</v>
      </c>
      <c r="D18812" s="541" t="s">
        <v>15258</v>
      </c>
      <c r="E18812" s="549" t="s">
        <v>32772</v>
      </c>
      <c r="F18812" s="547">
        <v>980</v>
      </c>
    </row>
    <row r="18813" s="489" customFormat="1">
      <c r="B18813" s="546" t="s">
        <v>15260</v>
      </c>
      <c r="C18813" s="548" t="s">
        <v>14981</v>
      </c>
      <c r="D18813" s="541" t="s">
        <v>15261</v>
      </c>
      <c r="E18813" s="549" t="s">
        <v>32772</v>
      </c>
      <c r="F18813" s="547">
        <v>1552.55</v>
      </c>
    </row>
    <row r="18814" s="489" customFormat="1">
      <c r="B18814" s="546" t="s">
        <v>15262</v>
      </c>
      <c r="C18814" s="548" t="s">
        <v>14981</v>
      </c>
      <c r="D18814" s="541" t="s">
        <v>15263</v>
      </c>
      <c r="E18814" s="549" t="s">
        <v>32772</v>
      </c>
      <c r="F18814" s="547">
        <v>1638.52</v>
      </c>
    </row>
    <row r="18815" s="489" customFormat="1">
      <c r="B18815" s="546" t="s">
        <v>15264</v>
      </c>
      <c r="C18815" s="548" t="s">
        <v>14981</v>
      </c>
      <c r="D18815" s="541" t="s">
        <v>15265</v>
      </c>
      <c r="E18815" s="549" t="s">
        <v>32772</v>
      </c>
      <c r="F18815" s="547">
        <v>794.83000000000004</v>
      </c>
    </row>
    <row r="18816" s="489" customFormat="1">
      <c r="B18816" s="546" t="s">
        <v>15266</v>
      </c>
      <c r="C18816" s="548" t="s">
        <v>14981</v>
      </c>
      <c r="D18816" s="541" t="s">
        <v>15267</v>
      </c>
      <c r="E18816" s="549" t="s">
        <v>32772</v>
      </c>
      <c r="F18816" s="547">
        <v>925.75</v>
      </c>
    </row>
    <row r="18817" s="489" customFormat="1">
      <c r="B18817" s="546" t="s">
        <v>15268</v>
      </c>
      <c r="C18817" s="548" t="s">
        <v>14981</v>
      </c>
      <c r="D18817" s="541" t="s">
        <v>15269</v>
      </c>
      <c r="E18817" s="549" t="s">
        <v>32772</v>
      </c>
      <c r="F18817" s="547">
        <v>1349.8099999999999</v>
      </c>
    </row>
    <row r="18818" s="489" customFormat="1">
      <c r="B18818" s="546" t="s">
        <v>15270</v>
      </c>
      <c r="C18818" s="548" t="s">
        <v>14981</v>
      </c>
      <c r="D18818" s="541" t="s">
        <v>15271</v>
      </c>
      <c r="E18818" s="549" t="s">
        <v>32772</v>
      </c>
      <c r="F18818" s="547">
        <v>1607.24</v>
      </c>
    </row>
    <row r="18819" s="489" customFormat="1">
      <c r="B18819" s="546" t="s">
        <v>15272</v>
      </c>
      <c r="C18819" s="548" t="s">
        <v>14981</v>
      </c>
      <c r="D18819" s="541" t="s">
        <v>15273</v>
      </c>
      <c r="E18819" s="549" t="s">
        <v>32772</v>
      </c>
      <c r="F18819" s="547">
        <v>1600.1199999999999</v>
      </c>
    </row>
    <row r="18820" s="489" customFormat="1">
      <c r="B18820" s="546" t="s">
        <v>15274</v>
      </c>
      <c r="C18820" s="548" t="s">
        <v>14981</v>
      </c>
      <c r="D18820" s="541" t="s">
        <v>15275</v>
      </c>
      <c r="E18820" s="549" t="s">
        <v>32772</v>
      </c>
      <c r="F18820" s="547">
        <v>1021.8099999999999</v>
      </c>
    </row>
    <row r="18821" s="489" customFormat="1">
      <c r="B18821" s="546" t="s">
        <v>15276</v>
      </c>
      <c r="C18821" s="548" t="s">
        <v>14981</v>
      </c>
      <c r="D18821" s="541" t="s">
        <v>15277</v>
      </c>
      <c r="E18821" s="549" t="s">
        <v>32768</v>
      </c>
      <c r="F18821" s="547">
        <v>1658.1199999999999</v>
      </c>
    </row>
    <row r="18822" s="489" customFormat="1">
      <c r="B18822" s="546">
        <v>8726</v>
      </c>
      <c r="C18822" s="548" t="s">
        <v>14981</v>
      </c>
      <c r="D18822" s="541" t="s">
        <v>15278</v>
      </c>
      <c r="E18822" s="549"/>
      <c r="F18822" s="547"/>
    </row>
    <row r="18823" s="489" customFormat="1">
      <c r="B18823" s="546" t="s">
        <v>15279</v>
      </c>
      <c r="C18823" s="548" t="s">
        <v>14981</v>
      </c>
      <c r="D18823" s="541" t="s">
        <v>15280</v>
      </c>
      <c r="E18823" s="549" t="s">
        <v>32769</v>
      </c>
      <c r="F18823" s="547">
        <v>63.420000000000002</v>
      </c>
    </row>
    <row r="18824" s="489" customFormat="1">
      <c r="B18824" s="546" t="s">
        <v>15281</v>
      </c>
      <c r="C18824" s="548" t="s">
        <v>14981</v>
      </c>
      <c r="D18824" s="541" t="s">
        <v>15282</v>
      </c>
      <c r="E18824" s="549" t="s">
        <v>32768</v>
      </c>
      <c r="F18824" s="547">
        <v>40.18</v>
      </c>
    </row>
    <row r="18825" s="489" customFormat="1">
      <c r="B18825" s="546" t="s">
        <v>15283</v>
      </c>
      <c r="C18825" s="548" t="s">
        <v>14981</v>
      </c>
      <c r="D18825" s="541" t="s">
        <v>15284</v>
      </c>
      <c r="E18825" s="549" t="s">
        <v>32768</v>
      </c>
      <c r="F18825" s="547">
        <v>69.549999999999997</v>
      </c>
    </row>
    <row r="18826" s="489" customFormat="1">
      <c r="B18826" s="546" t="s">
        <v>15285</v>
      </c>
      <c r="C18826" s="548" t="s">
        <v>14981</v>
      </c>
      <c r="D18826" s="541" t="s">
        <v>15286</v>
      </c>
      <c r="E18826" s="549" t="s">
        <v>32768</v>
      </c>
      <c r="F18826" s="547">
        <v>92.379999999999995</v>
      </c>
    </row>
    <row r="18827" s="489" customFormat="1">
      <c r="B18827" s="546">
        <v>8727</v>
      </c>
      <c r="C18827" s="548" t="s">
        <v>14981</v>
      </c>
      <c r="D18827" s="541" t="s">
        <v>15287</v>
      </c>
      <c r="E18827" s="549"/>
      <c r="F18827" s="547"/>
    </row>
    <row r="18828" s="489" customFormat="1">
      <c r="B18828" s="546" t="s">
        <v>15288</v>
      </c>
      <c r="C18828" s="548" t="s">
        <v>14981</v>
      </c>
      <c r="D18828" s="541" t="s">
        <v>15289</v>
      </c>
      <c r="E18828" s="549" t="s">
        <v>32767</v>
      </c>
      <c r="F18828" s="547">
        <v>174.65000000000001</v>
      </c>
    </row>
    <row r="18829" s="489" customFormat="1">
      <c r="B18829" s="546" t="s">
        <v>15290</v>
      </c>
      <c r="C18829" s="548" t="s">
        <v>14981</v>
      </c>
      <c r="D18829" s="541" t="s">
        <v>15291</v>
      </c>
      <c r="E18829" s="549" t="s">
        <v>32767</v>
      </c>
      <c r="F18829" s="547">
        <v>199.19999999999999</v>
      </c>
    </row>
    <row r="18830" s="489" customFormat="1">
      <c r="B18830" s="546" t="s">
        <v>15292</v>
      </c>
      <c r="C18830" s="548" t="s">
        <v>14981</v>
      </c>
      <c r="D18830" s="541" t="s">
        <v>15293</v>
      </c>
      <c r="E18830" s="549" t="s">
        <v>32767</v>
      </c>
      <c r="F18830" s="547">
        <v>11.92</v>
      </c>
    </row>
    <row r="18831" s="489" customFormat="1">
      <c r="B18831" s="546" t="s">
        <v>15294</v>
      </c>
      <c r="C18831" s="548" t="s">
        <v>14981</v>
      </c>
      <c r="D18831" s="541" t="s">
        <v>15295</v>
      </c>
      <c r="E18831" s="549" t="s">
        <v>32769</v>
      </c>
      <c r="F18831" s="547">
        <v>15</v>
      </c>
    </row>
    <row r="18832" s="489" customFormat="1">
      <c r="B18832" s="546" t="s">
        <v>15296</v>
      </c>
      <c r="C18832" s="548" t="s">
        <v>14981</v>
      </c>
      <c r="D18832" s="541" t="s">
        <v>15297</v>
      </c>
      <c r="E18832" s="549" t="s">
        <v>32769</v>
      </c>
      <c r="F18832" s="547">
        <v>220.71000000000001</v>
      </c>
    </row>
    <row r="18833" s="489" customFormat="1">
      <c r="B18833" s="546" t="s">
        <v>15298</v>
      </c>
      <c r="C18833" s="548" t="s">
        <v>14981</v>
      </c>
      <c r="D18833" s="541" t="s">
        <v>15299</v>
      </c>
      <c r="E18833" s="549" t="s">
        <v>32767</v>
      </c>
      <c r="F18833" s="547">
        <v>97.390000000000001</v>
      </c>
    </row>
    <row r="18834" s="489" customFormat="1">
      <c r="B18834" s="546" t="s">
        <v>15300</v>
      </c>
      <c r="C18834" s="548" t="s">
        <v>14981</v>
      </c>
      <c r="D18834" s="541" t="s">
        <v>15301</v>
      </c>
      <c r="E18834" s="549" t="s">
        <v>32767</v>
      </c>
      <c r="F18834" s="547">
        <v>70.659999999999997</v>
      </c>
    </row>
    <row r="18835" s="489" customFormat="1">
      <c r="B18835" s="546" t="s">
        <v>15302</v>
      </c>
      <c r="C18835" s="548" t="s">
        <v>14981</v>
      </c>
      <c r="D18835" s="541" t="s">
        <v>15303</v>
      </c>
      <c r="E18835" s="549" t="s">
        <v>32767</v>
      </c>
      <c r="F18835" s="547">
        <v>86.510000000000005</v>
      </c>
    </row>
    <row r="18836" s="489" customFormat="1">
      <c r="B18836" s="546">
        <v>8728</v>
      </c>
      <c r="C18836" s="548" t="s">
        <v>14981</v>
      </c>
      <c r="D18836" s="541" t="s">
        <v>15304</v>
      </c>
      <c r="E18836" s="549"/>
      <c r="F18836" s="547"/>
    </row>
    <row r="18837" s="489" customFormat="1">
      <c r="B18837" s="546" t="s">
        <v>15305</v>
      </c>
      <c r="C18837" s="548" t="s">
        <v>14981</v>
      </c>
      <c r="D18837" s="541" t="s">
        <v>15306</v>
      </c>
      <c r="E18837" s="549" t="s">
        <v>32768</v>
      </c>
      <c r="F18837" s="547">
        <v>5.3200000000000003</v>
      </c>
    </row>
    <row r="18838" s="489" customFormat="1">
      <c r="B18838" s="546" t="s">
        <v>15307</v>
      </c>
      <c r="C18838" s="548" t="s">
        <v>14981</v>
      </c>
      <c r="D18838" s="541" t="s">
        <v>15308</v>
      </c>
      <c r="E18838" s="549" t="s">
        <v>32769</v>
      </c>
      <c r="F18838" s="547">
        <v>3.1899999999999999</v>
      </c>
    </row>
    <row r="18839" s="489" customFormat="1">
      <c r="B18839" s="546" t="s">
        <v>15309</v>
      </c>
      <c r="C18839" s="548" t="s">
        <v>14981</v>
      </c>
      <c r="D18839" s="541" t="s">
        <v>15310</v>
      </c>
      <c r="E18839" s="549" t="s">
        <v>32769</v>
      </c>
      <c r="F18839" s="547">
        <v>12.890000000000001</v>
      </c>
    </row>
    <row r="18840" s="489" customFormat="1">
      <c r="B18840" s="546">
        <v>8729</v>
      </c>
      <c r="C18840" s="548" t="s">
        <v>14981</v>
      </c>
      <c r="D18840" s="541" t="s">
        <v>15311</v>
      </c>
      <c r="E18840" s="549"/>
      <c r="F18840" s="547"/>
    </row>
    <row r="18841" s="489" customFormat="1">
      <c r="B18841" s="546" t="s">
        <v>15312</v>
      </c>
      <c r="C18841" s="548" t="s">
        <v>14981</v>
      </c>
      <c r="D18841" s="541" t="s">
        <v>15313</v>
      </c>
      <c r="E18841" s="549" t="s">
        <v>32769</v>
      </c>
      <c r="F18841" s="547">
        <v>1.8400000000000001</v>
      </c>
    </row>
    <row r="18842" s="489" customFormat="1">
      <c r="B18842" s="546" t="s">
        <v>15314</v>
      </c>
      <c r="C18842" s="548" t="s">
        <v>14981</v>
      </c>
      <c r="D18842" s="541" t="s">
        <v>15315</v>
      </c>
      <c r="E18842" s="549" t="s">
        <v>32767</v>
      </c>
      <c r="F18842" s="547">
        <v>1.6799999999999999</v>
      </c>
    </row>
    <row r="18843" s="489" customFormat="1">
      <c r="B18843" s="546" t="s">
        <v>15316</v>
      </c>
      <c r="C18843" s="548" t="s">
        <v>14981</v>
      </c>
      <c r="D18843" s="541" t="s">
        <v>15317</v>
      </c>
      <c r="E18843" s="549" t="s">
        <v>32773</v>
      </c>
      <c r="F18843" s="547">
        <v>54.25</v>
      </c>
    </row>
    <row r="18844" s="489" customFormat="1">
      <c r="B18844" s="546" t="s">
        <v>15318</v>
      </c>
      <c r="C18844" s="548" t="s">
        <v>14981</v>
      </c>
      <c r="D18844" s="541" t="s">
        <v>15319</v>
      </c>
      <c r="E18844" s="549" t="s">
        <v>32774</v>
      </c>
      <c r="F18844" s="547">
        <v>13.5</v>
      </c>
    </row>
    <row r="18845" s="489" customFormat="1">
      <c r="B18845" s="546" t="s">
        <v>15320</v>
      </c>
      <c r="C18845" s="548" t="s">
        <v>14981</v>
      </c>
      <c r="D18845" s="541" t="s">
        <v>15321</v>
      </c>
      <c r="E18845" s="549" t="s">
        <v>32773</v>
      </c>
      <c r="F18845" s="547">
        <v>22</v>
      </c>
    </row>
    <row r="18846" s="489" customFormat="1">
      <c r="B18846" s="546" t="s">
        <v>15322</v>
      </c>
      <c r="C18846" s="548" t="s">
        <v>14981</v>
      </c>
      <c r="D18846" s="541" t="s">
        <v>15323</v>
      </c>
      <c r="E18846" s="549" t="s">
        <v>32767</v>
      </c>
      <c r="F18846" s="547">
        <v>9.4600000000000009</v>
      </c>
    </row>
    <row r="18847" s="489" customFormat="1">
      <c r="B18847" s="546" t="s">
        <v>15324</v>
      </c>
      <c r="C18847" s="548" t="s">
        <v>14981</v>
      </c>
      <c r="D18847" s="541" t="s">
        <v>15325</v>
      </c>
      <c r="E18847" s="549" t="s">
        <v>32767</v>
      </c>
      <c r="F18847" s="547">
        <v>19.550000000000001</v>
      </c>
    </row>
    <row r="18848" s="489" customFormat="1">
      <c r="B18848" s="546" t="s">
        <v>15326</v>
      </c>
      <c r="C18848" s="548" t="s">
        <v>14981</v>
      </c>
      <c r="D18848" s="541" t="s">
        <v>15327</v>
      </c>
      <c r="E18848" s="549" t="s">
        <v>32769</v>
      </c>
      <c r="F18848" s="547">
        <v>10.949999999999999</v>
      </c>
    </row>
    <row r="18849" s="489" customFormat="1">
      <c r="B18849" s="546" t="s">
        <v>15328</v>
      </c>
      <c r="C18849" s="548" t="s">
        <v>14981</v>
      </c>
      <c r="D18849" s="541" t="s">
        <v>15329</v>
      </c>
      <c r="E18849" s="549" t="s">
        <v>32767</v>
      </c>
      <c r="F18849" s="547">
        <v>8.6899999999999995</v>
      </c>
    </row>
    <row r="18850" s="489" customFormat="1">
      <c r="B18850" s="546" t="s">
        <v>15330</v>
      </c>
      <c r="C18850" s="548" t="s">
        <v>14981</v>
      </c>
      <c r="D18850" s="541" t="s">
        <v>15331</v>
      </c>
      <c r="E18850" s="549" t="s">
        <v>32767</v>
      </c>
      <c r="F18850" s="547">
        <v>10.359999999999999</v>
      </c>
    </row>
    <row r="18851" s="489" customFormat="1">
      <c r="B18851" s="546">
        <v>8730</v>
      </c>
      <c r="C18851" s="548" t="s">
        <v>14981</v>
      </c>
      <c r="D18851" s="541" t="s">
        <v>15332</v>
      </c>
      <c r="E18851" s="549"/>
      <c r="F18851" s="547"/>
    </row>
    <row r="18852" s="489" customFormat="1">
      <c r="B18852" s="546" t="s">
        <v>15333</v>
      </c>
      <c r="C18852" s="548" t="s">
        <v>14981</v>
      </c>
      <c r="D18852" s="541" t="s">
        <v>15334</v>
      </c>
      <c r="E18852" s="549" t="s">
        <v>32769</v>
      </c>
      <c r="F18852" s="547">
        <v>248.96000000000001</v>
      </c>
    </row>
    <row r="18853" s="489" customFormat="1">
      <c r="B18853" s="546" t="s">
        <v>15335</v>
      </c>
      <c r="C18853" s="548" t="s">
        <v>14981</v>
      </c>
      <c r="D18853" s="541" t="s">
        <v>15336</v>
      </c>
      <c r="E18853" s="549" t="s">
        <v>32769</v>
      </c>
      <c r="F18853" s="547">
        <v>154.66999999999999</v>
      </c>
    </row>
    <row r="18854" s="489" customFormat="1">
      <c r="B18854" s="546" t="s">
        <v>15337</v>
      </c>
      <c r="C18854" s="548" t="s">
        <v>14981</v>
      </c>
      <c r="D18854" s="541" t="s">
        <v>15338</v>
      </c>
      <c r="E18854" s="549" t="s">
        <v>32769</v>
      </c>
      <c r="F18854" s="547">
        <v>27.73</v>
      </c>
    </row>
    <row r="18855" s="489" customFormat="1">
      <c r="B18855" s="546" t="s">
        <v>15339</v>
      </c>
      <c r="C18855" s="548" t="s">
        <v>14981</v>
      </c>
      <c r="D18855" s="541" t="s">
        <v>15340</v>
      </c>
      <c r="E18855" s="549" t="s">
        <v>32769</v>
      </c>
      <c r="F18855" s="547">
        <v>14.26</v>
      </c>
    </row>
    <row r="18856" s="489" customFormat="1">
      <c r="B18856" s="546" t="s">
        <v>15341</v>
      </c>
      <c r="C18856" s="548" t="s">
        <v>14981</v>
      </c>
      <c r="D18856" s="541" t="s">
        <v>15342</v>
      </c>
      <c r="E18856" s="549" t="s">
        <v>32769</v>
      </c>
      <c r="F18856" s="547">
        <v>6.8200000000000003</v>
      </c>
    </row>
    <row r="18857" s="489" customFormat="1">
      <c r="B18857" s="546">
        <v>8665</v>
      </c>
      <c r="C18857" s="548" t="s">
        <v>14981</v>
      </c>
      <c r="D18857" s="541" t="s">
        <v>15343</v>
      </c>
      <c r="E18857" s="549"/>
      <c r="F18857" s="547"/>
    </row>
    <row r="18858" s="489" customFormat="1">
      <c r="B18858" s="546">
        <v>8731</v>
      </c>
      <c r="C18858" s="548" t="s">
        <v>14981</v>
      </c>
      <c r="D18858" s="541" t="s">
        <v>15344</v>
      </c>
      <c r="E18858" s="549"/>
      <c r="F18858" s="547"/>
    </row>
    <row r="18859" s="489" customFormat="1">
      <c r="B18859" s="546" t="s">
        <v>15345</v>
      </c>
      <c r="C18859" s="548" t="s">
        <v>14981</v>
      </c>
      <c r="D18859" s="541" t="s">
        <v>15346</v>
      </c>
      <c r="E18859" s="549" t="s">
        <v>32771</v>
      </c>
      <c r="F18859" s="547">
        <v>4.1799999999999997</v>
      </c>
    </row>
    <row r="18860" s="489" customFormat="1">
      <c r="B18860" s="546" t="s">
        <v>15347</v>
      </c>
      <c r="C18860" s="548" t="s">
        <v>14981</v>
      </c>
      <c r="D18860" s="541" t="s">
        <v>15348</v>
      </c>
      <c r="E18860" s="549" t="s">
        <v>32767</v>
      </c>
      <c r="F18860" s="547">
        <v>11.140000000000001</v>
      </c>
    </row>
    <row r="18861" s="489" customFormat="1">
      <c r="B18861" s="546" t="s">
        <v>15349</v>
      </c>
      <c r="C18861" s="548" t="s">
        <v>14981</v>
      </c>
      <c r="D18861" s="541" t="s">
        <v>15350</v>
      </c>
      <c r="E18861" s="549" t="s">
        <v>32767</v>
      </c>
      <c r="F18861" s="547">
        <v>2.8700000000000001</v>
      </c>
    </row>
    <row r="18862" s="489" customFormat="1">
      <c r="B18862" s="546" t="s">
        <v>15351</v>
      </c>
      <c r="C18862" s="548" t="s">
        <v>14981</v>
      </c>
      <c r="D18862" s="541" t="s">
        <v>15352</v>
      </c>
      <c r="E18862" s="549" t="s">
        <v>32767</v>
      </c>
      <c r="F18862" s="547">
        <v>5.8899999999999997</v>
      </c>
    </row>
    <row r="18863" s="489" customFormat="1">
      <c r="B18863" s="546">
        <v>8732</v>
      </c>
      <c r="C18863" s="548" t="s">
        <v>14981</v>
      </c>
      <c r="D18863" s="541" t="s">
        <v>15353</v>
      </c>
      <c r="E18863" s="549"/>
      <c r="F18863" s="547"/>
    </row>
    <row r="18864" s="489" customFormat="1">
      <c r="B18864" s="546" t="s">
        <v>15354</v>
      </c>
      <c r="C18864" s="548" t="s">
        <v>14981</v>
      </c>
      <c r="D18864" s="541" t="s">
        <v>15355</v>
      </c>
      <c r="E18864" s="549" t="s">
        <v>32771</v>
      </c>
      <c r="F18864" s="547">
        <v>9.3499999999999996</v>
      </c>
    </row>
    <row r="18865" s="489" customFormat="1">
      <c r="B18865" s="546" t="s">
        <v>15356</v>
      </c>
      <c r="C18865" s="548" t="s">
        <v>14981</v>
      </c>
      <c r="D18865" s="541" t="s">
        <v>15357</v>
      </c>
      <c r="E18865" s="549" t="s">
        <v>32771</v>
      </c>
      <c r="F18865" s="547">
        <v>8.1899999999999995</v>
      </c>
    </row>
    <row r="18866" s="489" customFormat="1">
      <c r="B18866" s="546" t="s">
        <v>15358</v>
      </c>
      <c r="C18866" s="548" t="s">
        <v>14981</v>
      </c>
      <c r="D18866" s="541" t="s">
        <v>15359</v>
      </c>
      <c r="E18866" s="549" t="s">
        <v>32771</v>
      </c>
      <c r="F18866" s="547">
        <v>8.7699999999999996</v>
      </c>
    </row>
    <row r="18867" s="489" customFormat="1">
      <c r="B18867" s="546" t="s">
        <v>15360</v>
      </c>
      <c r="C18867" s="548" t="s">
        <v>14981</v>
      </c>
      <c r="D18867" s="541" t="s">
        <v>15361</v>
      </c>
      <c r="E18867" s="549" t="s">
        <v>32771</v>
      </c>
      <c r="F18867" s="547">
        <v>7.7400000000000002</v>
      </c>
    </row>
    <row r="18868" s="489" customFormat="1">
      <c r="B18868" s="546" t="s">
        <v>15362</v>
      </c>
      <c r="C18868" s="548" t="s">
        <v>14981</v>
      </c>
      <c r="D18868" s="541" t="s">
        <v>15363</v>
      </c>
      <c r="E18868" s="549" t="s">
        <v>32771</v>
      </c>
      <c r="F18868" s="547">
        <v>10.960000000000001</v>
      </c>
    </row>
    <row r="18869" s="489" customFormat="1">
      <c r="B18869" s="546" t="s">
        <v>15364</v>
      </c>
      <c r="C18869" s="548" t="s">
        <v>14981</v>
      </c>
      <c r="D18869" s="541" t="s">
        <v>15365</v>
      </c>
      <c r="E18869" s="549" t="s">
        <v>32771</v>
      </c>
      <c r="F18869" s="547">
        <v>9.5</v>
      </c>
    </row>
    <row r="18870" s="489" customFormat="1">
      <c r="B18870" s="546" t="s">
        <v>15366</v>
      </c>
      <c r="C18870" s="548" t="s">
        <v>14981</v>
      </c>
      <c r="D18870" s="541" t="s">
        <v>15367</v>
      </c>
      <c r="E18870" s="549" t="s">
        <v>32771</v>
      </c>
      <c r="F18870" s="547">
        <v>7.5999999999999996</v>
      </c>
    </row>
    <row r="18871" s="489" customFormat="1">
      <c r="B18871" s="546" t="s">
        <v>15368</v>
      </c>
      <c r="C18871" s="548" t="s">
        <v>14981</v>
      </c>
      <c r="D18871" s="541" t="s">
        <v>15369</v>
      </c>
      <c r="E18871" s="549" t="s">
        <v>32771</v>
      </c>
      <c r="F18871" s="547">
        <v>9.5</v>
      </c>
    </row>
    <row r="18872" s="489" customFormat="1">
      <c r="B18872" s="546" t="s">
        <v>15370</v>
      </c>
      <c r="C18872" s="548" t="s">
        <v>14981</v>
      </c>
      <c r="D18872" s="541" t="s">
        <v>15371</v>
      </c>
      <c r="E18872" s="549" t="s">
        <v>32771</v>
      </c>
      <c r="F18872" s="547">
        <v>8.3300000000000001</v>
      </c>
    </row>
    <row r="18873" s="489" customFormat="1">
      <c r="B18873" s="546" t="s">
        <v>15372</v>
      </c>
      <c r="C18873" s="548" t="s">
        <v>14981</v>
      </c>
      <c r="D18873" s="541" t="s">
        <v>15373</v>
      </c>
      <c r="E18873" s="549" t="s">
        <v>32771</v>
      </c>
      <c r="F18873" s="547">
        <v>3.4900000000000002</v>
      </c>
    </row>
    <row r="18874" s="489" customFormat="1">
      <c r="B18874" s="546" t="s">
        <v>15374</v>
      </c>
      <c r="C18874" s="548" t="s">
        <v>14981</v>
      </c>
      <c r="D18874" s="541" t="s">
        <v>15375</v>
      </c>
      <c r="E18874" s="549" t="s">
        <v>32771</v>
      </c>
      <c r="F18874" s="547">
        <v>5.2300000000000004</v>
      </c>
    </row>
    <row r="18875" s="489" customFormat="1">
      <c r="B18875" s="546">
        <v>8733</v>
      </c>
      <c r="C18875" s="548" t="s">
        <v>14981</v>
      </c>
      <c r="D18875" s="541" t="s">
        <v>15376</v>
      </c>
      <c r="E18875" s="549"/>
      <c r="F18875" s="547"/>
    </row>
    <row r="18876" s="489" customFormat="1">
      <c r="B18876" s="546" t="s">
        <v>15377</v>
      </c>
      <c r="C18876" s="548" t="s">
        <v>14981</v>
      </c>
      <c r="D18876" s="541" t="s">
        <v>15378</v>
      </c>
      <c r="E18876" s="549" t="s">
        <v>32771</v>
      </c>
      <c r="F18876" s="547">
        <v>45.280000000000001</v>
      </c>
    </row>
    <row r="18877" s="489" customFormat="1">
      <c r="B18877" s="546" t="s">
        <v>15379</v>
      </c>
      <c r="C18877" s="548" t="s">
        <v>14981</v>
      </c>
      <c r="D18877" s="541" t="s">
        <v>15380</v>
      </c>
      <c r="E18877" s="549" t="s">
        <v>32771</v>
      </c>
      <c r="F18877" s="547">
        <v>101.95</v>
      </c>
    </row>
    <row r="18878" s="489" customFormat="1">
      <c r="B18878" s="546" t="s">
        <v>15381</v>
      </c>
      <c r="C18878" s="548" t="s">
        <v>14981</v>
      </c>
      <c r="D18878" s="541" t="s">
        <v>15382</v>
      </c>
      <c r="E18878" s="549" t="s">
        <v>32771</v>
      </c>
      <c r="F18878" s="547">
        <v>135.09999999999999</v>
      </c>
    </row>
    <row r="18879" s="489" customFormat="1">
      <c r="B18879" s="546" t="s">
        <v>15383</v>
      </c>
      <c r="C18879" s="548" t="s">
        <v>14981</v>
      </c>
      <c r="D18879" s="541" t="s">
        <v>15384</v>
      </c>
      <c r="E18879" s="549" t="s">
        <v>32771</v>
      </c>
      <c r="F18879" s="547">
        <v>77.290000000000006</v>
      </c>
    </row>
    <row r="18880" s="489" customFormat="1">
      <c r="B18880" s="546">
        <v>8734</v>
      </c>
      <c r="C18880" s="548" t="s">
        <v>14981</v>
      </c>
      <c r="D18880" s="541" t="s">
        <v>15385</v>
      </c>
      <c r="E18880" s="549"/>
      <c r="F18880" s="547"/>
    </row>
    <row r="18881" s="489" customFormat="1">
      <c r="B18881" s="546" t="s">
        <v>15386</v>
      </c>
      <c r="C18881" s="548" t="s">
        <v>14981</v>
      </c>
      <c r="D18881" s="541" t="s">
        <v>15387</v>
      </c>
      <c r="E18881" s="549" t="s">
        <v>32767</v>
      </c>
      <c r="F18881" s="547">
        <v>26.059999999999999</v>
      </c>
    </row>
    <row r="18882" s="489" customFormat="1">
      <c r="B18882" s="546" t="s">
        <v>15388</v>
      </c>
      <c r="C18882" s="548" t="s">
        <v>14981</v>
      </c>
      <c r="D18882" s="541" t="s">
        <v>15389</v>
      </c>
      <c r="E18882" s="549" t="s">
        <v>32767</v>
      </c>
      <c r="F18882" s="547">
        <v>14.720000000000001</v>
      </c>
    </row>
    <row r="18883" s="489" customFormat="1">
      <c r="B18883" s="546">
        <v>8735</v>
      </c>
      <c r="C18883" s="548" t="s">
        <v>14981</v>
      </c>
      <c r="D18883" s="541" t="s">
        <v>15390</v>
      </c>
      <c r="E18883" s="549"/>
      <c r="F18883" s="547"/>
    </row>
    <row r="18884" s="489" customFormat="1">
      <c r="B18884" s="546" t="s">
        <v>15391</v>
      </c>
      <c r="C18884" s="548" t="s">
        <v>14981</v>
      </c>
      <c r="D18884" s="541" t="s">
        <v>15392</v>
      </c>
      <c r="E18884" s="549" t="s">
        <v>32771</v>
      </c>
      <c r="F18884" s="547">
        <v>77.290000000000006</v>
      </c>
    </row>
    <row r="18885" s="489" customFormat="1">
      <c r="B18885" s="546" t="s">
        <v>15393</v>
      </c>
      <c r="C18885" s="548" t="s">
        <v>14981</v>
      </c>
      <c r="D18885" s="541" t="s">
        <v>15394</v>
      </c>
      <c r="E18885" s="549" t="s">
        <v>32771</v>
      </c>
      <c r="F18885" s="547">
        <v>6.0700000000000003</v>
      </c>
    </row>
    <row r="18886" s="489" customFormat="1">
      <c r="B18886" s="546" t="s">
        <v>15395</v>
      </c>
      <c r="C18886" s="548" t="s">
        <v>14981</v>
      </c>
      <c r="D18886" s="541" t="s">
        <v>15396</v>
      </c>
      <c r="E18886" s="549" t="s">
        <v>32771</v>
      </c>
      <c r="F18886" s="547">
        <v>4.9900000000000002</v>
      </c>
    </row>
    <row r="18887" s="489" customFormat="1">
      <c r="B18887" s="546" t="s">
        <v>15397</v>
      </c>
      <c r="C18887" s="548" t="s">
        <v>14981</v>
      </c>
      <c r="D18887" s="541" t="s">
        <v>15398</v>
      </c>
      <c r="E18887" s="549" t="s">
        <v>32771</v>
      </c>
      <c r="F18887" s="547">
        <v>4.6399999999999997</v>
      </c>
    </row>
    <row r="18888" s="489" customFormat="1">
      <c r="B18888" s="546" t="s">
        <v>15399</v>
      </c>
      <c r="C18888" s="548" t="s">
        <v>14981</v>
      </c>
      <c r="D18888" s="541" t="s">
        <v>15400</v>
      </c>
      <c r="E18888" s="549" t="s">
        <v>32771</v>
      </c>
      <c r="F18888" s="547">
        <v>2.6899999999999999</v>
      </c>
    </row>
    <row r="18889" s="489" customFormat="1">
      <c r="B18889" s="546" t="s">
        <v>15401</v>
      </c>
      <c r="C18889" s="548" t="s">
        <v>14981</v>
      </c>
      <c r="D18889" s="541" t="s">
        <v>15402</v>
      </c>
      <c r="E18889" s="549" t="s">
        <v>32771</v>
      </c>
      <c r="F18889" s="547">
        <v>54.780000000000001</v>
      </c>
    </row>
    <row r="18890" s="489" customFormat="1">
      <c r="B18890" s="546" t="s">
        <v>15403</v>
      </c>
      <c r="C18890" s="548" t="s">
        <v>14981</v>
      </c>
      <c r="D18890" s="541" t="s">
        <v>15404</v>
      </c>
      <c r="E18890" s="549" t="s">
        <v>32771</v>
      </c>
      <c r="F18890" s="547">
        <v>77.290000000000006</v>
      </c>
    </row>
    <row r="18891" s="489" customFormat="1">
      <c r="B18891" s="546" t="s">
        <v>15405</v>
      </c>
      <c r="C18891" s="548" t="s">
        <v>14981</v>
      </c>
      <c r="D18891" s="541" t="s">
        <v>15406</v>
      </c>
      <c r="E18891" s="549" t="s">
        <v>32771</v>
      </c>
      <c r="F18891" s="547">
        <v>49.189999999999998</v>
      </c>
    </row>
    <row r="18892" s="489" customFormat="1">
      <c r="B18892" s="546">
        <v>8736</v>
      </c>
      <c r="C18892" s="548" t="s">
        <v>14981</v>
      </c>
      <c r="D18892" s="541" t="s">
        <v>15407</v>
      </c>
      <c r="E18892" s="549"/>
      <c r="F18892" s="547"/>
    </row>
    <row r="18893" s="489" customFormat="1">
      <c r="B18893" s="546" t="s">
        <v>15408</v>
      </c>
      <c r="C18893" s="548" t="s">
        <v>14981</v>
      </c>
      <c r="D18893" s="541" t="s">
        <v>15409</v>
      </c>
      <c r="E18893" s="549" t="s">
        <v>32767</v>
      </c>
      <c r="F18893" s="547">
        <v>116.89</v>
      </c>
    </row>
    <row r="18894" s="489" customFormat="1">
      <c r="B18894" s="546" t="s">
        <v>15410</v>
      </c>
      <c r="C18894" s="548" t="s">
        <v>14981</v>
      </c>
      <c r="D18894" s="541" t="s">
        <v>15411</v>
      </c>
      <c r="E18894" s="549" t="s">
        <v>32767</v>
      </c>
      <c r="F18894" s="547">
        <v>80.129999999999995</v>
      </c>
    </row>
    <row r="18895" s="489" customFormat="1">
      <c r="B18895" s="546">
        <v>8666</v>
      </c>
      <c r="C18895" s="548" t="s">
        <v>14981</v>
      </c>
      <c r="D18895" s="541" t="s">
        <v>15412</v>
      </c>
      <c r="E18895" s="549"/>
      <c r="F18895" s="547"/>
    </row>
    <row r="18896" s="489" customFormat="1">
      <c r="B18896" s="546">
        <v>8737</v>
      </c>
      <c r="C18896" s="548" t="s">
        <v>14981</v>
      </c>
      <c r="D18896" s="541" t="s">
        <v>15413</v>
      </c>
      <c r="E18896" s="549"/>
      <c r="F18896" s="547"/>
    </row>
    <row r="18897" s="489" customFormat="1">
      <c r="B18897" s="546" t="s">
        <v>15414</v>
      </c>
      <c r="C18897" s="548" t="s">
        <v>14981</v>
      </c>
      <c r="D18897" s="541" t="s">
        <v>15415</v>
      </c>
      <c r="E18897" s="549" t="s">
        <v>32771</v>
      </c>
      <c r="F18897" s="547">
        <v>251.88</v>
      </c>
    </row>
    <row r="18898" s="489" customFormat="1">
      <c r="B18898" s="546">
        <v>8738</v>
      </c>
      <c r="C18898" s="548" t="s">
        <v>14981</v>
      </c>
      <c r="D18898" s="541" t="s">
        <v>15416</v>
      </c>
      <c r="E18898" s="549"/>
      <c r="F18898" s="547"/>
    </row>
    <row r="18899" s="489" customFormat="1">
      <c r="B18899" s="546" t="s">
        <v>15417</v>
      </c>
      <c r="C18899" s="548" t="s">
        <v>14981</v>
      </c>
      <c r="D18899" s="541" t="s">
        <v>15418</v>
      </c>
      <c r="E18899" s="549" t="s">
        <v>32768</v>
      </c>
      <c r="F18899" s="547">
        <v>37.380000000000003</v>
      </c>
    </row>
    <row r="18900" s="489" customFormat="1">
      <c r="B18900" s="546" t="s">
        <v>15419</v>
      </c>
      <c r="C18900" s="548" t="s">
        <v>14981</v>
      </c>
      <c r="D18900" s="541" t="s">
        <v>15420</v>
      </c>
      <c r="E18900" s="549" t="s">
        <v>32768</v>
      </c>
      <c r="F18900" s="547">
        <v>43.32</v>
      </c>
    </row>
    <row r="18901" s="489" customFormat="1">
      <c r="B18901" s="546" t="s">
        <v>15421</v>
      </c>
      <c r="C18901" s="548" t="s">
        <v>14981</v>
      </c>
      <c r="D18901" s="541" t="s">
        <v>15422</v>
      </c>
      <c r="E18901" s="549" t="s">
        <v>32768</v>
      </c>
      <c r="F18901" s="547">
        <v>18.690000000000001</v>
      </c>
    </row>
    <row r="18902" s="489" customFormat="1">
      <c r="B18902" s="546" t="s">
        <v>15423</v>
      </c>
      <c r="C18902" s="548" t="s">
        <v>14981</v>
      </c>
      <c r="D18902" s="541" t="s">
        <v>15424</v>
      </c>
      <c r="E18902" s="549" t="s">
        <v>32768</v>
      </c>
      <c r="F18902" s="547">
        <v>21.66</v>
      </c>
    </row>
    <row r="18903" s="489" customFormat="1">
      <c r="B18903" s="546" t="s">
        <v>15425</v>
      </c>
      <c r="C18903" s="548" t="s">
        <v>14981</v>
      </c>
      <c r="D18903" s="541" t="s">
        <v>15426</v>
      </c>
      <c r="E18903" s="549" t="s">
        <v>32771</v>
      </c>
      <c r="F18903" s="547">
        <v>175.09</v>
      </c>
    </row>
    <row r="18904" s="489" customFormat="1">
      <c r="B18904" s="546" t="s">
        <v>15427</v>
      </c>
      <c r="C18904" s="548" t="s">
        <v>14981</v>
      </c>
      <c r="D18904" s="541" t="s">
        <v>15428</v>
      </c>
      <c r="E18904" s="549" t="s">
        <v>32769</v>
      </c>
      <c r="F18904" s="547">
        <v>170.37</v>
      </c>
    </row>
    <row r="18905" s="489" customFormat="1">
      <c r="B18905" s="546" t="s">
        <v>15429</v>
      </c>
      <c r="C18905" s="548" t="s">
        <v>14981</v>
      </c>
      <c r="D18905" s="541" t="s">
        <v>15430</v>
      </c>
      <c r="E18905" s="549" t="s">
        <v>32769</v>
      </c>
      <c r="F18905" s="547">
        <v>179.75</v>
      </c>
    </row>
    <row r="18906" s="489" customFormat="1">
      <c r="B18906" s="546" t="s">
        <v>15431</v>
      </c>
      <c r="C18906" s="548" t="s">
        <v>14981</v>
      </c>
      <c r="D18906" s="541" t="s">
        <v>15432</v>
      </c>
      <c r="E18906" s="549" t="s">
        <v>32769</v>
      </c>
      <c r="F18906" s="547">
        <v>210.88999999999999</v>
      </c>
    </row>
    <row r="18907" s="489" customFormat="1">
      <c r="B18907" s="546" t="s">
        <v>15433</v>
      </c>
      <c r="C18907" s="548" t="s">
        <v>14981</v>
      </c>
      <c r="D18907" s="541" t="s">
        <v>15434</v>
      </c>
      <c r="E18907" s="549" t="s">
        <v>32769</v>
      </c>
      <c r="F18907" s="547">
        <v>243.88</v>
      </c>
    </row>
    <row r="18908" s="489" customFormat="1">
      <c r="B18908" s="546" t="s">
        <v>15435</v>
      </c>
      <c r="C18908" s="548" t="s">
        <v>14981</v>
      </c>
      <c r="D18908" s="541" t="s">
        <v>15436</v>
      </c>
      <c r="E18908" s="549" t="s">
        <v>32769</v>
      </c>
      <c r="F18908" s="547">
        <v>264.25999999999999</v>
      </c>
    </row>
    <row r="18909" s="489" customFormat="1">
      <c r="B18909" s="546" t="s">
        <v>15437</v>
      </c>
      <c r="C18909" s="548" t="s">
        <v>14981</v>
      </c>
      <c r="D18909" s="541" t="s">
        <v>15438</v>
      </c>
      <c r="E18909" s="549" t="s">
        <v>32769</v>
      </c>
      <c r="F18909" s="547">
        <v>308.64999999999998</v>
      </c>
    </row>
    <row r="18910" s="489" customFormat="1">
      <c r="B18910" s="546" t="s">
        <v>15439</v>
      </c>
      <c r="C18910" s="548" t="s">
        <v>14981</v>
      </c>
      <c r="D18910" s="541" t="s">
        <v>15440</v>
      </c>
      <c r="E18910" s="549" t="s">
        <v>32769</v>
      </c>
      <c r="F18910" s="547">
        <v>298.75</v>
      </c>
    </row>
    <row r="18911" s="489" customFormat="1">
      <c r="B18911" s="546" t="s">
        <v>15441</v>
      </c>
      <c r="C18911" s="548" t="s">
        <v>14981</v>
      </c>
      <c r="D18911" s="541" t="s">
        <v>15442</v>
      </c>
      <c r="E18911" s="549" t="s">
        <v>32769</v>
      </c>
      <c r="F18911" s="547">
        <v>362.80000000000001</v>
      </c>
    </row>
    <row r="18912" s="489" customFormat="1">
      <c r="B18912" s="546" t="s">
        <v>15443</v>
      </c>
      <c r="C18912" s="548" t="s">
        <v>14981</v>
      </c>
      <c r="D18912" s="541" t="s">
        <v>15444</v>
      </c>
      <c r="E18912" s="549" t="s">
        <v>32769</v>
      </c>
      <c r="F18912" s="547">
        <v>408.56999999999999</v>
      </c>
    </row>
    <row r="18913" s="489" customFormat="1">
      <c r="B18913" s="546" t="s">
        <v>15445</v>
      </c>
      <c r="C18913" s="548" t="s">
        <v>14981</v>
      </c>
      <c r="D18913" s="541" t="s">
        <v>15446</v>
      </c>
      <c r="E18913" s="549" t="s">
        <v>32769</v>
      </c>
      <c r="F18913" s="547">
        <v>480.04000000000002</v>
      </c>
    </row>
    <row r="18914" s="489" customFormat="1">
      <c r="B18914" s="546" t="s">
        <v>15447</v>
      </c>
      <c r="C18914" s="548" t="s">
        <v>14981</v>
      </c>
      <c r="D18914" s="541" t="s">
        <v>15448</v>
      </c>
      <c r="E18914" s="549" t="s">
        <v>32769</v>
      </c>
      <c r="F18914" s="547">
        <v>587.74000000000001</v>
      </c>
    </row>
    <row r="18915" s="489" customFormat="1">
      <c r="B18915" s="546" t="s">
        <v>15449</v>
      </c>
      <c r="C18915" s="548" t="s">
        <v>14981</v>
      </c>
      <c r="D18915" s="541" t="s">
        <v>15450</v>
      </c>
      <c r="E18915" s="549" t="s">
        <v>32769</v>
      </c>
      <c r="F18915" s="547">
        <v>146.80000000000001</v>
      </c>
    </row>
    <row r="18916" s="489" customFormat="1">
      <c r="B18916" s="546" t="s">
        <v>15451</v>
      </c>
      <c r="C18916" s="548" t="s">
        <v>14981</v>
      </c>
      <c r="D18916" s="541" t="s">
        <v>15452</v>
      </c>
      <c r="E18916" s="549" t="s">
        <v>32769</v>
      </c>
      <c r="F18916" s="547">
        <v>179.08000000000001</v>
      </c>
    </row>
    <row r="18917" s="489" customFormat="1">
      <c r="B18917" s="546" t="s">
        <v>15453</v>
      </c>
      <c r="C18917" s="548" t="s">
        <v>14981</v>
      </c>
      <c r="D18917" s="541" t="s">
        <v>15454</v>
      </c>
      <c r="E18917" s="549" t="s">
        <v>32769</v>
      </c>
      <c r="F18917" s="547">
        <v>201.87</v>
      </c>
    </row>
    <row r="18918" s="489" customFormat="1">
      <c r="B18918" s="546" t="s">
        <v>15455</v>
      </c>
      <c r="C18918" s="548" t="s">
        <v>14981</v>
      </c>
      <c r="D18918" s="541" t="s">
        <v>15456</v>
      </c>
      <c r="E18918" s="549" t="s">
        <v>32769</v>
      </c>
      <c r="F18918" s="547">
        <v>238.68000000000001</v>
      </c>
    </row>
    <row r="18919" s="489" customFormat="1">
      <c r="B18919" s="546" t="s">
        <v>15457</v>
      </c>
      <c r="C18919" s="548" t="s">
        <v>14981</v>
      </c>
      <c r="D18919" s="541" t="s">
        <v>15458</v>
      </c>
      <c r="E18919" s="549" t="s">
        <v>32769</v>
      </c>
      <c r="F18919" s="547">
        <v>293.23000000000002</v>
      </c>
    </row>
    <row r="18920" s="489" customFormat="1">
      <c r="B18920" s="546" t="s">
        <v>15459</v>
      </c>
      <c r="C18920" s="548" t="s">
        <v>14981</v>
      </c>
      <c r="D18920" s="541" t="s">
        <v>15460</v>
      </c>
      <c r="E18920" s="549" t="s">
        <v>32768</v>
      </c>
      <c r="F18920" s="547">
        <v>72.299999999999997</v>
      </c>
    </row>
    <row r="18921" s="489" customFormat="1">
      <c r="B18921" s="546" t="s">
        <v>15461</v>
      </c>
      <c r="C18921" s="548" t="s">
        <v>14981</v>
      </c>
      <c r="D18921" s="541" t="s">
        <v>15462</v>
      </c>
      <c r="E18921" s="549" t="s">
        <v>32768</v>
      </c>
      <c r="F18921" s="547">
        <v>161.59999999999999</v>
      </c>
    </row>
    <row r="18922" s="489" customFormat="1">
      <c r="B18922" s="546" t="s">
        <v>15463</v>
      </c>
      <c r="C18922" s="548" t="s">
        <v>14981</v>
      </c>
      <c r="D18922" s="541" t="s">
        <v>15464</v>
      </c>
      <c r="E18922" s="549" t="s">
        <v>32768</v>
      </c>
      <c r="F18922" s="547">
        <v>192.90000000000001</v>
      </c>
    </row>
    <row r="18923" s="489" customFormat="1">
      <c r="B18923" s="546" t="s">
        <v>15465</v>
      </c>
      <c r="C18923" s="548" t="s">
        <v>14981</v>
      </c>
      <c r="D18923" s="541" t="s">
        <v>15466</v>
      </c>
      <c r="E18923" s="549" t="s">
        <v>32768</v>
      </c>
      <c r="F18923" s="547">
        <v>80.799999999999997</v>
      </c>
    </row>
    <row r="18924" s="489" customFormat="1">
      <c r="B18924" s="546" t="s">
        <v>15467</v>
      </c>
      <c r="C18924" s="548" t="s">
        <v>14981</v>
      </c>
      <c r="D18924" s="541" t="s">
        <v>15468</v>
      </c>
      <c r="E18924" s="549" t="s">
        <v>32768</v>
      </c>
      <c r="F18924" s="547">
        <v>96.450000000000003</v>
      </c>
    </row>
    <row r="18925" s="489" customFormat="1">
      <c r="B18925" s="546" t="s">
        <v>15469</v>
      </c>
      <c r="C18925" s="548" t="s">
        <v>14981</v>
      </c>
      <c r="D18925" s="541" t="s">
        <v>15470</v>
      </c>
      <c r="E18925" s="549" t="s">
        <v>32769</v>
      </c>
      <c r="F18925" s="547">
        <v>230.15000000000001</v>
      </c>
    </row>
    <row r="18926" s="489" customFormat="1">
      <c r="B18926" s="546" t="s">
        <v>15471</v>
      </c>
      <c r="C18926" s="548" t="s">
        <v>14981</v>
      </c>
      <c r="D18926" s="541" t="s">
        <v>15472</v>
      </c>
      <c r="E18926" s="549" t="s">
        <v>32771</v>
      </c>
      <c r="F18926" s="547">
        <v>377.94999999999999</v>
      </c>
    </row>
    <row r="18927" s="489" customFormat="1">
      <c r="B18927" s="546" t="s">
        <v>15473</v>
      </c>
      <c r="C18927" s="548" t="s">
        <v>14981</v>
      </c>
      <c r="D18927" s="541" t="s">
        <v>15474</v>
      </c>
      <c r="E18927" s="549" t="s">
        <v>32769</v>
      </c>
      <c r="F18927" s="547">
        <v>42.399999999999999</v>
      </c>
    </row>
    <row r="18928" s="489" customFormat="1">
      <c r="B18928" s="546" t="s">
        <v>15475</v>
      </c>
      <c r="C18928" s="548" t="s">
        <v>14981</v>
      </c>
      <c r="D18928" s="541" t="s">
        <v>15476</v>
      </c>
      <c r="E18928" s="549" t="s">
        <v>32769</v>
      </c>
      <c r="F18928" s="547">
        <v>59.920000000000002</v>
      </c>
    </row>
    <row r="18929" s="489" customFormat="1">
      <c r="B18929" s="546" t="s">
        <v>15477</v>
      </c>
      <c r="C18929" s="548" t="s">
        <v>14981</v>
      </c>
      <c r="D18929" s="541" t="s">
        <v>15478</v>
      </c>
      <c r="E18929" s="549" t="s">
        <v>32769</v>
      </c>
      <c r="F18929" s="547">
        <v>82.640000000000001</v>
      </c>
    </row>
    <row r="18930" s="489" customFormat="1">
      <c r="B18930" s="546" t="s">
        <v>15479</v>
      </c>
      <c r="C18930" s="548" t="s">
        <v>14981</v>
      </c>
      <c r="D18930" s="541" t="s">
        <v>15480</v>
      </c>
      <c r="E18930" s="549" t="s">
        <v>32769</v>
      </c>
      <c r="F18930" s="547">
        <v>110.39</v>
      </c>
    </row>
    <row r="18931" s="489" customFormat="1">
      <c r="B18931" s="546" t="s">
        <v>15481</v>
      </c>
      <c r="C18931" s="548" t="s">
        <v>14981</v>
      </c>
      <c r="D18931" s="541" t="s">
        <v>15482</v>
      </c>
      <c r="E18931" s="549" t="s">
        <v>32769</v>
      </c>
      <c r="F18931" s="547">
        <v>181.03999999999999</v>
      </c>
    </row>
    <row r="18932" s="489" customFormat="1">
      <c r="B18932" s="546" t="s">
        <v>15483</v>
      </c>
      <c r="C18932" s="548" t="s">
        <v>14981</v>
      </c>
      <c r="D18932" s="541" t="s">
        <v>15484</v>
      </c>
      <c r="E18932" s="549" t="s">
        <v>32769</v>
      </c>
      <c r="F18932" s="547">
        <v>45.969999999999999</v>
      </c>
    </row>
    <row r="18933" s="489" customFormat="1">
      <c r="B18933" s="546" t="s">
        <v>15485</v>
      </c>
      <c r="C18933" s="548" t="s">
        <v>14981</v>
      </c>
      <c r="D18933" s="541" t="s">
        <v>15486</v>
      </c>
      <c r="E18933" s="549" t="s">
        <v>32769</v>
      </c>
      <c r="F18933" s="547">
        <v>83.590000000000003</v>
      </c>
    </row>
    <row r="18934" s="489" customFormat="1">
      <c r="B18934" s="546" t="s">
        <v>15487</v>
      </c>
      <c r="C18934" s="548" t="s">
        <v>14981</v>
      </c>
      <c r="D18934" s="541" t="s">
        <v>15488</v>
      </c>
      <c r="E18934" s="549" t="s">
        <v>32769</v>
      </c>
      <c r="F18934" s="547">
        <v>48.200000000000003</v>
      </c>
    </row>
    <row r="18935" s="489" customFormat="1">
      <c r="B18935" s="546" t="s">
        <v>15489</v>
      </c>
      <c r="C18935" s="548" t="s">
        <v>14981</v>
      </c>
      <c r="D18935" s="541" t="s">
        <v>15490</v>
      </c>
      <c r="E18935" s="549" t="s">
        <v>32769</v>
      </c>
      <c r="F18935" s="547">
        <v>109.83</v>
      </c>
    </row>
    <row r="18936" s="489" customFormat="1">
      <c r="B18936" s="546" t="s">
        <v>15491</v>
      </c>
      <c r="C18936" s="548" t="s">
        <v>14981</v>
      </c>
      <c r="D18936" s="541" t="s">
        <v>15492</v>
      </c>
      <c r="E18936" s="549" t="s">
        <v>32769</v>
      </c>
      <c r="F18936" s="547">
        <v>49.759999999999998</v>
      </c>
    </row>
    <row r="18937" s="489" customFormat="1">
      <c r="B18937" s="546" t="s">
        <v>15493</v>
      </c>
      <c r="C18937" s="548" t="s">
        <v>14981</v>
      </c>
      <c r="D18937" s="541" t="s">
        <v>15494</v>
      </c>
      <c r="E18937" s="549" t="s">
        <v>32769</v>
      </c>
      <c r="F18937" s="547">
        <v>136.68000000000001</v>
      </c>
    </row>
    <row r="18938" s="489" customFormat="1">
      <c r="B18938" s="546" t="s">
        <v>15495</v>
      </c>
      <c r="C18938" s="548" t="s">
        <v>14981</v>
      </c>
      <c r="D18938" s="541" t="s">
        <v>15496</v>
      </c>
      <c r="E18938" s="549" t="s">
        <v>32769</v>
      </c>
      <c r="F18938" s="547">
        <v>51.950000000000003</v>
      </c>
    </row>
    <row r="18939" s="489" customFormat="1">
      <c r="B18939" s="546" t="s">
        <v>15497</v>
      </c>
      <c r="C18939" s="548" t="s">
        <v>14981</v>
      </c>
      <c r="D18939" s="541" t="s">
        <v>15498</v>
      </c>
      <c r="E18939" s="549" t="s">
        <v>32769</v>
      </c>
      <c r="F18939" s="547">
        <v>162.75999999999999</v>
      </c>
    </row>
    <row r="18940" s="489" customFormat="1">
      <c r="B18940" s="546" t="s">
        <v>15499</v>
      </c>
      <c r="C18940" s="548" t="s">
        <v>14981</v>
      </c>
      <c r="D18940" s="541" t="s">
        <v>15500</v>
      </c>
      <c r="E18940" s="549" t="s">
        <v>32768</v>
      </c>
      <c r="F18940" s="547">
        <v>9279.7000000000007</v>
      </c>
    </row>
    <row r="18941" s="489" customFormat="1">
      <c r="B18941" s="546" t="s">
        <v>15501</v>
      </c>
      <c r="C18941" s="548" t="s">
        <v>14981</v>
      </c>
      <c r="D18941" s="541" t="s">
        <v>15502</v>
      </c>
      <c r="E18941" s="549" t="s">
        <v>32775</v>
      </c>
      <c r="F18941" s="547">
        <v>24.239999999999998</v>
      </c>
    </row>
    <row r="18942" s="489" customFormat="1">
      <c r="B18942" s="546" t="s">
        <v>15503</v>
      </c>
      <c r="C18942" s="548" t="s">
        <v>14981</v>
      </c>
      <c r="D18942" s="541" t="s">
        <v>15504</v>
      </c>
      <c r="E18942" s="549" t="s">
        <v>32768</v>
      </c>
      <c r="F18942" s="547">
        <v>19038.959999999999</v>
      </c>
    </row>
    <row r="18943" s="489" customFormat="1">
      <c r="B18943" s="546" t="s">
        <v>15505</v>
      </c>
      <c r="C18943" s="548" t="s">
        <v>14981</v>
      </c>
      <c r="D18943" s="541" t="s">
        <v>15506</v>
      </c>
      <c r="E18943" s="549" t="s">
        <v>32775</v>
      </c>
      <c r="F18943" s="547">
        <v>24.239999999999998</v>
      </c>
    </row>
    <row r="18944" s="489" customFormat="1">
      <c r="B18944" s="546" t="s">
        <v>15507</v>
      </c>
      <c r="C18944" s="548" t="s">
        <v>14981</v>
      </c>
      <c r="D18944" s="541" t="s">
        <v>15508</v>
      </c>
      <c r="E18944" s="549" t="s">
        <v>32768</v>
      </c>
      <c r="F18944" s="547">
        <v>5076.6199999999999</v>
      </c>
    </row>
    <row r="18945" s="489" customFormat="1">
      <c r="B18945" s="546" t="s">
        <v>15509</v>
      </c>
      <c r="C18945" s="548" t="s">
        <v>14981</v>
      </c>
      <c r="D18945" s="541" t="s">
        <v>15510</v>
      </c>
      <c r="E18945" s="549" t="s">
        <v>32775</v>
      </c>
      <c r="F18945" s="547">
        <v>10.869999999999999</v>
      </c>
    </row>
    <row r="18946" s="489" customFormat="1">
      <c r="B18946" s="546" t="s">
        <v>15511</v>
      </c>
      <c r="C18946" s="548" t="s">
        <v>14981</v>
      </c>
      <c r="D18946" s="541" t="s">
        <v>15512</v>
      </c>
      <c r="E18946" s="549" t="s">
        <v>32768</v>
      </c>
      <c r="F18946" s="547">
        <v>3499.0999999999999</v>
      </c>
    </row>
    <row r="18947" s="489" customFormat="1">
      <c r="B18947" s="546" t="s">
        <v>15513</v>
      </c>
      <c r="C18947" s="548" t="s">
        <v>14981</v>
      </c>
      <c r="D18947" s="541" t="s">
        <v>15514</v>
      </c>
      <c r="E18947" s="549" t="s">
        <v>32775</v>
      </c>
      <c r="F18947" s="547">
        <v>19.829999999999998</v>
      </c>
    </row>
    <row r="18948" s="489" customFormat="1">
      <c r="B18948" s="546" t="s">
        <v>15515</v>
      </c>
      <c r="C18948" s="548" t="s">
        <v>14981</v>
      </c>
      <c r="D18948" s="541" t="s">
        <v>15516</v>
      </c>
      <c r="E18948" s="549" t="s">
        <v>32771</v>
      </c>
      <c r="F18948" s="547">
        <v>83.290000000000006</v>
      </c>
    </row>
    <row r="18949" s="489" customFormat="1">
      <c r="B18949" s="546">
        <v>8739</v>
      </c>
      <c r="C18949" s="548" t="s">
        <v>14981</v>
      </c>
      <c r="D18949" s="541" t="s">
        <v>15517</v>
      </c>
      <c r="E18949" s="549"/>
      <c r="F18949" s="547"/>
    </row>
    <row r="18950" s="489" customFormat="1">
      <c r="B18950" s="546" t="s">
        <v>15518</v>
      </c>
      <c r="C18950" s="548" t="s">
        <v>14981</v>
      </c>
      <c r="D18950" s="541" t="s">
        <v>15519</v>
      </c>
      <c r="E18950" s="549" t="s">
        <v>32767</v>
      </c>
      <c r="F18950" s="547">
        <v>79.370000000000005</v>
      </c>
    </row>
    <row r="18951" s="489" customFormat="1">
      <c r="B18951" s="546" t="s">
        <v>15520</v>
      </c>
      <c r="C18951" s="548" t="s">
        <v>14981</v>
      </c>
      <c r="D18951" s="541" t="s">
        <v>15521</v>
      </c>
      <c r="E18951" s="549" t="s">
        <v>32767</v>
      </c>
      <c r="F18951" s="547">
        <v>74.530000000000001</v>
      </c>
    </row>
    <row r="18952" s="489" customFormat="1">
      <c r="B18952" s="546" t="s">
        <v>15522</v>
      </c>
      <c r="C18952" s="548" t="s">
        <v>14981</v>
      </c>
      <c r="D18952" s="541" t="s">
        <v>15523</v>
      </c>
      <c r="E18952" s="549" t="s">
        <v>32767</v>
      </c>
      <c r="F18952" s="547">
        <v>79.680000000000007</v>
      </c>
    </row>
    <row r="18953" s="489" customFormat="1">
      <c r="B18953" s="546">
        <v>8740</v>
      </c>
      <c r="C18953" s="548" t="s">
        <v>14981</v>
      </c>
      <c r="D18953" s="541" t="s">
        <v>15524</v>
      </c>
      <c r="E18953" s="549"/>
      <c r="F18953" s="547"/>
    </row>
    <row r="18954" s="489" customFormat="1">
      <c r="B18954" s="546" t="s">
        <v>15525</v>
      </c>
      <c r="C18954" s="548" t="s">
        <v>14981</v>
      </c>
      <c r="D18954" s="541" t="s">
        <v>15526</v>
      </c>
      <c r="E18954" s="549" t="s">
        <v>32771</v>
      </c>
      <c r="F18954" s="547">
        <v>689.07000000000005</v>
      </c>
    </row>
    <row r="18955" s="489" customFormat="1">
      <c r="B18955" s="546" t="s">
        <v>15527</v>
      </c>
      <c r="C18955" s="548" t="s">
        <v>14981</v>
      </c>
      <c r="D18955" s="541" t="s">
        <v>15528</v>
      </c>
      <c r="E18955" s="549" t="s">
        <v>32771</v>
      </c>
      <c r="F18955" s="547">
        <v>705.97000000000003</v>
      </c>
    </row>
    <row r="18956" s="489" customFormat="1">
      <c r="B18956" s="546" t="s">
        <v>15529</v>
      </c>
      <c r="C18956" s="548" t="s">
        <v>14981</v>
      </c>
      <c r="D18956" s="541" t="s">
        <v>15530</v>
      </c>
      <c r="E18956" s="549" t="s">
        <v>32771</v>
      </c>
      <c r="F18956" s="547">
        <v>740.83000000000004</v>
      </c>
    </row>
    <row r="18957" s="489" customFormat="1">
      <c r="B18957" s="546" t="s">
        <v>15531</v>
      </c>
      <c r="C18957" s="548" t="s">
        <v>14981</v>
      </c>
      <c r="D18957" s="541" t="s">
        <v>15532</v>
      </c>
      <c r="E18957" s="549" t="s">
        <v>32771</v>
      </c>
      <c r="F18957" s="547">
        <v>726.50999999999999</v>
      </c>
    </row>
    <row r="18958" s="489" customFormat="1">
      <c r="B18958" s="546" t="s">
        <v>15533</v>
      </c>
      <c r="C18958" s="548" t="s">
        <v>14981</v>
      </c>
      <c r="D18958" s="541" t="s">
        <v>15534</v>
      </c>
      <c r="E18958" s="549" t="s">
        <v>32771</v>
      </c>
      <c r="F18958" s="547">
        <v>747.04999999999995</v>
      </c>
    </row>
    <row r="18959" s="489" customFormat="1">
      <c r="B18959" s="546" t="s">
        <v>15535</v>
      </c>
      <c r="C18959" s="548" t="s">
        <v>14981</v>
      </c>
      <c r="D18959" s="541" t="s">
        <v>15536</v>
      </c>
      <c r="E18959" s="549" t="s">
        <v>32771</v>
      </c>
      <c r="F18959" s="547">
        <v>775.42999999999995</v>
      </c>
    </row>
    <row r="18960" s="489" customFormat="1">
      <c r="B18960" s="546" t="s">
        <v>15537</v>
      </c>
      <c r="C18960" s="548" t="s">
        <v>14981</v>
      </c>
      <c r="D18960" s="541" t="s">
        <v>15538</v>
      </c>
      <c r="E18960" s="549" t="s">
        <v>32771</v>
      </c>
      <c r="F18960" s="547">
        <v>696.70000000000005</v>
      </c>
    </row>
    <row r="18961" s="489" customFormat="1">
      <c r="B18961" s="546" t="s">
        <v>15539</v>
      </c>
      <c r="C18961" s="548" t="s">
        <v>14981</v>
      </c>
      <c r="D18961" s="541" t="s">
        <v>15540</v>
      </c>
      <c r="E18961" s="549" t="s">
        <v>32771</v>
      </c>
      <c r="F18961" s="547">
        <v>712.49000000000001</v>
      </c>
    </row>
    <row r="18962" s="489" customFormat="1">
      <c r="B18962" s="546" t="s">
        <v>15541</v>
      </c>
      <c r="C18962" s="548" t="s">
        <v>14981</v>
      </c>
      <c r="D18962" s="541" t="s">
        <v>15542</v>
      </c>
      <c r="E18962" s="549" t="s">
        <v>32771</v>
      </c>
      <c r="F18962" s="547">
        <v>728.71000000000004</v>
      </c>
    </row>
    <row r="18963" s="489" customFormat="1">
      <c r="B18963" s="546" t="s">
        <v>15543</v>
      </c>
      <c r="C18963" s="548" t="s">
        <v>14981</v>
      </c>
      <c r="D18963" s="541" t="s">
        <v>15544</v>
      </c>
      <c r="E18963" s="549" t="s">
        <v>32771</v>
      </c>
      <c r="F18963" s="547">
        <v>745.36000000000001</v>
      </c>
    </row>
    <row r="18964" s="489" customFormat="1">
      <c r="B18964" s="546" t="s">
        <v>15545</v>
      </c>
      <c r="C18964" s="548" t="s">
        <v>14981</v>
      </c>
      <c r="D18964" s="541" t="s">
        <v>15546</v>
      </c>
      <c r="E18964" s="549" t="s">
        <v>32771</v>
      </c>
      <c r="F18964" s="547">
        <v>762.46000000000004</v>
      </c>
    </row>
    <row r="18965" s="489" customFormat="1">
      <c r="B18965" s="546" t="s">
        <v>15547</v>
      </c>
      <c r="C18965" s="548" t="s">
        <v>14981</v>
      </c>
      <c r="D18965" s="541" t="s">
        <v>15548</v>
      </c>
      <c r="E18965" s="549" t="s">
        <v>32771</v>
      </c>
      <c r="F18965" s="547">
        <v>672.16999999999996</v>
      </c>
    </row>
    <row r="18966" s="489" customFormat="1">
      <c r="B18966" s="546" t="s">
        <v>15549</v>
      </c>
      <c r="C18966" s="548" t="s">
        <v>14981</v>
      </c>
      <c r="D18966" s="541" t="s">
        <v>15550</v>
      </c>
      <c r="E18966" s="549" t="s">
        <v>32771</v>
      </c>
      <c r="F18966" s="547">
        <v>681.33000000000004</v>
      </c>
    </row>
    <row r="18967" s="489" customFormat="1">
      <c r="B18967" s="546">
        <v>8741</v>
      </c>
      <c r="C18967" s="548" t="s">
        <v>14981</v>
      </c>
      <c r="D18967" s="541" t="s">
        <v>15551</v>
      </c>
      <c r="E18967" s="549"/>
      <c r="F18967" s="547"/>
    </row>
    <row r="18968" s="489" customFormat="1">
      <c r="B18968" s="546" t="s">
        <v>15552</v>
      </c>
      <c r="C18968" s="548" t="s">
        <v>14981</v>
      </c>
      <c r="D18968" s="541" t="s">
        <v>15553</v>
      </c>
      <c r="E18968" s="549" t="s">
        <v>32771</v>
      </c>
      <c r="F18968" s="547">
        <v>748.90999999999997</v>
      </c>
    </row>
    <row r="18969" s="489" customFormat="1">
      <c r="B18969" s="546" t="s">
        <v>15554</v>
      </c>
      <c r="C18969" s="548" t="s">
        <v>14981</v>
      </c>
      <c r="D18969" s="541" t="s">
        <v>15555</v>
      </c>
      <c r="E18969" s="549" t="s">
        <v>32771</v>
      </c>
      <c r="F18969" s="547">
        <v>769.11000000000001</v>
      </c>
    </row>
    <row r="18970" s="489" customFormat="1">
      <c r="B18970" s="546" t="s">
        <v>15556</v>
      </c>
      <c r="C18970" s="548" t="s">
        <v>14981</v>
      </c>
      <c r="D18970" s="541" t="s">
        <v>15557</v>
      </c>
      <c r="E18970" s="549" t="s">
        <v>32771</v>
      </c>
      <c r="F18970" s="547">
        <v>814.70000000000005</v>
      </c>
    </row>
    <row r="18971" s="489" customFormat="1">
      <c r="B18971" s="546" t="s">
        <v>15558</v>
      </c>
      <c r="C18971" s="548" t="s">
        <v>14981</v>
      </c>
      <c r="D18971" s="541" t="s">
        <v>15559</v>
      </c>
      <c r="E18971" s="549" t="s">
        <v>32771</v>
      </c>
      <c r="F18971" s="547">
        <v>835.33000000000004</v>
      </c>
    </row>
    <row r="18972" s="489" customFormat="1">
      <c r="B18972" s="546" t="s">
        <v>15560</v>
      </c>
      <c r="C18972" s="548" t="s">
        <v>14981</v>
      </c>
      <c r="D18972" s="541" t="s">
        <v>15561</v>
      </c>
      <c r="E18972" s="549" t="s">
        <v>32771</v>
      </c>
      <c r="F18972" s="547">
        <v>875.35000000000002</v>
      </c>
    </row>
    <row r="18973" s="489" customFormat="1">
      <c r="B18973" s="546" t="s">
        <v>15562</v>
      </c>
      <c r="C18973" s="548" t="s">
        <v>14981</v>
      </c>
      <c r="D18973" s="541" t="s">
        <v>15563</v>
      </c>
      <c r="E18973" s="549" t="s">
        <v>32771</v>
      </c>
      <c r="F18973" s="547">
        <v>691.75</v>
      </c>
    </row>
    <row r="18974" s="489" customFormat="1">
      <c r="B18974" s="546" t="s">
        <v>15564</v>
      </c>
      <c r="C18974" s="548" t="s">
        <v>14981</v>
      </c>
      <c r="D18974" s="541" t="s">
        <v>15565</v>
      </c>
      <c r="E18974" s="549" t="s">
        <v>32771</v>
      </c>
      <c r="F18974" s="547">
        <v>713.29999999999995</v>
      </c>
    </row>
    <row r="18975" s="489" customFormat="1">
      <c r="B18975" s="546" t="s">
        <v>15566</v>
      </c>
      <c r="C18975" s="548" t="s">
        <v>14981</v>
      </c>
      <c r="D18975" s="541" t="s">
        <v>15567</v>
      </c>
      <c r="E18975" s="549" t="s">
        <v>32771</v>
      </c>
      <c r="F18975" s="547">
        <v>712.5</v>
      </c>
    </row>
    <row r="18976" s="489" customFormat="1">
      <c r="B18976" s="546" t="s">
        <v>15568</v>
      </c>
      <c r="C18976" s="548" t="s">
        <v>14981</v>
      </c>
      <c r="D18976" s="541" t="s">
        <v>15569</v>
      </c>
      <c r="E18976" s="549" t="s">
        <v>32771</v>
      </c>
      <c r="F18976" s="547">
        <v>737.61000000000001</v>
      </c>
    </row>
    <row r="18977" s="489" customFormat="1">
      <c r="B18977" s="546" t="s">
        <v>15570</v>
      </c>
      <c r="C18977" s="548" t="s">
        <v>14981</v>
      </c>
      <c r="D18977" s="541" t="s">
        <v>15571</v>
      </c>
      <c r="E18977" s="549" t="s">
        <v>32771</v>
      </c>
      <c r="F18977" s="547">
        <v>686.58000000000004</v>
      </c>
    </row>
    <row r="18978" s="489" customFormat="1">
      <c r="B18978" s="546">
        <v>8667</v>
      </c>
      <c r="C18978" s="548" t="s">
        <v>14981</v>
      </c>
      <c r="D18978" s="541" t="s">
        <v>15572</v>
      </c>
      <c r="E18978" s="549"/>
      <c r="F18978" s="547"/>
    </row>
    <row r="18979" s="489" customFormat="1">
      <c r="B18979" s="546">
        <v>8742</v>
      </c>
      <c r="C18979" s="548" t="s">
        <v>14981</v>
      </c>
      <c r="D18979" s="541" t="s">
        <v>15573</v>
      </c>
      <c r="E18979" s="549"/>
      <c r="F18979" s="547"/>
    </row>
    <row r="18980" s="489" customFormat="1">
      <c r="B18980" s="546" t="s">
        <v>15574</v>
      </c>
      <c r="C18980" s="548" t="s">
        <v>14981</v>
      </c>
      <c r="D18980" s="541" t="s">
        <v>15575</v>
      </c>
      <c r="E18980" s="549" t="s">
        <v>32771</v>
      </c>
      <c r="F18980" s="547">
        <v>561.90999999999997</v>
      </c>
    </row>
    <row r="18981" s="489" customFormat="1">
      <c r="B18981" s="546" t="s">
        <v>15576</v>
      </c>
      <c r="C18981" s="548" t="s">
        <v>14981</v>
      </c>
      <c r="D18981" s="541" t="s">
        <v>15577</v>
      </c>
      <c r="E18981" s="549" t="s">
        <v>32771</v>
      </c>
      <c r="F18981" s="547">
        <v>443.23000000000002</v>
      </c>
    </row>
    <row r="18982" s="489" customFormat="1">
      <c r="B18982" s="546" t="s">
        <v>15578</v>
      </c>
      <c r="C18982" s="548" t="s">
        <v>14981</v>
      </c>
      <c r="D18982" s="541" t="s">
        <v>15579</v>
      </c>
      <c r="E18982" s="549" t="s">
        <v>32771</v>
      </c>
      <c r="F18982" s="547">
        <v>469.42000000000002</v>
      </c>
    </row>
    <row r="18983" s="489" customFormat="1">
      <c r="B18983" s="546">
        <v>8744</v>
      </c>
      <c r="C18983" s="548" t="s">
        <v>14981</v>
      </c>
      <c r="D18983" s="541" t="s">
        <v>15580</v>
      </c>
      <c r="E18983" s="549"/>
      <c r="F18983" s="547"/>
    </row>
    <row r="18984" s="489" customFormat="1">
      <c r="B18984" s="546" t="s">
        <v>15581</v>
      </c>
      <c r="C18984" s="548" t="s">
        <v>14981</v>
      </c>
      <c r="D18984" s="541" t="s">
        <v>15582</v>
      </c>
      <c r="E18984" s="549" t="s">
        <v>32771</v>
      </c>
      <c r="F18984" s="547">
        <v>202.56</v>
      </c>
    </row>
    <row r="18985" s="489" customFormat="1">
      <c r="B18985" s="546" t="s">
        <v>15583</v>
      </c>
      <c r="C18985" s="548" t="s">
        <v>14981</v>
      </c>
      <c r="D18985" s="541" t="s">
        <v>15584</v>
      </c>
      <c r="E18985" s="549" t="s">
        <v>32771</v>
      </c>
      <c r="F18985" s="547">
        <v>191.12</v>
      </c>
    </row>
    <row r="18986" s="489" customFormat="1">
      <c r="B18986" s="546" t="s">
        <v>15585</v>
      </c>
      <c r="C18986" s="548" t="s">
        <v>14981</v>
      </c>
      <c r="D18986" s="541" t="s">
        <v>15586</v>
      </c>
      <c r="E18986" s="549" t="s">
        <v>32771</v>
      </c>
      <c r="F18986" s="547">
        <v>583.00999999999999</v>
      </c>
    </row>
    <row r="18987" s="489" customFormat="1">
      <c r="B18987" s="546" t="s">
        <v>15587</v>
      </c>
      <c r="C18987" s="548" t="s">
        <v>14981</v>
      </c>
      <c r="D18987" s="541" t="s">
        <v>15588</v>
      </c>
      <c r="E18987" s="549" t="s">
        <v>32771</v>
      </c>
      <c r="F18987" s="547">
        <v>464.39999999999998</v>
      </c>
    </row>
    <row r="18988" s="489" customFormat="1">
      <c r="B18988" s="546">
        <v>8745</v>
      </c>
      <c r="C18988" s="548" t="s">
        <v>14981</v>
      </c>
      <c r="D18988" s="541" t="s">
        <v>15589</v>
      </c>
      <c r="E18988" s="549"/>
      <c r="F18988" s="547"/>
    </row>
    <row r="18989" s="489" customFormat="1">
      <c r="B18989" s="546" t="s">
        <v>15590</v>
      </c>
      <c r="C18989" s="548" t="s">
        <v>14981</v>
      </c>
      <c r="D18989" s="541" t="s">
        <v>15591</v>
      </c>
      <c r="E18989" s="549" t="s">
        <v>32771</v>
      </c>
      <c r="F18989" s="547">
        <v>263.56999999999999</v>
      </c>
    </row>
    <row r="18990" s="489" customFormat="1">
      <c r="B18990" s="546" t="s">
        <v>15592</v>
      </c>
      <c r="C18990" s="548" t="s">
        <v>14981</v>
      </c>
      <c r="D18990" s="541" t="s">
        <v>15593</v>
      </c>
      <c r="E18990" s="549" t="s">
        <v>32771</v>
      </c>
      <c r="F18990" s="547">
        <v>173.40000000000001</v>
      </c>
    </row>
    <row r="18991" s="489" customFormat="1">
      <c r="B18991" s="546">
        <v>8668</v>
      </c>
      <c r="C18991" s="548" t="s">
        <v>14981</v>
      </c>
      <c r="D18991" s="541" t="s">
        <v>15594</v>
      </c>
      <c r="E18991" s="549"/>
      <c r="F18991" s="547"/>
    </row>
    <row r="18992" s="489" customFormat="1">
      <c r="B18992" s="546">
        <v>8746</v>
      </c>
      <c r="C18992" s="548" t="s">
        <v>14981</v>
      </c>
      <c r="D18992" s="541" t="s">
        <v>15595</v>
      </c>
      <c r="E18992" s="549"/>
      <c r="F18992" s="547"/>
    </row>
    <row r="18993" s="489" customFormat="1">
      <c r="B18993" s="546" t="s">
        <v>15596</v>
      </c>
      <c r="C18993" s="548" t="s">
        <v>14981</v>
      </c>
      <c r="D18993" s="541" t="s">
        <v>15597</v>
      </c>
      <c r="E18993" s="549" t="s">
        <v>32767</v>
      </c>
      <c r="F18993" s="547">
        <v>32.030000000000001</v>
      </c>
    </row>
    <row r="18994" s="489" customFormat="1">
      <c r="B18994" s="546" t="s">
        <v>15598</v>
      </c>
      <c r="C18994" s="548" t="s">
        <v>14981</v>
      </c>
      <c r="D18994" s="541" t="s">
        <v>15599</v>
      </c>
      <c r="E18994" s="549" t="s">
        <v>32767</v>
      </c>
      <c r="F18994" s="547">
        <v>15.24</v>
      </c>
    </row>
    <row r="18995" s="489" customFormat="1">
      <c r="B18995" s="546" t="s">
        <v>15600</v>
      </c>
      <c r="C18995" s="548" t="s">
        <v>14981</v>
      </c>
      <c r="D18995" s="541" t="s">
        <v>15601</v>
      </c>
      <c r="E18995" s="549" t="s">
        <v>32767</v>
      </c>
      <c r="F18995" s="547">
        <v>20.030000000000001</v>
      </c>
    </row>
    <row r="18996" s="489" customFormat="1">
      <c r="B18996" s="546" t="s">
        <v>15602</v>
      </c>
      <c r="C18996" s="548" t="s">
        <v>14981</v>
      </c>
      <c r="D18996" s="541" t="s">
        <v>15603</v>
      </c>
      <c r="E18996" s="549" t="s">
        <v>32767</v>
      </c>
      <c r="F18996" s="547">
        <v>22.129999999999999</v>
      </c>
    </row>
    <row r="18997" s="489" customFormat="1">
      <c r="B18997" s="546" t="s">
        <v>15604</v>
      </c>
      <c r="C18997" s="548" t="s">
        <v>14981</v>
      </c>
      <c r="D18997" s="541" t="s">
        <v>15605</v>
      </c>
      <c r="E18997" s="549" t="s">
        <v>32776</v>
      </c>
      <c r="F18997" s="547">
        <v>14.32</v>
      </c>
    </row>
    <row r="18998" s="489" customFormat="1">
      <c r="B18998" s="546" t="s">
        <v>15606</v>
      </c>
      <c r="C18998" s="548" t="s">
        <v>14981</v>
      </c>
      <c r="D18998" s="541" t="s">
        <v>15607</v>
      </c>
      <c r="E18998" s="549" t="s">
        <v>32776</v>
      </c>
      <c r="F18998" s="547">
        <v>13.75</v>
      </c>
    </row>
    <row r="18999" s="489" customFormat="1">
      <c r="B18999" s="546" t="s">
        <v>15608</v>
      </c>
      <c r="C18999" s="548" t="s">
        <v>14981</v>
      </c>
      <c r="D18999" s="541" t="s">
        <v>15609</v>
      </c>
      <c r="E18999" s="549" t="s">
        <v>32776</v>
      </c>
      <c r="F18999" s="547">
        <v>14.210000000000001</v>
      </c>
    </row>
    <row r="19000" s="489" customFormat="1">
      <c r="B19000" s="546" t="s">
        <v>15610</v>
      </c>
      <c r="C19000" s="548" t="s">
        <v>14981</v>
      </c>
      <c r="D19000" s="541" t="s">
        <v>15611</v>
      </c>
      <c r="E19000" s="549" t="s">
        <v>32776</v>
      </c>
      <c r="F19000" s="547">
        <v>14.619999999999999</v>
      </c>
    </row>
    <row r="19001" s="489" customFormat="1">
      <c r="B19001" s="546" t="s">
        <v>15612</v>
      </c>
      <c r="C19001" s="548" t="s">
        <v>14981</v>
      </c>
      <c r="D19001" s="541" t="s">
        <v>15613</v>
      </c>
      <c r="E19001" s="549" t="s">
        <v>32776</v>
      </c>
      <c r="F19001" s="547">
        <v>16.030000000000001</v>
      </c>
    </row>
    <row r="19002" s="489" customFormat="1">
      <c r="B19002" s="546" t="s">
        <v>15614</v>
      </c>
      <c r="C19002" s="548" t="s">
        <v>14981</v>
      </c>
      <c r="D19002" s="541" t="s">
        <v>15615</v>
      </c>
      <c r="E19002" s="549" t="s">
        <v>32776</v>
      </c>
      <c r="F19002" s="547">
        <v>17.5</v>
      </c>
    </row>
    <row r="19003" s="489" customFormat="1">
      <c r="B19003" s="546" t="s">
        <v>15616</v>
      </c>
      <c r="C19003" s="548" t="s">
        <v>14981</v>
      </c>
      <c r="D19003" s="541" t="s">
        <v>15617</v>
      </c>
      <c r="E19003" s="549" t="s">
        <v>32776</v>
      </c>
      <c r="F19003" s="547">
        <v>14.26</v>
      </c>
    </row>
    <row r="19004" s="489" customFormat="1">
      <c r="B19004" s="546" t="s">
        <v>15618</v>
      </c>
      <c r="C19004" s="548" t="s">
        <v>14981</v>
      </c>
      <c r="D19004" s="541" t="s">
        <v>15619</v>
      </c>
      <c r="E19004" s="549" t="s">
        <v>32776</v>
      </c>
      <c r="F19004" s="547">
        <v>14.16</v>
      </c>
    </row>
    <row r="19005" s="489" customFormat="1">
      <c r="B19005" s="546" t="s">
        <v>15620</v>
      </c>
      <c r="C19005" s="548" t="s">
        <v>14981</v>
      </c>
      <c r="D19005" s="541" t="s">
        <v>15621</v>
      </c>
      <c r="E19005" s="549" t="s">
        <v>32776</v>
      </c>
      <c r="F19005" s="547">
        <v>14.77</v>
      </c>
    </row>
    <row r="19006" s="489" customFormat="1">
      <c r="B19006" s="546" t="s">
        <v>15622</v>
      </c>
      <c r="C19006" s="548" t="s">
        <v>14981</v>
      </c>
      <c r="D19006" s="541" t="s">
        <v>15623</v>
      </c>
      <c r="E19006" s="549" t="s">
        <v>32776</v>
      </c>
      <c r="F19006" s="547">
        <v>14.42</v>
      </c>
    </row>
    <row r="19007" s="489" customFormat="1">
      <c r="B19007" s="546" t="s">
        <v>15624</v>
      </c>
      <c r="C19007" s="548" t="s">
        <v>14981</v>
      </c>
      <c r="D19007" s="541" t="s">
        <v>15625</v>
      </c>
      <c r="E19007" s="549" t="s">
        <v>32776</v>
      </c>
      <c r="F19007" s="547">
        <v>15.130000000000001</v>
      </c>
    </row>
    <row r="19008" s="489" customFormat="1">
      <c r="B19008" s="546" t="s">
        <v>15626</v>
      </c>
      <c r="C19008" s="548" t="s">
        <v>14981</v>
      </c>
      <c r="D19008" s="541" t="s">
        <v>15627</v>
      </c>
      <c r="E19008" s="549" t="s">
        <v>32776</v>
      </c>
      <c r="F19008" s="547">
        <v>15.07</v>
      </c>
    </row>
    <row r="19009" s="489" customFormat="1">
      <c r="B19009" s="546" t="s">
        <v>15628</v>
      </c>
      <c r="C19009" s="548" t="s">
        <v>14981</v>
      </c>
      <c r="D19009" s="541" t="s">
        <v>15629</v>
      </c>
      <c r="E19009" s="549" t="s">
        <v>32776</v>
      </c>
      <c r="F19009" s="547">
        <v>15.140000000000001</v>
      </c>
    </row>
    <row r="19010" s="489" customFormat="1">
      <c r="B19010" s="546">
        <v>8747</v>
      </c>
      <c r="C19010" s="548" t="s">
        <v>14981</v>
      </c>
      <c r="D19010" s="541" t="s">
        <v>15517</v>
      </c>
      <c r="E19010" s="549"/>
      <c r="F19010" s="547"/>
    </row>
    <row r="19011" s="489" customFormat="1">
      <c r="B19011" s="546" t="s">
        <v>15630</v>
      </c>
      <c r="C19011" s="548" t="s">
        <v>14981</v>
      </c>
      <c r="D19011" s="541" t="s">
        <v>15631</v>
      </c>
      <c r="E19011" s="549" t="s">
        <v>32767</v>
      </c>
      <c r="F19011" s="547">
        <v>80.739999999999995</v>
      </c>
    </row>
    <row r="19012" s="489" customFormat="1">
      <c r="B19012" s="546" t="s">
        <v>15632</v>
      </c>
      <c r="C19012" s="548" t="s">
        <v>14981</v>
      </c>
      <c r="D19012" s="541" t="s">
        <v>15633</v>
      </c>
      <c r="E19012" s="549" t="s">
        <v>32767</v>
      </c>
      <c r="F19012" s="547">
        <v>58.710000000000001</v>
      </c>
    </row>
    <row r="19013" s="489" customFormat="1">
      <c r="B19013" s="546" t="s">
        <v>15634</v>
      </c>
      <c r="C19013" s="548" t="s">
        <v>14981</v>
      </c>
      <c r="D19013" s="541" t="s">
        <v>15635</v>
      </c>
      <c r="E19013" s="549" t="s">
        <v>32767</v>
      </c>
      <c r="F19013" s="547">
        <v>62.950000000000003</v>
      </c>
    </row>
    <row r="19014" s="489" customFormat="1">
      <c r="B19014" s="546" t="s">
        <v>15636</v>
      </c>
      <c r="C19014" s="548" t="s">
        <v>14981</v>
      </c>
      <c r="D19014" s="541" t="s">
        <v>15637</v>
      </c>
      <c r="E19014" s="549" t="s">
        <v>32767</v>
      </c>
      <c r="F19014" s="547">
        <v>70.549999999999997</v>
      </c>
    </row>
    <row r="19015" s="489" customFormat="1">
      <c r="B19015" s="546" t="s">
        <v>15638</v>
      </c>
      <c r="C19015" s="548" t="s">
        <v>14981</v>
      </c>
      <c r="D19015" s="541" t="s">
        <v>15639</v>
      </c>
      <c r="E19015" s="549" t="s">
        <v>32767</v>
      </c>
      <c r="F19015" s="547">
        <v>74.730000000000004</v>
      </c>
    </row>
    <row r="19016" s="489" customFormat="1">
      <c r="B19016" s="546" t="s">
        <v>15640</v>
      </c>
      <c r="C19016" s="548" t="s">
        <v>14981</v>
      </c>
      <c r="D19016" s="541" t="s">
        <v>15641</v>
      </c>
      <c r="E19016" s="549" t="s">
        <v>32767</v>
      </c>
      <c r="F19016" s="547">
        <v>77.030000000000001</v>
      </c>
    </row>
    <row r="19017" s="489" customFormat="1">
      <c r="B19017" s="546" t="s">
        <v>15642</v>
      </c>
      <c r="C19017" s="548" t="s">
        <v>14981</v>
      </c>
      <c r="D19017" s="541" t="s">
        <v>15643</v>
      </c>
      <c r="E19017" s="549" t="s">
        <v>32767</v>
      </c>
      <c r="F19017" s="547">
        <v>159.81999999999999</v>
      </c>
    </row>
    <row r="19018" s="489" customFormat="1">
      <c r="B19018" s="546" t="s">
        <v>15644</v>
      </c>
      <c r="C19018" s="548" t="s">
        <v>14981</v>
      </c>
      <c r="D19018" s="541" t="s">
        <v>15645</v>
      </c>
      <c r="E19018" s="549" t="s">
        <v>32767</v>
      </c>
      <c r="F19018" s="547">
        <v>130.63999999999999</v>
      </c>
    </row>
    <row r="19019" s="489" customFormat="1">
      <c r="B19019" s="546" t="s">
        <v>15646</v>
      </c>
      <c r="C19019" s="548" t="s">
        <v>14981</v>
      </c>
      <c r="D19019" s="541" t="s">
        <v>15647</v>
      </c>
      <c r="E19019" s="549" t="s">
        <v>32767</v>
      </c>
      <c r="F19019" s="547">
        <v>107.3</v>
      </c>
    </row>
    <row r="19020" s="489" customFormat="1">
      <c r="B19020" s="546" t="s">
        <v>15648</v>
      </c>
      <c r="C19020" s="548" t="s">
        <v>14981</v>
      </c>
      <c r="D19020" s="541" t="s">
        <v>15649</v>
      </c>
      <c r="E19020" s="549" t="s">
        <v>32767</v>
      </c>
      <c r="F19020" s="547">
        <v>79.510000000000005</v>
      </c>
    </row>
    <row r="19021" s="489" customFormat="1">
      <c r="B19021" s="546" t="s">
        <v>15650</v>
      </c>
      <c r="C19021" s="548" t="s">
        <v>14981</v>
      </c>
      <c r="D19021" s="541" t="s">
        <v>15651</v>
      </c>
      <c r="E19021" s="549" t="s">
        <v>32767</v>
      </c>
      <c r="F19021" s="547">
        <v>61.359999999999999</v>
      </c>
    </row>
    <row r="19022" s="489" customFormat="1">
      <c r="B19022" s="546" t="s">
        <v>15652</v>
      </c>
      <c r="C19022" s="548" t="s">
        <v>14981</v>
      </c>
      <c r="D19022" s="541" t="s">
        <v>15653</v>
      </c>
      <c r="E19022" s="549" t="s">
        <v>32767</v>
      </c>
      <c r="F19022" s="547">
        <v>145.44</v>
      </c>
    </row>
    <row r="19023" s="489" customFormat="1">
      <c r="B19023" s="546" t="s">
        <v>15654</v>
      </c>
      <c r="C19023" s="548" t="s">
        <v>14981</v>
      </c>
      <c r="D19023" s="541" t="s">
        <v>15655</v>
      </c>
      <c r="E19023" s="549" t="s">
        <v>32767</v>
      </c>
      <c r="F19023" s="547">
        <v>71.450000000000003</v>
      </c>
    </row>
    <row r="19024" s="489" customFormat="1">
      <c r="B19024" s="546" t="s">
        <v>15656</v>
      </c>
      <c r="C19024" s="548" t="s">
        <v>14981</v>
      </c>
      <c r="D19024" s="541" t="s">
        <v>15657</v>
      </c>
      <c r="E19024" s="549" t="s">
        <v>32767</v>
      </c>
      <c r="F19024" s="547">
        <v>51.549999999999997</v>
      </c>
    </row>
    <row r="19025" s="489" customFormat="1">
      <c r="B19025" s="546" t="s">
        <v>15658</v>
      </c>
      <c r="C19025" s="548" t="s">
        <v>14981</v>
      </c>
      <c r="D19025" s="541" t="s">
        <v>15659</v>
      </c>
      <c r="E19025" s="549" t="s">
        <v>32767</v>
      </c>
      <c r="F19025" s="547">
        <v>49.700000000000003</v>
      </c>
    </row>
    <row r="19026" s="489" customFormat="1">
      <c r="B19026" s="546" t="s">
        <v>15660</v>
      </c>
      <c r="C19026" s="548" t="s">
        <v>14981</v>
      </c>
      <c r="D19026" s="541" t="s">
        <v>15661</v>
      </c>
      <c r="E19026" s="549" t="s">
        <v>32767</v>
      </c>
      <c r="F19026" s="547">
        <v>61.619999999999997</v>
      </c>
    </row>
    <row r="19027" s="489" customFormat="1">
      <c r="B19027" s="546" t="s">
        <v>15662</v>
      </c>
      <c r="C19027" s="548" t="s">
        <v>14981</v>
      </c>
      <c r="D19027" s="541" t="s">
        <v>15663</v>
      </c>
      <c r="E19027" s="549" t="s">
        <v>32767</v>
      </c>
      <c r="F19027" s="547">
        <v>65.650000000000006</v>
      </c>
    </row>
    <row r="19028" s="489" customFormat="1">
      <c r="B19028" s="546" t="s">
        <v>15664</v>
      </c>
      <c r="C19028" s="548" t="s">
        <v>14981</v>
      </c>
      <c r="D19028" s="541" t="s">
        <v>15665</v>
      </c>
      <c r="E19028" s="549" t="s">
        <v>32767</v>
      </c>
      <c r="F19028" s="547">
        <v>67.870000000000005</v>
      </c>
    </row>
    <row r="19029" s="489" customFormat="1">
      <c r="B19029" s="546" t="s">
        <v>15666</v>
      </c>
      <c r="C19029" s="548" t="s">
        <v>14981</v>
      </c>
      <c r="D19029" s="541" t="s">
        <v>15667</v>
      </c>
      <c r="E19029" s="549" t="s">
        <v>32767</v>
      </c>
      <c r="F19029" s="547">
        <v>71.099999999999994</v>
      </c>
    </row>
    <row r="19030" s="489" customFormat="1">
      <c r="B19030" s="546" t="s">
        <v>15668</v>
      </c>
      <c r="C19030" s="548" t="s">
        <v>14981</v>
      </c>
      <c r="D19030" s="541" t="s">
        <v>15669</v>
      </c>
      <c r="E19030" s="549" t="s">
        <v>32767</v>
      </c>
      <c r="F19030" s="547">
        <v>54.32</v>
      </c>
    </row>
    <row r="19031" s="489" customFormat="1">
      <c r="B19031" s="546" t="s">
        <v>15670</v>
      </c>
      <c r="C19031" s="548" t="s">
        <v>14981</v>
      </c>
      <c r="D19031" s="541" t="s">
        <v>15671</v>
      </c>
      <c r="E19031" s="549" t="s">
        <v>32774</v>
      </c>
      <c r="F19031" s="547">
        <v>68.480000000000004</v>
      </c>
    </row>
    <row r="19032" s="489" customFormat="1">
      <c r="B19032" s="546" t="s">
        <v>15672</v>
      </c>
      <c r="C19032" s="548" t="s">
        <v>14981</v>
      </c>
      <c r="D19032" s="541" t="s">
        <v>15673</v>
      </c>
      <c r="E19032" s="549" t="s">
        <v>32774</v>
      </c>
      <c r="F19032" s="547">
        <v>71.489999999999995</v>
      </c>
    </row>
    <row r="19033" s="489" customFormat="1">
      <c r="B19033" s="546" t="s">
        <v>15674</v>
      </c>
      <c r="C19033" s="548" t="s">
        <v>14981</v>
      </c>
      <c r="D19033" s="541" t="s">
        <v>15675</v>
      </c>
      <c r="E19033" s="549" t="s">
        <v>32767</v>
      </c>
      <c r="F19033" s="547">
        <v>101.37</v>
      </c>
    </row>
    <row r="19034" s="489" customFormat="1">
      <c r="B19034" s="546" t="s">
        <v>15676</v>
      </c>
      <c r="C19034" s="548" t="s">
        <v>14981</v>
      </c>
      <c r="D19034" s="541" t="s">
        <v>15677</v>
      </c>
      <c r="E19034" s="549" t="s">
        <v>32767</v>
      </c>
      <c r="F19034" s="547">
        <v>71.219999999999999</v>
      </c>
    </row>
    <row r="19035" s="489" customFormat="1">
      <c r="B19035" s="546" t="s">
        <v>15678</v>
      </c>
      <c r="C19035" s="548" t="s">
        <v>14981</v>
      </c>
      <c r="D19035" s="541" t="s">
        <v>15679</v>
      </c>
      <c r="E19035" s="549" t="s">
        <v>32767</v>
      </c>
      <c r="F19035" s="547">
        <v>69.040000000000006</v>
      </c>
    </row>
    <row r="19036" s="489" customFormat="1">
      <c r="B19036" s="546" t="s">
        <v>15680</v>
      </c>
      <c r="C19036" s="548" t="s">
        <v>14981</v>
      </c>
      <c r="D19036" s="541" t="s">
        <v>15681</v>
      </c>
      <c r="E19036" s="549" t="s">
        <v>32767</v>
      </c>
      <c r="F19036" s="547">
        <v>89.829999999999998</v>
      </c>
    </row>
    <row r="19037" s="489" customFormat="1">
      <c r="B19037" s="546" t="s">
        <v>15682</v>
      </c>
      <c r="C19037" s="548" t="s">
        <v>14981</v>
      </c>
      <c r="D19037" s="541" t="s">
        <v>15683</v>
      </c>
      <c r="E19037" s="549" t="s">
        <v>32767</v>
      </c>
      <c r="F19037" s="547">
        <v>94.560000000000002</v>
      </c>
    </row>
    <row r="19038" s="489" customFormat="1">
      <c r="B19038" s="546" t="s">
        <v>15684</v>
      </c>
      <c r="C19038" s="548" t="s">
        <v>14981</v>
      </c>
      <c r="D19038" s="541" t="s">
        <v>15685</v>
      </c>
      <c r="E19038" s="549" t="s">
        <v>32767</v>
      </c>
      <c r="F19038" s="547">
        <v>97.170000000000002</v>
      </c>
    </row>
    <row r="19039" s="489" customFormat="1">
      <c r="B19039" s="546" t="s">
        <v>15686</v>
      </c>
      <c r="C19039" s="548" t="s">
        <v>14981</v>
      </c>
      <c r="D19039" s="541" t="s">
        <v>15687</v>
      </c>
      <c r="E19039" s="549" t="s">
        <v>32767</v>
      </c>
      <c r="F19039" s="547">
        <v>96.75</v>
      </c>
    </row>
    <row r="19040" s="489" customFormat="1">
      <c r="B19040" s="546" t="s">
        <v>15688</v>
      </c>
      <c r="C19040" s="548" t="s">
        <v>14981</v>
      </c>
      <c r="D19040" s="541" t="s">
        <v>15689</v>
      </c>
      <c r="E19040" s="549" t="s">
        <v>32767</v>
      </c>
      <c r="F19040" s="547">
        <v>75.599999999999994</v>
      </c>
    </row>
    <row r="19041" s="489" customFormat="1">
      <c r="B19041" s="546" t="s">
        <v>15690</v>
      </c>
      <c r="C19041" s="548" t="s">
        <v>14981</v>
      </c>
      <c r="D19041" s="541" t="s">
        <v>15691</v>
      </c>
      <c r="E19041" s="549" t="s">
        <v>32767</v>
      </c>
      <c r="F19041" s="547">
        <v>81.780000000000001</v>
      </c>
    </row>
    <row r="19042" s="489" customFormat="1">
      <c r="B19042" s="546" t="s">
        <v>15692</v>
      </c>
      <c r="C19042" s="548" t="s">
        <v>14981</v>
      </c>
      <c r="D19042" s="541" t="s">
        <v>15693</v>
      </c>
      <c r="E19042" s="549" t="s">
        <v>32767</v>
      </c>
      <c r="F19042" s="547">
        <v>87.709999999999994</v>
      </c>
    </row>
    <row r="19043" s="489" customFormat="1">
      <c r="B19043" s="546" t="s">
        <v>15694</v>
      </c>
      <c r="C19043" s="548" t="s">
        <v>14981</v>
      </c>
      <c r="D19043" s="541" t="s">
        <v>15695</v>
      </c>
      <c r="E19043" s="549" t="s">
        <v>32767</v>
      </c>
      <c r="F19043" s="547">
        <v>65.359999999999999</v>
      </c>
    </row>
    <row r="19044" s="489" customFormat="1">
      <c r="B19044" s="546" t="s">
        <v>15696</v>
      </c>
      <c r="C19044" s="548" t="s">
        <v>14981</v>
      </c>
      <c r="D19044" s="541" t="s">
        <v>15697</v>
      </c>
      <c r="E19044" s="549" t="s">
        <v>32767</v>
      </c>
      <c r="F19044" s="547">
        <v>77.459999999999994</v>
      </c>
    </row>
    <row r="19045" s="489" customFormat="1">
      <c r="B19045" s="546" t="s">
        <v>15698</v>
      </c>
      <c r="C19045" s="548" t="s">
        <v>14981</v>
      </c>
      <c r="D19045" s="541" t="s">
        <v>15699</v>
      </c>
      <c r="E19045" s="549" t="s">
        <v>32767</v>
      </c>
      <c r="F19045" s="547">
        <v>81.659999999999997</v>
      </c>
    </row>
    <row r="19046" s="489" customFormat="1">
      <c r="B19046" s="546" t="s">
        <v>15700</v>
      </c>
      <c r="C19046" s="548" t="s">
        <v>14981</v>
      </c>
      <c r="D19046" s="541" t="s">
        <v>15701</v>
      </c>
      <c r="E19046" s="549" t="s">
        <v>32767</v>
      </c>
      <c r="F19046" s="547">
        <v>83.980000000000004</v>
      </c>
    </row>
    <row r="19047" s="489" customFormat="1">
      <c r="B19047" s="546" t="s">
        <v>15702</v>
      </c>
      <c r="C19047" s="548" t="s">
        <v>14981</v>
      </c>
      <c r="D19047" s="541" t="s">
        <v>15703</v>
      </c>
      <c r="E19047" s="549" t="s">
        <v>32767</v>
      </c>
      <c r="F19047" s="547">
        <v>86.349999999999994</v>
      </c>
    </row>
    <row r="19048" s="489" customFormat="1">
      <c r="B19048" s="546" t="s">
        <v>15704</v>
      </c>
      <c r="C19048" s="548" t="s">
        <v>14981</v>
      </c>
      <c r="D19048" s="541" t="s">
        <v>15705</v>
      </c>
      <c r="E19048" s="549" t="s">
        <v>32767</v>
      </c>
      <c r="F19048" s="547">
        <v>67.170000000000002</v>
      </c>
    </row>
    <row r="19049" s="489" customFormat="1">
      <c r="B19049" s="546">
        <v>8748</v>
      </c>
      <c r="C19049" s="548" t="s">
        <v>14981</v>
      </c>
      <c r="D19049" s="541" t="s">
        <v>15524</v>
      </c>
      <c r="E19049" s="549"/>
      <c r="F19049" s="547"/>
    </row>
    <row r="19050" s="489" customFormat="1">
      <c r="B19050" s="546" t="s">
        <v>15706</v>
      </c>
      <c r="C19050" s="548" t="s">
        <v>14981</v>
      </c>
      <c r="D19050" s="541" t="s">
        <v>15707</v>
      </c>
      <c r="E19050" s="549" t="s">
        <v>32771</v>
      </c>
      <c r="F19050" s="547">
        <v>705.05999999999995</v>
      </c>
    </row>
    <row r="19051" s="489" customFormat="1">
      <c r="B19051" s="546" t="s">
        <v>15708</v>
      </c>
      <c r="C19051" s="548" t="s">
        <v>14981</v>
      </c>
      <c r="D19051" s="541" t="s">
        <v>15709</v>
      </c>
      <c r="E19051" s="549" t="s">
        <v>32771</v>
      </c>
      <c r="F19051" s="547">
        <v>721.96000000000004</v>
      </c>
    </row>
    <row r="19052" s="489" customFormat="1">
      <c r="B19052" s="546" t="s">
        <v>15710</v>
      </c>
      <c r="C19052" s="548" t="s">
        <v>14981</v>
      </c>
      <c r="D19052" s="541" t="s">
        <v>15711</v>
      </c>
      <c r="E19052" s="549" t="s">
        <v>32771</v>
      </c>
      <c r="F19052" s="547">
        <v>742.5</v>
      </c>
    </row>
    <row r="19053" s="489" customFormat="1">
      <c r="B19053" s="546" t="s">
        <v>15712</v>
      </c>
      <c r="C19053" s="548" t="s">
        <v>14981</v>
      </c>
      <c r="D19053" s="541" t="s">
        <v>15713</v>
      </c>
      <c r="E19053" s="549" t="s">
        <v>32771</v>
      </c>
      <c r="F19053" s="547">
        <v>763.03999999999996</v>
      </c>
    </row>
    <row r="19054" s="489" customFormat="1">
      <c r="B19054" s="546" t="s">
        <v>15714</v>
      </c>
      <c r="C19054" s="548" t="s">
        <v>14981</v>
      </c>
      <c r="D19054" s="541" t="s">
        <v>15715</v>
      </c>
      <c r="E19054" s="549" t="s">
        <v>32771</v>
      </c>
      <c r="F19054" s="547">
        <v>791.41999999999996</v>
      </c>
    </row>
    <row r="19055" s="489" customFormat="1">
      <c r="B19055" s="546" t="s">
        <v>15716</v>
      </c>
      <c r="C19055" s="548" t="s">
        <v>14981</v>
      </c>
      <c r="D19055" s="541" t="s">
        <v>15717</v>
      </c>
      <c r="E19055" s="549" t="s">
        <v>32771</v>
      </c>
      <c r="F19055" s="547">
        <v>867.66999999999996</v>
      </c>
    </row>
    <row r="19056" s="489" customFormat="1">
      <c r="B19056" s="546" t="s">
        <v>15718</v>
      </c>
      <c r="C19056" s="548" t="s">
        <v>14981</v>
      </c>
      <c r="D19056" s="541" t="s">
        <v>15719</v>
      </c>
      <c r="E19056" s="549" t="s">
        <v>32771</v>
      </c>
      <c r="F19056" s="547">
        <v>734.55999999999995</v>
      </c>
    </row>
    <row r="19057" s="489" customFormat="1">
      <c r="B19057" s="546" t="s">
        <v>15720</v>
      </c>
      <c r="C19057" s="548" t="s">
        <v>14981</v>
      </c>
      <c r="D19057" s="541" t="s">
        <v>15721</v>
      </c>
      <c r="E19057" s="549" t="s">
        <v>32771</v>
      </c>
      <c r="F19057" s="547">
        <v>750.35000000000002</v>
      </c>
    </row>
    <row r="19058" s="489" customFormat="1">
      <c r="B19058" s="546" t="s">
        <v>15722</v>
      </c>
      <c r="C19058" s="548" t="s">
        <v>14981</v>
      </c>
      <c r="D19058" s="541" t="s">
        <v>15723</v>
      </c>
      <c r="E19058" s="549" t="s">
        <v>32771</v>
      </c>
      <c r="F19058" s="547">
        <v>766.57000000000005</v>
      </c>
    </row>
    <row r="19059" s="489" customFormat="1">
      <c r="B19059" s="546" t="s">
        <v>15724</v>
      </c>
      <c r="C19059" s="548" t="s">
        <v>14981</v>
      </c>
      <c r="D19059" s="541" t="s">
        <v>15725</v>
      </c>
      <c r="E19059" s="549" t="s">
        <v>32771</v>
      </c>
      <c r="F19059" s="547">
        <v>783.22000000000003</v>
      </c>
    </row>
    <row r="19060" s="489" customFormat="1">
      <c r="B19060" s="546" t="s">
        <v>15726</v>
      </c>
      <c r="C19060" s="548" t="s">
        <v>14981</v>
      </c>
      <c r="D19060" s="541" t="s">
        <v>15727</v>
      </c>
      <c r="E19060" s="549" t="s">
        <v>32771</v>
      </c>
      <c r="F19060" s="547">
        <v>800.32000000000005</v>
      </c>
    </row>
    <row r="19061" s="489" customFormat="1">
      <c r="B19061" s="546" t="s">
        <v>15728</v>
      </c>
      <c r="C19061" s="548" t="s">
        <v>14981</v>
      </c>
      <c r="D19061" s="541" t="s">
        <v>15729</v>
      </c>
      <c r="E19061" s="549" t="s">
        <v>32771</v>
      </c>
      <c r="F19061" s="547">
        <v>817.88999999999999</v>
      </c>
    </row>
    <row r="19062" s="489" customFormat="1">
      <c r="B19062" s="546" t="s">
        <v>15730</v>
      </c>
      <c r="C19062" s="548" t="s">
        <v>14981</v>
      </c>
      <c r="D19062" s="541" t="s">
        <v>15731</v>
      </c>
      <c r="E19062" s="549" t="s">
        <v>32771</v>
      </c>
      <c r="F19062" s="547">
        <v>710.02999999999997</v>
      </c>
    </row>
    <row r="19063" s="489" customFormat="1">
      <c r="B19063" s="546" t="s">
        <v>15732</v>
      </c>
      <c r="C19063" s="548" t="s">
        <v>14981</v>
      </c>
      <c r="D19063" s="541" t="s">
        <v>15733</v>
      </c>
      <c r="E19063" s="549" t="s">
        <v>32771</v>
      </c>
      <c r="F19063" s="547">
        <v>719.19000000000005</v>
      </c>
    </row>
    <row r="19064" s="489" customFormat="1">
      <c r="B19064" s="546">
        <v>8749</v>
      </c>
      <c r="C19064" s="548" t="s">
        <v>14981</v>
      </c>
      <c r="D19064" s="541" t="s">
        <v>15734</v>
      </c>
      <c r="E19064" s="549"/>
      <c r="F19064" s="547"/>
    </row>
    <row r="19065" s="489" customFormat="1">
      <c r="B19065" s="546" t="s">
        <v>15735</v>
      </c>
      <c r="C19065" s="548" t="s">
        <v>14981</v>
      </c>
      <c r="D19065" s="541" t="s">
        <v>15736</v>
      </c>
      <c r="E19065" s="549" t="s">
        <v>32771</v>
      </c>
      <c r="F19065" s="547">
        <v>730.62</v>
      </c>
    </row>
    <row r="19066" s="489" customFormat="1">
      <c r="B19066" s="546" t="s">
        <v>15737</v>
      </c>
      <c r="C19066" s="548" t="s">
        <v>14981</v>
      </c>
      <c r="D19066" s="541" t="s">
        <v>15738</v>
      </c>
      <c r="E19066" s="549" t="s">
        <v>32771</v>
      </c>
      <c r="F19066" s="547">
        <v>750.47000000000003</v>
      </c>
    </row>
    <row r="19067" s="489" customFormat="1">
      <c r="B19067" s="546" t="s">
        <v>15739</v>
      </c>
      <c r="C19067" s="548" t="s">
        <v>14981</v>
      </c>
      <c r="D19067" s="541" t="s">
        <v>15740</v>
      </c>
      <c r="E19067" s="549" t="s">
        <v>32771</v>
      </c>
      <c r="F19067" s="547">
        <v>761.5</v>
      </c>
    </row>
    <row r="19068" s="489" customFormat="1">
      <c r="B19068" s="546" t="s">
        <v>15741</v>
      </c>
      <c r="C19068" s="548" t="s">
        <v>14981</v>
      </c>
      <c r="D19068" s="541" t="s">
        <v>15742</v>
      </c>
      <c r="E19068" s="549" t="s">
        <v>32771</v>
      </c>
      <c r="F19068" s="547">
        <v>776.94000000000005</v>
      </c>
    </row>
    <row r="19069" s="489" customFormat="1">
      <c r="B19069" s="546" t="s">
        <v>15743</v>
      </c>
      <c r="C19069" s="548" t="s">
        <v>14981</v>
      </c>
      <c r="D19069" s="541" t="s">
        <v>15744</v>
      </c>
      <c r="E19069" s="549" t="s">
        <v>32771</v>
      </c>
      <c r="F19069" s="547">
        <v>823.25999999999999</v>
      </c>
    </row>
    <row r="19070" s="489" customFormat="1">
      <c r="B19070" s="546" t="s">
        <v>15745</v>
      </c>
      <c r="C19070" s="548" t="s">
        <v>14981</v>
      </c>
      <c r="D19070" s="541" t="s">
        <v>15746</v>
      </c>
      <c r="E19070" s="549" t="s">
        <v>32771</v>
      </c>
      <c r="F19070" s="547">
        <v>845.78999999999996</v>
      </c>
    </row>
    <row r="19071" s="489" customFormat="1">
      <c r="B19071" s="546">
        <v>8750</v>
      </c>
      <c r="C19071" s="548" t="s">
        <v>14981</v>
      </c>
      <c r="D19071" s="541" t="s">
        <v>15551</v>
      </c>
      <c r="E19071" s="549"/>
      <c r="F19071" s="547"/>
    </row>
    <row r="19072" s="489" customFormat="1">
      <c r="B19072" s="546" t="s">
        <v>15747</v>
      </c>
      <c r="C19072" s="548" t="s">
        <v>14981</v>
      </c>
      <c r="D19072" s="541" t="s">
        <v>15748</v>
      </c>
      <c r="E19072" s="549" t="s">
        <v>32771</v>
      </c>
      <c r="F19072" s="547">
        <v>776.63</v>
      </c>
    </row>
    <row r="19073" s="489" customFormat="1">
      <c r="B19073" s="546" t="s">
        <v>15749</v>
      </c>
      <c r="C19073" s="548" t="s">
        <v>14981</v>
      </c>
      <c r="D19073" s="541" t="s">
        <v>15750</v>
      </c>
      <c r="E19073" s="549" t="s">
        <v>32771</v>
      </c>
      <c r="F19073" s="547">
        <v>805.94000000000005</v>
      </c>
    </row>
    <row r="19074" s="489" customFormat="1">
      <c r="B19074" s="546" t="s">
        <v>15751</v>
      </c>
      <c r="C19074" s="548" t="s">
        <v>14981</v>
      </c>
      <c r="D19074" s="541" t="s">
        <v>15752</v>
      </c>
      <c r="E19074" s="549" t="s">
        <v>32771</v>
      </c>
      <c r="F19074" s="547">
        <v>852.55999999999995</v>
      </c>
    </row>
    <row r="19075" s="489" customFormat="1">
      <c r="B19075" s="546" t="s">
        <v>15753</v>
      </c>
      <c r="C19075" s="548" t="s">
        <v>14981</v>
      </c>
      <c r="D19075" s="541" t="s">
        <v>15754</v>
      </c>
      <c r="E19075" s="549" t="s">
        <v>32771</v>
      </c>
      <c r="F19075" s="547">
        <v>873.19000000000005</v>
      </c>
    </row>
    <row r="19076" s="489" customFormat="1">
      <c r="B19076" s="546" t="s">
        <v>15755</v>
      </c>
      <c r="C19076" s="548" t="s">
        <v>14981</v>
      </c>
      <c r="D19076" s="541" t="s">
        <v>15756</v>
      </c>
      <c r="E19076" s="549" t="s">
        <v>32771</v>
      </c>
      <c r="F19076" s="547">
        <v>913.21000000000004</v>
      </c>
    </row>
    <row r="19077" s="489" customFormat="1">
      <c r="B19077" s="546" t="s">
        <v>15757</v>
      </c>
      <c r="C19077" s="548" t="s">
        <v>14981</v>
      </c>
      <c r="D19077" s="541" t="s">
        <v>15758</v>
      </c>
      <c r="E19077" s="549" t="s">
        <v>32771</v>
      </c>
      <c r="F19077" s="547">
        <v>729.61000000000001</v>
      </c>
    </row>
    <row r="19078" s="489" customFormat="1">
      <c r="B19078" s="546" t="s">
        <v>15759</v>
      </c>
      <c r="C19078" s="548" t="s">
        <v>14981</v>
      </c>
      <c r="D19078" s="541" t="s">
        <v>15760</v>
      </c>
      <c r="E19078" s="549" t="s">
        <v>32771</v>
      </c>
      <c r="F19078" s="547">
        <v>751.15999999999997</v>
      </c>
    </row>
    <row r="19079" s="489" customFormat="1">
      <c r="B19079" s="546" t="s">
        <v>15761</v>
      </c>
      <c r="C19079" s="548" t="s">
        <v>14981</v>
      </c>
      <c r="D19079" s="541" t="s">
        <v>15762</v>
      </c>
      <c r="E19079" s="549" t="s">
        <v>32771</v>
      </c>
      <c r="F19079" s="547">
        <v>759.11000000000001</v>
      </c>
    </row>
    <row r="19080" s="489" customFormat="1">
      <c r="B19080" s="546" t="s">
        <v>15763</v>
      </c>
      <c r="C19080" s="548" t="s">
        <v>14981</v>
      </c>
      <c r="D19080" s="541" t="s">
        <v>15764</v>
      </c>
      <c r="E19080" s="549" t="s">
        <v>32771</v>
      </c>
      <c r="F19080" s="547">
        <v>775.47000000000003</v>
      </c>
    </row>
    <row r="19081" s="489" customFormat="1">
      <c r="B19081" s="546" t="s">
        <v>15765</v>
      </c>
      <c r="C19081" s="548" t="s">
        <v>14981</v>
      </c>
      <c r="D19081" s="541" t="s">
        <v>15766</v>
      </c>
      <c r="E19081" s="549" t="s">
        <v>32771</v>
      </c>
      <c r="F19081" s="547">
        <v>724.44000000000005</v>
      </c>
    </row>
    <row r="19082" s="489" customFormat="1">
      <c r="B19082" s="546">
        <v>8751</v>
      </c>
      <c r="C19082" s="548" t="s">
        <v>14981</v>
      </c>
      <c r="D19082" s="541" t="s">
        <v>15767</v>
      </c>
      <c r="E19082" s="549"/>
      <c r="F19082" s="547"/>
    </row>
    <row r="19083" s="489" customFormat="1">
      <c r="B19083" s="546" t="s">
        <v>15768</v>
      </c>
      <c r="C19083" s="548" t="s">
        <v>14981</v>
      </c>
      <c r="D19083" s="541" t="s">
        <v>15769</v>
      </c>
      <c r="E19083" s="549" t="s">
        <v>32776</v>
      </c>
      <c r="F19083" s="547">
        <v>25.280000000000001</v>
      </c>
    </row>
    <row r="19084" s="489" customFormat="1">
      <c r="B19084" s="546" t="s">
        <v>15770</v>
      </c>
      <c r="C19084" s="548" t="s">
        <v>14981</v>
      </c>
      <c r="D19084" s="541" t="s">
        <v>15771</v>
      </c>
      <c r="E19084" s="549" t="s">
        <v>32776</v>
      </c>
      <c r="F19084" s="547">
        <v>25.280000000000001</v>
      </c>
    </row>
    <row r="19085" s="489" customFormat="1">
      <c r="B19085" s="546">
        <v>8752</v>
      </c>
      <c r="C19085" s="548" t="s">
        <v>14981</v>
      </c>
      <c r="D19085" s="541" t="s">
        <v>15772</v>
      </c>
      <c r="E19085" s="549"/>
      <c r="F19085" s="547"/>
    </row>
    <row r="19086" s="489" customFormat="1">
      <c r="B19086" s="546" t="s">
        <v>15773</v>
      </c>
      <c r="C19086" s="548" t="s">
        <v>14981</v>
      </c>
      <c r="D19086" s="541" t="s">
        <v>15774</v>
      </c>
      <c r="E19086" s="549" t="s">
        <v>32767</v>
      </c>
      <c r="F19086" s="547">
        <v>127.63</v>
      </c>
    </row>
    <row r="19087" s="489" customFormat="1">
      <c r="B19087" s="546" t="s">
        <v>15775</v>
      </c>
      <c r="C19087" s="548" t="s">
        <v>14981</v>
      </c>
      <c r="D19087" s="541" t="s">
        <v>15776</v>
      </c>
      <c r="E19087" s="549" t="s">
        <v>32767</v>
      </c>
      <c r="F19087" s="547">
        <v>136.44</v>
      </c>
    </row>
    <row r="19088" s="489" customFormat="1">
      <c r="B19088" s="546" t="s">
        <v>15777</v>
      </c>
      <c r="C19088" s="548" t="s">
        <v>14981</v>
      </c>
      <c r="D19088" s="541" t="s">
        <v>15778</v>
      </c>
      <c r="E19088" s="549" t="s">
        <v>32767</v>
      </c>
      <c r="F19088" s="547">
        <v>145.21000000000001</v>
      </c>
    </row>
    <row r="19089" s="489" customFormat="1">
      <c r="B19089" s="546" t="s">
        <v>15779</v>
      </c>
      <c r="C19089" s="548" t="s">
        <v>14981</v>
      </c>
      <c r="D19089" s="541" t="s">
        <v>15780</v>
      </c>
      <c r="E19089" s="549" t="s">
        <v>32767</v>
      </c>
      <c r="F19089" s="547">
        <v>132.02000000000001</v>
      </c>
    </row>
    <row r="19090" s="489" customFormat="1">
      <c r="B19090" s="546" t="s">
        <v>15781</v>
      </c>
      <c r="C19090" s="548" t="s">
        <v>14981</v>
      </c>
      <c r="D19090" s="541" t="s">
        <v>15782</v>
      </c>
      <c r="E19090" s="549" t="s">
        <v>32767</v>
      </c>
      <c r="F19090" s="547">
        <v>145.21000000000001</v>
      </c>
    </row>
    <row r="19091" s="489" customFormat="1">
      <c r="B19091" s="546" t="s">
        <v>15783</v>
      </c>
      <c r="C19091" s="548" t="s">
        <v>14981</v>
      </c>
      <c r="D19091" s="541" t="s">
        <v>15784</v>
      </c>
      <c r="E19091" s="549" t="s">
        <v>32767</v>
      </c>
      <c r="F19091" s="547">
        <v>163.06</v>
      </c>
    </row>
    <row r="19092" s="489" customFormat="1">
      <c r="B19092" s="546" t="s">
        <v>15785</v>
      </c>
      <c r="C19092" s="548" t="s">
        <v>14981</v>
      </c>
      <c r="D19092" s="541" t="s">
        <v>15786</v>
      </c>
      <c r="E19092" s="549" t="s">
        <v>32767</v>
      </c>
      <c r="F19092" s="547">
        <v>174.46000000000001</v>
      </c>
    </row>
    <row r="19093" s="489" customFormat="1">
      <c r="B19093" s="546" t="s">
        <v>15787</v>
      </c>
      <c r="C19093" s="548" t="s">
        <v>14981</v>
      </c>
      <c r="D19093" s="541" t="s">
        <v>15788</v>
      </c>
      <c r="E19093" s="549" t="s">
        <v>32767</v>
      </c>
      <c r="F19093" s="547">
        <v>136.44</v>
      </c>
    </row>
    <row r="19094" s="489" customFormat="1">
      <c r="B19094" s="546" t="s">
        <v>15789</v>
      </c>
      <c r="C19094" s="548" t="s">
        <v>14981</v>
      </c>
      <c r="D19094" s="541" t="s">
        <v>15790</v>
      </c>
      <c r="E19094" s="549" t="s">
        <v>32767</v>
      </c>
      <c r="F19094" s="547">
        <v>152.59999999999999</v>
      </c>
    </row>
    <row r="19095" s="489" customFormat="1">
      <c r="B19095" s="546" t="s">
        <v>15791</v>
      </c>
      <c r="C19095" s="548" t="s">
        <v>14981</v>
      </c>
      <c r="D19095" s="541" t="s">
        <v>15792</v>
      </c>
      <c r="E19095" s="549" t="s">
        <v>32767</v>
      </c>
      <c r="F19095" s="547">
        <v>190.09</v>
      </c>
    </row>
    <row r="19096" s="489" customFormat="1">
      <c r="B19096" s="546" t="s">
        <v>15793</v>
      </c>
      <c r="C19096" s="548" t="s">
        <v>14981</v>
      </c>
      <c r="D19096" s="541" t="s">
        <v>15794</v>
      </c>
      <c r="E19096" s="549" t="s">
        <v>32767</v>
      </c>
      <c r="F19096" s="547">
        <v>130.33000000000001</v>
      </c>
    </row>
    <row r="19097" s="489" customFormat="1">
      <c r="B19097" s="546" t="s">
        <v>15795</v>
      </c>
      <c r="C19097" s="548" t="s">
        <v>14981</v>
      </c>
      <c r="D19097" s="541" t="s">
        <v>15796</v>
      </c>
      <c r="E19097" s="549" t="s">
        <v>32767</v>
      </c>
      <c r="F19097" s="547">
        <v>139.13</v>
      </c>
    </row>
    <row r="19098" s="489" customFormat="1">
      <c r="B19098" s="546" t="s">
        <v>15797</v>
      </c>
      <c r="C19098" s="548" t="s">
        <v>14981</v>
      </c>
      <c r="D19098" s="541" t="s">
        <v>15798</v>
      </c>
      <c r="E19098" s="549" t="s">
        <v>32767</v>
      </c>
      <c r="F19098" s="547">
        <v>147.91</v>
      </c>
    </row>
    <row r="19099" s="489" customFormat="1">
      <c r="B19099" s="546" t="s">
        <v>15799</v>
      </c>
      <c r="C19099" s="548" t="s">
        <v>14981</v>
      </c>
      <c r="D19099" s="541" t="s">
        <v>15800</v>
      </c>
      <c r="E19099" s="549" t="s">
        <v>32767</v>
      </c>
      <c r="F19099" s="547">
        <v>134.72</v>
      </c>
    </row>
    <row r="19100" s="489" customFormat="1">
      <c r="B19100" s="546" t="s">
        <v>15801</v>
      </c>
      <c r="C19100" s="548" t="s">
        <v>14981</v>
      </c>
      <c r="D19100" s="541" t="s">
        <v>15802</v>
      </c>
      <c r="E19100" s="549" t="s">
        <v>32767</v>
      </c>
      <c r="F19100" s="547">
        <v>147.91</v>
      </c>
    </row>
    <row r="19101" s="489" customFormat="1">
      <c r="B19101" s="546" t="s">
        <v>15803</v>
      </c>
      <c r="C19101" s="548" t="s">
        <v>14981</v>
      </c>
      <c r="D19101" s="541" t="s">
        <v>15804</v>
      </c>
      <c r="E19101" s="549" t="s">
        <v>32767</v>
      </c>
      <c r="F19101" s="547">
        <v>165.75999999999999</v>
      </c>
    </row>
    <row r="19102" s="489" customFormat="1">
      <c r="B19102" s="546" t="s">
        <v>15805</v>
      </c>
      <c r="C19102" s="548" t="s">
        <v>14981</v>
      </c>
      <c r="D19102" s="541" t="s">
        <v>15806</v>
      </c>
      <c r="E19102" s="549" t="s">
        <v>32767</v>
      </c>
      <c r="F19102" s="547">
        <v>139.13</v>
      </c>
    </row>
    <row r="19103" s="489" customFormat="1">
      <c r="B19103" s="546" t="s">
        <v>15807</v>
      </c>
      <c r="C19103" s="548" t="s">
        <v>14981</v>
      </c>
      <c r="D19103" s="541" t="s">
        <v>15808</v>
      </c>
      <c r="E19103" s="549" t="s">
        <v>32767</v>
      </c>
      <c r="F19103" s="547">
        <v>155.30000000000001</v>
      </c>
    </row>
    <row r="19104" s="489" customFormat="1">
      <c r="B19104" s="546" t="s">
        <v>15809</v>
      </c>
      <c r="C19104" s="548" t="s">
        <v>14981</v>
      </c>
      <c r="D19104" s="541" t="s">
        <v>15810</v>
      </c>
      <c r="E19104" s="549" t="s">
        <v>32767</v>
      </c>
      <c r="F19104" s="547">
        <v>192.78999999999999</v>
      </c>
    </row>
    <row r="19105" s="489" customFormat="1">
      <c r="B19105" s="546">
        <v>8753</v>
      </c>
      <c r="C19105" s="548" t="s">
        <v>14981</v>
      </c>
      <c r="D19105" s="541" t="s">
        <v>15811</v>
      </c>
      <c r="E19105" s="549"/>
      <c r="F19105" s="547"/>
    </row>
    <row r="19106" s="489" customFormat="1">
      <c r="B19106" s="546" t="s">
        <v>15812</v>
      </c>
      <c r="C19106" s="548" t="s">
        <v>14981</v>
      </c>
      <c r="D19106" s="541" t="s">
        <v>15813</v>
      </c>
      <c r="E19106" s="549" t="s">
        <v>32774</v>
      </c>
      <c r="F19106" s="547">
        <v>23.32</v>
      </c>
    </row>
    <row r="19107" s="489" customFormat="1">
      <c r="B19107" s="546" t="s">
        <v>15814</v>
      </c>
      <c r="C19107" s="548" t="s">
        <v>14981</v>
      </c>
      <c r="D19107" s="541" t="s">
        <v>15815</v>
      </c>
      <c r="E19107" s="549" t="s">
        <v>32774</v>
      </c>
      <c r="F19107" s="547">
        <v>26.329999999999998</v>
      </c>
    </row>
    <row r="19108" s="489" customFormat="1">
      <c r="B19108" s="546" t="s">
        <v>15816</v>
      </c>
      <c r="C19108" s="548" t="s">
        <v>14981</v>
      </c>
      <c r="D19108" s="541" t="s">
        <v>15817</v>
      </c>
      <c r="E19108" s="549" t="s">
        <v>32774</v>
      </c>
      <c r="F19108" s="547">
        <v>19.989999999999998</v>
      </c>
    </row>
    <row r="19109" s="489" customFormat="1">
      <c r="B19109" s="546" t="s">
        <v>15818</v>
      </c>
      <c r="C19109" s="548" t="s">
        <v>14981</v>
      </c>
      <c r="D19109" s="541" t="s">
        <v>15819</v>
      </c>
      <c r="E19109" s="549" t="s">
        <v>32774</v>
      </c>
      <c r="F19109" s="547">
        <v>23.690000000000001</v>
      </c>
    </row>
    <row r="19110" s="489" customFormat="1">
      <c r="B19110" s="546" t="s">
        <v>15820</v>
      </c>
      <c r="C19110" s="548" t="s">
        <v>14981</v>
      </c>
      <c r="D19110" s="541" t="s">
        <v>15821</v>
      </c>
      <c r="E19110" s="549" t="s">
        <v>32774</v>
      </c>
      <c r="F19110" s="547">
        <v>19.059999999999999</v>
      </c>
    </row>
    <row r="19111" s="489" customFormat="1">
      <c r="B19111" s="546">
        <v>8754</v>
      </c>
      <c r="C19111" s="548" t="s">
        <v>14981</v>
      </c>
      <c r="D19111" s="541" t="s">
        <v>15822</v>
      </c>
      <c r="E19111" s="549"/>
      <c r="F19111" s="547"/>
    </row>
    <row r="19112" s="489" customFormat="1">
      <c r="B19112" s="546" t="s">
        <v>15823</v>
      </c>
      <c r="C19112" s="548" t="s">
        <v>14981</v>
      </c>
      <c r="D19112" s="541" t="s">
        <v>15824</v>
      </c>
      <c r="E19112" s="549" t="s">
        <v>32767</v>
      </c>
      <c r="F19112" s="547">
        <v>15.16</v>
      </c>
    </row>
    <row r="19113" s="489" customFormat="1">
      <c r="B19113" s="546">
        <v>8755</v>
      </c>
      <c r="C19113" s="548" t="s">
        <v>14981</v>
      </c>
      <c r="D19113" s="541" t="s">
        <v>15825</v>
      </c>
      <c r="E19113" s="549"/>
      <c r="F19113" s="547"/>
    </row>
    <row r="19114" s="489" customFormat="1">
      <c r="B19114" s="546" t="s">
        <v>15826</v>
      </c>
      <c r="C19114" s="548" t="s">
        <v>14981</v>
      </c>
      <c r="D19114" s="541" t="s">
        <v>15827</v>
      </c>
      <c r="E19114" s="549" t="s">
        <v>32771</v>
      </c>
      <c r="F19114" s="547">
        <v>735.36000000000001</v>
      </c>
    </row>
    <row r="19115" s="489" customFormat="1">
      <c r="B19115" s="546" t="s">
        <v>15828</v>
      </c>
      <c r="C19115" s="548" t="s">
        <v>14981</v>
      </c>
      <c r="D19115" s="541" t="s">
        <v>15829</v>
      </c>
      <c r="E19115" s="549" t="s">
        <v>32771</v>
      </c>
      <c r="F19115" s="547">
        <v>3385.9200000000001</v>
      </c>
    </row>
    <row r="19116" s="489" customFormat="1">
      <c r="B19116" s="546">
        <v>8756</v>
      </c>
      <c r="C19116" s="548" t="s">
        <v>14981</v>
      </c>
      <c r="D19116" s="541" t="s">
        <v>15830</v>
      </c>
      <c r="E19116" s="549"/>
      <c r="F19116" s="547"/>
    </row>
    <row r="19117" s="489" customFormat="1">
      <c r="B19117" s="546" t="s">
        <v>15831</v>
      </c>
      <c r="C19117" s="548" t="s">
        <v>14981</v>
      </c>
      <c r="D19117" s="541" t="s">
        <v>15832</v>
      </c>
      <c r="E19117" s="549" t="s">
        <v>32777</v>
      </c>
      <c r="F19117" s="547">
        <v>365.19</v>
      </c>
    </row>
    <row r="19118" s="489" customFormat="1">
      <c r="B19118" s="546" t="s">
        <v>15833</v>
      </c>
      <c r="C19118" s="548" t="s">
        <v>14981</v>
      </c>
      <c r="D19118" s="541" t="s">
        <v>15834</v>
      </c>
      <c r="E19118" s="549" t="s">
        <v>32767</v>
      </c>
      <c r="F19118" s="547">
        <v>192.15000000000001</v>
      </c>
    </row>
    <row r="19119" s="489" customFormat="1">
      <c r="B19119" s="546" t="s">
        <v>15835</v>
      </c>
      <c r="C19119" s="548" t="s">
        <v>14981</v>
      </c>
      <c r="D19119" s="541" t="s">
        <v>15836</v>
      </c>
      <c r="E19119" s="549" t="s">
        <v>32769</v>
      </c>
      <c r="F19119" s="547">
        <v>8.7200000000000006</v>
      </c>
    </row>
    <row r="19120" s="489" customFormat="1">
      <c r="B19120" s="546" t="s">
        <v>15837</v>
      </c>
      <c r="C19120" s="548" t="s">
        <v>14981</v>
      </c>
      <c r="D19120" s="541" t="s">
        <v>15838</v>
      </c>
      <c r="E19120" s="549" t="s">
        <v>32769</v>
      </c>
      <c r="F19120" s="547">
        <v>6.1799999999999997</v>
      </c>
    </row>
    <row r="19121" s="489" customFormat="1">
      <c r="B19121" s="546" t="s">
        <v>15839</v>
      </c>
      <c r="C19121" s="548" t="s">
        <v>14981</v>
      </c>
      <c r="D19121" s="541" t="s">
        <v>15840</v>
      </c>
      <c r="E19121" s="549" t="s">
        <v>32776</v>
      </c>
      <c r="F19121" s="547">
        <v>55.920000000000002</v>
      </c>
    </row>
    <row r="19122" s="489" customFormat="1">
      <c r="B19122" s="546" t="s">
        <v>15841</v>
      </c>
      <c r="C19122" s="548" t="s">
        <v>14981</v>
      </c>
      <c r="D19122" s="541" t="s">
        <v>15842</v>
      </c>
      <c r="E19122" s="549" t="s">
        <v>32776</v>
      </c>
      <c r="F19122" s="547">
        <v>18.399999999999999</v>
      </c>
    </row>
    <row r="19123" s="489" customFormat="1">
      <c r="B19123" s="546" t="s">
        <v>15843</v>
      </c>
      <c r="C19123" s="548" t="s">
        <v>14981</v>
      </c>
      <c r="D19123" s="541" t="s">
        <v>15844</v>
      </c>
      <c r="E19123" s="549" t="s">
        <v>32767</v>
      </c>
      <c r="F19123" s="547">
        <v>50.560000000000002</v>
      </c>
    </row>
    <row r="19124" s="489" customFormat="1">
      <c r="B19124" s="546" t="s">
        <v>15845</v>
      </c>
      <c r="C19124" s="548" t="s">
        <v>14981</v>
      </c>
      <c r="D19124" s="541" t="s">
        <v>15846</v>
      </c>
      <c r="E19124" s="549" t="s">
        <v>32767</v>
      </c>
      <c r="F19124" s="547">
        <v>54.270000000000003</v>
      </c>
    </row>
    <row r="19125" s="489" customFormat="1">
      <c r="B19125" s="546">
        <v>8669</v>
      </c>
      <c r="C19125" s="548" t="s">
        <v>14981</v>
      </c>
      <c r="D19125" s="541" t="s">
        <v>15847</v>
      </c>
      <c r="E19125" s="549"/>
      <c r="F19125" s="547"/>
    </row>
    <row r="19126" s="489" customFormat="1">
      <c r="B19126" s="546">
        <v>8757</v>
      </c>
      <c r="C19126" s="548" t="s">
        <v>14981</v>
      </c>
      <c r="D19126" s="541" t="s">
        <v>15848</v>
      </c>
      <c r="E19126" s="549"/>
      <c r="F19126" s="547"/>
    </row>
    <row r="19127" s="489" customFormat="1">
      <c r="B19127" s="546" t="s">
        <v>15849</v>
      </c>
      <c r="C19127" s="548" t="s">
        <v>14981</v>
      </c>
      <c r="D19127" s="541" t="s">
        <v>15850</v>
      </c>
      <c r="E19127" s="549" t="s">
        <v>32767</v>
      </c>
      <c r="F19127" s="547">
        <v>187.47</v>
      </c>
    </row>
    <row r="19128" s="489" customFormat="1">
      <c r="B19128" s="546" t="s">
        <v>15851</v>
      </c>
      <c r="C19128" s="548" t="s">
        <v>14981</v>
      </c>
      <c r="D19128" s="541" t="s">
        <v>15852</v>
      </c>
      <c r="E19128" s="549" t="s">
        <v>32767</v>
      </c>
      <c r="F19128" s="547">
        <v>356.14999999999998</v>
      </c>
    </row>
    <row r="19129" s="489" customFormat="1">
      <c r="B19129" s="546" t="s">
        <v>15853</v>
      </c>
      <c r="C19129" s="548" t="s">
        <v>14981</v>
      </c>
      <c r="D19129" s="541" t="s">
        <v>15854</v>
      </c>
      <c r="E19129" s="549" t="s">
        <v>32767</v>
      </c>
      <c r="F19129" s="547">
        <v>109.70999999999999</v>
      </c>
    </row>
    <row r="19130" s="489" customFormat="1">
      <c r="B19130" s="546">
        <v>8758</v>
      </c>
      <c r="C19130" s="548" t="s">
        <v>14981</v>
      </c>
      <c r="D19130" s="541" t="s">
        <v>15855</v>
      </c>
      <c r="E19130" s="549"/>
      <c r="F19130" s="547"/>
    </row>
    <row r="19131" s="489" customFormat="1">
      <c r="B19131" s="546" t="s">
        <v>15856</v>
      </c>
      <c r="C19131" s="548" t="s">
        <v>14981</v>
      </c>
      <c r="D19131" s="541" t="s">
        <v>15857</v>
      </c>
      <c r="E19131" s="549" t="s">
        <v>32767</v>
      </c>
      <c r="F19131" s="547">
        <v>150.33000000000001</v>
      </c>
    </row>
    <row r="19132" s="489" customFormat="1">
      <c r="B19132" s="546" t="s">
        <v>15858</v>
      </c>
      <c r="C19132" s="548" t="s">
        <v>14981</v>
      </c>
      <c r="D19132" s="541" t="s">
        <v>15859</v>
      </c>
      <c r="E19132" s="549" t="s">
        <v>32767</v>
      </c>
      <c r="F19132" s="547">
        <v>146.90000000000001</v>
      </c>
    </row>
    <row r="19133" s="489" customFormat="1">
      <c r="B19133" s="546" t="s">
        <v>15860</v>
      </c>
      <c r="C19133" s="548" t="s">
        <v>14981</v>
      </c>
      <c r="D19133" s="541" t="s">
        <v>15861</v>
      </c>
      <c r="E19133" s="549" t="s">
        <v>32767</v>
      </c>
      <c r="F19133" s="547">
        <v>266.88</v>
      </c>
    </row>
    <row r="19134" s="489" customFormat="1">
      <c r="B19134" s="546" t="s">
        <v>15862</v>
      </c>
      <c r="C19134" s="548" t="s">
        <v>14981</v>
      </c>
      <c r="D19134" s="541" t="s">
        <v>15863</v>
      </c>
      <c r="E19134" s="549" t="s">
        <v>32767</v>
      </c>
      <c r="F19134" s="547">
        <v>260.5</v>
      </c>
    </row>
    <row r="19135" s="489" customFormat="1">
      <c r="B19135" s="546" t="s">
        <v>15864</v>
      </c>
      <c r="C19135" s="548" t="s">
        <v>14981</v>
      </c>
      <c r="D19135" s="541" t="s">
        <v>15865</v>
      </c>
      <c r="E19135" s="549" t="s">
        <v>32767</v>
      </c>
      <c r="F19135" s="547">
        <v>92.659999999999997</v>
      </c>
    </row>
    <row r="19136" s="489" customFormat="1">
      <c r="B19136" s="546">
        <v>8759</v>
      </c>
      <c r="C19136" s="548" t="s">
        <v>14981</v>
      </c>
      <c r="D19136" s="541" t="s">
        <v>15866</v>
      </c>
      <c r="E19136" s="549"/>
      <c r="F19136" s="547"/>
    </row>
    <row r="19137" s="489" customFormat="1">
      <c r="B19137" s="546" t="s">
        <v>15867</v>
      </c>
      <c r="C19137" s="548" t="s">
        <v>14981</v>
      </c>
      <c r="D19137" s="541" t="s">
        <v>15868</v>
      </c>
      <c r="E19137" s="549" t="s">
        <v>32767</v>
      </c>
      <c r="F19137" s="547">
        <v>70.510000000000005</v>
      </c>
    </row>
    <row r="19138" s="489" customFormat="1">
      <c r="B19138" s="546" t="s">
        <v>15869</v>
      </c>
      <c r="C19138" s="548" t="s">
        <v>14981</v>
      </c>
      <c r="D19138" s="541" t="s">
        <v>15870</v>
      </c>
      <c r="E19138" s="549" t="s">
        <v>32767</v>
      </c>
      <c r="F19138" s="547">
        <v>92.299999999999997</v>
      </c>
    </row>
    <row r="19139" s="489" customFormat="1">
      <c r="B19139" s="546" t="s">
        <v>15871</v>
      </c>
      <c r="C19139" s="548" t="s">
        <v>14981</v>
      </c>
      <c r="D19139" s="541" t="s">
        <v>15872</v>
      </c>
      <c r="E19139" s="549" t="s">
        <v>32767</v>
      </c>
      <c r="F19139" s="547">
        <v>58.439999999999998</v>
      </c>
    </row>
    <row r="19140" s="489" customFormat="1">
      <c r="B19140" s="546">
        <v>8760</v>
      </c>
      <c r="C19140" s="548" t="s">
        <v>14981</v>
      </c>
      <c r="D19140" s="541" t="s">
        <v>15873</v>
      </c>
      <c r="E19140" s="549"/>
      <c r="F19140" s="547"/>
    </row>
    <row r="19141" s="489" customFormat="1">
      <c r="B19141" s="546" t="s">
        <v>15874</v>
      </c>
      <c r="C19141" s="548" t="s">
        <v>14981</v>
      </c>
      <c r="D19141" s="541" t="s">
        <v>15875</v>
      </c>
      <c r="E19141" s="549" t="s">
        <v>32767</v>
      </c>
      <c r="F19141" s="547">
        <v>77.459999999999994</v>
      </c>
    </row>
    <row r="19142" s="489" customFormat="1">
      <c r="B19142" s="546" t="s">
        <v>15876</v>
      </c>
      <c r="C19142" s="548" t="s">
        <v>14981</v>
      </c>
      <c r="D19142" s="541" t="s">
        <v>15877</v>
      </c>
      <c r="E19142" s="549" t="s">
        <v>32767</v>
      </c>
      <c r="F19142" s="547">
        <v>89.75</v>
      </c>
    </row>
    <row r="19143" s="489" customFormat="1">
      <c r="B19143" s="546" t="s">
        <v>15878</v>
      </c>
      <c r="C19143" s="548" t="s">
        <v>14981</v>
      </c>
      <c r="D19143" s="541" t="s">
        <v>15879</v>
      </c>
      <c r="E19143" s="549" t="s">
        <v>32767</v>
      </c>
      <c r="F19143" s="547">
        <v>71.700000000000003</v>
      </c>
    </row>
    <row r="19144" s="489" customFormat="1">
      <c r="B19144" s="546">
        <v>8761</v>
      </c>
      <c r="C19144" s="548" t="s">
        <v>14981</v>
      </c>
      <c r="D19144" s="541" t="s">
        <v>15880</v>
      </c>
      <c r="E19144" s="549"/>
      <c r="F19144" s="547"/>
    </row>
    <row r="19145" s="489" customFormat="1">
      <c r="B19145" s="546" t="s">
        <v>15881</v>
      </c>
      <c r="C19145" s="548" t="s">
        <v>14981</v>
      </c>
      <c r="D19145" s="541" t="s">
        <v>15882</v>
      </c>
      <c r="E19145" s="549" t="s">
        <v>32767</v>
      </c>
      <c r="F19145" s="547">
        <v>81.560000000000002</v>
      </c>
    </row>
    <row r="19146" s="489" customFormat="1">
      <c r="B19146" s="546" t="s">
        <v>15883</v>
      </c>
      <c r="C19146" s="548" t="s">
        <v>14981</v>
      </c>
      <c r="D19146" s="541" t="s">
        <v>15884</v>
      </c>
      <c r="E19146" s="549" t="s">
        <v>32767</v>
      </c>
      <c r="F19146" s="547">
        <v>99.349999999999994</v>
      </c>
    </row>
    <row r="19147" s="489" customFormat="1">
      <c r="B19147" s="546" t="s">
        <v>15885</v>
      </c>
      <c r="C19147" s="548" t="s">
        <v>14981</v>
      </c>
      <c r="D19147" s="541" t="s">
        <v>15886</v>
      </c>
      <c r="E19147" s="549" t="s">
        <v>32767</v>
      </c>
      <c r="F19147" s="547">
        <v>67.069999999999993</v>
      </c>
    </row>
    <row r="19148" s="489" customFormat="1">
      <c r="B19148" s="546" t="s">
        <v>15887</v>
      </c>
      <c r="C19148" s="548" t="s">
        <v>14981</v>
      </c>
      <c r="D19148" s="541" t="s">
        <v>15888</v>
      </c>
      <c r="E19148" s="549" t="s">
        <v>32769</v>
      </c>
      <c r="F19148" s="547">
        <v>28.780000000000001</v>
      </c>
    </row>
    <row r="19149" s="489" customFormat="1">
      <c r="B19149" s="546" t="s">
        <v>15889</v>
      </c>
      <c r="C19149" s="548" t="s">
        <v>14981</v>
      </c>
      <c r="D19149" s="541" t="s">
        <v>15890</v>
      </c>
      <c r="E19149" s="549" t="s">
        <v>32769</v>
      </c>
      <c r="F19149" s="547">
        <v>21.82</v>
      </c>
    </row>
    <row r="19150" s="489" customFormat="1">
      <c r="B19150" s="546" t="s">
        <v>15891</v>
      </c>
      <c r="C19150" s="548" t="s">
        <v>14981</v>
      </c>
      <c r="D19150" s="541" t="s">
        <v>15892</v>
      </c>
      <c r="E19150" s="549" t="s">
        <v>32769</v>
      </c>
      <c r="F19150" s="547">
        <v>27.719999999999999</v>
      </c>
    </row>
    <row r="19151" s="489" customFormat="1">
      <c r="B19151" s="546" t="s">
        <v>15893</v>
      </c>
      <c r="C19151" s="548" t="s">
        <v>14981</v>
      </c>
      <c r="D19151" s="541" t="s">
        <v>15894</v>
      </c>
      <c r="E19151" s="549" t="s">
        <v>32769</v>
      </c>
      <c r="F19151" s="547">
        <v>19.149999999999999</v>
      </c>
    </row>
    <row r="19152" s="489" customFormat="1">
      <c r="B19152" s="546">
        <v>8762</v>
      </c>
      <c r="C19152" s="548" t="s">
        <v>14981</v>
      </c>
      <c r="D19152" s="541" t="s">
        <v>15895</v>
      </c>
      <c r="E19152" s="549"/>
      <c r="F19152" s="547"/>
    </row>
    <row r="19153" s="489" customFormat="1">
      <c r="B19153" s="546" t="s">
        <v>15896</v>
      </c>
      <c r="C19153" s="548" t="s">
        <v>14981</v>
      </c>
      <c r="D19153" s="541" t="s">
        <v>15897</v>
      </c>
      <c r="E19153" s="549" t="s">
        <v>32767</v>
      </c>
      <c r="F19153" s="547">
        <v>100.67</v>
      </c>
    </row>
    <row r="19154" s="489" customFormat="1">
      <c r="B19154" s="546" t="s">
        <v>15898</v>
      </c>
      <c r="C19154" s="548" t="s">
        <v>14981</v>
      </c>
      <c r="D19154" s="541" t="s">
        <v>15899</v>
      </c>
      <c r="E19154" s="549" t="s">
        <v>32767</v>
      </c>
      <c r="F19154" s="547">
        <v>144.00999999999999</v>
      </c>
    </row>
    <row r="19155" s="489" customFormat="1">
      <c r="B19155" s="546" t="s">
        <v>15900</v>
      </c>
      <c r="C19155" s="548" t="s">
        <v>14981</v>
      </c>
      <c r="D19155" s="541" t="s">
        <v>15901</v>
      </c>
      <c r="E19155" s="549" t="s">
        <v>32767</v>
      </c>
      <c r="F19155" s="547">
        <v>211.68000000000001</v>
      </c>
    </row>
    <row r="19156" s="489" customFormat="1">
      <c r="B19156" s="546">
        <v>8764</v>
      </c>
      <c r="C19156" s="548" t="s">
        <v>14981</v>
      </c>
      <c r="D19156" s="541" t="s">
        <v>15902</v>
      </c>
      <c r="E19156" s="549"/>
      <c r="F19156" s="547"/>
    </row>
    <row r="19157" s="489" customFormat="1">
      <c r="B19157" s="546" t="s">
        <v>15903</v>
      </c>
      <c r="C19157" s="548" t="s">
        <v>14981</v>
      </c>
      <c r="D19157" s="541" t="s">
        <v>15904</v>
      </c>
      <c r="E19157" s="549" t="s">
        <v>32767</v>
      </c>
      <c r="F19157" s="547">
        <v>216.37</v>
      </c>
    </row>
    <row r="19158" s="489" customFormat="1">
      <c r="B19158" s="546" t="s">
        <v>15905</v>
      </c>
      <c r="C19158" s="548" t="s">
        <v>14981</v>
      </c>
      <c r="D19158" s="541" t="s">
        <v>15906</v>
      </c>
      <c r="E19158" s="549" t="s">
        <v>32767</v>
      </c>
      <c r="F19158" s="547">
        <v>148</v>
      </c>
    </row>
    <row r="19159" s="489" customFormat="1">
      <c r="B19159" s="546">
        <v>8765</v>
      </c>
      <c r="C19159" s="548" t="s">
        <v>14981</v>
      </c>
      <c r="D19159" s="541" t="s">
        <v>15907</v>
      </c>
      <c r="E19159" s="549"/>
      <c r="F19159" s="547"/>
    </row>
    <row r="19160" s="489" customFormat="1">
      <c r="B19160" s="546" t="s">
        <v>15908</v>
      </c>
      <c r="C19160" s="548" t="s">
        <v>14981</v>
      </c>
      <c r="D19160" s="541" t="s">
        <v>15909</v>
      </c>
      <c r="E19160" s="549" t="s">
        <v>32767</v>
      </c>
      <c r="F19160" s="547">
        <v>1752.4000000000001</v>
      </c>
    </row>
    <row r="19161" s="489" customFormat="1">
      <c r="B19161" s="546" t="s">
        <v>15910</v>
      </c>
      <c r="C19161" s="548" t="s">
        <v>14981</v>
      </c>
      <c r="D19161" s="541" t="s">
        <v>15911</v>
      </c>
      <c r="E19161" s="549" t="s">
        <v>32767</v>
      </c>
      <c r="F19161" s="547">
        <v>2043.5599999999999</v>
      </c>
    </row>
    <row r="19162" s="489" customFormat="1">
      <c r="B19162" s="546" t="s">
        <v>15912</v>
      </c>
      <c r="C19162" s="548" t="s">
        <v>14981</v>
      </c>
      <c r="D19162" s="541" t="s">
        <v>15913</v>
      </c>
      <c r="E19162" s="549" t="s">
        <v>32767</v>
      </c>
      <c r="F19162" s="547">
        <v>598.54999999999995</v>
      </c>
    </row>
    <row r="19163" s="489" customFormat="1">
      <c r="B19163" s="546">
        <v>8767</v>
      </c>
      <c r="C19163" s="548" t="s">
        <v>14981</v>
      </c>
      <c r="D19163" s="541" t="s">
        <v>15914</v>
      </c>
      <c r="E19163" s="549"/>
      <c r="F19163" s="547"/>
    </row>
    <row r="19164" s="489" customFormat="1">
      <c r="B19164" s="546" t="s">
        <v>15915</v>
      </c>
      <c r="C19164" s="548" t="s">
        <v>14981</v>
      </c>
      <c r="D19164" s="541" t="s">
        <v>15916</v>
      </c>
      <c r="E19164" s="549" t="s">
        <v>32769</v>
      </c>
      <c r="F19164" s="547">
        <v>7.4199999999999999</v>
      </c>
    </row>
    <row r="19165" s="489" customFormat="1">
      <c r="B19165" s="546" t="s">
        <v>15917</v>
      </c>
      <c r="C19165" s="548" t="s">
        <v>14981</v>
      </c>
      <c r="D19165" s="541" t="s">
        <v>15918</v>
      </c>
      <c r="E19165" s="549" t="s">
        <v>32769</v>
      </c>
      <c r="F19165" s="547">
        <v>7.4199999999999999</v>
      </c>
    </row>
    <row r="19166" s="489" customFormat="1">
      <c r="B19166" s="546">
        <v>8768</v>
      </c>
      <c r="C19166" s="548" t="s">
        <v>14981</v>
      </c>
      <c r="D19166" s="541" t="s">
        <v>15919</v>
      </c>
      <c r="E19166" s="549"/>
      <c r="F19166" s="547"/>
    </row>
    <row r="19167" s="489" customFormat="1">
      <c r="B19167" s="546" t="s">
        <v>15920</v>
      </c>
      <c r="C19167" s="548" t="s">
        <v>14981</v>
      </c>
      <c r="D19167" s="541" t="s">
        <v>15921</v>
      </c>
      <c r="E19167" s="549" t="s">
        <v>32771</v>
      </c>
      <c r="F19167" s="547">
        <v>3689.75</v>
      </c>
    </row>
    <row r="19168" s="489" customFormat="1">
      <c r="B19168" s="546" t="s">
        <v>15922</v>
      </c>
      <c r="C19168" s="548" t="s">
        <v>14981</v>
      </c>
      <c r="D19168" s="541" t="s">
        <v>15923</v>
      </c>
      <c r="E19168" s="549" t="s">
        <v>32771</v>
      </c>
      <c r="F19168" s="547">
        <v>3440.4200000000001</v>
      </c>
    </row>
    <row r="19169" s="489" customFormat="1">
      <c r="B19169" s="546">
        <v>8769</v>
      </c>
      <c r="C19169" s="548" t="s">
        <v>14981</v>
      </c>
      <c r="D19169" s="541" t="s">
        <v>15924</v>
      </c>
      <c r="E19169" s="549"/>
      <c r="F19169" s="547"/>
    </row>
    <row r="19170" s="489" customFormat="1">
      <c r="B19170" s="546" t="s">
        <v>15925</v>
      </c>
      <c r="C19170" s="548" t="s">
        <v>14981</v>
      </c>
      <c r="D19170" s="541" t="s">
        <v>15926</v>
      </c>
      <c r="E19170" s="549" t="s">
        <v>32767</v>
      </c>
      <c r="F19170" s="547">
        <v>107.48</v>
      </c>
    </row>
    <row r="19171" s="489" customFormat="1">
      <c r="B19171" s="546" t="s">
        <v>15927</v>
      </c>
      <c r="C19171" s="548" t="s">
        <v>14981</v>
      </c>
      <c r="D19171" s="541" t="s">
        <v>15928</v>
      </c>
      <c r="E19171" s="549" t="s">
        <v>32767</v>
      </c>
      <c r="F19171" s="547">
        <v>97.200000000000003</v>
      </c>
    </row>
    <row r="19172" s="489" customFormat="1">
      <c r="B19172" s="546" t="s">
        <v>15929</v>
      </c>
      <c r="C19172" s="548" t="s">
        <v>14981</v>
      </c>
      <c r="D19172" s="541" t="s">
        <v>15930</v>
      </c>
      <c r="E19172" s="549" t="s">
        <v>32767</v>
      </c>
      <c r="F19172" s="547">
        <v>117.76000000000001</v>
      </c>
    </row>
    <row r="19173" s="489" customFormat="1">
      <c r="B19173" s="546">
        <v>8770</v>
      </c>
      <c r="C19173" s="548" t="s">
        <v>14981</v>
      </c>
      <c r="D19173" s="541" t="s">
        <v>15931</v>
      </c>
      <c r="E19173" s="549"/>
      <c r="F19173" s="547"/>
    </row>
    <row r="19174" s="489" customFormat="1">
      <c r="B19174" s="546" t="s">
        <v>15932</v>
      </c>
      <c r="C19174" s="548" t="s">
        <v>14981</v>
      </c>
      <c r="D19174" s="541" t="s">
        <v>15933</v>
      </c>
      <c r="E19174" s="549" t="s">
        <v>32767</v>
      </c>
      <c r="F19174" s="547">
        <v>101.73</v>
      </c>
    </row>
    <row r="19175" s="489" customFormat="1">
      <c r="B19175" s="546" t="s">
        <v>15934</v>
      </c>
      <c r="C19175" s="548" t="s">
        <v>14981</v>
      </c>
      <c r="D19175" s="541" t="s">
        <v>15935</v>
      </c>
      <c r="E19175" s="549" t="s">
        <v>32767</v>
      </c>
      <c r="F19175" s="547">
        <v>101.23</v>
      </c>
    </row>
    <row r="19176" s="489" customFormat="1">
      <c r="B19176" s="546">
        <v>8771</v>
      </c>
      <c r="C19176" s="548" t="s">
        <v>14981</v>
      </c>
      <c r="D19176" s="541" t="s">
        <v>15936</v>
      </c>
      <c r="E19176" s="549"/>
      <c r="F19176" s="547"/>
    </row>
    <row r="19177" s="489" customFormat="1">
      <c r="B19177" s="546" t="s">
        <v>15937</v>
      </c>
      <c r="C19177" s="548" t="s">
        <v>14981</v>
      </c>
      <c r="D19177" s="541" t="s">
        <v>15938</v>
      </c>
      <c r="E19177" s="549" t="s">
        <v>32767</v>
      </c>
      <c r="F19177" s="547">
        <v>464.22000000000003</v>
      </c>
    </row>
    <row r="19178" s="489" customFormat="1">
      <c r="B19178" s="546" t="s">
        <v>15939</v>
      </c>
      <c r="C19178" s="548" t="s">
        <v>14981</v>
      </c>
      <c r="D19178" s="541" t="s">
        <v>15940</v>
      </c>
      <c r="E19178" s="549" t="s">
        <v>32767</v>
      </c>
      <c r="F19178" s="547">
        <v>359.00999999999999</v>
      </c>
    </row>
    <row r="19179" s="489" customFormat="1">
      <c r="B19179" s="546" t="s">
        <v>15941</v>
      </c>
      <c r="C19179" s="548" t="s">
        <v>14981</v>
      </c>
      <c r="D19179" s="541" t="s">
        <v>15942</v>
      </c>
      <c r="E19179" s="549" t="s">
        <v>32767</v>
      </c>
      <c r="F19179" s="547">
        <v>692.10000000000002</v>
      </c>
    </row>
    <row r="19180" s="489" customFormat="1">
      <c r="B19180" s="546" t="s">
        <v>15943</v>
      </c>
      <c r="C19180" s="548" t="s">
        <v>14981</v>
      </c>
      <c r="D19180" s="541" t="s">
        <v>15944</v>
      </c>
      <c r="E19180" s="549" t="s">
        <v>32767</v>
      </c>
      <c r="F19180" s="547">
        <v>716.00999999999999</v>
      </c>
    </row>
    <row r="19181" s="489" customFormat="1">
      <c r="B19181" s="546" t="s">
        <v>15945</v>
      </c>
      <c r="C19181" s="548" t="s">
        <v>14981</v>
      </c>
      <c r="D19181" s="541" t="s">
        <v>15946</v>
      </c>
      <c r="E19181" s="549" t="s">
        <v>32767</v>
      </c>
      <c r="F19181" s="547">
        <v>937.12</v>
      </c>
    </row>
    <row r="19182" s="489" customFormat="1">
      <c r="B19182" s="546">
        <v>8670</v>
      </c>
      <c r="C19182" s="548" t="s">
        <v>14981</v>
      </c>
      <c r="D19182" s="541" t="s">
        <v>15947</v>
      </c>
      <c r="E19182" s="549"/>
      <c r="F19182" s="547"/>
    </row>
    <row r="19183" s="489" customFormat="1">
      <c r="B19183" s="546">
        <v>8775</v>
      </c>
      <c r="C19183" s="548" t="s">
        <v>14981</v>
      </c>
      <c r="D19183" s="541" t="s">
        <v>15948</v>
      </c>
      <c r="E19183" s="549"/>
      <c r="F19183" s="547"/>
    </row>
    <row r="19184" s="489" customFormat="1">
      <c r="B19184" s="546" t="s">
        <v>15949</v>
      </c>
      <c r="C19184" s="548" t="s">
        <v>14981</v>
      </c>
      <c r="D19184" s="541" t="s">
        <v>15950</v>
      </c>
      <c r="E19184" s="549" t="s">
        <v>32767</v>
      </c>
      <c r="F19184" s="547">
        <v>93.989999999999995</v>
      </c>
    </row>
    <row r="19185" s="489" customFormat="1">
      <c r="B19185" s="546" t="s">
        <v>15951</v>
      </c>
      <c r="C19185" s="548" t="s">
        <v>14981</v>
      </c>
      <c r="D19185" s="541" t="s">
        <v>15952</v>
      </c>
      <c r="E19185" s="549" t="s">
        <v>32767</v>
      </c>
      <c r="F19185" s="547">
        <v>137.88999999999999</v>
      </c>
    </row>
    <row r="19186" s="489" customFormat="1">
      <c r="B19186" s="546" t="s">
        <v>15953</v>
      </c>
      <c r="C19186" s="548" t="s">
        <v>14981</v>
      </c>
      <c r="D19186" s="541" t="s">
        <v>15954</v>
      </c>
      <c r="E19186" s="549" t="s">
        <v>32767</v>
      </c>
      <c r="F19186" s="547">
        <v>86.219999999999999</v>
      </c>
    </row>
    <row r="19187" s="489" customFormat="1">
      <c r="B19187" s="546" t="s">
        <v>15955</v>
      </c>
      <c r="C19187" s="548" t="s">
        <v>14981</v>
      </c>
      <c r="D19187" s="541" t="s">
        <v>15956</v>
      </c>
      <c r="E19187" s="549" t="s">
        <v>32767</v>
      </c>
      <c r="F19187" s="547">
        <v>407.69999999999999</v>
      </c>
    </row>
    <row r="19188" s="489" customFormat="1">
      <c r="B19188" s="546">
        <v>8774</v>
      </c>
      <c r="C19188" s="548" t="s">
        <v>14981</v>
      </c>
      <c r="D19188" s="541" t="s">
        <v>15957</v>
      </c>
      <c r="E19188" s="549"/>
      <c r="F19188" s="547"/>
    </row>
    <row r="19189" s="489" customFormat="1">
      <c r="B19189" s="546" t="s">
        <v>15958</v>
      </c>
      <c r="C19189" s="548" t="s">
        <v>14981</v>
      </c>
      <c r="D19189" s="541" t="s">
        <v>15959</v>
      </c>
      <c r="E19189" s="549" t="s">
        <v>32768</v>
      </c>
      <c r="F19189" s="547">
        <v>96.099999999999994</v>
      </c>
    </row>
    <row r="19190" s="489" customFormat="1">
      <c r="B19190" s="546" t="s">
        <v>15960</v>
      </c>
      <c r="C19190" s="548" t="s">
        <v>14981</v>
      </c>
      <c r="D19190" s="541" t="s">
        <v>15961</v>
      </c>
      <c r="E19190" s="549" t="s">
        <v>32768</v>
      </c>
      <c r="F19190" s="547">
        <v>112.39</v>
      </c>
    </row>
    <row r="19191" s="489" customFormat="1">
      <c r="B19191" s="546" t="s">
        <v>15962</v>
      </c>
      <c r="C19191" s="548" t="s">
        <v>14981</v>
      </c>
      <c r="D19191" s="541" t="s">
        <v>15963</v>
      </c>
      <c r="E19191" s="549" t="s">
        <v>32767</v>
      </c>
      <c r="F19191" s="547">
        <v>887.50999999999999</v>
      </c>
    </row>
    <row r="19192" s="489" customFormat="1">
      <c r="B19192" s="546" t="s">
        <v>15964</v>
      </c>
      <c r="C19192" s="548" t="s">
        <v>14981</v>
      </c>
      <c r="D19192" s="541" t="s">
        <v>15965</v>
      </c>
      <c r="E19192" s="549" t="s">
        <v>32767</v>
      </c>
      <c r="F19192" s="547">
        <v>608.88999999999999</v>
      </c>
    </row>
    <row r="19193" s="489" customFormat="1">
      <c r="B19193" s="546" t="s">
        <v>15966</v>
      </c>
      <c r="C19193" s="548" t="s">
        <v>14981</v>
      </c>
      <c r="D19193" s="541" t="s">
        <v>15967</v>
      </c>
      <c r="E19193" s="549" t="s">
        <v>32767</v>
      </c>
      <c r="F19193" s="547">
        <v>1038.24</v>
      </c>
    </row>
    <row r="19194" s="489" customFormat="1">
      <c r="B19194" s="546" t="s">
        <v>15968</v>
      </c>
      <c r="C19194" s="548" t="s">
        <v>14981</v>
      </c>
      <c r="D19194" s="541" t="s">
        <v>15969</v>
      </c>
      <c r="E19194" s="549" t="s">
        <v>32767</v>
      </c>
      <c r="F19194" s="547">
        <v>936.25</v>
      </c>
    </row>
    <row r="19195" s="489" customFormat="1">
      <c r="B19195" s="546">
        <v>8777</v>
      </c>
      <c r="C19195" s="548" t="s">
        <v>14981</v>
      </c>
      <c r="D19195" s="541" t="s">
        <v>15970</v>
      </c>
      <c r="E19195" s="549"/>
      <c r="F19195" s="547"/>
    </row>
    <row r="19196" s="489" customFormat="1">
      <c r="B19196" s="546" t="s">
        <v>15971</v>
      </c>
      <c r="C19196" s="548" t="s">
        <v>14981</v>
      </c>
      <c r="D19196" s="541" t="s">
        <v>15972</v>
      </c>
      <c r="E19196" s="549" t="s">
        <v>32767</v>
      </c>
      <c r="F19196" s="547">
        <v>425.30000000000001</v>
      </c>
    </row>
    <row r="19197" s="489" customFormat="1">
      <c r="B19197" s="546" t="s">
        <v>15973</v>
      </c>
      <c r="C19197" s="548" t="s">
        <v>14981</v>
      </c>
      <c r="D19197" s="541" t="s">
        <v>15974</v>
      </c>
      <c r="E19197" s="549" t="s">
        <v>32767</v>
      </c>
      <c r="F19197" s="547">
        <v>576.16999999999996</v>
      </c>
    </row>
    <row r="19198" s="489" customFormat="1">
      <c r="B19198" s="546" t="s">
        <v>15975</v>
      </c>
      <c r="C19198" s="548" t="s">
        <v>14981</v>
      </c>
      <c r="D19198" s="541" t="s">
        <v>15976</v>
      </c>
      <c r="E19198" s="549" t="s">
        <v>32767</v>
      </c>
      <c r="F19198" s="547">
        <v>577.14999999999998</v>
      </c>
    </row>
    <row r="19199" s="489" customFormat="1">
      <c r="B19199" s="546" t="s">
        <v>15977</v>
      </c>
      <c r="C19199" s="548" t="s">
        <v>14981</v>
      </c>
      <c r="D19199" s="541" t="s">
        <v>15978</v>
      </c>
      <c r="E19199" s="549" t="s">
        <v>32767</v>
      </c>
      <c r="F19199" s="547">
        <v>431.20999999999998</v>
      </c>
    </row>
    <row r="19200" s="489" customFormat="1">
      <c r="B19200" s="546">
        <v>8776</v>
      </c>
      <c r="C19200" s="548" t="s">
        <v>14981</v>
      </c>
      <c r="D19200" s="541" t="s">
        <v>15979</v>
      </c>
      <c r="E19200" s="549"/>
      <c r="F19200" s="547"/>
    </row>
    <row r="19201" s="489" customFormat="1">
      <c r="B19201" s="546" t="s">
        <v>15980</v>
      </c>
      <c r="C19201" s="548" t="s">
        <v>14981</v>
      </c>
      <c r="D19201" s="541" t="s">
        <v>15981</v>
      </c>
      <c r="E19201" s="549" t="s">
        <v>32768</v>
      </c>
      <c r="F19201" s="547">
        <v>142.03999999999999</v>
      </c>
    </row>
    <row r="19202" s="489" customFormat="1">
      <c r="B19202" s="546" t="s">
        <v>15982</v>
      </c>
      <c r="C19202" s="548" t="s">
        <v>14981</v>
      </c>
      <c r="D19202" s="541" t="s">
        <v>15983</v>
      </c>
      <c r="E19202" s="549" t="s">
        <v>32768</v>
      </c>
      <c r="F19202" s="547">
        <v>166.77000000000001</v>
      </c>
    </row>
    <row r="19203" s="489" customFormat="1">
      <c r="B19203" s="546" t="s">
        <v>15984</v>
      </c>
      <c r="C19203" s="548" t="s">
        <v>14981</v>
      </c>
      <c r="D19203" s="541" t="s">
        <v>15985</v>
      </c>
      <c r="E19203" s="549" t="s">
        <v>32768</v>
      </c>
      <c r="F19203" s="547">
        <v>1958.8399999999999</v>
      </c>
    </row>
    <row r="19204" s="489" customFormat="1">
      <c r="B19204" s="546" t="s">
        <v>15986</v>
      </c>
      <c r="C19204" s="548" t="s">
        <v>14981</v>
      </c>
      <c r="D19204" s="541" t="s">
        <v>15987</v>
      </c>
      <c r="E19204" s="549" t="s">
        <v>32768</v>
      </c>
      <c r="F19204" s="547">
        <v>2129.0700000000002</v>
      </c>
    </row>
    <row r="19205" s="489" customFormat="1">
      <c r="B19205" s="546" t="s">
        <v>15988</v>
      </c>
      <c r="C19205" s="548" t="s">
        <v>14981</v>
      </c>
      <c r="D19205" s="541" t="s">
        <v>15989</v>
      </c>
      <c r="E19205" s="549" t="s">
        <v>32768</v>
      </c>
      <c r="F19205" s="547">
        <v>2299.3000000000002</v>
      </c>
    </row>
    <row r="19206" s="489" customFormat="1">
      <c r="B19206" s="546" t="s">
        <v>15990</v>
      </c>
      <c r="C19206" s="548" t="s">
        <v>14981</v>
      </c>
      <c r="D19206" s="541" t="s">
        <v>15991</v>
      </c>
      <c r="E19206" s="549" t="s">
        <v>32768</v>
      </c>
      <c r="F19206" s="547">
        <v>1586.0799999999999</v>
      </c>
    </row>
    <row r="19207" s="489" customFormat="1">
      <c r="B19207" s="546" t="s">
        <v>15992</v>
      </c>
      <c r="C19207" s="548" t="s">
        <v>14981</v>
      </c>
      <c r="D19207" s="541" t="s">
        <v>15993</v>
      </c>
      <c r="E19207" s="549" t="s">
        <v>32768</v>
      </c>
      <c r="F19207" s="547">
        <v>1733.9400000000001</v>
      </c>
    </row>
    <row r="19208" s="489" customFormat="1">
      <c r="B19208" s="546" t="s">
        <v>15994</v>
      </c>
      <c r="C19208" s="548" t="s">
        <v>14981</v>
      </c>
      <c r="D19208" s="541" t="s">
        <v>15995</v>
      </c>
      <c r="E19208" s="549" t="s">
        <v>32768</v>
      </c>
      <c r="F19208" s="547">
        <v>1881.78</v>
      </c>
    </row>
    <row r="19209" s="489" customFormat="1">
      <c r="B19209" s="546" t="s">
        <v>15996</v>
      </c>
      <c r="C19209" s="548" t="s">
        <v>14981</v>
      </c>
      <c r="D19209" s="541" t="s">
        <v>15997</v>
      </c>
      <c r="E19209" s="549" t="s">
        <v>32768</v>
      </c>
      <c r="F19209" s="547">
        <v>2029.71</v>
      </c>
    </row>
    <row r="19210" s="489" customFormat="1">
      <c r="B19210" s="546">
        <v>8778</v>
      </c>
      <c r="C19210" s="548" t="s">
        <v>14981</v>
      </c>
      <c r="D19210" s="541" t="s">
        <v>15998</v>
      </c>
      <c r="E19210" s="549"/>
      <c r="F19210" s="547"/>
    </row>
    <row r="19211" s="489" customFormat="1">
      <c r="B19211" s="546" t="s">
        <v>15999</v>
      </c>
      <c r="C19211" s="548" t="s">
        <v>14981</v>
      </c>
      <c r="D19211" s="541" t="s">
        <v>16000</v>
      </c>
      <c r="E19211" s="549" t="s">
        <v>32768</v>
      </c>
      <c r="F19211" s="547">
        <v>262.24000000000001</v>
      </c>
    </row>
    <row r="19212" s="489" customFormat="1">
      <c r="B19212" s="546" t="s">
        <v>16001</v>
      </c>
      <c r="C19212" s="548" t="s">
        <v>14981</v>
      </c>
      <c r="D19212" s="541" t="s">
        <v>16002</v>
      </c>
      <c r="E19212" s="549" t="s">
        <v>32768</v>
      </c>
      <c r="F19212" s="547">
        <v>274.52999999999997</v>
      </c>
    </row>
    <row r="19213" s="489" customFormat="1">
      <c r="B19213" s="546" t="s">
        <v>16003</v>
      </c>
      <c r="C19213" s="548" t="s">
        <v>14981</v>
      </c>
      <c r="D19213" s="541" t="s">
        <v>16004</v>
      </c>
      <c r="E19213" s="549" t="s">
        <v>32768</v>
      </c>
      <c r="F19213" s="547">
        <v>312.08999999999997</v>
      </c>
    </row>
    <row r="19214" s="489" customFormat="1">
      <c r="B19214" s="546" t="s">
        <v>16005</v>
      </c>
      <c r="C19214" s="548" t="s">
        <v>14981</v>
      </c>
      <c r="D19214" s="541" t="s">
        <v>16006</v>
      </c>
      <c r="E19214" s="549" t="s">
        <v>32768</v>
      </c>
      <c r="F19214" s="547">
        <v>349.91000000000003</v>
      </c>
    </row>
    <row r="19215" s="489" customFormat="1">
      <c r="B19215" s="546" t="s">
        <v>16007</v>
      </c>
      <c r="C19215" s="548" t="s">
        <v>14981</v>
      </c>
      <c r="D19215" s="541" t="s">
        <v>16008</v>
      </c>
      <c r="E19215" s="549" t="s">
        <v>32768</v>
      </c>
      <c r="F19215" s="547">
        <v>213.28999999999999</v>
      </c>
    </row>
    <row r="19216" s="489" customFormat="1">
      <c r="B19216" s="546" t="s">
        <v>16009</v>
      </c>
      <c r="C19216" s="548" t="s">
        <v>14981</v>
      </c>
      <c r="D19216" s="541" t="s">
        <v>16010</v>
      </c>
      <c r="E19216" s="549" t="s">
        <v>32768</v>
      </c>
      <c r="F19216" s="547">
        <v>354.74000000000001</v>
      </c>
    </row>
    <row r="19217" s="489" customFormat="1">
      <c r="B19217" s="546" t="s">
        <v>16011</v>
      </c>
      <c r="C19217" s="548" t="s">
        <v>14981</v>
      </c>
      <c r="D19217" s="541" t="s">
        <v>16012</v>
      </c>
      <c r="E19217" s="549" t="s">
        <v>32768</v>
      </c>
      <c r="F19217" s="547">
        <v>355.31999999999999</v>
      </c>
    </row>
    <row r="19218" s="489" customFormat="1">
      <c r="B19218" s="546" t="s">
        <v>16013</v>
      </c>
      <c r="C19218" s="548" t="s">
        <v>14981</v>
      </c>
      <c r="D19218" s="541" t="s">
        <v>16014</v>
      </c>
      <c r="E19218" s="549" t="s">
        <v>32768</v>
      </c>
      <c r="F19218" s="547">
        <v>355.88999999999999</v>
      </c>
    </row>
    <row r="19219" s="489" customFormat="1">
      <c r="B19219" s="546" t="s">
        <v>16015</v>
      </c>
      <c r="C19219" s="548" t="s">
        <v>14981</v>
      </c>
      <c r="D19219" s="541" t="s">
        <v>16016</v>
      </c>
      <c r="E19219" s="549" t="s">
        <v>32768</v>
      </c>
      <c r="F19219" s="547">
        <v>356.45999999999998</v>
      </c>
    </row>
    <row r="19220" s="489" customFormat="1">
      <c r="B19220" s="546" t="s">
        <v>16017</v>
      </c>
      <c r="C19220" s="548" t="s">
        <v>14981</v>
      </c>
      <c r="D19220" s="541" t="s">
        <v>16018</v>
      </c>
      <c r="E19220" s="549" t="s">
        <v>32768</v>
      </c>
      <c r="F19220" s="547">
        <v>1032.5599999999999</v>
      </c>
    </row>
    <row r="19221" s="489" customFormat="1">
      <c r="B19221" s="546" t="s">
        <v>16019</v>
      </c>
      <c r="C19221" s="548" t="s">
        <v>14981</v>
      </c>
      <c r="D19221" s="541" t="s">
        <v>16020</v>
      </c>
      <c r="E19221" s="549" t="s">
        <v>32768</v>
      </c>
      <c r="F19221" s="547">
        <v>1045.4300000000001</v>
      </c>
    </row>
    <row r="19222" s="489" customFormat="1">
      <c r="B19222" s="546" t="s">
        <v>16021</v>
      </c>
      <c r="C19222" s="548" t="s">
        <v>14981</v>
      </c>
      <c r="D19222" s="541" t="s">
        <v>16022</v>
      </c>
      <c r="E19222" s="549" t="s">
        <v>32768</v>
      </c>
      <c r="F19222" s="547">
        <v>1083.5599999999999</v>
      </c>
    </row>
    <row r="19223" s="489" customFormat="1">
      <c r="B19223" s="546" t="s">
        <v>16023</v>
      </c>
      <c r="C19223" s="548" t="s">
        <v>14981</v>
      </c>
      <c r="D19223" s="541" t="s">
        <v>16024</v>
      </c>
      <c r="E19223" s="549" t="s">
        <v>32768</v>
      </c>
      <c r="F19223" s="547">
        <v>1121.95</v>
      </c>
    </row>
    <row r="19224" s="489" customFormat="1">
      <c r="B19224" s="546" t="s">
        <v>16025</v>
      </c>
      <c r="C19224" s="548" t="s">
        <v>14981</v>
      </c>
      <c r="D19224" s="541" t="s">
        <v>16026</v>
      </c>
      <c r="E19224" s="549" t="s">
        <v>32768</v>
      </c>
      <c r="F19224" s="547">
        <v>94.200000000000003</v>
      </c>
    </row>
    <row r="19225" s="489" customFormat="1">
      <c r="B19225" s="546" t="s">
        <v>16027</v>
      </c>
      <c r="C19225" s="548" t="s">
        <v>14981</v>
      </c>
      <c r="D19225" s="541" t="s">
        <v>16028</v>
      </c>
      <c r="E19225" s="549" t="s">
        <v>32768</v>
      </c>
      <c r="F19225" s="547">
        <v>109.64</v>
      </c>
    </row>
    <row r="19226" s="489" customFormat="1">
      <c r="B19226" s="546">
        <v>8779</v>
      </c>
      <c r="C19226" s="548" t="s">
        <v>14981</v>
      </c>
      <c r="D19226" s="541" t="s">
        <v>16029</v>
      </c>
      <c r="E19226" s="549"/>
      <c r="F19226" s="547"/>
    </row>
    <row r="19227" s="489" customFormat="1">
      <c r="B19227" s="546" t="s">
        <v>16030</v>
      </c>
      <c r="C19227" s="548" t="s">
        <v>14981</v>
      </c>
      <c r="D19227" s="541" t="s">
        <v>16031</v>
      </c>
      <c r="E19227" s="549" t="s">
        <v>32768</v>
      </c>
      <c r="F19227" s="547">
        <v>1169.24</v>
      </c>
    </row>
    <row r="19228" s="489" customFormat="1">
      <c r="B19228" s="546" t="s">
        <v>16032</v>
      </c>
      <c r="C19228" s="548" t="s">
        <v>14981</v>
      </c>
      <c r="D19228" s="541" t="s">
        <v>16033</v>
      </c>
      <c r="E19228" s="549" t="s">
        <v>32768</v>
      </c>
      <c r="F19228" s="547">
        <v>1230.6700000000001</v>
      </c>
    </row>
    <row r="19229" s="489" customFormat="1">
      <c r="B19229" s="546" t="s">
        <v>16034</v>
      </c>
      <c r="C19229" s="548" t="s">
        <v>14981</v>
      </c>
      <c r="D19229" s="541" t="s">
        <v>16035</v>
      </c>
      <c r="E19229" s="549" t="s">
        <v>32768</v>
      </c>
      <c r="F19229" s="547">
        <v>1292.04</v>
      </c>
    </row>
    <row r="19230" s="489" customFormat="1">
      <c r="B19230" s="546" t="s">
        <v>16036</v>
      </c>
      <c r="C19230" s="548" t="s">
        <v>14981</v>
      </c>
      <c r="D19230" s="541" t="s">
        <v>16037</v>
      </c>
      <c r="E19230" s="549" t="s">
        <v>32768</v>
      </c>
      <c r="F19230" s="547">
        <v>981.19000000000005</v>
      </c>
    </row>
    <row r="19231" s="489" customFormat="1">
      <c r="B19231" s="546">
        <v>8784</v>
      </c>
      <c r="C19231" s="548" t="s">
        <v>14981</v>
      </c>
      <c r="D19231" s="541" t="s">
        <v>16038</v>
      </c>
      <c r="E19231" s="549"/>
      <c r="F19231" s="547"/>
    </row>
    <row r="19232" s="489" customFormat="1">
      <c r="B19232" s="546" t="s">
        <v>16039</v>
      </c>
      <c r="C19232" s="548" t="s">
        <v>14981</v>
      </c>
      <c r="D19232" s="541" t="s">
        <v>16040</v>
      </c>
      <c r="E19232" s="549" t="s">
        <v>32768</v>
      </c>
      <c r="F19232" s="547">
        <v>3204.46</v>
      </c>
    </row>
    <row r="19233" s="489" customFormat="1">
      <c r="B19233" s="546" t="s">
        <v>16041</v>
      </c>
      <c r="C19233" s="548" t="s">
        <v>14981</v>
      </c>
      <c r="D19233" s="541" t="s">
        <v>16042</v>
      </c>
      <c r="E19233" s="549" t="s">
        <v>32768</v>
      </c>
      <c r="F19233" s="547">
        <v>1581.5999999999999</v>
      </c>
    </row>
    <row r="19234" s="489" customFormat="1">
      <c r="B19234" s="546" t="s">
        <v>16043</v>
      </c>
      <c r="C19234" s="548" t="s">
        <v>14981</v>
      </c>
      <c r="D19234" s="541" t="s">
        <v>16044</v>
      </c>
      <c r="E19234" s="549" t="s">
        <v>32768</v>
      </c>
      <c r="F19234" s="547">
        <v>1627.8599999999999</v>
      </c>
    </row>
    <row r="19235" s="489" customFormat="1">
      <c r="B19235" s="546">
        <v>8865</v>
      </c>
      <c r="C19235" s="548" t="s">
        <v>14981</v>
      </c>
      <c r="D19235" s="541" t="s">
        <v>16045</v>
      </c>
      <c r="E19235" s="549"/>
      <c r="F19235" s="547"/>
    </row>
    <row r="19236" s="489" customFormat="1">
      <c r="B19236" s="546" t="s">
        <v>16046</v>
      </c>
      <c r="C19236" s="548" t="s">
        <v>14981</v>
      </c>
      <c r="D19236" s="541" t="s">
        <v>16047</v>
      </c>
      <c r="E19236" s="549" t="s">
        <v>32767</v>
      </c>
      <c r="F19236" s="547">
        <v>316.37</v>
      </c>
    </row>
    <row r="19237" s="489" customFormat="1">
      <c r="B19237" s="546">
        <v>8773</v>
      </c>
      <c r="C19237" s="548" t="s">
        <v>14981</v>
      </c>
      <c r="D19237" s="541" t="s">
        <v>16048</v>
      </c>
      <c r="E19237" s="549"/>
      <c r="F19237" s="547"/>
    </row>
    <row r="19238" s="489" customFormat="1">
      <c r="B19238" s="546" t="s">
        <v>16049</v>
      </c>
      <c r="C19238" s="548" t="s">
        <v>14981</v>
      </c>
      <c r="D19238" s="541" t="s">
        <v>16050</v>
      </c>
      <c r="E19238" s="549" t="s">
        <v>32767</v>
      </c>
      <c r="F19238" s="547">
        <v>145.25999999999999</v>
      </c>
    </row>
    <row r="19239" s="489" customFormat="1">
      <c r="B19239" s="546" t="s">
        <v>16051</v>
      </c>
      <c r="C19239" s="548" t="s">
        <v>14981</v>
      </c>
      <c r="D19239" s="541" t="s">
        <v>16052</v>
      </c>
      <c r="E19239" s="549" t="s">
        <v>32767</v>
      </c>
      <c r="F19239" s="547">
        <v>418.94</v>
      </c>
    </row>
    <row r="19240" s="489" customFormat="1">
      <c r="B19240" s="546" t="s">
        <v>16053</v>
      </c>
      <c r="C19240" s="548" t="s">
        <v>14981</v>
      </c>
      <c r="D19240" s="541" t="s">
        <v>16054</v>
      </c>
      <c r="E19240" s="549" t="s">
        <v>32767</v>
      </c>
      <c r="F19240" s="547">
        <v>505.25999999999999</v>
      </c>
    </row>
    <row r="19241" s="489" customFormat="1">
      <c r="B19241" s="546" t="s">
        <v>16055</v>
      </c>
      <c r="C19241" s="548" t="s">
        <v>14981</v>
      </c>
      <c r="D19241" s="541" t="s">
        <v>16056</v>
      </c>
      <c r="E19241" s="549" t="s">
        <v>32767</v>
      </c>
      <c r="F19241" s="547">
        <v>550.78999999999996</v>
      </c>
    </row>
    <row r="19242" s="489" customFormat="1">
      <c r="B19242" s="546" t="s">
        <v>16057</v>
      </c>
      <c r="C19242" s="548" t="s">
        <v>14981</v>
      </c>
      <c r="D19242" s="541" t="s">
        <v>16058</v>
      </c>
      <c r="E19242" s="549" t="s">
        <v>32767</v>
      </c>
      <c r="F19242" s="547">
        <v>602.00999999999999</v>
      </c>
    </row>
    <row r="19243" s="489" customFormat="1">
      <c r="B19243" s="546">
        <v>8783</v>
      </c>
      <c r="C19243" s="548" t="s">
        <v>14981</v>
      </c>
      <c r="D19243" s="541" t="s">
        <v>16059</v>
      </c>
      <c r="E19243" s="549"/>
      <c r="F19243" s="547"/>
    </row>
    <row r="19244" s="489" customFormat="1">
      <c r="B19244" s="546" t="s">
        <v>16060</v>
      </c>
      <c r="C19244" s="548" t="s">
        <v>14981</v>
      </c>
      <c r="D19244" s="541" t="s">
        <v>16061</v>
      </c>
      <c r="E19244" s="549" t="s">
        <v>32768</v>
      </c>
      <c r="F19244" s="547">
        <v>24.850000000000001</v>
      </c>
    </row>
    <row r="19245" s="489" customFormat="1">
      <c r="B19245" s="546" t="s">
        <v>16062</v>
      </c>
      <c r="C19245" s="548" t="s">
        <v>14981</v>
      </c>
      <c r="D19245" s="541" t="s">
        <v>16063</v>
      </c>
      <c r="E19245" s="549" t="s">
        <v>32768</v>
      </c>
      <c r="F19245" s="547">
        <v>22.960000000000001</v>
      </c>
    </row>
    <row r="19246" s="489" customFormat="1">
      <c r="B19246" s="546" t="s">
        <v>16064</v>
      </c>
      <c r="C19246" s="548" t="s">
        <v>14981</v>
      </c>
      <c r="D19246" s="541" t="s">
        <v>16065</v>
      </c>
      <c r="E19246" s="549" t="s">
        <v>32768</v>
      </c>
      <c r="F19246" s="547">
        <v>24.75</v>
      </c>
    </row>
    <row r="19247" s="489" customFormat="1">
      <c r="B19247" s="546" t="s">
        <v>16066</v>
      </c>
      <c r="C19247" s="548" t="s">
        <v>14981</v>
      </c>
      <c r="D19247" s="541" t="s">
        <v>16067</v>
      </c>
      <c r="E19247" s="549" t="s">
        <v>32768</v>
      </c>
      <c r="F19247" s="547">
        <v>19.82</v>
      </c>
    </row>
    <row r="19248" s="489" customFormat="1">
      <c r="B19248" s="546" t="s">
        <v>16068</v>
      </c>
      <c r="C19248" s="548" t="s">
        <v>14981</v>
      </c>
      <c r="D19248" s="541" t="s">
        <v>16069</v>
      </c>
      <c r="E19248" s="549" t="s">
        <v>32768</v>
      </c>
      <c r="F19248" s="547">
        <v>107.55</v>
      </c>
    </row>
    <row r="19249" s="489" customFormat="1">
      <c r="B19249" s="546" t="s">
        <v>16070</v>
      </c>
      <c r="C19249" s="548" t="s">
        <v>14981</v>
      </c>
      <c r="D19249" s="541" t="s">
        <v>16071</v>
      </c>
      <c r="E19249" s="549" t="s">
        <v>32768</v>
      </c>
      <c r="F19249" s="547">
        <v>73.870000000000005</v>
      </c>
    </row>
    <row r="19250" s="489" customFormat="1">
      <c r="B19250" s="546" t="s">
        <v>16072</v>
      </c>
      <c r="C19250" s="548" t="s">
        <v>14981</v>
      </c>
      <c r="D19250" s="541" t="s">
        <v>16073</v>
      </c>
      <c r="E19250" s="549" t="s">
        <v>32768</v>
      </c>
      <c r="F19250" s="547">
        <v>121.75</v>
      </c>
    </row>
    <row r="19251" s="489" customFormat="1">
      <c r="B19251" s="546" t="s">
        <v>16074</v>
      </c>
      <c r="C19251" s="548" t="s">
        <v>14981</v>
      </c>
      <c r="D19251" s="541" t="s">
        <v>16075</v>
      </c>
      <c r="E19251" s="549" t="s">
        <v>32768</v>
      </c>
      <c r="F19251" s="547">
        <v>116.7</v>
      </c>
    </row>
    <row r="19252" s="489" customFormat="1">
      <c r="B19252" s="546" t="s">
        <v>16076</v>
      </c>
      <c r="C19252" s="548" t="s">
        <v>14981</v>
      </c>
      <c r="D19252" s="541" t="s">
        <v>16077</v>
      </c>
      <c r="E19252" s="549" t="s">
        <v>32768</v>
      </c>
      <c r="F19252" s="547">
        <v>134.19</v>
      </c>
    </row>
    <row r="19253" s="489" customFormat="1">
      <c r="B19253" s="546" t="s">
        <v>16078</v>
      </c>
      <c r="C19253" s="548" t="s">
        <v>14981</v>
      </c>
      <c r="D19253" s="541" t="s">
        <v>16079</v>
      </c>
      <c r="E19253" s="549" t="s">
        <v>32768</v>
      </c>
      <c r="F19253" s="547">
        <v>115.39</v>
      </c>
    </row>
    <row r="19254" s="489" customFormat="1">
      <c r="B19254" s="546" t="s">
        <v>16080</v>
      </c>
      <c r="C19254" s="548" t="s">
        <v>14981</v>
      </c>
      <c r="D19254" s="541" t="s">
        <v>16081</v>
      </c>
      <c r="E19254" s="549" t="s">
        <v>32768</v>
      </c>
      <c r="F19254" s="547">
        <v>105.19</v>
      </c>
    </row>
    <row r="19255" s="489" customFormat="1">
      <c r="B19255" s="546" t="s">
        <v>16082</v>
      </c>
      <c r="C19255" s="548" t="s">
        <v>14981</v>
      </c>
      <c r="D19255" s="541" t="s">
        <v>16083</v>
      </c>
      <c r="E19255" s="549" t="s">
        <v>32768</v>
      </c>
      <c r="F19255" s="547">
        <v>148.41999999999999</v>
      </c>
    </row>
    <row r="19256" s="489" customFormat="1">
      <c r="B19256" s="546" t="s">
        <v>16084</v>
      </c>
      <c r="C19256" s="548" t="s">
        <v>14981</v>
      </c>
      <c r="D19256" s="541" t="s">
        <v>16085</v>
      </c>
      <c r="E19256" s="549" t="s">
        <v>32768</v>
      </c>
      <c r="F19256" s="547">
        <v>576.84000000000003</v>
      </c>
    </row>
    <row r="19257" s="489" customFormat="1">
      <c r="B19257" s="546" t="s">
        <v>16086</v>
      </c>
      <c r="C19257" s="548" t="s">
        <v>14981</v>
      </c>
      <c r="D19257" s="541" t="s">
        <v>16087</v>
      </c>
      <c r="E19257" s="549" t="s">
        <v>32768</v>
      </c>
      <c r="F19257" s="547">
        <v>326.47000000000003</v>
      </c>
    </row>
    <row r="19258" s="489" customFormat="1">
      <c r="B19258" s="546" t="s">
        <v>16088</v>
      </c>
      <c r="C19258" s="548" t="s">
        <v>14981</v>
      </c>
      <c r="D19258" s="541" t="s">
        <v>16089</v>
      </c>
      <c r="E19258" s="549" t="s">
        <v>32768</v>
      </c>
      <c r="F19258" s="547">
        <v>15.380000000000001</v>
      </c>
    </row>
    <row r="19259" s="489" customFormat="1">
      <c r="B19259" s="546" t="s">
        <v>16090</v>
      </c>
      <c r="C19259" s="548" t="s">
        <v>14981</v>
      </c>
      <c r="D19259" s="541" t="s">
        <v>16091</v>
      </c>
      <c r="E19259" s="549" t="s">
        <v>32768</v>
      </c>
      <c r="F19259" s="547">
        <v>229.38</v>
      </c>
    </row>
    <row r="19260" s="489" customFormat="1">
      <c r="B19260" s="546" t="s">
        <v>16092</v>
      </c>
      <c r="C19260" s="548" t="s">
        <v>14981</v>
      </c>
      <c r="D19260" s="541" t="s">
        <v>16093</v>
      </c>
      <c r="E19260" s="549" t="s">
        <v>32768</v>
      </c>
      <c r="F19260" s="547">
        <v>24.780000000000001</v>
      </c>
    </row>
    <row r="19261" s="489" customFormat="1">
      <c r="B19261" s="546" t="s">
        <v>16094</v>
      </c>
      <c r="C19261" s="548" t="s">
        <v>14981</v>
      </c>
      <c r="D19261" s="541" t="s">
        <v>16095</v>
      </c>
      <c r="E19261" s="549" t="s">
        <v>32768</v>
      </c>
      <c r="F19261" s="547">
        <v>59.439999999999998</v>
      </c>
    </row>
    <row r="19262" s="489" customFormat="1">
      <c r="B19262" s="546">
        <v>8782</v>
      </c>
      <c r="C19262" s="548" t="s">
        <v>14981</v>
      </c>
      <c r="D19262" s="541" t="s">
        <v>16096</v>
      </c>
      <c r="E19262" s="549"/>
      <c r="F19262" s="547"/>
    </row>
    <row r="19263" s="489" customFormat="1">
      <c r="B19263" s="546" t="s">
        <v>16097</v>
      </c>
      <c r="C19263" s="548" t="s">
        <v>14981</v>
      </c>
      <c r="D19263" s="541" t="s">
        <v>16098</v>
      </c>
      <c r="E19263" s="549" t="s">
        <v>32768</v>
      </c>
      <c r="F19263" s="547">
        <v>127.06</v>
      </c>
    </row>
    <row r="19264" s="489" customFormat="1">
      <c r="B19264" s="546">
        <v>8785</v>
      </c>
      <c r="C19264" s="548" t="s">
        <v>14981</v>
      </c>
      <c r="D19264" s="541" t="s">
        <v>16099</v>
      </c>
      <c r="E19264" s="549"/>
      <c r="F19264" s="547"/>
    </row>
    <row r="19265" s="489" customFormat="1">
      <c r="B19265" s="546" t="s">
        <v>16100</v>
      </c>
      <c r="C19265" s="548" t="s">
        <v>14981</v>
      </c>
      <c r="D19265" s="541" t="s">
        <v>16101</v>
      </c>
      <c r="E19265" s="549" t="s">
        <v>32769</v>
      </c>
      <c r="F19265" s="547">
        <v>26.199999999999999</v>
      </c>
    </row>
    <row r="19266" s="489" customFormat="1">
      <c r="B19266" s="546">
        <v>8671</v>
      </c>
      <c r="C19266" s="548" t="s">
        <v>14981</v>
      </c>
      <c r="D19266" s="541" t="s">
        <v>16102</v>
      </c>
      <c r="E19266" s="549"/>
      <c r="F19266" s="547"/>
    </row>
    <row r="19267" s="489" customFormat="1">
      <c r="B19267" s="546">
        <v>8786</v>
      </c>
      <c r="C19267" s="548" t="s">
        <v>14981</v>
      </c>
      <c r="D19267" s="541" t="s">
        <v>16103</v>
      </c>
      <c r="E19267" s="549"/>
      <c r="F19267" s="547"/>
    </row>
    <row r="19268" s="489" customFormat="1">
      <c r="B19268" s="546" t="s">
        <v>16104</v>
      </c>
      <c r="C19268" s="548" t="s">
        <v>14981</v>
      </c>
      <c r="D19268" s="541" t="s">
        <v>16105</v>
      </c>
      <c r="E19268" s="549" t="s">
        <v>32769</v>
      </c>
      <c r="F19268" s="547">
        <v>19.420000000000002</v>
      </c>
    </row>
    <row r="19269" s="489" customFormat="1">
      <c r="B19269" s="546" t="s">
        <v>16106</v>
      </c>
      <c r="C19269" s="548" t="s">
        <v>14981</v>
      </c>
      <c r="D19269" s="541" t="s">
        <v>16107</v>
      </c>
      <c r="E19269" s="549" t="s">
        <v>32767</v>
      </c>
      <c r="F19269" s="547">
        <v>107.95999999999999</v>
      </c>
    </row>
    <row r="19270" s="489" customFormat="1">
      <c r="B19270" s="546" t="s">
        <v>16108</v>
      </c>
      <c r="C19270" s="548" t="s">
        <v>14981</v>
      </c>
      <c r="D19270" s="541" t="s">
        <v>16109</v>
      </c>
      <c r="E19270" s="549" t="s">
        <v>32767</v>
      </c>
      <c r="F19270" s="547">
        <v>72.819999999999993</v>
      </c>
    </row>
    <row r="19271" s="489" customFormat="1">
      <c r="B19271" s="546" t="s">
        <v>16110</v>
      </c>
      <c r="C19271" s="548" t="s">
        <v>14981</v>
      </c>
      <c r="D19271" s="541" t="s">
        <v>16111</v>
      </c>
      <c r="E19271" s="549" t="s">
        <v>32767</v>
      </c>
      <c r="F19271" s="547">
        <v>36.240000000000002</v>
      </c>
    </row>
    <row r="19272" s="489" customFormat="1">
      <c r="B19272" s="546" t="s">
        <v>16112</v>
      </c>
      <c r="C19272" s="548" t="s">
        <v>14981</v>
      </c>
      <c r="D19272" s="541" t="s">
        <v>16113</v>
      </c>
      <c r="E19272" s="549" t="s">
        <v>32769</v>
      </c>
      <c r="F19272" s="547">
        <v>50.969999999999999</v>
      </c>
    </row>
    <row r="19273" s="489" customFormat="1">
      <c r="B19273" s="546" t="s">
        <v>16114</v>
      </c>
      <c r="C19273" s="548" t="s">
        <v>14981</v>
      </c>
      <c r="D19273" s="541" t="s">
        <v>16115</v>
      </c>
      <c r="E19273" s="549" t="s">
        <v>32769</v>
      </c>
      <c r="F19273" s="547">
        <v>61.869999999999997</v>
      </c>
    </row>
    <row r="19274" s="489" customFormat="1">
      <c r="B19274" s="546" t="s">
        <v>16116</v>
      </c>
      <c r="C19274" s="548" t="s">
        <v>14981</v>
      </c>
      <c r="D19274" s="541" t="s">
        <v>16117</v>
      </c>
      <c r="E19274" s="549" t="s">
        <v>32769</v>
      </c>
      <c r="F19274" s="547">
        <v>36.630000000000003</v>
      </c>
    </row>
    <row r="19275" s="489" customFormat="1">
      <c r="B19275" s="546" t="s">
        <v>16118</v>
      </c>
      <c r="C19275" s="548" t="s">
        <v>14981</v>
      </c>
      <c r="D19275" s="541" t="s">
        <v>16119</v>
      </c>
      <c r="E19275" s="549" t="s">
        <v>32769</v>
      </c>
      <c r="F19275" s="547">
        <v>12.300000000000001</v>
      </c>
    </row>
    <row r="19276" s="489" customFormat="1">
      <c r="B19276" s="546">
        <v>8787</v>
      </c>
      <c r="C19276" s="548" t="s">
        <v>14981</v>
      </c>
      <c r="D19276" s="541" t="s">
        <v>16120</v>
      </c>
      <c r="E19276" s="549"/>
      <c r="F19276" s="547"/>
    </row>
    <row r="19277" s="489" customFormat="1">
      <c r="B19277" s="546" t="s">
        <v>16121</v>
      </c>
      <c r="C19277" s="548" t="s">
        <v>14981</v>
      </c>
      <c r="D19277" s="541" t="s">
        <v>16122</v>
      </c>
      <c r="E19277" s="549" t="s">
        <v>32776</v>
      </c>
      <c r="F19277" s="547">
        <v>22.449999999999999</v>
      </c>
    </row>
    <row r="19278" s="489" customFormat="1">
      <c r="B19278" s="546" t="s">
        <v>16123</v>
      </c>
      <c r="C19278" s="548" t="s">
        <v>14981</v>
      </c>
      <c r="D19278" s="541" t="s">
        <v>16124</v>
      </c>
      <c r="E19278" s="549" t="s">
        <v>32767</v>
      </c>
      <c r="F19278" s="547">
        <v>329.26999999999998</v>
      </c>
    </row>
    <row r="19279" s="489" customFormat="1">
      <c r="B19279" s="546" t="s">
        <v>16125</v>
      </c>
      <c r="C19279" s="548" t="s">
        <v>14981</v>
      </c>
      <c r="D19279" s="541" t="s">
        <v>16126</v>
      </c>
      <c r="E19279" s="549" t="s">
        <v>32767</v>
      </c>
      <c r="F19279" s="547">
        <v>330.10000000000002</v>
      </c>
    </row>
    <row r="19280" s="489" customFormat="1">
      <c r="B19280" s="546" t="s">
        <v>16127</v>
      </c>
      <c r="C19280" s="548" t="s">
        <v>14981</v>
      </c>
      <c r="D19280" s="541" t="s">
        <v>16128</v>
      </c>
      <c r="E19280" s="549" t="s">
        <v>32767</v>
      </c>
      <c r="F19280" s="547">
        <v>317.38999999999999</v>
      </c>
    </row>
    <row r="19281" s="489" customFormat="1">
      <c r="B19281" s="546" t="s">
        <v>16129</v>
      </c>
      <c r="C19281" s="548" t="s">
        <v>14981</v>
      </c>
      <c r="D19281" s="541" t="s">
        <v>16130</v>
      </c>
      <c r="E19281" s="549" t="s">
        <v>32767</v>
      </c>
      <c r="F19281" s="547">
        <v>805.51999999999998</v>
      </c>
    </row>
    <row r="19282" s="489" customFormat="1">
      <c r="B19282" s="546" t="s">
        <v>16131</v>
      </c>
      <c r="C19282" s="548" t="s">
        <v>14981</v>
      </c>
      <c r="D19282" s="541" t="s">
        <v>16132</v>
      </c>
      <c r="E19282" s="549" t="s">
        <v>32767</v>
      </c>
      <c r="F19282" s="547">
        <v>370.23000000000002</v>
      </c>
    </row>
    <row r="19283" s="489" customFormat="1">
      <c r="B19283" s="546" t="s">
        <v>16133</v>
      </c>
      <c r="C19283" s="548" t="s">
        <v>14981</v>
      </c>
      <c r="D19283" s="541" t="s">
        <v>16134</v>
      </c>
      <c r="E19283" s="549" t="s">
        <v>32767</v>
      </c>
      <c r="F19283" s="547">
        <v>256.67000000000002</v>
      </c>
    </row>
    <row r="19284" s="489" customFormat="1">
      <c r="B19284" s="546" t="s">
        <v>16135</v>
      </c>
      <c r="C19284" s="548" t="s">
        <v>14981</v>
      </c>
      <c r="D19284" s="541" t="s">
        <v>16136</v>
      </c>
      <c r="E19284" s="549" t="s">
        <v>32767</v>
      </c>
      <c r="F19284" s="547">
        <v>244.80000000000001</v>
      </c>
    </row>
    <row r="19285" s="489" customFormat="1">
      <c r="B19285" s="546">
        <v>8788</v>
      </c>
      <c r="C19285" s="548" t="s">
        <v>14981</v>
      </c>
      <c r="D19285" s="541" t="s">
        <v>16137</v>
      </c>
      <c r="E19285" s="549"/>
      <c r="F19285" s="547"/>
    </row>
    <row r="19286" s="489" customFormat="1">
      <c r="B19286" s="546" t="s">
        <v>16138</v>
      </c>
      <c r="C19286" s="548" t="s">
        <v>14981</v>
      </c>
      <c r="D19286" s="541" t="s">
        <v>16139</v>
      </c>
      <c r="E19286" s="549" t="s">
        <v>32767</v>
      </c>
      <c r="F19286" s="547">
        <v>49.409999999999997</v>
      </c>
    </row>
    <row r="19287" s="489" customFormat="1">
      <c r="B19287" s="546" t="s">
        <v>16140</v>
      </c>
      <c r="C19287" s="548" t="s">
        <v>14981</v>
      </c>
      <c r="D19287" s="541" t="s">
        <v>16141</v>
      </c>
      <c r="E19287" s="549" t="s">
        <v>32767</v>
      </c>
      <c r="F19287" s="547">
        <v>53.390000000000001</v>
      </c>
    </row>
    <row r="19288" s="489" customFormat="1">
      <c r="B19288" s="546" t="s">
        <v>16142</v>
      </c>
      <c r="C19288" s="548" t="s">
        <v>14981</v>
      </c>
      <c r="D19288" s="541" t="s">
        <v>16143</v>
      </c>
      <c r="E19288" s="549" t="s">
        <v>32767</v>
      </c>
      <c r="F19288" s="547">
        <v>76.049999999999997</v>
      </c>
    </row>
    <row r="19289" s="489" customFormat="1">
      <c r="B19289" s="546" t="s">
        <v>16144</v>
      </c>
      <c r="C19289" s="548" t="s">
        <v>14981</v>
      </c>
      <c r="D19289" s="541" t="s">
        <v>16145</v>
      </c>
      <c r="E19289" s="549" t="s">
        <v>32767</v>
      </c>
      <c r="F19289" s="547">
        <v>178.49000000000001</v>
      </c>
    </row>
    <row r="19290" s="489" customFormat="1">
      <c r="B19290" s="546" t="s">
        <v>16146</v>
      </c>
      <c r="C19290" s="548" t="s">
        <v>14981</v>
      </c>
      <c r="D19290" s="541" t="s">
        <v>16147</v>
      </c>
      <c r="E19290" s="549" t="s">
        <v>32767</v>
      </c>
      <c r="F19290" s="547">
        <v>169.84999999999999</v>
      </c>
    </row>
    <row r="19291" s="489" customFormat="1">
      <c r="B19291" s="546" t="s">
        <v>16148</v>
      </c>
      <c r="C19291" s="548" t="s">
        <v>14981</v>
      </c>
      <c r="D19291" s="541" t="s">
        <v>16149</v>
      </c>
      <c r="E19291" s="549" t="s">
        <v>32769</v>
      </c>
      <c r="F19291" s="547">
        <v>57.780000000000001</v>
      </c>
    </row>
    <row r="19292" s="489" customFormat="1">
      <c r="B19292" s="546">
        <v>8789</v>
      </c>
      <c r="C19292" s="548" t="s">
        <v>14981</v>
      </c>
      <c r="D19292" s="541" t="s">
        <v>16150</v>
      </c>
      <c r="E19292" s="549"/>
      <c r="F19292" s="547"/>
    </row>
    <row r="19293" s="489" customFormat="1">
      <c r="B19293" s="546" t="s">
        <v>16151</v>
      </c>
      <c r="C19293" s="548" t="s">
        <v>14981</v>
      </c>
      <c r="D19293" s="541" t="s">
        <v>16152</v>
      </c>
      <c r="E19293" s="549" t="s">
        <v>32767</v>
      </c>
      <c r="F19293" s="547">
        <v>94.109999999999999</v>
      </c>
    </row>
    <row r="19294" s="489" customFormat="1">
      <c r="B19294" s="546" t="s">
        <v>16153</v>
      </c>
      <c r="C19294" s="548" t="s">
        <v>14981</v>
      </c>
      <c r="D19294" s="541" t="s">
        <v>16154</v>
      </c>
      <c r="E19294" s="549" t="s">
        <v>32767</v>
      </c>
      <c r="F19294" s="547">
        <v>169.08000000000001</v>
      </c>
    </row>
    <row r="19295" s="489" customFormat="1">
      <c r="B19295" s="546" t="s">
        <v>16155</v>
      </c>
      <c r="C19295" s="548" t="s">
        <v>14981</v>
      </c>
      <c r="D19295" s="541" t="s">
        <v>16156</v>
      </c>
      <c r="E19295" s="549" t="s">
        <v>32767</v>
      </c>
      <c r="F19295" s="547">
        <v>104.43000000000001</v>
      </c>
    </row>
    <row r="19296" s="489" customFormat="1">
      <c r="B19296" s="546" t="s">
        <v>16157</v>
      </c>
      <c r="C19296" s="548" t="s">
        <v>14981</v>
      </c>
      <c r="D19296" s="541" t="s">
        <v>16158</v>
      </c>
      <c r="E19296" s="549" t="s">
        <v>32767</v>
      </c>
      <c r="F19296" s="547">
        <v>70.969999999999999</v>
      </c>
    </row>
    <row r="19297" s="489" customFormat="1">
      <c r="B19297" s="546" t="s">
        <v>16159</v>
      </c>
      <c r="C19297" s="548" t="s">
        <v>14981</v>
      </c>
      <c r="D19297" s="541" t="s">
        <v>16160</v>
      </c>
      <c r="E19297" s="549" t="s">
        <v>32767</v>
      </c>
      <c r="F19297" s="547">
        <v>71.890000000000001</v>
      </c>
    </row>
    <row r="19298" s="489" customFormat="1">
      <c r="B19298" s="546" t="s">
        <v>16161</v>
      </c>
      <c r="C19298" s="548" t="s">
        <v>14981</v>
      </c>
      <c r="D19298" s="541" t="s">
        <v>16162</v>
      </c>
      <c r="E19298" s="549" t="s">
        <v>32769</v>
      </c>
      <c r="F19298" s="547">
        <v>79.489999999999995</v>
      </c>
    </row>
    <row r="19299" s="489" customFormat="1">
      <c r="B19299" s="546">
        <v>8790</v>
      </c>
      <c r="C19299" s="548" t="s">
        <v>14981</v>
      </c>
      <c r="D19299" s="541" t="s">
        <v>16163</v>
      </c>
      <c r="E19299" s="549"/>
      <c r="F19299" s="547"/>
    </row>
    <row r="19300" s="489" customFormat="1">
      <c r="B19300" s="546" t="s">
        <v>16164</v>
      </c>
      <c r="C19300" s="548" t="s">
        <v>14981</v>
      </c>
      <c r="D19300" s="541" t="s">
        <v>16165</v>
      </c>
      <c r="E19300" s="549" t="s">
        <v>32767</v>
      </c>
      <c r="F19300" s="547">
        <v>137.88</v>
      </c>
    </row>
    <row r="19301" s="489" customFormat="1">
      <c r="B19301" s="546" t="s">
        <v>16166</v>
      </c>
      <c r="C19301" s="548" t="s">
        <v>14981</v>
      </c>
      <c r="D19301" s="541" t="s">
        <v>16167</v>
      </c>
      <c r="E19301" s="549" t="s">
        <v>32767</v>
      </c>
      <c r="F19301" s="547">
        <v>104.09</v>
      </c>
    </row>
    <row r="19302" s="489" customFormat="1">
      <c r="B19302" s="546" t="s">
        <v>16168</v>
      </c>
      <c r="C19302" s="548" t="s">
        <v>14981</v>
      </c>
      <c r="D19302" s="541" t="s">
        <v>16169</v>
      </c>
      <c r="E19302" s="549" t="s">
        <v>32767</v>
      </c>
      <c r="F19302" s="547">
        <v>109.34</v>
      </c>
    </row>
    <row r="19303" s="489" customFormat="1">
      <c r="B19303" s="546" t="s">
        <v>16170</v>
      </c>
      <c r="C19303" s="548" t="s">
        <v>14981</v>
      </c>
      <c r="D19303" s="541" t="s">
        <v>16171</v>
      </c>
      <c r="E19303" s="549" t="s">
        <v>32769</v>
      </c>
      <c r="F19303" s="547">
        <v>17.850000000000001</v>
      </c>
    </row>
    <row r="19304" s="489" customFormat="1">
      <c r="B19304" s="546">
        <v>8791</v>
      </c>
      <c r="C19304" s="548" t="s">
        <v>14981</v>
      </c>
      <c r="D19304" s="541" t="s">
        <v>16172</v>
      </c>
      <c r="E19304" s="549"/>
      <c r="F19304" s="547"/>
    </row>
    <row r="19305" s="489" customFormat="1">
      <c r="B19305" s="546" t="s">
        <v>16173</v>
      </c>
      <c r="C19305" s="548" t="s">
        <v>14981</v>
      </c>
      <c r="D19305" s="541" t="s">
        <v>16174</v>
      </c>
      <c r="E19305" s="549" t="s">
        <v>32769</v>
      </c>
      <c r="F19305" s="547">
        <v>115.05</v>
      </c>
    </row>
    <row r="19306" s="489" customFormat="1">
      <c r="B19306" s="546" t="s">
        <v>16175</v>
      </c>
      <c r="C19306" s="548" t="s">
        <v>14981</v>
      </c>
      <c r="D19306" s="541" t="s">
        <v>16176</v>
      </c>
      <c r="E19306" s="549" t="s">
        <v>32769</v>
      </c>
      <c r="F19306" s="547">
        <v>96.319999999999993</v>
      </c>
    </row>
    <row r="19307" s="489" customFormat="1">
      <c r="B19307" s="546" t="s">
        <v>16177</v>
      </c>
      <c r="C19307" s="548" t="s">
        <v>14981</v>
      </c>
      <c r="D19307" s="541" t="s">
        <v>16178</v>
      </c>
      <c r="E19307" s="549" t="s">
        <v>32769</v>
      </c>
      <c r="F19307" s="547">
        <v>206.09999999999999</v>
      </c>
    </row>
    <row r="19308" s="489" customFormat="1">
      <c r="B19308" s="546" t="s">
        <v>16179</v>
      </c>
      <c r="C19308" s="548" t="s">
        <v>14981</v>
      </c>
      <c r="D19308" s="541" t="s">
        <v>16180</v>
      </c>
      <c r="E19308" s="549" t="s">
        <v>32769</v>
      </c>
      <c r="F19308" s="547">
        <v>86.909999999999997</v>
      </c>
    </row>
    <row r="19309" s="489" customFormat="1">
      <c r="B19309" s="546" t="s">
        <v>16181</v>
      </c>
      <c r="C19309" s="548" t="s">
        <v>14981</v>
      </c>
      <c r="D19309" s="541" t="s">
        <v>16182</v>
      </c>
      <c r="E19309" s="549" t="s">
        <v>32769</v>
      </c>
      <c r="F19309" s="547">
        <v>48.280000000000001</v>
      </c>
    </row>
    <row r="19310" s="489" customFormat="1">
      <c r="B19310" s="546" t="s">
        <v>16183</v>
      </c>
      <c r="C19310" s="548" t="s">
        <v>14981</v>
      </c>
      <c r="D19310" s="541" t="s">
        <v>16184</v>
      </c>
      <c r="E19310" s="549" t="s">
        <v>32769</v>
      </c>
      <c r="F19310" s="547">
        <v>45.729999999999997</v>
      </c>
    </row>
    <row r="19311" s="489" customFormat="1">
      <c r="B19311" s="546" t="s">
        <v>16185</v>
      </c>
      <c r="C19311" s="548" t="s">
        <v>14981</v>
      </c>
      <c r="D19311" s="541" t="s">
        <v>16186</v>
      </c>
      <c r="E19311" s="549" t="s">
        <v>32769</v>
      </c>
      <c r="F19311" s="547">
        <v>45.609999999999999</v>
      </c>
    </row>
    <row r="19312" s="489" customFormat="1">
      <c r="B19312" s="546">
        <v>8792</v>
      </c>
      <c r="C19312" s="548" t="s">
        <v>14981</v>
      </c>
      <c r="D19312" s="541" t="s">
        <v>16187</v>
      </c>
      <c r="E19312" s="549"/>
      <c r="F19312" s="547"/>
    </row>
    <row r="19313" s="489" customFormat="1">
      <c r="B19313" s="546" t="s">
        <v>16188</v>
      </c>
      <c r="C19313" s="548" t="s">
        <v>14981</v>
      </c>
      <c r="D19313" s="541" t="s">
        <v>16189</v>
      </c>
      <c r="E19313" s="549" t="s">
        <v>32769</v>
      </c>
      <c r="F19313" s="547">
        <v>39.109999999999999</v>
      </c>
    </row>
    <row r="19314" s="489" customFormat="1">
      <c r="B19314" s="546" t="s">
        <v>16190</v>
      </c>
      <c r="C19314" s="548" t="s">
        <v>14981</v>
      </c>
      <c r="D19314" s="541" t="s">
        <v>16191</v>
      </c>
      <c r="E19314" s="549" t="s">
        <v>32769</v>
      </c>
      <c r="F19314" s="547">
        <v>45</v>
      </c>
    </row>
    <row r="19315" s="489" customFormat="1">
      <c r="B19315" s="546" t="s">
        <v>16192</v>
      </c>
      <c r="C19315" s="548" t="s">
        <v>14981</v>
      </c>
      <c r="D19315" s="541" t="s">
        <v>16193</v>
      </c>
      <c r="E19315" s="549" t="s">
        <v>32769</v>
      </c>
      <c r="F19315" s="547">
        <v>60.369999999999997</v>
      </c>
    </row>
    <row r="19316" s="489" customFormat="1">
      <c r="B19316" s="546" t="s">
        <v>16194</v>
      </c>
      <c r="C19316" s="548" t="s">
        <v>14981</v>
      </c>
      <c r="D19316" s="541" t="s">
        <v>16195</v>
      </c>
      <c r="E19316" s="549" t="s">
        <v>32769</v>
      </c>
      <c r="F19316" s="547">
        <v>126.64</v>
      </c>
    </row>
    <row r="19317" s="489" customFormat="1">
      <c r="B19317" s="546" t="s">
        <v>16196</v>
      </c>
      <c r="C19317" s="548" t="s">
        <v>14981</v>
      </c>
      <c r="D19317" s="541" t="s">
        <v>16197</v>
      </c>
      <c r="E19317" s="549" t="s">
        <v>32769</v>
      </c>
      <c r="F19317" s="547">
        <v>44.630000000000003</v>
      </c>
    </row>
    <row r="19318" s="489" customFormat="1">
      <c r="B19318" s="546" t="s">
        <v>16198</v>
      </c>
      <c r="C19318" s="548" t="s">
        <v>14981</v>
      </c>
      <c r="D19318" s="541" t="s">
        <v>16199</v>
      </c>
      <c r="E19318" s="549" t="s">
        <v>32769</v>
      </c>
      <c r="F19318" s="547">
        <v>51.689999999999998</v>
      </c>
    </row>
    <row r="19319" s="489" customFormat="1">
      <c r="B19319" s="546" t="s">
        <v>16200</v>
      </c>
      <c r="C19319" s="548" t="s">
        <v>14981</v>
      </c>
      <c r="D19319" s="541" t="s">
        <v>16201</v>
      </c>
      <c r="E19319" s="549" t="s">
        <v>32769</v>
      </c>
      <c r="F19319" s="547">
        <v>62.359999999999999</v>
      </c>
    </row>
    <row r="19320" s="489" customFormat="1">
      <c r="B19320" s="546" t="s">
        <v>16202</v>
      </c>
      <c r="C19320" s="548" t="s">
        <v>14981</v>
      </c>
      <c r="D19320" s="541" t="s">
        <v>16203</v>
      </c>
      <c r="E19320" s="549" t="s">
        <v>32769</v>
      </c>
      <c r="F19320" s="547">
        <v>73</v>
      </c>
    </row>
    <row r="19321" s="489" customFormat="1">
      <c r="B19321" s="546" t="s">
        <v>16204</v>
      </c>
      <c r="C19321" s="548" t="s">
        <v>14981</v>
      </c>
      <c r="D19321" s="541" t="s">
        <v>16205</v>
      </c>
      <c r="E19321" s="549" t="s">
        <v>32769</v>
      </c>
      <c r="F19321" s="547">
        <v>79.989999999999995</v>
      </c>
    </row>
    <row r="19322" s="489" customFormat="1">
      <c r="B19322" s="546" t="s">
        <v>16206</v>
      </c>
      <c r="C19322" s="548" t="s">
        <v>14981</v>
      </c>
      <c r="D19322" s="541" t="s">
        <v>16207</v>
      </c>
      <c r="E19322" s="549" t="s">
        <v>32769</v>
      </c>
      <c r="F19322" s="547">
        <v>90.730000000000004</v>
      </c>
    </row>
    <row r="19323" s="489" customFormat="1">
      <c r="B19323" s="546" t="s">
        <v>16208</v>
      </c>
      <c r="C19323" s="548" t="s">
        <v>14981</v>
      </c>
      <c r="D19323" s="541" t="s">
        <v>16209</v>
      </c>
      <c r="E19323" s="549" t="s">
        <v>32769</v>
      </c>
      <c r="F19323" s="547">
        <v>143.37</v>
      </c>
    </row>
    <row r="19324" s="489" customFormat="1">
      <c r="B19324" s="546" t="s">
        <v>16210</v>
      </c>
      <c r="C19324" s="548" t="s">
        <v>14981</v>
      </c>
      <c r="D19324" s="541" t="s">
        <v>16211</v>
      </c>
      <c r="E19324" s="549" t="s">
        <v>32769</v>
      </c>
      <c r="F19324" s="547">
        <v>50.149999999999999</v>
      </c>
    </row>
    <row r="19325" s="489" customFormat="1">
      <c r="B19325" s="546" t="s">
        <v>16212</v>
      </c>
      <c r="C19325" s="548" t="s">
        <v>14981</v>
      </c>
      <c r="D19325" s="541" t="s">
        <v>16213</v>
      </c>
      <c r="E19325" s="549" t="s">
        <v>32769</v>
      </c>
      <c r="F19325" s="547">
        <v>58.380000000000003</v>
      </c>
    </row>
    <row r="19326" s="489" customFormat="1">
      <c r="B19326" s="546" t="s">
        <v>16214</v>
      </c>
      <c r="C19326" s="548" t="s">
        <v>14981</v>
      </c>
      <c r="D19326" s="541" t="s">
        <v>16215</v>
      </c>
      <c r="E19326" s="549" t="s">
        <v>32769</v>
      </c>
      <c r="F19326" s="547">
        <v>70.719999999999999</v>
      </c>
    </row>
    <row r="19327" s="489" customFormat="1">
      <c r="B19327" s="546" t="s">
        <v>16216</v>
      </c>
      <c r="C19327" s="548" t="s">
        <v>14981</v>
      </c>
      <c r="D19327" s="541" t="s">
        <v>16217</v>
      </c>
      <c r="E19327" s="549" t="s">
        <v>32769</v>
      </c>
      <c r="F19327" s="547">
        <v>91.030000000000001</v>
      </c>
    </row>
    <row r="19328" s="489" customFormat="1">
      <c r="B19328" s="546" t="s">
        <v>16218</v>
      </c>
      <c r="C19328" s="548" t="s">
        <v>14981</v>
      </c>
      <c r="D19328" s="541" t="s">
        <v>16219</v>
      </c>
      <c r="E19328" s="549" t="s">
        <v>32769</v>
      </c>
      <c r="F19328" s="547">
        <v>103.27</v>
      </c>
    </row>
    <row r="19329" s="489" customFormat="1">
      <c r="B19329" s="546">
        <v>8793</v>
      </c>
      <c r="C19329" s="548" t="s">
        <v>14981</v>
      </c>
      <c r="D19329" s="541" t="s">
        <v>16220</v>
      </c>
      <c r="E19329" s="549"/>
      <c r="F19329" s="547"/>
    </row>
    <row r="19330" s="489" customFormat="1">
      <c r="B19330" s="546" t="s">
        <v>16221</v>
      </c>
      <c r="C19330" s="548" t="s">
        <v>14981</v>
      </c>
      <c r="D19330" s="541" t="s">
        <v>16222</v>
      </c>
      <c r="E19330" s="549" t="s">
        <v>32769</v>
      </c>
      <c r="F19330" s="547">
        <v>25.649999999999999</v>
      </c>
    </row>
    <row r="19331" s="489" customFormat="1">
      <c r="B19331" s="546" t="s">
        <v>16223</v>
      </c>
      <c r="C19331" s="548" t="s">
        <v>14981</v>
      </c>
      <c r="D19331" s="541" t="s">
        <v>16224</v>
      </c>
      <c r="E19331" s="549" t="s">
        <v>32769</v>
      </c>
      <c r="F19331" s="547">
        <v>30.300000000000001</v>
      </c>
    </row>
    <row r="19332" s="489" customFormat="1">
      <c r="B19332" s="546" t="s">
        <v>16225</v>
      </c>
      <c r="C19332" s="548" t="s">
        <v>14981</v>
      </c>
      <c r="D19332" s="541" t="s">
        <v>16226</v>
      </c>
      <c r="E19332" s="549" t="s">
        <v>32769</v>
      </c>
      <c r="F19332" s="547">
        <v>34.189999999999998</v>
      </c>
    </row>
    <row r="19333" s="489" customFormat="1">
      <c r="B19333" s="546" t="s">
        <v>16227</v>
      </c>
      <c r="C19333" s="548" t="s">
        <v>14981</v>
      </c>
      <c r="D19333" s="541" t="s">
        <v>16228</v>
      </c>
      <c r="E19333" s="549" t="s">
        <v>32769</v>
      </c>
      <c r="F19333" s="547">
        <v>41.880000000000003</v>
      </c>
    </row>
    <row r="19334" s="489" customFormat="1">
      <c r="B19334" s="546" t="s">
        <v>16229</v>
      </c>
      <c r="C19334" s="548" t="s">
        <v>14981</v>
      </c>
      <c r="D19334" s="541" t="s">
        <v>16230</v>
      </c>
      <c r="E19334" s="549" t="s">
        <v>32769</v>
      </c>
      <c r="F19334" s="547">
        <v>28.890000000000001</v>
      </c>
    </row>
    <row r="19335" s="489" customFormat="1">
      <c r="B19335" s="546" t="s">
        <v>16231</v>
      </c>
      <c r="C19335" s="548" t="s">
        <v>14981</v>
      </c>
      <c r="D19335" s="541" t="s">
        <v>16232</v>
      </c>
      <c r="E19335" s="549" t="s">
        <v>32769</v>
      </c>
      <c r="F19335" s="547">
        <v>34.619999999999997</v>
      </c>
    </row>
    <row r="19336" s="489" customFormat="1">
      <c r="B19336" s="546" t="s">
        <v>16233</v>
      </c>
      <c r="C19336" s="548" t="s">
        <v>14981</v>
      </c>
      <c r="D19336" s="541" t="s">
        <v>16234</v>
      </c>
      <c r="E19336" s="549" t="s">
        <v>32769</v>
      </c>
      <c r="F19336" s="547">
        <v>40.140000000000001</v>
      </c>
    </row>
    <row r="19337" s="489" customFormat="1">
      <c r="B19337" s="546" t="s">
        <v>16235</v>
      </c>
      <c r="C19337" s="548" t="s">
        <v>14981</v>
      </c>
      <c r="D19337" s="541" t="s">
        <v>16236</v>
      </c>
      <c r="E19337" s="549" t="s">
        <v>32769</v>
      </c>
      <c r="F19337" s="547">
        <v>49.009999999999998</v>
      </c>
    </row>
    <row r="19338" s="489" customFormat="1">
      <c r="B19338" s="546" t="s">
        <v>16237</v>
      </c>
      <c r="C19338" s="548" t="s">
        <v>14981</v>
      </c>
      <c r="D19338" s="541" t="s">
        <v>16238</v>
      </c>
      <c r="E19338" s="549" t="s">
        <v>32769</v>
      </c>
      <c r="F19338" s="547">
        <v>68.989999999999995</v>
      </c>
    </row>
    <row r="19339" s="489" customFormat="1">
      <c r="B19339" s="546" t="s">
        <v>16239</v>
      </c>
      <c r="C19339" s="548" t="s">
        <v>14981</v>
      </c>
      <c r="D19339" s="541" t="s">
        <v>16240</v>
      </c>
      <c r="E19339" s="549" t="s">
        <v>32769</v>
      </c>
      <c r="F19339" s="547">
        <v>80.950000000000003</v>
      </c>
    </row>
    <row r="19340" s="489" customFormat="1">
      <c r="B19340" s="546" t="s">
        <v>16241</v>
      </c>
      <c r="C19340" s="548" t="s">
        <v>14981</v>
      </c>
      <c r="D19340" s="541" t="s">
        <v>16242</v>
      </c>
      <c r="E19340" s="549" t="s">
        <v>32769</v>
      </c>
      <c r="F19340" s="547">
        <v>94.120000000000005</v>
      </c>
    </row>
    <row r="19341" s="489" customFormat="1">
      <c r="B19341" s="546">
        <v>8794</v>
      </c>
      <c r="C19341" s="548" t="s">
        <v>14981</v>
      </c>
      <c r="D19341" s="541" t="s">
        <v>16243</v>
      </c>
      <c r="E19341" s="549"/>
      <c r="F19341" s="547"/>
    </row>
    <row r="19342" s="489" customFormat="1">
      <c r="B19342" s="546" t="s">
        <v>16244</v>
      </c>
      <c r="C19342" s="548" t="s">
        <v>14981</v>
      </c>
      <c r="D19342" s="541" t="s">
        <v>16245</v>
      </c>
      <c r="E19342" s="549" t="s">
        <v>32769</v>
      </c>
      <c r="F19342" s="547">
        <v>49.439999999999998</v>
      </c>
    </row>
    <row r="19343" s="489" customFormat="1">
      <c r="B19343" s="546">
        <v>8795</v>
      </c>
      <c r="C19343" s="548" t="s">
        <v>14981</v>
      </c>
      <c r="D19343" s="541" t="s">
        <v>16246</v>
      </c>
      <c r="E19343" s="549"/>
      <c r="F19343" s="547"/>
    </row>
    <row r="19344" s="489" customFormat="1">
      <c r="B19344" s="546" t="s">
        <v>16247</v>
      </c>
      <c r="C19344" s="548" t="s">
        <v>14981</v>
      </c>
      <c r="D19344" s="541" t="s">
        <v>16248</v>
      </c>
      <c r="E19344" s="549" t="s">
        <v>32769</v>
      </c>
      <c r="F19344" s="547">
        <v>21.52</v>
      </c>
    </row>
    <row r="19345" s="489" customFormat="1">
      <c r="B19345" s="546">
        <v>8797</v>
      </c>
      <c r="C19345" s="548" t="s">
        <v>14981</v>
      </c>
      <c r="D19345" s="541" t="s">
        <v>16249</v>
      </c>
      <c r="E19345" s="549"/>
      <c r="F19345" s="547"/>
    </row>
    <row r="19346" s="489" customFormat="1">
      <c r="B19346" s="546" t="s">
        <v>16250</v>
      </c>
      <c r="C19346" s="548" t="s">
        <v>14981</v>
      </c>
      <c r="D19346" s="541" t="s">
        <v>16251</v>
      </c>
      <c r="E19346" s="549" t="s">
        <v>32769</v>
      </c>
      <c r="F19346" s="547">
        <v>90.280000000000001</v>
      </c>
    </row>
    <row r="19347" s="489" customFormat="1">
      <c r="B19347" s="546" t="s">
        <v>16252</v>
      </c>
      <c r="C19347" s="548" t="s">
        <v>14981</v>
      </c>
      <c r="D19347" s="541" t="s">
        <v>16253</v>
      </c>
      <c r="E19347" s="549" t="s">
        <v>32769</v>
      </c>
      <c r="F19347" s="547">
        <v>95.370000000000005</v>
      </c>
    </row>
    <row r="19348" s="489" customFormat="1">
      <c r="B19348" s="546" t="s">
        <v>16254</v>
      </c>
      <c r="C19348" s="548" t="s">
        <v>14981</v>
      </c>
      <c r="D19348" s="541" t="s">
        <v>16255</v>
      </c>
      <c r="E19348" s="549" t="s">
        <v>32769</v>
      </c>
      <c r="F19348" s="547">
        <v>64.170000000000002</v>
      </c>
    </row>
    <row r="19349" s="489" customFormat="1">
      <c r="B19349" s="546">
        <v>8798</v>
      </c>
      <c r="C19349" s="548" t="s">
        <v>14981</v>
      </c>
      <c r="D19349" s="541" t="s">
        <v>16256</v>
      </c>
      <c r="E19349" s="549"/>
      <c r="F19349" s="547"/>
    </row>
    <row r="19350" s="489" customFormat="1">
      <c r="B19350" s="546" t="s">
        <v>16257</v>
      </c>
      <c r="C19350" s="548" t="s">
        <v>14981</v>
      </c>
      <c r="D19350" s="541" t="s">
        <v>16258</v>
      </c>
      <c r="E19350" s="549" t="s">
        <v>32768</v>
      </c>
      <c r="F19350" s="547">
        <v>56.469999999999999</v>
      </c>
    </row>
    <row r="19351" s="489" customFormat="1">
      <c r="B19351" s="546" t="s">
        <v>16259</v>
      </c>
      <c r="C19351" s="548" t="s">
        <v>14981</v>
      </c>
      <c r="D19351" s="541" t="s">
        <v>16260</v>
      </c>
      <c r="E19351" s="549" t="s">
        <v>32768</v>
      </c>
      <c r="F19351" s="547">
        <v>51.810000000000002</v>
      </c>
    </row>
    <row r="19352" s="489" customFormat="1">
      <c r="B19352" s="546" t="s">
        <v>16261</v>
      </c>
      <c r="C19352" s="548" t="s">
        <v>14981</v>
      </c>
      <c r="D19352" s="541" t="s">
        <v>16262</v>
      </c>
      <c r="E19352" s="549" t="s">
        <v>32768</v>
      </c>
      <c r="F19352" s="547">
        <v>51.969999999999999</v>
      </c>
    </row>
    <row r="19353" s="489" customFormat="1">
      <c r="B19353" s="546">
        <v>8799</v>
      </c>
      <c r="C19353" s="548" t="s">
        <v>14981</v>
      </c>
      <c r="D19353" s="541" t="s">
        <v>16263</v>
      </c>
      <c r="E19353" s="549"/>
      <c r="F19353" s="547"/>
    </row>
    <row r="19354" s="489" customFormat="1">
      <c r="B19354" s="546" t="s">
        <v>16264</v>
      </c>
      <c r="C19354" s="548" t="s">
        <v>14981</v>
      </c>
      <c r="D19354" s="541" t="s">
        <v>16265</v>
      </c>
      <c r="E19354" s="549" t="s">
        <v>32769</v>
      </c>
      <c r="F19354" s="547">
        <v>35.439999999999998</v>
      </c>
    </row>
    <row r="19355" s="489" customFormat="1">
      <c r="B19355" s="546">
        <v>10529</v>
      </c>
      <c r="C19355" s="548" t="s">
        <v>14981</v>
      </c>
      <c r="D19355" s="541" t="s">
        <v>16266</v>
      </c>
      <c r="E19355" s="549"/>
      <c r="F19355" s="547"/>
    </row>
    <row r="19356" s="489" customFormat="1">
      <c r="B19356" s="546" t="s">
        <v>16267</v>
      </c>
      <c r="C19356" s="548" t="s">
        <v>14981</v>
      </c>
      <c r="D19356" s="541" t="s">
        <v>16268</v>
      </c>
      <c r="E19356" s="549" t="s">
        <v>32767</v>
      </c>
      <c r="F19356" s="547">
        <v>21.559999999999999</v>
      </c>
    </row>
    <row r="19357" s="489" customFormat="1">
      <c r="B19357" s="546">
        <v>8672</v>
      </c>
      <c r="C19357" s="548" t="s">
        <v>14981</v>
      </c>
      <c r="D19357" s="541" t="s">
        <v>16269</v>
      </c>
      <c r="E19357" s="549"/>
      <c r="F19357" s="547"/>
    </row>
    <row r="19358" s="489" customFormat="1">
      <c r="B19358" s="546">
        <v>8800</v>
      </c>
      <c r="C19358" s="548" t="s">
        <v>14981</v>
      </c>
      <c r="D19358" s="541" t="s">
        <v>16270</v>
      </c>
      <c r="E19358" s="549"/>
      <c r="F19358" s="547"/>
    </row>
    <row r="19359" s="489" customFormat="1">
      <c r="B19359" s="546" t="s">
        <v>16271</v>
      </c>
      <c r="C19359" s="548" t="s">
        <v>14981</v>
      </c>
      <c r="D19359" s="541" t="s">
        <v>16272</v>
      </c>
      <c r="E19359" s="549" t="s">
        <v>32767</v>
      </c>
      <c r="F19359" s="547">
        <v>76.629999999999995</v>
      </c>
    </row>
    <row r="19360" s="489" customFormat="1">
      <c r="B19360" s="546">
        <v>8801</v>
      </c>
      <c r="C19360" s="548" t="s">
        <v>14981</v>
      </c>
      <c r="D19360" s="541" t="s">
        <v>16273</v>
      </c>
      <c r="E19360" s="549"/>
      <c r="F19360" s="547"/>
    </row>
    <row r="19361" s="489" customFormat="1">
      <c r="B19361" s="546" t="s">
        <v>16274</v>
      </c>
      <c r="C19361" s="548" t="s">
        <v>14981</v>
      </c>
      <c r="D19361" s="541" t="s">
        <v>16275</v>
      </c>
      <c r="E19361" s="549" t="s">
        <v>32767</v>
      </c>
      <c r="F19361" s="547">
        <v>55.18</v>
      </c>
    </row>
    <row r="19362" s="489" customFormat="1">
      <c r="B19362" s="546" t="s">
        <v>16276</v>
      </c>
      <c r="C19362" s="548" t="s">
        <v>14981</v>
      </c>
      <c r="D19362" s="541" t="s">
        <v>16277</v>
      </c>
      <c r="E19362" s="549" t="s">
        <v>32767</v>
      </c>
      <c r="F19362" s="547">
        <v>26.16</v>
      </c>
    </row>
    <row r="19363" s="489" customFormat="1">
      <c r="B19363" s="546" t="s">
        <v>16278</v>
      </c>
      <c r="C19363" s="548" t="s">
        <v>14981</v>
      </c>
      <c r="D19363" s="541" t="s">
        <v>16279</v>
      </c>
      <c r="E19363" s="549" t="s">
        <v>32767</v>
      </c>
      <c r="F19363" s="547">
        <v>27.030000000000001</v>
      </c>
    </row>
    <row r="19364" s="489" customFormat="1">
      <c r="B19364" s="546">
        <v>8802</v>
      </c>
      <c r="C19364" s="548" t="s">
        <v>14981</v>
      </c>
      <c r="D19364" s="541" t="s">
        <v>16280</v>
      </c>
      <c r="E19364" s="549"/>
      <c r="F19364" s="547"/>
    </row>
    <row r="19365" s="489" customFormat="1">
      <c r="B19365" s="546" t="s">
        <v>16281</v>
      </c>
      <c r="C19365" s="548" t="s">
        <v>14981</v>
      </c>
      <c r="D19365" s="541" t="s">
        <v>16282</v>
      </c>
      <c r="E19365" s="549" t="s">
        <v>32767</v>
      </c>
      <c r="F19365" s="547">
        <v>36.57</v>
      </c>
    </row>
    <row r="19366" s="489" customFormat="1">
      <c r="B19366" s="546" t="s">
        <v>16283</v>
      </c>
      <c r="C19366" s="548" t="s">
        <v>14981</v>
      </c>
      <c r="D19366" s="541" t="s">
        <v>16284</v>
      </c>
      <c r="E19366" s="549" t="s">
        <v>32767</v>
      </c>
      <c r="F19366" s="547">
        <v>40.25</v>
      </c>
    </row>
    <row r="19367" s="489" customFormat="1">
      <c r="B19367" s="546" t="s">
        <v>16285</v>
      </c>
      <c r="C19367" s="548" t="s">
        <v>14981</v>
      </c>
      <c r="D19367" s="541" t="s">
        <v>16286</v>
      </c>
      <c r="E19367" s="549" t="s">
        <v>32767</v>
      </c>
      <c r="F19367" s="547">
        <v>43.939999999999998</v>
      </c>
    </row>
    <row r="19368" s="489" customFormat="1">
      <c r="B19368" s="546" t="s">
        <v>16287</v>
      </c>
      <c r="C19368" s="548" t="s">
        <v>14981</v>
      </c>
      <c r="D19368" s="541" t="s">
        <v>16288</v>
      </c>
      <c r="E19368" s="549" t="s">
        <v>32767</v>
      </c>
      <c r="F19368" s="547">
        <v>47.619999999999997</v>
      </c>
    </row>
    <row r="19369" s="489" customFormat="1">
      <c r="B19369" s="546" t="s">
        <v>16289</v>
      </c>
      <c r="C19369" s="548" t="s">
        <v>14981</v>
      </c>
      <c r="D19369" s="541" t="s">
        <v>16290</v>
      </c>
      <c r="E19369" s="549" t="s">
        <v>32767</v>
      </c>
      <c r="F19369" s="547">
        <v>35.060000000000002</v>
      </c>
    </row>
    <row r="19370" s="489" customFormat="1">
      <c r="B19370" s="546" t="s">
        <v>16291</v>
      </c>
      <c r="C19370" s="548" t="s">
        <v>14981</v>
      </c>
      <c r="D19370" s="541" t="s">
        <v>16292</v>
      </c>
      <c r="E19370" s="549" t="s">
        <v>32767</v>
      </c>
      <c r="F19370" s="547">
        <v>38.229999999999997</v>
      </c>
    </row>
    <row r="19371" s="489" customFormat="1">
      <c r="B19371" s="546" t="s">
        <v>16293</v>
      </c>
      <c r="C19371" s="548" t="s">
        <v>14981</v>
      </c>
      <c r="D19371" s="541" t="s">
        <v>16294</v>
      </c>
      <c r="E19371" s="549" t="s">
        <v>32767</v>
      </c>
      <c r="F19371" s="547">
        <v>41.409999999999997</v>
      </c>
    </row>
    <row r="19372" s="489" customFormat="1">
      <c r="B19372" s="546" t="s">
        <v>16295</v>
      </c>
      <c r="C19372" s="548" t="s">
        <v>14981</v>
      </c>
      <c r="D19372" s="541" t="s">
        <v>16296</v>
      </c>
      <c r="E19372" s="549" t="s">
        <v>32767</v>
      </c>
      <c r="F19372" s="547">
        <v>44.579999999999998</v>
      </c>
    </row>
    <row r="19373" s="489" customFormat="1">
      <c r="B19373" s="546">
        <v>8803</v>
      </c>
      <c r="C19373" s="548" t="s">
        <v>14981</v>
      </c>
      <c r="D19373" s="541" t="s">
        <v>16297</v>
      </c>
      <c r="E19373" s="549"/>
      <c r="F19373" s="547"/>
    </row>
    <row r="19374" s="489" customFormat="1">
      <c r="B19374" s="546" t="s">
        <v>16298</v>
      </c>
      <c r="C19374" s="548" t="s">
        <v>14981</v>
      </c>
      <c r="D19374" s="541" t="s">
        <v>16299</v>
      </c>
      <c r="E19374" s="549" t="s">
        <v>32767</v>
      </c>
      <c r="F19374" s="547">
        <v>31.989999999999998</v>
      </c>
    </row>
    <row r="19375" s="489" customFormat="1">
      <c r="B19375" s="546" t="s">
        <v>16300</v>
      </c>
      <c r="C19375" s="548" t="s">
        <v>14981</v>
      </c>
      <c r="D19375" s="541" t="s">
        <v>16301</v>
      </c>
      <c r="E19375" s="549" t="s">
        <v>32767</v>
      </c>
      <c r="F19375" s="547">
        <v>35.670000000000002</v>
      </c>
    </row>
    <row r="19376" s="489" customFormat="1">
      <c r="B19376" s="546" t="s">
        <v>16302</v>
      </c>
      <c r="C19376" s="548" t="s">
        <v>14981</v>
      </c>
      <c r="D19376" s="541" t="s">
        <v>16303</v>
      </c>
      <c r="E19376" s="549" t="s">
        <v>32767</v>
      </c>
      <c r="F19376" s="547">
        <v>39.359999999999999</v>
      </c>
    </row>
    <row r="19377" s="489" customFormat="1">
      <c r="B19377" s="546" t="s">
        <v>16304</v>
      </c>
      <c r="C19377" s="548" t="s">
        <v>14981</v>
      </c>
      <c r="D19377" s="541" t="s">
        <v>16305</v>
      </c>
      <c r="E19377" s="549" t="s">
        <v>32767</v>
      </c>
      <c r="F19377" s="547">
        <v>43.039999999999999</v>
      </c>
    </row>
    <row r="19378" s="489" customFormat="1">
      <c r="B19378" s="546" t="s">
        <v>16306</v>
      </c>
      <c r="C19378" s="548" t="s">
        <v>14981</v>
      </c>
      <c r="D19378" s="541" t="s">
        <v>16307</v>
      </c>
      <c r="E19378" s="549" t="s">
        <v>32767</v>
      </c>
      <c r="F19378" s="547">
        <v>30.48</v>
      </c>
    </row>
    <row r="19379" s="489" customFormat="1">
      <c r="B19379" s="546" t="s">
        <v>16308</v>
      </c>
      <c r="C19379" s="548" t="s">
        <v>14981</v>
      </c>
      <c r="D19379" s="541" t="s">
        <v>16309</v>
      </c>
      <c r="E19379" s="549" t="s">
        <v>32767</v>
      </c>
      <c r="F19379" s="547">
        <v>33.649999999999999</v>
      </c>
    </row>
    <row r="19380" s="489" customFormat="1">
      <c r="B19380" s="546" t="s">
        <v>16310</v>
      </c>
      <c r="C19380" s="548" t="s">
        <v>14981</v>
      </c>
      <c r="D19380" s="541" t="s">
        <v>16311</v>
      </c>
      <c r="E19380" s="549" t="s">
        <v>32767</v>
      </c>
      <c r="F19380" s="547">
        <v>36.829999999999998</v>
      </c>
    </row>
    <row r="19381" s="489" customFormat="1">
      <c r="B19381" s="546" t="s">
        <v>16312</v>
      </c>
      <c r="C19381" s="548" t="s">
        <v>14981</v>
      </c>
      <c r="D19381" s="541" t="s">
        <v>16313</v>
      </c>
      <c r="E19381" s="549" t="s">
        <v>32767</v>
      </c>
      <c r="F19381" s="547">
        <v>40</v>
      </c>
    </row>
    <row r="19382" s="489" customFormat="1">
      <c r="B19382" s="546">
        <v>8804</v>
      </c>
      <c r="C19382" s="548" t="s">
        <v>14981</v>
      </c>
      <c r="D19382" s="541" t="s">
        <v>16314</v>
      </c>
      <c r="E19382" s="549"/>
      <c r="F19382" s="547"/>
    </row>
    <row r="19383" s="489" customFormat="1">
      <c r="B19383" s="546" t="s">
        <v>16315</v>
      </c>
      <c r="C19383" s="548" t="s">
        <v>14981</v>
      </c>
      <c r="D19383" s="541" t="s">
        <v>16316</v>
      </c>
      <c r="E19383" s="549" t="s">
        <v>32767</v>
      </c>
      <c r="F19383" s="547">
        <v>32.189999999999998</v>
      </c>
    </row>
    <row r="19384" s="489" customFormat="1">
      <c r="B19384" s="546">
        <v>8805</v>
      </c>
      <c r="C19384" s="548" t="s">
        <v>14981</v>
      </c>
      <c r="D19384" s="541" t="s">
        <v>16317</v>
      </c>
      <c r="E19384" s="549"/>
      <c r="F19384" s="547"/>
    </row>
    <row r="19385" s="489" customFormat="1">
      <c r="B19385" s="546" t="s">
        <v>16318</v>
      </c>
      <c r="C19385" s="548" t="s">
        <v>14981</v>
      </c>
      <c r="D19385" s="541" t="s">
        <v>16319</v>
      </c>
      <c r="E19385" s="549" t="s">
        <v>32767</v>
      </c>
      <c r="F19385" s="547">
        <v>74.390000000000001</v>
      </c>
    </row>
    <row r="19386" s="489" customFormat="1">
      <c r="B19386" s="546" t="s">
        <v>16320</v>
      </c>
      <c r="C19386" s="548" t="s">
        <v>14981</v>
      </c>
      <c r="D19386" s="541" t="s">
        <v>16321</v>
      </c>
      <c r="E19386" s="549" t="s">
        <v>32767</v>
      </c>
      <c r="F19386" s="547">
        <v>73.310000000000002</v>
      </c>
    </row>
    <row r="19387" s="489" customFormat="1">
      <c r="B19387" s="546">
        <v>8673</v>
      </c>
      <c r="C19387" s="548" t="s">
        <v>14981</v>
      </c>
      <c r="D19387" s="541" t="s">
        <v>16322</v>
      </c>
      <c r="E19387" s="549"/>
      <c r="F19387" s="547"/>
    </row>
    <row r="19388" s="489" customFormat="1">
      <c r="B19388" s="546">
        <v>8807</v>
      </c>
      <c r="C19388" s="548" t="s">
        <v>14981</v>
      </c>
      <c r="D19388" s="541" t="s">
        <v>16323</v>
      </c>
      <c r="E19388" s="549"/>
      <c r="F19388" s="547"/>
    </row>
    <row r="19389" s="489" customFormat="1">
      <c r="B19389" s="546" t="s">
        <v>16324</v>
      </c>
      <c r="C19389" s="548" t="s">
        <v>14981</v>
      </c>
      <c r="D19389" s="541" t="s">
        <v>16325</v>
      </c>
      <c r="E19389" s="549" t="s">
        <v>32767</v>
      </c>
      <c r="F19389" s="547">
        <v>11.33</v>
      </c>
    </row>
    <row r="19390" s="489" customFormat="1">
      <c r="B19390" s="546" t="s">
        <v>16326</v>
      </c>
      <c r="C19390" s="548" t="s">
        <v>14981</v>
      </c>
      <c r="D19390" s="541" t="s">
        <v>16327</v>
      </c>
      <c r="E19390" s="549" t="s">
        <v>32767</v>
      </c>
      <c r="F19390" s="547">
        <v>3.9300000000000002</v>
      </c>
    </row>
    <row r="19391" s="489" customFormat="1">
      <c r="B19391" s="546">
        <v>8808</v>
      </c>
      <c r="C19391" s="548" t="s">
        <v>14981</v>
      </c>
      <c r="D19391" s="541" t="s">
        <v>16328</v>
      </c>
      <c r="E19391" s="549"/>
      <c r="F19391" s="547"/>
    </row>
    <row r="19392" s="489" customFormat="1">
      <c r="B19392" s="546" t="s">
        <v>16329</v>
      </c>
      <c r="C19392" s="548" t="s">
        <v>14981</v>
      </c>
      <c r="D19392" s="541" t="s">
        <v>16330</v>
      </c>
      <c r="E19392" s="549" t="s">
        <v>32767</v>
      </c>
      <c r="F19392" s="547">
        <v>39.579999999999998</v>
      </c>
    </row>
    <row r="19393" s="489" customFormat="1">
      <c r="B19393" s="546" t="s">
        <v>16331</v>
      </c>
      <c r="C19393" s="548" t="s">
        <v>14981</v>
      </c>
      <c r="D19393" s="541" t="s">
        <v>16332</v>
      </c>
      <c r="E19393" s="549" t="s">
        <v>32767</v>
      </c>
      <c r="F19393" s="547">
        <v>43.100000000000001</v>
      </c>
    </row>
    <row r="19394" s="489" customFormat="1">
      <c r="B19394" s="546" t="s">
        <v>16333</v>
      </c>
      <c r="C19394" s="548" t="s">
        <v>14981</v>
      </c>
      <c r="D19394" s="541" t="s">
        <v>16334</v>
      </c>
      <c r="E19394" s="549" t="s">
        <v>32767</v>
      </c>
      <c r="F19394" s="547">
        <v>46.609999999999999</v>
      </c>
    </row>
    <row r="19395" s="489" customFormat="1">
      <c r="B19395" s="546" t="s">
        <v>16335</v>
      </c>
      <c r="C19395" s="548" t="s">
        <v>14981</v>
      </c>
      <c r="D19395" s="541" t="s">
        <v>16336</v>
      </c>
      <c r="E19395" s="549" t="s">
        <v>32767</v>
      </c>
      <c r="F19395" s="547">
        <v>64.920000000000002</v>
      </c>
    </row>
    <row r="19396" s="489" customFormat="1">
      <c r="B19396" s="546">
        <v>8809</v>
      </c>
      <c r="C19396" s="548" t="s">
        <v>14981</v>
      </c>
      <c r="D19396" s="541" t="s">
        <v>16337</v>
      </c>
      <c r="E19396" s="549"/>
      <c r="F19396" s="547"/>
    </row>
    <row r="19397" s="489" customFormat="1">
      <c r="B19397" s="546" t="s">
        <v>16338</v>
      </c>
      <c r="C19397" s="548" t="s">
        <v>14981</v>
      </c>
      <c r="D19397" s="541" t="s">
        <v>16339</v>
      </c>
      <c r="E19397" s="549" t="s">
        <v>32767</v>
      </c>
      <c r="F19397" s="547">
        <v>67.930000000000007</v>
      </c>
    </row>
    <row r="19398" s="489" customFormat="1">
      <c r="B19398" s="546" t="s">
        <v>16340</v>
      </c>
      <c r="C19398" s="548" t="s">
        <v>14981</v>
      </c>
      <c r="D19398" s="541" t="s">
        <v>16341</v>
      </c>
      <c r="E19398" s="549" t="s">
        <v>32767</v>
      </c>
      <c r="F19398" s="547">
        <v>72.790000000000006</v>
      </c>
    </row>
    <row r="19399" s="489" customFormat="1">
      <c r="B19399" s="546" t="s">
        <v>16342</v>
      </c>
      <c r="C19399" s="548" t="s">
        <v>14981</v>
      </c>
      <c r="D19399" s="541" t="s">
        <v>16343</v>
      </c>
      <c r="E19399" s="549" t="s">
        <v>32767</v>
      </c>
      <c r="F19399" s="547">
        <v>74.390000000000001</v>
      </c>
    </row>
    <row r="19400" s="489" customFormat="1">
      <c r="B19400" s="546">
        <v>8810</v>
      </c>
      <c r="C19400" s="548" t="s">
        <v>14981</v>
      </c>
      <c r="D19400" s="541" t="s">
        <v>16344</v>
      </c>
      <c r="E19400" s="549"/>
      <c r="F19400" s="547"/>
    </row>
    <row r="19401" s="489" customFormat="1">
      <c r="B19401" s="546" t="s">
        <v>16345</v>
      </c>
      <c r="C19401" s="548" t="s">
        <v>14981</v>
      </c>
      <c r="D19401" s="541" t="s">
        <v>16346</v>
      </c>
      <c r="E19401" s="549" t="s">
        <v>32767</v>
      </c>
      <c r="F19401" s="547">
        <v>84.319999999999993</v>
      </c>
    </row>
    <row r="19402" s="489" customFormat="1">
      <c r="B19402" s="546" t="s">
        <v>16347</v>
      </c>
      <c r="C19402" s="548" t="s">
        <v>14981</v>
      </c>
      <c r="D19402" s="541" t="s">
        <v>16348</v>
      </c>
      <c r="E19402" s="549" t="s">
        <v>32767</v>
      </c>
      <c r="F19402" s="547">
        <v>80.170000000000002</v>
      </c>
    </row>
    <row r="19403" s="489" customFormat="1">
      <c r="B19403" s="546" t="s">
        <v>16349</v>
      </c>
      <c r="C19403" s="548" t="s">
        <v>14981</v>
      </c>
      <c r="D19403" s="541" t="s">
        <v>16350</v>
      </c>
      <c r="E19403" s="549" t="s">
        <v>32767</v>
      </c>
      <c r="F19403" s="547">
        <v>101.45</v>
      </c>
    </row>
    <row r="19404" s="489" customFormat="1">
      <c r="B19404" s="546" t="s">
        <v>16351</v>
      </c>
      <c r="C19404" s="548" t="s">
        <v>14981</v>
      </c>
      <c r="D19404" s="541" t="s">
        <v>16352</v>
      </c>
      <c r="E19404" s="549" t="s">
        <v>32767</v>
      </c>
      <c r="F19404" s="547">
        <v>99.659999999999997</v>
      </c>
    </row>
    <row r="19405" s="489" customFormat="1">
      <c r="B19405" s="546" t="s">
        <v>16353</v>
      </c>
      <c r="C19405" s="548" t="s">
        <v>14981</v>
      </c>
      <c r="D19405" s="541" t="s">
        <v>16354</v>
      </c>
      <c r="E19405" s="549" t="s">
        <v>32767</v>
      </c>
      <c r="F19405" s="547">
        <v>82.659999999999997</v>
      </c>
    </row>
    <row r="19406" s="489" customFormat="1">
      <c r="B19406" s="546" t="s">
        <v>16355</v>
      </c>
      <c r="C19406" s="548" t="s">
        <v>14981</v>
      </c>
      <c r="D19406" s="541" t="s">
        <v>16356</v>
      </c>
      <c r="E19406" s="549" t="s">
        <v>32767</v>
      </c>
      <c r="F19406" s="547">
        <v>84.180000000000007</v>
      </c>
    </row>
    <row r="19407" s="489" customFormat="1">
      <c r="B19407" s="546" t="s">
        <v>16357</v>
      </c>
      <c r="C19407" s="548" t="s">
        <v>14981</v>
      </c>
      <c r="D19407" s="541" t="s">
        <v>16358</v>
      </c>
      <c r="E19407" s="549" t="s">
        <v>32767</v>
      </c>
      <c r="F19407" s="547">
        <v>110.56999999999999</v>
      </c>
    </row>
    <row r="19408" s="489" customFormat="1">
      <c r="B19408" s="546">
        <v>8811</v>
      </c>
      <c r="C19408" s="548" t="s">
        <v>14981</v>
      </c>
      <c r="D19408" s="541" t="s">
        <v>16359</v>
      </c>
      <c r="E19408" s="549"/>
      <c r="F19408" s="547"/>
    </row>
    <row r="19409" s="489" customFormat="1">
      <c r="B19409" s="546" t="s">
        <v>16360</v>
      </c>
      <c r="C19409" s="548" t="s">
        <v>14981</v>
      </c>
      <c r="D19409" s="541" t="s">
        <v>16361</v>
      </c>
      <c r="E19409" s="549" t="s">
        <v>32767</v>
      </c>
      <c r="F19409" s="547">
        <v>113.08</v>
      </c>
    </row>
    <row r="19410" s="489" customFormat="1">
      <c r="B19410" s="546" t="s">
        <v>16362</v>
      </c>
      <c r="C19410" s="548" t="s">
        <v>14981</v>
      </c>
      <c r="D19410" s="541" t="s">
        <v>16363</v>
      </c>
      <c r="E19410" s="549" t="s">
        <v>32767</v>
      </c>
      <c r="F19410" s="547">
        <v>113.08</v>
      </c>
    </row>
    <row r="19411" s="489" customFormat="1">
      <c r="B19411" s="546">
        <v>8812</v>
      </c>
      <c r="C19411" s="548" t="s">
        <v>14981</v>
      </c>
      <c r="D19411" s="541" t="s">
        <v>16364</v>
      </c>
      <c r="E19411" s="549"/>
      <c r="F19411" s="547"/>
    </row>
    <row r="19412" s="489" customFormat="1">
      <c r="B19412" s="546" t="s">
        <v>16365</v>
      </c>
      <c r="C19412" s="548" t="s">
        <v>14981</v>
      </c>
      <c r="D19412" s="541" t="s">
        <v>16366</v>
      </c>
      <c r="E19412" s="549" t="s">
        <v>32767</v>
      </c>
      <c r="F19412" s="547">
        <v>245.75999999999999</v>
      </c>
    </row>
    <row r="19413" s="489" customFormat="1">
      <c r="B19413" s="546" t="s">
        <v>16367</v>
      </c>
      <c r="C19413" s="548" t="s">
        <v>14981</v>
      </c>
      <c r="D19413" s="541" t="s">
        <v>16368</v>
      </c>
      <c r="E19413" s="549" t="s">
        <v>32767</v>
      </c>
      <c r="F19413" s="547">
        <v>184.59999999999999</v>
      </c>
    </row>
    <row r="19414" s="489" customFormat="1">
      <c r="B19414" s="546" t="s">
        <v>16369</v>
      </c>
      <c r="C19414" s="548" t="s">
        <v>14981</v>
      </c>
      <c r="D19414" s="541" t="s">
        <v>16370</v>
      </c>
      <c r="E19414" s="549" t="s">
        <v>32767</v>
      </c>
      <c r="F19414" s="547">
        <v>91.409999999999997</v>
      </c>
    </row>
    <row r="19415" s="489" customFormat="1">
      <c r="B19415" s="546" t="s">
        <v>16371</v>
      </c>
      <c r="C19415" s="548" t="s">
        <v>14981</v>
      </c>
      <c r="D19415" s="541" t="s">
        <v>16372</v>
      </c>
      <c r="E19415" s="549" t="s">
        <v>32767</v>
      </c>
      <c r="F19415" s="547">
        <v>201.56999999999999</v>
      </c>
    </row>
    <row r="19416" s="489" customFormat="1">
      <c r="B19416" s="546" t="s">
        <v>16373</v>
      </c>
      <c r="C19416" s="548" t="s">
        <v>14981</v>
      </c>
      <c r="D19416" s="541" t="s">
        <v>16374</v>
      </c>
      <c r="E19416" s="549" t="s">
        <v>32767</v>
      </c>
      <c r="F19416" s="547">
        <v>142.84</v>
      </c>
    </row>
    <row r="19417" s="489" customFormat="1">
      <c r="B19417" s="546" t="s">
        <v>16375</v>
      </c>
      <c r="C19417" s="548" t="s">
        <v>14981</v>
      </c>
      <c r="D19417" s="541" t="s">
        <v>16376</v>
      </c>
      <c r="E19417" s="549" t="s">
        <v>32767</v>
      </c>
      <c r="F19417" s="547">
        <v>91.409999999999997</v>
      </c>
    </row>
    <row r="19418" s="489" customFormat="1">
      <c r="B19418" s="546">
        <v>8814</v>
      </c>
      <c r="C19418" s="548" t="s">
        <v>14981</v>
      </c>
      <c r="D19418" s="541" t="s">
        <v>16377</v>
      </c>
      <c r="E19418" s="549"/>
      <c r="F19418" s="547"/>
    </row>
    <row r="19419" s="489" customFormat="1">
      <c r="B19419" s="546" t="s">
        <v>16378</v>
      </c>
      <c r="C19419" s="548" t="s">
        <v>14981</v>
      </c>
      <c r="D19419" s="541" t="s">
        <v>16379</v>
      </c>
      <c r="E19419" s="549" t="s">
        <v>32767</v>
      </c>
      <c r="F19419" s="547">
        <v>311.77999999999997</v>
      </c>
    </row>
    <row r="19420" s="489" customFormat="1">
      <c r="B19420" s="546" t="s">
        <v>16380</v>
      </c>
      <c r="C19420" s="548" t="s">
        <v>14981</v>
      </c>
      <c r="D19420" s="541" t="s">
        <v>16381</v>
      </c>
      <c r="E19420" s="549" t="s">
        <v>32767</v>
      </c>
      <c r="F19420" s="547">
        <v>386.37</v>
      </c>
    </row>
    <row r="19421" s="489" customFormat="1">
      <c r="B19421" s="546" t="s">
        <v>16382</v>
      </c>
      <c r="C19421" s="548" t="s">
        <v>14981</v>
      </c>
      <c r="D19421" s="541" t="s">
        <v>16383</v>
      </c>
      <c r="E19421" s="549" t="s">
        <v>32767</v>
      </c>
      <c r="F19421" s="547">
        <v>375.87</v>
      </c>
    </row>
    <row r="19422" s="489" customFormat="1">
      <c r="B19422" s="546">
        <v>8815</v>
      </c>
      <c r="C19422" s="548" t="s">
        <v>14981</v>
      </c>
      <c r="D19422" s="541" t="s">
        <v>16384</v>
      </c>
      <c r="E19422" s="549"/>
      <c r="F19422" s="547"/>
    </row>
    <row r="19423" s="489" customFormat="1">
      <c r="B19423" s="546" t="s">
        <v>16385</v>
      </c>
      <c r="C19423" s="548" t="s">
        <v>14981</v>
      </c>
      <c r="D19423" s="541" t="s">
        <v>16386</v>
      </c>
      <c r="E19423" s="549" t="s">
        <v>32767</v>
      </c>
      <c r="F19423" s="547">
        <v>6.3300000000000001</v>
      </c>
    </row>
    <row r="19424" s="489" customFormat="1">
      <c r="B19424" s="546" t="s">
        <v>16387</v>
      </c>
      <c r="C19424" s="548" t="s">
        <v>14981</v>
      </c>
      <c r="D19424" s="541" t="s">
        <v>16388</v>
      </c>
      <c r="E19424" s="549" t="s">
        <v>32767</v>
      </c>
      <c r="F19424" s="547">
        <v>7.8300000000000001</v>
      </c>
    </row>
    <row r="19425" s="489" customFormat="1">
      <c r="B19425" s="546" t="s">
        <v>16389</v>
      </c>
      <c r="C19425" s="548" t="s">
        <v>14981</v>
      </c>
      <c r="D19425" s="541" t="s">
        <v>16390</v>
      </c>
      <c r="E19425" s="549" t="s">
        <v>32767</v>
      </c>
      <c r="F19425" s="547">
        <v>7.6200000000000001</v>
      </c>
    </row>
    <row r="19426" s="489" customFormat="1">
      <c r="B19426" s="546" t="s">
        <v>16391</v>
      </c>
      <c r="C19426" s="548" t="s">
        <v>14981</v>
      </c>
      <c r="D19426" s="541" t="s">
        <v>16392</v>
      </c>
      <c r="E19426" s="549" t="s">
        <v>32767</v>
      </c>
      <c r="F19426" s="547">
        <v>6.1500000000000004</v>
      </c>
    </row>
    <row r="19427" s="489" customFormat="1">
      <c r="B19427" s="546" t="s">
        <v>16393</v>
      </c>
      <c r="C19427" s="548" t="s">
        <v>14981</v>
      </c>
      <c r="D19427" s="541" t="s">
        <v>16394</v>
      </c>
      <c r="E19427" s="549" t="s">
        <v>32767</v>
      </c>
      <c r="F19427" s="547">
        <v>11.109999999999999</v>
      </c>
    </row>
    <row r="19428" s="489" customFormat="1">
      <c r="B19428" s="546" t="s">
        <v>16395</v>
      </c>
      <c r="C19428" s="548" t="s">
        <v>14981</v>
      </c>
      <c r="D19428" s="541" t="s">
        <v>16396</v>
      </c>
      <c r="E19428" s="549" t="s">
        <v>32767</v>
      </c>
      <c r="F19428" s="547">
        <v>20.57</v>
      </c>
    </row>
    <row r="19429" s="489" customFormat="1">
      <c r="B19429" s="546" t="s">
        <v>16397</v>
      </c>
      <c r="C19429" s="548" t="s">
        <v>14981</v>
      </c>
      <c r="D19429" s="541" t="s">
        <v>16398</v>
      </c>
      <c r="E19429" s="549" t="s">
        <v>32767</v>
      </c>
      <c r="F19429" s="547">
        <v>31.809999999999999</v>
      </c>
    </row>
    <row r="19430" s="489" customFormat="1">
      <c r="B19430" s="546">
        <v>8816</v>
      </c>
      <c r="C19430" s="548" t="s">
        <v>14981</v>
      </c>
      <c r="D19430" s="541" t="s">
        <v>16399</v>
      </c>
      <c r="E19430" s="549"/>
      <c r="F19430" s="547"/>
    </row>
    <row r="19431" s="489" customFormat="1">
      <c r="B19431" s="546" t="s">
        <v>16400</v>
      </c>
      <c r="C19431" s="548" t="s">
        <v>14981</v>
      </c>
      <c r="D19431" s="541" t="s">
        <v>16401</v>
      </c>
      <c r="E19431" s="549" t="s">
        <v>32767</v>
      </c>
      <c r="F19431" s="547">
        <v>93.140000000000001</v>
      </c>
    </row>
    <row r="19432" s="489" customFormat="1">
      <c r="B19432" s="546" t="s">
        <v>16402</v>
      </c>
      <c r="C19432" s="548" t="s">
        <v>14981</v>
      </c>
      <c r="D19432" s="541" t="s">
        <v>16403</v>
      </c>
      <c r="E19432" s="549" t="s">
        <v>32767</v>
      </c>
      <c r="F19432" s="547">
        <v>128.59999999999999</v>
      </c>
    </row>
    <row r="19433" s="489" customFormat="1">
      <c r="B19433" s="546">
        <v>8817</v>
      </c>
      <c r="C19433" s="548" t="s">
        <v>14981</v>
      </c>
      <c r="D19433" s="541" t="s">
        <v>16404</v>
      </c>
      <c r="E19433" s="549"/>
      <c r="F19433" s="547"/>
    </row>
    <row r="19434" s="489" customFormat="1">
      <c r="B19434" s="546" t="s">
        <v>16405</v>
      </c>
      <c r="C19434" s="548" t="s">
        <v>14981</v>
      </c>
      <c r="D19434" s="541" t="s">
        <v>16406</v>
      </c>
      <c r="E19434" s="549" t="s">
        <v>32767</v>
      </c>
      <c r="F19434" s="547">
        <v>47.039999999999999</v>
      </c>
    </row>
    <row r="19435" s="489" customFormat="1">
      <c r="B19435" s="546" t="s">
        <v>16407</v>
      </c>
      <c r="C19435" s="548" t="s">
        <v>14981</v>
      </c>
      <c r="D19435" s="541" t="s">
        <v>16408</v>
      </c>
      <c r="E19435" s="549" t="s">
        <v>32767</v>
      </c>
      <c r="F19435" s="547">
        <v>47.479999999999997</v>
      </c>
    </row>
    <row r="19436" s="489" customFormat="1">
      <c r="B19436" s="546" t="s">
        <v>16409</v>
      </c>
      <c r="C19436" s="548" t="s">
        <v>14981</v>
      </c>
      <c r="D19436" s="541" t="s">
        <v>16410</v>
      </c>
      <c r="E19436" s="549" t="s">
        <v>32767</v>
      </c>
      <c r="F19436" s="547">
        <v>49.700000000000003</v>
      </c>
    </row>
    <row r="19437" s="489" customFormat="1">
      <c r="B19437" s="546" t="s">
        <v>16411</v>
      </c>
      <c r="C19437" s="548" t="s">
        <v>14981</v>
      </c>
      <c r="D19437" s="541" t="s">
        <v>16412</v>
      </c>
      <c r="E19437" s="549" t="s">
        <v>32767</v>
      </c>
      <c r="F19437" s="547">
        <v>10.51</v>
      </c>
    </row>
    <row r="19438" s="489" customFormat="1">
      <c r="B19438" s="546" t="s">
        <v>16413</v>
      </c>
      <c r="C19438" s="548" t="s">
        <v>14981</v>
      </c>
      <c r="D19438" s="541" t="s">
        <v>16414</v>
      </c>
      <c r="E19438" s="549" t="s">
        <v>32767</v>
      </c>
      <c r="F19438" s="547">
        <v>292.25999999999999</v>
      </c>
    </row>
    <row r="19439" s="489" customFormat="1">
      <c r="B19439" s="546" t="s">
        <v>16415</v>
      </c>
      <c r="C19439" s="548" t="s">
        <v>14981</v>
      </c>
      <c r="D19439" s="541" t="s">
        <v>16416</v>
      </c>
      <c r="E19439" s="549" t="s">
        <v>32767</v>
      </c>
      <c r="F19439" s="547">
        <v>253.33000000000001</v>
      </c>
    </row>
    <row r="19440" s="489" customFormat="1">
      <c r="B19440" s="546" t="s">
        <v>16417</v>
      </c>
      <c r="C19440" s="548" t="s">
        <v>14981</v>
      </c>
      <c r="D19440" s="541" t="s">
        <v>16418</v>
      </c>
      <c r="E19440" s="549" t="s">
        <v>32767</v>
      </c>
      <c r="F19440" s="547">
        <v>93.709999999999994</v>
      </c>
    </row>
    <row r="19441" s="489" customFormat="1">
      <c r="B19441" s="546" t="s">
        <v>16419</v>
      </c>
      <c r="C19441" s="548" t="s">
        <v>14981</v>
      </c>
      <c r="D19441" s="541" t="s">
        <v>16420</v>
      </c>
      <c r="E19441" s="549" t="s">
        <v>32767</v>
      </c>
      <c r="F19441" s="547">
        <v>19.850000000000001</v>
      </c>
    </row>
    <row r="19442" s="489" customFormat="1">
      <c r="B19442" s="546" t="s">
        <v>16421</v>
      </c>
      <c r="C19442" s="548" t="s">
        <v>14981</v>
      </c>
      <c r="D19442" s="541" t="s">
        <v>16422</v>
      </c>
      <c r="E19442" s="549" t="s">
        <v>32767</v>
      </c>
      <c r="F19442" s="547">
        <v>20.289999999999999</v>
      </c>
    </row>
    <row r="19443" s="489" customFormat="1">
      <c r="B19443" s="546" t="s">
        <v>16423</v>
      </c>
      <c r="C19443" s="548" t="s">
        <v>14981</v>
      </c>
      <c r="D19443" s="541" t="s">
        <v>16424</v>
      </c>
      <c r="E19443" s="549" t="s">
        <v>32767</v>
      </c>
      <c r="F19443" s="547">
        <v>22.510000000000002</v>
      </c>
    </row>
    <row r="19444" s="489" customFormat="1">
      <c r="B19444" s="546" t="s">
        <v>16425</v>
      </c>
      <c r="C19444" s="548" t="s">
        <v>14981</v>
      </c>
      <c r="D19444" s="541" t="s">
        <v>16426</v>
      </c>
      <c r="E19444" s="549" t="s">
        <v>32767</v>
      </c>
      <c r="F19444" s="547">
        <v>6.1699999999999999</v>
      </c>
    </row>
    <row r="19445" s="489" customFormat="1">
      <c r="B19445" s="546" t="s">
        <v>16427</v>
      </c>
      <c r="C19445" s="548" t="s">
        <v>14981</v>
      </c>
      <c r="D19445" s="541" t="s">
        <v>16428</v>
      </c>
      <c r="E19445" s="549" t="s">
        <v>32767</v>
      </c>
      <c r="F19445" s="547">
        <v>254.96000000000001</v>
      </c>
    </row>
    <row r="19446" s="489" customFormat="1">
      <c r="B19446" s="546" t="s">
        <v>16429</v>
      </c>
      <c r="C19446" s="548" t="s">
        <v>14981</v>
      </c>
      <c r="D19446" s="541" t="s">
        <v>16430</v>
      </c>
      <c r="E19446" s="549" t="s">
        <v>32767</v>
      </c>
      <c r="F19446" s="547">
        <v>225.86000000000001</v>
      </c>
    </row>
    <row r="19447" s="489" customFormat="1">
      <c r="B19447" s="546">
        <v>8818</v>
      </c>
      <c r="C19447" s="548" t="s">
        <v>14981</v>
      </c>
      <c r="D19447" s="541" t="s">
        <v>16431</v>
      </c>
      <c r="E19447" s="549"/>
      <c r="F19447" s="547"/>
    </row>
    <row r="19448" s="489" customFormat="1">
      <c r="B19448" s="546" t="s">
        <v>16432</v>
      </c>
      <c r="C19448" s="548" t="s">
        <v>14981</v>
      </c>
      <c r="D19448" s="541" t="s">
        <v>16433</v>
      </c>
      <c r="E19448" s="549" t="s">
        <v>32767</v>
      </c>
      <c r="F19448" s="547">
        <v>55.890000000000001</v>
      </c>
    </row>
    <row r="19449" s="489" customFormat="1">
      <c r="B19449" s="546" t="s">
        <v>16434</v>
      </c>
      <c r="C19449" s="548" t="s">
        <v>14981</v>
      </c>
      <c r="D19449" s="541" t="s">
        <v>16435</v>
      </c>
      <c r="E19449" s="549" t="s">
        <v>32767</v>
      </c>
      <c r="F19449" s="547">
        <v>64.579999999999998</v>
      </c>
    </row>
    <row r="19450" s="489" customFormat="1">
      <c r="B19450" s="546" t="s">
        <v>16436</v>
      </c>
      <c r="C19450" s="548" t="s">
        <v>14981</v>
      </c>
      <c r="D19450" s="541" t="s">
        <v>16437</v>
      </c>
      <c r="E19450" s="549" t="s">
        <v>32767</v>
      </c>
      <c r="F19450" s="547">
        <v>60.859999999999999</v>
      </c>
    </row>
    <row r="19451" s="489" customFormat="1">
      <c r="B19451" s="546" t="s">
        <v>16438</v>
      </c>
      <c r="C19451" s="548" t="s">
        <v>14981</v>
      </c>
      <c r="D19451" s="541" t="s">
        <v>16439</v>
      </c>
      <c r="E19451" s="549" t="s">
        <v>32767</v>
      </c>
      <c r="F19451" s="547">
        <v>69.969999999999999</v>
      </c>
    </row>
    <row r="19452" s="489" customFormat="1">
      <c r="B19452" s="546" t="s">
        <v>16440</v>
      </c>
      <c r="C19452" s="548" t="s">
        <v>14981</v>
      </c>
      <c r="D19452" s="541" t="s">
        <v>16441</v>
      </c>
      <c r="E19452" s="549" t="s">
        <v>32767</v>
      </c>
      <c r="F19452" s="547">
        <v>70.790000000000006</v>
      </c>
    </row>
    <row r="19453" s="489" customFormat="1">
      <c r="B19453" s="546" t="s">
        <v>16442</v>
      </c>
      <c r="C19453" s="548" t="s">
        <v>14981</v>
      </c>
      <c r="D19453" s="541" t="s">
        <v>16443</v>
      </c>
      <c r="E19453" s="549" t="s">
        <v>32767</v>
      </c>
      <c r="F19453" s="547">
        <v>67.069999999999993</v>
      </c>
    </row>
    <row r="19454" s="489" customFormat="1">
      <c r="B19454" s="546" t="s">
        <v>16444</v>
      </c>
      <c r="C19454" s="548" t="s">
        <v>14981</v>
      </c>
      <c r="D19454" s="541" t="s">
        <v>16445</v>
      </c>
      <c r="E19454" s="549" t="s">
        <v>32767</v>
      </c>
      <c r="F19454" s="547">
        <v>76.180000000000007</v>
      </c>
    </row>
    <row r="19455" s="489" customFormat="1">
      <c r="B19455" s="546" t="s">
        <v>16446</v>
      </c>
      <c r="C19455" s="548" t="s">
        <v>14981</v>
      </c>
      <c r="D19455" s="541" t="s">
        <v>16447</v>
      </c>
      <c r="E19455" s="549" t="s">
        <v>32767</v>
      </c>
      <c r="F19455" s="547">
        <v>90.230000000000004</v>
      </c>
    </row>
    <row r="19456" s="489" customFormat="1">
      <c r="B19456" s="546" t="s">
        <v>16448</v>
      </c>
      <c r="C19456" s="548" t="s">
        <v>14981</v>
      </c>
      <c r="D19456" s="541" t="s">
        <v>16449</v>
      </c>
      <c r="E19456" s="549" t="s">
        <v>32767</v>
      </c>
      <c r="F19456" s="547">
        <v>60.969999999999999</v>
      </c>
    </row>
    <row r="19457" s="489" customFormat="1">
      <c r="B19457" s="546" t="s">
        <v>16450</v>
      </c>
      <c r="C19457" s="548" t="s">
        <v>14981</v>
      </c>
      <c r="D19457" s="541" t="s">
        <v>16451</v>
      </c>
      <c r="E19457" s="549" t="s">
        <v>32767</v>
      </c>
      <c r="F19457" s="547">
        <v>46.32</v>
      </c>
    </row>
    <row r="19458" s="489" customFormat="1">
      <c r="B19458" s="546" t="s">
        <v>16452</v>
      </c>
      <c r="C19458" s="548" t="s">
        <v>14981</v>
      </c>
      <c r="D19458" s="541" t="s">
        <v>16453</v>
      </c>
      <c r="E19458" s="549" t="s">
        <v>32767</v>
      </c>
      <c r="F19458" s="547">
        <v>67.280000000000001</v>
      </c>
    </row>
    <row r="19459" s="489" customFormat="1">
      <c r="B19459" s="546" t="s">
        <v>16454</v>
      </c>
      <c r="C19459" s="548" t="s">
        <v>14981</v>
      </c>
      <c r="D19459" s="541" t="s">
        <v>16455</v>
      </c>
      <c r="E19459" s="549" t="s">
        <v>32767</v>
      </c>
      <c r="F19459" s="547">
        <v>63.560000000000002</v>
      </c>
    </row>
    <row r="19460" s="489" customFormat="1">
      <c r="B19460" s="546" t="s">
        <v>16456</v>
      </c>
      <c r="C19460" s="548" t="s">
        <v>14981</v>
      </c>
      <c r="D19460" s="541" t="s">
        <v>16457</v>
      </c>
      <c r="E19460" s="549" t="s">
        <v>32767</v>
      </c>
      <c r="F19460" s="547">
        <v>72.670000000000002</v>
      </c>
    </row>
    <row r="19461" s="489" customFormat="1">
      <c r="B19461" s="546" t="s">
        <v>16458</v>
      </c>
      <c r="C19461" s="548" t="s">
        <v>14981</v>
      </c>
      <c r="D19461" s="541" t="s">
        <v>16459</v>
      </c>
      <c r="E19461" s="549" t="s">
        <v>32767</v>
      </c>
      <c r="F19461" s="547">
        <v>49.829999999999998</v>
      </c>
    </row>
    <row r="19462" s="489" customFormat="1">
      <c r="B19462" s="546" t="s">
        <v>16460</v>
      </c>
      <c r="C19462" s="548" t="s">
        <v>14981</v>
      </c>
      <c r="D19462" s="541" t="s">
        <v>16461</v>
      </c>
      <c r="E19462" s="549" t="s">
        <v>32767</v>
      </c>
      <c r="F19462" s="547">
        <v>73.099999999999994</v>
      </c>
    </row>
    <row r="19463" s="489" customFormat="1">
      <c r="B19463" s="546" t="s">
        <v>16462</v>
      </c>
      <c r="C19463" s="548" t="s">
        <v>14981</v>
      </c>
      <c r="D19463" s="541" t="s">
        <v>16463</v>
      </c>
      <c r="E19463" s="549" t="s">
        <v>32767</v>
      </c>
      <c r="F19463" s="547">
        <v>69.390000000000001</v>
      </c>
    </row>
    <row r="19464" s="489" customFormat="1">
      <c r="B19464" s="546" t="s">
        <v>16464</v>
      </c>
      <c r="C19464" s="548" t="s">
        <v>14981</v>
      </c>
      <c r="D19464" s="541" t="s">
        <v>16465</v>
      </c>
      <c r="E19464" s="549" t="s">
        <v>32767</v>
      </c>
      <c r="F19464" s="547">
        <v>78.5</v>
      </c>
    </row>
    <row r="19465" s="489" customFormat="1">
      <c r="B19465" s="546" t="s">
        <v>16466</v>
      </c>
      <c r="C19465" s="548" t="s">
        <v>14981</v>
      </c>
      <c r="D19465" s="541" t="s">
        <v>16467</v>
      </c>
      <c r="E19465" s="549" t="s">
        <v>32767</v>
      </c>
      <c r="F19465" s="547">
        <v>53.350000000000001</v>
      </c>
    </row>
    <row r="19466" s="489" customFormat="1">
      <c r="B19466" s="546" t="s">
        <v>16468</v>
      </c>
      <c r="C19466" s="548" t="s">
        <v>14981</v>
      </c>
      <c r="D19466" s="541" t="s">
        <v>16469</v>
      </c>
      <c r="E19466" s="549" t="s">
        <v>32767</v>
      </c>
      <c r="F19466" s="547">
        <v>98.040000000000006</v>
      </c>
    </row>
    <row r="19467" s="489" customFormat="1">
      <c r="B19467" s="546" t="s">
        <v>16470</v>
      </c>
      <c r="C19467" s="548" t="s">
        <v>14981</v>
      </c>
      <c r="D19467" s="541" t="s">
        <v>16471</v>
      </c>
      <c r="E19467" s="549" t="s">
        <v>32767</v>
      </c>
      <c r="F19467" s="547">
        <v>73.879999999999995</v>
      </c>
    </row>
    <row r="19468" s="489" customFormat="1">
      <c r="B19468" s="546">
        <v>8819</v>
      </c>
      <c r="C19468" s="548" t="s">
        <v>14981</v>
      </c>
      <c r="D19468" s="541" t="s">
        <v>16472</v>
      </c>
      <c r="E19468" s="549"/>
      <c r="F19468" s="547"/>
    </row>
    <row r="19469" s="489" customFormat="1">
      <c r="B19469" s="546" t="s">
        <v>16473</v>
      </c>
      <c r="C19469" s="548" t="s">
        <v>14981</v>
      </c>
      <c r="D19469" s="541" t="s">
        <v>16474</v>
      </c>
      <c r="E19469" s="549" t="s">
        <v>32767</v>
      </c>
      <c r="F19469" s="547">
        <v>26.940000000000001</v>
      </c>
    </row>
    <row r="19470" s="489" customFormat="1">
      <c r="B19470" s="546" t="s">
        <v>16475</v>
      </c>
      <c r="C19470" s="548" t="s">
        <v>14981</v>
      </c>
      <c r="D19470" s="541" t="s">
        <v>16476</v>
      </c>
      <c r="E19470" s="549" t="s">
        <v>32767</v>
      </c>
      <c r="F19470" s="547">
        <v>110.95</v>
      </c>
    </row>
    <row r="19471" s="489" customFormat="1">
      <c r="B19471" s="546" t="s">
        <v>16477</v>
      </c>
      <c r="C19471" s="548" t="s">
        <v>14981</v>
      </c>
      <c r="D19471" s="541" t="s">
        <v>16478</v>
      </c>
      <c r="E19471" s="549" t="s">
        <v>32767</v>
      </c>
      <c r="F19471" s="547">
        <v>110.95</v>
      </c>
    </row>
    <row r="19472" s="489" customFormat="1">
      <c r="B19472" s="546" t="s">
        <v>16479</v>
      </c>
      <c r="C19472" s="548" t="s">
        <v>14981</v>
      </c>
      <c r="D19472" s="541" t="s">
        <v>16480</v>
      </c>
      <c r="E19472" s="549" t="s">
        <v>32767</v>
      </c>
      <c r="F19472" s="547">
        <v>196.78999999999999</v>
      </c>
    </row>
    <row r="19473" s="489" customFormat="1">
      <c r="B19473" s="546" t="s">
        <v>16481</v>
      </c>
      <c r="C19473" s="548" t="s">
        <v>14981</v>
      </c>
      <c r="D19473" s="541" t="s">
        <v>16482</v>
      </c>
      <c r="E19473" s="549" t="s">
        <v>32767</v>
      </c>
      <c r="F19473" s="547">
        <v>186.31999999999999</v>
      </c>
    </row>
    <row r="19474" s="489" customFormat="1">
      <c r="B19474" s="546" t="s">
        <v>16483</v>
      </c>
      <c r="C19474" s="548" t="s">
        <v>14981</v>
      </c>
      <c r="D19474" s="541" t="s">
        <v>16484</v>
      </c>
      <c r="E19474" s="549" t="s">
        <v>32767</v>
      </c>
      <c r="F19474" s="547">
        <v>141.66999999999999</v>
      </c>
    </row>
    <row r="19475" s="489" customFormat="1">
      <c r="B19475" s="546" t="s">
        <v>16485</v>
      </c>
      <c r="C19475" s="548" t="s">
        <v>14981</v>
      </c>
      <c r="D19475" s="541" t="s">
        <v>16486</v>
      </c>
      <c r="E19475" s="549" t="s">
        <v>32767</v>
      </c>
      <c r="F19475" s="547">
        <v>131.19999999999999</v>
      </c>
    </row>
    <row r="19476" s="489" customFormat="1">
      <c r="B19476" s="546">
        <v>8820</v>
      </c>
      <c r="C19476" s="548" t="s">
        <v>14981</v>
      </c>
      <c r="D19476" s="541" t="s">
        <v>16487</v>
      </c>
      <c r="E19476" s="549"/>
      <c r="F19476" s="547"/>
    </row>
    <row r="19477" s="489" customFormat="1">
      <c r="B19477" s="546" t="s">
        <v>16488</v>
      </c>
      <c r="C19477" s="548" t="s">
        <v>14981</v>
      </c>
      <c r="D19477" s="541" t="s">
        <v>16489</v>
      </c>
      <c r="E19477" s="549" t="s">
        <v>32767</v>
      </c>
      <c r="F19477" s="547">
        <v>59.710000000000001</v>
      </c>
    </row>
    <row r="19478" s="489" customFormat="1">
      <c r="B19478" s="546" t="s">
        <v>16490</v>
      </c>
      <c r="C19478" s="548" t="s">
        <v>14981</v>
      </c>
      <c r="D19478" s="541" t="s">
        <v>16491</v>
      </c>
      <c r="E19478" s="549" t="s">
        <v>32767</v>
      </c>
      <c r="F19478" s="547">
        <v>93.709999999999994</v>
      </c>
    </row>
    <row r="19479" s="489" customFormat="1">
      <c r="B19479" s="546" t="s">
        <v>16492</v>
      </c>
      <c r="C19479" s="548" t="s">
        <v>14981</v>
      </c>
      <c r="D19479" s="541" t="s">
        <v>16493</v>
      </c>
      <c r="E19479" s="549" t="s">
        <v>32771</v>
      </c>
      <c r="F19479" s="547">
        <v>1547.97</v>
      </c>
    </row>
    <row r="19480" s="489" customFormat="1">
      <c r="B19480" s="546" t="s">
        <v>16494</v>
      </c>
      <c r="C19480" s="548" t="s">
        <v>14981</v>
      </c>
      <c r="D19480" s="541" t="s">
        <v>16495</v>
      </c>
      <c r="E19480" s="549" t="s">
        <v>32767</v>
      </c>
      <c r="F19480" s="547">
        <v>144.13999999999999</v>
      </c>
    </row>
    <row r="19481" s="489" customFormat="1">
      <c r="B19481" s="546" t="s">
        <v>16496</v>
      </c>
      <c r="C19481" s="548" t="s">
        <v>14981</v>
      </c>
      <c r="D19481" s="541" t="s">
        <v>16497</v>
      </c>
      <c r="E19481" s="549" t="s">
        <v>32767</v>
      </c>
      <c r="F19481" s="547">
        <v>157.40000000000001</v>
      </c>
    </row>
    <row r="19482" s="489" customFormat="1">
      <c r="B19482" s="546" t="s">
        <v>16498</v>
      </c>
      <c r="C19482" s="548" t="s">
        <v>14981</v>
      </c>
      <c r="D19482" s="541" t="s">
        <v>16499</v>
      </c>
      <c r="E19482" s="549" t="s">
        <v>32767</v>
      </c>
      <c r="F19482" s="547">
        <v>97.489999999999995</v>
      </c>
    </row>
    <row r="19483" s="489" customFormat="1">
      <c r="B19483" s="546" t="s">
        <v>16500</v>
      </c>
      <c r="C19483" s="548" t="s">
        <v>14981</v>
      </c>
      <c r="D19483" s="541" t="s">
        <v>16501</v>
      </c>
      <c r="E19483" s="549" t="s">
        <v>32767</v>
      </c>
      <c r="F19483" s="547">
        <v>71.400000000000006</v>
      </c>
    </row>
    <row r="19484" s="489" customFormat="1">
      <c r="B19484" s="546" t="s">
        <v>16502</v>
      </c>
      <c r="C19484" s="548" t="s">
        <v>14981</v>
      </c>
      <c r="D19484" s="541" t="s">
        <v>16503</v>
      </c>
      <c r="E19484" s="549" t="s">
        <v>32767</v>
      </c>
      <c r="F19484" s="547">
        <v>219.72</v>
      </c>
    </row>
    <row r="19485" s="489" customFormat="1">
      <c r="B19485" s="546">
        <v>8821</v>
      </c>
      <c r="C19485" s="548" t="s">
        <v>14981</v>
      </c>
      <c r="D19485" s="541" t="s">
        <v>16504</v>
      </c>
      <c r="E19485" s="549"/>
      <c r="F19485" s="547"/>
    </row>
    <row r="19486" s="489" customFormat="1">
      <c r="B19486" s="546" t="s">
        <v>16505</v>
      </c>
      <c r="C19486" s="548" t="s">
        <v>14981</v>
      </c>
      <c r="D19486" s="541" t="s">
        <v>16506</v>
      </c>
      <c r="E19486" s="549" t="s">
        <v>32767</v>
      </c>
      <c r="F19486" s="547">
        <v>59.710000000000001</v>
      </c>
    </row>
    <row r="19487" s="489" customFormat="1">
      <c r="B19487" s="546" t="s">
        <v>16507</v>
      </c>
      <c r="C19487" s="548" t="s">
        <v>14981</v>
      </c>
      <c r="D19487" s="541" t="s">
        <v>16508</v>
      </c>
      <c r="E19487" s="549" t="s">
        <v>32767</v>
      </c>
      <c r="F19487" s="547">
        <v>66.439999999999998</v>
      </c>
    </row>
    <row r="19488" s="489" customFormat="1">
      <c r="B19488" s="546" t="s">
        <v>16509</v>
      </c>
      <c r="C19488" s="548" t="s">
        <v>14981</v>
      </c>
      <c r="D19488" s="541" t="s">
        <v>16510</v>
      </c>
      <c r="E19488" s="549" t="s">
        <v>32767</v>
      </c>
      <c r="F19488" s="547">
        <v>84.420000000000002</v>
      </c>
    </row>
    <row r="19489" s="489" customFormat="1">
      <c r="B19489" s="546" t="s">
        <v>16511</v>
      </c>
      <c r="C19489" s="548" t="s">
        <v>14981</v>
      </c>
      <c r="D19489" s="541" t="s">
        <v>16512</v>
      </c>
      <c r="E19489" s="549" t="s">
        <v>32767</v>
      </c>
      <c r="F19489" s="547">
        <v>152.90000000000001</v>
      </c>
    </row>
    <row r="19490" s="489" customFormat="1">
      <c r="B19490" s="546" t="s">
        <v>16513</v>
      </c>
      <c r="C19490" s="548" t="s">
        <v>14981</v>
      </c>
      <c r="D19490" s="541" t="s">
        <v>16514</v>
      </c>
      <c r="E19490" s="549" t="s">
        <v>32767</v>
      </c>
      <c r="F19490" s="547">
        <v>160.86000000000001</v>
      </c>
    </row>
    <row r="19491" s="489" customFormat="1">
      <c r="B19491" s="546" t="s">
        <v>16515</v>
      </c>
      <c r="C19491" s="548" t="s">
        <v>14981</v>
      </c>
      <c r="D19491" s="541" t="s">
        <v>16516</v>
      </c>
      <c r="E19491" s="549" t="s">
        <v>32767</v>
      </c>
      <c r="F19491" s="547">
        <v>129.03</v>
      </c>
    </row>
    <row r="19492" s="489" customFormat="1">
      <c r="B19492" s="546" t="s">
        <v>16517</v>
      </c>
      <c r="C19492" s="548" t="s">
        <v>14981</v>
      </c>
      <c r="D19492" s="541" t="s">
        <v>16518</v>
      </c>
      <c r="E19492" s="549" t="s">
        <v>32767</v>
      </c>
      <c r="F19492" s="547">
        <v>136.97999999999999</v>
      </c>
    </row>
    <row r="19493" s="489" customFormat="1">
      <c r="B19493" s="546" t="s">
        <v>16519</v>
      </c>
      <c r="C19493" s="548" t="s">
        <v>14981</v>
      </c>
      <c r="D19493" s="541" t="s">
        <v>16520</v>
      </c>
      <c r="E19493" s="549" t="s">
        <v>32767</v>
      </c>
      <c r="F19493" s="547">
        <v>145.47</v>
      </c>
    </row>
    <row r="19494" s="489" customFormat="1">
      <c r="B19494" s="546" t="s">
        <v>16521</v>
      </c>
      <c r="C19494" s="548" t="s">
        <v>14981</v>
      </c>
      <c r="D19494" s="541" t="s">
        <v>16522</v>
      </c>
      <c r="E19494" s="549" t="s">
        <v>32767</v>
      </c>
      <c r="F19494" s="547">
        <v>161.49000000000001</v>
      </c>
    </row>
    <row r="19495" s="489" customFormat="1">
      <c r="B19495" s="546" t="s">
        <v>16523</v>
      </c>
      <c r="C19495" s="548" t="s">
        <v>14981</v>
      </c>
      <c r="D19495" s="541" t="s">
        <v>16524</v>
      </c>
      <c r="E19495" s="549" t="s">
        <v>32767</v>
      </c>
      <c r="F19495" s="547">
        <v>129.44999999999999</v>
      </c>
    </row>
    <row r="19496" s="489" customFormat="1">
      <c r="B19496" s="546" t="s">
        <v>16525</v>
      </c>
      <c r="C19496" s="548" t="s">
        <v>14981</v>
      </c>
      <c r="D19496" s="541" t="s">
        <v>16526</v>
      </c>
      <c r="E19496" s="549" t="s">
        <v>32767</v>
      </c>
      <c r="F19496" s="547">
        <v>129.61000000000001</v>
      </c>
    </row>
    <row r="19497" s="489" customFormat="1">
      <c r="B19497" s="546" t="s">
        <v>16527</v>
      </c>
      <c r="C19497" s="548" t="s">
        <v>14981</v>
      </c>
      <c r="D19497" s="541" t="s">
        <v>16528</v>
      </c>
      <c r="E19497" s="549" t="s">
        <v>32767</v>
      </c>
      <c r="F19497" s="547">
        <v>131.62</v>
      </c>
    </row>
    <row r="19498" s="489" customFormat="1">
      <c r="B19498" s="546">
        <v>8822</v>
      </c>
      <c r="C19498" s="548" t="s">
        <v>14981</v>
      </c>
      <c r="D19498" s="541" t="s">
        <v>16529</v>
      </c>
      <c r="E19498" s="549"/>
      <c r="F19498" s="547"/>
    </row>
    <row r="19499" s="489" customFormat="1">
      <c r="B19499" s="546" t="s">
        <v>16530</v>
      </c>
      <c r="C19499" s="548" t="s">
        <v>14981</v>
      </c>
      <c r="D19499" s="541" t="s">
        <v>16531</v>
      </c>
      <c r="E19499" s="549" t="s">
        <v>32767</v>
      </c>
      <c r="F19499" s="547">
        <v>103.56</v>
      </c>
    </row>
    <row r="19500" s="489" customFormat="1">
      <c r="B19500" s="546">
        <v>8823</v>
      </c>
      <c r="C19500" s="548" t="s">
        <v>14981</v>
      </c>
      <c r="D19500" s="541" t="s">
        <v>16532</v>
      </c>
      <c r="E19500" s="549"/>
      <c r="F19500" s="547"/>
    </row>
    <row r="19501" s="489" customFormat="1">
      <c r="B19501" s="546" t="s">
        <v>16533</v>
      </c>
      <c r="C19501" s="548" t="s">
        <v>14981</v>
      </c>
      <c r="D19501" s="541" t="s">
        <v>16534</v>
      </c>
      <c r="E19501" s="549" t="s">
        <v>32767</v>
      </c>
      <c r="F19501" s="547">
        <v>157.37</v>
      </c>
    </row>
    <row r="19502" s="489" customFormat="1">
      <c r="B19502" s="546" t="s">
        <v>16535</v>
      </c>
      <c r="C19502" s="548" t="s">
        <v>14981</v>
      </c>
      <c r="D19502" s="541" t="s">
        <v>16536</v>
      </c>
      <c r="E19502" s="549" t="s">
        <v>32767</v>
      </c>
      <c r="F19502" s="547">
        <v>126.77</v>
      </c>
    </row>
    <row r="19503" s="489" customFormat="1">
      <c r="B19503" s="546">
        <v>8824</v>
      </c>
      <c r="C19503" s="548" t="s">
        <v>14981</v>
      </c>
      <c r="D19503" s="541" t="s">
        <v>16537</v>
      </c>
      <c r="E19503" s="549"/>
      <c r="F19503" s="547"/>
    </row>
    <row r="19504" s="489" customFormat="1">
      <c r="B19504" s="546" t="s">
        <v>16538</v>
      </c>
      <c r="C19504" s="548" t="s">
        <v>14981</v>
      </c>
      <c r="D19504" s="541" t="s">
        <v>16539</v>
      </c>
      <c r="E19504" s="549" t="s">
        <v>32767</v>
      </c>
      <c r="F19504" s="547">
        <v>269.25</v>
      </c>
    </row>
    <row r="19505" s="489" customFormat="1">
      <c r="B19505" s="546" t="s">
        <v>16540</v>
      </c>
      <c r="C19505" s="548" t="s">
        <v>14981</v>
      </c>
      <c r="D19505" s="541" t="s">
        <v>16541</v>
      </c>
      <c r="E19505" s="549" t="s">
        <v>32767</v>
      </c>
      <c r="F19505" s="547">
        <v>158.72</v>
      </c>
    </row>
    <row r="19506" s="489" customFormat="1">
      <c r="B19506" s="546" t="s">
        <v>16542</v>
      </c>
      <c r="C19506" s="548" t="s">
        <v>14981</v>
      </c>
      <c r="D19506" s="541" t="s">
        <v>16543</v>
      </c>
      <c r="E19506" s="549" t="s">
        <v>32767</v>
      </c>
      <c r="F19506" s="547">
        <v>113.43000000000001</v>
      </c>
    </row>
    <row r="19507" s="489" customFormat="1">
      <c r="B19507" s="546" t="s">
        <v>16544</v>
      </c>
      <c r="C19507" s="548" t="s">
        <v>14981</v>
      </c>
      <c r="D19507" s="541" t="s">
        <v>16545</v>
      </c>
      <c r="E19507" s="549" t="s">
        <v>32767</v>
      </c>
      <c r="F19507" s="547">
        <v>137.91</v>
      </c>
    </row>
    <row r="19508" s="489" customFormat="1">
      <c r="B19508" s="546">
        <v>8825</v>
      </c>
      <c r="C19508" s="548" t="s">
        <v>14981</v>
      </c>
      <c r="D19508" s="541" t="s">
        <v>16546</v>
      </c>
      <c r="E19508" s="549"/>
      <c r="F19508" s="547"/>
    </row>
    <row r="19509" s="489" customFormat="1">
      <c r="B19509" s="546" t="s">
        <v>16547</v>
      </c>
      <c r="C19509" s="548" t="s">
        <v>14981</v>
      </c>
      <c r="D19509" s="541" t="s">
        <v>16548</v>
      </c>
      <c r="E19509" s="549" t="s">
        <v>32767</v>
      </c>
      <c r="F19509" s="547">
        <v>109.22</v>
      </c>
    </row>
    <row r="19510" s="489" customFormat="1">
      <c r="B19510" s="546">
        <v>8826</v>
      </c>
      <c r="C19510" s="548" t="s">
        <v>14981</v>
      </c>
      <c r="D19510" s="541" t="s">
        <v>16549</v>
      </c>
      <c r="E19510" s="549"/>
      <c r="F19510" s="547"/>
    </row>
    <row r="19511" s="489" customFormat="1">
      <c r="B19511" s="546" t="s">
        <v>16550</v>
      </c>
      <c r="C19511" s="548" t="s">
        <v>14981</v>
      </c>
      <c r="D19511" s="541" t="s">
        <v>16551</v>
      </c>
      <c r="E19511" s="549" t="s">
        <v>32769</v>
      </c>
      <c r="F19511" s="547">
        <v>39.600000000000001</v>
      </c>
    </row>
    <row r="19512" s="489" customFormat="1">
      <c r="B19512" s="546">
        <v>8827</v>
      </c>
      <c r="C19512" s="548" t="s">
        <v>14981</v>
      </c>
      <c r="D19512" s="541" t="s">
        <v>16552</v>
      </c>
      <c r="E19512" s="549"/>
      <c r="F19512" s="547"/>
    </row>
    <row r="19513" s="489" customFormat="1">
      <c r="B19513" s="546" t="s">
        <v>16553</v>
      </c>
      <c r="C19513" s="548" t="s">
        <v>14981</v>
      </c>
      <c r="D19513" s="541" t="s">
        <v>16554</v>
      </c>
      <c r="E19513" s="549" t="s">
        <v>32769</v>
      </c>
      <c r="F19513" s="547">
        <v>12.960000000000001</v>
      </c>
    </row>
    <row r="19514" s="489" customFormat="1">
      <c r="B19514" s="546" t="s">
        <v>16555</v>
      </c>
      <c r="C19514" s="548" t="s">
        <v>14981</v>
      </c>
      <c r="D19514" s="541" t="s">
        <v>16556</v>
      </c>
      <c r="E19514" s="549" t="s">
        <v>32769</v>
      </c>
      <c r="F19514" s="547">
        <v>221.81</v>
      </c>
    </row>
    <row r="19515" s="489" customFormat="1">
      <c r="B19515" s="546" t="s">
        <v>16557</v>
      </c>
      <c r="C19515" s="548" t="s">
        <v>14981</v>
      </c>
      <c r="D19515" s="541" t="s">
        <v>16558</v>
      </c>
      <c r="E19515" s="549" t="s">
        <v>32769</v>
      </c>
      <c r="F19515" s="547">
        <v>12.289999999999999</v>
      </c>
    </row>
    <row r="19516" s="489" customFormat="1">
      <c r="B19516" s="546">
        <v>8828</v>
      </c>
      <c r="C19516" s="548" t="s">
        <v>14981</v>
      </c>
      <c r="D19516" s="541" t="s">
        <v>16559</v>
      </c>
      <c r="E19516" s="549"/>
      <c r="F19516" s="547"/>
    </row>
    <row r="19517" s="489" customFormat="1">
      <c r="B19517" s="546" t="s">
        <v>16560</v>
      </c>
      <c r="C19517" s="548" t="s">
        <v>14981</v>
      </c>
      <c r="D19517" s="541" t="s">
        <v>16561</v>
      </c>
      <c r="E19517" s="549" t="s">
        <v>32767</v>
      </c>
      <c r="F19517" s="547">
        <v>144.34999999999999</v>
      </c>
    </row>
    <row r="19518" s="489" customFormat="1">
      <c r="B19518" s="546">
        <v>8674</v>
      </c>
      <c r="C19518" s="548" t="s">
        <v>14981</v>
      </c>
      <c r="D19518" s="541" t="s">
        <v>16562</v>
      </c>
      <c r="E19518" s="549"/>
      <c r="F19518" s="547"/>
    </row>
    <row r="19519" s="489" customFormat="1">
      <c r="B19519" s="546">
        <v>8829</v>
      </c>
      <c r="C19519" s="548" t="s">
        <v>14981</v>
      </c>
      <c r="D19519" s="541" t="s">
        <v>16563</v>
      </c>
      <c r="E19519" s="549"/>
      <c r="F19519" s="547"/>
    </row>
    <row r="19520" s="489" customFormat="1">
      <c r="B19520" s="546" t="s">
        <v>16564</v>
      </c>
      <c r="C19520" s="548" t="s">
        <v>14981</v>
      </c>
      <c r="D19520" s="541" t="s">
        <v>16565</v>
      </c>
      <c r="E19520" s="549" t="s">
        <v>32769</v>
      </c>
      <c r="F19520" s="547">
        <v>18.57</v>
      </c>
    </row>
    <row r="19521" s="489" customFormat="1">
      <c r="B19521" s="546" t="s">
        <v>16566</v>
      </c>
      <c r="C19521" s="548" t="s">
        <v>14981</v>
      </c>
      <c r="D19521" s="541" t="s">
        <v>16567</v>
      </c>
      <c r="E19521" s="549" t="s">
        <v>32769</v>
      </c>
      <c r="F19521" s="547">
        <v>20.260000000000002</v>
      </c>
    </row>
    <row r="19522" s="489" customFormat="1">
      <c r="B19522" s="546">
        <v>8830</v>
      </c>
      <c r="C19522" s="548" t="s">
        <v>14981</v>
      </c>
      <c r="D19522" s="541" t="s">
        <v>16568</v>
      </c>
      <c r="E19522" s="549"/>
      <c r="F19522" s="547"/>
    </row>
    <row r="19523" s="489" customFormat="1">
      <c r="B19523" s="546" t="s">
        <v>16569</v>
      </c>
      <c r="C19523" s="548" t="s">
        <v>14981</v>
      </c>
      <c r="D19523" s="541" t="s">
        <v>16570</v>
      </c>
      <c r="E19523" s="549" t="s">
        <v>32769</v>
      </c>
      <c r="F19523" s="547">
        <v>12.369999999999999</v>
      </c>
    </row>
    <row r="19524" s="489" customFormat="1">
      <c r="B19524" s="546">
        <v>8831</v>
      </c>
      <c r="C19524" s="548" t="s">
        <v>14981</v>
      </c>
      <c r="D19524" s="541" t="s">
        <v>16571</v>
      </c>
      <c r="E19524" s="549"/>
      <c r="F19524" s="547"/>
    </row>
    <row r="19525" s="489" customFormat="1">
      <c r="B19525" s="546" t="s">
        <v>16572</v>
      </c>
      <c r="C19525" s="548" t="s">
        <v>14981</v>
      </c>
      <c r="D19525" s="541" t="s">
        <v>16573</v>
      </c>
      <c r="E19525" s="549" t="s">
        <v>32769</v>
      </c>
      <c r="F19525" s="547">
        <v>78.909999999999997</v>
      </c>
    </row>
    <row r="19526" s="489" customFormat="1">
      <c r="B19526" s="546" t="s">
        <v>16574</v>
      </c>
      <c r="C19526" s="548" t="s">
        <v>14981</v>
      </c>
      <c r="D19526" s="541" t="s">
        <v>16575</v>
      </c>
      <c r="E19526" s="549" t="s">
        <v>32769</v>
      </c>
      <c r="F19526" s="547">
        <v>54</v>
      </c>
    </row>
    <row r="19527" s="489" customFormat="1">
      <c r="B19527" s="546" t="s">
        <v>16576</v>
      </c>
      <c r="C19527" s="548" t="s">
        <v>14981</v>
      </c>
      <c r="D19527" s="541" t="s">
        <v>16577</v>
      </c>
      <c r="E19527" s="549" t="s">
        <v>32769</v>
      </c>
      <c r="F19527" s="547">
        <v>63.960000000000001</v>
      </c>
    </row>
    <row r="19528" s="489" customFormat="1">
      <c r="B19528" s="546" t="s">
        <v>16578</v>
      </c>
      <c r="C19528" s="548" t="s">
        <v>14981</v>
      </c>
      <c r="D19528" s="541" t="s">
        <v>16579</v>
      </c>
      <c r="E19528" s="549" t="s">
        <v>32769</v>
      </c>
      <c r="F19528" s="547">
        <v>49.969999999999999</v>
      </c>
    </row>
    <row r="19529" s="489" customFormat="1">
      <c r="B19529" s="546" t="s">
        <v>16580</v>
      </c>
      <c r="C19529" s="548" t="s">
        <v>14981</v>
      </c>
      <c r="D19529" s="541" t="s">
        <v>16581</v>
      </c>
      <c r="E19529" s="549" t="s">
        <v>32769</v>
      </c>
      <c r="F19529" s="547">
        <v>39.530000000000001</v>
      </c>
    </row>
    <row r="19530" s="489" customFormat="1">
      <c r="B19530" s="546" t="s">
        <v>16582</v>
      </c>
      <c r="C19530" s="548" t="s">
        <v>14981</v>
      </c>
      <c r="D19530" s="541" t="s">
        <v>16583</v>
      </c>
      <c r="E19530" s="549" t="s">
        <v>32769</v>
      </c>
      <c r="F19530" s="547">
        <v>43.710000000000001</v>
      </c>
    </row>
    <row r="19531" s="489" customFormat="1">
      <c r="B19531" s="546">
        <v>8832</v>
      </c>
      <c r="C19531" s="548" t="s">
        <v>14981</v>
      </c>
      <c r="D19531" s="541" t="s">
        <v>16584</v>
      </c>
      <c r="E19531" s="549"/>
      <c r="F19531" s="547"/>
    </row>
    <row r="19532" s="489" customFormat="1">
      <c r="B19532" s="546" t="s">
        <v>16585</v>
      </c>
      <c r="C19532" s="548" t="s">
        <v>14981</v>
      </c>
      <c r="D19532" s="541" t="s">
        <v>16586</v>
      </c>
      <c r="E19532" s="549" t="s">
        <v>32769</v>
      </c>
      <c r="F19532" s="547">
        <v>46.450000000000003</v>
      </c>
    </row>
    <row r="19533" s="489" customFormat="1">
      <c r="B19533" s="546" t="s">
        <v>16587</v>
      </c>
      <c r="C19533" s="548" t="s">
        <v>14981</v>
      </c>
      <c r="D19533" s="541" t="s">
        <v>16588</v>
      </c>
      <c r="E19533" s="549" t="s">
        <v>32769</v>
      </c>
      <c r="F19533" s="547">
        <v>32.719999999999999</v>
      </c>
    </row>
    <row r="19534" s="489" customFormat="1">
      <c r="B19534" s="546" t="s">
        <v>16589</v>
      </c>
      <c r="C19534" s="548" t="s">
        <v>14981</v>
      </c>
      <c r="D19534" s="541" t="s">
        <v>16590</v>
      </c>
      <c r="E19534" s="549" t="s">
        <v>32769</v>
      </c>
      <c r="F19534" s="547">
        <v>36.960000000000001</v>
      </c>
    </row>
    <row r="19535" s="489" customFormat="1">
      <c r="B19535" s="546">
        <v>8833</v>
      </c>
      <c r="C19535" s="548" t="s">
        <v>14981</v>
      </c>
      <c r="D19535" s="541" t="s">
        <v>16591</v>
      </c>
      <c r="E19535" s="549"/>
      <c r="F19535" s="547"/>
    </row>
    <row r="19536" s="489" customFormat="1">
      <c r="B19536" s="546" t="s">
        <v>16592</v>
      </c>
      <c r="C19536" s="548" t="s">
        <v>14981</v>
      </c>
      <c r="D19536" s="541" t="s">
        <v>16593</v>
      </c>
      <c r="E19536" s="549" t="s">
        <v>32769</v>
      </c>
      <c r="F19536" s="547">
        <v>47.979999999999997</v>
      </c>
    </row>
    <row r="19537" s="489" customFormat="1">
      <c r="B19537" s="546" t="s">
        <v>16594</v>
      </c>
      <c r="C19537" s="548" t="s">
        <v>14981</v>
      </c>
      <c r="D19537" s="541" t="s">
        <v>16595</v>
      </c>
      <c r="E19537" s="549" t="s">
        <v>32769</v>
      </c>
      <c r="F19537" s="547">
        <v>30.850000000000001</v>
      </c>
    </row>
    <row r="19538" s="489" customFormat="1">
      <c r="B19538" s="546" t="s">
        <v>16596</v>
      </c>
      <c r="C19538" s="548" t="s">
        <v>14981</v>
      </c>
      <c r="D19538" s="541" t="s">
        <v>16597</v>
      </c>
      <c r="E19538" s="549" t="s">
        <v>32769</v>
      </c>
      <c r="F19538" s="547">
        <v>35.909999999999997</v>
      </c>
    </row>
    <row r="19539" s="489" customFormat="1">
      <c r="B19539" s="546">
        <v>8834</v>
      </c>
      <c r="C19539" s="548" t="s">
        <v>14981</v>
      </c>
      <c r="D19539" s="541" t="s">
        <v>16598</v>
      </c>
      <c r="E19539" s="549"/>
      <c r="F19539" s="547"/>
    </row>
    <row r="19540" s="489" customFormat="1">
      <c r="B19540" s="546" t="s">
        <v>16599</v>
      </c>
      <c r="C19540" s="548" t="s">
        <v>14981</v>
      </c>
      <c r="D19540" s="541" t="s">
        <v>16600</v>
      </c>
      <c r="E19540" s="549" t="s">
        <v>32769</v>
      </c>
      <c r="F19540" s="547">
        <v>26.859999999999999</v>
      </c>
    </row>
    <row r="19541" s="489" customFormat="1">
      <c r="B19541" s="546" t="s">
        <v>16601</v>
      </c>
      <c r="C19541" s="548" t="s">
        <v>14981</v>
      </c>
      <c r="D19541" s="541" t="s">
        <v>16602</v>
      </c>
      <c r="E19541" s="549" t="s">
        <v>32769</v>
      </c>
      <c r="F19541" s="547">
        <v>34.100000000000001</v>
      </c>
    </row>
    <row r="19542" s="489" customFormat="1">
      <c r="B19542" s="546">
        <v>8835</v>
      </c>
      <c r="C19542" s="548" t="s">
        <v>14981</v>
      </c>
      <c r="D19542" s="541" t="s">
        <v>16603</v>
      </c>
      <c r="E19542" s="549"/>
      <c r="F19542" s="547"/>
    </row>
    <row r="19543" s="489" customFormat="1">
      <c r="B19543" s="546" t="s">
        <v>16604</v>
      </c>
      <c r="C19543" s="548" t="s">
        <v>14981</v>
      </c>
      <c r="D19543" s="541" t="s">
        <v>16605</v>
      </c>
      <c r="E19543" s="549" t="s">
        <v>32769</v>
      </c>
      <c r="F19543" s="547">
        <v>22.719999999999999</v>
      </c>
    </row>
    <row r="19544" s="489" customFormat="1">
      <c r="B19544" s="546" t="s">
        <v>16606</v>
      </c>
      <c r="C19544" s="548" t="s">
        <v>14981</v>
      </c>
      <c r="D19544" s="541" t="s">
        <v>16607</v>
      </c>
      <c r="E19544" s="549" t="s">
        <v>32769</v>
      </c>
      <c r="F19544" s="547">
        <v>19.82</v>
      </c>
    </row>
    <row r="19545" s="489" customFormat="1">
      <c r="B19545" s="546" t="s">
        <v>16608</v>
      </c>
      <c r="C19545" s="548" t="s">
        <v>14981</v>
      </c>
      <c r="D19545" s="541" t="s">
        <v>16609</v>
      </c>
      <c r="E19545" s="549" t="s">
        <v>32769</v>
      </c>
      <c r="F19545" s="547">
        <v>21.710000000000001</v>
      </c>
    </row>
    <row r="19546" s="489" customFormat="1">
      <c r="B19546" s="546">
        <v>8836</v>
      </c>
      <c r="C19546" s="548" t="s">
        <v>14981</v>
      </c>
      <c r="D19546" s="541" t="s">
        <v>16610</v>
      </c>
      <c r="E19546" s="549"/>
      <c r="F19546" s="547"/>
    </row>
    <row r="19547" s="489" customFormat="1">
      <c r="B19547" s="546" t="s">
        <v>16611</v>
      </c>
      <c r="C19547" s="548" t="s">
        <v>14981</v>
      </c>
      <c r="D19547" s="541" t="s">
        <v>16612</v>
      </c>
      <c r="E19547" s="549" t="s">
        <v>32769</v>
      </c>
      <c r="F19547" s="547">
        <v>44.469999999999999</v>
      </c>
    </row>
    <row r="19548" s="489" customFormat="1">
      <c r="B19548" s="546" t="s">
        <v>16613</v>
      </c>
      <c r="C19548" s="548" t="s">
        <v>14981</v>
      </c>
      <c r="D19548" s="541" t="s">
        <v>16614</v>
      </c>
      <c r="E19548" s="549" t="s">
        <v>32769</v>
      </c>
      <c r="F19548" s="547">
        <v>44.909999999999997</v>
      </c>
    </row>
    <row r="19549" s="489" customFormat="1">
      <c r="B19549" s="546">
        <v>8837</v>
      </c>
      <c r="C19549" s="548" t="s">
        <v>14981</v>
      </c>
      <c r="D19549" s="541" t="s">
        <v>16615</v>
      </c>
      <c r="E19549" s="549"/>
      <c r="F19549" s="547"/>
    </row>
    <row r="19550" s="489" customFormat="1">
      <c r="B19550" s="546" t="s">
        <v>16616</v>
      </c>
      <c r="C19550" s="548" t="s">
        <v>14981</v>
      </c>
      <c r="D19550" s="541" t="s">
        <v>16617</v>
      </c>
      <c r="E19550" s="549" t="s">
        <v>32767</v>
      </c>
      <c r="F19550" s="547">
        <v>255.94999999999999</v>
      </c>
    </row>
    <row r="19551" s="489" customFormat="1">
      <c r="B19551" s="546">
        <v>8838</v>
      </c>
      <c r="C19551" s="548" t="s">
        <v>14981</v>
      </c>
      <c r="D19551" s="541" t="s">
        <v>16618</v>
      </c>
      <c r="E19551" s="549"/>
      <c r="F19551" s="547"/>
    </row>
    <row r="19552" s="489" customFormat="1">
      <c r="B19552" s="546" t="s">
        <v>16619</v>
      </c>
      <c r="C19552" s="548" t="s">
        <v>14981</v>
      </c>
      <c r="D19552" s="541" t="s">
        <v>16620</v>
      </c>
      <c r="E19552" s="549" t="s">
        <v>32767</v>
      </c>
      <c r="F19552" s="547">
        <v>327.94999999999999</v>
      </c>
    </row>
    <row r="19553" s="489" customFormat="1">
      <c r="B19553" s="546">
        <v>8839</v>
      </c>
      <c r="C19553" s="548" t="s">
        <v>14981</v>
      </c>
      <c r="D19553" s="541" t="s">
        <v>16621</v>
      </c>
      <c r="E19553" s="549"/>
      <c r="F19553" s="547"/>
    </row>
    <row r="19554" s="489" customFormat="1">
      <c r="B19554" s="546" t="s">
        <v>16622</v>
      </c>
      <c r="C19554" s="548" t="s">
        <v>14981</v>
      </c>
      <c r="D19554" s="541" t="s">
        <v>16623</v>
      </c>
      <c r="E19554" s="549" t="s">
        <v>32767</v>
      </c>
      <c r="F19554" s="547">
        <v>345.04000000000002</v>
      </c>
    </row>
    <row r="19555" s="489" customFormat="1">
      <c r="B19555" s="546">
        <v>8840</v>
      </c>
      <c r="C19555" s="548" t="s">
        <v>14981</v>
      </c>
      <c r="D19555" s="541" t="s">
        <v>16624</v>
      </c>
      <c r="E19555" s="549"/>
      <c r="F19555" s="547"/>
    </row>
    <row r="19556" s="489" customFormat="1">
      <c r="B19556" s="546" t="s">
        <v>16625</v>
      </c>
      <c r="C19556" s="548" t="s">
        <v>14981</v>
      </c>
      <c r="D19556" s="541" t="s">
        <v>16626</v>
      </c>
      <c r="E19556" s="549" t="s">
        <v>32769</v>
      </c>
      <c r="F19556" s="547">
        <v>43.770000000000003</v>
      </c>
    </row>
    <row r="19557" s="489" customFormat="1">
      <c r="B19557" s="546" t="s">
        <v>16627</v>
      </c>
      <c r="C19557" s="548" t="s">
        <v>14981</v>
      </c>
      <c r="D19557" s="541" t="s">
        <v>16628</v>
      </c>
      <c r="E19557" s="549" t="s">
        <v>32769</v>
      </c>
      <c r="F19557" s="547">
        <v>51.399999999999999</v>
      </c>
    </row>
    <row r="19558" s="489" customFormat="1">
      <c r="B19558" s="546">
        <v>8841</v>
      </c>
      <c r="C19558" s="548" t="s">
        <v>14981</v>
      </c>
      <c r="D19558" s="541" t="s">
        <v>16629</v>
      </c>
      <c r="E19558" s="549"/>
      <c r="F19558" s="547"/>
    </row>
    <row r="19559" s="489" customFormat="1">
      <c r="B19559" s="546" t="s">
        <v>16630</v>
      </c>
      <c r="C19559" s="548" t="s">
        <v>14981</v>
      </c>
      <c r="D19559" s="541" t="s">
        <v>16631</v>
      </c>
      <c r="E19559" s="549" t="s">
        <v>32767</v>
      </c>
      <c r="F19559" s="547">
        <v>295.20999999999998</v>
      </c>
    </row>
    <row r="19560" s="489" customFormat="1">
      <c r="B19560" s="546">
        <v>8842</v>
      </c>
      <c r="C19560" s="548" t="s">
        <v>14981</v>
      </c>
      <c r="D19560" s="541" t="s">
        <v>16632</v>
      </c>
      <c r="E19560" s="549"/>
      <c r="F19560" s="547"/>
    </row>
    <row r="19561" s="489" customFormat="1">
      <c r="B19561" s="546" t="s">
        <v>16633</v>
      </c>
      <c r="C19561" s="548" t="s">
        <v>14981</v>
      </c>
      <c r="D19561" s="541" t="s">
        <v>16634</v>
      </c>
      <c r="E19561" s="549" t="s">
        <v>32767</v>
      </c>
      <c r="F19561" s="547">
        <v>123.3</v>
      </c>
    </row>
    <row r="19562" s="489" customFormat="1">
      <c r="B19562" s="546">
        <v>8843</v>
      </c>
      <c r="C19562" s="548" t="s">
        <v>14981</v>
      </c>
      <c r="D19562" s="541" t="s">
        <v>16635</v>
      </c>
      <c r="E19562" s="549"/>
      <c r="F19562" s="547"/>
    </row>
    <row r="19563" s="489" customFormat="1">
      <c r="B19563" s="546" t="s">
        <v>16636</v>
      </c>
      <c r="C19563" s="548" t="s">
        <v>14981</v>
      </c>
      <c r="D19563" s="541" t="s">
        <v>16637</v>
      </c>
      <c r="E19563" s="549" t="s">
        <v>32767</v>
      </c>
      <c r="F19563" s="547">
        <v>355.92000000000002</v>
      </c>
    </row>
    <row r="19564" s="489" customFormat="1">
      <c r="B19564" s="546">
        <v>8844</v>
      </c>
      <c r="C19564" s="548" t="s">
        <v>14981</v>
      </c>
      <c r="D19564" s="541" t="s">
        <v>16638</v>
      </c>
      <c r="E19564" s="549"/>
      <c r="F19564" s="547"/>
    </row>
    <row r="19565" s="489" customFormat="1">
      <c r="B19565" s="546" t="s">
        <v>16639</v>
      </c>
      <c r="C19565" s="548" t="s">
        <v>14981</v>
      </c>
      <c r="D19565" s="541" t="s">
        <v>16640</v>
      </c>
      <c r="E19565" s="549" t="s">
        <v>32767</v>
      </c>
      <c r="F19565" s="547">
        <v>388.75</v>
      </c>
    </row>
    <row r="19566" s="489" customFormat="1">
      <c r="B19566" s="546">
        <v>8675</v>
      </c>
      <c r="C19566" s="548" t="s">
        <v>14981</v>
      </c>
      <c r="D19566" s="541" t="s">
        <v>16641</v>
      </c>
      <c r="E19566" s="549"/>
      <c r="F19566" s="547"/>
    </row>
    <row r="19567" s="489" customFormat="1">
      <c r="B19567" s="546">
        <v>8845</v>
      </c>
      <c r="C19567" s="548" t="s">
        <v>14981</v>
      </c>
      <c r="D19567" s="541" t="s">
        <v>16642</v>
      </c>
      <c r="E19567" s="549"/>
      <c r="F19567" s="547"/>
    </row>
    <row r="19568" s="489" customFormat="1">
      <c r="B19568" s="546" t="s">
        <v>16643</v>
      </c>
      <c r="C19568" s="548" t="s">
        <v>14981</v>
      </c>
      <c r="D19568" s="541" t="s">
        <v>16644</v>
      </c>
      <c r="E19568" s="549" t="s">
        <v>32767</v>
      </c>
      <c r="F19568" s="547">
        <v>16.969999999999999</v>
      </c>
    </row>
    <row r="19569" s="489" customFormat="1">
      <c r="B19569" s="546" t="s">
        <v>16645</v>
      </c>
      <c r="C19569" s="548" t="s">
        <v>14981</v>
      </c>
      <c r="D19569" s="541" t="s">
        <v>16646</v>
      </c>
      <c r="E19569" s="549" t="s">
        <v>32767</v>
      </c>
      <c r="F19569" s="547">
        <v>15.49</v>
      </c>
    </row>
    <row r="19570" s="489" customFormat="1">
      <c r="B19570" s="546" t="s">
        <v>16647</v>
      </c>
      <c r="C19570" s="548" t="s">
        <v>14981</v>
      </c>
      <c r="D19570" s="541" t="s">
        <v>16648</v>
      </c>
      <c r="E19570" s="549" t="s">
        <v>32767</v>
      </c>
      <c r="F19570" s="547">
        <v>14.460000000000001</v>
      </c>
    </row>
    <row r="19571" s="489" customFormat="1">
      <c r="B19571" s="546" t="s">
        <v>16649</v>
      </c>
      <c r="C19571" s="548" t="s">
        <v>14981</v>
      </c>
      <c r="D19571" s="541" t="s">
        <v>16650</v>
      </c>
      <c r="E19571" s="549" t="s">
        <v>32767</v>
      </c>
      <c r="F19571" s="547">
        <v>10.15</v>
      </c>
    </row>
    <row r="19572" s="489" customFormat="1">
      <c r="B19572" s="546" t="s">
        <v>16651</v>
      </c>
      <c r="C19572" s="548" t="s">
        <v>14981</v>
      </c>
      <c r="D19572" s="541" t="s">
        <v>16652</v>
      </c>
      <c r="E19572" s="549" t="s">
        <v>32767</v>
      </c>
      <c r="F19572" s="547">
        <v>14.08</v>
      </c>
    </row>
    <row r="19573" s="489" customFormat="1">
      <c r="B19573" s="546" t="s">
        <v>16653</v>
      </c>
      <c r="C19573" s="548" t="s">
        <v>14981</v>
      </c>
      <c r="D19573" s="541" t="s">
        <v>16654</v>
      </c>
      <c r="E19573" s="549" t="s">
        <v>32767</v>
      </c>
      <c r="F19573" s="547">
        <v>37</v>
      </c>
    </row>
    <row r="19574" s="489" customFormat="1">
      <c r="B19574" s="546" t="s">
        <v>16655</v>
      </c>
      <c r="C19574" s="548" t="s">
        <v>14981</v>
      </c>
      <c r="D19574" s="541" t="s">
        <v>16656</v>
      </c>
      <c r="E19574" s="549" t="s">
        <v>32767</v>
      </c>
      <c r="F19574" s="547">
        <v>75.349999999999994</v>
      </c>
    </row>
    <row r="19575" s="489" customFormat="1">
      <c r="B19575" s="546" t="s">
        <v>16657</v>
      </c>
      <c r="C19575" s="548" t="s">
        <v>14981</v>
      </c>
      <c r="D19575" s="541" t="s">
        <v>16658</v>
      </c>
      <c r="E19575" s="549" t="s">
        <v>32767</v>
      </c>
      <c r="F19575" s="547">
        <v>58.799999999999997</v>
      </c>
    </row>
    <row r="19576" s="489" customFormat="1">
      <c r="B19576" s="546" t="s">
        <v>16659</v>
      </c>
      <c r="C19576" s="548" t="s">
        <v>14981</v>
      </c>
      <c r="D19576" s="541" t="s">
        <v>16660</v>
      </c>
      <c r="E19576" s="549" t="s">
        <v>32767</v>
      </c>
      <c r="F19576" s="547">
        <v>39.100000000000001</v>
      </c>
    </row>
    <row r="19577" s="489" customFormat="1">
      <c r="B19577" s="546" t="s">
        <v>16661</v>
      </c>
      <c r="C19577" s="548" t="s">
        <v>14981</v>
      </c>
      <c r="D19577" s="541" t="s">
        <v>16662</v>
      </c>
      <c r="E19577" s="549" t="s">
        <v>32767</v>
      </c>
      <c r="F19577" s="547">
        <v>44.340000000000003</v>
      </c>
    </row>
    <row r="19578" s="489" customFormat="1">
      <c r="B19578" s="546" t="s">
        <v>16663</v>
      </c>
      <c r="C19578" s="548" t="s">
        <v>14981</v>
      </c>
      <c r="D19578" s="541" t="s">
        <v>16664</v>
      </c>
      <c r="E19578" s="549" t="s">
        <v>32767</v>
      </c>
      <c r="F19578" s="547">
        <v>49.829999999999998</v>
      </c>
    </row>
    <row r="19579" s="489" customFormat="1">
      <c r="B19579" s="546" t="s">
        <v>16665</v>
      </c>
      <c r="C19579" s="548" t="s">
        <v>14981</v>
      </c>
      <c r="D19579" s="541" t="s">
        <v>16666</v>
      </c>
      <c r="E19579" s="549" t="s">
        <v>32767</v>
      </c>
      <c r="F19579" s="547">
        <v>55.600000000000001</v>
      </c>
    </row>
    <row r="19580" s="489" customFormat="1">
      <c r="B19580" s="546" t="s">
        <v>16667</v>
      </c>
      <c r="C19580" s="548" t="s">
        <v>14981</v>
      </c>
      <c r="D19580" s="541" t="s">
        <v>16668</v>
      </c>
      <c r="E19580" s="549" t="s">
        <v>32767</v>
      </c>
      <c r="F19580" s="547">
        <v>61.729999999999997</v>
      </c>
    </row>
    <row r="19581" s="489" customFormat="1">
      <c r="B19581" s="546" t="s">
        <v>16669</v>
      </c>
      <c r="C19581" s="548" t="s">
        <v>14981</v>
      </c>
      <c r="D19581" s="541" t="s">
        <v>16670</v>
      </c>
      <c r="E19581" s="549" t="s">
        <v>32767</v>
      </c>
      <c r="F19581" s="547">
        <v>53.689999999999998</v>
      </c>
    </row>
    <row r="19582" s="489" customFormat="1">
      <c r="B19582" s="546" t="s">
        <v>16671</v>
      </c>
      <c r="C19582" s="548" t="s">
        <v>14981</v>
      </c>
      <c r="D19582" s="541" t="s">
        <v>16672</v>
      </c>
      <c r="E19582" s="549" t="s">
        <v>32767</v>
      </c>
      <c r="F19582" s="547">
        <v>34.770000000000003</v>
      </c>
    </row>
    <row r="19583" s="489" customFormat="1">
      <c r="B19583" s="546" t="s">
        <v>16673</v>
      </c>
      <c r="C19583" s="548" t="s">
        <v>14981</v>
      </c>
      <c r="D19583" s="541" t="s">
        <v>16674</v>
      </c>
      <c r="E19583" s="549" t="s">
        <v>32767</v>
      </c>
      <c r="F19583" s="547">
        <v>35.399999999999999</v>
      </c>
    </row>
    <row r="19584" s="489" customFormat="1">
      <c r="B19584" s="546" t="s">
        <v>16675</v>
      </c>
      <c r="C19584" s="548" t="s">
        <v>14981</v>
      </c>
      <c r="D19584" s="541" t="s">
        <v>16676</v>
      </c>
      <c r="E19584" s="549" t="s">
        <v>32767</v>
      </c>
      <c r="F19584" s="547">
        <v>37.710000000000001</v>
      </c>
    </row>
    <row r="19585" s="489" customFormat="1">
      <c r="B19585" s="546">
        <v>8846</v>
      </c>
      <c r="C19585" s="548" t="s">
        <v>14981</v>
      </c>
      <c r="D19585" s="541" t="s">
        <v>16677</v>
      </c>
      <c r="E19585" s="549"/>
      <c r="F19585" s="547"/>
    </row>
    <row r="19586" s="489" customFormat="1">
      <c r="B19586" s="546" t="s">
        <v>16678</v>
      </c>
      <c r="C19586" s="548" t="s">
        <v>14981</v>
      </c>
      <c r="D19586" s="541" t="s">
        <v>16679</v>
      </c>
      <c r="E19586" s="549" t="s">
        <v>32767</v>
      </c>
      <c r="F19586" s="547">
        <v>22.870000000000001</v>
      </c>
    </row>
    <row r="19587" s="489" customFormat="1">
      <c r="B19587" s="546" t="s">
        <v>16680</v>
      </c>
      <c r="C19587" s="548" t="s">
        <v>14981</v>
      </c>
      <c r="D19587" s="541" t="s">
        <v>16681</v>
      </c>
      <c r="E19587" s="549" t="s">
        <v>32767</v>
      </c>
      <c r="F19587" s="547">
        <v>26.829999999999998</v>
      </c>
    </row>
    <row r="19588" s="489" customFormat="1">
      <c r="B19588" s="546">
        <v>8847</v>
      </c>
      <c r="C19588" s="548" t="s">
        <v>14981</v>
      </c>
      <c r="D19588" s="541" t="s">
        <v>16682</v>
      </c>
      <c r="E19588" s="549"/>
      <c r="F19588" s="547"/>
    </row>
    <row r="19589" s="489" customFormat="1">
      <c r="B19589" s="546" t="s">
        <v>16683</v>
      </c>
      <c r="C19589" s="548" t="s">
        <v>14981</v>
      </c>
      <c r="D19589" s="541" t="s">
        <v>16684</v>
      </c>
      <c r="E19589" s="549" t="s">
        <v>32767</v>
      </c>
      <c r="F19589" s="547">
        <v>22.039999999999999</v>
      </c>
    </row>
    <row r="19590" s="489" customFormat="1">
      <c r="B19590" s="546" t="s">
        <v>16685</v>
      </c>
      <c r="C19590" s="548" t="s">
        <v>14981</v>
      </c>
      <c r="D19590" s="541" t="s">
        <v>16686</v>
      </c>
      <c r="E19590" s="549" t="s">
        <v>32767</v>
      </c>
      <c r="F19590" s="547">
        <v>57.439999999999998</v>
      </c>
    </row>
    <row r="19591" s="489" customFormat="1">
      <c r="B19591" s="546">
        <v>8848</v>
      </c>
      <c r="C19591" s="548" t="s">
        <v>14981</v>
      </c>
      <c r="D19591" s="541" t="s">
        <v>16687</v>
      </c>
      <c r="E19591" s="549"/>
      <c r="F19591" s="547"/>
    </row>
    <row r="19592" s="489" customFormat="1">
      <c r="B19592" s="546" t="s">
        <v>16688</v>
      </c>
      <c r="C19592" s="548" t="s">
        <v>14981</v>
      </c>
      <c r="D19592" s="541" t="s">
        <v>16689</v>
      </c>
      <c r="E19592" s="549" t="s">
        <v>32769</v>
      </c>
      <c r="F19592" s="547">
        <v>29.48</v>
      </c>
    </row>
    <row r="19593" s="489" customFormat="1">
      <c r="B19593" s="546" t="s">
        <v>16690</v>
      </c>
      <c r="C19593" s="548" t="s">
        <v>14981</v>
      </c>
      <c r="D19593" s="541" t="s">
        <v>16691</v>
      </c>
      <c r="E19593" s="549" t="s">
        <v>32769</v>
      </c>
      <c r="F19593" s="547">
        <v>37.329999999999998</v>
      </c>
    </row>
    <row r="19594" s="489" customFormat="1">
      <c r="B19594" s="546" t="s">
        <v>16692</v>
      </c>
      <c r="C19594" s="548" t="s">
        <v>14981</v>
      </c>
      <c r="D19594" s="541" t="s">
        <v>16693</v>
      </c>
      <c r="E19594" s="549" t="s">
        <v>32767</v>
      </c>
      <c r="F19594" s="547">
        <v>138.65000000000001</v>
      </c>
    </row>
    <row r="19595" s="489" customFormat="1">
      <c r="B19595" s="546" t="s">
        <v>16694</v>
      </c>
      <c r="C19595" s="548" t="s">
        <v>14981</v>
      </c>
      <c r="D19595" s="541" t="s">
        <v>16695</v>
      </c>
      <c r="E19595" s="549" t="s">
        <v>32767</v>
      </c>
      <c r="F19595" s="547">
        <v>102.81</v>
      </c>
    </row>
    <row r="19596" s="489" customFormat="1">
      <c r="B19596" s="546" t="s">
        <v>16696</v>
      </c>
      <c r="C19596" s="548" t="s">
        <v>14981</v>
      </c>
      <c r="D19596" s="541" t="s">
        <v>16697</v>
      </c>
      <c r="E19596" s="549" t="s">
        <v>32767</v>
      </c>
      <c r="F19596" s="547">
        <v>90.019999999999996</v>
      </c>
    </row>
    <row r="19597" s="489" customFormat="1">
      <c r="B19597" s="546" t="s">
        <v>16698</v>
      </c>
      <c r="C19597" s="548" t="s">
        <v>14981</v>
      </c>
      <c r="D19597" s="541" t="s">
        <v>16699</v>
      </c>
      <c r="E19597" s="549" t="s">
        <v>32767</v>
      </c>
      <c r="F19597" s="547">
        <v>101.43000000000001</v>
      </c>
    </row>
    <row r="19598" s="489" customFormat="1">
      <c r="B19598" s="546" t="s">
        <v>16700</v>
      </c>
      <c r="C19598" s="548" t="s">
        <v>14981</v>
      </c>
      <c r="D19598" s="541" t="s">
        <v>16701</v>
      </c>
      <c r="E19598" s="549" t="s">
        <v>32767</v>
      </c>
      <c r="F19598" s="547">
        <v>75.909999999999997</v>
      </c>
    </row>
    <row r="19599" s="489" customFormat="1">
      <c r="B19599" s="546" t="s">
        <v>16702</v>
      </c>
      <c r="C19599" s="548" t="s">
        <v>14981</v>
      </c>
      <c r="D19599" s="541" t="s">
        <v>16703</v>
      </c>
      <c r="E19599" s="549" t="s">
        <v>32767</v>
      </c>
      <c r="F19599" s="547">
        <v>349.74000000000001</v>
      </c>
    </row>
    <row r="19600" s="489" customFormat="1">
      <c r="B19600" s="546" t="s">
        <v>16704</v>
      </c>
      <c r="C19600" s="548" t="s">
        <v>14981</v>
      </c>
      <c r="D19600" s="541" t="s">
        <v>16705</v>
      </c>
      <c r="E19600" s="549" t="s">
        <v>32767</v>
      </c>
      <c r="F19600" s="547">
        <v>298.07999999999998</v>
      </c>
    </row>
    <row r="19601" s="489" customFormat="1">
      <c r="B19601" s="546">
        <v>8851</v>
      </c>
      <c r="C19601" s="548" t="s">
        <v>14981</v>
      </c>
      <c r="D19601" s="541" t="s">
        <v>16706</v>
      </c>
      <c r="E19601" s="549"/>
      <c r="F19601" s="547"/>
    </row>
    <row r="19602" s="489" customFormat="1">
      <c r="B19602" s="546" t="s">
        <v>16707</v>
      </c>
      <c r="C19602" s="548" t="s">
        <v>14981</v>
      </c>
      <c r="D19602" s="541" t="s">
        <v>16708</v>
      </c>
      <c r="E19602" s="549" t="s">
        <v>32767</v>
      </c>
      <c r="F19602" s="547">
        <v>96.200000000000003</v>
      </c>
    </row>
    <row r="19603" s="489" customFormat="1">
      <c r="B19603" s="546" t="s">
        <v>16709</v>
      </c>
      <c r="C19603" s="548" t="s">
        <v>14981</v>
      </c>
      <c r="D19603" s="541" t="s">
        <v>16710</v>
      </c>
      <c r="E19603" s="549" t="s">
        <v>32767</v>
      </c>
      <c r="F19603" s="547">
        <v>96.200000000000003</v>
      </c>
    </row>
    <row r="19604" s="489" customFormat="1">
      <c r="B19604" s="546">
        <v>8852</v>
      </c>
      <c r="C19604" s="548" t="s">
        <v>14981</v>
      </c>
      <c r="D19604" s="541" t="s">
        <v>16711</v>
      </c>
      <c r="E19604" s="549"/>
      <c r="F19604" s="547"/>
    </row>
    <row r="19605" s="489" customFormat="1">
      <c r="B19605" s="546" t="s">
        <v>16712</v>
      </c>
      <c r="C19605" s="548" t="s">
        <v>14981</v>
      </c>
      <c r="D19605" s="541" t="s">
        <v>16713</v>
      </c>
      <c r="E19605" s="549" t="s">
        <v>32767</v>
      </c>
      <c r="F19605" s="547">
        <v>79.480000000000004</v>
      </c>
    </row>
    <row r="19606" s="489" customFormat="1">
      <c r="B19606" s="546" t="s">
        <v>16714</v>
      </c>
      <c r="C19606" s="548" t="s">
        <v>14981</v>
      </c>
      <c r="D19606" s="541" t="s">
        <v>16715</v>
      </c>
      <c r="E19606" s="549" t="s">
        <v>32767</v>
      </c>
      <c r="F19606" s="547">
        <v>301.5</v>
      </c>
    </row>
    <row r="19607" s="489" customFormat="1">
      <c r="B19607" s="546" t="s">
        <v>16716</v>
      </c>
      <c r="C19607" s="548" t="s">
        <v>14981</v>
      </c>
      <c r="D19607" s="541" t="s">
        <v>16717</v>
      </c>
      <c r="E19607" s="549" t="s">
        <v>32767</v>
      </c>
      <c r="F19607" s="547">
        <v>391.24000000000001</v>
      </c>
    </row>
    <row r="19608" s="489" customFormat="1">
      <c r="B19608" s="546" t="s">
        <v>16718</v>
      </c>
      <c r="C19608" s="548" t="s">
        <v>14981</v>
      </c>
      <c r="D19608" s="541" t="s">
        <v>16719</v>
      </c>
      <c r="E19608" s="549" t="s">
        <v>32767</v>
      </c>
      <c r="F19608" s="547">
        <v>176.44999999999999</v>
      </c>
    </row>
    <row r="19609" s="489" customFormat="1">
      <c r="B19609" s="546">
        <v>8853</v>
      </c>
      <c r="C19609" s="548" t="s">
        <v>14981</v>
      </c>
      <c r="D19609" s="541" t="s">
        <v>16720</v>
      </c>
      <c r="E19609" s="549"/>
      <c r="F19609" s="547"/>
    </row>
    <row r="19610" s="489" customFormat="1">
      <c r="B19610" s="546" t="s">
        <v>16721</v>
      </c>
      <c r="C19610" s="548" t="s">
        <v>14981</v>
      </c>
      <c r="D19610" s="541" t="s">
        <v>16722</v>
      </c>
      <c r="E19610" s="549" t="s">
        <v>32767</v>
      </c>
      <c r="F19610" s="547">
        <v>25.600000000000001</v>
      </c>
    </row>
    <row r="19611" s="489" customFormat="1">
      <c r="B19611" s="546" t="s">
        <v>16723</v>
      </c>
      <c r="C19611" s="548" t="s">
        <v>14981</v>
      </c>
      <c r="D19611" s="541" t="s">
        <v>16724</v>
      </c>
      <c r="E19611" s="549" t="s">
        <v>32767</v>
      </c>
      <c r="F19611" s="547">
        <v>154.56</v>
      </c>
    </row>
    <row r="19612" s="489" customFormat="1">
      <c r="B19612" s="546" t="s">
        <v>16725</v>
      </c>
      <c r="C19612" s="548" t="s">
        <v>14981</v>
      </c>
      <c r="D19612" s="541" t="s">
        <v>16726</v>
      </c>
      <c r="E19612" s="549" t="s">
        <v>32767</v>
      </c>
      <c r="F19612" s="547">
        <v>138.97</v>
      </c>
    </row>
    <row r="19613" s="489" customFormat="1">
      <c r="B19613" s="546" t="s">
        <v>16727</v>
      </c>
      <c r="C19613" s="548" t="s">
        <v>14981</v>
      </c>
      <c r="D19613" s="541" t="s">
        <v>16728</v>
      </c>
      <c r="E19613" s="549" t="s">
        <v>32767</v>
      </c>
      <c r="F19613" s="547">
        <v>113.31999999999999</v>
      </c>
    </row>
    <row r="19614" s="489" customFormat="1">
      <c r="B19614" s="546">
        <v>8854</v>
      </c>
      <c r="C19614" s="548" t="s">
        <v>14981</v>
      </c>
      <c r="D19614" s="541" t="s">
        <v>16729</v>
      </c>
      <c r="E19614" s="549"/>
      <c r="F19614" s="547"/>
    </row>
    <row r="19615" s="489" customFormat="1">
      <c r="B19615" s="546" t="s">
        <v>16730</v>
      </c>
      <c r="C19615" s="548" t="s">
        <v>14981</v>
      </c>
      <c r="D19615" s="541" t="s">
        <v>16731</v>
      </c>
      <c r="E19615" s="549" t="s">
        <v>32767</v>
      </c>
      <c r="F19615" s="547">
        <v>55.880000000000003</v>
      </c>
    </row>
    <row r="19616" s="489" customFormat="1">
      <c r="B19616" s="546" t="s">
        <v>16732</v>
      </c>
      <c r="C19616" s="548" t="s">
        <v>14981</v>
      </c>
      <c r="D19616" s="541" t="s">
        <v>16733</v>
      </c>
      <c r="E19616" s="549" t="s">
        <v>32767</v>
      </c>
      <c r="F19616" s="547">
        <v>76.920000000000002</v>
      </c>
    </row>
    <row r="19617" s="489" customFormat="1">
      <c r="B19617" s="546" t="s">
        <v>16734</v>
      </c>
      <c r="C19617" s="548" t="s">
        <v>14981</v>
      </c>
      <c r="D19617" s="541" t="s">
        <v>16735</v>
      </c>
      <c r="E19617" s="549" t="s">
        <v>32767</v>
      </c>
      <c r="F19617" s="547">
        <v>96.030000000000001</v>
      </c>
    </row>
    <row r="19618" s="489" customFormat="1">
      <c r="B19618" s="546" t="s">
        <v>16736</v>
      </c>
      <c r="C19618" s="548" t="s">
        <v>14981</v>
      </c>
      <c r="D19618" s="541" t="s">
        <v>16737</v>
      </c>
      <c r="E19618" s="549" t="s">
        <v>32767</v>
      </c>
      <c r="F19618" s="547">
        <v>113.56999999999999</v>
      </c>
    </row>
    <row r="19619" s="489" customFormat="1">
      <c r="B19619" s="546" t="s">
        <v>16738</v>
      </c>
      <c r="C19619" s="548" t="s">
        <v>14981</v>
      </c>
      <c r="D19619" s="541" t="s">
        <v>16739</v>
      </c>
      <c r="E19619" s="549" t="s">
        <v>32767</v>
      </c>
      <c r="F19619" s="547">
        <v>131.44</v>
      </c>
    </row>
    <row r="19620" s="489" customFormat="1">
      <c r="B19620" s="546" t="s">
        <v>16740</v>
      </c>
      <c r="C19620" s="548" t="s">
        <v>14981</v>
      </c>
      <c r="D19620" s="541" t="s">
        <v>16741</v>
      </c>
      <c r="E19620" s="549" t="s">
        <v>32767</v>
      </c>
      <c r="F19620" s="547">
        <v>149.72999999999999</v>
      </c>
    </row>
    <row r="19621" s="489" customFormat="1">
      <c r="B19621" s="546" t="s">
        <v>16742</v>
      </c>
      <c r="C19621" s="548" t="s">
        <v>14981</v>
      </c>
      <c r="D19621" s="541" t="s">
        <v>16743</v>
      </c>
      <c r="E19621" s="549" t="s">
        <v>32767</v>
      </c>
      <c r="F19621" s="547">
        <v>168.53999999999999</v>
      </c>
    </row>
    <row r="19622" s="489" customFormat="1">
      <c r="B19622" s="546" t="s">
        <v>16744</v>
      </c>
      <c r="C19622" s="548" t="s">
        <v>14981</v>
      </c>
      <c r="D19622" s="541" t="s">
        <v>16745</v>
      </c>
      <c r="E19622" s="549" t="s">
        <v>32767</v>
      </c>
      <c r="F19622" s="547">
        <v>188</v>
      </c>
    </row>
    <row r="19623" s="489" customFormat="1">
      <c r="B19623" s="546" t="s">
        <v>16746</v>
      </c>
      <c r="C19623" s="548" t="s">
        <v>14981</v>
      </c>
      <c r="D19623" s="541" t="s">
        <v>16747</v>
      </c>
      <c r="E19623" s="549" t="s">
        <v>32767</v>
      </c>
      <c r="F19623" s="547">
        <v>203.19</v>
      </c>
    </row>
    <row r="19624" s="489" customFormat="1">
      <c r="B19624" s="546" t="s">
        <v>16748</v>
      </c>
      <c r="C19624" s="548" t="s">
        <v>14981</v>
      </c>
      <c r="D19624" s="541" t="s">
        <v>16749</v>
      </c>
      <c r="E19624" s="549" t="s">
        <v>32767</v>
      </c>
      <c r="F19624" s="547">
        <v>58.600000000000001</v>
      </c>
    </row>
    <row r="19625" s="489" customFormat="1">
      <c r="B19625" s="546" t="s">
        <v>16750</v>
      </c>
      <c r="C19625" s="548" t="s">
        <v>14981</v>
      </c>
      <c r="D19625" s="541" t="s">
        <v>16751</v>
      </c>
      <c r="E19625" s="549" t="s">
        <v>32767</v>
      </c>
      <c r="F19625" s="547">
        <v>223.50999999999999</v>
      </c>
    </row>
    <row r="19626" s="489" customFormat="1">
      <c r="B19626" s="546" t="s">
        <v>16752</v>
      </c>
      <c r="C19626" s="548" t="s">
        <v>14981</v>
      </c>
      <c r="D19626" s="541" t="s">
        <v>16753</v>
      </c>
      <c r="E19626" s="549" t="s">
        <v>32767</v>
      </c>
      <c r="F19626" s="547">
        <v>238.69999999999999</v>
      </c>
    </row>
    <row r="19627" s="489" customFormat="1">
      <c r="B19627" s="546">
        <v>8676</v>
      </c>
      <c r="C19627" s="548" t="s">
        <v>14981</v>
      </c>
      <c r="D19627" s="541" t="s">
        <v>16754</v>
      </c>
      <c r="E19627" s="549"/>
      <c r="F19627" s="547"/>
    </row>
    <row r="19628" s="489" customFormat="1">
      <c r="B19628" s="546">
        <v>8855</v>
      </c>
      <c r="C19628" s="548" t="s">
        <v>14981</v>
      </c>
      <c r="D19628" s="541" t="s">
        <v>16755</v>
      </c>
      <c r="E19628" s="549"/>
      <c r="F19628" s="547"/>
    </row>
    <row r="19629" s="489" customFormat="1">
      <c r="B19629" s="546" t="s">
        <v>16756</v>
      </c>
      <c r="C19629" s="548" t="s">
        <v>14981</v>
      </c>
      <c r="D19629" s="541" t="s">
        <v>16757</v>
      </c>
      <c r="E19629" s="549" t="s">
        <v>32767</v>
      </c>
      <c r="F19629" s="547">
        <v>68.670000000000002</v>
      </c>
    </row>
    <row r="19630" s="489" customFormat="1">
      <c r="B19630" s="546" t="s">
        <v>16758</v>
      </c>
      <c r="C19630" s="548" t="s">
        <v>14981</v>
      </c>
      <c r="D19630" s="541" t="s">
        <v>16759</v>
      </c>
      <c r="E19630" s="549" t="s">
        <v>32767</v>
      </c>
      <c r="F19630" s="547">
        <v>64.650000000000006</v>
      </c>
    </row>
    <row r="19631" s="489" customFormat="1">
      <c r="B19631" s="546" t="s">
        <v>16760</v>
      </c>
      <c r="C19631" s="548" t="s">
        <v>14981</v>
      </c>
      <c r="D19631" s="541" t="s">
        <v>16761</v>
      </c>
      <c r="E19631" s="549" t="s">
        <v>32767</v>
      </c>
      <c r="F19631" s="547">
        <v>80.629999999999995</v>
      </c>
    </row>
    <row r="19632" s="489" customFormat="1">
      <c r="B19632" s="546" t="s">
        <v>16762</v>
      </c>
      <c r="C19632" s="548" t="s">
        <v>14981</v>
      </c>
      <c r="D19632" s="541" t="s">
        <v>16763</v>
      </c>
      <c r="E19632" s="549" t="s">
        <v>32769</v>
      </c>
      <c r="F19632" s="547">
        <v>17.079999999999998</v>
      </c>
    </row>
    <row r="19633" s="489" customFormat="1">
      <c r="B19633" s="546">
        <v>8856</v>
      </c>
      <c r="C19633" s="548" t="s">
        <v>14981</v>
      </c>
      <c r="D19633" s="541" t="s">
        <v>16764</v>
      </c>
      <c r="E19633" s="549"/>
      <c r="F19633" s="547"/>
    </row>
    <row r="19634" s="489" customFormat="1">
      <c r="B19634" s="546" t="s">
        <v>16765</v>
      </c>
      <c r="C19634" s="548" t="s">
        <v>14981</v>
      </c>
      <c r="D19634" s="541" t="s">
        <v>16766</v>
      </c>
      <c r="E19634" s="549" t="s">
        <v>32769</v>
      </c>
      <c r="F19634" s="547">
        <v>30.039999999999999</v>
      </c>
    </row>
    <row r="19635" s="489" customFormat="1">
      <c r="B19635" s="546" t="s">
        <v>16767</v>
      </c>
      <c r="C19635" s="548" t="s">
        <v>14981</v>
      </c>
      <c r="D19635" s="541" t="s">
        <v>16768</v>
      </c>
      <c r="E19635" s="549" t="s">
        <v>32767</v>
      </c>
      <c r="F19635" s="547">
        <v>157.91999999999999</v>
      </c>
    </row>
    <row r="19636" s="489" customFormat="1">
      <c r="B19636" s="546" t="s">
        <v>16769</v>
      </c>
      <c r="C19636" s="548" t="s">
        <v>14981</v>
      </c>
      <c r="D19636" s="541" t="s">
        <v>16770</v>
      </c>
      <c r="E19636" s="549" t="s">
        <v>32767</v>
      </c>
      <c r="F19636" s="547">
        <v>163.80000000000001</v>
      </c>
    </row>
    <row r="19637" s="489" customFormat="1">
      <c r="B19637" s="546" t="s">
        <v>16771</v>
      </c>
      <c r="C19637" s="548" t="s">
        <v>14981</v>
      </c>
      <c r="D19637" s="541" t="s">
        <v>16772</v>
      </c>
      <c r="E19637" s="549" t="s">
        <v>32767</v>
      </c>
      <c r="F19637" s="547">
        <v>132.77000000000001</v>
      </c>
    </row>
    <row r="19638" s="489" customFormat="1">
      <c r="B19638" s="546">
        <v>8857</v>
      </c>
      <c r="C19638" s="548" t="s">
        <v>14981</v>
      </c>
      <c r="D19638" s="541" t="s">
        <v>16773</v>
      </c>
      <c r="E19638" s="549"/>
      <c r="F19638" s="547"/>
    </row>
    <row r="19639" s="489" customFormat="1">
      <c r="B19639" s="546" t="s">
        <v>16774</v>
      </c>
      <c r="C19639" s="548" t="s">
        <v>14981</v>
      </c>
      <c r="D19639" s="541" t="s">
        <v>16775</v>
      </c>
      <c r="E19639" s="549" t="s">
        <v>32767</v>
      </c>
      <c r="F19639" s="547">
        <v>59.509999999999998</v>
      </c>
    </row>
    <row r="19640" s="489" customFormat="1">
      <c r="B19640" s="546" t="s">
        <v>16776</v>
      </c>
      <c r="C19640" s="548" t="s">
        <v>14981</v>
      </c>
      <c r="D19640" s="541" t="s">
        <v>16777</v>
      </c>
      <c r="E19640" s="549" t="s">
        <v>32769</v>
      </c>
      <c r="F19640" s="547">
        <v>16.48</v>
      </c>
    </row>
    <row r="19641" s="489" customFormat="1">
      <c r="B19641" s="546">
        <v>8858</v>
      </c>
      <c r="C19641" s="548" t="s">
        <v>14981</v>
      </c>
      <c r="D19641" s="541" t="s">
        <v>16778</v>
      </c>
      <c r="E19641" s="549"/>
      <c r="F19641" s="547"/>
    </row>
    <row r="19642" s="489" customFormat="1">
      <c r="B19642" s="546" t="s">
        <v>16779</v>
      </c>
      <c r="C19642" s="548" t="s">
        <v>14981</v>
      </c>
      <c r="D19642" s="541" t="s">
        <v>16780</v>
      </c>
      <c r="E19642" s="549" t="s">
        <v>32769</v>
      </c>
      <c r="F19642" s="547">
        <v>5.7599999999999998</v>
      </c>
    </row>
    <row r="19643" s="489" customFormat="1">
      <c r="B19643" s="546">
        <v>8677</v>
      </c>
      <c r="C19643" s="548" t="s">
        <v>14981</v>
      </c>
      <c r="D19643" s="541" t="s">
        <v>16781</v>
      </c>
      <c r="E19643" s="549"/>
      <c r="F19643" s="547"/>
    </row>
    <row r="19644" s="489" customFormat="1">
      <c r="B19644" s="546">
        <v>8859</v>
      </c>
      <c r="C19644" s="548" t="s">
        <v>14981</v>
      </c>
      <c r="D19644" s="541" t="s">
        <v>16782</v>
      </c>
      <c r="E19644" s="549"/>
      <c r="F19644" s="547"/>
    </row>
    <row r="19645" s="489" customFormat="1">
      <c r="B19645" s="546" t="s">
        <v>16783</v>
      </c>
      <c r="C19645" s="548" t="s">
        <v>14981</v>
      </c>
      <c r="D19645" s="541" t="s">
        <v>16784</v>
      </c>
      <c r="E19645" s="549" t="s">
        <v>32769</v>
      </c>
      <c r="F19645" s="547">
        <v>235.81</v>
      </c>
    </row>
    <row r="19646" s="489" customFormat="1">
      <c r="B19646" s="546" t="s">
        <v>16785</v>
      </c>
      <c r="C19646" s="548" t="s">
        <v>14981</v>
      </c>
      <c r="D19646" s="541" t="s">
        <v>16786</v>
      </c>
      <c r="E19646" s="549" t="s">
        <v>32769</v>
      </c>
      <c r="F19646" s="547">
        <v>327.55000000000001</v>
      </c>
    </row>
    <row r="19647" s="489" customFormat="1">
      <c r="B19647" s="546" t="s">
        <v>16787</v>
      </c>
      <c r="C19647" s="548" t="s">
        <v>14981</v>
      </c>
      <c r="D19647" s="541" t="s">
        <v>16788</v>
      </c>
      <c r="E19647" s="549" t="s">
        <v>32769</v>
      </c>
      <c r="F19647" s="547">
        <v>536.49000000000001</v>
      </c>
    </row>
    <row r="19648" s="489" customFormat="1">
      <c r="B19648" s="546" t="s">
        <v>16789</v>
      </c>
      <c r="C19648" s="548" t="s">
        <v>14981</v>
      </c>
      <c r="D19648" s="541" t="s">
        <v>16790</v>
      </c>
      <c r="E19648" s="549" t="s">
        <v>32769</v>
      </c>
      <c r="F19648" s="547">
        <v>325.68000000000001</v>
      </c>
    </row>
    <row r="19649" s="489" customFormat="1">
      <c r="B19649" s="546" t="s">
        <v>16791</v>
      </c>
      <c r="C19649" s="548" t="s">
        <v>14981</v>
      </c>
      <c r="D19649" s="541" t="s">
        <v>16792</v>
      </c>
      <c r="E19649" s="549" t="s">
        <v>32769</v>
      </c>
      <c r="F19649" s="547">
        <v>129.47</v>
      </c>
    </row>
    <row r="19650" s="489" customFormat="1">
      <c r="B19650" s="546" t="s">
        <v>16793</v>
      </c>
      <c r="C19650" s="548" t="s">
        <v>14981</v>
      </c>
      <c r="D19650" s="541" t="s">
        <v>16794</v>
      </c>
      <c r="E19650" s="549" t="s">
        <v>32769</v>
      </c>
      <c r="F19650" s="547">
        <v>221.19999999999999</v>
      </c>
    </row>
    <row r="19651" s="489" customFormat="1">
      <c r="B19651" s="546" t="s">
        <v>16795</v>
      </c>
      <c r="C19651" s="548" t="s">
        <v>14981</v>
      </c>
      <c r="D19651" s="541" t="s">
        <v>16796</v>
      </c>
      <c r="E19651" s="549" t="s">
        <v>32769</v>
      </c>
      <c r="F19651" s="547">
        <v>716.10000000000002</v>
      </c>
    </row>
    <row r="19652" s="489" customFormat="1">
      <c r="B19652" s="546" t="s">
        <v>16797</v>
      </c>
      <c r="C19652" s="548" t="s">
        <v>14981</v>
      </c>
      <c r="D19652" s="541" t="s">
        <v>16798</v>
      </c>
      <c r="E19652" s="549" t="s">
        <v>32769</v>
      </c>
      <c r="F19652" s="547">
        <v>821.35000000000002</v>
      </c>
    </row>
    <row r="19653" s="489" customFormat="1">
      <c r="B19653" s="546" t="s">
        <v>16799</v>
      </c>
      <c r="C19653" s="548" t="s">
        <v>14981</v>
      </c>
      <c r="D19653" s="541" t="s">
        <v>16800</v>
      </c>
      <c r="E19653" s="549" t="s">
        <v>32769</v>
      </c>
      <c r="F19653" s="547">
        <v>787.99000000000001</v>
      </c>
    </row>
    <row r="19654" s="489" customFormat="1">
      <c r="B19654" s="546" t="s">
        <v>16801</v>
      </c>
      <c r="C19654" s="548" t="s">
        <v>14981</v>
      </c>
      <c r="D19654" s="541" t="s">
        <v>16802</v>
      </c>
      <c r="E19654" s="549" t="s">
        <v>32769</v>
      </c>
      <c r="F19654" s="547">
        <v>998.49000000000001</v>
      </c>
    </row>
    <row r="19655" s="489" customFormat="1">
      <c r="B19655" s="546" t="s">
        <v>16803</v>
      </c>
      <c r="C19655" s="548" t="s">
        <v>14981</v>
      </c>
      <c r="D19655" s="541" t="s">
        <v>16804</v>
      </c>
      <c r="E19655" s="549" t="s">
        <v>32769</v>
      </c>
      <c r="F19655" s="547">
        <v>893.24000000000001</v>
      </c>
    </row>
    <row r="19656" s="489" customFormat="1">
      <c r="B19656" s="546" t="s">
        <v>16805</v>
      </c>
      <c r="C19656" s="548" t="s">
        <v>14981</v>
      </c>
      <c r="D19656" s="541" t="s">
        <v>16806</v>
      </c>
      <c r="E19656" s="549" t="s">
        <v>32769</v>
      </c>
      <c r="F19656" s="547">
        <v>554.88</v>
      </c>
    </row>
    <row r="19657" s="489" customFormat="1">
      <c r="B19657" s="546" t="s">
        <v>16807</v>
      </c>
      <c r="C19657" s="548" t="s">
        <v>14981</v>
      </c>
      <c r="D19657" s="541" t="s">
        <v>16808</v>
      </c>
      <c r="E19657" s="549" t="s">
        <v>32769</v>
      </c>
      <c r="F19657" s="547">
        <v>765.38</v>
      </c>
    </row>
    <row r="19658" s="489" customFormat="1">
      <c r="B19658" s="546" t="s">
        <v>16809</v>
      </c>
      <c r="C19658" s="548" t="s">
        <v>14981</v>
      </c>
      <c r="D19658" s="541" t="s">
        <v>16810</v>
      </c>
      <c r="E19658" s="549" t="s">
        <v>32769</v>
      </c>
      <c r="F19658" s="547">
        <v>660.13</v>
      </c>
    </row>
    <row r="19659" s="489" customFormat="1">
      <c r="B19659" s="546" t="s">
        <v>16811</v>
      </c>
      <c r="C19659" s="548" t="s">
        <v>14981</v>
      </c>
      <c r="D19659" s="541" t="s">
        <v>16812</v>
      </c>
      <c r="E19659" s="549" t="s">
        <v>32769</v>
      </c>
      <c r="F19659" s="547">
        <v>926.60000000000002</v>
      </c>
    </row>
    <row r="19660" s="489" customFormat="1">
      <c r="B19660" s="546" t="s">
        <v>16813</v>
      </c>
      <c r="C19660" s="548" t="s">
        <v>14981</v>
      </c>
      <c r="D19660" s="541" t="s">
        <v>16814</v>
      </c>
      <c r="E19660" s="549" t="s">
        <v>32769</v>
      </c>
      <c r="F19660" s="547">
        <v>638.82000000000005</v>
      </c>
    </row>
    <row r="19661" s="489" customFormat="1">
      <c r="B19661" s="546" t="s">
        <v>16815</v>
      </c>
      <c r="C19661" s="548" t="s">
        <v>14981</v>
      </c>
      <c r="D19661" s="541" t="s">
        <v>16816</v>
      </c>
      <c r="E19661" s="549" t="s">
        <v>32769</v>
      </c>
      <c r="F19661" s="547">
        <v>849.32000000000005</v>
      </c>
    </row>
    <row r="19662" s="489" customFormat="1">
      <c r="B19662" s="546" t="s">
        <v>16817</v>
      </c>
      <c r="C19662" s="548" t="s">
        <v>14981</v>
      </c>
      <c r="D19662" s="541" t="s">
        <v>16818</v>
      </c>
      <c r="E19662" s="549" t="s">
        <v>32769</v>
      </c>
      <c r="F19662" s="547">
        <v>744.07000000000005</v>
      </c>
    </row>
    <row r="19663" s="489" customFormat="1">
      <c r="B19663" s="546" t="s">
        <v>16819</v>
      </c>
      <c r="C19663" s="548" t="s">
        <v>14981</v>
      </c>
      <c r="D19663" s="541" t="s">
        <v>16820</v>
      </c>
      <c r="E19663" s="549" t="s">
        <v>32769</v>
      </c>
      <c r="F19663" s="547">
        <v>703.75</v>
      </c>
    </row>
    <row r="19664" s="489" customFormat="1">
      <c r="B19664" s="546" t="s">
        <v>16821</v>
      </c>
      <c r="C19664" s="548" t="s">
        <v>14981</v>
      </c>
      <c r="D19664" s="541" t="s">
        <v>16822</v>
      </c>
      <c r="E19664" s="549" t="s">
        <v>32769</v>
      </c>
      <c r="F19664" s="547">
        <v>914.25</v>
      </c>
    </row>
    <row r="19665" s="489" customFormat="1">
      <c r="B19665" s="546" t="s">
        <v>16823</v>
      </c>
      <c r="C19665" s="548" t="s">
        <v>14981</v>
      </c>
      <c r="D19665" s="541" t="s">
        <v>16824</v>
      </c>
      <c r="E19665" s="549" t="s">
        <v>32769</v>
      </c>
      <c r="F19665" s="547">
        <v>809</v>
      </c>
    </row>
    <row r="19666" s="489" customFormat="1">
      <c r="B19666" s="546" t="s">
        <v>16825</v>
      </c>
      <c r="C19666" s="548" t="s">
        <v>14981</v>
      </c>
      <c r="D19666" s="541" t="s">
        <v>16826</v>
      </c>
      <c r="E19666" s="549" t="s">
        <v>32769</v>
      </c>
      <c r="F19666" s="547">
        <v>500.16000000000003</v>
      </c>
    </row>
    <row r="19667" s="489" customFormat="1">
      <c r="B19667" s="546" t="s">
        <v>16827</v>
      </c>
      <c r="C19667" s="548" t="s">
        <v>14981</v>
      </c>
      <c r="D19667" s="541" t="s">
        <v>16828</v>
      </c>
      <c r="E19667" s="549" t="s">
        <v>32769</v>
      </c>
      <c r="F19667" s="547">
        <v>710.65999999999997</v>
      </c>
    </row>
    <row r="19668" s="489" customFormat="1">
      <c r="B19668" s="546" t="s">
        <v>16829</v>
      </c>
      <c r="C19668" s="548" t="s">
        <v>14981</v>
      </c>
      <c r="D19668" s="541" t="s">
        <v>16830</v>
      </c>
      <c r="E19668" s="549" t="s">
        <v>32769</v>
      </c>
      <c r="F19668" s="547">
        <v>605.40999999999997</v>
      </c>
    </row>
    <row r="19669" s="489" customFormat="1">
      <c r="B19669" s="546">
        <v>8861</v>
      </c>
      <c r="C19669" s="548" t="s">
        <v>14981</v>
      </c>
      <c r="D19669" s="541" t="s">
        <v>16831</v>
      </c>
      <c r="E19669" s="549"/>
      <c r="F19669" s="547"/>
    </row>
    <row r="19670" s="489" customFormat="1">
      <c r="B19670" s="546" t="s">
        <v>16832</v>
      </c>
      <c r="C19670" s="548" t="s">
        <v>14981</v>
      </c>
      <c r="D19670" s="541" t="s">
        <v>16833</v>
      </c>
      <c r="E19670" s="549" t="s">
        <v>32769</v>
      </c>
      <c r="F19670" s="547">
        <v>271.31999999999999</v>
      </c>
    </row>
    <row r="19671" s="489" customFormat="1">
      <c r="B19671" s="546" t="s">
        <v>16834</v>
      </c>
      <c r="C19671" s="548" t="s">
        <v>14981</v>
      </c>
      <c r="D19671" s="541" t="s">
        <v>16835</v>
      </c>
      <c r="E19671" s="549" t="s">
        <v>32769</v>
      </c>
      <c r="F19671" s="547">
        <v>607.63999999999999</v>
      </c>
    </row>
    <row r="19672" s="489" customFormat="1">
      <c r="B19672" s="546" t="s">
        <v>16836</v>
      </c>
      <c r="C19672" s="548" t="s">
        <v>14981</v>
      </c>
      <c r="D19672" s="541" t="s">
        <v>16837</v>
      </c>
      <c r="E19672" s="549" t="s">
        <v>32769</v>
      </c>
      <c r="F19672" s="547">
        <v>883.35000000000002</v>
      </c>
    </row>
    <row r="19673" s="489" customFormat="1">
      <c r="B19673" s="546" t="s">
        <v>16838</v>
      </c>
      <c r="C19673" s="548" t="s">
        <v>14981</v>
      </c>
      <c r="D19673" s="541" t="s">
        <v>16839</v>
      </c>
      <c r="E19673" s="549" t="s">
        <v>32767</v>
      </c>
      <c r="F19673" s="547">
        <v>152.81999999999999</v>
      </c>
    </row>
    <row r="19674" s="489" customFormat="1">
      <c r="B19674" s="546" t="s">
        <v>16840</v>
      </c>
      <c r="C19674" s="548" t="s">
        <v>14981</v>
      </c>
      <c r="D19674" s="541" t="s">
        <v>16841</v>
      </c>
      <c r="E19674" s="549" t="s">
        <v>32768</v>
      </c>
      <c r="F19674" s="547">
        <v>943.83000000000004</v>
      </c>
    </row>
    <row r="19675" s="489" customFormat="1">
      <c r="B19675" s="546">
        <v>8862</v>
      </c>
      <c r="C19675" s="548" t="s">
        <v>14981</v>
      </c>
      <c r="D19675" s="541" t="s">
        <v>16842</v>
      </c>
      <c r="E19675" s="549"/>
      <c r="F19675" s="547"/>
    </row>
    <row r="19676" s="489" customFormat="1">
      <c r="B19676" s="546" t="s">
        <v>16843</v>
      </c>
      <c r="C19676" s="548" t="s">
        <v>14981</v>
      </c>
      <c r="D19676" s="541" t="s">
        <v>16844</v>
      </c>
      <c r="E19676" s="549" t="s">
        <v>32768</v>
      </c>
      <c r="F19676" s="547">
        <v>3345.3800000000001</v>
      </c>
    </row>
    <row r="19677" s="489" customFormat="1">
      <c r="B19677" s="546" t="s">
        <v>16845</v>
      </c>
      <c r="C19677" s="548" t="s">
        <v>14981</v>
      </c>
      <c r="D19677" s="541" t="s">
        <v>16846</v>
      </c>
      <c r="E19677" s="549" t="s">
        <v>32768</v>
      </c>
      <c r="F19677" s="547">
        <v>412.77999999999997</v>
      </c>
    </row>
    <row r="19678" s="489" customFormat="1">
      <c r="B19678" s="546" t="s">
        <v>16847</v>
      </c>
      <c r="C19678" s="548" t="s">
        <v>14981</v>
      </c>
      <c r="D19678" s="541" t="s">
        <v>16848</v>
      </c>
      <c r="E19678" s="549" t="s">
        <v>32768</v>
      </c>
      <c r="F19678" s="547">
        <v>902.11000000000001</v>
      </c>
    </row>
    <row r="19679" s="489" customFormat="1">
      <c r="B19679" s="546" t="s">
        <v>16849</v>
      </c>
      <c r="C19679" s="548" t="s">
        <v>14981</v>
      </c>
      <c r="D19679" s="541" t="s">
        <v>16850</v>
      </c>
      <c r="E19679" s="549" t="s">
        <v>32768</v>
      </c>
      <c r="F19679" s="547">
        <v>1059.72</v>
      </c>
    </row>
    <row r="19680" s="489" customFormat="1">
      <c r="B19680" s="546" t="s">
        <v>16851</v>
      </c>
      <c r="C19680" s="548" t="s">
        <v>14981</v>
      </c>
      <c r="D19680" s="541" t="s">
        <v>16852</v>
      </c>
      <c r="E19680" s="549" t="s">
        <v>32768</v>
      </c>
      <c r="F19680" s="547">
        <v>300.83999999999997</v>
      </c>
    </row>
    <row r="19681" s="489" customFormat="1">
      <c r="B19681" s="546">
        <v>8863</v>
      </c>
      <c r="C19681" s="548" t="s">
        <v>14981</v>
      </c>
      <c r="D19681" s="541" t="s">
        <v>16853</v>
      </c>
      <c r="E19681" s="549"/>
      <c r="F19681" s="547"/>
    </row>
    <row r="19682" s="489" customFormat="1">
      <c r="B19682" s="546" t="s">
        <v>16854</v>
      </c>
      <c r="C19682" s="548" t="s">
        <v>14981</v>
      </c>
      <c r="D19682" s="541" t="s">
        <v>16855</v>
      </c>
      <c r="E19682" s="549" t="s">
        <v>32768</v>
      </c>
      <c r="F19682" s="547">
        <v>368.16000000000003</v>
      </c>
    </row>
    <row r="19683" s="489" customFormat="1">
      <c r="B19683" s="546" t="s">
        <v>16856</v>
      </c>
      <c r="C19683" s="548" t="s">
        <v>14981</v>
      </c>
      <c r="D19683" s="541" t="s">
        <v>16857</v>
      </c>
      <c r="E19683" s="549" t="s">
        <v>32768</v>
      </c>
      <c r="F19683" s="547">
        <v>431.69</v>
      </c>
    </row>
    <row r="19684" s="489" customFormat="1">
      <c r="B19684" s="546" t="s">
        <v>16858</v>
      </c>
      <c r="C19684" s="548" t="s">
        <v>14981</v>
      </c>
      <c r="D19684" s="541" t="s">
        <v>16859</v>
      </c>
      <c r="E19684" s="549" t="s">
        <v>32768</v>
      </c>
      <c r="F19684" s="547">
        <v>502.18000000000001</v>
      </c>
    </row>
    <row r="19685" s="489" customFormat="1">
      <c r="B19685" s="546">
        <v>8864</v>
      </c>
      <c r="C19685" s="548" t="s">
        <v>14981</v>
      </c>
      <c r="D19685" s="541" t="s">
        <v>16860</v>
      </c>
      <c r="E19685" s="549"/>
      <c r="F19685" s="547"/>
    </row>
    <row r="19686" s="489" customFormat="1">
      <c r="B19686" s="546" t="s">
        <v>16861</v>
      </c>
      <c r="C19686" s="548" t="s">
        <v>14981</v>
      </c>
      <c r="D19686" s="541" t="s">
        <v>16862</v>
      </c>
      <c r="E19686" s="549" t="s">
        <v>32768</v>
      </c>
      <c r="F19686" s="547">
        <v>83.840000000000003</v>
      </c>
    </row>
    <row r="19687" s="489" customFormat="1">
      <c r="B19687" s="546" t="s">
        <v>16863</v>
      </c>
      <c r="C19687" s="548" t="s">
        <v>14981</v>
      </c>
      <c r="D19687" s="541" t="s">
        <v>16864</v>
      </c>
      <c r="E19687" s="549" t="s">
        <v>32769</v>
      </c>
      <c r="F19687" s="547">
        <v>537.04999999999995</v>
      </c>
    </row>
    <row r="19688" s="489" customFormat="1">
      <c r="B19688" s="546" t="s">
        <v>16865</v>
      </c>
      <c r="C19688" s="548" t="s">
        <v>14981</v>
      </c>
      <c r="D19688" s="541" t="s">
        <v>16866</v>
      </c>
      <c r="E19688" s="549" t="s">
        <v>32769</v>
      </c>
      <c r="F19688" s="547">
        <v>134.59</v>
      </c>
    </row>
    <row r="19689" s="489" customFormat="1">
      <c r="B19689" s="546">
        <v>8781</v>
      </c>
      <c r="C19689" s="548" t="s">
        <v>14981</v>
      </c>
      <c r="D19689" s="541" t="s">
        <v>16867</v>
      </c>
      <c r="E19689" s="549"/>
      <c r="F19689" s="547"/>
    </row>
    <row r="19690" s="489" customFormat="1">
      <c r="B19690" s="546" t="s">
        <v>16868</v>
      </c>
      <c r="C19690" s="548" t="s">
        <v>14981</v>
      </c>
      <c r="D19690" s="541" t="s">
        <v>16869</v>
      </c>
      <c r="E19690" s="549" t="s">
        <v>32769</v>
      </c>
      <c r="F19690" s="547">
        <v>123.8</v>
      </c>
    </row>
    <row r="19691" s="489" customFormat="1">
      <c r="B19691" s="546" t="s">
        <v>16870</v>
      </c>
      <c r="C19691" s="548" t="s">
        <v>14981</v>
      </c>
      <c r="D19691" s="541" t="s">
        <v>16871</v>
      </c>
      <c r="E19691" s="549" t="s">
        <v>32769</v>
      </c>
      <c r="F19691" s="547">
        <v>82.230000000000004</v>
      </c>
    </row>
    <row r="19692" s="489" customFormat="1">
      <c r="B19692" s="546" t="s">
        <v>16872</v>
      </c>
      <c r="C19692" s="548" t="s">
        <v>14981</v>
      </c>
      <c r="D19692" s="541" t="s">
        <v>16873</v>
      </c>
      <c r="E19692" s="549" t="s">
        <v>32769</v>
      </c>
      <c r="F19692" s="547">
        <v>160.94999999999999</v>
      </c>
    </row>
    <row r="19693" s="489" customFormat="1">
      <c r="B19693" s="546">
        <v>8678</v>
      </c>
      <c r="C19693" s="548" t="s">
        <v>14981</v>
      </c>
      <c r="D19693" s="541" t="s">
        <v>16874</v>
      </c>
      <c r="E19693" s="549"/>
      <c r="F19693" s="547"/>
    </row>
    <row r="19694" s="489" customFormat="1">
      <c r="B19694" s="546">
        <v>8866</v>
      </c>
      <c r="C19694" s="548" t="s">
        <v>14981</v>
      </c>
      <c r="D19694" s="541" t="s">
        <v>16875</v>
      </c>
      <c r="E19694" s="549"/>
      <c r="F19694" s="547"/>
    </row>
    <row r="19695" s="489" customFormat="1">
      <c r="B19695" s="546" t="s">
        <v>16876</v>
      </c>
      <c r="C19695" s="548" t="s">
        <v>14981</v>
      </c>
      <c r="D19695" s="541" t="s">
        <v>16877</v>
      </c>
      <c r="E19695" s="549" t="s">
        <v>32767</v>
      </c>
      <c r="F19695" s="547">
        <v>4.5099999999999998</v>
      </c>
    </row>
    <row r="19696" s="489" customFormat="1">
      <c r="B19696" s="546" t="s">
        <v>16878</v>
      </c>
      <c r="C19696" s="548" t="s">
        <v>14981</v>
      </c>
      <c r="D19696" s="541" t="s">
        <v>16879</v>
      </c>
      <c r="E19696" s="549" t="s">
        <v>32767</v>
      </c>
      <c r="F19696" s="547">
        <v>3.4100000000000001</v>
      </c>
    </row>
    <row r="19697" s="489" customFormat="1">
      <c r="B19697" s="546" t="s">
        <v>16880</v>
      </c>
      <c r="C19697" s="548" t="s">
        <v>14981</v>
      </c>
      <c r="D19697" s="541" t="s">
        <v>16881</v>
      </c>
      <c r="E19697" s="549" t="s">
        <v>32767</v>
      </c>
      <c r="F19697" s="547">
        <v>5.1699999999999999</v>
      </c>
    </row>
    <row r="19698" s="489" customFormat="1">
      <c r="B19698" s="546" t="s">
        <v>16882</v>
      </c>
      <c r="C19698" s="548" t="s">
        <v>14981</v>
      </c>
      <c r="D19698" s="541" t="s">
        <v>16883</v>
      </c>
      <c r="E19698" s="549" t="s">
        <v>32767</v>
      </c>
      <c r="F19698" s="547">
        <v>5.8200000000000003</v>
      </c>
    </row>
    <row r="19699" s="489" customFormat="1">
      <c r="B19699" s="546" t="s">
        <v>16884</v>
      </c>
      <c r="C19699" s="548" t="s">
        <v>14981</v>
      </c>
      <c r="D19699" s="541" t="s">
        <v>16885</v>
      </c>
      <c r="E19699" s="549" t="s">
        <v>32767</v>
      </c>
      <c r="F19699" s="547">
        <v>3.8599999999999999</v>
      </c>
    </row>
    <row r="19700" s="489" customFormat="1">
      <c r="B19700" s="546" t="s">
        <v>16886</v>
      </c>
      <c r="C19700" s="548" t="s">
        <v>14981</v>
      </c>
      <c r="D19700" s="541" t="s">
        <v>16887</v>
      </c>
      <c r="E19700" s="549" t="s">
        <v>32767</v>
      </c>
      <c r="F19700" s="547">
        <v>1.3999999999999999</v>
      </c>
    </row>
    <row r="19701" s="489" customFormat="1">
      <c r="B19701" s="546">
        <v>8867</v>
      </c>
      <c r="C19701" s="548" t="s">
        <v>14981</v>
      </c>
      <c r="D19701" s="541" t="s">
        <v>16888</v>
      </c>
      <c r="E19701" s="549"/>
      <c r="F19701" s="547"/>
    </row>
    <row r="19702" s="489" customFormat="1">
      <c r="B19702" s="546" t="s">
        <v>16889</v>
      </c>
      <c r="C19702" s="548" t="s">
        <v>14981</v>
      </c>
      <c r="D19702" s="541" t="s">
        <v>16890</v>
      </c>
      <c r="E19702" s="549" t="s">
        <v>32767</v>
      </c>
      <c r="F19702" s="547">
        <v>7.8700000000000001</v>
      </c>
    </row>
    <row r="19703" s="489" customFormat="1">
      <c r="B19703" s="546" t="s">
        <v>16891</v>
      </c>
      <c r="C19703" s="548" t="s">
        <v>14981</v>
      </c>
      <c r="D19703" s="541" t="s">
        <v>16892</v>
      </c>
      <c r="E19703" s="549" t="s">
        <v>32767</v>
      </c>
      <c r="F19703" s="547">
        <v>7.0700000000000003</v>
      </c>
    </row>
    <row r="19704" s="489" customFormat="1">
      <c r="B19704" s="546" t="s">
        <v>16893</v>
      </c>
      <c r="C19704" s="548" t="s">
        <v>14981</v>
      </c>
      <c r="D19704" s="541" t="s">
        <v>16894</v>
      </c>
      <c r="E19704" s="549" t="s">
        <v>32767</v>
      </c>
      <c r="F19704" s="547">
        <v>9.8599999999999994</v>
      </c>
    </row>
    <row r="19705" s="489" customFormat="1">
      <c r="B19705" s="546">
        <v>8868</v>
      </c>
      <c r="C19705" s="548" t="s">
        <v>14981</v>
      </c>
      <c r="D19705" s="541" t="s">
        <v>16895</v>
      </c>
      <c r="E19705" s="549"/>
      <c r="F19705" s="547"/>
    </row>
    <row r="19706" s="489" customFormat="1">
      <c r="B19706" s="546" t="s">
        <v>16896</v>
      </c>
      <c r="C19706" s="548" t="s">
        <v>14981</v>
      </c>
      <c r="D19706" s="541" t="s">
        <v>16897</v>
      </c>
      <c r="E19706" s="549" t="s">
        <v>32767</v>
      </c>
      <c r="F19706" s="547">
        <v>19.879999999999999</v>
      </c>
    </row>
    <row r="19707" s="489" customFormat="1">
      <c r="B19707" s="546" t="s">
        <v>16898</v>
      </c>
      <c r="C19707" s="548" t="s">
        <v>14981</v>
      </c>
      <c r="D19707" s="541" t="s">
        <v>16899</v>
      </c>
      <c r="E19707" s="549" t="s">
        <v>32767</v>
      </c>
      <c r="F19707" s="547">
        <v>18.440000000000001</v>
      </c>
    </row>
    <row r="19708" s="489" customFormat="1">
      <c r="B19708" s="546" t="s">
        <v>16900</v>
      </c>
      <c r="C19708" s="548" t="s">
        <v>14981</v>
      </c>
      <c r="D19708" s="541" t="s">
        <v>16901</v>
      </c>
      <c r="E19708" s="549" t="s">
        <v>32767</v>
      </c>
      <c r="F19708" s="547">
        <v>23.300000000000001</v>
      </c>
    </row>
    <row r="19709" s="489" customFormat="1">
      <c r="B19709" s="546" t="s">
        <v>16902</v>
      </c>
      <c r="C19709" s="548" t="s">
        <v>14981</v>
      </c>
      <c r="D19709" s="541" t="s">
        <v>16903</v>
      </c>
      <c r="E19709" s="549" t="s">
        <v>32767</v>
      </c>
      <c r="F19709" s="547">
        <v>15.699999999999999</v>
      </c>
    </row>
    <row r="19710" s="489" customFormat="1">
      <c r="B19710" s="546" t="s">
        <v>16904</v>
      </c>
      <c r="C19710" s="548" t="s">
        <v>14981</v>
      </c>
      <c r="D19710" s="541" t="s">
        <v>16905</v>
      </c>
      <c r="E19710" s="549" t="s">
        <v>32767</v>
      </c>
      <c r="F19710" s="547">
        <v>20.690000000000001</v>
      </c>
    </row>
    <row r="19711" s="489" customFormat="1">
      <c r="B19711" s="546" t="s">
        <v>16906</v>
      </c>
      <c r="C19711" s="548" t="s">
        <v>14981</v>
      </c>
      <c r="D19711" s="541" t="s">
        <v>16907</v>
      </c>
      <c r="E19711" s="549" t="s">
        <v>32767</v>
      </c>
      <c r="F19711" s="547">
        <v>14.4</v>
      </c>
    </row>
    <row r="19712" s="489" customFormat="1">
      <c r="B19712" s="546" t="s">
        <v>16908</v>
      </c>
      <c r="C19712" s="548" t="s">
        <v>14981</v>
      </c>
      <c r="D19712" s="541" t="s">
        <v>16909</v>
      </c>
      <c r="E19712" s="549" t="s">
        <v>32767</v>
      </c>
      <c r="F19712" s="547">
        <v>15.699999999999999</v>
      </c>
    </row>
    <row r="19713" s="489" customFormat="1">
      <c r="B19713" s="546" t="s">
        <v>16910</v>
      </c>
      <c r="C19713" s="548" t="s">
        <v>14981</v>
      </c>
      <c r="D19713" s="541" t="s">
        <v>16911</v>
      </c>
      <c r="E19713" s="549" t="s">
        <v>32767</v>
      </c>
      <c r="F19713" s="547">
        <v>14.4</v>
      </c>
    </row>
    <row r="19714" s="489" customFormat="1">
      <c r="B19714" s="546" t="s">
        <v>16912</v>
      </c>
      <c r="C19714" s="548" t="s">
        <v>14981</v>
      </c>
      <c r="D19714" s="541" t="s">
        <v>16913</v>
      </c>
      <c r="E19714" s="549" t="s">
        <v>32767</v>
      </c>
      <c r="F19714" s="547">
        <v>37.32</v>
      </c>
    </row>
    <row r="19715" s="489" customFormat="1">
      <c r="B19715" s="546" t="s">
        <v>16914</v>
      </c>
      <c r="C19715" s="548" t="s">
        <v>14981</v>
      </c>
      <c r="D19715" s="541" t="s">
        <v>16915</v>
      </c>
      <c r="E19715" s="549" t="s">
        <v>32767</v>
      </c>
      <c r="F19715" s="547">
        <v>26.219999999999999</v>
      </c>
    </row>
    <row r="19716" s="489" customFormat="1">
      <c r="B19716" s="546" t="s">
        <v>16916</v>
      </c>
      <c r="C19716" s="548" t="s">
        <v>14981</v>
      </c>
      <c r="D19716" s="541" t="s">
        <v>16917</v>
      </c>
      <c r="E19716" s="549" t="s">
        <v>32767</v>
      </c>
      <c r="F19716" s="547">
        <v>34.710000000000001</v>
      </c>
    </row>
    <row r="19717" s="489" customFormat="1">
      <c r="B19717" s="546" t="s">
        <v>16918</v>
      </c>
      <c r="C19717" s="548" t="s">
        <v>14981</v>
      </c>
      <c r="D19717" s="541" t="s">
        <v>16919</v>
      </c>
      <c r="E19717" s="549" t="s">
        <v>32767</v>
      </c>
      <c r="F19717" s="547">
        <v>24.920000000000002</v>
      </c>
    </row>
    <row r="19718" s="489" customFormat="1">
      <c r="B19718" s="546">
        <v>8869</v>
      </c>
      <c r="C19718" s="548" t="s">
        <v>14981</v>
      </c>
      <c r="D19718" s="541" t="s">
        <v>16920</v>
      </c>
      <c r="E19718" s="549"/>
      <c r="F19718" s="547"/>
    </row>
    <row r="19719" s="489" customFormat="1">
      <c r="B19719" s="546" t="s">
        <v>16921</v>
      </c>
      <c r="C19719" s="548" t="s">
        <v>14981</v>
      </c>
      <c r="D19719" s="541" t="s">
        <v>16922</v>
      </c>
      <c r="E19719" s="549" t="s">
        <v>32767</v>
      </c>
      <c r="F19719" s="547">
        <v>17.059999999999999</v>
      </c>
    </row>
    <row r="19720" s="489" customFormat="1">
      <c r="B19720" s="546" t="s">
        <v>16923</v>
      </c>
      <c r="C19720" s="548" t="s">
        <v>14981</v>
      </c>
      <c r="D19720" s="541" t="s">
        <v>16924</v>
      </c>
      <c r="E19720" s="549" t="s">
        <v>32767</v>
      </c>
      <c r="F19720" s="547">
        <v>31.460000000000001</v>
      </c>
    </row>
    <row r="19721" s="489" customFormat="1">
      <c r="B19721" s="546" t="s">
        <v>16925</v>
      </c>
      <c r="C19721" s="548" t="s">
        <v>14981</v>
      </c>
      <c r="D19721" s="541" t="s">
        <v>16926</v>
      </c>
      <c r="E19721" s="549" t="s">
        <v>32767</v>
      </c>
      <c r="F19721" s="547">
        <v>22.170000000000002</v>
      </c>
    </row>
    <row r="19722" s="489" customFormat="1">
      <c r="B19722" s="546" t="s">
        <v>16927</v>
      </c>
      <c r="C19722" s="548" t="s">
        <v>14981</v>
      </c>
      <c r="D19722" s="541" t="s">
        <v>16928</v>
      </c>
      <c r="E19722" s="549" t="s">
        <v>32769</v>
      </c>
      <c r="F19722" s="547">
        <v>5.8099999999999996</v>
      </c>
    </row>
    <row r="19723" s="489" customFormat="1">
      <c r="B19723" s="546" t="s">
        <v>16929</v>
      </c>
      <c r="C19723" s="548" t="s">
        <v>14981</v>
      </c>
      <c r="D19723" s="541" t="s">
        <v>16930</v>
      </c>
      <c r="E19723" s="549" t="s">
        <v>32767</v>
      </c>
      <c r="F19723" s="547">
        <v>15.699999999999999</v>
      </c>
    </row>
    <row r="19724" s="489" customFormat="1">
      <c r="B19724" s="546" t="s">
        <v>16931</v>
      </c>
      <c r="C19724" s="548" t="s">
        <v>14981</v>
      </c>
      <c r="D19724" s="541" t="s">
        <v>16932</v>
      </c>
      <c r="E19724" s="549" t="s">
        <v>32767</v>
      </c>
      <c r="F19724" s="547">
        <v>18.93</v>
      </c>
    </row>
    <row r="19725" s="489" customFormat="1">
      <c r="B19725" s="546" t="s">
        <v>16933</v>
      </c>
      <c r="C19725" s="548" t="s">
        <v>14981</v>
      </c>
      <c r="D19725" s="541" t="s">
        <v>16934</v>
      </c>
      <c r="E19725" s="549" t="s">
        <v>32767</v>
      </c>
      <c r="F19725" s="547">
        <v>43.850000000000001</v>
      </c>
    </row>
    <row r="19726" s="489" customFormat="1">
      <c r="B19726" s="546" t="s">
        <v>16935</v>
      </c>
      <c r="C19726" s="548" t="s">
        <v>14981</v>
      </c>
      <c r="D19726" s="541" t="s">
        <v>16936</v>
      </c>
      <c r="E19726" s="549" t="s">
        <v>32767</v>
      </c>
      <c r="F19726" s="547">
        <v>25</v>
      </c>
    </row>
    <row r="19727" s="489" customFormat="1">
      <c r="B19727" s="546">
        <v>8870</v>
      </c>
      <c r="C19727" s="548" t="s">
        <v>14981</v>
      </c>
      <c r="D19727" s="541" t="s">
        <v>16937</v>
      </c>
      <c r="E19727" s="549"/>
      <c r="F19727" s="547"/>
    </row>
    <row r="19728" s="489" customFormat="1">
      <c r="B19728" s="546" t="s">
        <v>16938</v>
      </c>
      <c r="C19728" s="548" t="s">
        <v>14981</v>
      </c>
      <c r="D19728" s="541" t="s">
        <v>16939</v>
      </c>
      <c r="E19728" s="549" t="s">
        <v>32767</v>
      </c>
      <c r="F19728" s="547">
        <v>16.440000000000001</v>
      </c>
    </row>
    <row r="19729" s="489" customFormat="1">
      <c r="B19729" s="546" t="s">
        <v>16940</v>
      </c>
      <c r="C19729" s="548" t="s">
        <v>14981</v>
      </c>
      <c r="D19729" s="541" t="s">
        <v>16941</v>
      </c>
      <c r="E19729" s="549" t="s">
        <v>32767</v>
      </c>
      <c r="F19729" s="547">
        <v>30.84</v>
      </c>
    </row>
    <row r="19730" s="489" customFormat="1">
      <c r="B19730" s="546" t="s">
        <v>16942</v>
      </c>
      <c r="C19730" s="548" t="s">
        <v>14981</v>
      </c>
      <c r="D19730" s="541" t="s">
        <v>16943</v>
      </c>
      <c r="E19730" s="549" t="s">
        <v>32767</v>
      </c>
      <c r="F19730" s="547">
        <v>21.239999999999998</v>
      </c>
    </row>
    <row r="19731" s="489" customFormat="1">
      <c r="B19731" s="546" t="s">
        <v>16944</v>
      </c>
      <c r="C19731" s="548" t="s">
        <v>14981</v>
      </c>
      <c r="D19731" s="541" t="s">
        <v>16945</v>
      </c>
      <c r="E19731" s="549" t="s">
        <v>32767</v>
      </c>
      <c r="F19731" s="547">
        <v>20.68</v>
      </c>
    </row>
    <row r="19732" s="489" customFormat="1">
      <c r="B19732" s="546" t="s">
        <v>16946</v>
      </c>
      <c r="C19732" s="548" t="s">
        <v>14981</v>
      </c>
      <c r="D19732" s="541" t="s">
        <v>16947</v>
      </c>
      <c r="E19732" s="549" t="s">
        <v>32767</v>
      </c>
      <c r="F19732" s="547">
        <v>45.600000000000001</v>
      </c>
    </row>
    <row r="19733" s="489" customFormat="1">
      <c r="B19733" s="546" t="s">
        <v>16948</v>
      </c>
      <c r="C19733" s="548" t="s">
        <v>14981</v>
      </c>
      <c r="D19733" s="541" t="s">
        <v>16949</v>
      </c>
      <c r="E19733" s="549" t="s">
        <v>32767</v>
      </c>
      <c r="F19733" s="547">
        <v>24.07</v>
      </c>
    </row>
    <row r="19734" s="489" customFormat="1">
      <c r="B19734" s="546">
        <v>8871</v>
      </c>
      <c r="C19734" s="548" t="s">
        <v>14981</v>
      </c>
      <c r="D19734" s="541" t="s">
        <v>16950</v>
      </c>
      <c r="E19734" s="549"/>
      <c r="F19734" s="547"/>
    </row>
    <row r="19735" s="489" customFormat="1">
      <c r="B19735" s="546" t="s">
        <v>16951</v>
      </c>
      <c r="C19735" s="548" t="s">
        <v>14981</v>
      </c>
      <c r="D19735" s="541" t="s">
        <v>16952</v>
      </c>
      <c r="E19735" s="549" t="s">
        <v>32767</v>
      </c>
      <c r="F19735" s="547">
        <v>20.449999999999999</v>
      </c>
    </row>
    <row r="19736" s="489" customFormat="1">
      <c r="B19736" s="546" t="s">
        <v>16953</v>
      </c>
      <c r="C19736" s="548" t="s">
        <v>14981</v>
      </c>
      <c r="D19736" s="541" t="s">
        <v>16954</v>
      </c>
      <c r="E19736" s="549" t="s">
        <v>32767</v>
      </c>
      <c r="F19736" s="547">
        <v>18.190000000000001</v>
      </c>
    </row>
    <row r="19737" s="489" customFormat="1">
      <c r="B19737" s="546">
        <v>8872</v>
      </c>
      <c r="C19737" s="548" t="s">
        <v>14981</v>
      </c>
      <c r="D19737" s="541" t="s">
        <v>16955</v>
      </c>
      <c r="E19737" s="549"/>
      <c r="F19737" s="547"/>
    </row>
    <row r="19738" s="489" customFormat="1">
      <c r="B19738" s="546" t="s">
        <v>16956</v>
      </c>
      <c r="C19738" s="548" t="s">
        <v>14981</v>
      </c>
      <c r="D19738" s="541" t="s">
        <v>16957</v>
      </c>
      <c r="E19738" s="549" t="s">
        <v>32767</v>
      </c>
      <c r="F19738" s="547">
        <v>27.859999999999999</v>
      </c>
    </row>
    <row r="19739" s="489" customFormat="1">
      <c r="B19739" s="546" t="s">
        <v>16958</v>
      </c>
      <c r="C19739" s="548" t="s">
        <v>14981</v>
      </c>
      <c r="D19739" s="541" t="s">
        <v>16959</v>
      </c>
      <c r="E19739" s="549" t="s">
        <v>32767</v>
      </c>
      <c r="F19739" s="547">
        <v>41.100000000000001</v>
      </c>
    </row>
    <row r="19740" s="489" customFormat="1">
      <c r="B19740" s="546">
        <v>8873</v>
      </c>
      <c r="C19740" s="548" t="s">
        <v>14981</v>
      </c>
      <c r="D19740" s="541" t="s">
        <v>16960</v>
      </c>
      <c r="E19740" s="549"/>
      <c r="F19740" s="547"/>
    </row>
    <row r="19741" s="489" customFormat="1">
      <c r="B19741" s="546" t="s">
        <v>16961</v>
      </c>
      <c r="C19741" s="548" t="s">
        <v>14981</v>
      </c>
      <c r="D19741" s="541" t="s">
        <v>16962</v>
      </c>
      <c r="E19741" s="549" t="s">
        <v>32767</v>
      </c>
      <c r="F19741" s="547">
        <v>25.32</v>
      </c>
    </row>
    <row r="19742" s="489" customFormat="1">
      <c r="B19742" s="546" t="s">
        <v>16963</v>
      </c>
      <c r="C19742" s="548" t="s">
        <v>14981</v>
      </c>
      <c r="D19742" s="541" t="s">
        <v>16964</v>
      </c>
      <c r="E19742" s="549" t="s">
        <v>32767</v>
      </c>
      <c r="F19742" s="547">
        <v>50.609999999999999</v>
      </c>
    </row>
    <row r="19743" s="489" customFormat="1">
      <c r="B19743" s="546">
        <v>8874</v>
      </c>
      <c r="C19743" s="548" t="s">
        <v>14981</v>
      </c>
      <c r="D19743" s="541" t="s">
        <v>16965</v>
      </c>
      <c r="E19743" s="549"/>
      <c r="F19743" s="547"/>
    </row>
    <row r="19744" s="489" customFormat="1">
      <c r="B19744" s="546" t="s">
        <v>16966</v>
      </c>
      <c r="C19744" s="548" t="s">
        <v>14981</v>
      </c>
      <c r="D19744" s="541" t="s">
        <v>16967</v>
      </c>
      <c r="E19744" s="549" t="s">
        <v>32767</v>
      </c>
      <c r="F19744" s="547">
        <v>28.23</v>
      </c>
    </row>
    <row r="19745" s="489" customFormat="1">
      <c r="B19745" s="546" t="s">
        <v>16968</v>
      </c>
      <c r="C19745" s="548" t="s">
        <v>14981</v>
      </c>
      <c r="D19745" s="541" t="s">
        <v>16969</v>
      </c>
      <c r="E19745" s="549" t="s">
        <v>32769</v>
      </c>
      <c r="F19745" s="547">
        <v>11</v>
      </c>
    </row>
    <row r="19746" s="489" customFormat="1">
      <c r="B19746" s="546" t="s">
        <v>16970</v>
      </c>
      <c r="C19746" s="548" t="s">
        <v>14981</v>
      </c>
      <c r="D19746" s="541" t="s">
        <v>16971</v>
      </c>
      <c r="E19746" s="549" t="s">
        <v>32767</v>
      </c>
      <c r="F19746" s="547">
        <v>24.620000000000001</v>
      </c>
    </row>
    <row r="19747" s="489" customFormat="1">
      <c r="B19747" s="546" t="s">
        <v>16972</v>
      </c>
      <c r="C19747" s="548" t="s">
        <v>14981</v>
      </c>
      <c r="D19747" s="541" t="s">
        <v>16973</v>
      </c>
      <c r="E19747" s="549" t="s">
        <v>32767</v>
      </c>
      <c r="F19747" s="547">
        <v>24.809999999999999</v>
      </c>
    </row>
    <row r="19748" s="489" customFormat="1">
      <c r="B19748" s="546" t="s">
        <v>16974</v>
      </c>
      <c r="C19748" s="548" t="s">
        <v>14981</v>
      </c>
      <c r="D19748" s="541" t="s">
        <v>16975</v>
      </c>
      <c r="E19748" s="549" t="s">
        <v>32767</v>
      </c>
      <c r="F19748" s="547">
        <v>25.289999999999999</v>
      </c>
    </row>
    <row r="19749" s="489" customFormat="1">
      <c r="B19749" s="546" t="s">
        <v>16976</v>
      </c>
      <c r="C19749" s="548" t="s">
        <v>14981</v>
      </c>
      <c r="D19749" s="541" t="s">
        <v>16977</v>
      </c>
      <c r="E19749" s="549" t="s">
        <v>32769</v>
      </c>
      <c r="F19749" s="547">
        <v>10.57</v>
      </c>
    </row>
    <row r="19750" s="489" customFormat="1">
      <c r="B19750" s="546">
        <v>8876</v>
      </c>
      <c r="C19750" s="548" t="s">
        <v>14981</v>
      </c>
      <c r="D19750" s="541" t="s">
        <v>16978</v>
      </c>
      <c r="E19750" s="549"/>
      <c r="F19750" s="547"/>
    </row>
    <row r="19751" s="489" customFormat="1">
      <c r="B19751" s="546" t="s">
        <v>16979</v>
      </c>
      <c r="C19751" s="548" t="s">
        <v>14981</v>
      </c>
      <c r="D19751" s="541" t="s">
        <v>16980</v>
      </c>
      <c r="E19751" s="549" t="s">
        <v>32767</v>
      </c>
      <c r="F19751" s="547">
        <v>32.270000000000003</v>
      </c>
    </row>
    <row r="19752" s="489" customFormat="1">
      <c r="B19752" s="546" t="s">
        <v>16981</v>
      </c>
      <c r="C19752" s="548" t="s">
        <v>14981</v>
      </c>
      <c r="D19752" s="541" t="s">
        <v>16982</v>
      </c>
      <c r="E19752" s="549" t="s">
        <v>32769</v>
      </c>
      <c r="F19752" s="547">
        <v>10.27</v>
      </c>
    </row>
    <row r="19753" s="489" customFormat="1">
      <c r="B19753" s="546">
        <v>11637</v>
      </c>
      <c r="C19753" s="548" t="s">
        <v>14981</v>
      </c>
      <c r="D19753" s="541" t="s">
        <v>16983</v>
      </c>
      <c r="E19753" s="549"/>
      <c r="F19753" s="547"/>
    </row>
    <row r="19754" s="489" customFormat="1">
      <c r="B19754" s="546" t="s">
        <v>16984</v>
      </c>
      <c r="C19754" s="548" t="s">
        <v>14981</v>
      </c>
      <c r="D19754" s="541" t="s">
        <v>16985</v>
      </c>
      <c r="E19754" s="549" t="s">
        <v>32767</v>
      </c>
      <c r="F19754" s="547">
        <v>15.82</v>
      </c>
    </row>
    <row r="19755" s="489" customFormat="1">
      <c r="B19755" s="546" t="s">
        <v>16986</v>
      </c>
      <c r="C19755" s="548" t="s">
        <v>14981</v>
      </c>
      <c r="D19755" s="541" t="s">
        <v>16987</v>
      </c>
      <c r="E19755" s="549" t="s">
        <v>32767</v>
      </c>
      <c r="F19755" s="547">
        <v>13.41</v>
      </c>
    </row>
    <row r="19756" s="489" customFormat="1">
      <c r="B19756" s="546" t="s">
        <v>16988</v>
      </c>
      <c r="C19756" s="548" t="s">
        <v>14981</v>
      </c>
      <c r="D19756" s="541" t="s">
        <v>16989</v>
      </c>
      <c r="E19756" s="549" t="s">
        <v>32767</v>
      </c>
      <c r="F19756" s="547">
        <v>16.030000000000001</v>
      </c>
    </row>
    <row r="19757" s="489" customFormat="1">
      <c r="B19757" s="546">
        <v>8875</v>
      </c>
      <c r="C19757" s="548" t="s">
        <v>14981</v>
      </c>
      <c r="D19757" s="541" t="s">
        <v>16990</v>
      </c>
      <c r="E19757" s="549"/>
      <c r="F19757" s="547"/>
    </row>
    <row r="19758" s="489" customFormat="1">
      <c r="B19758" s="546" t="s">
        <v>16991</v>
      </c>
      <c r="C19758" s="548" t="s">
        <v>14981</v>
      </c>
      <c r="D19758" s="541" t="s">
        <v>16992</v>
      </c>
      <c r="E19758" s="549" t="s">
        <v>32767</v>
      </c>
      <c r="F19758" s="547">
        <v>24.420000000000002</v>
      </c>
    </row>
    <row r="19759" s="489" customFormat="1">
      <c r="B19759" s="546" t="s">
        <v>16993</v>
      </c>
      <c r="C19759" s="548" t="s">
        <v>14981</v>
      </c>
      <c r="D19759" s="541" t="s">
        <v>16994</v>
      </c>
      <c r="E19759" s="549" t="s">
        <v>32767</v>
      </c>
      <c r="F19759" s="547">
        <v>35.789999999999999</v>
      </c>
    </row>
    <row r="19760" s="489" customFormat="1">
      <c r="B19760" s="546" t="s">
        <v>16995</v>
      </c>
      <c r="C19760" s="548" t="s">
        <v>14981</v>
      </c>
      <c r="D19760" s="541" t="s">
        <v>16996</v>
      </c>
      <c r="E19760" s="549" t="s">
        <v>32767</v>
      </c>
      <c r="F19760" s="547">
        <v>19.829999999999998</v>
      </c>
    </row>
    <row r="19761" s="489" customFormat="1">
      <c r="B19761" s="546" t="s">
        <v>16997</v>
      </c>
      <c r="C19761" s="548" t="s">
        <v>14981</v>
      </c>
      <c r="D19761" s="541" t="s">
        <v>16998</v>
      </c>
      <c r="E19761" s="549" t="s">
        <v>32767</v>
      </c>
      <c r="F19761" s="547">
        <v>35.859999999999999</v>
      </c>
    </row>
    <row r="19762" s="489" customFormat="1">
      <c r="B19762" s="546">
        <v>8877</v>
      </c>
      <c r="C19762" s="548" t="s">
        <v>14981</v>
      </c>
      <c r="D19762" s="541" t="s">
        <v>16999</v>
      </c>
      <c r="E19762" s="549"/>
      <c r="F19762" s="547"/>
    </row>
    <row r="19763" s="489" customFormat="1">
      <c r="B19763" s="546" t="s">
        <v>17000</v>
      </c>
      <c r="C19763" s="548" t="s">
        <v>14981</v>
      </c>
      <c r="D19763" s="541" t="s">
        <v>17001</v>
      </c>
      <c r="E19763" s="549" t="s">
        <v>32767</v>
      </c>
      <c r="F19763" s="547">
        <v>29.129999999999999</v>
      </c>
    </row>
    <row r="19764" s="489" customFormat="1">
      <c r="B19764" s="546" t="s">
        <v>17002</v>
      </c>
      <c r="C19764" s="548" t="s">
        <v>14981</v>
      </c>
      <c r="D19764" s="541" t="s">
        <v>17003</v>
      </c>
      <c r="E19764" s="549" t="s">
        <v>32767</v>
      </c>
      <c r="F19764" s="547">
        <v>20.440000000000001</v>
      </c>
    </row>
    <row r="19765" s="489" customFormat="1">
      <c r="B19765" s="546" t="s">
        <v>17004</v>
      </c>
      <c r="C19765" s="548" t="s">
        <v>14981</v>
      </c>
      <c r="D19765" s="541" t="s">
        <v>17005</v>
      </c>
      <c r="E19765" s="549" t="s">
        <v>32767</v>
      </c>
      <c r="F19765" s="547">
        <v>27.210000000000001</v>
      </c>
    </row>
    <row r="19766" s="489" customFormat="1">
      <c r="B19766" s="546">
        <v>8878</v>
      </c>
      <c r="C19766" s="548" t="s">
        <v>14981</v>
      </c>
      <c r="D19766" s="541" t="s">
        <v>17006</v>
      </c>
      <c r="E19766" s="549"/>
      <c r="F19766" s="547"/>
    </row>
    <row r="19767" s="489" customFormat="1">
      <c r="B19767" s="546" t="s">
        <v>17007</v>
      </c>
      <c r="C19767" s="548" t="s">
        <v>14981</v>
      </c>
      <c r="D19767" s="541" t="s">
        <v>17008</v>
      </c>
      <c r="E19767" s="549" t="s">
        <v>32767</v>
      </c>
      <c r="F19767" s="547">
        <v>32.939999999999998</v>
      </c>
    </row>
    <row r="19768" s="489" customFormat="1">
      <c r="B19768" s="546" t="s">
        <v>17009</v>
      </c>
      <c r="C19768" s="548" t="s">
        <v>14981</v>
      </c>
      <c r="D19768" s="541" t="s">
        <v>17010</v>
      </c>
      <c r="E19768" s="549" t="s">
        <v>32767</v>
      </c>
      <c r="F19768" s="547">
        <v>35.689999999999998</v>
      </c>
    </row>
    <row r="19769" s="489" customFormat="1">
      <c r="B19769" s="546" t="s">
        <v>17011</v>
      </c>
      <c r="C19769" s="548" t="s">
        <v>14981</v>
      </c>
      <c r="D19769" s="541" t="s">
        <v>17012</v>
      </c>
      <c r="E19769" s="549" t="s">
        <v>32767</v>
      </c>
      <c r="F19769" s="547">
        <v>21.969999999999999</v>
      </c>
    </row>
    <row r="19770" s="489" customFormat="1">
      <c r="B19770" s="546" t="s">
        <v>17013</v>
      </c>
      <c r="C19770" s="548" t="s">
        <v>14981</v>
      </c>
      <c r="D19770" s="541" t="s">
        <v>17014</v>
      </c>
      <c r="E19770" s="549" t="s">
        <v>32767</v>
      </c>
      <c r="F19770" s="547">
        <v>35.869999999999997</v>
      </c>
    </row>
    <row r="19771" s="489" customFormat="1">
      <c r="B19771" s="546" t="s">
        <v>17015</v>
      </c>
      <c r="C19771" s="548" t="s">
        <v>14981</v>
      </c>
      <c r="D19771" s="541" t="s">
        <v>17016</v>
      </c>
      <c r="E19771" s="549" t="s">
        <v>32767</v>
      </c>
      <c r="F19771" s="547">
        <v>39.25</v>
      </c>
    </row>
    <row r="19772" s="489" customFormat="1">
      <c r="B19772" s="546" t="s">
        <v>17017</v>
      </c>
      <c r="C19772" s="548" t="s">
        <v>14981</v>
      </c>
      <c r="D19772" s="541" t="s">
        <v>17018</v>
      </c>
      <c r="E19772" s="549" t="s">
        <v>32767</v>
      </c>
      <c r="F19772" s="547">
        <v>35.270000000000003</v>
      </c>
    </row>
    <row r="19773" s="489" customFormat="1">
      <c r="B19773" s="546" t="s">
        <v>17019</v>
      </c>
      <c r="C19773" s="548" t="s">
        <v>14981</v>
      </c>
      <c r="D19773" s="541" t="s">
        <v>17020</v>
      </c>
      <c r="E19773" s="549" t="s">
        <v>32769</v>
      </c>
      <c r="F19773" s="547">
        <v>10.49</v>
      </c>
    </row>
    <row r="19774" s="489" customFormat="1">
      <c r="B19774" s="546">
        <v>8879</v>
      </c>
      <c r="C19774" s="548" t="s">
        <v>14981</v>
      </c>
      <c r="D19774" s="541" t="s">
        <v>17021</v>
      </c>
      <c r="E19774" s="549"/>
      <c r="F19774" s="547"/>
    </row>
    <row r="19775" s="489" customFormat="1">
      <c r="B19775" s="546" t="s">
        <v>17022</v>
      </c>
      <c r="C19775" s="548" t="s">
        <v>14981</v>
      </c>
      <c r="D19775" s="541" t="s">
        <v>17023</v>
      </c>
      <c r="E19775" s="549" t="s">
        <v>32767</v>
      </c>
      <c r="F19775" s="547">
        <v>27.809999999999999</v>
      </c>
    </row>
    <row r="19776" s="489" customFormat="1">
      <c r="B19776" s="546" t="s">
        <v>17024</v>
      </c>
      <c r="C19776" s="548" t="s">
        <v>14981</v>
      </c>
      <c r="D19776" s="541" t="s">
        <v>17025</v>
      </c>
      <c r="E19776" s="549" t="s">
        <v>32767</v>
      </c>
      <c r="F19776" s="547">
        <v>43.509999999999998</v>
      </c>
    </row>
    <row r="19777" s="489" customFormat="1">
      <c r="B19777" s="546" t="s">
        <v>17026</v>
      </c>
      <c r="C19777" s="548" t="s">
        <v>14981</v>
      </c>
      <c r="D19777" s="541" t="s">
        <v>17027</v>
      </c>
      <c r="E19777" s="549" t="s">
        <v>32767</v>
      </c>
      <c r="F19777" s="547">
        <v>38.299999999999997</v>
      </c>
    </row>
    <row r="19778" s="489" customFormat="1">
      <c r="B19778" s="546">
        <v>8880</v>
      </c>
      <c r="C19778" s="548" t="s">
        <v>14981</v>
      </c>
      <c r="D19778" s="541" t="s">
        <v>17028</v>
      </c>
      <c r="E19778" s="549"/>
      <c r="F19778" s="547"/>
    </row>
    <row r="19779" s="489" customFormat="1">
      <c r="B19779" s="546" t="s">
        <v>17029</v>
      </c>
      <c r="C19779" s="548" t="s">
        <v>14981</v>
      </c>
      <c r="D19779" s="541" t="s">
        <v>17030</v>
      </c>
      <c r="E19779" s="549" t="s">
        <v>32767</v>
      </c>
      <c r="F19779" s="547">
        <v>56.68</v>
      </c>
    </row>
    <row r="19780" s="489" customFormat="1">
      <c r="B19780" s="546" t="s">
        <v>17031</v>
      </c>
      <c r="C19780" s="548" t="s">
        <v>14981</v>
      </c>
      <c r="D19780" s="541" t="s">
        <v>17032</v>
      </c>
      <c r="E19780" s="549" t="s">
        <v>32767</v>
      </c>
      <c r="F19780" s="547">
        <v>108.38</v>
      </c>
    </row>
    <row r="19781" s="489" customFormat="1">
      <c r="B19781" s="546" t="s">
        <v>17033</v>
      </c>
      <c r="C19781" s="548" t="s">
        <v>14981</v>
      </c>
      <c r="D19781" s="541" t="s">
        <v>17034</v>
      </c>
      <c r="E19781" s="549" t="s">
        <v>32767</v>
      </c>
      <c r="F19781" s="547">
        <v>26.280000000000001</v>
      </c>
    </row>
    <row r="19782" s="489" customFormat="1">
      <c r="B19782" s="546" t="s">
        <v>17035</v>
      </c>
      <c r="C19782" s="548" t="s">
        <v>14981</v>
      </c>
      <c r="D19782" s="541" t="s">
        <v>17036</v>
      </c>
      <c r="E19782" s="549" t="s">
        <v>32767</v>
      </c>
      <c r="F19782" s="547">
        <v>30.399999999999999</v>
      </c>
    </row>
    <row r="19783" s="489" customFormat="1">
      <c r="B19783" s="546">
        <v>8883</v>
      </c>
      <c r="C19783" s="548" t="s">
        <v>14981</v>
      </c>
      <c r="D19783" s="541" t="s">
        <v>17037</v>
      </c>
      <c r="E19783" s="549"/>
      <c r="F19783" s="547"/>
    </row>
    <row r="19784" s="489" customFormat="1">
      <c r="B19784" s="546" t="s">
        <v>17038</v>
      </c>
      <c r="C19784" s="548" t="s">
        <v>14981</v>
      </c>
      <c r="D19784" s="541" t="s">
        <v>17039</v>
      </c>
      <c r="E19784" s="549" t="s">
        <v>32767</v>
      </c>
      <c r="F19784" s="547">
        <v>28.780000000000001</v>
      </c>
    </row>
    <row r="19785" s="489" customFormat="1">
      <c r="B19785" s="546">
        <v>8881</v>
      </c>
      <c r="C19785" s="548" t="s">
        <v>14981</v>
      </c>
      <c r="D19785" s="541" t="s">
        <v>17040</v>
      </c>
      <c r="E19785" s="549"/>
      <c r="F19785" s="547"/>
    </row>
    <row r="19786" s="489" customFormat="1">
      <c r="B19786" s="546" t="s">
        <v>17041</v>
      </c>
      <c r="C19786" s="548" t="s">
        <v>14981</v>
      </c>
      <c r="D19786" s="541" t="s">
        <v>17042</v>
      </c>
      <c r="E19786" s="549" t="s">
        <v>32767</v>
      </c>
      <c r="F19786" s="547">
        <v>28.129999999999999</v>
      </c>
    </row>
    <row r="19787" s="489" customFormat="1">
      <c r="B19787" s="546" t="s">
        <v>17043</v>
      </c>
      <c r="C19787" s="548" t="s">
        <v>14981</v>
      </c>
      <c r="D19787" s="541" t="s">
        <v>17044</v>
      </c>
      <c r="E19787" s="549" t="s">
        <v>32767</v>
      </c>
      <c r="F19787" s="547">
        <v>41.630000000000003</v>
      </c>
    </row>
    <row r="19788" s="489" customFormat="1">
      <c r="B19788" s="546" t="s">
        <v>17045</v>
      </c>
      <c r="C19788" s="548" t="s">
        <v>14981</v>
      </c>
      <c r="D19788" s="541" t="s">
        <v>17046</v>
      </c>
      <c r="E19788" s="549" t="s">
        <v>32767</v>
      </c>
      <c r="F19788" s="547">
        <v>19.690000000000001</v>
      </c>
    </row>
    <row r="19789" s="489" customFormat="1">
      <c r="B19789" s="546">
        <v>8882</v>
      </c>
      <c r="C19789" s="548" t="s">
        <v>14981</v>
      </c>
      <c r="D19789" s="541" t="s">
        <v>17047</v>
      </c>
      <c r="E19789" s="549"/>
      <c r="F19789" s="547"/>
    </row>
    <row r="19790" s="489" customFormat="1">
      <c r="B19790" s="546" t="s">
        <v>17048</v>
      </c>
      <c r="C19790" s="548" t="s">
        <v>14981</v>
      </c>
      <c r="D19790" s="541" t="s">
        <v>17049</v>
      </c>
      <c r="E19790" s="549" t="s">
        <v>32767</v>
      </c>
      <c r="F19790" s="547">
        <v>31.370000000000001</v>
      </c>
    </row>
    <row r="19791" s="489" customFormat="1">
      <c r="B19791" s="546" t="s">
        <v>17050</v>
      </c>
      <c r="C19791" s="548" t="s">
        <v>14981</v>
      </c>
      <c r="D19791" s="541" t="s">
        <v>17051</v>
      </c>
      <c r="E19791" s="549" t="s">
        <v>32767</v>
      </c>
      <c r="F19791" s="547">
        <v>39.240000000000002</v>
      </c>
    </row>
    <row r="19792" s="489" customFormat="1">
      <c r="B19792" s="546" t="s">
        <v>17052</v>
      </c>
      <c r="C19792" s="548" t="s">
        <v>14981</v>
      </c>
      <c r="D19792" s="541" t="s">
        <v>17053</v>
      </c>
      <c r="E19792" s="549" t="s">
        <v>32767</v>
      </c>
      <c r="F19792" s="547">
        <v>21.07</v>
      </c>
    </row>
    <row r="19793" s="489" customFormat="1">
      <c r="B19793" s="546" t="s">
        <v>17054</v>
      </c>
      <c r="C19793" s="548" t="s">
        <v>14981</v>
      </c>
      <c r="D19793" s="541" t="s">
        <v>17055</v>
      </c>
      <c r="E19793" s="549" t="s">
        <v>32767</v>
      </c>
      <c r="F19793" s="547">
        <v>28.940000000000001</v>
      </c>
    </row>
    <row r="19794" s="489" customFormat="1">
      <c r="B19794" s="546">
        <v>8884</v>
      </c>
      <c r="C19794" s="548" t="s">
        <v>14981</v>
      </c>
      <c r="D19794" s="541" t="s">
        <v>17056</v>
      </c>
      <c r="E19794" s="549"/>
      <c r="F19794" s="547"/>
    </row>
    <row r="19795" s="489" customFormat="1">
      <c r="B19795" s="546" t="s">
        <v>17057</v>
      </c>
      <c r="C19795" s="548" t="s">
        <v>14981</v>
      </c>
      <c r="D19795" s="541" t="s">
        <v>17058</v>
      </c>
      <c r="E19795" s="549" t="s">
        <v>32769</v>
      </c>
      <c r="F19795" s="547">
        <v>14.25</v>
      </c>
    </row>
    <row r="19796" s="489" customFormat="1">
      <c r="B19796" s="546" t="s">
        <v>17059</v>
      </c>
      <c r="C19796" s="548" t="s">
        <v>14981</v>
      </c>
      <c r="D19796" s="541" t="s">
        <v>17060</v>
      </c>
      <c r="E19796" s="549" t="s">
        <v>32767</v>
      </c>
      <c r="F19796" s="547">
        <v>36.960000000000001</v>
      </c>
    </row>
    <row r="19797" s="489" customFormat="1">
      <c r="B19797" s="546" t="s">
        <v>17061</v>
      </c>
      <c r="C19797" s="548" t="s">
        <v>14981</v>
      </c>
      <c r="D19797" s="541" t="s">
        <v>17062</v>
      </c>
      <c r="E19797" s="549" t="s">
        <v>32767</v>
      </c>
      <c r="F19797" s="547">
        <v>56.5</v>
      </c>
    </row>
    <row r="19798" s="489" customFormat="1">
      <c r="B19798" s="546">
        <v>8885</v>
      </c>
      <c r="C19798" s="548" t="s">
        <v>14981</v>
      </c>
      <c r="D19798" s="541" t="s">
        <v>17063</v>
      </c>
      <c r="E19798" s="549"/>
      <c r="F19798" s="547"/>
    </row>
    <row r="19799" s="489" customFormat="1">
      <c r="B19799" s="546" t="s">
        <v>17064</v>
      </c>
      <c r="C19799" s="548" t="s">
        <v>14981</v>
      </c>
      <c r="D19799" s="541" t="s">
        <v>17065</v>
      </c>
      <c r="E19799" s="549" t="s">
        <v>32769</v>
      </c>
      <c r="F19799" s="547">
        <v>6.6200000000000001</v>
      </c>
    </row>
    <row r="19800" s="489" customFormat="1">
      <c r="B19800" s="546" t="s">
        <v>17066</v>
      </c>
      <c r="C19800" s="548" t="s">
        <v>14981</v>
      </c>
      <c r="D19800" s="541" t="s">
        <v>17067</v>
      </c>
      <c r="E19800" s="549" t="s">
        <v>32769</v>
      </c>
      <c r="F19800" s="547">
        <v>8.5199999999999996</v>
      </c>
    </row>
    <row r="19801" s="489" customFormat="1">
      <c r="B19801" s="546" t="s">
        <v>17068</v>
      </c>
      <c r="C19801" s="548" t="s">
        <v>14981</v>
      </c>
      <c r="D19801" s="541" t="s">
        <v>17069</v>
      </c>
      <c r="E19801" s="549" t="s">
        <v>32767</v>
      </c>
      <c r="F19801" s="547">
        <v>13.640000000000001</v>
      </c>
    </row>
    <row r="19802" s="489" customFormat="1">
      <c r="B19802" s="546" t="s">
        <v>17070</v>
      </c>
      <c r="C19802" s="548" t="s">
        <v>14981</v>
      </c>
      <c r="D19802" s="541" t="s">
        <v>17071</v>
      </c>
      <c r="E19802" s="549" t="s">
        <v>32767</v>
      </c>
      <c r="F19802" s="547">
        <v>13.640000000000001</v>
      </c>
    </row>
    <row r="19803" s="489" customFormat="1">
      <c r="B19803" s="546" t="s">
        <v>17072</v>
      </c>
      <c r="C19803" s="548" t="s">
        <v>14981</v>
      </c>
      <c r="D19803" s="541" t="s">
        <v>17073</v>
      </c>
      <c r="E19803" s="549" t="s">
        <v>32767</v>
      </c>
      <c r="F19803" s="547">
        <v>27.27</v>
      </c>
    </row>
    <row r="19804" s="489" customFormat="1">
      <c r="B19804" s="546" t="s">
        <v>17074</v>
      </c>
      <c r="C19804" s="548" t="s">
        <v>14981</v>
      </c>
      <c r="D19804" s="541" t="s">
        <v>17075</v>
      </c>
      <c r="E19804" s="549" t="s">
        <v>32767</v>
      </c>
      <c r="F19804" s="547">
        <v>14.08</v>
      </c>
    </row>
    <row r="19805" s="489" customFormat="1">
      <c r="B19805" s="546" t="s">
        <v>17076</v>
      </c>
      <c r="C19805" s="548" t="s">
        <v>14981</v>
      </c>
      <c r="D19805" s="541" t="s">
        <v>17077</v>
      </c>
      <c r="E19805" s="549" t="s">
        <v>32769</v>
      </c>
      <c r="F19805" s="547">
        <v>14.25</v>
      </c>
    </row>
    <row r="19806" s="489" customFormat="1">
      <c r="B19806" s="546" t="s">
        <v>17078</v>
      </c>
      <c r="C19806" s="548" t="s">
        <v>14981</v>
      </c>
      <c r="D19806" s="541" t="s">
        <v>17079</v>
      </c>
      <c r="E19806" s="549" t="s">
        <v>32769</v>
      </c>
      <c r="F19806" s="547">
        <v>16.969999999999999</v>
      </c>
    </row>
    <row r="19807" s="489" customFormat="1">
      <c r="B19807" s="546" t="s">
        <v>17080</v>
      </c>
      <c r="C19807" s="548" t="s">
        <v>14981</v>
      </c>
      <c r="D19807" s="541" t="s">
        <v>17081</v>
      </c>
      <c r="E19807" s="549" t="s">
        <v>32768</v>
      </c>
      <c r="F19807" s="547">
        <v>319.5</v>
      </c>
    </row>
    <row r="19808" s="489" customFormat="1">
      <c r="B19808" s="546">
        <v>11633</v>
      </c>
      <c r="C19808" s="548" t="s">
        <v>14981</v>
      </c>
      <c r="D19808" s="541" t="s">
        <v>17082</v>
      </c>
      <c r="E19808" s="549"/>
      <c r="F19808" s="547"/>
    </row>
    <row r="19809" s="489" customFormat="1">
      <c r="B19809" s="546" t="s">
        <v>17083</v>
      </c>
      <c r="C19809" s="548" t="s">
        <v>14981</v>
      </c>
      <c r="D19809" s="541" t="s">
        <v>17084</v>
      </c>
      <c r="E19809" s="549" t="s">
        <v>32769</v>
      </c>
      <c r="F19809" s="547">
        <v>1.29</v>
      </c>
    </row>
    <row r="19810" s="489" customFormat="1">
      <c r="B19810" s="546">
        <v>8679</v>
      </c>
      <c r="C19810" s="548" t="s">
        <v>14981</v>
      </c>
      <c r="D19810" s="541" t="s">
        <v>17085</v>
      </c>
      <c r="E19810" s="549"/>
      <c r="F19810" s="547"/>
    </row>
    <row r="19811" s="489" customFormat="1">
      <c r="B19811" s="546">
        <v>8886</v>
      </c>
      <c r="C19811" s="548" t="s">
        <v>14981</v>
      </c>
      <c r="D19811" s="541" t="s">
        <v>17086</v>
      </c>
      <c r="E19811" s="549"/>
      <c r="F19811" s="547"/>
    </row>
    <row r="19812" s="489" customFormat="1">
      <c r="B19812" s="546" t="s">
        <v>17087</v>
      </c>
      <c r="C19812" s="548" t="s">
        <v>14981</v>
      </c>
      <c r="D19812" s="541" t="s">
        <v>17088</v>
      </c>
      <c r="E19812" s="549" t="s">
        <v>32768</v>
      </c>
      <c r="F19812" s="547">
        <v>417.80000000000001</v>
      </c>
    </row>
    <row r="19813" s="489" customFormat="1">
      <c r="B19813" s="546" t="s">
        <v>17089</v>
      </c>
      <c r="C19813" s="548" t="s">
        <v>14981</v>
      </c>
      <c r="D19813" s="541" t="s">
        <v>17090</v>
      </c>
      <c r="E19813" s="549" t="s">
        <v>32768</v>
      </c>
      <c r="F19813" s="547">
        <v>477.25</v>
      </c>
    </row>
    <row r="19814" s="489" customFormat="1">
      <c r="B19814" s="546" t="s">
        <v>17091</v>
      </c>
      <c r="C19814" s="548" t="s">
        <v>14981</v>
      </c>
      <c r="D19814" s="541" t="s">
        <v>17092</v>
      </c>
      <c r="E19814" s="549" t="s">
        <v>32768</v>
      </c>
      <c r="F19814" s="547">
        <v>1794.1900000000001</v>
      </c>
    </row>
    <row r="19815" s="489" customFormat="1">
      <c r="B19815" s="546">
        <v>8887</v>
      </c>
      <c r="C19815" s="548" t="s">
        <v>14981</v>
      </c>
      <c r="D19815" s="541" t="s">
        <v>17093</v>
      </c>
      <c r="E19815" s="549"/>
      <c r="F19815" s="547"/>
    </row>
    <row r="19816" s="489" customFormat="1">
      <c r="B19816" s="546" t="s">
        <v>17094</v>
      </c>
      <c r="C19816" s="548" t="s">
        <v>14981</v>
      </c>
      <c r="D19816" s="541" t="s">
        <v>17095</v>
      </c>
      <c r="E19816" s="549" t="s">
        <v>32768</v>
      </c>
      <c r="F19816" s="547">
        <v>449.10000000000002</v>
      </c>
    </row>
    <row r="19817" s="489" customFormat="1">
      <c r="B19817" s="546" t="s">
        <v>17096</v>
      </c>
      <c r="C19817" s="548" t="s">
        <v>14981</v>
      </c>
      <c r="D19817" s="541" t="s">
        <v>17097</v>
      </c>
      <c r="E19817" s="549" t="s">
        <v>32768</v>
      </c>
      <c r="F19817" s="547">
        <v>505.42000000000002</v>
      </c>
    </row>
    <row r="19818" s="489" customFormat="1">
      <c r="B19818" s="546" t="s">
        <v>17098</v>
      </c>
      <c r="C19818" s="548" t="s">
        <v>14981</v>
      </c>
      <c r="D19818" s="541" t="s">
        <v>17099</v>
      </c>
      <c r="E19818" s="549" t="s">
        <v>32768</v>
      </c>
      <c r="F19818" s="547">
        <v>624.39999999999998</v>
      </c>
    </row>
    <row r="19819" s="489" customFormat="1">
      <c r="B19819" s="546" t="s">
        <v>17100</v>
      </c>
      <c r="C19819" s="548" t="s">
        <v>14981</v>
      </c>
      <c r="D19819" s="541" t="s">
        <v>17101</v>
      </c>
      <c r="E19819" s="549" t="s">
        <v>32768</v>
      </c>
      <c r="F19819" s="547">
        <v>618.38999999999999</v>
      </c>
    </row>
    <row r="19820" s="489" customFormat="1">
      <c r="B19820" s="546" t="s">
        <v>17102</v>
      </c>
      <c r="C19820" s="548" t="s">
        <v>14981</v>
      </c>
      <c r="D19820" s="541" t="s">
        <v>17103</v>
      </c>
      <c r="E19820" s="549" t="s">
        <v>32768</v>
      </c>
      <c r="F19820" s="547">
        <v>528.5</v>
      </c>
    </row>
    <row r="19821" s="489" customFormat="1">
      <c r="B19821" s="546" t="s">
        <v>17104</v>
      </c>
      <c r="C19821" s="548" t="s">
        <v>14981</v>
      </c>
      <c r="D19821" s="541" t="s">
        <v>17105</v>
      </c>
      <c r="E19821" s="549" t="s">
        <v>32768</v>
      </c>
      <c r="F19821" s="547">
        <v>513.85000000000002</v>
      </c>
    </row>
    <row r="19822" s="489" customFormat="1">
      <c r="B19822" s="546">
        <v>8888</v>
      </c>
      <c r="C19822" s="548" t="s">
        <v>14981</v>
      </c>
      <c r="D19822" s="541" t="s">
        <v>17106</v>
      </c>
      <c r="E19822" s="549"/>
      <c r="F19822" s="547"/>
    </row>
    <row r="19823" s="489" customFormat="1">
      <c r="B19823" s="546" t="s">
        <v>17107</v>
      </c>
      <c r="C19823" s="548" t="s">
        <v>14981</v>
      </c>
      <c r="D19823" s="541" t="s">
        <v>17108</v>
      </c>
      <c r="E19823" s="549" t="s">
        <v>32768</v>
      </c>
      <c r="F19823" s="547">
        <v>855.75999999999999</v>
      </c>
    </row>
    <row r="19824" s="489" customFormat="1">
      <c r="B19824" s="546" t="s">
        <v>17109</v>
      </c>
      <c r="C19824" s="548" t="s">
        <v>14981</v>
      </c>
      <c r="D19824" s="541" t="s">
        <v>17110</v>
      </c>
      <c r="E19824" s="549" t="s">
        <v>32768</v>
      </c>
      <c r="F19824" s="547">
        <v>513.71000000000004</v>
      </c>
    </row>
    <row r="19825" s="489" customFormat="1">
      <c r="B19825" s="546" t="s">
        <v>17111</v>
      </c>
      <c r="C19825" s="548" t="s">
        <v>14981</v>
      </c>
      <c r="D19825" s="541" t="s">
        <v>17112</v>
      </c>
      <c r="E19825" s="549" t="s">
        <v>32768</v>
      </c>
      <c r="F19825" s="547">
        <v>928.83000000000004</v>
      </c>
    </row>
    <row r="19826" s="489" customFormat="1">
      <c r="B19826" s="546" t="s">
        <v>17113</v>
      </c>
      <c r="C19826" s="548" t="s">
        <v>14981</v>
      </c>
      <c r="D19826" s="541" t="s">
        <v>17114</v>
      </c>
      <c r="E19826" s="549" t="s">
        <v>32768</v>
      </c>
      <c r="F19826" s="547">
        <v>844.57000000000005</v>
      </c>
    </row>
    <row r="19827" s="489" customFormat="1">
      <c r="B19827" s="546" t="s">
        <v>17115</v>
      </c>
      <c r="C19827" s="548" t="s">
        <v>14981</v>
      </c>
      <c r="D19827" s="541" t="s">
        <v>17116</v>
      </c>
      <c r="E19827" s="549" t="s">
        <v>32768</v>
      </c>
      <c r="F19827" s="547">
        <v>781.91999999999996</v>
      </c>
    </row>
    <row r="19828" s="489" customFormat="1">
      <c r="B19828" s="546" t="s">
        <v>17117</v>
      </c>
      <c r="C19828" s="548" t="s">
        <v>14981</v>
      </c>
      <c r="D19828" s="541" t="s">
        <v>17118</v>
      </c>
      <c r="E19828" s="549" t="s">
        <v>32768</v>
      </c>
      <c r="F19828" s="547">
        <v>164.74000000000001</v>
      </c>
    </row>
    <row r="19829" s="489" customFormat="1">
      <c r="B19829" s="546" t="s">
        <v>17119</v>
      </c>
      <c r="C19829" s="548" t="s">
        <v>14981</v>
      </c>
      <c r="D19829" s="541" t="s">
        <v>17120</v>
      </c>
      <c r="E19829" s="549" t="s">
        <v>32768</v>
      </c>
      <c r="F19829" s="547">
        <v>159.75</v>
      </c>
    </row>
    <row r="19830" s="489" customFormat="1">
      <c r="B19830" s="546">
        <v>8889</v>
      </c>
      <c r="C19830" s="548" t="s">
        <v>14981</v>
      </c>
      <c r="D19830" s="541" t="s">
        <v>17121</v>
      </c>
      <c r="E19830" s="549"/>
      <c r="F19830" s="547"/>
    </row>
    <row r="19831" s="489" customFormat="1">
      <c r="B19831" s="546" t="s">
        <v>17122</v>
      </c>
      <c r="C19831" s="548" t="s">
        <v>14981</v>
      </c>
      <c r="D19831" s="541" t="s">
        <v>17123</v>
      </c>
      <c r="E19831" s="549" t="s">
        <v>32768</v>
      </c>
      <c r="F19831" s="547">
        <v>632.53999999999996</v>
      </c>
    </row>
    <row r="19832" s="489" customFormat="1">
      <c r="B19832" s="546" t="s">
        <v>17124</v>
      </c>
      <c r="C19832" s="548" t="s">
        <v>14981</v>
      </c>
      <c r="D19832" s="541" t="s">
        <v>17125</v>
      </c>
      <c r="E19832" s="549" t="s">
        <v>32768</v>
      </c>
      <c r="F19832" s="547">
        <v>610.48000000000002</v>
      </c>
    </row>
    <row r="19833" s="489" customFormat="1">
      <c r="B19833" s="546" t="s">
        <v>17126</v>
      </c>
      <c r="C19833" s="548" t="s">
        <v>14981</v>
      </c>
      <c r="D19833" s="541" t="s">
        <v>17127</v>
      </c>
      <c r="E19833" s="549" t="s">
        <v>32768</v>
      </c>
      <c r="F19833" s="547">
        <v>521.36000000000001</v>
      </c>
    </row>
    <row r="19834" s="489" customFormat="1">
      <c r="B19834" s="546" t="s">
        <v>17128</v>
      </c>
      <c r="C19834" s="548" t="s">
        <v>14981</v>
      </c>
      <c r="D19834" s="541" t="s">
        <v>17129</v>
      </c>
      <c r="E19834" s="549" t="s">
        <v>32768</v>
      </c>
      <c r="F19834" s="547">
        <v>122.69</v>
      </c>
    </row>
    <row r="19835" s="489" customFormat="1">
      <c r="B19835" s="546" t="s">
        <v>17130</v>
      </c>
      <c r="C19835" s="548" t="s">
        <v>14981</v>
      </c>
      <c r="D19835" s="541" t="s">
        <v>17131</v>
      </c>
      <c r="E19835" s="549" t="s">
        <v>32768</v>
      </c>
      <c r="F19835" s="547">
        <v>102.54000000000001</v>
      </c>
    </row>
    <row r="19836" s="489" customFormat="1">
      <c r="B19836" s="546" t="s">
        <v>17132</v>
      </c>
      <c r="C19836" s="548" t="s">
        <v>14981</v>
      </c>
      <c r="D19836" s="541" t="s">
        <v>17133</v>
      </c>
      <c r="E19836" s="549" t="s">
        <v>32768</v>
      </c>
      <c r="F19836" s="547">
        <v>54.490000000000002</v>
      </c>
    </row>
    <row r="19837" s="489" customFormat="1">
      <c r="B19837" s="546" t="s">
        <v>17134</v>
      </c>
      <c r="C19837" s="548" t="s">
        <v>14981</v>
      </c>
      <c r="D19837" s="541" t="s">
        <v>17135</v>
      </c>
      <c r="E19837" s="549" t="s">
        <v>32768</v>
      </c>
      <c r="F19837" s="547">
        <v>109.12</v>
      </c>
    </row>
    <row r="19838" s="489" customFormat="1">
      <c r="B19838" s="546" t="s">
        <v>17136</v>
      </c>
      <c r="C19838" s="548" t="s">
        <v>14981</v>
      </c>
      <c r="D19838" s="541" t="s">
        <v>17137</v>
      </c>
      <c r="E19838" s="549" t="s">
        <v>32768</v>
      </c>
      <c r="F19838" s="547">
        <v>222.80000000000001</v>
      </c>
    </row>
    <row r="19839" s="489" customFormat="1">
      <c r="B19839" s="546" t="s">
        <v>17138</v>
      </c>
      <c r="C19839" s="548" t="s">
        <v>14981</v>
      </c>
      <c r="D19839" s="541" t="s">
        <v>17139</v>
      </c>
      <c r="E19839" s="549" t="s">
        <v>32768</v>
      </c>
      <c r="F19839" s="547">
        <v>61.390000000000001</v>
      </c>
    </row>
    <row r="19840" s="489" customFormat="1">
      <c r="B19840" s="546" t="s">
        <v>17140</v>
      </c>
      <c r="C19840" s="548" t="s">
        <v>14981</v>
      </c>
      <c r="D19840" s="541" t="s">
        <v>17141</v>
      </c>
      <c r="E19840" s="549" t="s">
        <v>32768</v>
      </c>
      <c r="F19840" s="547">
        <v>83.109999999999999</v>
      </c>
    </row>
    <row r="19841" s="489" customFormat="1">
      <c r="B19841" s="546" t="s">
        <v>17142</v>
      </c>
      <c r="C19841" s="548" t="s">
        <v>14981</v>
      </c>
      <c r="D19841" s="541" t="s">
        <v>17143</v>
      </c>
      <c r="E19841" s="549" t="s">
        <v>32768</v>
      </c>
      <c r="F19841" s="547">
        <v>184.06</v>
      </c>
    </row>
    <row r="19842" s="489" customFormat="1">
      <c r="B19842" s="546" t="s">
        <v>17144</v>
      </c>
      <c r="C19842" s="548" t="s">
        <v>14981</v>
      </c>
      <c r="D19842" s="541" t="s">
        <v>17145</v>
      </c>
      <c r="E19842" s="549" t="s">
        <v>32768</v>
      </c>
      <c r="F19842" s="547">
        <v>143.53</v>
      </c>
    </row>
    <row r="19843" s="489" customFormat="1">
      <c r="B19843" s="546" t="s">
        <v>17146</v>
      </c>
      <c r="C19843" s="548" t="s">
        <v>14981</v>
      </c>
      <c r="D19843" s="541" t="s">
        <v>17147</v>
      </c>
      <c r="E19843" s="549" t="s">
        <v>32768</v>
      </c>
      <c r="F19843" s="547">
        <v>67.489999999999995</v>
      </c>
    </row>
    <row r="19844" s="489" customFormat="1">
      <c r="B19844" s="546" t="s">
        <v>17148</v>
      </c>
      <c r="C19844" s="548" t="s">
        <v>14981</v>
      </c>
      <c r="D19844" s="541" t="s">
        <v>17149</v>
      </c>
      <c r="E19844" s="549" t="s">
        <v>32768</v>
      </c>
      <c r="F19844" s="547">
        <v>235.11000000000001</v>
      </c>
    </row>
    <row r="19845" s="489" customFormat="1">
      <c r="B19845" s="546" t="s">
        <v>17150</v>
      </c>
      <c r="C19845" s="548" t="s">
        <v>14981</v>
      </c>
      <c r="D19845" s="541" t="s">
        <v>17151</v>
      </c>
      <c r="E19845" s="549" t="s">
        <v>32768</v>
      </c>
      <c r="F19845" s="547">
        <v>20.210000000000001</v>
      </c>
    </row>
    <row r="19846" s="489" customFormat="1">
      <c r="B19846" s="546">
        <v>8890</v>
      </c>
      <c r="C19846" s="548" t="s">
        <v>14981</v>
      </c>
      <c r="D19846" s="541" t="s">
        <v>17152</v>
      </c>
      <c r="E19846" s="549"/>
      <c r="F19846" s="547"/>
    </row>
    <row r="19847" s="489" customFormat="1">
      <c r="B19847" s="546" t="s">
        <v>17153</v>
      </c>
      <c r="C19847" s="548" t="s">
        <v>14981</v>
      </c>
      <c r="D19847" s="541" t="s">
        <v>17154</v>
      </c>
      <c r="E19847" s="549" t="s">
        <v>32768</v>
      </c>
      <c r="F19847" s="547">
        <v>19.059999999999999</v>
      </c>
    </row>
    <row r="19848" s="489" customFormat="1">
      <c r="B19848" s="546" t="s">
        <v>17155</v>
      </c>
      <c r="C19848" s="548" t="s">
        <v>14981</v>
      </c>
      <c r="D19848" s="541" t="s">
        <v>17156</v>
      </c>
      <c r="E19848" s="549" t="s">
        <v>32768</v>
      </c>
      <c r="F19848" s="547">
        <v>50.020000000000003</v>
      </c>
    </row>
    <row r="19849" s="489" customFormat="1">
      <c r="B19849" s="546">
        <v>8891</v>
      </c>
      <c r="C19849" s="548" t="s">
        <v>14981</v>
      </c>
      <c r="D19849" s="541" t="s">
        <v>17157</v>
      </c>
      <c r="E19849" s="549"/>
      <c r="F19849" s="547"/>
    </row>
    <row r="19850" s="489" customFormat="1">
      <c r="B19850" s="546" t="s">
        <v>17158</v>
      </c>
      <c r="C19850" s="548" t="s">
        <v>14981</v>
      </c>
      <c r="D19850" s="541" t="s">
        <v>17159</v>
      </c>
      <c r="E19850" s="549" t="s">
        <v>32768</v>
      </c>
      <c r="F19850" s="547">
        <v>37.57</v>
      </c>
    </row>
    <row r="19851" s="489" customFormat="1">
      <c r="B19851" s="546" t="s">
        <v>17160</v>
      </c>
      <c r="C19851" s="548" t="s">
        <v>14981</v>
      </c>
      <c r="D19851" s="541" t="s">
        <v>17161</v>
      </c>
      <c r="E19851" s="549" t="s">
        <v>32768</v>
      </c>
      <c r="F19851" s="547">
        <v>83.620000000000005</v>
      </c>
    </row>
    <row r="19852" s="489" customFormat="1">
      <c r="B19852" s="546" t="s">
        <v>17162</v>
      </c>
      <c r="C19852" s="548" t="s">
        <v>14981</v>
      </c>
      <c r="D19852" s="541" t="s">
        <v>17163</v>
      </c>
      <c r="E19852" s="549" t="s">
        <v>32768</v>
      </c>
      <c r="F19852" s="547">
        <v>78.560000000000002</v>
      </c>
    </row>
    <row r="19853" s="489" customFormat="1">
      <c r="B19853" s="546" t="s">
        <v>17164</v>
      </c>
      <c r="C19853" s="548" t="s">
        <v>14981</v>
      </c>
      <c r="D19853" s="541" t="s">
        <v>17165</v>
      </c>
      <c r="E19853" s="549" t="s">
        <v>32768</v>
      </c>
      <c r="F19853" s="547">
        <v>106.47</v>
      </c>
    </row>
    <row r="19854" s="489" customFormat="1">
      <c r="B19854" s="546">
        <v>8892</v>
      </c>
      <c r="C19854" s="548" t="s">
        <v>14981</v>
      </c>
      <c r="D19854" s="541" t="s">
        <v>17166</v>
      </c>
      <c r="E19854" s="549"/>
      <c r="F19854" s="547"/>
    </row>
    <row r="19855" s="489" customFormat="1">
      <c r="B19855" s="546" t="s">
        <v>17167</v>
      </c>
      <c r="C19855" s="548" t="s">
        <v>14981</v>
      </c>
      <c r="D19855" s="541" t="s">
        <v>17168</v>
      </c>
      <c r="E19855" s="549" t="s">
        <v>32768</v>
      </c>
      <c r="F19855" s="547">
        <v>280.41000000000003</v>
      </c>
    </row>
    <row r="19856" s="489" customFormat="1">
      <c r="B19856" s="546" t="s">
        <v>17169</v>
      </c>
      <c r="C19856" s="548" t="s">
        <v>14981</v>
      </c>
      <c r="D19856" s="541" t="s">
        <v>17170</v>
      </c>
      <c r="E19856" s="549" t="s">
        <v>32768</v>
      </c>
      <c r="F19856" s="547">
        <v>240.44</v>
      </c>
    </row>
    <row r="19857" s="489" customFormat="1">
      <c r="B19857" s="546">
        <v>8893</v>
      </c>
      <c r="C19857" s="548" t="s">
        <v>14981</v>
      </c>
      <c r="D19857" s="541" t="s">
        <v>17171</v>
      </c>
      <c r="E19857" s="549"/>
      <c r="F19857" s="547"/>
    </row>
    <row r="19858" s="489" customFormat="1">
      <c r="B19858" s="546" t="s">
        <v>17172</v>
      </c>
      <c r="C19858" s="548" t="s">
        <v>14981</v>
      </c>
      <c r="D19858" s="541" t="s">
        <v>17173</v>
      </c>
      <c r="E19858" s="549" t="s">
        <v>32768</v>
      </c>
      <c r="F19858" s="547">
        <v>992.20000000000005</v>
      </c>
    </row>
    <row r="19859" s="489" customFormat="1">
      <c r="B19859" s="546" t="s">
        <v>17174</v>
      </c>
      <c r="C19859" s="548" t="s">
        <v>14981</v>
      </c>
      <c r="D19859" s="541" t="s">
        <v>17175</v>
      </c>
      <c r="E19859" s="549" t="s">
        <v>32768</v>
      </c>
      <c r="F19859" s="547">
        <v>577.98000000000002</v>
      </c>
    </row>
    <row r="19860" s="489" customFormat="1">
      <c r="B19860" s="546" t="s">
        <v>17176</v>
      </c>
      <c r="C19860" s="548" t="s">
        <v>14981</v>
      </c>
      <c r="D19860" s="541" t="s">
        <v>17177</v>
      </c>
      <c r="E19860" s="549" t="s">
        <v>32768</v>
      </c>
      <c r="F19860" s="547">
        <v>606.59000000000003</v>
      </c>
    </row>
    <row r="19861" s="489" customFormat="1">
      <c r="B19861" s="546" t="s">
        <v>17178</v>
      </c>
      <c r="C19861" s="548" t="s">
        <v>14981</v>
      </c>
      <c r="D19861" s="541" t="s">
        <v>17179</v>
      </c>
      <c r="E19861" s="549" t="s">
        <v>32768</v>
      </c>
      <c r="F19861" s="547">
        <v>1300.8499999999999</v>
      </c>
    </row>
    <row r="19862" s="489" customFormat="1">
      <c r="B19862" s="546" t="s">
        <v>17180</v>
      </c>
      <c r="C19862" s="548" t="s">
        <v>14981</v>
      </c>
      <c r="D19862" s="541" t="s">
        <v>17181</v>
      </c>
      <c r="E19862" s="549" t="s">
        <v>32768</v>
      </c>
      <c r="F19862" s="547">
        <v>1079.98</v>
      </c>
    </row>
    <row r="19863" s="489" customFormat="1">
      <c r="B19863" s="546" t="s">
        <v>17182</v>
      </c>
      <c r="C19863" s="548" t="s">
        <v>14981</v>
      </c>
      <c r="D19863" s="541" t="s">
        <v>17183</v>
      </c>
      <c r="E19863" s="549" t="s">
        <v>32768</v>
      </c>
      <c r="F19863" s="547">
        <v>364.73000000000002</v>
      </c>
    </row>
    <row r="19864" s="489" customFormat="1">
      <c r="B19864" s="546" t="s">
        <v>17184</v>
      </c>
      <c r="C19864" s="548" t="s">
        <v>14981</v>
      </c>
      <c r="D19864" s="541" t="s">
        <v>17185</v>
      </c>
      <c r="E19864" s="549" t="s">
        <v>32768</v>
      </c>
      <c r="F19864" s="547">
        <v>1058.99</v>
      </c>
    </row>
    <row r="19865" s="489" customFormat="1">
      <c r="B19865" s="546" t="s">
        <v>17186</v>
      </c>
      <c r="C19865" s="548" t="s">
        <v>14981</v>
      </c>
      <c r="D19865" s="541" t="s">
        <v>17187</v>
      </c>
      <c r="E19865" s="549" t="s">
        <v>32768</v>
      </c>
      <c r="F19865" s="547">
        <v>1171.0699999999999</v>
      </c>
    </row>
    <row r="19866" s="489" customFormat="1">
      <c r="B19866" s="546">
        <v>8894</v>
      </c>
      <c r="C19866" s="548" t="s">
        <v>14981</v>
      </c>
      <c r="D19866" s="541" t="s">
        <v>17188</v>
      </c>
      <c r="E19866" s="549"/>
      <c r="F19866" s="547"/>
    </row>
    <row r="19867" s="489" customFormat="1">
      <c r="B19867" s="546" t="s">
        <v>17189</v>
      </c>
      <c r="C19867" s="548" t="s">
        <v>14981</v>
      </c>
      <c r="D19867" s="541" t="s">
        <v>17190</v>
      </c>
      <c r="E19867" s="549" t="s">
        <v>32768</v>
      </c>
      <c r="F19867" s="547">
        <v>1109.6800000000001</v>
      </c>
    </row>
    <row r="19868" s="489" customFormat="1">
      <c r="B19868" s="546" t="s">
        <v>17191</v>
      </c>
      <c r="C19868" s="548" t="s">
        <v>14981</v>
      </c>
      <c r="D19868" s="541" t="s">
        <v>17192</v>
      </c>
      <c r="E19868" s="549" t="s">
        <v>32768</v>
      </c>
      <c r="F19868" s="547">
        <v>1401.1099999999999</v>
      </c>
    </row>
    <row r="19869" s="489" customFormat="1">
      <c r="B19869" s="546" t="s">
        <v>17193</v>
      </c>
      <c r="C19869" s="548" t="s">
        <v>14981</v>
      </c>
      <c r="D19869" s="541" t="s">
        <v>17194</v>
      </c>
      <c r="E19869" s="549" t="s">
        <v>32768</v>
      </c>
      <c r="F19869" s="547">
        <v>708.26999999999998</v>
      </c>
    </row>
    <row r="19870" s="489" customFormat="1">
      <c r="B19870" s="546">
        <v>8895</v>
      </c>
      <c r="C19870" s="548" t="s">
        <v>14981</v>
      </c>
      <c r="D19870" s="541" t="s">
        <v>17195</v>
      </c>
      <c r="E19870" s="549"/>
      <c r="F19870" s="547"/>
    </row>
    <row r="19871" s="489" customFormat="1">
      <c r="B19871" s="546" t="s">
        <v>17196</v>
      </c>
      <c r="C19871" s="548" t="s">
        <v>14981</v>
      </c>
      <c r="D19871" s="541" t="s">
        <v>17197</v>
      </c>
      <c r="E19871" s="549" t="s">
        <v>32768</v>
      </c>
      <c r="F19871" s="547">
        <v>695.88</v>
      </c>
    </row>
    <row r="19872" s="489" customFormat="1">
      <c r="B19872" s="546" t="s">
        <v>17198</v>
      </c>
      <c r="C19872" s="548" t="s">
        <v>14981</v>
      </c>
      <c r="D19872" s="541" t="s">
        <v>17199</v>
      </c>
      <c r="E19872" s="549" t="s">
        <v>32768</v>
      </c>
      <c r="F19872" s="547">
        <v>158.83000000000001</v>
      </c>
    </row>
    <row r="19873" s="489" customFormat="1">
      <c r="B19873" s="546" t="s">
        <v>17200</v>
      </c>
      <c r="C19873" s="548" t="s">
        <v>14981</v>
      </c>
      <c r="D19873" s="541" t="s">
        <v>17201</v>
      </c>
      <c r="E19873" s="549" t="s">
        <v>32768</v>
      </c>
      <c r="F19873" s="547">
        <v>476.69</v>
      </c>
    </row>
    <row r="19874" s="489" customFormat="1">
      <c r="B19874" s="546" t="s">
        <v>17202</v>
      </c>
      <c r="C19874" s="548" t="s">
        <v>14981</v>
      </c>
      <c r="D19874" s="541" t="s">
        <v>17203</v>
      </c>
      <c r="E19874" s="549" t="s">
        <v>32768</v>
      </c>
      <c r="F19874" s="547">
        <v>1119.8699999999999</v>
      </c>
    </row>
    <row r="19875" s="489" customFormat="1">
      <c r="B19875" s="546" t="s">
        <v>17204</v>
      </c>
      <c r="C19875" s="548" t="s">
        <v>14981</v>
      </c>
      <c r="D19875" s="541" t="s">
        <v>17205</v>
      </c>
      <c r="E19875" s="549" t="s">
        <v>32768</v>
      </c>
      <c r="F19875" s="547">
        <v>169.75999999999999</v>
      </c>
    </row>
    <row r="19876" s="489" customFormat="1">
      <c r="B19876" s="546" t="s">
        <v>17206</v>
      </c>
      <c r="C19876" s="548" t="s">
        <v>14981</v>
      </c>
      <c r="D19876" s="541" t="s">
        <v>17207</v>
      </c>
      <c r="E19876" s="549" t="s">
        <v>32768</v>
      </c>
      <c r="F19876" s="547">
        <v>519.94000000000005</v>
      </c>
    </row>
    <row r="19877" s="489" customFormat="1">
      <c r="B19877" s="546" t="s">
        <v>17208</v>
      </c>
      <c r="C19877" s="548" t="s">
        <v>14981</v>
      </c>
      <c r="D19877" s="541" t="s">
        <v>17209</v>
      </c>
      <c r="E19877" s="549" t="s">
        <v>32768</v>
      </c>
      <c r="F19877" s="547">
        <v>406.94</v>
      </c>
    </row>
    <row r="19878" s="489" customFormat="1">
      <c r="B19878" s="546" t="s">
        <v>17210</v>
      </c>
      <c r="C19878" s="548" t="s">
        <v>14981</v>
      </c>
      <c r="D19878" s="541" t="s">
        <v>17211</v>
      </c>
      <c r="E19878" s="549" t="s">
        <v>32768</v>
      </c>
      <c r="F19878" s="547">
        <v>284.23000000000002</v>
      </c>
    </row>
    <row r="19879" s="489" customFormat="1">
      <c r="B19879" s="546">
        <v>8896</v>
      </c>
      <c r="C19879" s="548" t="s">
        <v>14981</v>
      </c>
      <c r="D19879" s="541" t="s">
        <v>17212</v>
      </c>
      <c r="E19879" s="549"/>
      <c r="F19879" s="547"/>
    </row>
    <row r="19880" s="489" customFormat="1">
      <c r="B19880" s="546" t="s">
        <v>17213</v>
      </c>
      <c r="C19880" s="548" t="s">
        <v>14981</v>
      </c>
      <c r="D19880" s="541" t="s">
        <v>17214</v>
      </c>
      <c r="E19880" s="549" t="s">
        <v>32768</v>
      </c>
      <c r="F19880" s="547">
        <v>1486.1800000000001</v>
      </c>
    </row>
    <row r="19881" s="489" customFormat="1">
      <c r="B19881" s="546" t="s">
        <v>17215</v>
      </c>
      <c r="C19881" s="548" t="s">
        <v>14981</v>
      </c>
      <c r="D19881" s="541" t="s">
        <v>17216</v>
      </c>
      <c r="E19881" s="549" t="s">
        <v>32768</v>
      </c>
      <c r="F19881" s="547">
        <v>1697.04</v>
      </c>
    </row>
    <row r="19882" s="489" customFormat="1">
      <c r="B19882" s="546" t="s">
        <v>17217</v>
      </c>
      <c r="C19882" s="548" t="s">
        <v>14981</v>
      </c>
      <c r="D19882" s="541" t="s">
        <v>17218</v>
      </c>
      <c r="E19882" s="549" t="s">
        <v>32768</v>
      </c>
      <c r="F19882" s="547">
        <v>2147.73</v>
      </c>
    </row>
    <row r="19883" s="489" customFormat="1">
      <c r="B19883" s="546" t="s">
        <v>17219</v>
      </c>
      <c r="C19883" s="548" t="s">
        <v>14981</v>
      </c>
      <c r="D19883" s="541" t="s">
        <v>17220</v>
      </c>
      <c r="E19883" s="549" t="s">
        <v>32768</v>
      </c>
      <c r="F19883" s="547">
        <v>1052.0799999999999</v>
      </c>
    </row>
    <row r="19884" s="489" customFormat="1">
      <c r="B19884" s="546" t="s">
        <v>17221</v>
      </c>
      <c r="C19884" s="548" t="s">
        <v>14981</v>
      </c>
      <c r="D19884" s="541" t="s">
        <v>17222</v>
      </c>
      <c r="E19884" s="549" t="s">
        <v>32768</v>
      </c>
      <c r="F19884" s="547">
        <v>946.17999999999995</v>
      </c>
    </row>
    <row r="19885" s="489" customFormat="1">
      <c r="B19885" s="546" t="s">
        <v>17223</v>
      </c>
      <c r="C19885" s="548" t="s">
        <v>14981</v>
      </c>
      <c r="D19885" s="541" t="s">
        <v>17224</v>
      </c>
      <c r="E19885" s="549" t="s">
        <v>32768</v>
      </c>
      <c r="F19885" s="547">
        <v>176.88</v>
      </c>
    </row>
    <row r="19886" s="489" customFormat="1">
      <c r="B19886" s="546">
        <v>8897</v>
      </c>
      <c r="C19886" s="548" t="s">
        <v>14981</v>
      </c>
      <c r="D19886" s="541" t="s">
        <v>17225</v>
      </c>
      <c r="E19886" s="549"/>
      <c r="F19886" s="547"/>
    </row>
    <row r="19887" s="489" customFormat="1">
      <c r="B19887" s="546" t="s">
        <v>17226</v>
      </c>
      <c r="C19887" s="548" t="s">
        <v>14981</v>
      </c>
      <c r="D19887" s="541" t="s">
        <v>17227</v>
      </c>
      <c r="E19887" s="549" t="s">
        <v>32768</v>
      </c>
      <c r="F19887" s="547">
        <v>142.40000000000001</v>
      </c>
    </row>
    <row r="19888" s="489" customFormat="1">
      <c r="B19888" s="546">
        <v>8898</v>
      </c>
      <c r="C19888" s="548" t="s">
        <v>14981</v>
      </c>
      <c r="D19888" s="541" t="s">
        <v>17228</v>
      </c>
      <c r="E19888" s="549"/>
      <c r="F19888" s="547"/>
    </row>
    <row r="19889" s="489" customFormat="1">
      <c r="B19889" s="546" t="s">
        <v>17229</v>
      </c>
      <c r="C19889" s="548" t="s">
        <v>14981</v>
      </c>
      <c r="D19889" s="541" t="s">
        <v>17230</v>
      </c>
      <c r="E19889" s="549" t="s">
        <v>32768</v>
      </c>
      <c r="F19889" s="547">
        <v>28.82</v>
      </c>
    </row>
    <row r="19890" s="489" customFormat="1">
      <c r="B19890" s="546" t="s">
        <v>17231</v>
      </c>
      <c r="C19890" s="548" t="s">
        <v>14981</v>
      </c>
      <c r="D19890" s="541" t="s">
        <v>17232</v>
      </c>
      <c r="E19890" s="549" t="s">
        <v>32768</v>
      </c>
      <c r="F19890" s="547">
        <v>121.75</v>
      </c>
    </row>
    <row r="19891" s="489" customFormat="1">
      <c r="B19891" s="546" t="s">
        <v>17233</v>
      </c>
      <c r="C19891" s="548" t="s">
        <v>14981</v>
      </c>
      <c r="D19891" s="541" t="s">
        <v>17234</v>
      </c>
      <c r="E19891" s="549" t="s">
        <v>32768</v>
      </c>
      <c r="F19891" s="547">
        <v>385</v>
      </c>
    </row>
    <row r="19892" s="489" customFormat="1">
      <c r="B19892" s="546" t="s">
        <v>17235</v>
      </c>
      <c r="C19892" s="548" t="s">
        <v>14981</v>
      </c>
      <c r="D19892" s="541" t="s">
        <v>17236</v>
      </c>
      <c r="E19892" s="549" t="s">
        <v>32768</v>
      </c>
      <c r="F19892" s="547">
        <v>285.23000000000002</v>
      </c>
    </row>
    <row r="19893" s="489" customFormat="1">
      <c r="B19893" s="546" t="s">
        <v>17237</v>
      </c>
      <c r="C19893" s="548" t="s">
        <v>14981</v>
      </c>
      <c r="D19893" s="541" t="s">
        <v>17238</v>
      </c>
      <c r="E19893" s="549" t="s">
        <v>32768</v>
      </c>
      <c r="F19893" s="547">
        <v>36.079999999999998</v>
      </c>
    </row>
    <row r="19894" s="489" customFormat="1">
      <c r="B19894" s="546">
        <v>8899</v>
      </c>
      <c r="C19894" s="548" t="s">
        <v>14981</v>
      </c>
      <c r="D19894" s="541" t="s">
        <v>17239</v>
      </c>
      <c r="E19894" s="549"/>
      <c r="F19894" s="547"/>
    </row>
    <row r="19895" s="489" customFormat="1">
      <c r="B19895" s="546" t="s">
        <v>17240</v>
      </c>
      <c r="C19895" s="548" t="s">
        <v>14981</v>
      </c>
      <c r="D19895" s="541" t="s">
        <v>17241</v>
      </c>
      <c r="E19895" s="549" t="s">
        <v>32768</v>
      </c>
      <c r="F19895" s="547">
        <v>39.390000000000001</v>
      </c>
    </row>
    <row r="19896" s="489" customFormat="1">
      <c r="B19896" s="546" t="s">
        <v>17242</v>
      </c>
      <c r="C19896" s="548" t="s">
        <v>14981</v>
      </c>
      <c r="D19896" s="541" t="s">
        <v>17243</v>
      </c>
      <c r="E19896" s="549" t="s">
        <v>32768</v>
      </c>
      <c r="F19896" s="547">
        <v>25.09</v>
      </c>
    </row>
    <row r="19897" s="489" customFormat="1">
      <c r="B19897" s="546" t="s">
        <v>17244</v>
      </c>
      <c r="C19897" s="548" t="s">
        <v>14981</v>
      </c>
      <c r="D19897" s="541" t="s">
        <v>17245</v>
      </c>
      <c r="E19897" s="549" t="s">
        <v>32768</v>
      </c>
      <c r="F19897" s="547">
        <v>44.420000000000002</v>
      </c>
    </row>
    <row r="19898" s="489" customFormat="1">
      <c r="B19898" s="546" t="s">
        <v>17246</v>
      </c>
      <c r="C19898" s="548" t="s">
        <v>14981</v>
      </c>
      <c r="D19898" s="541" t="s">
        <v>17247</v>
      </c>
      <c r="E19898" s="549" t="s">
        <v>32768</v>
      </c>
      <c r="F19898" s="547">
        <v>26.309999999999999</v>
      </c>
    </row>
    <row r="19899" s="489" customFormat="1">
      <c r="B19899" s="546" t="s">
        <v>17248</v>
      </c>
      <c r="C19899" s="548" t="s">
        <v>14981</v>
      </c>
      <c r="D19899" s="541" t="s">
        <v>17249</v>
      </c>
      <c r="E19899" s="549" t="s">
        <v>32768</v>
      </c>
      <c r="F19899" s="547">
        <v>234.58000000000001</v>
      </c>
    </row>
    <row r="19900" s="489" customFormat="1">
      <c r="B19900" s="546" t="s">
        <v>17250</v>
      </c>
      <c r="C19900" s="548" t="s">
        <v>14981</v>
      </c>
      <c r="D19900" s="541" t="s">
        <v>17251</v>
      </c>
      <c r="E19900" s="549" t="s">
        <v>32768</v>
      </c>
      <c r="F19900" s="547">
        <v>51.049999999999997</v>
      </c>
    </row>
    <row r="19901" s="489" customFormat="1">
      <c r="B19901" s="546" t="s">
        <v>17252</v>
      </c>
      <c r="C19901" s="548" t="s">
        <v>14981</v>
      </c>
      <c r="D19901" s="541" t="s">
        <v>17253</v>
      </c>
      <c r="E19901" s="549" t="s">
        <v>32768</v>
      </c>
      <c r="F19901" s="547">
        <v>74.730000000000004</v>
      </c>
    </row>
    <row r="19902" s="489" customFormat="1">
      <c r="B19902" s="546" t="s">
        <v>17254</v>
      </c>
      <c r="C19902" s="548" t="s">
        <v>14981</v>
      </c>
      <c r="D19902" s="541" t="s">
        <v>17255</v>
      </c>
      <c r="E19902" s="549" t="s">
        <v>32768</v>
      </c>
      <c r="F19902" s="547">
        <v>7.1399999999999997</v>
      </c>
    </row>
    <row r="19903" s="489" customFormat="1">
      <c r="B19903" s="546" t="s">
        <v>17256</v>
      </c>
      <c r="C19903" s="548" t="s">
        <v>14981</v>
      </c>
      <c r="D19903" s="541" t="s">
        <v>17257</v>
      </c>
      <c r="E19903" s="549" t="s">
        <v>32768</v>
      </c>
      <c r="F19903" s="547">
        <v>49.079999999999998</v>
      </c>
    </row>
    <row r="19904" s="489" customFormat="1">
      <c r="B19904" s="546" t="s">
        <v>17258</v>
      </c>
      <c r="C19904" s="548" t="s">
        <v>14981</v>
      </c>
      <c r="D19904" s="541" t="s">
        <v>17259</v>
      </c>
      <c r="E19904" s="549" t="s">
        <v>32768</v>
      </c>
      <c r="F19904" s="547">
        <v>52.329999999999998</v>
      </c>
    </row>
    <row r="19905" s="489" customFormat="1">
      <c r="B19905" s="546" t="s">
        <v>17260</v>
      </c>
      <c r="C19905" s="548" t="s">
        <v>14981</v>
      </c>
      <c r="D19905" s="541" t="s">
        <v>17261</v>
      </c>
      <c r="E19905" s="549" t="s">
        <v>32768</v>
      </c>
      <c r="F19905" s="547">
        <v>149.91</v>
      </c>
    </row>
    <row r="19906" s="489" customFormat="1">
      <c r="B19906" s="546" t="s">
        <v>17262</v>
      </c>
      <c r="C19906" s="548" t="s">
        <v>14981</v>
      </c>
      <c r="D19906" s="541" t="s">
        <v>17263</v>
      </c>
      <c r="E19906" s="549" t="s">
        <v>32768</v>
      </c>
      <c r="F19906" s="547">
        <v>44.950000000000003</v>
      </c>
    </row>
    <row r="19907" s="489" customFormat="1">
      <c r="B19907" s="546" t="s">
        <v>17264</v>
      </c>
      <c r="C19907" s="548" t="s">
        <v>14981</v>
      </c>
      <c r="D19907" s="541" t="s">
        <v>17265</v>
      </c>
      <c r="E19907" s="549" t="s">
        <v>32768</v>
      </c>
      <c r="F19907" s="547">
        <v>146.47999999999999</v>
      </c>
    </row>
    <row r="19908" s="489" customFormat="1">
      <c r="B19908" s="546" t="s">
        <v>17266</v>
      </c>
      <c r="C19908" s="548" t="s">
        <v>14981</v>
      </c>
      <c r="D19908" s="541" t="s">
        <v>17267</v>
      </c>
      <c r="E19908" s="549" t="s">
        <v>32768</v>
      </c>
      <c r="F19908" s="547">
        <v>174.44</v>
      </c>
    </row>
    <row r="19909" s="489" customFormat="1">
      <c r="B19909" s="546" t="s">
        <v>17268</v>
      </c>
      <c r="C19909" s="548" t="s">
        <v>14981</v>
      </c>
      <c r="D19909" s="541" t="s">
        <v>17269</v>
      </c>
      <c r="E19909" s="549" t="s">
        <v>32768</v>
      </c>
      <c r="F19909" s="547">
        <v>43.280000000000001</v>
      </c>
    </row>
    <row r="19910" s="489" customFormat="1">
      <c r="B19910" s="546" t="s">
        <v>17270</v>
      </c>
      <c r="C19910" s="548" t="s">
        <v>14981</v>
      </c>
      <c r="D19910" s="541" t="s">
        <v>17271</v>
      </c>
      <c r="E19910" s="549" t="s">
        <v>32768</v>
      </c>
      <c r="F19910" s="547">
        <v>57.880000000000003</v>
      </c>
    </row>
    <row r="19911" s="489" customFormat="1">
      <c r="B19911" s="546">
        <v>8900</v>
      </c>
      <c r="C19911" s="548" t="s">
        <v>14981</v>
      </c>
      <c r="D19911" s="541" t="s">
        <v>17272</v>
      </c>
      <c r="E19911" s="549"/>
      <c r="F19911" s="547"/>
    </row>
    <row r="19912" s="489" customFormat="1">
      <c r="B19912" s="546" t="s">
        <v>17273</v>
      </c>
      <c r="C19912" s="548" t="s">
        <v>14981</v>
      </c>
      <c r="D19912" s="541" t="s">
        <v>17274</v>
      </c>
      <c r="E19912" s="549" t="s">
        <v>32768</v>
      </c>
      <c r="F19912" s="547">
        <v>215.88</v>
      </c>
    </row>
    <row r="19913" s="489" customFormat="1">
      <c r="B19913" s="546" t="s">
        <v>17275</v>
      </c>
      <c r="C19913" s="548" t="s">
        <v>14981</v>
      </c>
      <c r="D19913" s="541" t="s">
        <v>17276</v>
      </c>
      <c r="E19913" s="549" t="s">
        <v>32768</v>
      </c>
      <c r="F19913" s="547">
        <v>96.310000000000002</v>
      </c>
    </row>
    <row r="19914" s="489" customFormat="1">
      <c r="B19914" s="546" t="s">
        <v>17277</v>
      </c>
      <c r="C19914" s="548" t="s">
        <v>14981</v>
      </c>
      <c r="D19914" s="541" t="s">
        <v>17278</v>
      </c>
      <c r="E19914" s="549" t="s">
        <v>32768</v>
      </c>
      <c r="F19914" s="547">
        <v>63.909999999999997</v>
      </c>
    </row>
    <row r="19915" s="489" customFormat="1">
      <c r="B19915" s="546" t="s">
        <v>17279</v>
      </c>
      <c r="C19915" s="548" t="s">
        <v>14981</v>
      </c>
      <c r="D19915" s="541" t="s">
        <v>17278</v>
      </c>
      <c r="E19915" s="549" t="s">
        <v>32768</v>
      </c>
      <c r="F19915" s="547">
        <v>63.909999999999997</v>
      </c>
    </row>
    <row r="19916" s="489" customFormat="1">
      <c r="B19916" s="546" t="s">
        <v>17280</v>
      </c>
      <c r="C19916" s="548" t="s">
        <v>14981</v>
      </c>
      <c r="D19916" s="541" t="s">
        <v>17281</v>
      </c>
      <c r="E19916" s="549" t="s">
        <v>32768</v>
      </c>
      <c r="F19916" s="547">
        <v>62.369999999999997</v>
      </c>
    </row>
    <row r="19917" s="489" customFormat="1">
      <c r="B19917" s="546" t="s">
        <v>17282</v>
      </c>
      <c r="C19917" s="548" t="s">
        <v>14981</v>
      </c>
      <c r="D19917" s="541" t="s">
        <v>17283</v>
      </c>
      <c r="E19917" s="549" t="s">
        <v>32768</v>
      </c>
      <c r="F19917" s="547">
        <v>148.08000000000001</v>
      </c>
    </row>
    <row r="19918" s="489" customFormat="1">
      <c r="B19918" s="546" t="s">
        <v>17284</v>
      </c>
      <c r="C19918" s="548" t="s">
        <v>14981</v>
      </c>
      <c r="D19918" s="541" t="s">
        <v>17285</v>
      </c>
      <c r="E19918" s="549" t="s">
        <v>32768</v>
      </c>
      <c r="F19918" s="547">
        <v>72.329999999999998</v>
      </c>
    </row>
    <row r="19919" s="489" customFormat="1">
      <c r="B19919" s="546">
        <v>8901</v>
      </c>
      <c r="C19919" s="548" t="s">
        <v>14981</v>
      </c>
      <c r="D19919" s="541" t="s">
        <v>17286</v>
      </c>
      <c r="E19919" s="549"/>
      <c r="F19919" s="547"/>
    </row>
    <row r="19920" s="489" customFormat="1">
      <c r="B19920" s="546" t="s">
        <v>17287</v>
      </c>
      <c r="C19920" s="548" t="s">
        <v>14981</v>
      </c>
      <c r="D19920" s="541" t="s">
        <v>17288</v>
      </c>
      <c r="E19920" s="549" t="s">
        <v>32768</v>
      </c>
      <c r="F19920" s="547">
        <v>503.80000000000001</v>
      </c>
    </row>
    <row r="19921" s="489" customFormat="1">
      <c r="B19921" s="546" t="s">
        <v>17289</v>
      </c>
      <c r="C19921" s="548" t="s">
        <v>14981</v>
      </c>
      <c r="D19921" s="541" t="s">
        <v>17290</v>
      </c>
      <c r="E19921" s="549" t="s">
        <v>32768</v>
      </c>
      <c r="F19921" s="547">
        <v>298.06999999999999</v>
      </c>
    </row>
    <row r="19922" s="489" customFormat="1">
      <c r="B19922" s="546" t="s">
        <v>17291</v>
      </c>
      <c r="C19922" s="548" t="s">
        <v>14981</v>
      </c>
      <c r="D19922" s="541" t="s">
        <v>17292</v>
      </c>
      <c r="E19922" s="549" t="s">
        <v>32768</v>
      </c>
      <c r="F19922" s="547">
        <v>183.13</v>
      </c>
    </row>
    <row r="19923" s="489" customFormat="1">
      <c r="B19923" s="546" t="s">
        <v>17293</v>
      </c>
      <c r="C19923" s="548" t="s">
        <v>14981</v>
      </c>
      <c r="D19923" s="541" t="s">
        <v>17294</v>
      </c>
      <c r="E19923" s="549" t="s">
        <v>32768</v>
      </c>
      <c r="F19923" s="547">
        <v>232.63999999999999</v>
      </c>
    </row>
    <row r="19924" s="489" customFormat="1">
      <c r="B19924" s="546" t="s">
        <v>17295</v>
      </c>
      <c r="C19924" s="548" t="s">
        <v>14981</v>
      </c>
      <c r="D19924" s="541" t="s">
        <v>17296</v>
      </c>
      <c r="E19924" s="549" t="s">
        <v>32768</v>
      </c>
      <c r="F19924" s="547">
        <v>267.18000000000001</v>
      </c>
    </row>
    <row r="19925" s="489" customFormat="1">
      <c r="B19925" s="546" t="s">
        <v>17297</v>
      </c>
      <c r="C19925" s="548" t="s">
        <v>14981</v>
      </c>
      <c r="D19925" s="541" t="s">
        <v>17298</v>
      </c>
      <c r="E19925" s="549" t="s">
        <v>32768</v>
      </c>
      <c r="F19925" s="547">
        <v>183.58000000000001</v>
      </c>
    </row>
    <row r="19926" s="489" customFormat="1">
      <c r="B19926" s="546" t="s">
        <v>17299</v>
      </c>
      <c r="C19926" s="548" t="s">
        <v>14981</v>
      </c>
      <c r="D19926" s="541" t="s">
        <v>17300</v>
      </c>
      <c r="E19926" s="549" t="s">
        <v>32768</v>
      </c>
      <c r="F19926" s="547">
        <v>239.43000000000001</v>
      </c>
    </row>
    <row r="19927" s="489" customFormat="1">
      <c r="B19927" s="546" t="s">
        <v>17301</v>
      </c>
      <c r="C19927" s="548" t="s">
        <v>14981</v>
      </c>
      <c r="D19927" s="541" t="s">
        <v>17302</v>
      </c>
      <c r="E19927" s="549" t="s">
        <v>32768</v>
      </c>
      <c r="F19927" s="547">
        <v>199.63999999999999</v>
      </c>
    </row>
    <row r="19928" s="489" customFormat="1">
      <c r="B19928" s="546" t="s">
        <v>17303</v>
      </c>
      <c r="C19928" s="548" t="s">
        <v>14981</v>
      </c>
      <c r="D19928" s="541" t="s">
        <v>17304</v>
      </c>
      <c r="E19928" s="549" t="s">
        <v>32768</v>
      </c>
      <c r="F19928" s="547">
        <v>166.09999999999999</v>
      </c>
    </row>
    <row r="19929" s="489" customFormat="1">
      <c r="B19929" s="546">
        <v>8680</v>
      </c>
      <c r="C19929" s="548" t="s">
        <v>14981</v>
      </c>
      <c r="D19929" s="541" t="s">
        <v>17305</v>
      </c>
      <c r="E19929" s="549"/>
      <c r="F19929" s="547"/>
    </row>
    <row r="19930" s="489" customFormat="1">
      <c r="B19930" s="546">
        <v>8902</v>
      </c>
      <c r="C19930" s="548" t="s">
        <v>14981</v>
      </c>
      <c r="D19930" s="541" t="s">
        <v>17306</v>
      </c>
      <c r="E19930" s="549"/>
      <c r="F19930" s="547"/>
    </row>
    <row r="19931" s="489" customFormat="1">
      <c r="B19931" s="546" t="s">
        <v>17307</v>
      </c>
      <c r="C19931" s="548" t="s">
        <v>14981</v>
      </c>
      <c r="D19931" s="541" t="s">
        <v>17308</v>
      </c>
      <c r="E19931" s="549" t="s">
        <v>32767</v>
      </c>
      <c r="F19931" s="547">
        <v>1669.4400000000001</v>
      </c>
    </row>
    <row r="19932" s="489" customFormat="1">
      <c r="B19932" s="546">
        <v>8903</v>
      </c>
      <c r="C19932" s="548" t="s">
        <v>14981</v>
      </c>
      <c r="D19932" s="541" t="s">
        <v>17309</v>
      </c>
      <c r="E19932" s="549"/>
      <c r="F19932" s="547"/>
    </row>
    <row r="19933" s="489" customFormat="1">
      <c r="B19933" s="546" t="s">
        <v>17310</v>
      </c>
      <c r="C19933" s="548" t="s">
        <v>14981</v>
      </c>
      <c r="D19933" s="541" t="s">
        <v>17311</v>
      </c>
      <c r="E19933" s="549" t="s">
        <v>32767</v>
      </c>
      <c r="F19933" s="547">
        <v>346.10000000000002</v>
      </c>
    </row>
    <row r="19934" s="489" customFormat="1">
      <c r="B19934" s="546" t="s">
        <v>17312</v>
      </c>
      <c r="C19934" s="548" t="s">
        <v>14981</v>
      </c>
      <c r="D19934" s="541" t="s">
        <v>17313</v>
      </c>
      <c r="E19934" s="549" t="s">
        <v>32767</v>
      </c>
      <c r="F19934" s="547">
        <v>381.75</v>
      </c>
    </row>
    <row r="19935" s="489" customFormat="1">
      <c r="B19935" s="546">
        <v>8904</v>
      </c>
      <c r="C19935" s="548" t="s">
        <v>14981</v>
      </c>
      <c r="D19935" s="541" t="s">
        <v>17314</v>
      </c>
      <c r="E19935" s="549"/>
      <c r="F19935" s="547"/>
    </row>
    <row r="19936" s="489" customFormat="1">
      <c r="B19936" s="546" t="s">
        <v>17315</v>
      </c>
      <c r="C19936" s="548" t="s">
        <v>14981</v>
      </c>
      <c r="D19936" s="541" t="s">
        <v>17316</v>
      </c>
      <c r="E19936" s="549" t="s">
        <v>32767</v>
      </c>
      <c r="F19936" s="547">
        <v>411.60000000000002</v>
      </c>
    </row>
    <row r="19937" s="489" customFormat="1">
      <c r="B19937" s="546" t="s">
        <v>17317</v>
      </c>
      <c r="C19937" s="548" t="s">
        <v>14981</v>
      </c>
      <c r="D19937" s="541" t="s">
        <v>17318</v>
      </c>
      <c r="E19937" s="549" t="s">
        <v>32767</v>
      </c>
      <c r="F19937" s="547">
        <v>447.25</v>
      </c>
    </row>
    <row r="19938" s="489" customFormat="1">
      <c r="B19938" s="546" t="s">
        <v>17319</v>
      </c>
      <c r="C19938" s="548" t="s">
        <v>14981</v>
      </c>
      <c r="D19938" s="541" t="s">
        <v>17320</v>
      </c>
      <c r="E19938" s="549" t="s">
        <v>32767</v>
      </c>
      <c r="F19938" s="547">
        <v>424.91000000000003</v>
      </c>
    </row>
    <row r="19939" s="489" customFormat="1">
      <c r="B19939" s="546" t="s">
        <v>17321</v>
      </c>
      <c r="C19939" s="548" t="s">
        <v>14981</v>
      </c>
      <c r="D19939" s="541" t="s">
        <v>17322</v>
      </c>
      <c r="E19939" s="549" t="s">
        <v>32767</v>
      </c>
      <c r="F19939" s="547">
        <v>460.56</v>
      </c>
    </row>
    <row r="19940" s="489" customFormat="1">
      <c r="B19940" s="546">
        <v>8905</v>
      </c>
      <c r="C19940" s="548" t="s">
        <v>14981</v>
      </c>
      <c r="D19940" s="541" t="s">
        <v>17323</v>
      </c>
      <c r="E19940" s="549"/>
      <c r="F19940" s="547"/>
    </row>
    <row r="19941" s="489" customFormat="1">
      <c r="B19941" s="546" t="s">
        <v>17324</v>
      </c>
      <c r="C19941" s="548" t="s">
        <v>14981</v>
      </c>
      <c r="D19941" s="541" t="s">
        <v>17325</v>
      </c>
      <c r="E19941" s="549" t="s">
        <v>32767</v>
      </c>
      <c r="F19941" s="547">
        <v>428.69</v>
      </c>
    </row>
    <row r="19942" s="489" customFormat="1">
      <c r="B19942" s="546" t="s">
        <v>17326</v>
      </c>
      <c r="C19942" s="548" t="s">
        <v>14981</v>
      </c>
      <c r="D19942" s="541" t="s">
        <v>17327</v>
      </c>
      <c r="E19942" s="549" t="s">
        <v>32767</v>
      </c>
      <c r="F19942" s="547">
        <v>464.33999999999997</v>
      </c>
    </row>
    <row r="19943" s="489" customFormat="1">
      <c r="B19943" s="546" t="s">
        <v>17328</v>
      </c>
      <c r="C19943" s="548" t="s">
        <v>14981</v>
      </c>
      <c r="D19943" s="541" t="s">
        <v>17329</v>
      </c>
      <c r="E19943" s="549" t="s">
        <v>32767</v>
      </c>
      <c r="F19943" s="547">
        <v>452.13</v>
      </c>
    </row>
    <row r="19944" s="489" customFormat="1">
      <c r="B19944" s="546" t="s">
        <v>17330</v>
      </c>
      <c r="C19944" s="548" t="s">
        <v>14981</v>
      </c>
      <c r="D19944" s="541" t="s">
        <v>17331</v>
      </c>
      <c r="E19944" s="549" t="s">
        <v>32767</v>
      </c>
      <c r="F19944" s="547">
        <v>487.77999999999997</v>
      </c>
    </row>
    <row r="19945" s="489" customFormat="1">
      <c r="B19945" s="546">
        <v>8906</v>
      </c>
      <c r="C19945" s="548" t="s">
        <v>14981</v>
      </c>
      <c r="D19945" s="541" t="s">
        <v>17332</v>
      </c>
      <c r="E19945" s="549"/>
      <c r="F19945" s="547"/>
    </row>
    <row r="19946" s="489" customFormat="1">
      <c r="B19946" s="546" t="s">
        <v>17333</v>
      </c>
      <c r="C19946" s="548" t="s">
        <v>14981</v>
      </c>
      <c r="D19946" s="541" t="s">
        <v>17334</v>
      </c>
      <c r="E19946" s="549" t="s">
        <v>32768</v>
      </c>
      <c r="F19946" s="547">
        <v>128.83000000000001</v>
      </c>
    </row>
    <row r="19947" s="489" customFormat="1">
      <c r="B19947" s="546">
        <v>11687</v>
      </c>
      <c r="C19947" s="548" t="s">
        <v>14981</v>
      </c>
      <c r="D19947" s="541" t="s">
        <v>17335</v>
      </c>
      <c r="E19947" s="549"/>
      <c r="F19947" s="547"/>
    </row>
    <row r="19948" s="489" customFormat="1">
      <c r="B19948" s="546" t="s">
        <v>17336</v>
      </c>
      <c r="C19948" s="548" t="s">
        <v>14981</v>
      </c>
      <c r="D19948" s="541" t="s">
        <v>17337</v>
      </c>
      <c r="E19948" s="549" t="s">
        <v>32769</v>
      </c>
      <c r="F19948" s="547">
        <v>141.34</v>
      </c>
    </row>
    <row r="19949" s="489" customFormat="1">
      <c r="B19949" s="546" t="s">
        <v>17338</v>
      </c>
      <c r="C19949" s="548" t="s">
        <v>14981</v>
      </c>
      <c r="D19949" s="541" t="s">
        <v>17339</v>
      </c>
      <c r="E19949" s="549" t="s">
        <v>32769</v>
      </c>
      <c r="F19949" s="547">
        <v>125.72</v>
      </c>
    </row>
    <row r="19950" s="489" customFormat="1">
      <c r="B19950" s="546" t="s">
        <v>17340</v>
      </c>
      <c r="C19950" s="548" t="s">
        <v>14981</v>
      </c>
      <c r="D19950" s="541" t="s">
        <v>17341</v>
      </c>
      <c r="E19950" s="549" t="s">
        <v>32769</v>
      </c>
      <c r="F19950" s="547">
        <v>130.19</v>
      </c>
    </row>
    <row r="19951" s="489" customFormat="1">
      <c r="B19951" s="546" t="s">
        <v>17342</v>
      </c>
      <c r="C19951" s="548" t="s">
        <v>14981</v>
      </c>
      <c r="D19951" s="541" t="s">
        <v>17343</v>
      </c>
      <c r="E19951" s="549" t="s">
        <v>32769</v>
      </c>
      <c r="F19951" s="547">
        <v>50.560000000000002</v>
      </c>
    </row>
    <row r="19952" s="489" customFormat="1">
      <c r="B19952" s="546" t="s">
        <v>17344</v>
      </c>
      <c r="C19952" s="548" t="s">
        <v>14981</v>
      </c>
      <c r="D19952" s="541" t="s">
        <v>17345</v>
      </c>
      <c r="E19952" s="549" t="s">
        <v>32769</v>
      </c>
      <c r="F19952" s="547">
        <v>43.670000000000002</v>
      </c>
    </row>
    <row r="19953" s="489" customFormat="1">
      <c r="B19953" s="546" t="s">
        <v>17346</v>
      </c>
      <c r="C19953" s="548" t="s">
        <v>14981</v>
      </c>
      <c r="D19953" s="541" t="s">
        <v>17347</v>
      </c>
      <c r="E19953" s="549" t="s">
        <v>32769</v>
      </c>
      <c r="F19953" s="547">
        <v>218.5</v>
      </c>
    </row>
    <row r="19954" s="489" customFormat="1">
      <c r="B19954" s="546" t="s">
        <v>17348</v>
      </c>
      <c r="C19954" s="548" t="s">
        <v>14981</v>
      </c>
      <c r="D19954" s="541" t="s">
        <v>17349</v>
      </c>
      <c r="E19954" s="549" t="s">
        <v>32769</v>
      </c>
      <c r="F19954" s="547">
        <v>202.88</v>
      </c>
    </row>
    <row r="19955" s="489" customFormat="1">
      <c r="B19955" s="546" t="s">
        <v>17350</v>
      </c>
      <c r="C19955" s="548" t="s">
        <v>14981</v>
      </c>
      <c r="D19955" s="541" t="s">
        <v>17351</v>
      </c>
      <c r="E19955" s="549" t="s">
        <v>32769</v>
      </c>
      <c r="F19955" s="547">
        <v>207.34999999999999</v>
      </c>
    </row>
    <row r="19956" s="489" customFormat="1">
      <c r="B19956" s="546">
        <v>8907</v>
      </c>
      <c r="C19956" s="548" t="s">
        <v>14981</v>
      </c>
      <c r="D19956" s="541" t="s">
        <v>17352</v>
      </c>
      <c r="E19956" s="549"/>
      <c r="F19956" s="547"/>
    </row>
    <row r="19957" s="489" customFormat="1">
      <c r="B19957" s="546" t="s">
        <v>17353</v>
      </c>
      <c r="C19957" s="548" t="s">
        <v>14981</v>
      </c>
      <c r="D19957" s="541" t="s">
        <v>17354</v>
      </c>
      <c r="E19957" s="549" t="s">
        <v>32769</v>
      </c>
      <c r="F19957" s="547">
        <v>148.53999999999999</v>
      </c>
    </row>
    <row r="19958" s="489" customFormat="1">
      <c r="B19958" s="546" t="s">
        <v>17355</v>
      </c>
      <c r="C19958" s="548" t="s">
        <v>14981</v>
      </c>
      <c r="D19958" s="541" t="s">
        <v>17356</v>
      </c>
      <c r="E19958" s="549" t="s">
        <v>32769</v>
      </c>
      <c r="F19958" s="547">
        <v>127.88</v>
      </c>
    </row>
    <row r="19959" s="489" customFormat="1">
      <c r="B19959" s="546" t="s">
        <v>17357</v>
      </c>
      <c r="C19959" s="548" t="s">
        <v>14981</v>
      </c>
      <c r="D19959" s="541" t="s">
        <v>17358</v>
      </c>
      <c r="E19959" s="549" t="s">
        <v>32769</v>
      </c>
      <c r="F19959" s="547">
        <v>133.78999999999999</v>
      </c>
    </row>
    <row r="19960" s="489" customFormat="1">
      <c r="B19960" s="546" t="s">
        <v>17359</v>
      </c>
      <c r="C19960" s="548" t="s">
        <v>14981</v>
      </c>
      <c r="D19960" s="541" t="s">
        <v>17360</v>
      </c>
      <c r="E19960" s="549" t="s">
        <v>32769</v>
      </c>
      <c r="F19960" s="547">
        <v>57.759999999999998</v>
      </c>
    </row>
    <row r="19961" s="489" customFormat="1">
      <c r="B19961" s="546" t="s">
        <v>17361</v>
      </c>
      <c r="C19961" s="548" t="s">
        <v>14981</v>
      </c>
      <c r="D19961" s="541" t="s">
        <v>17362</v>
      </c>
      <c r="E19961" s="549" t="s">
        <v>32769</v>
      </c>
      <c r="F19961" s="547">
        <v>48.710000000000001</v>
      </c>
    </row>
    <row r="19962" s="489" customFormat="1">
      <c r="B19962" s="546" t="s">
        <v>17363</v>
      </c>
      <c r="C19962" s="548" t="s">
        <v>14981</v>
      </c>
      <c r="D19962" s="541" t="s">
        <v>17364</v>
      </c>
      <c r="E19962" s="549" t="s">
        <v>32769</v>
      </c>
      <c r="F19962" s="547">
        <v>225.69999999999999</v>
      </c>
    </row>
    <row r="19963" s="489" customFormat="1">
      <c r="B19963" s="546" t="s">
        <v>17365</v>
      </c>
      <c r="C19963" s="548" t="s">
        <v>14981</v>
      </c>
      <c r="D19963" s="541" t="s">
        <v>17366</v>
      </c>
      <c r="E19963" s="549" t="s">
        <v>32769</v>
      </c>
      <c r="F19963" s="547">
        <v>205.03999999999999</v>
      </c>
    </row>
    <row r="19964" s="489" customFormat="1">
      <c r="B19964" s="546" t="s">
        <v>17367</v>
      </c>
      <c r="C19964" s="548" t="s">
        <v>14981</v>
      </c>
      <c r="D19964" s="541" t="s">
        <v>17368</v>
      </c>
      <c r="E19964" s="549" t="s">
        <v>32769</v>
      </c>
      <c r="F19964" s="547">
        <v>210.94999999999999</v>
      </c>
    </row>
    <row r="19965" s="489" customFormat="1">
      <c r="B19965" s="546">
        <v>8908</v>
      </c>
      <c r="C19965" s="548" t="s">
        <v>14981</v>
      </c>
      <c r="D19965" s="541" t="s">
        <v>17369</v>
      </c>
      <c r="E19965" s="549"/>
      <c r="F19965" s="547"/>
    </row>
    <row r="19966" s="489" customFormat="1">
      <c r="B19966" s="546" t="s">
        <v>17370</v>
      </c>
      <c r="C19966" s="548" t="s">
        <v>14981</v>
      </c>
      <c r="D19966" s="541" t="s">
        <v>17371</v>
      </c>
      <c r="E19966" s="549" t="s">
        <v>32769</v>
      </c>
      <c r="F19966" s="547">
        <v>150.25</v>
      </c>
    </row>
    <row r="19967" s="489" customFormat="1">
      <c r="B19967" s="546" t="s">
        <v>17372</v>
      </c>
      <c r="C19967" s="548" t="s">
        <v>14981</v>
      </c>
      <c r="D19967" s="541" t="s">
        <v>17373</v>
      </c>
      <c r="E19967" s="549" t="s">
        <v>32769</v>
      </c>
      <c r="F19967" s="547">
        <v>128.40000000000001</v>
      </c>
    </row>
    <row r="19968" s="489" customFormat="1">
      <c r="B19968" s="546" t="s">
        <v>17374</v>
      </c>
      <c r="C19968" s="548" t="s">
        <v>14981</v>
      </c>
      <c r="D19968" s="541" t="s">
        <v>17375</v>
      </c>
      <c r="E19968" s="549" t="s">
        <v>32769</v>
      </c>
      <c r="F19968" s="547">
        <v>134.63999999999999</v>
      </c>
    </row>
    <row r="19969" s="489" customFormat="1">
      <c r="B19969" s="546" t="s">
        <v>17376</v>
      </c>
      <c r="C19969" s="548" t="s">
        <v>14981</v>
      </c>
      <c r="D19969" s="541" t="s">
        <v>17377</v>
      </c>
      <c r="E19969" s="549" t="s">
        <v>32769</v>
      </c>
      <c r="F19969" s="547">
        <v>59.469999999999999</v>
      </c>
    </row>
    <row r="19970" s="489" customFormat="1">
      <c r="B19970" s="546" t="s">
        <v>17378</v>
      </c>
      <c r="C19970" s="548" t="s">
        <v>14981</v>
      </c>
      <c r="D19970" s="541" t="s">
        <v>17379</v>
      </c>
      <c r="E19970" s="549" t="s">
        <v>32769</v>
      </c>
      <c r="F19970" s="547">
        <v>49.909999999999997</v>
      </c>
    </row>
    <row r="19971" s="489" customFormat="1">
      <c r="B19971" s="546" t="s">
        <v>17380</v>
      </c>
      <c r="C19971" s="548" t="s">
        <v>14981</v>
      </c>
      <c r="D19971" s="541" t="s">
        <v>17381</v>
      </c>
      <c r="E19971" s="549" t="s">
        <v>32769</v>
      </c>
      <c r="F19971" s="547">
        <v>227.41</v>
      </c>
    </row>
    <row r="19972" s="489" customFormat="1">
      <c r="B19972" s="546" t="s">
        <v>17382</v>
      </c>
      <c r="C19972" s="548" t="s">
        <v>14981</v>
      </c>
      <c r="D19972" s="541" t="s">
        <v>17383</v>
      </c>
      <c r="E19972" s="549" t="s">
        <v>32769</v>
      </c>
      <c r="F19972" s="547">
        <v>205.56</v>
      </c>
    </row>
    <row r="19973" s="489" customFormat="1">
      <c r="B19973" s="546" t="s">
        <v>17384</v>
      </c>
      <c r="C19973" s="548" t="s">
        <v>14981</v>
      </c>
      <c r="D19973" s="541" t="s">
        <v>17385</v>
      </c>
      <c r="E19973" s="549" t="s">
        <v>32769</v>
      </c>
      <c r="F19973" s="547">
        <v>211.80000000000001</v>
      </c>
    </row>
    <row r="19974" s="489" customFormat="1">
      <c r="B19974" s="546">
        <v>8909</v>
      </c>
      <c r="C19974" s="548" t="s">
        <v>14981</v>
      </c>
      <c r="D19974" s="541" t="s">
        <v>17386</v>
      </c>
      <c r="E19974" s="549"/>
      <c r="F19974" s="547"/>
    </row>
    <row r="19975" s="489" customFormat="1">
      <c r="B19975" s="546" t="s">
        <v>17387</v>
      </c>
      <c r="C19975" s="548" t="s">
        <v>14981</v>
      </c>
      <c r="D19975" s="541" t="s">
        <v>17388</v>
      </c>
      <c r="E19975" s="549" t="s">
        <v>32767</v>
      </c>
      <c r="F19975" s="547">
        <v>276.56</v>
      </c>
    </row>
    <row r="19976" s="489" customFormat="1">
      <c r="B19976" s="546" t="s">
        <v>17389</v>
      </c>
      <c r="C19976" s="548" t="s">
        <v>14981</v>
      </c>
      <c r="D19976" s="541" t="s">
        <v>17390</v>
      </c>
      <c r="E19976" s="549" t="s">
        <v>32767</v>
      </c>
      <c r="F19976" s="547">
        <v>316.95999999999998</v>
      </c>
    </row>
    <row r="19977" s="489" customFormat="1">
      <c r="B19977" s="546">
        <v>8910</v>
      </c>
      <c r="C19977" s="548" t="s">
        <v>14981</v>
      </c>
      <c r="D19977" s="541" t="s">
        <v>17391</v>
      </c>
      <c r="E19977" s="549"/>
      <c r="F19977" s="547"/>
    </row>
    <row r="19978" s="489" customFormat="1">
      <c r="B19978" s="546" t="s">
        <v>17392</v>
      </c>
      <c r="C19978" s="548" t="s">
        <v>14981</v>
      </c>
      <c r="D19978" s="541" t="s">
        <v>17393</v>
      </c>
      <c r="E19978" s="549" t="s">
        <v>32767</v>
      </c>
      <c r="F19978" s="547">
        <v>307.75999999999999</v>
      </c>
    </row>
    <row r="19979" s="489" customFormat="1">
      <c r="B19979" s="546" t="s">
        <v>17394</v>
      </c>
      <c r="C19979" s="548" t="s">
        <v>14981</v>
      </c>
      <c r="D19979" s="541" t="s">
        <v>17395</v>
      </c>
      <c r="E19979" s="549" t="s">
        <v>32767</v>
      </c>
      <c r="F19979" s="547">
        <v>344.80000000000001</v>
      </c>
    </row>
    <row r="19980" s="489" customFormat="1">
      <c r="B19980" s="546">
        <v>8911</v>
      </c>
      <c r="C19980" s="548" t="s">
        <v>14981</v>
      </c>
      <c r="D19980" s="541" t="s">
        <v>17396</v>
      </c>
      <c r="E19980" s="549"/>
      <c r="F19980" s="547"/>
    </row>
    <row r="19981" s="489" customFormat="1">
      <c r="B19981" s="546" t="s">
        <v>17397</v>
      </c>
      <c r="C19981" s="548" t="s">
        <v>14981</v>
      </c>
      <c r="D19981" s="541" t="s">
        <v>17398</v>
      </c>
      <c r="E19981" s="549" t="s">
        <v>32767</v>
      </c>
      <c r="F19981" s="547">
        <v>379.75999999999999</v>
      </c>
    </row>
    <row r="19982" s="489" customFormat="1">
      <c r="B19982" s="546" t="s">
        <v>17399</v>
      </c>
      <c r="C19982" s="548" t="s">
        <v>14981</v>
      </c>
      <c r="D19982" s="541" t="s">
        <v>17400</v>
      </c>
      <c r="E19982" s="549" t="s">
        <v>32767</v>
      </c>
      <c r="F19982" s="547">
        <v>416.80000000000001</v>
      </c>
    </row>
    <row r="19983" s="489" customFormat="1">
      <c r="B19983" s="546">
        <v>8912</v>
      </c>
      <c r="C19983" s="548" t="s">
        <v>14981</v>
      </c>
      <c r="D19983" s="541" t="s">
        <v>17401</v>
      </c>
      <c r="E19983" s="549"/>
      <c r="F19983" s="547"/>
    </row>
    <row r="19984" s="489" customFormat="1">
      <c r="B19984" s="546" t="s">
        <v>17402</v>
      </c>
      <c r="C19984" s="548" t="s">
        <v>14981</v>
      </c>
      <c r="D19984" s="541" t="s">
        <v>17403</v>
      </c>
      <c r="E19984" s="549" t="s">
        <v>32767</v>
      </c>
      <c r="F19984" s="547">
        <v>396.85000000000002</v>
      </c>
    </row>
    <row r="19985" s="489" customFormat="1">
      <c r="B19985" s="546" t="s">
        <v>17404</v>
      </c>
      <c r="C19985" s="548" t="s">
        <v>14981</v>
      </c>
      <c r="D19985" s="541" t="s">
        <v>17405</v>
      </c>
      <c r="E19985" s="549" t="s">
        <v>32767</v>
      </c>
      <c r="F19985" s="547">
        <v>433.88999999999999</v>
      </c>
    </row>
    <row r="19986" s="489" customFormat="1">
      <c r="B19986" s="546">
        <v>8913</v>
      </c>
      <c r="C19986" s="548" t="s">
        <v>14981</v>
      </c>
      <c r="D19986" s="541" t="s">
        <v>17406</v>
      </c>
      <c r="E19986" s="549"/>
      <c r="F19986" s="547"/>
    </row>
    <row r="19987" s="489" customFormat="1">
      <c r="B19987" s="546" t="s">
        <v>17407</v>
      </c>
      <c r="C19987" s="548" t="s">
        <v>14981</v>
      </c>
      <c r="D19987" s="541" t="s">
        <v>17408</v>
      </c>
      <c r="E19987" s="549" t="s">
        <v>32767</v>
      </c>
      <c r="F19987" s="547">
        <v>256.63999999999999</v>
      </c>
    </row>
    <row r="19988" s="489" customFormat="1">
      <c r="B19988" s="546" t="s">
        <v>17409</v>
      </c>
      <c r="C19988" s="548" t="s">
        <v>14981</v>
      </c>
      <c r="D19988" s="541" t="s">
        <v>17410</v>
      </c>
      <c r="E19988" s="549" t="s">
        <v>32767</v>
      </c>
      <c r="F19988" s="547">
        <v>279.92000000000002</v>
      </c>
    </row>
    <row r="19989" s="489" customFormat="1">
      <c r="B19989" s="546">
        <v>8914</v>
      </c>
      <c r="C19989" s="548" t="s">
        <v>14981</v>
      </c>
      <c r="D19989" s="541" t="s">
        <v>17411</v>
      </c>
      <c r="E19989" s="549"/>
      <c r="F19989" s="547"/>
    </row>
    <row r="19990" s="489" customFormat="1">
      <c r="B19990" s="546" t="s">
        <v>17412</v>
      </c>
      <c r="C19990" s="548" t="s">
        <v>14981</v>
      </c>
      <c r="D19990" s="541" t="s">
        <v>17413</v>
      </c>
      <c r="E19990" s="549" t="s">
        <v>32767</v>
      </c>
      <c r="F19990" s="547">
        <v>180.50999999999999</v>
      </c>
    </row>
    <row r="19991" s="489" customFormat="1">
      <c r="B19991" s="546" t="s">
        <v>17414</v>
      </c>
      <c r="C19991" s="548" t="s">
        <v>14981</v>
      </c>
      <c r="D19991" s="541" t="s">
        <v>17415</v>
      </c>
      <c r="E19991" s="549" t="s">
        <v>32767</v>
      </c>
      <c r="F19991" s="547">
        <v>225.28</v>
      </c>
    </row>
    <row r="19992" s="489" customFormat="1">
      <c r="B19992" s="546">
        <v>8681</v>
      </c>
      <c r="C19992" s="548" t="s">
        <v>14981</v>
      </c>
      <c r="D19992" s="541" t="s">
        <v>17416</v>
      </c>
      <c r="E19992" s="549"/>
      <c r="F19992" s="547"/>
    </row>
    <row r="19993" s="489" customFormat="1">
      <c r="B19993" s="546">
        <v>8915</v>
      </c>
      <c r="C19993" s="548" t="s">
        <v>14981</v>
      </c>
      <c r="D19993" s="541" t="s">
        <v>17417</v>
      </c>
      <c r="E19993" s="549"/>
      <c r="F19993" s="547"/>
    </row>
    <row r="19994" s="489" customFormat="1">
      <c r="B19994" s="546" t="s">
        <v>17418</v>
      </c>
      <c r="C19994" s="548" t="s">
        <v>14981</v>
      </c>
      <c r="D19994" s="541" t="s">
        <v>17419</v>
      </c>
      <c r="E19994" s="549" t="s">
        <v>32769</v>
      </c>
      <c r="F19994" s="547">
        <v>15.33</v>
      </c>
    </row>
    <row r="19995" s="489" customFormat="1">
      <c r="B19995" s="546" t="s">
        <v>17420</v>
      </c>
      <c r="C19995" s="548" t="s">
        <v>14981</v>
      </c>
      <c r="D19995" s="541" t="s">
        <v>17421</v>
      </c>
      <c r="E19995" s="549" t="s">
        <v>32769</v>
      </c>
      <c r="F19995" s="547">
        <v>3.1200000000000001</v>
      </c>
    </row>
    <row r="19996" s="489" customFormat="1">
      <c r="B19996" s="546" t="s">
        <v>17422</v>
      </c>
      <c r="C19996" s="548" t="s">
        <v>14981</v>
      </c>
      <c r="D19996" s="541" t="s">
        <v>17423</v>
      </c>
      <c r="E19996" s="549" t="s">
        <v>32769</v>
      </c>
      <c r="F19996" s="547">
        <v>20.969999999999999</v>
      </c>
    </row>
    <row r="19997" s="489" customFormat="1">
      <c r="B19997" s="546" t="s">
        <v>17424</v>
      </c>
      <c r="C19997" s="548" t="s">
        <v>14981</v>
      </c>
      <c r="D19997" s="541" t="s">
        <v>17425</v>
      </c>
      <c r="E19997" s="549" t="s">
        <v>32769</v>
      </c>
      <c r="F19997" s="547">
        <v>4.29</v>
      </c>
    </row>
    <row r="19998" s="489" customFormat="1">
      <c r="B19998" s="546" t="s">
        <v>17426</v>
      </c>
      <c r="C19998" s="548" t="s">
        <v>14981</v>
      </c>
      <c r="D19998" s="541" t="s">
        <v>17427</v>
      </c>
      <c r="E19998" s="549" t="s">
        <v>32769</v>
      </c>
      <c r="F19998" s="547">
        <v>33.710000000000001</v>
      </c>
    </row>
    <row r="19999" s="489" customFormat="1">
      <c r="B19999" s="546" t="s">
        <v>17428</v>
      </c>
      <c r="C19999" s="548" t="s">
        <v>14981</v>
      </c>
      <c r="D19999" s="541" t="s">
        <v>17429</v>
      </c>
      <c r="E19999" s="549" t="s">
        <v>32769</v>
      </c>
      <c r="F19999" s="547">
        <v>39.18</v>
      </c>
    </row>
    <row r="20000" s="489" customFormat="1">
      <c r="B20000" s="546" t="s">
        <v>17430</v>
      </c>
      <c r="C20000" s="548" t="s">
        <v>14981</v>
      </c>
      <c r="D20000" s="541" t="s">
        <v>17431</v>
      </c>
      <c r="E20000" s="549" t="s">
        <v>32769</v>
      </c>
      <c r="F20000" s="547">
        <v>6.2999999999999998</v>
      </c>
    </row>
    <row r="20001" s="489" customFormat="1">
      <c r="B20001" s="546" t="s">
        <v>17432</v>
      </c>
      <c r="C20001" s="548" t="s">
        <v>14981</v>
      </c>
      <c r="D20001" s="541" t="s">
        <v>17433</v>
      </c>
      <c r="E20001" s="549" t="s">
        <v>32769</v>
      </c>
      <c r="F20001" s="547">
        <v>8.7899999999999991</v>
      </c>
    </row>
    <row r="20002" s="489" customFormat="1">
      <c r="B20002" s="546">
        <v>8916</v>
      </c>
      <c r="C20002" s="548" t="s">
        <v>14981</v>
      </c>
      <c r="D20002" s="541" t="s">
        <v>17434</v>
      </c>
      <c r="E20002" s="549"/>
      <c r="F20002" s="547"/>
    </row>
    <row r="20003" s="489" customFormat="1">
      <c r="B20003" s="546" t="s">
        <v>17435</v>
      </c>
      <c r="C20003" s="548" t="s">
        <v>14981</v>
      </c>
      <c r="D20003" s="541" t="s">
        <v>17436</v>
      </c>
      <c r="E20003" s="549" t="s">
        <v>32769</v>
      </c>
      <c r="F20003" s="547">
        <v>18.59</v>
      </c>
    </row>
    <row r="20004" s="489" customFormat="1">
      <c r="B20004" s="546" t="s">
        <v>17437</v>
      </c>
      <c r="C20004" s="548" t="s">
        <v>14981</v>
      </c>
      <c r="D20004" s="541" t="s">
        <v>17438</v>
      </c>
      <c r="E20004" s="549" t="s">
        <v>32769</v>
      </c>
      <c r="F20004" s="547">
        <v>139.44</v>
      </c>
    </row>
    <row r="20005" s="489" customFormat="1">
      <c r="B20005" s="546" t="s">
        <v>17439</v>
      </c>
      <c r="C20005" s="548" t="s">
        <v>14981</v>
      </c>
      <c r="D20005" s="541" t="s">
        <v>17440</v>
      </c>
      <c r="E20005" s="549" t="s">
        <v>32769</v>
      </c>
      <c r="F20005" s="547">
        <v>3.9399999999999999</v>
      </c>
    </row>
    <row r="20006" s="489" customFormat="1">
      <c r="B20006" s="546" t="s">
        <v>17441</v>
      </c>
      <c r="C20006" s="548" t="s">
        <v>14981</v>
      </c>
      <c r="D20006" s="541" t="s">
        <v>17442</v>
      </c>
      <c r="E20006" s="549" t="s">
        <v>32769</v>
      </c>
      <c r="F20006" s="547">
        <v>169.88</v>
      </c>
    </row>
    <row r="20007" s="489" customFormat="1">
      <c r="B20007" s="546" t="s">
        <v>17443</v>
      </c>
      <c r="C20007" s="548" t="s">
        <v>14981</v>
      </c>
      <c r="D20007" s="541" t="s">
        <v>17444</v>
      </c>
      <c r="E20007" s="549" t="s">
        <v>32769</v>
      </c>
      <c r="F20007" s="547">
        <v>22.640000000000001</v>
      </c>
    </row>
    <row r="20008" s="489" customFormat="1">
      <c r="B20008" s="546" t="s">
        <v>17445</v>
      </c>
      <c r="C20008" s="548" t="s">
        <v>14981</v>
      </c>
      <c r="D20008" s="541" t="s">
        <v>17446</v>
      </c>
      <c r="E20008" s="549" t="s">
        <v>32769</v>
      </c>
      <c r="F20008" s="547">
        <v>206.90000000000001</v>
      </c>
    </row>
    <row r="20009" s="489" customFormat="1">
      <c r="B20009" s="546" t="s">
        <v>17447</v>
      </c>
      <c r="C20009" s="548" t="s">
        <v>14981</v>
      </c>
      <c r="D20009" s="541" t="s">
        <v>17448</v>
      </c>
      <c r="E20009" s="549" t="s">
        <v>32769</v>
      </c>
      <c r="F20009" s="547">
        <v>266.82999999999998</v>
      </c>
    </row>
    <row r="20010" s="489" customFormat="1">
      <c r="B20010" s="546" t="s">
        <v>17449</v>
      </c>
      <c r="C20010" s="548" t="s">
        <v>14981</v>
      </c>
      <c r="D20010" s="541" t="s">
        <v>17450</v>
      </c>
      <c r="E20010" s="549" t="s">
        <v>32769</v>
      </c>
      <c r="F20010" s="547">
        <v>5.3499999999999996</v>
      </c>
    </row>
    <row r="20011" s="489" customFormat="1">
      <c r="B20011" s="546" t="s">
        <v>17451</v>
      </c>
      <c r="C20011" s="548" t="s">
        <v>14981</v>
      </c>
      <c r="D20011" s="541" t="s">
        <v>17452</v>
      </c>
      <c r="E20011" s="549" t="s">
        <v>32769</v>
      </c>
      <c r="F20011" s="547">
        <v>33.5</v>
      </c>
    </row>
    <row r="20012" s="489" customFormat="1">
      <c r="B20012" s="546" t="s">
        <v>17453</v>
      </c>
      <c r="C20012" s="548" t="s">
        <v>14981</v>
      </c>
      <c r="D20012" s="541" t="s">
        <v>17454</v>
      </c>
      <c r="E20012" s="549" t="s">
        <v>32769</v>
      </c>
      <c r="F20012" s="547">
        <v>335.05000000000001</v>
      </c>
    </row>
    <row r="20013" s="489" customFormat="1">
      <c r="B20013" s="546" t="s">
        <v>17455</v>
      </c>
      <c r="C20013" s="548" t="s">
        <v>14981</v>
      </c>
      <c r="D20013" s="541" t="s">
        <v>17456</v>
      </c>
      <c r="E20013" s="549" t="s">
        <v>32769</v>
      </c>
      <c r="F20013" s="547">
        <v>45.009999999999998</v>
      </c>
    </row>
    <row r="20014" s="489" customFormat="1">
      <c r="B20014" s="546" t="s">
        <v>17457</v>
      </c>
      <c r="C20014" s="548" t="s">
        <v>14981</v>
      </c>
      <c r="D20014" s="541" t="s">
        <v>17458</v>
      </c>
      <c r="E20014" s="549" t="s">
        <v>32769</v>
      </c>
      <c r="F20014" s="547">
        <v>7.8200000000000003</v>
      </c>
    </row>
    <row r="20015" s="489" customFormat="1">
      <c r="B20015" s="546" t="s">
        <v>17459</v>
      </c>
      <c r="C20015" s="548" t="s">
        <v>14981</v>
      </c>
      <c r="D20015" s="541" t="s">
        <v>17460</v>
      </c>
      <c r="E20015" s="549" t="s">
        <v>32769</v>
      </c>
      <c r="F20015" s="547">
        <v>53.079999999999998</v>
      </c>
    </row>
    <row r="20016" s="489" customFormat="1">
      <c r="B20016" s="546" t="s">
        <v>17461</v>
      </c>
      <c r="C20016" s="548" t="s">
        <v>14981</v>
      </c>
      <c r="D20016" s="541" t="s">
        <v>17462</v>
      </c>
      <c r="E20016" s="549" t="s">
        <v>32769</v>
      </c>
      <c r="F20016" s="547">
        <v>10.31</v>
      </c>
    </row>
    <row r="20017" s="489" customFormat="1">
      <c r="B20017" s="546" t="s">
        <v>17463</v>
      </c>
      <c r="C20017" s="548" t="s">
        <v>14981</v>
      </c>
      <c r="D20017" s="541" t="s">
        <v>17464</v>
      </c>
      <c r="E20017" s="549" t="s">
        <v>32769</v>
      </c>
      <c r="F20017" s="547">
        <v>88.140000000000001</v>
      </c>
    </row>
    <row r="20018" s="489" customFormat="1">
      <c r="B20018" s="546" t="s">
        <v>17465</v>
      </c>
      <c r="C20018" s="548" t="s">
        <v>14981</v>
      </c>
      <c r="D20018" s="541" t="s">
        <v>17466</v>
      </c>
      <c r="E20018" s="549" t="s">
        <v>32769</v>
      </c>
      <c r="F20018" s="547">
        <v>113.13</v>
      </c>
    </row>
    <row r="20019" s="489" customFormat="1">
      <c r="B20019" s="546" t="s">
        <v>17467</v>
      </c>
      <c r="C20019" s="548" t="s">
        <v>14981</v>
      </c>
      <c r="D20019" s="541" t="s">
        <v>17468</v>
      </c>
      <c r="E20019" s="549" t="s">
        <v>32769</v>
      </c>
      <c r="F20019" s="547">
        <v>5.6900000000000004</v>
      </c>
    </row>
    <row r="20020" s="489" customFormat="1">
      <c r="B20020" s="546">
        <v>8917</v>
      </c>
      <c r="C20020" s="548" t="s">
        <v>14981</v>
      </c>
      <c r="D20020" s="541" t="s">
        <v>17469</v>
      </c>
      <c r="E20020" s="549"/>
      <c r="F20020" s="547"/>
    </row>
    <row r="20021" s="489" customFormat="1">
      <c r="B20021" s="546" t="s">
        <v>17470</v>
      </c>
      <c r="C20021" s="548" t="s">
        <v>14981</v>
      </c>
      <c r="D20021" s="541" t="s">
        <v>17471</v>
      </c>
      <c r="E20021" s="549" t="s">
        <v>32769</v>
      </c>
      <c r="F20021" s="547">
        <v>13.17</v>
      </c>
    </row>
    <row r="20022" s="489" customFormat="1">
      <c r="B20022" s="546" t="s">
        <v>17472</v>
      </c>
      <c r="C20022" s="548" t="s">
        <v>14981</v>
      </c>
      <c r="D20022" s="541" t="s">
        <v>17473</v>
      </c>
      <c r="E20022" s="549" t="s">
        <v>32769</v>
      </c>
      <c r="F20022" s="547">
        <v>18.899999999999999</v>
      </c>
    </row>
    <row r="20023" s="489" customFormat="1">
      <c r="B20023" s="546" t="s">
        <v>17474</v>
      </c>
      <c r="C20023" s="548" t="s">
        <v>14981</v>
      </c>
      <c r="D20023" s="541" t="s">
        <v>17475</v>
      </c>
      <c r="E20023" s="549" t="s">
        <v>32769</v>
      </c>
      <c r="F20023" s="547">
        <v>26.030000000000001</v>
      </c>
    </row>
    <row r="20024" s="489" customFormat="1">
      <c r="B20024" s="546" t="s">
        <v>17476</v>
      </c>
      <c r="C20024" s="548" t="s">
        <v>14981</v>
      </c>
      <c r="D20024" s="541" t="s">
        <v>17477</v>
      </c>
      <c r="E20024" s="549" t="s">
        <v>32769</v>
      </c>
      <c r="F20024" s="547">
        <v>40.869999999999997</v>
      </c>
    </row>
    <row r="20025" s="489" customFormat="1">
      <c r="B20025" s="546" t="s">
        <v>17478</v>
      </c>
      <c r="C20025" s="548" t="s">
        <v>14981</v>
      </c>
      <c r="D20025" s="541" t="s">
        <v>17479</v>
      </c>
      <c r="E20025" s="549" t="s">
        <v>32769</v>
      </c>
      <c r="F20025" s="547">
        <v>56.5</v>
      </c>
    </row>
    <row r="20026" s="489" customFormat="1">
      <c r="B20026" s="546" t="s">
        <v>17480</v>
      </c>
      <c r="C20026" s="548" t="s">
        <v>14981</v>
      </c>
      <c r="D20026" s="541" t="s">
        <v>17481</v>
      </c>
      <c r="E20026" s="549" t="s">
        <v>32769</v>
      </c>
      <c r="F20026" s="547">
        <v>79.909999999999997</v>
      </c>
    </row>
    <row r="20027" s="489" customFormat="1">
      <c r="B20027" s="546" t="s">
        <v>17482</v>
      </c>
      <c r="C20027" s="548" t="s">
        <v>14981</v>
      </c>
      <c r="D20027" s="541" t="s">
        <v>17483</v>
      </c>
      <c r="E20027" s="549" t="s">
        <v>32769</v>
      </c>
      <c r="F20027" s="547">
        <v>108.88</v>
      </c>
    </row>
    <row r="20028" s="489" customFormat="1">
      <c r="B20028" s="546">
        <v>8918</v>
      </c>
      <c r="C20028" s="548" t="s">
        <v>14981</v>
      </c>
      <c r="D20028" s="541" t="s">
        <v>17484</v>
      </c>
      <c r="E20028" s="549"/>
      <c r="F20028" s="547"/>
    </row>
    <row r="20029" s="489" customFormat="1">
      <c r="B20029" s="546" t="s">
        <v>17485</v>
      </c>
      <c r="C20029" s="548" t="s">
        <v>14981</v>
      </c>
      <c r="D20029" s="541" t="s">
        <v>17486</v>
      </c>
      <c r="E20029" s="549" t="s">
        <v>32768</v>
      </c>
      <c r="F20029" s="547">
        <v>17.969999999999999</v>
      </c>
    </row>
    <row r="20030" s="489" customFormat="1">
      <c r="B20030" s="546" t="s">
        <v>17487</v>
      </c>
      <c r="C20030" s="548" t="s">
        <v>14981</v>
      </c>
      <c r="D20030" s="541" t="s">
        <v>17488</v>
      </c>
      <c r="E20030" s="549" t="s">
        <v>32768</v>
      </c>
      <c r="F20030" s="547">
        <v>10.85</v>
      </c>
    </row>
    <row r="20031" s="489" customFormat="1">
      <c r="B20031" s="546" t="s">
        <v>17489</v>
      </c>
      <c r="C20031" s="548" t="s">
        <v>14981</v>
      </c>
      <c r="D20031" s="541" t="s">
        <v>17490</v>
      </c>
      <c r="E20031" s="549" t="s">
        <v>32768</v>
      </c>
      <c r="F20031" s="547">
        <v>14.210000000000001</v>
      </c>
    </row>
    <row r="20032" s="489" customFormat="1">
      <c r="B20032" s="546" t="s">
        <v>17491</v>
      </c>
      <c r="C20032" s="548" t="s">
        <v>14981</v>
      </c>
      <c r="D20032" s="541" t="s">
        <v>17492</v>
      </c>
      <c r="E20032" s="549" t="s">
        <v>32768</v>
      </c>
      <c r="F20032" s="547">
        <v>14.800000000000001</v>
      </c>
    </row>
    <row r="20033" s="489" customFormat="1">
      <c r="B20033" s="546" t="s">
        <v>17493</v>
      </c>
      <c r="C20033" s="548" t="s">
        <v>14981</v>
      </c>
      <c r="D20033" s="541" t="s">
        <v>17494</v>
      </c>
      <c r="E20033" s="549" t="s">
        <v>32768</v>
      </c>
      <c r="F20033" s="547">
        <v>16.329999999999998</v>
      </c>
    </row>
    <row r="20034" s="489" customFormat="1">
      <c r="B20034" s="546" t="s">
        <v>17495</v>
      </c>
      <c r="C20034" s="548" t="s">
        <v>14981</v>
      </c>
      <c r="D20034" s="541" t="s">
        <v>17496</v>
      </c>
      <c r="E20034" s="549" t="s">
        <v>32768</v>
      </c>
      <c r="F20034" s="547">
        <v>12.609999999999999</v>
      </c>
    </row>
    <row r="20035" s="489" customFormat="1">
      <c r="B20035" s="546" t="s">
        <v>17497</v>
      </c>
      <c r="C20035" s="548" t="s">
        <v>14981</v>
      </c>
      <c r="D20035" s="541" t="s">
        <v>17498</v>
      </c>
      <c r="E20035" s="549" t="s">
        <v>32768</v>
      </c>
      <c r="F20035" s="547">
        <v>12.550000000000001</v>
      </c>
    </row>
    <row r="20036" s="489" customFormat="1">
      <c r="B20036" s="546" t="s">
        <v>17499</v>
      </c>
      <c r="C20036" s="548" t="s">
        <v>14981</v>
      </c>
      <c r="D20036" s="541" t="s">
        <v>17500</v>
      </c>
      <c r="E20036" s="549" t="s">
        <v>32768</v>
      </c>
      <c r="F20036" s="547">
        <v>11.140000000000001</v>
      </c>
    </row>
    <row r="20037" s="489" customFormat="1">
      <c r="B20037" s="546" t="s">
        <v>17501</v>
      </c>
      <c r="C20037" s="548" t="s">
        <v>14981</v>
      </c>
      <c r="D20037" s="541" t="s">
        <v>17502</v>
      </c>
      <c r="E20037" s="549" t="s">
        <v>32768</v>
      </c>
      <c r="F20037" s="547">
        <v>11.07</v>
      </c>
    </row>
    <row r="20038" s="489" customFormat="1">
      <c r="B20038" s="546" t="s">
        <v>17503</v>
      </c>
      <c r="C20038" s="548" t="s">
        <v>14981</v>
      </c>
      <c r="D20038" s="541" t="s">
        <v>17504</v>
      </c>
      <c r="E20038" s="549" t="s">
        <v>32768</v>
      </c>
      <c r="F20038" s="547">
        <v>14.93</v>
      </c>
    </row>
    <row r="20039" s="489" customFormat="1">
      <c r="B20039" s="546" t="s">
        <v>17505</v>
      </c>
      <c r="C20039" s="548" t="s">
        <v>14981</v>
      </c>
      <c r="D20039" s="541" t="s">
        <v>17506</v>
      </c>
      <c r="E20039" s="549" t="s">
        <v>32768</v>
      </c>
      <c r="F20039" s="547">
        <v>82.260000000000005</v>
      </c>
    </row>
    <row r="20040" s="489" customFormat="1">
      <c r="B20040" s="546">
        <v>8919</v>
      </c>
      <c r="C20040" s="548" t="s">
        <v>14981</v>
      </c>
      <c r="D20040" s="541" t="s">
        <v>17507</v>
      </c>
      <c r="E20040" s="549"/>
      <c r="F20040" s="547"/>
    </row>
    <row r="20041" s="489" customFormat="1">
      <c r="B20041" s="546" t="s">
        <v>17508</v>
      </c>
      <c r="C20041" s="548" t="s">
        <v>14981</v>
      </c>
      <c r="D20041" s="541" t="s">
        <v>17509</v>
      </c>
      <c r="E20041" s="549" t="s">
        <v>32768</v>
      </c>
      <c r="F20041" s="547">
        <v>251.81999999999999</v>
      </c>
    </row>
    <row r="20042" s="489" customFormat="1">
      <c r="B20042" s="546" t="s">
        <v>17510</v>
      </c>
      <c r="C20042" s="548" t="s">
        <v>14981</v>
      </c>
      <c r="D20042" s="541" t="s">
        <v>17511</v>
      </c>
      <c r="E20042" s="549" t="s">
        <v>32768</v>
      </c>
      <c r="F20042" s="547">
        <v>952.38999999999999</v>
      </c>
    </row>
    <row r="20043" s="489" customFormat="1">
      <c r="B20043" s="546" t="s">
        <v>17512</v>
      </c>
      <c r="C20043" s="548" t="s">
        <v>14981</v>
      </c>
      <c r="D20043" s="541" t="s">
        <v>17513</v>
      </c>
      <c r="E20043" s="549" t="s">
        <v>32768</v>
      </c>
      <c r="F20043" s="547">
        <v>858.29999999999995</v>
      </c>
    </row>
    <row r="20044" s="489" customFormat="1">
      <c r="B20044" s="546" t="s">
        <v>17514</v>
      </c>
      <c r="C20044" s="548" t="s">
        <v>14981</v>
      </c>
      <c r="D20044" s="541" t="s">
        <v>17515</v>
      </c>
      <c r="E20044" s="549" t="s">
        <v>32768</v>
      </c>
      <c r="F20044" s="547">
        <v>1744.49</v>
      </c>
    </row>
    <row r="20045" s="489" customFormat="1">
      <c r="B20045" s="546" t="s">
        <v>17516</v>
      </c>
      <c r="C20045" s="548" t="s">
        <v>14981</v>
      </c>
      <c r="D20045" s="541" t="s">
        <v>17517</v>
      </c>
      <c r="E20045" s="549" t="s">
        <v>32768</v>
      </c>
      <c r="F20045" s="547">
        <v>1634.3599999999999</v>
      </c>
    </row>
    <row r="20046" s="489" customFormat="1">
      <c r="B20046" s="546" t="s">
        <v>17518</v>
      </c>
      <c r="C20046" s="548" t="s">
        <v>14981</v>
      </c>
      <c r="D20046" s="541" t="s">
        <v>17519</v>
      </c>
      <c r="E20046" s="549" t="s">
        <v>32768</v>
      </c>
      <c r="F20046" s="547">
        <v>8525.3199999999997</v>
      </c>
    </row>
    <row r="20047" s="489" customFormat="1">
      <c r="B20047" s="546" t="s">
        <v>17520</v>
      </c>
      <c r="C20047" s="548" t="s">
        <v>14981</v>
      </c>
      <c r="D20047" s="541" t="s">
        <v>17521</v>
      </c>
      <c r="E20047" s="549" t="s">
        <v>32768</v>
      </c>
      <c r="F20047" s="547">
        <v>52.640000000000001</v>
      </c>
    </row>
    <row r="20048" s="489" customFormat="1">
      <c r="B20048" s="546" t="s">
        <v>17522</v>
      </c>
      <c r="C20048" s="548" t="s">
        <v>14981</v>
      </c>
      <c r="D20048" s="541" t="s">
        <v>17523</v>
      </c>
      <c r="E20048" s="549" t="s">
        <v>32768</v>
      </c>
      <c r="F20048" s="547">
        <v>92.799999999999997</v>
      </c>
    </row>
    <row r="20049" s="489" customFormat="1">
      <c r="B20049" s="546" t="s">
        <v>17524</v>
      </c>
      <c r="C20049" s="548" t="s">
        <v>14981</v>
      </c>
      <c r="D20049" s="541" t="s">
        <v>17525</v>
      </c>
      <c r="E20049" s="549" t="s">
        <v>32768</v>
      </c>
      <c r="F20049" s="547">
        <v>64.430000000000007</v>
      </c>
    </row>
    <row r="20050" s="489" customFormat="1">
      <c r="B20050" s="546" t="s">
        <v>17526</v>
      </c>
      <c r="C20050" s="548" t="s">
        <v>14981</v>
      </c>
      <c r="D20050" s="541" t="s">
        <v>17527</v>
      </c>
      <c r="E20050" s="549" t="s">
        <v>32768</v>
      </c>
      <c r="F20050" s="547">
        <v>137.43000000000001</v>
      </c>
    </row>
    <row r="20051" s="489" customFormat="1">
      <c r="B20051" s="546" t="s">
        <v>17528</v>
      </c>
      <c r="C20051" s="548" t="s">
        <v>14981</v>
      </c>
      <c r="D20051" s="541" t="s">
        <v>17529</v>
      </c>
      <c r="E20051" s="549" t="s">
        <v>32768</v>
      </c>
      <c r="F20051" s="547">
        <v>96.829999999999998</v>
      </c>
    </row>
    <row r="20052" s="489" customFormat="1">
      <c r="B20052" s="546" t="s">
        <v>17530</v>
      </c>
      <c r="C20052" s="548" t="s">
        <v>14981</v>
      </c>
      <c r="D20052" s="541" t="s">
        <v>17531</v>
      </c>
      <c r="E20052" s="549" t="s">
        <v>32768</v>
      </c>
      <c r="F20052" s="547">
        <v>120.84999999999999</v>
      </c>
    </row>
    <row r="20053" s="489" customFormat="1">
      <c r="B20053" s="546" t="s">
        <v>17532</v>
      </c>
      <c r="C20053" s="548" t="s">
        <v>14981</v>
      </c>
      <c r="D20053" s="541" t="s">
        <v>17533</v>
      </c>
      <c r="E20053" s="549" t="s">
        <v>32768</v>
      </c>
      <c r="F20053" s="547">
        <v>213.97999999999999</v>
      </c>
    </row>
    <row r="20054" s="489" customFormat="1">
      <c r="B20054" s="546" t="s">
        <v>17534</v>
      </c>
      <c r="C20054" s="548" t="s">
        <v>14981</v>
      </c>
      <c r="D20054" s="541" t="s">
        <v>17535</v>
      </c>
      <c r="E20054" s="549" t="s">
        <v>32768</v>
      </c>
      <c r="F20054" s="547">
        <v>182.84</v>
      </c>
    </row>
    <row r="20055" s="489" customFormat="1">
      <c r="B20055" s="546" t="s">
        <v>17536</v>
      </c>
      <c r="C20055" s="548" t="s">
        <v>14981</v>
      </c>
      <c r="D20055" s="541" t="s">
        <v>17537</v>
      </c>
      <c r="E20055" s="549" t="s">
        <v>32768</v>
      </c>
      <c r="F20055" s="547">
        <v>99.370000000000005</v>
      </c>
    </row>
    <row r="20056" s="489" customFormat="1">
      <c r="B20056" s="546" t="s">
        <v>17538</v>
      </c>
      <c r="C20056" s="548" t="s">
        <v>14981</v>
      </c>
      <c r="D20056" s="541" t="s">
        <v>17539</v>
      </c>
      <c r="E20056" s="549" t="s">
        <v>32768</v>
      </c>
      <c r="F20056" s="547">
        <v>164.72999999999999</v>
      </c>
    </row>
    <row r="20057" s="489" customFormat="1">
      <c r="B20057" s="546" t="s">
        <v>17540</v>
      </c>
      <c r="C20057" s="548" t="s">
        <v>14981</v>
      </c>
      <c r="D20057" s="541" t="s">
        <v>17541</v>
      </c>
      <c r="E20057" s="549" t="s">
        <v>32768</v>
      </c>
      <c r="F20057" s="547">
        <v>276.01999999999998</v>
      </c>
    </row>
    <row r="20058" s="489" customFormat="1">
      <c r="B20058" s="546" t="s">
        <v>17542</v>
      </c>
      <c r="C20058" s="548" t="s">
        <v>14981</v>
      </c>
      <c r="D20058" s="541" t="s">
        <v>17543</v>
      </c>
      <c r="E20058" s="549" t="s">
        <v>32768</v>
      </c>
      <c r="F20058" s="547">
        <v>631.11000000000001</v>
      </c>
    </row>
    <row r="20059" s="489" customFormat="1">
      <c r="B20059" s="546">
        <v>8920</v>
      </c>
      <c r="C20059" s="548" t="s">
        <v>14981</v>
      </c>
      <c r="D20059" s="541" t="s">
        <v>17544</v>
      </c>
      <c r="E20059" s="549"/>
      <c r="F20059" s="547"/>
    </row>
    <row r="20060" s="489" customFormat="1">
      <c r="B20060" s="546" t="s">
        <v>17545</v>
      </c>
      <c r="C20060" s="548" t="s">
        <v>14981</v>
      </c>
      <c r="D20060" s="541" t="s">
        <v>17546</v>
      </c>
      <c r="E20060" s="549" t="s">
        <v>32768</v>
      </c>
      <c r="F20060" s="547">
        <v>212.16999999999999</v>
      </c>
    </row>
    <row r="20061" s="489" customFormat="1">
      <c r="B20061" s="546" t="s">
        <v>17547</v>
      </c>
      <c r="C20061" s="548" t="s">
        <v>14981</v>
      </c>
      <c r="D20061" s="541" t="s">
        <v>17548</v>
      </c>
      <c r="E20061" s="549" t="s">
        <v>32768</v>
      </c>
      <c r="F20061" s="547">
        <v>209.06</v>
      </c>
    </row>
    <row r="20062" s="489" customFormat="1">
      <c r="B20062" s="546" t="s">
        <v>17549</v>
      </c>
      <c r="C20062" s="548" t="s">
        <v>14981</v>
      </c>
      <c r="D20062" s="541" t="s">
        <v>17550</v>
      </c>
      <c r="E20062" s="549" t="s">
        <v>32768</v>
      </c>
      <c r="F20062" s="547">
        <v>370.80000000000001</v>
      </c>
    </row>
    <row r="20063" s="489" customFormat="1">
      <c r="B20063" s="546" t="s">
        <v>17551</v>
      </c>
      <c r="C20063" s="548" t="s">
        <v>14981</v>
      </c>
      <c r="D20063" s="541" t="s">
        <v>17552</v>
      </c>
      <c r="E20063" s="549" t="s">
        <v>32768</v>
      </c>
      <c r="F20063" s="547">
        <v>461.42000000000002</v>
      </c>
    </row>
    <row r="20064" s="489" customFormat="1">
      <c r="B20064" s="546">
        <v>8921</v>
      </c>
      <c r="C20064" s="548" t="s">
        <v>14981</v>
      </c>
      <c r="D20064" s="541" t="s">
        <v>17553</v>
      </c>
      <c r="E20064" s="549"/>
      <c r="F20064" s="547"/>
    </row>
    <row r="20065" s="489" customFormat="1">
      <c r="B20065" s="546" t="s">
        <v>17554</v>
      </c>
      <c r="C20065" s="548" t="s">
        <v>14981</v>
      </c>
      <c r="D20065" s="541" t="s">
        <v>17555</v>
      </c>
      <c r="E20065" s="549" t="s">
        <v>32768</v>
      </c>
      <c r="F20065" s="547">
        <v>1547.3499999999999</v>
      </c>
    </row>
    <row r="20066" s="489" customFormat="1">
      <c r="B20066" s="546" t="s">
        <v>17556</v>
      </c>
      <c r="C20066" s="548" t="s">
        <v>14981</v>
      </c>
      <c r="D20066" s="541" t="s">
        <v>17557</v>
      </c>
      <c r="E20066" s="549" t="s">
        <v>32768</v>
      </c>
      <c r="F20066" s="547">
        <v>1970.1600000000001</v>
      </c>
    </row>
    <row r="20067" s="489" customFormat="1">
      <c r="B20067" s="546" t="s">
        <v>17558</v>
      </c>
      <c r="C20067" s="548" t="s">
        <v>14981</v>
      </c>
      <c r="D20067" s="541" t="s">
        <v>17559</v>
      </c>
      <c r="E20067" s="549" t="s">
        <v>32768</v>
      </c>
      <c r="F20067" s="547">
        <v>3063.4699999999998</v>
      </c>
    </row>
    <row r="20068" s="489" customFormat="1">
      <c r="B20068" s="546" t="s">
        <v>17560</v>
      </c>
      <c r="C20068" s="548" t="s">
        <v>14981</v>
      </c>
      <c r="D20068" s="541" t="s">
        <v>17561</v>
      </c>
      <c r="E20068" s="549" t="s">
        <v>32768</v>
      </c>
      <c r="F20068" s="547">
        <v>157.02000000000001</v>
      </c>
    </row>
    <row r="20069" s="489" customFormat="1">
      <c r="B20069" s="546" t="s">
        <v>17562</v>
      </c>
      <c r="C20069" s="548" t="s">
        <v>14981</v>
      </c>
      <c r="D20069" s="541" t="s">
        <v>17563</v>
      </c>
      <c r="E20069" s="549" t="s">
        <v>32768</v>
      </c>
      <c r="F20069" s="547">
        <v>152.94999999999999</v>
      </c>
    </row>
    <row r="20070" s="489" customFormat="1">
      <c r="B20070" s="546" t="s">
        <v>17564</v>
      </c>
      <c r="C20070" s="548" t="s">
        <v>14981</v>
      </c>
      <c r="D20070" s="541" t="s">
        <v>17565</v>
      </c>
      <c r="E20070" s="549" t="s">
        <v>32768</v>
      </c>
      <c r="F20070" s="547">
        <v>370.44999999999999</v>
      </c>
    </row>
    <row r="20071" s="489" customFormat="1">
      <c r="B20071" s="546" t="s">
        <v>17566</v>
      </c>
      <c r="C20071" s="548" t="s">
        <v>14981</v>
      </c>
      <c r="D20071" s="541" t="s">
        <v>17567</v>
      </c>
      <c r="E20071" s="549" t="s">
        <v>32768</v>
      </c>
      <c r="F20071" s="547">
        <v>246.65000000000001</v>
      </c>
    </row>
    <row r="20072" s="489" customFormat="1">
      <c r="B20072" s="546" t="s">
        <v>17568</v>
      </c>
      <c r="C20072" s="548" t="s">
        <v>14981</v>
      </c>
      <c r="D20072" s="541" t="s">
        <v>17569</v>
      </c>
      <c r="E20072" s="549" t="s">
        <v>32768</v>
      </c>
      <c r="F20072" s="547">
        <v>539.97000000000003</v>
      </c>
    </row>
    <row r="20073" s="489" customFormat="1">
      <c r="B20073" s="546" t="s">
        <v>17570</v>
      </c>
      <c r="C20073" s="548" t="s">
        <v>14981</v>
      </c>
      <c r="D20073" s="541" t="s">
        <v>17571</v>
      </c>
      <c r="E20073" s="549" t="s">
        <v>32768</v>
      </c>
      <c r="F20073" s="547">
        <v>397.17000000000002</v>
      </c>
    </row>
    <row r="20074" s="489" customFormat="1">
      <c r="B20074" s="546" t="s">
        <v>17572</v>
      </c>
      <c r="C20074" s="548" t="s">
        <v>14981</v>
      </c>
      <c r="D20074" s="541" t="s">
        <v>17573</v>
      </c>
      <c r="E20074" s="549" t="s">
        <v>32768</v>
      </c>
      <c r="F20074" s="547">
        <v>852.66999999999996</v>
      </c>
    </row>
    <row r="20075" s="489" customFormat="1">
      <c r="B20075" s="546" t="s">
        <v>17574</v>
      </c>
      <c r="C20075" s="548" t="s">
        <v>14981</v>
      </c>
      <c r="D20075" s="541" t="s">
        <v>17575</v>
      </c>
      <c r="E20075" s="549" t="s">
        <v>32768</v>
      </c>
      <c r="F20075" s="547">
        <v>697.79999999999995</v>
      </c>
    </row>
    <row r="20076" s="489" customFormat="1">
      <c r="B20076" s="546" t="s">
        <v>17576</v>
      </c>
      <c r="C20076" s="548" t="s">
        <v>14981</v>
      </c>
      <c r="D20076" s="541" t="s">
        <v>17577</v>
      </c>
      <c r="E20076" s="549" t="s">
        <v>32768</v>
      </c>
      <c r="F20076" s="547">
        <v>637.77999999999997</v>
      </c>
    </row>
    <row r="20077" s="489" customFormat="1">
      <c r="B20077" s="546" t="s">
        <v>17578</v>
      </c>
      <c r="C20077" s="548" t="s">
        <v>14981</v>
      </c>
      <c r="D20077" s="541" t="s">
        <v>17579</v>
      </c>
      <c r="E20077" s="549" t="s">
        <v>32768</v>
      </c>
      <c r="F20077" s="547">
        <v>1386.53</v>
      </c>
    </row>
    <row r="20078" s="489" customFormat="1">
      <c r="B20078" s="546" t="s">
        <v>17580</v>
      </c>
      <c r="C20078" s="548" t="s">
        <v>14981</v>
      </c>
      <c r="D20078" s="541" t="s">
        <v>17581</v>
      </c>
      <c r="E20078" s="549" t="s">
        <v>32768</v>
      </c>
      <c r="F20078" s="547">
        <v>364.26999999999998</v>
      </c>
    </row>
    <row r="20079" s="489" customFormat="1">
      <c r="B20079" s="546">
        <v>8922</v>
      </c>
      <c r="C20079" s="548" t="s">
        <v>14981</v>
      </c>
      <c r="D20079" s="541" t="s">
        <v>17582</v>
      </c>
      <c r="E20079" s="549"/>
      <c r="F20079" s="547"/>
    </row>
    <row r="20080" s="489" customFormat="1">
      <c r="B20080" s="546" t="s">
        <v>17583</v>
      </c>
      <c r="C20080" s="548" t="s">
        <v>14981</v>
      </c>
      <c r="D20080" s="541" t="s">
        <v>17584</v>
      </c>
      <c r="E20080" s="549" t="s">
        <v>32768</v>
      </c>
      <c r="F20080" s="547">
        <v>100.52</v>
      </c>
    </row>
    <row r="20081" s="489" customFormat="1">
      <c r="B20081" s="546" t="s">
        <v>17585</v>
      </c>
      <c r="C20081" s="548" t="s">
        <v>14981</v>
      </c>
      <c r="D20081" s="541" t="s">
        <v>17586</v>
      </c>
      <c r="E20081" s="549" t="s">
        <v>32768</v>
      </c>
      <c r="F20081" s="547">
        <v>79.019999999999996</v>
      </c>
    </row>
    <row r="20082" s="489" customFormat="1">
      <c r="B20082" s="546" t="s">
        <v>17587</v>
      </c>
      <c r="C20082" s="548" t="s">
        <v>14981</v>
      </c>
      <c r="D20082" s="541" t="s">
        <v>17588</v>
      </c>
      <c r="E20082" s="549" t="s">
        <v>32768</v>
      </c>
      <c r="F20082" s="547">
        <v>68.980000000000004</v>
      </c>
    </row>
    <row r="20083" s="489" customFormat="1">
      <c r="B20083" s="546" t="s">
        <v>17589</v>
      </c>
      <c r="C20083" s="548" t="s">
        <v>14981</v>
      </c>
      <c r="D20083" s="541" t="s">
        <v>17590</v>
      </c>
      <c r="E20083" s="549" t="s">
        <v>32768</v>
      </c>
      <c r="F20083" s="547">
        <v>77.450000000000003</v>
      </c>
    </row>
    <row r="20084" s="489" customFormat="1">
      <c r="B20084" s="546" t="s">
        <v>17591</v>
      </c>
      <c r="C20084" s="548" t="s">
        <v>14981</v>
      </c>
      <c r="D20084" s="541" t="s">
        <v>17592</v>
      </c>
      <c r="E20084" s="549" t="s">
        <v>32768</v>
      </c>
      <c r="F20084" s="547">
        <v>120.98</v>
      </c>
    </row>
    <row r="20085" s="489" customFormat="1">
      <c r="B20085" s="546" t="s">
        <v>17593</v>
      </c>
      <c r="C20085" s="548" t="s">
        <v>14981</v>
      </c>
      <c r="D20085" s="541" t="s">
        <v>17594</v>
      </c>
      <c r="E20085" s="549" t="s">
        <v>32768</v>
      </c>
      <c r="F20085" s="547">
        <v>92.519999999999996</v>
      </c>
    </row>
    <row r="20086" s="489" customFormat="1">
      <c r="B20086" s="546" t="s">
        <v>17595</v>
      </c>
      <c r="C20086" s="548" t="s">
        <v>14981</v>
      </c>
      <c r="D20086" s="541" t="s">
        <v>17596</v>
      </c>
      <c r="E20086" s="549" t="s">
        <v>32768</v>
      </c>
      <c r="F20086" s="547">
        <v>86.099999999999994</v>
      </c>
    </row>
    <row r="20087" s="489" customFormat="1">
      <c r="B20087" s="546" t="s">
        <v>17597</v>
      </c>
      <c r="C20087" s="548" t="s">
        <v>14981</v>
      </c>
      <c r="D20087" s="541" t="s">
        <v>17598</v>
      </c>
      <c r="E20087" s="549" t="s">
        <v>32768</v>
      </c>
      <c r="F20087" s="547">
        <v>88.299999999999997</v>
      </c>
    </row>
    <row r="20088" s="489" customFormat="1">
      <c r="B20088" s="546" t="s">
        <v>17599</v>
      </c>
      <c r="C20088" s="548" t="s">
        <v>14981</v>
      </c>
      <c r="D20088" s="541" t="s">
        <v>17600</v>
      </c>
      <c r="E20088" s="549" t="s">
        <v>32768</v>
      </c>
      <c r="F20088" s="547">
        <v>75.560000000000002</v>
      </c>
    </row>
    <row r="20089" s="489" customFormat="1">
      <c r="B20089" s="546" t="s">
        <v>17601</v>
      </c>
      <c r="C20089" s="548" t="s">
        <v>14981</v>
      </c>
      <c r="D20089" s="541" t="s">
        <v>17602</v>
      </c>
      <c r="E20089" s="549" t="s">
        <v>32768</v>
      </c>
      <c r="F20089" s="547">
        <v>77.760000000000005</v>
      </c>
    </row>
    <row r="20090" s="489" customFormat="1">
      <c r="B20090" s="546" t="s">
        <v>17603</v>
      </c>
      <c r="C20090" s="548" t="s">
        <v>14981</v>
      </c>
      <c r="D20090" s="541" t="s">
        <v>17604</v>
      </c>
      <c r="E20090" s="549" t="s">
        <v>32768</v>
      </c>
      <c r="F20090" s="547">
        <v>58.439999999999998</v>
      </c>
    </row>
    <row r="20091" s="489" customFormat="1">
      <c r="B20091" s="546" t="s">
        <v>17605</v>
      </c>
      <c r="C20091" s="548" t="s">
        <v>14981</v>
      </c>
      <c r="D20091" s="541" t="s">
        <v>17606</v>
      </c>
      <c r="E20091" s="549" t="s">
        <v>32768</v>
      </c>
      <c r="F20091" s="547">
        <v>45.920000000000002</v>
      </c>
    </row>
    <row r="20092" s="489" customFormat="1">
      <c r="B20092" s="546" t="s">
        <v>17607</v>
      </c>
      <c r="C20092" s="548" t="s">
        <v>14981</v>
      </c>
      <c r="D20092" s="541" t="s">
        <v>17608</v>
      </c>
      <c r="E20092" s="549" t="s">
        <v>32768</v>
      </c>
      <c r="F20092" s="547">
        <v>54.390000000000001</v>
      </c>
    </row>
    <row r="20093" s="489" customFormat="1">
      <c r="B20093" s="546" t="s">
        <v>17609</v>
      </c>
      <c r="C20093" s="548" t="s">
        <v>14981</v>
      </c>
      <c r="D20093" s="541" t="s">
        <v>17610</v>
      </c>
      <c r="E20093" s="549" t="s">
        <v>32768</v>
      </c>
      <c r="F20093" s="547">
        <v>97.920000000000002</v>
      </c>
    </row>
    <row r="20094" s="489" customFormat="1">
      <c r="B20094" s="546" t="s">
        <v>17611</v>
      </c>
      <c r="C20094" s="548" t="s">
        <v>14981</v>
      </c>
      <c r="D20094" s="541" t="s">
        <v>17612</v>
      </c>
      <c r="E20094" s="549" t="s">
        <v>32768</v>
      </c>
      <c r="F20094" s="547">
        <v>69.459999999999994</v>
      </c>
    </row>
    <row r="20095" s="489" customFormat="1">
      <c r="B20095" s="546" t="s">
        <v>17613</v>
      </c>
      <c r="C20095" s="548" t="s">
        <v>14981</v>
      </c>
      <c r="D20095" s="541" t="s">
        <v>17614</v>
      </c>
      <c r="E20095" s="549" t="s">
        <v>32768</v>
      </c>
      <c r="F20095" s="547">
        <v>63.039999999999999</v>
      </c>
    </row>
    <row r="20096" s="489" customFormat="1">
      <c r="B20096" s="546" t="s">
        <v>17615</v>
      </c>
      <c r="C20096" s="548" t="s">
        <v>14981</v>
      </c>
      <c r="D20096" s="541" t="s">
        <v>17616</v>
      </c>
      <c r="E20096" s="549" t="s">
        <v>32768</v>
      </c>
      <c r="F20096" s="547">
        <v>65.239999999999995</v>
      </c>
    </row>
    <row r="20097" s="489" customFormat="1">
      <c r="B20097" s="546" t="s">
        <v>17617</v>
      </c>
      <c r="C20097" s="548" t="s">
        <v>14981</v>
      </c>
      <c r="D20097" s="541" t="s">
        <v>17618</v>
      </c>
      <c r="E20097" s="549" t="s">
        <v>32768</v>
      </c>
      <c r="F20097" s="547">
        <v>28.350000000000001</v>
      </c>
    </row>
    <row r="20098" s="489" customFormat="1">
      <c r="B20098" s="546" t="s">
        <v>17619</v>
      </c>
      <c r="C20098" s="548" t="s">
        <v>14981</v>
      </c>
      <c r="D20098" s="541" t="s">
        <v>17620</v>
      </c>
      <c r="E20098" s="549" t="s">
        <v>32768</v>
      </c>
      <c r="F20098" s="547">
        <v>45.600000000000001</v>
      </c>
    </row>
    <row r="20099" s="489" customFormat="1">
      <c r="B20099" s="546" t="s">
        <v>17621</v>
      </c>
      <c r="C20099" s="548" t="s">
        <v>14981</v>
      </c>
      <c r="D20099" s="541" t="s">
        <v>17622</v>
      </c>
      <c r="E20099" s="549" t="s">
        <v>32768</v>
      </c>
      <c r="F20099" s="547">
        <v>54.07</v>
      </c>
    </row>
    <row r="20100" s="489" customFormat="1">
      <c r="B20100" s="546" t="s">
        <v>17623</v>
      </c>
      <c r="C20100" s="548" t="s">
        <v>14981</v>
      </c>
      <c r="D20100" s="541" t="s">
        <v>17624</v>
      </c>
      <c r="E20100" s="549" t="s">
        <v>32768</v>
      </c>
      <c r="F20100" s="547">
        <v>50</v>
      </c>
    </row>
    <row r="20101" s="489" customFormat="1">
      <c r="B20101" s="546" t="s">
        <v>17625</v>
      </c>
      <c r="C20101" s="548" t="s">
        <v>14981</v>
      </c>
      <c r="D20101" s="541" t="s">
        <v>17626</v>
      </c>
      <c r="E20101" s="549" t="s">
        <v>32768</v>
      </c>
      <c r="F20101" s="547">
        <v>58.469999999999999</v>
      </c>
    </row>
    <row r="20102" s="489" customFormat="1">
      <c r="B20102" s="546" t="s">
        <v>17627</v>
      </c>
      <c r="C20102" s="548" t="s">
        <v>14981</v>
      </c>
      <c r="D20102" s="541" t="s">
        <v>17628</v>
      </c>
      <c r="E20102" s="549" t="s">
        <v>32768</v>
      </c>
      <c r="F20102" s="547">
        <v>64.799999999999997</v>
      </c>
    </row>
    <row r="20103" s="489" customFormat="1">
      <c r="B20103" s="546" t="s">
        <v>17629</v>
      </c>
      <c r="C20103" s="548" t="s">
        <v>14981</v>
      </c>
      <c r="D20103" s="541" t="s">
        <v>17630</v>
      </c>
      <c r="E20103" s="549" t="s">
        <v>32768</v>
      </c>
      <c r="F20103" s="547">
        <v>73.269999999999996</v>
      </c>
    </row>
    <row r="20104" s="489" customFormat="1">
      <c r="B20104" s="546" t="s">
        <v>17631</v>
      </c>
      <c r="C20104" s="548" t="s">
        <v>14981</v>
      </c>
      <c r="D20104" s="541" t="s">
        <v>17632</v>
      </c>
      <c r="E20104" s="549" t="s">
        <v>32768</v>
      </c>
      <c r="F20104" s="547">
        <v>162.62</v>
      </c>
    </row>
    <row r="20105" s="489" customFormat="1">
      <c r="B20105" s="546" t="s">
        <v>17633</v>
      </c>
      <c r="C20105" s="548" t="s">
        <v>14981</v>
      </c>
      <c r="D20105" s="541" t="s">
        <v>17634</v>
      </c>
      <c r="E20105" s="549" t="s">
        <v>32768</v>
      </c>
      <c r="F20105" s="547">
        <v>131.52000000000001</v>
      </c>
    </row>
    <row r="20106" s="489" customFormat="1">
      <c r="B20106" s="546" t="s">
        <v>17635</v>
      </c>
      <c r="C20106" s="548" t="s">
        <v>14981</v>
      </c>
      <c r="D20106" s="541" t="s">
        <v>17636</v>
      </c>
      <c r="E20106" s="549" t="s">
        <v>32768</v>
      </c>
      <c r="F20106" s="547">
        <v>85.400000000000006</v>
      </c>
    </row>
    <row r="20107" s="489" customFormat="1">
      <c r="B20107" s="546" t="s">
        <v>17637</v>
      </c>
      <c r="C20107" s="548" t="s">
        <v>14981</v>
      </c>
      <c r="D20107" s="541" t="s">
        <v>17638</v>
      </c>
      <c r="E20107" s="549" t="s">
        <v>32768</v>
      </c>
      <c r="F20107" s="547">
        <v>120.45999999999999</v>
      </c>
    </row>
    <row r="20108" s="489" customFormat="1">
      <c r="B20108" s="546" t="s">
        <v>17639</v>
      </c>
      <c r="C20108" s="548" t="s">
        <v>14981</v>
      </c>
      <c r="D20108" s="541" t="s">
        <v>17640</v>
      </c>
      <c r="E20108" s="549" t="s">
        <v>32768</v>
      </c>
      <c r="F20108" s="547">
        <v>97.790000000000006</v>
      </c>
    </row>
    <row r="20109" s="489" customFormat="1">
      <c r="B20109" s="546" t="s">
        <v>17641</v>
      </c>
      <c r="C20109" s="548" t="s">
        <v>14981</v>
      </c>
      <c r="D20109" s="541" t="s">
        <v>17642</v>
      </c>
      <c r="E20109" s="549" t="s">
        <v>32768</v>
      </c>
      <c r="F20109" s="547">
        <v>63.200000000000003</v>
      </c>
    </row>
    <row r="20110" s="489" customFormat="1">
      <c r="B20110" s="546" t="s">
        <v>17643</v>
      </c>
      <c r="C20110" s="548" t="s">
        <v>14981</v>
      </c>
      <c r="D20110" s="541" t="s">
        <v>17644</v>
      </c>
      <c r="E20110" s="549" t="s">
        <v>32768</v>
      </c>
      <c r="F20110" s="547">
        <v>43.399999999999999</v>
      </c>
    </row>
    <row r="20111" s="489" customFormat="1">
      <c r="B20111" s="546" t="s">
        <v>17645</v>
      </c>
      <c r="C20111" s="548" t="s">
        <v>14981</v>
      </c>
      <c r="D20111" s="541" t="s">
        <v>17646</v>
      </c>
      <c r="E20111" s="549" t="s">
        <v>32768</v>
      </c>
      <c r="F20111" s="547">
        <v>63.710000000000001</v>
      </c>
    </row>
    <row r="20112" s="489" customFormat="1">
      <c r="B20112" s="546" t="s">
        <v>17647</v>
      </c>
      <c r="C20112" s="548" t="s">
        <v>14981</v>
      </c>
      <c r="D20112" s="541" t="s">
        <v>17648</v>
      </c>
      <c r="E20112" s="549" t="s">
        <v>32768</v>
      </c>
      <c r="F20112" s="547">
        <v>57.289999999999999</v>
      </c>
    </row>
    <row r="20113" s="489" customFormat="1">
      <c r="B20113" s="546" t="s">
        <v>17649</v>
      </c>
      <c r="C20113" s="548" t="s">
        <v>14981</v>
      </c>
      <c r="D20113" s="541" t="s">
        <v>17650</v>
      </c>
      <c r="E20113" s="549" t="s">
        <v>32768</v>
      </c>
      <c r="F20113" s="547">
        <v>59.490000000000002</v>
      </c>
    </row>
    <row r="20114" s="489" customFormat="1">
      <c r="B20114" s="546" t="s">
        <v>17651</v>
      </c>
      <c r="C20114" s="548" t="s">
        <v>14981</v>
      </c>
      <c r="D20114" s="541" t="s">
        <v>17652</v>
      </c>
      <c r="E20114" s="549" t="s">
        <v>32768</v>
      </c>
      <c r="F20114" s="547">
        <v>45.369999999999997</v>
      </c>
    </row>
    <row r="20115" s="489" customFormat="1">
      <c r="B20115" s="546" t="s">
        <v>17653</v>
      </c>
      <c r="C20115" s="548" t="s">
        <v>14981</v>
      </c>
      <c r="D20115" s="541" t="s">
        <v>17654</v>
      </c>
      <c r="E20115" s="549" t="s">
        <v>32768</v>
      </c>
      <c r="F20115" s="547">
        <v>38.130000000000003</v>
      </c>
    </row>
    <row r="20116" s="489" customFormat="1">
      <c r="B20116" s="546" t="s">
        <v>17655</v>
      </c>
      <c r="C20116" s="548" t="s">
        <v>14981</v>
      </c>
      <c r="D20116" s="541" t="s">
        <v>17656</v>
      </c>
      <c r="E20116" s="549" t="s">
        <v>32768</v>
      </c>
      <c r="F20116" s="547">
        <v>52.020000000000003</v>
      </c>
    </row>
    <row r="20117" s="489" customFormat="1">
      <c r="B20117" s="546" t="s">
        <v>17657</v>
      </c>
      <c r="C20117" s="548" t="s">
        <v>14981</v>
      </c>
      <c r="D20117" s="541" t="s">
        <v>17658</v>
      </c>
      <c r="E20117" s="549" t="s">
        <v>32768</v>
      </c>
      <c r="F20117" s="547">
        <v>54.219999999999999</v>
      </c>
    </row>
    <row r="20118" s="489" customFormat="1">
      <c r="B20118" s="546" t="s">
        <v>17659</v>
      </c>
      <c r="C20118" s="548" t="s">
        <v>14981</v>
      </c>
      <c r="D20118" s="541" t="s">
        <v>17660</v>
      </c>
      <c r="E20118" s="549" t="s">
        <v>32768</v>
      </c>
      <c r="F20118" s="547">
        <v>38.57</v>
      </c>
    </row>
    <row r="20119" s="489" customFormat="1">
      <c r="B20119" s="546" t="s">
        <v>17661</v>
      </c>
      <c r="C20119" s="548" t="s">
        <v>14981</v>
      </c>
      <c r="D20119" s="541" t="s">
        <v>17662</v>
      </c>
      <c r="E20119" s="549" t="s">
        <v>32768</v>
      </c>
      <c r="F20119" s="547">
        <v>31.870000000000001</v>
      </c>
    </row>
    <row r="20120" s="489" customFormat="1">
      <c r="B20120" s="546" t="s">
        <v>17663</v>
      </c>
      <c r="C20120" s="548" t="s">
        <v>14981</v>
      </c>
      <c r="D20120" s="541" t="s">
        <v>17664</v>
      </c>
      <c r="E20120" s="549" t="s">
        <v>32768</v>
      </c>
      <c r="F20120" s="547">
        <v>52.18</v>
      </c>
    </row>
    <row r="20121" s="489" customFormat="1">
      <c r="B20121" s="546" t="s">
        <v>17665</v>
      </c>
      <c r="C20121" s="548" t="s">
        <v>14981</v>
      </c>
      <c r="D20121" s="541" t="s">
        <v>17666</v>
      </c>
      <c r="E20121" s="549" t="s">
        <v>32768</v>
      </c>
      <c r="F20121" s="547">
        <v>45.759999999999998</v>
      </c>
    </row>
    <row r="20122" s="489" customFormat="1">
      <c r="B20122" s="546" t="s">
        <v>17667</v>
      </c>
      <c r="C20122" s="548" t="s">
        <v>14981</v>
      </c>
      <c r="D20122" s="541" t="s">
        <v>17668</v>
      </c>
      <c r="E20122" s="549" t="s">
        <v>32768</v>
      </c>
      <c r="F20122" s="547">
        <v>47.960000000000001</v>
      </c>
    </row>
    <row r="20123" s="489" customFormat="1">
      <c r="B20123" s="546" t="s">
        <v>17669</v>
      </c>
      <c r="C20123" s="548" t="s">
        <v>14981</v>
      </c>
      <c r="D20123" s="541" t="s">
        <v>17670</v>
      </c>
      <c r="E20123" s="549" t="s">
        <v>32768</v>
      </c>
      <c r="F20123" s="547">
        <v>80.829999999999998</v>
      </c>
    </row>
    <row r="20124" s="489" customFormat="1">
      <c r="B20124" s="546" t="s">
        <v>17671</v>
      </c>
      <c r="C20124" s="548" t="s">
        <v>14981</v>
      </c>
      <c r="D20124" s="541" t="s">
        <v>17672</v>
      </c>
      <c r="E20124" s="549" t="s">
        <v>32768</v>
      </c>
      <c r="F20124" s="547">
        <v>83.030000000000001</v>
      </c>
    </row>
    <row r="20125" s="489" customFormat="1">
      <c r="B20125" s="546" t="s">
        <v>17673</v>
      </c>
      <c r="C20125" s="548" t="s">
        <v>14981</v>
      </c>
      <c r="D20125" s="541" t="s">
        <v>17674</v>
      </c>
      <c r="E20125" s="549" t="s">
        <v>32768</v>
      </c>
      <c r="F20125" s="547">
        <v>69.299999999999997</v>
      </c>
    </row>
    <row r="20126" s="489" customFormat="1">
      <c r="B20126" s="546" t="s">
        <v>17675</v>
      </c>
      <c r="C20126" s="548" t="s">
        <v>14981</v>
      </c>
      <c r="D20126" s="541" t="s">
        <v>17676</v>
      </c>
      <c r="E20126" s="549" t="s">
        <v>32768</v>
      </c>
      <c r="F20126" s="547">
        <v>71.5</v>
      </c>
    </row>
    <row r="20127" s="489" customFormat="1">
      <c r="B20127" s="546" t="s">
        <v>17677</v>
      </c>
      <c r="C20127" s="548" t="s">
        <v>14981</v>
      </c>
      <c r="D20127" s="541" t="s">
        <v>17678</v>
      </c>
      <c r="E20127" s="549" t="s">
        <v>32768</v>
      </c>
      <c r="F20127" s="547">
        <v>18.850000000000001</v>
      </c>
    </row>
    <row r="20128" s="489" customFormat="1">
      <c r="B20128" s="546" t="s">
        <v>17679</v>
      </c>
      <c r="C20128" s="548" t="s">
        <v>14981</v>
      </c>
      <c r="D20128" s="541" t="s">
        <v>17680</v>
      </c>
      <c r="E20128" s="549" t="s">
        <v>32768</v>
      </c>
      <c r="F20128" s="547">
        <v>6.9900000000000002</v>
      </c>
    </row>
    <row r="20129" s="489" customFormat="1">
      <c r="B20129" s="546" t="s">
        <v>17681</v>
      </c>
      <c r="C20129" s="548" t="s">
        <v>14981</v>
      </c>
      <c r="D20129" s="541" t="s">
        <v>17682</v>
      </c>
      <c r="E20129" s="549" t="s">
        <v>32768</v>
      </c>
      <c r="F20129" s="547">
        <v>13.67</v>
      </c>
    </row>
    <row r="20130" s="489" customFormat="1">
      <c r="B20130" s="546" t="s">
        <v>17683</v>
      </c>
      <c r="C20130" s="548" t="s">
        <v>14981</v>
      </c>
      <c r="D20130" s="541" t="s">
        <v>17684</v>
      </c>
      <c r="E20130" s="549" t="s">
        <v>32768</v>
      </c>
      <c r="F20130" s="547">
        <v>21.960000000000001</v>
      </c>
    </row>
    <row r="20131" s="489" customFormat="1">
      <c r="B20131" s="546" t="s">
        <v>17685</v>
      </c>
      <c r="C20131" s="548" t="s">
        <v>14981</v>
      </c>
      <c r="D20131" s="541" t="s">
        <v>17686</v>
      </c>
      <c r="E20131" s="549" t="s">
        <v>32768</v>
      </c>
      <c r="F20131" s="547">
        <v>35.869999999999997</v>
      </c>
    </row>
    <row r="20132" s="489" customFormat="1">
      <c r="B20132" s="546" t="s">
        <v>17687</v>
      </c>
      <c r="C20132" s="548" t="s">
        <v>14981</v>
      </c>
      <c r="D20132" s="541" t="s">
        <v>17688</v>
      </c>
      <c r="E20132" s="549" t="s">
        <v>32768</v>
      </c>
      <c r="F20132" s="547">
        <v>31.710000000000001</v>
      </c>
    </row>
    <row r="20133" s="489" customFormat="1">
      <c r="B20133" s="546" t="s">
        <v>17689</v>
      </c>
      <c r="C20133" s="548" t="s">
        <v>14981</v>
      </c>
      <c r="D20133" s="541" t="s">
        <v>17690</v>
      </c>
      <c r="E20133" s="549" t="s">
        <v>32768</v>
      </c>
      <c r="F20133" s="547">
        <v>47.799999999999997</v>
      </c>
    </row>
    <row r="20134" s="489" customFormat="1">
      <c r="B20134" s="546" t="s">
        <v>17691</v>
      </c>
      <c r="C20134" s="548" t="s">
        <v>14981</v>
      </c>
      <c r="D20134" s="541" t="s">
        <v>17692</v>
      </c>
      <c r="E20134" s="549" t="s">
        <v>32768</v>
      </c>
      <c r="F20134" s="547">
        <v>56.270000000000003</v>
      </c>
    </row>
    <row r="20135" s="489" customFormat="1">
      <c r="B20135" s="546" t="s">
        <v>17693</v>
      </c>
      <c r="C20135" s="548" t="s">
        <v>14981</v>
      </c>
      <c r="D20135" s="541" t="s">
        <v>17694</v>
      </c>
      <c r="E20135" s="549" t="s">
        <v>32768</v>
      </c>
      <c r="F20135" s="547">
        <v>104.11</v>
      </c>
    </row>
    <row r="20136" s="489" customFormat="1">
      <c r="B20136" s="546" t="s">
        <v>17695</v>
      </c>
      <c r="C20136" s="548" t="s">
        <v>14981</v>
      </c>
      <c r="D20136" s="541" t="s">
        <v>17696</v>
      </c>
      <c r="E20136" s="549" t="s">
        <v>32768</v>
      </c>
      <c r="F20136" s="547">
        <v>112.58</v>
      </c>
    </row>
    <row r="20137" s="489" customFormat="1">
      <c r="B20137" s="546" t="s">
        <v>17697</v>
      </c>
      <c r="C20137" s="548" t="s">
        <v>14981</v>
      </c>
      <c r="D20137" s="541" t="s">
        <v>17698</v>
      </c>
      <c r="E20137" s="549" t="s">
        <v>32768</v>
      </c>
      <c r="F20137" s="547">
        <v>33.909999999999997</v>
      </c>
    </row>
    <row r="20138" s="489" customFormat="1">
      <c r="B20138" s="546" t="s">
        <v>17699</v>
      </c>
      <c r="C20138" s="548" t="s">
        <v>14981</v>
      </c>
      <c r="D20138" s="541" t="s">
        <v>17700</v>
      </c>
      <c r="E20138" s="549" t="s">
        <v>32768</v>
      </c>
      <c r="F20138" s="547">
        <v>41.310000000000002</v>
      </c>
    </row>
    <row r="20139" s="489" customFormat="1">
      <c r="B20139" s="546" t="s">
        <v>17701</v>
      </c>
      <c r="C20139" s="548" t="s">
        <v>14981</v>
      </c>
      <c r="D20139" s="541" t="s">
        <v>17702</v>
      </c>
      <c r="E20139" s="549" t="s">
        <v>32768</v>
      </c>
      <c r="F20139" s="547">
        <v>90.219999999999999</v>
      </c>
    </row>
    <row r="20140" s="489" customFormat="1">
      <c r="B20140" s="546" t="s">
        <v>17703</v>
      </c>
      <c r="C20140" s="548" t="s">
        <v>14981</v>
      </c>
      <c r="D20140" s="541" t="s">
        <v>17704</v>
      </c>
      <c r="E20140" s="549" t="s">
        <v>32768</v>
      </c>
      <c r="F20140" s="547">
        <v>2.7400000000000002</v>
      </c>
    </row>
    <row r="20141" s="489" customFormat="1">
      <c r="B20141" s="546" t="s">
        <v>17705</v>
      </c>
      <c r="C20141" s="548" t="s">
        <v>14981</v>
      </c>
      <c r="D20141" s="541" t="s">
        <v>17706</v>
      </c>
      <c r="E20141" s="549" t="s">
        <v>32768</v>
      </c>
      <c r="F20141" s="547">
        <v>3.0600000000000001</v>
      </c>
    </row>
    <row r="20142" s="489" customFormat="1">
      <c r="B20142" s="546" t="s">
        <v>17707</v>
      </c>
      <c r="C20142" s="548" t="s">
        <v>14981</v>
      </c>
      <c r="D20142" s="541" t="s">
        <v>17708</v>
      </c>
      <c r="E20142" s="549" t="s">
        <v>32768</v>
      </c>
      <c r="F20142" s="547">
        <v>27.609999999999999</v>
      </c>
    </row>
    <row r="20143" s="489" customFormat="1">
      <c r="B20143" s="546" t="s">
        <v>17709</v>
      </c>
      <c r="C20143" s="548" t="s">
        <v>14981</v>
      </c>
      <c r="D20143" s="541" t="s">
        <v>17710</v>
      </c>
      <c r="E20143" s="549" t="s">
        <v>32768</v>
      </c>
      <c r="F20143" s="547">
        <v>29.579999999999998</v>
      </c>
    </row>
    <row r="20144" s="489" customFormat="1">
      <c r="B20144" s="546" t="s">
        <v>17711</v>
      </c>
      <c r="C20144" s="548" t="s">
        <v>14981</v>
      </c>
      <c r="D20144" s="541" t="s">
        <v>17712</v>
      </c>
      <c r="E20144" s="549" t="s">
        <v>32768</v>
      </c>
      <c r="F20144" s="547">
        <v>22.34</v>
      </c>
    </row>
    <row r="20145" s="489" customFormat="1">
      <c r="B20145" s="546" t="s">
        <v>17713</v>
      </c>
      <c r="C20145" s="548" t="s">
        <v>14981</v>
      </c>
      <c r="D20145" s="541" t="s">
        <v>17714</v>
      </c>
      <c r="E20145" s="549" t="s">
        <v>32768</v>
      </c>
      <c r="F20145" s="547">
        <v>16.079999999999998</v>
      </c>
    </row>
    <row r="20146" s="489" customFormat="1">
      <c r="B20146" s="546" t="s">
        <v>17715</v>
      </c>
      <c r="C20146" s="548" t="s">
        <v>14981</v>
      </c>
      <c r="D20146" s="541" t="s">
        <v>17716</v>
      </c>
      <c r="E20146" s="549" t="s">
        <v>32768</v>
      </c>
      <c r="F20146" s="547">
        <v>20.079999999999998</v>
      </c>
    </row>
    <row r="20147" s="489" customFormat="1">
      <c r="B20147" s="546" t="s">
        <v>17717</v>
      </c>
      <c r="C20147" s="548" t="s">
        <v>14981</v>
      </c>
      <c r="D20147" s="541" t="s">
        <v>17718</v>
      </c>
      <c r="E20147" s="549" t="s">
        <v>32768</v>
      </c>
      <c r="F20147" s="547">
        <v>22.780000000000001</v>
      </c>
    </row>
    <row r="20148" s="489" customFormat="1">
      <c r="B20148" s="546" t="s">
        <v>17719</v>
      </c>
      <c r="C20148" s="548" t="s">
        <v>14981</v>
      </c>
      <c r="D20148" s="541" t="s">
        <v>17720</v>
      </c>
      <c r="E20148" s="549" t="s">
        <v>32768</v>
      </c>
      <c r="F20148" s="547">
        <v>15.92</v>
      </c>
    </row>
    <row r="20149" s="489" customFormat="1">
      <c r="B20149" s="546" t="s">
        <v>17721</v>
      </c>
      <c r="C20149" s="548" t="s">
        <v>14981</v>
      </c>
      <c r="D20149" s="541" t="s">
        <v>17722</v>
      </c>
      <c r="E20149" s="549" t="s">
        <v>32768</v>
      </c>
      <c r="F20149" s="547">
        <v>18.120000000000001</v>
      </c>
    </row>
    <row r="20150" s="489" customFormat="1">
      <c r="B20150" s="546" t="s">
        <v>17723</v>
      </c>
      <c r="C20150" s="548" t="s">
        <v>14981</v>
      </c>
      <c r="D20150" s="541" t="s">
        <v>17724</v>
      </c>
      <c r="E20150" s="549" t="s">
        <v>32768</v>
      </c>
      <c r="F20150" s="547">
        <v>25.52</v>
      </c>
    </row>
    <row r="20151" s="489" customFormat="1">
      <c r="B20151" s="546" t="s">
        <v>17725</v>
      </c>
      <c r="C20151" s="548" t="s">
        <v>14981</v>
      </c>
      <c r="D20151" s="541" t="s">
        <v>17726</v>
      </c>
      <c r="E20151" s="549" t="s">
        <v>32768</v>
      </c>
      <c r="F20151" s="547">
        <v>74.430000000000007</v>
      </c>
    </row>
    <row r="20152" s="489" customFormat="1">
      <c r="B20152" s="546" t="s">
        <v>17727</v>
      </c>
      <c r="C20152" s="548" t="s">
        <v>14981</v>
      </c>
      <c r="D20152" s="541" t="s">
        <v>17728</v>
      </c>
      <c r="E20152" s="549" t="s">
        <v>32768</v>
      </c>
      <c r="F20152" s="547">
        <v>4.7199999999999998</v>
      </c>
    </row>
    <row r="20153" s="489" customFormat="1">
      <c r="B20153" s="546" t="s">
        <v>17729</v>
      </c>
      <c r="C20153" s="548" t="s">
        <v>14981</v>
      </c>
      <c r="D20153" s="541" t="s">
        <v>17730</v>
      </c>
      <c r="E20153" s="549" t="s">
        <v>32768</v>
      </c>
      <c r="F20153" s="547">
        <v>4.8099999999999996</v>
      </c>
    </row>
    <row r="20154" s="489" customFormat="1">
      <c r="B20154" s="546" t="s">
        <v>17731</v>
      </c>
      <c r="C20154" s="548" t="s">
        <v>14981</v>
      </c>
      <c r="D20154" s="541" t="s">
        <v>17732</v>
      </c>
      <c r="E20154" s="549" t="s">
        <v>32768</v>
      </c>
      <c r="F20154" s="547">
        <v>6.0099999999999998</v>
      </c>
    </row>
    <row r="20155" s="489" customFormat="1">
      <c r="B20155" s="546" t="s">
        <v>17733</v>
      </c>
      <c r="C20155" s="548" t="s">
        <v>14981</v>
      </c>
      <c r="D20155" s="541" t="s">
        <v>17734</v>
      </c>
      <c r="E20155" s="549" t="s">
        <v>32768</v>
      </c>
      <c r="F20155" s="547">
        <v>6.8399999999999999</v>
      </c>
    </row>
    <row r="20156" s="489" customFormat="1">
      <c r="B20156" s="546" t="s">
        <v>17735</v>
      </c>
      <c r="C20156" s="548" t="s">
        <v>14981</v>
      </c>
      <c r="D20156" s="541" t="s">
        <v>17736</v>
      </c>
      <c r="E20156" s="549" t="s">
        <v>32768</v>
      </c>
      <c r="F20156" s="547">
        <v>11.82</v>
      </c>
    </row>
    <row r="20157" s="489" customFormat="1">
      <c r="B20157" s="546" t="s">
        <v>17737</v>
      </c>
      <c r="C20157" s="548" t="s">
        <v>14981</v>
      </c>
      <c r="D20157" s="541" t="s">
        <v>17738</v>
      </c>
      <c r="E20157" s="549" t="s">
        <v>32768</v>
      </c>
      <c r="F20157" s="547">
        <v>12.09</v>
      </c>
    </row>
    <row r="20158" s="489" customFormat="1">
      <c r="B20158" s="546" t="s">
        <v>17739</v>
      </c>
      <c r="C20158" s="548" t="s">
        <v>14981</v>
      </c>
      <c r="D20158" s="541" t="s">
        <v>17740</v>
      </c>
      <c r="E20158" s="549" t="s">
        <v>32768</v>
      </c>
      <c r="F20158" s="547">
        <v>10.94</v>
      </c>
    </row>
    <row r="20159" s="489" customFormat="1">
      <c r="B20159" s="546" t="s">
        <v>17741</v>
      </c>
      <c r="C20159" s="548" t="s">
        <v>14981</v>
      </c>
      <c r="D20159" s="541" t="s">
        <v>17742</v>
      </c>
      <c r="E20159" s="549" t="s">
        <v>32768</v>
      </c>
      <c r="F20159" s="547">
        <v>13.84</v>
      </c>
    </row>
    <row r="20160" s="489" customFormat="1">
      <c r="B20160" s="546" t="s">
        <v>17743</v>
      </c>
      <c r="C20160" s="548" t="s">
        <v>14981</v>
      </c>
      <c r="D20160" s="541" t="s">
        <v>17744</v>
      </c>
      <c r="E20160" s="549" t="s">
        <v>32768</v>
      </c>
      <c r="F20160" s="547">
        <v>8.9499999999999993</v>
      </c>
    </row>
    <row r="20161" s="489" customFormat="1">
      <c r="B20161" s="546" t="s">
        <v>17745</v>
      </c>
      <c r="C20161" s="548" t="s">
        <v>14981</v>
      </c>
      <c r="D20161" s="541" t="s">
        <v>17746</v>
      </c>
      <c r="E20161" s="549" t="s">
        <v>32768</v>
      </c>
      <c r="F20161" s="547">
        <v>10.140000000000001</v>
      </c>
    </row>
    <row r="20162" s="489" customFormat="1">
      <c r="B20162" s="546">
        <v>8924</v>
      </c>
      <c r="C20162" s="548" t="s">
        <v>14981</v>
      </c>
      <c r="D20162" s="541" t="s">
        <v>17747</v>
      </c>
      <c r="E20162" s="549"/>
      <c r="F20162" s="547"/>
    </row>
    <row r="20163" s="489" customFormat="1">
      <c r="B20163" s="546" t="s">
        <v>17748</v>
      </c>
      <c r="C20163" s="548" t="s">
        <v>14981</v>
      </c>
      <c r="D20163" s="541" t="s">
        <v>17749</v>
      </c>
      <c r="E20163" s="549" t="s">
        <v>32768</v>
      </c>
      <c r="F20163" s="547">
        <v>44.850000000000001</v>
      </c>
    </row>
    <row r="20164" s="489" customFormat="1">
      <c r="B20164" s="546" t="s">
        <v>17750</v>
      </c>
      <c r="C20164" s="548" t="s">
        <v>14981</v>
      </c>
      <c r="D20164" s="541" t="s">
        <v>17751</v>
      </c>
      <c r="E20164" s="549" t="s">
        <v>32768</v>
      </c>
      <c r="F20164" s="547">
        <v>57.640000000000001</v>
      </c>
    </row>
    <row r="20165" s="489" customFormat="1">
      <c r="B20165" s="546" t="s">
        <v>17752</v>
      </c>
      <c r="C20165" s="548" t="s">
        <v>14981</v>
      </c>
      <c r="D20165" s="541" t="s">
        <v>17753</v>
      </c>
      <c r="E20165" s="549" t="s">
        <v>32768</v>
      </c>
      <c r="F20165" s="547">
        <v>50.969999999999999</v>
      </c>
    </row>
    <row r="20166" s="489" customFormat="1">
      <c r="B20166" s="546" t="s">
        <v>17754</v>
      </c>
      <c r="C20166" s="548" t="s">
        <v>14981</v>
      </c>
      <c r="D20166" s="541" t="s">
        <v>17755</v>
      </c>
      <c r="E20166" s="549" t="s">
        <v>32768</v>
      </c>
      <c r="F20166" s="547">
        <v>85.769999999999996</v>
      </c>
    </row>
    <row r="20167" s="489" customFormat="1">
      <c r="B20167" s="546" t="s">
        <v>17756</v>
      </c>
      <c r="C20167" s="548" t="s">
        <v>14981</v>
      </c>
      <c r="D20167" s="541" t="s">
        <v>17757</v>
      </c>
      <c r="E20167" s="549" t="s">
        <v>32768</v>
      </c>
      <c r="F20167" s="547">
        <v>35.100000000000001</v>
      </c>
    </row>
    <row r="20168" s="489" customFormat="1">
      <c r="B20168" s="546" t="s">
        <v>17758</v>
      </c>
      <c r="C20168" s="548" t="s">
        <v>14981</v>
      </c>
      <c r="D20168" s="541" t="s">
        <v>17759</v>
      </c>
      <c r="E20168" s="549" t="s">
        <v>32768</v>
      </c>
      <c r="F20168" s="547">
        <v>47.670000000000002</v>
      </c>
    </row>
    <row r="20169" s="489" customFormat="1">
      <c r="B20169" s="546" t="s">
        <v>17760</v>
      </c>
      <c r="C20169" s="548" t="s">
        <v>14981</v>
      </c>
      <c r="D20169" s="541" t="s">
        <v>17761</v>
      </c>
      <c r="E20169" s="549" t="s">
        <v>32768</v>
      </c>
      <c r="F20169" s="547">
        <v>66.019999999999996</v>
      </c>
    </row>
    <row r="20170" s="489" customFormat="1">
      <c r="B20170" s="546" t="s">
        <v>17762</v>
      </c>
      <c r="C20170" s="548" t="s">
        <v>14981</v>
      </c>
      <c r="D20170" s="541" t="s">
        <v>17763</v>
      </c>
      <c r="E20170" s="549" t="s">
        <v>32768</v>
      </c>
      <c r="F20170" s="547">
        <v>57.159999999999997</v>
      </c>
    </row>
    <row r="20171" s="489" customFormat="1">
      <c r="B20171" s="546" t="s">
        <v>17764</v>
      </c>
      <c r="C20171" s="548" t="s">
        <v>14981</v>
      </c>
      <c r="D20171" s="541" t="s">
        <v>17765</v>
      </c>
      <c r="E20171" s="549" t="s">
        <v>32768</v>
      </c>
      <c r="F20171" s="547">
        <v>94.870000000000005</v>
      </c>
    </row>
    <row r="20172" s="489" customFormat="1">
      <c r="B20172" s="546" t="s">
        <v>17766</v>
      </c>
      <c r="C20172" s="548" t="s">
        <v>14981</v>
      </c>
      <c r="D20172" s="541" t="s">
        <v>17767</v>
      </c>
      <c r="E20172" s="549" t="s">
        <v>32768</v>
      </c>
      <c r="F20172" s="547">
        <v>37.700000000000003</v>
      </c>
    </row>
    <row r="20173" s="489" customFormat="1">
      <c r="B20173" s="546" t="s">
        <v>17768</v>
      </c>
      <c r="C20173" s="548" t="s">
        <v>14981</v>
      </c>
      <c r="D20173" s="541" t="s">
        <v>17769</v>
      </c>
      <c r="E20173" s="549" t="s">
        <v>32768</v>
      </c>
      <c r="F20173" s="547">
        <v>44.850000000000001</v>
      </c>
    </row>
    <row r="20174" s="489" customFormat="1">
      <c r="B20174" s="546" t="s">
        <v>17770</v>
      </c>
      <c r="C20174" s="548" t="s">
        <v>14981</v>
      </c>
      <c r="D20174" s="541" t="s">
        <v>17771</v>
      </c>
      <c r="E20174" s="549" t="s">
        <v>32768</v>
      </c>
      <c r="F20174" s="547">
        <v>57.640000000000001</v>
      </c>
    </row>
    <row r="20175" s="489" customFormat="1">
      <c r="B20175" s="546" t="s">
        <v>17772</v>
      </c>
      <c r="C20175" s="548" t="s">
        <v>14981</v>
      </c>
      <c r="D20175" s="541" t="s">
        <v>17773</v>
      </c>
      <c r="E20175" s="549" t="s">
        <v>32768</v>
      </c>
      <c r="F20175" s="547">
        <v>50.969999999999999</v>
      </c>
    </row>
    <row r="20176" s="489" customFormat="1">
      <c r="B20176" s="546" t="s">
        <v>17774</v>
      </c>
      <c r="C20176" s="548" t="s">
        <v>14981</v>
      </c>
      <c r="D20176" s="541" t="s">
        <v>17775</v>
      </c>
      <c r="E20176" s="549" t="s">
        <v>32768</v>
      </c>
      <c r="F20176" s="547">
        <v>85.769999999999996</v>
      </c>
    </row>
    <row r="20177" s="489" customFormat="1">
      <c r="B20177" s="546" t="s">
        <v>17776</v>
      </c>
      <c r="C20177" s="548" t="s">
        <v>14981</v>
      </c>
      <c r="D20177" s="541" t="s">
        <v>17777</v>
      </c>
      <c r="E20177" s="549" t="s">
        <v>32768</v>
      </c>
      <c r="F20177" s="547">
        <v>35.100000000000001</v>
      </c>
    </row>
    <row r="20178" s="489" customFormat="1">
      <c r="B20178" s="546" t="s">
        <v>17778</v>
      </c>
      <c r="C20178" s="548" t="s">
        <v>14981</v>
      </c>
      <c r="D20178" s="541" t="s">
        <v>17779</v>
      </c>
      <c r="E20178" s="549" t="s">
        <v>32768</v>
      </c>
      <c r="F20178" s="547">
        <v>47.670000000000002</v>
      </c>
    </row>
    <row r="20179" s="489" customFormat="1">
      <c r="B20179" s="546" t="s">
        <v>17780</v>
      </c>
      <c r="C20179" s="548" t="s">
        <v>14981</v>
      </c>
      <c r="D20179" s="541" t="s">
        <v>17781</v>
      </c>
      <c r="E20179" s="549" t="s">
        <v>32768</v>
      </c>
      <c r="F20179" s="547">
        <v>66.019999999999996</v>
      </c>
    </row>
    <row r="20180" s="489" customFormat="1">
      <c r="B20180" s="546" t="s">
        <v>17782</v>
      </c>
      <c r="C20180" s="548" t="s">
        <v>14981</v>
      </c>
      <c r="D20180" s="541" t="s">
        <v>17783</v>
      </c>
      <c r="E20180" s="549" t="s">
        <v>32768</v>
      </c>
      <c r="F20180" s="547">
        <v>57.159999999999997</v>
      </c>
    </row>
    <row r="20181" s="489" customFormat="1">
      <c r="B20181" s="546" t="s">
        <v>17784</v>
      </c>
      <c r="C20181" s="548" t="s">
        <v>14981</v>
      </c>
      <c r="D20181" s="541" t="s">
        <v>17785</v>
      </c>
      <c r="E20181" s="549" t="s">
        <v>32768</v>
      </c>
      <c r="F20181" s="547">
        <v>94.870000000000005</v>
      </c>
    </row>
    <row r="20182" s="489" customFormat="1">
      <c r="B20182" s="546" t="s">
        <v>17786</v>
      </c>
      <c r="C20182" s="548" t="s">
        <v>14981</v>
      </c>
      <c r="D20182" s="541" t="s">
        <v>17787</v>
      </c>
      <c r="E20182" s="549" t="s">
        <v>32768</v>
      </c>
      <c r="F20182" s="547">
        <v>37.700000000000003</v>
      </c>
    </row>
    <row r="20183" s="489" customFormat="1">
      <c r="B20183" s="546" t="s">
        <v>17788</v>
      </c>
      <c r="C20183" s="548" t="s">
        <v>14981</v>
      </c>
      <c r="D20183" s="541" t="s">
        <v>17789</v>
      </c>
      <c r="E20183" s="549" t="s">
        <v>32768</v>
      </c>
      <c r="F20183" s="547">
        <v>47.670000000000002</v>
      </c>
    </row>
    <row r="20184" s="489" customFormat="1">
      <c r="B20184" s="546" t="s">
        <v>17790</v>
      </c>
      <c r="C20184" s="548" t="s">
        <v>14981</v>
      </c>
      <c r="D20184" s="541" t="s">
        <v>17791</v>
      </c>
      <c r="E20184" s="549" t="s">
        <v>32768</v>
      </c>
      <c r="F20184" s="547">
        <v>66.019999999999996</v>
      </c>
    </row>
    <row r="20185" s="489" customFormat="1">
      <c r="B20185" s="546" t="s">
        <v>17792</v>
      </c>
      <c r="C20185" s="548" t="s">
        <v>14981</v>
      </c>
      <c r="D20185" s="541" t="s">
        <v>17793</v>
      </c>
      <c r="E20185" s="549" t="s">
        <v>32768</v>
      </c>
      <c r="F20185" s="547">
        <v>57.159999999999997</v>
      </c>
    </row>
    <row r="20186" s="489" customFormat="1">
      <c r="B20186" s="546" t="s">
        <v>17794</v>
      </c>
      <c r="C20186" s="548" t="s">
        <v>14981</v>
      </c>
      <c r="D20186" s="541" t="s">
        <v>17795</v>
      </c>
      <c r="E20186" s="549" t="s">
        <v>32768</v>
      </c>
      <c r="F20186" s="547">
        <v>94.870000000000005</v>
      </c>
    </row>
    <row r="20187" s="489" customFormat="1">
      <c r="B20187" s="546" t="s">
        <v>17796</v>
      </c>
      <c r="C20187" s="548" t="s">
        <v>14981</v>
      </c>
      <c r="D20187" s="541" t="s">
        <v>17797</v>
      </c>
      <c r="E20187" s="549" t="s">
        <v>32768</v>
      </c>
      <c r="F20187" s="547">
        <v>37.700000000000003</v>
      </c>
    </row>
    <row r="20188" s="489" customFormat="1">
      <c r="B20188" s="546" t="s">
        <v>17798</v>
      </c>
      <c r="C20188" s="548" t="s">
        <v>14981</v>
      </c>
      <c r="D20188" s="541" t="s">
        <v>17799</v>
      </c>
      <c r="E20188" s="549" t="s">
        <v>32768</v>
      </c>
      <c r="F20188" s="547">
        <v>47.670000000000002</v>
      </c>
    </row>
    <row r="20189" s="489" customFormat="1">
      <c r="B20189" s="546" t="s">
        <v>17800</v>
      </c>
      <c r="C20189" s="548" t="s">
        <v>14981</v>
      </c>
      <c r="D20189" s="541" t="s">
        <v>17801</v>
      </c>
      <c r="E20189" s="549" t="s">
        <v>32768</v>
      </c>
      <c r="F20189" s="547">
        <v>66.019999999999996</v>
      </c>
    </row>
    <row r="20190" s="489" customFormat="1">
      <c r="B20190" s="546" t="s">
        <v>17802</v>
      </c>
      <c r="C20190" s="548" t="s">
        <v>14981</v>
      </c>
      <c r="D20190" s="541" t="s">
        <v>17803</v>
      </c>
      <c r="E20190" s="549" t="s">
        <v>32768</v>
      </c>
      <c r="F20190" s="547">
        <v>57.159999999999997</v>
      </c>
    </row>
    <row r="20191" s="489" customFormat="1">
      <c r="B20191" s="546" t="s">
        <v>17804</v>
      </c>
      <c r="C20191" s="548" t="s">
        <v>14981</v>
      </c>
      <c r="D20191" s="541" t="s">
        <v>17805</v>
      </c>
      <c r="E20191" s="549" t="s">
        <v>32768</v>
      </c>
      <c r="F20191" s="547">
        <v>94.870000000000005</v>
      </c>
    </row>
    <row r="20192" s="489" customFormat="1">
      <c r="B20192" s="546" t="s">
        <v>17806</v>
      </c>
      <c r="C20192" s="548" t="s">
        <v>14981</v>
      </c>
      <c r="D20192" s="541" t="s">
        <v>17807</v>
      </c>
      <c r="E20192" s="549" t="s">
        <v>32768</v>
      </c>
      <c r="F20192" s="547">
        <v>37.700000000000003</v>
      </c>
    </row>
    <row r="20193" s="489" customFormat="1">
      <c r="B20193" s="546" t="s">
        <v>17808</v>
      </c>
      <c r="C20193" s="548" t="s">
        <v>14981</v>
      </c>
      <c r="D20193" s="541" t="s">
        <v>17809</v>
      </c>
      <c r="E20193" s="549" t="s">
        <v>32768</v>
      </c>
      <c r="F20193" s="547">
        <v>50.490000000000002</v>
      </c>
    </row>
    <row r="20194" s="489" customFormat="1">
      <c r="B20194" s="546" t="s">
        <v>17810</v>
      </c>
      <c r="C20194" s="548" t="s">
        <v>14981</v>
      </c>
      <c r="D20194" s="541" t="s">
        <v>17811</v>
      </c>
      <c r="E20194" s="549" t="s">
        <v>32768</v>
      </c>
      <c r="F20194" s="547">
        <v>74.400000000000006</v>
      </c>
    </row>
    <row r="20195" s="489" customFormat="1">
      <c r="B20195" s="546" t="s">
        <v>17812</v>
      </c>
      <c r="C20195" s="548" t="s">
        <v>14981</v>
      </c>
      <c r="D20195" s="541" t="s">
        <v>17813</v>
      </c>
      <c r="E20195" s="549" t="s">
        <v>32768</v>
      </c>
      <c r="F20195" s="547">
        <v>63.350000000000001</v>
      </c>
    </row>
    <row r="20196" s="489" customFormat="1">
      <c r="B20196" s="546" t="s">
        <v>17814</v>
      </c>
      <c r="C20196" s="548" t="s">
        <v>14981</v>
      </c>
      <c r="D20196" s="541" t="s">
        <v>17815</v>
      </c>
      <c r="E20196" s="549" t="s">
        <v>32768</v>
      </c>
      <c r="F20196" s="547">
        <v>103.97</v>
      </c>
    </row>
    <row r="20197" s="489" customFormat="1">
      <c r="B20197" s="546" t="s">
        <v>17816</v>
      </c>
      <c r="C20197" s="548" t="s">
        <v>14981</v>
      </c>
      <c r="D20197" s="541" t="s">
        <v>17817</v>
      </c>
      <c r="E20197" s="549" t="s">
        <v>32768</v>
      </c>
      <c r="F20197" s="547">
        <v>40.299999999999997</v>
      </c>
    </row>
    <row r="20198" s="489" customFormat="1">
      <c r="B20198" s="546" t="s">
        <v>17818</v>
      </c>
      <c r="C20198" s="548" t="s">
        <v>14981</v>
      </c>
      <c r="D20198" s="541" t="s">
        <v>17819</v>
      </c>
      <c r="E20198" s="549" t="s">
        <v>32768</v>
      </c>
      <c r="F20198" s="547">
        <v>50.490000000000002</v>
      </c>
    </row>
    <row r="20199" s="489" customFormat="1">
      <c r="B20199" s="546" t="s">
        <v>17820</v>
      </c>
      <c r="C20199" s="548" t="s">
        <v>14981</v>
      </c>
      <c r="D20199" s="541" t="s">
        <v>17821</v>
      </c>
      <c r="E20199" s="549" t="s">
        <v>32768</v>
      </c>
      <c r="F20199" s="547">
        <v>74.400000000000006</v>
      </c>
    </row>
    <row r="20200" s="489" customFormat="1">
      <c r="B20200" s="546" t="s">
        <v>17822</v>
      </c>
      <c r="C20200" s="548" t="s">
        <v>14981</v>
      </c>
      <c r="D20200" s="541" t="s">
        <v>17823</v>
      </c>
      <c r="E20200" s="549" t="s">
        <v>32768</v>
      </c>
      <c r="F20200" s="547">
        <v>63.350000000000001</v>
      </c>
    </row>
    <row r="20201" s="489" customFormat="1">
      <c r="B20201" s="546" t="s">
        <v>17824</v>
      </c>
      <c r="C20201" s="548" t="s">
        <v>14981</v>
      </c>
      <c r="D20201" s="541" t="s">
        <v>17825</v>
      </c>
      <c r="E20201" s="549" t="s">
        <v>32768</v>
      </c>
      <c r="F20201" s="547">
        <v>103.97</v>
      </c>
    </row>
    <row r="20202" s="489" customFormat="1">
      <c r="B20202" s="546" t="s">
        <v>17826</v>
      </c>
      <c r="C20202" s="548" t="s">
        <v>14981</v>
      </c>
      <c r="D20202" s="541" t="s">
        <v>17827</v>
      </c>
      <c r="E20202" s="549" t="s">
        <v>32768</v>
      </c>
      <c r="F20202" s="547">
        <v>40.299999999999997</v>
      </c>
    </row>
    <row r="20203" s="489" customFormat="1">
      <c r="B20203" s="546" t="s">
        <v>17828</v>
      </c>
      <c r="C20203" s="548" t="s">
        <v>14981</v>
      </c>
      <c r="D20203" s="541" t="s">
        <v>17829</v>
      </c>
      <c r="E20203" s="549" t="s">
        <v>32768</v>
      </c>
      <c r="F20203" s="547">
        <v>53.310000000000002</v>
      </c>
    </row>
    <row r="20204" s="489" customFormat="1">
      <c r="B20204" s="546" t="s">
        <v>17830</v>
      </c>
      <c r="C20204" s="548" t="s">
        <v>14981</v>
      </c>
      <c r="D20204" s="541" t="s">
        <v>17831</v>
      </c>
      <c r="E20204" s="549" t="s">
        <v>32768</v>
      </c>
      <c r="F20204" s="547">
        <v>82.780000000000001</v>
      </c>
    </row>
    <row r="20205" s="489" customFormat="1">
      <c r="B20205" s="546" t="s">
        <v>17832</v>
      </c>
      <c r="C20205" s="548" t="s">
        <v>14981</v>
      </c>
      <c r="D20205" s="541" t="s">
        <v>17833</v>
      </c>
      <c r="E20205" s="549" t="s">
        <v>32768</v>
      </c>
      <c r="F20205" s="547">
        <v>69.540000000000006</v>
      </c>
    </row>
    <row r="20206" s="489" customFormat="1">
      <c r="B20206" s="546" t="s">
        <v>17834</v>
      </c>
      <c r="C20206" s="548" t="s">
        <v>14981</v>
      </c>
      <c r="D20206" s="541" t="s">
        <v>17835</v>
      </c>
      <c r="E20206" s="549" t="s">
        <v>32768</v>
      </c>
      <c r="F20206" s="547">
        <v>113.06999999999999</v>
      </c>
    </row>
    <row r="20207" s="489" customFormat="1">
      <c r="B20207" s="546" t="s">
        <v>17836</v>
      </c>
      <c r="C20207" s="548" t="s">
        <v>14981</v>
      </c>
      <c r="D20207" s="541" t="s">
        <v>17837</v>
      </c>
      <c r="E20207" s="549" t="s">
        <v>32768</v>
      </c>
      <c r="F20207" s="547">
        <v>42.899999999999999</v>
      </c>
    </row>
    <row r="20208" s="489" customFormat="1">
      <c r="B20208" s="546" t="s">
        <v>17838</v>
      </c>
      <c r="C20208" s="548" t="s">
        <v>14981</v>
      </c>
      <c r="D20208" s="541" t="s">
        <v>17839</v>
      </c>
      <c r="E20208" s="549" t="s">
        <v>32768</v>
      </c>
      <c r="F20208" s="547">
        <v>36.829999999999998</v>
      </c>
    </row>
    <row r="20209" s="489" customFormat="1">
      <c r="B20209" s="546" t="s">
        <v>17840</v>
      </c>
      <c r="C20209" s="548" t="s">
        <v>14981</v>
      </c>
      <c r="D20209" s="541" t="s">
        <v>17841</v>
      </c>
      <c r="E20209" s="549" t="s">
        <v>32768</v>
      </c>
      <c r="F20209" s="547">
        <v>28.359999999999999</v>
      </c>
    </row>
    <row r="20210" s="489" customFormat="1">
      <c r="B20210" s="546" t="s">
        <v>17842</v>
      </c>
      <c r="C20210" s="548" t="s">
        <v>14981</v>
      </c>
      <c r="D20210" s="541" t="s">
        <v>17843</v>
      </c>
      <c r="E20210" s="549" t="s">
        <v>32768</v>
      </c>
      <c r="F20210" s="547">
        <v>27.260000000000002</v>
      </c>
    </row>
    <row r="20211" s="489" customFormat="1">
      <c r="B20211" s="546" t="s">
        <v>17844</v>
      </c>
      <c r="C20211" s="548" t="s">
        <v>14981</v>
      </c>
      <c r="D20211" s="541" t="s">
        <v>17845</v>
      </c>
      <c r="E20211" s="549" t="s">
        <v>32768</v>
      </c>
      <c r="F20211" s="547">
        <v>30.859999999999999</v>
      </c>
    </row>
    <row r="20212" s="489" customFormat="1">
      <c r="B20212" s="546" t="s">
        <v>17846</v>
      </c>
      <c r="C20212" s="548" t="s">
        <v>14981</v>
      </c>
      <c r="D20212" s="541" t="s">
        <v>17847</v>
      </c>
      <c r="E20212" s="549" t="s">
        <v>32768</v>
      </c>
      <c r="F20212" s="547">
        <v>35.869999999999997</v>
      </c>
    </row>
    <row r="20213" s="489" customFormat="1">
      <c r="B20213" s="546" t="s">
        <v>17848</v>
      </c>
      <c r="C20213" s="548" t="s">
        <v>14981</v>
      </c>
      <c r="D20213" s="541" t="s">
        <v>17849</v>
      </c>
      <c r="E20213" s="549" t="s">
        <v>32768</v>
      </c>
      <c r="F20213" s="547">
        <v>27.399999999999999</v>
      </c>
    </row>
    <row r="20214" s="489" customFormat="1">
      <c r="B20214" s="546" t="s">
        <v>17850</v>
      </c>
      <c r="C20214" s="548" t="s">
        <v>14981</v>
      </c>
      <c r="D20214" s="541" t="s">
        <v>17851</v>
      </c>
      <c r="E20214" s="549" t="s">
        <v>32768</v>
      </c>
      <c r="F20214" s="547">
        <v>24.690000000000001</v>
      </c>
    </row>
    <row r="20215" s="489" customFormat="1">
      <c r="B20215" s="546" t="s">
        <v>17852</v>
      </c>
      <c r="C20215" s="548" t="s">
        <v>14981</v>
      </c>
      <c r="D20215" s="541" t="s">
        <v>17853</v>
      </c>
      <c r="E20215" s="549" t="s">
        <v>32768</v>
      </c>
      <c r="F20215" s="547">
        <v>28.289999999999999</v>
      </c>
    </row>
    <row r="20216" s="489" customFormat="1">
      <c r="B20216" s="546" t="s">
        <v>17854</v>
      </c>
      <c r="C20216" s="548" t="s">
        <v>14981</v>
      </c>
      <c r="D20216" s="541" t="s">
        <v>17855</v>
      </c>
      <c r="E20216" s="549" t="s">
        <v>32768</v>
      </c>
      <c r="F20216" s="547">
        <v>7.0800000000000001</v>
      </c>
    </row>
    <row r="20217" s="489" customFormat="1">
      <c r="B20217" s="546" t="s">
        <v>17856</v>
      </c>
      <c r="C20217" s="548" t="s">
        <v>14981</v>
      </c>
      <c r="D20217" s="541" t="s">
        <v>17857</v>
      </c>
      <c r="E20217" s="549" t="s">
        <v>32768</v>
      </c>
      <c r="F20217" s="547">
        <v>10.75</v>
      </c>
    </row>
    <row r="20218" s="489" customFormat="1">
      <c r="B20218" s="546" t="s">
        <v>17858</v>
      </c>
      <c r="C20218" s="548" t="s">
        <v>14981</v>
      </c>
      <c r="D20218" s="541" t="s">
        <v>17859</v>
      </c>
      <c r="E20218" s="549" t="s">
        <v>32768</v>
      </c>
      <c r="F20218" s="547">
        <v>10.08</v>
      </c>
    </row>
    <row r="20219" s="489" customFormat="1">
      <c r="B20219" s="546" t="s">
        <v>17860</v>
      </c>
      <c r="C20219" s="548" t="s">
        <v>14981</v>
      </c>
      <c r="D20219" s="541" t="s">
        <v>17861</v>
      </c>
      <c r="E20219" s="549" t="s">
        <v>32768</v>
      </c>
      <c r="F20219" s="547">
        <v>11.92</v>
      </c>
    </row>
    <row r="20220" s="489" customFormat="1">
      <c r="B20220" s="546" t="s">
        <v>17862</v>
      </c>
      <c r="C20220" s="548" t="s">
        <v>14981</v>
      </c>
      <c r="D20220" s="541" t="s">
        <v>17863</v>
      </c>
      <c r="E20220" s="549" t="s">
        <v>32768</v>
      </c>
      <c r="F20220" s="547">
        <v>6.2400000000000002</v>
      </c>
    </row>
    <row r="20221" s="489" customFormat="1">
      <c r="B20221" s="546">
        <v>8925</v>
      </c>
      <c r="C20221" s="548" t="s">
        <v>14981</v>
      </c>
      <c r="D20221" s="541" t="s">
        <v>17864</v>
      </c>
      <c r="E20221" s="549"/>
      <c r="F20221" s="547"/>
    </row>
    <row r="20222" s="489" customFormat="1">
      <c r="B20222" s="546" t="s">
        <v>17865</v>
      </c>
      <c r="C20222" s="548" t="s">
        <v>14981</v>
      </c>
      <c r="D20222" s="541" t="s">
        <v>17866</v>
      </c>
      <c r="E20222" s="549" t="s">
        <v>32769</v>
      </c>
      <c r="F20222" s="547">
        <v>4.96</v>
      </c>
    </row>
    <row r="20223" s="489" customFormat="1">
      <c r="B20223" s="546" t="s">
        <v>17867</v>
      </c>
      <c r="C20223" s="548" t="s">
        <v>14981</v>
      </c>
      <c r="D20223" s="541" t="s">
        <v>17868</v>
      </c>
      <c r="E20223" s="549" t="s">
        <v>32769</v>
      </c>
      <c r="F20223" s="547">
        <v>8.9700000000000006</v>
      </c>
    </row>
    <row r="20224" s="489" customFormat="1">
      <c r="B20224" s="546" t="s">
        <v>17869</v>
      </c>
      <c r="C20224" s="548" t="s">
        <v>14981</v>
      </c>
      <c r="D20224" s="541" t="s">
        <v>17870</v>
      </c>
      <c r="E20224" s="549" t="s">
        <v>32769</v>
      </c>
      <c r="F20224" s="547">
        <v>5.2800000000000002</v>
      </c>
    </row>
    <row r="20225" s="489" customFormat="1">
      <c r="B20225" s="546" t="s">
        <v>17871</v>
      </c>
      <c r="C20225" s="548" t="s">
        <v>14981</v>
      </c>
      <c r="D20225" s="541" t="s">
        <v>17872</v>
      </c>
      <c r="E20225" s="549" t="s">
        <v>32769</v>
      </c>
      <c r="F20225" s="547">
        <v>9.2899999999999991</v>
      </c>
    </row>
    <row r="20226" s="489" customFormat="1">
      <c r="B20226" s="546" t="s">
        <v>17873</v>
      </c>
      <c r="C20226" s="548" t="s">
        <v>14981</v>
      </c>
      <c r="D20226" s="541" t="s">
        <v>17874</v>
      </c>
      <c r="E20226" s="549" t="s">
        <v>32769</v>
      </c>
      <c r="F20226" s="547">
        <v>6.7999999999999998</v>
      </c>
    </row>
    <row r="20227" s="489" customFormat="1">
      <c r="B20227" s="546" t="s">
        <v>17875</v>
      </c>
      <c r="C20227" s="548" t="s">
        <v>14981</v>
      </c>
      <c r="D20227" s="541" t="s">
        <v>17876</v>
      </c>
      <c r="E20227" s="549" t="s">
        <v>32769</v>
      </c>
      <c r="F20227" s="547">
        <v>13.039999999999999</v>
      </c>
    </row>
    <row r="20228" s="489" customFormat="1">
      <c r="B20228" s="546" t="s">
        <v>17877</v>
      </c>
      <c r="C20228" s="548" t="s">
        <v>14981</v>
      </c>
      <c r="D20228" s="541" t="s">
        <v>17878</v>
      </c>
      <c r="E20228" s="549" t="s">
        <v>32769</v>
      </c>
      <c r="F20228" s="547">
        <v>21.199999999999999</v>
      </c>
    </row>
    <row r="20229" s="489" customFormat="1">
      <c r="B20229" s="546" t="s">
        <v>17879</v>
      </c>
      <c r="C20229" s="548" t="s">
        <v>14981</v>
      </c>
      <c r="D20229" s="541" t="s">
        <v>17880</v>
      </c>
      <c r="E20229" s="549" t="s">
        <v>32769</v>
      </c>
      <c r="F20229" s="547">
        <v>32.590000000000003</v>
      </c>
    </row>
    <row r="20230" s="489" customFormat="1">
      <c r="B20230" s="546" t="s">
        <v>17881</v>
      </c>
      <c r="C20230" s="548" t="s">
        <v>14981</v>
      </c>
      <c r="D20230" s="541" t="s">
        <v>17882</v>
      </c>
      <c r="E20230" s="549" t="s">
        <v>32769</v>
      </c>
      <c r="F20230" s="547">
        <v>24.899999999999999</v>
      </c>
    </row>
    <row r="20231" s="489" customFormat="1">
      <c r="B20231" s="546" t="s">
        <v>17883</v>
      </c>
      <c r="C20231" s="548" t="s">
        <v>14981</v>
      </c>
      <c r="D20231" s="541" t="s">
        <v>17884</v>
      </c>
      <c r="E20231" s="549" t="s">
        <v>32769</v>
      </c>
      <c r="F20231" s="547">
        <v>43.289999999999999</v>
      </c>
    </row>
    <row r="20232" s="489" customFormat="1">
      <c r="B20232" s="546" t="s">
        <v>17885</v>
      </c>
      <c r="C20232" s="548" t="s">
        <v>14981</v>
      </c>
      <c r="D20232" s="541" t="s">
        <v>17886</v>
      </c>
      <c r="E20232" s="549" t="s">
        <v>32769</v>
      </c>
      <c r="F20232" s="547">
        <v>64.939999999999998</v>
      </c>
    </row>
    <row r="20233" s="489" customFormat="1">
      <c r="B20233" s="546" t="s">
        <v>17887</v>
      </c>
      <c r="C20233" s="548" t="s">
        <v>14981</v>
      </c>
      <c r="D20233" s="541" t="s">
        <v>17888</v>
      </c>
      <c r="E20233" s="549" t="s">
        <v>32769</v>
      </c>
      <c r="F20233" s="547">
        <v>17.530000000000001</v>
      </c>
    </row>
    <row r="20234" s="489" customFormat="1">
      <c r="B20234" s="546">
        <v>8926</v>
      </c>
      <c r="C20234" s="548" t="s">
        <v>14981</v>
      </c>
      <c r="D20234" s="541" t="s">
        <v>17889</v>
      </c>
      <c r="E20234" s="549"/>
      <c r="F20234" s="547"/>
    </row>
    <row r="20235" s="489" customFormat="1">
      <c r="B20235" s="546" t="s">
        <v>17890</v>
      </c>
      <c r="C20235" s="548" t="s">
        <v>14981</v>
      </c>
      <c r="D20235" s="541" t="s">
        <v>17891</v>
      </c>
      <c r="E20235" s="549" t="s">
        <v>32769</v>
      </c>
      <c r="F20235" s="547">
        <v>92.379999999999995</v>
      </c>
    </row>
    <row r="20236" s="489" customFormat="1">
      <c r="B20236" s="546" t="s">
        <v>17892</v>
      </c>
      <c r="C20236" s="548" t="s">
        <v>14981</v>
      </c>
      <c r="D20236" s="541" t="s">
        <v>17893</v>
      </c>
      <c r="E20236" s="549" t="s">
        <v>32769</v>
      </c>
      <c r="F20236" s="547">
        <v>20.719999999999999</v>
      </c>
    </row>
    <row r="20237" s="489" customFormat="1">
      <c r="B20237" s="546" t="s">
        <v>17894</v>
      </c>
      <c r="C20237" s="548" t="s">
        <v>14981</v>
      </c>
      <c r="D20237" s="541" t="s">
        <v>17895</v>
      </c>
      <c r="E20237" s="549" t="s">
        <v>32769</v>
      </c>
      <c r="F20237" s="547">
        <v>21.93</v>
      </c>
    </row>
    <row r="20238" s="489" customFormat="1">
      <c r="B20238" s="546" t="s">
        <v>17896</v>
      </c>
      <c r="C20238" s="548" t="s">
        <v>14981</v>
      </c>
      <c r="D20238" s="541" t="s">
        <v>17897</v>
      </c>
      <c r="E20238" s="549" t="s">
        <v>32769</v>
      </c>
      <c r="F20238" s="547">
        <v>23.75</v>
      </c>
    </row>
    <row r="20239" s="489" customFormat="1">
      <c r="B20239" s="546" t="s">
        <v>17898</v>
      </c>
      <c r="C20239" s="548" t="s">
        <v>14981</v>
      </c>
      <c r="D20239" s="541" t="s">
        <v>17899</v>
      </c>
      <c r="E20239" s="549" t="s">
        <v>32769</v>
      </c>
      <c r="F20239" s="547">
        <v>35.310000000000002</v>
      </c>
    </row>
    <row r="20240" s="489" customFormat="1">
      <c r="B20240" s="546" t="s">
        <v>17900</v>
      </c>
      <c r="C20240" s="548" t="s">
        <v>14981</v>
      </c>
      <c r="D20240" s="541" t="s">
        <v>17901</v>
      </c>
      <c r="E20240" s="549" t="s">
        <v>32769</v>
      </c>
      <c r="F20240" s="547">
        <v>36.950000000000003</v>
      </c>
    </row>
    <row r="20241" s="489" customFormat="1">
      <c r="B20241" s="546" t="s">
        <v>17902</v>
      </c>
      <c r="C20241" s="548" t="s">
        <v>14981</v>
      </c>
      <c r="D20241" s="541" t="s">
        <v>17903</v>
      </c>
      <c r="E20241" s="549" t="s">
        <v>32769</v>
      </c>
      <c r="F20241" s="547">
        <v>41.619999999999997</v>
      </c>
    </row>
    <row r="20242" s="489" customFormat="1">
      <c r="B20242" s="546" t="s">
        <v>17904</v>
      </c>
      <c r="C20242" s="548" t="s">
        <v>14981</v>
      </c>
      <c r="D20242" s="541" t="s">
        <v>17905</v>
      </c>
      <c r="E20242" s="549" t="s">
        <v>32769</v>
      </c>
      <c r="F20242" s="547">
        <v>61.200000000000003</v>
      </c>
    </row>
    <row r="20243" s="489" customFormat="1">
      <c r="B20243" s="546" t="s">
        <v>17906</v>
      </c>
      <c r="C20243" s="548" t="s">
        <v>14981</v>
      </c>
      <c r="D20243" s="541" t="s">
        <v>17907</v>
      </c>
      <c r="E20243" s="549" t="s">
        <v>32769</v>
      </c>
      <c r="F20243" s="547">
        <v>68.060000000000002</v>
      </c>
    </row>
    <row r="20244" s="489" customFormat="1">
      <c r="B20244" s="546" t="s">
        <v>17908</v>
      </c>
      <c r="C20244" s="548" t="s">
        <v>14981</v>
      </c>
      <c r="D20244" s="541" t="s">
        <v>17909</v>
      </c>
      <c r="E20244" s="549" t="s">
        <v>32769</v>
      </c>
      <c r="F20244" s="547">
        <v>1.02</v>
      </c>
    </row>
    <row r="20245" s="489" customFormat="1">
      <c r="B20245" s="546">
        <v>8927</v>
      </c>
      <c r="C20245" s="548" t="s">
        <v>14981</v>
      </c>
      <c r="D20245" s="541" t="s">
        <v>17910</v>
      </c>
      <c r="E20245" s="549"/>
      <c r="F20245" s="547"/>
    </row>
    <row r="20246" s="489" customFormat="1">
      <c r="B20246" s="546" t="s">
        <v>17911</v>
      </c>
      <c r="C20246" s="548" t="s">
        <v>14981</v>
      </c>
      <c r="D20246" s="541" t="s">
        <v>17912</v>
      </c>
      <c r="E20246" s="549" t="s">
        <v>32769</v>
      </c>
      <c r="F20246" s="547">
        <v>22.18</v>
      </c>
    </row>
    <row r="20247" s="489" customFormat="1">
      <c r="B20247" s="546" t="s">
        <v>17913</v>
      </c>
      <c r="C20247" s="548" t="s">
        <v>14981</v>
      </c>
      <c r="D20247" s="541" t="s">
        <v>17914</v>
      </c>
      <c r="E20247" s="549" t="s">
        <v>32769</v>
      </c>
      <c r="F20247" s="547">
        <v>23.170000000000002</v>
      </c>
    </row>
    <row r="20248" s="489" customFormat="1">
      <c r="B20248" s="546" t="s">
        <v>17915</v>
      </c>
      <c r="C20248" s="548" t="s">
        <v>14981</v>
      </c>
      <c r="D20248" s="541" t="s">
        <v>17916</v>
      </c>
      <c r="E20248" s="549" t="s">
        <v>32769</v>
      </c>
      <c r="F20248" s="547">
        <v>31.109999999999999</v>
      </c>
    </row>
    <row r="20249" s="489" customFormat="1">
      <c r="B20249" s="546" t="s">
        <v>17917</v>
      </c>
      <c r="C20249" s="548" t="s">
        <v>14981</v>
      </c>
      <c r="D20249" s="541" t="s">
        <v>17918</v>
      </c>
      <c r="E20249" s="549" t="s">
        <v>32769</v>
      </c>
      <c r="F20249" s="547">
        <v>133.03</v>
      </c>
    </row>
    <row r="20250" s="489" customFormat="1">
      <c r="B20250" s="546" t="s">
        <v>17919</v>
      </c>
      <c r="C20250" s="548" t="s">
        <v>14981</v>
      </c>
      <c r="D20250" s="541" t="s">
        <v>17920</v>
      </c>
      <c r="E20250" s="549" t="s">
        <v>32769</v>
      </c>
      <c r="F20250" s="547">
        <v>51.630000000000003</v>
      </c>
    </row>
    <row r="20251" s="489" customFormat="1">
      <c r="B20251" s="546" t="s">
        <v>17921</v>
      </c>
      <c r="C20251" s="548" t="s">
        <v>14981</v>
      </c>
      <c r="D20251" s="541" t="s">
        <v>17922</v>
      </c>
      <c r="E20251" s="549" t="s">
        <v>32769</v>
      </c>
      <c r="F20251" s="547">
        <v>51.689999999999998</v>
      </c>
    </row>
    <row r="20252" s="489" customFormat="1">
      <c r="B20252" s="546" t="s">
        <v>17923</v>
      </c>
      <c r="C20252" s="548" t="s">
        <v>14981</v>
      </c>
      <c r="D20252" s="541" t="s">
        <v>17924</v>
      </c>
      <c r="E20252" s="549" t="s">
        <v>32769</v>
      </c>
      <c r="F20252" s="547">
        <v>51.649999999999999</v>
      </c>
    </row>
    <row r="20253" s="489" customFormat="1">
      <c r="B20253" s="546" t="s">
        <v>17925</v>
      </c>
      <c r="C20253" s="548" t="s">
        <v>14981</v>
      </c>
      <c r="D20253" s="541" t="s">
        <v>17926</v>
      </c>
      <c r="E20253" s="549" t="s">
        <v>32769</v>
      </c>
      <c r="F20253" s="547">
        <v>83.569999999999993</v>
      </c>
    </row>
    <row r="20254" s="489" customFormat="1">
      <c r="B20254" s="546" t="s">
        <v>17927</v>
      </c>
      <c r="C20254" s="548" t="s">
        <v>14981</v>
      </c>
      <c r="D20254" s="541" t="s">
        <v>17928</v>
      </c>
      <c r="E20254" s="549" t="s">
        <v>32769</v>
      </c>
      <c r="F20254" s="547">
        <v>124.63</v>
      </c>
    </row>
    <row r="20255" s="489" customFormat="1">
      <c r="B20255" s="546" t="s">
        <v>17929</v>
      </c>
      <c r="C20255" s="548" t="s">
        <v>14981</v>
      </c>
      <c r="D20255" s="541" t="s">
        <v>17930</v>
      </c>
      <c r="E20255" s="549" t="s">
        <v>32769</v>
      </c>
      <c r="F20255" s="547">
        <v>159.02000000000001</v>
      </c>
    </row>
    <row r="20256" s="489" customFormat="1">
      <c r="B20256" s="546" t="s">
        <v>17931</v>
      </c>
      <c r="C20256" s="548" t="s">
        <v>14981</v>
      </c>
      <c r="D20256" s="541" t="s">
        <v>17932</v>
      </c>
      <c r="E20256" s="549" t="s">
        <v>32769</v>
      </c>
      <c r="F20256" s="547">
        <v>31.43</v>
      </c>
    </row>
    <row r="20257" s="489" customFormat="1">
      <c r="B20257" s="546" t="s">
        <v>17933</v>
      </c>
      <c r="C20257" s="548" t="s">
        <v>14981</v>
      </c>
      <c r="D20257" s="541" t="s">
        <v>17934</v>
      </c>
      <c r="E20257" s="549" t="s">
        <v>32769</v>
      </c>
      <c r="F20257" s="547">
        <v>34.850000000000001</v>
      </c>
    </row>
    <row r="20258" s="489" customFormat="1">
      <c r="B20258" s="546" t="s">
        <v>17935</v>
      </c>
      <c r="C20258" s="548" t="s">
        <v>14981</v>
      </c>
      <c r="D20258" s="541" t="s">
        <v>17936</v>
      </c>
      <c r="E20258" s="549" t="s">
        <v>32769</v>
      </c>
      <c r="F20258" s="547">
        <v>47</v>
      </c>
    </row>
    <row r="20259" s="489" customFormat="1">
      <c r="B20259" s="546" t="s">
        <v>17937</v>
      </c>
      <c r="C20259" s="548" t="s">
        <v>14981</v>
      </c>
      <c r="D20259" s="541" t="s">
        <v>17938</v>
      </c>
      <c r="E20259" s="549" t="s">
        <v>32769</v>
      </c>
      <c r="F20259" s="547">
        <v>76.840000000000003</v>
      </c>
    </row>
    <row r="20260" s="489" customFormat="1">
      <c r="B20260" s="546" t="s">
        <v>17939</v>
      </c>
      <c r="C20260" s="548" t="s">
        <v>14981</v>
      </c>
      <c r="D20260" s="541" t="s">
        <v>17940</v>
      </c>
      <c r="E20260" s="549" t="s">
        <v>32769</v>
      </c>
      <c r="F20260" s="547">
        <v>74.930000000000007</v>
      </c>
    </row>
    <row r="20261" s="489" customFormat="1">
      <c r="B20261" s="546" t="s">
        <v>17941</v>
      </c>
      <c r="C20261" s="548" t="s">
        <v>14981</v>
      </c>
      <c r="D20261" s="541" t="s">
        <v>17942</v>
      </c>
      <c r="E20261" s="549" t="s">
        <v>32769</v>
      </c>
      <c r="F20261" s="547">
        <v>90.680000000000007</v>
      </c>
    </row>
    <row r="20262" s="489" customFormat="1">
      <c r="B20262" s="546" t="s">
        <v>17943</v>
      </c>
      <c r="C20262" s="548" t="s">
        <v>14981</v>
      </c>
      <c r="D20262" s="541" t="s">
        <v>17944</v>
      </c>
      <c r="E20262" s="549" t="s">
        <v>32769</v>
      </c>
      <c r="F20262" s="547">
        <v>117.40000000000001</v>
      </c>
    </row>
    <row r="20263" s="489" customFormat="1">
      <c r="B20263" s="546" t="s">
        <v>17945</v>
      </c>
      <c r="C20263" s="548" t="s">
        <v>14981</v>
      </c>
      <c r="D20263" s="541" t="s">
        <v>17946</v>
      </c>
      <c r="E20263" s="549" t="s">
        <v>32769</v>
      </c>
      <c r="F20263" s="547">
        <v>154.47999999999999</v>
      </c>
    </row>
    <row r="20264" s="489" customFormat="1">
      <c r="B20264" s="546">
        <v>8928</v>
      </c>
      <c r="C20264" s="548" t="s">
        <v>14981</v>
      </c>
      <c r="D20264" s="541" t="s">
        <v>17947</v>
      </c>
      <c r="E20264" s="549"/>
      <c r="F20264" s="547"/>
    </row>
    <row r="20265" s="489" customFormat="1">
      <c r="B20265" s="546" t="s">
        <v>17948</v>
      </c>
      <c r="C20265" s="548" t="s">
        <v>14981</v>
      </c>
      <c r="D20265" s="541" t="s">
        <v>17949</v>
      </c>
      <c r="E20265" s="549" t="s">
        <v>32768</v>
      </c>
      <c r="F20265" s="547">
        <v>33.829999999999998</v>
      </c>
    </row>
    <row r="20266" s="489" customFormat="1">
      <c r="B20266" s="546" t="s">
        <v>17950</v>
      </c>
      <c r="C20266" s="548" t="s">
        <v>14981</v>
      </c>
      <c r="D20266" s="541" t="s">
        <v>17951</v>
      </c>
      <c r="E20266" s="549" t="s">
        <v>32768</v>
      </c>
      <c r="F20266" s="547">
        <v>33.829999999999998</v>
      </c>
    </row>
    <row r="20267" s="489" customFormat="1">
      <c r="B20267" s="546" t="s">
        <v>17952</v>
      </c>
      <c r="C20267" s="548" t="s">
        <v>14981</v>
      </c>
      <c r="D20267" s="541" t="s">
        <v>17953</v>
      </c>
      <c r="E20267" s="549" t="s">
        <v>32768</v>
      </c>
      <c r="F20267" s="547">
        <v>33.829999999999998</v>
      </c>
    </row>
    <row r="20268" s="489" customFormat="1">
      <c r="B20268" s="546" t="s">
        <v>17954</v>
      </c>
      <c r="C20268" s="548" t="s">
        <v>14981</v>
      </c>
      <c r="D20268" s="541" t="s">
        <v>17955</v>
      </c>
      <c r="E20268" s="549" t="s">
        <v>32768</v>
      </c>
      <c r="F20268" s="547">
        <v>33.829999999999998</v>
      </c>
    </row>
    <row r="20269" s="489" customFormat="1">
      <c r="B20269" s="546" t="s">
        <v>17956</v>
      </c>
      <c r="C20269" s="548" t="s">
        <v>14981</v>
      </c>
      <c r="D20269" s="541" t="s">
        <v>17957</v>
      </c>
      <c r="E20269" s="549" t="s">
        <v>32768</v>
      </c>
      <c r="F20269" s="547">
        <v>33.829999999999998</v>
      </c>
    </row>
    <row r="20270" s="489" customFormat="1">
      <c r="B20270" s="546" t="s">
        <v>17958</v>
      </c>
      <c r="C20270" s="548" t="s">
        <v>14981</v>
      </c>
      <c r="D20270" s="541" t="s">
        <v>17959</v>
      </c>
      <c r="E20270" s="549" t="s">
        <v>32769</v>
      </c>
      <c r="F20270" s="547">
        <v>52.630000000000003</v>
      </c>
    </row>
    <row r="20271" s="489" customFormat="1">
      <c r="B20271" s="546" t="s">
        <v>17960</v>
      </c>
      <c r="C20271" s="548" t="s">
        <v>14981</v>
      </c>
      <c r="D20271" s="541" t="s">
        <v>17961</v>
      </c>
      <c r="E20271" s="549" t="s">
        <v>32769</v>
      </c>
      <c r="F20271" s="547">
        <v>58.960000000000001</v>
      </c>
    </row>
    <row r="20272" s="489" customFormat="1">
      <c r="B20272" s="546" t="s">
        <v>17962</v>
      </c>
      <c r="C20272" s="548" t="s">
        <v>14981</v>
      </c>
      <c r="D20272" s="541" t="s">
        <v>17963</v>
      </c>
      <c r="E20272" s="549" t="s">
        <v>32769</v>
      </c>
      <c r="F20272" s="547">
        <v>66.75</v>
      </c>
    </row>
    <row r="20273" s="489" customFormat="1">
      <c r="B20273" s="546" t="s">
        <v>17964</v>
      </c>
      <c r="C20273" s="548" t="s">
        <v>14981</v>
      </c>
      <c r="D20273" s="541" t="s">
        <v>17965</v>
      </c>
      <c r="E20273" s="549" t="s">
        <v>32769</v>
      </c>
      <c r="F20273" s="547">
        <v>52.950000000000003</v>
      </c>
    </row>
    <row r="20274" s="489" customFormat="1">
      <c r="B20274" s="546" t="s">
        <v>17966</v>
      </c>
      <c r="C20274" s="548" t="s">
        <v>14981</v>
      </c>
      <c r="D20274" s="541" t="s">
        <v>17967</v>
      </c>
      <c r="E20274" s="549" t="s">
        <v>32769</v>
      </c>
      <c r="F20274" s="547">
        <v>60.729999999999997</v>
      </c>
    </row>
    <row r="20275" s="489" customFormat="1">
      <c r="B20275" s="546" t="s">
        <v>17968</v>
      </c>
      <c r="C20275" s="548" t="s">
        <v>14981</v>
      </c>
      <c r="D20275" s="541" t="s">
        <v>17969</v>
      </c>
      <c r="E20275" s="549" t="s">
        <v>32768</v>
      </c>
      <c r="F20275" s="547">
        <v>8</v>
      </c>
    </row>
    <row r="20276" s="489" customFormat="1">
      <c r="B20276" s="546" t="s">
        <v>17970</v>
      </c>
      <c r="C20276" s="548" t="s">
        <v>14981</v>
      </c>
      <c r="D20276" s="541" t="s">
        <v>17971</v>
      </c>
      <c r="E20276" s="549" t="s">
        <v>32768</v>
      </c>
      <c r="F20276" s="547">
        <v>9.8499999999999996</v>
      </c>
    </row>
    <row r="20277" s="489" customFormat="1">
      <c r="B20277" s="546">
        <v>8929</v>
      </c>
      <c r="C20277" s="548" t="s">
        <v>14981</v>
      </c>
      <c r="D20277" s="541" t="s">
        <v>17972</v>
      </c>
      <c r="E20277" s="549"/>
      <c r="F20277" s="547"/>
    </row>
    <row r="20278" s="489" customFormat="1">
      <c r="B20278" s="546" t="s">
        <v>17973</v>
      </c>
      <c r="C20278" s="548" t="s">
        <v>14981</v>
      </c>
      <c r="D20278" s="541" t="s">
        <v>17974</v>
      </c>
      <c r="E20278" s="549" t="s">
        <v>32769</v>
      </c>
      <c r="F20278" s="547">
        <v>110.08</v>
      </c>
    </row>
    <row r="20279" s="489" customFormat="1">
      <c r="B20279" s="546" t="s">
        <v>17975</v>
      </c>
      <c r="C20279" s="548" t="s">
        <v>14981</v>
      </c>
      <c r="D20279" s="541" t="s">
        <v>17976</v>
      </c>
      <c r="E20279" s="549" t="s">
        <v>32769</v>
      </c>
      <c r="F20279" s="547">
        <v>90.370000000000005</v>
      </c>
    </row>
    <row r="20280" s="489" customFormat="1">
      <c r="B20280" s="546" t="s">
        <v>17977</v>
      </c>
      <c r="C20280" s="548" t="s">
        <v>14981</v>
      </c>
      <c r="D20280" s="541" t="s">
        <v>17978</v>
      </c>
      <c r="E20280" s="549" t="s">
        <v>32769</v>
      </c>
      <c r="F20280" s="547">
        <v>110.41</v>
      </c>
    </row>
    <row r="20281" s="489" customFormat="1">
      <c r="B20281" s="546" t="s">
        <v>17979</v>
      </c>
      <c r="C20281" s="548" t="s">
        <v>14981</v>
      </c>
      <c r="D20281" s="541" t="s">
        <v>17980</v>
      </c>
      <c r="E20281" s="549" t="s">
        <v>32769</v>
      </c>
      <c r="F20281" s="547">
        <v>100.3</v>
      </c>
    </row>
    <row r="20282" s="489" customFormat="1">
      <c r="B20282" s="546" t="s">
        <v>17981</v>
      </c>
      <c r="C20282" s="548" t="s">
        <v>14981</v>
      </c>
      <c r="D20282" s="541" t="s">
        <v>17982</v>
      </c>
      <c r="E20282" s="549" t="s">
        <v>32769</v>
      </c>
      <c r="F20282" s="547">
        <v>136.71000000000001</v>
      </c>
    </row>
    <row r="20283" s="489" customFormat="1">
      <c r="B20283" s="546" t="s">
        <v>17983</v>
      </c>
      <c r="C20283" s="548" t="s">
        <v>14981</v>
      </c>
      <c r="D20283" s="541" t="s">
        <v>17984</v>
      </c>
      <c r="E20283" s="549" t="s">
        <v>32769</v>
      </c>
      <c r="F20283" s="547">
        <v>117.94</v>
      </c>
    </row>
    <row r="20284" s="489" customFormat="1">
      <c r="B20284" s="546" t="s">
        <v>17985</v>
      </c>
      <c r="C20284" s="548" t="s">
        <v>14981</v>
      </c>
      <c r="D20284" s="541" t="s">
        <v>17986</v>
      </c>
      <c r="E20284" s="549" t="s">
        <v>32769</v>
      </c>
      <c r="F20284" s="547">
        <v>162.94999999999999</v>
      </c>
    </row>
    <row r="20285" s="489" customFormat="1">
      <c r="B20285" s="546" t="s">
        <v>17987</v>
      </c>
      <c r="C20285" s="548" t="s">
        <v>14981</v>
      </c>
      <c r="D20285" s="541" t="s">
        <v>17988</v>
      </c>
      <c r="E20285" s="549" t="s">
        <v>32769</v>
      </c>
      <c r="F20285" s="547">
        <v>146.66999999999999</v>
      </c>
    </row>
    <row r="20286" s="489" customFormat="1">
      <c r="B20286" s="546" t="s">
        <v>17989</v>
      </c>
      <c r="C20286" s="548" t="s">
        <v>14981</v>
      </c>
      <c r="D20286" s="541" t="s">
        <v>17990</v>
      </c>
      <c r="E20286" s="549" t="s">
        <v>32769</v>
      </c>
      <c r="F20286" s="547">
        <v>197.91999999999999</v>
      </c>
    </row>
    <row r="20287" s="489" customFormat="1">
      <c r="B20287" s="546">
        <v>8930</v>
      </c>
      <c r="C20287" s="548" t="s">
        <v>14981</v>
      </c>
      <c r="D20287" s="541" t="s">
        <v>17991</v>
      </c>
      <c r="E20287" s="549"/>
      <c r="F20287" s="547"/>
    </row>
    <row r="20288" s="489" customFormat="1">
      <c r="B20288" s="546" t="s">
        <v>17992</v>
      </c>
      <c r="C20288" s="548" t="s">
        <v>14981</v>
      </c>
      <c r="D20288" s="541" t="s">
        <v>17993</v>
      </c>
      <c r="E20288" s="549" t="s">
        <v>32769</v>
      </c>
      <c r="F20288" s="547">
        <v>110.84</v>
      </c>
    </row>
    <row r="20289" s="489" customFormat="1">
      <c r="B20289" s="546" t="s">
        <v>17994</v>
      </c>
      <c r="C20289" s="548" t="s">
        <v>14981</v>
      </c>
      <c r="D20289" s="541" t="s">
        <v>17995</v>
      </c>
      <c r="E20289" s="549" t="s">
        <v>32769</v>
      </c>
      <c r="F20289" s="547">
        <v>89.459999999999994</v>
      </c>
    </row>
    <row r="20290" s="489" customFormat="1">
      <c r="B20290" s="546" t="s">
        <v>17996</v>
      </c>
      <c r="C20290" s="548" t="s">
        <v>14981</v>
      </c>
      <c r="D20290" s="541" t="s">
        <v>17997</v>
      </c>
      <c r="E20290" s="549" t="s">
        <v>32769</v>
      </c>
      <c r="F20290" s="547">
        <v>120.48</v>
      </c>
    </row>
    <row r="20291" s="489" customFormat="1">
      <c r="B20291" s="546" t="s">
        <v>17998</v>
      </c>
      <c r="C20291" s="548" t="s">
        <v>14981</v>
      </c>
      <c r="D20291" s="541" t="s">
        <v>17999</v>
      </c>
      <c r="E20291" s="549" t="s">
        <v>32769</v>
      </c>
      <c r="F20291" s="547">
        <v>103.06</v>
      </c>
    </row>
    <row r="20292" s="489" customFormat="1">
      <c r="B20292" s="546" t="s">
        <v>18000</v>
      </c>
      <c r="C20292" s="548" t="s">
        <v>14981</v>
      </c>
      <c r="D20292" s="541" t="s">
        <v>18001</v>
      </c>
      <c r="E20292" s="549" t="s">
        <v>32769</v>
      </c>
      <c r="F20292" s="547">
        <v>137.06</v>
      </c>
    </row>
    <row r="20293" s="489" customFormat="1">
      <c r="B20293" s="546" t="s">
        <v>18002</v>
      </c>
      <c r="C20293" s="548" t="s">
        <v>14981</v>
      </c>
      <c r="D20293" s="541" t="s">
        <v>18003</v>
      </c>
      <c r="E20293" s="549" t="s">
        <v>32769</v>
      </c>
      <c r="F20293" s="547">
        <v>124.56999999999999</v>
      </c>
    </row>
    <row r="20294" s="489" customFormat="1">
      <c r="B20294" s="546" t="s">
        <v>18004</v>
      </c>
      <c r="C20294" s="548" t="s">
        <v>14981</v>
      </c>
      <c r="D20294" s="541" t="s">
        <v>18005</v>
      </c>
      <c r="E20294" s="549" t="s">
        <v>32769</v>
      </c>
      <c r="F20294" s="547">
        <v>172.38999999999999</v>
      </c>
    </row>
    <row r="20295" s="489" customFormat="1">
      <c r="B20295" s="546" t="s">
        <v>18006</v>
      </c>
      <c r="C20295" s="548" t="s">
        <v>14981</v>
      </c>
      <c r="D20295" s="541" t="s">
        <v>18007</v>
      </c>
      <c r="E20295" s="549" t="s">
        <v>32769</v>
      </c>
      <c r="F20295" s="547">
        <v>163.05000000000001</v>
      </c>
    </row>
    <row r="20296" s="489" customFormat="1">
      <c r="B20296" s="546" t="s">
        <v>18008</v>
      </c>
      <c r="C20296" s="548" t="s">
        <v>14981</v>
      </c>
      <c r="D20296" s="541" t="s">
        <v>18009</v>
      </c>
      <c r="E20296" s="549" t="s">
        <v>32769</v>
      </c>
      <c r="F20296" s="547">
        <v>205.03</v>
      </c>
    </row>
    <row r="20297" s="489" customFormat="1">
      <c r="B20297" s="546">
        <v>8931</v>
      </c>
      <c r="C20297" s="548" t="s">
        <v>14981</v>
      </c>
      <c r="D20297" s="541" t="s">
        <v>18010</v>
      </c>
      <c r="E20297" s="549"/>
      <c r="F20297" s="547"/>
    </row>
    <row r="20298" s="489" customFormat="1">
      <c r="B20298" s="546" t="s">
        <v>18011</v>
      </c>
      <c r="C20298" s="548" t="s">
        <v>14981</v>
      </c>
      <c r="D20298" s="541" t="s">
        <v>18012</v>
      </c>
      <c r="E20298" s="549" t="s">
        <v>32769</v>
      </c>
      <c r="F20298" s="547">
        <v>12.390000000000001</v>
      </c>
    </row>
    <row r="20299" s="489" customFormat="1">
      <c r="B20299" s="546" t="s">
        <v>18013</v>
      </c>
      <c r="C20299" s="548" t="s">
        <v>14981</v>
      </c>
      <c r="D20299" s="541" t="s">
        <v>18014</v>
      </c>
      <c r="E20299" s="549" t="s">
        <v>32769</v>
      </c>
      <c r="F20299" s="547">
        <v>10.279999999999999</v>
      </c>
    </row>
    <row r="20300" s="489" customFormat="1">
      <c r="B20300" s="546" t="s">
        <v>18015</v>
      </c>
      <c r="C20300" s="548" t="s">
        <v>14981</v>
      </c>
      <c r="D20300" s="541" t="s">
        <v>18016</v>
      </c>
      <c r="E20300" s="549" t="s">
        <v>32769</v>
      </c>
      <c r="F20300" s="547">
        <v>15.279999999999999</v>
      </c>
    </row>
    <row r="20301" s="489" customFormat="1">
      <c r="B20301" s="546" t="s">
        <v>18017</v>
      </c>
      <c r="C20301" s="548" t="s">
        <v>14981</v>
      </c>
      <c r="D20301" s="541" t="s">
        <v>18018</v>
      </c>
      <c r="E20301" s="549" t="s">
        <v>32769</v>
      </c>
      <c r="F20301" s="547">
        <v>21.140000000000001</v>
      </c>
    </row>
    <row r="20302" s="489" customFormat="1">
      <c r="B20302" s="546" t="s">
        <v>18019</v>
      </c>
      <c r="C20302" s="548" t="s">
        <v>14981</v>
      </c>
      <c r="D20302" s="541" t="s">
        <v>18020</v>
      </c>
      <c r="E20302" s="549" t="s">
        <v>32769</v>
      </c>
      <c r="F20302" s="547">
        <v>19.379999999999999</v>
      </c>
    </row>
    <row r="20303" s="489" customFormat="1">
      <c r="B20303" s="546">
        <v>8932</v>
      </c>
      <c r="C20303" s="548" t="s">
        <v>14981</v>
      </c>
      <c r="D20303" s="541" t="s">
        <v>18021</v>
      </c>
      <c r="E20303" s="549"/>
      <c r="F20303" s="547"/>
    </row>
    <row r="20304" s="489" customFormat="1">
      <c r="B20304" s="546" t="s">
        <v>18022</v>
      </c>
      <c r="C20304" s="548" t="s">
        <v>14981</v>
      </c>
      <c r="D20304" s="541" t="s">
        <v>18023</v>
      </c>
      <c r="E20304" s="549" t="s">
        <v>32768</v>
      </c>
      <c r="F20304" s="547">
        <v>64.069999999999993</v>
      </c>
    </row>
    <row r="20305" s="489" customFormat="1">
      <c r="B20305" s="546" t="s">
        <v>18024</v>
      </c>
      <c r="C20305" s="548" t="s">
        <v>14981</v>
      </c>
      <c r="D20305" s="541" t="s">
        <v>18025</v>
      </c>
      <c r="E20305" s="549" t="s">
        <v>32768</v>
      </c>
      <c r="F20305" s="547">
        <v>71.099999999999994</v>
      </c>
    </row>
    <row r="20306" s="489" customFormat="1">
      <c r="B20306" s="546" t="s">
        <v>18026</v>
      </c>
      <c r="C20306" s="548" t="s">
        <v>14981</v>
      </c>
      <c r="D20306" s="541" t="s">
        <v>18027</v>
      </c>
      <c r="E20306" s="549" t="s">
        <v>32768</v>
      </c>
      <c r="F20306" s="547">
        <v>59.729999999999997</v>
      </c>
    </row>
    <row r="20307" s="489" customFormat="1">
      <c r="B20307" s="546" t="s">
        <v>18028</v>
      </c>
      <c r="C20307" s="548" t="s">
        <v>14981</v>
      </c>
      <c r="D20307" s="541" t="s">
        <v>18029</v>
      </c>
      <c r="E20307" s="549" t="s">
        <v>32768</v>
      </c>
      <c r="F20307" s="547">
        <v>52.890000000000001</v>
      </c>
    </row>
    <row r="20308" s="489" customFormat="1">
      <c r="B20308" s="546" t="s">
        <v>18030</v>
      </c>
      <c r="C20308" s="548" t="s">
        <v>14981</v>
      </c>
      <c r="D20308" s="541" t="s">
        <v>18031</v>
      </c>
      <c r="E20308" s="549" t="s">
        <v>32768</v>
      </c>
      <c r="F20308" s="547">
        <v>93.870000000000005</v>
      </c>
    </row>
    <row r="20309" s="489" customFormat="1">
      <c r="B20309" s="546" t="s">
        <v>18032</v>
      </c>
      <c r="C20309" s="548" t="s">
        <v>14981</v>
      </c>
      <c r="D20309" s="541" t="s">
        <v>18033</v>
      </c>
      <c r="E20309" s="549" t="s">
        <v>32768</v>
      </c>
      <c r="F20309" s="547">
        <v>38.600000000000001</v>
      </c>
    </row>
    <row r="20310" s="489" customFormat="1">
      <c r="B20310" s="546" t="s">
        <v>18034</v>
      </c>
      <c r="C20310" s="548" t="s">
        <v>14981</v>
      </c>
      <c r="D20310" s="541" t="s">
        <v>18035</v>
      </c>
      <c r="E20310" s="549" t="s">
        <v>32768</v>
      </c>
      <c r="F20310" s="547">
        <v>176.94999999999999</v>
      </c>
    </row>
    <row r="20311" s="489" customFormat="1">
      <c r="B20311" s="546" t="s">
        <v>18036</v>
      </c>
      <c r="C20311" s="548" t="s">
        <v>14981</v>
      </c>
      <c r="D20311" s="541" t="s">
        <v>18037</v>
      </c>
      <c r="E20311" s="549" t="s">
        <v>32768</v>
      </c>
      <c r="F20311" s="547">
        <v>208.34999999999999</v>
      </c>
    </row>
    <row r="20312" s="489" customFormat="1">
      <c r="B20312" s="546" t="s">
        <v>18038</v>
      </c>
      <c r="C20312" s="548" t="s">
        <v>14981</v>
      </c>
      <c r="D20312" s="541" t="s">
        <v>18039</v>
      </c>
      <c r="E20312" s="549" t="s">
        <v>32768</v>
      </c>
      <c r="F20312" s="547">
        <v>296.86000000000001</v>
      </c>
    </row>
    <row r="20313" s="489" customFormat="1">
      <c r="B20313" s="546" t="s">
        <v>18040</v>
      </c>
      <c r="C20313" s="548" t="s">
        <v>14981</v>
      </c>
      <c r="D20313" s="541" t="s">
        <v>18041</v>
      </c>
      <c r="E20313" s="549" t="s">
        <v>32768</v>
      </c>
      <c r="F20313" s="547">
        <v>292.85000000000002</v>
      </c>
    </row>
    <row r="20314" s="489" customFormat="1">
      <c r="B20314" s="546" t="s">
        <v>18042</v>
      </c>
      <c r="C20314" s="548" t="s">
        <v>14981</v>
      </c>
      <c r="D20314" s="541" t="s">
        <v>18043</v>
      </c>
      <c r="E20314" s="549" t="s">
        <v>32768</v>
      </c>
      <c r="F20314" s="547">
        <v>126.15000000000001</v>
      </c>
    </row>
    <row r="20315" s="489" customFormat="1">
      <c r="B20315" s="546" t="s">
        <v>18044</v>
      </c>
      <c r="C20315" s="548" t="s">
        <v>14981</v>
      </c>
      <c r="D20315" s="541" t="s">
        <v>18045</v>
      </c>
      <c r="E20315" s="549" t="s">
        <v>32768</v>
      </c>
      <c r="F20315" s="547">
        <v>122.92</v>
      </c>
    </row>
    <row r="20316" s="489" customFormat="1">
      <c r="B20316" s="546" t="s">
        <v>18046</v>
      </c>
      <c r="C20316" s="548" t="s">
        <v>14981</v>
      </c>
      <c r="D20316" s="541" t="s">
        <v>18047</v>
      </c>
      <c r="E20316" s="549" t="s">
        <v>32768</v>
      </c>
      <c r="F20316" s="547">
        <v>294.81999999999999</v>
      </c>
    </row>
    <row r="20317" s="489" customFormat="1">
      <c r="B20317" s="546" t="s">
        <v>18048</v>
      </c>
      <c r="C20317" s="548" t="s">
        <v>14981</v>
      </c>
      <c r="D20317" s="541" t="s">
        <v>18049</v>
      </c>
      <c r="E20317" s="549" t="s">
        <v>32768</v>
      </c>
      <c r="F20317" s="547">
        <v>255.36000000000001</v>
      </c>
    </row>
    <row r="20318" s="489" customFormat="1">
      <c r="B20318" s="546" t="s">
        <v>18050</v>
      </c>
      <c r="C20318" s="548" t="s">
        <v>14981</v>
      </c>
      <c r="D20318" s="541" t="s">
        <v>18051</v>
      </c>
      <c r="E20318" s="549" t="s">
        <v>32768</v>
      </c>
      <c r="F20318" s="547">
        <v>577.75</v>
      </c>
    </row>
    <row r="20319" s="489" customFormat="1">
      <c r="B20319" s="546" t="s">
        <v>18052</v>
      </c>
      <c r="C20319" s="548" t="s">
        <v>14981</v>
      </c>
      <c r="D20319" s="541" t="s">
        <v>18053</v>
      </c>
      <c r="E20319" s="549" t="s">
        <v>32768</v>
      </c>
      <c r="F20319" s="547">
        <v>455.30000000000001</v>
      </c>
    </row>
    <row r="20320" s="489" customFormat="1">
      <c r="B20320" s="546" t="s">
        <v>18054</v>
      </c>
      <c r="C20320" s="548" t="s">
        <v>14981</v>
      </c>
      <c r="D20320" s="541" t="s">
        <v>18055</v>
      </c>
      <c r="E20320" s="549" t="s">
        <v>32768</v>
      </c>
      <c r="F20320" s="547">
        <v>209.16</v>
      </c>
    </row>
    <row r="20321" s="489" customFormat="1">
      <c r="B20321" s="546" t="s">
        <v>18056</v>
      </c>
      <c r="C20321" s="548" t="s">
        <v>14981</v>
      </c>
      <c r="D20321" s="541" t="s">
        <v>18057</v>
      </c>
      <c r="E20321" s="549" t="s">
        <v>32768</v>
      </c>
      <c r="F20321" s="547">
        <v>160.5</v>
      </c>
    </row>
    <row r="20322" s="489" customFormat="1">
      <c r="B20322" s="546" t="s">
        <v>18058</v>
      </c>
      <c r="C20322" s="548" t="s">
        <v>14981</v>
      </c>
      <c r="D20322" s="541" t="s">
        <v>18059</v>
      </c>
      <c r="E20322" s="549" t="s">
        <v>32768</v>
      </c>
      <c r="F20322" s="547">
        <v>406.43000000000001</v>
      </c>
    </row>
    <row r="20323" s="489" customFormat="1">
      <c r="B20323" s="546" t="s">
        <v>18060</v>
      </c>
      <c r="C20323" s="548" t="s">
        <v>14981</v>
      </c>
      <c r="D20323" s="541" t="s">
        <v>18061</v>
      </c>
      <c r="E20323" s="549" t="s">
        <v>32768</v>
      </c>
      <c r="F20323" s="547">
        <v>265.57999999999998</v>
      </c>
    </row>
    <row r="20324" s="489" customFormat="1">
      <c r="B20324" s="546" t="s">
        <v>18062</v>
      </c>
      <c r="C20324" s="548" t="s">
        <v>14981</v>
      </c>
      <c r="D20324" s="541" t="s">
        <v>18063</v>
      </c>
      <c r="E20324" s="549" t="s">
        <v>32768</v>
      </c>
      <c r="F20324" s="547">
        <v>301.20999999999998</v>
      </c>
    </row>
    <row r="20325" s="489" customFormat="1">
      <c r="B20325" s="546" t="s">
        <v>18064</v>
      </c>
      <c r="C20325" s="548" t="s">
        <v>14981</v>
      </c>
      <c r="D20325" s="541" t="s">
        <v>18065</v>
      </c>
      <c r="E20325" s="549" t="s">
        <v>32768</v>
      </c>
      <c r="F20325" s="547">
        <v>253.13</v>
      </c>
    </row>
    <row r="20326" s="489" customFormat="1">
      <c r="B20326" s="546" t="s">
        <v>18066</v>
      </c>
      <c r="C20326" s="548" t="s">
        <v>14981</v>
      </c>
      <c r="D20326" s="541" t="s">
        <v>18067</v>
      </c>
      <c r="E20326" s="549" t="s">
        <v>32768</v>
      </c>
      <c r="F20326" s="547">
        <v>620.96000000000004</v>
      </c>
    </row>
    <row r="20327" s="489" customFormat="1">
      <c r="B20327" s="546" t="s">
        <v>18068</v>
      </c>
      <c r="C20327" s="548" t="s">
        <v>14981</v>
      </c>
      <c r="D20327" s="541" t="s">
        <v>18069</v>
      </c>
      <c r="E20327" s="549" t="s">
        <v>32768</v>
      </c>
      <c r="F20327" s="547">
        <v>462.79000000000002</v>
      </c>
    </row>
    <row r="20328" s="489" customFormat="1">
      <c r="B20328" s="546" t="s">
        <v>18070</v>
      </c>
      <c r="C20328" s="548" t="s">
        <v>14981</v>
      </c>
      <c r="D20328" s="541" t="s">
        <v>18071</v>
      </c>
      <c r="E20328" s="549" t="s">
        <v>32768</v>
      </c>
      <c r="F20328" s="547">
        <v>215.55000000000001</v>
      </c>
    </row>
    <row r="20329" s="489" customFormat="1">
      <c r="B20329" s="546" t="s">
        <v>18072</v>
      </c>
      <c r="C20329" s="548" t="s">
        <v>14981</v>
      </c>
      <c r="D20329" s="541" t="s">
        <v>18073</v>
      </c>
      <c r="E20329" s="549" t="s">
        <v>32768</v>
      </c>
      <c r="F20329" s="547">
        <v>158.27000000000001</v>
      </c>
    </row>
    <row r="20330" s="489" customFormat="1">
      <c r="B20330" s="546" t="s">
        <v>18074</v>
      </c>
      <c r="C20330" s="548" t="s">
        <v>14981</v>
      </c>
      <c r="D20330" s="541" t="s">
        <v>18075</v>
      </c>
      <c r="E20330" s="549" t="s">
        <v>32768</v>
      </c>
      <c r="F20330" s="547">
        <v>449.63999999999999</v>
      </c>
    </row>
    <row r="20331" s="489" customFormat="1">
      <c r="B20331" s="546" t="s">
        <v>18076</v>
      </c>
      <c r="C20331" s="548" t="s">
        <v>14981</v>
      </c>
      <c r="D20331" s="541" t="s">
        <v>18077</v>
      </c>
      <c r="E20331" s="549" t="s">
        <v>32768</v>
      </c>
      <c r="F20331" s="547">
        <v>273.06999999999999</v>
      </c>
    </row>
    <row r="20332" s="489" customFormat="1">
      <c r="B20332" s="546" t="s">
        <v>18078</v>
      </c>
      <c r="C20332" s="548" t="s">
        <v>14981</v>
      </c>
      <c r="D20332" s="541" t="s">
        <v>18079</v>
      </c>
      <c r="E20332" s="549" t="s">
        <v>32768</v>
      </c>
      <c r="F20332" s="547">
        <v>291.31999999999999</v>
      </c>
    </row>
    <row r="20333" s="489" customFormat="1">
      <c r="B20333" s="546" t="s">
        <v>18080</v>
      </c>
      <c r="C20333" s="548" t="s">
        <v>14981</v>
      </c>
      <c r="D20333" s="541" t="s">
        <v>18081</v>
      </c>
      <c r="E20333" s="549" t="s">
        <v>32768</v>
      </c>
      <c r="F20333" s="547">
        <v>252.08000000000001</v>
      </c>
    </row>
    <row r="20334" s="489" customFormat="1">
      <c r="B20334" s="546" t="s">
        <v>18082</v>
      </c>
      <c r="C20334" s="548" t="s">
        <v>14981</v>
      </c>
      <c r="D20334" s="541" t="s">
        <v>18083</v>
      </c>
      <c r="E20334" s="549" t="s">
        <v>32768</v>
      </c>
      <c r="F20334" s="547">
        <v>454.35000000000002</v>
      </c>
    </row>
    <row r="20335" s="489" customFormat="1">
      <c r="B20335" s="546" t="s">
        <v>18084</v>
      </c>
      <c r="C20335" s="548" t="s">
        <v>14981</v>
      </c>
      <c r="D20335" s="541" t="s">
        <v>18085</v>
      </c>
      <c r="E20335" s="549" t="s">
        <v>32768</v>
      </c>
      <c r="F20335" s="547">
        <v>205.66</v>
      </c>
    </row>
    <row r="20336" s="489" customFormat="1">
      <c r="B20336" s="546" t="s">
        <v>18086</v>
      </c>
      <c r="C20336" s="548" t="s">
        <v>14981</v>
      </c>
      <c r="D20336" s="541" t="s">
        <v>18087</v>
      </c>
      <c r="E20336" s="549" t="s">
        <v>32768</v>
      </c>
      <c r="F20336" s="547">
        <v>157.22</v>
      </c>
    </row>
    <row r="20337" s="489" customFormat="1">
      <c r="B20337" s="546" t="s">
        <v>18088</v>
      </c>
      <c r="C20337" s="548" t="s">
        <v>14981</v>
      </c>
      <c r="D20337" s="541" t="s">
        <v>18089</v>
      </c>
      <c r="E20337" s="549" t="s">
        <v>32768</v>
      </c>
      <c r="F20337" s="547">
        <v>264.63</v>
      </c>
    </row>
    <row r="20338" s="489" customFormat="1">
      <c r="B20338" s="546" t="s">
        <v>18090</v>
      </c>
      <c r="C20338" s="548" t="s">
        <v>14981</v>
      </c>
      <c r="D20338" s="541" t="s">
        <v>18091</v>
      </c>
      <c r="E20338" s="549" t="s">
        <v>32768</v>
      </c>
      <c r="F20338" s="547">
        <v>293.72000000000003</v>
      </c>
    </row>
    <row r="20339" s="489" customFormat="1">
      <c r="B20339" s="546" t="s">
        <v>18092</v>
      </c>
      <c r="C20339" s="548" t="s">
        <v>14981</v>
      </c>
      <c r="D20339" s="541" t="s">
        <v>18093</v>
      </c>
      <c r="E20339" s="549" t="s">
        <v>32768</v>
      </c>
      <c r="F20339" s="547">
        <v>258.56</v>
      </c>
    </row>
    <row r="20340" s="489" customFormat="1">
      <c r="B20340" s="546" t="s">
        <v>18094</v>
      </c>
      <c r="C20340" s="548" t="s">
        <v>14981</v>
      </c>
      <c r="D20340" s="541" t="s">
        <v>18095</v>
      </c>
      <c r="E20340" s="549" t="s">
        <v>32768</v>
      </c>
      <c r="F20340" s="547">
        <v>497.13999999999999</v>
      </c>
    </row>
    <row r="20341" s="489" customFormat="1">
      <c r="B20341" s="546" t="s">
        <v>18096</v>
      </c>
      <c r="C20341" s="548" t="s">
        <v>14981</v>
      </c>
      <c r="D20341" s="541" t="s">
        <v>18097</v>
      </c>
      <c r="E20341" s="549" t="s">
        <v>32768</v>
      </c>
      <c r="F20341" s="547">
        <v>206.75999999999999</v>
      </c>
    </row>
    <row r="20342" s="489" customFormat="1">
      <c r="B20342" s="546" t="s">
        <v>18098</v>
      </c>
      <c r="C20342" s="548" t="s">
        <v>14981</v>
      </c>
      <c r="D20342" s="541" t="s">
        <v>18099</v>
      </c>
      <c r="E20342" s="549" t="s">
        <v>32768</v>
      </c>
      <c r="F20342" s="547">
        <v>172.88</v>
      </c>
    </row>
    <row r="20343" s="489" customFormat="1">
      <c r="B20343" s="546" t="s">
        <v>18100</v>
      </c>
      <c r="C20343" s="548" t="s">
        <v>14981</v>
      </c>
      <c r="D20343" s="541" t="s">
        <v>18101</v>
      </c>
      <c r="E20343" s="549" t="s">
        <v>32768</v>
      </c>
      <c r="F20343" s="547">
        <v>208.06</v>
      </c>
    </row>
    <row r="20344" s="489" customFormat="1">
      <c r="B20344" s="546" t="s">
        <v>18102</v>
      </c>
      <c r="C20344" s="548" t="s">
        <v>14981</v>
      </c>
      <c r="D20344" s="541" t="s">
        <v>18103</v>
      </c>
      <c r="E20344" s="549" t="s">
        <v>32768</v>
      </c>
      <c r="F20344" s="547">
        <v>163.69999999999999</v>
      </c>
    </row>
    <row r="20345" s="489" customFormat="1">
      <c r="B20345" s="546" t="s">
        <v>18104</v>
      </c>
      <c r="C20345" s="548" t="s">
        <v>14981</v>
      </c>
      <c r="D20345" s="541" t="s">
        <v>18105</v>
      </c>
      <c r="E20345" s="549" t="s">
        <v>32768</v>
      </c>
      <c r="F20345" s="547">
        <v>307.42000000000002</v>
      </c>
    </row>
    <row r="20346" s="489" customFormat="1">
      <c r="B20346" s="546" t="s">
        <v>18106</v>
      </c>
      <c r="C20346" s="548" t="s">
        <v>14981</v>
      </c>
      <c r="D20346" s="541" t="s">
        <v>18107</v>
      </c>
      <c r="E20346" s="549" t="s">
        <v>32768</v>
      </c>
      <c r="F20346" s="547">
        <v>163.93000000000001</v>
      </c>
    </row>
    <row r="20347" s="489" customFormat="1">
      <c r="B20347" s="546" t="s">
        <v>18108</v>
      </c>
      <c r="C20347" s="548" t="s">
        <v>14981</v>
      </c>
      <c r="D20347" s="541" t="s">
        <v>18109</v>
      </c>
      <c r="E20347" s="549" t="s">
        <v>32768</v>
      </c>
      <c r="F20347" s="547">
        <v>125.45</v>
      </c>
    </row>
    <row r="20348" s="489" customFormat="1">
      <c r="B20348" s="546" t="s">
        <v>18110</v>
      </c>
      <c r="C20348" s="548" t="s">
        <v>14981</v>
      </c>
      <c r="D20348" s="541" t="s">
        <v>18111</v>
      </c>
      <c r="E20348" s="549" t="s">
        <v>32768</v>
      </c>
      <c r="F20348" s="547">
        <v>64.269999999999996</v>
      </c>
    </row>
    <row r="20349" s="489" customFormat="1">
      <c r="B20349" s="546" t="s">
        <v>18112</v>
      </c>
      <c r="C20349" s="548" t="s">
        <v>14981</v>
      </c>
      <c r="D20349" s="541" t="s">
        <v>18113</v>
      </c>
      <c r="E20349" s="549" t="s">
        <v>32768</v>
      </c>
      <c r="F20349" s="547">
        <v>59.93</v>
      </c>
    </row>
    <row r="20350" s="489" customFormat="1">
      <c r="B20350" s="546" t="s">
        <v>18114</v>
      </c>
      <c r="C20350" s="548" t="s">
        <v>14981</v>
      </c>
      <c r="D20350" s="541" t="s">
        <v>18115</v>
      </c>
      <c r="E20350" s="549" t="s">
        <v>32768</v>
      </c>
      <c r="F20350" s="547">
        <v>53.090000000000003</v>
      </c>
    </row>
    <row r="20351" s="489" customFormat="1">
      <c r="B20351" s="546" t="s">
        <v>18116</v>
      </c>
      <c r="C20351" s="548" t="s">
        <v>14981</v>
      </c>
      <c r="D20351" s="541" t="s">
        <v>18117</v>
      </c>
      <c r="E20351" s="549" t="s">
        <v>32768</v>
      </c>
      <c r="F20351" s="547">
        <v>138.75999999999999</v>
      </c>
    </row>
    <row r="20352" s="489" customFormat="1">
      <c r="B20352" s="546" t="s">
        <v>18118</v>
      </c>
      <c r="C20352" s="548" t="s">
        <v>14981</v>
      </c>
      <c r="D20352" s="541" t="s">
        <v>18119</v>
      </c>
      <c r="E20352" s="549" t="s">
        <v>32768</v>
      </c>
      <c r="F20352" s="547">
        <v>210.15000000000001</v>
      </c>
    </row>
    <row r="20353" s="489" customFormat="1">
      <c r="B20353" s="546" t="s">
        <v>18120</v>
      </c>
      <c r="C20353" s="548" t="s">
        <v>14981</v>
      </c>
      <c r="D20353" s="541" t="s">
        <v>18121</v>
      </c>
      <c r="E20353" s="549" t="s">
        <v>32768</v>
      </c>
      <c r="F20353" s="547">
        <v>96.439999999999998</v>
      </c>
    </row>
    <row r="20354" s="489" customFormat="1">
      <c r="B20354" s="546" t="s">
        <v>18122</v>
      </c>
      <c r="C20354" s="548" t="s">
        <v>14981</v>
      </c>
      <c r="D20354" s="541" t="s">
        <v>18123</v>
      </c>
      <c r="E20354" s="549" t="s">
        <v>32768</v>
      </c>
      <c r="F20354" s="547">
        <v>92.099999999999994</v>
      </c>
    </row>
    <row r="20355" s="489" customFormat="1">
      <c r="B20355" s="546" t="s">
        <v>18124</v>
      </c>
      <c r="C20355" s="548" t="s">
        <v>14981</v>
      </c>
      <c r="D20355" s="541" t="s">
        <v>18125</v>
      </c>
      <c r="E20355" s="549" t="s">
        <v>32768</v>
      </c>
      <c r="F20355" s="547">
        <v>72.909999999999997</v>
      </c>
    </row>
    <row r="20356" s="489" customFormat="1">
      <c r="B20356" s="546" t="s">
        <v>18126</v>
      </c>
      <c r="C20356" s="548" t="s">
        <v>14981</v>
      </c>
      <c r="D20356" s="541" t="s">
        <v>18127</v>
      </c>
      <c r="E20356" s="549" t="s">
        <v>32768</v>
      </c>
      <c r="F20356" s="547">
        <v>107.62</v>
      </c>
    </row>
    <row r="20357" s="489" customFormat="1">
      <c r="B20357" s="546" t="s">
        <v>18128</v>
      </c>
      <c r="C20357" s="548" t="s">
        <v>14981</v>
      </c>
      <c r="D20357" s="541" t="s">
        <v>18129</v>
      </c>
      <c r="E20357" s="549" t="s">
        <v>32768</v>
      </c>
      <c r="F20357" s="547">
        <v>133.28999999999999</v>
      </c>
    </row>
    <row r="20358" s="489" customFormat="1">
      <c r="B20358" s="546">
        <v>8933</v>
      </c>
      <c r="C20358" s="548" t="s">
        <v>14981</v>
      </c>
      <c r="D20358" s="541" t="s">
        <v>18130</v>
      </c>
      <c r="E20358" s="549"/>
      <c r="F20358" s="547"/>
    </row>
    <row r="20359" s="489" customFormat="1">
      <c r="B20359" s="546" t="s">
        <v>18131</v>
      </c>
      <c r="C20359" s="548" t="s">
        <v>14981</v>
      </c>
      <c r="D20359" s="541" t="s">
        <v>18132</v>
      </c>
      <c r="E20359" s="549" t="s">
        <v>32768</v>
      </c>
      <c r="F20359" s="547">
        <v>61.969999999999999</v>
      </c>
    </row>
    <row r="20360" s="489" customFormat="1">
      <c r="B20360" s="546" t="s">
        <v>18133</v>
      </c>
      <c r="C20360" s="548" t="s">
        <v>14981</v>
      </c>
      <c r="D20360" s="541" t="s">
        <v>18134</v>
      </c>
      <c r="E20360" s="549" t="s">
        <v>32768</v>
      </c>
      <c r="F20360" s="547">
        <v>62.380000000000003</v>
      </c>
    </row>
    <row r="20361" s="489" customFormat="1">
      <c r="B20361" s="546" t="s">
        <v>18135</v>
      </c>
      <c r="C20361" s="548" t="s">
        <v>14981</v>
      </c>
      <c r="D20361" s="541" t="s">
        <v>18136</v>
      </c>
      <c r="E20361" s="549" t="s">
        <v>32768</v>
      </c>
      <c r="F20361" s="547">
        <v>62.009999999999998</v>
      </c>
    </row>
    <row r="20362" s="489" customFormat="1">
      <c r="B20362" s="546" t="s">
        <v>18137</v>
      </c>
      <c r="C20362" s="548" t="s">
        <v>14981</v>
      </c>
      <c r="D20362" s="541" t="s">
        <v>18138</v>
      </c>
      <c r="E20362" s="549" t="s">
        <v>32768</v>
      </c>
      <c r="F20362" s="547">
        <v>62.359999999999999</v>
      </c>
    </row>
    <row r="20363" s="489" customFormat="1">
      <c r="B20363" s="546" t="s">
        <v>18139</v>
      </c>
      <c r="C20363" s="548" t="s">
        <v>14981</v>
      </c>
      <c r="D20363" s="541" t="s">
        <v>18140</v>
      </c>
      <c r="E20363" s="549" t="s">
        <v>32768</v>
      </c>
      <c r="F20363" s="547">
        <v>64.939999999999998</v>
      </c>
    </row>
    <row r="20364" s="489" customFormat="1">
      <c r="B20364" s="546" t="s">
        <v>18141</v>
      </c>
      <c r="C20364" s="548" t="s">
        <v>14981</v>
      </c>
      <c r="D20364" s="541" t="s">
        <v>18142</v>
      </c>
      <c r="E20364" s="549" t="s">
        <v>32768</v>
      </c>
      <c r="F20364" s="547">
        <v>64.980000000000004</v>
      </c>
    </row>
    <row r="20365" s="489" customFormat="1">
      <c r="B20365" s="546" t="s">
        <v>18143</v>
      </c>
      <c r="C20365" s="548" t="s">
        <v>14981</v>
      </c>
      <c r="D20365" s="541" t="s">
        <v>18144</v>
      </c>
      <c r="E20365" s="549" t="s">
        <v>32768</v>
      </c>
      <c r="F20365" s="547">
        <v>65.379999999999995</v>
      </c>
    </row>
    <row r="20366" s="489" customFormat="1">
      <c r="B20366" s="546" t="s">
        <v>18145</v>
      </c>
      <c r="C20366" s="548" t="s">
        <v>14981</v>
      </c>
      <c r="D20366" s="541" t="s">
        <v>18146</v>
      </c>
      <c r="E20366" s="549" t="s">
        <v>32768</v>
      </c>
      <c r="F20366" s="547">
        <v>65.359999999999999</v>
      </c>
    </row>
    <row r="20367" s="489" customFormat="1">
      <c r="B20367" s="546">
        <v>8934</v>
      </c>
      <c r="C20367" s="548" t="s">
        <v>14981</v>
      </c>
      <c r="D20367" s="541" t="s">
        <v>18147</v>
      </c>
      <c r="E20367" s="549"/>
      <c r="F20367" s="547"/>
    </row>
    <row r="20368" s="489" customFormat="1">
      <c r="B20368" s="546" t="s">
        <v>18148</v>
      </c>
      <c r="C20368" s="548" t="s">
        <v>14981</v>
      </c>
      <c r="D20368" s="541" t="s">
        <v>18149</v>
      </c>
      <c r="E20368" s="549" t="s">
        <v>32768</v>
      </c>
      <c r="F20368" s="547">
        <v>11.18</v>
      </c>
    </row>
    <row r="20369" s="489" customFormat="1">
      <c r="B20369" s="546" t="s">
        <v>18150</v>
      </c>
      <c r="C20369" s="548" t="s">
        <v>14981</v>
      </c>
      <c r="D20369" s="541" t="s">
        <v>18151</v>
      </c>
      <c r="E20369" s="549" t="s">
        <v>32768</v>
      </c>
      <c r="F20369" s="547">
        <v>18.210000000000001</v>
      </c>
    </row>
    <row r="20370" s="489" customFormat="1">
      <c r="B20370" s="546" t="s">
        <v>18152</v>
      </c>
      <c r="C20370" s="548" t="s">
        <v>14981</v>
      </c>
      <c r="D20370" s="541" t="s">
        <v>18153</v>
      </c>
      <c r="E20370" s="549" t="s">
        <v>32768</v>
      </c>
      <c r="F20370" s="547">
        <v>6.8399999999999999</v>
      </c>
    </row>
    <row r="20371" s="489" customFormat="1">
      <c r="B20371" s="546" t="s">
        <v>18154</v>
      </c>
      <c r="C20371" s="548" t="s">
        <v>14981</v>
      </c>
      <c r="D20371" s="541" t="s">
        <v>18155</v>
      </c>
      <c r="E20371" s="549" t="s">
        <v>32768</v>
      </c>
      <c r="F20371" s="547">
        <v>30.219999999999999</v>
      </c>
    </row>
    <row r="20372" s="489" customFormat="1">
      <c r="B20372" s="546" t="s">
        <v>18156</v>
      </c>
      <c r="C20372" s="548" t="s">
        <v>14981</v>
      </c>
      <c r="D20372" s="541" t="s">
        <v>18157</v>
      </c>
      <c r="E20372" s="549" t="s">
        <v>32768</v>
      </c>
      <c r="F20372" s="547">
        <v>40.549999999999997</v>
      </c>
    </row>
    <row r="20373" s="489" customFormat="1">
      <c r="B20373" s="546" t="s">
        <v>18158</v>
      </c>
      <c r="C20373" s="548" t="s">
        <v>14981</v>
      </c>
      <c r="D20373" s="541" t="s">
        <v>18159</v>
      </c>
      <c r="E20373" s="549" t="s">
        <v>32768</v>
      </c>
      <c r="F20373" s="547">
        <v>18.02</v>
      </c>
    </row>
    <row r="20374" s="489" customFormat="1">
      <c r="B20374" s="546" t="s">
        <v>18160</v>
      </c>
      <c r="C20374" s="548" t="s">
        <v>14981</v>
      </c>
      <c r="D20374" s="541" t="s">
        <v>18161</v>
      </c>
      <c r="E20374" s="549" t="s">
        <v>32768</v>
      </c>
      <c r="F20374" s="547">
        <v>49.039999999999999</v>
      </c>
    </row>
    <row r="20375" s="489" customFormat="1">
      <c r="B20375" s="546" t="s">
        <v>18162</v>
      </c>
      <c r="C20375" s="548" t="s">
        <v>14981</v>
      </c>
      <c r="D20375" s="541" t="s">
        <v>18163</v>
      </c>
      <c r="E20375" s="549" t="s">
        <v>32768</v>
      </c>
      <c r="F20375" s="547">
        <v>22.620000000000001</v>
      </c>
    </row>
    <row r="20376" s="489" customFormat="1">
      <c r="B20376" s="546" t="s">
        <v>18164</v>
      </c>
      <c r="C20376" s="548" t="s">
        <v>14981</v>
      </c>
      <c r="D20376" s="541" t="s">
        <v>18165</v>
      </c>
      <c r="E20376" s="549" t="s">
        <v>32768</v>
      </c>
      <c r="F20376" s="547">
        <v>12.35</v>
      </c>
    </row>
    <row r="20377" s="489" customFormat="1">
      <c r="B20377" s="546">
        <v>8936</v>
      </c>
      <c r="C20377" s="548" t="s">
        <v>14981</v>
      </c>
      <c r="D20377" s="541" t="s">
        <v>18166</v>
      </c>
      <c r="E20377" s="549"/>
      <c r="F20377" s="547"/>
    </row>
    <row r="20378" s="489" customFormat="1">
      <c r="B20378" s="546" t="s">
        <v>18167</v>
      </c>
      <c r="C20378" s="548" t="s">
        <v>14981</v>
      </c>
      <c r="D20378" s="541" t="s">
        <v>18168</v>
      </c>
      <c r="E20378" s="549" t="s">
        <v>32769</v>
      </c>
      <c r="F20378" s="547">
        <v>69.25</v>
      </c>
    </row>
    <row r="20379" s="489" customFormat="1">
      <c r="B20379" s="546" t="s">
        <v>18169</v>
      </c>
      <c r="C20379" s="548" t="s">
        <v>14981</v>
      </c>
      <c r="D20379" s="541" t="s">
        <v>18170</v>
      </c>
      <c r="E20379" s="549" t="s">
        <v>32769</v>
      </c>
      <c r="F20379" s="547">
        <v>96.75</v>
      </c>
    </row>
    <row r="20380" s="489" customFormat="1">
      <c r="B20380" s="546" t="s">
        <v>18171</v>
      </c>
      <c r="C20380" s="548" t="s">
        <v>14981</v>
      </c>
      <c r="D20380" s="541" t="s">
        <v>18172</v>
      </c>
      <c r="E20380" s="549" t="s">
        <v>32769</v>
      </c>
      <c r="F20380" s="547">
        <v>118.55</v>
      </c>
    </row>
    <row r="20381" s="489" customFormat="1">
      <c r="B20381" s="546" t="s">
        <v>18173</v>
      </c>
      <c r="C20381" s="548" t="s">
        <v>14981</v>
      </c>
      <c r="D20381" s="541" t="s">
        <v>18174</v>
      </c>
      <c r="E20381" s="549" t="s">
        <v>32769</v>
      </c>
      <c r="F20381" s="547">
        <v>29.940000000000001</v>
      </c>
    </row>
    <row r="20382" s="489" customFormat="1">
      <c r="B20382" s="546" t="s">
        <v>18175</v>
      </c>
      <c r="C20382" s="548" t="s">
        <v>14981</v>
      </c>
      <c r="D20382" s="541" t="s">
        <v>18176</v>
      </c>
      <c r="E20382" s="549" t="s">
        <v>32769</v>
      </c>
      <c r="F20382" s="547">
        <v>31.010000000000002</v>
      </c>
    </row>
    <row r="20383" s="489" customFormat="1">
      <c r="B20383" s="546" t="s">
        <v>18177</v>
      </c>
      <c r="C20383" s="548" t="s">
        <v>14981</v>
      </c>
      <c r="D20383" s="541" t="s">
        <v>18178</v>
      </c>
      <c r="E20383" s="549" t="s">
        <v>32769</v>
      </c>
      <c r="F20383" s="547">
        <v>32.119999999999997</v>
      </c>
    </row>
    <row r="20384" s="489" customFormat="1">
      <c r="B20384" s="546" t="s">
        <v>18179</v>
      </c>
      <c r="C20384" s="548" t="s">
        <v>14981</v>
      </c>
      <c r="D20384" s="541" t="s">
        <v>18180</v>
      </c>
      <c r="E20384" s="549" t="s">
        <v>32769</v>
      </c>
      <c r="F20384" s="547">
        <v>50.950000000000003</v>
      </c>
    </row>
    <row r="20385" s="489" customFormat="1">
      <c r="B20385" s="546">
        <v>8938</v>
      </c>
      <c r="C20385" s="548" t="s">
        <v>14981</v>
      </c>
      <c r="D20385" s="541" t="s">
        <v>18181</v>
      </c>
      <c r="E20385" s="549"/>
      <c r="F20385" s="547"/>
    </row>
    <row r="20386" s="489" customFormat="1">
      <c r="B20386" s="546" t="s">
        <v>18182</v>
      </c>
      <c r="C20386" s="548" t="s">
        <v>14981</v>
      </c>
      <c r="D20386" s="541" t="s">
        <v>18183</v>
      </c>
      <c r="E20386" s="549" t="s">
        <v>32768</v>
      </c>
      <c r="F20386" s="547">
        <v>37.020000000000003</v>
      </c>
    </row>
    <row r="20387" s="489" customFormat="1">
      <c r="B20387" s="546" t="s">
        <v>18184</v>
      </c>
      <c r="C20387" s="548" t="s">
        <v>14981</v>
      </c>
      <c r="D20387" s="541" t="s">
        <v>18185</v>
      </c>
      <c r="E20387" s="549" t="s">
        <v>32768</v>
      </c>
      <c r="F20387" s="547">
        <v>2651.27</v>
      </c>
    </row>
    <row r="20388" s="489" customFormat="1">
      <c r="B20388" s="546" t="s">
        <v>18186</v>
      </c>
      <c r="C20388" s="548" t="s">
        <v>14981</v>
      </c>
      <c r="D20388" s="541" t="s">
        <v>18187</v>
      </c>
      <c r="E20388" s="549" t="s">
        <v>32768</v>
      </c>
      <c r="F20388" s="547">
        <v>2731.4499999999998</v>
      </c>
    </row>
    <row r="20389" s="489" customFormat="1">
      <c r="B20389" s="546" t="s">
        <v>18188</v>
      </c>
      <c r="C20389" s="548" t="s">
        <v>14981</v>
      </c>
      <c r="D20389" s="541" t="s">
        <v>18189</v>
      </c>
      <c r="E20389" s="549" t="s">
        <v>32768</v>
      </c>
      <c r="F20389" s="547">
        <v>2936.3699999999999</v>
      </c>
    </row>
    <row r="20390" s="489" customFormat="1">
      <c r="B20390" s="546" t="s">
        <v>18190</v>
      </c>
      <c r="C20390" s="548" t="s">
        <v>14981</v>
      </c>
      <c r="D20390" s="541" t="s">
        <v>18191</v>
      </c>
      <c r="E20390" s="549" t="s">
        <v>32768</v>
      </c>
      <c r="F20390" s="547">
        <v>3033.9000000000001</v>
      </c>
    </row>
    <row r="20391" s="489" customFormat="1">
      <c r="B20391" s="546" t="s">
        <v>18192</v>
      </c>
      <c r="C20391" s="548" t="s">
        <v>14981</v>
      </c>
      <c r="D20391" s="541" t="s">
        <v>18193</v>
      </c>
      <c r="E20391" s="549" t="s">
        <v>32768</v>
      </c>
      <c r="F20391" s="547">
        <v>3061.6900000000001</v>
      </c>
    </row>
    <row r="20392" s="489" customFormat="1">
      <c r="B20392" s="546" t="s">
        <v>18194</v>
      </c>
      <c r="C20392" s="548" t="s">
        <v>14981</v>
      </c>
      <c r="D20392" s="541" t="s">
        <v>18195</v>
      </c>
      <c r="E20392" s="549" t="s">
        <v>32768</v>
      </c>
      <c r="F20392" s="547">
        <v>3687.3600000000001</v>
      </c>
    </row>
    <row r="20393" s="489" customFormat="1">
      <c r="B20393" s="546" t="s">
        <v>18196</v>
      </c>
      <c r="C20393" s="548" t="s">
        <v>14981</v>
      </c>
      <c r="D20393" s="541" t="s">
        <v>18197</v>
      </c>
      <c r="E20393" s="549" t="s">
        <v>32768</v>
      </c>
      <c r="F20393" s="547">
        <v>3991.6300000000001</v>
      </c>
    </row>
    <row r="20394" s="489" customFormat="1">
      <c r="B20394" s="546" t="s">
        <v>18198</v>
      </c>
      <c r="C20394" s="548" t="s">
        <v>14981</v>
      </c>
      <c r="D20394" s="541" t="s">
        <v>18199</v>
      </c>
      <c r="E20394" s="549" t="s">
        <v>32768</v>
      </c>
      <c r="F20394" s="547">
        <v>5273.04</v>
      </c>
    </row>
    <row r="20395" s="489" customFormat="1">
      <c r="B20395" s="546" t="s">
        <v>18200</v>
      </c>
      <c r="C20395" s="548" t="s">
        <v>14981</v>
      </c>
      <c r="D20395" s="541" t="s">
        <v>18201</v>
      </c>
      <c r="E20395" s="549" t="s">
        <v>32768</v>
      </c>
      <c r="F20395" s="547">
        <v>5396.2799999999997</v>
      </c>
    </row>
    <row r="20396" s="489" customFormat="1">
      <c r="B20396" s="546" t="s">
        <v>18202</v>
      </c>
      <c r="C20396" s="548" t="s">
        <v>14981</v>
      </c>
      <c r="D20396" s="541" t="s">
        <v>18203</v>
      </c>
      <c r="E20396" s="549" t="s">
        <v>32768</v>
      </c>
      <c r="F20396" s="547">
        <v>5234.3999999999996</v>
      </c>
    </row>
    <row r="20397" s="489" customFormat="1">
      <c r="B20397" s="546" t="s">
        <v>18204</v>
      </c>
      <c r="C20397" s="548" t="s">
        <v>14981</v>
      </c>
      <c r="D20397" s="541" t="s">
        <v>18205</v>
      </c>
      <c r="E20397" s="549" t="s">
        <v>32768</v>
      </c>
      <c r="F20397" s="547">
        <v>10059.93</v>
      </c>
    </row>
    <row r="20398" s="489" customFormat="1">
      <c r="B20398" s="546" t="s">
        <v>18206</v>
      </c>
      <c r="C20398" s="548" t="s">
        <v>14981</v>
      </c>
      <c r="D20398" s="541" t="s">
        <v>18207</v>
      </c>
      <c r="E20398" s="549" t="s">
        <v>32768</v>
      </c>
      <c r="F20398" s="547">
        <v>10135.950000000001</v>
      </c>
    </row>
    <row r="20399" s="489" customFormat="1">
      <c r="B20399" s="546" t="s">
        <v>18208</v>
      </c>
      <c r="C20399" s="548" t="s">
        <v>14981</v>
      </c>
      <c r="D20399" s="541" t="s">
        <v>18209</v>
      </c>
      <c r="E20399" s="549" t="s">
        <v>32768</v>
      </c>
      <c r="F20399" s="547">
        <v>10972.639999999999</v>
      </c>
    </row>
    <row r="20400" s="489" customFormat="1">
      <c r="B20400" s="546" t="s">
        <v>18210</v>
      </c>
      <c r="C20400" s="548" t="s">
        <v>14981</v>
      </c>
      <c r="D20400" s="541" t="s">
        <v>18211</v>
      </c>
      <c r="E20400" s="549" t="s">
        <v>32768</v>
      </c>
      <c r="F20400" s="547">
        <v>11021.51</v>
      </c>
    </row>
    <row r="20401" s="489" customFormat="1">
      <c r="B20401" s="546" t="s">
        <v>18212</v>
      </c>
      <c r="C20401" s="548" t="s">
        <v>14981</v>
      </c>
      <c r="D20401" s="541" t="s">
        <v>18213</v>
      </c>
      <c r="E20401" s="549" t="s">
        <v>32768</v>
      </c>
      <c r="F20401" s="547">
        <v>12205.049999999999</v>
      </c>
    </row>
    <row r="20402" s="489" customFormat="1">
      <c r="B20402" s="546" t="s">
        <v>18214</v>
      </c>
      <c r="C20402" s="548" t="s">
        <v>14981</v>
      </c>
      <c r="D20402" s="541" t="s">
        <v>18215</v>
      </c>
      <c r="E20402" s="549" t="s">
        <v>32768</v>
      </c>
      <c r="F20402" s="547">
        <v>12950.01</v>
      </c>
    </row>
    <row r="20403" s="489" customFormat="1">
      <c r="B20403" s="546" t="s">
        <v>18216</v>
      </c>
      <c r="C20403" s="548" t="s">
        <v>14981</v>
      </c>
      <c r="D20403" s="541" t="s">
        <v>18217</v>
      </c>
      <c r="E20403" s="549" t="s">
        <v>32768</v>
      </c>
      <c r="F20403" s="547">
        <v>12901.1</v>
      </c>
    </row>
    <row r="20404" s="489" customFormat="1">
      <c r="B20404" s="546" t="s">
        <v>18218</v>
      </c>
      <c r="C20404" s="548" t="s">
        <v>14981</v>
      </c>
      <c r="D20404" s="541" t="s">
        <v>18219</v>
      </c>
      <c r="E20404" s="549" t="s">
        <v>32768</v>
      </c>
      <c r="F20404" s="547">
        <v>14316.620000000001</v>
      </c>
    </row>
    <row r="20405" s="489" customFormat="1">
      <c r="B20405" s="546" t="s">
        <v>18220</v>
      </c>
      <c r="C20405" s="548" t="s">
        <v>14981</v>
      </c>
      <c r="D20405" s="541" t="s">
        <v>18221</v>
      </c>
      <c r="E20405" s="549" t="s">
        <v>32768</v>
      </c>
      <c r="F20405" s="547">
        <v>15528.940000000001</v>
      </c>
    </row>
    <row r="20406" s="489" customFormat="1">
      <c r="B20406" s="546" t="s">
        <v>18222</v>
      </c>
      <c r="C20406" s="548" t="s">
        <v>14981</v>
      </c>
      <c r="D20406" s="541" t="s">
        <v>18223</v>
      </c>
      <c r="E20406" s="549" t="s">
        <v>32768</v>
      </c>
      <c r="F20406" s="547">
        <v>13.49</v>
      </c>
    </row>
    <row r="20407" s="489" customFormat="1">
      <c r="B20407" s="546">
        <v>8939</v>
      </c>
      <c r="C20407" s="548" t="s">
        <v>14981</v>
      </c>
      <c r="D20407" s="541" t="s">
        <v>18224</v>
      </c>
      <c r="E20407" s="549"/>
      <c r="F20407" s="547"/>
    </row>
    <row r="20408" s="489" customFormat="1">
      <c r="B20408" s="546" t="s">
        <v>18225</v>
      </c>
      <c r="C20408" s="548" t="s">
        <v>14981</v>
      </c>
      <c r="D20408" s="541" t="s">
        <v>18226</v>
      </c>
      <c r="E20408" s="549" t="s">
        <v>32769</v>
      </c>
      <c r="F20408" s="547">
        <v>14.119999999999999</v>
      </c>
    </row>
    <row r="20409" s="489" customFormat="1">
      <c r="B20409" s="546" t="s">
        <v>18227</v>
      </c>
      <c r="C20409" s="548" t="s">
        <v>14981</v>
      </c>
      <c r="D20409" s="541" t="s">
        <v>18228</v>
      </c>
      <c r="E20409" s="549" t="s">
        <v>32769</v>
      </c>
      <c r="F20409" s="547">
        <v>24.66</v>
      </c>
    </row>
    <row r="20410" s="489" customFormat="1">
      <c r="B20410" s="546">
        <v>8942</v>
      </c>
      <c r="C20410" s="548" t="s">
        <v>14981</v>
      </c>
      <c r="D20410" s="541" t="s">
        <v>18229</v>
      </c>
      <c r="E20410" s="549"/>
      <c r="F20410" s="547"/>
    </row>
    <row r="20411" s="489" customFormat="1">
      <c r="B20411" s="546" t="s">
        <v>18230</v>
      </c>
      <c r="C20411" s="548" t="s">
        <v>14981</v>
      </c>
      <c r="D20411" s="541" t="s">
        <v>18231</v>
      </c>
      <c r="E20411" s="549" t="s">
        <v>32768</v>
      </c>
      <c r="F20411" s="547">
        <v>3571.9200000000001</v>
      </c>
    </row>
    <row r="20412" s="489" customFormat="1">
      <c r="B20412" s="546" t="s">
        <v>18232</v>
      </c>
      <c r="C20412" s="548" t="s">
        <v>14981</v>
      </c>
      <c r="D20412" s="541" t="s">
        <v>18233</v>
      </c>
      <c r="E20412" s="549" t="s">
        <v>32768</v>
      </c>
      <c r="F20412" s="547">
        <v>292.31999999999999</v>
      </c>
    </row>
    <row r="20413" s="489" customFormat="1">
      <c r="B20413" s="546" t="s">
        <v>18234</v>
      </c>
      <c r="C20413" s="548" t="s">
        <v>14981</v>
      </c>
      <c r="D20413" s="541" t="s">
        <v>18235</v>
      </c>
      <c r="E20413" s="549" t="s">
        <v>32768</v>
      </c>
      <c r="F20413" s="547">
        <v>4295.5799999999999</v>
      </c>
    </row>
    <row r="20414" s="489" customFormat="1">
      <c r="B20414" s="546" t="s">
        <v>18236</v>
      </c>
      <c r="C20414" s="548" t="s">
        <v>14981</v>
      </c>
      <c r="D20414" s="541" t="s">
        <v>18237</v>
      </c>
      <c r="E20414" s="549" t="s">
        <v>32768</v>
      </c>
      <c r="F20414" s="547">
        <v>6279.1199999999999</v>
      </c>
    </row>
    <row r="20415" s="489" customFormat="1">
      <c r="B20415" s="546" t="s">
        <v>18238</v>
      </c>
      <c r="C20415" s="548" t="s">
        <v>14981</v>
      </c>
      <c r="D20415" s="541" t="s">
        <v>18239</v>
      </c>
      <c r="E20415" s="549" t="s">
        <v>32768</v>
      </c>
      <c r="F20415" s="547">
        <v>5349.2399999999998</v>
      </c>
    </row>
    <row r="20416" s="489" customFormat="1">
      <c r="B20416" s="546" t="s">
        <v>18240</v>
      </c>
      <c r="C20416" s="548" t="s">
        <v>14981</v>
      </c>
      <c r="D20416" s="541" t="s">
        <v>18241</v>
      </c>
      <c r="E20416" s="549" t="s">
        <v>32768</v>
      </c>
      <c r="F20416" s="547">
        <v>5828.46</v>
      </c>
    </row>
    <row r="20417" s="489" customFormat="1">
      <c r="B20417" s="546" t="s">
        <v>18242</v>
      </c>
      <c r="C20417" s="548" t="s">
        <v>14981</v>
      </c>
      <c r="D20417" s="541" t="s">
        <v>18243</v>
      </c>
      <c r="E20417" s="549" t="s">
        <v>32768</v>
      </c>
      <c r="F20417" s="547">
        <v>543.32000000000005</v>
      </c>
    </row>
    <row r="20418" s="489" customFormat="1">
      <c r="B20418" s="546" t="s">
        <v>18244</v>
      </c>
      <c r="C20418" s="548" t="s">
        <v>14981</v>
      </c>
      <c r="D20418" s="541" t="s">
        <v>18245</v>
      </c>
      <c r="E20418" s="549" t="s">
        <v>32768</v>
      </c>
      <c r="F20418" s="547">
        <v>264.31999999999999</v>
      </c>
    </row>
    <row r="20419" s="489" customFormat="1">
      <c r="B20419" s="546" t="s">
        <v>18246</v>
      </c>
      <c r="C20419" s="548" t="s">
        <v>14981</v>
      </c>
      <c r="D20419" s="541" t="s">
        <v>18247</v>
      </c>
      <c r="E20419" s="549" t="s">
        <v>32768</v>
      </c>
      <c r="F20419" s="547">
        <v>500.5</v>
      </c>
    </row>
    <row r="20420" s="489" customFormat="1">
      <c r="B20420" s="546" t="s">
        <v>18248</v>
      </c>
      <c r="C20420" s="548" t="s">
        <v>14981</v>
      </c>
      <c r="D20420" s="541" t="s">
        <v>18249</v>
      </c>
      <c r="E20420" s="549" t="s">
        <v>32768</v>
      </c>
      <c r="F20420" s="547">
        <v>706.96000000000004</v>
      </c>
    </row>
    <row r="20421" s="489" customFormat="1">
      <c r="B20421" s="546" t="s">
        <v>18250</v>
      </c>
      <c r="C20421" s="548" t="s">
        <v>14981</v>
      </c>
      <c r="D20421" s="541" t="s">
        <v>18251</v>
      </c>
      <c r="E20421" s="549" t="s">
        <v>32768</v>
      </c>
      <c r="F20421" s="547">
        <v>3875.9499999999998</v>
      </c>
    </row>
    <row r="20422" s="489" customFormat="1">
      <c r="B20422" s="546" t="s">
        <v>18252</v>
      </c>
      <c r="C20422" s="548" t="s">
        <v>14981</v>
      </c>
      <c r="D20422" s="541" t="s">
        <v>18253</v>
      </c>
      <c r="E20422" s="549" t="s">
        <v>32768</v>
      </c>
      <c r="F20422" s="547">
        <v>341.47000000000003</v>
      </c>
    </row>
    <row r="20423" s="489" customFormat="1">
      <c r="B20423" s="546">
        <v>8943</v>
      </c>
      <c r="C20423" s="548" t="s">
        <v>14981</v>
      </c>
      <c r="D20423" s="541" t="s">
        <v>18254</v>
      </c>
      <c r="E20423" s="549"/>
      <c r="F20423" s="547"/>
    </row>
    <row r="20424" s="489" customFormat="1">
      <c r="B20424" s="546" t="s">
        <v>18255</v>
      </c>
      <c r="C20424" s="548" t="s">
        <v>14981</v>
      </c>
      <c r="D20424" s="541" t="s">
        <v>18256</v>
      </c>
      <c r="E20424" s="549" t="s">
        <v>32769</v>
      </c>
      <c r="F20424" s="547">
        <v>283.91000000000003</v>
      </c>
    </row>
    <row r="20425" s="489" customFormat="1">
      <c r="B20425" s="546" t="s">
        <v>18257</v>
      </c>
      <c r="C20425" s="548" t="s">
        <v>14981</v>
      </c>
      <c r="D20425" s="541" t="s">
        <v>18258</v>
      </c>
      <c r="E20425" s="549" t="s">
        <v>32769</v>
      </c>
      <c r="F20425" s="547">
        <v>95</v>
      </c>
    </row>
    <row r="20426" s="489" customFormat="1">
      <c r="B20426" s="546" t="s">
        <v>18259</v>
      </c>
      <c r="C20426" s="548" t="s">
        <v>14981</v>
      </c>
      <c r="D20426" s="541" t="s">
        <v>18260</v>
      </c>
      <c r="E20426" s="549" t="s">
        <v>32769</v>
      </c>
      <c r="F20426" s="547">
        <v>313.93000000000001</v>
      </c>
    </row>
    <row r="20427" s="489" customFormat="1">
      <c r="B20427" s="546" t="s">
        <v>18261</v>
      </c>
      <c r="C20427" s="548" t="s">
        <v>14981</v>
      </c>
      <c r="D20427" s="541" t="s">
        <v>18262</v>
      </c>
      <c r="E20427" s="549" t="s">
        <v>32768</v>
      </c>
      <c r="F20427" s="547">
        <v>473.16000000000003</v>
      </c>
    </row>
    <row r="20428" s="489" customFormat="1">
      <c r="B20428" s="546" t="s">
        <v>18263</v>
      </c>
      <c r="C20428" s="548" t="s">
        <v>14981</v>
      </c>
      <c r="D20428" s="541" t="s">
        <v>18264</v>
      </c>
      <c r="E20428" s="549" t="s">
        <v>32768</v>
      </c>
      <c r="F20428" s="547">
        <v>808.00999999999999</v>
      </c>
    </row>
    <row r="20429" s="489" customFormat="1">
      <c r="B20429" s="546" t="s">
        <v>18265</v>
      </c>
      <c r="C20429" s="548" t="s">
        <v>14981</v>
      </c>
      <c r="D20429" s="541" t="s">
        <v>18266</v>
      </c>
      <c r="E20429" s="549" t="s">
        <v>32768</v>
      </c>
      <c r="F20429" s="547">
        <v>805.59000000000003</v>
      </c>
    </row>
    <row r="20430" s="489" customFormat="1">
      <c r="B20430" s="546" t="s">
        <v>18267</v>
      </c>
      <c r="C20430" s="548" t="s">
        <v>14981</v>
      </c>
      <c r="D20430" s="541" t="s">
        <v>18268</v>
      </c>
      <c r="E20430" s="549" t="s">
        <v>32768</v>
      </c>
      <c r="F20430" s="547">
        <v>819.54999999999995</v>
      </c>
    </row>
    <row r="20431" s="489" customFormat="1">
      <c r="B20431" s="546" t="s">
        <v>18269</v>
      </c>
      <c r="C20431" s="548" t="s">
        <v>14981</v>
      </c>
      <c r="D20431" s="541" t="s">
        <v>18270</v>
      </c>
      <c r="E20431" s="549" t="s">
        <v>32768</v>
      </c>
      <c r="F20431" s="547">
        <v>830.08000000000004</v>
      </c>
    </row>
    <row r="20432" s="489" customFormat="1">
      <c r="B20432" s="546" t="s">
        <v>18271</v>
      </c>
      <c r="C20432" s="548" t="s">
        <v>14981</v>
      </c>
      <c r="D20432" s="541" t="s">
        <v>18272</v>
      </c>
      <c r="E20432" s="549" t="s">
        <v>32768</v>
      </c>
      <c r="F20432" s="547">
        <v>1385.46</v>
      </c>
    </row>
    <row r="20433" s="489" customFormat="1">
      <c r="B20433" s="546" t="s">
        <v>18273</v>
      </c>
      <c r="C20433" s="548" t="s">
        <v>14981</v>
      </c>
      <c r="D20433" s="541" t="s">
        <v>18274</v>
      </c>
      <c r="E20433" s="549" t="s">
        <v>32768</v>
      </c>
      <c r="F20433" s="547">
        <v>1427.48</v>
      </c>
    </row>
    <row r="20434" s="489" customFormat="1">
      <c r="B20434" s="546" t="s">
        <v>18275</v>
      </c>
      <c r="C20434" s="548" t="s">
        <v>14981</v>
      </c>
      <c r="D20434" s="541" t="s">
        <v>18276</v>
      </c>
      <c r="E20434" s="549" t="s">
        <v>32768</v>
      </c>
      <c r="F20434" s="547">
        <v>1722.3</v>
      </c>
    </row>
    <row r="20435" s="489" customFormat="1">
      <c r="B20435" s="546" t="s">
        <v>18277</v>
      </c>
      <c r="C20435" s="548" t="s">
        <v>14981</v>
      </c>
      <c r="D20435" s="541" t="s">
        <v>18278</v>
      </c>
      <c r="E20435" s="549" t="s">
        <v>32768</v>
      </c>
      <c r="F20435" s="547">
        <v>187.59999999999999</v>
      </c>
    </row>
    <row r="20436" s="489" customFormat="1">
      <c r="B20436" s="546" t="s">
        <v>18279</v>
      </c>
      <c r="C20436" s="548" t="s">
        <v>14981</v>
      </c>
      <c r="D20436" s="541" t="s">
        <v>18280</v>
      </c>
      <c r="E20436" s="549" t="s">
        <v>32768</v>
      </c>
      <c r="F20436" s="547">
        <v>224.86000000000001</v>
      </c>
    </row>
    <row r="20437" s="489" customFormat="1">
      <c r="B20437" s="546" t="s">
        <v>18281</v>
      </c>
      <c r="C20437" s="548" t="s">
        <v>14981</v>
      </c>
      <c r="D20437" s="541" t="s">
        <v>18282</v>
      </c>
      <c r="E20437" s="549" t="s">
        <v>32768</v>
      </c>
      <c r="F20437" s="547">
        <v>88.010000000000005</v>
      </c>
    </row>
    <row r="20438" s="489" customFormat="1">
      <c r="B20438" s="546" t="s">
        <v>18283</v>
      </c>
      <c r="C20438" s="548" t="s">
        <v>14981</v>
      </c>
      <c r="D20438" s="541" t="s">
        <v>18284</v>
      </c>
      <c r="E20438" s="549" t="s">
        <v>32768</v>
      </c>
      <c r="F20438" s="547">
        <v>112.97</v>
      </c>
    </row>
    <row r="20439" s="489" customFormat="1">
      <c r="B20439" s="546" t="s">
        <v>18285</v>
      </c>
      <c r="C20439" s="548" t="s">
        <v>14981</v>
      </c>
      <c r="D20439" s="541" t="s">
        <v>18286</v>
      </c>
      <c r="E20439" s="549" t="s">
        <v>32768</v>
      </c>
      <c r="F20439" s="547">
        <v>433.45999999999998</v>
      </c>
    </row>
    <row r="20440" s="489" customFormat="1">
      <c r="B20440" s="546" t="s">
        <v>18287</v>
      </c>
      <c r="C20440" s="548" t="s">
        <v>14981</v>
      </c>
      <c r="D20440" s="541" t="s">
        <v>18288</v>
      </c>
      <c r="E20440" s="549" t="s">
        <v>32768</v>
      </c>
      <c r="F20440" s="547">
        <v>519.41999999999996</v>
      </c>
    </row>
    <row r="20441" s="489" customFormat="1">
      <c r="B20441" s="546" t="s">
        <v>18289</v>
      </c>
      <c r="C20441" s="548" t="s">
        <v>14981</v>
      </c>
      <c r="D20441" s="541" t="s">
        <v>18290</v>
      </c>
      <c r="E20441" s="549" t="s">
        <v>32768</v>
      </c>
      <c r="F20441" s="547">
        <v>726.19000000000005</v>
      </c>
    </row>
    <row r="20442" s="489" customFormat="1">
      <c r="B20442" s="546" t="s">
        <v>18291</v>
      </c>
      <c r="C20442" s="548" t="s">
        <v>14981</v>
      </c>
      <c r="D20442" s="541" t="s">
        <v>18292</v>
      </c>
      <c r="E20442" s="549" t="s">
        <v>32768</v>
      </c>
      <c r="F20442" s="547">
        <v>698.92999999999995</v>
      </c>
    </row>
    <row r="20443" s="489" customFormat="1">
      <c r="B20443" s="546" t="s">
        <v>18293</v>
      </c>
      <c r="C20443" s="548" t="s">
        <v>14981</v>
      </c>
      <c r="D20443" s="541" t="s">
        <v>18294</v>
      </c>
      <c r="E20443" s="549" t="s">
        <v>32768</v>
      </c>
      <c r="F20443" s="547">
        <v>1070.97</v>
      </c>
    </row>
    <row r="20444" s="489" customFormat="1">
      <c r="B20444" s="546" t="s">
        <v>18295</v>
      </c>
      <c r="C20444" s="548" t="s">
        <v>14981</v>
      </c>
      <c r="D20444" s="541" t="s">
        <v>18296</v>
      </c>
      <c r="E20444" s="549" t="s">
        <v>32768</v>
      </c>
      <c r="F20444" s="547">
        <v>843.96000000000004</v>
      </c>
    </row>
    <row r="20445" s="489" customFormat="1">
      <c r="B20445" s="546" t="s">
        <v>18297</v>
      </c>
      <c r="C20445" s="548" t="s">
        <v>14981</v>
      </c>
      <c r="D20445" s="541" t="s">
        <v>18298</v>
      </c>
      <c r="E20445" s="549" t="s">
        <v>32768</v>
      </c>
      <c r="F20445" s="547">
        <v>1034.8800000000001</v>
      </c>
    </row>
    <row r="20446" s="489" customFormat="1">
      <c r="B20446" s="546" t="s">
        <v>18299</v>
      </c>
      <c r="C20446" s="548" t="s">
        <v>14981</v>
      </c>
      <c r="D20446" s="541" t="s">
        <v>18300</v>
      </c>
      <c r="E20446" s="549" t="s">
        <v>32768</v>
      </c>
      <c r="F20446" s="547">
        <v>1430.79</v>
      </c>
    </row>
    <row r="20447" s="489" customFormat="1">
      <c r="B20447" s="546" t="s">
        <v>18301</v>
      </c>
      <c r="C20447" s="548" t="s">
        <v>14981</v>
      </c>
      <c r="D20447" s="541" t="s">
        <v>18302</v>
      </c>
      <c r="E20447" s="549" t="s">
        <v>32768</v>
      </c>
      <c r="F20447" s="547">
        <v>1584.4100000000001</v>
      </c>
    </row>
    <row r="20448" s="489" customFormat="1">
      <c r="B20448" s="546" t="s">
        <v>18303</v>
      </c>
      <c r="C20448" s="548" t="s">
        <v>14981</v>
      </c>
      <c r="D20448" s="541" t="s">
        <v>18304</v>
      </c>
      <c r="E20448" s="549" t="s">
        <v>32768</v>
      </c>
      <c r="F20448" s="547">
        <v>128.08000000000001</v>
      </c>
    </row>
    <row r="20449" s="489" customFormat="1">
      <c r="B20449" s="546" t="s">
        <v>18305</v>
      </c>
      <c r="C20449" s="548" t="s">
        <v>14981</v>
      </c>
      <c r="D20449" s="541" t="s">
        <v>18306</v>
      </c>
      <c r="E20449" s="549" t="s">
        <v>32768</v>
      </c>
      <c r="F20449" s="547">
        <v>190.53999999999999</v>
      </c>
    </row>
    <row r="20450" s="489" customFormat="1">
      <c r="B20450" s="546" t="s">
        <v>18307</v>
      </c>
      <c r="C20450" s="548" t="s">
        <v>14981</v>
      </c>
      <c r="D20450" s="541" t="s">
        <v>18308</v>
      </c>
      <c r="E20450" s="549" t="s">
        <v>32768</v>
      </c>
      <c r="F20450" s="547">
        <v>75.689999999999998</v>
      </c>
    </row>
    <row r="20451" s="489" customFormat="1">
      <c r="B20451" s="546" t="s">
        <v>18309</v>
      </c>
      <c r="C20451" s="548" t="s">
        <v>14981</v>
      </c>
      <c r="D20451" s="541" t="s">
        <v>18310</v>
      </c>
      <c r="E20451" s="549" t="s">
        <v>32768</v>
      </c>
      <c r="F20451" s="547">
        <v>96.409999999999997</v>
      </c>
    </row>
    <row r="20452" s="489" customFormat="1">
      <c r="B20452" s="546">
        <v>8944</v>
      </c>
      <c r="C20452" s="548" t="s">
        <v>14981</v>
      </c>
      <c r="D20452" s="541" t="s">
        <v>18311</v>
      </c>
      <c r="E20452" s="549"/>
      <c r="F20452" s="547"/>
    </row>
    <row r="20453" s="489" customFormat="1">
      <c r="B20453" s="546" t="s">
        <v>18312</v>
      </c>
      <c r="C20453" s="548" t="s">
        <v>14981</v>
      </c>
      <c r="D20453" s="541" t="s">
        <v>18313</v>
      </c>
      <c r="E20453" s="549" t="s">
        <v>32768</v>
      </c>
      <c r="F20453" s="547">
        <v>49.939999999999998</v>
      </c>
    </row>
    <row r="20454" s="489" customFormat="1">
      <c r="B20454" s="546" t="s">
        <v>18314</v>
      </c>
      <c r="C20454" s="548" t="s">
        <v>14981</v>
      </c>
      <c r="D20454" s="541" t="s">
        <v>18315</v>
      </c>
      <c r="E20454" s="549" t="s">
        <v>32768</v>
      </c>
      <c r="F20454" s="547">
        <v>146.36000000000001</v>
      </c>
    </row>
    <row r="20455" s="489" customFormat="1">
      <c r="B20455" s="546" t="s">
        <v>18316</v>
      </c>
      <c r="C20455" s="548" t="s">
        <v>14981</v>
      </c>
      <c r="D20455" s="541" t="s">
        <v>18317</v>
      </c>
      <c r="E20455" s="549" t="s">
        <v>32768</v>
      </c>
      <c r="F20455" s="547">
        <v>153.88</v>
      </c>
    </row>
    <row r="20456" s="489" customFormat="1">
      <c r="B20456" s="546" t="s">
        <v>18318</v>
      </c>
      <c r="C20456" s="548" t="s">
        <v>14981</v>
      </c>
      <c r="D20456" s="541" t="s">
        <v>18319</v>
      </c>
      <c r="E20456" s="549" t="s">
        <v>32768</v>
      </c>
      <c r="F20456" s="547">
        <v>40.670000000000002</v>
      </c>
    </row>
    <row r="20457" s="489" customFormat="1">
      <c r="B20457" s="546" t="s">
        <v>18320</v>
      </c>
      <c r="C20457" s="548" t="s">
        <v>14981</v>
      </c>
      <c r="D20457" s="541" t="s">
        <v>18321</v>
      </c>
      <c r="E20457" s="549" t="s">
        <v>32768</v>
      </c>
      <c r="F20457" s="547">
        <v>46.43</v>
      </c>
    </row>
    <row r="20458" s="489" customFormat="1">
      <c r="B20458" s="546" t="s">
        <v>18322</v>
      </c>
      <c r="C20458" s="548" t="s">
        <v>14981</v>
      </c>
      <c r="D20458" s="541" t="s">
        <v>18323</v>
      </c>
      <c r="E20458" s="549" t="s">
        <v>32768</v>
      </c>
      <c r="F20458" s="547">
        <v>43.640000000000001</v>
      </c>
    </row>
    <row r="20459" s="489" customFormat="1">
      <c r="B20459" s="546" t="s">
        <v>18324</v>
      </c>
      <c r="C20459" s="548" t="s">
        <v>14981</v>
      </c>
      <c r="D20459" s="541" t="s">
        <v>18325</v>
      </c>
      <c r="E20459" s="549" t="s">
        <v>32768</v>
      </c>
      <c r="F20459" s="547">
        <v>52.380000000000003</v>
      </c>
    </row>
    <row r="20460" s="489" customFormat="1">
      <c r="B20460" s="546" t="s">
        <v>18326</v>
      </c>
      <c r="C20460" s="548" t="s">
        <v>14981</v>
      </c>
      <c r="D20460" s="541" t="s">
        <v>18327</v>
      </c>
      <c r="E20460" s="549" t="s">
        <v>32768</v>
      </c>
      <c r="F20460" s="547">
        <v>46.890000000000001</v>
      </c>
    </row>
    <row r="20461" s="489" customFormat="1">
      <c r="B20461" s="546" t="s">
        <v>18328</v>
      </c>
      <c r="C20461" s="548" t="s">
        <v>14981</v>
      </c>
      <c r="D20461" s="541" t="s">
        <v>18329</v>
      </c>
      <c r="E20461" s="549" t="s">
        <v>32768</v>
      </c>
      <c r="F20461" s="547">
        <v>40.57</v>
      </c>
    </row>
    <row r="20462" s="489" customFormat="1">
      <c r="B20462" s="546" t="s">
        <v>18330</v>
      </c>
      <c r="C20462" s="548" t="s">
        <v>14981</v>
      </c>
      <c r="D20462" s="541" t="s">
        <v>18331</v>
      </c>
      <c r="E20462" s="549" t="s">
        <v>32768</v>
      </c>
      <c r="F20462" s="547">
        <v>45.649999999999999</v>
      </c>
    </row>
    <row r="20463" s="489" customFormat="1">
      <c r="B20463" s="546" t="s">
        <v>18332</v>
      </c>
      <c r="C20463" s="548" t="s">
        <v>14981</v>
      </c>
      <c r="D20463" s="541" t="s">
        <v>18333</v>
      </c>
      <c r="E20463" s="549" t="s">
        <v>32768</v>
      </c>
      <c r="F20463" s="547">
        <v>51.200000000000003</v>
      </c>
    </row>
    <row r="20464" s="489" customFormat="1">
      <c r="B20464" s="546" t="s">
        <v>18334</v>
      </c>
      <c r="C20464" s="548" t="s">
        <v>14981</v>
      </c>
      <c r="D20464" s="541" t="s">
        <v>18335</v>
      </c>
      <c r="E20464" s="549" t="s">
        <v>32768</v>
      </c>
      <c r="F20464" s="547">
        <v>76.670000000000002</v>
      </c>
    </row>
    <row r="20465" s="489" customFormat="1">
      <c r="B20465" s="546" t="s">
        <v>18336</v>
      </c>
      <c r="C20465" s="548" t="s">
        <v>14981</v>
      </c>
      <c r="D20465" s="541" t="s">
        <v>18337</v>
      </c>
      <c r="E20465" s="549" t="s">
        <v>32768</v>
      </c>
      <c r="F20465" s="547">
        <v>143.44999999999999</v>
      </c>
    </row>
    <row r="20466" s="489" customFormat="1">
      <c r="B20466" s="546" t="s">
        <v>18338</v>
      </c>
      <c r="C20466" s="548" t="s">
        <v>14981</v>
      </c>
      <c r="D20466" s="541" t="s">
        <v>18339</v>
      </c>
      <c r="E20466" s="549" t="s">
        <v>32768</v>
      </c>
      <c r="F20466" s="547">
        <v>272.58999999999997</v>
      </c>
    </row>
    <row r="20467" s="489" customFormat="1">
      <c r="B20467" s="546" t="s">
        <v>18340</v>
      </c>
      <c r="C20467" s="548" t="s">
        <v>14981</v>
      </c>
      <c r="D20467" s="541" t="s">
        <v>18341</v>
      </c>
      <c r="E20467" s="549" t="s">
        <v>32768</v>
      </c>
      <c r="F20467" s="547">
        <v>148.44999999999999</v>
      </c>
    </row>
    <row r="20468" s="489" customFormat="1">
      <c r="B20468" s="546" t="s">
        <v>18342</v>
      </c>
      <c r="C20468" s="548" t="s">
        <v>14981</v>
      </c>
      <c r="D20468" s="541" t="s">
        <v>18343</v>
      </c>
      <c r="E20468" s="549" t="s">
        <v>32768</v>
      </c>
      <c r="F20468" s="547">
        <v>171.87</v>
      </c>
    </row>
    <row r="20469" s="489" customFormat="1">
      <c r="B20469" s="546" t="s">
        <v>18344</v>
      </c>
      <c r="C20469" s="548" t="s">
        <v>14981</v>
      </c>
      <c r="D20469" s="541" t="s">
        <v>18345</v>
      </c>
      <c r="E20469" s="549" t="s">
        <v>32768</v>
      </c>
      <c r="F20469" s="547">
        <v>183.36000000000001</v>
      </c>
    </row>
    <row r="20470" s="489" customFormat="1">
      <c r="B20470" s="546" t="s">
        <v>18346</v>
      </c>
      <c r="C20470" s="548" t="s">
        <v>14981</v>
      </c>
      <c r="D20470" s="541" t="s">
        <v>18347</v>
      </c>
      <c r="E20470" s="549" t="s">
        <v>32768</v>
      </c>
      <c r="F20470" s="547">
        <v>236.41</v>
      </c>
    </row>
    <row r="20471" s="489" customFormat="1">
      <c r="B20471" s="546" t="s">
        <v>18348</v>
      </c>
      <c r="C20471" s="548" t="s">
        <v>14981</v>
      </c>
      <c r="D20471" s="541" t="s">
        <v>18349</v>
      </c>
      <c r="E20471" s="549" t="s">
        <v>32768</v>
      </c>
      <c r="F20471" s="547">
        <v>281.30000000000001</v>
      </c>
    </row>
    <row r="20472" s="489" customFormat="1">
      <c r="B20472" s="546" t="s">
        <v>18350</v>
      </c>
      <c r="C20472" s="548" t="s">
        <v>14981</v>
      </c>
      <c r="D20472" s="541" t="s">
        <v>18351</v>
      </c>
      <c r="E20472" s="549" t="s">
        <v>32768</v>
      </c>
      <c r="F20472" s="547">
        <v>646.13999999999999</v>
      </c>
    </row>
    <row r="20473" s="489" customFormat="1">
      <c r="B20473" s="546" t="s">
        <v>18352</v>
      </c>
      <c r="C20473" s="548" t="s">
        <v>14981</v>
      </c>
      <c r="D20473" s="541" t="s">
        <v>18353</v>
      </c>
      <c r="E20473" s="549" t="s">
        <v>32768</v>
      </c>
      <c r="F20473" s="547">
        <v>160.52000000000001</v>
      </c>
    </row>
    <row r="20474" s="489" customFormat="1">
      <c r="B20474" s="546" t="s">
        <v>18354</v>
      </c>
      <c r="C20474" s="548" t="s">
        <v>14981</v>
      </c>
      <c r="D20474" s="541" t="s">
        <v>18355</v>
      </c>
      <c r="E20474" s="549" t="s">
        <v>32768</v>
      </c>
      <c r="F20474" s="547">
        <v>173.38</v>
      </c>
    </row>
    <row r="20475" s="489" customFormat="1">
      <c r="B20475" s="546" t="s">
        <v>18356</v>
      </c>
      <c r="C20475" s="548" t="s">
        <v>14981</v>
      </c>
      <c r="D20475" s="541" t="s">
        <v>18357</v>
      </c>
      <c r="E20475" s="549" t="s">
        <v>32768</v>
      </c>
      <c r="F20475" s="547">
        <v>178.46000000000001</v>
      </c>
    </row>
    <row r="20476" s="489" customFormat="1">
      <c r="B20476" s="546" t="s">
        <v>18358</v>
      </c>
      <c r="C20476" s="548" t="s">
        <v>14981</v>
      </c>
      <c r="D20476" s="541" t="s">
        <v>18359</v>
      </c>
      <c r="E20476" s="549" t="s">
        <v>32768</v>
      </c>
      <c r="F20476" s="547">
        <v>269.87</v>
      </c>
    </row>
    <row r="20477" s="489" customFormat="1">
      <c r="B20477" s="546" t="s">
        <v>18360</v>
      </c>
      <c r="C20477" s="548" t="s">
        <v>14981</v>
      </c>
      <c r="D20477" s="541" t="s">
        <v>18361</v>
      </c>
      <c r="E20477" s="549" t="s">
        <v>32768</v>
      </c>
      <c r="F20477" s="547">
        <v>18.18</v>
      </c>
    </row>
    <row r="20478" s="489" customFormat="1">
      <c r="B20478" s="546" t="s">
        <v>18362</v>
      </c>
      <c r="C20478" s="548" t="s">
        <v>14981</v>
      </c>
      <c r="D20478" s="541" t="s">
        <v>18363</v>
      </c>
      <c r="E20478" s="549" t="s">
        <v>32768</v>
      </c>
      <c r="F20478" s="547">
        <v>86.049999999999997</v>
      </c>
    </row>
    <row r="20479" s="489" customFormat="1">
      <c r="B20479" s="546" t="s">
        <v>18364</v>
      </c>
      <c r="C20479" s="548" t="s">
        <v>14981</v>
      </c>
      <c r="D20479" s="541" t="s">
        <v>18365</v>
      </c>
      <c r="E20479" s="549" t="s">
        <v>32768</v>
      </c>
      <c r="F20479" s="547">
        <v>96</v>
      </c>
    </row>
    <row r="20480" s="489" customFormat="1">
      <c r="B20480" s="546" t="s">
        <v>18366</v>
      </c>
      <c r="C20480" s="548" t="s">
        <v>14981</v>
      </c>
      <c r="D20480" s="541" t="s">
        <v>18367</v>
      </c>
      <c r="E20480" s="549" t="s">
        <v>32768</v>
      </c>
      <c r="F20480" s="547">
        <v>18.289999999999999</v>
      </c>
    </row>
    <row r="20481" s="489" customFormat="1">
      <c r="B20481" s="546" t="s">
        <v>18368</v>
      </c>
      <c r="C20481" s="548" t="s">
        <v>14981</v>
      </c>
      <c r="D20481" s="541" t="s">
        <v>18369</v>
      </c>
      <c r="E20481" s="549" t="s">
        <v>32768</v>
      </c>
      <c r="F20481" s="547">
        <v>17.920000000000002</v>
      </c>
    </row>
    <row r="20482" s="489" customFormat="1">
      <c r="B20482" s="546" t="s">
        <v>18370</v>
      </c>
      <c r="C20482" s="548" t="s">
        <v>14981</v>
      </c>
      <c r="D20482" s="541" t="s">
        <v>18371</v>
      </c>
      <c r="E20482" s="549" t="s">
        <v>32768</v>
      </c>
      <c r="F20482" s="547">
        <v>19.449999999999999</v>
      </c>
    </row>
    <row r="20483" s="489" customFormat="1">
      <c r="B20483" s="546" t="s">
        <v>18372</v>
      </c>
      <c r="C20483" s="548" t="s">
        <v>14981</v>
      </c>
      <c r="D20483" s="541" t="s">
        <v>18373</v>
      </c>
      <c r="E20483" s="549" t="s">
        <v>32768</v>
      </c>
      <c r="F20483" s="547">
        <v>19.440000000000001</v>
      </c>
    </row>
    <row r="20484" s="489" customFormat="1">
      <c r="B20484" s="546" t="s">
        <v>18374</v>
      </c>
      <c r="C20484" s="548" t="s">
        <v>14981</v>
      </c>
      <c r="D20484" s="541" t="s">
        <v>18375</v>
      </c>
      <c r="E20484" s="549" t="s">
        <v>32768</v>
      </c>
      <c r="F20484" s="547">
        <v>22.77</v>
      </c>
    </row>
    <row r="20485" s="489" customFormat="1">
      <c r="B20485" s="546" t="s">
        <v>18376</v>
      </c>
      <c r="C20485" s="548" t="s">
        <v>14981</v>
      </c>
      <c r="D20485" s="541" t="s">
        <v>18377</v>
      </c>
      <c r="E20485" s="549" t="s">
        <v>32768</v>
      </c>
      <c r="F20485" s="547">
        <v>22.899999999999999</v>
      </c>
    </row>
    <row r="20486" s="489" customFormat="1">
      <c r="B20486" s="546" t="s">
        <v>18378</v>
      </c>
      <c r="C20486" s="548" t="s">
        <v>14981</v>
      </c>
      <c r="D20486" s="541" t="s">
        <v>18379</v>
      </c>
      <c r="E20486" s="549" t="s">
        <v>32768</v>
      </c>
      <c r="F20486" s="547">
        <v>24.469999999999999</v>
      </c>
    </row>
    <row r="20487" s="489" customFormat="1">
      <c r="B20487" s="546" t="s">
        <v>18380</v>
      </c>
      <c r="C20487" s="548" t="s">
        <v>14981</v>
      </c>
      <c r="D20487" s="541" t="s">
        <v>18381</v>
      </c>
      <c r="E20487" s="549" t="s">
        <v>32768</v>
      </c>
      <c r="F20487" s="547">
        <v>25.149999999999999</v>
      </c>
    </row>
    <row r="20488" s="489" customFormat="1">
      <c r="B20488" s="546" t="s">
        <v>18382</v>
      </c>
      <c r="C20488" s="548" t="s">
        <v>14981</v>
      </c>
      <c r="D20488" s="541" t="s">
        <v>18383</v>
      </c>
      <c r="E20488" s="549" t="s">
        <v>32768</v>
      </c>
      <c r="F20488" s="547">
        <v>33.979999999999997</v>
      </c>
    </row>
    <row r="20489" s="489" customFormat="1">
      <c r="B20489" s="546" t="s">
        <v>18384</v>
      </c>
      <c r="C20489" s="548" t="s">
        <v>14981</v>
      </c>
      <c r="D20489" s="541" t="s">
        <v>18385</v>
      </c>
      <c r="E20489" s="549" t="s">
        <v>32768</v>
      </c>
      <c r="F20489" s="547">
        <v>82.939999999999998</v>
      </c>
    </row>
    <row r="20490" s="489" customFormat="1">
      <c r="B20490" s="546" t="s">
        <v>18386</v>
      </c>
      <c r="C20490" s="548" t="s">
        <v>14981</v>
      </c>
      <c r="D20490" s="541" t="s">
        <v>18387</v>
      </c>
      <c r="E20490" s="549" t="s">
        <v>32768</v>
      </c>
      <c r="F20490" s="547">
        <v>397.87</v>
      </c>
    </row>
    <row r="20491" s="489" customFormat="1">
      <c r="B20491" s="546" t="s">
        <v>18388</v>
      </c>
      <c r="C20491" s="548" t="s">
        <v>14981</v>
      </c>
      <c r="D20491" s="541" t="s">
        <v>18389</v>
      </c>
      <c r="E20491" s="549" t="s">
        <v>32768</v>
      </c>
      <c r="F20491" s="547">
        <v>440.97000000000003</v>
      </c>
    </row>
    <row r="20492" s="489" customFormat="1">
      <c r="B20492" s="546" t="s">
        <v>18390</v>
      </c>
      <c r="C20492" s="548" t="s">
        <v>14981</v>
      </c>
      <c r="D20492" s="541" t="s">
        <v>18391</v>
      </c>
      <c r="E20492" s="549" t="s">
        <v>32768</v>
      </c>
      <c r="F20492" s="547">
        <v>558.49000000000001</v>
      </c>
    </row>
    <row r="20493" s="489" customFormat="1">
      <c r="B20493" s="546" t="s">
        <v>18392</v>
      </c>
      <c r="C20493" s="548" t="s">
        <v>14981</v>
      </c>
      <c r="D20493" s="541" t="s">
        <v>18393</v>
      </c>
      <c r="E20493" s="549" t="s">
        <v>32768</v>
      </c>
      <c r="F20493" s="547">
        <v>598.27999999999997</v>
      </c>
    </row>
    <row r="20494" s="489" customFormat="1">
      <c r="B20494" s="546" t="s">
        <v>18394</v>
      </c>
      <c r="C20494" s="548" t="s">
        <v>14981</v>
      </c>
      <c r="D20494" s="541" t="s">
        <v>18395</v>
      </c>
      <c r="E20494" s="549" t="s">
        <v>32768</v>
      </c>
      <c r="F20494" s="547">
        <v>614.15999999999997</v>
      </c>
    </row>
    <row r="20495" s="489" customFormat="1">
      <c r="B20495" s="546" t="s">
        <v>18396</v>
      </c>
      <c r="C20495" s="548" t="s">
        <v>14981</v>
      </c>
      <c r="D20495" s="541" t="s">
        <v>18397</v>
      </c>
      <c r="E20495" s="549" t="s">
        <v>32768</v>
      </c>
      <c r="F20495" s="547">
        <v>441.49000000000001</v>
      </c>
    </row>
    <row r="20496" s="489" customFormat="1">
      <c r="B20496" s="546" t="s">
        <v>18398</v>
      </c>
      <c r="C20496" s="548" t="s">
        <v>14981</v>
      </c>
      <c r="D20496" s="541" t="s">
        <v>18399</v>
      </c>
      <c r="E20496" s="549" t="s">
        <v>32768</v>
      </c>
      <c r="F20496" s="547">
        <v>584.67999999999995</v>
      </c>
    </row>
    <row r="20497" s="489" customFormat="1">
      <c r="B20497" s="546" t="s">
        <v>18400</v>
      </c>
      <c r="C20497" s="548" t="s">
        <v>14981</v>
      </c>
      <c r="D20497" s="541" t="s">
        <v>18401</v>
      </c>
      <c r="E20497" s="549" t="s">
        <v>32768</v>
      </c>
      <c r="F20497" s="547">
        <v>593.69000000000005</v>
      </c>
    </row>
    <row r="20498" s="489" customFormat="1">
      <c r="B20498" s="546" t="s">
        <v>18402</v>
      </c>
      <c r="C20498" s="548" t="s">
        <v>14981</v>
      </c>
      <c r="D20498" s="541" t="s">
        <v>18403</v>
      </c>
      <c r="E20498" s="549" t="s">
        <v>32768</v>
      </c>
      <c r="F20498" s="547">
        <v>1443.77</v>
      </c>
    </row>
    <row r="20499" s="489" customFormat="1">
      <c r="B20499" s="546" t="s">
        <v>18404</v>
      </c>
      <c r="C20499" s="548" t="s">
        <v>14981</v>
      </c>
      <c r="D20499" s="541" t="s">
        <v>18405</v>
      </c>
      <c r="E20499" s="549" t="s">
        <v>32768</v>
      </c>
      <c r="F20499" s="547">
        <v>1365.96</v>
      </c>
    </row>
    <row r="20500" s="489" customFormat="1">
      <c r="B20500" s="546" t="s">
        <v>18406</v>
      </c>
      <c r="C20500" s="548" t="s">
        <v>14981</v>
      </c>
      <c r="D20500" s="541" t="s">
        <v>18407</v>
      </c>
      <c r="E20500" s="549" t="s">
        <v>32768</v>
      </c>
      <c r="F20500" s="547">
        <v>69.609999999999999</v>
      </c>
    </row>
    <row r="20501" s="489" customFormat="1">
      <c r="B20501" s="546" t="s">
        <v>18408</v>
      </c>
      <c r="C20501" s="548" t="s">
        <v>14981</v>
      </c>
      <c r="D20501" s="541" t="s">
        <v>18409</v>
      </c>
      <c r="E20501" s="549" t="s">
        <v>32768</v>
      </c>
      <c r="F20501" s="547">
        <v>189.5</v>
      </c>
    </row>
    <row r="20502" s="489" customFormat="1">
      <c r="B20502" s="546" t="s">
        <v>18410</v>
      </c>
      <c r="C20502" s="548" t="s">
        <v>14981</v>
      </c>
      <c r="D20502" s="541" t="s">
        <v>18411</v>
      </c>
      <c r="E20502" s="549" t="s">
        <v>32768</v>
      </c>
      <c r="F20502" s="547">
        <v>308.45999999999998</v>
      </c>
    </row>
    <row r="20503" s="489" customFormat="1">
      <c r="B20503" s="546" t="s">
        <v>18412</v>
      </c>
      <c r="C20503" s="548" t="s">
        <v>14981</v>
      </c>
      <c r="D20503" s="541" t="s">
        <v>18413</v>
      </c>
      <c r="E20503" s="549" t="s">
        <v>32768</v>
      </c>
      <c r="F20503" s="547">
        <v>67.799999999999997</v>
      </c>
    </row>
    <row r="20504" s="489" customFormat="1">
      <c r="B20504" s="546" t="s">
        <v>18414</v>
      </c>
      <c r="C20504" s="548" t="s">
        <v>14981</v>
      </c>
      <c r="D20504" s="541" t="s">
        <v>18415</v>
      </c>
      <c r="E20504" s="549" t="s">
        <v>32768</v>
      </c>
      <c r="F20504" s="547">
        <v>71.129999999999995</v>
      </c>
    </row>
    <row r="20505" s="489" customFormat="1">
      <c r="B20505" s="546" t="s">
        <v>18416</v>
      </c>
      <c r="C20505" s="548" t="s">
        <v>14981</v>
      </c>
      <c r="D20505" s="541" t="s">
        <v>18417</v>
      </c>
      <c r="E20505" s="549" t="s">
        <v>32768</v>
      </c>
      <c r="F20505" s="547">
        <v>64.459999999999994</v>
      </c>
    </row>
    <row r="20506" s="489" customFormat="1">
      <c r="B20506" s="546" t="s">
        <v>18418</v>
      </c>
      <c r="C20506" s="548" t="s">
        <v>14981</v>
      </c>
      <c r="D20506" s="541" t="s">
        <v>18419</v>
      </c>
      <c r="E20506" s="549" t="s">
        <v>32768</v>
      </c>
      <c r="F20506" s="547">
        <v>63.109999999999999</v>
      </c>
    </row>
    <row r="20507" s="489" customFormat="1">
      <c r="B20507" s="546" t="s">
        <v>18420</v>
      </c>
      <c r="C20507" s="548" t="s">
        <v>14981</v>
      </c>
      <c r="D20507" s="541" t="s">
        <v>18421</v>
      </c>
      <c r="E20507" s="549" t="s">
        <v>32768</v>
      </c>
      <c r="F20507" s="547">
        <v>69.689999999999998</v>
      </c>
    </row>
    <row r="20508" s="489" customFormat="1">
      <c r="B20508" s="546" t="s">
        <v>18422</v>
      </c>
      <c r="C20508" s="548" t="s">
        <v>14981</v>
      </c>
      <c r="D20508" s="541" t="s">
        <v>18423</v>
      </c>
      <c r="E20508" s="549" t="s">
        <v>32768</v>
      </c>
      <c r="F20508" s="547">
        <v>77.780000000000001</v>
      </c>
    </row>
    <row r="20509" s="489" customFormat="1">
      <c r="B20509" s="546" t="s">
        <v>18424</v>
      </c>
      <c r="C20509" s="548" t="s">
        <v>14981</v>
      </c>
      <c r="D20509" s="541" t="s">
        <v>18425</v>
      </c>
      <c r="E20509" s="549" t="s">
        <v>32768</v>
      </c>
      <c r="F20509" s="547">
        <v>97.75</v>
      </c>
    </row>
    <row r="20510" s="489" customFormat="1">
      <c r="B20510" s="546" t="s">
        <v>18426</v>
      </c>
      <c r="C20510" s="548" t="s">
        <v>14981</v>
      </c>
      <c r="D20510" s="541" t="s">
        <v>18427</v>
      </c>
      <c r="E20510" s="549" t="s">
        <v>32768</v>
      </c>
      <c r="F20510" s="547">
        <v>84.310000000000002</v>
      </c>
    </row>
    <row r="20511" s="489" customFormat="1">
      <c r="B20511" s="546" t="s">
        <v>18428</v>
      </c>
      <c r="C20511" s="548" t="s">
        <v>14981</v>
      </c>
      <c r="D20511" s="541" t="s">
        <v>18429</v>
      </c>
      <c r="E20511" s="549" t="s">
        <v>32768</v>
      </c>
      <c r="F20511" s="547">
        <v>104.93000000000001</v>
      </c>
    </row>
    <row r="20512" s="489" customFormat="1">
      <c r="B20512" s="546" t="s">
        <v>18430</v>
      </c>
      <c r="C20512" s="548" t="s">
        <v>14981</v>
      </c>
      <c r="D20512" s="541" t="s">
        <v>18431</v>
      </c>
      <c r="E20512" s="549" t="s">
        <v>32768</v>
      </c>
      <c r="F20512" s="547">
        <v>189.36000000000001</v>
      </c>
    </row>
    <row r="20513" s="489" customFormat="1">
      <c r="B20513" s="546">
        <v>8945</v>
      </c>
      <c r="C20513" s="548" t="s">
        <v>14981</v>
      </c>
      <c r="D20513" s="541" t="s">
        <v>18432</v>
      </c>
      <c r="E20513" s="549"/>
      <c r="F20513" s="547"/>
    </row>
    <row r="20514" s="489" customFormat="1">
      <c r="B20514" s="546" t="s">
        <v>18433</v>
      </c>
      <c r="C20514" s="548" t="s">
        <v>14981</v>
      </c>
      <c r="D20514" s="541" t="s">
        <v>18434</v>
      </c>
      <c r="E20514" s="549" t="s">
        <v>32768</v>
      </c>
      <c r="F20514" s="547">
        <v>52</v>
      </c>
    </row>
    <row r="20515" s="489" customFormat="1">
      <c r="B20515" s="546" t="s">
        <v>18435</v>
      </c>
      <c r="C20515" s="548" t="s">
        <v>14981</v>
      </c>
      <c r="D20515" s="541" t="s">
        <v>18436</v>
      </c>
      <c r="E20515" s="549" t="s">
        <v>32768</v>
      </c>
      <c r="F20515" s="547">
        <v>84.670000000000002</v>
      </c>
    </row>
    <row r="20516" s="489" customFormat="1">
      <c r="B20516" s="546" t="s">
        <v>18437</v>
      </c>
      <c r="C20516" s="548" t="s">
        <v>14981</v>
      </c>
      <c r="D20516" s="541" t="s">
        <v>18438</v>
      </c>
      <c r="E20516" s="549" t="s">
        <v>32768</v>
      </c>
      <c r="F20516" s="547">
        <v>118.64</v>
      </c>
    </row>
    <row r="20517" s="489" customFormat="1">
      <c r="B20517" s="546">
        <v>8947</v>
      </c>
      <c r="C20517" s="548" t="s">
        <v>14981</v>
      </c>
      <c r="D20517" s="541" t="s">
        <v>18439</v>
      </c>
      <c r="E20517" s="549"/>
      <c r="F20517" s="547"/>
    </row>
    <row r="20518" s="489" customFormat="1">
      <c r="B20518" s="546" t="s">
        <v>18440</v>
      </c>
      <c r="C20518" s="548" t="s">
        <v>14981</v>
      </c>
      <c r="D20518" s="541" t="s">
        <v>18441</v>
      </c>
      <c r="E20518" s="549" t="s">
        <v>32768</v>
      </c>
      <c r="F20518" s="547">
        <v>1011.83</v>
      </c>
    </row>
    <row r="20519" s="489" customFormat="1">
      <c r="B20519" s="546" t="s">
        <v>18442</v>
      </c>
      <c r="C20519" s="548" t="s">
        <v>14981</v>
      </c>
      <c r="D20519" s="541" t="s">
        <v>18443</v>
      </c>
      <c r="E20519" s="549" t="s">
        <v>32768</v>
      </c>
      <c r="F20519" s="547">
        <v>1018.04</v>
      </c>
    </row>
    <row r="20520" s="489" customFormat="1">
      <c r="B20520" s="546" t="s">
        <v>18444</v>
      </c>
      <c r="C20520" s="548" t="s">
        <v>14981</v>
      </c>
      <c r="D20520" s="541" t="s">
        <v>18445</v>
      </c>
      <c r="E20520" s="549" t="s">
        <v>32768</v>
      </c>
      <c r="F20520" s="547">
        <v>1034.6099999999999</v>
      </c>
    </row>
    <row r="20521" s="489" customFormat="1">
      <c r="B20521" s="546" t="s">
        <v>18446</v>
      </c>
      <c r="C20521" s="548" t="s">
        <v>14981</v>
      </c>
      <c r="D20521" s="541" t="s">
        <v>18447</v>
      </c>
      <c r="E20521" s="549" t="s">
        <v>32768</v>
      </c>
      <c r="F20521" s="547">
        <v>1027.21</v>
      </c>
    </row>
    <row r="20522" s="489" customFormat="1">
      <c r="B20522" s="546" t="s">
        <v>18448</v>
      </c>
      <c r="C20522" s="548" t="s">
        <v>14981</v>
      </c>
      <c r="D20522" s="541" t="s">
        <v>18449</v>
      </c>
      <c r="E20522" s="549" t="s">
        <v>32768</v>
      </c>
      <c r="F20522" s="547">
        <v>1046.8</v>
      </c>
    </row>
    <row r="20523" s="489" customFormat="1">
      <c r="B20523" s="546" t="s">
        <v>18450</v>
      </c>
      <c r="C20523" s="548" t="s">
        <v>14981</v>
      </c>
      <c r="D20523" s="541" t="s">
        <v>18451</v>
      </c>
      <c r="E20523" s="549" t="s">
        <v>32768</v>
      </c>
      <c r="F20523" s="547">
        <v>1119.6500000000001</v>
      </c>
    </row>
    <row r="20524" s="489" customFormat="1">
      <c r="B20524" s="546" t="s">
        <v>18452</v>
      </c>
      <c r="C20524" s="548" t="s">
        <v>14981</v>
      </c>
      <c r="D20524" s="541" t="s">
        <v>18453</v>
      </c>
      <c r="E20524" s="549" t="s">
        <v>32768</v>
      </c>
      <c r="F20524" s="547">
        <v>1127.05</v>
      </c>
    </row>
    <row r="20525" s="489" customFormat="1">
      <c r="B20525" s="546" t="s">
        <v>18454</v>
      </c>
      <c r="C20525" s="548" t="s">
        <v>14981</v>
      </c>
      <c r="D20525" s="541" t="s">
        <v>18455</v>
      </c>
      <c r="E20525" s="549" t="s">
        <v>32768</v>
      </c>
      <c r="F20525" s="547">
        <v>1243.8099999999999</v>
      </c>
    </row>
    <row r="20526" s="489" customFormat="1">
      <c r="B20526" s="546" t="s">
        <v>18456</v>
      </c>
      <c r="C20526" s="548" t="s">
        <v>14981</v>
      </c>
      <c r="D20526" s="541" t="s">
        <v>18457</v>
      </c>
      <c r="E20526" s="549" t="s">
        <v>32768</v>
      </c>
      <c r="F20526" s="547">
        <v>1454.3900000000001</v>
      </c>
    </row>
    <row r="20527" s="489" customFormat="1">
      <c r="B20527" s="546">
        <v>8949</v>
      </c>
      <c r="C20527" s="548" t="s">
        <v>14981</v>
      </c>
      <c r="D20527" s="541" t="s">
        <v>18458</v>
      </c>
      <c r="E20527" s="549"/>
      <c r="F20527" s="547"/>
    </row>
    <row r="20528" s="489" customFormat="1">
      <c r="B20528" s="546" t="s">
        <v>18459</v>
      </c>
      <c r="C20528" s="548" t="s">
        <v>14981</v>
      </c>
      <c r="D20528" s="541" t="s">
        <v>18460</v>
      </c>
      <c r="E20528" s="549" t="s">
        <v>32768</v>
      </c>
      <c r="F20528" s="547">
        <v>13.050000000000001</v>
      </c>
    </row>
    <row r="20529" s="489" customFormat="1">
      <c r="B20529" s="546">
        <v>8950</v>
      </c>
      <c r="C20529" s="548" t="s">
        <v>14981</v>
      </c>
      <c r="D20529" s="541" t="s">
        <v>18461</v>
      </c>
      <c r="E20529" s="549"/>
      <c r="F20529" s="547"/>
    </row>
    <row r="20530" s="489" customFormat="1">
      <c r="B20530" s="546" t="s">
        <v>18462</v>
      </c>
      <c r="C20530" s="548" t="s">
        <v>14981</v>
      </c>
      <c r="D20530" s="541" t="s">
        <v>18463</v>
      </c>
      <c r="E20530" s="549" t="s">
        <v>32768</v>
      </c>
      <c r="F20530" s="547">
        <v>1515.1600000000001</v>
      </c>
    </row>
    <row r="20531" s="489" customFormat="1">
      <c r="B20531" s="546" t="s">
        <v>18464</v>
      </c>
      <c r="C20531" s="548" t="s">
        <v>14981</v>
      </c>
      <c r="D20531" s="541" t="s">
        <v>18465</v>
      </c>
      <c r="E20531" s="549" t="s">
        <v>32768</v>
      </c>
      <c r="F20531" s="547">
        <v>1740.1600000000001</v>
      </c>
    </row>
    <row r="20532" s="489" customFormat="1">
      <c r="B20532" s="546" t="s">
        <v>18466</v>
      </c>
      <c r="C20532" s="548" t="s">
        <v>14981</v>
      </c>
      <c r="D20532" s="541" t="s">
        <v>18467</v>
      </c>
      <c r="E20532" s="549" t="s">
        <v>32768</v>
      </c>
      <c r="F20532" s="547">
        <v>2432.6199999999999</v>
      </c>
    </row>
    <row r="20533" s="489" customFormat="1">
      <c r="B20533" s="546" t="s">
        <v>18468</v>
      </c>
      <c r="C20533" s="548" t="s">
        <v>14981</v>
      </c>
      <c r="D20533" s="541" t="s">
        <v>18469</v>
      </c>
      <c r="E20533" s="549" t="s">
        <v>32768</v>
      </c>
      <c r="F20533" s="547">
        <v>1828.49</v>
      </c>
    </row>
    <row r="20534" s="489" customFormat="1">
      <c r="B20534" s="546" t="s">
        <v>18470</v>
      </c>
      <c r="C20534" s="548" t="s">
        <v>14981</v>
      </c>
      <c r="D20534" s="541" t="s">
        <v>18471</v>
      </c>
      <c r="E20534" s="549" t="s">
        <v>32768</v>
      </c>
      <c r="F20534" s="547">
        <v>1577.8599999999999</v>
      </c>
    </row>
    <row r="20535" s="489" customFormat="1">
      <c r="B20535" s="546" t="s">
        <v>18472</v>
      </c>
      <c r="C20535" s="548" t="s">
        <v>14981</v>
      </c>
      <c r="D20535" s="541" t="s">
        <v>18473</v>
      </c>
      <c r="E20535" s="549" t="s">
        <v>32768</v>
      </c>
      <c r="F20535" s="547">
        <v>5346.46</v>
      </c>
    </row>
    <row r="20536" s="489" customFormat="1">
      <c r="B20536" s="546" t="s">
        <v>18474</v>
      </c>
      <c r="C20536" s="548" t="s">
        <v>14981</v>
      </c>
      <c r="D20536" s="541" t="s">
        <v>18475</v>
      </c>
      <c r="E20536" s="549" t="s">
        <v>32768</v>
      </c>
      <c r="F20536" s="547">
        <v>4348.7799999999997</v>
      </c>
    </row>
    <row r="20537" s="489" customFormat="1">
      <c r="B20537" s="546" t="s">
        <v>18476</v>
      </c>
      <c r="C20537" s="548" t="s">
        <v>14981</v>
      </c>
      <c r="D20537" s="541" t="s">
        <v>18477</v>
      </c>
      <c r="E20537" s="549" t="s">
        <v>32768</v>
      </c>
      <c r="F20537" s="547">
        <v>3178.9000000000001</v>
      </c>
    </row>
    <row r="20538" s="489" customFormat="1">
      <c r="B20538" s="546" t="s">
        <v>18478</v>
      </c>
      <c r="C20538" s="548" t="s">
        <v>14981</v>
      </c>
      <c r="D20538" s="541" t="s">
        <v>18479</v>
      </c>
      <c r="E20538" s="549" t="s">
        <v>32768</v>
      </c>
      <c r="F20538" s="547">
        <v>2723.25</v>
      </c>
    </row>
    <row r="20539" s="489" customFormat="1">
      <c r="B20539" s="546" t="s">
        <v>18480</v>
      </c>
      <c r="C20539" s="548" t="s">
        <v>14981</v>
      </c>
      <c r="D20539" s="541" t="s">
        <v>18481</v>
      </c>
      <c r="E20539" s="549" t="s">
        <v>32768</v>
      </c>
      <c r="F20539" s="547">
        <v>2072.96</v>
      </c>
    </row>
    <row r="20540" s="489" customFormat="1">
      <c r="B20540" s="546" t="s">
        <v>18482</v>
      </c>
      <c r="C20540" s="548" t="s">
        <v>14981</v>
      </c>
      <c r="D20540" s="541" t="s">
        <v>18483</v>
      </c>
      <c r="E20540" s="549" t="s">
        <v>32768</v>
      </c>
      <c r="F20540" s="547">
        <v>55.210000000000001</v>
      </c>
    </row>
    <row r="20541" s="489" customFormat="1">
      <c r="B20541" s="546" t="s">
        <v>18484</v>
      </c>
      <c r="C20541" s="548" t="s">
        <v>14981</v>
      </c>
      <c r="D20541" s="541" t="s">
        <v>18485</v>
      </c>
      <c r="E20541" s="549" t="s">
        <v>32768</v>
      </c>
      <c r="F20541" s="547">
        <v>51.740000000000002</v>
      </c>
    </row>
    <row r="20542" s="489" customFormat="1">
      <c r="B20542" s="546">
        <v>8951</v>
      </c>
      <c r="C20542" s="548" t="s">
        <v>14981</v>
      </c>
      <c r="D20542" s="541" t="s">
        <v>18486</v>
      </c>
      <c r="E20542" s="549"/>
      <c r="F20542" s="547"/>
    </row>
    <row r="20543" s="489" customFormat="1">
      <c r="B20543" s="546" t="s">
        <v>18487</v>
      </c>
      <c r="C20543" s="548" t="s">
        <v>14981</v>
      </c>
      <c r="D20543" s="541" t="s">
        <v>18488</v>
      </c>
      <c r="E20543" s="549" t="s">
        <v>32768</v>
      </c>
      <c r="F20543" s="547">
        <v>395.73000000000002</v>
      </c>
    </row>
    <row r="20544" s="489" customFormat="1">
      <c r="B20544" s="546" t="s">
        <v>18489</v>
      </c>
      <c r="C20544" s="548" t="s">
        <v>14981</v>
      </c>
      <c r="D20544" s="541" t="s">
        <v>18490</v>
      </c>
      <c r="E20544" s="549" t="s">
        <v>32768</v>
      </c>
      <c r="F20544" s="547">
        <v>468.22000000000003</v>
      </c>
    </row>
    <row r="20545" s="489" customFormat="1">
      <c r="B20545" s="546" t="s">
        <v>18491</v>
      </c>
      <c r="C20545" s="548" t="s">
        <v>14981</v>
      </c>
      <c r="D20545" s="541" t="s">
        <v>18492</v>
      </c>
      <c r="E20545" s="549" t="s">
        <v>32768</v>
      </c>
      <c r="F20545" s="547">
        <v>71.280000000000001</v>
      </c>
    </row>
    <row r="20546" s="489" customFormat="1">
      <c r="B20546" s="546" t="s">
        <v>18493</v>
      </c>
      <c r="C20546" s="548" t="s">
        <v>14981</v>
      </c>
      <c r="D20546" s="541" t="s">
        <v>18494</v>
      </c>
      <c r="E20546" s="549" t="s">
        <v>32768</v>
      </c>
      <c r="F20546" s="547">
        <v>1308.79</v>
      </c>
    </row>
    <row r="20547" s="489" customFormat="1">
      <c r="B20547" s="546">
        <v>8952</v>
      </c>
      <c r="C20547" s="548" t="s">
        <v>14981</v>
      </c>
      <c r="D20547" s="541" t="s">
        <v>18495</v>
      </c>
      <c r="E20547" s="549"/>
      <c r="F20547" s="547"/>
    </row>
    <row r="20548" s="489" customFormat="1">
      <c r="B20548" s="546" t="s">
        <v>18496</v>
      </c>
      <c r="C20548" s="548" t="s">
        <v>14981</v>
      </c>
      <c r="D20548" s="541" t="s">
        <v>18497</v>
      </c>
      <c r="E20548" s="549" t="s">
        <v>18498</v>
      </c>
      <c r="F20548" s="547">
        <v>2047.5899999999999</v>
      </c>
    </row>
    <row r="20549" s="489" customFormat="1">
      <c r="B20549" s="546">
        <v>10715</v>
      </c>
      <c r="C20549" s="548" t="s">
        <v>14981</v>
      </c>
      <c r="D20549" s="541" t="s">
        <v>18499</v>
      </c>
      <c r="E20549" s="549"/>
      <c r="F20549" s="547"/>
    </row>
    <row r="20550" s="489" customFormat="1">
      <c r="B20550" s="546" t="s">
        <v>18500</v>
      </c>
      <c r="C20550" s="548" t="s">
        <v>14981</v>
      </c>
      <c r="D20550" s="541" t="s">
        <v>18501</v>
      </c>
      <c r="E20550" s="549" t="s">
        <v>18498</v>
      </c>
      <c r="F20550" s="547">
        <v>23.43</v>
      </c>
    </row>
    <row r="20551" s="489" customFormat="1">
      <c r="B20551" s="546" t="s">
        <v>18502</v>
      </c>
      <c r="C20551" s="548" t="s">
        <v>14981</v>
      </c>
      <c r="D20551" s="541" t="s">
        <v>18503</v>
      </c>
      <c r="E20551" s="549" t="s">
        <v>18498</v>
      </c>
      <c r="F20551" s="547">
        <v>19.98</v>
      </c>
    </row>
    <row r="20552" s="489" customFormat="1">
      <c r="B20552" s="546">
        <v>10716</v>
      </c>
      <c r="C20552" s="548" t="s">
        <v>14981</v>
      </c>
      <c r="D20552" s="541" t="s">
        <v>18504</v>
      </c>
      <c r="E20552" s="549"/>
      <c r="F20552" s="547"/>
    </row>
    <row r="20553" s="489" customFormat="1">
      <c r="B20553" s="546" t="s">
        <v>18505</v>
      </c>
      <c r="C20553" s="548" t="s">
        <v>14981</v>
      </c>
      <c r="D20553" s="541" t="s">
        <v>18506</v>
      </c>
      <c r="E20553" s="549" t="s">
        <v>32769</v>
      </c>
      <c r="F20553" s="547">
        <v>5.8600000000000003</v>
      </c>
    </row>
    <row r="20554" s="489" customFormat="1">
      <c r="B20554" s="546">
        <v>8682</v>
      </c>
      <c r="C20554" s="548" t="s">
        <v>14981</v>
      </c>
      <c r="D20554" s="541" t="s">
        <v>18507</v>
      </c>
      <c r="E20554" s="549"/>
      <c r="F20554" s="547"/>
    </row>
    <row r="20555" s="489" customFormat="1">
      <c r="B20555" s="546">
        <v>8954</v>
      </c>
      <c r="C20555" s="548" t="s">
        <v>14981</v>
      </c>
      <c r="D20555" s="541" t="s">
        <v>18508</v>
      </c>
      <c r="E20555" s="549"/>
      <c r="F20555" s="547"/>
    </row>
    <row r="20556" s="489" customFormat="1">
      <c r="B20556" s="546" t="s">
        <v>18509</v>
      </c>
      <c r="C20556" s="548" t="s">
        <v>14981</v>
      </c>
      <c r="D20556" s="541" t="s">
        <v>18510</v>
      </c>
      <c r="E20556" s="549" t="s">
        <v>32769</v>
      </c>
      <c r="F20556" s="547">
        <v>5.9400000000000004</v>
      </c>
    </row>
    <row r="20557" s="489" customFormat="1">
      <c r="B20557" s="546" t="s">
        <v>18511</v>
      </c>
      <c r="C20557" s="548" t="s">
        <v>14981</v>
      </c>
      <c r="D20557" s="541" t="s">
        <v>18512</v>
      </c>
      <c r="E20557" s="549" t="s">
        <v>32768</v>
      </c>
      <c r="F20557" s="547">
        <v>2.3199999999999998</v>
      </c>
    </row>
    <row r="20558" s="489" customFormat="1">
      <c r="B20558" s="546">
        <v>8955</v>
      </c>
      <c r="C20558" s="548" t="s">
        <v>14981</v>
      </c>
      <c r="D20558" s="541" t="s">
        <v>18513</v>
      </c>
      <c r="E20558" s="549"/>
      <c r="F20558" s="547"/>
    </row>
    <row r="20559" s="489" customFormat="1">
      <c r="B20559" s="546" t="s">
        <v>18514</v>
      </c>
      <c r="C20559" s="548" t="s">
        <v>14981</v>
      </c>
      <c r="D20559" s="541" t="s">
        <v>18515</v>
      </c>
      <c r="E20559" s="549" t="s">
        <v>32769</v>
      </c>
      <c r="F20559" s="547">
        <v>26.039999999999999</v>
      </c>
    </row>
    <row r="20560" s="489" customFormat="1">
      <c r="B20560" s="546" t="s">
        <v>18516</v>
      </c>
      <c r="C20560" s="548" t="s">
        <v>14981</v>
      </c>
      <c r="D20560" s="541" t="s">
        <v>18517</v>
      </c>
      <c r="E20560" s="549" t="s">
        <v>32769</v>
      </c>
      <c r="F20560" s="547">
        <v>27.73</v>
      </c>
    </row>
    <row r="20561" s="489" customFormat="1">
      <c r="B20561" s="546" t="s">
        <v>18518</v>
      </c>
      <c r="C20561" s="548" t="s">
        <v>14981</v>
      </c>
      <c r="D20561" s="541" t="s">
        <v>18519</v>
      </c>
      <c r="E20561" s="549" t="s">
        <v>32769</v>
      </c>
      <c r="F20561" s="547">
        <v>28.420000000000002</v>
      </c>
    </row>
    <row r="20562" s="489" customFormat="1">
      <c r="B20562" s="546" t="s">
        <v>18520</v>
      </c>
      <c r="C20562" s="548" t="s">
        <v>14981</v>
      </c>
      <c r="D20562" s="541" t="s">
        <v>18521</v>
      </c>
      <c r="E20562" s="549" t="s">
        <v>32769</v>
      </c>
      <c r="F20562" s="547">
        <v>28.809999999999999</v>
      </c>
    </row>
    <row r="20563" s="489" customFormat="1">
      <c r="B20563" s="546" t="s">
        <v>18522</v>
      </c>
      <c r="C20563" s="548" t="s">
        <v>14981</v>
      </c>
      <c r="D20563" s="541" t="s">
        <v>18523</v>
      </c>
      <c r="E20563" s="549" t="s">
        <v>32769</v>
      </c>
      <c r="F20563" s="547">
        <v>29.199999999999999</v>
      </c>
    </row>
    <row r="20564" s="489" customFormat="1">
      <c r="B20564" s="546" t="s">
        <v>18524</v>
      </c>
      <c r="C20564" s="548" t="s">
        <v>14981</v>
      </c>
      <c r="D20564" s="541" t="s">
        <v>18525</v>
      </c>
      <c r="E20564" s="549" t="s">
        <v>32769</v>
      </c>
      <c r="F20564" s="547">
        <v>13.67</v>
      </c>
    </row>
    <row r="20565" s="489" customFormat="1">
      <c r="B20565" s="546" t="s">
        <v>18526</v>
      </c>
      <c r="C20565" s="548" t="s">
        <v>14981</v>
      </c>
      <c r="D20565" s="541" t="s">
        <v>18527</v>
      </c>
      <c r="E20565" s="549" t="s">
        <v>32769</v>
      </c>
      <c r="F20565" s="547">
        <v>84.400000000000006</v>
      </c>
    </row>
    <row r="20566" s="489" customFormat="1">
      <c r="B20566" s="546" t="s">
        <v>18528</v>
      </c>
      <c r="C20566" s="548" t="s">
        <v>14981</v>
      </c>
      <c r="D20566" s="541" t="s">
        <v>18529</v>
      </c>
      <c r="E20566" s="549" t="s">
        <v>32769</v>
      </c>
      <c r="F20566" s="547">
        <v>25.18</v>
      </c>
    </row>
    <row r="20567" s="489" customFormat="1">
      <c r="B20567" s="546" t="s">
        <v>18530</v>
      </c>
      <c r="C20567" s="548" t="s">
        <v>14981</v>
      </c>
      <c r="D20567" s="541" t="s">
        <v>18531</v>
      </c>
      <c r="E20567" s="549" t="s">
        <v>32769</v>
      </c>
      <c r="F20567" s="547">
        <v>36.82</v>
      </c>
    </row>
    <row r="20568" s="489" customFormat="1">
      <c r="B20568" s="546" t="s">
        <v>18532</v>
      </c>
      <c r="C20568" s="548" t="s">
        <v>14981</v>
      </c>
      <c r="D20568" s="541" t="s">
        <v>18533</v>
      </c>
      <c r="E20568" s="549" t="s">
        <v>32769</v>
      </c>
      <c r="F20568" s="547">
        <v>49.020000000000003</v>
      </c>
    </row>
    <row r="20569" s="489" customFormat="1">
      <c r="B20569" s="546" t="s">
        <v>18534</v>
      </c>
      <c r="C20569" s="548" t="s">
        <v>14981</v>
      </c>
      <c r="D20569" s="541" t="s">
        <v>18535</v>
      </c>
      <c r="E20569" s="549" t="s">
        <v>32769</v>
      </c>
      <c r="F20569" s="547">
        <v>57.450000000000003</v>
      </c>
    </row>
    <row r="20570" s="489" customFormat="1">
      <c r="B20570" s="546" t="s">
        <v>18536</v>
      </c>
      <c r="C20570" s="548" t="s">
        <v>14981</v>
      </c>
      <c r="D20570" s="541" t="s">
        <v>18537</v>
      </c>
      <c r="E20570" s="549" t="s">
        <v>32769</v>
      </c>
      <c r="F20570" s="547">
        <v>129.81</v>
      </c>
    </row>
    <row r="20571" s="489" customFormat="1">
      <c r="B20571" s="546" t="s">
        <v>18538</v>
      </c>
      <c r="C20571" s="548" t="s">
        <v>14981</v>
      </c>
      <c r="D20571" s="541" t="s">
        <v>18539</v>
      </c>
      <c r="E20571" s="549" t="s">
        <v>32769</v>
      </c>
      <c r="F20571" s="547">
        <v>64.799999999999997</v>
      </c>
    </row>
    <row r="20572" s="489" customFormat="1">
      <c r="B20572" s="546" t="s">
        <v>18540</v>
      </c>
      <c r="C20572" s="548" t="s">
        <v>14981</v>
      </c>
      <c r="D20572" s="541" t="s">
        <v>18541</v>
      </c>
      <c r="E20572" s="549" t="s">
        <v>32769</v>
      </c>
      <c r="F20572" s="547">
        <v>74.780000000000001</v>
      </c>
    </row>
    <row r="20573" s="489" customFormat="1">
      <c r="B20573" s="546" t="s">
        <v>18542</v>
      </c>
      <c r="C20573" s="548" t="s">
        <v>14981</v>
      </c>
      <c r="D20573" s="541" t="s">
        <v>18543</v>
      </c>
      <c r="E20573" s="549" t="s">
        <v>32769</v>
      </c>
      <c r="F20573" s="547">
        <v>96.629999999999995</v>
      </c>
    </row>
    <row r="20574" s="489" customFormat="1">
      <c r="B20574" s="546" t="s">
        <v>18544</v>
      </c>
      <c r="C20574" s="548" t="s">
        <v>14981</v>
      </c>
      <c r="D20574" s="541" t="s">
        <v>18545</v>
      </c>
      <c r="E20574" s="549" t="s">
        <v>32769</v>
      </c>
      <c r="F20574" s="547">
        <v>5.1900000000000004</v>
      </c>
    </row>
    <row r="20575" s="489" customFormat="1">
      <c r="B20575" s="546" t="s">
        <v>18546</v>
      </c>
      <c r="C20575" s="548" t="s">
        <v>14981</v>
      </c>
      <c r="D20575" s="541" t="s">
        <v>18547</v>
      </c>
      <c r="E20575" s="549" t="s">
        <v>32769</v>
      </c>
      <c r="F20575" s="547">
        <v>3.29</v>
      </c>
    </row>
    <row r="20576" s="489" customFormat="1">
      <c r="B20576" s="546">
        <v>8956</v>
      </c>
      <c r="C20576" s="548" t="s">
        <v>14981</v>
      </c>
      <c r="D20576" s="541" t="s">
        <v>18548</v>
      </c>
      <c r="E20576" s="549"/>
      <c r="F20576" s="547"/>
    </row>
    <row r="20577" s="489" customFormat="1">
      <c r="B20577" s="546" t="s">
        <v>18549</v>
      </c>
      <c r="C20577" s="548" t="s">
        <v>14981</v>
      </c>
      <c r="D20577" s="541" t="s">
        <v>18550</v>
      </c>
      <c r="E20577" s="549" t="s">
        <v>32768</v>
      </c>
      <c r="F20577" s="547">
        <v>143.38</v>
      </c>
    </row>
    <row r="20578" s="489" customFormat="1">
      <c r="B20578" s="546" t="s">
        <v>18551</v>
      </c>
      <c r="C20578" s="548" t="s">
        <v>14981</v>
      </c>
      <c r="D20578" s="541" t="s">
        <v>18552</v>
      </c>
      <c r="E20578" s="549" t="s">
        <v>32768</v>
      </c>
      <c r="F20578" s="547">
        <v>151.84999999999999</v>
      </c>
    </row>
    <row r="20579" s="489" customFormat="1">
      <c r="B20579" s="546" t="s">
        <v>18553</v>
      </c>
      <c r="C20579" s="548" t="s">
        <v>14981</v>
      </c>
      <c r="D20579" s="541" t="s">
        <v>18554</v>
      </c>
      <c r="E20579" s="549" t="s">
        <v>32768</v>
      </c>
      <c r="F20579" s="547">
        <v>66.450000000000003</v>
      </c>
    </row>
    <row r="20580" s="489" customFormat="1">
      <c r="B20580" s="546" t="s">
        <v>18555</v>
      </c>
      <c r="C20580" s="548" t="s">
        <v>14981</v>
      </c>
      <c r="D20580" s="541" t="s">
        <v>18556</v>
      </c>
      <c r="E20580" s="549" t="s">
        <v>32768</v>
      </c>
      <c r="F20580" s="547">
        <v>80.599999999999994</v>
      </c>
    </row>
    <row r="20581" s="489" customFormat="1">
      <c r="B20581" s="546" t="s">
        <v>18557</v>
      </c>
      <c r="C20581" s="548" t="s">
        <v>14981</v>
      </c>
      <c r="D20581" s="541" t="s">
        <v>18558</v>
      </c>
      <c r="E20581" s="549" t="s">
        <v>32768</v>
      </c>
      <c r="F20581" s="547">
        <v>37.899999999999999</v>
      </c>
    </row>
    <row r="20582" s="489" customFormat="1">
      <c r="B20582" s="546" t="s">
        <v>18559</v>
      </c>
      <c r="C20582" s="548" t="s">
        <v>14981</v>
      </c>
      <c r="D20582" s="541" t="s">
        <v>18560</v>
      </c>
      <c r="E20582" s="549" t="s">
        <v>32768</v>
      </c>
      <c r="F20582" s="547">
        <v>105.48999999999999</v>
      </c>
    </row>
    <row r="20583" s="489" customFormat="1">
      <c r="B20583" s="546" t="s">
        <v>18561</v>
      </c>
      <c r="C20583" s="548" t="s">
        <v>14981</v>
      </c>
      <c r="D20583" s="541" t="s">
        <v>18562</v>
      </c>
      <c r="E20583" s="549" t="s">
        <v>32768</v>
      </c>
      <c r="F20583" s="547">
        <v>129.62</v>
      </c>
    </row>
    <row r="20584" s="489" customFormat="1">
      <c r="B20584" s="546" t="s">
        <v>18563</v>
      </c>
      <c r="C20584" s="548" t="s">
        <v>14981</v>
      </c>
      <c r="D20584" s="541" t="s">
        <v>18564</v>
      </c>
      <c r="E20584" s="549" t="s">
        <v>32768</v>
      </c>
      <c r="F20584" s="547">
        <v>75.230000000000004</v>
      </c>
    </row>
    <row r="20585" s="489" customFormat="1">
      <c r="B20585" s="546" t="s">
        <v>18565</v>
      </c>
      <c r="C20585" s="548" t="s">
        <v>14981</v>
      </c>
      <c r="D20585" s="541" t="s">
        <v>18566</v>
      </c>
      <c r="E20585" s="549" t="s">
        <v>32768</v>
      </c>
      <c r="F20585" s="547">
        <v>128.09</v>
      </c>
    </row>
    <row r="20586" s="489" customFormat="1">
      <c r="B20586" s="546" t="s">
        <v>18567</v>
      </c>
      <c r="C20586" s="548" t="s">
        <v>14981</v>
      </c>
      <c r="D20586" s="541" t="s">
        <v>18568</v>
      </c>
      <c r="E20586" s="549" t="s">
        <v>32768</v>
      </c>
      <c r="F20586" s="547">
        <v>73.769999999999996</v>
      </c>
    </row>
    <row r="20587" s="489" customFormat="1">
      <c r="B20587" s="546" t="s">
        <v>18569</v>
      </c>
      <c r="C20587" s="548" t="s">
        <v>14981</v>
      </c>
      <c r="D20587" s="541" t="s">
        <v>18570</v>
      </c>
      <c r="E20587" s="549" t="s">
        <v>32768</v>
      </c>
      <c r="F20587" s="547">
        <v>51.670000000000002</v>
      </c>
    </row>
    <row r="20588" s="489" customFormat="1">
      <c r="B20588" s="546" t="s">
        <v>18571</v>
      </c>
      <c r="C20588" s="548" t="s">
        <v>14981</v>
      </c>
      <c r="D20588" s="541" t="s">
        <v>18572</v>
      </c>
      <c r="E20588" s="549" t="s">
        <v>32768</v>
      </c>
      <c r="F20588" s="547">
        <v>64.810000000000002</v>
      </c>
    </row>
    <row r="20589" s="489" customFormat="1">
      <c r="B20589" s="546" t="s">
        <v>18573</v>
      </c>
      <c r="C20589" s="548" t="s">
        <v>14981</v>
      </c>
      <c r="D20589" s="541" t="s">
        <v>18574</v>
      </c>
      <c r="E20589" s="549" t="s">
        <v>32768</v>
      </c>
      <c r="F20589" s="547">
        <v>22.109999999999999</v>
      </c>
    </row>
    <row r="20590" s="489" customFormat="1">
      <c r="B20590" s="546" t="s">
        <v>18575</v>
      </c>
      <c r="C20590" s="548" t="s">
        <v>14981</v>
      </c>
      <c r="D20590" s="541" t="s">
        <v>18576</v>
      </c>
      <c r="E20590" s="549" t="s">
        <v>32770</v>
      </c>
      <c r="F20590" s="547">
        <v>70.409999999999997</v>
      </c>
    </row>
    <row r="20591" s="489" customFormat="1">
      <c r="B20591" s="546">
        <v>8957</v>
      </c>
      <c r="C20591" s="548" t="s">
        <v>14981</v>
      </c>
      <c r="D20591" s="541" t="s">
        <v>18577</v>
      </c>
      <c r="E20591" s="549"/>
      <c r="F20591" s="547"/>
    </row>
    <row r="20592" s="489" customFormat="1">
      <c r="B20592" s="546" t="s">
        <v>18578</v>
      </c>
      <c r="C20592" s="548" t="s">
        <v>14981</v>
      </c>
      <c r="D20592" s="541" t="s">
        <v>18579</v>
      </c>
      <c r="E20592" s="549" t="s">
        <v>18498</v>
      </c>
      <c r="F20592" s="547">
        <v>15.57</v>
      </c>
    </row>
    <row r="20593" s="489" customFormat="1">
      <c r="B20593" s="546" t="s">
        <v>18580</v>
      </c>
      <c r="C20593" s="548" t="s">
        <v>14981</v>
      </c>
      <c r="D20593" s="541" t="s">
        <v>18581</v>
      </c>
      <c r="E20593" s="549" t="s">
        <v>18498</v>
      </c>
      <c r="F20593" s="547">
        <v>15.720000000000001</v>
      </c>
    </row>
    <row r="20594" s="489" customFormat="1">
      <c r="B20594" s="546">
        <v>8958</v>
      </c>
      <c r="C20594" s="548" t="s">
        <v>14981</v>
      </c>
      <c r="D20594" s="541" t="s">
        <v>18582</v>
      </c>
      <c r="E20594" s="549"/>
      <c r="F20594" s="547"/>
    </row>
    <row r="20595" s="489" customFormat="1">
      <c r="B20595" s="546" t="s">
        <v>18583</v>
      </c>
      <c r="C20595" s="548" t="s">
        <v>14981</v>
      </c>
      <c r="D20595" s="541" t="s">
        <v>18584</v>
      </c>
      <c r="E20595" s="549" t="s">
        <v>18498</v>
      </c>
      <c r="F20595" s="547">
        <v>95.700000000000003</v>
      </c>
    </row>
    <row r="20596" s="489" customFormat="1">
      <c r="B20596" s="546" t="s">
        <v>18585</v>
      </c>
      <c r="C20596" s="548" t="s">
        <v>14981</v>
      </c>
      <c r="D20596" s="541" t="s">
        <v>18586</v>
      </c>
      <c r="E20596" s="549" t="s">
        <v>18498</v>
      </c>
      <c r="F20596" s="547">
        <v>70.159999999999997</v>
      </c>
    </row>
    <row r="20597" s="489" customFormat="1">
      <c r="B20597" s="546" t="s">
        <v>18587</v>
      </c>
      <c r="C20597" s="548" t="s">
        <v>14981</v>
      </c>
      <c r="D20597" s="541" t="s">
        <v>18588</v>
      </c>
      <c r="E20597" s="549" t="s">
        <v>32770</v>
      </c>
      <c r="F20597" s="547">
        <v>672.96000000000004</v>
      </c>
    </row>
    <row r="20598" s="489" customFormat="1">
      <c r="B20598" s="546" t="s">
        <v>18589</v>
      </c>
      <c r="C20598" s="548" t="s">
        <v>14981</v>
      </c>
      <c r="D20598" s="541" t="s">
        <v>18590</v>
      </c>
      <c r="E20598" s="549" t="s">
        <v>32770</v>
      </c>
      <c r="F20598" s="547">
        <v>83.120000000000005</v>
      </c>
    </row>
    <row r="20599" s="489" customFormat="1">
      <c r="B20599" s="546" t="s">
        <v>18591</v>
      </c>
      <c r="C20599" s="548" t="s">
        <v>14981</v>
      </c>
      <c r="D20599" s="541" t="s">
        <v>18592</v>
      </c>
      <c r="E20599" s="549" t="s">
        <v>32768</v>
      </c>
      <c r="F20599" s="547">
        <v>19.66</v>
      </c>
    </row>
    <row r="20600" s="489" customFormat="1">
      <c r="B20600" s="546" t="s">
        <v>18593</v>
      </c>
      <c r="C20600" s="548" t="s">
        <v>14981</v>
      </c>
      <c r="D20600" s="541" t="s">
        <v>18594</v>
      </c>
      <c r="E20600" s="549" t="s">
        <v>32768</v>
      </c>
      <c r="F20600" s="547">
        <v>36.240000000000002</v>
      </c>
    </row>
    <row r="20601" s="489" customFormat="1">
      <c r="B20601" s="546" t="s">
        <v>18595</v>
      </c>
      <c r="C20601" s="548" t="s">
        <v>14981</v>
      </c>
      <c r="D20601" s="541" t="s">
        <v>18596</v>
      </c>
      <c r="E20601" s="549" t="s">
        <v>32770</v>
      </c>
      <c r="F20601" s="547">
        <v>1126.0899999999999</v>
      </c>
    </row>
    <row r="20602" s="489" customFormat="1">
      <c r="B20602" s="546" t="s">
        <v>18597</v>
      </c>
      <c r="C20602" s="548" t="s">
        <v>14981</v>
      </c>
      <c r="D20602" s="541" t="s">
        <v>18598</v>
      </c>
      <c r="E20602" s="549" t="s">
        <v>32770</v>
      </c>
      <c r="F20602" s="547">
        <v>1794.9000000000001</v>
      </c>
    </row>
    <row r="20603" s="489" customFormat="1">
      <c r="B20603" s="546" t="s">
        <v>18599</v>
      </c>
      <c r="C20603" s="548" t="s">
        <v>14981</v>
      </c>
      <c r="D20603" s="541" t="s">
        <v>18600</v>
      </c>
      <c r="E20603" s="549" t="s">
        <v>32768</v>
      </c>
      <c r="F20603" s="547">
        <v>82.409999999999997</v>
      </c>
    </row>
    <row r="20604" s="489" customFormat="1">
      <c r="B20604" s="546" t="s">
        <v>18601</v>
      </c>
      <c r="C20604" s="548" t="s">
        <v>14981</v>
      </c>
      <c r="D20604" s="541" t="s">
        <v>18602</v>
      </c>
      <c r="E20604" s="549" t="s">
        <v>32770</v>
      </c>
      <c r="F20604" s="547">
        <v>24.469999999999999</v>
      </c>
    </row>
    <row r="20605" s="489" customFormat="1">
      <c r="B20605" s="546">
        <v>8683</v>
      </c>
      <c r="C20605" s="548" t="s">
        <v>14981</v>
      </c>
      <c r="D20605" s="541" t="s">
        <v>18603</v>
      </c>
      <c r="E20605" s="549"/>
      <c r="F20605" s="547"/>
    </row>
    <row r="20606" s="489" customFormat="1">
      <c r="B20606" s="546">
        <v>8960</v>
      </c>
      <c r="C20606" s="548" t="s">
        <v>14981</v>
      </c>
      <c r="D20606" s="541" t="s">
        <v>18604</v>
      </c>
      <c r="E20606" s="549"/>
      <c r="F20606" s="547"/>
    </row>
    <row r="20607" s="489" customFormat="1">
      <c r="B20607" s="546" t="s">
        <v>18605</v>
      </c>
      <c r="C20607" s="548" t="s">
        <v>14981</v>
      </c>
      <c r="D20607" s="541" t="s">
        <v>18606</v>
      </c>
      <c r="E20607" s="549" t="s">
        <v>32769</v>
      </c>
      <c r="F20607" s="547">
        <v>7.9699999999999998</v>
      </c>
    </row>
    <row r="20608" s="489" customFormat="1">
      <c r="B20608" s="546" t="s">
        <v>18607</v>
      </c>
      <c r="C20608" s="548" t="s">
        <v>14981</v>
      </c>
      <c r="D20608" s="541" t="s">
        <v>18608</v>
      </c>
      <c r="E20608" s="549" t="s">
        <v>32769</v>
      </c>
      <c r="F20608" s="547">
        <v>7.5800000000000001</v>
      </c>
    </row>
    <row r="20609" s="489" customFormat="1">
      <c r="B20609" s="546">
        <v>8684</v>
      </c>
      <c r="C20609" s="548" t="s">
        <v>14981</v>
      </c>
      <c r="D20609" s="541" t="s">
        <v>18609</v>
      </c>
      <c r="E20609" s="549"/>
      <c r="F20609" s="547"/>
    </row>
    <row r="20610" s="489" customFormat="1">
      <c r="B20610" s="546">
        <v>8961</v>
      </c>
      <c r="C20610" s="548" t="s">
        <v>14981</v>
      </c>
      <c r="D20610" s="541" t="s">
        <v>18610</v>
      </c>
      <c r="E20610" s="549"/>
      <c r="F20610" s="547"/>
    </row>
    <row r="20611" s="489" customFormat="1">
      <c r="B20611" s="546" t="s">
        <v>18611</v>
      </c>
      <c r="C20611" s="548" t="s">
        <v>14981</v>
      </c>
      <c r="D20611" s="541" t="s">
        <v>18612</v>
      </c>
      <c r="E20611" s="549" t="s">
        <v>32768</v>
      </c>
      <c r="F20611" s="547">
        <v>106.56</v>
      </c>
    </row>
    <row r="20612" s="489" customFormat="1">
      <c r="B20612" s="546" t="s">
        <v>18613</v>
      </c>
      <c r="C20612" s="548" t="s">
        <v>14981</v>
      </c>
      <c r="D20612" s="541" t="s">
        <v>18614</v>
      </c>
      <c r="E20612" s="549" t="s">
        <v>32768</v>
      </c>
      <c r="F20612" s="547">
        <v>118.97</v>
      </c>
    </row>
    <row r="20613" s="489" customFormat="1">
      <c r="B20613" s="546" t="s">
        <v>18615</v>
      </c>
      <c r="C20613" s="548" t="s">
        <v>14981</v>
      </c>
      <c r="D20613" s="541" t="s">
        <v>18616</v>
      </c>
      <c r="E20613" s="549" t="s">
        <v>18498</v>
      </c>
      <c r="F20613" s="547">
        <v>209.47999999999999</v>
      </c>
    </row>
    <row r="20614" s="489" customFormat="1">
      <c r="B20614" s="546" t="s">
        <v>18617</v>
      </c>
      <c r="C20614" s="548" t="s">
        <v>14981</v>
      </c>
      <c r="D20614" s="541" t="s">
        <v>18618</v>
      </c>
      <c r="E20614" s="549" t="s">
        <v>18498</v>
      </c>
      <c r="F20614" s="547">
        <v>241</v>
      </c>
    </row>
    <row r="20615" s="489" customFormat="1">
      <c r="B20615" s="546">
        <v>8962</v>
      </c>
      <c r="C20615" s="548" t="s">
        <v>14981</v>
      </c>
      <c r="D20615" s="541" t="s">
        <v>18619</v>
      </c>
      <c r="E20615" s="549"/>
      <c r="F20615" s="547"/>
    </row>
    <row r="20616" s="489" customFormat="1">
      <c r="B20616" s="546" t="s">
        <v>18620</v>
      </c>
      <c r="C20616" s="548" t="s">
        <v>14981</v>
      </c>
      <c r="D20616" s="541" t="s">
        <v>18621</v>
      </c>
      <c r="E20616" s="549" t="s">
        <v>32768</v>
      </c>
      <c r="F20616" s="547">
        <v>242.93000000000001</v>
      </c>
    </row>
    <row r="20617" s="489" customFormat="1">
      <c r="B20617" s="546" t="s">
        <v>18622</v>
      </c>
      <c r="C20617" s="548" t="s">
        <v>14981</v>
      </c>
      <c r="D20617" s="541" t="s">
        <v>18623</v>
      </c>
      <c r="E20617" s="549" t="s">
        <v>32768</v>
      </c>
      <c r="F20617" s="547">
        <v>159.03</v>
      </c>
    </row>
    <row r="20618" s="489" customFormat="1">
      <c r="B20618" s="546">
        <v>8963</v>
      </c>
      <c r="C20618" s="548" t="s">
        <v>14981</v>
      </c>
      <c r="D20618" s="541" t="s">
        <v>18624</v>
      </c>
      <c r="E20618" s="549"/>
      <c r="F20618" s="547"/>
    </row>
    <row r="20619" s="489" customFormat="1">
      <c r="B20619" s="546" t="s">
        <v>18625</v>
      </c>
      <c r="C20619" s="548" t="s">
        <v>14981</v>
      </c>
      <c r="D20619" s="541" t="s">
        <v>18626</v>
      </c>
      <c r="E20619" s="549" t="s">
        <v>32768</v>
      </c>
      <c r="F20619" s="547">
        <v>145.59999999999999</v>
      </c>
    </row>
    <row r="20620" s="489" customFormat="1">
      <c r="B20620" s="546">
        <v>8964</v>
      </c>
      <c r="C20620" s="548" t="s">
        <v>14981</v>
      </c>
      <c r="D20620" s="541" t="s">
        <v>18627</v>
      </c>
      <c r="E20620" s="549"/>
      <c r="F20620" s="547"/>
    </row>
    <row r="20621" s="489" customFormat="1">
      <c r="B20621" s="546" t="s">
        <v>18628</v>
      </c>
      <c r="C20621" s="548" t="s">
        <v>14981</v>
      </c>
      <c r="D20621" s="541" t="s">
        <v>18629</v>
      </c>
      <c r="E20621" s="549" t="s">
        <v>18498</v>
      </c>
      <c r="F20621" s="547">
        <v>597.47000000000003</v>
      </c>
    </row>
    <row r="20622" s="489" customFormat="1">
      <c r="B20622" s="546">
        <v>8966</v>
      </c>
      <c r="C20622" s="548" t="s">
        <v>14981</v>
      </c>
      <c r="D20622" s="541" t="s">
        <v>18630</v>
      </c>
      <c r="E20622" s="549"/>
      <c r="F20622" s="547"/>
    </row>
    <row r="20623" s="489" customFormat="1">
      <c r="B20623" s="546" t="s">
        <v>18631</v>
      </c>
      <c r="C20623" s="548" t="s">
        <v>14981</v>
      </c>
      <c r="D20623" s="541" t="s">
        <v>18632</v>
      </c>
      <c r="E20623" s="549" t="s">
        <v>18498</v>
      </c>
      <c r="F20623" s="547">
        <v>25.199999999999999</v>
      </c>
    </row>
    <row r="20624" s="489" customFormat="1">
      <c r="B20624" s="546" t="s">
        <v>18633</v>
      </c>
      <c r="C20624" s="548" t="s">
        <v>14981</v>
      </c>
      <c r="D20624" s="541" t="s">
        <v>18634</v>
      </c>
      <c r="E20624" s="549" t="s">
        <v>18498</v>
      </c>
      <c r="F20624" s="547">
        <v>30.420000000000002</v>
      </c>
    </row>
    <row r="20625" s="489" customFormat="1">
      <c r="B20625" s="546" t="s">
        <v>18635</v>
      </c>
      <c r="C20625" s="548" t="s">
        <v>14981</v>
      </c>
      <c r="D20625" s="541" t="s">
        <v>18636</v>
      </c>
      <c r="E20625" s="549" t="s">
        <v>18498</v>
      </c>
      <c r="F20625" s="547">
        <v>10.35</v>
      </c>
    </row>
    <row r="20626" s="489" customFormat="1">
      <c r="B20626" s="546" t="s">
        <v>18637</v>
      </c>
      <c r="C20626" s="548" t="s">
        <v>14981</v>
      </c>
      <c r="D20626" s="541" t="s">
        <v>18638</v>
      </c>
      <c r="E20626" s="549" t="s">
        <v>18498</v>
      </c>
      <c r="F20626" s="547">
        <v>8.6099999999999994</v>
      </c>
    </row>
    <row r="20627" s="489" customFormat="1">
      <c r="B20627" s="546" t="s">
        <v>18639</v>
      </c>
      <c r="C20627" s="548" t="s">
        <v>14981</v>
      </c>
      <c r="D20627" s="541" t="s">
        <v>18640</v>
      </c>
      <c r="E20627" s="549" t="s">
        <v>18498</v>
      </c>
      <c r="F20627" s="547">
        <v>39.140000000000001</v>
      </c>
    </row>
    <row r="20628" s="489" customFormat="1">
      <c r="B20628" s="546">
        <v>8967</v>
      </c>
      <c r="C20628" s="548" t="s">
        <v>14981</v>
      </c>
      <c r="D20628" s="541" t="s">
        <v>18641</v>
      </c>
      <c r="E20628" s="549"/>
      <c r="F20628" s="547"/>
    </row>
    <row r="20629" s="489" customFormat="1">
      <c r="B20629" s="546" t="s">
        <v>18642</v>
      </c>
      <c r="C20629" s="548" t="s">
        <v>14981</v>
      </c>
      <c r="D20629" s="541" t="s">
        <v>18643</v>
      </c>
      <c r="E20629" s="549" t="s">
        <v>18498</v>
      </c>
      <c r="F20629" s="547">
        <v>71.819999999999993</v>
      </c>
    </row>
    <row r="20630" s="489" customFormat="1">
      <c r="B20630" s="546" t="s">
        <v>18644</v>
      </c>
      <c r="C20630" s="548" t="s">
        <v>14981</v>
      </c>
      <c r="D20630" s="541" t="s">
        <v>18645</v>
      </c>
      <c r="E20630" s="549" t="s">
        <v>18498</v>
      </c>
      <c r="F20630" s="547">
        <v>51.560000000000002</v>
      </c>
    </row>
    <row r="20631" s="489" customFormat="1">
      <c r="B20631" s="546" t="s">
        <v>18646</v>
      </c>
      <c r="C20631" s="548" t="s">
        <v>14981</v>
      </c>
      <c r="D20631" s="541" t="s">
        <v>18647</v>
      </c>
      <c r="E20631" s="549" t="s">
        <v>18498</v>
      </c>
      <c r="F20631" s="547">
        <v>59</v>
      </c>
    </row>
    <row r="20632" s="489" customFormat="1">
      <c r="B20632" s="546">
        <v>8968</v>
      </c>
      <c r="C20632" s="548" t="s">
        <v>14981</v>
      </c>
      <c r="D20632" s="541" t="s">
        <v>18648</v>
      </c>
      <c r="E20632" s="549"/>
      <c r="F20632" s="547"/>
    </row>
    <row r="20633" s="489" customFormat="1">
      <c r="B20633" s="546" t="s">
        <v>18649</v>
      </c>
      <c r="C20633" s="548" t="s">
        <v>14981</v>
      </c>
      <c r="D20633" s="541" t="s">
        <v>18650</v>
      </c>
      <c r="E20633" s="549" t="s">
        <v>32769</v>
      </c>
      <c r="F20633" s="547">
        <v>25.18</v>
      </c>
    </row>
    <row r="20634" s="489" customFormat="1">
      <c r="B20634" s="546" t="s">
        <v>18651</v>
      </c>
      <c r="C20634" s="548" t="s">
        <v>14981</v>
      </c>
      <c r="D20634" s="541" t="s">
        <v>18652</v>
      </c>
      <c r="E20634" s="549" t="s">
        <v>32769</v>
      </c>
      <c r="F20634" s="547">
        <v>21.140000000000001</v>
      </c>
    </row>
    <row r="20635" s="489" customFormat="1">
      <c r="B20635" s="546">
        <v>8969</v>
      </c>
      <c r="C20635" s="548" t="s">
        <v>14981</v>
      </c>
      <c r="D20635" s="541" t="s">
        <v>18653</v>
      </c>
      <c r="E20635" s="549"/>
      <c r="F20635" s="547"/>
    </row>
    <row r="20636" s="489" customFormat="1">
      <c r="B20636" s="546" t="s">
        <v>18654</v>
      </c>
      <c r="C20636" s="548" t="s">
        <v>14981</v>
      </c>
      <c r="D20636" s="541" t="s">
        <v>18655</v>
      </c>
      <c r="E20636" s="549" t="s">
        <v>32769</v>
      </c>
      <c r="F20636" s="547">
        <v>26.260000000000002</v>
      </c>
    </row>
    <row r="20637" s="489" customFormat="1">
      <c r="B20637" s="546" t="s">
        <v>18656</v>
      </c>
      <c r="C20637" s="548" t="s">
        <v>14981</v>
      </c>
      <c r="D20637" s="541" t="s">
        <v>18657</v>
      </c>
      <c r="E20637" s="549" t="s">
        <v>32769</v>
      </c>
      <c r="F20637" s="547">
        <v>22.440000000000001</v>
      </c>
    </row>
    <row r="20638" s="489" customFormat="1">
      <c r="B20638" s="546" t="s">
        <v>18658</v>
      </c>
      <c r="C20638" s="548" t="s">
        <v>14981</v>
      </c>
      <c r="D20638" s="541" t="s">
        <v>18659</v>
      </c>
      <c r="E20638" s="549" t="s">
        <v>32769</v>
      </c>
      <c r="F20638" s="547">
        <v>33.32</v>
      </c>
    </row>
    <row r="20639" s="489" customFormat="1">
      <c r="B20639" s="546" t="s">
        <v>18660</v>
      </c>
      <c r="C20639" s="548" t="s">
        <v>14981</v>
      </c>
      <c r="D20639" s="541" t="s">
        <v>18661</v>
      </c>
      <c r="E20639" s="549" t="s">
        <v>32769</v>
      </c>
      <c r="F20639" s="547">
        <v>29.489999999999998</v>
      </c>
    </row>
    <row r="20640" s="489" customFormat="1">
      <c r="B20640" s="546" t="s">
        <v>18662</v>
      </c>
      <c r="C20640" s="548" t="s">
        <v>14981</v>
      </c>
      <c r="D20640" s="541" t="s">
        <v>18663</v>
      </c>
      <c r="E20640" s="549" t="s">
        <v>32769</v>
      </c>
      <c r="F20640" s="547">
        <v>49.359999999999999</v>
      </c>
    </row>
    <row r="20641" s="489" customFormat="1">
      <c r="B20641" s="546" t="s">
        <v>18664</v>
      </c>
      <c r="C20641" s="548" t="s">
        <v>14981</v>
      </c>
      <c r="D20641" s="541" t="s">
        <v>18665</v>
      </c>
      <c r="E20641" s="549" t="s">
        <v>32769</v>
      </c>
      <c r="F20641" s="547">
        <v>45.670000000000002</v>
      </c>
    </row>
    <row r="20642" s="489" customFormat="1">
      <c r="B20642" s="546" t="s">
        <v>18666</v>
      </c>
      <c r="C20642" s="548" t="s">
        <v>14981</v>
      </c>
      <c r="D20642" s="541" t="s">
        <v>18667</v>
      </c>
      <c r="E20642" s="549" t="s">
        <v>32769</v>
      </c>
      <c r="F20642" s="547">
        <v>61.07</v>
      </c>
    </row>
    <row r="20643" s="489" customFormat="1">
      <c r="B20643" s="546" t="s">
        <v>18668</v>
      </c>
      <c r="C20643" s="548" t="s">
        <v>14981</v>
      </c>
      <c r="D20643" s="541" t="s">
        <v>18669</v>
      </c>
      <c r="E20643" s="549" t="s">
        <v>32769</v>
      </c>
      <c r="F20643" s="547">
        <v>64.760000000000005</v>
      </c>
    </row>
    <row r="20644" s="489" customFormat="1">
      <c r="B20644" s="546">
        <v>8970</v>
      </c>
      <c r="C20644" s="548" t="s">
        <v>14981</v>
      </c>
      <c r="D20644" s="541" t="s">
        <v>18670</v>
      </c>
      <c r="E20644" s="549"/>
      <c r="F20644" s="547"/>
    </row>
    <row r="20645" s="489" customFormat="1">
      <c r="B20645" s="546" t="s">
        <v>18671</v>
      </c>
      <c r="C20645" s="548" t="s">
        <v>14981</v>
      </c>
      <c r="D20645" s="541" t="s">
        <v>18672</v>
      </c>
      <c r="E20645" s="549" t="s">
        <v>32769</v>
      </c>
      <c r="F20645" s="547">
        <v>52</v>
      </c>
    </row>
    <row r="20646" s="489" customFormat="1">
      <c r="B20646" s="546" t="s">
        <v>18673</v>
      </c>
      <c r="C20646" s="548" t="s">
        <v>14981</v>
      </c>
      <c r="D20646" s="541" t="s">
        <v>18674</v>
      </c>
      <c r="E20646" s="549" t="s">
        <v>18498</v>
      </c>
      <c r="F20646" s="547">
        <v>71.650000000000006</v>
      </c>
    </row>
    <row r="20647" s="489" customFormat="1">
      <c r="B20647" s="546">
        <v>8971</v>
      </c>
      <c r="C20647" s="548" t="s">
        <v>14981</v>
      </c>
      <c r="D20647" s="541" t="s">
        <v>18675</v>
      </c>
      <c r="E20647" s="549"/>
      <c r="F20647" s="547"/>
    </row>
    <row r="20648" s="489" customFormat="1">
      <c r="B20648" s="546" t="s">
        <v>18676</v>
      </c>
      <c r="C20648" s="548" t="s">
        <v>14981</v>
      </c>
      <c r="D20648" s="541" t="s">
        <v>18677</v>
      </c>
      <c r="E20648" s="549" t="s">
        <v>18498</v>
      </c>
      <c r="F20648" s="547">
        <v>119.34</v>
      </c>
    </row>
    <row r="20649" s="489" customFormat="1">
      <c r="B20649" s="546" t="s">
        <v>18678</v>
      </c>
      <c r="C20649" s="548" t="s">
        <v>14981</v>
      </c>
      <c r="D20649" s="541" t="s">
        <v>18679</v>
      </c>
      <c r="E20649" s="549" t="s">
        <v>32768</v>
      </c>
      <c r="F20649" s="547">
        <v>1158.21</v>
      </c>
    </row>
    <row r="20650" s="489" customFormat="1">
      <c r="B20650" s="546" t="s">
        <v>18680</v>
      </c>
      <c r="C20650" s="548" t="s">
        <v>14981</v>
      </c>
      <c r="D20650" s="541" t="s">
        <v>18681</v>
      </c>
      <c r="E20650" s="549" t="s">
        <v>18498</v>
      </c>
      <c r="F20650" s="547">
        <v>1211.0799999999999</v>
      </c>
    </row>
    <row r="20651" s="489" customFormat="1">
      <c r="B20651" s="546" t="s">
        <v>18682</v>
      </c>
      <c r="C20651" s="548" t="s">
        <v>14981</v>
      </c>
      <c r="D20651" s="541" t="s">
        <v>18683</v>
      </c>
      <c r="E20651" s="549" t="s">
        <v>18498</v>
      </c>
      <c r="F20651" s="547">
        <v>420.36000000000001</v>
      </c>
    </row>
    <row r="20652" s="489" customFormat="1">
      <c r="B20652" s="546">
        <v>8972</v>
      </c>
      <c r="C20652" s="548" t="s">
        <v>14981</v>
      </c>
      <c r="D20652" s="541" t="s">
        <v>18684</v>
      </c>
      <c r="E20652" s="549"/>
      <c r="F20652" s="547"/>
    </row>
    <row r="20653" s="489" customFormat="1">
      <c r="B20653" s="546" t="s">
        <v>18685</v>
      </c>
      <c r="C20653" s="548" t="s">
        <v>14981</v>
      </c>
      <c r="D20653" s="541" t="s">
        <v>18686</v>
      </c>
      <c r="E20653" s="549" t="s">
        <v>18498</v>
      </c>
      <c r="F20653" s="547">
        <v>19.690000000000001</v>
      </c>
    </row>
    <row r="20654" s="489" customFormat="1">
      <c r="B20654" s="546" t="s">
        <v>18687</v>
      </c>
      <c r="C20654" s="548" t="s">
        <v>14981</v>
      </c>
      <c r="D20654" s="541" t="s">
        <v>18688</v>
      </c>
      <c r="E20654" s="549" t="s">
        <v>18498</v>
      </c>
      <c r="F20654" s="547">
        <v>20.030000000000001</v>
      </c>
    </row>
    <row r="20655" s="489" customFormat="1">
      <c r="B20655" s="546" t="s">
        <v>18689</v>
      </c>
      <c r="C20655" s="548" t="s">
        <v>14981</v>
      </c>
      <c r="D20655" s="541" t="s">
        <v>18690</v>
      </c>
      <c r="E20655" s="549" t="s">
        <v>18498</v>
      </c>
      <c r="F20655" s="547">
        <v>20.57</v>
      </c>
    </row>
    <row r="20656" s="489" customFormat="1">
      <c r="B20656" s="546" t="s">
        <v>18691</v>
      </c>
      <c r="C20656" s="548" t="s">
        <v>14981</v>
      </c>
      <c r="D20656" s="541" t="s">
        <v>18692</v>
      </c>
      <c r="E20656" s="549" t="s">
        <v>18498</v>
      </c>
      <c r="F20656" s="547">
        <v>26.420000000000002</v>
      </c>
    </row>
    <row r="20657" s="489" customFormat="1">
      <c r="B20657" s="546" t="s">
        <v>18693</v>
      </c>
      <c r="C20657" s="548" t="s">
        <v>14981</v>
      </c>
      <c r="D20657" s="541" t="s">
        <v>18694</v>
      </c>
      <c r="E20657" s="549" t="s">
        <v>32768</v>
      </c>
      <c r="F20657" s="547">
        <v>19.41</v>
      </c>
    </row>
    <row r="20658" s="489" customFormat="1">
      <c r="B20658" s="546" t="s">
        <v>18695</v>
      </c>
      <c r="C20658" s="548" t="s">
        <v>14981</v>
      </c>
      <c r="D20658" s="541" t="s">
        <v>18696</v>
      </c>
      <c r="E20658" s="549" t="s">
        <v>32768</v>
      </c>
      <c r="F20658" s="547">
        <v>23.010000000000002</v>
      </c>
    </row>
    <row r="20659" s="489" customFormat="1">
      <c r="B20659" s="546" t="s">
        <v>18697</v>
      </c>
      <c r="C20659" s="548" t="s">
        <v>14981</v>
      </c>
      <c r="D20659" s="541" t="s">
        <v>18698</v>
      </c>
      <c r="E20659" s="549" t="s">
        <v>32768</v>
      </c>
      <c r="F20659" s="547">
        <v>4.8700000000000001</v>
      </c>
    </row>
    <row r="20660" s="489" customFormat="1">
      <c r="B20660" s="546" t="s">
        <v>18699</v>
      </c>
      <c r="C20660" s="548" t="s">
        <v>14981</v>
      </c>
      <c r="D20660" s="541" t="s">
        <v>18700</v>
      </c>
      <c r="E20660" s="549" t="s">
        <v>32768</v>
      </c>
      <c r="F20660" s="547">
        <v>34.280000000000001</v>
      </c>
    </row>
    <row r="20661" s="489" customFormat="1">
      <c r="B20661" s="546" t="s">
        <v>18701</v>
      </c>
      <c r="C20661" s="548" t="s">
        <v>14981</v>
      </c>
      <c r="D20661" s="541" t="s">
        <v>18702</v>
      </c>
      <c r="E20661" s="549" t="s">
        <v>32768</v>
      </c>
      <c r="F20661" s="547">
        <v>6.1299999999999999</v>
      </c>
    </row>
    <row r="20662" s="489" customFormat="1">
      <c r="B20662" s="546" t="s">
        <v>18703</v>
      </c>
      <c r="C20662" s="548" t="s">
        <v>14981</v>
      </c>
      <c r="D20662" s="541" t="s">
        <v>18704</v>
      </c>
      <c r="E20662" s="549" t="s">
        <v>32768</v>
      </c>
      <c r="F20662" s="547">
        <v>53.520000000000003</v>
      </c>
    </row>
    <row r="20663" s="489" customFormat="1">
      <c r="B20663" s="546" t="s">
        <v>18705</v>
      </c>
      <c r="C20663" s="548" t="s">
        <v>14981</v>
      </c>
      <c r="D20663" s="541" t="s">
        <v>18706</v>
      </c>
      <c r="E20663" s="549" t="s">
        <v>32768</v>
      </c>
      <c r="F20663" s="547">
        <v>7.0700000000000003</v>
      </c>
    </row>
    <row r="20664" s="489" customFormat="1">
      <c r="B20664" s="546" t="s">
        <v>18707</v>
      </c>
      <c r="C20664" s="548" t="s">
        <v>14981</v>
      </c>
      <c r="D20664" s="541" t="s">
        <v>18708</v>
      </c>
      <c r="E20664" s="549" t="s">
        <v>32768</v>
      </c>
      <c r="F20664" s="547">
        <v>9.0600000000000005</v>
      </c>
    </row>
    <row r="20665" s="489" customFormat="1">
      <c r="B20665" s="546" t="s">
        <v>18709</v>
      </c>
      <c r="C20665" s="548" t="s">
        <v>14981</v>
      </c>
      <c r="D20665" s="541" t="s">
        <v>18710</v>
      </c>
      <c r="E20665" s="549" t="s">
        <v>32768</v>
      </c>
      <c r="F20665" s="547">
        <v>13.85</v>
      </c>
    </row>
    <row r="20666" s="489" customFormat="1">
      <c r="B20666" s="546" t="s">
        <v>18711</v>
      </c>
      <c r="C20666" s="548" t="s">
        <v>14981</v>
      </c>
      <c r="D20666" s="541" t="s">
        <v>18712</v>
      </c>
      <c r="E20666" s="549" t="s">
        <v>32768</v>
      </c>
      <c r="F20666" s="547">
        <v>18.77</v>
      </c>
    </row>
    <row r="20667" s="489" customFormat="1">
      <c r="B20667" s="546" t="s">
        <v>18713</v>
      </c>
      <c r="C20667" s="548" t="s">
        <v>14981</v>
      </c>
      <c r="D20667" s="541" t="s">
        <v>18714</v>
      </c>
      <c r="E20667" s="549" t="s">
        <v>32768</v>
      </c>
      <c r="F20667" s="547">
        <v>2.77</v>
      </c>
    </row>
    <row r="20668" s="489" customFormat="1">
      <c r="B20668" s="546" t="s">
        <v>18715</v>
      </c>
      <c r="C20668" s="548" t="s">
        <v>14981</v>
      </c>
      <c r="D20668" s="541" t="s">
        <v>18716</v>
      </c>
      <c r="E20668" s="549" t="s">
        <v>32768</v>
      </c>
      <c r="F20668" s="547">
        <v>3.1899999999999999</v>
      </c>
    </row>
    <row r="20669" s="489" customFormat="1">
      <c r="B20669" s="546" t="s">
        <v>18717</v>
      </c>
      <c r="C20669" s="548" t="s">
        <v>14981</v>
      </c>
      <c r="D20669" s="541" t="s">
        <v>18718</v>
      </c>
      <c r="E20669" s="549" t="s">
        <v>32768</v>
      </c>
      <c r="F20669" s="547">
        <v>1.99</v>
      </c>
    </row>
    <row r="20670" s="489" customFormat="1">
      <c r="B20670" s="546" t="s">
        <v>18719</v>
      </c>
      <c r="C20670" s="548" t="s">
        <v>14981</v>
      </c>
      <c r="D20670" s="541" t="s">
        <v>18720</v>
      </c>
      <c r="E20670" s="549" t="s">
        <v>32768</v>
      </c>
      <c r="F20670" s="547">
        <v>3.3599999999999999</v>
      </c>
    </row>
    <row r="20671" s="489" customFormat="1">
      <c r="B20671" s="546" t="s">
        <v>18721</v>
      </c>
      <c r="C20671" s="548" t="s">
        <v>14981</v>
      </c>
      <c r="D20671" s="541" t="s">
        <v>18722</v>
      </c>
      <c r="E20671" s="549" t="s">
        <v>32768</v>
      </c>
      <c r="F20671" s="547">
        <v>2.04</v>
      </c>
    </row>
    <row r="20672" s="489" customFormat="1">
      <c r="B20672" s="546" t="s">
        <v>18723</v>
      </c>
      <c r="C20672" s="548" t="s">
        <v>14981</v>
      </c>
      <c r="D20672" s="541" t="s">
        <v>18724</v>
      </c>
      <c r="E20672" s="549" t="s">
        <v>32768</v>
      </c>
      <c r="F20672" s="547">
        <v>4.5599999999999996</v>
      </c>
    </row>
    <row r="20673" s="489" customFormat="1">
      <c r="B20673" s="546" t="s">
        <v>18725</v>
      </c>
      <c r="C20673" s="548" t="s">
        <v>14981</v>
      </c>
      <c r="D20673" s="541" t="s">
        <v>18726</v>
      </c>
      <c r="E20673" s="549" t="s">
        <v>32768</v>
      </c>
      <c r="F20673" s="547">
        <v>4.8700000000000001</v>
      </c>
    </row>
    <row r="20674" s="489" customFormat="1">
      <c r="B20674" s="546" t="s">
        <v>18727</v>
      </c>
      <c r="C20674" s="548" t="s">
        <v>14981</v>
      </c>
      <c r="D20674" s="541" t="s">
        <v>18728</v>
      </c>
      <c r="E20674" s="549" t="s">
        <v>32768</v>
      </c>
      <c r="F20674" s="547">
        <v>2.0699999999999998</v>
      </c>
    </row>
    <row r="20675" s="489" customFormat="1">
      <c r="B20675" s="546" t="s">
        <v>18729</v>
      </c>
      <c r="C20675" s="548" t="s">
        <v>14981</v>
      </c>
      <c r="D20675" s="541" t="s">
        <v>18730</v>
      </c>
      <c r="E20675" s="549" t="s">
        <v>32768</v>
      </c>
      <c r="F20675" s="547">
        <v>2.0899999999999999</v>
      </c>
    </row>
    <row r="20676" s="489" customFormat="1">
      <c r="B20676" s="546">
        <v>8973</v>
      </c>
      <c r="C20676" s="548" t="s">
        <v>14981</v>
      </c>
      <c r="D20676" s="541" t="s">
        <v>18731</v>
      </c>
      <c r="E20676" s="549"/>
      <c r="F20676" s="547"/>
    </row>
    <row r="20677" s="489" customFormat="1">
      <c r="B20677" s="546" t="s">
        <v>18732</v>
      </c>
      <c r="C20677" s="548" t="s">
        <v>14981</v>
      </c>
      <c r="D20677" s="541" t="s">
        <v>18733</v>
      </c>
      <c r="E20677" s="549" t="s">
        <v>18498</v>
      </c>
      <c r="F20677" s="547">
        <v>27.210000000000001</v>
      </c>
    </row>
    <row r="20678" s="489" customFormat="1">
      <c r="B20678" s="546" t="s">
        <v>18734</v>
      </c>
      <c r="C20678" s="548" t="s">
        <v>14981</v>
      </c>
      <c r="D20678" s="541" t="s">
        <v>18735</v>
      </c>
      <c r="E20678" s="549" t="s">
        <v>18498</v>
      </c>
      <c r="F20678" s="547">
        <v>43.549999999999997</v>
      </c>
    </row>
    <row r="20679" s="489" customFormat="1">
      <c r="B20679" s="546" t="s">
        <v>18736</v>
      </c>
      <c r="C20679" s="548" t="s">
        <v>14981</v>
      </c>
      <c r="D20679" s="541" t="s">
        <v>18737</v>
      </c>
      <c r="E20679" s="549" t="s">
        <v>18498</v>
      </c>
      <c r="F20679" s="547">
        <v>23.629999999999999</v>
      </c>
    </row>
    <row r="20680" s="489" customFormat="1">
      <c r="B20680" s="546" t="s">
        <v>18738</v>
      </c>
      <c r="C20680" s="548" t="s">
        <v>14981</v>
      </c>
      <c r="D20680" s="541" t="s">
        <v>18739</v>
      </c>
      <c r="E20680" s="549" t="s">
        <v>18498</v>
      </c>
      <c r="F20680" s="547">
        <v>29.620000000000001</v>
      </c>
    </row>
    <row r="20681" s="489" customFormat="1">
      <c r="B20681" s="546">
        <v>8975</v>
      </c>
      <c r="C20681" s="548" t="s">
        <v>14981</v>
      </c>
      <c r="D20681" s="541" t="s">
        <v>18740</v>
      </c>
      <c r="E20681" s="549"/>
      <c r="F20681" s="547"/>
    </row>
    <row r="20682" s="489" customFormat="1">
      <c r="B20682" s="546" t="s">
        <v>18741</v>
      </c>
      <c r="C20682" s="548" t="s">
        <v>14981</v>
      </c>
      <c r="D20682" s="541" t="s">
        <v>18742</v>
      </c>
      <c r="E20682" s="549" t="s">
        <v>18498</v>
      </c>
      <c r="F20682" s="547">
        <v>284.94999999999999</v>
      </c>
    </row>
    <row r="20683" s="489" customFormat="1">
      <c r="B20683" s="546">
        <v>8685</v>
      </c>
      <c r="C20683" s="548" t="s">
        <v>14981</v>
      </c>
      <c r="D20683" s="541" t="s">
        <v>18743</v>
      </c>
      <c r="E20683" s="549"/>
      <c r="F20683" s="547"/>
    </row>
    <row r="20684" s="489" customFormat="1">
      <c r="B20684" s="546">
        <v>8977</v>
      </c>
      <c r="C20684" s="548" t="s">
        <v>14981</v>
      </c>
      <c r="D20684" s="541" t="s">
        <v>18744</v>
      </c>
      <c r="E20684" s="549"/>
      <c r="F20684" s="547"/>
    </row>
    <row r="20685" s="489" customFormat="1">
      <c r="B20685" s="546" t="s">
        <v>18745</v>
      </c>
      <c r="C20685" s="548" t="s">
        <v>14981</v>
      </c>
      <c r="D20685" s="541" t="s">
        <v>18746</v>
      </c>
      <c r="E20685" s="549" t="s">
        <v>32768</v>
      </c>
      <c r="F20685" s="547">
        <v>443.60000000000002</v>
      </c>
    </row>
    <row r="20686" s="489" customFormat="1">
      <c r="B20686" s="546" t="s">
        <v>18747</v>
      </c>
      <c r="C20686" s="548" t="s">
        <v>14981</v>
      </c>
      <c r="D20686" s="541" t="s">
        <v>18748</v>
      </c>
      <c r="E20686" s="549" t="s">
        <v>32768</v>
      </c>
      <c r="F20686" s="547">
        <v>551.09000000000003</v>
      </c>
    </row>
    <row r="20687" s="489" customFormat="1">
      <c r="B20687" s="546" t="s">
        <v>18749</v>
      </c>
      <c r="C20687" s="548" t="s">
        <v>14981</v>
      </c>
      <c r="D20687" s="541" t="s">
        <v>18750</v>
      </c>
      <c r="E20687" s="549" t="s">
        <v>32768</v>
      </c>
      <c r="F20687" s="547">
        <v>378.23000000000002</v>
      </c>
    </row>
    <row r="20688" s="489" customFormat="1">
      <c r="B20688" s="546" t="s">
        <v>18751</v>
      </c>
      <c r="C20688" s="548" t="s">
        <v>14981</v>
      </c>
      <c r="D20688" s="541" t="s">
        <v>18752</v>
      </c>
      <c r="E20688" s="549" t="s">
        <v>32768</v>
      </c>
      <c r="F20688" s="547">
        <v>432.83999999999997</v>
      </c>
    </row>
    <row r="20689" s="489" customFormat="1">
      <c r="B20689" s="546">
        <v>8978</v>
      </c>
      <c r="C20689" s="548" t="s">
        <v>14981</v>
      </c>
      <c r="D20689" s="541" t="s">
        <v>18753</v>
      </c>
      <c r="E20689" s="549"/>
      <c r="F20689" s="547"/>
    </row>
    <row r="20690" s="489" customFormat="1">
      <c r="B20690" s="546" t="s">
        <v>18754</v>
      </c>
      <c r="C20690" s="548" t="s">
        <v>14981</v>
      </c>
      <c r="D20690" s="541" t="s">
        <v>18755</v>
      </c>
      <c r="E20690" s="549" t="s">
        <v>32769</v>
      </c>
      <c r="F20690" s="547">
        <v>34.090000000000003</v>
      </c>
    </row>
    <row r="20691" s="489" customFormat="1">
      <c r="B20691" s="546" t="s">
        <v>18756</v>
      </c>
      <c r="C20691" s="548" t="s">
        <v>14981</v>
      </c>
      <c r="D20691" s="541" t="s">
        <v>18757</v>
      </c>
      <c r="E20691" s="549" t="s">
        <v>32769</v>
      </c>
      <c r="F20691" s="547">
        <v>68.629999999999995</v>
      </c>
    </row>
    <row r="20692" s="489" customFormat="1">
      <c r="B20692" s="546" t="s">
        <v>18758</v>
      </c>
      <c r="C20692" s="548" t="s">
        <v>14981</v>
      </c>
      <c r="D20692" s="541" t="s">
        <v>18759</v>
      </c>
      <c r="E20692" s="549" t="s">
        <v>32769</v>
      </c>
      <c r="F20692" s="547">
        <v>105.90000000000001</v>
      </c>
    </row>
    <row r="20693" s="489" customFormat="1">
      <c r="B20693" s="546" t="s">
        <v>18760</v>
      </c>
      <c r="C20693" s="548" t="s">
        <v>14981</v>
      </c>
      <c r="D20693" s="541" t="s">
        <v>18761</v>
      </c>
      <c r="E20693" s="549" t="s">
        <v>32769</v>
      </c>
      <c r="F20693" s="547">
        <v>198.43000000000001</v>
      </c>
    </row>
    <row r="20694" s="489" customFormat="1">
      <c r="B20694" s="546" t="s">
        <v>18762</v>
      </c>
      <c r="C20694" s="548" t="s">
        <v>14981</v>
      </c>
      <c r="D20694" s="541" t="s">
        <v>18763</v>
      </c>
      <c r="E20694" s="549" t="s">
        <v>32769</v>
      </c>
      <c r="F20694" s="547">
        <v>287.23000000000002</v>
      </c>
    </row>
    <row r="20695" s="489" customFormat="1">
      <c r="B20695" s="546" t="s">
        <v>18764</v>
      </c>
      <c r="C20695" s="548" t="s">
        <v>14981</v>
      </c>
      <c r="D20695" s="541" t="s">
        <v>18765</v>
      </c>
      <c r="E20695" s="549" t="s">
        <v>32769</v>
      </c>
      <c r="F20695" s="547">
        <v>332.48000000000002</v>
      </c>
    </row>
    <row r="20696" s="489" customFormat="1">
      <c r="B20696" s="546" t="s">
        <v>18766</v>
      </c>
      <c r="C20696" s="548" t="s">
        <v>14981</v>
      </c>
      <c r="D20696" s="541" t="s">
        <v>18767</v>
      </c>
      <c r="E20696" s="549" t="s">
        <v>32769</v>
      </c>
      <c r="F20696" s="547">
        <v>519.03999999999996</v>
      </c>
    </row>
    <row r="20697" s="489" customFormat="1">
      <c r="B20697" s="546" t="s">
        <v>18768</v>
      </c>
      <c r="C20697" s="548" t="s">
        <v>14981</v>
      </c>
      <c r="D20697" s="541" t="s">
        <v>18769</v>
      </c>
      <c r="E20697" s="549" t="s">
        <v>32769</v>
      </c>
      <c r="F20697" s="547">
        <v>24.780000000000001</v>
      </c>
    </row>
    <row r="20698" s="489" customFormat="1">
      <c r="B20698" s="546" t="s">
        <v>18770</v>
      </c>
      <c r="C20698" s="548" t="s">
        <v>14981</v>
      </c>
      <c r="D20698" s="541" t="s">
        <v>18771</v>
      </c>
      <c r="E20698" s="549" t="s">
        <v>32769</v>
      </c>
      <c r="F20698" s="547">
        <v>27.350000000000001</v>
      </c>
    </row>
    <row r="20699" s="489" customFormat="1">
      <c r="B20699" s="546" t="s">
        <v>18772</v>
      </c>
      <c r="C20699" s="548" t="s">
        <v>14981</v>
      </c>
      <c r="D20699" s="541" t="s">
        <v>18773</v>
      </c>
      <c r="E20699" s="549" t="s">
        <v>32769</v>
      </c>
      <c r="F20699" s="547">
        <v>43.020000000000003</v>
      </c>
    </row>
    <row r="20700" s="489" customFormat="1">
      <c r="B20700" s="546" t="s">
        <v>18774</v>
      </c>
      <c r="C20700" s="548" t="s">
        <v>14981</v>
      </c>
      <c r="D20700" s="541" t="s">
        <v>18775</v>
      </c>
      <c r="E20700" s="549" t="s">
        <v>32769</v>
      </c>
      <c r="F20700" s="547">
        <v>64.849999999999994</v>
      </c>
    </row>
    <row r="20701" s="489" customFormat="1">
      <c r="B20701" s="546" t="s">
        <v>18776</v>
      </c>
      <c r="C20701" s="548" t="s">
        <v>14981</v>
      </c>
      <c r="D20701" s="541" t="s">
        <v>18777</v>
      </c>
      <c r="E20701" s="549" t="s">
        <v>32769</v>
      </c>
      <c r="F20701" s="547">
        <v>134.00999999999999</v>
      </c>
    </row>
    <row r="20702" s="489" customFormat="1">
      <c r="B20702" s="546" t="s">
        <v>18778</v>
      </c>
      <c r="C20702" s="548" t="s">
        <v>14981</v>
      </c>
      <c r="D20702" s="541" t="s">
        <v>18779</v>
      </c>
      <c r="E20702" s="549" t="s">
        <v>32769</v>
      </c>
      <c r="F20702" s="547">
        <v>30.559999999999999</v>
      </c>
    </row>
    <row r="20703" s="489" customFormat="1">
      <c r="B20703" s="546" t="s">
        <v>18780</v>
      </c>
      <c r="C20703" s="548" t="s">
        <v>14981</v>
      </c>
      <c r="D20703" s="541" t="s">
        <v>18781</v>
      </c>
      <c r="E20703" s="549" t="s">
        <v>32769</v>
      </c>
      <c r="F20703" s="547">
        <v>41.119999999999997</v>
      </c>
    </row>
    <row r="20704" s="489" customFormat="1">
      <c r="B20704" s="546" t="s">
        <v>18782</v>
      </c>
      <c r="C20704" s="548" t="s">
        <v>14981</v>
      </c>
      <c r="D20704" s="541" t="s">
        <v>18783</v>
      </c>
      <c r="E20704" s="549" t="s">
        <v>32769</v>
      </c>
      <c r="F20704" s="547">
        <v>63.869999999999997</v>
      </c>
    </row>
    <row r="20705" s="489" customFormat="1">
      <c r="B20705" s="546" t="s">
        <v>18784</v>
      </c>
      <c r="C20705" s="548" t="s">
        <v>14981</v>
      </c>
      <c r="D20705" s="541" t="s">
        <v>18785</v>
      </c>
      <c r="E20705" s="549" t="s">
        <v>32769</v>
      </c>
      <c r="F20705" s="547">
        <v>97.459999999999994</v>
      </c>
    </row>
    <row r="20706" s="489" customFormat="1">
      <c r="B20706" s="546" t="s">
        <v>18786</v>
      </c>
      <c r="C20706" s="548" t="s">
        <v>14981</v>
      </c>
      <c r="D20706" s="541" t="s">
        <v>18787</v>
      </c>
      <c r="E20706" s="549" t="s">
        <v>32769</v>
      </c>
      <c r="F20706" s="547">
        <v>32.899999999999999</v>
      </c>
    </row>
    <row r="20707" s="489" customFormat="1">
      <c r="B20707" s="546" t="s">
        <v>18788</v>
      </c>
      <c r="C20707" s="548" t="s">
        <v>14981</v>
      </c>
      <c r="D20707" s="541" t="s">
        <v>18789</v>
      </c>
      <c r="E20707" s="549" t="s">
        <v>32769</v>
      </c>
      <c r="F20707" s="547">
        <v>46.729999999999997</v>
      </c>
    </row>
    <row r="20708" s="489" customFormat="1">
      <c r="B20708" s="546" t="s">
        <v>18790</v>
      </c>
      <c r="C20708" s="548" t="s">
        <v>14981</v>
      </c>
      <c r="D20708" s="541" t="s">
        <v>18791</v>
      </c>
      <c r="E20708" s="549" t="s">
        <v>32769</v>
      </c>
      <c r="F20708" s="547">
        <v>31.949999999999999</v>
      </c>
    </row>
    <row r="20709" s="489" customFormat="1">
      <c r="B20709" s="546" t="s">
        <v>18792</v>
      </c>
      <c r="C20709" s="548" t="s">
        <v>14981</v>
      </c>
      <c r="D20709" s="541" t="s">
        <v>18793</v>
      </c>
      <c r="E20709" s="549" t="s">
        <v>32769</v>
      </c>
      <c r="F20709" s="547">
        <v>24.5</v>
      </c>
    </row>
    <row r="20710" s="489" customFormat="1">
      <c r="B20710" s="546" t="s">
        <v>18794</v>
      </c>
      <c r="C20710" s="548" t="s">
        <v>14981</v>
      </c>
      <c r="D20710" s="541" t="s">
        <v>18795</v>
      </c>
      <c r="E20710" s="549" t="s">
        <v>32769</v>
      </c>
      <c r="F20710" s="547">
        <v>34.270000000000003</v>
      </c>
    </row>
    <row r="20711" s="489" customFormat="1">
      <c r="B20711" s="546">
        <v>8979</v>
      </c>
      <c r="C20711" s="548" t="s">
        <v>14981</v>
      </c>
      <c r="D20711" s="541" t="s">
        <v>18796</v>
      </c>
      <c r="E20711" s="549"/>
      <c r="F20711" s="547"/>
    </row>
    <row r="20712" s="489" customFormat="1">
      <c r="B20712" s="546" t="s">
        <v>18797</v>
      </c>
      <c r="C20712" s="548" t="s">
        <v>14981</v>
      </c>
      <c r="D20712" s="541" t="s">
        <v>18798</v>
      </c>
      <c r="E20712" s="549" t="s">
        <v>32768</v>
      </c>
      <c r="F20712" s="547">
        <v>20.699999999999999</v>
      </c>
    </row>
    <row r="20713" s="489" customFormat="1">
      <c r="B20713" s="546" t="s">
        <v>18799</v>
      </c>
      <c r="C20713" s="548" t="s">
        <v>14981</v>
      </c>
      <c r="D20713" s="541" t="s">
        <v>18800</v>
      </c>
      <c r="E20713" s="549" t="s">
        <v>32768</v>
      </c>
      <c r="F20713" s="547">
        <v>24.32</v>
      </c>
    </row>
    <row r="20714" s="489" customFormat="1">
      <c r="B20714" s="546" t="s">
        <v>18801</v>
      </c>
      <c r="C20714" s="548" t="s">
        <v>14981</v>
      </c>
      <c r="D20714" s="541" t="s">
        <v>18802</v>
      </c>
      <c r="E20714" s="549" t="s">
        <v>32768</v>
      </c>
      <c r="F20714" s="547">
        <v>33.270000000000003</v>
      </c>
    </row>
    <row r="20715" s="489" customFormat="1">
      <c r="B20715" s="546" t="s">
        <v>18803</v>
      </c>
      <c r="C20715" s="548" t="s">
        <v>14981</v>
      </c>
      <c r="D20715" s="541" t="s">
        <v>18804</v>
      </c>
      <c r="E20715" s="549" t="s">
        <v>32768</v>
      </c>
      <c r="F20715" s="547">
        <v>51.520000000000003</v>
      </c>
    </row>
    <row r="20716" s="489" customFormat="1">
      <c r="B20716" s="546" t="s">
        <v>18805</v>
      </c>
      <c r="C20716" s="548" t="s">
        <v>14981</v>
      </c>
      <c r="D20716" s="541" t="s">
        <v>18806</v>
      </c>
      <c r="E20716" s="549" t="s">
        <v>32768</v>
      </c>
      <c r="F20716" s="547">
        <v>58.649999999999999</v>
      </c>
    </row>
    <row r="20717" s="489" customFormat="1">
      <c r="B20717" s="546" t="s">
        <v>18807</v>
      </c>
      <c r="C20717" s="548" t="s">
        <v>14981</v>
      </c>
      <c r="D20717" s="541" t="s">
        <v>18808</v>
      </c>
      <c r="E20717" s="549" t="s">
        <v>32768</v>
      </c>
      <c r="F20717" s="547">
        <v>78.409999999999997</v>
      </c>
    </row>
    <row r="20718" s="489" customFormat="1">
      <c r="B20718" s="546" t="s">
        <v>18809</v>
      </c>
      <c r="C20718" s="548" t="s">
        <v>14981</v>
      </c>
      <c r="D20718" s="541" t="s">
        <v>18810</v>
      </c>
      <c r="E20718" s="549" t="s">
        <v>32769</v>
      </c>
      <c r="F20718" s="547">
        <v>132.59</v>
      </c>
    </row>
    <row r="20719" s="489" customFormat="1">
      <c r="B20719" s="546" t="s">
        <v>18811</v>
      </c>
      <c r="C20719" s="548" t="s">
        <v>14981</v>
      </c>
      <c r="D20719" s="541" t="s">
        <v>18812</v>
      </c>
      <c r="E20719" s="549" t="s">
        <v>32769</v>
      </c>
      <c r="F20719" s="547">
        <v>22.66</v>
      </c>
    </row>
    <row r="20720" s="489" customFormat="1">
      <c r="B20720" s="546" t="s">
        <v>18813</v>
      </c>
      <c r="C20720" s="548" t="s">
        <v>14981</v>
      </c>
      <c r="D20720" s="541" t="s">
        <v>18814</v>
      </c>
      <c r="E20720" s="549" t="s">
        <v>32769</v>
      </c>
      <c r="F20720" s="547">
        <v>25</v>
      </c>
    </row>
    <row r="20721" s="489" customFormat="1">
      <c r="B20721" s="546" t="s">
        <v>18815</v>
      </c>
      <c r="C20721" s="548" t="s">
        <v>14981</v>
      </c>
      <c r="D20721" s="541" t="s">
        <v>18816</v>
      </c>
      <c r="E20721" s="549" t="s">
        <v>32769</v>
      </c>
      <c r="F20721" s="547">
        <v>31.77</v>
      </c>
    </row>
    <row r="20722" s="489" customFormat="1">
      <c r="B20722" s="546" t="s">
        <v>18817</v>
      </c>
      <c r="C20722" s="548" t="s">
        <v>14981</v>
      </c>
      <c r="D20722" s="541" t="s">
        <v>18818</v>
      </c>
      <c r="E20722" s="549" t="s">
        <v>32769</v>
      </c>
      <c r="F20722" s="547">
        <v>39.299999999999997</v>
      </c>
    </row>
    <row r="20723" s="489" customFormat="1">
      <c r="B20723" s="546" t="s">
        <v>18819</v>
      </c>
      <c r="C20723" s="548" t="s">
        <v>14981</v>
      </c>
      <c r="D20723" s="541" t="s">
        <v>18820</v>
      </c>
      <c r="E20723" s="549" t="s">
        <v>32769</v>
      </c>
      <c r="F20723" s="547">
        <v>37.350000000000001</v>
      </c>
    </row>
    <row r="20724" s="489" customFormat="1">
      <c r="B20724" s="546" t="s">
        <v>18821</v>
      </c>
      <c r="C20724" s="548" t="s">
        <v>14981</v>
      </c>
      <c r="D20724" s="541" t="s">
        <v>18822</v>
      </c>
      <c r="E20724" s="549" t="s">
        <v>32769</v>
      </c>
      <c r="F20724" s="547">
        <v>56.539999999999999</v>
      </c>
    </row>
    <row r="20725" s="489" customFormat="1">
      <c r="B20725" s="546" t="s">
        <v>18823</v>
      </c>
      <c r="C20725" s="548" t="s">
        <v>14981</v>
      </c>
      <c r="D20725" s="541" t="s">
        <v>18824</v>
      </c>
      <c r="E20725" s="549" t="s">
        <v>32769</v>
      </c>
      <c r="F20725" s="547">
        <v>80.540000000000006</v>
      </c>
    </row>
    <row r="20726" s="489" customFormat="1">
      <c r="B20726" s="546" t="s">
        <v>18825</v>
      </c>
      <c r="C20726" s="548" t="s">
        <v>14981</v>
      </c>
      <c r="D20726" s="541" t="s">
        <v>18826</v>
      </c>
      <c r="E20726" s="549" t="s">
        <v>32769</v>
      </c>
      <c r="F20726" s="547">
        <v>96.849999999999994</v>
      </c>
    </row>
    <row r="20727" s="489" customFormat="1">
      <c r="B20727" s="546">
        <v>8980</v>
      </c>
      <c r="C20727" s="548" t="s">
        <v>14981</v>
      </c>
      <c r="D20727" s="541" t="s">
        <v>18827</v>
      </c>
      <c r="E20727" s="549"/>
      <c r="F20727" s="547"/>
    </row>
    <row r="20728" s="489" customFormat="1">
      <c r="B20728" s="546" t="s">
        <v>18828</v>
      </c>
      <c r="C20728" s="548" t="s">
        <v>14981</v>
      </c>
      <c r="D20728" s="541" t="s">
        <v>18829</v>
      </c>
      <c r="E20728" s="549" t="s">
        <v>32769</v>
      </c>
      <c r="F20728" s="547">
        <v>55.539999999999999</v>
      </c>
    </row>
    <row r="20729" s="489" customFormat="1">
      <c r="B20729" s="546" t="s">
        <v>18830</v>
      </c>
      <c r="C20729" s="548" t="s">
        <v>14981</v>
      </c>
      <c r="D20729" s="541" t="s">
        <v>18831</v>
      </c>
      <c r="E20729" s="549" t="s">
        <v>32769</v>
      </c>
      <c r="F20729" s="547">
        <v>73.170000000000002</v>
      </c>
    </row>
    <row r="20730" s="489" customFormat="1">
      <c r="B20730" s="546" t="s">
        <v>18832</v>
      </c>
      <c r="C20730" s="548" t="s">
        <v>14981</v>
      </c>
      <c r="D20730" s="541" t="s">
        <v>18833</v>
      </c>
      <c r="E20730" s="549" t="s">
        <v>32769</v>
      </c>
      <c r="F20730" s="547">
        <v>64.599999999999994</v>
      </c>
    </row>
    <row r="20731" s="489" customFormat="1">
      <c r="B20731" s="546" t="s">
        <v>18834</v>
      </c>
      <c r="C20731" s="548" t="s">
        <v>14981</v>
      </c>
      <c r="D20731" s="541" t="s">
        <v>18835</v>
      </c>
      <c r="E20731" s="549" t="s">
        <v>32769</v>
      </c>
      <c r="F20731" s="547">
        <v>33.390000000000001</v>
      </c>
    </row>
    <row r="20732" s="489" customFormat="1">
      <c r="B20732" s="546" t="s">
        <v>18836</v>
      </c>
      <c r="C20732" s="548" t="s">
        <v>14981</v>
      </c>
      <c r="D20732" s="541" t="s">
        <v>18837</v>
      </c>
      <c r="E20732" s="549" t="s">
        <v>32769</v>
      </c>
      <c r="F20732" s="547">
        <v>109.09</v>
      </c>
    </row>
    <row r="20733" s="489" customFormat="1">
      <c r="B20733" s="546" t="s">
        <v>18838</v>
      </c>
      <c r="C20733" s="548" t="s">
        <v>14981</v>
      </c>
      <c r="D20733" s="541" t="s">
        <v>18839</v>
      </c>
      <c r="E20733" s="549" t="s">
        <v>32769</v>
      </c>
      <c r="F20733" s="547">
        <v>151.88</v>
      </c>
    </row>
    <row r="20734" s="489" customFormat="1">
      <c r="B20734" s="546" t="s">
        <v>18840</v>
      </c>
      <c r="C20734" s="548" t="s">
        <v>14981</v>
      </c>
      <c r="D20734" s="541" t="s">
        <v>18841</v>
      </c>
      <c r="E20734" s="549" t="s">
        <v>32769</v>
      </c>
      <c r="F20734" s="547">
        <v>165.52000000000001</v>
      </c>
    </row>
    <row r="20735" s="489" customFormat="1">
      <c r="B20735" s="546" t="s">
        <v>18842</v>
      </c>
      <c r="C20735" s="548" t="s">
        <v>14981</v>
      </c>
      <c r="D20735" s="541" t="s">
        <v>18843</v>
      </c>
      <c r="E20735" s="549" t="s">
        <v>32769</v>
      </c>
      <c r="F20735" s="547">
        <v>40.159999999999997</v>
      </c>
    </row>
    <row r="20736" s="489" customFormat="1">
      <c r="B20736" s="546" t="s">
        <v>18844</v>
      </c>
      <c r="C20736" s="548" t="s">
        <v>14981</v>
      </c>
      <c r="D20736" s="541" t="s">
        <v>18845</v>
      </c>
      <c r="E20736" s="549" t="s">
        <v>32769</v>
      </c>
      <c r="F20736" s="547">
        <v>234.28</v>
      </c>
    </row>
    <row r="20737" s="489" customFormat="1">
      <c r="B20737" s="546">
        <v>8981</v>
      </c>
      <c r="C20737" s="548" t="s">
        <v>14981</v>
      </c>
      <c r="D20737" s="541" t="s">
        <v>18846</v>
      </c>
      <c r="E20737" s="549"/>
      <c r="F20737" s="547"/>
    </row>
    <row r="20738" s="489" customFormat="1">
      <c r="B20738" s="546" t="s">
        <v>18847</v>
      </c>
      <c r="C20738" s="548" t="s">
        <v>14981</v>
      </c>
      <c r="D20738" s="541" t="s">
        <v>18848</v>
      </c>
      <c r="E20738" s="549" t="s">
        <v>32769</v>
      </c>
      <c r="F20738" s="547">
        <v>187.63999999999999</v>
      </c>
    </row>
    <row r="20739" s="489" customFormat="1">
      <c r="B20739" s="546" t="s">
        <v>18849</v>
      </c>
      <c r="C20739" s="548" t="s">
        <v>14981</v>
      </c>
      <c r="D20739" s="541" t="s">
        <v>18850</v>
      </c>
      <c r="E20739" s="549" t="s">
        <v>32769</v>
      </c>
      <c r="F20739" s="547">
        <v>23.940000000000001</v>
      </c>
    </row>
    <row r="20740" s="489" customFormat="1">
      <c r="B20740" s="546" t="s">
        <v>18851</v>
      </c>
      <c r="C20740" s="548" t="s">
        <v>14981</v>
      </c>
      <c r="D20740" s="541" t="s">
        <v>18852</v>
      </c>
      <c r="E20740" s="549" t="s">
        <v>32769</v>
      </c>
      <c r="F20740" s="547">
        <v>32.109999999999999</v>
      </c>
    </row>
    <row r="20741" s="489" customFormat="1">
      <c r="B20741" s="546" t="s">
        <v>18853</v>
      </c>
      <c r="C20741" s="548" t="s">
        <v>14981</v>
      </c>
      <c r="D20741" s="541" t="s">
        <v>18854</v>
      </c>
      <c r="E20741" s="549" t="s">
        <v>32769</v>
      </c>
      <c r="F20741" s="547">
        <v>47.689999999999998</v>
      </c>
    </row>
    <row r="20742" s="489" customFormat="1">
      <c r="B20742" s="546" t="s">
        <v>18855</v>
      </c>
      <c r="C20742" s="548" t="s">
        <v>14981</v>
      </c>
      <c r="D20742" s="541" t="s">
        <v>18856</v>
      </c>
      <c r="E20742" s="549" t="s">
        <v>32769</v>
      </c>
      <c r="F20742" s="547">
        <v>68.989999999999995</v>
      </c>
    </row>
    <row r="20743" s="489" customFormat="1">
      <c r="B20743" s="546" t="s">
        <v>18857</v>
      </c>
      <c r="C20743" s="548" t="s">
        <v>14981</v>
      </c>
      <c r="D20743" s="541" t="s">
        <v>18858</v>
      </c>
      <c r="E20743" s="549" t="s">
        <v>32769</v>
      </c>
      <c r="F20743" s="547">
        <v>95.739999999999995</v>
      </c>
    </row>
    <row r="20744" s="489" customFormat="1">
      <c r="B20744" s="546" t="s">
        <v>18859</v>
      </c>
      <c r="C20744" s="548" t="s">
        <v>14981</v>
      </c>
      <c r="D20744" s="541" t="s">
        <v>18860</v>
      </c>
      <c r="E20744" s="549" t="s">
        <v>32769</v>
      </c>
      <c r="F20744" s="547">
        <v>125.56999999999999</v>
      </c>
    </row>
    <row r="20745" s="489" customFormat="1">
      <c r="B20745" s="546" t="s">
        <v>18861</v>
      </c>
      <c r="C20745" s="548" t="s">
        <v>14981</v>
      </c>
      <c r="D20745" s="541" t="s">
        <v>18862</v>
      </c>
      <c r="E20745" s="549" t="s">
        <v>32769</v>
      </c>
      <c r="F20745" s="547">
        <v>241.43000000000001</v>
      </c>
    </row>
    <row r="20746" s="489" customFormat="1">
      <c r="B20746" s="546" t="s">
        <v>18863</v>
      </c>
      <c r="C20746" s="548" t="s">
        <v>14981</v>
      </c>
      <c r="D20746" s="541" t="s">
        <v>18864</v>
      </c>
      <c r="E20746" s="549" t="s">
        <v>32769</v>
      </c>
      <c r="F20746" s="547">
        <v>21.890000000000001</v>
      </c>
    </row>
    <row r="20747" s="489" customFormat="1">
      <c r="B20747" s="546" t="s">
        <v>18865</v>
      </c>
      <c r="C20747" s="548" t="s">
        <v>14981</v>
      </c>
      <c r="D20747" s="541" t="s">
        <v>18866</v>
      </c>
      <c r="E20747" s="549" t="s">
        <v>32769</v>
      </c>
      <c r="F20747" s="547">
        <v>32.369999999999997</v>
      </c>
    </row>
    <row r="20748" s="489" customFormat="1">
      <c r="B20748" s="546" t="s">
        <v>18867</v>
      </c>
      <c r="C20748" s="548" t="s">
        <v>14981</v>
      </c>
      <c r="D20748" s="541" t="s">
        <v>18868</v>
      </c>
      <c r="E20748" s="549" t="s">
        <v>32769</v>
      </c>
      <c r="F20748" s="547">
        <v>42.340000000000003</v>
      </c>
    </row>
    <row r="20749" s="489" customFormat="1">
      <c r="B20749" s="546" t="s">
        <v>18869</v>
      </c>
      <c r="C20749" s="548" t="s">
        <v>14981</v>
      </c>
      <c r="D20749" s="541" t="s">
        <v>18870</v>
      </c>
      <c r="E20749" s="549" t="s">
        <v>32769</v>
      </c>
      <c r="F20749" s="547">
        <v>53.460000000000001</v>
      </c>
    </row>
    <row r="20750" s="489" customFormat="1">
      <c r="B20750" s="546" t="s">
        <v>18871</v>
      </c>
      <c r="C20750" s="548" t="s">
        <v>14981</v>
      </c>
      <c r="D20750" s="541" t="s">
        <v>18872</v>
      </c>
      <c r="E20750" s="549" t="s">
        <v>32769</v>
      </c>
      <c r="F20750" s="547">
        <v>80.180000000000007</v>
      </c>
    </row>
    <row r="20751" s="489" customFormat="1">
      <c r="B20751" s="546" t="s">
        <v>18873</v>
      </c>
      <c r="C20751" s="548" t="s">
        <v>14981</v>
      </c>
      <c r="D20751" s="541" t="s">
        <v>18874</v>
      </c>
      <c r="E20751" s="549" t="s">
        <v>32769</v>
      </c>
      <c r="F20751" s="547">
        <v>124.61</v>
      </c>
    </row>
    <row r="20752" s="489" customFormat="1">
      <c r="B20752" s="546" t="s">
        <v>18875</v>
      </c>
      <c r="C20752" s="548" t="s">
        <v>14981</v>
      </c>
      <c r="D20752" s="541" t="s">
        <v>18876</v>
      </c>
      <c r="E20752" s="549" t="s">
        <v>32769</v>
      </c>
      <c r="F20752" s="547">
        <v>170.59</v>
      </c>
    </row>
    <row r="20753" s="489" customFormat="1">
      <c r="B20753" s="546" t="s">
        <v>18877</v>
      </c>
      <c r="C20753" s="548" t="s">
        <v>14981</v>
      </c>
      <c r="D20753" s="541" t="s">
        <v>18878</v>
      </c>
      <c r="E20753" s="549" t="s">
        <v>32769</v>
      </c>
      <c r="F20753" s="547">
        <v>316.5</v>
      </c>
    </row>
    <row r="20754" s="489" customFormat="1">
      <c r="B20754" s="546" t="s">
        <v>18879</v>
      </c>
      <c r="C20754" s="548" t="s">
        <v>14981</v>
      </c>
      <c r="D20754" s="541" t="s">
        <v>18880</v>
      </c>
      <c r="E20754" s="549" t="s">
        <v>32769</v>
      </c>
      <c r="F20754" s="547">
        <v>26.739999999999998</v>
      </c>
    </row>
    <row r="20755" s="489" customFormat="1">
      <c r="B20755" s="546" t="s">
        <v>18881</v>
      </c>
      <c r="C20755" s="548" t="s">
        <v>14981</v>
      </c>
      <c r="D20755" s="541" t="s">
        <v>18882</v>
      </c>
      <c r="E20755" s="549" t="s">
        <v>32769</v>
      </c>
      <c r="F20755" s="547">
        <v>37.219999999999999</v>
      </c>
    </row>
    <row r="20756" s="489" customFormat="1">
      <c r="B20756" s="546" t="s">
        <v>18883</v>
      </c>
      <c r="C20756" s="548" t="s">
        <v>14981</v>
      </c>
      <c r="D20756" s="541" t="s">
        <v>18884</v>
      </c>
      <c r="E20756" s="549" t="s">
        <v>32769</v>
      </c>
      <c r="F20756" s="547">
        <v>62.100000000000001</v>
      </c>
    </row>
    <row r="20757" s="489" customFormat="1">
      <c r="B20757" s="546" t="s">
        <v>18885</v>
      </c>
      <c r="C20757" s="548" t="s">
        <v>14981</v>
      </c>
      <c r="D20757" s="541" t="s">
        <v>18886</v>
      </c>
      <c r="E20757" s="549" t="s">
        <v>32769</v>
      </c>
      <c r="F20757" s="547">
        <v>79.810000000000002</v>
      </c>
    </row>
    <row r="20758" s="489" customFormat="1">
      <c r="B20758" s="546" t="s">
        <v>18887</v>
      </c>
      <c r="C20758" s="548" t="s">
        <v>14981</v>
      </c>
      <c r="D20758" s="541" t="s">
        <v>18888</v>
      </c>
      <c r="E20758" s="549" t="s">
        <v>32769</v>
      </c>
      <c r="F20758" s="547">
        <v>114.90000000000001</v>
      </c>
    </row>
    <row r="20759" s="489" customFormat="1">
      <c r="B20759" s="546" t="s">
        <v>18889</v>
      </c>
      <c r="C20759" s="548" t="s">
        <v>14981</v>
      </c>
      <c r="D20759" s="541" t="s">
        <v>18890</v>
      </c>
      <c r="E20759" s="549" t="s">
        <v>32769</v>
      </c>
      <c r="F20759" s="547">
        <v>154.58000000000001</v>
      </c>
    </row>
    <row r="20760" s="489" customFormat="1">
      <c r="B20760" s="546" t="s">
        <v>18891</v>
      </c>
      <c r="C20760" s="548" t="s">
        <v>14981</v>
      </c>
      <c r="D20760" s="541" t="s">
        <v>18892</v>
      </c>
      <c r="E20760" s="549" t="s">
        <v>32769</v>
      </c>
      <c r="F20760" s="547">
        <v>260.80000000000001</v>
      </c>
    </row>
    <row r="20761" s="489" customFormat="1">
      <c r="B20761" s="546">
        <v>8982</v>
      </c>
      <c r="C20761" s="548" t="s">
        <v>14981</v>
      </c>
      <c r="D20761" s="541" t="s">
        <v>18893</v>
      </c>
      <c r="E20761" s="549"/>
      <c r="F20761" s="547"/>
    </row>
    <row r="20762" s="489" customFormat="1">
      <c r="B20762" s="546" t="s">
        <v>18894</v>
      </c>
      <c r="C20762" s="548" t="s">
        <v>14981</v>
      </c>
      <c r="D20762" s="541" t="s">
        <v>18895</v>
      </c>
      <c r="E20762" s="549" t="s">
        <v>32769</v>
      </c>
      <c r="F20762" s="547">
        <v>11</v>
      </c>
    </row>
    <row r="20763" s="489" customFormat="1">
      <c r="B20763" s="546" t="s">
        <v>18896</v>
      </c>
      <c r="C20763" s="548" t="s">
        <v>14981</v>
      </c>
      <c r="D20763" s="541" t="s">
        <v>18897</v>
      </c>
      <c r="E20763" s="549" t="s">
        <v>32769</v>
      </c>
      <c r="F20763" s="547">
        <v>14.35</v>
      </c>
    </row>
    <row r="20764" s="489" customFormat="1">
      <c r="B20764" s="546" t="s">
        <v>18898</v>
      </c>
      <c r="C20764" s="548" t="s">
        <v>14981</v>
      </c>
      <c r="D20764" s="541" t="s">
        <v>18899</v>
      </c>
      <c r="E20764" s="549" t="s">
        <v>32769</v>
      </c>
      <c r="F20764" s="547">
        <v>18.77</v>
      </c>
    </row>
    <row r="20765" s="489" customFormat="1">
      <c r="B20765" s="546" t="s">
        <v>18900</v>
      </c>
      <c r="C20765" s="548" t="s">
        <v>14981</v>
      </c>
      <c r="D20765" s="541" t="s">
        <v>18901</v>
      </c>
      <c r="E20765" s="549" t="s">
        <v>32769</v>
      </c>
      <c r="F20765" s="547">
        <v>27.34</v>
      </c>
    </row>
    <row r="20766" s="489" customFormat="1">
      <c r="B20766" s="546">
        <v>8983</v>
      </c>
      <c r="C20766" s="548" t="s">
        <v>14981</v>
      </c>
      <c r="D20766" s="541" t="s">
        <v>18902</v>
      </c>
      <c r="E20766" s="549"/>
      <c r="F20766" s="547"/>
    </row>
    <row r="20767" s="489" customFormat="1">
      <c r="B20767" s="546" t="s">
        <v>18903</v>
      </c>
      <c r="C20767" s="548" t="s">
        <v>14981</v>
      </c>
      <c r="D20767" s="541" t="s">
        <v>18904</v>
      </c>
      <c r="E20767" s="549" t="s">
        <v>32769</v>
      </c>
      <c r="F20767" s="547">
        <v>418.16000000000003</v>
      </c>
    </row>
    <row r="20768" s="489" customFormat="1">
      <c r="B20768" s="546" t="s">
        <v>18905</v>
      </c>
      <c r="C20768" s="548" t="s">
        <v>14981</v>
      </c>
      <c r="D20768" s="541" t="s">
        <v>18906</v>
      </c>
      <c r="E20768" s="549" t="s">
        <v>32769</v>
      </c>
      <c r="F20768" s="547">
        <v>19.629999999999999</v>
      </c>
    </row>
    <row r="20769" s="489" customFormat="1">
      <c r="B20769" s="546" t="s">
        <v>18907</v>
      </c>
      <c r="C20769" s="548" t="s">
        <v>14981</v>
      </c>
      <c r="D20769" s="541" t="s">
        <v>18908</v>
      </c>
      <c r="E20769" s="549" t="s">
        <v>32769</v>
      </c>
      <c r="F20769" s="547">
        <v>29.969999999999999</v>
      </c>
    </row>
    <row r="20770" s="489" customFormat="1">
      <c r="B20770" s="546" t="s">
        <v>18909</v>
      </c>
      <c r="C20770" s="548" t="s">
        <v>14981</v>
      </c>
      <c r="D20770" s="541" t="s">
        <v>18910</v>
      </c>
      <c r="E20770" s="549" t="s">
        <v>32769</v>
      </c>
      <c r="F20770" s="547">
        <v>44.57</v>
      </c>
    </row>
    <row r="20771" s="489" customFormat="1">
      <c r="B20771" s="546" t="s">
        <v>18911</v>
      </c>
      <c r="C20771" s="548" t="s">
        <v>14981</v>
      </c>
      <c r="D20771" s="541" t="s">
        <v>18912</v>
      </c>
      <c r="E20771" s="549" t="s">
        <v>32769</v>
      </c>
      <c r="F20771" s="547">
        <v>56.409999999999997</v>
      </c>
    </row>
    <row r="20772" s="489" customFormat="1">
      <c r="B20772" s="546" t="s">
        <v>18913</v>
      </c>
      <c r="C20772" s="548" t="s">
        <v>14981</v>
      </c>
      <c r="D20772" s="541" t="s">
        <v>18914</v>
      </c>
      <c r="E20772" s="549" t="s">
        <v>32769</v>
      </c>
      <c r="F20772" s="547">
        <v>71.159999999999997</v>
      </c>
    </row>
    <row r="20773" s="489" customFormat="1">
      <c r="B20773" s="546" t="s">
        <v>18915</v>
      </c>
      <c r="C20773" s="548" t="s">
        <v>14981</v>
      </c>
      <c r="D20773" s="541" t="s">
        <v>18916</v>
      </c>
      <c r="E20773" s="549" t="s">
        <v>32769</v>
      </c>
      <c r="F20773" s="547">
        <v>103.79000000000001</v>
      </c>
    </row>
    <row r="20774" s="489" customFormat="1">
      <c r="B20774" s="546" t="s">
        <v>18917</v>
      </c>
      <c r="C20774" s="548" t="s">
        <v>14981</v>
      </c>
      <c r="D20774" s="541" t="s">
        <v>18918</v>
      </c>
      <c r="E20774" s="549" t="s">
        <v>32769</v>
      </c>
      <c r="F20774" s="547">
        <v>167.16</v>
      </c>
    </row>
    <row r="20775" s="489" customFormat="1">
      <c r="B20775" s="546" t="s">
        <v>18919</v>
      </c>
      <c r="C20775" s="548" t="s">
        <v>14981</v>
      </c>
      <c r="D20775" s="541" t="s">
        <v>18920</v>
      </c>
      <c r="E20775" s="549" t="s">
        <v>32769</v>
      </c>
      <c r="F20775" s="547">
        <v>240.56999999999999</v>
      </c>
    </row>
    <row r="20776" s="489" customFormat="1">
      <c r="B20776" s="546">
        <v>8984</v>
      </c>
      <c r="C20776" s="548" t="s">
        <v>14981</v>
      </c>
      <c r="D20776" s="541" t="s">
        <v>18921</v>
      </c>
      <c r="E20776" s="549"/>
      <c r="F20776" s="547"/>
    </row>
    <row r="20777" s="489" customFormat="1">
      <c r="B20777" s="546" t="s">
        <v>18922</v>
      </c>
      <c r="C20777" s="548" t="s">
        <v>14981</v>
      </c>
      <c r="D20777" s="541" t="s">
        <v>18923</v>
      </c>
      <c r="E20777" s="549" t="s">
        <v>32769</v>
      </c>
      <c r="F20777" s="547">
        <v>631.34000000000003</v>
      </c>
    </row>
    <row r="20778" s="489" customFormat="1">
      <c r="B20778" s="546" t="s">
        <v>18924</v>
      </c>
      <c r="C20778" s="548" t="s">
        <v>14981</v>
      </c>
      <c r="D20778" s="541" t="s">
        <v>18925</v>
      </c>
      <c r="E20778" s="549" t="s">
        <v>32769</v>
      </c>
      <c r="F20778" s="547">
        <v>123.73</v>
      </c>
    </row>
    <row r="20779" s="489" customFormat="1">
      <c r="B20779" s="546" t="s">
        <v>18926</v>
      </c>
      <c r="C20779" s="548" t="s">
        <v>14981</v>
      </c>
      <c r="D20779" s="541" t="s">
        <v>18927</v>
      </c>
      <c r="E20779" s="549" t="s">
        <v>32769</v>
      </c>
      <c r="F20779" s="547">
        <v>174.36000000000001</v>
      </c>
    </row>
    <row r="20780" s="489" customFormat="1">
      <c r="B20780" s="546" t="s">
        <v>18928</v>
      </c>
      <c r="C20780" s="548" t="s">
        <v>14981</v>
      </c>
      <c r="D20780" s="541" t="s">
        <v>18929</v>
      </c>
      <c r="E20780" s="549" t="s">
        <v>32769</v>
      </c>
      <c r="F20780" s="547">
        <v>223.30000000000001</v>
      </c>
    </row>
    <row r="20781" s="489" customFormat="1">
      <c r="B20781" s="546" t="s">
        <v>18930</v>
      </c>
      <c r="C20781" s="548" t="s">
        <v>14981</v>
      </c>
      <c r="D20781" s="541" t="s">
        <v>18931</v>
      </c>
      <c r="E20781" s="549" t="s">
        <v>32769</v>
      </c>
      <c r="F20781" s="547">
        <v>328.89999999999998</v>
      </c>
    </row>
    <row r="20782" s="489" customFormat="1">
      <c r="B20782" s="546" t="s">
        <v>18932</v>
      </c>
      <c r="C20782" s="548" t="s">
        <v>14981</v>
      </c>
      <c r="D20782" s="541" t="s">
        <v>18933</v>
      </c>
      <c r="E20782" s="549" t="s">
        <v>32769</v>
      </c>
      <c r="F20782" s="547">
        <v>349.75</v>
      </c>
    </row>
    <row r="20783" s="489" customFormat="1">
      <c r="B20783" s="546" t="s">
        <v>18934</v>
      </c>
      <c r="C20783" s="548" t="s">
        <v>14981</v>
      </c>
      <c r="D20783" s="541" t="s">
        <v>18935</v>
      </c>
      <c r="E20783" s="549" t="s">
        <v>32769</v>
      </c>
      <c r="F20783" s="547">
        <v>495.55000000000001</v>
      </c>
    </row>
    <row r="20784" s="489" customFormat="1">
      <c r="B20784" s="546" t="s">
        <v>18936</v>
      </c>
      <c r="C20784" s="548" t="s">
        <v>14981</v>
      </c>
      <c r="D20784" s="541" t="s">
        <v>18937</v>
      </c>
      <c r="E20784" s="549" t="s">
        <v>32769</v>
      </c>
      <c r="F20784" s="547">
        <v>668.77999999999997</v>
      </c>
    </row>
    <row r="20785" s="489" customFormat="1">
      <c r="B20785" s="546" t="s">
        <v>18938</v>
      </c>
      <c r="C20785" s="548" t="s">
        <v>14981</v>
      </c>
      <c r="D20785" s="541" t="s">
        <v>18939</v>
      </c>
      <c r="E20785" s="549" t="s">
        <v>32769</v>
      </c>
      <c r="F20785" s="547">
        <v>557.21000000000004</v>
      </c>
    </row>
    <row r="20786" s="489" customFormat="1">
      <c r="B20786" s="546" t="s">
        <v>18940</v>
      </c>
      <c r="C20786" s="548" t="s">
        <v>14981</v>
      </c>
      <c r="D20786" s="541" t="s">
        <v>18941</v>
      </c>
      <c r="E20786" s="549" t="s">
        <v>32769</v>
      </c>
      <c r="F20786" s="547">
        <v>631.34000000000003</v>
      </c>
    </row>
    <row r="20787" s="489" customFormat="1">
      <c r="B20787" s="546" t="s">
        <v>18942</v>
      </c>
      <c r="C20787" s="548" t="s">
        <v>14981</v>
      </c>
      <c r="D20787" s="541" t="s">
        <v>18943</v>
      </c>
      <c r="E20787" s="549" t="s">
        <v>32769</v>
      </c>
      <c r="F20787" s="547">
        <v>86.109999999999999</v>
      </c>
    </row>
    <row r="20788" s="489" customFormat="1">
      <c r="B20788" s="546" t="s">
        <v>18944</v>
      </c>
      <c r="C20788" s="548" t="s">
        <v>14981</v>
      </c>
      <c r="D20788" s="541" t="s">
        <v>18945</v>
      </c>
      <c r="E20788" s="549" t="s">
        <v>32769</v>
      </c>
      <c r="F20788" s="547">
        <v>118.22</v>
      </c>
    </row>
    <row r="20789" s="489" customFormat="1">
      <c r="B20789" s="546" t="s">
        <v>18946</v>
      </c>
      <c r="C20789" s="548" t="s">
        <v>14981</v>
      </c>
      <c r="D20789" s="541" t="s">
        <v>18947</v>
      </c>
      <c r="E20789" s="549" t="s">
        <v>32769</v>
      </c>
      <c r="F20789" s="547">
        <v>152.25999999999999</v>
      </c>
    </row>
    <row r="20790" s="489" customFormat="1">
      <c r="B20790" s="546" t="s">
        <v>18948</v>
      </c>
      <c r="C20790" s="548" t="s">
        <v>14981</v>
      </c>
      <c r="D20790" s="541" t="s">
        <v>18949</v>
      </c>
      <c r="E20790" s="549" t="s">
        <v>32769</v>
      </c>
      <c r="F20790" s="547">
        <v>196.03</v>
      </c>
    </row>
    <row r="20791" s="489" customFormat="1">
      <c r="B20791" s="546" t="s">
        <v>18950</v>
      </c>
      <c r="C20791" s="548" t="s">
        <v>14981</v>
      </c>
      <c r="D20791" s="541" t="s">
        <v>18951</v>
      </c>
      <c r="E20791" s="549" t="s">
        <v>32769</v>
      </c>
      <c r="F20791" s="547">
        <v>265.39999999999998</v>
      </c>
    </row>
    <row r="20792" s="489" customFormat="1">
      <c r="B20792" s="546" t="s">
        <v>18952</v>
      </c>
      <c r="C20792" s="548" t="s">
        <v>14981</v>
      </c>
      <c r="D20792" s="541" t="s">
        <v>18953</v>
      </c>
      <c r="E20792" s="549" t="s">
        <v>32769</v>
      </c>
      <c r="F20792" s="547">
        <v>337.93000000000001</v>
      </c>
    </row>
    <row r="20793" s="489" customFormat="1">
      <c r="B20793" s="546" t="s">
        <v>18954</v>
      </c>
      <c r="C20793" s="548" t="s">
        <v>14981</v>
      </c>
      <c r="D20793" s="541" t="s">
        <v>18955</v>
      </c>
      <c r="E20793" s="549" t="s">
        <v>32769</v>
      </c>
      <c r="F20793" s="547">
        <v>493.32999999999998</v>
      </c>
    </row>
    <row r="20794" s="489" customFormat="1">
      <c r="B20794" s="546" t="s">
        <v>18956</v>
      </c>
      <c r="C20794" s="548" t="s">
        <v>14981</v>
      </c>
      <c r="D20794" s="541" t="s">
        <v>18957</v>
      </c>
      <c r="E20794" s="549" t="s">
        <v>32769</v>
      </c>
      <c r="F20794" s="547">
        <v>557.21000000000004</v>
      </c>
    </row>
    <row r="20795" s="489" customFormat="1">
      <c r="B20795" s="546">
        <v>8985</v>
      </c>
      <c r="C20795" s="548" t="s">
        <v>14981</v>
      </c>
      <c r="D20795" s="541" t="s">
        <v>18958</v>
      </c>
      <c r="E20795" s="549"/>
      <c r="F20795" s="547"/>
    </row>
    <row r="20796" s="489" customFormat="1">
      <c r="B20796" s="546" t="s">
        <v>18959</v>
      </c>
      <c r="C20796" s="548" t="s">
        <v>14981</v>
      </c>
      <c r="D20796" s="541" t="s">
        <v>18960</v>
      </c>
      <c r="E20796" s="549" t="s">
        <v>32769</v>
      </c>
      <c r="F20796" s="547">
        <v>104.23</v>
      </c>
    </row>
    <row r="20797" s="489" customFormat="1">
      <c r="B20797" s="546" t="s">
        <v>18961</v>
      </c>
      <c r="C20797" s="548" t="s">
        <v>14981</v>
      </c>
      <c r="D20797" s="541" t="s">
        <v>18962</v>
      </c>
      <c r="E20797" s="549" t="s">
        <v>32769</v>
      </c>
      <c r="F20797" s="547">
        <v>148.84</v>
      </c>
    </row>
    <row r="20798" s="489" customFormat="1">
      <c r="B20798" s="546" t="s">
        <v>18963</v>
      </c>
      <c r="C20798" s="548" t="s">
        <v>14981</v>
      </c>
      <c r="D20798" s="541" t="s">
        <v>18964</v>
      </c>
      <c r="E20798" s="549" t="s">
        <v>32769</v>
      </c>
      <c r="F20798" s="547">
        <v>126.29000000000001</v>
      </c>
    </row>
    <row r="20799" s="489" customFormat="1">
      <c r="B20799" s="546" t="s">
        <v>18965</v>
      </c>
      <c r="C20799" s="548" t="s">
        <v>14981</v>
      </c>
      <c r="D20799" s="541" t="s">
        <v>18966</v>
      </c>
      <c r="E20799" s="549" t="s">
        <v>32769</v>
      </c>
      <c r="F20799" s="547">
        <v>61.479999999999997</v>
      </c>
    </row>
    <row r="20800" s="489" customFormat="1">
      <c r="B20800" s="546" t="s">
        <v>18967</v>
      </c>
      <c r="C20800" s="548" t="s">
        <v>14981</v>
      </c>
      <c r="D20800" s="541" t="s">
        <v>18968</v>
      </c>
      <c r="E20800" s="549" t="s">
        <v>32769</v>
      </c>
      <c r="F20800" s="547">
        <v>178.94</v>
      </c>
    </row>
    <row r="20801" s="489" customFormat="1">
      <c r="B20801" s="546" t="s">
        <v>18969</v>
      </c>
      <c r="C20801" s="548" t="s">
        <v>14981</v>
      </c>
      <c r="D20801" s="541" t="s">
        <v>18970</v>
      </c>
      <c r="E20801" s="549" t="s">
        <v>32769</v>
      </c>
      <c r="F20801" s="547">
        <v>227.43000000000001</v>
      </c>
    </row>
    <row r="20802" s="489" customFormat="1">
      <c r="B20802" s="546" t="s">
        <v>18971</v>
      </c>
      <c r="C20802" s="548" t="s">
        <v>14981</v>
      </c>
      <c r="D20802" s="541" t="s">
        <v>18972</v>
      </c>
      <c r="E20802" s="549" t="s">
        <v>32769</v>
      </c>
      <c r="F20802" s="547">
        <v>73.709999999999994</v>
      </c>
    </row>
    <row r="20803" s="489" customFormat="1">
      <c r="B20803" s="546">
        <v>8986</v>
      </c>
      <c r="C20803" s="548" t="s">
        <v>14981</v>
      </c>
      <c r="D20803" s="541" t="s">
        <v>18973</v>
      </c>
      <c r="E20803" s="549"/>
      <c r="F20803" s="547"/>
    </row>
    <row r="20804" s="489" customFormat="1">
      <c r="B20804" s="546" t="s">
        <v>18974</v>
      </c>
      <c r="C20804" s="548" t="s">
        <v>14981</v>
      </c>
      <c r="D20804" s="541" t="s">
        <v>18975</v>
      </c>
      <c r="E20804" s="549" t="s">
        <v>32768</v>
      </c>
      <c r="F20804" s="547">
        <v>24.940000000000001</v>
      </c>
    </row>
    <row r="20805" s="489" customFormat="1">
      <c r="B20805" s="546" t="s">
        <v>18976</v>
      </c>
      <c r="C20805" s="548" t="s">
        <v>14981</v>
      </c>
      <c r="D20805" s="541" t="s">
        <v>18977</v>
      </c>
      <c r="E20805" s="549" t="s">
        <v>32768</v>
      </c>
      <c r="F20805" s="547">
        <v>27.27</v>
      </c>
    </row>
    <row r="20806" s="489" customFormat="1">
      <c r="B20806" s="546" t="s">
        <v>18978</v>
      </c>
      <c r="C20806" s="548" t="s">
        <v>14981</v>
      </c>
      <c r="D20806" s="541" t="s">
        <v>18979</v>
      </c>
      <c r="E20806" s="549" t="s">
        <v>32768</v>
      </c>
      <c r="F20806" s="547">
        <v>36.240000000000002</v>
      </c>
    </row>
    <row r="20807" s="489" customFormat="1">
      <c r="B20807" s="546" t="s">
        <v>18980</v>
      </c>
      <c r="C20807" s="548" t="s">
        <v>14981</v>
      </c>
      <c r="D20807" s="541" t="s">
        <v>18981</v>
      </c>
      <c r="E20807" s="549" t="s">
        <v>32768</v>
      </c>
      <c r="F20807" s="547">
        <v>41.439999999999998</v>
      </c>
    </row>
    <row r="20808" s="489" customFormat="1">
      <c r="B20808" s="546" t="s">
        <v>18982</v>
      </c>
      <c r="C20808" s="548" t="s">
        <v>14981</v>
      </c>
      <c r="D20808" s="541" t="s">
        <v>18983</v>
      </c>
      <c r="E20808" s="549" t="s">
        <v>32768</v>
      </c>
      <c r="F20808" s="547">
        <v>43.380000000000003</v>
      </c>
    </row>
    <row r="20809" s="489" customFormat="1">
      <c r="B20809" s="546" t="s">
        <v>18984</v>
      </c>
      <c r="C20809" s="548" t="s">
        <v>14981</v>
      </c>
      <c r="D20809" s="541" t="s">
        <v>18985</v>
      </c>
      <c r="E20809" s="549" t="s">
        <v>32768</v>
      </c>
      <c r="F20809" s="547">
        <v>67.739999999999995</v>
      </c>
    </row>
    <row r="20810" s="489" customFormat="1">
      <c r="B20810" s="546" t="s">
        <v>18986</v>
      </c>
      <c r="C20810" s="548" t="s">
        <v>14981</v>
      </c>
      <c r="D20810" s="541" t="s">
        <v>18987</v>
      </c>
      <c r="E20810" s="549" t="s">
        <v>32768</v>
      </c>
      <c r="F20810" s="547">
        <v>136.13</v>
      </c>
    </row>
    <row r="20811" s="489" customFormat="1">
      <c r="B20811" s="546" t="s">
        <v>18988</v>
      </c>
      <c r="C20811" s="548" t="s">
        <v>14981</v>
      </c>
      <c r="D20811" s="541" t="s">
        <v>18989</v>
      </c>
      <c r="E20811" s="549" t="s">
        <v>32768</v>
      </c>
      <c r="F20811" s="547">
        <v>131.66</v>
      </c>
    </row>
    <row r="20812" s="489" customFormat="1">
      <c r="B20812" s="546" t="s">
        <v>18990</v>
      </c>
      <c r="C20812" s="548" t="s">
        <v>14981</v>
      </c>
      <c r="D20812" s="541" t="s">
        <v>18991</v>
      </c>
      <c r="E20812" s="549" t="s">
        <v>32768</v>
      </c>
      <c r="F20812" s="547">
        <v>197.65000000000001</v>
      </c>
    </row>
    <row r="20813" s="489" customFormat="1">
      <c r="B20813" s="546" t="s">
        <v>18992</v>
      </c>
      <c r="C20813" s="548" t="s">
        <v>14981</v>
      </c>
      <c r="D20813" s="541" t="s">
        <v>18993</v>
      </c>
      <c r="E20813" s="549" t="s">
        <v>32768</v>
      </c>
      <c r="F20813" s="547">
        <v>192.83000000000001</v>
      </c>
    </row>
    <row r="20814" s="489" customFormat="1">
      <c r="B20814" s="546" t="s">
        <v>18994</v>
      </c>
      <c r="C20814" s="548" t="s">
        <v>14981</v>
      </c>
      <c r="D20814" s="541" t="s">
        <v>18995</v>
      </c>
      <c r="E20814" s="549" t="s">
        <v>32768</v>
      </c>
      <c r="F20814" s="547">
        <v>163.33000000000001</v>
      </c>
    </row>
    <row r="20815" s="489" customFormat="1">
      <c r="B20815" s="546" t="s">
        <v>18996</v>
      </c>
      <c r="C20815" s="548" t="s">
        <v>14981</v>
      </c>
      <c r="D20815" s="541" t="s">
        <v>18997</v>
      </c>
      <c r="E20815" s="549" t="s">
        <v>32768</v>
      </c>
      <c r="F20815" s="547">
        <v>158.50999999999999</v>
      </c>
    </row>
    <row r="20816" s="489" customFormat="1">
      <c r="B20816" s="546" t="s">
        <v>18998</v>
      </c>
      <c r="C20816" s="548" t="s">
        <v>14981</v>
      </c>
      <c r="D20816" s="541" t="s">
        <v>18999</v>
      </c>
      <c r="E20816" s="549" t="s">
        <v>32768</v>
      </c>
      <c r="F20816" s="547">
        <v>101.62</v>
      </c>
    </row>
    <row r="20817" s="489" customFormat="1">
      <c r="B20817" s="546" t="s">
        <v>19000</v>
      </c>
      <c r="C20817" s="548" t="s">
        <v>14981</v>
      </c>
      <c r="D20817" s="541" t="s">
        <v>19001</v>
      </c>
      <c r="E20817" s="549" t="s">
        <v>32768</v>
      </c>
      <c r="F20817" s="547">
        <v>97.150000000000006</v>
      </c>
    </row>
    <row r="20818" s="489" customFormat="1">
      <c r="B20818" s="546" t="s">
        <v>19002</v>
      </c>
      <c r="C20818" s="548" t="s">
        <v>14981</v>
      </c>
      <c r="D20818" s="541" t="s">
        <v>19003</v>
      </c>
      <c r="E20818" s="549" t="s">
        <v>32768</v>
      </c>
      <c r="F20818" s="547">
        <v>106.98</v>
      </c>
    </row>
    <row r="20819" s="489" customFormat="1">
      <c r="B20819" s="546" t="s">
        <v>19004</v>
      </c>
      <c r="C20819" s="548" t="s">
        <v>14981</v>
      </c>
      <c r="D20819" s="541" t="s">
        <v>19005</v>
      </c>
      <c r="E20819" s="549" t="s">
        <v>32768</v>
      </c>
      <c r="F20819" s="547">
        <v>102.48999999999999</v>
      </c>
    </row>
    <row r="20820" s="489" customFormat="1">
      <c r="B20820" s="546" t="s">
        <v>19006</v>
      </c>
      <c r="C20820" s="548" t="s">
        <v>14981</v>
      </c>
      <c r="D20820" s="541" t="s">
        <v>19007</v>
      </c>
      <c r="E20820" s="549" t="s">
        <v>32768</v>
      </c>
      <c r="F20820" s="547">
        <v>92.989999999999995</v>
      </c>
    </row>
    <row r="20821" s="489" customFormat="1">
      <c r="B20821" s="546" t="s">
        <v>19008</v>
      </c>
      <c r="C20821" s="548" t="s">
        <v>14981</v>
      </c>
      <c r="D20821" s="541" t="s">
        <v>19009</v>
      </c>
      <c r="E20821" s="549" t="s">
        <v>32768</v>
      </c>
      <c r="F20821" s="547">
        <v>131.88999999999999</v>
      </c>
    </row>
    <row r="20822" s="489" customFormat="1">
      <c r="B20822" s="546" t="s">
        <v>19010</v>
      </c>
      <c r="C20822" s="548" t="s">
        <v>14981</v>
      </c>
      <c r="D20822" s="541" t="s">
        <v>19011</v>
      </c>
      <c r="E20822" s="549" t="s">
        <v>32768</v>
      </c>
      <c r="F20822" s="547">
        <v>118.17</v>
      </c>
    </row>
    <row r="20823" s="489" customFormat="1">
      <c r="B20823" s="546" t="s">
        <v>19012</v>
      </c>
      <c r="C20823" s="548" t="s">
        <v>14981</v>
      </c>
      <c r="D20823" s="541" t="s">
        <v>19013</v>
      </c>
      <c r="E20823" s="549" t="s">
        <v>32768</v>
      </c>
      <c r="F20823" s="547">
        <v>59.670000000000002</v>
      </c>
    </row>
    <row r="20824" s="489" customFormat="1">
      <c r="B20824" s="546" t="s">
        <v>19014</v>
      </c>
      <c r="C20824" s="548" t="s">
        <v>14981</v>
      </c>
      <c r="D20824" s="541" t="s">
        <v>19015</v>
      </c>
      <c r="E20824" s="549" t="s">
        <v>32768</v>
      </c>
      <c r="F20824" s="547">
        <v>223.13999999999999</v>
      </c>
    </row>
    <row r="20825" s="489" customFormat="1">
      <c r="B20825" s="546" t="s">
        <v>19016</v>
      </c>
      <c r="C20825" s="548" t="s">
        <v>14981</v>
      </c>
      <c r="D20825" s="541" t="s">
        <v>19017</v>
      </c>
      <c r="E20825" s="549" t="s">
        <v>32768</v>
      </c>
      <c r="F20825" s="547">
        <v>438.38999999999999</v>
      </c>
    </row>
    <row r="20826" s="489" customFormat="1">
      <c r="B20826" s="546" t="s">
        <v>19018</v>
      </c>
      <c r="C20826" s="548" t="s">
        <v>14981</v>
      </c>
      <c r="D20826" s="541" t="s">
        <v>19019</v>
      </c>
      <c r="E20826" s="549" t="s">
        <v>32768</v>
      </c>
      <c r="F20826" s="547">
        <v>652.90999999999997</v>
      </c>
    </row>
    <row r="20827" s="489" customFormat="1">
      <c r="B20827" s="546" t="s">
        <v>19020</v>
      </c>
      <c r="C20827" s="548" t="s">
        <v>14981</v>
      </c>
      <c r="D20827" s="541" t="s">
        <v>19021</v>
      </c>
      <c r="E20827" s="549" t="s">
        <v>32768</v>
      </c>
      <c r="F20827" s="547">
        <v>63.560000000000002</v>
      </c>
    </row>
    <row r="20828" s="489" customFormat="1">
      <c r="B20828" s="546" t="s">
        <v>19022</v>
      </c>
      <c r="C20828" s="548" t="s">
        <v>14981</v>
      </c>
      <c r="D20828" s="541" t="s">
        <v>19023</v>
      </c>
      <c r="E20828" s="549" t="s">
        <v>32768</v>
      </c>
      <c r="F20828" s="547">
        <v>1171.23</v>
      </c>
    </row>
    <row r="20829" s="489" customFormat="1">
      <c r="B20829" s="546" t="s">
        <v>19024</v>
      </c>
      <c r="C20829" s="548" t="s">
        <v>14981</v>
      </c>
      <c r="D20829" s="541" t="s">
        <v>19025</v>
      </c>
      <c r="E20829" s="549" t="s">
        <v>32768</v>
      </c>
      <c r="F20829" s="547">
        <v>89.969999999999999</v>
      </c>
    </row>
    <row r="20830" s="489" customFormat="1">
      <c r="B20830" s="546" t="s">
        <v>19026</v>
      </c>
      <c r="C20830" s="548" t="s">
        <v>14981</v>
      </c>
      <c r="D20830" s="541" t="s">
        <v>19027</v>
      </c>
      <c r="E20830" s="549" t="s">
        <v>32768</v>
      </c>
      <c r="F20830" s="547">
        <v>85.5</v>
      </c>
    </row>
    <row r="20831" s="489" customFormat="1">
      <c r="B20831" s="546" t="s">
        <v>19028</v>
      </c>
      <c r="C20831" s="548" t="s">
        <v>14981</v>
      </c>
      <c r="D20831" s="541" t="s">
        <v>19029</v>
      </c>
      <c r="E20831" s="549" t="s">
        <v>32768</v>
      </c>
      <c r="F20831" s="547">
        <v>99.659999999999997</v>
      </c>
    </row>
    <row r="20832" s="489" customFormat="1">
      <c r="B20832" s="546" t="s">
        <v>19030</v>
      </c>
      <c r="C20832" s="548" t="s">
        <v>14981</v>
      </c>
      <c r="D20832" s="541" t="s">
        <v>19031</v>
      </c>
      <c r="E20832" s="549" t="s">
        <v>32768</v>
      </c>
      <c r="F20832" s="547">
        <v>95.189999999999998</v>
      </c>
    </row>
    <row r="20833" s="489" customFormat="1">
      <c r="B20833" s="546" t="s">
        <v>19032</v>
      </c>
      <c r="C20833" s="548" t="s">
        <v>14981</v>
      </c>
      <c r="D20833" s="541" t="s">
        <v>19033</v>
      </c>
      <c r="E20833" s="549" t="s">
        <v>18498</v>
      </c>
      <c r="F20833" s="547">
        <v>1031.98</v>
      </c>
    </row>
    <row r="20834" s="489" customFormat="1">
      <c r="B20834" s="546" t="s">
        <v>19034</v>
      </c>
      <c r="C20834" s="548" t="s">
        <v>14981</v>
      </c>
      <c r="D20834" s="541" t="s">
        <v>19035</v>
      </c>
      <c r="E20834" s="549" t="s">
        <v>18498</v>
      </c>
      <c r="F20834" s="547">
        <v>110.55</v>
      </c>
    </row>
    <row r="20835" s="489" customFormat="1">
      <c r="B20835" s="546" t="s">
        <v>19036</v>
      </c>
      <c r="C20835" s="548" t="s">
        <v>14981</v>
      </c>
      <c r="D20835" s="541" t="s">
        <v>19037</v>
      </c>
      <c r="E20835" s="549" t="s">
        <v>18498</v>
      </c>
      <c r="F20835" s="547">
        <v>107.06999999999999</v>
      </c>
    </row>
    <row r="20836" s="489" customFormat="1">
      <c r="B20836" s="546" t="s">
        <v>19038</v>
      </c>
      <c r="C20836" s="548" t="s">
        <v>14981</v>
      </c>
      <c r="D20836" s="541" t="s">
        <v>19039</v>
      </c>
      <c r="E20836" s="549" t="s">
        <v>18498</v>
      </c>
      <c r="F20836" s="547">
        <v>124.23999999999999</v>
      </c>
    </row>
    <row r="20837" s="489" customFormat="1">
      <c r="B20837" s="546" t="s">
        <v>19040</v>
      </c>
      <c r="C20837" s="548" t="s">
        <v>14981</v>
      </c>
      <c r="D20837" s="541" t="s">
        <v>19041</v>
      </c>
      <c r="E20837" s="549" t="s">
        <v>18498</v>
      </c>
      <c r="F20837" s="547">
        <v>182.59999999999999</v>
      </c>
    </row>
    <row r="20838" s="489" customFormat="1">
      <c r="B20838" s="546" t="s">
        <v>19042</v>
      </c>
      <c r="C20838" s="548" t="s">
        <v>14981</v>
      </c>
      <c r="D20838" s="541" t="s">
        <v>19043</v>
      </c>
      <c r="E20838" s="549" t="s">
        <v>18498</v>
      </c>
      <c r="F20838" s="547">
        <v>211.59999999999999</v>
      </c>
    </row>
    <row r="20839" s="489" customFormat="1">
      <c r="B20839" s="546" t="s">
        <v>19044</v>
      </c>
      <c r="C20839" s="548" t="s">
        <v>14981</v>
      </c>
      <c r="D20839" s="541" t="s">
        <v>19045</v>
      </c>
      <c r="E20839" s="549" t="s">
        <v>18498</v>
      </c>
      <c r="F20839" s="547">
        <v>262.37</v>
      </c>
    </row>
    <row r="20840" s="489" customFormat="1">
      <c r="B20840" s="546" t="s">
        <v>19046</v>
      </c>
      <c r="C20840" s="548" t="s">
        <v>14981</v>
      </c>
      <c r="D20840" s="541" t="s">
        <v>19047</v>
      </c>
      <c r="E20840" s="549" t="s">
        <v>18498</v>
      </c>
      <c r="F20840" s="547">
        <v>454.57999999999998</v>
      </c>
    </row>
    <row r="20841" s="489" customFormat="1">
      <c r="B20841" s="546" t="s">
        <v>19048</v>
      </c>
      <c r="C20841" s="548" t="s">
        <v>14981</v>
      </c>
      <c r="D20841" s="541" t="s">
        <v>19049</v>
      </c>
      <c r="E20841" s="549" t="s">
        <v>18498</v>
      </c>
      <c r="F20841" s="547">
        <v>654.71000000000004</v>
      </c>
    </row>
    <row r="20842" s="489" customFormat="1">
      <c r="B20842" s="546" t="s">
        <v>19050</v>
      </c>
      <c r="C20842" s="548" t="s">
        <v>14981</v>
      </c>
      <c r="D20842" s="541" t="s">
        <v>19051</v>
      </c>
      <c r="E20842" s="549" t="s">
        <v>18498</v>
      </c>
      <c r="F20842" s="547">
        <v>1238.3299999999999</v>
      </c>
    </row>
    <row r="20843" s="489" customFormat="1">
      <c r="B20843" s="546" t="s">
        <v>19052</v>
      </c>
      <c r="C20843" s="548" t="s">
        <v>14981</v>
      </c>
      <c r="D20843" s="541" t="s">
        <v>19053</v>
      </c>
      <c r="E20843" s="549" t="s">
        <v>18498</v>
      </c>
      <c r="F20843" s="547">
        <v>123.08</v>
      </c>
    </row>
    <row r="20844" s="489" customFormat="1">
      <c r="B20844" s="546" t="s">
        <v>19054</v>
      </c>
      <c r="C20844" s="548" t="s">
        <v>14981</v>
      </c>
      <c r="D20844" s="541" t="s">
        <v>19055</v>
      </c>
      <c r="E20844" s="549" t="s">
        <v>18498</v>
      </c>
      <c r="F20844" s="547">
        <v>128.44999999999999</v>
      </c>
    </row>
    <row r="20845" s="489" customFormat="1">
      <c r="B20845" s="546" t="s">
        <v>19056</v>
      </c>
      <c r="C20845" s="548" t="s">
        <v>14981</v>
      </c>
      <c r="D20845" s="541" t="s">
        <v>19057</v>
      </c>
      <c r="E20845" s="549" t="s">
        <v>18498</v>
      </c>
      <c r="F20845" s="547">
        <v>157.27000000000001</v>
      </c>
    </row>
    <row r="20846" s="489" customFormat="1">
      <c r="B20846" s="546" t="s">
        <v>19058</v>
      </c>
      <c r="C20846" s="548" t="s">
        <v>14981</v>
      </c>
      <c r="D20846" s="541" t="s">
        <v>19059</v>
      </c>
      <c r="E20846" s="549" t="s">
        <v>18498</v>
      </c>
      <c r="F20846" s="547">
        <v>244.00999999999999</v>
      </c>
    </row>
    <row r="20847" s="489" customFormat="1">
      <c r="B20847" s="546" t="s">
        <v>19060</v>
      </c>
      <c r="C20847" s="548" t="s">
        <v>14981</v>
      </c>
      <c r="D20847" s="541" t="s">
        <v>19061</v>
      </c>
      <c r="E20847" s="549" t="s">
        <v>18498</v>
      </c>
      <c r="F20847" s="547">
        <v>263.69999999999999</v>
      </c>
    </row>
    <row r="20848" s="489" customFormat="1">
      <c r="B20848" s="546" t="s">
        <v>19062</v>
      </c>
      <c r="C20848" s="548" t="s">
        <v>14981</v>
      </c>
      <c r="D20848" s="541" t="s">
        <v>19063</v>
      </c>
      <c r="E20848" s="549" t="s">
        <v>18498</v>
      </c>
      <c r="F20848" s="547">
        <v>373.85000000000002</v>
      </c>
    </row>
    <row r="20849" s="489" customFormat="1">
      <c r="B20849" s="546" t="s">
        <v>19064</v>
      </c>
      <c r="C20849" s="548" t="s">
        <v>14981</v>
      </c>
      <c r="D20849" s="541" t="s">
        <v>19065</v>
      </c>
      <c r="E20849" s="549" t="s">
        <v>18498</v>
      </c>
      <c r="F20849" s="547">
        <v>602.49000000000001</v>
      </c>
    </row>
    <row r="20850" s="489" customFormat="1">
      <c r="B20850" s="546" t="s">
        <v>19066</v>
      </c>
      <c r="C20850" s="548" t="s">
        <v>14981</v>
      </c>
      <c r="D20850" s="541" t="s">
        <v>19067</v>
      </c>
      <c r="E20850" s="549" t="s">
        <v>18498</v>
      </c>
      <c r="F20850" s="547">
        <v>717.37</v>
      </c>
    </row>
    <row r="20851" s="489" customFormat="1">
      <c r="B20851" s="546">
        <v>8987</v>
      </c>
      <c r="C20851" s="548" t="s">
        <v>14981</v>
      </c>
      <c r="D20851" s="541" t="s">
        <v>19068</v>
      </c>
      <c r="E20851" s="549"/>
      <c r="F20851" s="547"/>
    </row>
    <row r="20852" s="489" customFormat="1">
      <c r="B20852" s="546" t="s">
        <v>19069</v>
      </c>
      <c r="C20852" s="548" t="s">
        <v>14981</v>
      </c>
      <c r="D20852" s="541" t="s">
        <v>19070</v>
      </c>
      <c r="E20852" s="549" t="s">
        <v>32768</v>
      </c>
      <c r="F20852" s="547">
        <v>438.10000000000002</v>
      </c>
    </row>
    <row r="20853" s="489" customFormat="1">
      <c r="B20853" s="546" t="s">
        <v>19071</v>
      </c>
      <c r="C20853" s="548" t="s">
        <v>14981</v>
      </c>
      <c r="D20853" s="541" t="s">
        <v>19072</v>
      </c>
      <c r="E20853" s="549" t="s">
        <v>32768</v>
      </c>
      <c r="F20853" s="547">
        <v>74.709999999999994</v>
      </c>
    </row>
    <row r="20854" s="489" customFormat="1">
      <c r="B20854" s="546" t="s">
        <v>19073</v>
      </c>
      <c r="C20854" s="548" t="s">
        <v>14981</v>
      </c>
      <c r="D20854" s="541" t="s">
        <v>19074</v>
      </c>
      <c r="E20854" s="549" t="s">
        <v>32768</v>
      </c>
      <c r="F20854" s="547">
        <v>128.11000000000001</v>
      </c>
    </row>
    <row r="20855" s="489" customFormat="1">
      <c r="B20855" s="546" t="s">
        <v>19075</v>
      </c>
      <c r="C20855" s="548" t="s">
        <v>14981</v>
      </c>
      <c r="D20855" s="541" t="s">
        <v>19076</v>
      </c>
      <c r="E20855" s="549" t="s">
        <v>32768</v>
      </c>
      <c r="F20855" s="547">
        <v>93</v>
      </c>
    </row>
    <row r="20856" s="489" customFormat="1">
      <c r="B20856" s="546" t="s">
        <v>19077</v>
      </c>
      <c r="C20856" s="548" t="s">
        <v>14981</v>
      </c>
      <c r="D20856" s="541" t="s">
        <v>19078</v>
      </c>
      <c r="E20856" s="549" t="s">
        <v>32768</v>
      </c>
      <c r="F20856" s="547">
        <v>70.480000000000004</v>
      </c>
    </row>
    <row r="20857" s="489" customFormat="1">
      <c r="B20857" s="546" t="s">
        <v>19079</v>
      </c>
      <c r="C20857" s="548" t="s">
        <v>14981</v>
      </c>
      <c r="D20857" s="541" t="s">
        <v>19080</v>
      </c>
      <c r="E20857" s="549" t="s">
        <v>32768</v>
      </c>
      <c r="F20857" s="547">
        <v>74.840000000000003</v>
      </c>
    </row>
    <row r="20858" s="489" customFormat="1">
      <c r="B20858" s="546" t="s">
        <v>19081</v>
      </c>
      <c r="C20858" s="548" t="s">
        <v>14981</v>
      </c>
      <c r="D20858" s="541" t="s">
        <v>19082</v>
      </c>
      <c r="E20858" s="549" t="s">
        <v>32768</v>
      </c>
      <c r="F20858" s="547">
        <v>97.930000000000007</v>
      </c>
    </row>
    <row r="20859" s="489" customFormat="1">
      <c r="B20859" s="546" t="s">
        <v>19083</v>
      </c>
      <c r="C20859" s="548" t="s">
        <v>14981</v>
      </c>
      <c r="D20859" s="541" t="s">
        <v>19084</v>
      </c>
      <c r="E20859" s="549" t="s">
        <v>32768</v>
      </c>
      <c r="F20859" s="547">
        <v>84.609999999999999</v>
      </c>
    </row>
    <row r="20860" s="489" customFormat="1">
      <c r="B20860" s="546" t="s">
        <v>19085</v>
      </c>
      <c r="C20860" s="548" t="s">
        <v>14981</v>
      </c>
      <c r="D20860" s="541" t="s">
        <v>19086</v>
      </c>
      <c r="E20860" s="549" t="s">
        <v>32768</v>
      </c>
      <c r="F20860" s="547">
        <v>94.010000000000005</v>
      </c>
    </row>
    <row r="20861" s="489" customFormat="1">
      <c r="B20861" s="546" t="s">
        <v>19087</v>
      </c>
      <c r="C20861" s="548" t="s">
        <v>14981</v>
      </c>
      <c r="D20861" s="541" t="s">
        <v>19088</v>
      </c>
      <c r="E20861" s="549" t="s">
        <v>32768</v>
      </c>
      <c r="F20861" s="547">
        <v>132.75999999999999</v>
      </c>
    </row>
    <row r="20862" s="489" customFormat="1">
      <c r="B20862" s="546" t="s">
        <v>19089</v>
      </c>
      <c r="C20862" s="548" t="s">
        <v>14981</v>
      </c>
      <c r="D20862" s="541" t="s">
        <v>19090</v>
      </c>
      <c r="E20862" s="549" t="s">
        <v>32768</v>
      </c>
      <c r="F20862" s="547">
        <v>146.53999999999999</v>
      </c>
    </row>
    <row r="20863" s="489" customFormat="1">
      <c r="B20863" s="546" t="s">
        <v>19091</v>
      </c>
      <c r="C20863" s="548" t="s">
        <v>14981</v>
      </c>
      <c r="D20863" s="541" t="s">
        <v>19092</v>
      </c>
      <c r="E20863" s="549" t="s">
        <v>32768</v>
      </c>
      <c r="F20863" s="547">
        <v>42.009999999999998</v>
      </c>
    </row>
    <row r="20864" s="489" customFormat="1">
      <c r="B20864" s="546" t="s">
        <v>19093</v>
      </c>
      <c r="C20864" s="548" t="s">
        <v>14981</v>
      </c>
      <c r="D20864" s="541" t="s">
        <v>19094</v>
      </c>
      <c r="E20864" s="549" t="s">
        <v>32768</v>
      </c>
      <c r="F20864" s="547">
        <v>38.549999999999997</v>
      </c>
    </row>
    <row r="20865" s="489" customFormat="1">
      <c r="B20865" s="546" t="s">
        <v>19095</v>
      </c>
      <c r="C20865" s="548" t="s">
        <v>14981</v>
      </c>
      <c r="D20865" s="541" t="s">
        <v>19096</v>
      </c>
      <c r="E20865" s="549" t="s">
        <v>32768</v>
      </c>
      <c r="F20865" s="547">
        <v>39.049999999999997</v>
      </c>
    </row>
    <row r="20866" s="489" customFormat="1">
      <c r="B20866" s="546" t="s">
        <v>19097</v>
      </c>
      <c r="C20866" s="548" t="s">
        <v>14981</v>
      </c>
      <c r="D20866" s="541" t="s">
        <v>19098</v>
      </c>
      <c r="E20866" s="549" t="s">
        <v>32768</v>
      </c>
      <c r="F20866" s="547">
        <v>34.770000000000003</v>
      </c>
    </row>
    <row r="20867" s="489" customFormat="1">
      <c r="B20867" s="546" t="s">
        <v>19099</v>
      </c>
      <c r="C20867" s="548" t="s">
        <v>14981</v>
      </c>
      <c r="D20867" s="541" t="s">
        <v>19100</v>
      </c>
      <c r="E20867" s="549" t="s">
        <v>32768</v>
      </c>
      <c r="F20867" s="547">
        <v>109.95999999999999</v>
      </c>
    </row>
    <row r="20868" s="489" customFormat="1">
      <c r="B20868" s="546" t="s">
        <v>19101</v>
      </c>
      <c r="C20868" s="548" t="s">
        <v>14981</v>
      </c>
      <c r="D20868" s="541" t="s">
        <v>19102</v>
      </c>
      <c r="E20868" s="549" t="s">
        <v>32768</v>
      </c>
      <c r="F20868" s="547">
        <v>51.68</v>
      </c>
    </row>
    <row r="20869" s="489" customFormat="1">
      <c r="B20869" s="546" t="s">
        <v>19103</v>
      </c>
      <c r="C20869" s="548" t="s">
        <v>14981</v>
      </c>
      <c r="D20869" s="541" t="s">
        <v>19104</v>
      </c>
      <c r="E20869" s="549" t="s">
        <v>32768</v>
      </c>
      <c r="F20869" s="547">
        <v>34.770000000000003</v>
      </c>
    </row>
    <row r="20870" s="489" customFormat="1">
      <c r="B20870" s="546" t="s">
        <v>19105</v>
      </c>
      <c r="C20870" s="548" t="s">
        <v>14981</v>
      </c>
      <c r="D20870" s="541" t="s">
        <v>19106</v>
      </c>
      <c r="E20870" s="549" t="s">
        <v>32768</v>
      </c>
      <c r="F20870" s="547">
        <v>36.789999999999999</v>
      </c>
    </row>
    <row r="20871" s="489" customFormat="1">
      <c r="B20871" s="546">
        <v>8988</v>
      </c>
      <c r="C20871" s="548" t="s">
        <v>14981</v>
      </c>
      <c r="D20871" s="541" t="s">
        <v>19107</v>
      </c>
      <c r="E20871" s="549"/>
      <c r="F20871" s="547"/>
    </row>
    <row r="20872" s="489" customFormat="1">
      <c r="B20872" s="546" t="s">
        <v>19108</v>
      </c>
      <c r="C20872" s="548" t="s">
        <v>14981</v>
      </c>
      <c r="D20872" s="541" t="s">
        <v>19109</v>
      </c>
      <c r="E20872" s="549" t="s">
        <v>32768</v>
      </c>
      <c r="F20872" s="547">
        <v>36.649999999999999</v>
      </c>
    </row>
    <row r="20873" s="489" customFormat="1">
      <c r="B20873" s="546" t="s">
        <v>19110</v>
      </c>
      <c r="C20873" s="548" t="s">
        <v>14981</v>
      </c>
      <c r="D20873" s="541" t="s">
        <v>19111</v>
      </c>
      <c r="E20873" s="549" t="s">
        <v>32768</v>
      </c>
      <c r="F20873" s="547">
        <v>49.170000000000002</v>
      </c>
    </row>
    <row r="20874" s="489" customFormat="1">
      <c r="B20874" s="546" t="s">
        <v>19112</v>
      </c>
      <c r="C20874" s="548" t="s">
        <v>14981</v>
      </c>
      <c r="D20874" s="541" t="s">
        <v>19113</v>
      </c>
      <c r="E20874" s="549" t="s">
        <v>32768</v>
      </c>
      <c r="F20874" s="547">
        <v>52.100000000000001</v>
      </c>
    </row>
    <row r="20875" s="489" customFormat="1">
      <c r="B20875" s="546" t="s">
        <v>19114</v>
      </c>
      <c r="C20875" s="548" t="s">
        <v>14981</v>
      </c>
      <c r="D20875" s="541" t="s">
        <v>19115</v>
      </c>
      <c r="E20875" s="549" t="s">
        <v>32768</v>
      </c>
      <c r="F20875" s="547">
        <v>81.650000000000006</v>
      </c>
    </row>
    <row r="20876" s="489" customFormat="1">
      <c r="B20876" s="546" t="s">
        <v>19116</v>
      </c>
      <c r="C20876" s="548" t="s">
        <v>14981</v>
      </c>
      <c r="D20876" s="541" t="s">
        <v>19117</v>
      </c>
      <c r="E20876" s="549" t="s">
        <v>32768</v>
      </c>
      <c r="F20876" s="547">
        <v>29.559999999999999</v>
      </c>
    </row>
    <row r="20877" s="489" customFormat="1">
      <c r="B20877" s="546" t="s">
        <v>19118</v>
      </c>
      <c r="C20877" s="548" t="s">
        <v>14981</v>
      </c>
      <c r="D20877" s="541" t="s">
        <v>19119</v>
      </c>
      <c r="E20877" s="549" t="s">
        <v>32768</v>
      </c>
      <c r="F20877" s="547">
        <v>36.109999999999999</v>
      </c>
    </row>
    <row r="20878" s="489" customFormat="1">
      <c r="B20878" s="546">
        <v>8990</v>
      </c>
      <c r="C20878" s="548" t="s">
        <v>14981</v>
      </c>
      <c r="D20878" s="541" t="s">
        <v>19120</v>
      </c>
      <c r="E20878" s="549"/>
      <c r="F20878" s="547"/>
    </row>
    <row r="20879" s="489" customFormat="1">
      <c r="B20879" s="546" t="s">
        <v>19121</v>
      </c>
      <c r="C20879" s="548" t="s">
        <v>14981</v>
      </c>
      <c r="D20879" s="541" t="s">
        <v>19122</v>
      </c>
      <c r="E20879" s="549" t="s">
        <v>18498</v>
      </c>
      <c r="F20879" s="547">
        <v>21.399999999999999</v>
      </c>
    </row>
    <row r="20880" s="489" customFormat="1">
      <c r="B20880" s="546">
        <v>8991</v>
      </c>
      <c r="C20880" s="548" t="s">
        <v>14981</v>
      </c>
      <c r="D20880" s="541" t="s">
        <v>19123</v>
      </c>
      <c r="E20880" s="549"/>
      <c r="F20880" s="547"/>
    </row>
    <row r="20881" s="489" customFormat="1">
      <c r="B20881" s="546" t="s">
        <v>19124</v>
      </c>
      <c r="C20881" s="548" t="s">
        <v>14981</v>
      </c>
      <c r="D20881" s="541" t="s">
        <v>19125</v>
      </c>
      <c r="E20881" s="549" t="s">
        <v>32768</v>
      </c>
      <c r="F20881" s="547">
        <v>572.01999999999998</v>
      </c>
    </row>
    <row r="20882" s="489" customFormat="1">
      <c r="B20882" s="546" t="s">
        <v>19126</v>
      </c>
      <c r="C20882" s="548" t="s">
        <v>14981</v>
      </c>
      <c r="D20882" s="541" t="s">
        <v>19127</v>
      </c>
      <c r="E20882" s="549" t="s">
        <v>32768</v>
      </c>
      <c r="F20882" s="547">
        <v>247.75</v>
      </c>
    </row>
    <row r="20883" s="489" customFormat="1">
      <c r="B20883" s="546">
        <v>8992</v>
      </c>
      <c r="C20883" s="548" t="s">
        <v>14981</v>
      </c>
      <c r="D20883" s="541" t="s">
        <v>19128</v>
      </c>
      <c r="E20883" s="549"/>
      <c r="F20883" s="547"/>
    </row>
    <row r="20884" s="489" customFormat="1">
      <c r="B20884" s="546" t="s">
        <v>19129</v>
      </c>
      <c r="C20884" s="548" t="s">
        <v>14981</v>
      </c>
      <c r="D20884" s="541" t="s">
        <v>19130</v>
      </c>
      <c r="E20884" s="549" t="s">
        <v>32768</v>
      </c>
      <c r="F20884" s="547">
        <v>1058.3499999999999</v>
      </c>
    </row>
    <row r="20885" s="489" customFormat="1">
      <c r="B20885" s="546" t="s">
        <v>19131</v>
      </c>
      <c r="C20885" s="548" t="s">
        <v>14981</v>
      </c>
      <c r="D20885" s="541" t="s">
        <v>19132</v>
      </c>
      <c r="E20885" s="549" t="s">
        <v>32768</v>
      </c>
      <c r="F20885" s="547">
        <v>1423.3299999999999</v>
      </c>
    </row>
    <row r="20886" s="489" customFormat="1">
      <c r="B20886" s="546" t="s">
        <v>19133</v>
      </c>
      <c r="C20886" s="548" t="s">
        <v>14981</v>
      </c>
      <c r="D20886" s="541" t="s">
        <v>19134</v>
      </c>
      <c r="E20886" s="549" t="s">
        <v>32768</v>
      </c>
      <c r="F20886" s="547">
        <v>182.53999999999999</v>
      </c>
    </row>
    <row r="20887" s="489" customFormat="1">
      <c r="B20887" s="546" t="s">
        <v>19135</v>
      </c>
      <c r="C20887" s="548" t="s">
        <v>14981</v>
      </c>
      <c r="D20887" s="541" t="s">
        <v>19136</v>
      </c>
      <c r="E20887" s="549" t="s">
        <v>32768</v>
      </c>
      <c r="F20887" s="547">
        <v>231.05000000000001</v>
      </c>
    </row>
    <row r="20888" s="489" customFormat="1">
      <c r="B20888" s="546" t="s">
        <v>19137</v>
      </c>
      <c r="C20888" s="548" t="s">
        <v>14981</v>
      </c>
      <c r="D20888" s="541" t="s">
        <v>19138</v>
      </c>
      <c r="E20888" s="549" t="s">
        <v>32768</v>
      </c>
      <c r="F20888" s="547">
        <v>293.99000000000001</v>
      </c>
    </row>
    <row r="20889" s="489" customFormat="1">
      <c r="B20889" s="546" t="s">
        <v>19139</v>
      </c>
      <c r="C20889" s="548" t="s">
        <v>14981</v>
      </c>
      <c r="D20889" s="541" t="s">
        <v>19140</v>
      </c>
      <c r="E20889" s="549" t="s">
        <v>32768</v>
      </c>
      <c r="F20889" s="547">
        <v>579.50999999999999</v>
      </c>
    </row>
    <row r="20890" s="489" customFormat="1">
      <c r="B20890" s="546" t="s">
        <v>19141</v>
      </c>
      <c r="C20890" s="548" t="s">
        <v>14981</v>
      </c>
      <c r="D20890" s="541" t="s">
        <v>19142</v>
      </c>
      <c r="E20890" s="549" t="s">
        <v>32768</v>
      </c>
      <c r="F20890" s="547">
        <v>292.10000000000002</v>
      </c>
    </row>
    <row r="20891" s="489" customFormat="1">
      <c r="B20891" s="546" t="s">
        <v>19143</v>
      </c>
      <c r="C20891" s="548" t="s">
        <v>14981</v>
      </c>
      <c r="D20891" s="541" t="s">
        <v>19144</v>
      </c>
      <c r="E20891" s="549" t="s">
        <v>32768</v>
      </c>
      <c r="F20891" s="547">
        <v>387.89999999999998</v>
      </c>
    </row>
    <row r="20892" s="489" customFormat="1">
      <c r="B20892" s="546" t="s">
        <v>19145</v>
      </c>
      <c r="C20892" s="548" t="s">
        <v>14981</v>
      </c>
      <c r="D20892" s="541" t="s">
        <v>19146</v>
      </c>
      <c r="E20892" s="549" t="s">
        <v>32768</v>
      </c>
      <c r="F20892" s="547">
        <v>483.70999999999998</v>
      </c>
    </row>
    <row r="20893" s="489" customFormat="1">
      <c r="B20893" s="546" t="s">
        <v>19147</v>
      </c>
      <c r="C20893" s="548" t="s">
        <v>14981</v>
      </c>
      <c r="D20893" s="541" t="s">
        <v>19148</v>
      </c>
      <c r="E20893" s="549" t="s">
        <v>32768</v>
      </c>
      <c r="F20893" s="547">
        <v>725.75</v>
      </c>
    </row>
    <row r="20894" s="489" customFormat="1">
      <c r="B20894" s="546" t="s">
        <v>19149</v>
      </c>
      <c r="C20894" s="548" t="s">
        <v>14981</v>
      </c>
      <c r="D20894" s="541" t="s">
        <v>19150</v>
      </c>
      <c r="E20894" s="549" t="s">
        <v>32768</v>
      </c>
      <c r="F20894" s="547">
        <v>371.18000000000001</v>
      </c>
    </row>
    <row r="20895" s="489" customFormat="1">
      <c r="B20895" s="546" t="s">
        <v>19151</v>
      </c>
      <c r="C20895" s="548" t="s">
        <v>14981</v>
      </c>
      <c r="D20895" s="541" t="s">
        <v>19152</v>
      </c>
      <c r="E20895" s="549" t="s">
        <v>32768</v>
      </c>
      <c r="F20895" s="547">
        <v>292.44</v>
      </c>
    </row>
    <row r="20896" s="489" customFormat="1">
      <c r="B20896" s="546" t="s">
        <v>19153</v>
      </c>
      <c r="C20896" s="548" t="s">
        <v>14981</v>
      </c>
      <c r="D20896" s="541" t="s">
        <v>19154</v>
      </c>
      <c r="E20896" s="549" t="s">
        <v>32768</v>
      </c>
      <c r="F20896" s="547">
        <v>489.37</v>
      </c>
    </row>
    <row r="20897" s="489" customFormat="1">
      <c r="B20897" s="546" t="s">
        <v>19155</v>
      </c>
      <c r="C20897" s="548" t="s">
        <v>14981</v>
      </c>
      <c r="D20897" s="541" t="s">
        <v>19156</v>
      </c>
      <c r="E20897" s="549" t="s">
        <v>32768</v>
      </c>
      <c r="F20897" s="547">
        <v>639.63</v>
      </c>
    </row>
    <row r="20898" s="489" customFormat="1">
      <c r="B20898" s="546" t="s">
        <v>19157</v>
      </c>
      <c r="C20898" s="548" t="s">
        <v>14981</v>
      </c>
      <c r="D20898" s="541" t="s">
        <v>19158</v>
      </c>
      <c r="E20898" s="549" t="s">
        <v>32768</v>
      </c>
      <c r="F20898" s="547">
        <v>881.33000000000004</v>
      </c>
    </row>
    <row r="20899" s="489" customFormat="1">
      <c r="B20899" s="546" t="s">
        <v>19159</v>
      </c>
      <c r="C20899" s="548" t="s">
        <v>14981</v>
      </c>
      <c r="D20899" s="541" t="s">
        <v>19160</v>
      </c>
      <c r="E20899" s="549" t="s">
        <v>32768</v>
      </c>
      <c r="F20899" s="547">
        <v>456.95999999999998</v>
      </c>
    </row>
    <row r="20900" s="489" customFormat="1">
      <c r="B20900" s="546" t="s">
        <v>19161</v>
      </c>
      <c r="C20900" s="548" t="s">
        <v>14981</v>
      </c>
      <c r="D20900" s="541" t="s">
        <v>19162</v>
      </c>
      <c r="E20900" s="549" t="s">
        <v>32768</v>
      </c>
      <c r="F20900" s="547">
        <v>598.41999999999996</v>
      </c>
    </row>
    <row r="20901" s="489" customFormat="1">
      <c r="B20901" s="546" t="s">
        <v>19163</v>
      </c>
      <c r="C20901" s="548" t="s">
        <v>14981</v>
      </c>
      <c r="D20901" s="541" t="s">
        <v>19164</v>
      </c>
      <c r="E20901" s="549" t="s">
        <v>32768</v>
      </c>
      <c r="F20901" s="547">
        <v>633.77999999999997</v>
      </c>
    </row>
    <row r="20902" s="489" customFormat="1">
      <c r="B20902" s="546" t="s">
        <v>19165</v>
      </c>
      <c r="C20902" s="548" t="s">
        <v>14981</v>
      </c>
      <c r="D20902" s="541" t="s">
        <v>19166</v>
      </c>
      <c r="E20902" s="549" t="s">
        <v>32768</v>
      </c>
      <c r="F20902" s="547">
        <v>666.00999999999999</v>
      </c>
    </row>
    <row r="20903" s="489" customFormat="1">
      <c r="B20903" s="546" t="s">
        <v>19167</v>
      </c>
      <c r="C20903" s="548" t="s">
        <v>14981</v>
      </c>
      <c r="D20903" s="541" t="s">
        <v>19168</v>
      </c>
      <c r="E20903" s="549" t="s">
        <v>32768</v>
      </c>
      <c r="F20903" s="547">
        <v>704.50999999999999</v>
      </c>
    </row>
    <row r="20904" s="489" customFormat="1">
      <c r="B20904" s="546" t="s">
        <v>19169</v>
      </c>
      <c r="C20904" s="548" t="s">
        <v>14981</v>
      </c>
      <c r="D20904" s="541" t="s">
        <v>19170</v>
      </c>
      <c r="E20904" s="549" t="s">
        <v>32768</v>
      </c>
      <c r="F20904" s="547">
        <v>739.87</v>
      </c>
    </row>
    <row r="20905" s="489" customFormat="1">
      <c r="B20905" s="546" t="s">
        <v>19171</v>
      </c>
      <c r="C20905" s="548" t="s">
        <v>14981</v>
      </c>
      <c r="D20905" s="541" t="s">
        <v>19172</v>
      </c>
      <c r="E20905" s="549" t="s">
        <v>32768</v>
      </c>
      <c r="F20905" s="547">
        <v>775.24000000000001</v>
      </c>
    </row>
    <row r="20906" s="489" customFormat="1">
      <c r="B20906" s="546" t="s">
        <v>19173</v>
      </c>
      <c r="C20906" s="548" t="s">
        <v>14981</v>
      </c>
      <c r="D20906" s="541" t="s">
        <v>19174</v>
      </c>
      <c r="E20906" s="549" t="s">
        <v>32768</v>
      </c>
      <c r="F20906" s="547">
        <v>1149.9400000000001</v>
      </c>
    </row>
    <row r="20907" s="489" customFormat="1">
      <c r="B20907" s="546" t="s">
        <v>19175</v>
      </c>
      <c r="C20907" s="548" t="s">
        <v>14981</v>
      </c>
      <c r="D20907" s="541" t="s">
        <v>19176</v>
      </c>
      <c r="E20907" s="549" t="s">
        <v>32768</v>
      </c>
      <c r="F20907" s="547">
        <v>570.34000000000003</v>
      </c>
    </row>
    <row r="20908" s="489" customFormat="1">
      <c r="B20908" s="546" t="s">
        <v>19177</v>
      </c>
      <c r="C20908" s="548" t="s">
        <v>14981</v>
      </c>
      <c r="D20908" s="541" t="s">
        <v>19178</v>
      </c>
      <c r="E20908" s="549" t="s">
        <v>32768</v>
      </c>
      <c r="F20908" s="547">
        <v>735.94000000000005</v>
      </c>
    </row>
    <row r="20909" s="489" customFormat="1">
      <c r="B20909" s="546" t="s">
        <v>19179</v>
      </c>
      <c r="C20909" s="548" t="s">
        <v>14981</v>
      </c>
      <c r="D20909" s="541" t="s">
        <v>19180</v>
      </c>
      <c r="E20909" s="549" t="s">
        <v>32768</v>
      </c>
      <c r="F20909" s="547">
        <v>901.53999999999996</v>
      </c>
    </row>
    <row r="20910" s="489" customFormat="1">
      <c r="B20910" s="546" t="s">
        <v>19181</v>
      </c>
      <c r="C20910" s="548" t="s">
        <v>14981</v>
      </c>
      <c r="D20910" s="541" t="s">
        <v>19182</v>
      </c>
      <c r="E20910" s="549" t="s">
        <v>32768</v>
      </c>
      <c r="F20910" s="547">
        <v>1245.6600000000001</v>
      </c>
    </row>
    <row r="20911" s="489" customFormat="1">
      <c r="B20911" s="546" t="s">
        <v>19183</v>
      </c>
      <c r="C20911" s="548" t="s">
        <v>14981</v>
      </c>
      <c r="D20911" s="541" t="s">
        <v>19184</v>
      </c>
      <c r="E20911" s="549" t="s">
        <v>32768</v>
      </c>
      <c r="F20911" s="547">
        <v>1626.9100000000001</v>
      </c>
    </row>
    <row r="20912" s="489" customFormat="1">
      <c r="B20912" s="546" t="s">
        <v>19185</v>
      </c>
      <c r="C20912" s="548" t="s">
        <v>14981</v>
      </c>
      <c r="D20912" s="541" t="s">
        <v>19186</v>
      </c>
      <c r="E20912" s="549" t="s">
        <v>32768</v>
      </c>
      <c r="F20912" s="547">
        <v>673.77999999999997</v>
      </c>
    </row>
    <row r="20913" s="489" customFormat="1">
      <c r="B20913" s="546" t="s">
        <v>19187</v>
      </c>
      <c r="C20913" s="548" t="s">
        <v>14981</v>
      </c>
      <c r="D20913" s="541" t="s">
        <v>19188</v>
      </c>
      <c r="E20913" s="549" t="s">
        <v>32768</v>
      </c>
      <c r="F20913" s="547">
        <v>864.39999999999998</v>
      </c>
    </row>
    <row r="20914" s="489" customFormat="1">
      <c r="B20914" s="546" t="s">
        <v>19189</v>
      </c>
      <c r="C20914" s="548" t="s">
        <v>14981</v>
      </c>
      <c r="D20914" s="541" t="s">
        <v>19190</v>
      </c>
      <c r="E20914" s="549" t="s">
        <v>32768</v>
      </c>
      <c r="F20914" s="547">
        <v>1055.03</v>
      </c>
    </row>
    <row r="20915" s="489" customFormat="1">
      <c r="B20915" s="546" t="s">
        <v>19191</v>
      </c>
      <c r="C20915" s="548" t="s">
        <v>14981</v>
      </c>
      <c r="D20915" s="541" t="s">
        <v>19192</v>
      </c>
      <c r="E20915" s="549" t="s">
        <v>32768</v>
      </c>
      <c r="F20915" s="547">
        <v>1433.8800000000001</v>
      </c>
    </row>
    <row r="20916" s="489" customFormat="1">
      <c r="B20916" s="546" t="s">
        <v>19193</v>
      </c>
      <c r="C20916" s="548" t="s">
        <v>14981</v>
      </c>
      <c r="D20916" s="541" t="s">
        <v>19194</v>
      </c>
      <c r="E20916" s="549" t="s">
        <v>32768</v>
      </c>
      <c r="F20916" s="547">
        <v>1866.95</v>
      </c>
    </row>
    <row r="20917" s="489" customFormat="1">
      <c r="B20917" s="546" t="s">
        <v>19195</v>
      </c>
      <c r="C20917" s="548" t="s">
        <v>14981</v>
      </c>
      <c r="D20917" s="541" t="s">
        <v>19196</v>
      </c>
      <c r="E20917" s="549" t="s">
        <v>32768</v>
      </c>
      <c r="F20917" s="547">
        <v>1000.8099999999999</v>
      </c>
    </row>
    <row r="20918" s="489" customFormat="1">
      <c r="B20918" s="546" t="s">
        <v>19197</v>
      </c>
      <c r="C20918" s="548" t="s">
        <v>14981</v>
      </c>
      <c r="D20918" s="541" t="s">
        <v>19198</v>
      </c>
      <c r="E20918" s="549" t="s">
        <v>32768</v>
      </c>
      <c r="F20918" s="547">
        <v>1217.3499999999999</v>
      </c>
    </row>
    <row r="20919" s="489" customFormat="1">
      <c r="B20919" s="546">
        <v>8993</v>
      </c>
      <c r="C20919" s="548" t="s">
        <v>14981</v>
      </c>
      <c r="D20919" s="541" t="s">
        <v>19199</v>
      </c>
      <c r="E20919" s="549"/>
      <c r="F20919" s="547"/>
    </row>
    <row r="20920" s="489" customFormat="1">
      <c r="B20920" s="546" t="s">
        <v>19200</v>
      </c>
      <c r="C20920" s="548" t="s">
        <v>14981</v>
      </c>
      <c r="D20920" s="541" t="s">
        <v>19201</v>
      </c>
      <c r="E20920" s="549" t="s">
        <v>32768</v>
      </c>
      <c r="F20920" s="547">
        <v>1615.5699999999999</v>
      </c>
    </row>
    <row r="20921" s="489" customFormat="1">
      <c r="B20921" s="546" t="s">
        <v>19202</v>
      </c>
      <c r="C20921" s="548" t="s">
        <v>14981</v>
      </c>
      <c r="D20921" s="541" t="s">
        <v>19203</v>
      </c>
      <c r="E20921" s="549" t="s">
        <v>32768</v>
      </c>
      <c r="F20921" s="547">
        <v>1219.71</v>
      </c>
    </row>
    <row r="20922" s="489" customFormat="1">
      <c r="B20922" s="546" t="s">
        <v>19204</v>
      </c>
      <c r="C20922" s="548" t="s">
        <v>14981</v>
      </c>
      <c r="D20922" s="541" t="s">
        <v>19205</v>
      </c>
      <c r="E20922" s="549" t="s">
        <v>32768</v>
      </c>
      <c r="F20922" s="547">
        <v>260.18000000000001</v>
      </c>
    </row>
    <row r="20923" s="489" customFormat="1">
      <c r="B20923" s="546" t="s">
        <v>19206</v>
      </c>
      <c r="C20923" s="548" t="s">
        <v>14981</v>
      </c>
      <c r="D20923" s="541" t="s">
        <v>19207</v>
      </c>
      <c r="E20923" s="549" t="s">
        <v>32768</v>
      </c>
      <c r="F20923" s="547">
        <v>297.32999999999998</v>
      </c>
    </row>
    <row r="20924" s="489" customFormat="1">
      <c r="B20924" s="546" t="s">
        <v>19208</v>
      </c>
      <c r="C20924" s="548" t="s">
        <v>14981</v>
      </c>
      <c r="D20924" s="541" t="s">
        <v>19209</v>
      </c>
      <c r="E20924" s="549" t="s">
        <v>32768</v>
      </c>
      <c r="F20924" s="547">
        <v>371.63</v>
      </c>
    </row>
    <row r="20925" s="489" customFormat="1">
      <c r="B20925" s="546" t="s">
        <v>19210</v>
      </c>
      <c r="C20925" s="548" t="s">
        <v>14981</v>
      </c>
      <c r="D20925" s="541" t="s">
        <v>19211</v>
      </c>
      <c r="E20925" s="549" t="s">
        <v>32768</v>
      </c>
      <c r="F20925" s="547">
        <v>415.72000000000003</v>
      </c>
    </row>
    <row r="20926" s="489" customFormat="1">
      <c r="B20926" s="546" t="s">
        <v>19212</v>
      </c>
      <c r="C20926" s="548" t="s">
        <v>14981</v>
      </c>
      <c r="D20926" s="541" t="s">
        <v>19213</v>
      </c>
      <c r="E20926" s="549" t="s">
        <v>32768</v>
      </c>
      <c r="F20926" s="547">
        <v>511.51999999999998</v>
      </c>
    </row>
    <row r="20927" s="489" customFormat="1">
      <c r="B20927" s="546" t="s">
        <v>19214</v>
      </c>
      <c r="C20927" s="548" t="s">
        <v>14981</v>
      </c>
      <c r="D20927" s="541" t="s">
        <v>19215</v>
      </c>
      <c r="E20927" s="549" t="s">
        <v>32768</v>
      </c>
      <c r="F20927" s="547">
        <v>607.32000000000005</v>
      </c>
    </row>
    <row r="20928" s="489" customFormat="1">
      <c r="B20928" s="546" t="s">
        <v>19216</v>
      </c>
      <c r="C20928" s="548" t="s">
        <v>14981</v>
      </c>
      <c r="D20928" s="541" t="s">
        <v>19217</v>
      </c>
      <c r="E20928" s="549" t="s">
        <v>32768</v>
      </c>
      <c r="F20928" s="547">
        <v>906.19000000000005</v>
      </c>
    </row>
    <row r="20929" s="489" customFormat="1">
      <c r="B20929" s="546" t="s">
        <v>19218</v>
      </c>
      <c r="C20929" s="548" t="s">
        <v>14981</v>
      </c>
      <c r="D20929" s="541" t="s">
        <v>19219</v>
      </c>
      <c r="E20929" s="549" t="s">
        <v>32768</v>
      </c>
      <c r="F20929" s="547">
        <v>551.62</v>
      </c>
    </row>
    <row r="20930" s="489" customFormat="1">
      <c r="B20930" s="546" t="s">
        <v>19220</v>
      </c>
      <c r="C20930" s="548" t="s">
        <v>14981</v>
      </c>
      <c r="D20930" s="541" t="s">
        <v>19221</v>
      </c>
      <c r="E20930" s="549" t="s">
        <v>32768</v>
      </c>
      <c r="F20930" s="547">
        <v>669.80999999999995</v>
      </c>
    </row>
    <row r="20931" s="489" customFormat="1">
      <c r="B20931" s="546" t="s">
        <v>19222</v>
      </c>
      <c r="C20931" s="548" t="s">
        <v>14981</v>
      </c>
      <c r="D20931" s="541" t="s">
        <v>19223</v>
      </c>
      <c r="E20931" s="549" t="s">
        <v>32768</v>
      </c>
      <c r="F20931" s="547">
        <v>1129.4100000000001</v>
      </c>
    </row>
    <row r="20932" s="489" customFormat="1">
      <c r="B20932" s="546" t="s">
        <v>19224</v>
      </c>
      <c r="C20932" s="548" t="s">
        <v>14981</v>
      </c>
      <c r="D20932" s="541" t="s">
        <v>19225</v>
      </c>
      <c r="E20932" s="549" t="s">
        <v>32768</v>
      </c>
      <c r="F20932" s="547">
        <v>705.04999999999995</v>
      </c>
    </row>
    <row r="20933" s="489" customFormat="1">
      <c r="B20933" s="546" t="s">
        <v>19226</v>
      </c>
      <c r="C20933" s="548" t="s">
        <v>14981</v>
      </c>
      <c r="D20933" s="541" t="s">
        <v>19227</v>
      </c>
      <c r="E20933" s="549" t="s">
        <v>32768</v>
      </c>
      <c r="F20933" s="547">
        <v>846.5</v>
      </c>
    </row>
    <row r="20934" s="489" customFormat="1">
      <c r="B20934" s="546" t="s">
        <v>19228</v>
      </c>
      <c r="C20934" s="548" t="s">
        <v>14981</v>
      </c>
      <c r="D20934" s="541" t="s">
        <v>19229</v>
      </c>
      <c r="E20934" s="549" t="s">
        <v>32768</v>
      </c>
      <c r="F20934" s="547">
        <v>987.96000000000004</v>
      </c>
    </row>
    <row r="20935" s="489" customFormat="1">
      <c r="B20935" s="546" t="s">
        <v>19230</v>
      </c>
      <c r="C20935" s="548" t="s">
        <v>14981</v>
      </c>
      <c r="D20935" s="541" t="s">
        <v>19231</v>
      </c>
      <c r="E20935" s="549" t="s">
        <v>32768</v>
      </c>
      <c r="F20935" s="547">
        <v>1455.5899999999999</v>
      </c>
    </row>
    <row r="20936" s="489" customFormat="1">
      <c r="B20936" s="546" t="s">
        <v>19232</v>
      </c>
      <c r="C20936" s="548" t="s">
        <v>14981</v>
      </c>
      <c r="D20936" s="541" t="s">
        <v>19233</v>
      </c>
      <c r="E20936" s="549" t="s">
        <v>32768</v>
      </c>
      <c r="F20936" s="547">
        <v>875.99000000000001</v>
      </c>
    </row>
    <row r="20937" s="489" customFormat="1">
      <c r="B20937" s="546" t="s">
        <v>19234</v>
      </c>
      <c r="C20937" s="548" t="s">
        <v>14981</v>
      </c>
      <c r="D20937" s="541" t="s">
        <v>19235</v>
      </c>
      <c r="E20937" s="549" t="s">
        <v>32768</v>
      </c>
      <c r="F20937" s="547">
        <v>1041.5899999999999</v>
      </c>
    </row>
    <row r="20938" s="489" customFormat="1">
      <c r="B20938" s="546" t="s">
        <v>19236</v>
      </c>
      <c r="C20938" s="548" t="s">
        <v>14981</v>
      </c>
      <c r="D20938" s="541" t="s">
        <v>19237</v>
      </c>
      <c r="E20938" s="549" t="s">
        <v>32768</v>
      </c>
      <c r="F20938" s="547">
        <v>1207.1900000000001</v>
      </c>
    </row>
    <row r="20939" s="489" customFormat="1">
      <c r="B20939" s="546" t="s">
        <v>19238</v>
      </c>
      <c r="C20939" s="548" t="s">
        <v>14981</v>
      </c>
      <c r="D20939" s="541" t="s">
        <v>19239</v>
      </c>
      <c r="E20939" s="549" t="s">
        <v>32768</v>
      </c>
      <c r="F20939" s="547">
        <v>1636.3299999999999</v>
      </c>
    </row>
    <row r="20940" s="489" customFormat="1">
      <c r="B20940" s="546" t="s">
        <v>19240</v>
      </c>
      <c r="C20940" s="548" t="s">
        <v>14981</v>
      </c>
      <c r="D20940" s="541" t="s">
        <v>19241</v>
      </c>
      <c r="E20940" s="549" t="s">
        <v>32768</v>
      </c>
      <c r="F20940" s="547">
        <v>2017.5799999999999</v>
      </c>
    </row>
    <row r="20941" s="489" customFormat="1">
      <c r="B20941" s="546" t="s">
        <v>19242</v>
      </c>
      <c r="C20941" s="548" t="s">
        <v>14981</v>
      </c>
      <c r="D20941" s="541" t="s">
        <v>19243</v>
      </c>
      <c r="E20941" s="549" t="s">
        <v>32768</v>
      </c>
      <c r="F20941" s="547">
        <v>1064.4400000000001</v>
      </c>
    </row>
    <row r="20942" s="489" customFormat="1">
      <c r="B20942" s="546" t="s">
        <v>19244</v>
      </c>
      <c r="C20942" s="548" t="s">
        <v>14981</v>
      </c>
      <c r="D20942" s="541" t="s">
        <v>19245</v>
      </c>
      <c r="E20942" s="549" t="s">
        <v>32768</v>
      </c>
      <c r="F20942" s="547">
        <v>1255.0699999999999</v>
      </c>
    </row>
    <row r="20943" s="489" customFormat="1">
      <c r="B20943" s="546" t="s">
        <v>19246</v>
      </c>
      <c r="C20943" s="548" t="s">
        <v>14981</v>
      </c>
      <c r="D20943" s="541" t="s">
        <v>19247</v>
      </c>
      <c r="E20943" s="549" t="s">
        <v>32768</v>
      </c>
      <c r="F20943" s="547">
        <v>1445.7</v>
      </c>
    </row>
    <row r="20944" s="489" customFormat="1">
      <c r="B20944" s="546" t="s">
        <v>19248</v>
      </c>
      <c r="C20944" s="548" t="s">
        <v>14981</v>
      </c>
      <c r="D20944" s="541" t="s">
        <v>19249</v>
      </c>
      <c r="E20944" s="549" t="s">
        <v>32768</v>
      </c>
      <c r="F20944" s="547">
        <v>1920.02</v>
      </c>
    </row>
    <row r="20945" s="489" customFormat="1">
      <c r="B20945" s="546" t="s">
        <v>19250</v>
      </c>
      <c r="C20945" s="548" t="s">
        <v>14981</v>
      </c>
      <c r="D20945" s="541" t="s">
        <v>19251</v>
      </c>
      <c r="E20945" s="549" t="s">
        <v>32768</v>
      </c>
      <c r="F20945" s="547">
        <v>2353.0900000000001</v>
      </c>
    </row>
    <row r="20946" s="489" customFormat="1">
      <c r="B20946" s="546" t="s">
        <v>19252</v>
      </c>
      <c r="C20946" s="548" t="s">
        <v>14981</v>
      </c>
      <c r="D20946" s="541" t="s">
        <v>19253</v>
      </c>
      <c r="E20946" s="549" t="s">
        <v>32768</v>
      </c>
      <c r="F20946" s="547">
        <v>1486.95</v>
      </c>
    </row>
    <row r="20947" s="489" customFormat="1">
      <c r="B20947" s="546" t="s">
        <v>19254</v>
      </c>
      <c r="C20947" s="548" t="s">
        <v>14981</v>
      </c>
      <c r="D20947" s="541" t="s">
        <v>19255</v>
      </c>
      <c r="E20947" s="549" t="s">
        <v>32768</v>
      </c>
      <c r="F20947" s="547">
        <v>1703.49</v>
      </c>
    </row>
    <row r="20948" s="489" customFormat="1">
      <c r="B20948" s="546">
        <v>8994</v>
      </c>
      <c r="C20948" s="548" t="s">
        <v>14981</v>
      </c>
      <c r="D20948" s="541" t="s">
        <v>19256</v>
      </c>
      <c r="E20948" s="549"/>
      <c r="F20948" s="547"/>
    </row>
    <row r="20949" s="489" customFormat="1">
      <c r="B20949" s="546" t="s">
        <v>19257</v>
      </c>
      <c r="C20949" s="548" t="s">
        <v>14981</v>
      </c>
      <c r="D20949" s="541" t="s">
        <v>19258</v>
      </c>
      <c r="E20949" s="549" t="s">
        <v>32768</v>
      </c>
      <c r="F20949" s="547">
        <v>1003.03</v>
      </c>
    </row>
    <row r="20950" s="489" customFormat="1">
      <c r="B20950" s="546" t="s">
        <v>19259</v>
      </c>
      <c r="C20950" s="548" t="s">
        <v>14981</v>
      </c>
      <c r="D20950" s="541" t="s">
        <v>19260</v>
      </c>
      <c r="E20950" s="549" t="s">
        <v>32768</v>
      </c>
      <c r="F20950" s="547">
        <v>1961.6900000000001</v>
      </c>
    </row>
    <row r="20951" s="489" customFormat="1">
      <c r="B20951" s="546" t="s">
        <v>19261</v>
      </c>
      <c r="C20951" s="548" t="s">
        <v>14981</v>
      </c>
      <c r="D20951" s="541" t="s">
        <v>19262</v>
      </c>
      <c r="E20951" s="549" t="s">
        <v>32768</v>
      </c>
      <c r="F20951" s="547">
        <v>691.48000000000002</v>
      </c>
    </row>
    <row r="20952" s="489" customFormat="1">
      <c r="B20952" s="546" t="s">
        <v>19263</v>
      </c>
      <c r="C20952" s="548" t="s">
        <v>14981</v>
      </c>
      <c r="D20952" s="541" t="s">
        <v>19264</v>
      </c>
      <c r="E20952" s="549" t="s">
        <v>32768</v>
      </c>
      <c r="F20952" s="547">
        <v>2799.4699999999998</v>
      </c>
    </row>
    <row r="20953" s="489" customFormat="1">
      <c r="B20953" s="546" t="s">
        <v>19265</v>
      </c>
      <c r="C20953" s="548" t="s">
        <v>14981</v>
      </c>
      <c r="D20953" s="541" t="s">
        <v>19266</v>
      </c>
      <c r="E20953" s="549" t="s">
        <v>32768</v>
      </c>
      <c r="F20953" s="547">
        <v>701.71000000000004</v>
      </c>
    </row>
    <row r="20954" s="489" customFormat="1">
      <c r="B20954" s="546" t="s">
        <v>19267</v>
      </c>
      <c r="C20954" s="548" t="s">
        <v>14981</v>
      </c>
      <c r="D20954" s="541" t="s">
        <v>19268</v>
      </c>
      <c r="E20954" s="549" t="s">
        <v>32768</v>
      </c>
      <c r="F20954" s="547">
        <v>748.47000000000003</v>
      </c>
    </row>
    <row r="20955" s="489" customFormat="1">
      <c r="B20955" s="546" t="s">
        <v>19269</v>
      </c>
      <c r="C20955" s="548" t="s">
        <v>14981</v>
      </c>
      <c r="D20955" s="541" t="s">
        <v>19270</v>
      </c>
      <c r="E20955" s="549" t="s">
        <v>32768</v>
      </c>
      <c r="F20955" s="547">
        <v>3670.9200000000001</v>
      </c>
    </row>
    <row r="20956" s="489" customFormat="1">
      <c r="B20956" s="546" t="s">
        <v>19271</v>
      </c>
      <c r="C20956" s="548" t="s">
        <v>14981</v>
      </c>
      <c r="D20956" s="541" t="s">
        <v>19272</v>
      </c>
      <c r="E20956" s="549" t="s">
        <v>32768</v>
      </c>
      <c r="F20956" s="547">
        <v>37008.230000000003</v>
      </c>
    </row>
    <row r="20957" s="489" customFormat="1">
      <c r="B20957" s="546">
        <v>8995</v>
      </c>
      <c r="C20957" s="548" t="s">
        <v>14981</v>
      </c>
      <c r="D20957" s="541" t="s">
        <v>19273</v>
      </c>
      <c r="E20957" s="549"/>
      <c r="F20957" s="547"/>
    </row>
    <row r="20958" s="489" customFormat="1">
      <c r="B20958" s="546" t="s">
        <v>19274</v>
      </c>
      <c r="C20958" s="548" t="s">
        <v>14981</v>
      </c>
      <c r="D20958" s="541" t="s">
        <v>19275</v>
      </c>
      <c r="E20958" s="549" t="s">
        <v>32768</v>
      </c>
      <c r="F20958" s="547">
        <v>829.28999999999996</v>
      </c>
    </row>
    <row r="20959" s="489" customFormat="1">
      <c r="B20959" s="546" t="s">
        <v>19276</v>
      </c>
      <c r="C20959" s="548" t="s">
        <v>14981</v>
      </c>
      <c r="D20959" s="541" t="s">
        <v>19277</v>
      </c>
      <c r="E20959" s="549" t="s">
        <v>32768</v>
      </c>
      <c r="F20959" s="547">
        <v>820.88</v>
      </c>
    </row>
    <row r="20960" s="489" customFormat="1">
      <c r="B20960" s="546" t="s">
        <v>19278</v>
      </c>
      <c r="C20960" s="548" t="s">
        <v>14981</v>
      </c>
      <c r="D20960" s="541" t="s">
        <v>19279</v>
      </c>
      <c r="E20960" s="549" t="s">
        <v>32768</v>
      </c>
      <c r="F20960" s="547">
        <v>886.83000000000004</v>
      </c>
    </row>
    <row r="20961" s="489" customFormat="1">
      <c r="B20961" s="546" t="s">
        <v>19280</v>
      </c>
      <c r="C20961" s="548" t="s">
        <v>14981</v>
      </c>
      <c r="D20961" s="541" t="s">
        <v>19281</v>
      </c>
      <c r="E20961" s="549" t="s">
        <v>32768</v>
      </c>
      <c r="F20961" s="547">
        <v>1267.05</v>
      </c>
    </row>
    <row r="20962" s="489" customFormat="1">
      <c r="B20962" s="546" t="s">
        <v>19282</v>
      </c>
      <c r="C20962" s="548" t="s">
        <v>14981</v>
      </c>
      <c r="D20962" s="541" t="s">
        <v>19283</v>
      </c>
      <c r="E20962" s="549" t="s">
        <v>32768</v>
      </c>
      <c r="F20962" s="547">
        <v>7934.1999999999998</v>
      </c>
    </row>
    <row r="20963" s="489" customFormat="1">
      <c r="B20963" s="546" t="s">
        <v>19284</v>
      </c>
      <c r="C20963" s="548" t="s">
        <v>14981</v>
      </c>
      <c r="D20963" s="541" t="s">
        <v>19285</v>
      </c>
      <c r="E20963" s="549" t="s">
        <v>32768</v>
      </c>
      <c r="F20963" s="547">
        <v>1808.6400000000001</v>
      </c>
    </row>
    <row r="20964" s="489" customFormat="1">
      <c r="B20964" s="546" t="s">
        <v>19286</v>
      </c>
      <c r="C20964" s="548" t="s">
        <v>14981</v>
      </c>
      <c r="D20964" s="541" t="s">
        <v>19287</v>
      </c>
      <c r="E20964" s="549" t="s">
        <v>32768</v>
      </c>
      <c r="F20964" s="547">
        <v>1816.96</v>
      </c>
    </row>
    <row r="20965" s="489" customFormat="1">
      <c r="B20965" s="546" t="s">
        <v>19288</v>
      </c>
      <c r="C20965" s="548" t="s">
        <v>14981</v>
      </c>
      <c r="D20965" s="541" t="s">
        <v>19289</v>
      </c>
      <c r="E20965" s="549" t="s">
        <v>32768</v>
      </c>
      <c r="F20965" s="547">
        <v>2077.9499999999998</v>
      </c>
    </row>
    <row r="20966" s="489" customFormat="1">
      <c r="B20966" s="546" t="s">
        <v>19290</v>
      </c>
      <c r="C20966" s="548" t="s">
        <v>14981</v>
      </c>
      <c r="D20966" s="541" t="s">
        <v>19291</v>
      </c>
      <c r="E20966" s="549" t="s">
        <v>32768</v>
      </c>
      <c r="F20966" s="547">
        <v>4274.46</v>
      </c>
    </row>
    <row r="20967" s="489" customFormat="1">
      <c r="B20967" s="546" t="s">
        <v>19292</v>
      </c>
      <c r="C20967" s="548" t="s">
        <v>14981</v>
      </c>
      <c r="D20967" s="541" t="s">
        <v>19293</v>
      </c>
      <c r="E20967" s="549" t="s">
        <v>32768</v>
      </c>
      <c r="F20967" s="547">
        <v>6260.6400000000003</v>
      </c>
    </row>
    <row r="20968" s="489" customFormat="1">
      <c r="B20968" s="546">
        <v>8996</v>
      </c>
      <c r="C20968" s="548" t="s">
        <v>14981</v>
      </c>
      <c r="D20968" s="541" t="s">
        <v>19294</v>
      </c>
      <c r="E20968" s="549"/>
      <c r="F20968" s="547"/>
    </row>
    <row r="20969" s="489" customFormat="1">
      <c r="B20969" s="546" t="s">
        <v>19295</v>
      </c>
      <c r="C20969" s="548" t="s">
        <v>14981</v>
      </c>
      <c r="D20969" s="541" t="s">
        <v>19296</v>
      </c>
      <c r="E20969" s="549" t="s">
        <v>18498</v>
      </c>
      <c r="F20969" s="547">
        <v>99.459999999999994</v>
      </c>
    </row>
    <row r="20970" s="489" customFormat="1">
      <c r="B20970" s="546" t="s">
        <v>19297</v>
      </c>
      <c r="C20970" s="548" t="s">
        <v>14981</v>
      </c>
      <c r="D20970" s="541" t="s">
        <v>19298</v>
      </c>
      <c r="E20970" s="549" t="s">
        <v>32768</v>
      </c>
      <c r="F20970" s="547">
        <v>138.49000000000001</v>
      </c>
    </row>
    <row r="20971" s="489" customFormat="1">
      <c r="B20971" s="546" t="s">
        <v>19299</v>
      </c>
      <c r="C20971" s="548" t="s">
        <v>14981</v>
      </c>
      <c r="D20971" s="541" t="s">
        <v>19300</v>
      </c>
      <c r="E20971" s="549" t="s">
        <v>32768</v>
      </c>
      <c r="F20971" s="547">
        <v>302.50999999999999</v>
      </c>
    </row>
    <row r="20972" s="489" customFormat="1">
      <c r="B20972" s="546" t="s">
        <v>19301</v>
      </c>
      <c r="C20972" s="548" t="s">
        <v>14981</v>
      </c>
      <c r="D20972" s="541" t="s">
        <v>19302</v>
      </c>
      <c r="E20972" s="549" t="s">
        <v>32768</v>
      </c>
      <c r="F20972" s="547">
        <v>285.62</v>
      </c>
    </row>
    <row r="20973" s="489" customFormat="1">
      <c r="B20973" s="546" t="s">
        <v>19303</v>
      </c>
      <c r="C20973" s="548" t="s">
        <v>14981</v>
      </c>
      <c r="D20973" s="541" t="s">
        <v>19304</v>
      </c>
      <c r="E20973" s="549" t="s">
        <v>32768</v>
      </c>
      <c r="F20973" s="547">
        <v>104.19</v>
      </c>
    </row>
    <row r="20974" s="489" customFormat="1">
      <c r="B20974" s="546" t="s">
        <v>19305</v>
      </c>
      <c r="C20974" s="548" t="s">
        <v>14981</v>
      </c>
      <c r="D20974" s="541" t="s">
        <v>19306</v>
      </c>
      <c r="E20974" s="549" t="s">
        <v>32768</v>
      </c>
      <c r="F20974" s="547">
        <v>318.85000000000002</v>
      </c>
    </row>
    <row r="20975" s="489" customFormat="1">
      <c r="B20975" s="546" t="s">
        <v>19307</v>
      </c>
      <c r="C20975" s="548" t="s">
        <v>14981</v>
      </c>
      <c r="D20975" s="541" t="s">
        <v>19308</v>
      </c>
      <c r="E20975" s="549" t="s">
        <v>32768</v>
      </c>
      <c r="F20975" s="547">
        <v>103.62</v>
      </c>
    </row>
    <row r="20976" s="489" customFormat="1">
      <c r="B20976" s="546">
        <v>8997</v>
      </c>
      <c r="C20976" s="548" t="s">
        <v>14981</v>
      </c>
      <c r="D20976" s="541" t="s">
        <v>19309</v>
      </c>
      <c r="E20976" s="549"/>
      <c r="F20976" s="547"/>
    </row>
    <row r="20977" s="489" customFormat="1">
      <c r="B20977" s="546" t="s">
        <v>19310</v>
      </c>
      <c r="C20977" s="548" t="s">
        <v>14981</v>
      </c>
      <c r="D20977" s="541" t="s">
        <v>19311</v>
      </c>
      <c r="E20977" s="549" t="s">
        <v>32769</v>
      </c>
      <c r="F20977" s="547">
        <v>257.77999999999997</v>
      </c>
    </row>
    <row r="20978" s="489" customFormat="1">
      <c r="B20978" s="546" t="s">
        <v>19312</v>
      </c>
      <c r="C20978" s="548" t="s">
        <v>14981</v>
      </c>
      <c r="D20978" s="541" t="s">
        <v>19313</v>
      </c>
      <c r="E20978" s="549" t="s">
        <v>32769</v>
      </c>
      <c r="F20978" s="547">
        <v>201</v>
      </c>
    </row>
    <row r="20979" s="489" customFormat="1">
      <c r="B20979" s="546">
        <v>8998</v>
      </c>
      <c r="C20979" s="548" t="s">
        <v>14981</v>
      </c>
      <c r="D20979" s="541" t="s">
        <v>19314</v>
      </c>
      <c r="E20979" s="549"/>
      <c r="F20979" s="547"/>
    </row>
    <row r="20980" s="489" customFormat="1">
      <c r="B20980" s="546" t="s">
        <v>19315</v>
      </c>
      <c r="C20980" s="548" t="s">
        <v>14981</v>
      </c>
      <c r="D20980" s="541" t="s">
        <v>19316</v>
      </c>
      <c r="E20980" s="549" t="s">
        <v>32768</v>
      </c>
      <c r="F20980" s="547">
        <v>4204.6599999999999</v>
      </c>
    </row>
    <row r="20981" s="489" customFormat="1">
      <c r="B20981" s="546" t="s">
        <v>19317</v>
      </c>
      <c r="C20981" s="548" t="s">
        <v>14981</v>
      </c>
      <c r="D20981" s="541" t="s">
        <v>19318</v>
      </c>
      <c r="E20981" s="549" t="s">
        <v>32768</v>
      </c>
      <c r="F20981" s="547">
        <v>2218.5</v>
      </c>
    </row>
    <row r="20982" s="489" customFormat="1">
      <c r="B20982" s="546" t="s">
        <v>19319</v>
      </c>
      <c r="C20982" s="548" t="s">
        <v>14981</v>
      </c>
      <c r="D20982" s="541" t="s">
        <v>19320</v>
      </c>
      <c r="E20982" s="549" t="s">
        <v>32768</v>
      </c>
      <c r="F20982" s="547">
        <v>3343.0799999999999</v>
      </c>
    </row>
    <row r="20983" s="489" customFormat="1">
      <c r="B20983" s="546" t="s">
        <v>19321</v>
      </c>
      <c r="C20983" s="548" t="s">
        <v>14981</v>
      </c>
      <c r="D20983" s="541" t="s">
        <v>19322</v>
      </c>
      <c r="E20983" s="549" t="s">
        <v>32768</v>
      </c>
      <c r="F20983" s="547">
        <v>3819.3099999999999</v>
      </c>
    </row>
    <row r="20984" s="489" customFormat="1">
      <c r="B20984" s="546" t="s">
        <v>19323</v>
      </c>
      <c r="C20984" s="548" t="s">
        <v>14981</v>
      </c>
      <c r="D20984" s="541" t="s">
        <v>19324</v>
      </c>
      <c r="E20984" s="549" t="s">
        <v>32768</v>
      </c>
      <c r="F20984" s="547">
        <v>5133.0200000000004</v>
      </c>
    </row>
    <row r="20985" s="489" customFormat="1">
      <c r="B20985" s="546">
        <v>8686</v>
      </c>
      <c r="C20985" s="548" t="s">
        <v>14981</v>
      </c>
      <c r="D20985" s="541" t="s">
        <v>19325</v>
      </c>
      <c r="E20985" s="549"/>
      <c r="F20985" s="547"/>
    </row>
    <row r="20986" s="489" customFormat="1">
      <c r="B20986" s="546">
        <v>9000</v>
      </c>
      <c r="C20986" s="548" t="s">
        <v>14981</v>
      </c>
      <c r="D20986" s="541" t="s">
        <v>19326</v>
      </c>
      <c r="E20986" s="549"/>
      <c r="F20986" s="547"/>
    </row>
    <row r="20987" s="489" customFormat="1">
      <c r="B20987" s="546" t="s">
        <v>19327</v>
      </c>
      <c r="C20987" s="548" t="s">
        <v>14981</v>
      </c>
      <c r="D20987" s="541" t="s">
        <v>19328</v>
      </c>
      <c r="E20987" s="549" t="s">
        <v>32769</v>
      </c>
      <c r="F20987" s="547">
        <v>101.8</v>
      </c>
    </row>
    <row r="20988" s="489" customFormat="1">
      <c r="B20988" s="546" t="s">
        <v>19329</v>
      </c>
      <c r="C20988" s="548" t="s">
        <v>14981</v>
      </c>
      <c r="D20988" s="541" t="s">
        <v>19330</v>
      </c>
      <c r="E20988" s="549" t="s">
        <v>32769</v>
      </c>
      <c r="F20988" s="547">
        <v>140.24000000000001</v>
      </c>
    </row>
    <row r="20989" s="489" customFormat="1">
      <c r="B20989" s="546" t="s">
        <v>19331</v>
      </c>
      <c r="C20989" s="548" t="s">
        <v>14981</v>
      </c>
      <c r="D20989" s="541" t="s">
        <v>19332</v>
      </c>
      <c r="E20989" s="549" t="s">
        <v>32769</v>
      </c>
      <c r="F20989" s="547">
        <v>177.28</v>
      </c>
    </row>
    <row r="20990" s="489" customFormat="1">
      <c r="B20990" s="546" t="s">
        <v>19333</v>
      </c>
      <c r="C20990" s="548" t="s">
        <v>14981</v>
      </c>
      <c r="D20990" s="541" t="s">
        <v>19334</v>
      </c>
      <c r="E20990" s="549" t="s">
        <v>32769</v>
      </c>
      <c r="F20990" s="547">
        <v>237.72</v>
      </c>
    </row>
    <row r="20991" s="489" customFormat="1">
      <c r="B20991" s="546" t="s">
        <v>19335</v>
      </c>
      <c r="C20991" s="548" t="s">
        <v>14981</v>
      </c>
      <c r="D20991" s="541" t="s">
        <v>19336</v>
      </c>
      <c r="E20991" s="549" t="s">
        <v>32769</v>
      </c>
      <c r="F20991" s="547">
        <v>33.880000000000003</v>
      </c>
    </row>
    <row r="20992" s="489" customFormat="1">
      <c r="B20992" s="546">
        <v>9001</v>
      </c>
      <c r="C20992" s="548" t="s">
        <v>14981</v>
      </c>
      <c r="D20992" s="541" t="s">
        <v>19337</v>
      </c>
      <c r="E20992" s="549"/>
      <c r="F20992" s="547"/>
    </row>
    <row r="20993" s="489" customFormat="1">
      <c r="B20993" s="546" t="s">
        <v>19338</v>
      </c>
      <c r="C20993" s="548" t="s">
        <v>14981</v>
      </c>
      <c r="D20993" s="541" t="s">
        <v>19339</v>
      </c>
      <c r="E20993" s="549" t="s">
        <v>32769</v>
      </c>
      <c r="F20993" s="547">
        <v>79.719999999999999</v>
      </c>
    </row>
    <row r="20994" s="489" customFormat="1">
      <c r="B20994" s="546" t="s">
        <v>19340</v>
      </c>
      <c r="C20994" s="548" t="s">
        <v>14981</v>
      </c>
      <c r="D20994" s="541" t="s">
        <v>19341</v>
      </c>
      <c r="E20994" s="549" t="s">
        <v>32769</v>
      </c>
      <c r="F20994" s="547">
        <v>142.27000000000001</v>
      </c>
    </row>
    <row r="20995" s="489" customFormat="1">
      <c r="B20995" s="546" t="s">
        <v>19342</v>
      </c>
      <c r="C20995" s="548" t="s">
        <v>14981</v>
      </c>
      <c r="D20995" s="541" t="s">
        <v>19343</v>
      </c>
      <c r="E20995" s="549" t="s">
        <v>32769</v>
      </c>
      <c r="F20995" s="547">
        <v>103.5</v>
      </c>
    </row>
    <row r="20996" s="489" customFormat="1">
      <c r="B20996" s="546" t="s">
        <v>19344</v>
      </c>
      <c r="C20996" s="548" t="s">
        <v>14981</v>
      </c>
      <c r="D20996" s="541" t="s">
        <v>19345</v>
      </c>
      <c r="E20996" s="549" t="s">
        <v>32769</v>
      </c>
      <c r="F20996" s="547">
        <v>176.13</v>
      </c>
    </row>
    <row r="20997" s="489" customFormat="1">
      <c r="B20997" s="546" t="s">
        <v>19346</v>
      </c>
      <c r="C20997" s="548" t="s">
        <v>14981</v>
      </c>
      <c r="D20997" s="541" t="s">
        <v>19347</v>
      </c>
      <c r="E20997" s="549" t="s">
        <v>32769</v>
      </c>
      <c r="F20997" s="547">
        <v>314.99000000000001</v>
      </c>
    </row>
    <row r="20998" s="489" customFormat="1">
      <c r="B20998" s="546" t="s">
        <v>19348</v>
      </c>
      <c r="C20998" s="548" t="s">
        <v>14981</v>
      </c>
      <c r="D20998" s="541" t="s">
        <v>19349</v>
      </c>
      <c r="E20998" s="549" t="s">
        <v>32769</v>
      </c>
      <c r="F20998" s="547">
        <v>186.24000000000001</v>
      </c>
    </row>
    <row r="20999" s="489" customFormat="1">
      <c r="B20999" s="546" t="s">
        <v>19350</v>
      </c>
      <c r="C20999" s="548" t="s">
        <v>14981</v>
      </c>
      <c r="D20999" s="541" t="s">
        <v>19351</v>
      </c>
      <c r="E20999" s="549" t="s">
        <v>32769</v>
      </c>
      <c r="F20999" s="547">
        <v>138.03999999999999</v>
      </c>
    </row>
    <row r="21000" s="489" customFormat="1">
      <c r="B21000" s="546" t="s">
        <v>19352</v>
      </c>
      <c r="C21000" s="548" t="s">
        <v>14981</v>
      </c>
      <c r="D21000" s="541" t="s">
        <v>19353</v>
      </c>
      <c r="E21000" s="549" t="s">
        <v>32769</v>
      </c>
      <c r="F21000" s="547">
        <v>407.79000000000002</v>
      </c>
    </row>
    <row r="21001" s="489" customFormat="1">
      <c r="B21001" s="546" t="s">
        <v>19354</v>
      </c>
      <c r="C21001" s="548" t="s">
        <v>14981</v>
      </c>
      <c r="D21001" s="541" t="s">
        <v>19355</v>
      </c>
      <c r="E21001" s="549" t="s">
        <v>32769</v>
      </c>
      <c r="F21001" s="547">
        <v>279.04000000000002</v>
      </c>
    </row>
    <row r="21002" s="489" customFormat="1">
      <c r="B21002" s="546" t="s">
        <v>19356</v>
      </c>
      <c r="C21002" s="548" t="s">
        <v>14981</v>
      </c>
      <c r="D21002" s="541" t="s">
        <v>19357</v>
      </c>
      <c r="E21002" s="549" t="s">
        <v>32769</v>
      </c>
      <c r="F21002" s="547">
        <v>559.11000000000001</v>
      </c>
    </row>
    <row r="21003" s="489" customFormat="1">
      <c r="B21003" s="546" t="s">
        <v>19358</v>
      </c>
      <c r="C21003" s="548" t="s">
        <v>14981</v>
      </c>
      <c r="D21003" s="541" t="s">
        <v>19359</v>
      </c>
      <c r="E21003" s="549" t="s">
        <v>32769</v>
      </c>
      <c r="F21003" s="547">
        <v>331.30000000000001</v>
      </c>
    </row>
    <row r="21004" s="489" customFormat="1">
      <c r="B21004" s="546" t="s">
        <v>19360</v>
      </c>
      <c r="C21004" s="548" t="s">
        <v>14981</v>
      </c>
      <c r="D21004" s="541" t="s">
        <v>19361</v>
      </c>
      <c r="E21004" s="549" t="s">
        <v>32769</v>
      </c>
      <c r="F21004" s="547">
        <v>202.55000000000001</v>
      </c>
    </row>
    <row r="21005" s="489" customFormat="1">
      <c r="B21005" s="546" t="s">
        <v>19362</v>
      </c>
      <c r="C21005" s="548" t="s">
        <v>14981</v>
      </c>
      <c r="D21005" s="541" t="s">
        <v>19363</v>
      </c>
      <c r="E21005" s="549" t="s">
        <v>32769</v>
      </c>
      <c r="F21005" s="547">
        <v>154.34999999999999</v>
      </c>
    </row>
    <row r="21006" s="489" customFormat="1">
      <c r="B21006" s="546" t="s">
        <v>19364</v>
      </c>
      <c r="C21006" s="548" t="s">
        <v>14981</v>
      </c>
      <c r="D21006" s="541" t="s">
        <v>19365</v>
      </c>
      <c r="E21006" s="549" t="s">
        <v>32769</v>
      </c>
      <c r="F21006" s="547">
        <v>424.10000000000002</v>
      </c>
    </row>
    <row r="21007" s="489" customFormat="1">
      <c r="B21007" s="546" t="s">
        <v>19366</v>
      </c>
      <c r="C21007" s="548" t="s">
        <v>14981</v>
      </c>
      <c r="D21007" s="541" t="s">
        <v>19367</v>
      </c>
      <c r="E21007" s="549" t="s">
        <v>32769</v>
      </c>
      <c r="F21007" s="547">
        <v>295.35000000000002</v>
      </c>
    </row>
    <row r="21008" s="489" customFormat="1">
      <c r="B21008" s="546" t="s">
        <v>19368</v>
      </c>
      <c r="C21008" s="548" t="s">
        <v>14981</v>
      </c>
      <c r="D21008" s="541" t="s">
        <v>19369</v>
      </c>
      <c r="E21008" s="549" t="s">
        <v>32769</v>
      </c>
      <c r="F21008" s="547">
        <v>247.15000000000001</v>
      </c>
    </row>
    <row r="21009" s="489" customFormat="1">
      <c r="B21009" s="546" t="s">
        <v>19370</v>
      </c>
      <c r="C21009" s="548" t="s">
        <v>14981</v>
      </c>
      <c r="D21009" s="541" t="s">
        <v>19371</v>
      </c>
      <c r="E21009" s="549" t="s">
        <v>32769</v>
      </c>
      <c r="F21009" s="547">
        <v>311.33999999999997</v>
      </c>
    </row>
    <row r="21010" s="489" customFormat="1">
      <c r="B21010" s="546" t="s">
        <v>19372</v>
      </c>
      <c r="C21010" s="548" t="s">
        <v>14981</v>
      </c>
      <c r="D21010" s="541" t="s">
        <v>19373</v>
      </c>
      <c r="E21010" s="549" t="s">
        <v>32769</v>
      </c>
      <c r="F21010" s="547">
        <v>409.43000000000001</v>
      </c>
    </row>
    <row r="21011" s="489" customFormat="1">
      <c r="B21011" s="546" t="s">
        <v>19374</v>
      </c>
      <c r="C21011" s="548" t="s">
        <v>14981</v>
      </c>
      <c r="D21011" s="541" t="s">
        <v>19375</v>
      </c>
      <c r="E21011" s="549" t="s">
        <v>32769</v>
      </c>
      <c r="F21011" s="547">
        <v>512.50999999999999</v>
      </c>
    </row>
    <row r="21012" s="489" customFormat="1">
      <c r="B21012" s="546" t="s">
        <v>19376</v>
      </c>
      <c r="C21012" s="548" t="s">
        <v>14981</v>
      </c>
      <c r="D21012" s="541" t="s">
        <v>19377</v>
      </c>
      <c r="E21012" s="549" t="s">
        <v>32769</v>
      </c>
      <c r="F21012" s="547">
        <v>672.21000000000004</v>
      </c>
    </row>
    <row r="21013" s="489" customFormat="1">
      <c r="B21013" s="546" t="s">
        <v>19378</v>
      </c>
      <c r="C21013" s="548" t="s">
        <v>14981</v>
      </c>
      <c r="D21013" s="541" t="s">
        <v>19379</v>
      </c>
      <c r="E21013" s="549" t="s">
        <v>32769</v>
      </c>
      <c r="F21013" s="547">
        <v>979.86000000000001</v>
      </c>
    </row>
    <row r="21014" s="489" customFormat="1">
      <c r="B21014" s="546" t="s">
        <v>19380</v>
      </c>
      <c r="C21014" s="548" t="s">
        <v>14981</v>
      </c>
      <c r="D21014" s="541" t="s">
        <v>19381</v>
      </c>
      <c r="E21014" s="549" t="s">
        <v>32769</v>
      </c>
      <c r="F21014" s="547">
        <v>1205.3900000000001</v>
      </c>
    </row>
    <row r="21015" s="489" customFormat="1">
      <c r="B21015" s="546">
        <v>9002</v>
      </c>
      <c r="C21015" s="548" t="s">
        <v>14981</v>
      </c>
      <c r="D21015" s="541" t="s">
        <v>19382</v>
      </c>
      <c r="E21015" s="549"/>
      <c r="F21015" s="547"/>
    </row>
    <row r="21016" s="489" customFormat="1">
      <c r="B21016" s="546" t="s">
        <v>19383</v>
      </c>
      <c r="C21016" s="548" t="s">
        <v>14981</v>
      </c>
      <c r="D21016" s="541" t="s">
        <v>19384</v>
      </c>
      <c r="E21016" s="549" t="s">
        <v>32769</v>
      </c>
      <c r="F21016" s="547">
        <v>35.840000000000003</v>
      </c>
    </row>
    <row r="21017" s="489" customFormat="1">
      <c r="B21017" s="546" t="s">
        <v>19385</v>
      </c>
      <c r="C21017" s="548" t="s">
        <v>14981</v>
      </c>
      <c r="D21017" s="541" t="s">
        <v>19386</v>
      </c>
      <c r="E21017" s="549" t="s">
        <v>32769</v>
      </c>
      <c r="F21017" s="547">
        <v>65.159999999999997</v>
      </c>
    </row>
    <row r="21018" s="489" customFormat="1">
      <c r="B21018" s="546" t="s">
        <v>19387</v>
      </c>
      <c r="C21018" s="548" t="s">
        <v>14981</v>
      </c>
      <c r="D21018" s="541" t="s">
        <v>19388</v>
      </c>
      <c r="E21018" s="549" t="s">
        <v>32769</v>
      </c>
      <c r="F21018" s="547">
        <v>134.16</v>
      </c>
    </row>
    <row r="21019" s="489" customFormat="1">
      <c r="B21019" s="546" t="s">
        <v>19389</v>
      </c>
      <c r="C21019" s="548" t="s">
        <v>14981</v>
      </c>
      <c r="D21019" s="541" t="s">
        <v>19390</v>
      </c>
      <c r="E21019" s="549" t="s">
        <v>32769</v>
      </c>
      <c r="F21019" s="547">
        <v>25.43</v>
      </c>
    </row>
    <row r="21020" s="489" customFormat="1">
      <c r="B21020" s="546" t="s">
        <v>19391</v>
      </c>
      <c r="C21020" s="548" t="s">
        <v>14981</v>
      </c>
      <c r="D21020" s="541" t="s">
        <v>19392</v>
      </c>
      <c r="E21020" s="549" t="s">
        <v>32769</v>
      </c>
      <c r="F21020" s="547">
        <v>34.270000000000003</v>
      </c>
    </row>
    <row r="21021" s="489" customFormat="1">
      <c r="B21021" s="546">
        <v>9003</v>
      </c>
      <c r="C21021" s="548" t="s">
        <v>14981</v>
      </c>
      <c r="D21021" s="541" t="s">
        <v>19393</v>
      </c>
      <c r="E21021" s="549"/>
      <c r="F21021" s="547"/>
    </row>
    <row r="21022" s="489" customFormat="1">
      <c r="B21022" s="546" t="s">
        <v>19394</v>
      </c>
      <c r="C21022" s="548" t="s">
        <v>14981</v>
      </c>
      <c r="D21022" s="541" t="s">
        <v>19395</v>
      </c>
      <c r="E21022" s="549" t="s">
        <v>32769</v>
      </c>
      <c r="F21022" s="547">
        <v>13.960000000000001</v>
      </c>
    </row>
    <row r="21023" s="489" customFormat="1">
      <c r="B21023" s="546" t="s">
        <v>19396</v>
      </c>
      <c r="C21023" s="548" t="s">
        <v>14981</v>
      </c>
      <c r="D21023" s="541" t="s">
        <v>19397</v>
      </c>
      <c r="E21023" s="549" t="s">
        <v>32769</v>
      </c>
      <c r="F21023" s="547">
        <v>23.280000000000001</v>
      </c>
    </row>
    <row r="21024" s="489" customFormat="1">
      <c r="B21024" s="546" t="s">
        <v>19398</v>
      </c>
      <c r="C21024" s="548" t="s">
        <v>14981</v>
      </c>
      <c r="D21024" s="541" t="s">
        <v>19399</v>
      </c>
      <c r="E21024" s="549" t="s">
        <v>32769</v>
      </c>
      <c r="F21024" s="547">
        <v>64.700000000000003</v>
      </c>
    </row>
    <row r="21025" s="489" customFormat="1">
      <c r="B21025" s="546" t="s">
        <v>19400</v>
      </c>
      <c r="C21025" s="548" t="s">
        <v>14981</v>
      </c>
      <c r="D21025" s="541" t="s">
        <v>19401</v>
      </c>
      <c r="E21025" s="549" t="s">
        <v>32769</v>
      </c>
      <c r="F21025" s="547">
        <v>9.6799999999999997</v>
      </c>
    </row>
    <row r="21026" s="489" customFormat="1">
      <c r="B21026" s="546">
        <v>9004</v>
      </c>
      <c r="C21026" s="548" t="s">
        <v>14981</v>
      </c>
      <c r="D21026" s="541" t="s">
        <v>19402</v>
      </c>
      <c r="E21026" s="549"/>
      <c r="F21026" s="547"/>
    </row>
    <row r="21027" s="489" customFormat="1">
      <c r="B21027" s="546" t="s">
        <v>19403</v>
      </c>
      <c r="C21027" s="548" t="s">
        <v>14981</v>
      </c>
      <c r="D21027" s="541" t="s">
        <v>19404</v>
      </c>
      <c r="E21027" s="549" t="s">
        <v>32769</v>
      </c>
      <c r="F21027" s="547">
        <v>131.66</v>
      </c>
    </row>
    <row r="21028" s="489" customFormat="1">
      <c r="B21028" s="546" t="s">
        <v>19405</v>
      </c>
      <c r="C21028" s="548" t="s">
        <v>14981</v>
      </c>
      <c r="D21028" s="541" t="s">
        <v>19406</v>
      </c>
      <c r="E21028" s="549" t="s">
        <v>32769</v>
      </c>
      <c r="F21028" s="547">
        <v>149.63999999999999</v>
      </c>
    </row>
    <row r="21029" s="489" customFormat="1">
      <c r="B21029" s="546" t="s">
        <v>19407</v>
      </c>
      <c r="C21029" s="548" t="s">
        <v>14981</v>
      </c>
      <c r="D21029" s="541" t="s">
        <v>19408</v>
      </c>
      <c r="E21029" s="549" t="s">
        <v>32769</v>
      </c>
      <c r="F21029" s="547">
        <v>204.66999999999999</v>
      </c>
    </row>
    <row r="21030" s="489" customFormat="1">
      <c r="B21030" s="546" t="s">
        <v>19409</v>
      </c>
      <c r="C21030" s="548" t="s">
        <v>14981</v>
      </c>
      <c r="D21030" s="541" t="s">
        <v>19410</v>
      </c>
      <c r="E21030" s="549" t="s">
        <v>32769</v>
      </c>
      <c r="F21030" s="547">
        <v>250.75</v>
      </c>
    </row>
    <row r="21031" s="489" customFormat="1">
      <c r="B21031" s="546">
        <v>9005</v>
      </c>
      <c r="C21031" s="548" t="s">
        <v>14981</v>
      </c>
      <c r="D21031" s="541" t="s">
        <v>19411</v>
      </c>
      <c r="E21031" s="549"/>
      <c r="F21031" s="547"/>
    </row>
    <row r="21032" s="489" customFormat="1">
      <c r="B21032" s="546" t="s">
        <v>19412</v>
      </c>
      <c r="C21032" s="548" t="s">
        <v>14981</v>
      </c>
      <c r="D21032" s="541" t="s">
        <v>19413</v>
      </c>
      <c r="E21032" s="549" t="s">
        <v>32769</v>
      </c>
      <c r="F21032" s="547">
        <v>606.83000000000004</v>
      </c>
    </row>
    <row r="21033" s="489" customFormat="1">
      <c r="B21033" s="546" t="s">
        <v>19414</v>
      </c>
      <c r="C21033" s="548" t="s">
        <v>14981</v>
      </c>
      <c r="D21033" s="541" t="s">
        <v>19415</v>
      </c>
      <c r="E21033" s="549" t="s">
        <v>32769</v>
      </c>
      <c r="F21033" s="547">
        <v>656.20000000000005</v>
      </c>
    </row>
    <row r="21034" s="489" customFormat="1">
      <c r="B21034" s="546" t="s">
        <v>19416</v>
      </c>
      <c r="C21034" s="548" t="s">
        <v>14981</v>
      </c>
      <c r="D21034" s="541" t="s">
        <v>19417</v>
      </c>
      <c r="E21034" s="549" t="s">
        <v>32769</v>
      </c>
      <c r="F21034" s="547">
        <v>961.17999999999995</v>
      </c>
    </row>
    <row r="21035" s="489" customFormat="1">
      <c r="B21035" s="546" t="s">
        <v>19418</v>
      </c>
      <c r="C21035" s="548" t="s">
        <v>14981</v>
      </c>
      <c r="D21035" s="541" t="s">
        <v>19419</v>
      </c>
      <c r="E21035" s="549" t="s">
        <v>32769</v>
      </c>
      <c r="F21035" s="547">
        <v>177.09</v>
      </c>
    </row>
    <row r="21036" s="489" customFormat="1">
      <c r="B21036" s="546" t="s">
        <v>19420</v>
      </c>
      <c r="C21036" s="548" t="s">
        <v>14981</v>
      </c>
      <c r="D21036" s="541" t="s">
        <v>19421</v>
      </c>
      <c r="E21036" s="549" t="s">
        <v>32769</v>
      </c>
      <c r="F21036" s="547">
        <v>233.46000000000001</v>
      </c>
    </row>
    <row r="21037" s="489" customFormat="1">
      <c r="B21037" s="546" t="s">
        <v>19422</v>
      </c>
      <c r="C21037" s="548" t="s">
        <v>14981</v>
      </c>
      <c r="D21037" s="541" t="s">
        <v>19423</v>
      </c>
      <c r="E21037" s="549" t="s">
        <v>32769</v>
      </c>
      <c r="F21037" s="547">
        <v>281.5</v>
      </c>
    </row>
    <row r="21038" s="489" customFormat="1">
      <c r="B21038" s="546" t="s">
        <v>19424</v>
      </c>
      <c r="C21038" s="548" t="s">
        <v>14981</v>
      </c>
      <c r="D21038" s="541" t="s">
        <v>19425</v>
      </c>
      <c r="E21038" s="549" t="s">
        <v>32769</v>
      </c>
      <c r="F21038" s="547">
        <v>367.61000000000001</v>
      </c>
    </row>
    <row r="21039" s="489" customFormat="1">
      <c r="B21039" s="546">
        <v>9006</v>
      </c>
      <c r="C21039" s="548" t="s">
        <v>14981</v>
      </c>
      <c r="D21039" s="541" t="s">
        <v>19426</v>
      </c>
      <c r="E21039" s="549"/>
      <c r="F21039" s="547"/>
    </row>
    <row r="21040" s="489" customFormat="1">
      <c r="B21040" s="546" t="s">
        <v>19427</v>
      </c>
      <c r="C21040" s="548" t="s">
        <v>14981</v>
      </c>
      <c r="D21040" s="541" t="s">
        <v>19428</v>
      </c>
      <c r="E21040" s="549" t="s">
        <v>32769</v>
      </c>
      <c r="F21040" s="547">
        <v>8477.2600000000002</v>
      </c>
    </row>
    <row r="21041" s="489" customFormat="1">
      <c r="B21041" s="546" t="s">
        <v>19429</v>
      </c>
      <c r="C21041" s="548" t="s">
        <v>14981</v>
      </c>
      <c r="D21041" s="541" t="s">
        <v>19430</v>
      </c>
      <c r="E21041" s="549" t="s">
        <v>32769</v>
      </c>
      <c r="F21041" s="547">
        <v>8805.1299999999992</v>
      </c>
    </row>
    <row r="21042" s="489" customFormat="1">
      <c r="B21042" s="546" t="s">
        <v>19431</v>
      </c>
      <c r="C21042" s="548" t="s">
        <v>14981</v>
      </c>
      <c r="D21042" s="541" t="s">
        <v>19432</v>
      </c>
      <c r="E21042" s="549" t="s">
        <v>32769</v>
      </c>
      <c r="F21042" s="547">
        <v>9132.25</v>
      </c>
    </row>
    <row r="21043" s="489" customFormat="1">
      <c r="B21043" s="546" t="s">
        <v>19433</v>
      </c>
      <c r="C21043" s="548" t="s">
        <v>14981</v>
      </c>
      <c r="D21043" s="541" t="s">
        <v>19434</v>
      </c>
      <c r="E21043" s="549" t="s">
        <v>32769</v>
      </c>
      <c r="F21043" s="547">
        <v>9466.8700000000008</v>
      </c>
    </row>
    <row r="21044" s="489" customFormat="1">
      <c r="B21044" s="546" t="s">
        <v>19435</v>
      </c>
      <c r="C21044" s="548" t="s">
        <v>14981</v>
      </c>
      <c r="D21044" s="541" t="s">
        <v>19436</v>
      </c>
      <c r="E21044" s="549" t="s">
        <v>32769</v>
      </c>
      <c r="F21044" s="547">
        <v>13399.219999999999</v>
      </c>
    </row>
    <row r="21045" s="489" customFormat="1">
      <c r="B21045" s="546" t="s">
        <v>19437</v>
      </c>
      <c r="C21045" s="548" t="s">
        <v>14981</v>
      </c>
      <c r="D21045" s="541" t="s">
        <v>19438</v>
      </c>
      <c r="E21045" s="549" t="s">
        <v>32769</v>
      </c>
      <c r="F21045" s="547">
        <v>13815.610000000001</v>
      </c>
    </row>
    <row r="21046" s="489" customFormat="1">
      <c r="B21046" s="546" t="s">
        <v>19439</v>
      </c>
      <c r="C21046" s="548" t="s">
        <v>14981</v>
      </c>
      <c r="D21046" s="541" t="s">
        <v>19440</v>
      </c>
      <c r="E21046" s="549" t="s">
        <v>32769</v>
      </c>
      <c r="F21046" s="547">
        <v>14218.049999999999</v>
      </c>
    </row>
    <row r="21047" s="489" customFormat="1">
      <c r="B21047" s="546" t="s">
        <v>19441</v>
      </c>
      <c r="C21047" s="548" t="s">
        <v>14981</v>
      </c>
      <c r="D21047" s="541" t="s">
        <v>19442</v>
      </c>
      <c r="E21047" s="549" t="s">
        <v>32769</v>
      </c>
      <c r="F21047" s="547">
        <v>14658.67</v>
      </c>
    </row>
    <row r="21048" s="489" customFormat="1">
      <c r="B21048" s="546" t="s">
        <v>19443</v>
      </c>
      <c r="C21048" s="548" t="s">
        <v>14981</v>
      </c>
      <c r="D21048" s="541" t="s">
        <v>19444</v>
      </c>
      <c r="E21048" s="549" t="s">
        <v>32769</v>
      </c>
      <c r="F21048" s="547">
        <v>15157.26</v>
      </c>
    </row>
    <row r="21049" s="489" customFormat="1">
      <c r="B21049" s="546" t="s">
        <v>19445</v>
      </c>
      <c r="C21049" s="548" t="s">
        <v>14981</v>
      </c>
      <c r="D21049" s="541" t="s">
        <v>19446</v>
      </c>
      <c r="E21049" s="549" t="s">
        <v>32769</v>
      </c>
      <c r="F21049" s="547">
        <v>15678.49</v>
      </c>
    </row>
    <row r="21050" s="489" customFormat="1">
      <c r="B21050" s="546" t="s">
        <v>19447</v>
      </c>
      <c r="C21050" s="548" t="s">
        <v>14981</v>
      </c>
      <c r="D21050" s="541" t="s">
        <v>19448</v>
      </c>
      <c r="E21050" s="549" t="s">
        <v>32769</v>
      </c>
      <c r="F21050" s="547">
        <v>16160.799999999999</v>
      </c>
    </row>
    <row r="21051" s="489" customFormat="1">
      <c r="B21051" s="546" t="s">
        <v>19449</v>
      </c>
      <c r="C21051" s="548" t="s">
        <v>14981</v>
      </c>
      <c r="D21051" s="541" t="s">
        <v>19450</v>
      </c>
      <c r="E21051" s="549" t="s">
        <v>32769</v>
      </c>
      <c r="F21051" s="547">
        <v>16783.299999999999</v>
      </c>
    </row>
    <row r="21052" s="489" customFormat="1">
      <c r="B21052" s="546" t="s">
        <v>19451</v>
      </c>
      <c r="C21052" s="548" t="s">
        <v>14981</v>
      </c>
      <c r="D21052" s="541" t="s">
        <v>19452</v>
      </c>
      <c r="E21052" s="549" t="s">
        <v>32769</v>
      </c>
      <c r="F21052" s="547">
        <v>17264.950000000001</v>
      </c>
    </row>
    <row r="21053" s="489" customFormat="1">
      <c r="B21053" s="546" t="s">
        <v>19453</v>
      </c>
      <c r="C21053" s="548" t="s">
        <v>14981</v>
      </c>
      <c r="D21053" s="541" t="s">
        <v>19454</v>
      </c>
      <c r="E21053" s="549" t="s">
        <v>32769</v>
      </c>
      <c r="F21053" s="547">
        <v>17785.439999999999</v>
      </c>
    </row>
    <row r="21054" s="489" customFormat="1">
      <c r="B21054" s="546" t="s">
        <v>19455</v>
      </c>
      <c r="C21054" s="548" t="s">
        <v>14981</v>
      </c>
      <c r="D21054" s="541" t="s">
        <v>19456</v>
      </c>
      <c r="E21054" s="549" t="s">
        <v>32769</v>
      </c>
      <c r="F21054" s="547">
        <v>18311.560000000001</v>
      </c>
    </row>
    <row r="21055" s="489" customFormat="1">
      <c r="B21055" s="546" t="s">
        <v>19457</v>
      </c>
      <c r="C21055" s="548" t="s">
        <v>14981</v>
      </c>
      <c r="D21055" s="541" t="s">
        <v>19458</v>
      </c>
      <c r="E21055" s="549" t="s">
        <v>32769</v>
      </c>
      <c r="F21055" s="547">
        <v>18749.169999999998</v>
      </c>
    </row>
    <row r="21056" s="489" customFormat="1">
      <c r="B21056" s="546" t="s">
        <v>19459</v>
      </c>
      <c r="C21056" s="548" t="s">
        <v>14981</v>
      </c>
      <c r="D21056" s="541" t="s">
        <v>19460</v>
      </c>
      <c r="E21056" s="549" t="s">
        <v>32769</v>
      </c>
      <c r="F21056" s="547">
        <v>19216.580000000002</v>
      </c>
    </row>
    <row r="21057" s="489" customFormat="1">
      <c r="B21057" s="546" t="s">
        <v>19461</v>
      </c>
      <c r="C21057" s="548" t="s">
        <v>14981</v>
      </c>
      <c r="D21057" s="541" t="s">
        <v>19462</v>
      </c>
      <c r="E21057" s="549" t="s">
        <v>32769</v>
      </c>
      <c r="F21057" s="547">
        <v>19652.279999999999</v>
      </c>
    </row>
    <row r="21058" s="489" customFormat="1">
      <c r="B21058" s="546" t="s">
        <v>19463</v>
      </c>
      <c r="C21058" s="548" t="s">
        <v>14981</v>
      </c>
      <c r="D21058" s="541" t="s">
        <v>19464</v>
      </c>
      <c r="E21058" s="549" t="s">
        <v>32769</v>
      </c>
      <c r="F21058" s="547">
        <v>20090.860000000001</v>
      </c>
    </row>
    <row r="21059" s="489" customFormat="1">
      <c r="B21059" s="546" t="s">
        <v>19465</v>
      </c>
      <c r="C21059" s="548" t="s">
        <v>14981</v>
      </c>
      <c r="D21059" s="541" t="s">
        <v>19466</v>
      </c>
      <c r="E21059" s="549" t="s">
        <v>18498</v>
      </c>
      <c r="F21059" s="547">
        <v>2077.4699999999998</v>
      </c>
    </row>
    <row r="21060" s="489" customFormat="1">
      <c r="B21060" s="546" t="s">
        <v>19467</v>
      </c>
      <c r="C21060" s="548" t="s">
        <v>14981</v>
      </c>
      <c r="D21060" s="541" t="s">
        <v>19468</v>
      </c>
      <c r="E21060" s="549" t="s">
        <v>18498</v>
      </c>
      <c r="F21060" s="547">
        <v>2803.3000000000002</v>
      </c>
    </row>
    <row r="21061" s="489" customFormat="1">
      <c r="B21061" s="546" t="s">
        <v>19469</v>
      </c>
      <c r="C21061" s="548" t="s">
        <v>14981</v>
      </c>
      <c r="D21061" s="541" t="s">
        <v>19470</v>
      </c>
      <c r="E21061" s="549" t="s">
        <v>18498</v>
      </c>
      <c r="F21061" s="547">
        <v>2984.8400000000001</v>
      </c>
    </row>
    <row r="21062" s="489" customFormat="1">
      <c r="B21062" s="546" t="s">
        <v>19471</v>
      </c>
      <c r="C21062" s="548" t="s">
        <v>14981</v>
      </c>
      <c r="D21062" s="541" t="s">
        <v>19472</v>
      </c>
      <c r="E21062" s="549" t="s">
        <v>18498</v>
      </c>
      <c r="F21062" s="547">
        <v>3701.3899999999999</v>
      </c>
    </row>
    <row r="21063" s="489" customFormat="1">
      <c r="B21063" s="546" t="s">
        <v>19473</v>
      </c>
      <c r="C21063" s="548" t="s">
        <v>14981</v>
      </c>
      <c r="D21063" s="541" t="s">
        <v>19474</v>
      </c>
      <c r="E21063" s="549" t="s">
        <v>18498</v>
      </c>
      <c r="F21063" s="547">
        <v>4132.3599999999997</v>
      </c>
    </row>
    <row r="21064" s="489" customFormat="1">
      <c r="B21064" s="546" t="s">
        <v>19475</v>
      </c>
      <c r="C21064" s="548" t="s">
        <v>14981</v>
      </c>
      <c r="D21064" s="541" t="s">
        <v>19476</v>
      </c>
      <c r="E21064" s="549" t="s">
        <v>18498</v>
      </c>
      <c r="F21064" s="547">
        <v>1323.46</v>
      </c>
    </row>
    <row r="21065" s="489" customFormat="1">
      <c r="B21065" s="546" t="s">
        <v>19477</v>
      </c>
      <c r="C21065" s="548" t="s">
        <v>14981</v>
      </c>
      <c r="D21065" s="541" t="s">
        <v>19478</v>
      </c>
      <c r="E21065" s="549" t="s">
        <v>18498</v>
      </c>
      <c r="F21065" s="547">
        <v>1475.4200000000001</v>
      </c>
    </row>
    <row r="21066" s="489" customFormat="1">
      <c r="B21066" s="546" t="s">
        <v>19479</v>
      </c>
      <c r="C21066" s="548" t="s">
        <v>14981</v>
      </c>
      <c r="D21066" s="541" t="s">
        <v>19480</v>
      </c>
      <c r="E21066" s="549" t="s">
        <v>18498</v>
      </c>
      <c r="F21066" s="547">
        <v>1609.8</v>
      </c>
    </row>
    <row r="21067" s="489" customFormat="1">
      <c r="B21067" s="546" t="s">
        <v>19481</v>
      </c>
      <c r="C21067" s="548" t="s">
        <v>14981</v>
      </c>
      <c r="D21067" s="541" t="s">
        <v>19482</v>
      </c>
      <c r="E21067" s="549" t="s">
        <v>18498</v>
      </c>
      <c r="F21067" s="547">
        <v>1750.0899999999999</v>
      </c>
    </row>
    <row r="21068" s="489" customFormat="1">
      <c r="B21068" s="546" t="s">
        <v>19483</v>
      </c>
      <c r="C21068" s="548" t="s">
        <v>14981</v>
      </c>
      <c r="D21068" s="541" t="s">
        <v>19484</v>
      </c>
      <c r="E21068" s="549" t="s">
        <v>18498</v>
      </c>
      <c r="F21068" s="547">
        <v>1905.99</v>
      </c>
    </row>
    <row r="21069" s="489" customFormat="1">
      <c r="B21069" s="546">
        <v>9007</v>
      </c>
      <c r="C21069" s="548" t="s">
        <v>14981</v>
      </c>
      <c r="D21069" s="541" t="s">
        <v>19485</v>
      </c>
      <c r="E21069" s="549"/>
      <c r="F21069" s="547"/>
    </row>
    <row r="21070" s="489" customFormat="1">
      <c r="B21070" s="546" t="s">
        <v>19486</v>
      </c>
      <c r="C21070" s="548" t="s">
        <v>14981</v>
      </c>
      <c r="D21070" s="541" t="s">
        <v>19487</v>
      </c>
      <c r="E21070" s="549" t="s">
        <v>32769</v>
      </c>
      <c r="F21070" s="547">
        <v>1039.4200000000001</v>
      </c>
    </row>
    <row r="21071" s="489" customFormat="1">
      <c r="B21071" s="546" t="s">
        <v>19488</v>
      </c>
      <c r="C21071" s="548" t="s">
        <v>14981</v>
      </c>
      <c r="D21071" s="541" t="s">
        <v>19489</v>
      </c>
      <c r="E21071" s="549" t="s">
        <v>32769</v>
      </c>
      <c r="F21071" s="547">
        <v>516.59000000000003</v>
      </c>
    </row>
    <row r="21072" s="489" customFormat="1">
      <c r="B21072" s="546">
        <v>9008</v>
      </c>
      <c r="C21072" s="548" t="s">
        <v>14981</v>
      </c>
      <c r="D21072" s="541" t="s">
        <v>19490</v>
      </c>
      <c r="E21072" s="549"/>
      <c r="F21072" s="547"/>
    </row>
    <row r="21073" s="489" customFormat="1">
      <c r="B21073" s="546" t="s">
        <v>19491</v>
      </c>
      <c r="C21073" s="548" t="s">
        <v>14981</v>
      </c>
      <c r="D21073" s="541" t="s">
        <v>19492</v>
      </c>
      <c r="E21073" s="549" t="s">
        <v>18498</v>
      </c>
      <c r="F21073" s="547">
        <v>3457.0599999999999</v>
      </c>
    </row>
    <row r="21074" s="489" customFormat="1">
      <c r="B21074" s="546" t="s">
        <v>19493</v>
      </c>
      <c r="C21074" s="548" t="s">
        <v>14981</v>
      </c>
      <c r="D21074" s="541" t="s">
        <v>19494</v>
      </c>
      <c r="E21074" s="549" t="s">
        <v>18498</v>
      </c>
      <c r="F21074" s="547">
        <v>4143.3100000000004</v>
      </c>
    </row>
    <row r="21075" s="489" customFormat="1">
      <c r="B21075" s="546" t="s">
        <v>19495</v>
      </c>
      <c r="C21075" s="548" t="s">
        <v>14981</v>
      </c>
      <c r="D21075" s="541" t="s">
        <v>19496</v>
      </c>
      <c r="E21075" s="549" t="s">
        <v>18498</v>
      </c>
      <c r="F21075" s="547">
        <v>4459.6899999999996</v>
      </c>
    </row>
    <row r="21076" s="489" customFormat="1">
      <c r="B21076" s="546" t="s">
        <v>19497</v>
      </c>
      <c r="C21076" s="548" t="s">
        <v>14981</v>
      </c>
      <c r="D21076" s="541" t="s">
        <v>19498</v>
      </c>
      <c r="E21076" s="549" t="s">
        <v>18498</v>
      </c>
      <c r="F21076" s="547">
        <v>4840.0699999999997</v>
      </c>
    </row>
    <row r="21077" s="489" customFormat="1">
      <c r="B21077" s="546" t="s">
        <v>19499</v>
      </c>
      <c r="C21077" s="548" t="s">
        <v>14981</v>
      </c>
      <c r="D21077" s="541" t="s">
        <v>19500</v>
      </c>
      <c r="E21077" s="549" t="s">
        <v>18498</v>
      </c>
      <c r="F21077" s="547">
        <v>5608.9200000000001</v>
      </c>
    </row>
    <row r="21078" s="489" customFormat="1">
      <c r="B21078" s="546" t="s">
        <v>19501</v>
      </c>
      <c r="C21078" s="548" t="s">
        <v>14981</v>
      </c>
      <c r="D21078" s="541" t="s">
        <v>19502</v>
      </c>
      <c r="E21078" s="549" t="s">
        <v>18498</v>
      </c>
      <c r="F21078" s="547">
        <v>2324.6100000000001</v>
      </c>
    </row>
    <row r="21079" s="489" customFormat="1">
      <c r="B21079" s="546" t="s">
        <v>19503</v>
      </c>
      <c r="C21079" s="548" t="s">
        <v>14981</v>
      </c>
      <c r="D21079" s="541" t="s">
        <v>19504</v>
      </c>
      <c r="E21079" s="549" t="s">
        <v>18498</v>
      </c>
      <c r="F21079" s="547">
        <v>2452.5799999999999</v>
      </c>
    </row>
    <row r="21080" s="489" customFormat="1">
      <c r="B21080" s="546" t="s">
        <v>19505</v>
      </c>
      <c r="C21080" s="548" t="s">
        <v>14981</v>
      </c>
      <c r="D21080" s="541" t="s">
        <v>19506</v>
      </c>
      <c r="E21080" s="549" t="s">
        <v>18498</v>
      </c>
      <c r="F21080" s="547">
        <v>2560.46</v>
      </c>
    </row>
    <row r="21081" s="489" customFormat="1">
      <c r="B21081" s="546" t="s">
        <v>19507</v>
      </c>
      <c r="C21081" s="548" t="s">
        <v>14981</v>
      </c>
      <c r="D21081" s="541" t="s">
        <v>19508</v>
      </c>
      <c r="E21081" s="549" t="s">
        <v>18498</v>
      </c>
      <c r="F21081" s="547">
        <v>2885.7399999999998</v>
      </c>
    </row>
    <row r="21082" s="489" customFormat="1">
      <c r="B21082" s="546" t="s">
        <v>19509</v>
      </c>
      <c r="C21082" s="548" t="s">
        <v>14981</v>
      </c>
      <c r="D21082" s="541" t="s">
        <v>19510</v>
      </c>
      <c r="E21082" s="549" t="s">
        <v>18498</v>
      </c>
      <c r="F21082" s="547">
        <v>3166.04</v>
      </c>
    </row>
    <row r="21083" s="489" customFormat="1">
      <c r="B21083" s="546" t="s">
        <v>19511</v>
      </c>
      <c r="C21083" s="548" t="s">
        <v>14981</v>
      </c>
      <c r="D21083" s="541" t="s">
        <v>19512</v>
      </c>
      <c r="E21083" s="549" t="s">
        <v>18498</v>
      </c>
      <c r="F21083" s="547">
        <v>4276.3800000000001</v>
      </c>
    </row>
    <row r="21084" s="489" customFormat="1">
      <c r="B21084" s="546" t="s">
        <v>19513</v>
      </c>
      <c r="C21084" s="548" t="s">
        <v>14981</v>
      </c>
      <c r="D21084" s="541" t="s">
        <v>19514</v>
      </c>
      <c r="E21084" s="549" t="s">
        <v>18498</v>
      </c>
      <c r="F21084" s="547">
        <v>4656.7399999999998</v>
      </c>
    </row>
    <row r="21085" s="489" customFormat="1">
      <c r="B21085" s="546" t="s">
        <v>19515</v>
      </c>
      <c r="C21085" s="548" t="s">
        <v>14981</v>
      </c>
      <c r="D21085" s="541" t="s">
        <v>19516</v>
      </c>
      <c r="E21085" s="549" t="s">
        <v>18498</v>
      </c>
      <c r="F21085" s="547">
        <v>5034.1499999999996</v>
      </c>
    </row>
    <row r="21086" s="489" customFormat="1">
      <c r="B21086" s="546" t="s">
        <v>19517</v>
      </c>
      <c r="C21086" s="548" t="s">
        <v>14981</v>
      </c>
      <c r="D21086" s="541" t="s">
        <v>19518</v>
      </c>
      <c r="E21086" s="549" t="s">
        <v>18498</v>
      </c>
      <c r="F21086" s="547">
        <v>5444.3199999999997</v>
      </c>
    </row>
    <row r="21087" s="489" customFormat="1">
      <c r="B21087" s="546" t="s">
        <v>19519</v>
      </c>
      <c r="C21087" s="548" t="s">
        <v>14981</v>
      </c>
      <c r="D21087" s="541" t="s">
        <v>19520</v>
      </c>
      <c r="E21087" s="549" t="s">
        <v>18498</v>
      </c>
      <c r="F21087" s="547">
        <v>6310.6899999999996</v>
      </c>
    </row>
    <row r="21088" s="489" customFormat="1">
      <c r="B21088" s="546" t="s">
        <v>19521</v>
      </c>
      <c r="C21088" s="548" t="s">
        <v>14981</v>
      </c>
      <c r="D21088" s="541" t="s">
        <v>19522</v>
      </c>
      <c r="E21088" s="549" t="s">
        <v>18498</v>
      </c>
      <c r="F21088" s="547">
        <v>2865.7600000000002</v>
      </c>
    </row>
    <row r="21089" s="489" customFormat="1">
      <c r="B21089" s="546" t="s">
        <v>19523</v>
      </c>
      <c r="C21089" s="548" t="s">
        <v>14981</v>
      </c>
      <c r="D21089" s="541" t="s">
        <v>19524</v>
      </c>
      <c r="E21089" s="549" t="s">
        <v>18498</v>
      </c>
      <c r="F21089" s="547">
        <v>3123.6399999999999</v>
      </c>
    </row>
    <row r="21090" s="489" customFormat="1">
      <c r="B21090" s="546" t="s">
        <v>19525</v>
      </c>
      <c r="C21090" s="548" t="s">
        <v>14981</v>
      </c>
      <c r="D21090" s="541" t="s">
        <v>19526</v>
      </c>
      <c r="E21090" s="549" t="s">
        <v>18498</v>
      </c>
      <c r="F21090" s="547">
        <v>3262.2800000000002</v>
      </c>
    </row>
    <row r="21091" s="489" customFormat="1">
      <c r="B21091" s="546" t="s">
        <v>19527</v>
      </c>
      <c r="C21091" s="548" t="s">
        <v>14981</v>
      </c>
      <c r="D21091" s="541" t="s">
        <v>19528</v>
      </c>
      <c r="E21091" s="549" t="s">
        <v>18498</v>
      </c>
      <c r="F21091" s="547">
        <v>3385.9400000000001</v>
      </c>
    </row>
    <row r="21092" s="489" customFormat="1">
      <c r="B21092" s="546" t="s">
        <v>19529</v>
      </c>
      <c r="C21092" s="548" t="s">
        <v>14981</v>
      </c>
      <c r="D21092" s="541" t="s">
        <v>19530</v>
      </c>
      <c r="E21092" s="549" t="s">
        <v>18498</v>
      </c>
      <c r="F21092" s="547">
        <v>3860.21</v>
      </c>
    </row>
    <row r="21093" s="489" customFormat="1">
      <c r="B21093" s="546" t="s">
        <v>19531</v>
      </c>
      <c r="C21093" s="548" t="s">
        <v>14981</v>
      </c>
      <c r="D21093" s="541" t="s">
        <v>19532</v>
      </c>
      <c r="E21093" s="549" t="s">
        <v>18498</v>
      </c>
      <c r="F21093" s="547">
        <v>4908.3599999999997</v>
      </c>
    </row>
    <row r="21094" s="489" customFormat="1">
      <c r="B21094" s="546" t="s">
        <v>19533</v>
      </c>
      <c r="C21094" s="548" t="s">
        <v>14981</v>
      </c>
      <c r="D21094" s="541" t="s">
        <v>19534</v>
      </c>
      <c r="E21094" s="549" t="s">
        <v>18498</v>
      </c>
      <c r="F21094" s="547">
        <v>5319.1499999999996</v>
      </c>
    </row>
    <row r="21095" s="489" customFormat="1">
      <c r="B21095" s="546" t="s">
        <v>19535</v>
      </c>
      <c r="C21095" s="548" t="s">
        <v>14981</v>
      </c>
      <c r="D21095" s="541" t="s">
        <v>19536</v>
      </c>
      <c r="E21095" s="549" t="s">
        <v>18498</v>
      </c>
      <c r="F21095" s="547">
        <v>5727</v>
      </c>
    </row>
    <row r="21096" s="489" customFormat="1">
      <c r="B21096" s="546" t="s">
        <v>19537</v>
      </c>
      <c r="C21096" s="548" t="s">
        <v>14981</v>
      </c>
      <c r="D21096" s="541" t="s">
        <v>19538</v>
      </c>
      <c r="E21096" s="549" t="s">
        <v>18498</v>
      </c>
      <c r="F21096" s="547">
        <v>6167.6099999999997</v>
      </c>
    </row>
    <row r="21097" s="489" customFormat="1">
      <c r="B21097" s="546" t="s">
        <v>19539</v>
      </c>
      <c r="C21097" s="548" t="s">
        <v>14981</v>
      </c>
      <c r="D21097" s="541" t="s">
        <v>19540</v>
      </c>
      <c r="E21097" s="549" t="s">
        <v>18498</v>
      </c>
      <c r="F21097" s="547">
        <v>7094.8500000000004</v>
      </c>
    </row>
    <row r="21098" s="489" customFormat="1">
      <c r="B21098" s="546" t="s">
        <v>19541</v>
      </c>
      <c r="C21098" s="548" t="s">
        <v>14981</v>
      </c>
      <c r="D21098" s="541" t="s">
        <v>19542</v>
      </c>
      <c r="E21098" s="549" t="s">
        <v>18498</v>
      </c>
      <c r="F21098" s="547">
        <v>3538.4200000000001</v>
      </c>
    </row>
    <row r="21099" s="489" customFormat="1">
      <c r="B21099" s="546" t="s">
        <v>19543</v>
      </c>
      <c r="C21099" s="548" t="s">
        <v>14981</v>
      </c>
      <c r="D21099" s="541" t="s">
        <v>19544</v>
      </c>
      <c r="E21099" s="549" t="s">
        <v>18498</v>
      </c>
      <c r="F21099" s="547">
        <v>3683.75</v>
      </c>
    </row>
    <row r="21100" s="489" customFormat="1">
      <c r="B21100" s="546" t="s">
        <v>19545</v>
      </c>
      <c r="C21100" s="548" t="s">
        <v>14981</v>
      </c>
      <c r="D21100" s="541" t="s">
        <v>19546</v>
      </c>
      <c r="E21100" s="549" t="s">
        <v>18498</v>
      </c>
      <c r="F21100" s="547">
        <v>3822.3899999999999</v>
      </c>
    </row>
    <row r="21101" s="489" customFormat="1">
      <c r="B21101" s="546" t="s">
        <v>19547</v>
      </c>
      <c r="C21101" s="548" t="s">
        <v>14981</v>
      </c>
      <c r="D21101" s="541" t="s">
        <v>19548</v>
      </c>
      <c r="E21101" s="549" t="s">
        <v>18498</v>
      </c>
      <c r="F21101" s="547">
        <v>4118.3500000000004</v>
      </c>
    </row>
    <row r="21102" s="489" customFormat="1">
      <c r="B21102" s="546" t="s">
        <v>19549</v>
      </c>
      <c r="C21102" s="548" t="s">
        <v>14981</v>
      </c>
      <c r="D21102" s="541" t="s">
        <v>19550</v>
      </c>
      <c r="E21102" s="549" t="s">
        <v>18498</v>
      </c>
      <c r="F21102" s="547">
        <v>4461.75</v>
      </c>
    </row>
    <row r="21103" s="489" customFormat="1">
      <c r="B21103" s="546">
        <v>9009</v>
      </c>
      <c r="C21103" s="548" t="s">
        <v>14981</v>
      </c>
      <c r="D21103" s="541" t="s">
        <v>19551</v>
      </c>
      <c r="E21103" s="549"/>
      <c r="F21103" s="547"/>
    </row>
    <row r="21104" s="489" customFormat="1">
      <c r="B21104" s="546" t="s">
        <v>19552</v>
      </c>
      <c r="C21104" s="548" t="s">
        <v>14981</v>
      </c>
      <c r="D21104" s="541" t="s">
        <v>19553</v>
      </c>
      <c r="E21104" s="549" t="s">
        <v>32768</v>
      </c>
      <c r="F21104" s="547">
        <v>642.70000000000005</v>
      </c>
    </row>
    <row r="21105" s="489" customFormat="1">
      <c r="B21105" s="546">
        <v>9011</v>
      </c>
      <c r="C21105" s="548" t="s">
        <v>14981</v>
      </c>
      <c r="D21105" s="541" t="s">
        <v>19554</v>
      </c>
      <c r="E21105" s="549"/>
      <c r="F21105" s="547"/>
    </row>
    <row r="21106" s="489" customFormat="1">
      <c r="B21106" s="546" t="s">
        <v>19555</v>
      </c>
      <c r="C21106" s="548" t="s">
        <v>14981</v>
      </c>
      <c r="D21106" s="541" t="s">
        <v>19556</v>
      </c>
      <c r="E21106" s="549" t="s">
        <v>18498</v>
      </c>
      <c r="F21106" s="547">
        <v>3355.8200000000002</v>
      </c>
    </row>
    <row r="21107" s="489" customFormat="1">
      <c r="B21107" s="546" t="s">
        <v>19557</v>
      </c>
      <c r="C21107" s="548" t="s">
        <v>14981</v>
      </c>
      <c r="D21107" s="541" t="s">
        <v>19558</v>
      </c>
      <c r="E21107" s="549" t="s">
        <v>18498</v>
      </c>
      <c r="F21107" s="547">
        <v>2677.48</v>
      </c>
    </row>
    <row r="21108" s="489" customFormat="1">
      <c r="B21108" s="546" t="s">
        <v>19559</v>
      </c>
      <c r="C21108" s="548" t="s">
        <v>14981</v>
      </c>
      <c r="D21108" s="541" t="s">
        <v>19560</v>
      </c>
      <c r="E21108" s="549" t="s">
        <v>18498</v>
      </c>
      <c r="F21108" s="547">
        <v>1914.1300000000001</v>
      </c>
    </row>
    <row r="21109" s="489" customFormat="1">
      <c r="B21109" s="546">
        <v>9012</v>
      </c>
      <c r="C21109" s="548" t="s">
        <v>14981</v>
      </c>
      <c r="D21109" s="541" t="s">
        <v>19561</v>
      </c>
      <c r="E21109" s="549"/>
      <c r="F21109" s="547"/>
    </row>
    <row r="21110" s="489" customFormat="1">
      <c r="B21110" s="546" t="s">
        <v>19562</v>
      </c>
      <c r="C21110" s="548" t="s">
        <v>14981</v>
      </c>
      <c r="D21110" s="541" t="s">
        <v>19563</v>
      </c>
      <c r="E21110" s="549" t="s">
        <v>18498</v>
      </c>
      <c r="F21110" s="547">
        <v>2140.77</v>
      </c>
    </row>
    <row r="21111" s="489" customFormat="1">
      <c r="B21111" s="546" t="s">
        <v>19564</v>
      </c>
      <c r="C21111" s="548" t="s">
        <v>14981</v>
      </c>
      <c r="D21111" s="541" t="s">
        <v>19565</v>
      </c>
      <c r="E21111" s="549" t="s">
        <v>18498</v>
      </c>
      <c r="F21111" s="547">
        <v>2991.8200000000002</v>
      </c>
    </row>
    <row r="21112" s="489" customFormat="1">
      <c r="B21112" s="546" t="s">
        <v>19566</v>
      </c>
      <c r="C21112" s="548" t="s">
        <v>14981</v>
      </c>
      <c r="D21112" s="541" t="s">
        <v>19567</v>
      </c>
      <c r="E21112" s="549" t="s">
        <v>18498</v>
      </c>
      <c r="F21112" s="547">
        <v>2107.3400000000001</v>
      </c>
    </row>
    <row r="21113" s="489" customFormat="1">
      <c r="B21113" s="546" t="s">
        <v>19568</v>
      </c>
      <c r="C21113" s="548" t="s">
        <v>14981</v>
      </c>
      <c r="D21113" s="541" t="s">
        <v>19569</v>
      </c>
      <c r="E21113" s="549" t="s">
        <v>18498</v>
      </c>
      <c r="F21113" s="547">
        <v>2702.1999999999998</v>
      </c>
    </row>
    <row r="21114" s="489" customFormat="1">
      <c r="B21114" s="546" t="s">
        <v>19570</v>
      </c>
      <c r="C21114" s="548" t="s">
        <v>14981</v>
      </c>
      <c r="D21114" s="541" t="s">
        <v>19571</v>
      </c>
      <c r="E21114" s="549" t="s">
        <v>18498</v>
      </c>
      <c r="F21114" s="547">
        <v>3763.4899999999998</v>
      </c>
    </row>
    <row r="21115" s="489" customFormat="1">
      <c r="B21115" s="546" t="s">
        <v>19572</v>
      </c>
      <c r="C21115" s="548" t="s">
        <v>14981</v>
      </c>
      <c r="D21115" s="541" t="s">
        <v>19573</v>
      </c>
      <c r="E21115" s="549" t="s">
        <v>18498</v>
      </c>
      <c r="F21115" s="547">
        <v>2111.3099999999999</v>
      </c>
    </row>
    <row r="21116" s="489" customFormat="1">
      <c r="B21116" s="546" t="s">
        <v>19574</v>
      </c>
      <c r="C21116" s="548" t="s">
        <v>14981</v>
      </c>
      <c r="D21116" s="541" t="s">
        <v>19575</v>
      </c>
      <c r="E21116" s="549" t="s">
        <v>18498</v>
      </c>
      <c r="F21116" s="547">
        <v>3081.2800000000002</v>
      </c>
    </row>
    <row r="21117" s="489" customFormat="1">
      <c r="B21117" s="546" t="s">
        <v>19576</v>
      </c>
      <c r="C21117" s="548" t="s">
        <v>14981</v>
      </c>
      <c r="D21117" s="541" t="s">
        <v>19577</v>
      </c>
      <c r="E21117" s="549" t="s">
        <v>18498</v>
      </c>
      <c r="F21117" s="547">
        <v>2083.1799999999998</v>
      </c>
    </row>
    <row r="21118" s="489" customFormat="1">
      <c r="B21118" s="546" t="s">
        <v>19578</v>
      </c>
      <c r="C21118" s="548" t="s">
        <v>14981</v>
      </c>
      <c r="D21118" s="541" t="s">
        <v>19579</v>
      </c>
      <c r="E21118" s="549" t="s">
        <v>18498</v>
      </c>
      <c r="F21118" s="547">
        <v>2984.4000000000001</v>
      </c>
    </row>
    <row r="21119" s="489" customFormat="1">
      <c r="B21119" s="546" t="s">
        <v>19580</v>
      </c>
      <c r="C21119" s="548" t="s">
        <v>14981</v>
      </c>
      <c r="D21119" s="541" t="s">
        <v>19581</v>
      </c>
      <c r="E21119" s="549" t="s">
        <v>18498</v>
      </c>
      <c r="F21119" s="547">
        <v>2624.6900000000001</v>
      </c>
    </row>
    <row r="21120" s="489" customFormat="1">
      <c r="B21120" s="546" t="s">
        <v>19582</v>
      </c>
      <c r="C21120" s="548" t="s">
        <v>14981</v>
      </c>
      <c r="D21120" s="541" t="s">
        <v>19583</v>
      </c>
      <c r="E21120" s="549" t="s">
        <v>18498</v>
      </c>
      <c r="F21120" s="547">
        <v>3736.1500000000001</v>
      </c>
    </row>
    <row r="21121" s="489" customFormat="1">
      <c r="B21121" s="546" t="s">
        <v>19584</v>
      </c>
      <c r="C21121" s="548" t="s">
        <v>14981</v>
      </c>
      <c r="D21121" s="541" t="s">
        <v>19585</v>
      </c>
      <c r="E21121" s="549" t="s">
        <v>18498</v>
      </c>
      <c r="F21121" s="547">
        <v>1637.5599999999999</v>
      </c>
    </row>
    <row r="21122" s="489" customFormat="1">
      <c r="B21122" s="546" t="s">
        <v>19586</v>
      </c>
      <c r="C21122" s="548" t="s">
        <v>14981</v>
      </c>
      <c r="D21122" s="541" t="s">
        <v>19587</v>
      </c>
      <c r="E21122" s="549" t="s">
        <v>18498</v>
      </c>
      <c r="F21122" s="547">
        <v>2607.1599999999999</v>
      </c>
    </row>
    <row r="21123" s="489" customFormat="1">
      <c r="B21123" s="546">
        <v>9013</v>
      </c>
      <c r="C21123" s="548" t="s">
        <v>14981</v>
      </c>
      <c r="D21123" s="541" t="s">
        <v>19588</v>
      </c>
      <c r="E21123" s="549"/>
      <c r="F21123" s="547"/>
    </row>
    <row r="21124" s="489" customFormat="1">
      <c r="B21124" s="546" t="s">
        <v>19589</v>
      </c>
      <c r="C21124" s="548" t="s">
        <v>14981</v>
      </c>
      <c r="D21124" s="541" t="s">
        <v>19590</v>
      </c>
      <c r="E21124" s="549" t="s">
        <v>32768</v>
      </c>
      <c r="F21124" s="547">
        <v>1708.73</v>
      </c>
    </row>
    <row r="21125" s="489" customFormat="1">
      <c r="B21125" s="546" t="s">
        <v>19591</v>
      </c>
      <c r="C21125" s="548" t="s">
        <v>14981</v>
      </c>
      <c r="D21125" s="541" t="s">
        <v>19592</v>
      </c>
      <c r="E21125" s="549" t="s">
        <v>32768</v>
      </c>
      <c r="F21125" s="547">
        <v>761.46000000000004</v>
      </c>
    </row>
    <row r="21126" s="489" customFormat="1">
      <c r="B21126" s="546">
        <v>9014</v>
      </c>
      <c r="C21126" s="548" t="s">
        <v>14981</v>
      </c>
      <c r="D21126" s="541" t="s">
        <v>19593</v>
      </c>
      <c r="E21126" s="549"/>
      <c r="F21126" s="547"/>
    </row>
    <row r="21127" s="489" customFormat="1">
      <c r="B21127" s="546" t="s">
        <v>19594</v>
      </c>
      <c r="C21127" s="548" t="s">
        <v>14981</v>
      </c>
      <c r="D21127" s="541" t="s">
        <v>19595</v>
      </c>
      <c r="E21127" s="549" t="s">
        <v>32769</v>
      </c>
      <c r="F21127" s="547">
        <v>1039.79</v>
      </c>
    </row>
    <row r="21128" s="489" customFormat="1">
      <c r="B21128" s="546" t="s">
        <v>19596</v>
      </c>
      <c r="C21128" s="548" t="s">
        <v>14981</v>
      </c>
      <c r="D21128" s="541" t="s">
        <v>19597</v>
      </c>
      <c r="E21128" s="549" t="s">
        <v>32769</v>
      </c>
      <c r="F21128" s="547">
        <v>1358.9000000000001</v>
      </c>
    </row>
    <row r="21129" s="489" customFormat="1">
      <c r="B21129" s="546" t="s">
        <v>19598</v>
      </c>
      <c r="C21129" s="548" t="s">
        <v>14981</v>
      </c>
      <c r="D21129" s="541" t="s">
        <v>19599</v>
      </c>
      <c r="E21129" s="549" t="s">
        <v>32769</v>
      </c>
      <c r="F21129" s="547">
        <v>1486.4100000000001</v>
      </c>
    </row>
    <row r="21130" s="489" customFormat="1">
      <c r="B21130" s="546" t="s">
        <v>19600</v>
      </c>
      <c r="C21130" s="548" t="s">
        <v>14981</v>
      </c>
      <c r="D21130" s="541" t="s">
        <v>19601</v>
      </c>
      <c r="E21130" s="549" t="s">
        <v>32769</v>
      </c>
      <c r="F21130" s="547">
        <v>1616.98</v>
      </c>
    </row>
    <row r="21131" s="489" customFormat="1">
      <c r="B21131" s="546" t="s">
        <v>19602</v>
      </c>
      <c r="C21131" s="548" t="s">
        <v>14981</v>
      </c>
      <c r="D21131" s="541" t="s">
        <v>19603</v>
      </c>
      <c r="E21131" s="549" t="s">
        <v>32769</v>
      </c>
      <c r="F21131" s="547">
        <v>2368.54</v>
      </c>
    </row>
    <row r="21132" s="489" customFormat="1">
      <c r="B21132" s="546" t="s">
        <v>19604</v>
      </c>
      <c r="C21132" s="548" t="s">
        <v>14981</v>
      </c>
      <c r="D21132" s="541" t="s">
        <v>19605</v>
      </c>
      <c r="E21132" s="549" t="s">
        <v>32769</v>
      </c>
      <c r="F21132" s="547">
        <v>522.29999999999995</v>
      </c>
    </row>
    <row r="21133" s="489" customFormat="1">
      <c r="B21133" s="546" t="s">
        <v>19606</v>
      </c>
      <c r="C21133" s="548" t="s">
        <v>14981</v>
      </c>
      <c r="D21133" s="541" t="s">
        <v>19607</v>
      </c>
      <c r="E21133" s="549" t="s">
        <v>32769</v>
      </c>
      <c r="F21133" s="547">
        <v>624.99000000000001</v>
      </c>
    </row>
    <row r="21134" s="489" customFormat="1">
      <c r="B21134" s="546" t="s">
        <v>19608</v>
      </c>
      <c r="C21134" s="548" t="s">
        <v>14981</v>
      </c>
      <c r="D21134" s="541" t="s">
        <v>19609</v>
      </c>
      <c r="E21134" s="549" t="s">
        <v>32769</v>
      </c>
      <c r="F21134" s="547">
        <v>722.23000000000002</v>
      </c>
    </row>
    <row r="21135" s="489" customFormat="1">
      <c r="B21135" s="546" t="s">
        <v>19610</v>
      </c>
      <c r="C21135" s="548" t="s">
        <v>14981</v>
      </c>
      <c r="D21135" s="541" t="s">
        <v>19611</v>
      </c>
      <c r="E21135" s="549" t="s">
        <v>32769</v>
      </c>
      <c r="F21135" s="547">
        <v>831.02999999999997</v>
      </c>
    </row>
    <row r="21136" s="489" customFormat="1">
      <c r="B21136" s="546" t="s">
        <v>19612</v>
      </c>
      <c r="C21136" s="548" t="s">
        <v>14981</v>
      </c>
      <c r="D21136" s="541" t="s">
        <v>19613</v>
      </c>
      <c r="E21136" s="549" t="s">
        <v>32769</v>
      </c>
      <c r="F21136" s="547">
        <v>933.37</v>
      </c>
    </row>
    <row r="21137" s="489" customFormat="1">
      <c r="B21137" s="546">
        <v>9015</v>
      </c>
      <c r="C21137" s="548" t="s">
        <v>14981</v>
      </c>
      <c r="D21137" s="541" t="s">
        <v>19614</v>
      </c>
      <c r="E21137" s="549"/>
      <c r="F21137" s="547"/>
    </row>
    <row r="21138" s="489" customFormat="1">
      <c r="B21138" s="546" t="s">
        <v>19615</v>
      </c>
      <c r="C21138" s="548" t="s">
        <v>14981</v>
      </c>
      <c r="D21138" s="541" t="s">
        <v>19616</v>
      </c>
      <c r="E21138" s="549" t="s">
        <v>32769</v>
      </c>
      <c r="F21138" s="547">
        <v>1346.3199999999999</v>
      </c>
    </row>
    <row r="21139" s="489" customFormat="1">
      <c r="B21139" s="546" t="s">
        <v>19617</v>
      </c>
      <c r="C21139" s="548" t="s">
        <v>14981</v>
      </c>
      <c r="D21139" s="541" t="s">
        <v>19618</v>
      </c>
      <c r="E21139" s="549" t="s">
        <v>32769</v>
      </c>
      <c r="F21139" s="547">
        <v>1691.02</v>
      </c>
    </row>
    <row r="21140" s="489" customFormat="1">
      <c r="B21140" s="546" t="s">
        <v>19619</v>
      </c>
      <c r="C21140" s="548" t="s">
        <v>14981</v>
      </c>
      <c r="D21140" s="541" t="s">
        <v>19620</v>
      </c>
      <c r="E21140" s="549" t="s">
        <v>32769</v>
      </c>
      <c r="F21140" s="547">
        <v>1824.3</v>
      </c>
    </row>
    <row r="21141" s="489" customFormat="1">
      <c r="B21141" s="546" t="s">
        <v>19621</v>
      </c>
      <c r="C21141" s="548" t="s">
        <v>14981</v>
      </c>
      <c r="D21141" s="541" t="s">
        <v>19622</v>
      </c>
      <c r="E21141" s="549" t="s">
        <v>32769</v>
      </c>
      <c r="F21141" s="547">
        <v>1961.3900000000001</v>
      </c>
    </row>
    <row r="21142" s="489" customFormat="1">
      <c r="B21142" s="546" t="s">
        <v>19623</v>
      </c>
      <c r="C21142" s="548" t="s">
        <v>14981</v>
      </c>
      <c r="D21142" s="541" t="s">
        <v>19624</v>
      </c>
      <c r="E21142" s="549" t="s">
        <v>32769</v>
      </c>
      <c r="F21142" s="547">
        <v>2626.8400000000001</v>
      </c>
    </row>
    <row r="21143" s="489" customFormat="1">
      <c r="B21143" s="546" t="s">
        <v>19625</v>
      </c>
      <c r="C21143" s="548" t="s">
        <v>14981</v>
      </c>
      <c r="D21143" s="541" t="s">
        <v>19626</v>
      </c>
      <c r="E21143" s="549" t="s">
        <v>32769</v>
      </c>
      <c r="F21143" s="547">
        <v>788.19000000000005</v>
      </c>
    </row>
    <row r="21144" s="489" customFormat="1">
      <c r="B21144" s="546" t="s">
        <v>19627</v>
      </c>
      <c r="C21144" s="548" t="s">
        <v>14981</v>
      </c>
      <c r="D21144" s="541" t="s">
        <v>19628</v>
      </c>
      <c r="E21144" s="549" t="s">
        <v>32769</v>
      </c>
      <c r="F21144" s="547">
        <v>897.39999999999998</v>
      </c>
    </row>
    <row r="21145" s="489" customFormat="1">
      <c r="B21145" s="546" t="s">
        <v>19629</v>
      </c>
      <c r="C21145" s="548" t="s">
        <v>14981</v>
      </c>
      <c r="D21145" s="541" t="s">
        <v>19630</v>
      </c>
      <c r="E21145" s="549" t="s">
        <v>32769</v>
      </c>
      <c r="F21145" s="547">
        <v>1002.46</v>
      </c>
    </row>
    <row r="21146" s="489" customFormat="1">
      <c r="B21146" s="546" t="s">
        <v>19631</v>
      </c>
      <c r="C21146" s="548" t="s">
        <v>14981</v>
      </c>
      <c r="D21146" s="541" t="s">
        <v>19632</v>
      </c>
      <c r="E21146" s="549" t="s">
        <v>32769</v>
      </c>
      <c r="F21146" s="547">
        <v>1116.77</v>
      </c>
    </row>
    <row r="21147" s="489" customFormat="1">
      <c r="B21147" s="546" t="s">
        <v>19633</v>
      </c>
      <c r="C21147" s="548" t="s">
        <v>14981</v>
      </c>
      <c r="D21147" s="541" t="s">
        <v>19634</v>
      </c>
      <c r="E21147" s="549" t="s">
        <v>32769</v>
      </c>
      <c r="F21147" s="547">
        <v>1226.9200000000001</v>
      </c>
    </row>
    <row r="21148" s="489" customFormat="1">
      <c r="B21148" s="546">
        <v>9016</v>
      </c>
      <c r="C21148" s="548" t="s">
        <v>14981</v>
      </c>
      <c r="D21148" s="541" t="s">
        <v>19635</v>
      </c>
      <c r="E21148" s="549"/>
      <c r="F21148" s="547"/>
    </row>
    <row r="21149" s="489" customFormat="1">
      <c r="B21149" s="546" t="s">
        <v>19636</v>
      </c>
      <c r="C21149" s="548" t="s">
        <v>14981</v>
      </c>
      <c r="D21149" s="541" t="s">
        <v>19637</v>
      </c>
      <c r="E21149" s="549" t="s">
        <v>18498</v>
      </c>
      <c r="F21149" s="547">
        <v>1051.73</v>
      </c>
    </row>
    <row r="21150" s="489" customFormat="1">
      <c r="B21150" s="546" t="s">
        <v>19638</v>
      </c>
      <c r="C21150" s="548" t="s">
        <v>14981</v>
      </c>
      <c r="D21150" s="541" t="s">
        <v>19639</v>
      </c>
      <c r="E21150" s="549" t="s">
        <v>18498</v>
      </c>
      <c r="F21150" s="547">
        <v>291.17000000000002</v>
      </c>
    </row>
    <row r="21151" s="489" customFormat="1">
      <c r="B21151" s="546" t="s">
        <v>19640</v>
      </c>
      <c r="C21151" s="548" t="s">
        <v>14981</v>
      </c>
      <c r="D21151" s="541" t="s">
        <v>19641</v>
      </c>
      <c r="E21151" s="549" t="s">
        <v>18498</v>
      </c>
      <c r="F21151" s="547">
        <v>390.12</v>
      </c>
    </row>
    <row r="21152" s="489" customFormat="1">
      <c r="B21152" s="546" t="s">
        <v>19642</v>
      </c>
      <c r="C21152" s="548" t="s">
        <v>14981</v>
      </c>
      <c r="D21152" s="541" t="s">
        <v>19643</v>
      </c>
      <c r="E21152" s="549" t="s">
        <v>18498</v>
      </c>
      <c r="F21152" s="547">
        <v>500.19</v>
      </c>
    </row>
    <row r="21153" s="489" customFormat="1">
      <c r="B21153" s="546" t="s">
        <v>19644</v>
      </c>
      <c r="C21153" s="548" t="s">
        <v>14981</v>
      </c>
      <c r="D21153" s="541" t="s">
        <v>19645</v>
      </c>
      <c r="E21153" s="549" t="s">
        <v>18498</v>
      </c>
      <c r="F21153" s="547">
        <v>621.38999999999999</v>
      </c>
    </row>
    <row r="21154" s="489" customFormat="1">
      <c r="B21154" s="546" t="s">
        <v>19646</v>
      </c>
      <c r="C21154" s="548" t="s">
        <v>14981</v>
      </c>
      <c r="D21154" s="541" t="s">
        <v>19647</v>
      </c>
      <c r="E21154" s="549" t="s">
        <v>18498</v>
      </c>
      <c r="F21154" s="547">
        <v>753.71000000000004</v>
      </c>
    </row>
    <row r="21155" s="489" customFormat="1">
      <c r="B21155" s="546" t="s">
        <v>19648</v>
      </c>
      <c r="C21155" s="548" t="s">
        <v>14981</v>
      </c>
      <c r="D21155" s="541" t="s">
        <v>19649</v>
      </c>
      <c r="E21155" s="549" t="s">
        <v>18498</v>
      </c>
      <c r="F21155" s="547">
        <v>897.15999999999997</v>
      </c>
    </row>
    <row r="21156" s="489" customFormat="1">
      <c r="B21156" s="546">
        <v>9017</v>
      </c>
      <c r="C21156" s="548" t="s">
        <v>14981</v>
      </c>
      <c r="D21156" s="541" t="s">
        <v>19650</v>
      </c>
      <c r="E21156" s="549"/>
      <c r="F21156" s="547"/>
    </row>
    <row r="21157" s="489" customFormat="1">
      <c r="B21157" s="546" t="s">
        <v>19651</v>
      </c>
      <c r="C21157" s="548" t="s">
        <v>14981</v>
      </c>
      <c r="D21157" s="541" t="s">
        <v>19652</v>
      </c>
      <c r="E21157" s="549" t="s">
        <v>32769</v>
      </c>
      <c r="F21157" s="547">
        <v>45.890000000000001</v>
      </c>
    </row>
    <row r="21158" s="489" customFormat="1">
      <c r="B21158" s="546" t="s">
        <v>19653</v>
      </c>
      <c r="C21158" s="548" t="s">
        <v>14981</v>
      </c>
      <c r="D21158" s="541" t="s">
        <v>19654</v>
      </c>
      <c r="E21158" s="549" t="s">
        <v>32769</v>
      </c>
      <c r="F21158" s="547">
        <v>49.450000000000003</v>
      </c>
    </row>
    <row r="21159" s="489" customFormat="1">
      <c r="B21159" s="546" t="s">
        <v>19655</v>
      </c>
      <c r="C21159" s="548" t="s">
        <v>14981</v>
      </c>
      <c r="D21159" s="541" t="s">
        <v>19656</v>
      </c>
      <c r="E21159" s="549" t="s">
        <v>32769</v>
      </c>
      <c r="F21159" s="547">
        <v>52.68</v>
      </c>
    </row>
    <row r="21160" s="489" customFormat="1">
      <c r="B21160" s="546">
        <v>8687</v>
      </c>
      <c r="C21160" s="548" t="s">
        <v>14981</v>
      </c>
      <c r="D21160" s="541" t="s">
        <v>19657</v>
      </c>
      <c r="E21160" s="549"/>
      <c r="F21160" s="547"/>
    </row>
    <row r="21161" s="489" customFormat="1">
      <c r="B21161" s="546">
        <v>9018</v>
      </c>
      <c r="C21161" s="548" t="s">
        <v>14981</v>
      </c>
      <c r="D21161" s="541" t="s">
        <v>19658</v>
      </c>
      <c r="E21161" s="549"/>
      <c r="F21161" s="547"/>
    </row>
    <row r="21162" s="489" customFormat="1">
      <c r="B21162" s="546" t="s">
        <v>19659</v>
      </c>
      <c r="C21162" s="548" t="s">
        <v>14981</v>
      </c>
      <c r="D21162" s="541" t="s">
        <v>19660</v>
      </c>
      <c r="E21162" s="549" t="s">
        <v>18498</v>
      </c>
      <c r="F21162" s="547">
        <v>469</v>
      </c>
    </row>
    <row r="21163" s="489" customFormat="1">
      <c r="B21163" s="546" t="s">
        <v>19661</v>
      </c>
      <c r="C21163" s="548" t="s">
        <v>14981</v>
      </c>
      <c r="D21163" s="541" t="s">
        <v>19662</v>
      </c>
      <c r="E21163" s="549" t="s">
        <v>18498</v>
      </c>
      <c r="F21163" s="547">
        <v>82.849999999999994</v>
      </c>
    </row>
    <row r="21164" s="489" customFormat="1">
      <c r="B21164" s="546" t="s">
        <v>19663</v>
      </c>
      <c r="C21164" s="548" t="s">
        <v>14981</v>
      </c>
      <c r="D21164" s="541" t="s">
        <v>19664</v>
      </c>
      <c r="E21164" s="549" t="s">
        <v>18498</v>
      </c>
      <c r="F21164" s="547">
        <v>1968.1300000000001</v>
      </c>
    </row>
    <row r="21165" s="489" customFormat="1">
      <c r="B21165" s="546">
        <v>9019</v>
      </c>
      <c r="C21165" s="548" t="s">
        <v>14981</v>
      </c>
      <c r="D21165" s="541" t="s">
        <v>19665</v>
      </c>
      <c r="E21165" s="549"/>
      <c r="F21165" s="547"/>
    </row>
    <row r="21166" s="489" customFormat="1">
      <c r="B21166" s="546" t="s">
        <v>19666</v>
      </c>
      <c r="C21166" s="548" t="s">
        <v>14981</v>
      </c>
      <c r="D21166" s="541" t="s">
        <v>19667</v>
      </c>
      <c r="E21166" s="549" t="s">
        <v>32768</v>
      </c>
      <c r="F21166" s="547">
        <v>289.29000000000002</v>
      </c>
    </row>
    <row r="21167" s="489" customFormat="1">
      <c r="B21167" s="546" t="s">
        <v>19668</v>
      </c>
      <c r="C21167" s="548" t="s">
        <v>14981</v>
      </c>
      <c r="D21167" s="541" t="s">
        <v>19669</v>
      </c>
      <c r="E21167" s="549" t="s">
        <v>32768</v>
      </c>
      <c r="F21167" s="547">
        <v>409.14999999999998</v>
      </c>
    </row>
    <row r="21168" s="489" customFormat="1">
      <c r="B21168" s="546" t="s">
        <v>19670</v>
      </c>
      <c r="C21168" s="548" t="s">
        <v>14981</v>
      </c>
      <c r="D21168" s="541" t="s">
        <v>19671</v>
      </c>
      <c r="E21168" s="549" t="s">
        <v>32768</v>
      </c>
      <c r="F21168" s="547">
        <v>1305.9400000000001</v>
      </c>
    </row>
    <row r="21169" s="489" customFormat="1">
      <c r="B21169" s="546" t="s">
        <v>19672</v>
      </c>
      <c r="C21169" s="548" t="s">
        <v>14981</v>
      </c>
      <c r="D21169" s="541" t="s">
        <v>19673</v>
      </c>
      <c r="E21169" s="549" t="s">
        <v>32768</v>
      </c>
      <c r="F21169" s="547">
        <v>1402</v>
      </c>
    </row>
    <row r="21170" s="489" customFormat="1">
      <c r="B21170" s="546" t="s">
        <v>19674</v>
      </c>
      <c r="C21170" s="548" t="s">
        <v>14981</v>
      </c>
      <c r="D21170" s="541" t="s">
        <v>19675</v>
      </c>
      <c r="E21170" s="549" t="s">
        <v>32768</v>
      </c>
      <c r="F21170" s="547">
        <v>88.25</v>
      </c>
    </row>
    <row r="21171" s="489" customFormat="1">
      <c r="B21171" s="546" t="s">
        <v>19676</v>
      </c>
      <c r="C21171" s="548" t="s">
        <v>14981</v>
      </c>
      <c r="D21171" s="541" t="s">
        <v>19677</v>
      </c>
      <c r="E21171" s="549" t="s">
        <v>32768</v>
      </c>
      <c r="F21171" s="547">
        <v>104.56999999999999</v>
      </c>
    </row>
    <row r="21172" s="489" customFormat="1">
      <c r="B21172" s="546" t="s">
        <v>19678</v>
      </c>
      <c r="C21172" s="548" t="s">
        <v>14981</v>
      </c>
      <c r="D21172" s="541" t="s">
        <v>19679</v>
      </c>
      <c r="E21172" s="549" t="s">
        <v>18498</v>
      </c>
      <c r="F21172" s="547">
        <v>36.719999999999999</v>
      </c>
    </row>
    <row r="21173" s="489" customFormat="1">
      <c r="B21173" s="546" t="s">
        <v>19680</v>
      </c>
      <c r="C21173" s="548" t="s">
        <v>14981</v>
      </c>
      <c r="D21173" s="541" t="s">
        <v>19681</v>
      </c>
      <c r="E21173" s="549" t="s">
        <v>32768</v>
      </c>
      <c r="F21173" s="547">
        <v>14.550000000000001</v>
      </c>
    </row>
    <row r="21174" s="489" customFormat="1">
      <c r="B21174" s="546" t="s">
        <v>19682</v>
      </c>
      <c r="C21174" s="548" t="s">
        <v>14981</v>
      </c>
      <c r="D21174" s="541" t="s">
        <v>19683</v>
      </c>
      <c r="E21174" s="549" t="s">
        <v>32768</v>
      </c>
      <c r="F21174" s="547">
        <v>106.78</v>
      </c>
    </row>
    <row r="21175" s="489" customFormat="1">
      <c r="B21175" s="546" t="s">
        <v>19684</v>
      </c>
      <c r="C21175" s="548" t="s">
        <v>14981</v>
      </c>
      <c r="D21175" s="541" t="s">
        <v>19685</v>
      </c>
      <c r="E21175" s="549" t="s">
        <v>18498</v>
      </c>
      <c r="F21175" s="547">
        <v>738.32000000000005</v>
      </c>
    </row>
    <row r="21176" s="489" customFormat="1">
      <c r="B21176" s="546" t="s">
        <v>19686</v>
      </c>
      <c r="C21176" s="548" t="s">
        <v>14981</v>
      </c>
      <c r="D21176" s="541" t="s">
        <v>19687</v>
      </c>
      <c r="E21176" s="549" t="s">
        <v>18498</v>
      </c>
      <c r="F21176" s="547">
        <v>233.78999999999999</v>
      </c>
    </row>
    <row r="21177" s="489" customFormat="1">
      <c r="B21177" s="546" t="s">
        <v>19688</v>
      </c>
      <c r="C21177" s="548" t="s">
        <v>14981</v>
      </c>
      <c r="D21177" s="541" t="s">
        <v>19689</v>
      </c>
      <c r="E21177" s="549" t="s">
        <v>18498</v>
      </c>
      <c r="F21177" s="547">
        <v>228.31999999999999</v>
      </c>
    </row>
    <row r="21178" s="489" customFormat="1">
      <c r="B21178" s="546" t="s">
        <v>19690</v>
      </c>
      <c r="C21178" s="548" t="s">
        <v>14981</v>
      </c>
      <c r="D21178" s="541" t="s">
        <v>19691</v>
      </c>
      <c r="E21178" s="549" t="s">
        <v>18498</v>
      </c>
      <c r="F21178" s="547">
        <v>201.06999999999999</v>
      </c>
    </row>
    <row r="21179" s="489" customFormat="1">
      <c r="B21179" s="546" t="s">
        <v>19692</v>
      </c>
      <c r="C21179" s="548" t="s">
        <v>14981</v>
      </c>
      <c r="D21179" s="541" t="s">
        <v>19693</v>
      </c>
      <c r="E21179" s="549" t="s">
        <v>18498</v>
      </c>
      <c r="F21179" s="547">
        <v>1147.4200000000001</v>
      </c>
    </row>
    <row r="21180" s="489" customFormat="1">
      <c r="B21180" s="546" t="s">
        <v>19694</v>
      </c>
      <c r="C21180" s="548" t="s">
        <v>14981</v>
      </c>
      <c r="D21180" s="541" t="s">
        <v>19695</v>
      </c>
      <c r="E21180" s="549" t="s">
        <v>32768</v>
      </c>
      <c r="F21180" s="547">
        <v>359.06999999999999</v>
      </c>
    </row>
    <row r="21181" s="489" customFormat="1">
      <c r="B21181" s="546" t="s">
        <v>19696</v>
      </c>
      <c r="C21181" s="548" t="s">
        <v>14981</v>
      </c>
      <c r="D21181" s="541" t="s">
        <v>19697</v>
      </c>
      <c r="E21181" s="549" t="s">
        <v>32768</v>
      </c>
      <c r="F21181" s="547">
        <v>455.13</v>
      </c>
    </row>
    <row r="21182" s="489" customFormat="1">
      <c r="B21182" s="546">
        <v>9020</v>
      </c>
      <c r="C21182" s="548" t="s">
        <v>14981</v>
      </c>
      <c r="D21182" s="541" t="s">
        <v>19698</v>
      </c>
      <c r="E21182" s="549"/>
      <c r="F21182" s="547"/>
    </row>
    <row r="21183" s="489" customFormat="1">
      <c r="B21183" s="546" t="s">
        <v>19699</v>
      </c>
      <c r="C21183" s="548" t="s">
        <v>14981</v>
      </c>
      <c r="D21183" s="541" t="s">
        <v>19700</v>
      </c>
      <c r="E21183" s="549" t="s">
        <v>32768</v>
      </c>
      <c r="F21183" s="547">
        <v>328.13999999999999</v>
      </c>
    </row>
    <row r="21184" s="489" customFormat="1">
      <c r="B21184" s="546" t="s">
        <v>19701</v>
      </c>
      <c r="C21184" s="548" t="s">
        <v>14981</v>
      </c>
      <c r="D21184" s="541" t="s">
        <v>19702</v>
      </c>
      <c r="E21184" s="549" t="s">
        <v>32768</v>
      </c>
      <c r="F21184" s="547">
        <v>220.74000000000001</v>
      </c>
    </row>
    <row r="21185" s="489" customFormat="1">
      <c r="B21185" s="546" t="s">
        <v>19703</v>
      </c>
      <c r="C21185" s="548" t="s">
        <v>14981</v>
      </c>
      <c r="D21185" s="541" t="s">
        <v>19704</v>
      </c>
      <c r="E21185" s="549" t="s">
        <v>32768</v>
      </c>
      <c r="F21185" s="547">
        <v>390.95999999999998</v>
      </c>
    </row>
    <row r="21186" s="489" customFormat="1">
      <c r="B21186" s="546" t="s">
        <v>19705</v>
      </c>
      <c r="C21186" s="548" t="s">
        <v>14981</v>
      </c>
      <c r="D21186" s="541" t="s">
        <v>19706</v>
      </c>
      <c r="E21186" s="549" t="s">
        <v>32768</v>
      </c>
      <c r="F21186" s="547">
        <v>1379.8599999999999</v>
      </c>
    </row>
    <row r="21187" s="489" customFormat="1">
      <c r="B21187" s="546">
        <v>9022</v>
      </c>
      <c r="C21187" s="548" t="s">
        <v>14981</v>
      </c>
      <c r="D21187" s="541" t="s">
        <v>19707</v>
      </c>
      <c r="E21187" s="549"/>
      <c r="F21187" s="547"/>
    </row>
    <row r="21188" s="489" customFormat="1">
      <c r="B21188" s="546" t="s">
        <v>19708</v>
      </c>
      <c r="C21188" s="548" t="s">
        <v>14981</v>
      </c>
      <c r="D21188" s="541" t="s">
        <v>19709</v>
      </c>
      <c r="E21188" s="549" t="s">
        <v>32768</v>
      </c>
      <c r="F21188" s="547">
        <v>149.13999999999999</v>
      </c>
    </row>
    <row r="21189" s="489" customFormat="1">
      <c r="B21189" s="546" t="s">
        <v>19710</v>
      </c>
      <c r="C21189" s="548" t="s">
        <v>14981</v>
      </c>
      <c r="D21189" s="541" t="s">
        <v>19711</v>
      </c>
      <c r="E21189" s="549" t="s">
        <v>32768</v>
      </c>
      <c r="F21189" s="547">
        <v>26.469999999999999</v>
      </c>
    </row>
    <row r="21190" s="489" customFormat="1">
      <c r="B21190" s="546">
        <v>9024</v>
      </c>
      <c r="C21190" s="548" t="s">
        <v>14981</v>
      </c>
      <c r="D21190" s="541" t="s">
        <v>19712</v>
      </c>
      <c r="E21190" s="549"/>
      <c r="F21190" s="547"/>
    </row>
    <row r="21191" s="489" customFormat="1">
      <c r="B21191" s="546" t="s">
        <v>19713</v>
      </c>
      <c r="C21191" s="548" t="s">
        <v>14981</v>
      </c>
      <c r="D21191" s="541" t="s">
        <v>19714</v>
      </c>
      <c r="E21191" s="549" t="s">
        <v>32768</v>
      </c>
      <c r="F21191" s="547">
        <v>72.790000000000006</v>
      </c>
    </row>
    <row r="21192" s="489" customFormat="1">
      <c r="B21192" s="546" t="s">
        <v>19715</v>
      </c>
      <c r="C21192" s="548" t="s">
        <v>14981</v>
      </c>
      <c r="D21192" s="541" t="s">
        <v>19716</v>
      </c>
      <c r="E21192" s="549" t="s">
        <v>18498</v>
      </c>
      <c r="F21192" s="547">
        <v>8.9900000000000002</v>
      </c>
    </row>
    <row r="21193" s="489" customFormat="1">
      <c r="B21193" s="546" t="s">
        <v>19717</v>
      </c>
      <c r="C21193" s="548" t="s">
        <v>14981</v>
      </c>
      <c r="D21193" s="541" t="s">
        <v>19718</v>
      </c>
      <c r="E21193" s="549" t="s">
        <v>32768</v>
      </c>
      <c r="F21193" s="547">
        <v>931.69000000000005</v>
      </c>
    </row>
    <row r="21194" s="489" customFormat="1">
      <c r="B21194" s="546" t="s">
        <v>19719</v>
      </c>
      <c r="C21194" s="548" t="s">
        <v>14981</v>
      </c>
      <c r="D21194" s="541" t="s">
        <v>19720</v>
      </c>
      <c r="E21194" s="549" t="s">
        <v>32768</v>
      </c>
      <c r="F21194" s="547">
        <v>142.02000000000001</v>
      </c>
    </row>
    <row r="21195" s="489" customFormat="1">
      <c r="B21195" s="546" t="s">
        <v>19721</v>
      </c>
      <c r="C21195" s="548" t="s">
        <v>14981</v>
      </c>
      <c r="D21195" s="541" t="s">
        <v>19722</v>
      </c>
      <c r="E21195" s="549" t="s">
        <v>32768</v>
      </c>
      <c r="F21195" s="547">
        <v>128.16999999999999</v>
      </c>
    </row>
    <row r="21196" s="489" customFormat="1">
      <c r="B21196" s="546" t="s">
        <v>19723</v>
      </c>
      <c r="C21196" s="548" t="s">
        <v>14981</v>
      </c>
      <c r="D21196" s="541" t="s">
        <v>19724</v>
      </c>
      <c r="E21196" s="549" t="s">
        <v>32768</v>
      </c>
      <c r="F21196" s="547">
        <v>204.75</v>
      </c>
    </row>
    <row r="21197" s="489" customFormat="1">
      <c r="B21197" s="546" t="s">
        <v>19725</v>
      </c>
      <c r="C21197" s="548" t="s">
        <v>14981</v>
      </c>
      <c r="D21197" s="541" t="s">
        <v>19726</v>
      </c>
      <c r="E21197" s="549" t="s">
        <v>18498</v>
      </c>
      <c r="F21197" s="547">
        <v>161.38</v>
      </c>
    </row>
    <row r="21198" s="489" customFormat="1">
      <c r="B21198" s="546" t="s">
        <v>19727</v>
      </c>
      <c r="C21198" s="548" t="s">
        <v>14981</v>
      </c>
      <c r="D21198" s="541" t="s">
        <v>19728</v>
      </c>
      <c r="E21198" s="549" t="s">
        <v>18498</v>
      </c>
      <c r="F21198" s="547">
        <v>144.96000000000001</v>
      </c>
    </row>
    <row r="21199" s="489" customFormat="1">
      <c r="B21199" s="546" t="s">
        <v>19729</v>
      </c>
      <c r="C21199" s="548" t="s">
        <v>14981</v>
      </c>
      <c r="D21199" s="541" t="s">
        <v>19730</v>
      </c>
      <c r="E21199" s="549" t="s">
        <v>18498</v>
      </c>
      <c r="F21199" s="547">
        <v>143.44</v>
      </c>
    </row>
    <row r="21200" s="489" customFormat="1">
      <c r="B21200" s="546" t="s">
        <v>19731</v>
      </c>
      <c r="C21200" s="548" t="s">
        <v>14981</v>
      </c>
      <c r="D21200" s="541" t="s">
        <v>19732</v>
      </c>
      <c r="E21200" s="549" t="s">
        <v>18498</v>
      </c>
      <c r="F21200" s="547">
        <v>143.87</v>
      </c>
    </row>
    <row r="21201" s="489" customFormat="1">
      <c r="B21201" s="546">
        <v>8688</v>
      </c>
      <c r="C21201" s="548" t="s">
        <v>14981</v>
      </c>
      <c r="D21201" s="541" t="s">
        <v>19733</v>
      </c>
      <c r="E21201" s="549"/>
      <c r="F21201" s="547"/>
    </row>
    <row r="21202" s="489" customFormat="1">
      <c r="B21202" s="546">
        <v>9027</v>
      </c>
      <c r="C21202" s="548" t="s">
        <v>14981</v>
      </c>
      <c r="D21202" s="541" t="s">
        <v>19734</v>
      </c>
      <c r="E21202" s="549"/>
      <c r="F21202" s="547"/>
    </row>
    <row r="21203" s="489" customFormat="1">
      <c r="B21203" s="546" t="s">
        <v>19735</v>
      </c>
      <c r="C21203" s="548" t="s">
        <v>14981</v>
      </c>
      <c r="D21203" s="541" t="s">
        <v>19736</v>
      </c>
      <c r="E21203" s="549" t="s">
        <v>32768</v>
      </c>
      <c r="F21203" s="547">
        <v>71.480000000000004</v>
      </c>
    </row>
    <row r="21204" s="489" customFormat="1">
      <c r="B21204" s="546" t="s">
        <v>19737</v>
      </c>
      <c r="C21204" s="548" t="s">
        <v>14981</v>
      </c>
      <c r="D21204" s="541" t="s">
        <v>19738</v>
      </c>
      <c r="E21204" s="549" t="s">
        <v>32768</v>
      </c>
      <c r="F21204" s="547">
        <v>31.48</v>
      </c>
    </row>
    <row r="21205" s="489" customFormat="1">
      <c r="B21205" s="546">
        <v>9029</v>
      </c>
      <c r="C21205" s="548" t="s">
        <v>14981</v>
      </c>
      <c r="D21205" s="541" t="s">
        <v>17157</v>
      </c>
      <c r="E21205" s="549"/>
      <c r="F21205" s="547"/>
    </row>
    <row r="21206" s="489" customFormat="1">
      <c r="B21206" s="546" t="s">
        <v>19739</v>
      </c>
      <c r="C21206" s="548" t="s">
        <v>14981</v>
      </c>
      <c r="D21206" s="541" t="s">
        <v>19740</v>
      </c>
      <c r="E21206" s="549" t="s">
        <v>18498</v>
      </c>
      <c r="F21206" s="547">
        <v>130.99000000000001</v>
      </c>
    </row>
    <row r="21207" s="489" customFormat="1">
      <c r="B21207" s="546" t="s">
        <v>19741</v>
      </c>
      <c r="C21207" s="548" t="s">
        <v>14981</v>
      </c>
      <c r="D21207" s="541" t="s">
        <v>19742</v>
      </c>
      <c r="E21207" s="549" t="s">
        <v>18498</v>
      </c>
      <c r="F21207" s="547">
        <v>148.31</v>
      </c>
    </row>
    <row r="21208" s="489" customFormat="1">
      <c r="B21208" s="546">
        <v>9031</v>
      </c>
      <c r="C21208" s="548" t="s">
        <v>14981</v>
      </c>
      <c r="D21208" s="541" t="s">
        <v>19743</v>
      </c>
      <c r="E21208" s="549"/>
      <c r="F21208" s="547"/>
    </row>
    <row r="21209" s="489" customFormat="1">
      <c r="B21209" s="546" t="s">
        <v>19744</v>
      </c>
      <c r="C21209" s="548" t="s">
        <v>14981</v>
      </c>
      <c r="D21209" s="541" t="s">
        <v>19745</v>
      </c>
      <c r="E21209" s="549" t="s">
        <v>18498</v>
      </c>
      <c r="F21209" s="547">
        <v>113.05</v>
      </c>
    </row>
    <row r="21210" s="489" customFormat="1">
      <c r="B21210" s="546" t="s">
        <v>19746</v>
      </c>
      <c r="C21210" s="548" t="s">
        <v>14981</v>
      </c>
      <c r="D21210" s="541" t="s">
        <v>19747</v>
      </c>
      <c r="E21210" s="549" t="s">
        <v>18498</v>
      </c>
      <c r="F21210" s="547">
        <v>243.69</v>
      </c>
    </row>
    <row r="21211" s="489" customFormat="1">
      <c r="B21211" s="546" t="s">
        <v>19748</v>
      </c>
      <c r="C21211" s="548" t="s">
        <v>14981</v>
      </c>
      <c r="D21211" s="541" t="s">
        <v>19749</v>
      </c>
      <c r="E21211" s="549" t="s">
        <v>18498</v>
      </c>
      <c r="F21211" s="547">
        <v>151.78</v>
      </c>
    </row>
    <row r="21212" s="489" customFormat="1">
      <c r="B21212" s="546" t="s">
        <v>19750</v>
      </c>
      <c r="C21212" s="548" t="s">
        <v>14981</v>
      </c>
      <c r="D21212" s="541" t="s">
        <v>19751</v>
      </c>
      <c r="E21212" s="549" t="s">
        <v>18498</v>
      </c>
      <c r="F21212" s="547">
        <v>76.040000000000006</v>
      </c>
    </row>
    <row r="21213" s="489" customFormat="1">
      <c r="B21213" s="546" t="s">
        <v>19752</v>
      </c>
      <c r="C21213" s="548" t="s">
        <v>14981</v>
      </c>
      <c r="D21213" s="541" t="s">
        <v>19753</v>
      </c>
      <c r="E21213" s="549" t="s">
        <v>18498</v>
      </c>
      <c r="F21213" s="547">
        <v>388.88</v>
      </c>
    </row>
    <row r="21214" s="489" customFormat="1">
      <c r="B21214" s="546" t="s">
        <v>19754</v>
      </c>
      <c r="C21214" s="548" t="s">
        <v>14981</v>
      </c>
      <c r="D21214" s="541" t="s">
        <v>19755</v>
      </c>
      <c r="E21214" s="549" t="s">
        <v>18498</v>
      </c>
      <c r="F21214" s="547">
        <v>624.13999999999999</v>
      </c>
    </row>
    <row r="21215" s="489" customFormat="1">
      <c r="B21215" s="546" t="s">
        <v>19756</v>
      </c>
      <c r="C21215" s="548" t="s">
        <v>14981</v>
      </c>
      <c r="D21215" s="541" t="s">
        <v>19757</v>
      </c>
      <c r="E21215" s="549" t="s">
        <v>18498</v>
      </c>
      <c r="F21215" s="547">
        <v>90.400000000000006</v>
      </c>
    </row>
    <row r="21216" s="489" customFormat="1">
      <c r="B21216" s="546">
        <v>9032</v>
      </c>
      <c r="C21216" s="548" t="s">
        <v>14981</v>
      </c>
      <c r="D21216" s="541" t="s">
        <v>19758</v>
      </c>
      <c r="E21216" s="549"/>
      <c r="F21216" s="547"/>
    </row>
    <row r="21217" s="489" customFormat="1">
      <c r="B21217" s="546" t="s">
        <v>19759</v>
      </c>
      <c r="C21217" s="548" t="s">
        <v>14981</v>
      </c>
      <c r="D21217" s="541" t="s">
        <v>19760</v>
      </c>
      <c r="E21217" s="549" t="s">
        <v>18498</v>
      </c>
      <c r="F21217" s="547">
        <v>105.12</v>
      </c>
    </row>
    <row r="21218" s="489" customFormat="1">
      <c r="B21218" s="546" t="s">
        <v>19761</v>
      </c>
      <c r="C21218" s="548" t="s">
        <v>14981</v>
      </c>
      <c r="D21218" s="541" t="s">
        <v>19762</v>
      </c>
      <c r="E21218" s="549" t="s">
        <v>18498</v>
      </c>
      <c r="F21218" s="547">
        <v>205.91999999999999</v>
      </c>
    </row>
    <row r="21219" s="489" customFormat="1">
      <c r="B21219" s="546" t="s">
        <v>19763</v>
      </c>
      <c r="C21219" s="548" t="s">
        <v>14981</v>
      </c>
      <c r="D21219" s="541" t="s">
        <v>19764</v>
      </c>
      <c r="E21219" s="549" t="s">
        <v>18498</v>
      </c>
      <c r="F21219" s="547">
        <v>175.83000000000001</v>
      </c>
    </row>
    <row r="21220" s="489" customFormat="1">
      <c r="B21220" s="546" t="s">
        <v>19765</v>
      </c>
      <c r="C21220" s="548" t="s">
        <v>14981</v>
      </c>
      <c r="D21220" s="541" t="s">
        <v>19766</v>
      </c>
      <c r="E21220" s="549" t="s">
        <v>18498</v>
      </c>
      <c r="F21220" s="547">
        <v>80.980000000000004</v>
      </c>
    </row>
    <row r="21221" s="489" customFormat="1">
      <c r="B21221" s="546" t="s">
        <v>19767</v>
      </c>
      <c r="C21221" s="548" t="s">
        <v>14981</v>
      </c>
      <c r="D21221" s="541" t="s">
        <v>19768</v>
      </c>
      <c r="E21221" s="549" t="s">
        <v>18498</v>
      </c>
      <c r="F21221" s="547">
        <v>289.06999999999999</v>
      </c>
    </row>
    <row r="21222" s="489" customFormat="1">
      <c r="B21222" s="546" t="s">
        <v>19769</v>
      </c>
      <c r="C21222" s="548" t="s">
        <v>14981</v>
      </c>
      <c r="D21222" s="541" t="s">
        <v>19770</v>
      </c>
      <c r="E21222" s="549" t="s">
        <v>18498</v>
      </c>
      <c r="F21222" s="547">
        <v>466.38</v>
      </c>
    </row>
    <row r="21223" s="489" customFormat="1">
      <c r="B21223" s="546" t="s">
        <v>19771</v>
      </c>
      <c r="C21223" s="548" t="s">
        <v>14981</v>
      </c>
      <c r="D21223" s="541" t="s">
        <v>19772</v>
      </c>
      <c r="E21223" s="549" t="s">
        <v>18498</v>
      </c>
      <c r="F21223" s="547">
        <v>85.640000000000001</v>
      </c>
    </row>
    <row r="21224" s="489" customFormat="1">
      <c r="B21224" s="546">
        <v>9034</v>
      </c>
      <c r="C21224" s="548" t="s">
        <v>14981</v>
      </c>
      <c r="D21224" s="541" t="s">
        <v>19773</v>
      </c>
      <c r="E21224" s="549"/>
      <c r="F21224" s="547"/>
    </row>
    <row r="21225" s="489" customFormat="1">
      <c r="B21225" s="546" t="s">
        <v>19774</v>
      </c>
      <c r="C21225" s="548" t="s">
        <v>14981</v>
      </c>
      <c r="D21225" s="541" t="s">
        <v>19775</v>
      </c>
      <c r="E21225" s="549" t="s">
        <v>18498</v>
      </c>
      <c r="F21225" s="547">
        <v>153.16</v>
      </c>
    </row>
    <row r="21226" s="489" customFormat="1">
      <c r="B21226" s="546" t="s">
        <v>19776</v>
      </c>
      <c r="C21226" s="548" t="s">
        <v>14981</v>
      </c>
      <c r="D21226" s="541" t="s">
        <v>19777</v>
      </c>
      <c r="E21226" s="549" t="s">
        <v>18498</v>
      </c>
      <c r="F21226" s="547">
        <v>152.18000000000001</v>
      </c>
    </row>
    <row r="21227" s="489" customFormat="1">
      <c r="B21227" s="546">
        <v>9036</v>
      </c>
      <c r="C21227" s="548" t="s">
        <v>14981</v>
      </c>
      <c r="D21227" s="541" t="s">
        <v>19778</v>
      </c>
      <c r="E21227" s="549"/>
      <c r="F21227" s="547"/>
    </row>
    <row r="21228" s="489" customFormat="1">
      <c r="B21228" s="546" t="s">
        <v>19779</v>
      </c>
      <c r="C21228" s="548" t="s">
        <v>14981</v>
      </c>
      <c r="D21228" s="541" t="s">
        <v>19780</v>
      </c>
      <c r="E21228" s="549" t="s">
        <v>18498</v>
      </c>
      <c r="F21228" s="547">
        <v>559.96000000000004</v>
      </c>
    </row>
    <row r="21229" s="489" customFormat="1">
      <c r="B21229" s="546">
        <v>9037</v>
      </c>
      <c r="C21229" s="548" t="s">
        <v>14981</v>
      </c>
      <c r="D21229" s="541" t="s">
        <v>19781</v>
      </c>
      <c r="E21229" s="549"/>
      <c r="F21229" s="547"/>
    </row>
    <row r="21230" s="489" customFormat="1">
      <c r="B21230" s="546" t="s">
        <v>19782</v>
      </c>
      <c r="C21230" s="548" t="s">
        <v>14981</v>
      </c>
      <c r="D21230" s="541" t="s">
        <v>19783</v>
      </c>
      <c r="E21230" s="549" t="s">
        <v>32768</v>
      </c>
      <c r="F21230" s="547">
        <v>3419.1199999999999</v>
      </c>
    </row>
    <row r="21231" s="489" customFormat="1">
      <c r="B21231" s="546">
        <v>9038</v>
      </c>
      <c r="C21231" s="548" t="s">
        <v>14981</v>
      </c>
      <c r="D21231" s="541" t="s">
        <v>19784</v>
      </c>
      <c r="E21231" s="549"/>
      <c r="F21231" s="547"/>
    </row>
    <row r="21232" s="489" customFormat="1">
      <c r="B21232" s="546" t="s">
        <v>19785</v>
      </c>
      <c r="C21232" s="548" t="s">
        <v>14981</v>
      </c>
      <c r="D21232" s="541" t="s">
        <v>19786</v>
      </c>
      <c r="E21232" s="549" t="s">
        <v>32768</v>
      </c>
      <c r="F21232" s="547">
        <v>129.47999999999999</v>
      </c>
    </row>
    <row r="21233" s="489" customFormat="1">
      <c r="B21233" s="546" t="s">
        <v>19787</v>
      </c>
      <c r="C21233" s="548" t="s">
        <v>14981</v>
      </c>
      <c r="D21233" s="541" t="s">
        <v>19788</v>
      </c>
      <c r="E21233" s="549" t="s">
        <v>32768</v>
      </c>
      <c r="F21233" s="547">
        <v>187.93000000000001</v>
      </c>
    </row>
    <row r="21234" s="489" customFormat="1">
      <c r="B21234" s="546" t="s">
        <v>19789</v>
      </c>
      <c r="C21234" s="548" t="s">
        <v>14981</v>
      </c>
      <c r="D21234" s="541" t="s">
        <v>19790</v>
      </c>
      <c r="E21234" s="549" t="s">
        <v>18498</v>
      </c>
      <c r="F21234" s="547">
        <v>135.55000000000001</v>
      </c>
    </row>
    <row r="21235" s="489" customFormat="1">
      <c r="B21235" s="546" t="s">
        <v>19791</v>
      </c>
      <c r="C21235" s="548" t="s">
        <v>14981</v>
      </c>
      <c r="D21235" s="541" t="s">
        <v>19792</v>
      </c>
      <c r="E21235" s="549" t="s">
        <v>18498</v>
      </c>
      <c r="F21235" s="547">
        <v>241.47999999999999</v>
      </c>
    </row>
    <row r="21236" s="489" customFormat="1">
      <c r="B21236" s="546" t="s">
        <v>19793</v>
      </c>
      <c r="C21236" s="548" t="s">
        <v>14981</v>
      </c>
      <c r="D21236" s="541" t="s">
        <v>19794</v>
      </c>
      <c r="E21236" s="549" t="s">
        <v>18498</v>
      </c>
      <c r="F21236" s="547">
        <v>184.5</v>
      </c>
    </row>
    <row r="21237" s="489" customFormat="1">
      <c r="B21237" s="546" t="s">
        <v>19795</v>
      </c>
      <c r="C21237" s="548" t="s">
        <v>14981</v>
      </c>
      <c r="D21237" s="541" t="s">
        <v>19796</v>
      </c>
      <c r="E21237" s="549" t="s">
        <v>18498</v>
      </c>
      <c r="F21237" s="547">
        <v>102.54000000000001</v>
      </c>
    </row>
    <row r="21238" s="489" customFormat="1">
      <c r="B21238" s="546" t="s">
        <v>19797</v>
      </c>
      <c r="C21238" s="548" t="s">
        <v>14981</v>
      </c>
      <c r="D21238" s="541" t="s">
        <v>19798</v>
      </c>
      <c r="E21238" s="549" t="s">
        <v>18498</v>
      </c>
      <c r="F21238" s="547">
        <v>347.48000000000002</v>
      </c>
    </row>
    <row r="21239" s="489" customFormat="1">
      <c r="B21239" s="546" t="s">
        <v>19799</v>
      </c>
      <c r="C21239" s="548" t="s">
        <v>14981</v>
      </c>
      <c r="D21239" s="541" t="s">
        <v>19800</v>
      </c>
      <c r="E21239" s="549" t="s">
        <v>18498</v>
      </c>
      <c r="F21239" s="547">
        <v>120.70999999999999</v>
      </c>
    </row>
    <row r="21240" s="489" customFormat="1">
      <c r="B21240" s="546" t="s">
        <v>19801</v>
      </c>
      <c r="C21240" s="548" t="s">
        <v>14981</v>
      </c>
      <c r="D21240" s="541" t="s">
        <v>19802</v>
      </c>
      <c r="E21240" s="549" t="s">
        <v>18498</v>
      </c>
      <c r="F21240" s="547">
        <v>27.079999999999998</v>
      </c>
    </row>
    <row r="21241" s="489" customFormat="1">
      <c r="B21241" s="546" t="s">
        <v>19803</v>
      </c>
      <c r="C21241" s="548" t="s">
        <v>14981</v>
      </c>
      <c r="D21241" s="541" t="s">
        <v>19804</v>
      </c>
      <c r="E21241" s="549" t="s">
        <v>32768</v>
      </c>
      <c r="F21241" s="547">
        <v>20.43</v>
      </c>
    </row>
    <row r="21242" s="489" customFormat="1">
      <c r="B21242" s="546" t="s">
        <v>19805</v>
      </c>
      <c r="C21242" s="548" t="s">
        <v>14981</v>
      </c>
      <c r="D21242" s="541" t="s">
        <v>19806</v>
      </c>
      <c r="E21242" s="549" t="s">
        <v>32768</v>
      </c>
      <c r="F21242" s="547">
        <v>20.960000000000001</v>
      </c>
    </row>
    <row r="21243" s="489" customFormat="1">
      <c r="B21243" s="546" t="s">
        <v>19807</v>
      </c>
      <c r="C21243" s="548" t="s">
        <v>14981</v>
      </c>
      <c r="D21243" s="541" t="s">
        <v>19808</v>
      </c>
      <c r="E21243" s="549" t="s">
        <v>32768</v>
      </c>
      <c r="F21243" s="547">
        <v>12.59</v>
      </c>
    </row>
    <row r="21244" s="489" customFormat="1">
      <c r="B21244" s="546" t="s">
        <v>19809</v>
      </c>
      <c r="C21244" s="548" t="s">
        <v>14981</v>
      </c>
      <c r="D21244" s="541" t="s">
        <v>19810</v>
      </c>
      <c r="E21244" s="549" t="s">
        <v>32768</v>
      </c>
      <c r="F21244" s="547">
        <v>28.02</v>
      </c>
    </row>
    <row r="21245" s="489" customFormat="1">
      <c r="B21245" s="546">
        <v>8689</v>
      </c>
      <c r="C21245" s="548" t="s">
        <v>14981</v>
      </c>
      <c r="D21245" s="541" t="s">
        <v>19811</v>
      </c>
      <c r="E21245" s="549"/>
      <c r="F21245" s="547"/>
    </row>
    <row r="21246" s="489" customFormat="1">
      <c r="B21246" s="546">
        <v>9039</v>
      </c>
      <c r="C21246" s="548" t="s">
        <v>14981</v>
      </c>
      <c r="D21246" s="541" t="s">
        <v>19812</v>
      </c>
      <c r="E21246" s="549"/>
      <c r="F21246" s="547"/>
    </row>
    <row r="21247" s="489" customFormat="1">
      <c r="B21247" s="546" t="s">
        <v>19813</v>
      </c>
      <c r="C21247" s="548" t="s">
        <v>14981</v>
      </c>
      <c r="D21247" s="541" t="s">
        <v>19814</v>
      </c>
      <c r="E21247" s="549" t="s">
        <v>32768</v>
      </c>
      <c r="F21247" s="547">
        <v>234.81999999999999</v>
      </c>
    </row>
    <row r="21248" s="489" customFormat="1">
      <c r="B21248" s="546" t="s">
        <v>19815</v>
      </c>
      <c r="C21248" s="548" t="s">
        <v>14981</v>
      </c>
      <c r="D21248" s="541" t="s">
        <v>19816</v>
      </c>
      <c r="E21248" s="549" t="s">
        <v>32768</v>
      </c>
      <c r="F21248" s="547">
        <v>112.01000000000001</v>
      </c>
    </row>
    <row r="21249" s="489" customFormat="1">
      <c r="B21249" s="546" t="s">
        <v>19817</v>
      </c>
      <c r="C21249" s="548" t="s">
        <v>14981</v>
      </c>
      <c r="D21249" s="541" t="s">
        <v>19818</v>
      </c>
      <c r="E21249" s="549" t="s">
        <v>32768</v>
      </c>
      <c r="F21249" s="547">
        <v>215.13999999999999</v>
      </c>
    </row>
    <row r="21250" s="489" customFormat="1">
      <c r="B21250" s="546">
        <v>9040</v>
      </c>
      <c r="C21250" s="548" t="s">
        <v>14981</v>
      </c>
      <c r="D21250" s="541" t="s">
        <v>19819</v>
      </c>
      <c r="E21250" s="549"/>
      <c r="F21250" s="547"/>
    </row>
    <row r="21251" s="489" customFormat="1">
      <c r="B21251" s="546" t="s">
        <v>19820</v>
      </c>
      <c r="C21251" s="548" t="s">
        <v>14981</v>
      </c>
      <c r="D21251" s="541" t="s">
        <v>19821</v>
      </c>
      <c r="E21251" s="549" t="s">
        <v>32767</v>
      </c>
      <c r="F21251" s="547">
        <v>516.25</v>
      </c>
    </row>
    <row r="21252" s="489" customFormat="1">
      <c r="B21252" s="546">
        <v>9041</v>
      </c>
      <c r="C21252" s="548" t="s">
        <v>14981</v>
      </c>
      <c r="D21252" s="541" t="s">
        <v>19822</v>
      </c>
      <c r="E21252" s="549"/>
      <c r="F21252" s="547"/>
    </row>
    <row r="21253" s="489" customFormat="1">
      <c r="B21253" s="546" t="s">
        <v>19823</v>
      </c>
      <c r="C21253" s="548" t="s">
        <v>14981</v>
      </c>
      <c r="D21253" s="541" t="s">
        <v>19824</v>
      </c>
      <c r="E21253" s="549" t="s">
        <v>32767</v>
      </c>
      <c r="F21253" s="547">
        <v>160.68000000000001</v>
      </c>
    </row>
    <row r="21254" s="489" customFormat="1">
      <c r="B21254" s="546" t="s">
        <v>19825</v>
      </c>
      <c r="C21254" s="548" t="s">
        <v>14981</v>
      </c>
      <c r="D21254" s="541" t="s">
        <v>19826</v>
      </c>
      <c r="E21254" s="549" t="s">
        <v>32767</v>
      </c>
      <c r="F21254" s="547">
        <v>174.75</v>
      </c>
    </row>
    <row r="21255" s="489" customFormat="1">
      <c r="B21255" s="546" t="s">
        <v>19827</v>
      </c>
      <c r="C21255" s="548" t="s">
        <v>14981</v>
      </c>
      <c r="D21255" s="541" t="s">
        <v>19828</v>
      </c>
      <c r="E21255" s="549" t="s">
        <v>32767</v>
      </c>
      <c r="F21255" s="547">
        <v>163.97</v>
      </c>
    </row>
    <row r="21256" s="489" customFormat="1">
      <c r="B21256" s="546" t="s">
        <v>19829</v>
      </c>
      <c r="C21256" s="548" t="s">
        <v>14981</v>
      </c>
      <c r="D21256" s="541" t="s">
        <v>19830</v>
      </c>
      <c r="E21256" s="549" t="s">
        <v>32767</v>
      </c>
      <c r="F21256" s="547">
        <v>267.50999999999999</v>
      </c>
    </row>
    <row r="21257" s="489" customFormat="1">
      <c r="B21257" s="546" t="s">
        <v>19831</v>
      </c>
      <c r="C21257" s="548" t="s">
        <v>14981</v>
      </c>
      <c r="D21257" s="541" t="s">
        <v>19832</v>
      </c>
      <c r="E21257" s="549" t="s">
        <v>32767</v>
      </c>
      <c r="F21257" s="547">
        <v>256.73000000000002</v>
      </c>
    </row>
    <row r="21258" s="489" customFormat="1">
      <c r="B21258" s="546">
        <v>9042</v>
      </c>
      <c r="C21258" s="548" t="s">
        <v>14981</v>
      </c>
      <c r="D21258" s="541" t="s">
        <v>19833</v>
      </c>
      <c r="E21258" s="549"/>
      <c r="F21258" s="547"/>
    </row>
    <row r="21259" s="489" customFormat="1">
      <c r="B21259" s="546" t="s">
        <v>19834</v>
      </c>
      <c r="C21259" s="548" t="s">
        <v>14981</v>
      </c>
      <c r="D21259" s="541" t="s">
        <v>19835</v>
      </c>
      <c r="E21259" s="549" t="s">
        <v>32767</v>
      </c>
      <c r="F21259" s="547">
        <v>199.59999999999999</v>
      </c>
    </row>
    <row r="21260" s="489" customFormat="1">
      <c r="B21260" s="546" t="s">
        <v>19836</v>
      </c>
      <c r="C21260" s="548" t="s">
        <v>14981</v>
      </c>
      <c r="D21260" s="541" t="s">
        <v>19837</v>
      </c>
      <c r="E21260" s="549" t="s">
        <v>32767</v>
      </c>
      <c r="F21260" s="547">
        <v>251.25</v>
      </c>
    </row>
    <row r="21261" s="489" customFormat="1">
      <c r="B21261" s="546" t="s">
        <v>19838</v>
      </c>
      <c r="C21261" s="548" t="s">
        <v>14981</v>
      </c>
      <c r="D21261" s="541" t="s">
        <v>19839</v>
      </c>
      <c r="E21261" s="549" t="s">
        <v>32767</v>
      </c>
      <c r="F21261" s="547">
        <v>240.47</v>
      </c>
    </row>
    <row r="21262" s="489" customFormat="1">
      <c r="B21262" s="546">
        <v>9043</v>
      </c>
      <c r="C21262" s="548" t="s">
        <v>14981</v>
      </c>
      <c r="D21262" s="541" t="s">
        <v>19840</v>
      </c>
      <c r="E21262" s="549"/>
      <c r="F21262" s="547"/>
    </row>
    <row r="21263" s="489" customFormat="1">
      <c r="B21263" s="546" t="s">
        <v>19841</v>
      </c>
      <c r="C21263" s="548" t="s">
        <v>14981</v>
      </c>
      <c r="D21263" s="541" t="s">
        <v>19842</v>
      </c>
      <c r="E21263" s="549" t="s">
        <v>32767</v>
      </c>
      <c r="F21263" s="547">
        <v>483.50999999999999</v>
      </c>
    </row>
    <row r="21264" s="489" customFormat="1">
      <c r="B21264" s="546" t="s">
        <v>19843</v>
      </c>
      <c r="C21264" s="548" t="s">
        <v>14981</v>
      </c>
      <c r="D21264" s="541" t="s">
        <v>19844</v>
      </c>
      <c r="E21264" s="549" t="s">
        <v>32767</v>
      </c>
      <c r="F21264" s="547">
        <v>296.69</v>
      </c>
    </row>
    <row r="21265" s="489" customFormat="1">
      <c r="B21265" s="546" t="s">
        <v>19845</v>
      </c>
      <c r="C21265" s="548" t="s">
        <v>14981</v>
      </c>
      <c r="D21265" s="541" t="s">
        <v>19846</v>
      </c>
      <c r="E21265" s="549" t="s">
        <v>32767</v>
      </c>
      <c r="F21265" s="547">
        <v>351.83999999999997</v>
      </c>
    </row>
    <row r="21266" s="489" customFormat="1">
      <c r="B21266" s="546">
        <v>8690</v>
      </c>
      <c r="C21266" s="548" t="s">
        <v>14981</v>
      </c>
      <c r="D21266" s="541" t="s">
        <v>19847</v>
      </c>
      <c r="E21266" s="549"/>
      <c r="F21266" s="547"/>
    </row>
    <row r="21267" s="489" customFormat="1">
      <c r="B21267" s="546">
        <v>9045</v>
      </c>
      <c r="C21267" s="548" t="s">
        <v>14981</v>
      </c>
      <c r="D21267" s="541" t="s">
        <v>19848</v>
      </c>
      <c r="E21267" s="549"/>
      <c r="F21267" s="547"/>
    </row>
    <row r="21268" s="489" customFormat="1">
      <c r="B21268" s="546" t="s">
        <v>19849</v>
      </c>
      <c r="C21268" s="548" t="s">
        <v>14981</v>
      </c>
      <c r="D21268" s="541" t="s">
        <v>19850</v>
      </c>
      <c r="E21268" s="549" t="s">
        <v>32768</v>
      </c>
      <c r="F21268" s="547">
        <v>1271.01</v>
      </c>
    </row>
    <row r="21269" s="489" customFormat="1">
      <c r="B21269" s="546" t="s">
        <v>19851</v>
      </c>
      <c r="C21269" s="548" t="s">
        <v>14981</v>
      </c>
      <c r="D21269" s="541" t="s">
        <v>19852</v>
      </c>
      <c r="E21269" s="549" t="s">
        <v>32768</v>
      </c>
      <c r="F21269" s="547">
        <v>2491.1999999999998</v>
      </c>
    </row>
    <row r="21270" s="489" customFormat="1">
      <c r="B21270" s="546">
        <v>9046</v>
      </c>
      <c r="C21270" s="548" t="s">
        <v>14981</v>
      </c>
      <c r="D21270" s="541" t="s">
        <v>19853</v>
      </c>
      <c r="E21270" s="549"/>
      <c r="F21270" s="547"/>
    </row>
    <row r="21271" s="489" customFormat="1">
      <c r="B21271" s="546" t="s">
        <v>19854</v>
      </c>
      <c r="C21271" s="548" t="s">
        <v>14981</v>
      </c>
      <c r="D21271" s="541" t="s">
        <v>19855</v>
      </c>
      <c r="E21271" s="549" t="s">
        <v>32768</v>
      </c>
      <c r="F21271" s="547">
        <v>41.310000000000002</v>
      </c>
    </row>
    <row r="21272" s="489" customFormat="1">
      <c r="B21272" s="546" t="s">
        <v>19856</v>
      </c>
      <c r="C21272" s="548" t="s">
        <v>14981</v>
      </c>
      <c r="D21272" s="541" t="s">
        <v>19857</v>
      </c>
      <c r="E21272" s="549" t="s">
        <v>32768</v>
      </c>
      <c r="F21272" s="547">
        <v>298.32999999999998</v>
      </c>
    </row>
    <row r="21273" s="489" customFormat="1">
      <c r="B21273" s="546" t="s">
        <v>19858</v>
      </c>
      <c r="C21273" s="548" t="s">
        <v>14981</v>
      </c>
      <c r="D21273" s="541" t="s">
        <v>19859</v>
      </c>
      <c r="E21273" s="549" t="s">
        <v>32768</v>
      </c>
      <c r="F21273" s="547">
        <v>30.75</v>
      </c>
    </row>
    <row r="21274" s="489" customFormat="1">
      <c r="B21274" s="546" t="s">
        <v>19860</v>
      </c>
      <c r="C21274" s="548" t="s">
        <v>14981</v>
      </c>
      <c r="D21274" s="541" t="s">
        <v>19861</v>
      </c>
      <c r="E21274" s="549" t="s">
        <v>32768</v>
      </c>
      <c r="F21274" s="547">
        <v>22.59</v>
      </c>
    </row>
    <row r="21275" s="489" customFormat="1">
      <c r="B21275" s="546" t="s">
        <v>19862</v>
      </c>
      <c r="C21275" s="548" t="s">
        <v>14981</v>
      </c>
      <c r="D21275" s="541" t="s">
        <v>19863</v>
      </c>
      <c r="E21275" s="549" t="s">
        <v>32768</v>
      </c>
      <c r="F21275" s="547">
        <v>22.829999999999998</v>
      </c>
    </row>
    <row r="21276" s="489" customFormat="1">
      <c r="B21276" s="546" t="s">
        <v>19864</v>
      </c>
      <c r="C21276" s="548" t="s">
        <v>14981</v>
      </c>
      <c r="D21276" s="541" t="s">
        <v>19865</v>
      </c>
      <c r="E21276" s="549" t="s">
        <v>32768</v>
      </c>
      <c r="F21276" s="547">
        <v>9.6199999999999992</v>
      </c>
    </row>
    <row r="21277" s="489" customFormat="1">
      <c r="B21277" s="546" t="s">
        <v>19866</v>
      </c>
      <c r="C21277" s="548" t="s">
        <v>14981</v>
      </c>
      <c r="D21277" s="541" t="s">
        <v>19867</v>
      </c>
      <c r="E21277" s="549" t="s">
        <v>32768</v>
      </c>
      <c r="F21277" s="547">
        <v>10.380000000000001</v>
      </c>
    </row>
    <row r="21278" s="489" customFormat="1">
      <c r="B21278" s="546">
        <v>9047</v>
      </c>
      <c r="C21278" s="548" t="s">
        <v>14981</v>
      </c>
      <c r="D21278" s="541" t="s">
        <v>19868</v>
      </c>
      <c r="E21278" s="549"/>
      <c r="F21278" s="547"/>
    </row>
    <row r="21279" s="489" customFormat="1">
      <c r="B21279" s="546" t="s">
        <v>19869</v>
      </c>
      <c r="C21279" s="548" t="s">
        <v>14981</v>
      </c>
      <c r="D21279" s="541" t="s">
        <v>19870</v>
      </c>
      <c r="E21279" s="549" t="s">
        <v>32768</v>
      </c>
      <c r="F21279" s="547">
        <v>46.600000000000001</v>
      </c>
    </row>
    <row r="21280" s="489" customFormat="1">
      <c r="B21280" s="546">
        <v>9023</v>
      </c>
      <c r="C21280" s="548" t="s">
        <v>14981</v>
      </c>
      <c r="D21280" s="541" t="s">
        <v>19871</v>
      </c>
      <c r="E21280" s="549"/>
      <c r="F21280" s="547"/>
    </row>
    <row r="21281" s="489" customFormat="1">
      <c r="B21281" s="546" t="s">
        <v>19872</v>
      </c>
      <c r="C21281" s="548" t="s">
        <v>14981</v>
      </c>
      <c r="D21281" s="541" t="s">
        <v>19873</v>
      </c>
      <c r="E21281" s="549" t="s">
        <v>32768</v>
      </c>
      <c r="F21281" s="547">
        <v>17.600000000000001</v>
      </c>
    </row>
    <row r="21282" s="489" customFormat="1">
      <c r="B21282" s="546" t="s">
        <v>19874</v>
      </c>
      <c r="C21282" s="548" t="s">
        <v>14981</v>
      </c>
      <c r="D21282" s="541" t="s">
        <v>19875</v>
      </c>
      <c r="E21282" s="549" t="s">
        <v>32768</v>
      </c>
      <c r="F21282" s="547">
        <v>17.600000000000001</v>
      </c>
    </row>
    <row r="21283" s="489" customFormat="1">
      <c r="B21283" s="546" t="s">
        <v>19876</v>
      </c>
      <c r="C21283" s="548" t="s">
        <v>14981</v>
      </c>
      <c r="D21283" s="541" t="s">
        <v>19877</v>
      </c>
      <c r="E21283" s="549" t="s">
        <v>32768</v>
      </c>
      <c r="F21283" s="547">
        <v>17.600000000000001</v>
      </c>
    </row>
    <row r="21284" s="489" customFormat="1">
      <c r="B21284" s="546" t="s">
        <v>19878</v>
      </c>
      <c r="C21284" s="548" t="s">
        <v>14981</v>
      </c>
      <c r="D21284" s="541" t="s">
        <v>19879</v>
      </c>
      <c r="E21284" s="549" t="s">
        <v>32768</v>
      </c>
      <c r="F21284" s="547">
        <v>18.559999999999999</v>
      </c>
    </row>
    <row r="21285" s="489" customFormat="1">
      <c r="B21285" s="546" t="s">
        <v>19880</v>
      </c>
      <c r="C21285" s="548" t="s">
        <v>14981</v>
      </c>
      <c r="D21285" s="541" t="s">
        <v>19881</v>
      </c>
      <c r="E21285" s="549" t="s">
        <v>32768</v>
      </c>
      <c r="F21285" s="547">
        <v>18.559999999999999</v>
      </c>
    </row>
    <row r="21286" s="489" customFormat="1">
      <c r="B21286" s="546" t="s">
        <v>19882</v>
      </c>
      <c r="C21286" s="548" t="s">
        <v>14981</v>
      </c>
      <c r="D21286" s="541" t="s">
        <v>19883</v>
      </c>
      <c r="E21286" s="549" t="s">
        <v>32768</v>
      </c>
      <c r="F21286" s="547">
        <v>18.559999999999999</v>
      </c>
    </row>
    <row r="21287" s="489" customFormat="1">
      <c r="B21287" s="546" t="s">
        <v>19884</v>
      </c>
      <c r="C21287" s="548" t="s">
        <v>14981</v>
      </c>
      <c r="D21287" s="541" t="s">
        <v>19885</v>
      </c>
      <c r="E21287" s="549" t="s">
        <v>32768</v>
      </c>
      <c r="F21287" s="547">
        <v>83.040000000000006</v>
      </c>
    </row>
    <row r="21288" s="489" customFormat="1">
      <c r="B21288" s="546" t="s">
        <v>19886</v>
      </c>
      <c r="C21288" s="548" t="s">
        <v>14981</v>
      </c>
      <c r="D21288" s="541" t="s">
        <v>19887</v>
      </c>
      <c r="E21288" s="549" t="s">
        <v>32768</v>
      </c>
      <c r="F21288" s="547">
        <v>18.559999999999999</v>
      </c>
    </row>
    <row r="21289" s="489" customFormat="1">
      <c r="B21289" s="546" t="s">
        <v>19888</v>
      </c>
      <c r="C21289" s="548" t="s">
        <v>14981</v>
      </c>
      <c r="D21289" s="541" t="s">
        <v>19889</v>
      </c>
      <c r="E21289" s="549" t="s">
        <v>32768</v>
      </c>
      <c r="F21289" s="547">
        <v>18.559999999999999</v>
      </c>
    </row>
    <row r="21290" s="489" customFormat="1">
      <c r="B21290" s="546" t="s">
        <v>19890</v>
      </c>
      <c r="C21290" s="548" t="s">
        <v>14981</v>
      </c>
      <c r="D21290" s="541" t="s">
        <v>19891</v>
      </c>
      <c r="E21290" s="549" t="s">
        <v>32768</v>
      </c>
      <c r="F21290" s="547">
        <v>18.559999999999999</v>
      </c>
    </row>
    <row r="21291" s="489" customFormat="1">
      <c r="B21291" s="546" t="s">
        <v>19892</v>
      </c>
      <c r="C21291" s="548" t="s">
        <v>14981</v>
      </c>
      <c r="D21291" s="541" t="s">
        <v>19893</v>
      </c>
      <c r="E21291" s="549" t="s">
        <v>32768</v>
      </c>
      <c r="F21291" s="547">
        <v>18.559999999999999</v>
      </c>
    </row>
    <row r="21292" s="489" customFormat="1">
      <c r="B21292" s="546" t="s">
        <v>19894</v>
      </c>
      <c r="C21292" s="548" t="s">
        <v>14981</v>
      </c>
      <c r="D21292" s="541" t="s">
        <v>19895</v>
      </c>
      <c r="E21292" s="549" t="s">
        <v>32768</v>
      </c>
      <c r="F21292" s="547">
        <v>11.09</v>
      </c>
    </row>
    <row r="21293" s="489" customFormat="1">
      <c r="B21293" s="546" t="s">
        <v>19896</v>
      </c>
      <c r="C21293" s="548" t="s">
        <v>14981</v>
      </c>
      <c r="D21293" s="541" t="s">
        <v>19897</v>
      </c>
      <c r="E21293" s="549" t="s">
        <v>32768</v>
      </c>
      <c r="F21293" s="547">
        <v>11.09</v>
      </c>
    </row>
    <row r="21294" s="489" customFormat="1">
      <c r="B21294" s="546" t="s">
        <v>19898</v>
      </c>
      <c r="C21294" s="548" t="s">
        <v>14981</v>
      </c>
      <c r="D21294" s="541" t="s">
        <v>19899</v>
      </c>
      <c r="E21294" s="549" t="s">
        <v>32768</v>
      </c>
      <c r="F21294" s="547">
        <v>18.559999999999999</v>
      </c>
    </row>
    <row r="21295" s="489" customFormat="1">
      <c r="B21295" s="546" t="s">
        <v>19900</v>
      </c>
      <c r="C21295" s="548" t="s">
        <v>14981</v>
      </c>
      <c r="D21295" s="541" t="s">
        <v>19901</v>
      </c>
      <c r="E21295" s="549" t="s">
        <v>32768</v>
      </c>
      <c r="F21295" s="547">
        <v>18.559999999999999</v>
      </c>
    </row>
    <row r="21296" s="489" customFormat="1">
      <c r="B21296" s="546" t="s">
        <v>19902</v>
      </c>
      <c r="C21296" s="548" t="s">
        <v>14981</v>
      </c>
      <c r="D21296" s="541" t="s">
        <v>19903</v>
      </c>
      <c r="E21296" s="549" t="s">
        <v>32768</v>
      </c>
      <c r="F21296" s="547">
        <v>18.559999999999999</v>
      </c>
    </row>
    <row r="21297" s="489" customFormat="1">
      <c r="B21297" s="546" t="s">
        <v>19904</v>
      </c>
      <c r="C21297" s="548" t="s">
        <v>14981</v>
      </c>
      <c r="D21297" s="541" t="s">
        <v>19905</v>
      </c>
      <c r="E21297" s="549" t="s">
        <v>32768</v>
      </c>
      <c r="F21297" s="547">
        <v>18.559999999999999</v>
      </c>
    </row>
    <row r="21298" s="489" customFormat="1">
      <c r="B21298" s="546" t="s">
        <v>19906</v>
      </c>
      <c r="C21298" s="548" t="s">
        <v>14981</v>
      </c>
      <c r="D21298" s="541" t="s">
        <v>19907</v>
      </c>
      <c r="E21298" s="549" t="s">
        <v>32768</v>
      </c>
      <c r="F21298" s="547">
        <v>108.54000000000001</v>
      </c>
    </row>
    <row r="21299" s="489" customFormat="1">
      <c r="B21299" s="546" t="s">
        <v>19908</v>
      </c>
      <c r="C21299" s="548" t="s">
        <v>14981</v>
      </c>
      <c r="D21299" s="541" t="s">
        <v>19909</v>
      </c>
      <c r="E21299" s="549" t="s">
        <v>32768</v>
      </c>
      <c r="F21299" s="547">
        <v>39.369999999999997</v>
      </c>
    </row>
    <row r="21300" s="489" customFormat="1">
      <c r="B21300" s="546" t="s">
        <v>19910</v>
      </c>
      <c r="C21300" s="548" t="s">
        <v>14981</v>
      </c>
      <c r="D21300" s="541" t="s">
        <v>19911</v>
      </c>
      <c r="E21300" s="549" t="s">
        <v>32768</v>
      </c>
      <c r="F21300" s="547">
        <v>39.369999999999997</v>
      </c>
    </row>
    <row r="21301" s="489" customFormat="1">
      <c r="B21301" s="546" t="s">
        <v>19912</v>
      </c>
      <c r="C21301" s="548" t="s">
        <v>14981</v>
      </c>
      <c r="D21301" s="541" t="s">
        <v>19913</v>
      </c>
      <c r="E21301" s="549" t="s">
        <v>32768</v>
      </c>
      <c r="F21301" s="547">
        <v>39.369999999999997</v>
      </c>
    </row>
    <row r="21302" s="489" customFormat="1">
      <c r="B21302" s="546" t="s">
        <v>19914</v>
      </c>
      <c r="C21302" s="548" t="s">
        <v>14981</v>
      </c>
      <c r="D21302" s="541" t="s">
        <v>19915</v>
      </c>
      <c r="E21302" s="549" t="s">
        <v>32768</v>
      </c>
      <c r="F21302" s="547">
        <v>39.369999999999997</v>
      </c>
    </row>
    <row r="21303" s="489" customFormat="1">
      <c r="B21303" s="546" t="s">
        <v>19916</v>
      </c>
      <c r="C21303" s="548" t="s">
        <v>14981</v>
      </c>
      <c r="D21303" s="541" t="s">
        <v>19917</v>
      </c>
      <c r="E21303" s="549" t="s">
        <v>32768</v>
      </c>
      <c r="F21303" s="547">
        <v>24.989999999999998</v>
      </c>
    </row>
    <row r="21304" s="489" customFormat="1">
      <c r="B21304" s="546" t="s">
        <v>19918</v>
      </c>
      <c r="C21304" s="548" t="s">
        <v>14981</v>
      </c>
      <c r="D21304" s="541" t="s">
        <v>19919</v>
      </c>
      <c r="E21304" s="549" t="s">
        <v>32768</v>
      </c>
      <c r="F21304" s="547">
        <v>34.270000000000003</v>
      </c>
    </row>
    <row r="21305" s="489" customFormat="1">
      <c r="B21305" s="546" t="s">
        <v>19920</v>
      </c>
      <c r="C21305" s="548" t="s">
        <v>14981</v>
      </c>
      <c r="D21305" s="541" t="s">
        <v>19921</v>
      </c>
      <c r="E21305" s="549" t="s">
        <v>32768</v>
      </c>
      <c r="F21305" s="547">
        <v>34.270000000000003</v>
      </c>
    </row>
    <row r="21306" s="489" customFormat="1">
      <c r="B21306" s="546" t="s">
        <v>19922</v>
      </c>
      <c r="C21306" s="548" t="s">
        <v>14981</v>
      </c>
      <c r="D21306" s="541" t="s">
        <v>19923</v>
      </c>
      <c r="E21306" s="549" t="s">
        <v>32768</v>
      </c>
      <c r="F21306" s="547">
        <v>34.270000000000003</v>
      </c>
    </row>
    <row r="21307" s="489" customFormat="1">
      <c r="B21307" s="546" t="s">
        <v>19924</v>
      </c>
      <c r="C21307" s="548" t="s">
        <v>14981</v>
      </c>
      <c r="D21307" s="541" t="s">
        <v>19925</v>
      </c>
      <c r="E21307" s="549" t="s">
        <v>32768</v>
      </c>
      <c r="F21307" s="547">
        <v>34.270000000000003</v>
      </c>
    </row>
    <row r="21308" s="489" customFormat="1">
      <c r="B21308" s="546" t="s">
        <v>19926</v>
      </c>
      <c r="C21308" s="548" t="s">
        <v>14981</v>
      </c>
      <c r="D21308" s="541" t="s">
        <v>19927</v>
      </c>
      <c r="E21308" s="549" t="s">
        <v>32768</v>
      </c>
      <c r="F21308" s="547">
        <v>34.270000000000003</v>
      </c>
    </row>
    <row r="21309" s="489" customFormat="1">
      <c r="B21309" s="546" t="s">
        <v>19928</v>
      </c>
      <c r="C21309" s="548" t="s">
        <v>14981</v>
      </c>
      <c r="D21309" s="541" t="s">
        <v>19929</v>
      </c>
      <c r="E21309" s="549" t="s">
        <v>32768</v>
      </c>
      <c r="F21309" s="547">
        <v>34.270000000000003</v>
      </c>
    </row>
    <row r="21310" s="489" customFormat="1">
      <c r="B21310" s="546" t="s">
        <v>19930</v>
      </c>
      <c r="C21310" s="548" t="s">
        <v>14981</v>
      </c>
      <c r="D21310" s="541" t="s">
        <v>19931</v>
      </c>
      <c r="E21310" s="549" t="s">
        <v>32768</v>
      </c>
      <c r="F21310" s="547">
        <v>34.270000000000003</v>
      </c>
    </row>
    <row r="21311" s="489" customFormat="1">
      <c r="B21311" s="546" t="s">
        <v>19932</v>
      </c>
      <c r="C21311" s="548" t="s">
        <v>14981</v>
      </c>
      <c r="D21311" s="541" t="s">
        <v>19933</v>
      </c>
      <c r="E21311" s="549" t="s">
        <v>32768</v>
      </c>
      <c r="F21311" s="547">
        <v>23.27</v>
      </c>
    </row>
    <row r="21312" s="489" customFormat="1">
      <c r="B21312" s="546" t="s">
        <v>19934</v>
      </c>
      <c r="C21312" s="548" t="s">
        <v>14981</v>
      </c>
      <c r="D21312" s="541" t="s">
        <v>19935</v>
      </c>
      <c r="E21312" s="549" t="s">
        <v>32768</v>
      </c>
      <c r="F21312" s="547">
        <v>17.289999999999999</v>
      </c>
    </row>
    <row r="21313" s="489" customFormat="1">
      <c r="B21313" s="546" t="s">
        <v>19936</v>
      </c>
      <c r="C21313" s="548" t="s">
        <v>14981</v>
      </c>
      <c r="D21313" s="541" t="s">
        <v>19937</v>
      </c>
      <c r="E21313" s="549" t="s">
        <v>32768</v>
      </c>
      <c r="F21313" s="547">
        <v>26</v>
      </c>
    </row>
    <row r="21314" s="489" customFormat="1">
      <c r="B21314" s="546" t="s">
        <v>19938</v>
      </c>
      <c r="C21314" s="548" t="s">
        <v>14981</v>
      </c>
      <c r="D21314" s="541" t="s">
        <v>19939</v>
      </c>
      <c r="E21314" s="549" t="s">
        <v>32768</v>
      </c>
      <c r="F21314" s="547">
        <v>17.289999999999999</v>
      </c>
    </row>
    <row r="21315" s="489" customFormat="1">
      <c r="B21315" s="546" t="s">
        <v>19940</v>
      </c>
      <c r="C21315" s="548" t="s">
        <v>14981</v>
      </c>
      <c r="D21315" s="541" t="s">
        <v>19941</v>
      </c>
      <c r="E21315" s="549" t="s">
        <v>32768</v>
      </c>
      <c r="F21315" s="547">
        <v>34.270000000000003</v>
      </c>
    </row>
    <row r="21316" s="489" customFormat="1">
      <c r="B21316" s="546" t="s">
        <v>19942</v>
      </c>
      <c r="C21316" s="548" t="s">
        <v>14981</v>
      </c>
      <c r="D21316" s="541" t="s">
        <v>19943</v>
      </c>
      <c r="E21316" s="549" t="s">
        <v>32768</v>
      </c>
      <c r="F21316" s="547">
        <v>17.289999999999999</v>
      </c>
    </row>
    <row r="21317" s="489" customFormat="1">
      <c r="B21317" s="546" t="s">
        <v>19944</v>
      </c>
      <c r="C21317" s="548" t="s">
        <v>14981</v>
      </c>
      <c r="D21317" s="541" t="s">
        <v>19945</v>
      </c>
      <c r="E21317" s="549" t="s">
        <v>32768</v>
      </c>
      <c r="F21317" s="547">
        <v>17.289999999999999</v>
      </c>
    </row>
    <row r="21318" s="489" customFormat="1">
      <c r="B21318" s="546" t="s">
        <v>19946</v>
      </c>
      <c r="C21318" s="548" t="s">
        <v>14981</v>
      </c>
      <c r="D21318" s="541" t="s">
        <v>19947</v>
      </c>
      <c r="E21318" s="549" t="s">
        <v>32768</v>
      </c>
      <c r="F21318" s="547">
        <v>34.270000000000003</v>
      </c>
    </row>
    <row r="21319" s="489" customFormat="1">
      <c r="B21319" s="546" t="s">
        <v>19948</v>
      </c>
      <c r="C21319" s="548" t="s">
        <v>14981</v>
      </c>
      <c r="D21319" s="541" t="s">
        <v>19949</v>
      </c>
      <c r="E21319" s="549" t="s">
        <v>32768</v>
      </c>
      <c r="F21319" s="547">
        <v>34.270000000000003</v>
      </c>
    </row>
    <row r="21320" s="489" customFormat="1">
      <c r="B21320" s="546" t="s">
        <v>19950</v>
      </c>
      <c r="C21320" s="548" t="s">
        <v>14981</v>
      </c>
      <c r="D21320" s="541" t="s">
        <v>19951</v>
      </c>
      <c r="E21320" s="549" t="s">
        <v>32768</v>
      </c>
      <c r="F21320" s="547">
        <v>34.270000000000003</v>
      </c>
    </row>
    <row r="21321" s="489" customFormat="1">
      <c r="B21321" s="546" t="s">
        <v>19952</v>
      </c>
      <c r="C21321" s="548" t="s">
        <v>14981</v>
      </c>
      <c r="D21321" s="541" t="s">
        <v>19953</v>
      </c>
      <c r="E21321" s="549" t="s">
        <v>32768</v>
      </c>
      <c r="F21321" s="547">
        <v>34.270000000000003</v>
      </c>
    </row>
    <row r="21322" s="489" customFormat="1">
      <c r="B21322" s="546" t="s">
        <v>19954</v>
      </c>
      <c r="C21322" s="548" t="s">
        <v>14981</v>
      </c>
      <c r="D21322" s="541" t="s">
        <v>19955</v>
      </c>
      <c r="E21322" s="549" t="s">
        <v>32768</v>
      </c>
      <c r="F21322" s="547">
        <v>34.270000000000003</v>
      </c>
    </row>
    <row r="21323" s="489" customFormat="1">
      <c r="B21323" s="546" t="s">
        <v>19956</v>
      </c>
      <c r="C21323" s="548" t="s">
        <v>14981</v>
      </c>
      <c r="D21323" s="541" t="s">
        <v>19957</v>
      </c>
      <c r="E21323" s="549" t="s">
        <v>32768</v>
      </c>
      <c r="F21323" s="547">
        <v>34.270000000000003</v>
      </c>
    </row>
    <row r="21324" s="489" customFormat="1">
      <c r="B21324" s="546" t="s">
        <v>19958</v>
      </c>
      <c r="C21324" s="548" t="s">
        <v>14981</v>
      </c>
      <c r="D21324" s="541" t="s">
        <v>19959</v>
      </c>
      <c r="E21324" s="549" t="s">
        <v>32768</v>
      </c>
      <c r="F21324" s="547">
        <v>34.270000000000003</v>
      </c>
    </row>
    <row r="21325" s="489" customFormat="1">
      <c r="B21325" s="546">
        <v>8691</v>
      </c>
      <c r="C21325" s="548" t="s">
        <v>14981</v>
      </c>
      <c r="D21325" s="541" t="s">
        <v>19960</v>
      </c>
      <c r="E21325" s="549"/>
      <c r="F21325" s="547"/>
    </row>
    <row r="21326" s="489" customFormat="1">
      <c r="B21326" s="546">
        <v>9050</v>
      </c>
      <c r="C21326" s="548" t="s">
        <v>14981</v>
      </c>
      <c r="D21326" s="541" t="s">
        <v>19961</v>
      </c>
      <c r="E21326" s="549"/>
      <c r="F21326" s="547"/>
    </row>
    <row r="21327" s="489" customFormat="1">
      <c r="B21327" s="546" t="s">
        <v>19962</v>
      </c>
      <c r="C21327" s="548" t="s">
        <v>14981</v>
      </c>
      <c r="D21327" s="541" t="s">
        <v>19963</v>
      </c>
      <c r="E21327" s="549" t="s">
        <v>32768</v>
      </c>
      <c r="F21327" s="547">
        <v>177.08000000000001</v>
      </c>
    </row>
    <row r="21328" s="489" customFormat="1">
      <c r="B21328" s="546" t="s">
        <v>19964</v>
      </c>
      <c r="C21328" s="548" t="s">
        <v>14981</v>
      </c>
      <c r="D21328" s="541" t="s">
        <v>19965</v>
      </c>
      <c r="E21328" s="549" t="s">
        <v>32768</v>
      </c>
      <c r="F21328" s="547">
        <v>324.19999999999999</v>
      </c>
    </row>
    <row r="21329" s="489" customFormat="1">
      <c r="B21329" s="546" t="s">
        <v>19966</v>
      </c>
      <c r="C21329" s="548" t="s">
        <v>14981</v>
      </c>
      <c r="D21329" s="541" t="s">
        <v>19967</v>
      </c>
      <c r="E21329" s="549" t="s">
        <v>32768</v>
      </c>
      <c r="F21329" s="547">
        <v>232.80000000000001</v>
      </c>
    </row>
    <row r="21330" s="489" customFormat="1">
      <c r="B21330" s="546">
        <v>9051</v>
      </c>
      <c r="C21330" s="548" t="s">
        <v>14981</v>
      </c>
      <c r="D21330" s="541" t="s">
        <v>19968</v>
      </c>
      <c r="E21330" s="549"/>
      <c r="F21330" s="547"/>
    </row>
    <row r="21331" s="489" customFormat="1">
      <c r="B21331" s="546" t="s">
        <v>19969</v>
      </c>
      <c r="C21331" s="548" t="s">
        <v>14981</v>
      </c>
      <c r="D21331" s="541" t="s">
        <v>19970</v>
      </c>
      <c r="E21331" s="549" t="s">
        <v>32768</v>
      </c>
      <c r="F21331" s="547">
        <v>148.09999999999999</v>
      </c>
    </row>
    <row r="21332" s="489" customFormat="1">
      <c r="B21332" s="546" t="s">
        <v>19971</v>
      </c>
      <c r="C21332" s="548" t="s">
        <v>14981</v>
      </c>
      <c r="D21332" s="541" t="s">
        <v>19972</v>
      </c>
      <c r="E21332" s="549" t="s">
        <v>32768</v>
      </c>
      <c r="F21332" s="547">
        <v>201.75</v>
      </c>
    </row>
    <row r="21333" s="489" customFormat="1">
      <c r="B21333" s="546">
        <v>9052</v>
      </c>
      <c r="C21333" s="548" t="s">
        <v>14981</v>
      </c>
      <c r="D21333" s="541" t="s">
        <v>19973</v>
      </c>
      <c r="E21333" s="549"/>
      <c r="F21333" s="547"/>
    </row>
    <row r="21334" s="489" customFormat="1">
      <c r="B21334" s="546" t="s">
        <v>19974</v>
      </c>
      <c r="C21334" s="548" t="s">
        <v>14981</v>
      </c>
      <c r="D21334" s="541" t="s">
        <v>19975</v>
      </c>
      <c r="E21334" s="549" t="s">
        <v>32768</v>
      </c>
      <c r="F21334" s="547">
        <v>258.32999999999998</v>
      </c>
    </row>
    <row r="21335" s="489" customFormat="1">
      <c r="B21335" s="546" t="s">
        <v>19976</v>
      </c>
      <c r="C21335" s="548" t="s">
        <v>14981</v>
      </c>
      <c r="D21335" s="541" t="s">
        <v>19977</v>
      </c>
      <c r="E21335" s="549" t="s">
        <v>32768</v>
      </c>
      <c r="F21335" s="547">
        <v>153.86000000000001</v>
      </c>
    </row>
    <row r="21336" s="489" customFormat="1">
      <c r="B21336" s="546" t="s">
        <v>19978</v>
      </c>
      <c r="C21336" s="548" t="s">
        <v>14981</v>
      </c>
      <c r="D21336" s="541" t="s">
        <v>19979</v>
      </c>
      <c r="E21336" s="549" t="s">
        <v>32768</v>
      </c>
      <c r="F21336" s="547">
        <v>423.92000000000002</v>
      </c>
    </row>
    <row r="21337" s="489" customFormat="1">
      <c r="B21337" s="546" t="s">
        <v>19980</v>
      </c>
      <c r="C21337" s="548" t="s">
        <v>14981</v>
      </c>
      <c r="D21337" s="541" t="s">
        <v>19981</v>
      </c>
      <c r="E21337" s="549" t="s">
        <v>32768</v>
      </c>
      <c r="F21337" s="547">
        <v>294.31999999999999</v>
      </c>
    </row>
    <row r="21338" s="489" customFormat="1">
      <c r="B21338" s="546" t="s">
        <v>19982</v>
      </c>
      <c r="C21338" s="548" t="s">
        <v>14981</v>
      </c>
      <c r="D21338" s="541" t="s">
        <v>19983</v>
      </c>
      <c r="E21338" s="549" t="s">
        <v>32768</v>
      </c>
      <c r="F21338" s="547">
        <v>429.36000000000001</v>
      </c>
    </row>
    <row r="21339" s="489" customFormat="1">
      <c r="B21339" s="546" t="s">
        <v>19984</v>
      </c>
      <c r="C21339" s="548" t="s">
        <v>14981</v>
      </c>
      <c r="D21339" s="541" t="s">
        <v>19985</v>
      </c>
      <c r="E21339" s="549" t="s">
        <v>32768</v>
      </c>
      <c r="F21339" s="547">
        <v>426.64999999999998</v>
      </c>
    </row>
    <row r="21340" s="489" customFormat="1">
      <c r="B21340" s="546" t="s">
        <v>19986</v>
      </c>
      <c r="C21340" s="548" t="s">
        <v>14981</v>
      </c>
      <c r="D21340" s="541" t="s">
        <v>19987</v>
      </c>
      <c r="E21340" s="549" t="s">
        <v>32768</v>
      </c>
      <c r="F21340" s="547">
        <v>379.02999999999997</v>
      </c>
    </row>
    <row r="21341" s="489" customFormat="1">
      <c r="B21341" s="546">
        <v>9053</v>
      </c>
      <c r="C21341" s="548" t="s">
        <v>14981</v>
      </c>
      <c r="D21341" s="541" t="s">
        <v>19988</v>
      </c>
      <c r="E21341" s="549"/>
      <c r="F21341" s="547"/>
    </row>
    <row r="21342" s="489" customFormat="1">
      <c r="B21342" s="546" t="s">
        <v>19989</v>
      </c>
      <c r="C21342" s="548" t="s">
        <v>14981</v>
      </c>
      <c r="D21342" s="541" t="s">
        <v>19990</v>
      </c>
      <c r="E21342" s="549" t="s">
        <v>32768</v>
      </c>
      <c r="F21342" s="547">
        <v>296.06999999999999</v>
      </c>
    </row>
    <row r="21343" s="489" customFormat="1">
      <c r="B21343" s="546" t="s">
        <v>19991</v>
      </c>
      <c r="C21343" s="548" t="s">
        <v>14981</v>
      </c>
      <c r="D21343" s="541" t="s">
        <v>19992</v>
      </c>
      <c r="E21343" s="549" t="s">
        <v>32768</v>
      </c>
      <c r="F21343" s="547">
        <v>166.47</v>
      </c>
    </row>
    <row r="21344" s="489" customFormat="1">
      <c r="B21344" s="546">
        <v>9054</v>
      </c>
      <c r="C21344" s="548" t="s">
        <v>14981</v>
      </c>
      <c r="D21344" s="541" t="s">
        <v>19993</v>
      </c>
      <c r="E21344" s="549"/>
      <c r="F21344" s="547"/>
    </row>
    <row r="21345" s="489" customFormat="1">
      <c r="B21345" s="546" t="s">
        <v>19994</v>
      </c>
      <c r="C21345" s="548" t="s">
        <v>14981</v>
      </c>
      <c r="D21345" s="541" t="s">
        <v>19995</v>
      </c>
      <c r="E21345" s="549" t="s">
        <v>32768</v>
      </c>
      <c r="F21345" s="547">
        <v>201.84</v>
      </c>
    </row>
    <row r="21346" s="489" customFormat="1">
      <c r="B21346" s="546">
        <v>9055</v>
      </c>
      <c r="C21346" s="548" t="s">
        <v>14981</v>
      </c>
      <c r="D21346" s="541" t="s">
        <v>19996</v>
      </c>
      <c r="E21346" s="549"/>
      <c r="F21346" s="547"/>
    </row>
    <row r="21347" s="489" customFormat="1">
      <c r="B21347" s="546" t="s">
        <v>19997</v>
      </c>
      <c r="C21347" s="548" t="s">
        <v>14981</v>
      </c>
      <c r="D21347" s="541" t="s">
        <v>19998</v>
      </c>
      <c r="E21347" s="549" t="s">
        <v>32768</v>
      </c>
      <c r="F21347" s="547">
        <v>342.19999999999999</v>
      </c>
    </row>
    <row r="21348" s="489" customFormat="1">
      <c r="B21348" s="546" t="s">
        <v>19999</v>
      </c>
      <c r="C21348" s="548" t="s">
        <v>14981</v>
      </c>
      <c r="D21348" s="541" t="s">
        <v>20000</v>
      </c>
      <c r="E21348" s="549" t="s">
        <v>32768</v>
      </c>
      <c r="F21348" s="547">
        <v>653.45000000000005</v>
      </c>
    </row>
    <row r="21349" s="489" customFormat="1">
      <c r="B21349" s="546">
        <v>8692</v>
      </c>
      <c r="C21349" s="548" t="s">
        <v>14981</v>
      </c>
      <c r="D21349" s="541" t="s">
        <v>20001</v>
      </c>
      <c r="E21349" s="549"/>
      <c r="F21349" s="547"/>
    </row>
    <row r="21350" s="489" customFormat="1">
      <c r="B21350" s="546">
        <v>9056</v>
      </c>
      <c r="C21350" s="548" t="s">
        <v>14981</v>
      </c>
      <c r="D21350" s="541" t="s">
        <v>20002</v>
      </c>
      <c r="E21350" s="549"/>
      <c r="F21350" s="547"/>
    </row>
    <row r="21351" s="489" customFormat="1">
      <c r="B21351" s="546" t="s">
        <v>20003</v>
      </c>
      <c r="C21351" s="548" t="s">
        <v>14981</v>
      </c>
      <c r="D21351" s="541" t="s">
        <v>20004</v>
      </c>
      <c r="E21351" s="549" t="s">
        <v>32767</v>
      </c>
      <c r="F21351" s="547">
        <v>21.73</v>
      </c>
    </row>
    <row r="21352" s="489" customFormat="1">
      <c r="B21352" s="546" t="s">
        <v>20005</v>
      </c>
      <c r="C21352" s="548" t="s">
        <v>14981</v>
      </c>
      <c r="D21352" s="541" t="s">
        <v>20006</v>
      </c>
      <c r="E21352" s="549" t="s">
        <v>32767</v>
      </c>
      <c r="F21352" s="547">
        <v>34.939999999999998</v>
      </c>
    </row>
    <row r="21353" s="489" customFormat="1">
      <c r="B21353" s="546" t="s">
        <v>20007</v>
      </c>
      <c r="C21353" s="548" t="s">
        <v>14981</v>
      </c>
      <c r="D21353" s="541" t="s">
        <v>20008</v>
      </c>
      <c r="E21353" s="549" t="s">
        <v>32767</v>
      </c>
      <c r="F21353" s="547">
        <v>35.810000000000002</v>
      </c>
    </row>
    <row r="21354" s="489" customFormat="1">
      <c r="B21354" s="546">
        <v>9057</v>
      </c>
      <c r="C21354" s="548" t="s">
        <v>14981</v>
      </c>
      <c r="D21354" s="541" t="s">
        <v>20009</v>
      </c>
      <c r="E21354" s="549"/>
      <c r="F21354" s="547"/>
    </row>
    <row r="21355" s="489" customFormat="1">
      <c r="B21355" s="546" t="s">
        <v>20010</v>
      </c>
      <c r="C21355" s="548" t="s">
        <v>14981</v>
      </c>
      <c r="D21355" s="541" t="s">
        <v>20011</v>
      </c>
      <c r="E21355" s="549" t="s">
        <v>32768</v>
      </c>
      <c r="F21355" s="547">
        <v>12.279999999999999</v>
      </c>
    </row>
    <row r="21356" s="489" customFormat="1">
      <c r="B21356" s="546" t="s">
        <v>20012</v>
      </c>
      <c r="C21356" s="548" t="s">
        <v>14981</v>
      </c>
      <c r="D21356" s="541" t="s">
        <v>20013</v>
      </c>
      <c r="E21356" s="549" t="s">
        <v>32767</v>
      </c>
      <c r="F21356" s="547">
        <v>26.760000000000002</v>
      </c>
    </row>
    <row r="21357" s="489" customFormat="1">
      <c r="B21357" s="546" t="s">
        <v>20014</v>
      </c>
      <c r="C21357" s="548" t="s">
        <v>14981</v>
      </c>
      <c r="D21357" s="541" t="s">
        <v>20015</v>
      </c>
      <c r="E21357" s="549" t="s">
        <v>32768</v>
      </c>
      <c r="F21357" s="547">
        <v>16.379999999999999</v>
      </c>
    </row>
    <row r="21358" s="489" customFormat="1">
      <c r="B21358" s="546">
        <v>9058</v>
      </c>
      <c r="C21358" s="548" t="s">
        <v>14981</v>
      </c>
      <c r="D21358" s="541" t="s">
        <v>20016</v>
      </c>
      <c r="E21358" s="549"/>
      <c r="F21358" s="547"/>
    </row>
    <row r="21359" s="489" customFormat="1">
      <c r="B21359" s="546" t="s">
        <v>20017</v>
      </c>
      <c r="C21359" s="548" t="s">
        <v>14981</v>
      </c>
      <c r="D21359" s="541" t="s">
        <v>20018</v>
      </c>
      <c r="E21359" s="549" t="s">
        <v>32768</v>
      </c>
      <c r="F21359" s="547">
        <v>5</v>
      </c>
    </row>
    <row r="21360" s="489" customFormat="1">
      <c r="B21360" s="546" t="s">
        <v>20019</v>
      </c>
      <c r="C21360" s="548" t="s">
        <v>14981</v>
      </c>
      <c r="D21360" s="541" t="s">
        <v>20020</v>
      </c>
      <c r="E21360" s="549" t="s">
        <v>32768</v>
      </c>
      <c r="F21360" s="547">
        <v>5</v>
      </c>
    </row>
    <row r="21361" s="489" customFormat="1">
      <c r="B21361" s="546" t="s">
        <v>20021</v>
      </c>
      <c r="C21361" s="548" t="s">
        <v>14981</v>
      </c>
      <c r="D21361" s="541" t="s">
        <v>20022</v>
      </c>
      <c r="E21361" s="549" t="s">
        <v>32768</v>
      </c>
      <c r="F21361" s="547">
        <v>142.09</v>
      </c>
    </row>
    <row r="21362" s="489" customFormat="1">
      <c r="B21362" s="546" t="s">
        <v>20023</v>
      </c>
      <c r="C21362" s="548" t="s">
        <v>14981</v>
      </c>
      <c r="D21362" s="541" t="s">
        <v>20024</v>
      </c>
      <c r="E21362" s="549" t="s">
        <v>32768</v>
      </c>
      <c r="F21362" s="547">
        <v>133.96000000000001</v>
      </c>
    </row>
    <row r="21363" s="489" customFormat="1">
      <c r="B21363" s="546" t="s">
        <v>20025</v>
      </c>
      <c r="C21363" s="548" t="s">
        <v>14981</v>
      </c>
      <c r="D21363" s="541" t="s">
        <v>20026</v>
      </c>
      <c r="E21363" s="549" t="s">
        <v>32768</v>
      </c>
      <c r="F21363" s="547">
        <v>133.96000000000001</v>
      </c>
    </row>
    <row r="21364" s="489" customFormat="1">
      <c r="B21364" s="546" t="s">
        <v>20027</v>
      </c>
      <c r="C21364" s="548" t="s">
        <v>14981</v>
      </c>
      <c r="D21364" s="541" t="s">
        <v>20028</v>
      </c>
      <c r="E21364" s="549" t="s">
        <v>32768</v>
      </c>
      <c r="F21364" s="547">
        <v>137.94</v>
      </c>
    </row>
    <row r="21365" s="489" customFormat="1">
      <c r="B21365" s="546" t="s">
        <v>20029</v>
      </c>
      <c r="C21365" s="548" t="s">
        <v>14981</v>
      </c>
      <c r="D21365" s="541" t="s">
        <v>20030</v>
      </c>
      <c r="E21365" s="549" t="s">
        <v>32768</v>
      </c>
      <c r="F21365" s="547">
        <v>137.94</v>
      </c>
    </row>
    <row r="21366" s="489" customFormat="1">
      <c r="B21366" s="546" t="s">
        <v>20031</v>
      </c>
      <c r="C21366" s="548" t="s">
        <v>14981</v>
      </c>
      <c r="D21366" s="541" t="s">
        <v>20032</v>
      </c>
      <c r="E21366" s="549" t="s">
        <v>32768</v>
      </c>
      <c r="F21366" s="547">
        <v>137.94</v>
      </c>
    </row>
    <row r="21367" s="489" customFormat="1">
      <c r="B21367" s="546" t="s">
        <v>20033</v>
      </c>
      <c r="C21367" s="548" t="s">
        <v>14981</v>
      </c>
      <c r="D21367" s="541" t="s">
        <v>20034</v>
      </c>
      <c r="E21367" s="549" t="s">
        <v>32768</v>
      </c>
      <c r="F21367" s="547">
        <v>137.94</v>
      </c>
    </row>
    <row r="21368" s="489" customFormat="1">
      <c r="B21368" s="546" t="s">
        <v>20035</v>
      </c>
      <c r="C21368" s="548" t="s">
        <v>14981</v>
      </c>
      <c r="D21368" s="541" t="s">
        <v>20036</v>
      </c>
      <c r="E21368" s="549" t="s">
        <v>32768</v>
      </c>
      <c r="F21368" s="547">
        <v>137.94</v>
      </c>
    </row>
    <row r="21369" s="489" customFormat="1">
      <c r="B21369" s="546" t="s">
        <v>20037</v>
      </c>
      <c r="C21369" s="548" t="s">
        <v>14981</v>
      </c>
      <c r="D21369" s="541" t="s">
        <v>20038</v>
      </c>
      <c r="E21369" s="549" t="s">
        <v>32768</v>
      </c>
      <c r="F21369" s="547">
        <v>115.04000000000001</v>
      </c>
    </row>
    <row r="21370" s="489" customFormat="1">
      <c r="B21370" s="546" t="s">
        <v>20039</v>
      </c>
      <c r="C21370" s="548" t="s">
        <v>14981</v>
      </c>
      <c r="D21370" s="541" t="s">
        <v>20040</v>
      </c>
      <c r="E21370" s="549" t="s">
        <v>32768</v>
      </c>
      <c r="F21370" s="547">
        <v>120</v>
      </c>
    </row>
    <row r="21371" s="489" customFormat="1">
      <c r="B21371" s="546" t="s">
        <v>20041</v>
      </c>
      <c r="C21371" s="548" t="s">
        <v>14981</v>
      </c>
      <c r="D21371" s="541" t="s">
        <v>20042</v>
      </c>
      <c r="E21371" s="549" t="s">
        <v>32768</v>
      </c>
      <c r="F21371" s="547">
        <v>104.38</v>
      </c>
    </row>
    <row r="21372" s="489" customFormat="1">
      <c r="B21372" s="546" t="s">
        <v>20043</v>
      </c>
      <c r="C21372" s="548" t="s">
        <v>14981</v>
      </c>
      <c r="D21372" s="541" t="s">
        <v>20044</v>
      </c>
      <c r="E21372" s="549" t="s">
        <v>32768</v>
      </c>
      <c r="F21372" s="547">
        <v>121.97</v>
      </c>
    </row>
    <row r="21373" s="489" customFormat="1">
      <c r="B21373" s="546" t="s">
        <v>20045</v>
      </c>
      <c r="C21373" s="548" t="s">
        <v>14981</v>
      </c>
      <c r="D21373" s="541" t="s">
        <v>20046</v>
      </c>
      <c r="E21373" s="549" t="s">
        <v>32768</v>
      </c>
      <c r="F21373" s="547">
        <v>144.53999999999999</v>
      </c>
    </row>
    <row r="21374" s="489" customFormat="1">
      <c r="B21374" s="546" t="s">
        <v>20047</v>
      </c>
      <c r="C21374" s="548" t="s">
        <v>14981</v>
      </c>
      <c r="D21374" s="541" t="s">
        <v>20048</v>
      </c>
      <c r="E21374" s="549" t="s">
        <v>32768</v>
      </c>
      <c r="F21374" s="547">
        <v>169.34999999999999</v>
      </c>
    </row>
    <row r="21375" s="489" customFormat="1">
      <c r="B21375" s="546" t="s">
        <v>20049</v>
      </c>
      <c r="C21375" s="548" t="s">
        <v>14981</v>
      </c>
      <c r="D21375" s="541" t="s">
        <v>20050</v>
      </c>
      <c r="E21375" s="549" t="s">
        <v>32768</v>
      </c>
      <c r="F21375" s="547">
        <v>129.02000000000001</v>
      </c>
    </row>
    <row r="21376" s="489" customFormat="1">
      <c r="B21376" s="546" t="s">
        <v>20051</v>
      </c>
      <c r="C21376" s="548" t="s">
        <v>14981</v>
      </c>
      <c r="D21376" s="541" t="s">
        <v>20052</v>
      </c>
      <c r="E21376" s="549" t="s">
        <v>32768</v>
      </c>
      <c r="F21376" s="547">
        <v>120</v>
      </c>
    </row>
    <row r="21377" s="489" customFormat="1">
      <c r="B21377" s="546" t="s">
        <v>20053</v>
      </c>
      <c r="C21377" s="548" t="s">
        <v>14981</v>
      </c>
      <c r="D21377" s="541" t="s">
        <v>20054</v>
      </c>
      <c r="E21377" s="549" t="s">
        <v>32768</v>
      </c>
      <c r="F21377" s="547">
        <v>134.53</v>
      </c>
    </row>
    <row r="21378" s="489" customFormat="1">
      <c r="B21378" s="546" t="s">
        <v>20055</v>
      </c>
      <c r="C21378" s="548" t="s">
        <v>14981</v>
      </c>
      <c r="D21378" s="541" t="s">
        <v>20056</v>
      </c>
      <c r="E21378" s="549" t="s">
        <v>32768</v>
      </c>
      <c r="F21378" s="547">
        <v>119.95</v>
      </c>
    </row>
    <row r="21379" s="489" customFormat="1">
      <c r="B21379" s="546" t="s">
        <v>20057</v>
      </c>
      <c r="C21379" s="548" t="s">
        <v>14981</v>
      </c>
      <c r="D21379" s="541" t="s">
        <v>20058</v>
      </c>
      <c r="E21379" s="549" t="s">
        <v>32768</v>
      </c>
      <c r="F21379" s="547">
        <v>166.25</v>
      </c>
    </row>
    <row r="21380" s="489" customFormat="1">
      <c r="B21380" s="546" t="s">
        <v>20059</v>
      </c>
      <c r="C21380" s="548" t="s">
        <v>14981</v>
      </c>
      <c r="D21380" s="541" t="s">
        <v>20060</v>
      </c>
      <c r="E21380" s="549" t="s">
        <v>32767</v>
      </c>
      <c r="F21380" s="547">
        <v>83.25</v>
      </c>
    </row>
    <row r="21381" s="489" customFormat="1">
      <c r="B21381" s="546" t="s">
        <v>20061</v>
      </c>
      <c r="C21381" s="548" t="s">
        <v>14981</v>
      </c>
      <c r="D21381" s="541" t="s">
        <v>20062</v>
      </c>
      <c r="E21381" s="549" t="s">
        <v>32767</v>
      </c>
      <c r="F21381" s="547">
        <v>100</v>
      </c>
    </row>
    <row r="21382" s="489" customFormat="1">
      <c r="B21382" s="546" t="s">
        <v>20063</v>
      </c>
      <c r="C21382" s="548" t="s">
        <v>14981</v>
      </c>
      <c r="D21382" s="541" t="s">
        <v>20064</v>
      </c>
      <c r="E21382" s="549" t="s">
        <v>32767</v>
      </c>
      <c r="F21382" s="547">
        <v>21.5</v>
      </c>
    </row>
    <row r="21383" s="489" customFormat="1">
      <c r="B21383" s="546" t="s">
        <v>20065</v>
      </c>
      <c r="C21383" s="548" t="s">
        <v>14981</v>
      </c>
      <c r="D21383" s="541" t="s">
        <v>20066</v>
      </c>
      <c r="E21383" s="549" t="s">
        <v>32767</v>
      </c>
      <c r="F21383" s="547">
        <v>100</v>
      </c>
    </row>
    <row r="21384" s="489" customFormat="1">
      <c r="B21384" s="546" t="s">
        <v>20067</v>
      </c>
      <c r="C21384" s="548" t="s">
        <v>14981</v>
      </c>
      <c r="D21384" s="541" t="s">
        <v>20068</v>
      </c>
      <c r="E21384" s="549" t="s">
        <v>32768</v>
      </c>
      <c r="F21384" s="547">
        <v>39.899999999999999</v>
      </c>
    </row>
    <row r="21385" s="489" customFormat="1">
      <c r="B21385" s="546" t="s">
        <v>20069</v>
      </c>
      <c r="C21385" s="548" t="s">
        <v>14981</v>
      </c>
      <c r="D21385" s="541" t="s">
        <v>20070</v>
      </c>
      <c r="E21385" s="549" t="s">
        <v>32768</v>
      </c>
      <c r="F21385" s="547">
        <v>134.94999999999999</v>
      </c>
    </row>
    <row r="21386" s="489" customFormat="1">
      <c r="B21386" s="546" t="s">
        <v>20071</v>
      </c>
      <c r="C21386" s="548" t="s">
        <v>14981</v>
      </c>
      <c r="D21386" s="541" t="s">
        <v>20072</v>
      </c>
      <c r="E21386" s="549" t="s">
        <v>32768</v>
      </c>
      <c r="F21386" s="547">
        <v>134.94999999999999</v>
      </c>
    </row>
    <row r="21387" s="489" customFormat="1">
      <c r="B21387" s="546">
        <v>9060</v>
      </c>
      <c r="C21387" s="548" t="s">
        <v>14981</v>
      </c>
      <c r="D21387" s="541" t="s">
        <v>20073</v>
      </c>
      <c r="E21387" s="549"/>
      <c r="F21387" s="547"/>
    </row>
    <row r="21388" s="489" customFormat="1">
      <c r="B21388" s="546" t="s">
        <v>20074</v>
      </c>
      <c r="C21388" s="548" t="s">
        <v>14981</v>
      </c>
      <c r="D21388" s="541" t="s">
        <v>20075</v>
      </c>
      <c r="E21388" s="549" t="s">
        <v>32771</v>
      </c>
      <c r="F21388" s="547">
        <v>1438.21</v>
      </c>
    </row>
    <row r="21389" s="489" customFormat="1">
      <c r="B21389" s="546" t="s">
        <v>20076</v>
      </c>
      <c r="C21389" s="548" t="s">
        <v>14981</v>
      </c>
      <c r="D21389" s="541" t="s">
        <v>20077</v>
      </c>
      <c r="E21389" s="549" t="s">
        <v>32768</v>
      </c>
      <c r="F21389" s="547">
        <v>271.85000000000002</v>
      </c>
    </row>
    <row r="21390" s="489" customFormat="1">
      <c r="B21390" s="546" t="s">
        <v>20078</v>
      </c>
      <c r="C21390" s="548" t="s">
        <v>14981</v>
      </c>
      <c r="D21390" s="541" t="s">
        <v>20079</v>
      </c>
      <c r="E21390" s="549" t="s">
        <v>32774</v>
      </c>
      <c r="F21390" s="547">
        <v>9.75</v>
      </c>
    </row>
    <row r="21391" s="489" customFormat="1">
      <c r="B21391" s="546" t="s">
        <v>20080</v>
      </c>
      <c r="C21391" s="548" t="s">
        <v>14981</v>
      </c>
      <c r="D21391" s="541" t="s">
        <v>20081</v>
      </c>
      <c r="E21391" s="549" t="s">
        <v>32768</v>
      </c>
      <c r="F21391" s="547">
        <v>42.700000000000003</v>
      </c>
    </row>
    <row r="21392" s="489" customFormat="1">
      <c r="B21392" s="546">
        <v>8693</v>
      </c>
      <c r="C21392" s="548" t="s">
        <v>14981</v>
      </c>
      <c r="D21392" s="541" t="s">
        <v>20082</v>
      </c>
      <c r="E21392" s="549"/>
      <c r="F21392" s="547"/>
    </row>
    <row r="21393" s="489" customFormat="1">
      <c r="B21393" s="546">
        <v>9061</v>
      </c>
      <c r="C21393" s="548" t="s">
        <v>14981</v>
      </c>
      <c r="D21393" s="541" t="s">
        <v>20083</v>
      </c>
      <c r="E21393" s="549"/>
      <c r="F21393" s="547"/>
    </row>
    <row r="21394" s="489" customFormat="1">
      <c r="B21394" s="546" t="s">
        <v>20084</v>
      </c>
      <c r="C21394" s="548" t="s">
        <v>14981</v>
      </c>
      <c r="D21394" s="541" t="s">
        <v>20085</v>
      </c>
      <c r="E21394" s="549" t="s">
        <v>32769</v>
      </c>
      <c r="F21394" s="547">
        <v>2.9500000000000002</v>
      </c>
    </row>
    <row r="21395" s="489" customFormat="1">
      <c r="B21395" s="546" t="s">
        <v>20086</v>
      </c>
      <c r="C21395" s="548" t="s">
        <v>14981</v>
      </c>
      <c r="D21395" s="541" t="s">
        <v>20087</v>
      </c>
      <c r="E21395" s="549" t="s">
        <v>32769</v>
      </c>
      <c r="F21395" s="547">
        <v>3.7999999999999998</v>
      </c>
    </row>
    <row r="21396" s="489" customFormat="1">
      <c r="B21396" s="546" t="s">
        <v>20088</v>
      </c>
      <c r="C21396" s="548" t="s">
        <v>14981</v>
      </c>
      <c r="D21396" s="541" t="s">
        <v>20089</v>
      </c>
      <c r="E21396" s="549" t="s">
        <v>32769</v>
      </c>
      <c r="F21396" s="547">
        <v>6.2300000000000004</v>
      </c>
    </row>
    <row r="21397" s="489" customFormat="1">
      <c r="B21397" s="546" t="s">
        <v>20090</v>
      </c>
      <c r="C21397" s="548" t="s">
        <v>14981</v>
      </c>
      <c r="D21397" s="541" t="s">
        <v>20091</v>
      </c>
      <c r="E21397" s="549" t="s">
        <v>32769</v>
      </c>
      <c r="F21397" s="547">
        <v>4.0099999999999998</v>
      </c>
    </row>
    <row r="21398" s="489" customFormat="1">
      <c r="B21398" s="546" t="s">
        <v>20092</v>
      </c>
      <c r="C21398" s="548" t="s">
        <v>14981</v>
      </c>
      <c r="D21398" s="541" t="s">
        <v>20093</v>
      </c>
      <c r="E21398" s="549" t="s">
        <v>32769</v>
      </c>
      <c r="F21398" s="547">
        <v>6.2400000000000002</v>
      </c>
    </row>
    <row r="21399" s="489" customFormat="1">
      <c r="B21399" s="546" t="s">
        <v>20094</v>
      </c>
      <c r="C21399" s="548" t="s">
        <v>14981</v>
      </c>
      <c r="D21399" s="541" t="s">
        <v>20095</v>
      </c>
      <c r="E21399" s="549" t="s">
        <v>32769</v>
      </c>
      <c r="F21399" s="547">
        <v>8.0199999999999996</v>
      </c>
    </row>
    <row r="21400" s="489" customFormat="1">
      <c r="B21400" s="546" t="s">
        <v>20096</v>
      </c>
      <c r="C21400" s="548" t="s">
        <v>14981</v>
      </c>
      <c r="D21400" s="541" t="s">
        <v>20097</v>
      </c>
      <c r="E21400" s="549" t="s">
        <v>32769</v>
      </c>
      <c r="F21400" s="547">
        <v>11.23</v>
      </c>
    </row>
    <row r="21401" s="489" customFormat="1">
      <c r="B21401" s="546" t="s">
        <v>20098</v>
      </c>
      <c r="C21401" s="548" t="s">
        <v>14981</v>
      </c>
      <c r="D21401" s="541" t="s">
        <v>20099</v>
      </c>
      <c r="E21401" s="549" t="s">
        <v>32769</v>
      </c>
      <c r="F21401" s="547">
        <v>12.199999999999999</v>
      </c>
    </row>
    <row r="21402" s="489" customFormat="1">
      <c r="B21402" s="546" t="s">
        <v>20100</v>
      </c>
      <c r="C21402" s="548" t="s">
        <v>14981</v>
      </c>
      <c r="D21402" s="541" t="s">
        <v>20101</v>
      </c>
      <c r="E21402" s="549" t="s">
        <v>32769</v>
      </c>
      <c r="F21402" s="547">
        <v>15.59</v>
      </c>
    </row>
    <row r="21403" s="489" customFormat="1">
      <c r="B21403" s="546">
        <v>9062</v>
      </c>
      <c r="C21403" s="548" t="s">
        <v>14981</v>
      </c>
      <c r="D21403" s="541" t="s">
        <v>20102</v>
      </c>
      <c r="E21403" s="549"/>
      <c r="F21403" s="547"/>
    </row>
    <row r="21404" s="489" customFormat="1">
      <c r="B21404" s="546" t="s">
        <v>20103</v>
      </c>
      <c r="C21404" s="548" t="s">
        <v>14981</v>
      </c>
      <c r="D21404" s="541" t="s">
        <v>20104</v>
      </c>
      <c r="E21404" s="549" t="s">
        <v>32769</v>
      </c>
      <c r="F21404" s="547">
        <v>47.329999999999998</v>
      </c>
    </row>
    <row r="21405" s="489" customFormat="1">
      <c r="B21405" s="546" t="s">
        <v>20105</v>
      </c>
      <c r="C21405" s="548" t="s">
        <v>14981</v>
      </c>
      <c r="D21405" s="541" t="s">
        <v>20106</v>
      </c>
      <c r="E21405" s="549" t="s">
        <v>32769</v>
      </c>
      <c r="F21405" s="547">
        <v>31.550000000000001</v>
      </c>
    </row>
    <row r="21406" s="489" customFormat="1">
      <c r="B21406" s="546" t="s">
        <v>20107</v>
      </c>
      <c r="C21406" s="548" t="s">
        <v>14981</v>
      </c>
      <c r="D21406" s="541" t="s">
        <v>20108</v>
      </c>
      <c r="E21406" s="549" t="s">
        <v>32769</v>
      </c>
      <c r="F21406" s="547">
        <v>25.859999999999999</v>
      </c>
    </row>
    <row r="21407" s="489" customFormat="1">
      <c r="B21407" s="546" t="s">
        <v>20109</v>
      </c>
      <c r="C21407" s="548" t="s">
        <v>14981</v>
      </c>
      <c r="D21407" s="541" t="s">
        <v>20110</v>
      </c>
      <c r="E21407" s="549" t="s">
        <v>32769</v>
      </c>
      <c r="F21407" s="547">
        <v>18.41</v>
      </c>
    </row>
    <row r="21408" s="489" customFormat="1">
      <c r="B21408" s="546" t="s">
        <v>20111</v>
      </c>
      <c r="C21408" s="548" t="s">
        <v>14981</v>
      </c>
      <c r="D21408" s="541" t="s">
        <v>20112</v>
      </c>
      <c r="E21408" s="549" t="s">
        <v>32769</v>
      </c>
      <c r="F21408" s="547">
        <v>7.3799999999999999</v>
      </c>
    </row>
    <row r="21409" s="489" customFormat="1">
      <c r="B21409" s="546" t="s">
        <v>20113</v>
      </c>
      <c r="C21409" s="548" t="s">
        <v>14981</v>
      </c>
      <c r="D21409" s="541" t="s">
        <v>20114</v>
      </c>
      <c r="E21409" s="549" t="s">
        <v>32769</v>
      </c>
      <c r="F21409" s="547">
        <v>10.16</v>
      </c>
    </row>
    <row r="21410" s="489" customFormat="1">
      <c r="B21410" s="546" t="s">
        <v>20115</v>
      </c>
      <c r="C21410" s="548" t="s">
        <v>14981</v>
      </c>
      <c r="D21410" s="541" t="s">
        <v>20116</v>
      </c>
      <c r="E21410" s="549" t="s">
        <v>32767</v>
      </c>
      <c r="F21410" s="547">
        <v>40.649999999999999</v>
      </c>
    </row>
    <row r="21411" s="489" customFormat="1">
      <c r="B21411" s="546" t="s">
        <v>20117</v>
      </c>
      <c r="C21411" s="548" t="s">
        <v>14981</v>
      </c>
      <c r="D21411" s="541" t="s">
        <v>20118</v>
      </c>
      <c r="E21411" s="549" t="s">
        <v>32767</v>
      </c>
      <c r="F21411" s="547">
        <v>13.039999999999999</v>
      </c>
    </row>
    <row r="21412" s="489" customFormat="1">
      <c r="B21412" s="546" t="s">
        <v>20119</v>
      </c>
      <c r="C21412" s="548" t="s">
        <v>14981</v>
      </c>
      <c r="D21412" s="541" t="s">
        <v>20120</v>
      </c>
      <c r="E21412" s="549" t="s">
        <v>32768</v>
      </c>
      <c r="F21412" s="547">
        <v>7.3200000000000003</v>
      </c>
    </row>
    <row r="21413" s="489" customFormat="1">
      <c r="B21413" s="546" t="s">
        <v>20121</v>
      </c>
      <c r="C21413" s="548" t="s">
        <v>14981</v>
      </c>
      <c r="D21413" s="541" t="s">
        <v>20122</v>
      </c>
      <c r="E21413" s="549" t="s">
        <v>32768</v>
      </c>
      <c r="F21413" s="547">
        <v>8.75</v>
      </c>
    </row>
    <row r="21414" s="489" customFormat="1">
      <c r="B21414" s="546" t="s">
        <v>20123</v>
      </c>
      <c r="C21414" s="548" t="s">
        <v>14981</v>
      </c>
      <c r="D21414" s="541" t="s">
        <v>20124</v>
      </c>
      <c r="E21414" s="549" t="s">
        <v>32768</v>
      </c>
      <c r="F21414" s="547">
        <v>8.0999999999999996</v>
      </c>
    </row>
    <row r="21415" s="489" customFormat="1">
      <c r="B21415" s="546" t="s">
        <v>20125</v>
      </c>
      <c r="C21415" s="548" t="s">
        <v>14981</v>
      </c>
      <c r="D21415" s="541" t="s">
        <v>20126</v>
      </c>
      <c r="E21415" s="549" t="s">
        <v>32768</v>
      </c>
      <c r="F21415" s="547">
        <v>8.2599999999999998</v>
      </c>
    </row>
    <row r="21416" s="489" customFormat="1">
      <c r="B21416" s="546" t="s">
        <v>20127</v>
      </c>
      <c r="C21416" s="548" t="s">
        <v>14981</v>
      </c>
      <c r="D21416" s="541" t="s">
        <v>20128</v>
      </c>
      <c r="E21416" s="549" t="s">
        <v>32767</v>
      </c>
      <c r="F21416" s="547">
        <v>37.039999999999999</v>
      </c>
    </row>
    <row r="21417" s="489" customFormat="1">
      <c r="B21417" s="546" t="s">
        <v>20129</v>
      </c>
      <c r="C21417" s="548" t="s">
        <v>14981</v>
      </c>
      <c r="D21417" s="541" t="s">
        <v>20130</v>
      </c>
      <c r="E21417" s="549" t="s">
        <v>32769</v>
      </c>
      <c r="F21417" s="547">
        <v>1.6699999999999999</v>
      </c>
    </row>
    <row r="21418" s="489" customFormat="1">
      <c r="B21418" s="546">
        <v>9063</v>
      </c>
      <c r="C21418" s="548" t="s">
        <v>14981</v>
      </c>
      <c r="D21418" s="541" t="s">
        <v>20131</v>
      </c>
      <c r="E21418" s="549"/>
      <c r="F21418" s="547"/>
    </row>
    <row r="21419" s="489" customFormat="1">
      <c r="B21419" s="546" t="s">
        <v>20132</v>
      </c>
      <c r="C21419" s="548" t="s">
        <v>14981</v>
      </c>
      <c r="D21419" s="541" t="s">
        <v>20133</v>
      </c>
      <c r="E21419" s="549" t="s">
        <v>18498</v>
      </c>
      <c r="F21419" s="547">
        <v>81.909999999999997</v>
      </c>
    </row>
    <row r="21420" s="489" customFormat="1">
      <c r="B21420" s="546" t="s">
        <v>20134</v>
      </c>
      <c r="C21420" s="548" t="s">
        <v>14981</v>
      </c>
      <c r="D21420" s="541" t="s">
        <v>20135</v>
      </c>
      <c r="E21420" s="549" t="s">
        <v>18498</v>
      </c>
      <c r="F21420" s="547">
        <v>38.969999999999999</v>
      </c>
    </row>
    <row r="21421" s="489" customFormat="1">
      <c r="B21421" s="546">
        <v>9064</v>
      </c>
      <c r="C21421" s="548" t="s">
        <v>14981</v>
      </c>
      <c r="D21421" s="541" t="s">
        <v>20136</v>
      </c>
      <c r="E21421" s="549"/>
      <c r="F21421" s="547"/>
    </row>
    <row r="21422" s="489" customFormat="1">
      <c r="B21422" s="546" t="s">
        <v>20137</v>
      </c>
      <c r="C21422" s="548" t="s">
        <v>14981</v>
      </c>
      <c r="D21422" s="541" t="s">
        <v>20138</v>
      </c>
      <c r="E21422" s="549" t="s">
        <v>18498</v>
      </c>
      <c r="F21422" s="547">
        <v>180.66</v>
      </c>
    </row>
    <row r="21423" s="489" customFormat="1">
      <c r="B21423" s="546" t="s">
        <v>20139</v>
      </c>
      <c r="C21423" s="548" t="s">
        <v>14981</v>
      </c>
      <c r="D21423" s="541" t="s">
        <v>20140</v>
      </c>
      <c r="E21423" s="549" t="s">
        <v>18498</v>
      </c>
      <c r="F21423" s="547">
        <v>115.5</v>
      </c>
    </row>
    <row r="21424" s="489" customFormat="1">
      <c r="B21424" s="546" t="s">
        <v>20141</v>
      </c>
      <c r="C21424" s="548" t="s">
        <v>14981</v>
      </c>
      <c r="D21424" s="541" t="s">
        <v>3459</v>
      </c>
      <c r="E21424" s="549" t="s">
        <v>18498</v>
      </c>
      <c r="F21424" s="547">
        <v>100.20999999999999</v>
      </c>
    </row>
    <row r="21425" s="489" customFormat="1">
      <c r="B21425" s="546" t="s">
        <v>20142</v>
      </c>
      <c r="C21425" s="548" t="s">
        <v>14981</v>
      </c>
      <c r="D21425" s="541" t="s">
        <v>20143</v>
      </c>
      <c r="E21425" s="549" t="s">
        <v>18498</v>
      </c>
      <c r="F21425" s="547">
        <v>100.69</v>
      </c>
    </row>
    <row r="21426" s="489" customFormat="1">
      <c r="B21426" s="546" t="s">
        <v>20144</v>
      </c>
      <c r="C21426" s="548" t="s">
        <v>14981</v>
      </c>
      <c r="D21426" s="541" t="s">
        <v>20145</v>
      </c>
      <c r="E21426" s="549" t="s">
        <v>32768</v>
      </c>
      <c r="F21426" s="547">
        <v>69.730000000000004</v>
      </c>
    </row>
    <row r="21427" s="489" customFormat="1">
      <c r="B21427" s="546" t="s">
        <v>20146</v>
      </c>
      <c r="C21427" s="548" t="s">
        <v>14981</v>
      </c>
      <c r="D21427" s="541" t="s">
        <v>20147</v>
      </c>
      <c r="E21427" s="549" t="s">
        <v>32768</v>
      </c>
      <c r="F21427" s="547">
        <v>69.5</v>
      </c>
    </row>
    <row r="21428" s="489" customFormat="1">
      <c r="B21428" s="546">
        <v>10582</v>
      </c>
      <c r="C21428" s="548" t="s">
        <v>14981</v>
      </c>
      <c r="D21428" s="541" t="s">
        <v>20148</v>
      </c>
      <c r="E21428" s="549"/>
      <c r="F21428" s="547"/>
    </row>
    <row r="21429" s="489" customFormat="1">
      <c r="B21429" s="546" t="s">
        <v>20149</v>
      </c>
      <c r="C21429" s="548" t="s">
        <v>14981</v>
      </c>
      <c r="D21429" s="541" t="s">
        <v>20150</v>
      </c>
      <c r="E21429" s="549" t="s">
        <v>32769</v>
      </c>
      <c r="F21429" s="547">
        <v>232</v>
      </c>
    </row>
    <row r="21430" s="489" customFormat="1">
      <c r="B21430" s="546" t="s">
        <v>20151</v>
      </c>
      <c r="C21430" s="548" t="s">
        <v>14981</v>
      </c>
      <c r="D21430" s="541" t="s">
        <v>20152</v>
      </c>
      <c r="E21430" s="549" t="s">
        <v>32769</v>
      </c>
      <c r="F21430" s="547">
        <v>270</v>
      </c>
    </row>
    <row r="21431" s="489" customFormat="1">
      <c r="B21431" s="546" t="s">
        <v>20153</v>
      </c>
      <c r="C21431" s="548" t="s">
        <v>14981</v>
      </c>
      <c r="D21431" s="541" t="s">
        <v>20154</v>
      </c>
      <c r="E21431" s="549" t="s">
        <v>32769</v>
      </c>
      <c r="F21431" s="547">
        <v>133</v>
      </c>
    </row>
    <row r="21432" s="489" customFormat="1">
      <c r="B21432" s="546" t="s">
        <v>20155</v>
      </c>
      <c r="C21432" s="548" t="s">
        <v>14981</v>
      </c>
      <c r="D21432" s="541" t="s">
        <v>20156</v>
      </c>
      <c r="E21432" s="549" t="s">
        <v>32769</v>
      </c>
      <c r="F21432" s="547">
        <v>156</v>
      </c>
    </row>
    <row r="21433" s="489" customFormat="1">
      <c r="B21433" s="546" t="s">
        <v>20157</v>
      </c>
      <c r="C21433" s="548" t="s">
        <v>14981</v>
      </c>
      <c r="D21433" s="541" t="s">
        <v>20158</v>
      </c>
      <c r="E21433" s="549" t="s">
        <v>32769</v>
      </c>
      <c r="F21433" s="547">
        <v>166</v>
      </c>
    </row>
    <row r="21434" s="489" customFormat="1">
      <c r="B21434" s="546" t="s">
        <v>20159</v>
      </c>
      <c r="C21434" s="548" t="s">
        <v>14981</v>
      </c>
      <c r="D21434" s="541" t="s">
        <v>20160</v>
      </c>
      <c r="E21434" s="549" t="s">
        <v>32769</v>
      </c>
      <c r="F21434" s="547">
        <v>185</v>
      </c>
    </row>
    <row r="21435" s="489" customFormat="1">
      <c r="B21435" s="546" t="s">
        <v>20161</v>
      </c>
      <c r="C21435" s="548" t="s">
        <v>14981</v>
      </c>
      <c r="D21435" s="541" t="s">
        <v>20162</v>
      </c>
      <c r="E21435" s="549" t="s">
        <v>32769</v>
      </c>
      <c r="F21435" s="547">
        <v>333</v>
      </c>
    </row>
    <row r="21436" s="489" customFormat="1">
      <c r="B21436" s="546" t="s">
        <v>20163</v>
      </c>
      <c r="C21436" s="548" t="s">
        <v>14981</v>
      </c>
      <c r="D21436" s="541" t="s">
        <v>20164</v>
      </c>
      <c r="E21436" s="549" t="s">
        <v>32769</v>
      </c>
      <c r="F21436" s="547">
        <v>391</v>
      </c>
    </row>
    <row r="21437" s="489" customFormat="1">
      <c r="B21437" s="546" t="s">
        <v>20165</v>
      </c>
      <c r="C21437" s="548" t="s">
        <v>14981</v>
      </c>
      <c r="D21437" s="541" t="s">
        <v>20166</v>
      </c>
      <c r="E21437" s="549" t="s">
        <v>32769</v>
      </c>
      <c r="F21437" s="547">
        <v>167</v>
      </c>
    </row>
    <row r="21438" s="489" customFormat="1">
      <c r="B21438" s="546" t="s">
        <v>20167</v>
      </c>
      <c r="C21438" s="548" t="s">
        <v>14981</v>
      </c>
      <c r="D21438" s="541" t="s">
        <v>20168</v>
      </c>
      <c r="E21438" s="549" t="s">
        <v>32769</v>
      </c>
      <c r="F21438" s="547">
        <v>196</v>
      </c>
    </row>
    <row r="21439" s="489" customFormat="1">
      <c r="B21439" s="546" t="s">
        <v>20169</v>
      </c>
      <c r="C21439" s="548" t="s">
        <v>14981</v>
      </c>
      <c r="D21439" s="541" t="s">
        <v>20170</v>
      </c>
      <c r="E21439" s="549" t="s">
        <v>32769</v>
      </c>
      <c r="F21439" s="547">
        <v>207</v>
      </c>
    </row>
    <row r="21440" s="489" customFormat="1">
      <c r="B21440" s="546" t="s">
        <v>20171</v>
      </c>
      <c r="C21440" s="548" t="s">
        <v>14981</v>
      </c>
      <c r="D21440" s="541" t="s">
        <v>20172</v>
      </c>
      <c r="E21440" s="549" t="s">
        <v>32769</v>
      </c>
      <c r="F21440" s="547">
        <v>231</v>
      </c>
    </row>
    <row r="21441" s="489" customFormat="1">
      <c r="B21441" s="546">
        <v>10961</v>
      </c>
      <c r="C21441" s="548" t="s">
        <v>14981</v>
      </c>
      <c r="D21441" s="541" t="s">
        <v>20173</v>
      </c>
      <c r="E21441" s="549"/>
      <c r="F21441" s="547"/>
    </row>
    <row r="21442" s="489" customFormat="1">
      <c r="B21442" s="546" t="s">
        <v>20174</v>
      </c>
      <c r="C21442" s="548" t="s">
        <v>14981</v>
      </c>
      <c r="D21442" s="541" t="s">
        <v>20175</v>
      </c>
      <c r="E21442" s="549" t="s">
        <v>32778</v>
      </c>
      <c r="F21442" s="547">
        <v>87.299999999999997</v>
      </c>
    </row>
    <row r="21443" s="489" customFormat="1">
      <c r="B21443" s="546" t="s">
        <v>20176</v>
      </c>
      <c r="C21443" s="548" t="s">
        <v>14981</v>
      </c>
      <c r="D21443" s="541" t="s">
        <v>20177</v>
      </c>
      <c r="E21443" s="549" t="s">
        <v>32768</v>
      </c>
      <c r="F21443" s="547">
        <v>37.840000000000003</v>
      </c>
    </row>
    <row r="21444" s="489" customFormat="1">
      <c r="B21444" s="546">
        <v>8694</v>
      </c>
      <c r="C21444" s="548" t="s">
        <v>14981</v>
      </c>
      <c r="D21444" s="541" t="s">
        <v>20178</v>
      </c>
      <c r="E21444" s="549"/>
      <c r="F21444" s="547"/>
    </row>
    <row r="21445" s="489" customFormat="1">
      <c r="B21445" s="546">
        <v>9065</v>
      </c>
      <c r="C21445" s="548" t="s">
        <v>14981</v>
      </c>
      <c r="D21445" s="541" t="s">
        <v>20179</v>
      </c>
      <c r="E21445" s="549"/>
      <c r="F21445" s="547"/>
    </row>
    <row r="21446" s="489" customFormat="1">
      <c r="B21446" s="546" t="s">
        <v>20180</v>
      </c>
      <c r="C21446" s="548" t="s">
        <v>14981</v>
      </c>
      <c r="D21446" s="541" t="s">
        <v>20181</v>
      </c>
      <c r="E21446" s="549" t="s">
        <v>32771</v>
      </c>
      <c r="F21446" s="547">
        <v>26.059999999999999</v>
      </c>
    </row>
    <row r="21447" s="489" customFormat="1">
      <c r="B21447" s="546" t="s">
        <v>20182</v>
      </c>
      <c r="C21447" s="548" t="s">
        <v>14981</v>
      </c>
      <c r="D21447" s="541" t="s">
        <v>20183</v>
      </c>
      <c r="E21447" s="549" t="s">
        <v>32767</v>
      </c>
      <c r="F21447" s="547">
        <v>67.900000000000006</v>
      </c>
    </row>
    <row r="21448" s="489" customFormat="1">
      <c r="B21448" s="546" t="s">
        <v>20184</v>
      </c>
      <c r="C21448" s="548" t="s">
        <v>14981</v>
      </c>
      <c r="D21448" s="541" t="s">
        <v>20185</v>
      </c>
      <c r="E21448" s="549" t="s">
        <v>32767</v>
      </c>
      <c r="F21448" s="547">
        <v>79.5</v>
      </c>
    </row>
    <row r="21449" s="489" customFormat="1">
      <c r="B21449" s="546" t="s">
        <v>20186</v>
      </c>
      <c r="C21449" s="548" t="s">
        <v>14981</v>
      </c>
      <c r="D21449" s="541" t="s">
        <v>20187</v>
      </c>
      <c r="E21449" s="549" t="s">
        <v>32767</v>
      </c>
      <c r="F21449" s="547">
        <v>142.38999999999999</v>
      </c>
    </row>
    <row r="21450" s="489" customFormat="1">
      <c r="B21450" s="546">
        <v>9066</v>
      </c>
      <c r="C21450" s="548" t="s">
        <v>14981</v>
      </c>
      <c r="D21450" s="541" t="s">
        <v>20188</v>
      </c>
      <c r="E21450" s="549"/>
      <c r="F21450" s="547"/>
    </row>
    <row r="21451" s="489" customFormat="1">
      <c r="B21451" s="546" t="s">
        <v>20189</v>
      </c>
      <c r="C21451" s="548" t="s">
        <v>14981</v>
      </c>
      <c r="D21451" s="541" t="s">
        <v>20190</v>
      </c>
      <c r="E21451" s="549" t="s">
        <v>18498</v>
      </c>
      <c r="F21451" s="547">
        <v>466.89999999999998</v>
      </c>
    </row>
    <row r="21452" s="489" customFormat="1">
      <c r="B21452" s="546">
        <v>9068</v>
      </c>
      <c r="C21452" s="548" t="s">
        <v>14981</v>
      </c>
      <c r="D21452" s="541" t="s">
        <v>20191</v>
      </c>
      <c r="E21452" s="549"/>
      <c r="F21452" s="547"/>
    </row>
    <row r="21453" s="489" customFormat="1">
      <c r="B21453" s="546" t="s">
        <v>20192</v>
      </c>
      <c r="C21453" s="548" t="s">
        <v>14981</v>
      </c>
      <c r="D21453" s="541" t="s">
        <v>20193</v>
      </c>
      <c r="E21453" s="549" t="s">
        <v>32769</v>
      </c>
      <c r="F21453" s="547">
        <v>536.61000000000001</v>
      </c>
    </row>
    <row r="21454" s="489" customFormat="1">
      <c r="B21454" s="546" t="s">
        <v>20194</v>
      </c>
      <c r="C21454" s="548" t="s">
        <v>14981</v>
      </c>
      <c r="D21454" s="541" t="s">
        <v>20195</v>
      </c>
      <c r="E21454" s="549" t="s">
        <v>32769</v>
      </c>
      <c r="F21454" s="547">
        <v>572.19000000000005</v>
      </c>
    </row>
    <row r="21455" s="489" customFormat="1">
      <c r="B21455" s="546" t="s">
        <v>20196</v>
      </c>
      <c r="C21455" s="548" t="s">
        <v>14981</v>
      </c>
      <c r="D21455" s="541" t="s">
        <v>20197</v>
      </c>
      <c r="E21455" s="549" t="s">
        <v>32769</v>
      </c>
      <c r="F21455" s="547">
        <v>681.13999999999999</v>
      </c>
    </row>
    <row r="21456" s="489" customFormat="1">
      <c r="B21456" s="546" t="s">
        <v>20198</v>
      </c>
      <c r="C21456" s="548" t="s">
        <v>14981</v>
      </c>
      <c r="D21456" s="541" t="s">
        <v>20199</v>
      </c>
      <c r="E21456" s="549" t="s">
        <v>32769</v>
      </c>
      <c r="F21456" s="547">
        <v>754.5</v>
      </c>
    </row>
    <row r="21457" s="489" customFormat="1">
      <c r="B21457" s="546" t="s">
        <v>20200</v>
      </c>
      <c r="C21457" s="548" t="s">
        <v>14981</v>
      </c>
      <c r="D21457" s="541" t="s">
        <v>20201</v>
      </c>
      <c r="E21457" s="549" t="s">
        <v>32769</v>
      </c>
      <c r="F21457" s="547">
        <v>513.79999999999995</v>
      </c>
    </row>
    <row r="21458" s="489" customFormat="1">
      <c r="B21458" s="546" t="s">
        <v>20202</v>
      </c>
      <c r="C21458" s="548" t="s">
        <v>14981</v>
      </c>
      <c r="D21458" s="541" t="s">
        <v>20203</v>
      </c>
      <c r="E21458" s="549" t="s">
        <v>32769</v>
      </c>
      <c r="F21458" s="547">
        <v>561.54999999999995</v>
      </c>
    </row>
    <row r="21459" s="489" customFormat="1">
      <c r="B21459" s="546" t="s">
        <v>20204</v>
      </c>
      <c r="C21459" s="548" t="s">
        <v>14981</v>
      </c>
      <c r="D21459" s="541" t="s">
        <v>20205</v>
      </c>
      <c r="E21459" s="549" t="s">
        <v>32769</v>
      </c>
      <c r="F21459" s="547">
        <v>868.88999999999999</v>
      </c>
    </row>
    <row r="21460" s="489" customFormat="1">
      <c r="B21460" s="546">
        <v>9069</v>
      </c>
      <c r="C21460" s="548" t="s">
        <v>14981</v>
      </c>
      <c r="D21460" s="541" t="s">
        <v>20206</v>
      </c>
      <c r="E21460" s="549"/>
      <c r="F21460" s="547"/>
    </row>
    <row r="21461" s="489" customFormat="1">
      <c r="B21461" s="546" t="s">
        <v>20207</v>
      </c>
      <c r="C21461" s="548" t="s">
        <v>14981</v>
      </c>
      <c r="D21461" s="541" t="s">
        <v>20208</v>
      </c>
      <c r="E21461" s="549" t="s">
        <v>32769</v>
      </c>
      <c r="F21461" s="547">
        <v>74.189999999999998</v>
      </c>
    </row>
    <row r="21462" s="489" customFormat="1">
      <c r="B21462" s="546" t="s">
        <v>20209</v>
      </c>
      <c r="C21462" s="548" t="s">
        <v>14981</v>
      </c>
      <c r="D21462" s="541" t="s">
        <v>20210</v>
      </c>
      <c r="E21462" s="549" t="s">
        <v>32769</v>
      </c>
      <c r="F21462" s="547">
        <v>78.530000000000001</v>
      </c>
    </row>
    <row r="21463" s="489" customFormat="1">
      <c r="B21463" s="546" t="s">
        <v>20211</v>
      </c>
      <c r="C21463" s="548" t="s">
        <v>14981</v>
      </c>
      <c r="D21463" s="541" t="s">
        <v>20212</v>
      </c>
      <c r="E21463" s="549" t="s">
        <v>32769</v>
      </c>
      <c r="F21463" s="547">
        <v>82.159999999999997</v>
      </c>
    </row>
    <row r="21464" s="489" customFormat="1">
      <c r="B21464" s="546">
        <v>9070</v>
      </c>
      <c r="C21464" s="548" t="s">
        <v>14981</v>
      </c>
      <c r="D21464" s="541" t="s">
        <v>20213</v>
      </c>
      <c r="E21464" s="549"/>
      <c r="F21464" s="547"/>
    </row>
    <row r="21465" s="489" customFormat="1">
      <c r="B21465" s="546" t="s">
        <v>20214</v>
      </c>
      <c r="C21465" s="548" t="s">
        <v>14981</v>
      </c>
      <c r="D21465" s="541" t="s">
        <v>20215</v>
      </c>
      <c r="E21465" s="549" t="s">
        <v>32769</v>
      </c>
      <c r="F21465" s="547">
        <v>31.18</v>
      </c>
    </row>
    <row r="21466" s="489" customFormat="1">
      <c r="B21466" s="546" t="s">
        <v>20216</v>
      </c>
      <c r="C21466" s="548" t="s">
        <v>14981</v>
      </c>
      <c r="D21466" s="541" t="s">
        <v>20217</v>
      </c>
      <c r="E21466" s="549" t="s">
        <v>32769</v>
      </c>
      <c r="F21466" s="547">
        <v>32.479999999999997</v>
      </c>
    </row>
    <row r="21467" s="489" customFormat="1">
      <c r="B21467" s="546">
        <v>9071</v>
      </c>
      <c r="C21467" s="548" t="s">
        <v>14981</v>
      </c>
      <c r="D21467" s="541" t="s">
        <v>20218</v>
      </c>
      <c r="E21467" s="549"/>
      <c r="F21467" s="547"/>
    </row>
    <row r="21468" s="489" customFormat="1">
      <c r="B21468" s="546" t="s">
        <v>20219</v>
      </c>
      <c r="C21468" s="548" t="s">
        <v>14981</v>
      </c>
      <c r="D21468" s="541" t="s">
        <v>20220</v>
      </c>
      <c r="E21468" s="549" t="s">
        <v>32769</v>
      </c>
      <c r="F21468" s="547">
        <v>141.56999999999999</v>
      </c>
    </row>
    <row r="21469" s="489" customFormat="1">
      <c r="B21469" s="546" t="s">
        <v>20221</v>
      </c>
      <c r="C21469" s="548" t="s">
        <v>14981</v>
      </c>
      <c r="D21469" s="541" t="s">
        <v>20222</v>
      </c>
      <c r="E21469" s="549" t="s">
        <v>32769</v>
      </c>
      <c r="F21469" s="547">
        <v>79.120000000000005</v>
      </c>
    </row>
    <row r="21470" s="489" customFormat="1">
      <c r="B21470" s="546" t="s">
        <v>20223</v>
      </c>
      <c r="C21470" s="548" t="s">
        <v>14981</v>
      </c>
      <c r="D21470" s="541" t="s">
        <v>20224</v>
      </c>
      <c r="E21470" s="549" t="s">
        <v>32769</v>
      </c>
      <c r="F21470" s="547">
        <v>96.489999999999995</v>
      </c>
    </row>
    <row r="21471" s="489" customFormat="1">
      <c r="B21471" s="546" t="s">
        <v>20225</v>
      </c>
      <c r="C21471" s="548" t="s">
        <v>14981</v>
      </c>
      <c r="D21471" s="541" t="s">
        <v>20226</v>
      </c>
      <c r="E21471" s="549" t="s">
        <v>32769</v>
      </c>
      <c r="F21471" s="547">
        <v>124.34</v>
      </c>
    </row>
    <row r="21472" s="489" customFormat="1">
      <c r="B21472" s="546" t="s">
        <v>20227</v>
      </c>
      <c r="C21472" s="548" t="s">
        <v>14981</v>
      </c>
      <c r="D21472" s="541" t="s">
        <v>20228</v>
      </c>
      <c r="E21472" s="549" t="s">
        <v>32769</v>
      </c>
      <c r="F21472" s="547">
        <v>65.340000000000003</v>
      </c>
    </row>
    <row r="21473" s="489" customFormat="1">
      <c r="B21473" s="546" t="s">
        <v>20229</v>
      </c>
      <c r="C21473" s="548" t="s">
        <v>14981</v>
      </c>
      <c r="D21473" s="541" t="s">
        <v>20230</v>
      </c>
      <c r="E21473" s="549" t="s">
        <v>32769</v>
      </c>
      <c r="F21473" s="547">
        <v>43.939999999999998</v>
      </c>
    </row>
    <row r="21474" s="489" customFormat="1">
      <c r="B21474" s="546" t="s">
        <v>20231</v>
      </c>
      <c r="C21474" s="548" t="s">
        <v>14981</v>
      </c>
      <c r="D21474" s="541" t="s">
        <v>20232</v>
      </c>
      <c r="E21474" s="549" t="s">
        <v>32767</v>
      </c>
      <c r="F21474" s="547">
        <v>86.890000000000001</v>
      </c>
    </row>
    <row r="21475" s="489" customFormat="1">
      <c r="B21475" s="546">
        <v>9072</v>
      </c>
      <c r="C21475" s="548" t="s">
        <v>14981</v>
      </c>
      <c r="D21475" s="541" t="s">
        <v>20233</v>
      </c>
      <c r="E21475" s="549"/>
      <c r="F21475" s="547"/>
    </row>
    <row r="21476" s="489" customFormat="1">
      <c r="B21476" s="546" t="s">
        <v>20234</v>
      </c>
      <c r="C21476" s="548" t="s">
        <v>14981</v>
      </c>
      <c r="D21476" s="541" t="s">
        <v>20235</v>
      </c>
      <c r="E21476" s="549" t="s">
        <v>32769</v>
      </c>
      <c r="F21476" s="547">
        <v>60.590000000000003</v>
      </c>
    </row>
    <row r="21477" s="489" customFormat="1">
      <c r="B21477" s="546">
        <v>9073</v>
      </c>
      <c r="C21477" s="548" t="s">
        <v>14981</v>
      </c>
      <c r="D21477" s="541" t="s">
        <v>20236</v>
      </c>
      <c r="E21477" s="549"/>
      <c r="F21477" s="547"/>
    </row>
    <row r="21478" s="489" customFormat="1">
      <c r="B21478" s="546" t="s">
        <v>20237</v>
      </c>
      <c r="C21478" s="548" t="s">
        <v>14981</v>
      </c>
      <c r="D21478" s="541" t="s">
        <v>20238</v>
      </c>
      <c r="E21478" s="549" t="s">
        <v>32769</v>
      </c>
      <c r="F21478" s="547">
        <v>48.079999999999998</v>
      </c>
    </row>
    <row r="21479" s="489" customFormat="1">
      <c r="B21479" s="546" t="s">
        <v>20239</v>
      </c>
      <c r="C21479" s="548" t="s">
        <v>14981</v>
      </c>
      <c r="D21479" s="541" t="s">
        <v>20240</v>
      </c>
      <c r="E21479" s="549" t="s">
        <v>32769</v>
      </c>
      <c r="F21479" s="547">
        <v>61.109999999999999</v>
      </c>
    </row>
    <row r="21480" s="489" customFormat="1">
      <c r="B21480" s="546" t="s">
        <v>20241</v>
      </c>
      <c r="C21480" s="548" t="s">
        <v>14981</v>
      </c>
      <c r="D21480" s="541" t="s">
        <v>20242</v>
      </c>
      <c r="E21480" s="549" t="s">
        <v>32769</v>
      </c>
      <c r="F21480" s="547">
        <v>86.450000000000003</v>
      </c>
    </row>
    <row r="21481" s="489" customFormat="1">
      <c r="B21481" s="546" t="s">
        <v>20243</v>
      </c>
      <c r="C21481" s="548" t="s">
        <v>14981</v>
      </c>
      <c r="D21481" s="541" t="s">
        <v>20244</v>
      </c>
      <c r="E21481" s="549" t="s">
        <v>32769</v>
      </c>
      <c r="F21481" s="547">
        <v>321.13999999999999</v>
      </c>
    </row>
    <row r="21482" s="489" customFormat="1">
      <c r="B21482" s="546">
        <v>9074</v>
      </c>
      <c r="C21482" s="548" t="s">
        <v>14981</v>
      </c>
      <c r="D21482" s="541" t="s">
        <v>20245</v>
      </c>
      <c r="E21482" s="549"/>
      <c r="F21482" s="547"/>
    </row>
    <row r="21483" s="489" customFormat="1">
      <c r="B21483" s="546" t="s">
        <v>20246</v>
      </c>
      <c r="C21483" s="548" t="s">
        <v>14981</v>
      </c>
      <c r="D21483" s="541" t="s">
        <v>20247</v>
      </c>
      <c r="E21483" s="549" t="s">
        <v>32768</v>
      </c>
      <c r="F21483" s="547">
        <v>367.94</v>
      </c>
    </row>
    <row r="21484" s="489" customFormat="1">
      <c r="B21484" s="546" t="s">
        <v>20248</v>
      </c>
      <c r="C21484" s="548" t="s">
        <v>14981</v>
      </c>
      <c r="D21484" s="541" t="s">
        <v>20249</v>
      </c>
      <c r="E21484" s="549" t="s">
        <v>32768</v>
      </c>
      <c r="F21484" s="547">
        <v>397.86000000000001</v>
      </c>
    </row>
    <row r="21485" s="489" customFormat="1">
      <c r="B21485" s="546" t="s">
        <v>20250</v>
      </c>
      <c r="C21485" s="548" t="s">
        <v>14981</v>
      </c>
      <c r="D21485" s="541" t="s">
        <v>20251</v>
      </c>
      <c r="E21485" s="549" t="s">
        <v>32768</v>
      </c>
      <c r="F21485" s="547">
        <v>212.47999999999999</v>
      </c>
    </row>
    <row r="21486" s="489" customFormat="1">
      <c r="B21486" s="546" t="s">
        <v>20252</v>
      </c>
      <c r="C21486" s="548" t="s">
        <v>14981</v>
      </c>
      <c r="D21486" s="541" t="s">
        <v>20253</v>
      </c>
      <c r="E21486" s="549" t="s">
        <v>32768</v>
      </c>
      <c r="F21486" s="547">
        <v>241.28999999999999</v>
      </c>
    </row>
    <row r="21487" s="489" customFormat="1">
      <c r="B21487" s="546" t="s">
        <v>20254</v>
      </c>
      <c r="C21487" s="548" t="s">
        <v>14981</v>
      </c>
      <c r="D21487" s="541" t="s">
        <v>20255</v>
      </c>
      <c r="E21487" s="549" t="s">
        <v>32768</v>
      </c>
      <c r="F21487" s="547">
        <v>239.61000000000001</v>
      </c>
    </row>
    <row r="21488" s="489" customFormat="1">
      <c r="B21488" s="546" t="s">
        <v>20256</v>
      </c>
      <c r="C21488" s="548" t="s">
        <v>14981</v>
      </c>
      <c r="D21488" s="541" t="s">
        <v>20257</v>
      </c>
      <c r="E21488" s="549" t="s">
        <v>32768</v>
      </c>
      <c r="F21488" s="547">
        <v>268.42000000000002</v>
      </c>
    </row>
    <row r="21489" s="489" customFormat="1">
      <c r="B21489" s="546" t="s">
        <v>20258</v>
      </c>
      <c r="C21489" s="548" t="s">
        <v>14981</v>
      </c>
      <c r="D21489" s="541" t="s">
        <v>20259</v>
      </c>
      <c r="E21489" s="549" t="s">
        <v>18498</v>
      </c>
      <c r="F21489" s="547">
        <v>123.94</v>
      </c>
    </row>
    <row r="21490" s="489" customFormat="1">
      <c r="B21490" s="546" t="s">
        <v>20260</v>
      </c>
      <c r="C21490" s="548" t="s">
        <v>14981</v>
      </c>
      <c r="D21490" s="541" t="s">
        <v>20261</v>
      </c>
      <c r="E21490" s="549" t="s">
        <v>32769</v>
      </c>
      <c r="F21490" s="547">
        <v>171.53</v>
      </c>
    </row>
    <row r="21491" s="489" customFormat="1">
      <c r="B21491" s="546" t="s">
        <v>20262</v>
      </c>
      <c r="C21491" s="548" t="s">
        <v>14981</v>
      </c>
      <c r="D21491" s="541" t="s">
        <v>20263</v>
      </c>
      <c r="E21491" s="549" t="s">
        <v>32769</v>
      </c>
      <c r="F21491" s="547">
        <v>252.91</v>
      </c>
    </row>
    <row r="21492" s="489" customFormat="1">
      <c r="B21492" s="546" t="s">
        <v>20264</v>
      </c>
      <c r="C21492" s="548" t="s">
        <v>14981</v>
      </c>
      <c r="D21492" s="541" t="s">
        <v>20265</v>
      </c>
      <c r="E21492" s="549" t="s">
        <v>32770</v>
      </c>
      <c r="F21492" s="547">
        <v>1869.3099999999999</v>
      </c>
    </row>
    <row r="21493" s="489" customFormat="1">
      <c r="B21493" s="546" t="s">
        <v>20266</v>
      </c>
      <c r="C21493" s="548" t="s">
        <v>14981</v>
      </c>
      <c r="D21493" s="541" t="s">
        <v>20267</v>
      </c>
      <c r="E21493" s="549" t="s">
        <v>32770</v>
      </c>
      <c r="F21493" s="547">
        <v>912.77999999999997</v>
      </c>
    </row>
    <row r="21494" s="489" customFormat="1">
      <c r="B21494" s="546">
        <v>9075</v>
      </c>
      <c r="C21494" s="548" t="s">
        <v>14981</v>
      </c>
      <c r="D21494" s="541" t="s">
        <v>20268</v>
      </c>
      <c r="E21494" s="549"/>
      <c r="F21494" s="547"/>
    </row>
    <row r="21495" s="489" customFormat="1">
      <c r="B21495" s="546" t="s">
        <v>20269</v>
      </c>
      <c r="C21495" s="548" t="s">
        <v>14981</v>
      </c>
      <c r="D21495" s="541" t="s">
        <v>20270</v>
      </c>
      <c r="E21495" s="549" t="s">
        <v>32768</v>
      </c>
      <c r="F21495" s="547">
        <v>1723.74</v>
      </c>
    </row>
    <row r="21496" s="489" customFormat="1">
      <c r="B21496" s="546" t="s">
        <v>20271</v>
      </c>
      <c r="C21496" s="548" t="s">
        <v>14981</v>
      </c>
      <c r="D21496" s="541" t="s">
        <v>20272</v>
      </c>
      <c r="E21496" s="549" t="s">
        <v>32768</v>
      </c>
      <c r="F21496" s="547">
        <v>2241.54</v>
      </c>
    </row>
    <row r="21497" s="489" customFormat="1">
      <c r="B21497" s="546" t="s">
        <v>20273</v>
      </c>
      <c r="C21497" s="548" t="s">
        <v>14981</v>
      </c>
      <c r="D21497" s="541" t="s">
        <v>20274</v>
      </c>
      <c r="E21497" s="549" t="s">
        <v>32768</v>
      </c>
      <c r="F21497" s="547">
        <v>3366.4699999999998</v>
      </c>
    </row>
    <row r="21498" s="489" customFormat="1">
      <c r="B21498" s="546" t="s">
        <v>20275</v>
      </c>
      <c r="C21498" s="548" t="s">
        <v>14981</v>
      </c>
      <c r="D21498" s="541" t="s">
        <v>20276</v>
      </c>
      <c r="E21498" s="549" t="s">
        <v>32768</v>
      </c>
      <c r="F21498" s="547">
        <v>3187.48</v>
      </c>
    </row>
    <row r="21499" s="489" customFormat="1">
      <c r="B21499" s="546">
        <v>9076</v>
      </c>
      <c r="C21499" s="548" t="s">
        <v>14981</v>
      </c>
      <c r="D21499" s="541" t="s">
        <v>20277</v>
      </c>
      <c r="E21499" s="549"/>
      <c r="F21499" s="547"/>
    </row>
    <row r="21500" s="489" customFormat="1">
      <c r="B21500" s="546" t="s">
        <v>20278</v>
      </c>
      <c r="C21500" s="548" t="s">
        <v>14981</v>
      </c>
      <c r="D21500" s="541" t="s">
        <v>20279</v>
      </c>
      <c r="E21500" s="549" t="s">
        <v>32768</v>
      </c>
      <c r="F21500" s="547">
        <v>3084.6399999999999</v>
      </c>
    </row>
    <row r="21501" s="489" customFormat="1">
      <c r="B21501" s="546" t="s">
        <v>20280</v>
      </c>
      <c r="C21501" s="548" t="s">
        <v>14981</v>
      </c>
      <c r="D21501" s="541" t="s">
        <v>20281</v>
      </c>
      <c r="E21501" s="549" t="s">
        <v>32768</v>
      </c>
      <c r="F21501" s="547">
        <v>589.30999999999995</v>
      </c>
    </row>
    <row r="21502" s="489" customFormat="1">
      <c r="B21502" s="546" t="s">
        <v>20282</v>
      </c>
      <c r="C21502" s="548" t="s">
        <v>14981</v>
      </c>
      <c r="D21502" s="541" t="s">
        <v>20283</v>
      </c>
      <c r="E21502" s="549" t="s">
        <v>32768</v>
      </c>
      <c r="F21502" s="547">
        <v>1934.04</v>
      </c>
    </row>
    <row r="21503" s="489" customFormat="1">
      <c r="B21503" s="546" t="s">
        <v>20284</v>
      </c>
      <c r="C21503" s="548" t="s">
        <v>14981</v>
      </c>
      <c r="D21503" s="541" t="s">
        <v>20285</v>
      </c>
      <c r="E21503" s="549" t="s">
        <v>32768</v>
      </c>
      <c r="F21503" s="547">
        <v>1410.74</v>
      </c>
    </row>
    <row r="21504" s="489" customFormat="1">
      <c r="B21504" s="546" t="s">
        <v>20286</v>
      </c>
      <c r="C21504" s="548" t="s">
        <v>14981</v>
      </c>
      <c r="D21504" s="541" t="s">
        <v>20287</v>
      </c>
      <c r="E21504" s="549" t="s">
        <v>32768</v>
      </c>
      <c r="F21504" s="547">
        <v>1340.8</v>
      </c>
    </row>
    <row r="21505" s="489" customFormat="1">
      <c r="B21505" s="546" t="s">
        <v>20288</v>
      </c>
      <c r="C21505" s="548" t="s">
        <v>14981</v>
      </c>
      <c r="D21505" s="541" t="s">
        <v>20289</v>
      </c>
      <c r="E21505" s="549" t="s">
        <v>32768</v>
      </c>
      <c r="F21505" s="547">
        <v>1595</v>
      </c>
    </row>
    <row r="21506" s="489" customFormat="1">
      <c r="B21506" s="546" t="s">
        <v>20290</v>
      </c>
      <c r="C21506" s="548" t="s">
        <v>14981</v>
      </c>
      <c r="D21506" s="541" t="s">
        <v>20291</v>
      </c>
      <c r="E21506" s="549" t="s">
        <v>32768</v>
      </c>
      <c r="F21506" s="547">
        <v>1321.71</v>
      </c>
    </row>
    <row r="21507" s="489" customFormat="1">
      <c r="B21507" s="546">
        <v>8937</v>
      </c>
      <c r="C21507" s="548" t="s">
        <v>14981</v>
      </c>
      <c r="D21507" s="541" t="s">
        <v>20292</v>
      </c>
      <c r="E21507" s="549"/>
      <c r="F21507" s="547"/>
    </row>
    <row r="21508" s="489" customFormat="1">
      <c r="B21508" s="546" t="s">
        <v>20293</v>
      </c>
      <c r="C21508" s="548" t="s">
        <v>14981</v>
      </c>
      <c r="D21508" s="541" t="s">
        <v>20294</v>
      </c>
      <c r="E21508" s="549" t="s">
        <v>32771</v>
      </c>
      <c r="F21508" s="547">
        <v>693.05999999999995</v>
      </c>
    </row>
    <row r="21509" s="489" customFormat="1">
      <c r="B21509" s="546">
        <v>8695</v>
      </c>
      <c r="C21509" s="548" t="s">
        <v>14981</v>
      </c>
      <c r="D21509" s="541" t="s">
        <v>20295</v>
      </c>
      <c r="E21509" s="549"/>
      <c r="F21509" s="547"/>
    </row>
    <row r="21510" s="489" customFormat="1">
      <c r="B21510" s="546">
        <v>9078</v>
      </c>
      <c r="C21510" s="548" t="s">
        <v>14981</v>
      </c>
      <c r="D21510" s="541" t="s">
        <v>20296</v>
      </c>
      <c r="E21510" s="549"/>
      <c r="F21510" s="547"/>
    </row>
    <row r="21511" s="489" customFormat="1">
      <c r="B21511" s="546" t="s">
        <v>20297</v>
      </c>
      <c r="C21511" s="548" t="s">
        <v>14981</v>
      </c>
      <c r="D21511" s="541" t="s">
        <v>20298</v>
      </c>
      <c r="E21511" s="549" t="s">
        <v>32767</v>
      </c>
      <c r="F21511" s="547">
        <v>6.3499999999999996</v>
      </c>
    </row>
    <row r="21512" s="489" customFormat="1">
      <c r="B21512" s="546" t="s">
        <v>20299</v>
      </c>
      <c r="C21512" s="548" t="s">
        <v>14981</v>
      </c>
      <c r="D21512" s="541" t="s">
        <v>20300</v>
      </c>
      <c r="E21512" s="549" t="s">
        <v>32769</v>
      </c>
      <c r="F21512" s="547">
        <v>2.98</v>
      </c>
    </row>
    <row r="21513" s="489" customFormat="1">
      <c r="B21513" s="546" t="s">
        <v>20301</v>
      </c>
      <c r="C21513" s="548" t="s">
        <v>14981</v>
      </c>
      <c r="D21513" s="541" t="s">
        <v>20302</v>
      </c>
      <c r="E21513" s="549" t="s">
        <v>32767</v>
      </c>
      <c r="F21513" s="547">
        <v>12.699999999999999</v>
      </c>
    </row>
    <row r="21514" s="489" customFormat="1">
      <c r="B21514" s="546" t="s">
        <v>20303</v>
      </c>
      <c r="C21514" s="548" t="s">
        <v>14981</v>
      </c>
      <c r="D21514" s="541" t="s">
        <v>20304</v>
      </c>
      <c r="E21514" s="549" t="s">
        <v>32767</v>
      </c>
      <c r="F21514" s="547">
        <v>2.27</v>
      </c>
    </row>
    <row r="21515" s="489" customFormat="1">
      <c r="B21515" s="546" t="s">
        <v>20305</v>
      </c>
      <c r="C21515" s="548" t="s">
        <v>14981</v>
      </c>
      <c r="D21515" s="541" t="s">
        <v>20306</v>
      </c>
      <c r="E21515" s="549" t="s">
        <v>32767</v>
      </c>
      <c r="F21515" s="547">
        <v>7.9299999999999997</v>
      </c>
    </row>
    <row r="21516" s="489" customFormat="1">
      <c r="B21516" s="546" t="s">
        <v>20307</v>
      </c>
      <c r="C21516" s="548" t="s">
        <v>14981</v>
      </c>
      <c r="D21516" s="541" t="s">
        <v>20308</v>
      </c>
      <c r="E21516" s="549" t="s">
        <v>32772</v>
      </c>
      <c r="F21516" s="547">
        <v>2492.5999999999999</v>
      </c>
    </row>
    <row r="21517" s="489" customFormat="1">
      <c r="B21517" s="546" t="s">
        <v>20309</v>
      </c>
      <c r="C21517" s="548" t="s">
        <v>14981</v>
      </c>
      <c r="D21517" s="541" t="s">
        <v>20310</v>
      </c>
      <c r="E21517" s="549" t="s">
        <v>32772</v>
      </c>
      <c r="F21517" s="547">
        <v>4985.1999999999998</v>
      </c>
    </row>
    <row r="21518" s="489" customFormat="1">
      <c r="B21518" s="546">
        <v>9079</v>
      </c>
      <c r="C21518" s="548" t="s">
        <v>14981</v>
      </c>
      <c r="D21518" s="541" t="s">
        <v>20311</v>
      </c>
      <c r="E21518" s="549"/>
      <c r="F21518" s="547"/>
    </row>
    <row r="21519" s="489" customFormat="1">
      <c r="B21519" s="546" t="s">
        <v>20312</v>
      </c>
      <c r="C21519" s="548" t="s">
        <v>14981</v>
      </c>
      <c r="D21519" s="541" t="s">
        <v>20311</v>
      </c>
      <c r="E21519" s="549" t="s">
        <v>32767</v>
      </c>
      <c r="F21519" s="547">
        <v>8.3300000000000001</v>
      </c>
    </row>
    <row r="21520" s="489" customFormat="1">
      <c r="B21520" s="546">
        <v>8696</v>
      </c>
      <c r="C21520" s="548" t="s">
        <v>14981</v>
      </c>
      <c r="D21520" s="541" t="s">
        <v>20313</v>
      </c>
      <c r="E21520" s="549"/>
      <c r="F21520" s="547"/>
    </row>
    <row r="21521" s="489" customFormat="1">
      <c r="B21521" s="546">
        <v>9080</v>
      </c>
      <c r="C21521" s="548" t="s">
        <v>14981</v>
      </c>
      <c r="D21521" s="541" t="s">
        <v>20314</v>
      </c>
      <c r="E21521" s="549"/>
      <c r="F21521" s="547"/>
    </row>
    <row r="21522" s="489" customFormat="1">
      <c r="B21522" s="546" t="s">
        <v>20315</v>
      </c>
      <c r="C21522" s="548" t="s">
        <v>14981</v>
      </c>
      <c r="D21522" s="541" t="s">
        <v>20316</v>
      </c>
      <c r="E21522" s="549" t="s">
        <v>32767</v>
      </c>
      <c r="F21522" s="547">
        <v>11.630000000000001</v>
      </c>
    </row>
    <row r="21523" s="489" customFormat="1">
      <c r="B21523" s="546">
        <v>9081</v>
      </c>
      <c r="C21523" s="548" t="s">
        <v>14981</v>
      </c>
      <c r="D21523" s="541" t="s">
        <v>20317</v>
      </c>
      <c r="E21523" s="549"/>
      <c r="F21523" s="547"/>
    </row>
    <row r="21524" s="489" customFormat="1">
      <c r="B21524" s="546" t="s">
        <v>20318</v>
      </c>
      <c r="C21524" s="548" t="s">
        <v>14981</v>
      </c>
      <c r="D21524" s="541" t="s">
        <v>20319</v>
      </c>
      <c r="E21524" s="549" t="s">
        <v>32771</v>
      </c>
      <c r="F21524" s="547">
        <v>230.94999999999999</v>
      </c>
    </row>
    <row r="21525" s="489" customFormat="1">
      <c r="B21525" s="546" t="s">
        <v>20320</v>
      </c>
      <c r="C21525" s="548" t="s">
        <v>14981</v>
      </c>
      <c r="D21525" s="541" t="s">
        <v>20321</v>
      </c>
      <c r="E21525" s="549" t="s">
        <v>32767</v>
      </c>
      <c r="F21525" s="547">
        <v>99.290000000000006</v>
      </c>
    </row>
    <row r="21526" s="489" customFormat="1">
      <c r="B21526" s="546" t="s">
        <v>20322</v>
      </c>
      <c r="C21526" s="548" t="s">
        <v>14981</v>
      </c>
      <c r="D21526" s="541" t="s">
        <v>20323</v>
      </c>
      <c r="E21526" s="549" t="s">
        <v>32767</v>
      </c>
      <c r="F21526" s="547">
        <v>126.56999999999999</v>
      </c>
    </row>
    <row r="21527" s="489" customFormat="1">
      <c r="B21527" s="546" t="s">
        <v>20324</v>
      </c>
      <c r="C21527" s="548" t="s">
        <v>14981</v>
      </c>
      <c r="D21527" s="541" t="s">
        <v>20325</v>
      </c>
      <c r="E21527" s="549" t="s">
        <v>32767</v>
      </c>
      <c r="F21527" s="547">
        <v>133.94999999999999</v>
      </c>
    </row>
    <row r="21528" s="489" customFormat="1">
      <c r="B21528" s="546" t="s">
        <v>20326</v>
      </c>
      <c r="C21528" s="548" t="s">
        <v>14981</v>
      </c>
      <c r="D21528" s="541" t="s">
        <v>20327</v>
      </c>
      <c r="E21528" s="549" t="s">
        <v>32767</v>
      </c>
      <c r="F21528" s="547">
        <v>85.099999999999994</v>
      </c>
    </row>
    <row r="21529" s="489" customFormat="1">
      <c r="B21529" s="546" t="s">
        <v>20328</v>
      </c>
      <c r="C21529" s="548" t="s">
        <v>14981</v>
      </c>
      <c r="D21529" s="541" t="s">
        <v>20329</v>
      </c>
      <c r="E21529" s="549" t="s">
        <v>32767</v>
      </c>
      <c r="F21529" s="547">
        <v>104.98</v>
      </c>
    </row>
    <row r="21530" s="489" customFormat="1">
      <c r="B21530" s="546" t="s">
        <v>20330</v>
      </c>
      <c r="C21530" s="548" t="s">
        <v>14981</v>
      </c>
      <c r="D21530" s="541" t="s">
        <v>20331</v>
      </c>
      <c r="E21530" s="549" t="s">
        <v>32767</v>
      </c>
      <c r="F21530" s="547">
        <v>84.310000000000002</v>
      </c>
    </row>
    <row r="21531" s="489" customFormat="1">
      <c r="B21531" s="546" t="s">
        <v>20332</v>
      </c>
      <c r="C21531" s="548" t="s">
        <v>14981</v>
      </c>
      <c r="D21531" s="541" t="s">
        <v>20333</v>
      </c>
      <c r="E21531" s="549" t="s">
        <v>32767</v>
      </c>
      <c r="F21531" s="547">
        <v>96.549999999999997</v>
      </c>
    </row>
    <row r="21532" s="489" customFormat="1">
      <c r="B21532" s="546">
        <v>9082</v>
      </c>
      <c r="C21532" s="548" t="s">
        <v>14981</v>
      </c>
      <c r="D21532" s="541" t="s">
        <v>20334</v>
      </c>
      <c r="E21532" s="549"/>
      <c r="F21532" s="547"/>
    </row>
    <row r="21533" s="489" customFormat="1">
      <c r="B21533" s="546" t="s">
        <v>20335</v>
      </c>
      <c r="C21533" s="548" t="s">
        <v>14981</v>
      </c>
      <c r="D21533" s="541" t="s">
        <v>20336</v>
      </c>
      <c r="E21533" s="549" t="s">
        <v>32767</v>
      </c>
      <c r="F21533" s="547">
        <v>33.590000000000003</v>
      </c>
    </row>
    <row r="21534" s="489" customFormat="1">
      <c r="B21534" s="546" t="s">
        <v>20337</v>
      </c>
      <c r="C21534" s="548" t="s">
        <v>14981</v>
      </c>
      <c r="D21534" s="541" t="s">
        <v>20338</v>
      </c>
      <c r="E21534" s="549" t="s">
        <v>18498</v>
      </c>
      <c r="F21534" s="547">
        <v>1247.55</v>
      </c>
    </row>
    <row r="21535" s="489" customFormat="1">
      <c r="B21535" s="546" t="s">
        <v>20339</v>
      </c>
      <c r="C21535" s="548" t="s">
        <v>14981</v>
      </c>
      <c r="D21535" s="541" t="s">
        <v>20340</v>
      </c>
      <c r="E21535" s="549" t="s">
        <v>32771</v>
      </c>
      <c r="F21535" s="547">
        <v>1016.54</v>
      </c>
    </row>
    <row r="21536" s="489" customFormat="1">
      <c r="B21536" s="546" t="s">
        <v>20341</v>
      </c>
      <c r="C21536" s="548" t="s">
        <v>14981</v>
      </c>
      <c r="D21536" s="541" t="s">
        <v>20342</v>
      </c>
      <c r="E21536" s="549" t="s">
        <v>32771</v>
      </c>
      <c r="F21536" s="547">
        <v>1776.05</v>
      </c>
    </row>
    <row r="21537" s="489" customFormat="1">
      <c r="B21537" s="546" t="s">
        <v>20343</v>
      </c>
      <c r="C21537" s="548" t="s">
        <v>14981</v>
      </c>
      <c r="D21537" s="541" t="s">
        <v>20344</v>
      </c>
      <c r="E21537" s="549" t="s">
        <v>32767</v>
      </c>
      <c r="F21537" s="547">
        <v>46.259999999999998</v>
      </c>
    </row>
    <row r="21538" s="489" customFormat="1">
      <c r="B21538" s="546" t="s">
        <v>20345</v>
      </c>
      <c r="C21538" s="548" t="s">
        <v>14981</v>
      </c>
      <c r="D21538" s="541" t="s">
        <v>20346</v>
      </c>
      <c r="E21538" s="549" t="s">
        <v>32767</v>
      </c>
      <c r="F21538" s="547">
        <v>43.600000000000001</v>
      </c>
    </row>
    <row r="21539" s="489" customFormat="1">
      <c r="B21539" s="546">
        <v>9084</v>
      </c>
      <c r="C21539" s="548" t="s">
        <v>14981</v>
      </c>
      <c r="D21539" s="541" t="s">
        <v>20347</v>
      </c>
      <c r="E21539" s="549"/>
      <c r="F21539" s="547"/>
    </row>
    <row r="21540" s="489" customFormat="1">
      <c r="B21540" s="546" t="s">
        <v>20348</v>
      </c>
      <c r="C21540" s="548" t="s">
        <v>14981</v>
      </c>
      <c r="D21540" s="541" t="s">
        <v>20349</v>
      </c>
      <c r="E21540" s="549" t="s">
        <v>32767</v>
      </c>
      <c r="F21540" s="547">
        <v>214.40000000000001</v>
      </c>
    </row>
    <row r="21541" s="489" customFormat="1">
      <c r="B21541" s="546">
        <v>9085</v>
      </c>
      <c r="C21541" s="548" t="s">
        <v>14981</v>
      </c>
      <c r="D21541" s="541" t="s">
        <v>20350</v>
      </c>
      <c r="E21541" s="549"/>
      <c r="F21541" s="547"/>
    </row>
    <row r="21542" s="489" customFormat="1">
      <c r="B21542" s="546" t="s">
        <v>20351</v>
      </c>
      <c r="C21542" s="548" t="s">
        <v>14981</v>
      </c>
      <c r="D21542" s="541" t="s">
        <v>20352</v>
      </c>
      <c r="E21542" s="549" t="s">
        <v>32768</v>
      </c>
      <c r="F21542" s="547">
        <v>3914.0700000000002</v>
      </c>
    </row>
    <row r="21543" s="489" customFormat="1">
      <c r="B21543" s="546" t="s">
        <v>20353</v>
      </c>
      <c r="C21543" s="548" t="s">
        <v>14981</v>
      </c>
      <c r="D21543" s="541" t="s">
        <v>20354</v>
      </c>
      <c r="E21543" s="549" t="s">
        <v>32776</v>
      </c>
      <c r="F21543" s="547">
        <v>16.23</v>
      </c>
    </row>
    <row r="21544" s="489" customFormat="1">
      <c r="B21544" s="546" t="s">
        <v>20355</v>
      </c>
      <c r="C21544" s="548" t="s">
        <v>14981</v>
      </c>
      <c r="D21544" s="541" t="s">
        <v>20356</v>
      </c>
      <c r="E21544" s="549" t="s">
        <v>32776</v>
      </c>
      <c r="F21544" s="547">
        <v>1.6299999999999999</v>
      </c>
    </row>
    <row r="21545" s="489" customFormat="1">
      <c r="B21545" s="546" t="s">
        <v>20357</v>
      </c>
      <c r="C21545" s="548" t="s">
        <v>14981</v>
      </c>
      <c r="D21545" s="541" t="s">
        <v>20358</v>
      </c>
      <c r="E21545" s="549" t="s">
        <v>32768</v>
      </c>
      <c r="F21545" s="547">
        <v>2476.4400000000001</v>
      </c>
    </row>
    <row r="21546" s="489" customFormat="1">
      <c r="B21546" s="546" t="s">
        <v>20359</v>
      </c>
      <c r="C21546" s="548" t="s">
        <v>14981</v>
      </c>
      <c r="D21546" s="541" t="s">
        <v>20360</v>
      </c>
      <c r="E21546" s="549" t="s">
        <v>28288</v>
      </c>
      <c r="F21546" s="547">
        <v>0.73999999999999999</v>
      </c>
    </row>
    <row r="21547" s="489" customFormat="1">
      <c r="B21547" s="546">
        <v>8697</v>
      </c>
      <c r="C21547" s="548" t="s">
        <v>14981</v>
      </c>
      <c r="D21547" s="541" t="s">
        <v>20361</v>
      </c>
      <c r="E21547" s="549"/>
      <c r="F21547" s="547"/>
    </row>
    <row r="21548" s="489" customFormat="1">
      <c r="B21548" s="546">
        <v>9086</v>
      </c>
      <c r="C21548" s="548" t="s">
        <v>14981</v>
      </c>
      <c r="D21548" s="541" t="s">
        <v>20362</v>
      </c>
      <c r="E21548" s="549"/>
      <c r="F21548" s="547"/>
    </row>
    <row r="21549" s="489" customFormat="1">
      <c r="B21549" s="546" t="s">
        <v>20363</v>
      </c>
      <c r="C21549" s="548" t="s">
        <v>14981</v>
      </c>
      <c r="D21549" s="541" t="s">
        <v>20364</v>
      </c>
      <c r="E21549" s="549" t="s">
        <v>32771</v>
      </c>
      <c r="F21549" s="547">
        <v>45.32</v>
      </c>
    </row>
    <row r="21550" s="489" customFormat="1">
      <c r="B21550" s="546" t="s">
        <v>20365</v>
      </c>
      <c r="C21550" s="548" t="s">
        <v>14981</v>
      </c>
      <c r="D21550" s="541" t="s">
        <v>20366</v>
      </c>
      <c r="E21550" s="549" t="s">
        <v>32771</v>
      </c>
      <c r="F21550" s="547">
        <v>3.4199999999999999</v>
      </c>
    </row>
    <row r="21551" s="489" customFormat="1">
      <c r="B21551" s="546">
        <v>9087</v>
      </c>
      <c r="C21551" s="548" t="s">
        <v>14981</v>
      </c>
      <c r="D21551" s="541" t="s">
        <v>20367</v>
      </c>
      <c r="E21551" s="549"/>
      <c r="F21551" s="547"/>
    </row>
    <row r="21552" s="489" customFormat="1">
      <c r="B21552" s="546" t="s">
        <v>20368</v>
      </c>
      <c r="C21552" s="548" t="s">
        <v>14981</v>
      </c>
      <c r="D21552" s="541" t="s">
        <v>20369</v>
      </c>
      <c r="E21552" s="549" t="s">
        <v>32779</v>
      </c>
      <c r="F21552" s="547">
        <v>29.870000000000001</v>
      </c>
    </row>
    <row r="21553" s="489" customFormat="1">
      <c r="B21553" s="546" t="s">
        <v>20370</v>
      </c>
      <c r="C21553" s="548" t="s">
        <v>14981</v>
      </c>
      <c r="D21553" s="541" t="s">
        <v>20371</v>
      </c>
      <c r="E21553" s="549" t="s">
        <v>32779</v>
      </c>
      <c r="F21553" s="547">
        <v>37.280000000000001</v>
      </c>
    </row>
    <row r="21554" s="489" customFormat="1">
      <c r="B21554" s="546" t="s">
        <v>20372</v>
      </c>
      <c r="C21554" s="548" t="s">
        <v>14981</v>
      </c>
      <c r="D21554" s="541" t="s">
        <v>20373</v>
      </c>
      <c r="E21554" s="549" t="s">
        <v>32779</v>
      </c>
      <c r="F21554" s="547">
        <v>17.879999999999999</v>
      </c>
    </row>
    <row r="21555" s="489" customFormat="1">
      <c r="B21555" s="546" t="s">
        <v>20374</v>
      </c>
      <c r="C21555" s="548" t="s">
        <v>14981</v>
      </c>
      <c r="D21555" s="541" t="s">
        <v>20375</v>
      </c>
      <c r="E21555" s="549" t="s">
        <v>32779</v>
      </c>
      <c r="F21555" s="547">
        <v>17.899999999999999</v>
      </c>
    </row>
    <row r="21556" s="489" customFormat="1">
      <c r="B21556" s="546" t="s">
        <v>20376</v>
      </c>
      <c r="C21556" s="548" t="s">
        <v>14981</v>
      </c>
      <c r="D21556" s="541" t="s">
        <v>20377</v>
      </c>
      <c r="E21556" s="549" t="s">
        <v>32779</v>
      </c>
      <c r="F21556" s="547">
        <v>18.699999999999999</v>
      </c>
    </row>
    <row r="21557" s="489" customFormat="1">
      <c r="B21557" s="546" t="s">
        <v>20378</v>
      </c>
      <c r="C21557" s="548" t="s">
        <v>14981</v>
      </c>
      <c r="D21557" s="541" t="s">
        <v>20379</v>
      </c>
      <c r="E21557" s="549" t="s">
        <v>32771</v>
      </c>
      <c r="F21557" s="547">
        <v>44.909999999999997</v>
      </c>
    </row>
    <row r="21558" s="489" customFormat="1">
      <c r="B21558" s="546" t="s">
        <v>20380</v>
      </c>
      <c r="C21558" s="548" t="s">
        <v>14981</v>
      </c>
      <c r="D21558" s="541" t="s">
        <v>20381</v>
      </c>
      <c r="E21558" s="549" t="s">
        <v>32771</v>
      </c>
      <c r="F21558" s="547">
        <v>26.800000000000001</v>
      </c>
    </row>
    <row r="21559" s="489" customFormat="1">
      <c r="B21559" s="546" t="s">
        <v>20382</v>
      </c>
      <c r="C21559" s="548" t="s">
        <v>14981</v>
      </c>
      <c r="D21559" s="541" t="s">
        <v>20383</v>
      </c>
      <c r="E21559" s="549" t="s">
        <v>32780</v>
      </c>
      <c r="F21559" s="547">
        <v>4.0899999999999999</v>
      </c>
    </row>
    <row r="21560" s="489" customFormat="1">
      <c r="B21560" s="546" t="s">
        <v>20384</v>
      </c>
      <c r="C21560" s="548" t="s">
        <v>14981</v>
      </c>
      <c r="D21560" s="541" t="s">
        <v>20385</v>
      </c>
      <c r="E21560" s="549" t="s">
        <v>32780</v>
      </c>
      <c r="F21560" s="547">
        <v>1.8600000000000001</v>
      </c>
    </row>
    <row r="21561" s="489" customFormat="1">
      <c r="B21561" s="546" t="s">
        <v>20386</v>
      </c>
      <c r="C21561" s="548" t="s">
        <v>14981</v>
      </c>
      <c r="D21561" s="541" t="s">
        <v>20387</v>
      </c>
      <c r="E21561" s="549" t="s">
        <v>32780</v>
      </c>
      <c r="F21561" s="547">
        <v>2.73</v>
      </c>
    </row>
    <row r="21562" s="489" customFormat="1">
      <c r="B21562" s="546" t="s">
        <v>20388</v>
      </c>
      <c r="C21562" s="548" t="s">
        <v>14981</v>
      </c>
      <c r="D21562" s="541" t="s">
        <v>20389</v>
      </c>
      <c r="E21562" s="549" t="s">
        <v>32780</v>
      </c>
      <c r="F21562" s="547">
        <v>1.76</v>
      </c>
    </row>
    <row r="21563" s="489" customFormat="1">
      <c r="B21563" s="546" t="s">
        <v>20390</v>
      </c>
      <c r="C21563" s="548" t="s">
        <v>14981</v>
      </c>
      <c r="D21563" s="541" t="s">
        <v>20391</v>
      </c>
      <c r="E21563" s="549" t="s">
        <v>32780</v>
      </c>
      <c r="F21563" s="547">
        <v>2.1099999999999999</v>
      </c>
    </row>
    <row r="21564" s="489" customFormat="1">
      <c r="B21564" s="546" t="s">
        <v>20392</v>
      </c>
      <c r="C21564" s="548" t="s">
        <v>14981</v>
      </c>
      <c r="D21564" s="541" t="s">
        <v>20393</v>
      </c>
      <c r="E21564" s="549" t="s">
        <v>32780</v>
      </c>
      <c r="F21564" s="547">
        <v>1.6699999999999999</v>
      </c>
    </row>
    <row r="21565" s="489" customFormat="1">
      <c r="B21565" s="546" t="s">
        <v>20394</v>
      </c>
      <c r="C21565" s="548" t="s">
        <v>14981</v>
      </c>
      <c r="D21565" s="541" t="s">
        <v>20395</v>
      </c>
      <c r="E21565" s="549" t="s">
        <v>32771</v>
      </c>
      <c r="F21565" s="547">
        <v>6.2800000000000002</v>
      </c>
    </row>
    <row r="21566" s="489" customFormat="1">
      <c r="B21566" s="546" t="s">
        <v>20396</v>
      </c>
      <c r="C21566" s="548" t="s">
        <v>14981</v>
      </c>
      <c r="D21566" s="541" t="s">
        <v>20397</v>
      </c>
      <c r="E21566" s="549" t="s">
        <v>32771</v>
      </c>
      <c r="F21566" s="547">
        <v>83</v>
      </c>
    </row>
    <row r="21567" s="489" customFormat="1">
      <c r="B21567" s="546" t="s">
        <v>20398</v>
      </c>
      <c r="C21567" s="548" t="s">
        <v>14981</v>
      </c>
      <c r="D21567" s="541" t="s">
        <v>20399</v>
      </c>
      <c r="E21567" s="549" t="s">
        <v>32771</v>
      </c>
      <c r="F21567" s="547">
        <v>83</v>
      </c>
    </row>
    <row r="21568" s="489" customFormat="1">
      <c r="B21568" s="546" t="s">
        <v>20400</v>
      </c>
      <c r="C21568" s="548" t="s">
        <v>14981</v>
      </c>
      <c r="D21568" s="541" t="s">
        <v>20401</v>
      </c>
      <c r="E21568" s="549" t="s">
        <v>28288</v>
      </c>
      <c r="F21568" s="547">
        <v>1.3999999999999999</v>
      </c>
    </row>
    <row r="21569" s="489" customFormat="1">
      <c r="B21569" s="546" t="s">
        <v>20402</v>
      </c>
      <c r="C21569" s="548" t="s">
        <v>14981</v>
      </c>
      <c r="D21569" s="541" t="s">
        <v>20403</v>
      </c>
      <c r="E21569" s="549" t="s">
        <v>28288</v>
      </c>
      <c r="F21569" s="547">
        <v>1.1200000000000001</v>
      </c>
    </row>
    <row r="21570" s="489" customFormat="1">
      <c r="B21570" s="546" t="s">
        <v>20404</v>
      </c>
      <c r="C21570" s="548" t="s">
        <v>14981</v>
      </c>
      <c r="D21570" s="541" t="s">
        <v>20405</v>
      </c>
      <c r="E21570" s="549" t="s">
        <v>28288</v>
      </c>
      <c r="F21570" s="547">
        <v>0.93000000000000005</v>
      </c>
    </row>
    <row r="21571" s="489" customFormat="1">
      <c r="B21571" s="546" t="s">
        <v>20406</v>
      </c>
      <c r="C21571" s="548" t="s">
        <v>14981</v>
      </c>
      <c r="D21571" s="541" t="s">
        <v>20407</v>
      </c>
      <c r="E21571" s="549" t="s">
        <v>28288</v>
      </c>
      <c r="F21571" s="547">
        <v>1.4399999999999999</v>
      </c>
    </row>
    <row r="21572" s="489" customFormat="1">
      <c r="B21572" s="546" t="s">
        <v>20408</v>
      </c>
      <c r="C21572" s="548" t="s">
        <v>14981</v>
      </c>
      <c r="D21572" s="541" t="s">
        <v>20409</v>
      </c>
      <c r="E21572" s="549" t="s">
        <v>28288</v>
      </c>
      <c r="F21572" s="547">
        <v>1.1499999999999999</v>
      </c>
    </row>
    <row r="21573" s="489" customFormat="1">
      <c r="B21573" s="546" t="s">
        <v>20410</v>
      </c>
      <c r="C21573" s="548" t="s">
        <v>14981</v>
      </c>
      <c r="D21573" s="541" t="s">
        <v>20411</v>
      </c>
      <c r="E21573" s="549" t="s">
        <v>28288</v>
      </c>
      <c r="F21573" s="547">
        <v>0.95999999999999996</v>
      </c>
    </row>
    <row r="21574" s="489" customFormat="1">
      <c r="B21574" s="546" t="s">
        <v>20412</v>
      </c>
      <c r="C21574" s="548" t="s">
        <v>14981</v>
      </c>
      <c r="D21574" s="541" t="s">
        <v>20413</v>
      </c>
      <c r="E21574" s="549" t="s">
        <v>28288</v>
      </c>
      <c r="F21574" s="547">
        <v>1.6599999999999999</v>
      </c>
    </row>
    <row r="21575" s="489" customFormat="1">
      <c r="B21575" s="546" t="s">
        <v>20414</v>
      </c>
      <c r="C21575" s="548" t="s">
        <v>14981</v>
      </c>
      <c r="D21575" s="541" t="s">
        <v>20415</v>
      </c>
      <c r="E21575" s="549" t="s">
        <v>28288</v>
      </c>
      <c r="F21575" s="547">
        <v>1.3300000000000001</v>
      </c>
    </row>
    <row r="21576" s="489" customFormat="1">
      <c r="B21576" s="546" t="s">
        <v>20416</v>
      </c>
      <c r="C21576" s="548" t="s">
        <v>14981</v>
      </c>
      <c r="D21576" s="541" t="s">
        <v>20417</v>
      </c>
      <c r="E21576" s="549" t="s">
        <v>28288</v>
      </c>
      <c r="F21576" s="547">
        <v>1.1100000000000001</v>
      </c>
    </row>
    <row r="21577" s="489" customFormat="1">
      <c r="B21577" s="546" t="s">
        <v>20418</v>
      </c>
      <c r="C21577" s="548" t="s">
        <v>14981</v>
      </c>
      <c r="D21577" s="541" t="s">
        <v>20419</v>
      </c>
      <c r="E21577" s="549" t="s">
        <v>28288</v>
      </c>
      <c r="F21577" s="547">
        <v>1.1699999999999999</v>
      </c>
    </row>
    <row r="21578" s="489" customFormat="1">
      <c r="B21578" s="546" t="s">
        <v>20420</v>
      </c>
      <c r="C21578" s="548" t="s">
        <v>14981</v>
      </c>
      <c r="D21578" s="541" t="s">
        <v>20421</v>
      </c>
      <c r="E21578" s="549" t="s">
        <v>28288</v>
      </c>
      <c r="F21578" s="547">
        <v>0.93999999999999995</v>
      </c>
    </row>
    <row r="21579" s="489" customFormat="1">
      <c r="B21579" s="546" t="s">
        <v>20422</v>
      </c>
      <c r="C21579" s="548" t="s">
        <v>14981</v>
      </c>
      <c r="D21579" s="541" t="s">
        <v>20423</v>
      </c>
      <c r="E21579" s="549" t="s">
        <v>28288</v>
      </c>
      <c r="F21579" s="547">
        <v>0.78000000000000003</v>
      </c>
    </row>
    <row r="21580" s="489" customFormat="1">
      <c r="B21580" s="546" t="s">
        <v>20424</v>
      </c>
      <c r="C21580" s="548" t="s">
        <v>14981</v>
      </c>
      <c r="D21580" s="541" t="s">
        <v>20425</v>
      </c>
      <c r="E21580" s="549" t="s">
        <v>28288</v>
      </c>
      <c r="F21580" s="547">
        <v>1.46</v>
      </c>
    </row>
    <row r="21581" s="489" customFormat="1">
      <c r="B21581" s="546" t="s">
        <v>20426</v>
      </c>
      <c r="C21581" s="548" t="s">
        <v>14981</v>
      </c>
      <c r="D21581" s="541" t="s">
        <v>20427</v>
      </c>
      <c r="E21581" s="549" t="s">
        <v>28288</v>
      </c>
      <c r="F21581" s="547">
        <v>1.1699999999999999</v>
      </c>
    </row>
    <row r="21582" s="489" customFormat="1">
      <c r="B21582" s="546" t="s">
        <v>20428</v>
      </c>
      <c r="C21582" s="548" t="s">
        <v>14981</v>
      </c>
      <c r="D21582" s="541" t="s">
        <v>20429</v>
      </c>
      <c r="E21582" s="549" t="s">
        <v>28288</v>
      </c>
      <c r="F21582" s="547">
        <v>0.96999999999999997</v>
      </c>
    </row>
    <row r="21583" s="489" customFormat="1">
      <c r="B21583" s="546">
        <v>8698</v>
      </c>
      <c r="C21583" s="548" t="s">
        <v>14981</v>
      </c>
      <c r="D21583" s="541" t="s">
        <v>20430</v>
      </c>
      <c r="E21583" s="549"/>
      <c r="F21583" s="547"/>
    </row>
    <row r="21584" s="489" customFormat="1">
      <c r="B21584" s="546">
        <v>9088</v>
      </c>
      <c r="C21584" s="548" t="s">
        <v>14981</v>
      </c>
      <c r="D21584" s="541" t="s">
        <v>20431</v>
      </c>
      <c r="E21584" s="549"/>
      <c r="F21584" s="547"/>
    </row>
    <row r="21585" s="489" customFormat="1">
      <c r="B21585" s="546" t="s">
        <v>20432</v>
      </c>
      <c r="C21585" s="548" t="s">
        <v>14981</v>
      </c>
      <c r="D21585" s="541" t="s">
        <v>20433</v>
      </c>
      <c r="E21585" s="549" t="s">
        <v>18498</v>
      </c>
      <c r="F21585" s="547">
        <v>1466.6700000000001</v>
      </c>
    </row>
    <row r="21586" s="489" customFormat="1">
      <c r="B21586" s="546" t="s">
        <v>20434</v>
      </c>
      <c r="C21586" s="548" t="s">
        <v>14981</v>
      </c>
      <c r="D21586" s="541" t="s">
        <v>20435</v>
      </c>
      <c r="E21586" s="549" t="s">
        <v>32769</v>
      </c>
      <c r="F21586" s="547">
        <v>400.62</v>
      </c>
    </row>
    <row r="21587" s="489" customFormat="1">
      <c r="B21587" s="546" t="s">
        <v>20436</v>
      </c>
      <c r="C21587" s="548" t="s">
        <v>14981</v>
      </c>
      <c r="D21587" s="541" t="s">
        <v>20437</v>
      </c>
      <c r="E21587" s="549" t="s">
        <v>32769</v>
      </c>
      <c r="F21587" s="547">
        <v>455.68000000000001</v>
      </c>
    </row>
    <row r="21588" s="489" customFormat="1">
      <c r="B21588" s="546">
        <v>9089</v>
      </c>
      <c r="C21588" s="548" t="s">
        <v>14981</v>
      </c>
      <c r="D21588" s="541" t="s">
        <v>20438</v>
      </c>
      <c r="E21588" s="549"/>
      <c r="F21588" s="547"/>
    </row>
    <row r="21589" s="489" customFormat="1">
      <c r="B21589" s="546" t="s">
        <v>20439</v>
      </c>
      <c r="C21589" s="548" t="s">
        <v>14981</v>
      </c>
      <c r="D21589" s="541" t="s">
        <v>20440</v>
      </c>
      <c r="E21589" s="549" t="s">
        <v>32767</v>
      </c>
      <c r="F21589" s="547">
        <v>342.64999999999998</v>
      </c>
    </row>
    <row r="21590" s="489" customFormat="1">
      <c r="B21590" s="546" t="s">
        <v>20441</v>
      </c>
      <c r="C21590" s="548" t="s">
        <v>14981</v>
      </c>
      <c r="D21590" s="541" t="s">
        <v>20442</v>
      </c>
      <c r="E21590" s="549" t="s">
        <v>32767</v>
      </c>
      <c r="F21590" s="547">
        <v>107.93000000000001</v>
      </c>
    </row>
    <row r="21591" s="489" customFormat="1">
      <c r="B21591" s="546" t="s">
        <v>20443</v>
      </c>
      <c r="C21591" s="548" t="s">
        <v>14981</v>
      </c>
      <c r="D21591" s="541" t="s">
        <v>20444</v>
      </c>
      <c r="E21591" s="549" t="s">
        <v>32767</v>
      </c>
      <c r="F21591" s="547">
        <v>233.86000000000001</v>
      </c>
    </row>
    <row r="21592" s="489" customFormat="1">
      <c r="B21592" s="546" t="s">
        <v>20445</v>
      </c>
      <c r="C21592" s="548" t="s">
        <v>14981</v>
      </c>
      <c r="D21592" s="541" t="s">
        <v>20446</v>
      </c>
      <c r="E21592" s="549" t="s">
        <v>32767</v>
      </c>
      <c r="F21592" s="547">
        <v>476.81</v>
      </c>
    </row>
    <row r="21593" s="489" customFormat="1">
      <c r="B21593" s="546" t="s">
        <v>20447</v>
      </c>
      <c r="C21593" s="548" t="s">
        <v>14981</v>
      </c>
      <c r="D21593" s="541" t="s">
        <v>20448</v>
      </c>
      <c r="E21593" s="549" t="s">
        <v>32767</v>
      </c>
      <c r="F21593" s="547">
        <v>499.50999999999999</v>
      </c>
    </row>
    <row r="21594" s="489" customFormat="1">
      <c r="B21594" s="546" t="s">
        <v>20449</v>
      </c>
      <c r="C21594" s="548" t="s">
        <v>14981</v>
      </c>
      <c r="D21594" s="541" t="s">
        <v>20450</v>
      </c>
      <c r="E21594" s="549" t="s">
        <v>32767</v>
      </c>
      <c r="F21594" s="547">
        <v>543.96000000000004</v>
      </c>
    </row>
    <row r="21595" s="489" customFormat="1">
      <c r="B21595" s="546" t="s">
        <v>20451</v>
      </c>
      <c r="C21595" s="548" t="s">
        <v>14981</v>
      </c>
      <c r="D21595" s="541" t="s">
        <v>20452</v>
      </c>
      <c r="E21595" s="549" t="s">
        <v>32767</v>
      </c>
      <c r="F21595" s="547">
        <v>549.94000000000005</v>
      </c>
    </row>
    <row r="21596" s="489" customFormat="1">
      <c r="B21596" s="546" t="s">
        <v>20453</v>
      </c>
      <c r="C21596" s="548" t="s">
        <v>14981</v>
      </c>
      <c r="D21596" s="541" t="s">
        <v>20454</v>
      </c>
      <c r="E21596" s="549" t="s">
        <v>32767</v>
      </c>
      <c r="F21596" s="547">
        <v>378.22000000000003</v>
      </c>
    </row>
    <row r="21597" s="489" customFormat="1">
      <c r="B21597" s="546" t="s">
        <v>20455</v>
      </c>
      <c r="C21597" s="548" t="s">
        <v>14981</v>
      </c>
      <c r="D21597" s="541" t="s">
        <v>20456</v>
      </c>
      <c r="E21597" s="549" t="s">
        <v>32767</v>
      </c>
      <c r="F21597" s="547">
        <v>374.73000000000002</v>
      </c>
    </row>
    <row r="21598" s="489" customFormat="1">
      <c r="B21598" s="546" t="s">
        <v>20457</v>
      </c>
      <c r="C21598" s="548" t="s">
        <v>14981</v>
      </c>
      <c r="D21598" s="541" t="s">
        <v>20458</v>
      </c>
      <c r="E21598" s="549" t="s">
        <v>32767</v>
      </c>
      <c r="F21598" s="547">
        <v>649.87</v>
      </c>
    </row>
    <row r="21599" s="489" customFormat="1">
      <c r="B21599" s="546" t="s">
        <v>20459</v>
      </c>
      <c r="C21599" s="548" t="s">
        <v>14981</v>
      </c>
      <c r="D21599" s="541" t="s">
        <v>20460</v>
      </c>
      <c r="E21599" s="549" t="s">
        <v>32768</v>
      </c>
      <c r="F21599" s="547">
        <v>467.11000000000001</v>
      </c>
    </row>
    <row r="21600" s="489" customFormat="1">
      <c r="B21600" s="546" t="s">
        <v>20461</v>
      </c>
      <c r="C21600" s="548" t="s">
        <v>14981</v>
      </c>
      <c r="D21600" s="541" t="s">
        <v>20462</v>
      </c>
      <c r="E21600" s="549" t="s">
        <v>18498</v>
      </c>
      <c r="F21600" s="547">
        <v>2009.96</v>
      </c>
    </row>
    <row r="21601" s="489" customFormat="1">
      <c r="B21601" s="546" t="s">
        <v>20463</v>
      </c>
      <c r="C21601" s="548" t="s">
        <v>14981</v>
      </c>
      <c r="D21601" s="541" t="s">
        <v>20464</v>
      </c>
      <c r="E21601" s="549" t="s">
        <v>18498</v>
      </c>
      <c r="F21601" s="547">
        <v>2287.1999999999998</v>
      </c>
    </row>
    <row r="21602" s="489" customFormat="1">
      <c r="B21602" s="546" t="s">
        <v>20465</v>
      </c>
      <c r="C21602" s="548" t="s">
        <v>14981</v>
      </c>
      <c r="D21602" s="541" t="s">
        <v>20466</v>
      </c>
      <c r="E21602" s="549" t="s">
        <v>18498</v>
      </c>
      <c r="F21602" s="547">
        <v>1455.49</v>
      </c>
    </row>
    <row r="21603" s="489" customFormat="1">
      <c r="B21603" s="546" t="s">
        <v>20467</v>
      </c>
      <c r="C21603" s="548" t="s">
        <v>14981</v>
      </c>
      <c r="D21603" s="541" t="s">
        <v>20468</v>
      </c>
      <c r="E21603" s="549" t="s">
        <v>18498</v>
      </c>
      <c r="F21603" s="547">
        <v>2287.1999999999998</v>
      </c>
    </row>
    <row r="21604" s="489" customFormat="1">
      <c r="B21604" s="546" t="s">
        <v>20469</v>
      </c>
      <c r="C21604" s="548" t="s">
        <v>14981</v>
      </c>
      <c r="D21604" s="541" t="s">
        <v>20470</v>
      </c>
      <c r="E21604" s="549" t="s">
        <v>18498</v>
      </c>
      <c r="F21604" s="547">
        <v>831.71000000000004</v>
      </c>
    </row>
    <row r="21605" s="489" customFormat="1">
      <c r="B21605" s="546" t="s">
        <v>20471</v>
      </c>
      <c r="C21605" s="548" t="s">
        <v>14981</v>
      </c>
      <c r="D21605" s="541" t="s">
        <v>20472</v>
      </c>
      <c r="E21605" s="549" t="s">
        <v>18498</v>
      </c>
      <c r="F21605" s="547">
        <v>1108.9400000000001</v>
      </c>
    </row>
    <row r="21606" s="489" customFormat="1">
      <c r="B21606" s="546" t="s">
        <v>20473</v>
      </c>
      <c r="C21606" s="548" t="s">
        <v>14981</v>
      </c>
      <c r="D21606" s="541" t="s">
        <v>20474</v>
      </c>
      <c r="E21606" s="549" t="s">
        <v>18498</v>
      </c>
      <c r="F21606" s="547">
        <v>530.00999999999999</v>
      </c>
    </row>
    <row r="21607" s="489" customFormat="1">
      <c r="B21607" s="546" t="s">
        <v>20475</v>
      </c>
      <c r="C21607" s="548" t="s">
        <v>14981</v>
      </c>
      <c r="D21607" s="541" t="s">
        <v>20476</v>
      </c>
      <c r="E21607" s="549" t="s">
        <v>18498</v>
      </c>
      <c r="F21607" s="547">
        <v>2564.4299999999998</v>
      </c>
    </row>
    <row r="21608" s="489" customFormat="1">
      <c r="B21608" s="546" t="s">
        <v>20477</v>
      </c>
      <c r="C21608" s="548" t="s">
        <v>14981</v>
      </c>
      <c r="D21608" s="541" t="s">
        <v>20478</v>
      </c>
      <c r="E21608" s="549" t="s">
        <v>18498</v>
      </c>
      <c r="F21608" s="547">
        <v>554.47000000000003</v>
      </c>
    </row>
    <row r="21609" s="489" customFormat="1">
      <c r="B21609" s="546" t="s">
        <v>20479</v>
      </c>
      <c r="C21609" s="548" t="s">
        <v>14981</v>
      </c>
      <c r="D21609" s="541" t="s">
        <v>20480</v>
      </c>
      <c r="E21609" s="549" t="s">
        <v>18498</v>
      </c>
      <c r="F21609" s="547">
        <v>1159.5</v>
      </c>
    </row>
    <row r="21610" s="489" customFormat="1">
      <c r="B21610" s="546" t="s">
        <v>20481</v>
      </c>
      <c r="C21610" s="548" t="s">
        <v>14981</v>
      </c>
      <c r="D21610" s="541" t="s">
        <v>20482</v>
      </c>
      <c r="E21610" s="549" t="s">
        <v>18498</v>
      </c>
      <c r="F21610" s="547">
        <v>179.81999999999999</v>
      </c>
    </row>
    <row r="21611" s="489" customFormat="1">
      <c r="B21611" s="546" t="s">
        <v>20483</v>
      </c>
      <c r="C21611" s="548" t="s">
        <v>14981</v>
      </c>
      <c r="D21611" s="541" t="s">
        <v>20484</v>
      </c>
      <c r="E21611" s="549" t="s">
        <v>18498</v>
      </c>
      <c r="F21611" s="547">
        <v>359.64999999999998</v>
      </c>
    </row>
    <row r="21612" s="489" customFormat="1">
      <c r="B21612" s="546" t="s">
        <v>20485</v>
      </c>
      <c r="C21612" s="548" t="s">
        <v>14981</v>
      </c>
      <c r="D21612" s="541" t="s">
        <v>20486</v>
      </c>
      <c r="E21612" s="549" t="s">
        <v>18498</v>
      </c>
      <c r="F21612" s="547">
        <v>648.46000000000004</v>
      </c>
    </row>
    <row r="21613" s="489" customFormat="1">
      <c r="B21613" s="546" t="s">
        <v>20487</v>
      </c>
      <c r="C21613" s="548" t="s">
        <v>14981</v>
      </c>
      <c r="D21613" s="541" t="s">
        <v>20488</v>
      </c>
      <c r="E21613" s="549" t="s">
        <v>18498</v>
      </c>
      <c r="F21613" s="547">
        <v>658</v>
      </c>
    </row>
    <row r="21614" s="489" customFormat="1">
      <c r="B21614" s="546" t="s">
        <v>20489</v>
      </c>
      <c r="C21614" s="548" t="s">
        <v>14981</v>
      </c>
      <c r="D21614" s="541" t="s">
        <v>20490</v>
      </c>
      <c r="E21614" s="549" t="s">
        <v>18498</v>
      </c>
      <c r="F21614" s="547">
        <v>972.69000000000005</v>
      </c>
    </row>
    <row r="21615" s="489" customFormat="1">
      <c r="B21615" s="546" t="s">
        <v>20491</v>
      </c>
      <c r="C21615" s="548" t="s">
        <v>14981</v>
      </c>
      <c r="D21615" s="541" t="s">
        <v>20492</v>
      </c>
      <c r="E21615" s="549" t="s">
        <v>18498</v>
      </c>
      <c r="F21615" s="547">
        <v>987</v>
      </c>
    </row>
    <row r="21616" s="489" customFormat="1">
      <c r="B21616" s="546" t="s">
        <v>20493</v>
      </c>
      <c r="C21616" s="548" t="s">
        <v>14981</v>
      </c>
      <c r="D21616" s="541" t="s">
        <v>20494</v>
      </c>
      <c r="E21616" s="549" t="s">
        <v>18498</v>
      </c>
      <c r="F21616" s="547">
        <v>1296.9200000000001</v>
      </c>
    </row>
    <row r="21617" s="489" customFormat="1">
      <c r="B21617" s="546" t="s">
        <v>20495</v>
      </c>
      <c r="C21617" s="548" t="s">
        <v>14981</v>
      </c>
      <c r="D21617" s="541" t="s">
        <v>20496</v>
      </c>
      <c r="E21617" s="549" t="s">
        <v>18498</v>
      </c>
      <c r="F21617" s="547">
        <v>1316</v>
      </c>
    </row>
    <row r="21618" s="489" customFormat="1">
      <c r="B21618" s="546" t="s">
        <v>20497</v>
      </c>
      <c r="C21618" s="548" t="s">
        <v>14981</v>
      </c>
      <c r="D21618" s="541" t="s">
        <v>20498</v>
      </c>
      <c r="E21618" s="549" t="s">
        <v>18498</v>
      </c>
      <c r="F21618" s="547">
        <v>643.69000000000005</v>
      </c>
    </row>
    <row r="21619" s="489" customFormat="1">
      <c r="B21619" s="546" t="s">
        <v>20499</v>
      </c>
      <c r="C21619" s="548" t="s">
        <v>14981</v>
      </c>
      <c r="D21619" s="541" t="s">
        <v>20500</v>
      </c>
      <c r="E21619" s="549" t="s">
        <v>18498</v>
      </c>
      <c r="F21619" s="547">
        <v>329</v>
      </c>
    </row>
    <row r="21620" s="489" customFormat="1">
      <c r="B21620" s="546" t="s">
        <v>20501</v>
      </c>
      <c r="C21620" s="548" t="s">
        <v>14981</v>
      </c>
      <c r="D21620" s="541" t="s">
        <v>20502</v>
      </c>
      <c r="E21620" s="549" t="s">
        <v>18498</v>
      </c>
      <c r="F21620" s="547">
        <v>371.91000000000003</v>
      </c>
    </row>
    <row r="21621" s="489" customFormat="1">
      <c r="B21621" s="546" t="s">
        <v>20503</v>
      </c>
      <c r="C21621" s="548" t="s">
        <v>14981</v>
      </c>
      <c r="D21621" s="541" t="s">
        <v>20504</v>
      </c>
      <c r="E21621" s="549" t="s">
        <v>18498</v>
      </c>
      <c r="F21621" s="547">
        <v>419.58999999999997</v>
      </c>
    </row>
    <row r="21622" s="489" customFormat="1">
      <c r="B21622" s="546" t="s">
        <v>20505</v>
      </c>
      <c r="C21622" s="548" t="s">
        <v>14981</v>
      </c>
      <c r="D21622" s="541" t="s">
        <v>20506</v>
      </c>
      <c r="E21622" s="549" t="s">
        <v>18498</v>
      </c>
      <c r="F21622" s="547">
        <v>156.87</v>
      </c>
    </row>
    <row r="21623" s="489" customFormat="1">
      <c r="B21623" s="546" t="s">
        <v>20507</v>
      </c>
      <c r="C21623" s="548" t="s">
        <v>14981</v>
      </c>
      <c r="D21623" s="541" t="s">
        <v>20508</v>
      </c>
      <c r="E21623" s="549" t="s">
        <v>18498</v>
      </c>
      <c r="F21623" s="547">
        <v>309.93000000000001</v>
      </c>
    </row>
    <row r="21624" s="489" customFormat="1">
      <c r="B21624" s="546" t="s">
        <v>20509</v>
      </c>
      <c r="C21624" s="548" t="s">
        <v>14981</v>
      </c>
      <c r="D21624" s="541" t="s">
        <v>20510</v>
      </c>
      <c r="E21624" s="549" t="s">
        <v>18498</v>
      </c>
      <c r="F21624" s="547">
        <v>314.69</v>
      </c>
    </row>
    <row r="21625" s="489" customFormat="1">
      <c r="B21625" s="546" t="s">
        <v>20511</v>
      </c>
      <c r="C21625" s="548" t="s">
        <v>14981</v>
      </c>
      <c r="D21625" s="541" t="s">
        <v>20512</v>
      </c>
      <c r="E21625" s="549" t="s">
        <v>18498</v>
      </c>
      <c r="F21625" s="547">
        <v>247.94</v>
      </c>
    </row>
    <row r="21626" s="489" customFormat="1">
      <c r="B21626" s="546" t="s">
        <v>20513</v>
      </c>
      <c r="C21626" s="548" t="s">
        <v>14981</v>
      </c>
      <c r="D21626" s="541" t="s">
        <v>20514</v>
      </c>
      <c r="E21626" s="549" t="s">
        <v>18498</v>
      </c>
      <c r="F21626" s="547">
        <v>257.48000000000002</v>
      </c>
    </row>
    <row r="21627" s="489" customFormat="1">
      <c r="B21627" s="546" t="s">
        <v>20515</v>
      </c>
      <c r="C21627" s="548" t="s">
        <v>14981</v>
      </c>
      <c r="D21627" s="541" t="s">
        <v>20516</v>
      </c>
      <c r="E21627" s="549" t="s">
        <v>18498</v>
      </c>
      <c r="F21627" s="547">
        <v>2350.6700000000001</v>
      </c>
    </row>
    <row r="21628" s="489" customFormat="1">
      <c r="B21628" s="546" t="s">
        <v>20517</v>
      </c>
      <c r="C21628" s="548" t="s">
        <v>14981</v>
      </c>
      <c r="D21628" s="541" t="s">
        <v>20518</v>
      </c>
      <c r="E21628" s="549" t="s">
        <v>18498</v>
      </c>
      <c r="F21628" s="547">
        <v>2385.2399999999998</v>
      </c>
    </row>
    <row r="21629" s="489" customFormat="1">
      <c r="B21629" s="546" t="s">
        <v>20519</v>
      </c>
      <c r="C21629" s="548" t="s">
        <v>14981</v>
      </c>
      <c r="D21629" s="541" t="s">
        <v>20520</v>
      </c>
      <c r="E21629" s="549" t="s">
        <v>18498</v>
      </c>
      <c r="F21629" s="547">
        <v>2674.9000000000001</v>
      </c>
    </row>
    <row r="21630" s="489" customFormat="1">
      <c r="B21630" s="546" t="s">
        <v>20521</v>
      </c>
      <c r="C21630" s="548" t="s">
        <v>14981</v>
      </c>
      <c r="D21630" s="541" t="s">
        <v>20522</v>
      </c>
      <c r="E21630" s="549" t="s">
        <v>18498</v>
      </c>
      <c r="F21630" s="547">
        <v>2714.2399999999998</v>
      </c>
    </row>
    <row r="21631" s="489" customFormat="1">
      <c r="B21631" s="546" t="s">
        <v>20523</v>
      </c>
      <c r="C21631" s="548" t="s">
        <v>14981</v>
      </c>
      <c r="D21631" s="541" t="s">
        <v>20524</v>
      </c>
      <c r="E21631" s="549" t="s">
        <v>18498</v>
      </c>
      <c r="F21631" s="547">
        <v>316.14999999999998</v>
      </c>
    </row>
    <row r="21632" s="489" customFormat="1">
      <c r="B21632" s="546" t="s">
        <v>20525</v>
      </c>
      <c r="C21632" s="548" t="s">
        <v>14981</v>
      </c>
      <c r="D21632" s="541" t="s">
        <v>20526</v>
      </c>
      <c r="E21632" s="549" t="s">
        <v>18498</v>
      </c>
      <c r="F21632" s="547">
        <v>337.22000000000003</v>
      </c>
    </row>
    <row r="21633" s="489" customFormat="1">
      <c r="B21633" s="546" t="s">
        <v>20527</v>
      </c>
      <c r="C21633" s="548" t="s">
        <v>14981</v>
      </c>
      <c r="D21633" s="541" t="s">
        <v>20528</v>
      </c>
      <c r="E21633" s="549" t="s">
        <v>18498</v>
      </c>
      <c r="F21633" s="547">
        <v>799.09000000000003</v>
      </c>
    </row>
    <row r="21634" s="489" customFormat="1">
      <c r="B21634" s="546" t="s">
        <v>20529</v>
      </c>
      <c r="C21634" s="548" t="s">
        <v>14981</v>
      </c>
      <c r="D21634" s="541" t="s">
        <v>20530</v>
      </c>
      <c r="E21634" s="549" t="s">
        <v>18498</v>
      </c>
      <c r="F21634" s="547">
        <v>1056.8099999999999</v>
      </c>
    </row>
    <row r="21635" s="489" customFormat="1">
      <c r="B21635" s="546" t="s">
        <v>20531</v>
      </c>
      <c r="C21635" s="548" t="s">
        <v>14981</v>
      </c>
      <c r="D21635" s="541" t="s">
        <v>20532</v>
      </c>
      <c r="E21635" s="549" t="s">
        <v>18498</v>
      </c>
      <c r="F21635" s="547">
        <v>273.52999999999997</v>
      </c>
    </row>
    <row r="21636" s="489" customFormat="1">
      <c r="B21636" s="546" t="s">
        <v>20533</v>
      </c>
      <c r="C21636" s="548" t="s">
        <v>14981</v>
      </c>
      <c r="D21636" s="541" t="s">
        <v>20534</v>
      </c>
      <c r="E21636" s="549" t="s">
        <v>32768</v>
      </c>
      <c r="F21636" s="547">
        <v>540.11000000000001</v>
      </c>
    </row>
    <row r="21637" s="489" customFormat="1">
      <c r="B21637" s="546" t="s">
        <v>20535</v>
      </c>
      <c r="C21637" s="548" t="s">
        <v>14981</v>
      </c>
      <c r="D21637" s="541" t="s">
        <v>20536</v>
      </c>
      <c r="E21637" s="549" t="s">
        <v>32768</v>
      </c>
      <c r="F21637" s="547">
        <v>570.80999999999995</v>
      </c>
    </row>
    <row r="21638" s="489" customFormat="1">
      <c r="B21638" s="546" t="s">
        <v>20537</v>
      </c>
      <c r="C21638" s="548" t="s">
        <v>14981</v>
      </c>
      <c r="D21638" s="541" t="s">
        <v>20538</v>
      </c>
      <c r="E21638" s="549" t="s">
        <v>32768</v>
      </c>
      <c r="F21638" s="547">
        <v>473.44999999999999</v>
      </c>
    </row>
    <row r="21639" s="489" customFormat="1">
      <c r="B21639" s="546" t="s">
        <v>20539</v>
      </c>
      <c r="C21639" s="548" t="s">
        <v>14981</v>
      </c>
      <c r="D21639" s="541" t="s">
        <v>20540</v>
      </c>
      <c r="E21639" s="549" t="s">
        <v>32768</v>
      </c>
      <c r="F21639" s="547">
        <v>463.26999999999998</v>
      </c>
    </row>
    <row r="21640" s="489" customFormat="1">
      <c r="B21640" s="546" t="s">
        <v>20541</v>
      </c>
      <c r="C21640" s="548" t="s">
        <v>14981</v>
      </c>
      <c r="D21640" s="541" t="s">
        <v>20542</v>
      </c>
      <c r="E21640" s="549" t="s">
        <v>32768</v>
      </c>
      <c r="F21640" s="547">
        <v>493.97000000000003</v>
      </c>
    </row>
    <row r="21641" s="489" customFormat="1">
      <c r="B21641" s="546" t="s">
        <v>20543</v>
      </c>
      <c r="C21641" s="548" t="s">
        <v>14981</v>
      </c>
      <c r="D21641" s="541" t="s">
        <v>20544</v>
      </c>
      <c r="E21641" s="549" t="s">
        <v>32768</v>
      </c>
      <c r="F21641" s="547">
        <v>489.74000000000001</v>
      </c>
    </row>
    <row r="21642" s="489" customFormat="1">
      <c r="B21642" s="546" t="s">
        <v>20545</v>
      </c>
      <c r="C21642" s="548" t="s">
        <v>14981</v>
      </c>
      <c r="D21642" s="541" t="s">
        <v>20546</v>
      </c>
      <c r="E21642" s="549" t="s">
        <v>32767</v>
      </c>
      <c r="F21642" s="547">
        <v>431.35000000000002</v>
      </c>
    </row>
    <row r="21643" s="489" customFormat="1">
      <c r="B21643" s="546" t="s">
        <v>20547</v>
      </c>
      <c r="C21643" s="548" t="s">
        <v>14981</v>
      </c>
      <c r="D21643" s="541" t="s">
        <v>20548</v>
      </c>
      <c r="E21643" s="549" t="s">
        <v>32768</v>
      </c>
      <c r="F21643" s="547">
        <v>511.42000000000002</v>
      </c>
    </row>
    <row r="21644" s="489" customFormat="1">
      <c r="B21644" s="546" t="s">
        <v>20549</v>
      </c>
      <c r="C21644" s="548" t="s">
        <v>14981</v>
      </c>
      <c r="D21644" s="541" t="s">
        <v>20550</v>
      </c>
      <c r="E21644" s="549" t="s">
        <v>32768</v>
      </c>
      <c r="F21644" s="547">
        <v>552.51999999999998</v>
      </c>
    </row>
    <row r="21645" s="489" customFormat="1">
      <c r="B21645" s="546" t="s">
        <v>20551</v>
      </c>
      <c r="C21645" s="548" t="s">
        <v>14981</v>
      </c>
      <c r="D21645" s="541" t="s">
        <v>20552</v>
      </c>
      <c r="E21645" s="549" t="s">
        <v>32768</v>
      </c>
      <c r="F21645" s="547">
        <v>797.75999999999999</v>
      </c>
    </row>
    <row r="21646" s="489" customFormat="1">
      <c r="B21646" s="546" t="s">
        <v>20553</v>
      </c>
      <c r="C21646" s="548" t="s">
        <v>14981</v>
      </c>
      <c r="D21646" s="541" t="s">
        <v>20554</v>
      </c>
      <c r="E21646" s="549" t="s">
        <v>32768</v>
      </c>
      <c r="F21646" s="547">
        <v>614.17999999999995</v>
      </c>
    </row>
    <row r="21647" s="489" customFormat="1">
      <c r="B21647" s="546" t="s">
        <v>20555</v>
      </c>
      <c r="C21647" s="548" t="s">
        <v>14981</v>
      </c>
      <c r="D21647" s="541" t="s">
        <v>20556</v>
      </c>
      <c r="E21647" s="549" t="s">
        <v>32768</v>
      </c>
      <c r="F21647" s="547">
        <v>644.69000000000005</v>
      </c>
    </row>
    <row r="21648" s="489" customFormat="1">
      <c r="B21648" s="546" t="s">
        <v>20557</v>
      </c>
      <c r="C21648" s="548" t="s">
        <v>14981</v>
      </c>
      <c r="D21648" s="541" t="s">
        <v>20558</v>
      </c>
      <c r="E21648" s="549" t="s">
        <v>32768</v>
      </c>
      <c r="F21648" s="547">
        <v>387.76999999999998</v>
      </c>
    </row>
    <row r="21649" s="489" customFormat="1">
      <c r="B21649" s="546" t="s">
        <v>20559</v>
      </c>
      <c r="C21649" s="548" t="s">
        <v>14981</v>
      </c>
      <c r="D21649" s="541" t="s">
        <v>20560</v>
      </c>
      <c r="E21649" s="549" t="s">
        <v>32768</v>
      </c>
      <c r="F21649" s="547">
        <v>445.69999999999999</v>
      </c>
    </row>
    <row r="21650" s="489" customFormat="1">
      <c r="B21650" s="546" t="s">
        <v>20561</v>
      </c>
      <c r="C21650" s="548" t="s">
        <v>14981</v>
      </c>
      <c r="D21650" s="541" t="s">
        <v>20562</v>
      </c>
      <c r="E21650" s="549" t="s">
        <v>32768</v>
      </c>
      <c r="F21650" s="547">
        <v>436.5</v>
      </c>
    </row>
    <row r="21651" s="489" customFormat="1">
      <c r="B21651" s="546" t="s">
        <v>20563</v>
      </c>
      <c r="C21651" s="548" t="s">
        <v>14981</v>
      </c>
      <c r="D21651" s="541" t="s">
        <v>20564</v>
      </c>
      <c r="E21651" s="549" t="s">
        <v>32768</v>
      </c>
      <c r="F21651" s="547">
        <v>614.33000000000004</v>
      </c>
    </row>
    <row r="21652" s="489" customFormat="1">
      <c r="B21652" s="546" t="s">
        <v>20565</v>
      </c>
      <c r="C21652" s="548" t="s">
        <v>14981</v>
      </c>
      <c r="D21652" s="541" t="s">
        <v>20566</v>
      </c>
      <c r="E21652" s="549" t="s">
        <v>18498</v>
      </c>
      <c r="F21652" s="547">
        <v>634.08000000000004</v>
      </c>
    </row>
    <row r="21653" s="489" customFormat="1">
      <c r="B21653" s="546" t="s">
        <v>20567</v>
      </c>
      <c r="C21653" s="548" t="s">
        <v>14981</v>
      </c>
      <c r="D21653" s="541" t="s">
        <v>20568</v>
      </c>
      <c r="E21653" s="549" t="s">
        <v>18498</v>
      </c>
      <c r="F21653" s="547">
        <v>724.66999999999996</v>
      </c>
    </row>
    <row r="21654" s="489" customFormat="1">
      <c r="B21654" s="546" t="s">
        <v>20569</v>
      </c>
      <c r="C21654" s="548" t="s">
        <v>14981</v>
      </c>
      <c r="D21654" s="541" t="s">
        <v>20570</v>
      </c>
      <c r="E21654" s="549" t="s">
        <v>18498</v>
      </c>
      <c r="F21654" s="547">
        <v>905.84000000000003</v>
      </c>
    </row>
    <row r="21655" s="489" customFormat="1">
      <c r="B21655" s="546" t="s">
        <v>20571</v>
      </c>
      <c r="C21655" s="548" t="s">
        <v>14981</v>
      </c>
      <c r="D21655" s="541" t="s">
        <v>20572</v>
      </c>
      <c r="E21655" s="549" t="s">
        <v>18498</v>
      </c>
      <c r="F21655" s="547">
        <v>373.64999999999998</v>
      </c>
    </row>
    <row r="21656" s="489" customFormat="1">
      <c r="B21656" s="546" t="s">
        <v>20573</v>
      </c>
      <c r="C21656" s="548" t="s">
        <v>14981</v>
      </c>
      <c r="D21656" s="541" t="s">
        <v>20574</v>
      </c>
      <c r="E21656" s="549" t="s">
        <v>32767</v>
      </c>
      <c r="F21656" s="547">
        <v>151.5</v>
      </c>
    </row>
    <row r="21657" s="489" customFormat="1">
      <c r="B21657" s="546">
        <v>9090</v>
      </c>
      <c r="C21657" s="548" t="s">
        <v>14981</v>
      </c>
      <c r="D21657" s="541" t="s">
        <v>20575</v>
      </c>
      <c r="E21657" s="549"/>
      <c r="F21657" s="547"/>
    </row>
    <row r="21658" s="489" customFormat="1">
      <c r="B21658" s="546" t="s">
        <v>20576</v>
      </c>
      <c r="C21658" s="548" t="s">
        <v>14981</v>
      </c>
      <c r="D21658" s="541" t="s">
        <v>20577</v>
      </c>
      <c r="E21658" s="549" t="s">
        <v>18498</v>
      </c>
      <c r="F21658" s="547">
        <v>384.99000000000001</v>
      </c>
    </row>
    <row r="21659" s="489" customFormat="1">
      <c r="B21659" s="546">
        <v>11647</v>
      </c>
      <c r="C21659" s="548" t="s">
        <v>14981</v>
      </c>
      <c r="D21659" s="541" t="s">
        <v>20578</v>
      </c>
      <c r="E21659" s="549"/>
      <c r="F21659" s="547"/>
    </row>
    <row r="21660" s="489" customFormat="1">
      <c r="B21660" s="546" t="s">
        <v>20579</v>
      </c>
      <c r="C21660" s="548" t="s">
        <v>14981</v>
      </c>
      <c r="D21660" s="541" t="s">
        <v>20580</v>
      </c>
      <c r="E21660" s="549" t="s">
        <v>32768</v>
      </c>
      <c r="F21660" s="547">
        <v>604.15999999999997</v>
      </c>
    </row>
    <row r="21661" s="489" customFormat="1">
      <c r="B21661" s="546" t="s">
        <v>20581</v>
      </c>
      <c r="C21661" s="548" t="s">
        <v>14981</v>
      </c>
      <c r="D21661" s="541" t="s">
        <v>20582</v>
      </c>
      <c r="E21661" s="549" t="s">
        <v>32768</v>
      </c>
      <c r="F21661" s="547">
        <v>488.25999999999999</v>
      </c>
    </row>
    <row r="21662" s="489" customFormat="1">
      <c r="B21662" s="546">
        <v>9091</v>
      </c>
      <c r="C21662" s="548" t="s">
        <v>14981</v>
      </c>
      <c r="D21662" s="541" t="s">
        <v>15594</v>
      </c>
      <c r="E21662" s="549"/>
      <c r="F21662" s="547"/>
    </row>
    <row r="21663" s="489" customFormat="1">
      <c r="B21663" s="546" t="s">
        <v>20583</v>
      </c>
      <c r="C21663" s="548" t="s">
        <v>14981</v>
      </c>
      <c r="D21663" s="541" t="s">
        <v>20584</v>
      </c>
      <c r="E21663" s="549" t="s">
        <v>32771</v>
      </c>
      <c r="F21663" s="547">
        <v>4447.1700000000001</v>
      </c>
    </row>
    <row r="21664" s="489" customFormat="1">
      <c r="B21664" s="546" t="s">
        <v>20585</v>
      </c>
      <c r="C21664" s="548" t="s">
        <v>14981</v>
      </c>
      <c r="D21664" s="541" t="s">
        <v>20586</v>
      </c>
      <c r="E21664" s="549" t="s">
        <v>32771</v>
      </c>
      <c r="F21664" s="547">
        <v>2048.7800000000002</v>
      </c>
    </row>
    <row r="21665" s="489" customFormat="1">
      <c r="B21665" s="546" t="s">
        <v>20587</v>
      </c>
      <c r="C21665" s="548" t="s">
        <v>14981</v>
      </c>
      <c r="D21665" s="541" t="s">
        <v>20588</v>
      </c>
      <c r="E21665" s="549" t="s">
        <v>32771</v>
      </c>
      <c r="F21665" s="547">
        <v>2277.8699999999999</v>
      </c>
    </row>
    <row r="21666" s="489" customFormat="1">
      <c r="B21666" s="546" t="s">
        <v>20589</v>
      </c>
      <c r="C21666" s="548" t="s">
        <v>14981</v>
      </c>
      <c r="D21666" s="541" t="s">
        <v>20590</v>
      </c>
      <c r="E21666" s="549" t="s">
        <v>32771</v>
      </c>
      <c r="F21666" s="547">
        <v>2810.8800000000001</v>
      </c>
    </row>
    <row r="21667" s="489" customFormat="1">
      <c r="B21667" s="546" t="s">
        <v>20591</v>
      </c>
      <c r="C21667" s="548" t="s">
        <v>14981</v>
      </c>
      <c r="D21667" s="541" t="s">
        <v>20592</v>
      </c>
      <c r="E21667" s="549" t="s">
        <v>32767</v>
      </c>
      <c r="F21667" s="547">
        <v>185.66999999999999</v>
      </c>
    </row>
    <row r="21668" s="489" customFormat="1">
      <c r="B21668" s="546" t="s">
        <v>20593</v>
      </c>
      <c r="C21668" s="548" t="s">
        <v>14981</v>
      </c>
      <c r="D21668" s="541" t="s">
        <v>20594</v>
      </c>
      <c r="E21668" s="549" t="s">
        <v>32767</v>
      </c>
      <c r="F21668" s="547">
        <v>290.30000000000001</v>
      </c>
    </row>
    <row r="21669" s="489" customFormat="1">
      <c r="B21669" s="546" t="s">
        <v>20595</v>
      </c>
      <c r="C21669" s="548" t="s">
        <v>14981</v>
      </c>
      <c r="D21669" s="541" t="s">
        <v>20596</v>
      </c>
      <c r="E21669" s="549" t="s">
        <v>32767</v>
      </c>
      <c r="F21669" s="547">
        <v>244.96000000000001</v>
      </c>
    </row>
    <row r="21670" s="489" customFormat="1">
      <c r="B21670" s="546" t="s">
        <v>20597</v>
      </c>
      <c r="C21670" s="548" t="s">
        <v>14981</v>
      </c>
      <c r="D21670" s="541" t="s">
        <v>20598</v>
      </c>
      <c r="E21670" s="549" t="s">
        <v>32767</v>
      </c>
      <c r="F21670" s="547">
        <v>212.13</v>
      </c>
    </row>
    <row r="21671" s="489" customFormat="1">
      <c r="B21671" s="546" t="s">
        <v>20599</v>
      </c>
      <c r="C21671" s="548" t="s">
        <v>14981</v>
      </c>
      <c r="D21671" s="541" t="s">
        <v>20600</v>
      </c>
      <c r="E21671" s="549" t="s">
        <v>32767</v>
      </c>
      <c r="F21671" s="547">
        <v>374.95999999999998</v>
      </c>
    </row>
    <row r="21672" s="489" customFormat="1">
      <c r="B21672" s="546" t="s">
        <v>20601</v>
      </c>
      <c r="C21672" s="548" t="s">
        <v>14981</v>
      </c>
      <c r="D21672" s="541" t="s">
        <v>20602</v>
      </c>
      <c r="E21672" s="549" t="s">
        <v>32771</v>
      </c>
      <c r="F21672" s="547">
        <v>3345.8600000000001</v>
      </c>
    </row>
    <row r="21673" s="489" customFormat="1">
      <c r="B21673" s="546" t="s">
        <v>20603</v>
      </c>
      <c r="C21673" s="548" t="s">
        <v>14981</v>
      </c>
      <c r="D21673" s="541" t="s">
        <v>20604</v>
      </c>
      <c r="E21673" s="549" t="s">
        <v>32771</v>
      </c>
      <c r="F21673" s="547">
        <v>3257.8000000000002</v>
      </c>
    </row>
    <row r="21674" s="489" customFormat="1">
      <c r="B21674" s="546" t="s">
        <v>20605</v>
      </c>
      <c r="C21674" s="548" t="s">
        <v>14981</v>
      </c>
      <c r="D21674" s="541" t="s">
        <v>20606</v>
      </c>
      <c r="E21674" s="549" t="s">
        <v>32771</v>
      </c>
      <c r="F21674" s="547">
        <v>2258.29</v>
      </c>
    </row>
    <row r="21675" s="489" customFormat="1">
      <c r="B21675" s="546">
        <v>9092</v>
      </c>
      <c r="C21675" s="548" t="s">
        <v>14981</v>
      </c>
      <c r="D21675" s="541" t="s">
        <v>15767</v>
      </c>
      <c r="E21675" s="549"/>
      <c r="F21675" s="547"/>
    </row>
    <row r="21676" s="489" customFormat="1">
      <c r="B21676" s="546" t="s">
        <v>20607</v>
      </c>
      <c r="C21676" s="548" t="s">
        <v>14981</v>
      </c>
      <c r="D21676" s="541" t="s">
        <v>20608</v>
      </c>
      <c r="E21676" s="549" t="s">
        <v>18498</v>
      </c>
      <c r="F21676" s="547">
        <v>268.10000000000002</v>
      </c>
    </row>
    <row r="21677" s="489" customFormat="1">
      <c r="B21677" s="546">
        <v>9093</v>
      </c>
      <c r="C21677" s="548" t="s">
        <v>14981</v>
      </c>
      <c r="D21677" s="541" t="s">
        <v>19314</v>
      </c>
      <c r="E21677" s="549"/>
      <c r="F21677" s="547"/>
    </row>
    <row r="21678" s="489" customFormat="1">
      <c r="B21678" s="546" t="s">
        <v>20609</v>
      </c>
      <c r="C21678" s="548" t="s">
        <v>14981</v>
      </c>
      <c r="D21678" s="541" t="s">
        <v>20610</v>
      </c>
      <c r="E21678" s="549" t="s">
        <v>32768</v>
      </c>
      <c r="F21678" s="547">
        <v>20937.130000000001</v>
      </c>
    </row>
    <row r="21679" s="489" customFormat="1">
      <c r="B21679" s="546" t="s">
        <v>20611</v>
      </c>
      <c r="C21679" s="548" t="s">
        <v>14981</v>
      </c>
      <c r="D21679" s="541" t="s">
        <v>20612</v>
      </c>
      <c r="E21679" s="549" t="s">
        <v>32768</v>
      </c>
      <c r="F21679" s="547">
        <v>25600.040000000001</v>
      </c>
    </row>
    <row r="21680" s="489" customFormat="1">
      <c r="B21680" s="546" t="s">
        <v>20613</v>
      </c>
      <c r="C21680" s="548" t="s">
        <v>14981</v>
      </c>
      <c r="D21680" s="541" t="s">
        <v>20614</v>
      </c>
      <c r="E21680" s="549" t="s">
        <v>32768</v>
      </c>
      <c r="F21680" s="547">
        <v>28074.029999999999</v>
      </c>
    </row>
    <row r="21681" s="489" customFormat="1">
      <c r="B21681" s="546" t="s">
        <v>20615</v>
      </c>
      <c r="C21681" s="548" t="s">
        <v>14981</v>
      </c>
      <c r="D21681" s="541" t="s">
        <v>20616</v>
      </c>
      <c r="E21681" s="549" t="s">
        <v>32768</v>
      </c>
      <c r="F21681" s="547">
        <v>30648</v>
      </c>
    </row>
    <row r="21682" s="489" customFormat="1">
      <c r="B21682" s="546" t="s">
        <v>20617</v>
      </c>
      <c r="C21682" s="548" t="s">
        <v>14981</v>
      </c>
      <c r="D21682" s="541" t="s">
        <v>20618</v>
      </c>
      <c r="E21682" s="549" t="s">
        <v>32768</v>
      </c>
      <c r="F21682" s="547">
        <v>32937.790000000001</v>
      </c>
    </row>
    <row r="21683" s="489" customFormat="1">
      <c r="B21683" s="546" t="s">
        <v>20619</v>
      </c>
      <c r="C21683" s="548" t="s">
        <v>14981</v>
      </c>
      <c r="D21683" s="541" t="s">
        <v>20620</v>
      </c>
      <c r="E21683" s="549" t="s">
        <v>32768</v>
      </c>
      <c r="F21683" s="547">
        <v>5393.8000000000002</v>
      </c>
    </row>
    <row r="21684" s="489" customFormat="1">
      <c r="B21684" s="546">
        <v>9095</v>
      </c>
      <c r="C21684" s="548" t="s">
        <v>14981</v>
      </c>
      <c r="D21684" s="541" t="s">
        <v>20621</v>
      </c>
      <c r="E21684" s="549"/>
      <c r="F21684" s="547"/>
    </row>
    <row r="21685" s="489" customFormat="1">
      <c r="B21685" s="546" t="s">
        <v>20622</v>
      </c>
      <c r="C21685" s="548" t="s">
        <v>14981</v>
      </c>
      <c r="D21685" s="541" t="s">
        <v>20623</v>
      </c>
      <c r="E21685" s="549" t="s">
        <v>32770</v>
      </c>
      <c r="F21685" s="547">
        <v>4566.6700000000001</v>
      </c>
    </row>
    <row r="21686" s="489" customFormat="1">
      <c r="B21686" s="546">
        <v>9096</v>
      </c>
      <c r="C21686" s="548" t="s">
        <v>14981</v>
      </c>
      <c r="D21686" s="541" t="s">
        <v>20624</v>
      </c>
      <c r="E21686" s="549"/>
      <c r="F21686" s="547"/>
    </row>
    <row r="21687" s="489" customFormat="1">
      <c r="B21687" s="546" t="s">
        <v>20625</v>
      </c>
      <c r="C21687" s="548" t="s">
        <v>14981</v>
      </c>
      <c r="D21687" s="541" t="s">
        <v>20626</v>
      </c>
      <c r="E21687" s="549" t="s">
        <v>32768</v>
      </c>
      <c r="F21687" s="547">
        <v>4409.46</v>
      </c>
    </row>
    <row r="21688" s="489" customFormat="1">
      <c r="B21688" s="546">
        <v>9097</v>
      </c>
      <c r="C21688" s="548" t="s">
        <v>14981</v>
      </c>
      <c r="D21688" s="541" t="s">
        <v>20627</v>
      </c>
      <c r="E21688" s="549"/>
      <c r="F21688" s="547"/>
    </row>
    <row r="21689" s="489" customFormat="1">
      <c r="B21689" s="546" t="s">
        <v>20628</v>
      </c>
      <c r="C21689" s="548" t="s">
        <v>14981</v>
      </c>
      <c r="D21689" s="541" t="s">
        <v>20629</v>
      </c>
      <c r="E21689" s="549" t="s">
        <v>32770</v>
      </c>
      <c r="F21689" s="547">
        <v>666.70000000000005</v>
      </c>
    </row>
    <row r="21690" s="489" customFormat="1">
      <c r="B21690" s="546" t="s">
        <v>20630</v>
      </c>
      <c r="C21690" s="548" t="s">
        <v>14981</v>
      </c>
      <c r="D21690" s="541" t="s">
        <v>20631</v>
      </c>
      <c r="E21690" s="549" t="s">
        <v>32769</v>
      </c>
      <c r="F21690" s="547">
        <v>75.25</v>
      </c>
    </row>
    <row r="21691" s="489" customFormat="1">
      <c r="B21691" s="546" t="s">
        <v>20632</v>
      </c>
      <c r="C21691" s="548" t="s">
        <v>14981</v>
      </c>
      <c r="D21691" s="541" t="s">
        <v>20633</v>
      </c>
      <c r="E21691" s="549" t="s">
        <v>32770</v>
      </c>
      <c r="F21691" s="547">
        <v>517.09000000000003</v>
      </c>
    </row>
    <row r="21692" s="489" customFormat="1">
      <c r="B21692" s="546" t="s">
        <v>20634</v>
      </c>
      <c r="C21692" s="548" t="s">
        <v>14981</v>
      </c>
      <c r="D21692" s="541" t="s">
        <v>20635</v>
      </c>
      <c r="E21692" s="549" t="s">
        <v>18498</v>
      </c>
      <c r="F21692" s="547">
        <v>242.36000000000001</v>
      </c>
    </row>
    <row r="21693" s="489" customFormat="1">
      <c r="B21693" s="546" t="s">
        <v>20636</v>
      </c>
      <c r="C21693" s="548" t="s">
        <v>14981</v>
      </c>
      <c r="D21693" s="541" t="s">
        <v>20637</v>
      </c>
      <c r="E21693" s="549" t="s">
        <v>32767</v>
      </c>
      <c r="F21693" s="547">
        <v>189.37</v>
      </c>
    </row>
    <row r="21694" s="489" customFormat="1">
      <c r="B21694" s="546">
        <v>9098</v>
      </c>
      <c r="C21694" s="548" t="s">
        <v>14981</v>
      </c>
      <c r="D21694" s="541" t="s">
        <v>20638</v>
      </c>
      <c r="E21694" s="549"/>
      <c r="F21694" s="547"/>
    </row>
    <row r="21695" s="489" customFormat="1">
      <c r="B21695" s="546" t="s">
        <v>20639</v>
      </c>
      <c r="C21695" s="548" t="s">
        <v>14981</v>
      </c>
      <c r="D21695" s="541" t="s">
        <v>20640</v>
      </c>
      <c r="E21695" s="549" t="s">
        <v>18498</v>
      </c>
      <c r="F21695" s="547">
        <v>279.29000000000002</v>
      </c>
    </row>
    <row r="21696" s="489" customFormat="1">
      <c r="B21696" s="546" t="s">
        <v>20641</v>
      </c>
      <c r="C21696" s="548" t="s">
        <v>14981</v>
      </c>
      <c r="D21696" s="541" t="s">
        <v>20642</v>
      </c>
      <c r="E21696" s="549" t="s">
        <v>18498</v>
      </c>
      <c r="F21696" s="547">
        <v>744.28999999999996</v>
      </c>
    </row>
    <row r="21697" s="489" customFormat="1">
      <c r="B21697" s="546" t="s">
        <v>20643</v>
      </c>
      <c r="C21697" s="548" t="s">
        <v>14981</v>
      </c>
      <c r="D21697" s="541" t="s">
        <v>20644</v>
      </c>
      <c r="E21697" s="549" t="s">
        <v>18498</v>
      </c>
      <c r="F21697" s="547">
        <v>617.15999999999997</v>
      </c>
    </row>
    <row r="21698" s="489" customFormat="1">
      <c r="B21698" s="546" t="s">
        <v>20645</v>
      </c>
      <c r="C21698" s="548" t="s">
        <v>14981</v>
      </c>
      <c r="D21698" s="541" t="s">
        <v>20646</v>
      </c>
      <c r="E21698" s="549" t="s">
        <v>18498</v>
      </c>
      <c r="F21698" s="547">
        <v>163.28999999999999</v>
      </c>
    </row>
    <row r="21699" s="489" customFormat="1">
      <c r="B21699" s="546" t="s">
        <v>20647</v>
      </c>
      <c r="C21699" s="548" t="s">
        <v>14981</v>
      </c>
      <c r="D21699" s="541" t="s">
        <v>20648</v>
      </c>
      <c r="E21699" s="549" t="s">
        <v>18498</v>
      </c>
      <c r="F21699" s="547">
        <v>631.83000000000004</v>
      </c>
    </row>
    <row r="21700" s="489" customFormat="1">
      <c r="B21700" s="546" t="s">
        <v>20649</v>
      </c>
      <c r="C21700" s="548" t="s">
        <v>14981</v>
      </c>
      <c r="D21700" s="541" t="s">
        <v>20650</v>
      </c>
      <c r="E21700" s="549" t="s">
        <v>18498</v>
      </c>
      <c r="F21700" s="547">
        <v>625.86000000000001</v>
      </c>
    </row>
    <row r="21701" s="489" customFormat="1">
      <c r="B21701" s="546" t="s">
        <v>20651</v>
      </c>
      <c r="C21701" s="548" t="s">
        <v>14981</v>
      </c>
      <c r="D21701" s="541" t="s">
        <v>20652</v>
      </c>
      <c r="E21701" s="549" t="s">
        <v>18498</v>
      </c>
      <c r="F21701" s="547">
        <v>337.22000000000003</v>
      </c>
    </row>
    <row r="21702" s="489" customFormat="1">
      <c r="B21702" s="546" t="s">
        <v>20653</v>
      </c>
      <c r="C21702" s="548" t="s">
        <v>14981</v>
      </c>
      <c r="D21702" s="541" t="s">
        <v>20654</v>
      </c>
      <c r="E21702" s="549" t="s">
        <v>18498</v>
      </c>
      <c r="F21702" s="547">
        <v>2533.4499999999998</v>
      </c>
    </row>
    <row r="21703" s="489" customFormat="1">
      <c r="B21703" s="546" t="s">
        <v>20655</v>
      </c>
      <c r="C21703" s="548" t="s">
        <v>14981</v>
      </c>
      <c r="D21703" s="541" t="s">
        <v>20656</v>
      </c>
      <c r="E21703" s="549" t="s">
        <v>18498</v>
      </c>
      <c r="F21703" s="547">
        <v>1829.3099999999999</v>
      </c>
    </row>
    <row r="21704" s="489" customFormat="1">
      <c r="B21704" s="546" t="s">
        <v>20657</v>
      </c>
      <c r="C21704" s="548" t="s">
        <v>14981</v>
      </c>
      <c r="D21704" s="541" t="s">
        <v>20658</v>
      </c>
      <c r="E21704" s="549" t="s">
        <v>18498</v>
      </c>
      <c r="F21704" s="547">
        <v>1318.78</v>
      </c>
    </row>
    <row r="21705" s="489" customFormat="1">
      <c r="B21705" s="546" t="s">
        <v>20659</v>
      </c>
      <c r="C21705" s="548" t="s">
        <v>14981</v>
      </c>
      <c r="D21705" s="541" t="s">
        <v>20660</v>
      </c>
      <c r="E21705" s="549" t="s">
        <v>18498</v>
      </c>
      <c r="F21705" s="547">
        <v>2023.6700000000001</v>
      </c>
    </row>
    <row r="21706" s="489" customFormat="1">
      <c r="B21706" s="546" t="s">
        <v>20661</v>
      </c>
      <c r="C21706" s="548" t="s">
        <v>14981</v>
      </c>
      <c r="D21706" s="541" t="s">
        <v>20662</v>
      </c>
      <c r="E21706" s="549" t="s">
        <v>18498</v>
      </c>
      <c r="F21706" s="547">
        <v>795.07000000000005</v>
      </c>
    </row>
    <row r="21707" s="489" customFormat="1">
      <c r="B21707" s="546">
        <v>9099</v>
      </c>
      <c r="C21707" s="548" t="s">
        <v>14981</v>
      </c>
      <c r="D21707" s="541" t="s">
        <v>20663</v>
      </c>
      <c r="E21707" s="549"/>
      <c r="F21707" s="547"/>
    </row>
    <row r="21708" s="489" customFormat="1">
      <c r="B21708" s="546" t="s">
        <v>20664</v>
      </c>
      <c r="C21708" s="548" t="s">
        <v>14981</v>
      </c>
      <c r="D21708" s="541" t="s">
        <v>20665</v>
      </c>
      <c r="E21708" s="549" t="s">
        <v>32769</v>
      </c>
      <c r="F21708" s="547">
        <v>28.18</v>
      </c>
    </row>
    <row r="21709" s="489" customFormat="1">
      <c r="B21709" s="546" t="s">
        <v>20666</v>
      </c>
      <c r="C21709" s="548" t="s">
        <v>14981</v>
      </c>
      <c r="D21709" s="541" t="s">
        <v>20667</v>
      </c>
      <c r="E21709" s="549" t="s">
        <v>32769</v>
      </c>
      <c r="F21709" s="547">
        <v>44.130000000000003</v>
      </c>
    </row>
    <row r="21710" s="489" customFormat="1">
      <c r="B21710" s="546">
        <v>8699</v>
      </c>
      <c r="C21710" s="548" t="s">
        <v>14981</v>
      </c>
      <c r="D21710" s="541" t="s">
        <v>20668</v>
      </c>
      <c r="E21710" s="549"/>
      <c r="F21710" s="547"/>
    </row>
    <row r="21711" s="489" customFormat="1">
      <c r="B21711" s="546">
        <v>9100</v>
      </c>
      <c r="C21711" s="548" t="s">
        <v>14981</v>
      </c>
      <c r="D21711" s="541" t="s">
        <v>20431</v>
      </c>
      <c r="E21711" s="549"/>
      <c r="F21711" s="547"/>
    </row>
    <row r="21712" s="489" customFormat="1">
      <c r="B21712" s="546" t="s">
        <v>20669</v>
      </c>
      <c r="C21712" s="548" t="s">
        <v>14981</v>
      </c>
      <c r="D21712" s="541" t="s">
        <v>20670</v>
      </c>
      <c r="E21712" s="549" t="s">
        <v>32769</v>
      </c>
      <c r="F21712" s="547">
        <v>705.15999999999997</v>
      </c>
    </row>
    <row r="21713" s="489" customFormat="1">
      <c r="B21713" s="546" t="s">
        <v>20671</v>
      </c>
      <c r="C21713" s="548" t="s">
        <v>14981</v>
      </c>
      <c r="D21713" s="541" t="s">
        <v>20672</v>
      </c>
      <c r="E21713" s="549" t="s">
        <v>32769</v>
      </c>
      <c r="F21713" s="547">
        <v>2242.9200000000001</v>
      </c>
    </row>
    <row r="21714" s="489" customFormat="1">
      <c r="B21714" s="546">
        <v>9101</v>
      </c>
      <c r="C21714" s="548" t="s">
        <v>14981</v>
      </c>
      <c r="D21714" s="541" t="s">
        <v>20438</v>
      </c>
      <c r="E21714" s="549"/>
      <c r="F21714" s="547"/>
    </row>
    <row r="21715" s="489" customFormat="1">
      <c r="B21715" s="546" t="s">
        <v>20673</v>
      </c>
      <c r="C21715" s="548" t="s">
        <v>14981</v>
      </c>
      <c r="D21715" s="541" t="s">
        <v>20674</v>
      </c>
      <c r="E21715" s="549" t="s">
        <v>18498</v>
      </c>
      <c r="F21715" s="547">
        <v>211.86000000000001</v>
      </c>
    </row>
    <row r="21716" s="489" customFormat="1">
      <c r="B21716" s="546" t="s">
        <v>20675</v>
      </c>
      <c r="C21716" s="548" t="s">
        <v>14981</v>
      </c>
      <c r="D21716" s="541" t="s">
        <v>20676</v>
      </c>
      <c r="E21716" s="549" t="s">
        <v>18498</v>
      </c>
      <c r="F21716" s="547">
        <v>652.30999999999995</v>
      </c>
    </row>
    <row r="21717" s="489" customFormat="1">
      <c r="B21717" s="546" t="s">
        <v>20677</v>
      </c>
      <c r="C21717" s="548" t="s">
        <v>14981</v>
      </c>
      <c r="D21717" s="541" t="s">
        <v>20678</v>
      </c>
      <c r="E21717" s="549" t="s">
        <v>32767</v>
      </c>
      <c r="F21717" s="547">
        <v>1135.4300000000001</v>
      </c>
    </row>
    <row r="21718" s="489" customFormat="1">
      <c r="B21718" s="546" t="s">
        <v>20679</v>
      </c>
      <c r="C21718" s="548" t="s">
        <v>14981</v>
      </c>
      <c r="D21718" s="541" t="s">
        <v>20680</v>
      </c>
      <c r="E21718" s="549" t="s">
        <v>32767</v>
      </c>
      <c r="F21718" s="547">
        <v>1076.26</v>
      </c>
    </row>
    <row r="21719" s="489" customFormat="1">
      <c r="B21719" s="546" t="s">
        <v>20681</v>
      </c>
      <c r="C21719" s="548" t="s">
        <v>14981</v>
      </c>
      <c r="D21719" s="541" t="s">
        <v>20682</v>
      </c>
      <c r="E21719" s="549" t="s">
        <v>32767</v>
      </c>
      <c r="F21719" s="547">
        <v>820.64999999999998</v>
      </c>
    </row>
    <row r="21720" s="489" customFormat="1">
      <c r="B21720" s="546" t="s">
        <v>20683</v>
      </c>
      <c r="C21720" s="548" t="s">
        <v>14981</v>
      </c>
      <c r="D21720" s="541" t="s">
        <v>20684</v>
      </c>
      <c r="E21720" s="549" t="s">
        <v>32767</v>
      </c>
      <c r="F21720" s="547">
        <v>1347.3199999999999</v>
      </c>
    </row>
    <row r="21721" s="489" customFormat="1">
      <c r="B21721" s="546" t="s">
        <v>20685</v>
      </c>
      <c r="C21721" s="548" t="s">
        <v>14981</v>
      </c>
      <c r="D21721" s="541" t="s">
        <v>20686</v>
      </c>
      <c r="E21721" s="549" t="s">
        <v>32767</v>
      </c>
      <c r="F21721" s="547">
        <v>1639.4300000000001</v>
      </c>
    </row>
    <row r="21722" s="489" customFormat="1">
      <c r="B21722" s="546" t="s">
        <v>20687</v>
      </c>
      <c r="C21722" s="548" t="s">
        <v>14981</v>
      </c>
      <c r="D21722" s="541" t="s">
        <v>20688</v>
      </c>
      <c r="E21722" s="549" t="s">
        <v>32767</v>
      </c>
      <c r="F21722" s="547">
        <v>1328.28</v>
      </c>
    </row>
    <row r="21723" s="489" customFormat="1">
      <c r="B21723" s="546" t="s">
        <v>20689</v>
      </c>
      <c r="C21723" s="548" t="s">
        <v>14981</v>
      </c>
      <c r="D21723" s="541" t="s">
        <v>20690</v>
      </c>
      <c r="E21723" s="549" t="s">
        <v>32768</v>
      </c>
      <c r="F21723" s="547">
        <v>2407.8099999999999</v>
      </c>
    </row>
    <row r="21724" s="489" customFormat="1">
      <c r="B21724" s="546" t="s">
        <v>20691</v>
      </c>
      <c r="C21724" s="548" t="s">
        <v>14981</v>
      </c>
      <c r="D21724" s="541" t="s">
        <v>20692</v>
      </c>
      <c r="E21724" s="549" t="s">
        <v>32768</v>
      </c>
      <c r="F21724" s="547">
        <v>869.39999999999998</v>
      </c>
    </row>
    <row r="21725" s="489" customFormat="1">
      <c r="B21725" s="546" t="s">
        <v>20693</v>
      </c>
      <c r="C21725" s="548" t="s">
        <v>14981</v>
      </c>
      <c r="D21725" s="541" t="s">
        <v>20694</v>
      </c>
      <c r="E21725" s="549" t="s">
        <v>32767</v>
      </c>
      <c r="F21725" s="547">
        <v>1394.6099999999999</v>
      </c>
    </row>
    <row r="21726" s="489" customFormat="1">
      <c r="B21726" s="546" t="s">
        <v>20695</v>
      </c>
      <c r="C21726" s="548" t="s">
        <v>14981</v>
      </c>
      <c r="D21726" s="541" t="s">
        <v>20696</v>
      </c>
      <c r="E21726" s="549" t="s">
        <v>32767</v>
      </c>
      <c r="F21726" s="547">
        <v>1083.46</v>
      </c>
    </row>
    <row r="21727" s="489" customFormat="1">
      <c r="B21727" s="546" t="s">
        <v>20697</v>
      </c>
      <c r="C21727" s="548" t="s">
        <v>14981</v>
      </c>
      <c r="D21727" s="541" t="s">
        <v>20698</v>
      </c>
      <c r="E21727" s="549" t="s">
        <v>32767</v>
      </c>
      <c r="F21727" s="547">
        <v>459.42000000000002</v>
      </c>
    </row>
    <row r="21728" s="489" customFormat="1">
      <c r="B21728" s="546" t="s">
        <v>20699</v>
      </c>
      <c r="C21728" s="548" t="s">
        <v>14981</v>
      </c>
      <c r="D21728" s="541" t="s">
        <v>20700</v>
      </c>
      <c r="E21728" s="549" t="s">
        <v>32767</v>
      </c>
      <c r="F21728" s="547">
        <v>1203.0699999999999</v>
      </c>
    </row>
    <row r="21729" s="489" customFormat="1">
      <c r="B21729" s="546" t="s">
        <v>20701</v>
      </c>
      <c r="C21729" s="548" t="s">
        <v>14981</v>
      </c>
      <c r="D21729" s="541" t="s">
        <v>20702</v>
      </c>
      <c r="E21729" s="549" t="s">
        <v>32768</v>
      </c>
      <c r="F21729" s="547">
        <v>954.44000000000005</v>
      </c>
    </row>
    <row r="21730" s="489" customFormat="1">
      <c r="B21730" s="546" t="s">
        <v>20703</v>
      </c>
      <c r="C21730" s="548" t="s">
        <v>14981</v>
      </c>
      <c r="D21730" s="541" t="s">
        <v>20704</v>
      </c>
      <c r="E21730" s="549" t="s">
        <v>32768</v>
      </c>
      <c r="F21730" s="547">
        <v>714.01999999999998</v>
      </c>
    </row>
    <row r="21731" s="489" customFormat="1">
      <c r="B21731" s="546" t="s">
        <v>20705</v>
      </c>
      <c r="C21731" s="548" t="s">
        <v>14981</v>
      </c>
      <c r="D21731" s="541" t="s">
        <v>20706</v>
      </c>
      <c r="E21731" s="549" t="s">
        <v>32768</v>
      </c>
      <c r="F21731" s="547">
        <v>274.23000000000002</v>
      </c>
    </row>
    <row r="21732" s="489" customFormat="1">
      <c r="B21732" s="546" t="s">
        <v>20707</v>
      </c>
      <c r="C21732" s="548" t="s">
        <v>14981</v>
      </c>
      <c r="D21732" s="541" t="s">
        <v>20708</v>
      </c>
      <c r="E21732" s="549" t="s">
        <v>32768</v>
      </c>
      <c r="F21732" s="547">
        <v>344.81</v>
      </c>
    </row>
    <row r="21733" s="489" customFormat="1">
      <c r="B21733" s="546" t="s">
        <v>20709</v>
      </c>
      <c r="C21733" s="548" t="s">
        <v>14981</v>
      </c>
      <c r="D21733" s="541" t="s">
        <v>20710</v>
      </c>
      <c r="E21733" s="549" t="s">
        <v>32767</v>
      </c>
      <c r="F21733" s="547">
        <v>1309.3499999999999</v>
      </c>
    </row>
    <row r="21734" s="489" customFormat="1">
      <c r="B21734" s="546" t="s">
        <v>20711</v>
      </c>
      <c r="C21734" s="548" t="s">
        <v>14981</v>
      </c>
      <c r="D21734" s="541" t="s">
        <v>20712</v>
      </c>
      <c r="E21734" s="549" t="s">
        <v>32767</v>
      </c>
      <c r="F21734" s="547">
        <v>374.97000000000003</v>
      </c>
    </row>
    <row r="21735" s="489" customFormat="1">
      <c r="B21735" s="546" t="s">
        <v>20713</v>
      </c>
      <c r="C21735" s="548" t="s">
        <v>14981</v>
      </c>
      <c r="D21735" s="541" t="s">
        <v>20714</v>
      </c>
      <c r="E21735" s="549" t="s">
        <v>32767</v>
      </c>
      <c r="F21735" s="547">
        <v>1076.6300000000001</v>
      </c>
    </row>
    <row r="21736" s="489" customFormat="1">
      <c r="B21736" s="546" t="s">
        <v>20715</v>
      </c>
      <c r="C21736" s="548" t="s">
        <v>14981</v>
      </c>
      <c r="D21736" s="541" t="s">
        <v>20716</v>
      </c>
      <c r="E21736" s="549" t="s">
        <v>32767</v>
      </c>
      <c r="F21736" s="547">
        <v>808.47000000000003</v>
      </c>
    </row>
    <row r="21737" s="489" customFormat="1">
      <c r="B21737" s="546" t="s">
        <v>20717</v>
      </c>
      <c r="C21737" s="548" t="s">
        <v>14981</v>
      </c>
      <c r="D21737" s="541" t="s">
        <v>20718</v>
      </c>
      <c r="E21737" s="549" t="s">
        <v>32767</v>
      </c>
      <c r="F21737" s="547">
        <v>808.47000000000003</v>
      </c>
    </row>
    <row r="21738" s="489" customFormat="1">
      <c r="B21738" s="546" t="s">
        <v>20719</v>
      </c>
      <c r="C21738" s="548" t="s">
        <v>14981</v>
      </c>
      <c r="D21738" s="541" t="s">
        <v>20720</v>
      </c>
      <c r="E21738" s="549" t="s">
        <v>32768</v>
      </c>
      <c r="F21738" s="547">
        <v>2932.2399999999998</v>
      </c>
    </row>
    <row r="21739" s="489" customFormat="1">
      <c r="B21739" s="546" t="s">
        <v>20721</v>
      </c>
      <c r="C21739" s="548" t="s">
        <v>14981</v>
      </c>
      <c r="D21739" s="541" t="s">
        <v>20722</v>
      </c>
      <c r="E21739" s="549" t="s">
        <v>32768</v>
      </c>
      <c r="F21739" s="547">
        <v>3207.8099999999999</v>
      </c>
    </row>
    <row r="21740" s="489" customFormat="1">
      <c r="B21740" s="546" t="s">
        <v>20723</v>
      </c>
      <c r="C21740" s="548" t="s">
        <v>14981</v>
      </c>
      <c r="D21740" s="541" t="s">
        <v>20724</v>
      </c>
      <c r="E21740" s="549" t="s">
        <v>32768</v>
      </c>
      <c r="F21740" s="547">
        <v>3483.3800000000001</v>
      </c>
    </row>
    <row r="21741" s="489" customFormat="1">
      <c r="B21741" s="546" t="s">
        <v>20725</v>
      </c>
      <c r="C21741" s="548" t="s">
        <v>14981</v>
      </c>
      <c r="D21741" s="541" t="s">
        <v>20726</v>
      </c>
      <c r="E21741" s="549" t="s">
        <v>32767</v>
      </c>
      <c r="F21741" s="547">
        <v>1292.9200000000001</v>
      </c>
    </row>
    <row r="21742" s="489" customFormat="1">
      <c r="B21742" s="546" t="s">
        <v>20727</v>
      </c>
      <c r="C21742" s="548" t="s">
        <v>14981</v>
      </c>
      <c r="D21742" s="541" t="s">
        <v>20728</v>
      </c>
      <c r="E21742" s="549" t="s">
        <v>32768</v>
      </c>
      <c r="F21742" s="547">
        <v>2831.0900000000001</v>
      </c>
    </row>
    <row r="21743" s="489" customFormat="1">
      <c r="B21743" s="546" t="s">
        <v>20729</v>
      </c>
      <c r="C21743" s="548" t="s">
        <v>14981</v>
      </c>
      <c r="D21743" s="541" t="s">
        <v>20730</v>
      </c>
      <c r="E21743" s="549" t="s">
        <v>32767</v>
      </c>
      <c r="F21743" s="547">
        <v>517</v>
      </c>
    </row>
    <row r="21744" s="489" customFormat="1">
      <c r="B21744" s="546" t="s">
        <v>20731</v>
      </c>
      <c r="C21744" s="548" t="s">
        <v>14981</v>
      </c>
      <c r="D21744" s="541" t="s">
        <v>20732</v>
      </c>
      <c r="E21744" s="549" t="s">
        <v>32768</v>
      </c>
      <c r="F21744" s="547">
        <v>3175.1900000000001</v>
      </c>
    </row>
    <row r="21745" s="489" customFormat="1">
      <c r="B21745" s="546" t="s">
        <v>20733</v>
      </c>
      <c r="C21745" s="548" t="s">
        <v>14981</v>
      </c>
      <c r="D21745" s="541" t="s">
        <v>20734</v>
      </c>
      <c r="E21745" s="549" t="s">
        <v>32768</v>
      </c>
      <c r="F21745" s="547">
        <v>486.27999999999997</v>
      </c>
    </row>
    <row r="21746" s="489" customFormat="1">
      <c r="B21746" s="546" t="s">
        <v>20735</v>
      </c>
      <c r="C21746" s="548" t="s">
        <v>14981</v>
      </c>
      <c r="D21746" s="541" t="s">
        <v>20736</v>
      </c>
      <c r="E21746" s="549" t="s">
        <v>32768</v>
      </c>
      <c r="F21746" s="547">
        <v>47.600000000000001</v>
      </c>
    </row>
    <row r="21747" s="489" customFormat="1">
      <c r="B21747" s="546" t="s">
        <v>20737</v>
      </c>
      <c r="C21747" s="548" t="s">
        <v>14981</v>
      </c>
      <c r="D21747" s="541" t="s">
        <v>20738</v>
      </c>
      <c r="E21747" s="549" t="s">
        <v>32769</v>
      </c>
      <c r="F21747" s="547">
        <v>414.87</v>
      </c>
    </row>
    <row r="21748" s="489" customFormat="1">
      <c r="B21748" s="546" t="s">
        <v>20739</v>
      </c>
      <c r="C21748" s="548" t="s">
        <v>14981</v>
      </c>
      <c r="D21748" s="541" t="s">
        <v>20740</v>
      </c>
      <c r="E21748" s="549" t="s">
        <v>32769</v>
      </c>
      <c r="F21748" s="547">
        <v>366.57999999999998</v>
      </c>
    </row>
    <row r="21749" s="489" customFormat="1">
      <c r="B21749" s="546" t="s">
        <v>20741</v>
      </c>
      <c r="C21749" s="548" t="s">
        <v>14981</v>
      </c>
      <c r="D21749" s="541" t="s">
        <v>20742</v>
      </c>
      <c r="E21749" s="549" t="s">
        <v>32768</v>
      </c>
      <c r="F21749" s="547">
        <v>761.74000000000001</v>
      </c>
    </row>
    <row r="21750" s="489" customFormat="1">
      <c r="B21750" s="546" t="s">
        <v>20743</v>
      </c>
      <c r="C21750" s="548" t="s">
        <v>14981</v>
      </c>
      <c r="D21750" s="541" t="s">
        <v>20744</v>
      </c>
      <c r="E21750" s="549" t="s">
        <v>32768</v>
      </c>
      <c r="F21750" s="547">
        <v>158.46000000000001</v>
      </c>
    </row>
    <row r="21751" s="489" customFormat="1">
      <c r="B21751" s="546">
        <v>9102</v>
      </c>
      <c r="C21751" s="548" t="s">
        <v>14981</v>
      </c>
      <c r="D21751" s="541" t="s">
        <v>16782</v>
      </c>
      <c r="E21751" s="549"/>
      <c r="F21751" s="547"/>
    </row>
    <row r="21752" s="489" customFormat="1">
      <c r="B21752" s="546" t="s">
        <v>20745</v>
      </c>
      <c r="C21752" s="548" t="s">
        <v>14981</v>
      </c>
      <c r="D21752" s="541" t="s">
        <v>20746</v>
      </c>
      <c r="E21752" s="549" t="s">
        <v>32769</v>
      </c>
      <c r="F21752" s="547">
        <v>983.28999999999996</v>
      </c>
    </row>
    <row r="21753" s="489" customFormat="1">
      <c r="B21753" s="546" t="s">
        <v>20747</v>
      </c>
      <c r="C21753" s="548" t="s">
        <v>14981</v>
      </c>
      <c r="D21753" s="541" t="s">
        <v>20748</v>
      </c>
      <c r="E21753" s="549" t="s">
        <v>32769</v>
      </c>
      <c r="F21753" s="547">
        <v>1114.04</v>
      </c>
    </row>
    <row r="21754" s="489" customFormat="1">
      <c r="B21754" s="546">
        <v>9103</v>
      </c>
      <c r="C21754" s="548" t="s">
        <v>14981</v>
      </c>
      <c r="D21754" s="541" t="s">
        <v>20575</v>
      </c>
      <c r="E21754" s="549"/>
      <c r="F21754" s="547"/>
    </row>
    <row r="21755" s="489" customFormat="1">
      <c r="B21755" s="546" t="s">
        <v>20749</v>
      </c>
      <c r="C21755" s="548" t="s">
        <v>14981</v>
      </c>
      <c r="D21755" s="541" t="s">
        <v>20750</v>
      </c>
      <c r="E21755" s="549" t="s">
        <v>32768</v>
      </c>
      <c r="F21755" s="547">
        <v>2342.0999999999999</v>
      </c>
    </row>
    <row r="21756" s="489" customFormat="1">
      <c r="B21756" s="546" t="s">
        <v>20751</v>
      </c>
      <c r="C21756" s="548" t="s">
        <v>14981</v>
      </c>
      <c r="D21756" s="541" t="s">
        <v>20752</v>
      </c>
      <c r="E21756" s="549" t="s">
        <v>32768</v>
      </c>
      <c r="F21756" s="547">
        <v>3178.6999999999998</v>
      </c>
    </row>
    <row r="21757" s="489" customFormat="1">
      <c r="B21757" s="546" t="s">
        <v>20753</v>
      </c>
      <c r="C21757" s="548" t="s">
        <v>14981</v>
      </c>
      <c r="D21757" s="541" t="s">
        <v>20754</v>
      </c>
      <c r="E21757" s="549" t="s">
        <v>32768</v>
      </c>
      <c r="F21757" s="547">
        <v>2859.1300000000001</v>
      </c>
    </row>
    <row r="21758" s="489" customFormat="1">
      <c r="B21758" s="546" t="s">
        <v>20755</v>
      </c>
      <c r="C21758" s="548" t="s">
        <v>14981</v>
      </c>
      <c r="D21758" s="541" t="s">
        <v>20756</v>
      </c>
      <c r="E21758" s="549" t="s">
        <v>32768</v>
      </c>
      <c r="F21758" s="547">
        <v>2204.8899999999999</v>
      </c>
    </row>
    <row r="21759" s="489" customFormat="1">
      <c r="B21759" s="546" t="s">
        <v>20757</v>
      </c>
      <c r="C21759" s="548" t="s">
        <v>14981</v>
      </c>
      <c r="D21759" s="541" t="s">
        <v>20758</v>
      </c>
      <c r="E21759" s="549" t="s">
        <v>32768</v>
      </c>
      <c r="F21759" s="547">
        <v>297.37</v>
      </c>
    </row>
    <row r="21760" s="489" customFormat="1">
      <c r="B21760" s="546" t="s">
        <v>20759</v>
      </c>
      <c r="C21760" s="548" t="s">
        <v>14981</v>
      </c>
      <c r="D21760" s="541" t="s">
        <v>20760</v>
      </c>
      <c r="E21760" s="549" t="s">
        <v>32768</v>
      </c>
      <c r="F21760" s="547">
        <v>523.79999999999995</v>
      </c>
    </row>
    <row r="21761" s="489" customFormat="1">
      <c r="B21761" s="546" t="s">
        <v>20761</v>
      </c>
      <c r="C21761" s="548" t="s">
        <v>14981</v>
      </c>
      <c r="D21761" s="541" t="s">
        <v>20762</v>
      </c>
      <c r="E21761" s="549" t="s">
        <v>32769</v>
      </c>
      <c r="F21761" s="547">
        <v>193.68000000000001</v>
      </c>
    </row>
    <row r="21762" s="489" customFormat="1">
      <c r="B21762" s="546" t="s">
        <v>20763</v>
      </c>
      <c r="C21762" s="548" t="s">
        <v>14981</v>
      </c>
      <c r="D21762" s="541" t="s">
        <v>20764</v>
      </c>
      <c r="E21762" s="549" t="s">
        <v>32769</v>
      </c>
      <c r="F21762" s="547">
        <v>234.65000000000001</v>
      </c>
    </row>
    <row r="21763" s="489" customFormat="1">
      <c r="B21763" s="546" t="s">
        <v>20765</v>
      </c>
      <c r="C21763" s="548" t="s">
        <v>14981</v>
      </c>
      <c r="D21763" s="541" t="s">
        <v>20766</v>
      </c>
      <c r="E21763" s="549" t="s">
        <v>32769</v>
      </c>
      <c r="F21763" s="547">
        <v>161.02000000000001</v>
      </c>
    </row>
    <row r="21764" s="489" customFormat="1">
      <c r="B21764" s="546" t="s">
        <v>20767</v>
      </c>
      <c r="C21764" s="548" t="s">
        <v>14981</v>
      </c>
      <c r="D21764" s="541" t="s">
        <v>20768</v>
      </c>
      <c r="E21764" s="549" t="s">
        <v>32769</v>
      </c>
      <c r="F21764" s="547">
        <v>420.76999999999998</v>
      </c>
    </row>
    <row r="21765" s="489" customFormat="1">
      <c r="B21765" s="546" t="s">
        <v>20769</v>
      </c>
      <c r="C21765" s="548" t="s">
        <v>14981</v>
      </c>
      <c r="D21765" s="541" t="s">
        <v>20770</v>
      </c>
      <c r="E21765" s="549" t="s">
        <v>32769</v>
      </c>
      <c r="F21765" s="547">
        <v>244.91999999999999</v>
      </c>
    </row>
    <row r="21766" s="489" customFormat="1">
      <c r="B21766" s="546" t="s">
        <v>20771</v>
      </c>
      <c r="C21766" s="548" t="s">
        <v>14981</v>
      </c>
      <c r="D21766" s="541" t="s">
        <v>20772</v>
      </c>
      <c r="E21766" s="549" t="s">
        <v>32769</v>
      </c>
      <c r="F21766" s="547">
        <v>207.56</v>
      </c>
    </row>
    <row r="21767" s="489" customFormat="1">
      <c r="B21767" s="546" t="s">
        <v>20773</v>
      </c>
      <c r="C21767" s="548" t="s">
        <v>14981</v>
      </c>
      <c r="D21767" s="541" t="s">
        <v>20774</v>
      </c>
      <c r="E21767" s="549" t="s">
        <v>32768</v>
      </c>
      <c r="F21767" s="547">
        <v>3805.4400000000001</v>
      </c>
    </row>
    <row r="21768" s="489" customFormat="1">
      <c r="B21768" s="546">
        <v>9104</v>
      </c>
      <c r="C21768" s="548" t="s">
        <v>14981</v>
      </c>
      <c r="D21768" s="541" t="s">
        <v>15594</v>
      </c>
      <c r="E21768" s="549"/>
      <c r="F21768" s="547"/>
    </row>
    <row r="21769" s="489" customFormat="1">
      <c r="B21769" s="546" t="s">
        <v>20775</v>
      </c>
      <c r="C21769" s="548" t="s">
        <v>14981</v>
      </c>
      <c r="D21769" s="541" t="s">
        <v>20776</v>
      </c>
      <c r="E21769" s="549" t="s">
        <v>32771</v>
      </c>
      <c r="F21769" s="547">
        <v>2441.0500000000002</v>
      </c>
    </row>
    <row r="21770" s="489" customFormat="1">
      <c r="B21770" s="546">
        <v>9105</v>
      </c>
      <c r="C21770" s="548" t="s">
        <v>14981</v>
      </c>
      <c r="D21770" s="541" t="s">
        <v>20621</v>
      </c>
      <c r="E21770" s="549"/>
      <c r="F21770" s="547"/>
    </row>
    <row r="21771" s="489" customFormat="1">
      <c r="B21771" s="546" t="s">
        <v>20777</v>
      </c>
      <c r="C21771" s="548" t="s">
        <v>14981</v>
      </c>
      <c r="D21771" s="541" t="s">
        <v>20778</v>
      </c>
      <c r="E21771" s="549" t="s">
        <v>18498</v>
      </c>
      <c r="F21771" s="547">
        <v>1716.78</v>
      </c>
    </row>
    <row r="21772" s="489" customFormat="1">
      <c r="B21772" s="546" t="s">
        <v>20779</v>
      </c>
      <c r="C21772" s="548" t="s">
        <v>14981</v>
      </c>
      <c r="D21772" s="541" t="s">
        <v>20780</v>
      </c>
      <c r="E21772" s="549" t="s">
        <v>18498</v>
      </c>
      <c r="F21772" s="547">
        <v>480.5</v>
      </c>
    </row>
    <row r="21773" s="489" customFormat="1">
      <c r="B21773" s="546">
        <v>9106</v>
      </c>
      <c r="C21773" s="548" t="s">
        <v>14981</v>
      </c>
      <c r="D21773" s="541" t="s">
        <v>20781</v>
      </c>
      <c r="E21773" s="549"/>
      <c r="F21773" s="547"/>
    </row>
    <row r="21774" s="489" customFormat="1">
      <c r="B21774" s="546" t="s">
        <v>20782</v>
      </c>
      <c r="C21774" s="548" t="s">
        <v>14981</v>
      </c>
      <c r="D21774" s="541" t="s">
        <v>20783</v>
      </c>
      <c r="E21774" s="549" t="s">
        <v>32768</v>
      </c>
      <c r="F21774" s="547">
        <v>721.27999999999997</v>
      </c>
    </row>
    <row r="21775" s="489" customFormat="1">
      <c r="B21775" s="546">
        <v>9107</v>
      </c>
      <c r="C21775" s="548" t="s">
        <v>14981</v>
      </c>
      <c r="D21775" s="541" t="s">
        <v>16256</v>
      </c>
      <c r="E21775" s="549"/>
      <c r="F21775" s="547"/>
    </row>
    <row r="21776" s="489" customFormat="1">
      <c r="B21776" s="546" t="s">
        <v>20784</v>
      </c>
      <c r="C21776" s="548" t="s">
        <v>14981</v>
      </c>
      <c r="D21776" s="541" t="s">
        <v>20785</v>
      </c>
      <c r="E21776" s="549" t="s">
        <v>32769</v>
      </c>
      <c r="F21776" s="547">
        <v>431.13999999999999</v>
      </c>
    </row>
    <row r="21777" s="489" customFormat="1">
      <c r="B21777" s="546">
        <v>10908</v>
      </c>
      <c r="C21777" s="548" t="s">
        <v>14981</v>
      </c>
      <c r="D21777" s="541" t="s">
        <v>20786</v>
      </c>
      <c r="E21777" s="549"/>
      <c r="F21777" s="547"/>
    </row>
    <row r="21778" s="489" customFormat="1">
      <c r="B21778" s="546" t="s">
        <v>20787</v>
      </c>
      <c r="C21778" s="548" t="s">
        <v>14981</v>
      </c>
      <c r="D21778" s="541" t="s">
        <v>20788</v>
      </c>
      <c r="E21778" s="549" t="s">
        <v>32767</v>
      </c>
      <c r="F21778" s="547">
        <v>230.69999999999999</v>
      </c>
    </row>
    <row r="21779" s="489" customFormat="1">
      <c r="B21779" s="546" t="s">
        <v>20789</v>
      </c>
      <c r="C21779" s="548" t="s">
        <v>14981</v>
      </c>
      <c r="D21779" s="541" t="s">
        <v>20790</v>
      </c>
      <c r="E21779" s="549" t="s">
        <v>32767</v>
      </c>
      <c r="F21779" s="547">
        <v>280.30000000000001</v>
      </c>
    </row>
    <row r="21780" s="489" customFormat="1">
      <c r="B21780" s="546" t="s">
        <v>20791</v>
      </c>
      <c r="C21780" s="548" t="s">
        <v>14981</v>
      </c>
      <c r="D21780" s="541" t="s">
        <v>20792</v>
      </c>
      <c r="E21780" s="549" t="s">
        <v>32767</v>
      </c>
      <c r="F21780" s="547">
        <v>184.41</v>
      </c>
    </row>
    <row r="21781" s="489" customFormat="1">
      <c r="B21781" s="546" t="s">
        <v>20793</v>
      </c>
      <c r="C21781" s="548" t="s">
        <v>14981</v>
      </c>
      <c r="D21781" s="541" t="s">
        <v>20794</v>
      </c>
      <c r="E21781" s="549" t="s">
        <v>32767</v>
      </c>
      <c r="F21781" s="547">
        <v>153.03</v>
      </c>
    </row>
    <row r="21782" s="489" customFormat="1">
      <c r="B21782" s="546" t="s">
        <v>20795</v>
      </c>
      <c r="C21782" s="548" t="s">
        <v>14981</v>
      </c>
      <c r="D21782" s="541" t="s">
        <v>20796</v>
      </c>
      <c r="E21782" s="549" t="s">
        <v>32767</v>
      </c>
      <c r="F21782" s="547">
        <v>203.31</v>
      </c>
    </row>
    <row r="21783" s="489" customFormat="1">
      <c r="B21783" s="546" t="s">
        <v>20797</v>
      </c>
      <c r="C21783" s="548" t="s">
        <v>14981</v>
      </c>
      <c r="D21783" s="541" t="s">
        <v>20798</v>
      </c>
      <c r="E21783" s="549" t="s">
        <v>32767</v>
      </c>
      <c r="F21783" s="547">
        <v>106.06</v>
      </c>
    </row>
    <row r="21784" s="489" customFormat="1">
      <c r="B21784" s="546" t="s">
        <v>20799</v>
      </c>
      <c r="C21784" s="548" t="s">
        <v>14981</v>
      </c>
      <c r="D21784" s="541" t="s">
        <v>20800</v>
      </c>
      <c r="E21784" s="549" t="s">
        <v>32767</v>
      </c>
      <c r="F21784" s="547">
        <v>151.53999999999999</v>
      </c>
    </row>
    <row r="21785" s="489" customFormat="1">
      <c r="B21785" s="546" t="s">
        <v>20801</v>
      </c>
      <c r="C21785" s="548" t="s">
        <v>14981</v>
      </c>
      <c r="D21785" s="541" t="s">
        <v>20802</v>
      </c>
      <c r="E21785" s="549" t="s">
        <v>32767</v>
      </c>
      <c r="F21785" s="547">
        <v>201.13999999999999</v>
      </c>
    </row>
    <row r="21786" s="489" customFormat="1">
      <c r="B21786" s="546" t="s">
        <v>20803</v>
      </c>
      <c r="C21786" s="548" t="s">
        <v>14981</v>
      </c>
      <c r="D21786" s="541" t="s">
        <v>20804</v>
      </c>
      <c r="E21786" s="549" t="s">
        <v>32767</v>
      </c>
      <c r="F21786" s="547">
        <v>105.23999999999999</v>
      </c>
    </row>
    <row r="21787" s="489" customFormat="1">
      <c r="B21787" s="546">
        <v>14</v>
      </c>
      <c r="C21787" s="548" t="s">
        <v>14981</v>
      </c>
      <c r="D21787" s="541" t="s">
        <v>20805</v>
      </c>
      <c r="E21787" s="549"/>
      <c r="F21787" s="547"/>
    </row>
    <row r="21788" s="489" customFormat="1">
      <c r="B21788" s="546" t="s">
        <v>20806</v>
      </c>
      <c r="C21788" s="548" t="s">
        <v>14981</v>
      </c>
      <c r="D21788" s="541" t="s">
        <v>20807</v>
      </c>
      <c r="E21788" s="549" t="s">
        <v>32771</v>
      </c>
      <c r="F21788" s="547">
        <v>47.979999999999997</v>
      </c>
    </row>
    <row r="21789" s="489" customFormat="1">
      <c r="B21789" s="546" t="s">
        <v>20808</v>
      </c>
      <c r="C21789" s="548" t="s">
        <v>14981</v>
      </c>
      <c r="D21789" s="541" t="s">
        <v>20809</v>
      </c>
      <c r="E21789" s="549" t="s">
        <v>32771</v>
      </c>
      <c r="F21789" s="547">
        <v>31.989999999999998</v>
      </c>
    </row>
    <row r="21790" s="489" customFormat="1">
      <c r="B21790" s="546" t="s">
        <v>20810</v>
      </c>
      <c r="C21790" s="548" t="s">
        <v>14981</v>
      </c>
      <c r="D21790" s="541" t="s">
        <v>20811</v>
      </c>
      <c r="E21790" s="549" t="s">
        <v>32771</v>
      </c>
      <c r="F21790" s="547">
        <v>33.990000000000002</v>
      </c>
    </row>
    <row r="21791" s="489" customFormat="1">
      <c r="B21791" s="546" t="s">
        <v>20812</v>
      </c>
      <c r="C21791" s="548" t="s">
        <v>14981</v>
      </c>
      <c r="D21791" s="541" t="s">
        <v>20813</v>
      </c>
      <c r="E21791" s="549" t="s">
        <v>32771</v>
      </c>
      <c r="F21791" s="547">
        <v>1232.3699999999999</v>
      </c>
    </row>
    <row r="21792" s="489" customFormat="1">
      <c r="B21792" s="546" t="s">
        <v>20814</v>
      </c>
      <c r="C21792" s="548" t="s">
        <v>14981</v>
      </c>
      <c r="D21792" s="541" t="s">
        <v>20815</v>
      </c>
      <c r="E21792" s="549" t="s">
        <v>32771</v>
      </c>
      <c r="F21792" s="547">
        <v>640.63</v>
      </c>
    </row>
    <row r="21793" s="489" customFormat="1">
      <c r="B21793" s="546" t="s">
        <v>20816</v>
      </c>
      <c r="C21793" s="548" t="s">
        <v>14981</v>
      </c>
      <c r="D21793" s="541" t="s">
        <v>20817</v>
      </c>
      <c r="E21793" s="549" t="s">
        <v>32771</v>
      </c>
      <c r="F21793" s="547">
        <v>654.66999999999996</v>
      </c>
    </row>
    <row r="21794" s="489" customFormat="1">
      <c r="B21794" s="546" t="s">
        <v>20818</v>
      </c>
      <c r="C21794" s="548" t="s">
        <v>14981</v>
      </c>
      <c r="D21794" s="541" t="s">
        <v>20819</v>
      </c>
      <c r="E21794" s="549" t="s">
        <v>32771</v>
      </c>
      <c r="F21794" s="547">
        <v>615.82000000000005</v>
      </c>
    </row>
    <row r="21795" s="489" customFormat="1">
      <c r="B21795" s="546" t="s">
        <v>20820</v>
      </c>
      <c r="C21795" s="548" t="s">
        <v>14981</v>
      </c>
      <c r="D21795" s="541" t="s">
        <v>20821</v>
      </c>
      <c r="E21795" s="549" t="s">
        <v>32771</v>
      </c>
      <c r="F21795" s="547">
        <v>669.27999999999997</v>
      </c>
    </row>
    <row r="21796" s="489" customFormat="1">
      <c r="B21796" s="546" t="s">
        <v>20822</v>
      </c>
      <c r="C21796" s="548" t="s">
        <v>14981</v>
      </c>
      <c r="D21796" s="541" t="s">
        <v>20823</v>
      </c>
      <c r="E21796" s="549" t="s">
        <v>32771</v>
      </c>
      <c r="F21796" s="547">
        <v>577.32000000000005</v>
      </c>
    </row>
    <row r="21797" s="489" customFormat="1">
      <c r="B21797" s="546" t="s">
        <v>20824</v>
      </c>
      <c r="C21797" s="548" t="s">
        <v>14981</v>
      </c>
      <c r="D21797" s="541" t="s">
        <v>20825</v>
      </c>
      <c r="E21797" s="549" t="s">
        <v>32771</v>
      </c>
      <c r="F21797" s="547">
        <v>521.84000000000003</v>
      </c>
    </row>
    <row r="21798" s="489" customFormat="1">
      <c r="B21798" s="546" t="s">
        <v>20826</v>
      </c>
      <c r="C21798" s="548" t="s">
        <v>14981</v>
      </c>
      <c r="D21798" s="541" t="s">
        <v>20827</v>
      </c>
      <c r="E21798" s="549" t="s">
        <v>32771</v>
      </c>
      <c r="F21798" s="547">
        <v>484.60000000000002</v>
      </c>
    </row>
    <row r="21799" s="489" customFormat="1">
      <c r="B21799" s="546" t="s">
        <v>20828</v>
      </c>
      <c r="C21799" s="548" t="s">
        <v>14981</v>
      </c>
      <c r="D21799" s="541" t="s">
        <v>20829</v>
      </c>
      <c r="E21799" s="549" t="s">
        <v>32771</v>
      </c>
      <c r="F21799" s="547">
        <v>458</v>
      </c>
    </row>
    <row r="21800" s="489" customFormat="1">
      <c r="B21800" s="546" t="s">
        <v>20830</v>
      </c>
      <c r="C21800" s="548" t="s">
        <v>14981</v>
      </c>
      <c r="D21800" s="541" t="s">
        <v>20831</v>
      </c>
      <c r="E21800" s="549" t="s">
        <v>32767</v>
      </c>
      <c r="F21800" s="547">
        <v>315.73000000000002</v>
      </c>
    </row>
    <row r="21801" s="489" customFormat="1">
      <c r="B21801" s="546" t="s">
        <v>20832</v>
      </c>
      <c r="C21801" s="548" t="s">
        <v>14981</v>
      </c>
      <c r="D21801" s="541" t="s">
        <v>20833</v>
      </c>
      <c r="E21801" s="549" t="s">
        <v>32771</v>
      </c>
      <c r="F21801" s="547">
        <v>536.63</v>
      </c>
    </row>
    <row r="21802" s="489" customFormat="1">
      <c r="B21802" s="546" t="s">
        <v>20834</v>
      </c>
      <c r="C21802" s="548" t="s">
        <v>14981</v>
      </c>
      <c r="D21802" s="541" t="s">
        <v>20835</v>
      </c>
      <c r="E21802" s="549" t="s">
        <v>32771</v>
      </c>
      <c r="F21802" s="547">
        <v>596.75999999999999</v>
      </c>
    </row>
    <row r="21803" s="489" customFormat="1">
      <c r="B21803" s="546" t="s">
        <v>20836</v>
      </c>
      <c r="C21803" s="548" t="s">
        <v>14981</v>
      </c>
      <c r="D21803" s="541" t="s">
        <v>20837</v>
      </c>
      <c r="E21803" s="549" t="s">
        <v>32771</v>
      </c>
      <c r="F21803" s="547">
        <v>567.72000000000003</v>
      </c>
    </row>
    <row r="21804" s="489" customFormat="1">
      <c r="B21804" s="546" t="s">
        <v>20838</v>
      </c>
      <c r="C21804" s="548" t="s">
        <v>14981</v>
      </c>
      <c r="D21804" s="541" t="s">
        <v>20839</v>
      </c>
      <c r="E21804" s="549" t="s">
        <v>32771</v>
      </c>
      <c r="F21804" s="547">
        <v>624.67999999999995</v>
      </c>
    </row>
    <row r="21805" s="489" customFormat="1">
      <c r="B21805" s="546" t="s">
        <v>20840</v>
      </c>
      <c r="C21805" s="548" t="s">
        <v>14981</v>
      </c>
      <c r="D21805" s="541" t="s">
        <v>20841</v>
      </c>
      <c r="E21805" s="549" t="s">
        <v>32771</v>
      </c>
      <c r="F21805" s="547">
        <v>602.94000000000005</v>
      </c>
    </row>
    <row r="21806" s="489" customFormat="1">
      <c r="B21806" s="546" t="s">
        <v>20842</v>
      </c>
      <c r="C21806" s="548" t="s">
        <v>14981</v>
      </c>
      <c r="D21806" s="541" t="s">
        <v>20843</v>
      </c>
      <c r="E21806" s="549" t="s">
        <v>32771</v>
      </c>
      <c r="F21806" s="547">
        <v>669.08000000000004</v>
      </c>
    </row>
    <row r="21807" s="489" customFormat="1">
      <c r="B21807" s="546" t="s">
        <v>20844</v>
      </c>
      <c r="C21807" s="548" t="s">
        <v>14981</v>
      </c>
      <c r="D21807" s="541" t="s">
        <v>20845</v>
      </c>
      <c r="E21807" s="549" t="s">
        <v>32771</v>
      </c>
      <c r="F21807" s="547">
        <v>644.50999999999999</v>
      </c>
    </row>
    <row r="21808" s="489" customFormat="1">
      <c r="B21808" s="546" t="s">
        <v>20846</v>
      </c>
      <c r="C21808" s="548" t="s">
        <v>14981</v>
      </c>
      <c r="D21808" s="541" t="s">
        <v>20847</v>
      </c>
      <c r="E21808" s="549" t="s">
        <v>32771</v>
      </c>
      <c r="F21808" s="547">
        <v>688.72000000000003</v>
      </c>
    </row>
    <row r="21809" s="489" customFormat="1">
      <c r="B21809" s="546" t="s">
        <v>20848</v>
      </c>
      <c r="C21809" s="548" t="s">
        <v>14981</v>
      </c>
      <c r="D21809" s="541" t="s">
        <v>20849</v>
      </c>
      <c r="E21809" s="549" t="s">
        <v>32771</v>
      </c>
      <c r="F21809" s="547">
        <v>739.84000000000003</v>
      </c>
    </row>
    <row r="21810" s="489" customFormat="1">
      <c r="B21810" s="546" t="s">
        <v>20850</v>
      </c>
      <c r="C21810" s="548" t="s">
        <v>14981</v>
      </c>
      <c r="D21810" s="541" t="s">
        <v>20851</v>
      </c>
      <c r="E21810" s="549" t="s">
        <v>32771</v>
      </c>
      <c r="F21810" s="547">
        <v>726.84000000000003</v>
      </c>
    </row>
    <row r="21811" s="489" customFormat="1">
      <c r="B21811" s="546" t="s">
        <v>20852</v>
      </c>
      <c r="C21811" s="548" t="s">
        <v>14981</v>
      </c>
      <c r="D21811" s="541" t="s">
        <v>20853</v>
      </c>
      <c r="E21811" s="549" t="s">
        <v>32771</v>
      </c>
      <c r="F21811" s="547">
        <v>606.41999999999996</v>
      </c>
    </row>
    <row r="21812" s="489" customFormat="1">
      <c r="B21812" s="546" t="s">
        <v>20854</v>
      </c>
      <c r="C21812" s="548" t="s">
        <v>14981</v>
      </c>
      <c r="D21812" s="541" t="s">
        <v>20855</v>
      </c>
      <c r="E21812" s="549" t="s">
        <v>32771</v>
      </c>
      <c r="F21812" s="547">
        <v>625.65999999999997</v>
      </c>
    </row>
    <row r="21813" s="489" customFormat="1">
      <c r="B21813" s="546" t="s">
        <v>20856</v>
      </c>
      <c r="C21813" s="548" t="s">
        <v>14981</v>
      </c>
      <c r="D21813" s="541" t="s">
        <v>20857</v>
      </c>
      <c r="E21813" s="549" t="s">
        <v>32771</v>
      </c>
      <c r="F21813" s="547">
        <v>413.5</v>
      </c>
    </row>
    <row r="21814" s="489" customFormat="1">
      <c r="B21814" s="546" t="s">
        <v>20858</v>
      </c>
      <c r="C21814" s="548" t="s">
        <v>14981</v>
      </c>
      <c r="D21814" s="541" t="s">
        <v>20859</v>
      </c>
      <c r="E21814" s="549" t="s">
        <v>32771</v>
      </c>
      <c r="F21814" s="547">
        <v>448.42000000000002</v>
      </c>
    </row>
    <row r="21815" s="489" customFormat="1">
      <c r="B21815" s="546" t="s">
        <v>20860</v>
      </c>
      <c r="C21815" s="548" t="s">
        <v>14981</v>
      </c>
      <c r="D21815" s="541" t="s">
        <v>20861</v>
      </c>
      <c r="E21815" s="549" t="s">
        <v>32771</v>
      </c>
      <c r="F21815" s="547">
        <v>576.13</v>
      </c>
    </row>
    <row r="21816" s="489" customFormat="1">
      <c r="B21816" s="546" t="s">
        <v>20862</v>
      </c>
      <c r="C21816" s="548" t="s">
        <v>14981</v>
      </c>
      <c r="D21816" s="541" t="s">
        <v>20863</v>
      </c>
      <c r="E21816" s="549" t="s">
        <v>32771</v>
      </c>
      <c r="F21816" s="547">
        <v>571.74000000000001</v>
      </c>
    </row>
    <row r="21817" s="489" customFormat="1">
      <c r="B21817" s="546" t="s">
        <v>20864</v>
      </c>
      <c r="C21817" s="548" t="s">
        <v>14981</v>
      </c>
      <c r="D21817" s="541" t="s">
        <v>20865</v>
      </c>
      <c r="E21817" s="549" t="s">
        <v>32771</v>
      </c>
      <c r="F21817" s="547">
        <v>551.98000000000002</v>
      </c>
    </row>
    <row r="21818" s="489" customFormat="1">
      <c r="B21818" s="546" t="s">
        <v>20866</v>
      </c>
      <c r="C21818" s="548" t="s">
        <v>14981</v>
      </c>
      <c r="D21818" s="541" t="s">
        <v>20867</v>
      </c>
      <c r="E21818" s="549" t="s">
        <v>32771</v>
      </c>
      <c r="F21818" s="547">
        <v>572.5</v>
      </c>
    </row>
    <row r="21819" s="489" customFormat="1">
      <c r="B21819" s="546" t="s">
        <v>20868</v>
      </c>
      <c r="C21819" s="548" t="s">
        <v>14981</v>
      </c>
      <c r="D21819" s="541" t="s">
        <v>20869</v>
      </c>
      <c r="E21819" s="549" t="s">
        <v>32771</v>
      </c>
      <c r="F21819" s="547">
        <v>580.08000000000004</v>
      </c>
    </row>
    <row r="21820" s="489" customFormat="1">
      <c r="B21820" s="546" t="s">
        <v>20870</v>
      </c>
      <c r="C21820" s="548" t="s">
        <v>14981</v>
      </c>
      <c r="D21820" s="541" t="s">
        <v>20871</v>
      </c>
      <c r="E21820" s="549" t="s">
        <v>32771</v>
      </c>
      <c r="F21820" s="547">
        <v>595.65999999999997</v>
      </c>
    </row>
    <row r="21821" s="489" customFormat="1">
      <c r="B21821" s="546" t="s">
        <v>20872</v>
      </c>
      <c r="C21821" s="548" t="s">
        <v>14981</v>
      </c>
      <c r="D21821" s="541" t="s">
        <v>20873</v>
      </c>
      <c r="E21821" s="549" t="s">
        <v>32771</v>
      </c>
      <c r="F21821" s="547">
        <v>547.05999999999995</v>
      </c>
    </row>
    <row r="21822" s="489" customFormat="1">
      <c r="B21822" s="546" t="s">
        <v>20874</v>
      </c>
      <c r="C21822" s="548" t="s">
        <v>14981</v>
      </c>
      <c r="D21822" s="541" t="s">
        <v>20875</v>
      </c>
      <c r="E21822" s="549" t="s">
        <v>32767</v>
      </c>
      <c r="F21822" s="547">
        <v>8.4800000000000004</v>
      </c>
    </row>
    <row r="21823" s="489" customFormat="1">
      <c r="B21823" s="546" t="s">
        <v>20876</v>
      </c>
      <c r="C21823" s="548" t="s">
        <v>14981</v>
      </c>
      <c r="D21823" s="541" t="s">
        <v>20877</v>
      </c>
      <c r="E21823" s="549" t="s">
        <v>32767</v>
      </c>
      <c r="F21823" s="547">
        <v>142.59</v>
      </c>
    </row>
    <row r="21824" s="489" customFormat="1">
      <c r="B21824" s="546" t="s">
        <v>20878</v>
      </c>
      <c r="C21824" s="548" t="s">
        <v>14981</v>
      </c>
      <c r="D21824" s="541" t="s">
        <v>20879</v>
      </c>
      <c r="E21824" s="549" t="s">
        <v>32767</v>
      </c>
      <c r="F21824" s="547">
        <v>23.359999999999999</v>
      </c>
    </row>
    <row r="21825" s="489" customFormat="1">
      <c r="B21825" s="546" t="s">
        <v>20880</v>
      </c>
      <c r="C21825" s="548" t="s">
        <v>14981</v>
      </c>
      <c r="D21825" s="541" t="s">
        <v>20881</v>
      </c>
      <c r="E21825" s="549" t="s">
        <v>32767</v>
      </c>
      <c r="F21825" s="547">
        <v>8.4800000000000004</v>
      </c>
    </row>
    <row r="21826" s="489" customFormat="1">
      <c r="B21826" s="546" t="s">
        <v>20882</v>
      </c>
      <c r="C21826" s="548" t="s">
        <v>14981</v>
      </c>
      <c r="D21826" s="541" t="s">
        <v>20883</v>
      </c>
      <c r="E21826" s="549" t="s">
        <v>32767</v>
      </c>
      <c r="F21826" s="547">
        <v>128.06999999999999</v>
      </c>
    </row>
    <row r="21827" s="489" customFormat="1">
      <c r="B21827" s="546" t="s">
        <v>20884</v>
      </c>
      <c r="C21827" s="548" t="s">
        <v>14981</v>
      </c>
      <c r="D21827" s="541" t="s">
        <v>20885</v>
      </c>
      <c r="E21827" s="549" t="s">
        <v>32767</v>
      </c>
      <c r="F21827" s="547">
        <v>23.359999999999999</v>
      </c>
    </row>
    <row r="21828" s="489" customFormat="1">
      <c r="B21828" s="546" t="s">
        <v>20886</v>
      </c>
      <c r="C21828" s="548" t="s">
        <v>14981</v>
      </c>
      <c r="D21828" s="541" t="s">
        <v>20887</v>
      </c>
      <c r="E21828" s="549" t="s">
        <v>32767</v>
      </c>
      <c r="F21828" s="547">
        <v>9.3499999999999996</v>
      </c>
    </row>
    <row r="21829" s="489" customFormat="1">
      <c r="B21829" s="546" t="s">
        <v>20888</v>
      </c>
      <c r="C21829" s="548" t="s">
        <v>14981</v>
      </c>
      <c r="D21829" s="541" t="s">
        <v>20889</v>
      </c>
      <c r="E21829" s="549" t="s">
        <v>32767</v>
      </c>
      <c r="F21829" s="547">
        <v>123.8</v>
      </c>
    </row>
    <row r="21830" s="489" customFormat="1">
      <c r="B21830" s="546" t="s">
        <v>20890</v>
      </c>
      <c r="C21830" s="548" t="s">
        <v>14981</v>
      </c>
      <c r="D21830" s="541" t="s">
        <v>20891</v>
      </c>
      <c r="E21830" s="549" t="s">
        <v>32767</v>
      </c>
      <c r="F21830" s="547">
        <v>29.059999999999999</v>
      </c>
    </row>
    <row r="21831" s="489" customFormat="1">
      <c r="B21831" s="546" t="s">
        <v>20892</v>
      </c>
      <c r="C21831" s="548" t="s">
        <v>14981</v>
      </c>
      <c r="D21831" s="541" t="s">
        <v>20893</v>
      </c>
      <c r="E21831" s="549" t="s">
        <v>32767</v>
      </c>
      <c r="F21831" s="547">
        <v>200.75</v>
      </c>
    </row>
    <row r="21832" s="489" customFormat="1">
      <c r="B21832" s="546" t="s">
        <v>20894</v>
      </c>
      <c r="C21832" s="548" t="s">
        <v>14981</v>
      </c>
      <c r="D21832" s="541" t="s">
        <v>20895</v>
      </c>
      <c r="E21832" s="549" t="s">
        <v>32767</v>
      </c>
      <c r="F21832" s="547">
        <v>62.299999999999997</v>
      </c>
    </row>
    <row r="21833" s="489" customFormat="1">
      <c r="B21833" s="546" t="s">
        <v>20896</v>
      </c>
      <c r="C21833" s="548" t="s">
        <v>14981</v>
      </c>
      <c r="D21833" s="541" t="s">
        <v>20897</v>
      </c>
      <c r="E21833" s="549" t="s">
        <v>32771</v>
      </c>
      <c r="F21833" s="547">
        <v>102.05</v>
      </c>
    </row>
    <row r="21834" s="489" customFormat="1">
      <c r="B21834" s="546" t="s">
        <v>20898</v>
      </c>
      <c r="C21834" s="548" t="s">
        <v>14981</v>
      </c>
      <c r="D21834" s="541" t="s">
        <v>20899</v>
      </c>
      <c r="E21834" s="549" t="s">
        <v>32771</v>
      </c>
      <c r="F21834" s="547">
        <v>80.180000000000007</v>
      </c>
    </row>
    <row r="21835" s="489" customFormat="1">
      <c r="B21835" s="546" t="s">
        <v>20900</v>
      </c>
      <c r="C21835" s="548" t="s">
        <v>14981</v>
      </c>
      <c r="D21835" s="541" t="s">
        <v>20901</v>
      </c>
      <c r="E21835" s="549" t="s">
        <v>32767</v>
      </c>
      <c r="F21835" s="547">
        <v>13.109999999999999</v>
      </c>
    </row>
    <row r="21836" s="489" customFormat="1">
      <c r="B21836" s="546" t="s">
        <v>20902</v>
      </c>
      <c r="C21836" s="548" t="s">
        <v>14981</v>
      </c>
      <c r="D21836" s="541" t="s">
        <v>20903</v>
      </c>
      <c r="E21836" s="549" t="s">
        <v>32769</v>
      </c>
      <c r="F21836" s="547">
        <v>21.23</v>
      </c>
    </row>
    <row r="21837" s="489" customFormat="1">
      <c r="B21837" s="546" t="s">
        <v>20904</v>
      </c>
      <c r="C21837" s="548" t="s">
        <v>14981</v>
      </c>
      <c r="D21837" s="541" t="s">
        <v>20905</v>
      </c>
      <c r="E21837" s="549" t="s">
        <v>32769</v>
      </c>
      <c r="F21837" s="547">
        <v>10.470000000000001</v>
      </c>
    </row>
    <row r="21838" s="489" customFormat="1">
      <c r="B21838" s="546" t="s">
        <v>20906</v>
      </c>
      <c r="C21838" s="548" t="s">
        <v>14981</v>
      </c>
      <c r="D21838" s="541" t="s">
        <v>20907</v>
      </c>
      <c r="E21838" s="549" t="s">
        <v>32767</v>
      </c>
      <c r="F21838" s="547">
        <v>234.38</v>
      </c>
    </row>
    <row r="21839" s="489" customFormat="1">
      <c r="B21839" s="546" t="s">
        <v>20908</v>
      </c>
      <c r="C21839" s="548" t="s">
        <v>14981</v>
      </c>
      <c r="D21839" s="541" t="s">
        <v>20909</v>
      </c>
      <c r="E21839" s="549" t="s">
        <v>32767</v>
      </c>
      <c r="F21839" s="547">
        <v>276.22000000000003</v>
      </c>
    </row>
    <row r="21840" s="489" customFormat="1">
      <c r="B21840" s="546" t="s">
        <v>20910</v>
      </c>
      <c r="C21840" s="548" t="s">
        <v>14981</v>
      </c>
      <c r="D21840" s="541" t="s">
        <v>20911</v>
      </c>
      <c r="E21840" s="549" t="s">
        <v>32767</v>
      </c>
      <c r="F21840" s="547">
        <v>200.75</v>
      </c>
    </row>
    <row r="21841" s="489" customFormat="1">
      <c r="B21841" s="546" t="s">
        <v>20912</v>
      </c>
      <c r="C21841" s="548" t="s">
        <v>14981</v>
      </c>
      <c r="D21841" s="541" t="s">
        <v>20913</v>
      </c>
      <c r="E21841" s="549" t="s">
        <v>32769</v>
      </c>
      <c r="F21841" s="547">
        <v>50.289999999999999</v>
      </c>
    </row>
    <row r="21842" s="489" customFormat="1">
      <c r="B21842" s="546" t="s">
        <v>20914</v>
      </c>
      <c r="C21842" s="548" t="s">
        <v>14981</v>
      </c>
      <c r="D21842" s="541" t="s">
        <v>20915</v>
      </c>
      <c r="E21842" s="549" t="s">
        <v>32771</v>
      </c>
      <c r="F21842" s="547">
        <v>120.56</v>
      </c>
    </row>
    <row r="21843" s="489" customFormat="1">
      <c r="B21843" s="546" t="s">
        <v>20916</v>
      </c>
      <c r="C21843" s="548" t="s">
        <v>14981</v>
      </c>
      <c r="D21843" s="541" t="s">
        <v>20917</v>
      </c>
      <c r="E21843" s="549" t="s">
        <v>32771</v>
      </c>
      <c r="F21843" s="547">
        <v>2594.73</v>
      </c>
    </row>
    <row r="21844" s="489" customFormat="1">
      <c r="B21844" s="546">
        <v>50</v>
      </c>
      <c r="C21844" s="548" t="s">
        <v>14981</v>
      </c>
      <c r="D21844" s="541" t="s">
        <v>20918</v>
      </c>
      <c r="E21844" s="549"/>
      <c r="F21844" s="547"/>
    </row>
    <row r="21845" s="489" customFormat="1">
      <c r="B21845" s="546">
        <v>9111</v>
      </c>
      <c r="C21845" s="548" t="s">
        <v>14981</v>
      </c>
      <c r="D21845" s="541" t="s">
        <v>20919</v>
      </c>
      <c r="E21845" s="549"/>
      <c r="F21845" s="547"/>
    </row>
    <row r="21846" s="489" customFormat="1">
      <c r="B21846" s="546" t="s">
        <v>20920</v>
      </c>
      <c r="C21846" s="548" t="s">
        <v>14981</v>
      </c>
      <c r="D21846" s="541" t="s">
        <v>3462</v>
      </c>
      <c r="E21846" s="549" t="s">
        <v>32781</v>
      </c>
      <c r="F21846" s="547">
        <v>25.02</v>
      </c>
    </row>
    <row r="21847" s="489" customFormat="1">
      <c r="B21847" s="546" t="s">
        <v>20921</v>
      </c>
      <c r="C21847" s="548" t="s">
        <v>14981</v>
      </c>
      <c r="D21847" s="541" t="s">
        <v>20922</v>
      </c>
      <c r="E21847" s="549" t="s">
        <v>32781</v>
      </c>
      <c r="F21847" s="547">
        <v>24.489999999999998</v>
      </c>
    </row>
    <row r="21848" s="489" customFormat="1">
      <c r="B21848" s="546" t="s">
        <v>20923</v>
      </c>
      <c r="C21848" s="548" t="s">
        <v>14981</v>
      </c>
      <c r="D21848" s="541" t="s">
        <v>3463</v>
      </c>
      <c r="E21848" s="549" t="s">
        <v>32781</v>
      </c>
      <c r="F21848" s="547">
        <v>24.859999999999999</v>
      </c>
    </row>
    <row r="21849" s="489" customFormat="1">
      <c r="B21849" s="546" t="s">
        <v>20924</v>
      </c>
      <c r="C21849" s="548" t="s">
        <v>14981</v>
      </c>
      <c r="D21849" s="541" t="s">
        <v>9877</v>
      </c>
      <c r="E21849" s="549" t="s">
        <v>32781</v>
      </c>
      <c r="F21849" s="547">
        <v>25.52</v>
      </c>
    </row>
    <row r="21850" s="489" customFormat="1">
      <c r="B21850" s="546" t="s">
        <v>20925</v>
      </c>
      <c r="C21850" s="548" t="s">
        <v>14981</v>
      </c>
      <c r="D21850" s="541" t="s">
        <v>9879</v>
      </c>
      <c r="E21850" s="549" t="s">
        <v>32781</v>
      </c>
      <c r="F21850" s="547">
        <v>26.890000000000001</v>
      </c>
    </row>
    <row r="21851" s="489" customFormat="1">
      <c r="B21851" s="546" t="s">
        <v>20926</v>
      </c>
      <c r="C21851" s="548" t="s">
        <v>14981</v>
      </c>
      <c r="D21851" s="541" t="s">
        <v>20927</v>
      </c>
      <c r="E21851" s="549" t="s">
        <v>32781</v>
      </c>
      <c r="F21851" s="547">
        <v>24.859999999999999</v>
      </c>
    </row>
    <row r="21852" s="489" customFormat="1">
      <c r="B21852" s="546" t="s">
        <v>20928</v>
      </c>
      <c r="C21852" s="548" t="s">
        <v>14981</v>
      </c>
      <c r="D21852" s="541" t="s">
        <v>3467</v>
      </c>
      <c r="E21852" s="549" t="s">
        <v>32781</v>
      </c>
      <c r="F21852" s="547">
        <v>26.469999999999999</v>
      </c>
    </row>
    <row r="21853" s="489" customFormat="1">
      <c r="B21853" s="546" t="s">
        <v>20929</v>
      </c>
      <c r="C21853" s="548" t="s">
        <v>14981</v>
      </c>
      <c r="D21853" s="541" t="s">
        <v>20930</v>
      </c>
      <c r="E21853" s="549" t="s">
        <v>32781</v>
      </c>
      <c r="F21853" s="547">
        <v>22.66</v>
      </c>
    </row>
    <row r="21854" s="489" customFormat="1">
      <c r="B21854" s="546" t="s">
        <v>20931</v>
      </c>
      <c r="C21854" s="548" t="s">
        <v>14981</v>
      </c>
      <c r="D21854" s="541" t="s">
        <v>3533</v>
      </c>
      <c r="E21854" s="549" t="s">
        <v>32772</v>
      </c>
      <c r="F21854" s="547">
        <v>4725.79</v>
      </c>
    </row>
    <row r="21855" s="489" customFormat="1">
      <c r="B21855" s="546" t="s">
        <v>20932</v>
      </c>
      <c r="C21855" s="548" t="s">
        <v>14981</v>
      </c>
      <c r="D21855" s="541" t="s">
        <v>20933</v>
      </c>
      <c r="E21855" s="549" t="s">
        <v>32772</v>
      </c>
      <c r="F21855" s="547">
        <v>4211.96</v>
      </c>
    </row>
    <row r="21856" s="489" customFormat="1">
      <c r="B21856" s="546" t="s">
        <v>20934</v>
      </c>
      <c r="C21856" s="548" t="s">
        <v>14981</v>
      </c>
      <c r="D21856" s="541" t="s">
        <v>3468</v>
      </c>
      <c r="E21856" s="549" t="s">
        <v>32781</v>
      </c>
      <c r="F21856" s="547">
        <v>30.989999999999998</v>
      </c>
    </row>
    <row r="21857" s="489" customFormat="1">
      <c r="B21857" s="546" t="s">
        <v>20935</v>
      </c>
      <c r="C21857" s="548" t="s">
        <v>14981</v>
      </c>
      <c r="D21857" s="541" t="s">
        <v>20936</v>
      </c>
      <c r="E21857" s="549" t="s">
        <v>32772</v>
      </c>
      <c r="F21857" s="547">
        <v>3974.6700000000001</v>
      </c>
    </row>
    <row r="21858" s="489" customFormat="1">
      <c r="B21858" s="546" t="s">
        <v>20937</v>
      </c>
      <c r="C21858" s="548" t="s">
        <v>14981</v>
      </c>
      <c r="D21858" s="541" t="s">
        <v>3476</v>
      </c>
      <c r="E21858" s="549" t="s">
        <v>32781</v>
      </c>
      <c r="F21858" s="547">
        <v>22.699999999999999</v>
      </c>
    </row>
    <row r="21859" s="489" customFormat="1">
      <c r="B21859" s="546" t="s">
        <v>20938</v>
      </c>
      <c r="C21859" s="548" t="s">
        <v>14981</v>
      </c>
      <c r="D21859" s="541" t="s">
        <v>3477</v>
      </c>
      <c r="E21859" s="549" t="s">
        <v>32772</v>
      </c>
      <c r="F21859" s="547">
        <v>7101.5799999999999</v>
      </c>
    </row>
    <row r="21860" s="489" customFormat="1">
      <c r="B21860" s="546" t="s">
        <v>20939</v>
      </c>
      <c r="C21860" s="548" t="s">
        <v>14981</v>
      </c>
      <c r="D21860" s="541" t="s">
        <v>20940</v>
      </c>
      <c r="E21860" s="549" t="s">
        <v>32781</v>
      </c>
      <c r="F21860" s="547">
        <v>33.109999999999999</v>
      </c>
    </row>
    <row r="21861" s="489" customFormat="1">
      <c r="B21861" s="546" t="s">
        <v>20941</v>
      </c>
      <c r="C21861" s="548" t="s">
        <v>14981</v>
      </c>
      <c r="D21861" s="541" t="s">
        <v>20942</v>
      </c>
      <c r="E21861" s="549" t="s">
        <v>32781</v>
      </c>
      <c r="F21861" s="547">
        <v>30.489999999999998</v>
      </c>
    </row>
    <row r="21862" s="489" customFormat="1">
      <c r="B21862" s="546" t="s">
        <v>20943</v>
      </c>
      <c r="C21862" s="548" t="s">
        <v>14981</v>
      </c>
      <c r="D21862" s="541" t="s">
        <v>3479</v>
      </c>
      <c r="E21862" s="549" t="s">
        <v>32781</v>
      </c>
      <c r="F21862" s="547">
        <v>23.989999999999998</v>
      </c>
    </row>
    <row r="21863" s="489" customFormat="1">
      <c r="B21863" s="546" t="s">
        <v>20944</v>
      </c>
      <c r="C21863" s="548" t="s">
        <v>14981</v>
      </c>
      <c r="D21863" s="541" t="s">
        <v>3480</v>
      </c>
      <c r="E21863" s="549" t="s">
        <v>32781</v>
      </c>
      <c r="F21863" s="547">
        <v>34.740000000000002</v>
      </c>
    </row>
    <row r="21864" s="489" customFormat="1">
      <c r="B21864" s="546" t="s">
        <v>20945</v>
      </c>
      <c r="C21864" s="548" t="s">
        <v>14981</v>
      </c>
      <c r="D21864" s="541" t="s">
        <v>20946</v>
      </c>
      <c r="E21864" s="549" t="s">
        <v>32781</v>
      </c>
      <c r="F21864" s="547">
        <v>30.77</v>
      </c>
    </row>
    <row r="21865" s="489" customFormat="1">
      <c r="B21865" s="546" t="s">
        <v>20947</v>
      </c>
      <c r="C21865" s="548" t="s">
        <v>14981</v>
      </c>
      <c r="D21865" s="541" t="s">
        <v>3483</v>
      </c>
      <c r="E21865" s="549" t="s">
        <v>32781</v>
      </c>
      <c r="F21865" s="547">
        <v>31.640000000000001</v>
      </c>
    </row>
    <row r="21866" s="489" customFormat="1">
      <c r="B21866" s="546" t="s">
        <v>20948</v>
      </c>
      <c r="C21866" s="548" t="s">
        <v>14981</v>
      </c>
      <c r="D21866" s="541" t="s">
        <v>3551</v>
      </c>
      <c r="E21866" s="549" t="s">
        <v>32772</v>
      </c>
      <c r="F21866" s="547">
        <v>10604.450000000001</v>
      </c>
    </row>
    <row r="21867" s="489" customFormat="1">
      <c r="B21867" s="546" t="s">
        <v>20949</v>
      </c>
      <c r="C21867" s="548" t="s">
        <v>14981</v>
      </c>
      <c r="D21867" s="541" t="s">
        <v>20950</v>
      </c>
      <c r="E21867" s="549" t="s">
        <v>32772</v>
      </c>
      <c r="F21867" s="547">
        <v>23126.07</v>
      </c>
    </row>
    <row r="21868" s="489" customFormat="1">
      <c r="B21868" s="546" t="s">
        <v>20951</v>
      </c>
      <c r="C21868" s="548" t="s">
        <v>14981</v>
      </c>
      <c r="D21868" s="541" t="s">
        <v>3542</v>
      </c>
      <c r="E21868" s="549" t="s">
        <v>32772</v>
      </c>
      <c r="F21868" s="547">
        <v>23908.029999999999</v>
      </c>
    </row>
    <row r="21869" s="489" customFormat="1">
      <c r="B21869" s="546" t="s">
        <v>20952</v>
      </c>
      <c r="C21869" s="548" t="s">
        <v>14981</v>
      </c>
      <c r="D21869" s="541" t="s">
        <v>20953</v>
      </c>
      <c r="E21869" s="549" t="s">
        <v>32772</v>
      </c>
      <c r="F21869" s="547">
        <v>29799.810000000001</v>
      </c>
    </row>
    <row r="21870" s="489" customFormat="1">
      <c r="B21870" s="546" t="s">
        <v>20954</v>
      </c>
      <c r="C21870" s="548" t="s">
        <v>14981</v>
      </c>
      <c r="D21870" s="541" t="s">
        <v>20955</v>
      </c>
      <c r="E21870" s="549" t="s">
        <v>32772</v>
      </c>
      <c r="F21870" s="547">
        <v>23126.07</v>
      </c>
    </row>
    <row r="21871" s="489" customFormat="1">
      <c r="B21871" s="546" t="s">
        <v>20956</v>
      </c>
      <c r="C21871" s="548" t="s">
        <v>14981</v>
      </c>
      <c r="D21871" s="541" t="s">
        <v>3546</v>
      </c>
      <c r="E21871" s="549" t="s">
        <v>32772</v>
      </c>
      <c r="F21871" s="547">
        <v>23126.07</v>
      </c>
    </row>
    <row r="21872" s="489" customFormat="1">
      <c r="B21872" s="546" t="s">
        <v>20957</v>
      </c>
      <c r="C21872" s="548" t="s">
        <v>14981</v>
      </c>
      <c r="D21872" s="541" t="s">
        <v>3486</v>
      </c>
      <c r="E21872" s="549" t="s">
        <v>32781</v>
      </c>
      <c r="F21872" s="547">
        <v>31.219999999999999</v>
      </c>
    </row>
    <row r="21873" s="489" customFormat="1">
      <c r="B21873" s="546" t="s">
        <v>20958</v>
      </c>
      <c r="C21873" s="548" t="s">
        <v>14981</v>
      </c>
      <c r="D21873" s="541" t="s">
        <v>3487</v>
      </c>
      <c r="E21873" s="549" t="s">
        <v>32781</v>
      </c>
      <c r="F21873" s="547">
        <v>31.710000000000001</v>
      </c>
    </row>
    <row r="21874" s="489" customFormat="1">
      <c r="B21874" s="546" t="s">
        <v>20959</v>
      </c>
      <c r="C21874" s="548" t="s">
        <v>14981</v>
      </c>
      <c r="D21874" s="541" t="s">
        <v>20960</v>
      </c>
      <c r="E21874" s="549" t="s">
        <v>32781</v>
      </c>
      <c r="F21874" s="547">
        <v>32.520000000000003</v>
      </c>
    </row>
    <row r="21875" s="489" customFormat="1">
      <c r="B21875" s="546" t="s">
        <v>20961</v>
      </c>
      <c r="C21875" s="548" t="s">
        <v>14981</v>
      </c>
      <c r="D21875" s="541" t="s">
        <v>3488</v>
      </c>
      <c r="E21875" s="549" t="s">
        <v>32781</v>
      </c>
      <c r="F21875" s="547">
        <v>31.219999999999999</v>
      </c>
    </row>
    <row r="21876" s="489" customFormat="1">
      <c r="B21876" s="546" t="s">
        <v>20962</v>
      </c>
      <c r="C21876" s="548" t="s">
        <v>14981</v>
      </c>
      <c r="D21876" s="541" t="s">
        <v>3532</v>
      </c>
      <c r="E21876" s="549" t="s">
        <v>32781</v>
      </c>
      <c r="F21876" s="547">
        <v>26.469999999999999</v>
      </c>
    </row>
    <row r="21877" s="489" customFormat="1">
      <c r="B21877" s="546" t="s">
        <v>20963</v>
      </c>
      <c r="C21877" s="548" t="s">
        <v>14981</v>
      </c>
      <c r="D21877" s="541" t="s">
        <v>20964</v>
      </c>
      <c r="E21877" s="549" t="s">
        <v>32781</v>
      </c>
      <c r="F21877" s="547">
        <v>33.109999999999999</v>
      </c>
    </row>
    <row r="21878" s="489" customFormat="1">
      <c r="B21878" s="546" t="s">
        <v>20965</v>
      </c>
      <c r="C21878" s="548" t="s">
        <v>14981</v>
      </c>
      <c r="D21878" s="541" t="s">
        <v>3490</v>
      </c>
      <c r="E21878" s="549" t="s">
        <v>32781</v>
      </c>
      <c r="F21878" s="547">
        <v>30.870000000000001</v>
      </c>
    </row>
    <row r="21879" s="489" customFormat="1">
      <c r="B21879" s="546" t="s">
        <v>20966</v>
      </c>
      <c r="C21879" s="548" t="s">
        <v>14981</v>
      </c>
      <c r="D21879" s="541" t="s">
        <v>3544</v>
      </c>
      <c r="E21879" s="549" t="s">
        <v>32772</v>
      </c>
      <c r="F21879" s="547">
        <v>16955.389999999999</v>
      </c>
    </row>
    <row r="21880" s="489" customFormat="1">
      <c r="B21880" s="546" t="s">
        <v>20967</v>
      </c>
      <c r="C21880" s="548" t="s">
        <v>14981</v>
      </c>
      <c r="D21880" s="541" t="s">
        <v>20968</v>
      </c>
      <c r="E21880" s="549" t="s">
        <v>32781</v>
      </c>
      <c r="F21880" s="547">
        <v>26.379999999999999</v>
      </c>
    </row>
    <row r="21881" s="489" customFormat="1">
      <c r="B21881" s="546" t="s">
        <v>20969</v>
      </c>
      <c r="C21881" s="548" t="s">
        <v>14981</v>
      </c>
      <c r="D21881" s="541" t="s">
        <v>9999</v>
      </c>
      <c r="E21881" s="549" t="s">
        <v>32781</v>
      </c>
      <c r="F21881" s="547">
        <v>27.309999999999999</v>
      </c>
    </row>
    <row r="21882" s="489" customFormat="1">
      <c r="B21882" s="546" t="s">
        <v>20970</v>
      </c>
      <c r="C21882" s="548" t="s">
        <v>14981</v>
      </c>
      <c r="D21882" s="541" t="s">
        <v>3516</v>
      </c>
      <c r="E21882" s="549" t="s">
        <v>32781</v>
      </c>
      <c r="F21882" s="547">
        <v>31.219999999999999</v>
      </c>
    </row>
    <row r="21883" s="489" customFormat="1">
      <c r="B21883" s="546" t="s">
        <v>20971</v>
      </c>
      <c r="C21883" s="548" t="s">
        <v>14981</v>
      </c>
      <c r="D21883" s="541" t="s">
        <v>3517</v>
      </c>
      <c r="E21883" s="549" t="s">
        <v>32781</v>
      </c>
      <c r="F21883" s="547">
        <v>32.880000000000003</v>
      </c>
    </row>
    <row r="21884" s="489" customFormat="1">
      <c r="B21884" s="546" t="s">
        <v>20972</v>
      </c>
      <c r="C21884" s="548" t="s">
        <v>14981</v>
      </c>
      <c r="D21884" s="541" t="s">
        <v>3520</v>
      </c>
      <c r="E21884" s="549" t="s">
        <v>32781</v>
      </c>
      <c r="F21884" s="547">
        <v>27.59</v>
      </c>
    </row>
    <row r="21885" s="489" customFormat="1">
      <c r="B21885" s="546" t="s">
        <v>20973</v>
      </c>
      <c r="C21885" s="548" t="s">
        <v>14981</v>
      </c>
      <c r="D21885" s="541" t="s">
        <v>20974</v>
      </c>
      <c r="E21885" s="549" t="s">
        <v>32781</v>
      </c>
      <c r="F21885" s="547">
        <v>30.77</v>
      </c>
    </row>
    <row r="21886" s="489" customFormat="1">
      <c r="B21886" s="546" t="s">
        <v>20975</v>
      </c>
      <c r="C21886" s="548" t="s">
        <v>14981</v>
      </c>
      <c r="D21886" s="541" t="s">
        <v>3521</v>
      </c>
      <c r="E21886" s="549" t="s">
        <v>32781</v>
      </c>
      <c r="F21886" s="547">
        <v>22.690000000000001</v>
      </c>
    </row>
    <row r="21887" s="489" customFormat="1">
      <c r="B21887" s="546" t="s">
        <v>20976</v>
      </c>
      <c r="C21887" s="548" t="s">
        <v>14981</v>
      </c>
      <c r="D21887" s="541" t="s">
        <v>20977</v>
      </c>
      <c r="E21887" s="549" t="s">
        <v>32781</v>
      </c>
      <c r="F21887" s="547">
        <v>22.66</v>
      </c>
    </row>
    <row r="21888" s="489" customFormat="1">
      <c r="B21888" s="546" t="s">
        <v>20978</v>
      </c>
      <c r="C21888" s="548" t="s">
        <v>14981</v>
      </c>
      <c r="D21888" s="541" t="s">
        <v>3522</v>
      </c>
      <c r="E21888" s="549" t="s">
        <v>32781</v>
      </c>
      <c r="F21888" s="547">
        <v>30.989999999999998</v>
      </c>
    </row>
    <row r="21889" s="489" customFormat="1">
      <c r="B21889" s="546" t="s">
        <v>20979</v>
      </c>
      <c r="C21889" s="548" t="s">
        <v>14981</v>
      </c>
      <c r="D21889" s="541" t="s">
        <v>3523</v>
      </c>
      <c r="E21889" s="549" t="s">
        <v>32781</v>
      </c>
      <c r="F21889" s="547">
        <v>22.66</v>
      </c>
    </row>
    <row r="21890" s="489" customFormat="1">
      <c r="B21890" s="546" t="s">
        <v>20980</v>
      </c>
      <c r="C21890" s="548" t="s">
        <v>14981</v>
      </c>
      <c r="D21890" s="541" t="s">
        <v>20981</v>
      </c>
      <c r="E21890" s="549" t="s">
        <v>32781</v>
      </c>
      <c r="F21890" s="547">
        <v>30.77</v>
      </c>
    </row>
    <row r="21891" s="489" customFormat="1">
      <c r="B21891" s="546" t="s">
        <v>20982</v>
      </c>
      <c r="C21891" s="548" t="s">
        <v>14981</v>
      </c>
      <c r="D21891" s="541" t="s">
        <v>10013</v>
      </c>
      <c r="E21891" s="549" t="s">
        <v>32772</v>
      </c>
      <c r="F21891" s="547">
        <v>7515.7600000000002</v>
      </c>
    </row>
    <row r="21892" s="489" customFormat="1">
      <c r="B21892" s="546" t="s">
        <v>20983</v>
      </c>
      <c r="C21892" s="548" t="s">
        <v>14981</v>
      </c>
      <c r="D21892" s="541" t="s">
        <v>3527</v>
      </c>
      <c r="E21892" s="549" t="s">
        <v>32781</v>
      </c>
      <c r="F21892" s="547">
        <v>30.460000000000001</v>
      </c>
    </row>
    <row r="21893" s="489" customFormat="1">
      <c r="B21893" s="546" t="s">
        <v>20984</v>
      </c>
      <c r="C21893" s="548" t="s">
        <v>14981</v>
      </c>
      <c r="D21893" s="541" t="s">
        <v>20985</v>
      </c>
      <c r="E21893" s="549" t="s">
        <v>32781</v>
      </c>
      <c r="F21893" s="547">
        <v>47.649999999999999</v>
      </c>
    </row>
    <row r="21894" s="489" customFormat="1">
      <c r="B21894" s="546" t="s">
        <v>20986</v>
      </c>
      <c r="C21894" s="548" t="s">
        <v>14981</v>
      </c>
      <c r="D21894" s="541" t="s">
        <v>3529</v>
      </c>
      <c r="E21894" s="549" t="s">
        <v>32781</v>
      </c>
      <c r="F21894" s="547">
        <v>25.059999999999999</v>
      </c>
    </row>
    <row r="21895" s="489" customFormat="1">
      <c r="B21895" s="546" t="s">
        <v>20987</v>
      </c>
      <c r="C21895" s="548" t="s">
        <v>14981</v>
      </c>
      <c r="D21895" s="541" t="s">
        <v>10015</v>
      </c>
      <c r="E21895" s="549" t="s">
        <v>32772</v>
      </c>
      <c r="F21895" s="547">
        <v>4643.1800000000003</v>
      </c>
    </row>
    <row r="21896" s="489" customFormat="1">
      <c r="B21896" s="546" t="s">
        <v>20988</v>
      </c>
      <c r="C21896" s="548" t="s">
        <v>14981</v>
      </c>
      <c r="D21896" s="541" t="s">
        <v>3530</v>
      </c>
      <c r="E21896" s="549" t="s">
        <v>32772</v>
      </c>
      <c r="F21896" s="547">
        <v>5720</v>
      </c>
    </row>
    <row r="21897" s="489" customFormat="1">
      <c r="B21897" s="546">
        <v>249</v>
      </c>
      <c r="C21897" s="548" t="s">
        <v>14981</v>
      </c>
      <c r="D21897" s="541" t="s">
        <v>20989</v>
      </c>
      <c r="E21897" s="549"/>
      <c r="F21897" s="547"/>
    </row>
    <row r="21898" s="489" customFormat="1">
      <c r="B21898" s="546" t="s">
        <v>20990</v>
      </c>
      <c r="C21898" s="548" t="s">
        <v>14981</v>
      </c>
      <c r="D21898" s="541" t="s">
        <v>20991</v>
      </c>
      <c r="E21898" s="549" t="s">
        <v>32771</v>
      </c>
      <c r="F21898" s="547">
        <v>32.649999999999999</v>
      </c>
    </row>
    <row r="21899" s="489" customFormat="1">
      <c r="B21899" s="546" t="s">
        <v>20992</v>
      </c>
      <c r="C21899" s="548" t="s">
        <v>14981</v>
      </c>
      <c r="D21899" s="541" t="s">
        <v>20993</v>
      </c>
      <c r="E21899" s="549" t="s">
        <v>32771</v>
      </c>
      <c r="F21899" s="547">
        <v>9.0800000000000001</v>
      </c>
    </row>
    <row r="21900" s="489" customFormat="1">
      <c r="B21900" s="546" t="s">
        <v>20994</v>
      </c>
      <c r="C21900" s="548" t="s">
        <v>14981</v>
      </c>
      <c r="D21900" s="541" t="s">
        <v>20995</v>
      </c>
      <c r="E21900" s="549" t="s">
        <v>32771</v>
      </c>
      <c r="F21900" s="547">
        <v>6.6500000000000004</v>
      </c>
    </row>
    <row r="21901" s="489" customFormat="1">
      <c r="B21901" s="546" t="s">
        <v>20996</v>
      </c>
      <c r="C21901" s="548" t="s">
        <v>14981</v>
      </c>
      <c r="D21901" s="541" t="s">
        <v>20997</v>
      </c>
      <c r="E21901" s="549" t="s">
        <v>32771</v>
      </c>
      <c r="F21901" s="547">
        <v>5.2699999999999996</v>
      </c>
    </row>
    <row r="21902" s="489" customFormat="1">
      <c r="B21902" s="546" t="s">
        <v>20998</v>
      </c>
      <c r="C21902" s="548" t="s">
        <v>14981</v>
      </c>
      <c r="D21902" s="541" t="s">
        <v>20999</v>
      </c>
      <c r="E21902" s="549" t="s">
        <v>32771</v>
      </c>
      <c r="F21902" s="547">
        <v>4.8399999999999999</v>
      </c>
    </row>
    <row r="21903" s="489" customFormat="1">
      <c r="B21903" s="546" t="s">
        <v>21000</v>
      </c>
      <c r="C21903" s="548" t="s">
        <v>14981</v>
      </c>
      <c r="D21903" s="541" t="s">
        <v>21001</v>
      </c>
      <c r="E21903" s="549" t="s">
        <v>32771</v>
      </c>
      <c r="F21903" s="547">
        <v>5.75</v>
      </c>
    </row>
    <row r="21904" s="489" customFormat="1">
      <c r="B21904" s="546" t="s">
        <v>21002</v>
      </c>
      <c r="C21904" s="548" t="s">
        <v>14981</v>
      </c>
      <c r="D21904" s="541" t="s">
        <v>21003</v>
      </c>
      <c r="E21904" s="549" t="s">
        <v>32771</v>
      </c>
      <c r="F21904" s="547">
        <v>10.289999999999999</v>
      </c>
    </row>
    <row r="21905" s="489" customFormat="1">
      <c r="B21905" s="546" t="s">
        <v>21004</v>
      </c>
      <c r="C21905" s="548" t="s">
        <v>14981</v>
      </c>
      <c r="D21905" s="541" t="s">
        <v>21005</v>
      </c>
      <c r="E21905" s="549" t="s">
        <v>32771</v>
      </c>
      <c r="F21905" s="547">
        <v>14.300000000000001</v>
      </c>
    </row>
    <row r="21906" s="489" customFormat="1">
      <c r="B21906" s="546" t="s">
        <v>21006</v>
      </c>
      <c r="C21906" s="548" t="s">
        <v>14981</v>
      </c>
      <c r="D21906" s="541" t="s">
        <v>21007</v>
      </c>
      <c r="E21906" s="549" t="s">
        <v>32771</v>
      </c>
      <c r="F21906" s="547">
        <v>12.949999999999999</v>
      </c>
    </row>
    <row r="21907" s="489" customFormat="1">
      <c r="B21907" s="546" t="s">
        <v>21008</v>
      </c>
      <c r="C21907" s="548" t="s">
        <v>14981</v>
      </c>
      <c r="D21907" s="541" t="s">
        <v>21009</v>
      </c>
      <c r="E21907" s="549" t="s">
        <v>32767</v>
      </c>
      <c r="F21907" s="547">
        <v>0.53000000000000003</v>
      </c>
    </row>
    <row r="21908" s="489" customFormat="1">
      <c r="B21908" s="546" t="s">
        <v>21010</v>
      </c>
      <c r="C21908" s="548" t="s">
        <v>14981</v>
      </c>
      <c r="D21908" s="541" t="s">
        <v>21011</v>
      </c>
      <c r="E21908" s="549" t="s">
        <v>32771</v>
      </c>
      <c r="F21908" s="547">
        <v>47.439999999999998</v>
      </c>
    </row>
    <row r="21909" s="489" customFormat="1">
      <c r="B21909" s="546" t="s">
        <v>21012</v>
      </c>
      <c r="C21909" s="548" t="s">
        <v>14981</v>
      </c>
      <c r="D21909" s="541" t="s">
        <v>21013</v>
      </c>
      <c r="E21909" s="549" t="s">
        <v>32771</v>
      </c>
      <c r="F21909" s="547">
        <v>358.62</v>
      </c>
    </row>
    <row r="21910" s="489" customFormat="1">
      <c r="B21910" s="546" t="s">
        <v>21014</v>
      </c>
      <c r="C21910" s="548" t="s">
        <v>14981</v>
      </c>
      <c r="D21910" s="541" t="s">
        <v>21015</v>
      </c>
      <c r="E21910" s="549" t="s">
        <v>32771</v>
      </c>
      <c r="F21910" s="547">
        <v>22.469999999999999</v>
      </c>
    </row>
    <row r="21911" s="489" customFormat="1">
      <c r="B21911" s="546" t="s">
        <v>21016</v>
      </c>
      <c r="C21911" s="548" t="s">
        <v>14981</v>
      </c>
      <c r="D21911" s="541" t="s">
        <v>21017</v>
      </c>
      <c r="E21911" s="549" t="s">
        <v>32768</v>
      </c>
      <c r="F21911" s="547">
        <v>39.82</v>
      </c>
    </row>
    <row r="21912" s="489" customFormat="1">
      <c r="B21912" s="546" t="s">
        <v>21018</v>
      </c>
      <c r="C21912" s="548" t="s">
        <v>14981</v>
      </c>
      <c r="D21912" s="541" t="s">
        <v>21019</v>
      </c>
      <c r="E21912" s="549" t="s">
        <v>32768</v>
      </c>
      <c r="F21912" s="547">
        <v>99.549999999999997</v>
      </c>
    </row>
    <row r="21913" s="489" customFormat="1">
      <c r="B21913" s="546" t="s">
        <v>21020</v>
      </c>
      <c r="C21913" s="548" t="s">
        <v>14981</v>
      </c>
      <c r="D21913" s="541" t="s">
        <v>21021</v>
      </c>
      <c r="E21913" s="549" t="s">
        <v>32771</v>
      </c>
      <c r="F21913" s="547">
        <v>7.0300000000000002</v>
      </c>
    </row>
    <row r="21914" s="489" customFormat="1">
      <c r="B21914" s="546" t="s">
        <v>21022</v>
      </c>
      <c r="C21914" s="548" t="s">
        <v>14981</v>
      </c>
      <c r="D21914" s="541" t="s">
        <v>21023</v>
      </c>
      <c r="E21914" s="549" t="s">
        <v>32771</v>
      </c>
      <c r="F21914" s="547">
        <v>6.4299999999999997</v>
      </c>
    </row>
    <row r="21915" s="489" customFormat="1">
      <c r="B21915" s="546" t="s">
        <v>21024</v>
      </c>
      <c r="C21915" s="548" t="s">
        <v>14981</v>
      </c>
      <c r="D21915" s="541" t="s">
        <v>21025</v>
      </c>
      <c r="E21915" s="549" t="s">
        <v>32771</v>
      </c>
      <c r="F21915" s="547">
        <v>6.9100000000000001</v>
      </c>
    </row>
    <row r="21916" s="489" customFormat="1">
      <c r="B21916" s="546" t="s">
        <v>21026</v>
      </c>
      <c r="C21916" s="548" t="s">
        <v>14981</v>
      </c>
      <c r="D21916" s="541" t="s">
        <v>21027</v>
      </c>
      <c r="E21916" s="549" t="s">
        <v>32771</v>
      </c>
      <c r="F21916" s="547">
        <v>7.3200000000000003</v>
      </c>
    </row>
    <row r="21917" s="489" customFormat="1">
      <c r="B21917" s="546" t="s">
        <v>21028</v>
      </c>
      <c r="C21917" s="548" t="s">
        <v>14981</v>
      </c>
      <c r="D21917" s="541" t="s">
        <v>21029</v>
      </c>
      <c r="E21917" s="549" t="s">
        <v>32771</v>
      </c>
      <c r="F21917" s="547">
        <v>8.1500000000000004</v>
      </c>
    </row>
    <row r="21918" s="489" customFormat="1">
      <c r="B21918" s="546" t="s">
        <v>21030</v>
      </c>
      <c r="C21918" s="548" t="s">
        <v>14981</v>
      </c>
      <c r="D21918" s="541" t="s">
        <v>21031</v>
      </c>
      <c r="E21918" s="549" t="s">
        <v>32771</v>
      </c>
      <c r="F21918" s="547">
        <v>8.4600000000000009</v>
      </c>
    </row>
    <row r="21919" s="489" customFormat="1">
      <c r="B21919" s="546" t="s">
        <v>21032</v>
      </c>
      <c r="C21919" s="548" t="s">
        <v>14981</v>
      </c>
      <c r="D21919" s="541" t="s">
        <v>21033</v>
      </c>
      <c r="E21919" s="549" t="s">
        <v>32771</v>
      </c>
      <c r="F21919" s="547">
        <v>8.7599999999999998</v>
      </c>
    </row>
    <row r="21920" s="489" customFormat="1">
      <c r="B21920" s="546" t="s">
        <v>21034</v>
      </c>
      <c r="C21920" s="548" t="s">
        <v>14981</v>
      </c>
      <c r="D21920" s="541" t="s">
        <v>21035</v>
      </c>
      <c r="E21920" s="549" t="s">
        <v>32771</v>
      </c>
      <c r="F21920" s="547">
        <v>9.5399999999999991</v>
      </c>
    </row>
    <row r="21921" s="489" customFormat="1">
      <c r="B21921" s="546" t="s">
        <v>21036</v>
      </c>
      <c r="C21921" s="548" t="s">
        <v>14981</v>
      </c>
      <c r="D21921" s="541" t="s">
        <v>21037</v>
      </c>
      <c r="E21921" s="549" t="s">
        <v>32771</v>
      </c>
      <c r="F21921" s="547">
        <v>9.8399999999999999</v>
      </c>
    </row>
    <row r="21922" s="489" customFormat="1">
      <c r="B21922" s="546" t="s">
        <v>21038</v>
      </c>
      <c r="C21922" s="548" t="s">
        <v>14981</v>
      </c>
      <c r="D21922" s="541" t="s">
        <v>21039</v>
      </c>
      <c r="E21922" s="549" t="s">
        <v>32771</v>
      </c>
      <c r="F21922" s="547">
        <v>10.09</v>
      </c>
    </row>
    <row r="21923" s="489" customFormat="1">
      <c r="B21923" s="546" t="s">
        <v>21040</v>
      </c>
      <c r="C21923" s="548" t="s">
        <v>14981</v>
      </c>
      <c r="D21923" s="541" t="s">
        <v>21041</v>
      </c>
      <c r="E21923" s="549" t="s">
        <v>32771</v>
      </c>
      <c r="F21923" s="547">
        <v>10.869999999999999</v>
      </c>
    </row>
    <row r="21924" s="489" customFormat="1">
      <c r="B21924" s="546" t="s">
        <v>21042</v>
      </c>
      <c r="C21924" s="548" t="s">
        <v>14981</v>
      </c>
      <c r="D21924" s="541" t="s">
        <v>21043</v>
      </c>
      <c r="E21924" s="549" t="s">
        <v>32771</v>
      </c>
      <c r="F21924" s="547">
        <v>11.44</v>
      </c>
    </row>
    <row r="21925" s="489" customFormat="1">
      <c r="B21925" s="546" t="s">
        <v>21044</v>
      </c>
      <c r="C21925" s="548" t="s">
        <v>14981</v>
      </c>
      <c r="D21925" s="541" t="s">
        <v>21045</v>
      </c>
      <c r="E21925" s="549" t="s">
        <v>32771</v>
      </c>
      <c r="F21925" s="547">
        <v>12.69</v>
      </c>
    </row>
    <row r="21926" s="489" customFormat="1">
      <c r="B21926" s="546" t="s">
        <v>21046</v>
      </c>
      <c r="C21926" s="548" t="s">
        <v>14981</v>
      </c>
      <c r="D21926" s="541" t="s">
        <v>21047</v>
      </c>
      <c r="E21926" s="549" t="s">
        <v>32771</v>
      </c>
      <c r="F21926" s="547">
        <v>13.18</v>
      </c>
    </row>
    <row r="21927" s="489" customFormat="1">
      <c r="B21927" s="546" t="s">
        <v>21048</v>
      </c>
      <c r="C21927" s="548" t="s">
        <v>14981</v>
      </c>
      <c r="D21927" s="541" t="s">
        <v>21049</v>
      </c>
      <c r="E21927" s="549" t="s">
        <v>32771</v>
      </c>
      <c r="F21927" s="547">
        <v>5.6600000000000001</v>
      </c>
    </row>
    <row r="21928" s="489" customFormat="1">
      <c r="B21928" s="546" t="s">
        <v>21050</v>
      </c>
      <c r="C21928" s="548" t="s">
        <v>14981</v>
      </c>
      <c r="D21928" s="541" t="s">
        <v>21051</v>
      </c>
      <c r="E21928" s="549" t="s">
        <v>32771</v>
      </c>
      <c r="F21928" s="547">
        <v>6.4299999999999997</v>
      </c>
    </row>
    <row r="21929" s="489" customFormat="1">
      <c r="B21929" s="546" t="s">
        <v>21052</v>
      </c>
      <c r="C21929" s="548" t="s">
        <v>14981</v>
      </c>
      <c r="D21929" s="541" t="s">
        <v>21053</v>
      </c>
      <c r="E21929" s="549" t="s">
        <v>32771</v>
      </c>
      <c r="F21929" s="547">
        <v>6.71</v>
      </c>
    </row>
    <row r="21930" s="489" customFormat="1">
      <c r="B21930" s="546" t="s">
        <v>21054</v>
      </c>
      <c r="C21930" s="548" t="s">
        <v>14981</v>
      </c>
      <c r="D21930" s="541" t="s">
        <v>21055</v>
      </c>
      <c r="E21930" s="549" t="s">
        <v>32771</v>
      </c>
      <c r="F21930" s="547">
        <v>6.9100000000000001</v>
      </c>
    </row>
    <row r="21931" s="489" customFormat="1">
      <c r="B21931" s="546" t="s">
        <v>21056</v>
      </c>
      <c r="C21931" s="548" t="s">
        <v>14981</v>
      </c>
      <c r="D21931" s="541" t="s">
        <v>21057</v>
      </c>
      <c r="E21931" s="549" t="s">
        <v>32771</v>
      </c>
      <c r="F21931" s="547">
        <v>7.1600000000000001</v>
      </c>
    </row>
    <row r="21932" s="489" customFormat="1">
      <c r="B21932" s="546" t="s">
        <v>21058</v>
      </c>
      <c r="C21932" s="548" t="s">
        <v>14981</v>
      </c>
      <c r="D21932" s="541" t="s">
        <v>21059</v>
      </c>
      <c r="E21932" s="549" t="s">
        <v>32771</v>
      </c>
      <c r="F21932" s="547">
        <v>7.3600000000000003</v>
      </c>
    </row>
    <row r="21933" s="489" customFormat="1">
      <c r="B21933" s="546" t="s">
        <v>21060</v>
      </c>
      <c r="C21933" s="548" t="s">
        <v>14981</v>
      </c>
      <c r="D21933" s="541" t="s">
        <v>21061</v>
      </c>
      <c r="E21933" s="549" t="s">
        <v>32771</v>
      </c>
      <c r="F21933" s="547">
        <v>8</v>
      </c>
    </row>
    <row r="21934" s="489" customFormat="1">
      <c r="B21934" s="546" t="s">
        <v>21062</v>
      </c>
      <c r="C21934" s="548" t="s">
        <v>14981</v>
      </c>
      <c r="D21934" s="541" t="s">
        <v>21063</v>
      </c>
      <c r="E21934" s="549" t="s">
        <v>32771</v>
      </c>
      <c r="F21934" s="547">
        <v>8.2100000000000009</v>
      </c>
    </row>
    <row r="21935" s="489" customFormat="1">
      <c r="B21935" s="546" t="s">
        <v>21064</v>
      </c>
      <c r="C21935" s="548" t="s">
        <v>14981</v>
      </c>
      <c r="D21935" s="541" t="s">
        <v>21065</v>
      </c>
      <c r="E21935" s="549" t="s">
        <v>32771</v>
      </c>
      <c r="F21935" s="547">
        <v>8.3599999999999994</v>
      </c>
    </row>
    <row r="21936" s="489" customFormat="1">
      <c r="B21936" s="546" t="s">
        <v>21066</v>
      </c>
      <c r="C21936" s="548" t="s">
        <v>14981</v>
      </c>
      <c r="D21936" s="541" t="s">
        <v>21067</v>
      </c>
      <c r="E21936" s="549" t="s">
        <v>32771</v>
      </c>
      <c r="F21936" s="547">
        <v>8.5600000000000005</v>
      </c>
    </row>
    <row r="21937" s="489" customFormat="1">
      <c r="B21937" s="546" t="s">
        <v>21068</v>
      </c>
      <c r="C21937" s="548" t="s">
        <v>14981</v>
      </c>
      <c r="D21937" s="541" t="s">
        <v>21069</v>
      </c>
      <c r="E21937" s="549" t="s">
        <v>32771</v>
      </c>
      <c r="F21937" s="547">
        <v>9.3599999999999994</v>
      </c>
    </row>
    <row r="21938" s="489" customFormat="1">
      <c r="B21938" s="546" t="s">
        <v>21070</v>
      </c>
      <c r="C21938" s="548" t="s">
        <v>14981</v>
      </c>
      <c r="D21938" s="541" t="s">
        <v>21071</v>
      </c>
      <c r="E21938" s="549" t="s">
        <v>32771</v>
      </c>
      <c r="F21938" s="547">
        <v>9.9000000000000004</v>
      </c>
    </row>
    <row r="21939" s="489" customFormat="1">
      <c r="B21939" s="546" t="s">
        <v>21072</v>
      </c>
      <c r="C21939" s="548" t="s">
        <v>14981</v>
      </c>
      <c r="D21939" s="541" t="s">
        <v>21073</v>
      </c>
      <c r="E21939" s="549" t="s">
        <v>32771</v>
      </c>
      <c r="F21939" s="547">
        <v>10.210000000000001</v>
      </c>
    </row>
    <row r="21940" s="489" customFormat="1">
      <c r="B21940" s="546" t="s">
        <v>21074</v>
      </c>
      <c r="C21940" s="548" t="s">
        <v>14981</v>
      </c>
      <c r="D21940" s="541" t="s">
        <v>21075</v>
      </c>
      <c r="E21940" s="549" t="s">
        <v>32771</v>
      </c>
      <c r="F21940" s="547">
        <v>5.5700000000000003</v>
      </c>
    </row>
    <row r="21941" s="489" customFormat="1">
      <c r="B21941" s="546" t="s">
        <v>21076</v>
      </c>
      <c r="C21941" s="548" t="s">
        <v>14981</v>
      </c>
      <c r="D21941" s="541" t="s">
        <v>21077</v>
      </c>
      <c r="E21941" s="549" t="s">
        <v>32771</v>
      </c>
      <c r="F21941" s="547">
        <v>5.8399999999999999</v>
      </c>
    </row>
    <row r="21942" s="489" customFormat="1">
      <c r="B21942" s="546" t="s">
        <v>21078</v>
      </c>
      <c r="C21942" s="548" t="s">
        <v>14981</v>
      </c>
      <c r="D21942" s="541" t="s">
        <v>21079</v>
      </c>
      <c r="E21942" s="549" t="s">
        <v>32771</v>
      </c>
      <c r="F21942" s="547">
        <v>6.5099999999999998</v>
      </c>
    </row>
    <row r="21943" s="489" customFormat="1">
      <c r="B21943" s="546" t="s">
        <v>21080</v>
      </c>
      <c r="C21943" s="548" t="s">
        <v>14981</v>
      </c>
      <c r="D21943" s="541" t="s">
        <v>21081</v>
      </c>
      <c r="E21943" s="549" t="s">
        <v>32771</v>
      </c>
      <c r="F21943" s="547">
        <v>6.71</v>
      </c>
    </row>
    <row r="21944" s="489" customFormat="1">
      <c r="B21944" s="546" t="s">
        <v>21082</v>
      </c>
      <c r="C21944" s="548" t="s">
        <v>14981</v>
      </c>
      <c r="D21944" s="541" t="s">
        <v>21083</v>
      </c>
      <c r="E21944" s="549" t="s">
        <v>32771</v>
      </c>
      <c r="F21944" s="547">
        <v>6.8700000000000001</v>
      </c>
    </row>
    <row r="21945" s="489" customFormat="1">
      <c r="B21945" s="546" t="s">
        <v>21084</v>
      </c>
      <c r="C21945" s="548" t="s">
        <v>14981</v>
      </c>
      <c r="D21945" s="541" t="s">
        <v>21085</v>
      </c>
      <c r="E21945" s="549" t="s">
        <v>32771</v>
      </c>
      <c r="F21945" s="547">
        <v>7.0300000000000002</v>
      </c>
    </row>
    <row r="21946" s="489" customFormat="1">
      <c r="B21946" s="546" t="s">
        <v>21086</v>
      </c>
      <c r="C21946" s="548" t="s">
        <v>14981</v>
      </c>
      <c r="D21946" s="541" t="s">
        <v>21087</v>
      </c>
      <c r="E21946" s="549" t="s">
        <v>32771</v>
      </c>
      <c r="F21946" s="547">
        <v>7.2000000000000002</v>
      </c>
    </row>
    <row r="21947" s="489" customFormat="1">
      <c r="B21947" s="546" t="s">
        <v>21088</v>
      </c>
      <c r="C21947" s="548" t="s">
        <v>14981</v>
      </c>
      <c r="D21947" s="541" t="s">
        <v>21089</v>
      </c>
      <c r="E21947" s="549" t="s">
        <v>32771</v>
      </c>
      <c r="F21947" s="547">
        <v>7.3600000000000003</v>
      </c>
    </row>
    <row r="21948" s="489" customFormat="1">
      <c r="B21948" s="546" t="s">
        <v>21090</v>
      </c>
      <c r="C21948" s="548" t="s">
        <v>14981</v>
      </c>
      <c r="D21948" s="541" t="s">
        <v>21091</v>
      </c>
      <c r="E21948" s="549" t="s">
        <v>32771</v>
      </c>
      <c r="F21948" s="547">
        <v>7.9500000000000002</v>
      </c>
    </row>
    <row r="21949" s="489" customFormat="1">
      <c r="B21949" s="546" t="s">
        <v>21092</v>
      </c>
      <c r="C21949" s="548" t="s">
        <v>14981</v>
      </c>
      <c r="D21949" s="541" t="s">
        <v>21093</v>
      </c>
      <c r="E21949" s="549" t="s">
        <v>32771</v>
      </c>
      <c r="F21949" s="547">
        <v>8.0999999999999996</v>
      </c>
    </row>
    <row r="21950" s="489" customFormat="1">
      <c r="B21950" s="546" t="s">
        <v>21094</v>
      </c>
      <c r="C21950" s="548" t="s">
        <v>14981</v>
      </c>
      <c r="D21950" s="541" t="s">
        <v>21095</v>
      </c>
      <c r="E21950" s="549" t="s">
        <v>32771</v>
      </c>
      <c r="F21950" s="547">
        <v>8.4100000000000001</v>
      </c>
    </row>
    <row r="21951" s="489" customFormat="1">
      <c r="B21951" s="546" t="s">
        <v>21096</v>
      </c>
      <c r="C21951" s="548" t="s">
        <v>14981</v>
      </c>
      <c r="D21951" s="541" t="s">
        <v>21097</v>
      </c>
      <c r="E21951" s="549" t="s">
        <v>32771</v>
      </c>
      <c r="F21951" s="547">
        <v>8.8699999999999992</v>
      </c>
    </row>
    <row r="21952" s="489" customFormat="1">
      <c r="B21952" s="546" t="s">
        <v>21098</v>
      </c>
      <c r="C21952" s="548" t="s">
        <v>14981</v>
      </c>
      <c r="D21952" s="541" t="s">
        <v>21099</v>
      </c>
      <c r="E21952" s="549" t="s">
        <v>32771</v>
      </c>
      <c r="F21952" s="547">
        <v>9.5399999999999991</v>
      </c>
    </row>
    <row r="21953" s="489" customFormat="1">
      <c r="B21953" s="546" t="s">
        <v>21100</v>
      </c>
      <c r="C21953" s="548" t="s">
        <v>14981</v>
      </c>
      <c r="D21953" s="541" t="s">
        <v>21101</v>
      </c>
      <c r="E21953" s="549" t="s">
        <v>32771</v>
      </c>
      <c r="F21953" s="547">
        <v>8.9800000000000004</v>
      </c>
    </row>
    <row r="21954" s="489" customFormat="1">
      <c r="B21954" s="546" t="s">
        <v>21102</v>
      </c>
      <c r="C21954" s="548" t="s">
        <v>14981</v>
      </c>
      <c r="D21954" s="541" t="s">
        <v>21103</v>
      </c>
      <c r="E21954" s="549" t="s">
        <v>32771</v>
      </c>
      <c r="F21954" s="547">
        <v>9.5600000000000005</v>
      </c>
    </row>
    <row r="21955" s="489" customFormat="1">
      <c r="B21955" s="546" t="s">
        <v>21104</v>
      </c>
      <c r="C21955" s="548" t="s">
        <v>14981</v>
      </c>
      <c r="D21955" s="541" t="s">
        <v>21105</v>
      </c>
      <c r="E21955" s="549" t="s">
        <v>32771</v>
      </c>
      <c r="F21955" s="547">
        <v>9.9800000000000004</v>
      </c>
    </row>
    <row r="21956" s="489" customFormat="1">
      <c r="B21956" s="546" t="s">
        <v>21106</v>
      </c>
      <c r="C21956" s="548" t="s">
        <v>14981</v>
      </c>
      <c r="D21956" s="541" t="s">
        <v>21107</v>
      </c>
      <c r="E21956" s="549" t="s">
        <v>32771</v>
      </c>
      <c r="F21956" s="547">
        <v>11.16</v>
      </c>
    </row>
    <row r="21957" s="489" customFormat="1">
      <c r="B21957" s="546" t="s">
        <v>21108</v>
      </c>
      <c r="C21957" s="548" t="s">
        <v>14981</v>
      </c>
      <c r="D21957" s="541" t="s">
        <v>21109</v>
      </c>
      <c r="E21957" s="549" t="s">
        <v>32771</v>
      </c>
      <c r="F21957" s="547">
        <v>11.51</v>
      </c>
    </row>
    <row r="21958" s="489" customFormat="1">
      <c r="B21958" s="546" t="s">
        <v>21110</v>
      </c>
      <c r="C21958" s="548" t="s">
        <v>14981</v>
      </c>
      <c r="D21958" s="541" t="s">
        <v>21111</v>
      </c>
      <c r="E21958" s="549" t="s">
        <v>32771</v>
      </c>
      <c r="F21958" s="547">
        <v>11.859999999999999</v>
      </c>
    </row>
    <row r="21959" s="489" customFormat="1">
      <c r="B21959" s="546" t="s">
        <v>21112</v>
      </c>
      <c r="C21959" s="548" t="s">
        <v>14981</v>
      </c>
      <c r="D21959" s="541" t="s">
        <v>21113</v>
      </c>
      <c r="E21959" s="549" t="s">
        <v>32771</v>
      </c>
      <c r="F21959" s="547">
        <v>12.210000000000001</v>
      </c>
    </row>
    <row r="21960" s="489" customFormat="1">
      <c r="B21960" s="546" t="s">
        <v>21114</v>
      </c>
      <c r="C21960" s="548" t="s">
        <v>14981</v>
      </c>
      <c r="D21960" s="541" t="s">
        <v>21115</v>
      </c>
      <c r="E21960" s="549" t="s">
        <v>32771</v>
      </c>
      <c r="F21960" s="547">
        <v>12.49</v>
      </c>
    </row>
    <row r="21961" s="489" customFormat="1">
      <c r="B21961" s="546" t="s">
        <v>21116</v>
      </c>
      <c r="C21961" s="548" t="s">
        <v>14981</v>
      </c>
      <c r="D21961" s="541" t="s">
        <v>21117</v>
      </c>
      <c r="E21961" s="549" t="s">
        <v>32771</v>
      </c>
      <c r="F21961" s="547">
        <v>13.630000000000001</v>
      </c>
    </row>
    <row r="21962" s="489" customFormat="1">
      <c r="B21962" s="546" t="s">
        <v>21118</v>
      </c>
      <c r="C21962" s="548" t="s">
        <v>14981</v>
      </c>
      <c r="D21962" s="541" t="s">
        <v>21119</v>
      </c>
      <c r="E21962" s="549" t="s">
        <v>32771</v>
      </c>
      <c r="F21962" s="547">
        <v>13.99</v>
      </c>
    </row>
    <row r="21963" s="489" customFormat="1">
      <c r="B21963" s="546" t="s">
        <v>21120</v>
      </c>
      <c r="C21963" s="548" t="s">
        <v>14981</v>
      </c>
      <c r="D21963" s="541" t="s">
        <v>21121</v>
      </c>
      <c r="E21963" s="549" t="s">
        <v>32771</v>
      </c>
      <c r="F21963" s="547">
        <v>14.51</v>
      </c>
    </row>
    <row r="21964" s="489" customFormat="1">
      <c r="B21964" s="546" t="s">
        <v>21122</v>
      </c>
      <c r="C21964" s="548" t="s">
        <v>14981</v>
      </c>
      <c r="D21964" s="541" t="s">
        <v>21123</v>
      </c>
      <c r="E21964" s="549" t="s">
        <v>32771</v>
      </c>
      <c r="F21964" s="547">
        <v>16.25</v>
      </c>
    </row>
    <row r="21965" s="489" customFormat="1">
      <c r="B21965" s="546" t="s">
        <v>21124</v>
      </c>
      <c r="C21965" s="548" t="s">
        <v>14981</v>
      </c>
      <c r="D21965" s="541" t="s">
        <v>21125</v>
      </c>
      <c r="E21965" s="549" t="s">
        <v>32771</v>
      </c>
      <c r="F21965" s="547">
        <v>16.780000000000001</v>
      </c>
    </row>
    <row r="21966" s="489" customFormat="1">
      <c r="B21966" s="546" t="s">
        <v>21126</v>
      </c>
      <c r="C21966" s="548" t="s">
        <v>14981</v>
      </c>
      <c r="D21966" s="541" t="s">
        <v>21127</v>
      </c>
      <c r="E21966" s="549" t="s">
        <v>32771</v>
      </c>
      <c r="F21966" s="547">
        <v>8.6600000000000001</v>
      </c>
    </row>
    <row r="21967" s="489" customFormat="1">
      <c r="B21967" s="546" t="s">
        <v>21128</v>
      </c>
      <c r="C21967" s="548" t="s">
        <v>14981</v>
      </c>
      <c r="D21967" s="541" t="s">
        <v>21129</v>
      </c>
      <c r="E21967" s="549" t="s">
        <v>32771</v>
      </c>
      <c r="F21967" s="547">
        <v>9.0299999999999994</v>
      </c>
    </row>
    <row r="21968" s="489" customFormat="1">
      <c r="B21968" s="546" t="s">
        <v>21130</v>
      </c>
      <c r="C21968" s="548" t="s">
        <v>14981</v>
      </c>
      <c r="D21968" s="541" t="s">
        <v>21131</v>
      </c>
      <c r="E21968" s="549" t="s">
        <v>32771</v>
      </c>
      <c r="F21968" s="547">
        <v>9.2899999999999991</v>
      </c>
    </row>
    <row r="21969" s="489" customFormat="1">
      <c r="B21969" s="546" t="s">
        <v>21132</v>
      </c>
      <c r="C21969" s="548" t="s">
        <v>14981</v>
      </c>
      <c r="D21969" s="541" t="s">
        <v>21133</v>
      </c>
      <c r="E21969" s="549" t="s">
        <v>32771</v>
      </c>
      <c r="F21969" s="547">
        <v>9.5600000000000005</v>
      </c>
    </row>
    <row r="21970" s="489" customFormat="1">
      <c r="B21970" s="546" t="s">
        <v>21134</v>
      </c>
      <c r="C21970" s="548" t="s">
        <v>14981</v>
      </c>
      <c r="D21970" s="541" t="s">
        <v>21135</v>
      </c>
      <c r="E21970" s="549" t="s">
        <v>32771</v>
      </c>
      <c r="F21970" s="547">
        <v>9.7699999999999996</v>
      </c>
    </row>
    <row r="21971" s="489" customFormat="1">
      <c r="B21971" s="546" t="s">
        <v>21136</v>
      </c>
      <c r="C21971" s="548" t="s">
        <v>14981</v>
      </c>
      <c r="D21971" s="541" t="s">
        <v>21137</v>
      </c>
      <c r="E21971" s="549" t="s">
        <v>32771</v>
      </c>
      <c r="F21971" s="547">
        <v>10.029999999999999</v>
      </c>
    </row>
    <row r="21972" s="489" customFormat="1">
      <c r="B21972" s="546" t="s">
        <v>21138</v>
      </c>
      <c r="C21972" s="548" t="s">
        <v>14981</v>
      </c>
      <c r="D21972" s="541" t="s">
        <v>21139</v>
      </c>
      <c r="E21972" s="549" t="s">
        <v>32771</v>
      </c>
      <c r="F21972" s="547">
        <v>10.24</v>
      </c>
    </row>
    <row r="21973" s="489" customFormat="1">
      <c r="B21973" s="546" t="s">
        <v>21140</v>
      </c>
      <c r="C21973" s="548" t="s">
        <v>14981</v>
      </c>
      <c r="D21973" s="541" t="s">
        <v>21141</v>
      </c>
      <c r="E21973" s="549" t="s">
        <v>32771</v>
      </c>
      <c r="F21973" s="547">
        <v>11.23</v>
      </c>
    </row>
    <row r="21974" s="489" customFormat="1">
      <c r="B21974" s="546" t="s">
        <v>21142</v>
      </c>
      <c r="C21974" s="548" t="s">
        <v>14981</v>
      </c>
      <c r="D21974" s="541" t="s">
        <v>21143</v>
      </c>
      <c r="E21974" s="549" t="s">
        <v>32771</v>
      </c>
      <c r="F21974" s="547">
        <v>11.44</v>
      </c>
    </row>
    <row r="21975" s="489" customFormat="1">
      <c r="B21975" s="546" t="s">
        <v>21144</v>
      </c>
      <c r="C21975" s="548" t="s">
        <v>14981</v>
      </c>
      <c r="D21975" s="541" t="s">
        <v>21145</v>
      </c>
      <c r="E21975" s="549" t="s">
        <v>32771</v>
      </c>
      <c r="F21975" s="547">
        <v>11.65</v>
      </c>
    </row>
    <row r="21976" s="489" customFormat="1">
      <c r="B21976" s="546" t="s">
        <v>21146</v>
      </c>
      <c r="C21976" s="548" t="s">
        <v>14981</v>
      </c>
      <c r="D21976" s="541" t="s">
        <v>21147</v>
      </c>
      <c r="E21976" s="549" t="s">
        <v>32771</v>
      </c>
      <c r="F21976" s="547">
        <v>12</v>
      </c>
    </row>
    <row r="21977" s="489" customFormat="1">
      <c r="B21977" s="546" t="s">
        <v>21148</v>
      </c>
      <c r="C21977" s="548" t="s">
        <v>14981</v>
      </c>
      <c r="D21977" s="541" t="s">
        <v>21149</v>
      </c>
      <c r="E21977" s="549" t="s">
        <v>32771</v>
      </c>
      <c r="F21977" s="547">
        <v>12.630000000000001</v>
      </c>
    </row>
    <row r="21978" s="489" customFormat="1">
      <c r="B21978" s="546" t="s">
        <v>21150</v>
      </c>
      <c r="C21978" s="548" t="s">
        <v>14981</v>
      </c>
      <c r="D21978" s="541" t="s">
        <v>21151</v>
      </c>
      <c r="E21978" s="549" t="s">
        <v>32771</v>
      </c>
      <c r="F21978" s="547">
        <v>13.720000000000001</v>
      </c>
    </row>
    <row r="21979" s="489" customFormat="1">
      <c r="B21979" s="546" t="s">
        <v>21152</v>
      </c>
      <c r="C21979" s="548" t="s">
        <v>14981</v>
      </c>
      <c r="D21979" s="541" t="s">
        <v>21153</v>
      </c>
      <c r="E21979" s="549" t="s">
        <v>32771</v>
      </c>
      <c r="F21979" s="547">
        <v>8.5600000000000005</v>
      </c>
    </row>
    <row r="21980" s="489" customFormat="1">
      <c r="B21980" s="546" t="s">
        <v>21154</v>
      </c>
      <c r="C21980" s="548" t="s">
        <v>14981</v>
      </c>
      <c r="D21980" s="541" t="s">
        <v>21155</v>
      </c>
      <c r="E21980" s="549" t="s">
        <v>32771</v>
      </c>
      <c r="F21980" s="547">
        <v>8.8699999999999992</v>
      </c>
    </row>
    <row r="21981" s="489" customFormat="1">
      <c r="B21981" s="546" t="s">
        <v>21156</v>
      </c>
      <c r="C21981" s="548" t="s">
        <v>14981</v>
      </c>
      <c r="D21981" s="541" t="s">
        <v>21157</v>
      </c>
      <c r="E21981" s="549" t="s">
        <v>32771</v>
      </c>
      <c r="F21981" s="547">
        <v>9.0800000000000001</v>
      </c>
    </row>
    <row r="21982" s="489" customFormat="1">
      <c r="B21982" s="546" t="s">
        <v>21158</v>
      </c>
      <c r="C21982" s="548" t="s">
        <v>14981</v>
      </c>
      <c r="D21982" s="541" t="s">
        <v>21159</v>
      </c>
      <c r="E21982" s="549" t="s">
        <v>32771</v>
      </c>
      <c r="F21982" s="547">
        <v>9.2899999999999991</v>
      </c>
    </row>
    <row r="21983" s="489" customFormat="1">
      <c r="B21983" s="546" t="s">
        <v>21160</v>
      </c>
      <c r="C21983" s="548" t="s">
        <v>14981</v>
      </c>
      <c r="D21983" s="541" t="s">
        <v>21161</v>
      </c>
      <c r="E21983" s="549" t="s">
        <v>32771</v>
      </c>
      <c r="F21983" s="547">
        <v>9.5</v>
      </c>
    </row>
    <row r="21984" s="489" customFormat="1">
      <c r="B21984" s="546" t="s">
        <v>21162</v>
      </c>
      <c r="C21984" s="548" t="s">
        <v>14981</v>
      </c>
      <c r="D21984" s="541" t="s">
        <v>21163</v>
      </c>
      <c r="E21984" s="549" t="s">
        <v>32771</v>
      </c>
      <c r="F21984" s="547">
        <v>9.6600000000000001</v>
      </c>
    </row>
    <row r="21985" s="489" customFormat="1">
      <c r="B21985" s="546" t="s">
        <v>21164</v>
      </c>
      <c r="C21985" s="548" t="s">
        <v>14981</v>
      </c>
      <c r="D21985" s="541" t="s">
        <v>21165</v>
      </c>
      <c r="E21985" s="549" t="s">
        <v>32771</v>
      </c>
      <c r="F21985" s="547">
        <v>9.8699999999999992</v>
      </c>
    </row>
    <row r="21986" s="489" customFormat="1">
      <c r="B21986" s="546" t="s">
        <v>21166</v>
      </c>
      <c r="C21986" s="548" t="s">
        <v>14981</v>
      </c>
      <c r="D21986" s="541" t="s">
        <v>21167</v>
      </c>
      <c r="E21986" s="549" t="s">
        <v>32771</v>
      </c>
      <c r="F21986" s="547">
        <v>10.029999999999999</v>
      </c>
    </row>
    <row r="21987" s="489" customFormat="1">
      <c r="B21987" s="546" t="s">
        <v>21168</v>
      </c>
      <c r="C21987" s="548" t="s">
        <v>14981</v>
      </c>
      <c r="D21987" s="541" t="s">
        <v>21169</v>
      </c>
      <c r="E21987" s="549" t="s">
        <v>32771</v>
      </c>
      <c r="F21987" s="547">
        <v>10.19</v>
      </c>
    </row>
    <row r="21988" s="489" customFormat="1">
      <c r="B21988" s="546" t="s">
        <v>21170</v>
      </c>
      <c r="C21988" s="548" t="s">
        <v>14981</v>
      </c>
      <c r="D21988" s="541" t="s">
        <v>21171</v>
      </c>
      <c r="E21988" s="549" t="s">
        <v>32771</v>
      </c>
      <c r="F21988" s="547">
        <v>11.16</v>
      </c>
    </row>
    <row r="21989" s="489" customFormat="1">
      <c r="B21989" s="546" t="s">
        <v>21172</v>
      </c>
      <c r="C21989" s="548" t="s">
        <v>14981</v>
      </c>
      <c r="D21989" s="541" t="s">
        <v>21173</v>
      </c>
      <c r="E21989" s="549" t="s">
        <v>32771</v>
      </c>
      <c r="F21989" s="547">
        <v>11.44</v>
      </c>
    </row>
    <row r="21990" s="489" customFormat="1">
      <c r="B21990" s="546" t="s">
        <v>21174</v>
      </c>
      <c r="C21990" s="548" t="s">
        <v>14981</v>
      </c>
      <c r="D21990" s="541" t="s">
        <v>21175</v>
      </c>
      <c r="E21990" s="549" t="s">
        <v>32771</v>
      </c>
      <c r="F21990" s="547">
        <v>11.93</v>
      </c>
    </row>
    <row r="21991" s="489" customFormat="1">
      <c r="B21991" s="546" t="s">
        <v>21176</v>
      </c>
      <c r="C21991" s="548" t="s">
        <v>14981</v>
      </c>
      <c r="D21991" s="541" t="s">
        <v>21177</v>
      </c>
      <c r="E21991" s="549" t="s">
        <v>32771</v>
      </c>
      <c r="F21991" s="547">
        <v>12.210000000000001</v>
      </c>
    </row>
    <row r="21992" s="489" customFormat="1">
      <c r="B21992" s="546" t="s">
        <v>21178</v>
      </c>
      <c r="C21992" s="548" t="s">
        <v>14981</v>
      </c>
      <c r="D21992" s="541" t="s">
        <v>21179</v>
      </c>
      <c r="E21992" s="549" t="s">
        <v>32771</v>
      </c>
      <c r="F21992" s="547">
        <v>41.420000000000002</v>
      </c>
    </row>
    <row r="21993" s="489" customFormat="1">
      <c r="B21993" s="546" t="s">
        <v>21180</v>
      </c>
      <c r="C21993" s="548" t="s">
        <v>14981</v>
      </c>
      <c r="D21993" s="541" t="s">
        <v>21181</v>
      </c>
      <c r="E21993" s="549" t="s">
        <v>32771</v>
      </c>
      <c r="F21993" s="547">
        <v>42.200000000000003</v>
      </c>
    </row>
    <row r="21994" s="489" customFormat="1">
      <c r="B21994" s="546" t="s">
        <v>21182</v>
      </c>
      <c r="C21994" s="548" t="s">
        <v>14981</v>
      </c>
      <c r="D21994" s="541" t="s">
        <v>21183</v>
      </c>
      <c r="E21994" s="549" t="s">
        <v>32771</v>
      </c>
      <c r="F21994" s="547">
        <v>42.82</v>
      </c>
    </row>
    <row r="21995" s="489" customFormat="1">
      <c r="B21995" s="546" t="s">
        <v>21184</v>
      </c>
      <c r="C21995" s="548" t="s">
        <v>14981</v>
      </c>
      <c r="D21995" s="541" t="s">
        <v>21185</v>
      </c>
      <c r="E21995" s="549" t="s">
        <v>32771</v>
      </c>
      <c r="F21995" s="547">
        <v>44.630000000000003</v>
      </c>
    </row>
    <row r="21996" s="489" customFormat="1">
      <c r="B21996" s="546" t="s">
        <v>21186</v>
      </c>
      <c r="C21996" s="548" t="s">
        <v>14981</v>
      </c>
      <c r="D21996" s="541" t="s">
        <v>21187</v>
      </c>
      <c r="E21996" s="549" t="s">
        <v>32771</v>
      </c>
      <c r="F21996" s="547">
        <v>45.149999999999999</v>
      </c>
    </row>
    <row r="21997" s="489" customFormat="1">
      <c r="B21997" s="546" t="s">
        <v>21188</v>
      </c>
      <c r="C21997" s="548" t="s">
        <v>14981</v>
      </c>
      <c r="D21997" s="541" t="s">
        <v>21189</v>
      </c>
      <c r="E21997" s="549" t="s">
        <v>32771</v>
      </c>
      <c r="F21997" s="547">
        <v>45.670000000000002</v>
      </c>
    </row>
    <row r="21998" s="489" customFormat="1">
      <c r="B21998" s="546" t="s">
        <v>21190</v>
      </c>
      <c r="C21998" s="548" t="s">
        <v>14981</v>
      </c>
      <c r="D21998" s="541" t="s">
        <v>21191</v>
      </c>
      <c r="E21998" s="549" t="s">
        <v>32771</v>
      </c>
      <c r="F21998" s="547">
        <v>46.189999999999998</v>
      </c>
    </row>
    <row r="21999" s="489" customFormat="1">
      <c r="B21999" s="546" t="s">
        <v>21192</v>
      </c>
      <c r="C21999" s="548" t="s">
        <v>14981</v>
      </c>
      <c r="D21999" s="541" t="s">
        <v>21193</v>
      </c>
      <c r="E21999" s="549" t="s">
        <v>32771</v>
      </c>
      <c r="F21999" s="547">
        <v>46.609999999999999</v>
      </c>
    </row>
    <row r="22000" s="489" customFormat="1">
      <c r="B22000" s="546" t="s">
        <v>21194</v>
      </c>
      <c r="C22000" s="548" t="s">
        <v>14981</v>
      </c>
      <c r="D22000" s="541" t="s">
        <v>21195</v>
      </c>
      <c r="E22000" s="549" t="s">
        <v>32771</v>
      </c>
      <c r="F22000" s="547">
        <v>47.130000000000003</v>
      </c>
    </row>
    <row r="22001" s="489" customFormat="1">
      <c r="B22001" s="546" t="s">
        <v>21196</v>
      </c>
      <c r="C22001" s="548" t="s">
        <v>14981</v>
      </c>
      <c r="D22001" s="541" t="s">
        <v>21197</v>
      </c>
      <c r="E22001" s="549" t="s">
        <v>32771</v>
      </c>
      <c r="F22001" s="547">
        <v>48.759999999999998</v>
      </c>
    </row>
    <row r="22002" s="489" customFormat="1">
      <c r="B22002" s="546" t="s">
        <v>21198</v>
      </c>
      <c r="C22002" s="548" t="s">
        <v>14981</v>
      </c>
      <c r="D22002" s="541" t="s">
        <v>21199</v>
      </c>
      <c r="E22002" s="549" t="s">
        <v>32771</v>
      </c>
      <c r="F22002" s="547">
        <v>49.670000000000002</v>
      </c>
    </row>
    <row r="22003" s="489" customFormat="1">
      <c r="B22003" s="546" t="s">
        <v>21200</v>
      </c>
      <c r="C22003" s="548" t="s">
        <v>14981</v>
      </c>
      <c r="D22003" s="541" t="s">
        <v>21201</v>
      </c>
      <c r="E22003" s="549" t="s">
        <v>32771</v>
      </c>
      <c r="F22003" s="547">
        <v>52.310000000000002</v>
      </c>
    </row>
    <row r="22004" s="489" customFormat="1">
      <c r="B22004" s="546" t="s">
        <v>21202</v>
      </c>
      <c r="C22004" s="548" t="s">
        <v>14981</v>
      </c>
      <c r="D22004" s="541" t="s">
        <v>21203</v>
      </c>
      <c r="E22004" s="549" t="s">
        <v>32771</v>
      </c>
      <c r="F22004" s="547">
        <v>53.090000000000003</v>
      </c>
    </row>
    <row r="22005" s="489" customFormat="1">
      <c r="B22005" s="546" t="s">
        <v>21204</v>
      </c>
      <c r="C22005" s="548" t="s">
        <v>14981</v>
      </c>
      <c r="D22005" s="541" t="s">
        <v>21205</v>
      </c>
      <c r="E22005" s="549" t="s">
        <v>32771</v>
      </c>
      <c r="F22005" s="547">
        <v>40.950000000000003</v>
      </c>
    </row>
    <row r="22006" s="489" customFormat="1">
      <c r="B22006" s="546" t="s">
        <v>21206</v>
      </c>
      <c r="C22006" s="548" t="s">
        <v>14981</v>
      </c>
      <c r="D22006" s="541" t="s">
        <v>21207</v>
      </c>
      <c r="E22006" s="549" t="s">
        <v>32771</v>
      </c>
      <c r="F22006" s="547">
        <v>41.420000000000002</v>
      </c>
    </row>
    <row r="22007" s="489" customFormat="1">
      <c r="B22007" s="546" t="s">
        <v>21208</v>
      </c>
      <c r="C22007" s="548" t="s">
        <v>14981</v>
      </c>
      <c r="D22007" s="541" t="s">
        <v>21209</v>
      </c>
      <c r="E22007" s="549" t="s">
        <v>32771</v>
      </c>
      <c r="F22007" s="547">
        <v>41.890000000000001</v>
      </c>
    </row>
    <row r="22008" s="489" customFormat="1">
      <c r="B22008" s="546" t="s">
        <v>21210</v>
      </c>
      <c r="C22008" s="548" t="s">
        <v>14981</v>
      </c>
      <c r="D22008" s="541" t="s">
        <v>21211</v>
      </c>
      <c r="E22008" s="549" t="s">
        <v>32771</v>
      </c>
      <c r="F22008" s="547">
        <v>42.200000000000003</v>
      </c>
    </row>
    <row r="22009" s="489" customFormat="1">
      <c r="B22009" s="546" t="s">
        <v>21212</v>
      </c>
      <c r="C22009" s="548" t="s">
        <v>14981</v>
      </c>
      <c r="D22009" s="541" t="s">
        <v>21213</v>
      </c>
      <c r="E22009" s="549" t="s">
        <v>32771</v>
      </c>
      <c r="F22009" s="547">
        <v>42.590000000000003</v>
      </c>
    </row>
    <row r="22010" s="489" customFormat="1">
      <c r="B22010" s="546" t="s">
        <v>21214</v>
      </c>
      <c r="C22010" s="548" t="s">
        <v>14981</v>
      </c>
      <c r="D22010" s="541" t="s">
        <v>21215</v>
      </c>
      <c r="E22010" s="549" t="s">
        <v>32771</v>
      </c>
      <c r="F22010" s="547">
        <v>42.899999999999999</v>
      </c>
    </row>
    <row r="22011" s="489" customFormat="1">
      <c r="B22011" s="546" t="s">
        <v>21216</v>
      </c>
      <c r="C22011" s="548" t="s">
        <v>14981</v>
      </c>
      <c r="D22011" s="541" t="s">
        <v>21217</v>
      </c>
      <c r="E22011" s="549" t="s">
        <v>32771</v>
      </c>
      <c r="F22011" s="547">
        <v>43.219999999999999</v>
      </c>
    </row>
    <row r="22012" s="489" customFormat="1">
      <c r="B22012" s="546" t="s">
        <v>21218</v>
      </c>
      <c r="C22012" s="548" t="s">
        <v>14981</v>
      </c>
      <c r="D22012" s="541" t="s">
        <v>21219</v>
      </c>
      <c r="E22012" s="549" t="s">
        <v>32771</v>
      </c>
      <c r="F22012" s="547">
        <v>44.740000000000002</v>
      </c>
    </row>
    <row r="22013" s="489" customFormat="1">
      <c r="B22013" s="546" t="s">
        <v>21220</v>
      </c>
      <c r="C22013" s="548" t="s">
        <v>14981</v>
      </c>
      <c r="D22013" s="541" t="s">
        <v>21221</v>
      </c>
      <c r="E22013" s="549" t="s">
        <v>32771</v>
      </c>
      <c r="F22013" s="547">
        <v>45.049999999999997</v>
      </c>
    </row>
    <row r="22014" s="489" customFormat="1">
      <c r="B22014" s="546" t="s">
        <v>21222</v>
      </c>
      <c r="C22014" s="548" t="s">
        <v>14981</v>
      </c>
      <c r="D22014" s="541" t="s">
        <v>21223</v>
      </c>
      <c r="E22014" s="549" t="s">
        <v>32771</v>
      </c>
      <c r="F22014" s="547">
        <v>45.359999999999999</v>
      </c>
    </row>
    <row r="22015" s="489" customFormat="1">
      <c r="B22015" s="546" t="s">
        <v>21224</v>
      </c>
      <c r="C22015" s="548" t="s">
        <v>14981</v>
      </c>
      <c r="D22015" s="541" t="s">
        <v>21225</v>
      </c>
      <c r="E22015" s="549" t="s">
        <v>32771</v>
      </c>
      <c r="F22015" s="547">
        <v>45.880000000000003</v>
      </c>
    </row>
    <row r="22016" s="489" customFormat="1">
      <c r="B22016" s="546" t="s">
        <v>21226</v>
      </c>
      <c r="C22016" s="548" t="s">
        <v>14981</v>
      </c>
      <c r="D22016" s="541" t="s">
        <v>21227</v>
      </c>
      <c r="E22016" s="549" t="s">
        <v>32771</v>
      </c>
      <c r="F22016" s="547">
        <v>46.82</v>
      </c>
    </row>
    <row r="22017" s="489" customFormat="1">
      <c r="B22017" s="546" t="s">
        <v>21228</v>
      </c>
      <c r="C22017" s="548" t="s">
        <v>14981</v>
      </c>
      <c r="D22017" s="541" t="s">
        <v>21229</v>
      </c>
      <c r="E22017" s="549" t="s">
        <v>32771</v>
      </c>
      <c r="F22017" s="547">
        <v>48.5</v>
      </c>
    </row>
    <row r="22018" s="489" customFormat="1">
      <c r="B22018" s="546" t="s">
        <v>21230</v>
      </c>
      <c r="C22018" s="548" t="s">
        <v>14981</v>
      </c>
      <c r="D22018" s="541" t="s">
        <v>21231</v>
      </c>
      <c r="E22018" s="549" t="s">
        <v>32771</v>
      </c>
      <c r="F22018" s="547">
        <v>40.789999999999999</v>
      </c>
    </row>
    <row r="22019" s="489" customFormat="1">
      <c r="B22019" s="546" t="s">
        <v>21232</v>
      </c>
      <c r="C22019" s="548" t="s">
        <v>14981</v>
      </c>
      <c r="D22019" s="541" t="s">
        <v>21233</v>
      </c>
      <c r="E22019" s="549" t="s">
        <v>32771</v>
      </c>
      <c r="F22019" s="547">
        <v>41.18</v>
      </c>
    </row>
    <row r="22020" s="489" customFormat="1">
      <c r="B22020" s="546" t="s">
        <v>21234</v>
      </c>
      <c r="C22020" s="548" t="s">
        <v>14981</v>
      </c>
      <c r="D22020" s="541" t="s">
        <v>21235</v>
      </c>
      <c r="E22020" s="549" t="s">
        <v>32771</v>
      </c>
      <c r="F22020" s="547">
        <v>41.5</v>
      </c>
    </row>
    <row r="22021" s="489" customFormat="1">
      <c r="B22021" s="546" t="s">
        <v>21236</v>
      </c>
      <c r="C22021" s="548" t="s">
        <v>14981</v>
      </c>
      <c r="D22021" s="541" t="s">
        <v>21237</v>
      </c>
      <c r="E22021" s="549" t="s">
        <v>32771</v>
      </c>
      <c r="F22021" s="547">
        <v>41.810000000000002</v>
      </c>
    </row>
    <row r="22022" s="489" customFormat="1">
      <c r="B22022" s="546" t="s">
        <v>21238</v>
      </c>
      <c r="C22022" s="548" t="s">
        <v>14981</v>
      </c>
      <c r="D22022" s="541" t="s">
        <v>21239</v>
      </c>
      <c r="E22022" s="549" t="s">
        <v>32771</v>
      </c>
      <c r="F22022" s="547">
        <v>42.119999999999997</v>
      </c>
    </row>
    <row r="22023" s="489" customFormat="1">
      <c r="B22023" s="546" t="s">
        <v>21240</v>
      </c>
      <c r="C22023" s="548" t="s">
        <v>14981</v>
      </c>
      <c r="D22023" s="541" t="s">
        <v>21241</v>
      </c>
      <c r="E22023" s="549" t="s">
        <v>32771</v>
      </c>
      <c r="F22023" s="547">
        <v>42.359999999999999</v>
      </c>
    </row>
    <row r="22024" s="489" customFormat="1">
      <c r="B22024" s="546" t="s">
        <v>21242</v>
      </c>
      <c r="C22024" s="548" t="s">
        <v>14981</v>
      </c>
      <c r="D22024" s="541" t="s">
        <v>21243</v>
      </c>
      <c r="E22024" s="549" t="s">
        <v>32771</v>
      </c>
      <c r="F22024" s="547">
        <v>42.670000000000002</v>
      </c>
    </row>
    <row r="22025" s="489" customFormat="1">
      <c r="B22025" s="546" t="s">
        <v>21244</v>
      </c>
      <c r="C22025" s="548" t="s">
        <v>14981</v>
      </c>
      <c r="D22025" s="541" t="s">
        <v>21245</v>
      </c>
      <c r="E22025" s="549" t="s">
        <v>32771</v>
      </c>
      <c r="F22025" s="547">
        <v>42.899999999999999</v>
      </c>
    </row>
    <row r="22026" s="489" customFormat="1">
      <c r="B22026" s="546" t="s">
        <v>21246</v>
      </c>
      <c r="C22026" s="548" t="s">
        <v>14981</v>
      </c>
      <c r="D22026" s="541" t="s">
        <v>21247</v>
      </c>
      <c r="E22026" s="549" t="s">
        <v>32771</v>
      </c>
      <c r="F22026" s="547">
        <v>43.140000000000001</v>
      </c>
    </row>
    <row r="22027" s="489" customFormat="1">
      <c r="B22027" s="546" t="s">
        <v>21248</v>
      </c>
      <c r="C22027" s="548" t="s">
        <v>14981</v>
      </c>
      <c r="D22027" s="541" t="s">
        <v>21249</v>
      </c>
      <c r="E22027" s="549" t="s">
        <v>32771</v>
      </c>
      <c r="F22027" s="547">
        <v>44.630000000000003</v>
      </c>
    </row>
    <row r="22028" s="489" customFormat="1">
      <c r="B22028" s="546" t="s">
        <v>21250</v>
      </c>
      <c r="C22028" s="548" t="s">
        <v>14981</v>
      </c>
      <c r="D22028" s="541" t="s">
        <v>21251</v>
      </c>
      <c r="E22028" s="549" t="s">
        <v>32771</v>
      </c>
      <c r="F22028" s="547">
        <v>45.049999999999997</v>
      </c>
    </row>
    <row r="22029" s="489" customFormat="1">
      <c r="B22029" s="546" t="s">
        <v>21252</v>
      </c>
      <c r="C22029" s="548" t="s">
        <v>14981</v>
      </c>
      <c r="D22029" s="541" t="s">
        <v>21253</v>
      </c>
      <c r="E22029" s="549" t="s">
        <v>32771</v>
      </c>
      <c r="F22029" s="547">
        <v>45.780000000000001</v>
      </c>
    </row>
    <row r="22030" s="489" customFormat="1">
      <c r="B22030" s="546" t="s">
        <v>21254</v>
      </c>
      <c r="C22030" s="548" t="s">
        <v>14981</v>
      </c>
      <c r="D22030" s="541" t="s">
        <v>21255</v>
      </c>
      <c r="E22030" s="549" t="s">
        <v>32771</v>
      </c>
      <c r="F22030" s="547">
        <v>46.189999999999998</v>
      </c>
    </row>
    <row r="22031" s="489" customFormat="1">
      <c r="B22031" s="546" t="s">
        <v>21256</v>
      </c>
      <c r="C22031" s="548" t="s">
        <v>14981</v>
      </c>
      <c r="D22031" s="541" t="s">
        <v>21257</v>
      </c>
      <c r="E22031" s="549" t="s">
        <v>32771</v>
      </c>
      <c r="F22031" s="547">
        <v>38.82</v>
      </c>
    </row>
    <row r="22032" s="489" customFormat="1">
      <c r="B22032" s="546" t="s">
        <v>21258</v>
      </c>
      <c r="C22032" s="548" t="s">
        <v>14981</v>
      </c>
      <c r="D22032" s="541" t="s">
        <v>21259</v>
      </c>
      <c r="E22032" s="549" t="s">
        <v>32771</v>
      </c>
      <c r="F22032" s="547">
        <v>39.630000000000003</v>
      </c>
    </row>
    <row r="22033" s="489" customFormat="1">
      <c r="B22033" s="546" t="s">
        <v>21260</v>
      </c>
      <c r="C22033" s="548" t="s">
        <v>14981</v>
      </c>
      <c r="D22033" s="541" t="s">
        <v>21261</v>
      </c>
      <c r="E22033" s="549" t="s">
        <v>32771</v>
      </c>
      <c r="F22033" s="547">
        <v>41.280000000000001</v>
      </c>
    </row>
    <row r="22034" s="489" customFormat="1">
      <c r="B22034" s="546" t="s">
        <v>21262</v>
      </c>
      <c r="C22034" s="548" t="s">
        <v>14981</v>
      </c>
      <c r="D22034" s="541" t="s">
        <v>21263</v>
      </c>
      <c r="E22034" s="549" t="s">
        <v>32771</v>
      </c>
      <c r="F22034" s="547">
        <v>41.859999999999999</v>
      </c>
    </row>
    <row r="22035" s="489" customFormat="1">
      <c r="B22035" s="546" t="s">
        <v>21264</v>
      </c>
      <c r="C22035" s="548" t="s">
        <v>14981</v>
      </c>
      <c r="D22035" s="541" t="s">
        <v>21265</v>
      </c>
      <c r="E22035" s="549" t="s">
        <v>32771</v>
      </c>
      <c r="F22035" s="547">
        <v>42.359999999999999</v>
      </c>
    </row>
    <row r="22036" s="489" customFormat="1">
      <c r="B22036" s="546" t="s">
        <v>21266</v>
      </c>
      <c r="C22036" s="548" t="s">
        <v>14981</v>
      </c>
      <c r="D22036" s="541" t="s">
        <v>21267</v>
      </c>
      <c r="E22036" s="549" t="s">
        <v>32771</v>
      </c>
      <c r="F22036" s="547">
        <v>43.880000000000003</v>
      </c>
    </row>
    <row r="22037" s="489" customFormat="1">
      <c r="B22037" s="546" t="s">
        <v>21268</v>
      </c>
      <c r="C22037" s="548" t="s">
        <v>14981</v>
      </c>
      <c r="D22037" s="541" t="s">
        <v>21269</v>
      </c>
      <c r="E22037" s="549" t="s">
        <v>32771</v>
      </c>
      <c r="F22037" s="547">
        <v>44.299999999999997</v>
      </c>
    </row>
    <row r="22038" s="489" customFormat="1">
      <c r="B22038" s="546" t="s">
        <v>21270</v>
      </c>
      <c r="C22038" s="548" t="s">
        <v>14981</v>
      </c>
      <c r="D22038" s="541" t="s">
        <v>21271</v>
      </c>
      <c r="E22038" s="549" t="s">
        <v>32771</v>
      </c>
      <c r="F22038" s="547">
        <v>44.82</v>
      </c>
    </row>
    <row r="22039" s="489" customFormat="1">
      <c r="B22039" s="546" t="s">
        <v>21272</v>
      </c>
      <c r="C22039" s="548" t="s">
        <v>14981</v>
      </c>
      <c r="D22039" s="541" t="s">
        <v>21273</v>
      </c>
      <c r="E22039" s="549" t="s">
        <v>32771</v>
      </c>
      <c r="F22039" s="547">
        <v>45.340000000000003</v>
      </c>
    </row>
    <row r="22040" s="489" customFormat="1">
      <c r="B22040" s="546" t="s">
        <v>21274</v>
      </c>
      <c r="C22040" s="548" t="s">
        <v>14981</v>
      </c>
      <c r="D22040" s="541" t="s">
        <v>21275</v>
      </c>
      <c r="E22040" s="549" t="s">
        <v>32771</v>
      </c>
      <c r="F22040" s="547">
        <v>45.759999999999998</v>
      </c>
    </row>
    <row r="22041" s="489" customFormat="1">
      <c r="B22041" s="546" t="s">
        <v>21276</v>
      </c>
      <c r="C22041" s="548" t="s">
        <v>14981</v>
      </c>
      <c r="D22041" s="541" t="s">
        <v>21277</v>
      </c>
      <c r="E22041" s="549" t="s">
        <v>32771</v>
      </c>
      <c r="F22041" s="547">
        <v>47.700000000000003</v>
      </c>
    </row>
    <row r="22042" s="489" customFormat="1">
      <c r="B22042" s="546" t="s">
        <v>21278</v>
      </c>
      <c r="C22042" s="548" t="s">
        <v>14981</v>
      </c>
      <c r="D22042" s="541" t="s">
        <v>21279</v>
      </c>
      <c r="E22042" s="549" t="s">
        <v>32771</v>
      </c>
      <c r="F22042" s="547">
        <v>48.950000000000003</v>
      </c>
    </row>
    <row r="22043" s="489" customFormat="1">
      <c r="B22043" s="546" t="s">
        <v>21280</v>
      </c>
      <c r="C22043" s="548" t="s">
        <v>14981</v>
      </c>
      <c r="D22043" s="541" t="s">
        <v>21281</v>
      </c>
      <c r="E22043" s="549" t="s">
        <v>32771</v>
      </c>
      <c r="F22043" s="547">
        <v>50.719999999999999</v>
      </c>
    </row>
    <row r="22044" s="489" customFormat="1">
      <c r="B22044" s="546" t="s">
        <v>21282</v>
      </c>
      <c r="C22044" s="548" t="s">
        <v>14981</v>
      </c>
      <c r="D22044" s="541" t="s">
        <v>21283</v>
      </c>
      <c r="E22044" s="549" t="s">
        <v>32771</v>
      </c>
      <c r="F22044" s="547">
        <v>38.380000000000003</v>
      </c>
    </row>
    <row r="22045" s="489" customFormat="1">
      <c r="B22045" s="546" t="s">
        <v>21284</v>
      </c>
      <c r="C22045" s="548" t="s">
        <v>14981</v>
      </c>
      <c r="D22045" s="541" t="s">
        <v>21285</v>
      </c>
      <c r="E22045" s="549" t="s">
        <v>32771</v>
      </c>
      <c r="F22045" s="547">
        <v>38.82</v>
      </c>
    </row>
    <row r="22046" s="489" customFormat="1">
      <c r="B22046" s="546" t="s">
        <v>21286</v>
      </c>
      <c r="C22046" s="548" t="s">
        <v>14981</v>
      </c>
      <c r="D22046" s="541" t="s">
        <v>21287</v>
      </c>
      <c r="E22046" s="549" t="s">
        <v>32771</v>
      </c>
      <c r="F22046" s="547">
        <v>39.259999999999998</v>
      </c>
    </row>
    <row r="22047" s="489" customFormat="1">
      <c r="B22047" s="546" t="s">
        <v>21288</v>
      </c>
      <c r="C22047" s="548" t="s">
        <v>14981</v>
      </c>
      <c r="D22047" s="541" t="s">
        <v>21289</v>
      </c>
      <c r="E22047" s="549" t="s">
        <v>32771</v>
      </c>
      <c r="F22047" s="547">
        <v>39.630000000000003</v>
      </c>
    </row>
    <row r="22048" s="489" customFormat="1">
      <c r="B22048" s="546" t="s">
        <v>21290</v>
      </c>
      <c r="C22048" s="548" t="s">
        <v>14981</v>
      </c>
      <c r="D22048" s="541" t="s">
        <v>21291</v>
      </c>
      <c r="E22048" s="549" t="s">
        <v>32771</v>
      </c>
      <c r="F22048" s="547">
        <v>40.939999999999998</v>
      </c>
    </row>
    <row r="22049" s="489" customFormat="1">
      <c r="B22049" s="546" t="s">
        <v>21292</v>
      </c>
      <c r="C22049" s="548" t="s">
        <v>14981</v>
      </c>
      <c r="D22049" s="541" t="s">
        <v>21293</v>
      </c>
      <c r="E22049" s="549" t="s">
        <v>32771</v>
      </c>
      <c r="F22049" s="547">
        <v>41.280000000000001</v>
      </c>
    </row>
    <row r="22050" s="489" customFormat="1">
      <c r="B22050" s="546" t="s">
        <v>21294</v>
      </c>
      <c r="C22050" s="548" t="s">
        <v>14981</v>
      </c>
      <c r="D22050" s="541" t="s">
        <v>21295</v>
      </c>
      <c r="E22050" s="549" t="s">
        <v>32771</v>
      </c>
      <c r="F22050" s="547">
        <v>41.609999999999999</v>
      </c>
    </row>
    <row r="22051" s="489" customFormat="1">
      <c r="B22051" s="546" t="s">
        <v>21296</v>
      </c>
      <c r="C22051" s="548" t="s">
        <v>14981</v>
      </c>
      <c r="D22051" s="541" t="s">
        <v>21297</v>
      </c>
      <c r="E22051" s="549" t="s">
        <v>32771</v>
      </c>
      <c r="F22051" s="547">
        <v>41.950000000000003</v>
      </c>
    </row>
    <row r="22052" s="489" customFormat="1">
      <c r="B22052" s="546" t="s">
        <v>21298</v>
      </c>
      <c r="C22052" s="548" t="s">
        <v>14981</v>
      </c>
      <c r="D22052" s="541" t="s">
        <v>21299</v>
      </c>
      <c r="E22052" s="549" t="s">
        <v>32771</v>
      </c>
      <c r="F22052" s="547">
        <v>42.200000000000003</v>
      </c>
    </row>
    <row r="22053" s="489" customFormat="1">
      <c r="B22053" s="546" t="s">
        <v>21300</v>
      </c>
      <c r="C22053" s="548" t="s">
        <v>14981</v>
      </c>
      <c r="D22053" s="541" t="s">
        <v>21301</v>
      </c>
      <c r="E22053" s="549" t="s">
        <v>32771</v>
      </c>
      <c r="F22053" s="547">
        <v>42.530000000000001</v>
      </c>
    </row>
    <row r="22054" s="489" customFormat="1">
      <c r="B22054" s="546" t="s">
        <v>21302</v>
      </c>
      <c r="C22054" s="548" t="s">
        <v>14981</v>
      </c>
      <c r="D22054" s="541" t="s">
        <v>21303</v>
      </c>
      <c r="E22054" s="549" t="s">
        <v>32771</v>
      </c>
      <c r="F22054" s="547">
        <v>44.090000000000003</v>
      </c>
    </row>
    <row r="22055" s="489" customFormat="1">
      <c r="B22055" s="546" t="s">
        <v>21304</v>
      </c>
      <c r="C22055" s="548" t="s">
        <v>14981</v>
      </c>
      <c r="D22055" s="541" t="s">
        <v>21305</v>
      </c>
      <c r="E22055" s="549" t="s">
        <v>32771</v>
      </c>
      <c r="F22055" s="547">
        <v>44.93</v>
      </c>
    </row>
    <row r="22056" s="489" customFormat="1">
      <c r="B22056" s="546" t="s">
        <v>21306</v>
      </c>
      <c r="C22056" s="548" t="s">
        <v>14981</v>
      </c>
      <c r="D22056" s="541" t="s">
        <v>21307</v>
      </c>
      <c r="E22056" s="549" t="s">
        <v>32771</v>
      </c>
      <c r="F22056" s="547">
        <v>45.450000000000003</v>
      </c>
    </row>
    <row r="22057" s="489" customFormat="1">
      <c r="B22057" s="546" t="s">
        <v>21308</v>
      </c>
      <c r="C22057" s="548" t="s">
        <v>14981</v>
      </c>
      <c r="D22057" s="541" t="s">
        <v>21309</v>
      </c>
      <c r="E22057" s="549" t="s">
        <v>32771</v>
      </c>
      <c r="F22057" s="547">
        <v>38.189999999999998</v>
      </c>
    </row>
    <row r="22058" s="489" customFormat="1">
      <c r="B22058" s="546" t="s">
        <v>21310</v>
      </c>
      <c r="C22058" s="548" t="s">
        <v>14981</v>
      </c>
      <c r="D22058" s="541" t="s">
        <v>21311</v>
      </c>
      <c r="E22058" s="549" t="s">
        <v>32771</v>
      </c>
      <c r="F22058" s="547">
        <v>38.630000000000003</v>
      </c>
    </row>
    <row r="22059" s="489" customFormat="1">
      <c r="B22059" s="546" t="s">
        <v>21312</v>
      </c>
      <c r="C22059" s="548" t="s">
        <v>14981</v>
      </c>
      <c r="D22059" s="541" t="s">
        <v>21313</v>
      </c>
      <c r="E22059" s="549" t="s">
        <v>32771</v>
      </c>
      <c r="F22059" s="547">
        <v>38.939999999999998</v>
      </c>
    </row>
    <row r="22060" s="489" customFormat="1">
      <c r="B22060" s="546" t="s">
        <v>21314</v>
      </c>
      <c r="C22060" s="548" t="s">
        <v>14981</v>
      </c>
      <c r="D22060" s="541" t="s">
        <v>21315</v>
      </c>
      <c r="E22060" s="549" t="s">
        <v>32771</v>
      </c>
      <c r="F22060" s="547">
        <v>39.259999999999998</v>
      </c>
    </row>
    <row r="22061" s="489" customFormat="1">
      <c r="B22061" s="546" t="s">
        <v>21316</v>
      </c>
      <c r="C22061" s="548" t="s">
        <v>14981</v>
      </c>
      <c r="D22061" s="541" t="s">
        <v>21317</v>
      </c>
      <c r="E22061" s="549" t="s">
        <v>32771</v>
      </c>
      <c r="F22061" s="547">
        <v>39.57</v>
      </c>
    </row>
    <row r="22062" s="489" customFormat="1">
      <c r="B22062" s="546" t="s">
        <v>21318</v>
      </c>
      <c r="C22062" s="548" t="s">
        <v>14981</v>
      </c>
      <c r="D22062" s="541" t="s">
        <v>21319</v>
      </c>
      <c r="E22062" s="549" t="s">
        <v>32771</v>
      </c>
      <c r="F22062" s="547">
        <v>40.770000000000003</v>
      </c>
    </row>
    <row r="22063" s="489" customFormat="1">
      <c r="B22063" s="546" t="s">
        <v>21320</v>
      </c>
      <c r="C22063" s="548" t="s">
        <v>14981</v>
      </c>
      <c r="D22063" s="541" t="s">
        <v>21321</v>
      </c>
      <c r="E22063" s="549" t="s">
        <v>32771</v>
      </c>
      <c r="F22063" s="547">
        <v>41.020000000000003</v>
      </c>
    </row>
    <row r="22064" s="489" customFormat="1">
      <c r="B22064" s="546" t="s">
        <v>21322</v>
      </c>
      <c r="C22064" s="548" t="s">
        <v>14981</v>
      </c>
      <c r="D22064" s="541" t="s">
        <v>21323</v>
      </c>
      <c r="E22064" s="549" t="s">
        <v>32771</v>
      </c>
      <c r="F22064" s="547">
        <v>41.280000000000001</v>
      </c>
    </row>
    <row r="22065" s="489" customFormat="1">
      <c r="B22065" s="546" t="s">
        <v>21324</v>
      </c>
      <c r="C22065" s="548" t="s">
        <v>14981</v>
      </c>
      <c r="D22065" s="541" t="s">
        <v>21325</v>
      </c>
      <c r="E22065" s="549" t="s">
        <v>32771</v>
      </c>
      <c r="F22065" s="547">
        <v>41.530000000000001</v>
      </c>
    </row>
    <row r="22066" s="489" customFormat="1">
      <c r="B22066" s="546" t="s">
        <v>21326</v>
      </c>
      <c r="C22066" s="548" t="s">
        <v>14981</v>
      </c>
      <c r="D22066" s="541" t="s">
        <v>21327</v>
      </c>
      <c r="E22066" s="549" t="s">
        <v>32771</v>
      </c>
      <c r="F22066" s="547">
        <v>41.780000000000001</v>
      </c>
    </row>
    <row r="22067" s="489" customFormat="1">
      <c r="B22067" s="546" t="s">
        <v>21328</v>
      </c>
      <c r="C22067" s="548" t="s">
        <v>14981</v>
      </c>
      <c r="D22067" s="541" t="s">
        <v>21329</v>
      </c>
      <c r="E22067" s="549" t="s">
        <v>32771</v>
      </c>
      <c r="F22067" s="547">
        <v>42.280000000000001</v>
      </c>
    </row>
    <row r="22068" s="489" customFormat="1">
      <c r="B22068" s="546" t="s">
        <v>21330</v>
      </c>
      <c r="C22068" s="548" t="s">
        <v>14981</v>
      </c>
      <c r="D22068" s="541" t="s">
        <v>21331</v>
      </c>
      <c r="E22068" s="549" t="s">
        <v>32771</v>
      </c>
      <c r="F22068" s="547">
        <v>43.979999999999997</v>
      </c>
    </row>
    <row r="22069" s="489" customFormat="1">
      <c r="B22069" s="546" t="s">
        <v>21332</v>
      </c>
      <c r="C22069" s="548" t="s">
        <v>14981</v>
      </c>
      <c r="D22069" s="541" t="s">
        <v>21333</v>
      </c>
      <c r="E22069" s="549" t="s">
        <v>32771</v>
      </c>
      <c r="F22069" s="547">
        <v>44.399999999999999</v>
      </c>
    </row>
    <row r="22070" s="489" customFormat="1">
      <c r="B22070" s="546" t="s">
        <v>21334</v>
      </c>
      <c r="C22070" s="548" t="s">
        <v>14981</v>
      </c>
      <c r="D22070" s="541" t="s">
        <v>21335</v>
      </c>
      <c r="E22070" s="549" t="s">
        <v>32771</v>
      </c>
      <c r="F22070" s="547">
        <v>7.8700000000000001</v>
      </c>
    </row>
    <row r="22071" s="489" customFormat="1">
      <c r="B22071" s="546" t="s">
        <v>21336</v>
      </c>
      <c r="C22071" s="548" t="s">
        <v>14981</v>
      </c>
      <c r="D22071" s="541" t="s">
        <v>21337</v>
      </c>
      <c r="E22071" s="549" t="s">
        <v>32771</v>
      </c>
      <c r="F22071" s="547">
        <v>20.350000000000001</v>
      </c>
    </row>
    <row r="22072" s="489" customFormat="1">
      <c r="B22072" s="546" t="s">
        <v>21338</v>
      </c>
      <c r="C22072" s="548" t="s">
        <v>14981</v>
      </c>
      <c r="D22072" s="541" t="s">
        <v>21339</v>
      </c>
      <c r="E22072" s="549" t="s">
        <v>32771</v>
      </c>
      <c r="F22072" s="547">
        <v>20.969999999999999</v>
      </c>
    </row>
    <row r="22073" s="489" customFormat="1">
      <c r="B22073" s="546" t="s">
        <v>21340</v>
      </c>
      <c r="C22073" s="548" t="s">
        <v>14981</v>
      </c>
      <c r="D22073" s="541" t="s">
        <v>21341</v>
      </c>
      <c r="E22073" s="549" t="s">
        <v>32771</v>
      </c>
      <c r="F22073" s="547">
        <v>21.5</v>
      </c>
    </row>
    <row r="22074" s="489" customFormat="1">
      <c r="B22074" s="546" t="s">
        <v>21342</v>
      </c>
      <c r="C22074" s="548" t="s">
        <v>14981</v>
      </c>
      <c r="D22074" s="541" t="s">
        <v>21343</v>
      </c>
      <c r="E22074" s="549" t="s">
        <v>32771</v>
      </c>
      <c r="F22074" s="547">
        <v>21.91</v>
      </c>
    </row>
    <row r="22075" s="489" customFormat="1">
      <c r="B22075" s="546" t="s">
        <v>21344</v>
      </c>
      <c r="C22075" s="548" t="s">
        <v>14981</v>
      </c>
      <c r="D22075" s="541" t="s">
        <v>21345</v>
      </c>
      <c r="E22075" s="549" t="s">
        <v>32771</v>
      </c>
      <c r="F22075" s="547">
        <v>22.329999999999998</v>
      </c>
    </row>
    <row r="22076" s="489" customFormat="1">
      <c r="B22076" s="546" t="s">
        <v>21346</v>
      </c>
      <c r="C22076" s="548" t="s">
        <v>14981</v>
      </c>
      <c r="D22076" s="541" t="s">
        <v>21347</v>
      </c>
      <c r="E22076" s="549" t="s">
        <v>32771</v>
      </c>
      <c r="F22076" s="547">
        <v>22.75</v>
      </c>
    </row>
    <row r="22077" s="489" customFormat="1">
      <c r="B22077" s="546" t="s">
        <v>21348</v>
      </c>
      <c r="C22077" s="548" t="s">
        <v>14981</v>
      </c>
      <c r="D22077" s="541" t="s">
        <v>21349</v>
      </c>
      <c r="E22077" s="549" t="s">
        <v>32771</v>
      </c>
      <c r="F22077" s="547">
        <v>25.329999999999998</v>
      </c>
    </row>
    <row r="22078" s="489" customFormat="1">
      <c r="B22078" s="546" t="s">
        <v>21350</v>
      </c>
      <c r="C22078" s="548" t="s">
        <v>14981</v>
      </c>
      <c r="D22078" s="541" t="s">
        <v>21351</v>
      </c>
      <c r="E22078" s="549" t="s">
        <v>32771</v>
      </c>
      <c r="F22078" s="547">
        <v>25.800000000000001</v>
      </c>
    </row>
    <row r="22079" s="489" customFormat="1">
      <c r="B22079" s="546" t="s">
        <v>21352</v>
      </c>
      <c r="C22079" s="548" t="s">
        <v>14981</v>
      </c>
      <c r="D22079" s="541" t="s">
        <v>21353</v>
      </c>
      <c r="E22079" s="549" t="s">
        <v>32771</v>
      </c>
      <c r="F22079" s="547">
        <v>26.120000000000001</v>
      </c>
    </row>
    <row r="22080" s="489" customFormat="1">
      <c r="B22080" s="546" t="s">
        <v>21354</v>
      </c>
      <c r="C22080" s="548" t="s">
        <v>14981</v>
      </c>
      <c r="D22080" s="541" t="s">
        <v>21355</v>
      </c>
      <c r="E22080" s="549" t="s">
        <v>32771</v>
      </c>
      <c r="F22080" s="547">
        <v>26.59</v>
      </c>
    </row>
    <row r="22081" s="489" customFormat="1">
      <c r="B22081" s="546" t="s">
        <v>21356</v>
      </c>
      <c r="C22081" s="548" t="s">
        <v>14981</v>
      </c>
      <c r="D22081" s="541" t="s">
        <v>21357</v>
      </c>
      <c r="E22081" s="549" t="s">
        <v>32771</v>
      </c>
      <c r="F22081" s="547">
        <v>27.210000000000001</v>
      </c>
    </row>
    <row r="22082" s="489" customFormat="1">
      <c r="B22082" s="546" t="s">
        <v>21358</v>
      </c>
      <c r="C22082" s="548" t="s">
        <v>14981</v>
      </c>
      <c r="D22082" s="541" t="s">
        <v>21359</v>
      </c>
      <c r="E22082" s="549" t="s">
        <v>32771</v>
      </c>
      <c r="F22082" s="547">
        <v>28.309999999999999</v>
      </c>
    </row>
    <row r="22083" s="489" customFormat="1">
      <c r="B22083" s="546" t="s">
        <v>21360</v>
      </c>
      <c r="C22083" s="548" t="s">
        <v>14981</v>
      </c>
      <c r="D22083" s="541" t="s">
        <v>21361</v>
      </c>
      <c r="E22083" s="549" t="s">
        <v>32771</v>
      </c>
      <c r="F22083" s="547">
        <v>28.780000000000001</v>
      </c>
    </row>
    <row r="22084" s="489" customFormat="1">
      <c r="B22084" s="546" t="s">
        <v>21362</v>
      </c>
      <c r="C22084" s="548" t="s">
        <v>14981</v>
      </c>
      <c r="D22084" s="541" t="s">
        <v>21363</v>
      </c>
      <c r="E22084" s="549" t="s">
        <v>32771</v>
      </c>
      <c r="F22084" s="547">
        <v>19.93</v>
      </c>
    </row>
    <row r="22085" s="489" customFormat="1">
      <c r="B22085" s="546" t="s">
        <v>21364</v>
      </c>
      <c r="C22085" s="548" t="s">
        <v>14981</v>
      </c>
      <c r="D22085" s="541" t="s">
        <v>21365</v>
      </c>
      <c r="E22085" s="549" t="s">
        <v>32771</v>
      </c>
      <c r="F22085" s="547">
        <v>20.350000000000001</v>
      </c>
    </row>
    <row r="22086" s="489" customFormat="1">
      <c r="B22086" s="546" t="s">
        <v>21366</v>
      </c>
      <c r="C22086" s="548" t="s">
        <v>14981</v>
      </c>
      <c r="D22086" s="541" t="s">
        <v>21367</v>
      </c>
      <c r="E22086" s="549" t="s">
        <v>32771</v>
      </c>
      <c r="F22086" s="547">
        <v>20.66</v>
      </c>
    </row>
    <row r="22087" s="489" customFormat="1">
      <c r="B22087" s="546" t="s">
        <v>21368</v>
      </c>
      <c r="C22087" s="548" t="s">
        <v>14981</v>
      </c>
      <c r="D22087" s="541" t="s">
        <v>21369</v>
      </c>
      <c r="E22087" s="549" t="s">
        <v>32771</v>
      </c>
      <c r="F22087" s="547">
        <v>20.969999999999999</v>
      </c>
    </row>
    <row r="22088" s="489" customFormat="1">
      <c r="B22088" s="546" t="s">
        <v>21370</v>
      </c>
      <c r="C22088" s="548" t="s">
        <v>14981</v>
      </c>
      <c r="D22088" s="541" t="s">
        <v>21371</v>
      </c>
      <c r="E22088" s="549" t="s">
        <v>32771</v>
      </c>
      <c r="F22088" s="547">
        <v>21.18</v>
      </c>
    </row>
    <row r="22089" s="489" customFormat="1">
      <c r="B22089" s="546" t="s">
        <v>21372</v>
      </c>
      <c r="C22089" s="548" t="s">
        <v>14981</v>
      </c>
      <c r="D22089" s="541" t="s">
        <v>21373</v>
      </c>
      <c r="E22089" s="549" t="s">
        <v>32771</v>
      </c>
      <c r="F22089" s="547">
        <v>21.5</v>
      </c>
    </row>
    <row r="22090" s="489" customFormat="1">
      <c r="B22090" s="546" t="s">
        <v>21374</v>
      </c>
      <c r="C22090" s="548" t="s">
        <v>14981</v>
      </c>
      <c r="D22090" s="541" t="s">
        <v>21375</v>
      </c>
      <c r="E22090" s="549" t="s">
        <v>32771</v>
      </c>
      <c r="F22090" s="547">
        <v>21.699999999999999</v>
      </c>
    </row>
    <row r="22091" s="489" customFormat="1">
      <c r="B22091" s="546" t="s">
        <v>21376</v>
      </c>
      <c r="C22091" s="548" t="s">
        <v>14981</v>
      </c>
      <c r="D22091" s="541" t="s">
        <v>21377</v>
      </c>
      <c r="E22091" s="549" t="s">
        <v>32771</v>
      </c>
      <c r="F22091" s="547">
        <v>22.02</v>
      </c>
    </row>
    <row r="22092" s="489" customFormat="1">
      <c r="B22092" s="546" t="s">
        <v>21378</v>
      </c>
      <c r="C22092" s="548" t="s">
        <v>14981</v>
      </c>
      <c r="D22092" s="541" t="s">
        <v>21379</v>
      </c>
      <c r="E22092" s="549" t="s">
        <v>32771</v>
      </c>
      <c r="F22092" s="547">
        <v>22.23</v>
      </c>
    </row>
    <row r="22093" s="489" customFormat="1">
      <c r="B22093" s="546" t="s">
        <v>21380</v>
      </c>
      <c r="C22093" s="548" t="s">
        <v>14981</v>
      </c>
      <c r="D22093" s="541" t="s">
        <v>21381</v>
      </c>
      <c r="E22093" s="549" t="s">
        <v>32771</v>
      </c>
      <c r="F22093" s="547">
        <v>22.43</v>
      </c>
    </row>
    <row r="22094" s="489" customFormat="1">
      <c r="B22094" s="546" t="s">
        <v>21382</v>
      </c>
      <c r="C22094" s="548" t="s">
        <v>14981</v>
      </c>
      <c r="D22094" s="541" t="s">
        <v>21383</v>
      </c>
      <c r="E22094" s="549" t="s">
        <v>32771</v>
      </c>
      <c r="F22094" s="547">
        <v>22.850000000000001</v>
      </c>
    </row>
    <row r="22095" s="489" customFormat="1">
      <c r="B22095" s="546" t="s">
        <v>21384</v>
      </c>
      <c r="C22095" s="548" t="s">
        <v>14981</v>
      </c>
      <c r="D22095" s="541" t="s">
        <v>21385</v>
      </c>
      <c r="E22095" s="549" t="s">
        <v>32771</v>
      </c>
      <c r="F22095" s="547">
        <v>25.960000000000001</v>
      </c>
    </row>
    <row r="22096" s="489" customFormat="1">
      <c r="B22096" s="546" t="s">
        <v>21386</v>
      </c>
      <c r="C22096" s="548" t="s">
        <v>14981</v>
      </c>
      <c r="D22096" s="541" t="s">
        <v>21387</v>
      </c>
      <c r="E22096" s="549" t="s">
        <v>32771</v>
      </c>
      <c r="F22096" s="547">
        <v>26.27</v>
      </c>
    </row>
    <row r="22097" s="489" customFormat="1">
      <c r="B22097" s="546" t="s">
        <v>21388</v>
      </c>
      <c r="C22097" s="548" t="s">
        <v>14981</v>
      </c>
      <c r="D22097" s="541" t="s">
        <v>21389</v>
      </c>
      <c r="E22097" s="549" t="s">
        <v>32771</v>
      </c>
      <c r="F22097" s="547">
        <v>19.82</v>
      </c>
    </row>
    <row r="22098" s="489" customFormat="1">
      <c r="B22098" s="546" t="s">
        <v>21390</v>
      </c>
      <c r="C22098" s="548" t="s">
        <v>14981</v>
      </c>
      <c r="D22098" s="541" t="s">
        <v>21391</v>
      </c>
      <c r="E22098" s="549" t="s">
        <v>32771</v>
      </c>
      <c r="F22098" s="547">
        <v>20.140000000000001</v>
      </c>
    </row>
    <row r="22099" s="489" customFormat="1">
      <c r="B22099" s="546" t="s">
        <v>21392</v>
      </c>
      <c r="C22099" s="548" t="s">
        <v>14981</v>
      </c>
      <c r="D22099" s="541" t="s">
        <v>21393</v>
      </c>
      <c r="E22099" s="549" t="s">
        <v>32771</v>
      </c>
      <c r="F22099" s="547">
        <v>20.449999999999999</v>
      </c>
    </row>
    <row r="22100" s="489" customFormat="1">
      <c r="B22100" s="546" t="s">
        <v>21394</v>
      </c>
      <c r="C22100" s="548" t="s">
        <v>14981</v>
      </c>
      <c r="D22100" s="541" t="s">
        <v>21395</v>
      </c>
      <c r="E22100" s="549" t="s">
        <v>32771</v>
      </c>
      <c r="F22100" s="547">
        <v>20.66</v>
      </c>
    </row>
    <row r="22101" s="489" customFormat="1">
      <c r="B22101" s="546" t="s">
        <v>21396</v>
      </c>
      <c r="C22101" s="548" t="s">
        <v>14981</v>
      </c>
      <c r="D22101" s="541" t="s">
        <v>21397</v>
      </c>
      <c r="E22101" s="549" t="s">
        <v>32771</v>
      </c>
      <c r="F22101" s="547">
        <v>20.870000000000001</v>
      </c>
    </row>
    <row r="22102" s="489" customFormat="1">
      <c r="B22102" s="546" t="s">
        <v>21398</v>
      </c>
      <c r="C22102" s="548" t="s">
        <v>14981</v>
      </c>
      <c r="D22102" s="541" t="s">
        <v>21399</v>
      </c>
      <c r="E22102" s="549" t="s">
        <v>32771</v>
      </c>
      <c r="F22102" s="547">
        <v>21.079999999999998</v>
      </c>
    </row>
    <row r="22103" s="489" customFormat="1">
      <c r="B22103" s="546" t="s">
        <v>21400</v>
      </c>
      <c r="C22103" s="548" t="s">
        <v>14981</v>
      </c>
      <c r="D22103" s="541" t="s">
        <v>21401</v>
      </c>
      <c r="E22103" s="549" t="s">
        <v>32771</v>
      </c>
      <c r="F22103" s="547">
        <v>21.289999999999999</v>
      </c>
    </row>
    <row r="22104" s="489" customFormat="1">
      <c r="B22104" s="546" t="s">
        <v>21402</v>
      </c>
      <c r="C22104" s="548" t="s">
        <v>14981</v>
      </c>
      <c r="D22104" s="541" t="s">
        <v>21403</v>
      </c>
      <c r="E22104" s="549" t="s">
        <v>32771</v>
      </c>
      <c r="F22104" s="547">
        <v>21.5</v>
      </c>
    </row>
    <row r="22105" s="489" customFormat="1">
      <c r="B22105" s="546" t="s">
        <v>21404</v>
      </c>
      <c r="C22105" s="548" t="s">
        <v>14981</v>
      </c>
      <c r="D22105" s="541" t="s">
        <v>21405</v>
      </c>
      <c r="E22105" s="549" t="s">
        <v>32771</v>
      </c>
      <c r="F22105" s="547">
        <v>21.699999999999999</v>
      </c>
    </row>
    <row r="22106" s="489" customFormat="1">
      <c r="B22106" s="546" t="s">
        <v>21406</v>
      </c>
      <c r="C22106" s="548" t="s">
        <v>14981</v>
      </c>
      <c r="D22106" s="541" t="s">
        <v>21407</v>
      </c>
      <c r="E22106" s="549" t="s">
        <v>32771</v>
      </c>
      <c r="F22106" s="547">
        <v>21.91</v>
      </c>
    </row>
    <row r="22107" s="489" customFormat="1">
      <c r="B22107" s="546" t="s">
        <v>21408</v>
      </c>
      <c r="C22107" s="548" t="s">
        <v>14981</v>
      </c>
      <c r="D22107" s="541" t="s">
        <v>21409</v>
      </c>
      <c r="E22107" s="549" t="s">
        <v>32771</v>
      </c>
      <c r="F22107" s="547">
        <v>22.23</v>
      </c>
    </row>
    <row r="22108" s="489" customFormat="1">
      <c r="B22108" s="546" t="s">
        <v>21410</v>
      </c>
      <c r="C22108" s="548" t="s">
        <v>14981</v>
      </c>
      <c r="D22108" s="541" t="s">
        <v>21411</v>
      </c>
      <c r="E22108" s="549" t="s">
        <v>32771</v>
      </c>
      <c r="F22108" s="547">
        <v>22.850000000000001</v>
      </c>
    </row>
    <row r="22109" s="489" customFormat="1">
      <c r="B22109" s="546" t="s">
        <v>21412</v>
      </c>
      <c r="C22109" s="548" t="s">
        <v>14981</v>
      </c>
      <c r="D22109" s="541" t="s">
        <v>21413</v>
      </c>
      <c r="E22109" s="549" t="s">
        <v>32771</v>
      </c>
      <c r="F22109" s="547">
        <v>25.489999999999998</v>
      </c>
    </row>
    <row r="22110" s="489" customFormat="1">
      <c r="B22110" s="546" t="s">
        <v>21414</v>
      </c>
      <c r="C22110" s="548" t="s">
        <v>14981</v>
      </c>
      <c r="D22110" s="541" t="s">
        <v>21415</v>
      </c>
      <c r="E22110" s="549" t="s">
        <v>32771</v>
      </c>
      <c r="F22110" s="547">
        <v>780.73000000000002</v>
      </c>
    </row>
    <row r="22111" s="489" customFormat="1">
      <c r="B22111" s="546" t="s">
        <v>21416</v>
      </c>
      <c r="C22111" s="548" t="s">
        <v>14981</v>
      </c>
      <c r="D22111" s="541" t="s">
        <v>21417</v>
      </c>
      <c r="E22111" s="549" t="s">
        <v>32771</v>
      </c>
      <c r="F22111" s="547">
        <v>43.829999999999998</v>
      </c>
    </row>
    <row r="22112" s="489" customFormat="1">
      <c r="B22112" s="546" t="s">
        <v>21418</v>
      </c>
      <c r="C22112" s="548" t="s">
        <v>14981</v>
      </c>
      <c r="D22112" s="541" t="s">
        <v>21419</v>
      </c>
      <c r="E22112" s="549" t="s">
        <v>32771</v>
      </c>
      <c r="F22112" s="547">
        <v>82.269999999999996</v>
      </c>
    </row>
    <row r="22113" s="489" customFormat="1">
      <c r="B22113" s="546" t="s">
        <v>21420</v>
      </c>
      <c r="C22113" s="548" t="s">
        <v>14981</v>
      </c>
      <c r="D22113" s="541" t="s">
        <v>21421</v>
      </c>
      <c r="E22113" s="549" t="s">
        <v>32771</v>
      </c>
      <c r="F22113" s="547">
        <v>152.44999999999999</v>
      </c>
    </row>
    <row r="22114" s="489" customFormat="1">
      <c r="B22114" s="546" t="s">
        <v>21422</v>
      </c>
      <c r="C22114" s="548" t="s">
        <v>14981</v>
      </c>
      <c r="D22114" s="541" t="s">
        <v>21423</v>
      </c>
      <c r="E22114" s="549" t="s">
        <v>32771</v>
      </c>
      <c r="F22114" s="547">
        <v>246.24000000000001</v>
      </c>
    </row>
    <row r="22115" s="489" customFormat="1">
      <c r="B22115" s="546" t="s">
        <v>21424</v>
      </c>
      <c r="C22115" s="548" t="s">
        <v>14981</v>
      </c>
      <c r="D22115" s="541" t="s">
        <v>21425</v>
      </c>
      <c r="E22115" s="549" t="s">
        <v>32771</v>
      </c>
      <c r="F22115" s="547">
        <v>145.47999999999999</v>
      </c>
    </row>
    <row r="22116" s="489" customFormat="1">
      <c r="B22116" s="546" t="s">
        <v>21426</v>
      </c>
      <c r="C22116" s="548" t="s">
        <v>14981</v>
      </c>
      <c r="D22116" s="541" t="s">
        <v>21427</v>
      </c>
      <c r="E22116" s="549" t="s">
        <v>32771</v>
      </c>
      <c r="F22116" s="547">
        <v>2.4100000000000001</v>
      </c>
    </row>
    <row r="22117" s="489" customFormat="1">
      <c r="B22117" s="546" t="s">
        <v>21428</v>
      </c>
      <c r="C22117" s="548" t="s">
        <v>14981</v>
      </c>
      <c r="D22117" s="541" t="s">
        <v>21429</v>
      </c>
      <c r="E22117" s="549" t="s">
        <v>32771</v>
      </c>
      <c r="F22117" s="547">
        <v>6.6399999999999997</v>
      </c>
    </row>
    <row r="22118" s="489" customFormat="1">
      <c r="B22118" s="546" t="s">
        <v>21430</v>
      </c>
      <c r="C22118" s="548" t="s">
        <v>14981</v>
      </c>
      <c r="D22118" s="541" t="s">
        <v>21431</v>
      </c>
      <c r="E22118" s="549" t="s">
        <v>32771</v>
      </c>
      <c r="F22118" s="547">
        <v>552.47000000000003</v>
      </c>
    </row>
    <row r="22119" s="489" customFormat="1">
      <c r="B22119" s="546" t="s">
        <v>21432</v>
      </c>
      <c r="C22119" s="548" t="s">
        <v>14981</v>
      </c>
      <c r="D22119" s="541" t="s">
        <v>21433</v>
      </c>
      <c r="E22119" s="549" t="s">
        <v>32771</v>
      </c>
      <c r="F22119" s="547">
        <v>30.539999999999999</v>
      </c>
    </row>
    <row r="22120" s="489" customFormat="1">
      <c r="B22120" s="546" t="s">
        <v>21434</v>
      </c>
      <c r="C22120" s="548" t="s">
        <v>14981</v>
      </c>
      <c r="D22120" s="541" t="s">
        <v>21435</v>
      </c>
      <c r="E22120" s="549" t="s">
        <v>32771</v>
      </c>
      <c r="F22120" s="547">
        <v>58.149999999999999</v>
      </c>
    </row>
    <row r="22121" s="489" customFormat="1">
      <c r="B22121" s="546" t="s">
        <v>21436</v>
      </c>
      <c r="C22121" s="548" t="s">
        <v>14981</v>
      </c>
      <c r="D22121" s="541" t="s">
        <v>21437</v>
      </c>
      <c r="E22121" s="549" t="s">
        <v>32771</v>
      </c>
      <c r="F22121" s="547">
        <v>109.73</v>
      </c>
    </row>
    <row r="22122" s="489" customFormat="1">
      <c r="B22122" s="546" t="s">
        <v>21438</v>
      </c>
      <c r="C22122" s="548" t="s">
        <v>14981</v>
      </c>
      <c r="D22122" s="541" t="s">
        <v>21439</v>
      </c>
      <c r="E22122" s="549" t="s">
        <v>32771</v>
      </c>
      <c r="F22122" s="547">
        <v>177.16</v>
      </c>
    </row>
    <row r="22123" s="489" customFormat="1">
      <c r="B22123" s="546" t="s">
        <v>21440</v>
      </c>
      <c r="C22123" s="548" t="s">
        <v>14981</v>
      </c>
      <c r="D22123" s="541" t="s">
        <v>21441</v>
      </c>
      <c r="E22123" s="549" t="s">
        <v>32771</v>
      </c>
      <c r="F22123" s="547">
        <v>76.180000000000007</v>
      </c>
    </row>
    <row r="22124" s="489" customFormat="1">
      <c r="B22124" s="546" t="s">
        <v>21442</v>
      </c>
      <c r="C22124" s="548" t="s">
        <v>14981</v>
      </c>
      <c r="D22124" s="541" t="s">
        <v>21443</v>
      </c>
      <c r="E22124" s="549" t="s">
        <v>32771</v>
      </c>
      <c r="F22124" s="547">
        <v>97.950000000000003</v>
      </c>
    </row>
    <row r="22125" s="489" customFormat="1">
      <c r="B22125" s="546" t="s">
        <v>21444</v>
      </c>
      <c r="C22125" s="548" t="s">
        <v>14981</v>
      </c>
      <c r="D22125" s="541" t="s">
        <v>21445</v>
      </c>
      <c r="E22125" s="549" t="s">
        <v>32771</v>
      </c>
      <c r="F22125" s="547">
        <v>6.8200000000000003</v>
      </c>
    </row>
    <row r="22126" s="489" customFormat="1">
      <c r="B22126" s="546" t="s">
        <v>21446</v>
      </c>
      <c r="C22126" s="548" t="s">
        <v>14981</v>
      </c>
      <c r="D22126" s="541" t="s">
        <v>21447</v>
      </c>
      <c r="E22126" s="549" t="s">
        <v>32771</v>
      </c>
      <c r="F22126" s="547">
        <v>10.52</v>
      </c>
    </row>
    <row r="22127" s="489" customFormat="1">
      <c r="B22127" s="546" t="s">
        <v>21448</v>
      </c>
      <c r="C22127" s="548" t="s">
        <v>14981</v>
      </c>
      <c r="D22127" s="541" t="s">
        <v>21449</v>
      </c>
      <c r="E22127" s="549" t="s">
        <v>32771</v>
      </c>
      <c r="F22127" s="547">
        <v>3.25</v>
      </c>
    </row>
    <row r="22128" s="489" customFormat="1">
      <c r="B22128" s="546" t="s">
        <v>21450</v>
      </c>
      <c r="C22128" s="548" t="s">
        <v>14981</v>
      </c>
      <c r="D22128" s="541" t="s">
        <v>21451</v>
      </c>
      <c r="E22128" s="549" t="s">
        <v>32771</v>
      </c>
      <c r="F22128" s="547">
        <v>32.850000000000001</v>
      </c>
    </row>
    <row r="22129" s="489" customFormat="1">
      <c r="B22129" s="546" t="s">
        <v>21452</v>
      </c>
      <c r="C22129" s="548" t="s">
        <v>14981</v>
      </c>
      <c r="D22129" s="541" t="s">
        <v>21453</v>
      </c>
      <c r="E22129" s="549" t="s">
        <v>32767</v>
      </c>
      <c r="F22129" s="547">
        <v>0.56999999999999995</v>
      </c>
    </row>
    <row r="22130" s="489" customFormat="1">
      <c r="B22130" s="546" t="s">
        <v>21454</v>
      </c>
      <c r="C22130" s="548" t="s">
        <v>14981</v>
      </c>
      <c r="D22130" s="541" t="s">
        <v>21455</v>
      </c>
      <c r="E22130" s="549" t="s">
        <v>32775</v>
      </c>
      <c r="F22130" s="547">
        <v>76.989999999999995</v>
      </c>
    </row>
    <row r="22131" s="489" customFormat="1">
      <c r="B22131" s="546" t="s">
        <v>21456</v>
      </c>
      <c r="C22131" s="548" t="s">
        <v>14981</v>
      </c>
      <c r="D22131" s="541" t="s">
        <v>21457</v>
      </c>
      <c r="E22131" s="549" t="s">
        <v>32767</v>
      </c>
      <c r="F22131" s="547">
        <v>123.09</v>
      </c>
    </row>
    <row r="22132" s="489" customFormat="1">
      <c r="B22132" s="546" t="s">
        <v>21458</v>
      </c>
      <c r="C22132" s="548" t="s">
        <v>14981</v>
      </c>
      <c r="D22132" s="541" t="s">
        <v>21459</v>
      </c>
      <c r="E22132" s="549" t="s">
        <v>32771</v>
      </c>
      <c r="F22132" s="547">
        <v>17.43</v>
      </c>
    </row>
    <row r="22133" s="489" customFormat="1">
      <c r="B22133" s="546" t="s">
        <v>21460</v>
      </c>
      <c r="C22133" s="548" t="s">
        <v>14981</v>
      </c>
      <c r="D22133" s="541" t="s">
        <v>21461</v>
      </c>
      <c r="E22133" s="549" t="s">
        <v>32767</v>
      </c>
      <c r="F22133" s="547">
        <v>0.080000000000000002</v>
      </c>
    </row>
    <row r="22134" s="489" customFormat="1">
      <c r="B22134" s="546" t="s">
        <v>21462</v>
      </c>
      <c r="C22134" s="548" t="s">
        <v>14981</v>
      </c>
      <c r="D22134" s="541" t="s">
        <v>21463</v>
      </c>
      <c r="E22134" s="549" t="s">
        <v>28288</v>
      </c>
      <c r="F22134" s="547">
        <v>1.01</v>
      </c>
    </row>
    <row r="22135" s="489" customFormat="1">
      <c r="B22135" s="546" t="s">
        <v>21464</v>
      </c>
      <c r="C22135" s="548" t="s">
        <v>14981</v>
      </c>
      <c r="D22135" s="541" t="s">
        <v>21465</v>
      </c>
      <c r="E22135" s="549" t="s">
        <v>28288</v>
      </c>
      <c r="F22135" s="547">
        <v>0.81000000000000005</v>
      </c>
    </row>
    <row r="22136" s="489" customFormat="1">
      <c r="B22136" s="546" t="s">
        <v>21466</v>
      </c>
      <c r="C22136" s="548" t="s">
        <v>14981</v>
      </c>
      <c r="D22136" s="541" t="s">
        <v>21467</v>
      </c>
      <c r="E22136" s="549" t="s">
        <v>28288</v>
      </c>
      <c r="F22136" s="547">
        <v>0.66000000000000003</v>
      </c>
    </row>
    <row r="22137" s="489" customFormat="1">
      <c r="B22137" s="546" t="s">
        <v>21468</v>
      </c>
      <c r="C22137" s="548" t="s">
        <v>14981</v>
      </c>
      <c r="D22137" s="541" t="s">
        <v>21469</v>
      </c>
      <c r="E22137" s="549" t="s">
        <v>32775</v>
      </c>
      <c r="F22137" s="547">
        <v>297.89999999999998</v>
      </c>
    </row>
    <row r="22138" s="489" customFormat="1">
      <c r="B22138" s="546">
        <v>250</v>
      </c>
      <c r="C22138" s="548" t="s">
        <v>14981</v>
      </c>
      <c r="D22138" s="541" t="s">
        <v>21470</v>
      </c>
      <c r="E22138" s="549"/>
      <c r="F22138" s="547"/>
    </row>
    <row r="22139" s="489" customFormat="1">
      <c r="B22139" s="546" t="s">
        <v>21471</v>
      </c>
      <c r="C22139" s="548" t="s">
        <v>14981</v>
      </c>
      <c r="D22139" s="541" t="s">
        <v>21472</v>
      </c>
      <c r="E22139" s="549" t="s">
        <v>32768</v>
      </c>
      <c r="F22139" s="547">
        <v>3279.98</v>
      </c>
    </row>
    <row r="22140" s="489" customFormat="1">
      <c r="B22140" s="546" t="s">
        <v>21473</v>
      </c>
      <c r="C22140" s="548" t="s">
        <v>14981</v>
      </c>
      <c r="D22140" s="541" t="s">
        <v>21474</v>
      </c>
      <c r="E22140" s="549" t="s">
        <v>32768</v>
      </c>
      <c r="F22140" s="547">
        <v>2745.6999999999998</v>
      </c>
    </row>
    <row r="22141" s="489" customFormat="1">
      <c r="B22141" s="546" t="s">
        <v>21475</v>
      </c>
      <c r="C22141" s="548" t="s">
        <v>14981</v>
      </c>
      <c r="D22141" s="541" t="s">
        <v>21476</v>
      </c>
      <c r="E22141" s="549" t="s">
        <v>32768</v>
      </c>
      <c r="F22141" s="547">
        <v>3531.8099999999999</v>
      </c>
    </row>
    <row r="22142" s="489" customFormat="1">
      <c r="B22142" s="546" t="s">
        <v>21477</v>
      </c>
      <c r="C22142" s="548" t="s">
        <v>14981</v>
      </c>
      <c r="D22142" s="541" t="s">
        <v>21478</v>
      </c>
      <c r="E22142" s="549" t="s">
        <v>32768</v>
      </c>
      <c r="F22142" s="547">
        <v>2954.3299999999999</v>
      </c>
    </row>
    <row r="22143" s="489" customFormat="1">
      <c r="B22143" s="546" t="s">
        <v>21479</v>
      </c>
      <c r="C22143" s="548" t="s">
        <v>14981</v>
      </c>
      <c r="D22143" s="541" t="s">
        <v>21480</v>
      </c>
      <c r="E22143" s="549" t="s">
        <v>32768</v>
      </c>
      <c r="F22143" s="547">
        <v>3968.8200000000002</v>
      </c>
    </row>
    <row r="22144" s="489" customFormat="1">
      <c r="B22144" s="546" t="s">
        <v>21481</v>
      </c>
      <c r="C22144" s="548" t="s">
        <v>14981</v>
      </c>
      <c r="D22144" s="541" t="s">
        <v>21482</v>
      </c>
      <c r="E22144" s="549" t="s">
        <v>32768</v>
      </c>
      <c r="F22144" s="547">
        <v>3317.6999999999998</v>
      </c>
    </row>
    <row r="22145" s="489" customFormat="1">
      <c r="B22145" s="546" t="s">
        <v>21483</v>
      </c>
      <c r="C22145" s="548" t="s">
        <v>14981</v>
      </c>
      <c r="D22145" s="541" t="s">
        <v>21484</v>
      </c>
      <c r="E22145" s="549" t="s">
        <v>32768</v>
      </c>
      <c r="F22145" s="547">
        <v>5136.3599999999997</v>
      </c>
    </row>
    <row r="22146" s="489" customFormat="1">
      <c r="B22146" s="546" t="s">
        <v>21485</v>
      </c>
      <c r="C22146" s="548" t="s">
        <v>14981</v>
      </c>
      <c r="D22146" s="541" t="s">
        <v>21486</v>
      </c>
      <c r="E22146" s="549" t="s">
        <v>32768</v>
      </c>
      <c r="F22146" s="547">
        <v>4315.5699999999997</v>
      </c>
    </row>
    <row r="22147" s="489" customFormat="1">
      <c r="B22147" s="546" t="s">
        <v>21487</v>
      </c>
      <c r="C22147" s="548" t="s">
        <v>14981</v>
      </c>
      <c r="D22147" s="541" t="s">
        <v>21488</v>
      </c>
      <c r="E22147" s="549" t="s">
        <v>32768</v>
      </c>
      <c r="F22147" s="547">
        <v>4298.3800000000001</v>
      </c>
    </row>
    <row r="22148" s="489" customFormat="1">
      <c r="B22148" s="546" t="s">
        <v>21489</v>
      </c>
      <c r="C22148" s="548" t="s">
        <v>14981</v>
      </c>
      <c r="D22148" s="541" t="s">
        <v>21490</v>
      </c>
      <c r="E22148" s="549" t="s">
        <v>32768</v>
      </c>
      <c r="F22148" s="547">
        <v>3579.2600000000002</v>
      </c>
    </row>
    <row r="22149" s="489" customFormat="1">
      <c r="B22149" s="546" t="s">
        <v>21491</v>
      </c>
      <c r="C22149" s="548" t="s">
        <v>14981</v>
      </c>
      <c r="D22149" s="541" t="s">
        <v>21492</v>
      </c>
      <c r="E22149" s="549" t="s">
        <v>32768</v>
      </c>
      <c r="F22149" s="547">
        <v>4554.1499999999996</v>
      </c>
    </row>
    <row r="22150" s="489" customFormat="1">
      <c r="B22150" s="546" t="s">
        <v>21493</v>
      </c>
      <c r="C22150" s="548" t="s">
        <v>14981</v>
      </c>
      <c r="D22150" s="541" t="s">
        <v>21494</v>
      </c>
      <c r="E22150" s="549" t="s">
        <v>32768</v>
      </c>
      <c r="F22150" s="547">
        <v>3790.5599999999999</v>
      </c>
    </row>
    <row r="22151" s="489" customFormat="1">
      <c r="B22151" s="546" t="s">
        <v>21495</v>
      </c>
      <c r="C22151" s="548" t="s">
        <v>14981</v>
      </c>
      <c r="D22151" s="541" t="s">
        <v>21496</v>
      </c>
      <c r="E22151" s="549" t="s">
        <v>32768</v>
      </c>
      <c r="F22151" s="547">
        <v>5196.3999999999996</v>
      </c>
    </row>
    <row r="22152" s="489" customFormat="1">
      <c r="B22152" s="546" t="s">
        <v>21497</v>
      </c>
      <c r="C22152" s="548" t="s">
        <v>14981</v>
      </c>
      <c r="D22152" s="541" t="s">
        <v>21498</v>
      </c>
      <c r="E22152" s="549" t="s">
        <v>32768</v>
      </c>
      <c r="F22152" s="547">
        <v>4320.2399999999998</v>
      </c>
    </row>
    <row r="22153" s="489" customFormat="1">
      <c r="B22153" s="546" t="s">
        <v>21499</v>
      </c>
      <c r="C22153" s="548" t="s">
        <v>14981</v>
      </c>
      <c r="D22153" s="541" t="s">
        <v>21500</v>
      </c>
      <c r="E22153" s="549" t="s">
        <v>32768</v>
      </c>
      <c r="F22153" s="547">
        <v>6480.6199999999999</v>
      </c>
    </row>
    <row r="22154" s="489" customFormat="1">
      <c r="B22154" s="546" t="s">
        <v>21501</v>
      </c>
      <c r="C22154" s="548" t="s">
        <v>14981</v>
      </c>
      <c r="D22154" s="541" t="s">
        <v>21502</v>
      </c>
      <c r="E22154" s="549" t="s">
        <v>32768</v>
      </c>
      <c r="F22154" s="547">
        <v>5376.8999999999996</v>
      </c>
    </row>
    <row r="22155" s="489" customFormat="1">
      <c r="B22155" s="546" t="s">
        <v>21503</v>
      </c>
      <c r="C22155" s="548" t="s">
        <v>14981</v>
      </c>
      <c r="D22155" s="541" t="s">
        <v>21504</v>
      </c>
      <c r="E22155" s="549" t="s">
        <v>32768</v>
      </c>
      <c r="F22155" s="547">
        <v>7241.0699999999997</v>
      </c>
    </row>
    <row r="22156" s="489" customFormat="1">
      <c r="B22156" s="546" t="s">
        <v>21505</v>
      </c>
      <c r="C22156" s="548" t="s">
        <v>14981</v>
      </c>
      <c r="D22156" s="541" t="s">
        <v>21506</v>
      </c>
      <c r="E22156" s="549" t="s">
        <v>32768</v>
      </c>
      <c r="F22156" s="547">
        <v>5942.6400000000003</v>
      </c>
    </row>
    <row r="22157" s="489" customFormat="1">
      <c r="B22157" s="546" t="s">
        <v>21507</v>
      </c>
      <c r="C22157" s="548" t="s">
        <v>14981</v>
      </c>
      <c r="D22157" s="541" t="s">
        <v>21508</v>
      </c>
      <c r="E22157" s="549" t="s">
        <v>32768</v>
      </c>
      <c r="F22157" s="547">
        <v>7696.2200000000003</v>
      </c>
    </row>
    <row r="22158" s="489" customFormat="1">
      <c r="B22158" s="546" t="s">
        <v>21509</v>
      </c>
      <c r="C22158" s="548" t="s">
        <v>14981</v>
      </c>
      <c r="D22158" s="541" t="s">
        <v>21510</v>
      </c>
      <c r="E22158" s="549" t="s">
        <v>32768</v>
      </c>
      <c r="F22158" s="547">
        <v>6313.0900000000001</v>
      </c>
    </row>
    <row r="22159" s="489" customFormat="1">
      <c r="B22159" s="546" t="s">
        <v>21511</v>
      </c>
      <c r="C22159" s="548" t="s">
        <v>14981</v>
      </c>
      <c r="D22159" s="541" t="s">
        <v>21512</v>
      </c>
      <c r="E22159" s="549" t="s">
        <v>32768</v>
      </c>
      <c r="F22159" s="547">
        <v>8775.6100000000006</v>
      </c>
    </row>
    <row r="22160" s="489" customFormat="1">
      <c r="B22160" s="546" t="s">
        <v>21513</v>
      </c>
      <c r="C22160" s="548" t="s">
        <v>14981</v>
      </c>
      <c r="D22160" s="541" t="s">
        <v>21514</v>
      </c>
      <c r="E22160" s="549" t="s">
        <v>32768</v>
      </c>
      <c r="F22160" s="547">
        <v>7189.3299999999999</v>
      </c>
    </row>
    <row r="22161" s="489" customFormat="1">
      <c r="B22161" s="546" t="s">
        <v>21515</v>
      </c>
      <c r="C22161" s="548" t="s">
        <v>14981</v>
      </c>
      <c r="D22161" s="541" t="s">
        <v>21516</v>
      </c>
      <c r="E22161" s="549" t="s">
        <v>32768</v>
      </c>
      <c r="F22161" s="547">
        <v>10963.1</v>
      </c>
    </row>
    <row r="22162" s="489" customFormat="1">
      <c r="B22162" s="546" t="s">
        <v>21517</v>
      </c>
      <c r="C22162" s="548" t="s">
        <v>14981</v>
      </c>
      <c r="D22162" s="541" t="s">
        <v>21518</v>
      </c>
      <c r="E22162" s="549" t="s">
        <v>32768</v>
      </c>
      <c r="F22162" s="547">
        <v>8962.75</v>
      </c>
    </row>
    <row r="22163" s="489" customFormat="1">
      <c r="B22163" s="546" t="s">
        <v>21519</v>
      </c>
      <c r="C22163" s="548" t="s">
        <v>14981</v>
      </c>
      <c r="D22163" s="541" t="s">
        <v>21520</v>
      </c>
      <c r="E22163" s="549" t="s">
        <v>32768</v>
      </c>
      <c r="F22163" s="547">
        <v>1046.1199999999999</v>
      </c>
    </row>
    <row r="22164" s="489" customFormat="1">
      <c r="B22164" s="546" t="s">
        <v>21521</v>
      </c>
      <c r="C22164" s="548" t="s">
        <v>14981</v>
      </c>
      <c r="D22164" s="541" t="s">
        <v>21522</v>
      </c>
      <c r="E22164" s="549" t="s">
        <v>32768</v>
      </c>
      <c r="F22164" s="547">
        <v>897.77999999999997</v>
      </c>
    </row>
    <row r="22165" s="489" customFormat="1">
      <c r="B22165" s="546" t="s">
        <v>21523</v>
      </c>
      <c r="C22165" s="548" t="s">
        <v>14981</v>
      </c>
      <c r="D22165" s="541" t="s">
        <v>21524</v>
      </c>
      <c r="E22165" s="549" t="s">
        <v>32768</v>
      </c>
      <c r="F22165" s="547">
        <v>1125.3</v>
      </c>
    </row>
    <row r="22166" s="489" customFormat="1">
      <c r="B22166" s="546" t="s">
        <v>21525</v>
      </c>
      <c r="C22166" s="548" t="s">
        <v>14981</v>
      </c>
      <c r="D22166" s="541" t="s">
        <v>21526</v>
      </c>
      <c r="E22166" s="549" t="s">
        <v>32768</v>
      </c>
      <c r="F22166" s="547">
        <v>964.54999999999995</v>
      </c>
    </row>
    <row r="22167" s="489" customFormat="1">
      <c r="B22167" s="546" t="s">
        <v>21527</v>
      </c>
      <c r="C22167" s="548" t="s">
        <v>14981</v>
      </c>
      <c r="D22167" s="541" t="s">
        <v>21528</v>
      </c>
      <c r="E22167" s="549" t="s">
        <v>32768</v>
      </c>
      <c r="F22167" s="547">
        <v>1229</v>
      </c>
    </row>
    <row r="22168" s="489" customFormat="1">
      <c r="B22168" s="546" t="s">
        <v>21529</v>
      </c>
      <c r="C22168" s="548" t="s">
        <v>14981</v>
      </c>
      <c r="D22168" s="541" t="s">
        <v>21530</v>
      </c>
      <c r="E22168" s="549" t="s">
        <v>32768</v>
      </c>
      <c r="F22168" s="547">
        <v>1059.3499999999999</v>
      </c>
    </row>
    <row r="22169" s="489" customFormat="1">
      <c r="B22169" s="546" t="s">
        <v>21531</v>
      </c>
      <c r="C22169" s="548" t="s">
        <v>14981</v>
      </c>
      <c r="D22169" s="541" t="s">
        <v>21532</v>
      </c>
      <c r="E22169" s="549" t="s">
        <v>32768</v>
      </c>
      <c r="F22169" s="547">
        <v>1572.9400000000001</v>
      </c>
    </row>
    <row r="22170" s="489" customFormat="1">
      <c r="B22170" s="546" t="s">
        <v>21533</v>
      </c>
      <c r="C22170" s="548" t="s">
        <v>14981</v>
      </c>
      <c r="D22170" s="541" t="s">
        <v>21534</v>
      </c>
      <c r="E22170" s="549" t="s">
        <v>32768</v>
      </c>
      <c r="F22170" s="547">
        <v>1343.3499999999999</v>
      </c>
    </row>
    <row r="22171" s="489" customFormat="1">
      <c r="B22171" s="546" t="s">
        <v>21535</v>
      </c>
      <c r="C22171" s="548" t="s">
        <v>14981</v>
      </c>
      <c r="D22171" s="541" t="s">
        <v>21536</v>
      </c>
      <c r="E22171" s="549" t="s">
        <v>32768</v>
      </c>
      <c r="F22171" s="547">
        <v>1576.8299999999999</v>
      </c>
    </row>
    <row r="22172" s="489" customFormat="1">
      <c r="B22172" s="546" t="s">
        <v>21537</v>
      </c>
      <c r="C22172" s="548" t="s">
        <v>14981</v>
      </c>
      <c r="D22172" s="541" t="s">
        <v>21538</v>
      </c>
      <c r="E22172" s="549" t="s">
        <v>32768</v>
      </c>
      <c r="F22172" s="547">
        <v>1357.2</v>
      </c>
    </row>
    <row r="22173" s="489" customFormat="1">
      <c r="B22173" s="546" t="s">
        <v>21539</v>
      </c>
      <c r="C22173" s="548" t="s">
        <v>14981</v>
      </c>
      <c r="D22173" s="541" t="s">
        <v>21540</v>
      </c>
      <c r="E22173" s="549" t="s">
        <v>32768</v>
      </c>
      <c r="F22173" s="547">
        <v>1655.28</v>
      </c>
    </row>
    <row r="22174" s="489" customFormat="1">
      <c r="B22174" s="546" t="s">
        <v>21541</v>
      </c>
      <c r="C22174" s="548" t="s">
        <v>14981</v>
      </c>
      <c r="D22174" s="541" t="s">
        <v>21542</v>
      </c>
      <c r="E22174" s="549" t="s">
        <v>32768</v>
      </c>
      <c r="F22174" s="547">
        <v>1423.8699999999999</v>
      </c>
    </row>
    <row r="22175" s="489" customFormat="1">
      <c r="B22175" s="546" t="s">
        <v>21543</v>
      </c>
      <c r="C22175" s="548" t="s">
        <v>14981</v>
      </c>
      <c r="D22175" s="541" t="s">
        <v>21544</v>
      </c>
      <c r="E22175" s="549" t="s">
        <v>32768</v>
      </c>
      <c r="F22175" s="547">
        <v>1896.5899999999999</v>
      </c>
    </row>
    <row r="22176" s="489" customFormat="1">
      <c r="B22176" s="546" t="s">
        <v>21545</v>
      </c>
      <c r="C22176" s="548" t="s">
        <v>14981</v>
      </c>
      <c r="D22176" s="541" t="s">
        <v>21546</v>
      </c>
      <c r="E22176" s="549" t="s">
        <v>32768</v>
      </c>
      <c r="F22176" s="547">
        <v>1627.25</v>
      </c>
    </row>
    <row r="22177" s="489" customFormat="1">
      <c r="B22177" s="546" t="s">
        <v>21547</v>
      </c>
      <c r="C22177" s="548" t="s">
        <v>14981</v>
      </c>
      <c r="D22177" s="541" t="s">
        <v>21548</v>
      </c>
      <c r="E22177" s="549" t="s">
        <v>32768</v>
      </c>
      <c r="F22177" s="547">
        <v>2343.7399999999998</v>
      </c>
    </row>
    <row r="22178" s="489" customFormat="1">
      <c r="B22178" s="546" t="s">
        <v>21549</v>
      </c>
      <c r="C22178" s="548" t="s">
        <v>14981</v>
      </c>
      <c r="D22178" s="541" t="s">
        <v>21550</v>
      </c>
      <c r="E22178" s="549" t="s">
        <v>32768</v>
      </c>
      <c r="F22178" s="547">
        <v>2008.1700000000001</v>
      </c>
    </row>
    <row r="22179" s="489" customFormat="1">
      <c r="B22179" s="546" t="s">
        <v>21551</v>
      </c>
      <c r="C22179" s="548" t="s">
        <v>14981</v>
      </c>
      <c r="D22179" s="541" t="s">
        <v>21552</v>
      </c>
      <c r="E22179" s="549" t="s">
        <v>32768</v>
      </c>
      <c r="F22179" s="547">
        <v>2394.5700000000002</v>
      </c>
    </row>
    <row r="22180" s="489" customFormat="1">
      <c r="B22180" s="546" t="s">
        <v>21553</v>
      </c>
      <c r="C22180" s="548" t="s">
        <v>14981</v>
      </c>
      <c r="D22180" s="541" t="s">
        <v>21554</v>
      </c>
      <c r="E22180" s="549" t="s">
        <v>32768</v>
      </c>
      <c r="F22180" s="547">
        <v>2025.99</v>
      </c>
    </row>
    <row r="22181" s="489" customFormat="1">
      <c r="B22181" s="546" t="s">
        <v>21555</v>
      </c>
      <c r="C22181" s="548" t="s">
        <v>14981</v>
      </c>
      <c r="D22181" s="541" t="s">
        <v>21556</v>
      </c>
      <c r="E22181" s="549" t="s">
        <v>32768</v>
      </c>
      <c r="F22181" s="547">
        <v>2539.96</v>
      </c>
    </row>
    <row r="22182" s="489" customFormat="1">
      <c r="B22182" s="546" t="s">
        <v>21557</v>
      </c>
      <c r="C22182" s="548" t="s">
        <v>14981</v>
      </c>
      <c r="D22182" s="541" t="s">
        <v>21558</v>
      </c>
      <c r="E22182" s="549" t="s">
        <v>32768</v>
      </c>
      <c r="F22182" s="547">
        <v>2147.0900000000001</v>
      </c>
    </row>
    <row r="22183" s="489" customFormat="1">
      <c r="B22183" s="546" t="s">
        <v>21559</v>
      </c>
      <c r="C22183" s="548" t="s">
        <v>14981</v>
      </c>
      <c r="D22183" s="541" t="s">
        <v>21560</v>
      </c>
      <c r="E22183" s="549" t="s">
        <v>32768</v>
      </c>
      <c r="F22183" s="547">
        <v>2888.6399999999999</v>
      </c>
    </row>
    <row r="22184" s="489" customFormat="1">
      <c r="B22184" s="546" t="s">
        <v>21561</v>
      </c>
      <c r="C22184" s="548" t="s">
        <v>14981</v>
      </c>
      <c r="D22184" s="541" t="s">
        <v>21562</v>
      </c>
      <c r="E22184" s="549" t="s">
        <v>32768</v>
      </c>
      <c r="F22184" s="547">
        <v>2438.8800000000001</v>
      </c>
    </row>
    <row r="22185" s="489" customFormat="1">
      <c r="B22185" s="546" t="s">
        <v>21563</v>
      </c>
      <c r="C22185" s="548" t="s">
        <v>14981</v>
      </c>
      <c r="D22185" s="541" t="s">
        <v>21564</v>
      </c>
      <c r="E22185" s="549" t="s">
        <v>32768</v>
      </c>
      <c r="F22185" s="547">
        <v>3589.0300000000002</v>
      </c>
    </row>
    <row r="22186" s="489" customFormat="1">
      <c r="B22186" s="546" t="s">
        <v>21565</v>
      </c>
      <c r="C22186" s="548" t="s">
        <v>14981</v>
      </c>
      <c r="D22186" s="541" t="s">
        <v>21566</v>
      </c>
      <c r="E22186" s="549" t="s">
        <v>32768</v>
      </c>
      <c r="F22186" s="547">
        <v>3022.1700000000001</v>
      </c>
    </row>
    <row r="22187" s="489" customFormat="1">
      <c r="B22187" s="546" t="s">
        <v>21567</v>
      </c>
      <c r="C22187" s="548" t="s">
        <v>14981</v>
      </c>
      <c r="D22187" s="541" t="s">
        <v>21568</v>
      </c>
      <c r="E22187" s="549" t="s">
        <v>32768</v>
      </c>
      <c r="F22187" s="547">
        <v>3104.1199999999999</v>
      </c>
    </row>
    <row r="22188" s="489" customFormat="1">
      <c r="B22188" s="546" t="s">
        <v>21569</v>
      </c>
      <c r="C22188" s="548" t="s">
        <v>14981</v>
      </c>
      <c r="D22188" s="541" t="s">
        <v>21570</v>
      </c>
      <c r="E22188" s="549" t="s">
        <v>32768</v>
      </c>
      <c r="F22188" s="547">
        <v>2617.8200000000002</v>
      </c>
    </row>
    <row r="22189" s="489" customFormat="1">
      <c r="B22189" s="546" t="s">
        <v>21571</v>
      </c>
      <c r="C22189" s="548" t="s">
        <v>14981</v>
      </c>
      <c r="D22189" s="541" t="s">
        <v>21572</v>
      </c>
      <c r="E22189" s="549" t="s">
        <v>32768</v>
      </c>
      <c r="F22189" s="547">
        <v>3280.5799999999999</v>
      </c>
    </row>
    <row r="22190" s="489" customFormat="1">
      <c r="B22190" s="546" t="s">
        <v>21573</v>
      </c>
      <c r="C22190" s="548" t="s">
        <v>14981</v>
      </c>
      <c r="D22190" s="541" t="s">
        <v>21574</v>
      </c>
      <c r="E22190" s="549" t="s">
        <v>32768</v>
      </c>
      <c r="F22190" s="547">
        <v>2764.7199999999998</v>
      </c>
    </row>
    <row r="22191" s="489" customFormat="1">
      <c r="B22191" s="546" t="s">
        <v>21575</v>
      </c>
      <c r="C22191" s="548" t="s">
        <v>14981</v>
      </c>
      <c r="D22191" s="541" t="s">
        <v>21576</v>
      </c>
      <c r="E22191" s="549" t="s">
        <v>32768</v>
      </c>
      <c r="F22191" s="547">
        <v>3737.25</v>
      </c>
    </row>
    <row r="22192" s="489" customFormat="1">
      <c r="B22192" s="546" t="s">
        <v>21577</v>
      </c>
      <c r="C22192" s="548" t="s">
        <v>14981</v>
      </c>
      <c r="D22192" s="541" t="s">
        <v>21578</v>
      </c>
      <c r="E22192" s="549" t="s">
        <v>32768</v>
      </c>
      <c r="F22192" s="547">
        <v>3144.46</v>
      </c>
    </row>
    <row r="22193" s="489" customFormat="1">
      <c r="B22193" s="546" t="s">
        <v>21579</v>
      </c>
      <c r="C22193" s="548" t="s">
        <v>14981</v>
      </c>
      <c r="D22193" s="541" t="s">
        <v>21580</v>
      </c>
      <c r="E22193" s="549" t="s">
        <v>32768</v>
      </c>
      <c r="F22193" s="547">
        <v>4703.7200000000003</v>
      </c>
    </row>
    <row r="22194" s="489" customFormat="1">
      <c r="B22194" s="546" t="s">
        <v>21581</v>
      </c>
      <c r="C22194" s="548" t="s">
        <v>14981</v>
      </c>
      <c r="D22194" s="541" t="s">
        <v>21582</v>
      </c>
      <c r="E22194" s="549" t="s">
        <v>32768</v>
      </c>
      <c r="F22194" s="547">
        <v>3945.27</v>
      </c>
    </row>
    <row r="22195" s="489" customFormat="1">
      <c r="B22195" s="546" t="s">
        <v>21583</v>
      </c>
      <c r="C22195" s="548" t="s">
        <v>14981</v>
      </c>
      <c r="D22195" s="541" t="s">
        <v>21584</v>
      </c>
      <c r="E22195" s="549" t="s">
        <v>32768</v>
      </c>
      <c r="F22195" s="547">
        <v>5419.1000000000004</v>
      </c>
    </row>
    <row r="22196" s="489" customFormat="1">
      <c r="B22196" s="546" t="s">
        <v>21585</v>
      </c>
      <c r="C22196" s="548" t="s">
        <v>14981</v>
      </c>
      <c r="D22196" s="541" t="s">
        <v>21586</v>
      </c>
      <c r="E22196" s="549" t="s">
        <v>32768</v>
      </c>
      <c r="F22196" s="547">
        <v>4511.0799999999999</v>
      </c>
    </row>
    <row r="22197" s="489" customFormat="1">
      <c r="B22197" s="546" t="s">
        <v>21587</v>
      </c>
      <c r="C22197" s="548" t="s">
        <v>14981</v>
      </c>
      <c r="D22197" s="541" t="s">
        <v>21588</v>
      </c>
      <c r="E22197" s="549" t="s">
        <v>32768</v>
      </c>
      <c r="F22197" s="547">
        <v>5722.4399999999996</v>
      </c>
    </row>
    <row r="22198" s="489" customFormat="1">
      <c r="B22198" s="546" t="s">
        <v>21589</v>
      </c>
      <c r="C22198" s="548" t="s">
        <v>14981</v>
      </c>
      <c r="D22198" s="541" t="s">
        <v>21590</v>
      </c>
      <c r="E22198" s="549" t="s">
        <v>32768</v>
      </c>
      <c r="F22198" s="547">
        <v>4763.3199999999997</v>
      </c>
    </row>
    <row r="22199" s="489" customFormat="1">
      <c r="B22199" s="546" t="s">
        <v>21591</v>
      </c>
      <c r="C22199" s="548" t="s">
        <v>14981</v>
      </c>
      <c r="D22199" s="541" t="s">
        <v>21592</v>
      </c>
      <c r="E22199" s="549" t="s">
        <v>32768</v>
      </c>
      <c r="F22199" s="547">
        <v>6500.4700000000003</v>
      </c>
    </row>
    <row r="22200" s="489" customFormat="1">
      <c r="B22200" s="546" t="s">
        <v>21593</v>
      </c>
      <c r="C22200" s="548" t="s">
        <v>14981</v>
      </c>
      <c r="D22200" s="541" t="s">
        <v>21594</v>
      </c>
      <c r="E22200" s="549" t="s">
        <v>32768</v>
      </c>
      <c r="F22200" s="547">
        <v>5402.4499999999998</v>
      </c>
    </row>
    <row r="22201" s="489" customFormat="1">
      <c r="B22201" s="546" t="s">
        <v>21595</v>
      </c>
      <c r="C22201" s="548" t="s">
        <v>14981</v>
      </c>
      <c r="D22201" s="541" t="s">
        <v>21596</v>
      </c>
      <c r="E22201" s="549" t="s">
        <v>32768</v>
      </c>
      <c r="F22201" s="547">
        <v>8226.8500000000004</v>
      </c>
    </row>
    <row r="22202" s="489" customFormat="1">
      <c r="B22202" s="546" t="s">
        <v>21597</v>
      </c>
      <c r="C22202" s="548" t="s">
        <v>14981</v>
      </c>
      <c r="D22202" s="541" t="s">
        <v>21598</v>
      </c>
      <c r="E22202" s="549" t="s">
        <v>32768</v>
      </c>
      <c r="F22202" s="547">
        <v>6814.54</v>
      </c>
    </row>
    <row r="22203" s="489" customFormat="1">
      <c r="B22203" s="546" t="s">
        <v>21599</v>
      </c>
      <c r="C22203" s="548" t="s">
        <v>14981</v>
      </c>
      <c r="D22203" s="541" t="s">
        <v>21600</v>
      </c>
      <c r="E22203" s="549" t="s">
        <v>32768</v>
      </c>
      <c r="F22203" s="547">
        <v>4241.1599999999999</v>
      </c>
    </row>
    <row r="22204" s="489" customFormat="1">
      <c r="B22204" s="546" t="s">
        <v>21601</v>
      </c>
      <c r="C22204" s="548" t="s">
        <v>14981</v>
      </c>
      <c r="D22204" s="541" t="s">
        <v>21602</v>
      </c>
      <c r="E22204" s="549" t="s">
        <v>32768</v>
      </c>
      <c r="F22204" s="547">
        <v>3528.0100000000002</v>
      </c>
    </row>
    <row r="22205" s="489" customFormat="1">
      <c r="B22205" s="546" t="s">
        <v>21603</v>
      </c>
      <c r="C22205" s="548" t="s">
        <v>14981</v>
      </c>
      <c r="D22205" s="541" t="s">
        <v>21604</v>
      </c>
      <c r="E22205" s="549" t="s">
        <v>32768</v>
      </c>
      <c r="F22205" s="547">
        <v>4485.9300000000003</v>
      </c>
    </row>
    <row r="22206" s="489" customFormat="1">
      <c r="B22206" s="546" t="s">
        <v>21605</v>
      </c>
      <c r="C22206" s="548" t="s">
        <v>14981</v>
      </c>
      <c r="D22206" s="541" t="s">
        <v>21606</v>
      </c>
      <c r="E22206" s="549" t="s">
        <v>32768</v>
      </c>
      <c r="F22206" s="547">
        <v>3730.4200000000001</v>
      </c>
    </row>
    <row r="22207" s="489" customFormat="1">
      <c r="B22207" s="546" t="s">
        <v>21607</v>
      </c>
      <c r="C22207" s="548" t="s">
        <v>14981</v>
      </c>
      <c r="D22207" s="541" t="s">
        <v>21608</v>
      </c>
      <c r="E22207" s="549" t="s">
        <v>32768</v>
      </c>
      <c r="F22207" s="547">
        <v>5086.8800000000001</v>
      </c>
    </row>
    <row r="22208" s="489" customFormat="1">
      <c r="B22208" s="546" t="s">
        <v>21609</v>
      </c>
      <c r="C22208" s="548" t="s">
        <v>14981</v>
      </c>
      <c r="D22208" s="541" t="s">
        <v>21610</v>
      </c>
      <c r="E22208" s="549" t="s">
        <v>32768</v>
      </c>
      <c r="F22208" s="547">
        <v>4227.8100000000004</v>
      </c>
    </row>
    <row r="22209" s="489" customFormat="1">
      <c r="B22209" s="546" t="s">
        <v>21611</v>
      </c>
      <c r="C22209" s="548" t="s">
        <v>14981</v>
      </c>
      <c r="D22209" s="541" t="s">
        <v>21612</v>
      </c>
      <c r="E22209" s="549" t="s">
        <v>32768</v>
      </c>
      <c r="F22209" s="547">
        <v>6281.8999999999996</v>
      </c>
    </row>
    <row r="22210" s="489" customFormat="1">
      <c r="B22210" s="546" t="s">
        <v>21613</v>
      </c>
      <c r="C22210" s="548" t="s">
        <v>14981</v>
      </c>
      <c r="D22210" s="541" t="s">
        <v>21614</v>
      </c>
      <c r="E22210" s="549" t="s">
        <v>32768</v>
      </c>
      <c r="F22210" s="547">
        <v>5213.75</v>
      </c>
    </row>
    <row r="22211" s="489" customFormat="1">
      <c r="B22211" s="546" t="s">
        <v>21615</v>
      </c>
      <c r="C22211" s="548" t="s">
        <v>14981</v>
      </c>
      <c r="D22211" s="541" t="s">
        <v>21616</v>
      </c>
      <c r="E22211" s="549" t="s">
        <v>32768</v>
      </c>
      <c r="F22211" s="547">
        <v>5492.5900000000001</v>
      </c>
    </row>
    <row r="22212" s="489" customFormat="1">
      <c r="B22212" s="546" t="s">
        <v>21617</v>
      </c>
      <c r="C22212" s="548" t="s">
        <v>14981</v>
      </c>
      <c r="D22212" s="541" t="s">
        <v>21618</v>
      </c>
      <c r="E22212" s="549" t="s">
        <v>32768</v>
      </c>
      <c r="F22212" s="547">
        <v>4540.6800000000003</v>
      </c>
    </row>
    <row r="22213" s="489" customFormat="1">
      <c r="B22213" s="546" t="s">
        <v>21619</v>
      </c>
      <c r="C22213" s="548" t="s">
        <v>14981</v>
      </c>
      <c r="D22213" s="541" t="s">
        <v>21620</v>
      </c>
      <c r="E22213" s="549" t="s">
        <v>32768</v>
      </c>
      <c r="F22213" s="547">
        <v>5873.4200000000001</v>
      </c>
    </row>
    <row r="22214" s="489" customFormat="1">
      <c r="B22214" s="546" t="s">
        <v>21621</v>
      </c>
      <c r="C22214" s="548" t="s">
        <v>14981</v>
      </c>
      <c r="D22214" s="541" t="s">
        <v>21622</v>
      </c>
      <c r="E22214" s="549" t="s">
        <v>32768</v>
      </c>
      <c r="F22214" s="547">
        <v>4853.8000000000002</v>
      </c>
    </row>
    <row r="22215" s="489" customFormat="1">
      <c r="B22215" s="546" t="s">
        <v>21623</v>
      </c>
      <c r="C22215" s="548" t="s">
        <v>14981</v>
      </c>
      <c r="D22215" s="541" t="s">
        <v>21624</v>
      </c>
      <c r="E22215" s="549" t="s">
        <v>32768</v>
      </c>
      <c r="F22215" s="547">
        <v>6655.5100000000002</v>
      </c>
    </row>
    <row r="22216" s="489" customFormat="1">
      <c r="B22216" s="546" t="s">
        <v>21625</v>
      </c>
      <c r="C22216" s="548" t="s">
        <v>14981</v>
      </c>
      <c r="D22216" s="541" t="s">
        <v>21626</v>
      </c>
      <c r="E22216" s="549" t="s">
        <v>32768</v>
      </c>
      <c r="F22216" s="547">
        <v>5495.9899999999998</v>
      </c>
    </row>
    <row r="22217" s="489" customFormat="1">
      <c r="B22217" s="546" t="s">
        <v>21627</v>
      </c>
      <c r="C22217" s="548" t="s">
        <v>14981</v>
      </c>
      <c r="D22217" s="541" t="s">
        <v>21628</v>
      </c>
      <c r="E22217" s="549" t="s">
        <v>32768</v>
      </c>
      <c r="F22217" s="547">
        <v>8257.5200000000004</v>
      </c>
    </row>
    <row r="22218" s="489" customFormat="1">
      <c r="B22218" s="546" t="s">
        <v>21629</v>
      </c>
      <c r="C22218" s="548" t="s">
        <v>14981</v>
      </c>
      <c r="D22218" s="541" t="s">
        <v>21630</v>
      </c>
      <c r="E22218" s="549" t="s">
        <v>32768</v>
      </c>
      <c r="F22218" s="547">
        <v>6808.5299999999997</v>
      </c>
    </row>
    <row r="22219" s="489" customFormat="1">
      <c r="B22219" s="546" t="s">
        <v>21631</v>
      </c>
      <c r="C22219" s="548" t="s">
        <v>14981</v>
      </c>
      <c r="D22219" s="541" t="s">
        <v>21632</v>
      </c>
      <c r="E22219" s="549" t="s">
        <v>32768</v>
      </c>
      <c r="F22219" s="547">
        <v>9280.0200000000004</v>
      </c>
    </row>
    <row r="22220" s="489" customFormat="1">
      <c r="B22220" s="546" t="s">
        <v>21633</v>
      </c>
      <c r="C22220" s="548" t="s">
        <v>14981</v>
      </c>
      <c r="D22220" s="541" t="s">
        <v>21634</v>
      </c>
      <c r="E22220" s="549" t="s">
        <v>32768</v>
      </c>
      <c r="F22220" s="547">
        <v>7549.8400000000001</v>
      </c>
    </row>
    <row r="22221" s="489" customFormat="1">
      <c r="B22221" s="546" t="s">
        <v>21635</v>
      </c>
      <c r="C22221" s="548" t="s">
        <v>14981</v>
      </c>
      <c r="D22221" s="541" t="s">
        <v>21636</v>
      </c>
      <c r="E22221" s="549" t="s">
        <v>32768</v>
      </c>
      <c r="F22221" s="547">
        <v>9781.1800000000003</v>
      </c>
    </row>
    <row r="22222" s="489" customFormat="1">
      <c r="B22222" s="546" t="s">
        <v>21637</v>
      </c>
      <c r="C22222" s="548" t="s">
        <v>14981</v>
      </c>
      <c r="D22222" s="541" t="s">
        <v>21638</v>
      </c>
      <c r="E22222" s="549" t="s">
        <v>32768</v>
      </c>
      <c r="F22222" s="547">
        <v>7962.0699999999997</v>
      </c>
    </row>
    <row r="22223" s="489" customFormat="1">
      <c r="B22223" s="546" t="s">
        <v>21639</v>
      </c>
      <c r="C22223" s="548" t="s">
        <v>14981</v>
      </c>
      <c r="D22223" s="541" t="s">
        <v>21640</v>
      </c>
      <c r="E22223" s="549" t="s">
        <v>32768</v>
      </c>
      <c r="F22223" s="547">
        <v>11163</v>
      </c>
    </row>
    <row r="22224" s="489" customFormat="1">
      <c r="B22224" s="546" t="s">
        <v>21641</v>
      </c>
      <c r="C22224" s="548" t="s">
        <v>14981</v>
      </c>
      <c r="D22224" s="541" t="s">
        <v>21642</v>
      </c>
      <c r="E22224" s="549" t="s">
        <v>32768</v>
      </c>
      <c r="F22224" s="547">
        <v>9071.7099999999991</v>
      </c>
    </row>
    <row r="22225" s="489" customFormat="1">
      <c r="B22225" s="546" t="s">
        <v>21643</v>
      </c>
      <c r="C22225" s="548" t="s">
        <v>14981</v>
      </c>
      <c r="D22225" s="541" t="s">
        <v>21644</v>
      </c>
      <c r="E22225" s="549" t="s">
        <v>32768</v>
      </c>
      <c r="F22225" s="547">
        <v>13886.120000000001</v>
      </c>
    </row>
    <row r="22226" s="489" customFormat="1">
      <c r="B22226" s="546" t="s">
        <v>21645</v>
      </c>
      <c r="C22226" s="548" t="s">
        <v>14981</v>
      </c>
      <c r="D22226" s="541" t="s">
        <v>21646</v>
      </c>
      <c r="E22226" s="549" t="s">
        <v>32768</v>
      </c>
      <c r="F22226" s="547">
        <v>11267.389999999999</v>
      </c>
    </row>
    <row r="22227" s="489" customFormat="1">
      <c r="B22227" s="546" t="s">
        <v>21647</v>
      </c>
      <c r="C22227" s="548" t="s">
        <v>14981</v>
      </c>
      <c r="D22227" s="541" t="s">
        <v>21648</v>
      </c>
      <c r="E22227" s="549" t="s">
        <v>32768</v>
      </c>
      <c r="F22227" s="547">
        <v>21653.849999999999</v>
      </c>
    </row>
    <row r="22228" s="489" customFormat="1">
      <c r="B22228" s="546" t="s">
        <v>21649</v>
      </c>
      <c r="C22228" s="548" t="s">
        <v>14981</v>
      </c>
      <c r="D22228" s="541" t="s">
        <v>21650</v>
      </c>
      <c r="E22228" s="549" t="s">
        <v>32768</v>
      </c>
      <c r="F22228" s="547">
        <v>19928.619999999999</v>
      </c>
    </row>
    <row r="22229" s="489" customFormat="1">
      <c r="B22229" s="546" t="s">
        <v>21651</v>
      </c>
      <c r="C22229" s="548" t="s">
        <v>14981</v>
      </c>
      <c r="D22229" s="541" t="s">
        <v>21652</v>
      </c>
      <c r="E22229" s="549" t="s">
        <v>32768</v>
      </c>
      <c r="F22229" s="547">
        <v>21737.66</v>
      </c>
    </row>
    <row r="22230" s="489" customFormat="1">
      <c r="B22230" s="546" t="s">
        <v>21653</v>
      </c>
      <c r="C22230" s="548" t="s">
        <v>14981</v>
      </c>
      <c r="D22230" s="541" t="s">
        <v>21654</v>
      </c>
      <c r="E22230" s="549" t="s">
        <v>32768</v>
      </c>
      <c r="F22230" s="547">
        <v>19962.439999999999</v>
      </c>
    </row>
    <row r="22231" s="489" customFormat="1">
      <c r="B22231" s="546" t="s">
        <v>21655</v>
      </c>
      <c r="C22231" s="548" t="s">
        <v>14981</v>
      </c>
      <c r="D22231" s="541" t="s">
        <v>21656</v>
      </c>
      <c r="E22231" s="549" t="s">
        <v>32768</v>
      </c>
      <c r="F22231" s="547">
        <v>23557.259999999998</v>
      </c>
    </row>
    <row r="22232" s="489" customFormat="1">
      <c r="B22232" s="546" t="s">
        <v>21657</v>
      </c>
      <c r="C22232" s="548" t="s">
        <v>14981</v>
      </c>
      <c r="D22232" s="541" t="s">
        <v>21658</v>
      </c>
      <c r="E22232" s="549" t="s">
        <v>32768</v>
      </c>
      <c r="F22232" s="547">
        <v>21627.130000000001</v>
      </c>
    </row>
    <row r="22233" s="489" customFormat="1">
      <c r="B22233" s="546" t="s">
        <v>21659</v>
      </c>
      <c r="C22233" s="548" t="s">
        <v>14981</v>
      </c>
      <c r="D22233" s="541" t="s">
        <v>21660</v>
      </c>
      <c r="E22233" s="549" t="s">
        <v>32768</v>
      </c>
      <c r="F22233" s="547">
        <v>27628.119999999999</v>
      </c>
    </row>
    <row r="22234" s="489" customFormat="1">
      <c r="B22234" s="546" t="s">
        <v>21661</v>
      </c>
      <c r="C22234" s="548" t="s">
        <v>14981</v>
      </c>
      <c r="D22234" s="541" t="s">
        <v>21662</v>
      </c>
      <c r="E22234" s="549" t="s">
        <v>32768</v>
      </c>
      <c r="F22234" s="547">
        <v>25328.950000000001</v>
      </c>
    </row>
    <row r="22235" s="489" customFormat="1">
      <c r="B22235" s="546" t="s">
        <v>21663</v>
      </c>
      <c r="C22235" s="548" t="s">
        <v>14981</v>
      </c>
      <c r="D22235" s="541" t="s">
        <v>21664</v>
      </c>
      <c r="E22235" s="549" t="s">
        <v>32768</v>
      </c>
      <c r="F22235" s="547">
        <v>27446.529999999999</v>
      </c>
    </row>
    <row r="22236" s="489" customFormat="1">
      <c r="B22236" s="546" t="s">
        <v>21665</v>
      </c>
      <c r="C22236" s="548" t="s">
        <v>14981</v>
      </c>
      <c r="D22236" s="541" t="s">
        <v>21666</v>
      </c>
      <c r="E22236" s="549" t="s">
        <v>32768</v>
      </c>
      <c r="F22236" s="547">
        <v>25315.34</v>
      </c>
    </row>
    <row r="22237" s="489" customFormat="1">
      <c r="B22237" s="546" t="s">
        <v>21667</v>
      </c>
      <c r="C22237" s="548" t="s">
        <v>14981</v>
      </c>
      <c r="D22237" s="541" t="s">
        <v>21668</v>
      </c>
      <c r="E22237" s="549" t="s">
        <v>32768</v>
      </c>
      <c r="F22237" s="547">
        <v>27903.48</v>
      </c>
    </row>
    <row r="22238" s="489" customFormat="1">
      <c r="B22238" s="546" t="s">
        <v>21669</v>
      </c>
      <c r="C22238" s="548" t="s">
        <v>14981</v>
      </c>
      <c r="D22238" s="541" t="s">
        <v>21670</v>
      </c>
      <c r="E22238" s="549" t="s">
        <v>32768</v>
      </c>
      <c r="F22238" s="547">
        <v>25703.880000000001</v>
      </c>
    </row>
    <row r="22239" s="489" customFormat="1">
      <c r="B22239" s="546" t="s">
        <v>21671</v>
      </c>
      <c r="C22239" s="548" t="s">
        <v>14981</v>
      </c>
      <c r="D22239" s="541" t="s">
        <v>21672</v>
      </c>
      <c r="E22239" s="549" t="s">
        <v>32768</v>
      </c>
      <c r="F22239" s="547">
        <v>30353.48</v>
      </c>
    </row>
    <row r="22240" s="489" customFormat="1">
      <c r="B22240" s="546" t="s">
        <v>21673</v>
      </c>
      <c r="C22240" s="548" t="s">
        <v>14981</v>
      </c>
      <c r="D22240" s="541" t="s">
        <v>21674</v>
      </c>
      <c r="E22240" s="549" t="s">
        <v>32768</v>
      </c>
      <c r="F22240" s="547">
        <v>27967.73</v>
      </c>
    </row>
    <row r="22241" s="489" customFormat="1">
      <c r="B22241" s="546" t="s">
        <v>21675</v>
      </c>
      <c r="C22241" s="548" t="s">
        <v>14981</v>
      </c>
      <c r="D22241" s="541" t="s">
        <v>21676</v>
      </c>
      <c r="E22241" s="549" t="s">
        <v>32768</v>
      </c>
      <c r="F22241" s="547">
        <v>35786.690000000002</v>
      </c>
    </row>
    <row r="22242" s="489" customFormat="1">
      <c r="B22242" s="546" t="s">
        <v>21677</v>
      </c>
      <c r="C22242" s="548" t="s">
        <v>14981</v>
      </c>
      <c r="D22242" s="541" t="s">
        <v>21678</v>
      </c>
      <c r="E22242" s="549" t="s">
        <v>32768</v>
      </c>
      <c r="F22242" s="547">
        <v>32951.209999999999</v>
      </c>
    </row>
    <row r="22243" s="489" customFormat="1">
      <c r="B22243" s="546" t="s">
        <v>21679</v>
      </c>
      <c r="C22243" s="548" t="s">
        <v>14981</v>
      </c>
      <c r="D22243" s="541" t="s">
        <v>21680</v>
      </c>
      <c r="E22243" s="549" t="s">
        <v>32768</v>
      </c>
      <c r="F22243" s="547">
        <v>35744.370000000003</v>
      </c>
    </row>
    <row r="22244" s="489" customFormat="1">
      <c r="B22244" s="546" t="s">
        <v>21681</v>
      </c>
      <c r="C22244" s="548" t="s">
        <v>14981</v>
      </c>
      <c r="D22244" s="541" t="s">
        <v>21682</v>
      </c>
      <c r="E22244" s="549" t="s">
        <v>32768</v>
      </c>
      <c r="F22244" s="547">
        <v>32926.559999999998</v>
      </c>
    </row>
    <row r="22245" s="489" customFormat="1">
      <c r="B22245" s="546" t="s">
        <v>21683</v>
      </c>
      <c r="C22245" s="548" t="s">
        <v>14981</v>
      </c>
      <c r="D22245" s="541" t="s">
        <v>21684</v>
      </c>
      <c r="E22245" s="549" t="s">
        <v>32768</v>
      </c>
      <c r="F22245" s="547">
        <v>36715.889999999999</v>
      </c>
    </row>
    <row r="22246" s="489" customFormat="1">
      <c r="B22246" s="546" t="s">
        <v>21685</v>
      </c>
      <c r="C22246" s="548" t="s">
        <v>14981</v>
      </c>
      <c r="D22246" s="541" t="s">
        <v>21686</v>
      </c>
      <c r="E22246" s="549" t="s">
        <v>32768</v>
      </c>
      <c r="F22246" s="547">
        <v>33772.139999999999</v>
      </c>
    </row>
    <row r="22247" s="489" customFormat="1">
      <c r="B22247" s="546" t="s">
        <v>21687</v>
      </c>
      <c r="C22247" s="548" t="s">
        <v>14981</v>
      </c>
      <c r="D22247" s="541" t="s">
        <v>21688</v>
      </c>
      <c r="E22247" s="549" t="s">
        <v>32768</v>
      </c>
      <c r="F22247" s="547">
        <v>39978.779999999999</v>
      </c>
    </row>
    <row r="22248" s="489" customFormat="1">
      <c r="B22248" s="546" t="s">
        <v>21689</v>
      </c>
      <c r="C22248" s="548" t="s">
        <v>14981</v>
      </c>
      <c r="D22248" s="541" t="s">
        <v>21690</v>
      </c>
      <c r="E22248" s="549" t="s">
        <v>32768</v>
      </c>
      <c r="F22248" s="547">
        <v>36814.900000000001</v>
      </c>
    </row>
    <row r="22249" s="489" customFormat="1">
      <c r="B22249" s="546" t="s">
        <v>21691</v>
      </c>
      <c r="C22249" s="548" t="s">
        <v>14981</v>
      </c>
      <c r="D22249" s="541" t="s">
        <v>21692</v>
      </c>
      <c r="E22249" s="549" t="s">
        <v>32768</v>
      </c>
      <c r="F22249" s="547">
        <v>47240.459999999999</v>
      </c>
    </row>
    <row r="22250" s="489" customFormat="1">
      <c r="B22250" s="546" t="s">
        <v>21693</v>
      </c>
      <c r="C22250" s="548" t="s">
        <v>14981</v>
      </c>
      <c r="D22250" s="541" t="s">
        <v>21694</v>
      </c>
      <c r="E22250" s="549" t="s">
        <v>32768</v>
      </c>
      <c r="F22250" s="547">
        <v>43538.349999999999</v>
      </c>
    </row>
    <row r="22251" s="489" customFormat="1">
      <c r="B22251" s="546" t="s">
        <v>21695</v>
      </c>
      <c r="C22251" s="548" t="s">
        <v>14981</v>
      </c>
      <c r="D22251" s="541" t="s">
        <v>21696</v>
      </c>
      <c r="E22251" s="549" t="s">
        <v>32768</v>
      </c>
      <c r="F22251" s="547">
        <v>29141.869999999999</v>
      </c>
    </row>
    <row r="22252" s="489" customFormat="1">
      <c r="B22252" s="546" t="s">
        <v>21697</v>
      </c>
      <c r="C22252" s="548" t="s">
        <v>14981</v>
      </c>
      <c r="D22252" s="541" t="s">
        <v>21698</v>
      </c>
      <c r="E22252" s="549" t="s">
        <v>32768</v>
      </c>
      <c r="F22252" s="547">
        <v>26799.849999999999</v>
      </c>
    </row>
    <row r="22253" s="489" customFormat="1">
      <c r="B22253" s="546" t="s">
        <v>21699</v>
      </c>
      <c r="C22253" s="548" t="s">
        <v>14981</v>
      </c>
      <c r="D22253" s="541" t="s">
        <v>21700</v>
      </c>
      <c r="E22253" s="549" t="s">
        <v>32768</v>
      </c>
      <c r="F22253" s="547">
        <v>29584.720000000001</v>
      </c>
    </row>
    <row r="22254" s="489" customFormat="1">
      <c r="B22254" s="546" t="s">
        <v>21701</v>
      </c>
      <c r="C22254" s="548" t="s">
        <v>14981</v>
      </c>
      <c r="D22254" s="541" t="s">
        <v>21702</v>
      </c>
      <c r="E22254" s="549" t="s">
        <v>32768</v>
      </c>
      <c r="F22254" s="547">
        <v>27166.450000000001</v>
      </c>
    </row>
    <row r="22255" s="489" customFormat="1">
      <c r="B22255" s="546" t="s">
        <v>21703</v>
      </c>
      <c r="C22255" s="548" t="s">
        <v>14981</v>
      </c>
      <c r="D22255" s="541" t="s">
        <v>21704</v>
      </c>
      <c r="E22255" s="549" t="s">
        <v>32768</v>
      </c>
      <c r="F22255" s="547">
        <v>32220.970000000001</v>
      </c>
    </row>
    <row r="22256" s="489" customFormat="1">
      <c r="B22256" s="546" t="s">
        <v>21705</v>
      </c>
      <c r="C22256" s="548" t="s">
        <v>14981</v>
      </c>
      <c r="D22256" s="541" t="s">
        <v>21706</v>
      </c>
      <c r="E22256" s="549" t="s">
        <v>32768</v>
      </c>
      <c r="F22256" s="547">
        <v>29590.970000000001</v>
      </c>
    </row>
    <row r="22257" s="489" customFormat="1">
      <c r="B22257" s="546" t="s">
        <v>21707</v>
      </c>
      <c r="C22257" s="548" t="s">
        <v>14981</v>
      </c>
      <c r="D22257" s="541" t="s">
        <v>21708</v>
      </c>
      <c r="E22257" s="549" t="s">
        <v>32768</v>
      </c>
      <c r="F22257" s="547">
        <v>38052.989999999998</v>
      </c>
    </row>
    <row r="22258" s="489" customFormat="1">
      <c r="B22258" s="546" t="s">
        <v>21709</v>
      </c>
      <c r="C22258" s="548" t="s">
        <v>14981</v>
      </c>
      <c r="D22258" s="541" t="s">
        <v>21710</v>
      </c>
      <c r="E22258" s="549" t="s">
        <v>32768</v>
      </c>
      <c r="F22258" s="547">
        <v>34918.379999999997</v>
      </c>
    </row>
    <row r="22259" s="489" customFormat="1">
      <c r="B22259" s="546" t="s">
        <v>21711</v>
      </c>
      <c r="C22259" s="548" t="s">
        <v>14981</v>
      </c>
      <c r="D22259" s="541" t="s">
        <v>21712</v>
      </c>
      <c r="E22259" s="549" t="s">
        <v>32768</v>
      </c>
      <c r="F22259" s="547">
        <v>37739.059999999998</v>
      </c>
    </row>
    <row r="22260" s="489" customFormat="1">
      <c r="B22260" s="546" t="s">
        <v>21713</v>
      </c>
      <c r="C22260" s="548" t="s">
        <v>14981</v>
      </c>
      <c r="D22260" s="541" t="s">
        <v>21714</v>
      </c>
      <c r="E22260" s="549" t="s">
        <v>32768</v>
      </c>
      <c r="F22260" s="547">
        <v>34686.559999999998</v>
      </c>
    </row>
    <row r="22261" s="489" customFormat="1">
      <c r="B22261" s="546" t="s">
        <v>21715</v>
      </c>
      <c r="C22261" s="548" t="s">
        <v>14981</v>
      </c>
      <c r="D22261" s="541" t="s">
        <v>21716</v>
      </c>
      <c r="E22261" s="549" t="s">
        <v>32768</v>
      </c>
      <c r="F22261" s="547">
        <v>38708.760000000002</v>
      </c>
    </row>
    <row r="22262" s="489" customFormat="1">
      <c r="B22262" s="546" t="s">
        <v>21717</v>
      </c>
      <c r="C22262" s="548" t="s">
        <v>14981</v>
      </c>
      <c r="D22262" s="541" t="s">
        <v>21718</v>
      </c>
      <c r="E22262" s="549" t="s">
        <v>32768</v>
      </c>
      <c r="F22262" s="547">
        <v>35521.910000000003</v>
      </c>
    </row>
    <row r="22263" s="489" customFormat="1">
      <c r="B22263" s="546" t="s">
        <v>21719</v>
      </c>
      <c r="C22263" s="548" t="s">
        <v>14981</v>
      </c>
      <c r="D22263" s="541" t="s">
        <v>21720</v>
      </c>
      <c r="E22263" s="549" t="s">
        <v>32768</v>
      </c>
      <c r="F22263" s="547">
        <v>42193.879999999997</v>
      </c>
    </row>
    <row r="22264" s="489" customFormat="1">
      <c r="B22264" s="546" t="s">
        <v>21721</v>
      </c>
      <c r="C22264" s="548" t="s">
        <v>14981</v>
      </c>
      <c r="D22264" s="541" t="s">
        <v>21722</v>
      </c>
      <c r="E22264" s="549" t="s">
        <v>32768</v>
      </c>
      <c r="F22264" s="547">
        <v>38758.480000000003</v>
      </c>
    </row>
    <row r="22265" s="489" customFormat="1">
      <c r="B22265" s="546" t="s">
        <v>21723</v>
      </c>
      <c r="C22265" s="548" t="s">
        <v>14981</v>
      </c>
      <c r="D22265" s="541" t="s">
        <v>21724</v>
      </c>
      <c r="E22265" s="549" t="s">
        <v>32768</v>
      </c>
      <c r="F22265" s="547">
        <v>49871.599999999999</v>
      </c>
    </row>
    <row r="22266" s="489" customFormat="1">
      <c r="B22266" s="546" t="s">
        <v>21725</v>
      </c>
      <c r="C22266" s="548" t="s">
        <v>14981</v>
      </c>
      <c r="D22266" s="541" t="s">
        <v>21726</v>
      </c>
      <c r="E22266" s="549" t="s">
        <v>32768</v>
      </c>
      <c r="F22266" s="547">
        <v>45854.480000000003</v>
      </c>
    </row>
    <row r="22267" s="489" customFormat="1">
      <c r="B22267" s="546" t="s">
        <v>21727</v>
      </c>
      <c r="C22267" s="548" t="s">
        <v>14981</v>
      </c>
      <c r="D22267" s="541" t="s">
        <v>21728</v>
      </c>
      <c r="E22267" s="549" t="s">
        <v>32768</v>
      </c>
      <c r="F22267" s="547">
        <v>24805.939999999999</v>
      </c>
    </row>
    <row r="22268" s="489" customFormat="1">
      <c r="B22268" s="546" t="s">
        <v>21729</v>
      </c>
      <c r="C22268" s="548" t="s">
        <v>14981</v>
      </c>
      <c r="D22268" s="541" t="s">
        <v>21730</v>
      </c>
      <c r="E22268" s="549" t="s">
        <v>32768</v>
      </c>
      <c r="F22268" s="547">
        <v>22704.16</v>
      </c>
    </row>
    <row r="22269" s="489" customFormat="1">
      <c r="B22269" s="546" t="s">
        <v>21731</v>
      </c>
      <c r="C22269" s="548" t="s">
        <v>14981</v>
      </c>
      <c r="D22269" s="541" t="s">
        <v>21732</v>
      </c>
      <c r="E22269" s="549" t="s">
        <v>32768</v>
      </c>
      <c r="F22269" s="547">
        <v>24885.599999999999</v>
      </c>
    </row>
    <row r="22270" s="489" customFormat="1">
      <c r="B22270" s="546" t="s">
        <v>21733</v>
      </c>
      <c r="C22270" s="548" t="s">
        <v>14981</v>
      </c>
      <c r="D22270" s="541" t="s">
        <v>21734</v>
      </c>
      <c r="E22270" s="549" t="s">
        <v>32768</v>
      </c>
      <c r="F22270" s="547">
        <v>22720.41</v>
      </c>
    </row>
    <row r="22271" s="489" customFormat="1">
      <c r="B22271" s="546" t="s">
        <v>21735</v>
      </c>
      <c r="C22271" s="548" t="s">
        <v>14981</v>
      </c>
      <c r="D22271" s="541" t="s">
        <v>21736</v>
      </c>
      <c r="E22271" s="549" t="s">
        <v>32768</v>
      </c>
      <c r="F22271" s="547">
        <v>27036.200000000001</v>
      </c>
    </row>
    <row r="22272" s="489" customFormat="1">
      <c r="B22272" s="546" t="s">
        <v>21737</v>
      </c>
      <c r="C22272" s="548" t="s">
        <v>14981</v>
      </c>
      <c r="D22272" s="541" t="s">
        <v>21738</v>
      </c>
      <c r="E22272" s="549" t="s">
        <v>32768</v>
      </c>
      <c r="F22272" s="547">
        <v>24671.880000000001</v>
      </c>
    </row>
    <row r="22273" s="489" customFormat="1">
      <c r="B22273" s="546" t="s">
        <v>21739</v>
      </c>
      <c r="C22273" s="548" t="s">
        <v>14981</v>
      </c>
      <c r="D22273" s="541" t="s">
        <v>21740</v>
      </c>
      <c r="E22273" s="549" t="s">
        <v>32768</v>
      </c>
      <c r="F22273" s="547">
        <v>31953.689999999999</v>
      </c>
    </row>
    <row r="22274" s="489" customFormat="1">
      <c r="B22274" s="546" t="s">
        <v>21741</v>
      </c>
      <c r="C22274" s="548" t="s">
        <v>14981</v>
      </c>
      <c r="D22274" s="541" t="s">
        <v>21742</v>
      </c>
      <c r="E22274" s="549" t="s">
        <v>32768</v>
      </c>
      <c r="F22274" s="547">
        <v>29091.759999999998</v>
      </c>
    </row>
    <row r="22275" s="489" customFormat="1">
      <c r="B22275" s="546" t="s">
        <v>21743</v>
      </c>
      <c r="C22275" s="548" t="s">
        <v>14981</v>
      </c>
      <c r="D22275" s="541" t="s">
        <v>21744</v>
      </c>
      <c r="E22275" s="549" t="s">
        <v>32768</v>
      </c>
      <c r="F22275" s="547">
        <v>30841.09</v>
      </c>
    </row>
    <row r="22276" s="489" customFormat="1">
      <c r="B22276" s="546" t="s">
        <v>21745</v>
      </c>
      <c r="C22276" s="548" t="s">
        <v>14981</v>
      </c>
      <c r="D22276" s="541" t="s">
        <v>21746</v>
      </c>
      <c r="E22276" s="549" t="s">
        <v>32768</v>
      </c>
      <c r="F22276" s="547">
        <v>28287.209999999999</v>
      </c>
    </row>
    <row r="22277" s="489" customFormat="1">
      <c r="B22277" s="546" t="s">
        <v>21747</v>
      </c>
      <c r="C22277" s="548" t="s">
        <v>14981</v>
      </c>
      <c r="D22277" s="541" t="s">
        <v>21748</v>
      </c>
      <c r="E22277" s="549" t="s">
        <v>32768</v>
      </c>
      <c r="F22277" s="547">
        <v>31322.560000000001</v>
      </c>
    </row>
    <row r="22278" s="489" customFormat="1">
      <c r="B22278" s="546" t="s">
        <v>21749</v>
      </c>
      <c r="C22278" s="548" t="s">
        <v>14981</v>
      </c>
      <c r="D22278" s="541" t="s">
        <v>21750</v>
      </c>
      <c r="E22278" s="549" t="s">
        <v>32768</v>
      </c>
      <c r="F22278" s="547">
        <v>28684.599999999999</v>
      </c>
    </row>
    <row r="22279" s="489" customFormat="1">
      <c r="B22279" s="546" t="s">
        <v>21751</v>
      </c>
      <c r="C22279" s="548" t="s">
        <v>14981</v>
      </c>
      <c r="D22279" s="541" t="s">
        <v>21752</v>
      </c>
      <c r="E22279" s="549" t="s">
        <v>32768</v>
      </c>
      <c r="F22279" s="547">
        <v>34141.199999999997</v>
      </c>
    </row>
    <row r="22280" s="489" customFormat="1">
      <c r="B22280" s="546" t="s">
        <v>21753</v>
      </c>
      <c r="C22280" s="548" t="s">
        <v>14981</v>
      </c>
      <c r="D22280" s="541" t="s">
        <v>21754</v>
      </c>
      <c r="E22280" s="549" t="s">
        <v>32768</v>
      </c>
      <c r="F22280" s="547">
        <v>31266.84</v>
      </c>
    </row>
    <row r="22281" s="489" customFormat="1">
      <c r="B22281" s="546" t="s">
        <v>21755</v>
      </c>
      <c r="C22281" s="548" t="s">
        <v>14981</v>
      </c>
      <c r="D22281" s="541" t="s">
        <v>21756</v>
      </c>
      <c r="E22281" s="549" t="s">
        <v>32768</v>
      </c>
      <c r="F22281" s="547">
        <v>40371.769999999997</v>
      </c>
    </row>
    <row r="22282" s="489" customFormat="1">
      <c r="B22282" s="546" t="s">
        <v>21757</v>
      </c>
      <c r="C22282" s="548" t="s">
        <v>14981</v>
      </c>
      <c r="D22282" s="541" t="s">
        <v>21758</v>
      </c>
      <c r="E22282" s="549" t="s">
        <v>32768</v>
      </c>
      <c r="F22282" s="547">
        <v>36938.019999999997</v>
      </c>
    </row>
    <row r="22283" s="489" customFormat="1">
      <c r="B22283" s="546" t="s">
        <v>21759</v>
      </c>
      <c r="C22283" s="548" t="s">
        <v>14981</v>
      </c>
      <c r="D22283" s="541" t="s">
        <v>21760</v>
      </c>
      <c r="E22283" s="549" t="s">
        <v>32768</v>
      </c>
      <c r="F22283" s="547">
        <v>39735.580000000002</v>
      </c>
    </row>
    <row r="22284" s="489" customFormat="1">
      <c r="B22284" s="546" t="s">
        <v>21761</v>
      </c>
      <c r="C22284" s="548" t="s">
        <v>14981</v>
      </c>
      <c r="D22284" s="541" t="s">
        <v>21762</v>
      </c>
      <c r="E22284" s="549" t="s">
        <v>32768</v>
      </c>
      <c r="F22284" s="547">
        <v>36447.82</v>
      </c>
    </row>
    <row r="22285" s="489" customFormat="1">
      <c r="B22285" s="546" t="s">
        <v>21763</v>
      </c>
      <c r="C22285" s="548" t="s">
        <v>14981</v>
      </c>
      <c r="D22285" s="541" t="s">
        <v>21764</v>
      </c>
      <c r="E22285" s="549" t="s">
        <v>32768</v>
      </c>
      <c r="F22285" s="547">
        <v>40699.809999999998</v>
      </c>
    </row>
    <row r="22286" s="489" customFormat="1">
      <c r="B22286" s="546" t="s">
        <v>21765</v>
      </c>
      <c r="C22286" s="548" t="s">
        <v>14981</v>
      </c>
      <c r="D22286" s="541" t="s">
        <v>21766</v>
      </c>
      <c r="E22286" s="549" t="s">
        <v>32768</v>
      </c>
      <c r="F22286" s="547">
        <v>37270.43</v>
      </c>
    </row>
    <row r="22287" s="489" customFormat="1">
      <c r="B22287" s="546" t="s">
        <v>21767</v>
      </c>
      <c r="C22287" s="548" t="s">
        <v>14981</v>
      </c>
      <c r="D22287" s="541" t="s">
        <v>21768</v>
      </c>
      <c r="E22287" s="549" t="s">
        <v>32768</v>
      </c>
      <c r="F22287" s="547">
        <v>44405.57</v>
      </c>
    </row>
    <row r="22288" s="489" customFormat="1">
      <c r="B22288" s="546" t="s">
        <v>21769</v>
      </c>
      <c r="C22288" s="548" t="s">
        <v>14981</v>
      </c>
      <c r="D22288" s="541" t="s">
        <v>21770</v>
      </c>
      <c r="E22288" s="549" t="s">
        <v>32768</v>
      </c>
      <c r="F22288" s="547">
        <v>40699.68</v>
      </c>
    </row>
    <row r="22289" s="489" customFormat="1">
      <c r="B22289" s="546" t="s">
        <v>21771</v>
      </c>
      <c r="C22289" s="548" t="s">
        <v>14981</v>
      </c>
      <c r="D22289" s="541" t="s">
        <v>21772</v>
      </c>
      <c r="E22289" s="549" t="s">
        <v>32768</v>
      </c>
      <c r="F22289" s="547">
        <v>52615.120000000003</v>
      </c>
    </row>
    <row r="22290" s="489" customFormat="1">
      <c r="B22290" s="546" t="s">
        <v>21773</v>
      </c>
      <c r="C22290" s="548" t="s">
        <v>14981</v>
      </c>
      <c r="D22290" s="541" t="s">
        <v>21774</v>
      </c>
      <c r="E22290" s="549" t="s">
        <v>32768</v>
      </c>
      <c r="F22290" s="547">
        <v>48248.589999999997</v>
      </c>
    </row>
    <row r="22291" s="489" customFormat="1">
      <c r="B22291" s="546" t="s">
        <v>21775</v>
      </c>
      <c r="C22291" s="548" t="s">
        <v>14981</v>
      </c>
      <c r="D22291" s="541" t="s">
        <v>21776</v>
      </c>
      <c r="E22291" s="549" t="s">
        <v>32768</v>
      </c>
      <c r="F22291" s="547">
        <v>32538.490000000002</v>
      </c>
    </row>
    <row r="22292" s="489" customFormat="1">
      <c r="B22292" s="546" t="s">
        <v>21777</v>
      </c>
      <c r="C22292" s="548" t="s">
        <v>14981</v>
      </c>
      <c r="D22292" s="541" t="s">
        <v>21778</v>
      </c>
      <c r="E22292" s="549" t="s">
        <v>32768</v>
      </c>
      <c r="F22292" s="547">
        <v>29773.209999999999</v>
      </c>
    </row>
    <row r="22293" s="489" customFormat="1">
      <c r="B22293" s="546" t="s">
        <v>21779</v>
      </c>
      <c r="C22293" s="548" t="s">
        <v>14981</v>
      </c>
      <c r="D22293" s="541" t="s">
        <v>21780</v>
      </c>
      <c r="E22293" s="549" t="s">
        <v>32768</v>
      </c>
      <c r="F22293" s="547">
        <v>33092.629999999997</v>
      </c>
    </row>
    <row r="22294" s="489" customFormat="1">
      <c r="B22294" s="546" t="s">
        <v>21781</v>
      </c>
      <c r="C22294" s="548" t="s">
        <v>14981</v>
      </c>
      <c r="D22294" s="541" t="s">
        <v>21782</v>
      </c>
      <c r="E22294" s="549" t="s">
        <v>32768</v>
      </c>
      <c r="F22294" s="547">
        <v>30236</v>
      </c>
    </row>
    <row r="22295" s="489" customFormat="1">
      <c r="B22295" s="546" t="s">
        <v>21783</v>
      </c>
      <c r="C22295" s="548" t="s">
        <v>14981</v>
      </c>
      <c r="D22295" s="541" t="s">
        <v>21784</v>
      </c>
      <c r="E22295" s="549" t="s">
        <v>32768</v>
      </c>
      <c r="F22295" s="547">
        <v>36320.139999999999</v>
      </c>
    </row>
    <row r="22296" s="489" customFormat="1">
      <c r="B22296" s="546" t="s">
        <v>21785</v>
      </c>
      <c r="C22296" s="548" t="s">
        <v>14981</v>
      </c>
      <c r="D22296" s="541" t="s">
        <v>21786</v>
      </c>
      <c r="E22296" s="549" t="s">
        <v>32768</v>
      </c>
      <c r="F22296" s="547">
        <v>33201.989999999998</v>
      </c>
    </row>
    <row r="22297" s="489" customFormat="1">
      <c r="B22297" s="546" t="s">
        <v>21787</v>
      </c>
      <c r="C22297" s="548" t="s">
        <v>14981</v>
      </c>
      <c r="D22297" s="541" t="s">
        <v>21788</v>
      </c>
      <c r="E22297" s="549" t="s">
        <v>32768</v>
      </c>
      <c r="F22297" s="547">
        <v>43051.32</v>
      </c>
    </row>
    <row r="22298" s="489" customFormat="1">
      <c r="B22298" s="546" t="s">
        <v>21789</v>
      </c>
      <c r="C22298" s="548" t="s">
        <v>14981</v>
      </c>
      <c r="D22298" s="541" t="s">
        <v>21790</v>
      </c>
      <c r="E22298" s="549" t="s">
        <v>32768</v>
      </c>
      <c r="F22298" s="547">
        <v>39318.419999999998</v>
      </c>
    </row>
    <row r="22299" s="489" customFormat="1">
      <c r="B22299" s="546" t="s">
        <v>21791</v>
      </c>
      <c r="C22299" s="548" t="s">
        <v>14981</v>
      </c>
      <c r="D22299" s="541" t="s">
        <v>21792</v>
      </c>
      <c r="E22299" s="549" t="s">
        <v>32768</v>
      </c>
      <c r="F22299" s="547">
        <v>41979</v>
      </c>
    </row>
    <row r="22300" s="489" customFormat="1">
      <c r="B22300" s="546" t="s">
        <v>21793</v>
      </c>
      <c r="C22300" s="548" t="s">
        <v>14981</v>
      </c>
      <c r="D22300" s="541" t="s">
        <v>21794</v>
      </c>
      <c r="E22300" s="549" t="s">
        <v>32768</v>
      </c>
      <c r="F22300" s="547">
        <v>38457.129999999997</v>
      </c>
    </row>
    <row r="22301" s="489" customFormat="1">
      <c r="B22301" s="546" t="s">
        <v>21795</v>
      </c>
      <c r="C22301" s="548" t="s">
        <v>14981</v>
      </c>
      <c r="D22301" s="541" t="s">
        <v>21796</v>
      </c>
      <c r="E22301" s="549" t="s">
        <v>32768</v>
      </c>
      <c r="F22301" s="547">
        <v>42841.050000000003</v>
      </c>
    </row>
    <row r="22302" s="489" customFormat="1">
      <c r="B22302" s="546" t="s">
        <v>21797</v>
      </c>
      <c r="C22302" s="548" t="s">
        <v>14981</v>
      </c>
      <c r="D22302" s="541" t="s">
        <v>21798</v>
      </c>
      <c r="E22302" s="549" t="s">
        <v>32768</v>
      </c>
      <c r="F22302" s="547">
        <v>39168</v>
      </c>
    </row>
    <row r="22303" s="489" customFormat="1">
      <c r="B22303" s="546" t="s">
        <v>21799</v>
      </c>
      <c r="C22303" s="548" t="s">
        <v>14981</v>
      </c>
      <c r="D22303" s="541" t="s">
        <v>21800</v>
      </c>
      <c r="E22303" s="549" t="s">
        <v>32768</v>
      </c>
      <c r="F22303" s="547">
        <v>46983.25</v>
      </c>
    </row>
    <row r="22304" s="489" customFormat="1">
      <c r="B22304" s="546" t="s">
        <v>21801</v>
      </c>
      <c r="C22304" s="548" t="s">
        <v>14981</v>
      </c>
      <c r="D22304" s="541" t="s">
        <v>21802</v>
      </c>
      <c r="E22304" s="549" t="s">
        <v>32768</v>
      </c>
      <c r="F22304" s="547">
        <v>43005.279999999999</v>
      </c>
    </row>
    <row r="22305" s="489" customFormat="1">
      <c r="B22305" s="546" t="s">
        <v>21803</v>
      </c>
      <c r="C22305" s="548" t="s">
        <v>14981</v>
      </c>
      <c r="D22305" s="541" t="s">
        <v>21804</v>
      </c>
      <c r="E22305" s="549" t="s">
        <v>32768</v>
      </c>
      <c r="F22305" s="547">
        <v>55759.150000000001</v>
      </c>
    </row>
    <row r="22306" s="489" customFormat="1">
      <c r="B22306" s="546" t="s">
        <v>21805</v>
      </c>
      <c r="C22306" s="548" t="s">
        <v>14981</v>
      </c>
      <c r="D22306" s="541" t="s">
        <v>21806</v>
      </c>
      <c r="E22306" s="549" t="s">
        <v>32768</v>
      </c>
      <c r="F22306" s="547">
        <v>51061.220000000001</v>
      </c>
    </row>
    <row r="22307" s="489" customFormat="1">
      <c r="B22307" s="546" t="s">
        <v>21807</v>
      </c>
      <c r="C22307" s="548" t="s">
        <v>14981</v>
      </c>
      <c r="D22307" s="541" t="s">
        <v>21808</v>
      </c>
      <c r="E22307" s="549" t="s">
        <v>32768</v>
      </c>
      <c r="F22307" s="547">
        <v>51947.199999999997</v>
      </c>
    </row>
    <row r="22308" s="489" customFormat="1">
      <c r="B22308" s="546" t="s">
        <v>21809</v>
      </c>
      <c r="C22308" s="548" t="s">
        <v>14981</v>
      </c>
      <c r="D22308" s="541" t="s">
        <v>21810</v>
      </c>
      <c r="E22308" s="549" t="s">
        <v>32768</v>
      </c>
      <c r="F22308" s="547">
        <v>47855.800000000003</v>
      </c>
    </row>
    <row r="22309" s="489" customFormat="1">
      <c r="B22309" s="546" t="s">
        <v>21811</v>
      </c>
      <c r="C22309" s="548" t="s">
        <v>14981</v>
      </c>
      <c r="D22309" s="541" t="s">
        <v>21812</v>
      </c>
      <c r="E22309" s="549" t="s">
        <v>32768</v>
      </c>
      <c r="F22309" s="547">
        <v>53140.739999999998</v>
      </c>
    </row>
    <row r="22310" s="489" customFormat="1">
      <c r="B22310" s="546" t="s">
        <v>21813</v>
      </c>
      <c r="C22310" s="548" t="s">
        <v>14981</v>
      </c>
      <c r="D22310" s="541" t="s">
        <v>21814</v>
      </c>
      <c r="E22310" s="549" t="s">
        <v>32768</v>
      </c>
      <c r="F22310" s="547">
        <v>48863.370000000003</v>
      </c>
    </row>
    <row r="22311" s="489" customFormat="1">
      <c r="B22311" s="546" t="s">
        <v>21815</v>
      </c>
      <c r="C22311" s="548" t="s">
        <v>14981</v>
      </c>
      <c r="D22311" s="541" t="s">
        <v>21816</v>
      </c>
      <c r="E22311" s="549" t="s">
        <v>32768</v>
      </c>
      <c r="F22311" s="547">
        <v>58534.349999999999</v>
      </c>
    </row>
    <row r="22312" s="489" customFormat="1">
      <c r="B22312" s="546" t="s">
        <v>21817</v>
      </c>
      <c r="C22312" s="548" t="s">
        <v>14981</v>
      </c>
      <c r="D22312" s="541" t="s">
        <v>21818</v>
      </c>
      <c r="E22312" s="549" t="s">
        <v>32768</v>
      </c>
      <c r="F22312" s="547">
        <v>53906.389999999999</v>
      </c>
    </row>
    <row r="22313" s="489" customFormat="1">
      <c r="B22313" s="546" t="s">
        <v>21819</v>
      </c>
      <c r="C22313" s="548" t="s">
        <v>14981</v>
      </c>
      <c r="D22313" s="541" t="s">
        <v>21820</v>
      </c>
      <c r="E22313" s="549" t="s">
        <v>32768</v>
      </c>
      <c r="F22313" s="547">
        <v>69937.490000000005</v>
      </c>
    </row>
    <row r="22314" s="489" customFormat="1">
      <c r="B22314" s="546" t="s">
        <v>21821</v>
      </c>
      <c r="C22314" s="548" t="s">
        <v>14981</v>
      </c>
      <c r="D22314" s="541" t="s">
        <v>21822</v>
      </c>
      <c r="E22314" s="549" t="s">
        <v>32768</v>
      </c>
      <c r="F22314" s="547">
        <v>64474.919999999998</v>
      </c>
    </row>
    <row r="22315" s="489" customFormat="1">
      <c r="B22315" s="546" t="s">
        <v>21823</v>
      </c>
      <c r="C22315" s="548" t="s">
        <v>14981</v>
      </c>
      <c r="D22315" s="541" t="s">
        <v>21824</v>
      </c>
      <c r="E22315" s="549" t="s">
        <v>32768</v>
      </c>
      <c r="F22315" s="547">
        <v>44973.5</v>
      </c>
    </row>
    <row r="22316" s="489" customFormat="1">
      <c r="B22316" s="546" t="s">
        <v>21825</v>
      </c>
      <c r="C22316" s="548" t="s">
        <v>14981</v>
      </c>
      <c r="D22316" s="541" t="s">
        <v>21826</v>
      </c>
      <c r="E22316" s="549" t="s">
        <v>32768</v>
      </c>
      <c r="F22316" s="547">
        <v>41216.360000000001</v>
      </c>
    </row>
    <row r="22317" s="489" customFormat="1">
      <c r="B22317" s="546" t="s">
        <v>21827</v>
      </c>
      <c r="C22317" s="548" t="s">
        <v>14981</v>
      </c>
      <c r="D22317" s="541" t="s">
        <v>21828</v>
      </c>
      <c r="E22317" s="549" t="s">
        <v>32768</v>
      </c>
      <c r="F22317" s="547">
        <v>45182.169999999998</v>
      </c>
    </row>
    <row r="22318" s="489" customFormat="1">
      <c r="B22318" s="546" t="s">
        <v>21829</v>
      </c>
      <c r="C22318" s="548" t="s">
        <v>14981</v>
      </c>
      <c r="D22318" s="541" t="s">
        <v>21830</v>
      </c>
      <c r="E22318" s="549" t="s">
        <v>32768</v>
      </c>
      <c r="F22318" s="547">
        <v>41266.589999999997</v>
      </c>
    </row>
    <row r="22319" s="489" customFormat="1">
      <c r="B22319" s="546" t="s">
        <v>21831</v>
      </c>
      <c r="C22319" s="548" t="s">
        <v>14981</v>
      </c>
      <c r="D22319" s="541" t="s">
        <v>21832</v>
      </c>
      <c r="E22319" s="549" t="s">
        <v>32768</v>
      </c>
      <c r="F22319" s="547">
        <v>49617.690000000002</v>
      </c>
    </row>
    <row r="22320" s="489" customFormat="1">
      <c r="B22320" s="546" t="s">
        <v>21833</v>
      </c>
      <c r="C22320" s="548" t="s">
        <v>14981</v>
      </c>
      <c r="D22320" s="541" t="s">
        <v>21834</v>
      </c>
      <c r="E22320" s="549" t="s">
        <v>32768</v>
      </c>
      <c r="F22320" s="547">
        <v>45369.230000000003</v>
      </c>
    </row>
    <row r="22321" s="489" customFormat="1">
      <c r="B22321" s="546" t="s">
        <v>21835</v>
      </c>
      <c r="C22321" s="548" t="s">
        <v>14981</v>
      </c>
      <c r="D22321" s="541" t="s">
        <v>21836</v>
      </c>
      <c r="E22321" s="549" t="s">
        <v>32768</v>
      </c>
      <c r="F22321" s="547">
        <v>58895.040000000001</v>
      </c>
    </row>
    <row r="22322" s="489" customFormat="1">
      <c r="B22322" s="546" t="s">
        <v>21837</v>
      </c>
      <c r="C22322" s="548" t="s">
        <v>14981</v>
      </c>
      <c r="D22322" s="541" t="s">
        <v>21838</v>
      </c>
      <c r="E22322" s="549" t="s">
        <v>32768</v>
      </c>
      <c r="F22322" s="547">
        <v>53865.139999999999</v>
      </c>
    </row>
    <row r="22323" s="489" customFormat="1">
      <c r="B22323" s="546" t="s">
        <v>21839</v>
      </c>
      <c r="C22323" s="548" t="s">
        <v>14981</v>
      </c>
      <c r="D22323" s="541" t="s">
        <v>21840</v>
      </c>
      <c r="E22323" s="549" t="s">
        <v>32768</v>
      </c>
      <c r="F22323" s="547">
        <v>54871.410000000003</v>
      </c>
    </row>
    <row r="22324" s="489" customFormat="1">
      <c r="B22324" s="546" t="s">
        <v>21841</v>
      </c>
      <c r="C22324" s="548" t="s">
        <v>14981</v>
      </c>
      <c r="D22324" s="541" t="s">
        <v>21842</v>
      </c>
      <c r="E22324" s="549" t="s">
        <v>32768</v>
      </c>
      <c r="F22324" s="547">
        <v>50522.010000000002</v>
      </c>
    </row>
    <row r="22325" s="489" customFormat="1">
      <c r="B22325" s="546" t="s">
        <v>21843</v>
      </c>
      <c r="C22325" s="548" t="s">
        <v>14981</v>
      </c>
      <c r="D22325" s="541" t="s">
        <v>21844</v>
      </c>
      <c r="E22325" s="549" t="s">
        <v>32768</v>
      </c>
      <c r="F22325" s="547">
        <v>55832.129999999997</v>
      </c>
    </row>
    <row r="22326" s="489" customFormat="1">
      <c r="B22326" s="546" t="s">
        <v>21845</v>
      </c>
      <c r="C22326" s="548" t="s">
        <v>14981</v>
      </c>
      <c r="D22326" s="541" t="s">
        <v>21846</v>
      </c>
      <c r="E22326" s="549" t="s">
        <v>32768</v>
      </c>
      <c r="F22326" s="547">
        <v>51287.230000000003</v>
      </c>
    </row>
    <row r="22327" s="489" customFormat="1">
      <c r="B22327" s="546" t="s">
        <v>21847</v>
      </c>
      <c r="C22327" s="548" t="s">
        <v>14981</v>
      </c>
      <c r="D22327" s="541" t="s">
        <v>21848</v>
      </c>
      <c r="E22327" s="549" t="s">
        <v>32768</v>
      </c>
      <c r="F22327" s="547">
        <v>61372.620000000003</v>
      </c>
    </row>
    <row r="22328" s="489" customFormat="1">
      <c r="B22328" s="546" t="s">
        <v>21849</v>
      </c>
      <c r="C22328" s="548" t="s">
        <v>14981</v>
      </c>
      <c r="D22328" s="541" t="s">
        <v>21850</v>
      </c>
      <c r="E22328" s="549" t="s">
        <v>32768</v>
      </c>
      <c r="F22328" s="547">
        <v>56446.440000000002</v>
      </c>
    </row>
    <row r="22329" s="489" customFormat="1">
      <c r="B22329" s="546" t="s">
        <v>21851</v>
      </c>
      <c r="C22329" s="548" t="s">
        <v>14981</v>
      </c>
      <c r="D22329" s="541" t="s">
        <v>21852</v>
      </c>
      <c r="E22329" s="549" t="s">
        <v>32768</v>
      </c>
      <c r="F22329" s="547">
        <v>73311.850000000006</v>
      </c>
    </row>
    <row r="22330" s="489" customFormat="1">
      <c r="B22330" s="546" t="s">
        <v>21853</v>
      </c>
      <c r="C22330" s="548" t="s">
        <v>14981</v>
      </c>
      <c r="D22330" s="541" t="s">
        <v>21854</v>
      </c>
      <c r="E22330" s="549" t="s">
        <v>32768</v>
      </c>
      <c r="F22330" s="547">
        <v>67484.009999999995</v>
      </c>
    </row>
    <row r="22331" s="489" customFormat="1">
      <c r="B22331" s="546" t="s">
        <v>21855</v>
      </c>
      <c r="C22331" s="548" t="s">
        <v>14981</v>
      </c>
      <c r="D22331" s="541" t="s">
        <v>21856</v>
      </c>
      <c r="E22331" s="549" t="s">
        <v>32768</v>
      </c>
      <c r="F22331" s="547">
        <v>64383.260000000002</v>
      </c>
    </row>
    <row r="22332" s="489" customFormat="1">
      <c r="B22332" s="546" t="s">
        <v>21857</v>
      </c>
      <c r="C22332" s="548" t="s">
        <v>14981</v>
      </c>
      <c r="D22332" s="541" t="s">
        <v>21858</v>
      </c>
      <c r="E22332" s="549" t="s">
        <v>32768</v>
      </c>
      <c r="F22332" s="547">
        <v>58999.989999999998</v>
      </c>
    </row>
    <row r="22333" s="489" customFormat="1">
      <c r="B22333" s="546" t="s">
        <v>21859</v>
      </c>
      <c r="C22333" s="548" t="s">
        <v>14981</v>
      </c>
      <c r="D22333" s="541" t="s">
        <v>21860</v>
      </c>
      <c r="E22333" s="549" t="s">
        <v>32768</v>
      </c>
      <c r="F22333" s="547">
        <v>65960</v>
      </c>
    </row>
    <row r="22334" s="489" customFormat="1">
      <c r="B22334" s="546" t="s">
        <v>21861</v>
      </c>
      <c r="C22334" s="548" t="s">
        <v>14981</v>
      </c>
      <c r="D22334" s="541" t="s">
        <v>21862</v>
      </c>
      <c r="E22334" s="549" t="s">
        <v>32768</v>
      </c>
      <c r="F22334" s="547">
        <v>60293.650000000001</v>
      </c>
    </row>
    <row r="22335" s="489" customFormat="1">
      <c r="B22335" s="546" t="s">
        <v>21863</v>
      </c>
      <c r="C22335" s="548" t="s">
        <v>14981</v>
      </c>
      <c r="D22335" s="541" t="s">
        <v>21864</v>
      </c>
      <c r="E22335" s="549" t="s">
        <v>32768</v>
      </c>
      <c r="F22335" s="547">
        <v>72353.809999999998</v>
      </c>
    </row>
    <row r="22336" s="489" customFormat="1">
      <c r="B22336" s="546" t="s">
        <v>21865</v>
      </c>
      <c r="C22336" s="548" t="s">
        <v>14981</v>
      </c>
      <c r="D22336" s="541" t="s">
        <v>21866</v>
      </c>
      <c r="E22336" s="549" t="s">
        <v>32768</v>
      </c>
      <c r="F22336" s="547">
        <v>66254.940000000002</v>
      </c>
    </row>
    <row r="22337" s="489" customFormat="1">
      <c r="B22337" s="546" t="s">
        <v>21867</v>
      </c>
      <c r="C22337" s="548" t="s">
        <v>14981</v>
      </c>
      <c r="D22337" s="541" t="s">
        <v>21868</v>
      </c>
      <c r="E22337" s="549" t="s">
        <v>32768</v>
      </c>
      <c r="F22337" s="547">
        <v>86154.600000000006</v>
      </c>
    </row>
    <row r="22338" s="489" customFormat="1">
      <c r="B22338" s="546" t="s">
        <v>21869</v>
      </c>
      <c r="C22338" s="548" t="s">
        <v>14981</v>
      </c>
      <c r="D22338" s="541" t="s">
        <v>21870</v>
      </c>
      <c r="E22338" s="549" t="s">
        <v>32768</v>
      </c>
      <c r="F22338" s="547">
        <v>79025.559999999998</v>
      </c>
    </row>
    <row r="22339" s="489" customFormat="1">
      <c r="B22339" s="546" t="s">
        <v>21871</v>
      </c>
      <c r="C22339" s="548" t="s">
        <v>14981</v>
      </c>
      <c r="D22339" s="541" t="s">
        <v>21872</v>
      </c>
      <c r="E22339" s="549" t="s">
        <v>32768</v>
      </c>
      <c r="F22339" s="547">
        <v>12528.459999999999</v>
      </c>
    </row>
    <row r="22340" s="489" customFormat="1">
      <c r="B22340" s="546" t="s">
        <v>21873</v>
      </c>
      <c r="C22340" s="548" t="s">
        <v>14981</v>
      </c>
      <c r="D22340" s="541" t="s">
        <v>21874</v>
      </c>
      <c r="E22340" s="549" t="s">
        <v>32768</v>
      </c>
      <c r="F22340" s="547">
        <v>11627.450000000001</v>
      </c>
    </row>
    <row r="22341" s="489" customFormat="1">
      <c r="B22341" s="546" t="s">
        <v>21875</v>
      </c>
      <c r="C22341" s="548" t="s">
        <v>14981</v>
      </c>
      <c r="D22341" s="541" t="s">
        <v>21876</v>
      </c>
      <c r="E22341" s="549" t="s">
        <v>32768</v>
      </c>
      <c r="F22341" s="547">
        <v>12656.98</v>
      </c>
    </row>
    <row r="22342" s="489" customFormat="1">
      <c r="B22342" s="546" t="s">
        <v>21877</v>
      </c>
      <c r="C22342" s="548" t="s">
        <v>14981</v>
      </c>
      <c r="D22342" s="541" t="s">
        <v>21878</v>
      </c>
      <c r="E22342" s="549" t="s">
        <v>32768</v>
      </c>
      <c r="F22342" s="547">
        <v>11740.65</v>
      </c>
    </row>
    <row r="22343" s="489" customFormat="1">
      <c r="B22343" s="546" t="s">
        <v>21879</v>
      </c>
      <c r="C22343" s="548" t="s">
        <v>14981</v>
      </c>
      <c r="D22343" s="541" t="s">
        <v>21880</v>
      </c>
      <c r="E22343" s="549" t="s">
        <v>32768</v>
      </c>
      <c r="F22343" s="547">
        <v>13514.610000000001</v>
      </c>
    </row>
    <row r="22344" s="489" customFormat="1">
      <c r="B22344" s="546" t="s">
        <v>21881</v>
      </c>
      <c r="C22344" s="548" t="s">
        <v>14981</v>
      </c>
      <c r="D22344" s="541" t="s">
        <v>21882</v>
      </c>
      <c r="E22344" s="549" t="s">
        <v>32768</v>
      </c>
      <c r="F22344" s="547">
        <v>12531.67</v>
      </c>
    </row>
    <row r="22345" s="489" customFormat="1">
      <c r="B22345" s="546" t="s">
        <v>21883</v>
      </c>
      <c r="C22345" s="548" t="s">
        <v>14981</v>
      </c>
      <c r="D22345" s="541" t="s">
        <v>21884</v>
      </c>
      <c r="E22345" s="549" t="s">
        <v>32768</v>
      </c>
      <c r="F22345" s="547">
        <v>15505.18</v>
      </c>
    </row>
    <row r="22346" s="489" customFormat="1">
      <c r="B22346" s="546" t="s">
        <v>21885</v>
      </c>
      <c r="C22346" s="548" t="s">
        <v>14981</v>
      </c>
      <c r="D22346" s="541" t="s">
        <v>21886</v>
      </c>
      <c r="E22346" s="549" t="s">
        <v>32768</v>
      </c>
      <c r="F22346" s="547">
        <v>14353.34</v>
      </c>
    </row>
    <row r="22347" s="489" customFormat="1">
      <c r="B22347" s="546" t="s">
        <v>21887</v>
      </c>
      <c r="C22347" s="548" t="s">
        <v>14981</v>
      </c>
      <c r="D22347" s="541" t="s">
        <v>21888</v>
      </c>
      <c r="E22347" s="549" t="s">
        <v>32768</v>
      </c>
      <c r="F22347" s="547">
        <v>17717.549999999999</v>
      </c>
    </row>
    <row r="22348" s="489" customFormat="1">
      <c r="B22348" s="546" t="s">
        <v>21889</v>
      </c>
      <c r="C22348" s="548" t="s">
        <v>14981</v>
      </c>
      <c r="D22348" s="541" t="s">
        <v>21890</v>
      </c>
      <c r="E22348" s="549" t="s">
        <v>32768</v>
      </c>
      <c r="F22348" s="547">
        <v>16462.299999999999</v>
      </c>
    </row>
    <row r="22349" s="489" customFormat="1">
      <c r="B22349" s="546" t="s">
        <v>21891</v>
      </c>
      <c r="C22349" s="548" t="s">
        <v>14981</v>
      </c>
      <c r="D22349" s="541" t="s">
        <v>21892</v>
      </c>
      <c r="E22349" s="549" t="s">
        <v>32768</v>
      </c>
      <c r="F22349" s="547">
        <v>18068.73</v>
      </c>
    </row>
    <row r="22350" s="489" customFormat="1">
      <c r="B22350" s="546" t="s">
        <v>21893</v>
      </c>
      <c r="C22350" s="548" t="s">
        <v>14981</v>
      </c>
      <c r="D22350" s="541" t="s">
        <v>21894</v>
      </c>
      <c r="E22350" s="549" t="s">
        <v>32768</v>
      </c>
      <c r="F22350" s="547">
        <v>16780.32</v>
      </c>
    </row>
    <row r="22351" s="489" customFormat="1">
      <c r="B22351" s="546" t="s">
        <v>21895</v>
      </c>
      <c r="C22351" s="548" t="s">
        <v>14981</v>
      </c>
      <c r="D22351" s="541" t="s">
        <v>21896</v>
      </c>
      <c r="E22351" s="549" t="s">
        <v>32768</v>
      </c>
      <c r="F22351" s="547">
        <v>19460.110000000001</v>
      </c>
    </row>
    <row r="22352" s="489" customFormat="1">
      <c r="B22352" s="546" t="s">
        <v>21897</v>
      </c>
      <c r="C22352" s="548" t="s">
        <v>14981</v>
      </c>
      <c r="D22352" s="541" t="s">
        <v>21898</v>
      </c>
      <c r="E22352" s="549" t="s">
        <v>32768</v>
      </c>
      <c r="F22352" s="547">
        <v>18073.27</v>
      </c>
    </row>
    <row r="22353" s="489" customFormat="1">
      <c r="B22353" s="546" t="s">
        <v>21899</v>
      </c>
      <c r="C22353" s="548" t="s">
        <v>14981</v>
      </c>
      <c r="D22353" s="541" t="s">
        <v>21900</v>
      </c>
      <c r="E22353" s="549" t="s">
        <v>32768</v>
      </c>
      <c r="F22353" s="547">
        <v>22607.07</v>
      </c>
    </row>
    <row r="22354" s="489" customFormat="1">
      <c r="B22354" s="546" t="s">
        <v>21901</v>
      </c>
      <c r="C22354" s="548" t="s">
        <v>14981</v>
      </c>
      <c r="D22354" s="541" t="s">
        <v>21902</v>
      </c>
      <c r="E22354" s="549" t="s">
        <v>32768</v>
      </c>
      <c r="F22354" s="547">
        <v>20972.580000000002</v>
      </c>
    </row>
    <row r="22355" s="489" customFormat="1">
      <c r="B22355" s="546" t="s">
        <v>21903</v>
      </c>
      <c r="C22355" s="548" t="s">
        <v>14981</v>
      </c>
      <c r="D22355" s="541" t="s">
        <v>21904</v>
      </c>
      <c r="E22355" s="549" t="s">
        <v>32768</v>
      </c>
      <c r="F22355" s="547">
        <v>23264.029999999999</v>
      </c>
    </row>
    <row r="22356" s="489" customFormat="1">
      <c r="B22356" s="546" t="s">
        <v>21905</v>
      </c>
      <c r="C22356" s="548" t="s">
        <v>14981</v>
      </c>
      <c r="D22356" s="541" t="s">
        <v>21906</v>
      </c>
      <c r="E22356" s="549" t="s">
        <v>32768</v>
      </c>
      <c r="F22356" s="547">
        <v>21661.790000000001</v>
      </c>
    </row>
    <row r="22357" s="489" customFormat="1">
      <c r="B22357" s="546" t="s">
        <v>21907</v>
      </c>
      <c r="C22357" s="548" t="s">
        <v>14981</v>
      </c>
      <c r="D22357" s="541" t="s">
        <v>21908</v>
      </c>
      <c r="E22357" s="549" t="s">
        <v>32768</v>
      </c>
      <c r="F22357" s="547">
        <v>23905.400000000001</v>
      </c>
    </row>
    <row r="22358" s="489" customFormat="1">
      <c r="B22358" s="546" t="s">
        <v>21909</v>
      </c>
      <c r="C22358" s="548" t="s">
        <v>14981</v>
      </c>
      <c r="D22358" s="541" t="s">
        <v>21910</v>
      </c>
      <c r="E22358" s="549" t="s">
        <v>32768</v>
      </c>
      <c r="F22358" s="547">
        <v>22252.599999999999</v>
      </c>
    </row>
    <row r="22359" s="489" customFormat="1">
      <c r="B22359" s="546" t="s">
        <v>21911</v>
      </c>
      <c r="C22359" s="548" t="s">
        <v>14981</v>
      </c>
      <c r="D22359" s="541" t="s">
        <v>21912</v>
      </c>
      <c r="E22359" s="549" t="s">
        <v>32768</v>
      </c>
      <c r="F22359" s="547">
        <v>25894.07</v>
      </c>
    </row>
    <row r="22360" s="489" customFormat="1">
      <c r="B22360" s="546" t="s">
        <v>21913</v>
      </c>
      <c r="C22360" s="548" t="s">
        <v>14981</v>
      </c>
      <c r="D22360" s="541" t="s">
        <v>21914</v>
      </c>
      <c r="E22360" s="549" t="s">
        <v>32768</v>
      </c>
      <c r="F22360" s="547">
        <v>24118.41</v>
      </c>
    </row>
    <row r="22361" s="489" customFormat="1">
      <c r="B22361" s="546" t="s">
        <v>21915</v>
      </c>
      <c r="C22361" s="548" t="s">
        <v>14981</v>
      </c>
      <c r="D22361" s="541" t="s">
        <v>21916</v>
      </c>
      <c r="E22361" s="549" t="s">
        <v>32768</v>
      </c>
      <c r="F22361" s="547">
        <v>30330.040000000001</v>
      </c>
    </row>
    <row r="22362" s="489" customFormat="1">
      <c r="B22362" s="546" t="s">
        <v>21917</v>
      </c>
      <c r="C22362" s="548" t="s">
        <v>14981</v>
      </c>
      <c r="D22362" s="541" t="s">
        <v>21918</v>
      </c>
      <c r="E22362" s="549" t="s">
        <v>32768</v>
      </c>
      <c r="F22362" s="547">
        <v>28242.080000000002</v>
      </c>
    </row>
    <row r="22363" s="489" customFormat="1">
      <c r="B22363" s="546" t="s">
        <v>21919</v>
      </c>
      <c r="C22363" s="548" t="s">
        <v>14981</v>
      </c>
      <c r="D22363" s="541" t="s">
        <v>21920</v>
      </c>
      <c r="E22363" s="549" t="s">
        <v>32768</v>
      </c>
      <c r="F22363" s="547">
        <v>30817.959999999999</v>
      </c>
    </row>
    <row r="22364" s="489" customFormat="1">
      <c r="B22364" s="546" t="s">
        <v>21921</v>
      </c>
      <c r="C22364" s="548" t="s">
        <v>14981</v>
      </c>
      <c r="D22364" s="541" t="s">
        <v>21922</v>
      </c>
      <c r="E22364" s="549" t="s">
        <v>32768</v>
      </c>
      <c r="F22364" s="547">
        <v>28586.93</v>
      </c>
    </row>
    <row r="22365" s="489" customFormat="1">
      <c r="B22365" s="546" t="s">
        <v>21923</v>
      </c>
      <c r="C22365" s="548" t="s">
        <v>14981</v>
      </c>
      <c r="D22365" s="541" t="s">
        <v>21924</v>
      </c>
      <c r="E22365" s="549" t="s">
        <v>32768</v>
      </c>
      <c r="F22365" s="547">
        <v>32132.599999999999</v>
      </c>
    </row>
    <row r="22366" s="489" customFormat="1">
      <c r="B22366" s="546" t="s">
        <v>21925</v>
      </c>
      <c r="C22366" s="548" t="s">
        <v>14981</v>
      </c>
      <c r="D22366" s="541" t="s">
        <v>21926</v>
      </c>
      <c r="E22366" s="549" t="s">
        <v>32768</v>
      </c>
      <c r="F22366" s="547">
        <v>29797.330000000002</v>
      </c>
    </row>
    <row r="22367" s="489" customFormat="1">
      <c r="B22367" s="546" t="s">
        <v>21927</v>
      </c>
      <c r="C22367" s="548" t="s">
        <v>14981</v>
      </c>
      <c r="D22367" s="541" t="s">
        <v>21928</v>
      </c>
      <c r="E22367" s="549" t="s">
        <v>32768</v>
      </c>
      <c r="F22367" s="547">
        <v>34845.849999999999</v>
      </c>
    </row>
    <row r="22368" s="489" customFormat="1">
      <c r="B22368" s="546" t="s">
        <v>21929</v>
      </c>
      <c r="C22368" s="548" t="s">
        <v>14981</v>
      </c>
      <c r="D22368" s="541" t="s">
        <v>21930</v>
      </c>
      <c r="E22368" s="549" t="s">
        <v>32768</v>
      </c>
      <c r="F22368" s="547">
        <v>32359.330000000002</v>
      </c>
    </row>
    <row r="22369" s="489" customFormat="1">
      <c r="B22369" s="546" t="s">
        <v>21931</v>
      </c>
      <c r="C22369" s="548" t="s">
        <v>14981</v>
      </c>
      <c r="D22369" s="541" t="s">
        <v>21932</v>
      </c>
      <c r="E22369" s="549" t="s">
        <v>32768</v>
      </c>
      <c r="F22369" s="547">
        <v>40904.330000000002</v>
      </c>
    </row>
    <row r="22370" s="489" customFormat="1">
      <c r="B22370" s="546" t="s">
        <v>21933</v>
      </c>
      <c r="C22370" s="548" t="s">
        <v>14981</v>
      </c>
      <c r="D22370" s="541" t="s">
        <v>21934</v>
      </c>
      <c r="E22370" s="549" t="s">
        <v>32768</v>
      </c>
      <c r="F22370" s="547">
        <v>38032.550000000003</v>
      </c>
    </row>
    <row r="22371" s="489" customFormat="1">
      <c r="B22371" s="546" t="s">
        <v>21935</v>
      </c>
      <c r="C22371" s="548" t="s">
        <v>14981</v>
      </c>
      <c r="D22371" s="541" t="s">
        <v>21936</v>
      </c>
      <c r="E22371" s="549" t="s">
        <v>32768</v>
      </c>
      <c r="F22371" s="547">
        <v>24117.84</v>
      </c>
    </row>
    <row r="22372" s="489" customFormat="1">
      <c r="B22372" s="546" t="s">
        <v>21937</v>
      </c>
      <c r="C22372" s="548" t="s">
        <v>14981</v>
      </c>
      <c r="D22372" s="541" t="s">
        <v>21938</v>
      </c>
      <c r="E22372" s="549" t="s">
        <v>32768</v>
      </c>
      <c r="F22372" s="547">
        <v>22409.900000000001</v>
      </c>
    </row>
    <row r="22373" s="489" customFormat="1">
      <c r="B22373" s="546" t="s">
        <v>21939</v>
      </c>
      <c r="C22373" s="548" t="s">
        <v>14981</v>
      </c>
      <c r="D22373" s="541" t="s">
        <v>21940</v>
      </c>
      <c r="E22373" s="549" t="s">
        <v>32768</v>
      </c>
      <c r="F22373" s="547">
        <v>24706.139999999999</v>
      </c>
    </row>
    <row r="22374" s="489" customFormat="1">
      <c r="B22374" s="546" t="s">
        <v>21941</v>
      </c>
      <c r="C22374" s="548" t="s">
        <v>14981</v>
      </c>
      <c r="D22374" s="541" t="s">
        <v>21942</v>
      </c>
      <c r="E22374" s="549" t="s">
        <v>32768</v>
      </c>
      <c r="F22374" s="547">
        <v>22944.34</v>
      </c>
    </row>
    <row r="22375" s="489" customFormat="1">
      <c r="B22375" s="546" t="s">
        <v>21943</v>
      </c>
      <c r="C22375" s="548" t="s">
        <v>14981</v>
      </c>
      <c r="D22375" s="541" t="s">
        <v>21944</v>
      </c>
      <c r="E22375" s="549" t="s">
        <v>32768</v>
      </c>
      <c r="F22375" s="547">
        <v>26780.209999999999</v>
      </c>
    </row>
    <row r="22376" s="489" customFormat="1">
      <c r="B22376" s="546" t="s">
        <v>21945</v>
      </c>
      <c r="C22376" s="548" t="s">
        <v>14981</v>
      </c>
      <c r="D22376" s="541" t="s">
        <v>21946</v>
      </c>
      <c r="E22376" s="549" t="s">
        <v>32768</v>
      </c>
      <c r="F22376" s="547">
        <v>24883.169999999998</v>
      </c>
    </row>
    <row r="22377" s="489" customFormat="1">
      <c r="B22377" s="546" t="s">
        <v>21947</v>
      </c>
      <c r="C22377" s="548" t="s">
        <v>14981</v>
      </c>
      <c r="D22377" s="541" t="s">
        <v>21948</v>
      </c>
      <c r="E22377" s="549" t="s">
        <v>32768</v>
      </c>
      <c r="F22377" s="547">
        <v>31422.650000000001</v>
      </c>
    </row>
    <row r="22378" s="489" customFormat="1">
      <c r="B22378" s="546" t="s">
        <v>21949</v>
      </c>
      <c r="C22378" s="548" t="s">
        <v>14981</v>
      </c>
      <c r="D22378" s="541" t="s">
        <v>21950</v>
      </c>
      <c r="E22378" s="549" t="s">
        <v>32768</v>
      </c>
      <c r="F22378" s="547">
        <v>29184.889999999999</v>
      </c>
    </row>
    <row r="22379" s="489" customFormat="1">
      <c r="B22379" s="546" t="s">
        <v>21951</v>
      </c>
      <c r="C22379" s="548" t="s">
        <v>14981</v>
      </c>
      <c r="D22379" s="541" t="s">
        <v>21952</v>
      </c>
      <c r="E22379" s="549" t="s">
        <v>32768</v>
      </c>
      <c r="F22379" s="547">
        <v>31823.150000000001</v>
      </c>
    </row>
    <row r="22380" s="489" customFormat="1">
      <c r="B22380" s="546" t="s">
        <v>21953</v>
      </c>
      <c r="C22380" s="548" t="s">
        <v>14981</v>
      </c>
      <c r="D22380" s="541" t="s">
        <v>21954</v>
      </c>
      <c r="E22380" s="549" t="s">
        <v>32768</v>
      </c>
      <c r="F22380" s="547">
        <v>29474.720000000001</v>
      </c>
    </row>
    <row r="22381" s="489" customFormat="1">
      <c r="B22381" s="546" t="s">
        <v>21955</v>
      </c>
      <c r="C22381" s="548" t="s">
        <v>14981</v>
      </c>
      <c r="D22381" s="541" t="s">
        <v>21956</v>
      </c>
      <c r="E22381" s="549" t="s">
        <v>32768</v>
      </c>
      <c r="F22381" s="547">
        <v>33082.690000000002</v>
      </c>
    </row>
    <row r="22382" s="489" customFormat="1">
      <c r="B22382" s="546" t="s">
        <v>21957</v>
      </c>
      <c r="C22382" s="548" t="s">
        <v>14981</v>
      </c>
      <c r="D22382" s="541" t="s">
        <v>21958</v>
      </c>
      <c r="E22382" s="549" t="s">
        <v>32768</v>
      </c>
      <c r="F22382" s="547">
        <v>30625.599999999999</v>
      </c>
    </row>
    <row r="22383" s="489" customFormat="1">
      <c r="B22383" s="546" t="s">
        <v>21959</v>
      </c>
      <c r="C22383" s="548" t="s">
        <v>14981</v>
      </c>
      <c r="D22383" s="541" t="s">
        <v>21960</v>
      </c>
      <c r="E22383" s="549" t="s">
        <v>32768</v>
      </c>
      <c r="F22383" s="547">
        <v>35974.379999999997</v>
      </c>
    </row>
    <row r="22384" s="489" customFormat="1">
      <c r="B22384" s="546" t="s">
        <v>21961</v>
      </c>
      <c r="C22384" s="548" t="s">
        <v>14981</v>
      </c>
      <c r="D22384" s="541" t="s">
        <v>21962</v>
      </c>
      <c r="E22384" s="549" t="s">
        <v>32768</v>
      </c>
      <c r="F22384" s="547">
        <v>33335.550000000003</v>
      </c>
    </row>
    <row r="22385" s="489" customFormat="1">
      <c r="B22385" s="546" t="s">
        <v>21963</v>
      </c>
      <c r="C22385" s="548" t="s">
        <v>14981</v>
      </c>
      <c r="D22385" s="541" t="s">
        <v>21964</v>
      </c>
      <c r="E22385" s="549" t="s">
        <v>32768</v>
      </c>
      <c r="F22385" s="547">
        <v>42212.489999999998</v>
      </c>
    </row>
    <row r="22386" s="489" customFormat="1">
      <c r="B22386" s="546" t="s">
        <v>21965</v>
      </c>
      <c r="C22386" s="548" t="s">
        <v>14981</v>
      </c>
      <c r="D22386" s="541" t="s">
        <v>21966</v>
      </c>
      <c r="E22386" s="549" t="s">
        <v>32768</v>
      </c>
      <c r="F22386" s="547">
        <v>39174.220000000001</v>
      </c>
    </row>
    <row r="22387" s="489" customFormat="1">
      <c r="B22387" s="546" t="s">
        <v>21967</v>
      </c>
      <c r="C22387" s="548" t="s">
        <v>14981</v>
      </c>
      <c r="D22387" s="541" t="s">
        <v>21968</v>
      </c>
      <c r="E22387" s="549" t="s">
        <v>32768</v>
      </c>
      <c r="F22387" s="547">
        <v>19297.130000000001</v>
      </c>
    </row>
    <row r="22388" s="489" customFormat="1">
      <c r="B22388" s="546" t="s">
        <v>21969</v>
      </c>
      <c r="C22388" s="548" t="s">
        <v>14981</v>
      </c>
      <c r="D22388" s="541" t="s">
        <v>21970</v>
      </c>
      <c r="E22388" s="549" t="s">
        <v>32768</v>
      </c>
      <c r="F22388" s="547">
        <v>17853.32</v>
      </c>
    </row>
    <row r="22389" s="489" customFormat="1">
      <c r="B22389" s="546" t="s">
        <v>21971</v>
      </c>
      <c r="C22389" s="548" t="s">
        <v>14981</v>
      </c>
      <c r="D22389" s="541" t="s">
        <v>21972</v>
      </c>
      <c r="E22389" s="549" t="s">
        <v>32768</v>
      </c>
      <c r="F22389" s="547">
        <v>19536.27</v>
      </c>
    </row>
    <row r="22390" s="489" customFormat="1">
      <c r="B22390" s="546" t="s">
        <v>21973</v>
      </c>
      <c r="C22390" s="548" t="s">
        <v>14981</v>
      </c>
      <c r="D22390" s="541" t="s">
        <v>21974</v>
      </c>
      <c r="E22390" s="549" t="s">
        <v>32768</v>
      </c>
      <c r="F22390" s="547">
        <v>18052.59</v>
      </c>
    </row>
    <row r="22391" s="489" customFormat="1">
      <c r="B22391" s="546" t="s">
        <v>21975</v>
      </c>
      <c r="C22391" s="548" t="s">
        <v>14981</v>
      </c>
      <c r="D22391" s="541" t="s">
        <v>21976</v>
      </c>
      <c r="E22391" s="549" t="s">
        <v>32768</v>
      </c>
      <c r="F22391" s="547">
        <v>21112.93</v>
      </c>
    </row>
    <row r="22392" s="489" customFormat="1">
      <c r="B22392" s="546" t="s">
        <v>21977</v>
      </c>
      <c r="C22392" s="548" t="s">
        <v>14981</v>
      </c>
      <c r="D22392" s="541" t="s">
        <v>21978</v>
      </c>
      <c r="E22392" s="549" t="s">
        <v>32768</v>
      </c>
      <c r="F22392" s="547">
        <v>19508.439999999999</v>
      </c>
    </row>
    <row r="22393" s="489" customFormat="1">
      <c r="B22393" s="546" t="s">
        <v>21979</v>
      </c>
      <c r="C22393" s="548" t="s">
        <v>14981</v>
      </c>
      <c r="D22393" s="541" t="s">
        <v>21980</v>
      </c>
      <c r="E22393" s="549" t="s">
        <v>32768</v>
      </c>
      <c r="F22393" s="547">
        <v>24635.119999999999</v>
      </c>
    </row>
    <row r="22394" s="489" customFormat="1">
      <c r="B22394" s="546" t="s">
        <v>21981</v>
      </c>
      <c r="C22394" s="548" t="s">
        <v>14981</v>
      </c>
      <c r="D22394" s="541" t="s">
        <v>21982</v>
      </c>
      <c r="E22394" s="549" t="s">
        <v>32768</v>
      </c>
      <c r="F22394" s="547">
        <v>22734.889999999999</v>
      </c>
    </row>
    <row r="22395" s="489" customFormat="1">
      <c r="B22395" s="546" t="s">
        <v>21983</v>
      </c>
      <c r="C22395" s="548" t="s">
        <v>14981</v>
      </c>
      <c r="D22395" s="541" t="s">
        <v>21984</v>
      </c>
      <c r="E22395" s="549" t="s">
        <v>32768</v>
      </c>
      <c r="F22395" s="547">
        <v>24969.82</v>
      </c>
    </row>
    <row r="22396" s="489" customFormat="1">
      <c r="B22396" s="546" t="s">
        <v>21985</v>
      </c>
      <c r="C22396" s="548" t="s">
        <v>14981</v>
      </c>
      <c r="D22396" s="541" t="s">
        <v>21986</v>
      </c>
      <c r="E22396" s="549" t="s">
        <v>32768</v>
      </c>
      <c r="F22396" s="547">
        <v>23156.75</v>
      </c>
    </row>
    <row r="22397" s="489" customFormat="1">
      <c r="B22397" s="546" t="s">
        <v>21987</v>
      </c>
      <c r="C22397" s="548" t="s">
        <v>14981</v>
      </c>
      <c r="D22397" s="541" t="s">
        <v>21988</v>
      </c>
      <c r="E22397" s="549" t="s">
        <v>32768</v>
      </c>
      <c r="F22397" s="547">
        <v>25524.41</v>
      </c>
    </row>
    <row r="22398" s="489" customFormat="1">
      <c r="B22398" s="546" t="s">
        <v>21989</v>
      </c>
      <c r="C22398" s="548" t="s">
        <v>14981</v>
      </c>
      <c r="D22398" s="541" t="s">
        <v>21990</v>
      </c>
      <c r="E22398" s="549" t="s">
        <v>32768</v>
      </c>
      <c r="F22398" s="547">
        <v>23652.939999999999</v>
      </c>
    </row>
    <row r="22399" s="489" customFormat="1">
      <c r="B22399" s="546" t="s">
        <v>21991</v>
      </c>
      <c r="C22399" s="548" t="s">
        <v>14981</v>
      </c>
      <c r="D22399" s="541" t="s">
        <v>21992</v>
      </c>
      <c r="E22399" s="549" t="s">
        <v>32768</v>
      </c>
      <c r="F22399" s="547">
        <v>27221.34</v>
      </c>
    </row>
    <row r="22400" s="489" customFormat="1">
      <c r="B22400" s="546" t="s">
        <v>21993</v>
      </c>
      <c r="C22400" s="548" t="s">
        <v>14981</v>
      </c>
      <c r="D22400" s="541" t="s">
        <v>21994</v>
      </c>
      <c r="E22400" s="549" t="s">
        <v>32768</v>
      </c>
      <c r="F22400" s="547">
        <v>25201.889999999999</v>
      </c>
    </row>
    <row r="22401" s="489" customFormat="1">
      <c r="B22401" s="546" t="s">
        <v>21995</v>
      </c>
      <c r="C22401" s="548" t="s">
        <v>14981</v>
      </c>
      <c r="D22401" s="541" t="s">
        <v>21996</v>
      </c>
      <c r="E22401" s="549" t="s">
        <v>32768</v>
      </c>
      <c r="F22401" s="547">
        <v>32534.110000000001</v>
      </c>
    </row>
    <row r="22402" s="489" customFormat="1">
      <c r="B22402" s="546" t="s">
        <v>21997</v>
      </c>
      <c r="C22402" s="548" t="s">
        <v>14981</v>
      </c>
      <c r="D22402" s="541" t="s">
        <v>21998</v>
      </c>
      <c r="E22402" s="549" t="s">
        <v>32768</v>
      </c>
      <c r="F22402" s="547">
        <v>30147.009999999998</v>
      </c>
    </row>
    <row r="22403" s="489" customFormat="1">
      <c r="B22403" s="546" t="s">
        <v>21999</v>
      </c>
      <c r="C22403" s="548" t="s">
        <v>14981</v>
      </c>
      <c r="D22403" s="541" t="s">
        <v>22000</v>
      </c>
      <c r="E22403" s="549" t="s">
        <v>32768</v>
      </c>
      <c r="F22403" s="547">
        <v>32828.32</v>
      </c>
    </row>
    <row r="22404" s="489" customFormat="1">
      <c r="B22404" s="546" t="s">
        <v>22001</v>
      </c>
      <c r="C22404" s="548" t="s">
        <v>14981</v>
      </c>
      <c r="D22404" s="541" t="s">
        <v>22002</v>
      </c>
      <c r="E22404" s="549" t="s">
        <v>32768</v>
      </c>
      <c r="F22404" s="547">
        <v>30362.599999999999</v>
      </c>
    </row>
    <row r="22405" s="489" customFormat="1">
      <c r="B22405" s="546" t="s">
        <v>22003</v>
      </c>
      <c r="C22405" s="548" t="s">
        <v>14981</v>
      </c>
      <c r="D22405" s="541" t="s">
        <v>22004</v>
      </c>
      <c r="E22405" s="549" t="s">
        <v>32768</v>
      </c>
      <c r="F22405" s="547">
        <v>34085.739999999998</v>
      </c>
    </row>
    <row r="22406" s="489" customFormat="1">
      <c r="B22406" s="546" t="s">
        <v>22005</v>
      </c>
      <c r="C22406" s="548" t="s">
        <v>14981</v>
      </c>
      <c r="D22406" s="541" t="s">
        <v>22006</v>
      </c>
      <c r="E22406" s="549" t="s">
        <v>32768</v>
      </c>
      <c r="F22406" s="547">
        <v>31506.810000000001</v>
      </c>
    </row>
    <row r="22407" s="489" customFormat="1">
      <c r="B22407" s="546" t="s">
        <v>22007</v>
      </c>
      <c r="C22407" s="548" t="s">
        <v>14981</v>
      </c>
      <c r="D22407" s="541" t="s">
        <v>22008</v>
      </c>
      <c r="E22407" s="549" t="s">
        <v>32768</v>
      </c>
      <c r="F22407" s="547">
        <v>37047.089999999997</v>
      </c>
    </row>
    <row r="22408" s="489" customFormat="1">
      <c r="B22408" s="546" t="s">
        <v>22009</v>
      </c>
      <c r="C22408" s="548" t="s">
        <v>14981</v>
      </c>
      <c r="D22408" s="541" t="s">
        <v>22010</v>
      </c>
      <c r="E22408" s="549" t="s">
        <v>32768</v>
      </c>
      <c r="F22408" s="547">
        <v>34290.07</v>
      </c>
    </row>
    <row r="22409" s="489" customFormat="1">
      <c r="B22409" s="546" t="s">
        <v>22011</v>
      </c>
      <c r="C22409" s="548" t="s">
        <v>14981</v>
      </c>
      <c r="D22409" s="541" t="s">
        <v>22012</v>
      </c>
      <c r="E22409" s="549" t="s">
        <v>32768</v>
      </c>
      <c r="F22409" s="547">
        <v>43587.220000000001</v>
      </c>
    </row>
    <row r="22410" s="489" customFormat="1">
      <c r="B22410" s="546" t="s">
        <v>22013</v>
      </c>
      <c r="C22410" s="548" t="s">
        <v>14981</v>
      </c>
      <c r="D22410" s="541" t="s">
        <v>22014</v>
      </c>
      <c r="E22410" s="549" t="s">
        <v>32768</v>
      </c>
      <c r="F22410" s="547">
        <v>40383.010000000002</v>
      </c>
    </row>
    <row r="22411" s="489" customFormat="1">
      <c r="B22411" s="546" t="s">
        <v>22015</v>
      </c>
      <c r="C22411" s="548" t="s">
        <v>14981</v>
      </c>
      <c r="D22411" s="541" t="s">
        <v>22016</v>
      </c>
      <c r="E22411" s="549" t="s">
        <v>32768</v>
      </c>
      <c r="F22411" s="547">
        <v>25825.700000000001</v>
      </c>
    </row>
    <row r="22412" s="489" customFormat="1">
      <c r="B22412" s="546" t="s">
        <v>22017</v>
      </c>
      <c r="C22412" s="548" t="s">
        <v>14981</v>
      </c>
      <c r="D22412" s="541" t="s">
        <v>22018</v>
      </c>
      <c r="E22412" s="549" t="s">
        <v>32768</v>
      </c>
      <c r="F22412" s="547">
        <v>23906.349999999999</v>
      </c>
    </row>
    <row r="22413" s="489" customFormat="1">
      <c r="B22413" s="546" t="s">
        <v>22019</v>
      </c>
      <c r="C22413" s="548" t="s">
        <v>14981</v>
      </c>
      <c r="D22413" s="541" t="s">
        <v>22020</v>
      </c>
      <c r="E22413" s="549" t="s">
        <v>32768</v>
      </c>
      <c r="F22413" s="547">
        <v>26319.459999999999</v>
      </c>
    </row>
    <row r="22414" s="489" customFormat="1">
      <c r="B22414" s="546" t="s">
        <v>22021</v>
      </c>
      <c r="C22414" s="548" t="s">
        <v>14981</v>
      </c>
      <c r="D22414" s="541" t="s">
        <v>22022</v>
      </c>
      <c r="E22414" s="549" t="s">
        <v>32768</v>
      </c>
      <c r="F22414" s="547">
        <v>24338.990000000002</v>
      </c>
    </row>
    <row r="22415" s="489" customFormat="1">
      <c r="B22415" s="546" t="s">
        <v>22023</v>
      </c>
      <c r="C22415" s="548" t="s">
        <v>14981</v>
      </c>
      <c r="D22415" s="541" t="s">
        <v>22024</v>
      </c>
      <c r="E22415" s="549" t="s">
        <v>32768</v>
      </c>
      <c r="F22415" s="547">
        <v>28686.59</v>
      </c>
    </row>
    <row r="22416" s="489" customFormat="1">
      <c r="B22416" s="546" t="s">
        <v>22025</v>
      </c>
      <c r="C22416" s="548" t="s">
        <v>14981</v>
      </c>
      <c r="D22416" s="541" t="s">
        <v>22026</v>
      </c>
      <c r="E22416" s="549" t="s">
        <v>32768</v>
      </c>
      <c r="F22416" s="547">
        <v>26544.619999999999</v>
      </c>
    </row>
    <row r="22417" s="489" customFormat="1">
      <c r="B22417" s="546" t="s">
        <v>22027</v>
      </c>
      <c r="C22417" s="548" t="s">
        <v>14981</v>
      </c>
      <c r="D22417" s="541" t="s">
        <v>22028</v>
      </c>
      <c r="E22417" s="549" t="s">
        <v>32768</v>
      </c>
      <c r="F22417" s="547">
        <v>34211.449999999997</v>
      </c>
    </row>
    <row r="22418" s="489" customFormat="1">
      <c r="B22418" s="546" t="s">
        <v>22029</v>
      </c>
      <c r="C22418" s="548" t="s">
        <v>14981</v>
      </c>
      <c r="D22418" s="541" t="s">
        <v>22030</v>
      </c>
      <c r="E22418" s="549" t="s">
        <v>32768</v>
      </c>
      <c r="F22418" s="547">
        <v>31674.549999999999</v>
      </c>
    </row>
    <row r="22419" s="489" customFormat="1">
      <c r="B22419" s="546" t="s">
        <v>22031</v>
      </c>
      <c r="C22419" s="548" t="s">
        <v>14981</v>
      </c>
      <c r="D22419" s="541" t="s">
        <v>22032</v>
      </c>
      <c r="E22419" s="549" t="s">
        <v>32768</v>
      </c>
      <c r="F22419" s="547">
        <v>33982.970000000001</v>
      </c>
    </row>
    <row r="22420" s="489" customFormat="1">
      <c r="B22420" s="546" t="s">
        <v>22033</v>
      </c>
      <c r="C22420" s="548" t="s">
        <v>14981</v>
      </c>
      <c r="D22420" s="541" t="s">
        <v>22034</v>
      </c>
      <c r="E22420" s="549" t="s">
        <v>32768</v>
      </c>
      <c r="F22420" s="547">
        <v>31400.419999999998</v>
      </c>
    </row>
    <row r="22421" s="489" customFormat="1">
      <c r="B22421" s="546" t="s">
        <v>22035</v>
      </c>
      <c r="C22421" s="548" t="s">
        <v>14981</v>
      </c>
      <c r="D22421" s="541" t="s">
        <v>22036</v>
      </c>
      <c r="E22421" s="549" t="s">
        <v>32768</v>
      </c>
      <c r="F22421" s="547">
        <v>35117.599999999999</v>
      </c>
    </row>
    <row r="22422" s="489" customFormat="1">
      <c r="B22422" s="546" t="s">
        <v>22037</v>
      </c>
      <c r="C22422" s="548" t="s">
        <v>14981</v>
      </c>
      <c r="D22422" s="541" t="s">
        <v>22038</v>
      </c>
      <c r="E22422" s="549" t="s">
        <v>32768</v>
      </c>
      <c r="F22422" s="547">
        <v>32417.400000000001</v>
      </c>
    </row>
    <row r="22423" s="489" customFormat="1">
      <c r="B22423" s="546" t="s">
        <v>22039</v>
      </c>
      <c r="C22423" s="548" t="s">
        <v>14981</v>
      </c>
      <c r="D22423" s="541" t="s">
        <v>22040</v>
      </c>
      <c r="E22423" s="549" t="s">
        <v>32768</v>
      </c>
      <c r="F22423" s="547">
        <v>38270.029999999999</v>
      </c>
    </row>
    <row r="22424" s="489" customFormat="1">
      <c r="B22424" s="546" t="s">
        <v>22041</v>
      </c>
      <c r="C22424" s="548" t="s">
        <v>14981</v>
      </c>
      <c r="D22424" s="541" t="s">
        <v>22042</v>
      </c>
      <c r="E22424" s="549" t="s">
        <v>32768</v>
      </c>
      <c r="F22424" s="547">
        <v>35377.769999999997</v>
      </c>
    </row>
    <row r="22425" s="489" customFormat="1">
      <c r="B22425" s="546" t="s">
        <v>22043</v>
      </c>
      <c r="C22425" s="548" t="s">
        <v>14981</v>
      </c>
      <c r="D22425" s="541" t="s">
        <v>22044</v>
      </c>
      <c r="E22425" s="549" t="s">
        <v>32768</v>
      </c>
      <c r="F22425" s="547">
        <v>45377.900000000001</v>
      </c>
    </row>
    <row r="22426" s="489" customFormat="1">
      <c r="B22426" s="546" t="s">
        <v>22045</v>
      </c>
      <c r="C22426" s="548" t="s">
        <v>14981</v>
      </c>
      <c r="D22426" s="541" t="s">
        <v>22046</v>
      </c>
      <c r="E22426" s="549" t="s">
        <v>32768</v>
      </c>
      <c r="F22426" s="547">
        <v>42008.209999999999</v>
      </c>
    </row>
    <row r="22427" s="489" customFormat="1">
      <c r="B22427" s="546" t="s">
        <v>22047</v>
      </c>
      <c r="C22427" s="548" t="s">
        <v>14981</v>
      </c>
      <c r="D22427" s="541" t="s">
        <v>22048</v>
      </c>
      <c r="E22427" s="549" t="s">
        <v>32768</v>
      </c>
      <c r="F22427" s="547">
        <v>43153.860000000001</v>
      </c>
    </row>
    <row r="22428" s="489" customFormat="1">
      <c r="B22428" s="546" t="s">
        <v>22049</v>
      </c>
      <c r="C22428" s="548" t="s">
        <v>14981</v>
      </c>
      <c r="D22428" s="541" t="s">
        <v>22050</v>
      </c>
      <c r="E22428" s="549" t="s">
        <v>32768</v>
      </c>
      <c r="F22428" s="547">
        <v>40095.18</v>
      </c>
    </row>
    <row r="22429" s="489" customFormat="1">
      <c r="B22429" s="546" t="s">
        <v>22051</v>
      </c>
      <c r="C22429" s="548" t="s">
        <v>14981</v>
      </c>
      <c r="D22429" s="541" t="s">
        <v>22052</v>
      </c>
      <c r="E22429" s="549" t="s">
        <v>32768</v>
      </c>
      <c r="F22429" s="547">
        <v>44925.459999999999</v>
      </c>
    </row>
    <row r="22430" s="489" customFormat="1">
      <c r="B22430" s="546" t="s">
        <v>22053</v>
      </c>
      <c r="C22430" s="548" t="s">
        <v>14981</v>
      </c>
      <c r="D22430" s="541" t="s">
        <v>22054</v>
      </c>
      <c r="E22430" s="549" t="s">
        <v>32768</v>
      </c>
      <c r="F22430" s="547">
        <v>41716.610000000001</v>
      </c>
    </row>
    <row r="22431" s="489" customFormat="1">
      <c r="B22431" s="546" t="s">
        <v>22055</v>
      </c>
      <c r="C22431" s="548" t="s">
        <v>14981</v>
      </c>
      <c r="D22431" s="541" t="s">
        <v>22056</v>
      </c>
      <c r="E22431" s="549" t="s">
        <v>32768</v>
      </c>
      <c r="F22431" s="547">
        <v>49263.82</v>
      </c>
    </row>
    <row r="22432" s="489" customFormat="1">
      <c r="B22432" s="546" t="s">
        <v>22057</v>
      </c>
      <c r="C22432" s="548" t="s">
        <v>14981</v>
      </c>
      <c r="D22432" s="541" t="s">
        <v>22058</v>
      </c>
      <c r="E22432" s="549" t="s">
        <v>32768</v>
      </c>
      <c r="F22432" s="547">
        <v>45828.360000000001</v>
      </c>
    </row>
    <row r="22433" s="489" customFormat="1">
      <c r="B22433" s="546" t="s">
        <v>22059</v>
      </c>
      <c r="C22433" s="548" t="s">
        <v>14981</v>
      </c>
      <c r="D22433" s="541" t="s">
        <v>22060</v>
      </c>
      <c r="E22433" s="549" t="s">
        <v>32768</v>
      </c>
      <c r="F22433" s="547">
        <v>58878.080000000002</v>
      </c>
    </row>
    <row r="22434" s="489" customFormat="1">
      <c r="B22434" s="546" t="s">
        <v>22061</v>
      </c>
      <c r="C22434" s="548" t="s">
        <v>14981</v>
      </c>
      <c r="D22434" s="541" t="s">
        <v>22062</v>
      </c>
      <c r="E22434" s="549" t="s">
        <v>32768</v>
      </c>
      <c r="F22434" s="547">
        <v>54875.550000000003</v>
      </c>
    </row>
    <row r="22435" s="489" customFormat="1">
      <c r="B22435" s="546" t="s">
        <v>22063</v>
      </c>
      <c r="C22435" s="548" t="s">
        <v>14981</v>
      </c>
      <c r="D22435" s="541" t="s">
        <v>22064</v>
      </c>
      <c r="E22435" s="549" t="s">
        <v>32768</v>
      </c>
      <c r="F22435" s="547">
        <v>35514.540000000001</v>
      </c>
    </row>
    <row r="22436" s="489" customFormat="1">
      <c r="B22436" s="546" t="s">
        <v>22065</v>
      </c>
      <c r="C22436" s="548" t="s">
        <v>14981</v>
      </c>
      <c r="D22436" s="541" t="s">
        <v>22066</v>
      </c>
      <c r="E22436" s="549" t="s">
        <v>32768</v>
      </c>
      <c r="F22436" s="547">
        <v>32813.57</v>
      </c>
    </row>
    <row r="22437" s="489" customFormat="1">
      <c r="B22437" s="546" t="s">
        <v>22067</v>
      </c>
      <c r="C22437" s="548" t="s">
        <v>14981</v>
      </c>
      <c r="D22437" s="541" t="s">
        <v>22068</v>
      </c>
      <c r="E22437" s="549" t="s">
        <v>32768</v>
      </c>
      <c r="F22437" s="547">
        <v>36507.059999999998</v>
      </c>
    </row>
    <row r="22438" s="489" customFormat="1">
      <c r="B22438" s="546" t="s">
        <v>22069</v>
      </c>
      <c r="C22438" s="548" t="s">
        <v>14981</v>
      </c>
      <c r="D22438" s="541" t="s">
        <v>22070</v>
      </c>
      <c r="E22438" s="549" t="s">
        <v>32768</v>
      </c>
      <c r="F22438" s="547">
        <v>33685.029999999999</v>
      </c>
    </row>
    <row r="22439" s="489" customFormat="1">
      <c r="B22439" s="546" t="s">
        <v>22071</v>
      </c>
      <c r="C22439" s="548" t="s">
        <v>14981</v>
      </c>
      <c r="D22439" s="541" t="s">
        <v>22072</v>
      </c>
      <c r="E22439" s="549" t="s">
        <v>32768</v>
      </c>
      <c r="F22439" s="547">
        <v>39727.230000000003</v>
      </c>
    </row>
    <row r="22440" s="489" customFormat="1">
      <c r="B22440" s="546" t="s">
        <v>22073</v>
      </c>
      <c r="C22440" s="548" t="s">
        <v>14981</v>
      </c>
      <c r="D22440" s="541" t="s">
        <v>22074</v>
      </c>
      <c r="E22440" s="549" t="s">
        <v>32768</v>
      </c>
      <c r="F22440" s="547">
        <v>36698.589999999997</v>
      </c>
    </row>
    <row r="22441" s="489" customFormat="1">
      <c r="B22441" s="546" t="s">
        <v>22075</v>
      </c>
      <c r="C22441" s="548" t="s">
        <v>14981</v>
      </c>
      <c r="D22441" s="541" t="s">
        <v>22076</v>
      </c>
      <c r="E22441" s="549" t="s">
        <v>32768</v>
      </c>
      <c r="F22441" s="547">
        <v>46905.510000000002</v>
      </c>
    </row>
    <row r="22442" s="489" customFormat="1">
      <c r="B22442" s="546" t="s">
        <v>22077</v>
      </c>
      <c r="C22442" s="548" t="s">
        <v>14981</v>
      </c>
      <c r="D22442" s="541" t="s">
        <v>22078</v>
      </c>
      <c r="E22442" s="549" t="s">
        <v>32768</v>
      </c>
      <c r="F22442" s="547">
        <v>43369.330000000002</v>
      </c>
    </row>
    <row r="22443" s="489" customFormat="1">
      <c r="B22443" s="546" t="s">
        <v>22079</v>
      </c>
      <c r="C22443" s="548" t="s">
        <v>14981</v>
      </c>
      <c r="D22443" s="541" t="s">
        <v>22080</v>
      </c>
      <c r="E22443" s="549" t="s">
        <v>32768</v>
      </c>
      <c r="F22443" s="547">
        <v>49823.110000000001</v>
      </c>
    </row>
    <row r="22444" s="489" customFormat="1">
      <c r="B22444" s="546" t="s">
        <v>22081</v>
      </c>
      <c r="C22444" s="548" t="s">
        <v>14981</v>
      </c>
      <c r="D22444" s="541" t="s">
        <v>22082</v>
      </c>
      <c r="E22444" s="549" t="s">
        <v>32768</v>
      </c>
      <c r="F22444" s="547">
        <v>45706.639999999999</v>
      </c>
    </row>
    <row r="22445" s="489" customFormat="1">
      <c r="B22445" s="546" t="s">
        <v>22083</v>
      </c>
      <c r="C22445" s="548" t="s">
        <v>14981</v>
      </c>
      <c r="D22445" s="541" t="s">
        <v>22084</v>
      </c>
      <c r="E22445" s="549" t="s">
        <v>32768</v>
      </c>
      <c r="F22445" s="547">
        <v>56025.690000000002</v>
      </c>
    </row>
    <row r="22446" s="489" customFormat="1">
      <c r="B22446" s="546" t="s">
        <v>22085</v>
      </c>
      <c r="C22446" s="548" t="s">
        <v>14981</v>
      </c>
      <c r="D22446" s="541" t="s">
        <v>22086</v>
      </c>
      <c r="E22446" s="549" t="s">
        <v>32768</v>
      </c>
      <c r="F22446" s="547">
        <v>51670.25</v>
      </c>
    </row>
    <row r="22447" s="489" customFormat="1">
      <c r="B22447" s="546" t="s">
        <v>22087</v>
      </c>
      <c r="C22447" s="548" t="s">
        <v>14981</v>
      </c>
      <c r="D22447" s="541" t="s">
        <v>22088</v>
      </c>
      <c r="E22447" s="549" t="s">
        <v>32768</v>
      </c>
      <c r="F22447" s="547">
        <v>61212.330000000002</v>
      </c>
    </row>
    <row r="22448" s="489" customFormat="1">
      <c r="B22448" s="546" t="s">
        <v>22089</v>
      </c>
      <c r="C22448" s="548" t="s">
        <v>14981</v>
      </c>
      <c r="D22448" s="541" t="s">
        <v>22090</v>
      </c>
      <c r="E22448" s="549" t="s">
        <v>32768</v>
      </c>
      <c r="F22448" s="547">
        <v>56576.300000000003</v>
      </c>
    </row>
    <row r="22449" s="489" customFormat="1">
      <c r="B22449" s="546" t="s">
        <v>22091</v>
      </c>
      <c r="C22449" s="548" t="s">
        <v>14981</v>
      </c>
      <c r="D22449" s="541" t="s">
        <v>22092</v>
      </c>
      <c r="E22449" s="549" t="s">
        <v>32768</v>
      </c>
      <c r="F22449" s="547">
        <v>72598.479999999996</v>
      </c>
    </row>
    <row r="22450" s="489" customFormat="1">
      <c r="B22450" s="546" t="s">
        <v>22093</v>
      </c>
      <c r="C22450" s="548" t="s">
        <v>14981</v>
      </c>
      <c r="D22450" s="541" t="s">
        <v>22094</v>
      </c>
      <c r="E22450" s="549" t="s">
        <v>32768</v>
      </c>
      <c r="F22450" s="547">
        <v>67261.059999999998</v>
      </c>
    </row>
    <row r="22451" s="489" customFormat="1">
      <c r="B22451" s="546" t="s">
        <v>22095</v>
      </c>
      <c r="C22451" s="548" t="s">
        <v>14981</v>
      </c>
      <c r="D22451" s="541" t="s">
        <v>22096</v>
      </c>
      <c r="E22451" s="549" t="s">
        <v>32768</v>
      </c>
      <c r="F22451" s="547">
        <v>25599.259999999998</v>
      </c>
    </row>
    <row r="22452" s="489" customFormat="1">
      <c r="B22452" s="546" t="s">
        <v>22097</v>
      </c>
      <c r="C22452" s="548" t="s">
        <v>14981</v>
      </c>
      <c r="D22452" s="541" t="s">
        <v>22098</v>
      </c>
      <c r="E22452" s="549" t="s">
        <v>32768</v>
      </c>
      <c r="F22452" s="547">
        <v>23402.91</v>
      </c>
    </row>
    <row r="22453" s="489" customFormat="1">
      <c r="B22453" s="546" t="s">
        <v>22099</v>
      </c>
      <c r="C22453" s="548" t="s">
        <v>14981</v>
      </c>
      <c r="D22453" s="541" t="s">
        <v>22100</v>
      </c>
      <c r="E22453" s="549" t="s">
        <v>32768</v>
      </c>
      <c r="F22453" s="547">
        <v>25498.610000000001</v>
      </c>
    </row>
    <row r="22454" s="489" customFormat="1">
      <c r="B22454" s="546" t="s">
        <v>22101</v>
      </c>
      <c r="C22454" s="548" t="s">
        <v>14981</v>
      </c>
      <c r="D22454" s="541" t="s">
        <v>22102</v>
      </c>
      <c r="E22454" s="549" t="s">
        <v>32768</v>
      </c>
      <c r="F22454" s="547">
        <v>23208.290000000001</v>
      </c>
    </row>
    <row r="22455" s="489" customFormat="1">
      <c r="B22455" s="546" t="s">
        <v>22103</v>
      </c>
      <c r="C22455" s="548" t="s">
        <v>14981</v>
      </c>
      <c r="D22455" s="541" t="s">
        <v>22104</v>
      </c>
      <c r="E22455" s="549" t="s">
        <v>32768</v>
      </c>
      <c r="F22455" s="547">
        <v>27652.110000000001</v>
      </c>
    </row>
    <row r="22456" s="489" customFormat="1">
      <c r="B22456" s="546" t="s">
        <v>22105</v>
      </c>
      <c r="C22456" s="548" t="s">
        <v>14981</v>
      </c>
      <c r="D22456" s="541" t="s">
        <v>22106</v>
      </c>
      <c r="E22456" s="549" t="s">
        <v>32768</v>
      </c>
      <c r="F22456" s="547">
        <v>25179.25</v>
      </c>
    </row>
    <row r="22457" s="489" customFormat="1">
      <c r="B22457" s="546" t="s">
        <v>22107</v>
      </c>
      <c r="C22457" s="548" t="s">
        <v>14981</v>
      </c>
      <c r="D22457" s="541" t="s">
        <v>22108</v>
      </c>
      <c r="E22457" s="549" t="s">
        <v>32768</v>
      </c>
      <c r="F22457" s="547">
        <v>32640.080000000002</v>
      </c>
    </row>
    <row r="22458" s="489" customFormat="1">
      <c r="B22458" s="546" t="s">
        <v>22109</v>
      </c>
      <c r="C22458" s="548" t="s">
        <v>14981</v>
      </c>
      <c r="D22458" s="541" t="s">
        <v>22110</v>
      </c>
      <c r="E22458" s="549" t="s">
        <v>32768</v>
      </c>
      <c r="F22458" s="547">
        <v>29675.650000000001</v>
      </c>
    </row>
    <row r="22459" s="489" customFormat="1">
      <c r="B22459" s="546" t="s">
        <v>22111</v>
      </c>
      <c r="C22459" s="548" t="s">
        <v>14981</v>
      </c>
      <c r="D22459" s="541" t="s">
        <v>22112</v>
      </c>
      <c r="E22459" s="549" t="s">
        <v>32768</v>
      </c>
      <c r="F22459" s="547">
        <v>30321.82</v>
      </c>
    </row>
    <row r="22460" s="489" customFormat="1">
      <c r="B22460" s="546" t="s">
        <v>22113</v>
      </c>
      <c r="C22460" s="548" t="s">
        <v>14981</v>
      </c>
      <c r="D22460" s="541" t="s">
        <v>22114</v>
      </c>
      <c r="E22460" s="549" t="s">
        <v>32768</v>
      </c>
      <c r="F22460" s="547">
        <v>27561.490000000002</v>
      </c>
    </row>
    <row r="22461" s="489" customFormat="1">
      <c r="B22461" s="546" t="s">
        <v>22115</v>
      </c>
      <c r="C22461" s="548" t="s">
        <v>14981</v>
      </c>
      <c r="D22461" s="541" t="s">
        <v>22116</v>
      </c>
      <c r="E22461" s="549" t="s">
        <v>32768</v>
      </c>
      <c r="F22461" s="547">
        <v>29973.439999999999</v>
      </c>
    </row>
    <row r="22462" s="489" customFormat="1">
      <c r="B22462" s="546" t="s">
        <v>22117</v>
      </c>
      <c r="C22462" s="548" t="s">
        <v>14981</v>
      </c>
      <c r="D22462" s="541" t="s">
        <v>22118</v>
      </c>
      <c r="E22462" s="549" t="s">
        <v>32768</v>
      </c>
      <c r="F22462" s="547">
        <v>27126.75</v>
      </c>
    </row>
    <row r="22463" s="489" customFormat="1">
      <c r="B22463" s="546" t="s">
        <v>22119</v>
      </c>
      <c r="C22463" s="548" t="s">
        <v>14981</v>
      </c>
      <c r="D22463" s="541" t="s">
        <v>22120</v>
      </c>
      <c r="E22463" s="549" t="s">
        <v>32768</v>
      </c>
      <c r="F22463" s="547">
        <v>32726.18</v>
      </c>
    </row>
    <row r="22464" s="489" customFormat="1">
      <c r="B22464" s="546" t="s">
        <v>22121</v>
      </c>
      <c r="C22464" s="548" t="s">
        <v>14981</v>
      </c>
      <c r="D22464" s="541" t="s">
        <v>22122</v>
      </c>
      <c r="E22464" s="549" t="s">
        <v>32768</v>
      </c>
      <c r="F22464" s="547">
        <v>29601.470000000001</v>
      </c>
    </row>
    <row r="22465" s="489" customFormat="1">
      <c r="B22465" s="546" t="s">
        <v>22123</v>
      </c>
      <c r="C22465" s="548" t="s">
        <v>14981</v>
      </c>
      <c r="D22465" s="541" t="s">
        <v>22124</v>
      </c>
      <c r="E22465" s="549" t="s">
        <v>32768</v>
      </c>
      <c r="F22465" s="547">
        <v>38813.959999999999</v>
      </c>
    </row>
    <row r="22466" s="489" customFormat="1">
      <c r="B22466" s="546" t="s">
        <v>22125</v>
      </c>
      <c r="C22466" s="548" t="s">
        <v>14981</v>
      </c>
      <c r="D22466" s="541" t="s">
        <v>22126</v>
      </c>
      <c r="E22466" s="549" t="s">
        <v>32768</v>
      </c>
      <c r="F22466" s="547">
        <v>35051.639999999999</v>
      </c>
    </row>
    <row r="22467" s="489" customFormat="1">
      <c r="B22467" s="546" t="s">
        <v>22127</v>
      </c>
      <c r="C22467" s="548" t="s">
        <v>14981</v>
      </c>
      <c r="D22467" s="541" t="s">
        <v>22128</v>
      </c>
      <c r="E22467" s="549" t="s">
        <v>32768</v>
      </c>
      <c r="F22467" s="547">
        <v>43771.529999999999</v>
      </c>
    </row>
    <row r="22468" s="489" customFormat="1">
      <c r="B22468" s="546" t="s">
        <v>22129</v>
      </c>
      <c r="C22468" s="548" t="s">
        <v>14981</v>
      </c>
      <c r="D22468" s="541" t="s">
        <v>22130</v>
      </c>
      <c r="E22468" s="549" t="s">
        <v>32768</v>
      </c>
      <c r="F22468" s="547">
        <v>39661.849999999999</v>
      </c>
    </row>
    <row r="22469" s="489" customFormat="1">
      <c r="B22469" s="546" t="s">
        <v>22131</v>
      </c>
      <c r="C22469" s="548" t="s">
        <v>14981</v>
      </c>
      <c r="D22469" s="541" t="s">
        <v>22132</v>
      </c>
      <c r="E22469" s="549" t="s">
        <v>32768</v>
      </c>
      <c r="F22469" s="547">
        <v>47362.970000000001</v>
      </c>
    </row>
    <row r="22470" s="489" customFormat="1">
      <c r="B22470" s="546" t="s">
        <v>22133</v>
      </c>
      <c r="C22470" s="548" t="s">
        <v>14981</v>
      </c>
      <c r="D22470" s="541" t="s">
        <v>22134</v>
      </c>
      <c r="E22470" s="549" t="s">
        <v>32768</v>
      </c>
      <c r="F22470" s="547">
        <v>43082.559999999998</v>
      </c>
    </row>
    <row r="22471" s="489" customFormat="1">
      <c r="B22471" s="546" t="s">
        <v>22135</v>
      </c>
      <c r="C22471" s="548" t="s">
        <v>14981</v>
      </c>
      <c r="D22471" s="541" t="s">
        <v>22136</v>
      </c>
      <c r="E22471" s="549" t="s">
        <v>32768</v>
      </c>
      <c r="F22471" s="547">
        <v>51407.610000000001</v>
      </c>
    </row>
    <row r="22472" s="489" customFormat="1">
      <c r="B22472" s="546" t="s">
        <v>22137</v>
      </c>
      <c r="C22472" s="548" t="s">
        <v>14981</v>
      </c>
      <c r="D22472" s="541" t="s">
        <v>22138</v>
      </c>
      <c r="E22472" s="549" t="s">
        <v>32768</v>
      </c>
      <c r="F22472" s="547">
        <v>46788.690000000002</v>
      </c>
    </row>
    <row r="22473" s="489" customFormat="1">
      <c r="B22473" s="546" t="s">
        <v>22139</v>
      </c>
      <c r="C22473" s="548" t="s">
        <v>14981</v>
      </c>
      <c r="D22473" s="541" t="s">
        <v>22140</v>
      </c>
      <c r="E22473" s="549" t="s">
        <v>32768</v>
      </c>
      <c r="F22473" s="547">
        <v>61345.389999999999</v>
      </c>
    </row>
    <row r="22474" s="489" customFormat="1">
      <c r="B22474" s="546" t="s">
        <v>22141</v>
      </c>
      <c r="C22474" s="548" t="s">
        <v>14981</v>
      </c>
      <c r="D22474" s="541" t="s">
        <v>22142</v>
      </c>
      <c r="E22474" s="549" t="s">
        <v>32768</v>
      </c>
      <c r="F22474" s="547">
        <v>55853.529999999999</v>
      </c>
    </row>
    <row r="22475" s="489" customFormat="1">
      <c r="B22475" s="546" t="s">
        <v>22143</v>
      </c>
      <c r="C22475" s="548" t="s">
        <v>14981</v>
      </c>
      <c r="D22475" s="541" t="s">
        <v>22144</v>
      </c>
      <c r="E22475" s="549" t="s">
        <v>32768</v>
      </c>
      <c r="F22475" s="547">
        <v>49854.860000000001</v>
      </c>
    </row>
    <row r="22476" s="489" customFormat="1">
      <c r="B22476" s="546" t="s">
        <v>22145</v>
      </c>
      <c r="C22476" s="548" t="s">
        <v>14981</v>
      </c>
      <c r="D22476" s="541" t="s">
        <v>22146</v>
      </c>
      <c r="E22476" s="549" t="s">
        <v>32768</v>
      </c>
      <c r="F22476" s="547">
        <v>45393.650000000001</v>
      </c>
    </row>
    <row r="22477" s="489" customFormat="1">
      <c r="B22477" s="546" t="s">
        <v>22147</v>
      </c>
      <c r="C22477" s="548" t="s">
        <v>14981</v>
      </c>
      <c r="D22477" s="541" t="s">
        <v>22148</v>
      </c>
      <c r="E22477" s="549" t="s">
        <v>32768</v>
      </c>
      <c r="F22477" s="547">
        <v>50426.82</v>
      </c>
    </row>
    <row r="22478" s="489" customFormat="1">
      <c r="B22478" s="546" t="s">
        <v>22149</v>
      </c>
      <c r="C22478" s="548" t="s">
        <v>14981</v>
      </c>
      <c r="D22478" s="541" t="s">
        <v>22150</v>
      </c>
      <c r="E22478" s="549" t="s">
        <v>32768</v>
      </c>
      <c r="F22478" s="547">
        <v>45781.480000000003</v>
      </c>
    </row>
    <row r="22479" s="489" customFormat="1">
      <c r="B22479" s="546" t="s">
        <v>22151</v>
      </c>
      <c r="C22479" s="548" t="s">
        <v>14981</v>
      </c>
      <c r="D22479" s="541" t="s">
        <v>22152</v>
      </c>
      <c r="E22479" s="549" t="s">
        <v>32768</v>
      </c>
      <c r="F22479" s="547">
        <v>54856.57</v>
      </c>
    </row>
    <row r="22480" s="489" customFormat="1">
      <c r="B22480" s="546" t="s">
        <v>22153</v>
      </c>
      <c r="C22480" s="548" t="s">
        <v>14981</v>
      </c>
      <c r="D22480" s="541" t="s">
        <v>22154</v>
      </c>
      <c r="E22480" s="549" t="s">
        <v>32768</v>
      </c>
      <c r="F22480" s="547">
        <v>49830.879999999997</v>
      </c>
    </row>
    <row r="22481" s="489" customFormat="1">
      <c r="B22481" s="546" t="s">
        <v>22155</v>
      </c>
      <c r="C22481" s="548" t="s">
        <v>14981</v>
      </c>
      <c r="D22481" s="541" t="s">
        <v>22156</v>
      </c>
      <c r="E22481" s="549" t="s">
        <v>32768</v>
      </c>
      <c r="F22481" s="547">
        <v>65611.789999999994</v>
      </c>
    </row>
    <row r="22482" s="489" customFormat="1">
      <c r="B22482" s="546" t="s">
        <v>22157</v>
      </c>
      <c r="C22482" s="548" t="s">
        <v>14981</v>
      </c>
      <c r="D22482" s="541" t="s">
        <v>22158</v>
      </c>
      <c r="E22482" s="549" t="s">
        <v>32768</v>
      </c>
      <c r="F22482" s="547">
        <v>59621.449999999997</v>
      </c>
    </row>
    <row r="22483" s="489" customFormat="1">
      <c r="B22483" s="546" t="s">
        <v>22159</v>
      </c>
      <c r="C22483" s="548" t="s">
        <v>14981</v>
      </c>
      <c r="D22483" s="541" t="s">
        <v>22160</v>
      </c>
      <c r="E22483" s="549" t="s">
        <v>32769</v>
      </c>
      <c r="F22483" s="547">
        <v>1961.7</v>
      </c>
    </row>
    <row r="22484" s="489" customFormat="1">
      <c r="B22484" s="546" t="s">
        <v>22161</v>
      </c>
      <c r="C22484" s="548" t="s">
        <v>14981</v>
      </c>
      <c r="D22484" s="541" t="s">
        <v>22162</v>
      </c>
      <c r="E22484" s="549" t="s">
        <v>32769</v>
      </c>
      <c r="F22484" s="547">
        <v>1821.6300000000001</v>
      </c>
    </row>
    <row r="22485" s="489" customFormat="1">
      <c r="B22485" s="546" t="s">
        <v>22163</v>
      </c>
      <c r="C22485" s="548" t="s">
        <v>14981</v>
      </c>
      <c r="D22485" s="541" t="s">
        <v>22164</v>
      </c>
      <c r="E22485" s="549" t="s">
        <v>32769</v>
      </c>
      <c r="F22485" s="547">
        <v>2045.5699999999999</v>
      </c>
    </row>
    <row r="22486" s="489" customFormat="1">
      <c r="B22486" s="546" t="s">
        <v>22165</v>
      </c>
      <c r="C22486" s="548" t="s">
        <v>14981</v>
      </c>
      <c r="D22486" s="541" t="s">
        <v>22166</v>
      </c>
      <c r="E22486" s="549" t="s">
        <v>32769</v>
      </c>
      <c r="F22486" s="547">
        <v>1905.5</v>
      </c>
    </row>
    <row r="22487" s="489" customFormat="1">
      <c r="B22487" s="546" t="s">
        <v>22167</v>
      </c>
      <c r="C22487" s="548" t="s">
        <v>14981</v>
      </c>
      <c r="D22487" s="541" t="s">
        <v>22168</v>
      </c>
      <c r="E22487" s="549" t="s">
        <v>32769</v>
      </c>
      <c r="F22487" s="547">
        <v>2120.1199999999999</v>
      </c>
    </row>
    <row r="22488" s="489" customFormat="1">
      <c r="B22488" s="546" t="s">
        <v>22169</v>
      </c>
      <c r="C22488" s="548" t="s">
        <v>14981</v>
      </c>
      <c r="D22488" s="541" t="s">
        <v>22170</v>
      </c>
      <c r="E22488" s="549" t="s">
        <v>32769</v>
      </c>
      <c r="F22488" s="547">
        <v>1979.6700000000001</v>
      </c>
    </row>
    <row r="22489" s="489" customFormat="1">
      <c r="B22489" s="546" t="s">
        <v>22171</v>
      </c>
      <c r="C22489" s="548" t="s">
        <v>14981</v>
      </c>
      <c r="D22489" s="541" t="s">
        <v>22172</v>
      </c>
      <c r="E22489" s="549" t="s">
        <v>32769</v>
      </c>
      <c r="F22489" s="547">
        <v>2711.5300000000002</v>
      </c>
    </row>
    <row r="22490" s="489" customFormat="1">
      <c r="B22490" s="546" t="s">
        <v>22173</v>
      </c>
      <c r="C22490" s="548" t="s">
        <v>14981</v>
      </c>
      <c r="D22490" s="541" t="s">
        <v>22174</v>
      </c>
      <c r="E22490" s="549" t="s">
        <v>32769</v>
      </c>
      <c r="F22490" s="547">
        <v>2512.9899999999998</v>
      </c>
    </row>
    <row r="22491" s="489" customFormat="1">
      <c r="B22491" s="546" t="s">
        <v>22175</v>
      </c>
      <c r="C22491" s="548" t="s">
        <v>14981</v>
      </c>
      <c r="D22491" s="541" t="s">
        <v>22176</v>
      </c>
      <c r="E22491" s="549" t="s">
        <v>32769</v>
      </c>
      <c r="F22491" s="547">
        <v>2726.3200000000002</v>
      </c>
    </row>
    <row r="22492" s="489" customFormat="1">
      <c r="B22492" s="546" t="s">
        <v>22177</v>
      </c>
      <c r="C22492" s="548" t="s">
        <v>14981</v>
      </c>
      <c r="D22492" s="541" t="s">
        <v>22178</v>
      </c>
      <c r="E22492" s="549" t="s">
        <v>32769</v>
      </c>
      <c r="F22492" s="547">
        <v>2527.7800000000002</v>
      </c>
    </row>
    <row r="22493" s="489" customFormat="1">
      <c r="B22493" s="546" t="s">
        <v>22179</v>
      </c>
      <c r="C22493" s="548" t="s">
        <v>14981</v>
      </c>
      <c r="D22493" s="541" t="s">
        <v>22180</v>
      </c>
      <c r="E22493" s="549" t="s">
        <v>32769</v>
      </c>
      <c r="F22493" s="547">
        <v>3071.48</v>
      </c>
    </row>
    <row r="22494" s="489" customFormat="1">
      <c r="B22494" s="546" t="s">
        <v>22181</v>
      </c>
      <c r="C22494" s="548" t="s">
        <v>14981</v>
      </c>
      <c r="D22494" s="541" t="s">
        <v>22182</v>
      </c>
      <c r="E22494" s="549" t="s">
        <v>32769</v>
      </c>
      <c r="F22494" s="547">
        <v>2872.1199999999999</v>
      </c>
    </row>
    <row r="22495" s="489" customFormat="1">
      <c r="B22495" s="546" t="s">
        <v>22183</v>
      </c>
      <c r="C22495" s="548" t="s">
        <v>14981</v>
      </c>
      <c r="D22495" s="541" t="s">
        <v>22184</v>
      </c>
      <c r="E22495" s="549" t="s">
        <v>32769</v>
      </c>
      <c r="F22495" s="547">
        <v>4142.1199999999999</v>
      </c>
    </row>
    <row r="22496" s="489" customFormat="1">
      <c r="B22496" s="546" t="s">
        <v>22185</v>
      </c>
      <c r="C22496" s="548" t="s">
        <v>14981</v>
      </c>
      <c r="D22496" s="541" t="s">
        <v>22186</v>
      </c>
      <c r="E22496" s="549" t="s">
        <v>32769</v>
      </c>
      <c r="F22496" s="547">
        <v>3846.54</v>
      </c>
    </row>
    <row r="22497" s="489" customFormat="1">
      <c r="B22497" s="546" t="s">
        <v>22187</v>
      </c>
      <c r="C22497" s="548" t="s">
        <v>14981</v>
      </c>
      <c r="D22497" s="541" t="s">
        <v>22188</v>
      </c>
      <c r="E22497" s="549" t="s">
        <v>32769</v>
      </c>
      <c r="F22497" s="547">
        <v>4182.0799999999999</v>
      </c>
    </row>
    <row r="22498" s="489" customFormat="1">
      <c r="B22498" s="546" t="s">
        <v>22189</v>
      </c>
      <c r="C22498" s="548" t="s">
        <v>14981</v>
      </c>
      <c r="D22498" s="541" t="s">
        <v>22190</v>
      </c>
      <c r="E22498" s="549" t="s">
        <v>32769</v>
      </c>
      <c r="F22498" s="547">
        <v>3886.5</v>
      </c>
    </row>
    <row r="22499" s="489" customFormat="1">
      <c r="B22499" s="546" t="s">
        <v>22191</v>
      </c>
      <c r="C22499" s="548" t="s">
        <v>14981</v>
      </c>
      <c r="D22499" s="541" t="s">
        <v>22192</v>
      </c>
      <c r="E22499" s="549" t="s">
        <v>32769</v>
      </c>
      <c r="F22499" s="547">
        <v>4537.4899999999998</v>
      </c>
    </row>
    <row r="22500" s="489" customFormat="1">
      <c r="B22500" s="546" t="s">
        <v>22193</v>
      </c>
      <c r="C22500" s="548" t="s">
        <v>14981</v>
      </c>
      <c r="D22500" s="541" t="s">
        <v>22194</v>
      </c>
      <c r="E22500" s="549" t="s">
        <v>32769</v>
      </c>
      <c r="F22500" s="547">
        <v>4240.3999999999996</v>
      </c>
    </row>
    <row r="22501" s="489" customFormat="1">
      <c r="B22501" s="546" t="s">
        <v>22195</v>
      </c>
      <c r="C22501" s="548" t="s">
        <v>14981</v>
      </c>
      <c r="D22501" s="541" t="s">
        <v>22196</v>
      </c>
      <c r="E22501" s="549" t="s">
        <v>32769</v>
      </c>
      <c r="F22501" s="547">
        <v>440.06999999999999</v>
      </c>
    </row>
    <row r="22502" s="489" customFormat="1">
      <c r="B22502" s="546" t="s">
        <v>22197</v>
      </c>
      <c r="C22502" s="548" t="s">
        <v>14981</v>
      </c>
      <c r="D22502" s="541" t="s">
        <v>22198</v>
      </c>
      <c r="E22502" s="549" t="s">
        <v>32769</v>
      </c>
      <c r="F22502" s="547">
        <v>412.11000000000001</v>
      </c>
    </row>
    <row r="22503" s="489" customFormat="1">
      <c r="B22503" s="546" t="s">
        <v>22199</v>
      </c>
      <c r="C22503" s="548" t="s">
        <v>14981</v>
      </c>
      <c r="D22503" s="541" t="s">
        <v>22200</v>
      </c>
      <c r="E22503" s="549" t="s">
        <v>32769</v>
      </c>
      <c r="F22503" s="547">
        <v>460</v>
      </c>
    </row>
    <row r="22504" s="489" customFormat="1">
      <c r="B22504" s="546" t="s">
        <v>22201</v>
      </c>
      <c r="C22504" s="548" t="s">
        <v>14981</v>
      </c>
      <c r="D22504" s="541" t="s">
        <v>22202</v>
      </c>
      <c r="E22504" s="549" t="s">
        <v>32769</v>
      </c>
      <c r="F22504" s="547">
        <v>432.04000000000002</v>
      </c>
    </row>
    <row r="22505" s="489" customFormat="1">
      <c r="B22505" s="546" t="s">
        <v>22203</v>
      </c>
      <c r="C22505" s="548" t="s">
        <v>14981</v>
      </c>
      <c r="D22505" s="541" t="s">
        <v>22204</v>
      </c>
      <c r="E22505" s="549" t="s">
        <v>32769</v>
      </c>
      <c r="F22505" s="547">
        <v>509.64999999999998</v>
      </c>
    </row>
    <row r="22506" s="489" customFormat="1">
      <c r="B22506" s="546" t="s">
        <v>22205</v>
      </c>
      <c r="C22506" s="548" t="s">
        <v>14981</v>
      </c>
      <c r="D22506" s="541" t="s">
        <v>22206</v>
      </c>
      <c r="E22506" s="549" t="s">
        <v>32769</v>
      </c>
      <c r="F22506" s="547">
        <v>481.69</v>
      </c>
    </row>
    <row r="22507" s="489" customFormat="1">
      <c r="B22507" s="546" t="s">
        <v>22207</v>
      </c>
      <c r="C22507" s="548" t="s">
        <v>14981</v>
      </c>
      <c r="D22507" s="541" t="s">
        <v>22208</v>
      </c>
      <c r="E22507" s="549" t="s">
        <v>32769</v>
      </c>
      <c r="F22507" s="547">
        <v>710.82000000000005</v>
      </c>
    </row>
    <row r="22508" s="489" customFormat="1">
      <c r="B22508" s="546" t="s">
        <v>22209</v>
      </c>
      <c r="C22508" s="548" t="s">
        <v>14981</v>
      </c>
      <c r="D22508" s="541" t="s">
        <v>22210</v>
      </c>
      <c r="E22508" s="549" t="s">
        <v>32769</v>
      </c>
      <c r="F22508" s="547">
        <v>665.58000000000004</v>
      </c>
    </row>
    <row r="22509" s="489" customFormat="1">
      <c r="B22509" s="546" t="s">
        <v>22211</v>
      </c>
      <c r="C22509" s="548" t="s">
        <v>14981</v>
      </c>
      <c r="D22509" s="541" t="s">
        <v>22212</v>
      </c>
      <c r="E22509" s="549" t="s">
        <v>32769</v>
      </c>
      <c r="F22509" s="547">
        <v>762.47000000000003</v>
      </c>
    </row>
    <row r="22510" s="489" customFormat="1">
      <c r="B22510" s="546" t="s">
        <v>22213</v>
      </c>
      <c r="C22510" s="548" t="s">
        <v>14981</v>
      </c>
      <c r="D22510" s="541" t="s">
        <v>22214</v>
      </c>
      <c r="E22510" s="549" t="s">
        <v>32769</v>
      </c>
      <c r="F22510" s="547">
        <v>717.23000000000002</v>
      </c>
    </row>
    <row r="22511" s="489" customFormat="1">
      <c r="B22511" s="546" t="s">
        <v>22215</v>
      </c>
      <c r="C22511" s="548" t="s">
        <v>14981</v>
      </c>
      <c r="D22511" s="541" t="s">
        <v>22216</v>
      </c>
      <c r="E22511" s="549" t="s">
        <v>32769</v>
      </c>
      <c r="F22511" s="547">
        <v>817.88999999999999</v>
      </c>
    </row>
    <row r="22512" s="489" customFormat="1">
      <c r="B22512" s="546" t="s">
        <v>22217</v>
      </c>
      <c r="C22512" s="548" t="s">
        <v>14981</v>
      </c>
      <c r="D22512" s="541" t="s">
        <v>22218</v>
      </c>
      <c r="E22512" s="549" t="s">
        <v>32769</v>
      </c>
      <c r="F22512" s="547">
        <v>772.60000000000002</v>
      </c>
    </row>
    <row r="22513" s="489" customFormat="1">
      <c r="B22513" s="546" t="s">
        <v>22219</v>
      </c>
      <c r="C22513" s="548" t="s">
        <v>14981</v>
      </c>
      <c r="D22513" s="541" t="s">
        <v>22220</v>
      </c>
      <c r="E22513" s="549" t="s">
        <v>32769</v>
      </c>
      <c r="F22513" s="547">
        <v>1021.13</v>
      </c>
    </row>
    <row r="22514" s="489" customFormat="1">
      <c r="B22514" s="546" t="s">
        <v>22221</v>
      </c>
      <c r="C22514" s="548" t="s">
        <v>14981</v>
      </c>
      <c r="D22514" s="541" t="s">
        <v>22222</v>
      </c>
      <c r="E22514" s="549" t="s">
        <v>32769</v>
      </c>
      <c r="F22514" s="547">
        <v>954.26999999999998</v>
      </c>
    </row>
    <row r="22515" s="489" customFormat="1">
      <c r="B22515" s="546" t="s">
        <v>22223</v>
      </c>
      <c r="C22515" s="548" t="s">
        <v>14981</v>
      </c>
      <c r="D22515" s="541" t="s">
        <v>22224</v>
      </c>
      <c r="E22515" s="549" t="s">
        <v>32769</v>
      </c>
      <c r="F22515" s="547">
        <v>1063.0699999999999</v>
      </c>
    </row>
    <row r="22516" s="489" customFormat="1">
      <c r="B22516" s="546" t="s">
        <v>22225</v>
      </c>
      <c r="C22516" s="548" t="s">
        <v>14981</v>
      </c>
      <c r="D22516" s="541" t="s">
        <v>22226</v>
      </c>
      <c r="E22516" s="549" t="s">
        <v>32769</v>
      </c>
      <c r="F22516" s="547">
        <v>996.20000000000005</v>
      </c>
    </row>
    <row r="22517" s="489" customFormat="1">
      <c r="B22517" s="546" t="s">
        <v>22227</v>
      </c>
      <c r="C22517" s="548" t="s">
        <v>14981</v>
      </c>
      <c r="D22517" s="541" t="s">
        <v>22228</v>
      </c>
      <c r="E22517" s="549" t="s">
        <v>32769</v>
      </c>
      <c r="F22517" s="547">
        <v>1100.3399999999999</v>
      </c>
    </row>
    <row r="22518" s="489" customFormat="1">
      <c r="B22518" s="546" t="s">
        <v>22229</v>
      </c>
      <c r="C22518" s="548" t="s">
        <v>14981</v>
      </c>
      <c r="D22518" s="541" t="s">
        <v>22230</v>
      </c>
      <c r="E22518" s="549" t="s">
        <v>32769</v>
      </c>
      <c r="F22518" s="547">
        <v>1033.28</v>
      </c>
    </row>
    <row r="22519" s="489" customFormat="1">
      <c r="B22519" s="546" t="s">
        <v>22231</v>
      </c>
      <c r="C22519" s="548" t="s">
        <v>14981</v>
      </c>
      <c r="D22519" s="541" t="s">
        <v>22232</v>
      </c>
      <c r="E22519" s="549" t="s">
        <v>32769</v>
      </c>
      <c r="F22519" s="547">
        <v>1407.0699999999999</v>
      </c>
    </row>
    <row r="22520" s="489" customFormat="1">
      <c r="B22520" s="546" t="s">
        <v>22233</v>
      </c>
      <c r="C22520" s="548" t="s">
        <v>14981</v>
      </c>
      <c r="D22520" s="541" t="s">
        <v>22234</v>
      </c>
      <c r="E22520" s="549" t="s">
        <v>32769</v>
      </c>
      <c r="F22520" s="547">
        <v>1311.8399999999999</v>
      </c>
    </row>
    <row r="22521" s="489" customFormat="1">
      <c r="B22521" s="546" t="s">
        <v>22235</v>
      </c>
      <c r="C22521" s="548" t="s">
        <v>14981</v>
      </c>
      <c r="D22521" s="541" t="s">
        <v>22236</v>
      </c>
      <c r="E22521" s="549" t="s">
        <v>32769</v>
      </c>
      <c r="F22521" s="547">
        <v>1414.46</v>
      </c>
    </row>
    <row r="22522" s="489" customFormat="1">
      <c r="B22522" s="546" t="s">
        <v>22237</v>
      </c>
      <c r="C22522" s="548" t="s">
        <v>14981</v>
      </c>
      <c r="D22522" s="541" t="s">
        <v>22238</v>
      </c>
      <c r="E22522" s="549" t="s">
        <v>32769</v>
      </c>
      <c r="F22522" s="547">
        <v>1319.24</v>
      </c>
    </row>
    <row r="22523" s="489" customFormat="1">
      <c r="B22523" s="546" t="s">
        <v>22239</v>
      </c>
      <c r="C22523" s="548" t="s">
        <v>14981</v>
      </c>
      <c r="D22523" s="541" t="s">
        <v>22240</v>
      </c>
      <c r="E22523" s="549" t="s">
        <v>32769</v>
      </c>
      <c r="F22523" s="547">
        <v>1587.04</v>
      </c>
    </row>
    <row r="22524" s="489" customFormat="1">
      <c r="B22524" s="546" t="s">
        <v>22241</v>
      </c>
      <c r="C22524" s="548" t="s">
        <v>14981</v>
      </c>
      <c r="D22524" s="541" t="s">
        <v>22242</v>
      </c>
      <c r="E22524" s="549" t="s">
        <v>32769</v>
      </c>
      <c r="F22524" s="547">
        <v>1491.4000000000001</v>
      </c>
    </row>
    <row r="22525" s="489" customFormat="1">
      <c r="B22525" s="546" t="s">
        <v>22243</v>
      </c>
      <c r="C22525" s="548" t="s">
        <v>14981</v>
      </c>
      <c r="D22525" s="541" t="s">
        <v>22244</v>
      </c>
      <c r="E22525" s="549" t="s">
        <v>32769</v>
      </c>
      <c r="F22525" s="547">
        <v>2142.0300000000002</v>
      </c>
    </row>
    <row r="22526" s="489" customFormat="1">
      <c r="B22526" s="546" t="s">
        <v>22245</v>
      </c>
      <c r="C22526" s="548" t="s">
        <v>14981</v>
      </c>
      <c r="D22526" s="541" t="s">
        <v>22246</v>
      </c>
      <c r="E22526" s="549" t="s">
        <v>32769</v>
      </c>
      <c r="F22526" s="547">
        <v>1996.6900000000001</v>
      </c>
    </row>
    <row r="22527" s="489" customFormat="1">
      <c r="B22527" s="546" t="s">
        <v>22247</v>
      </c>
      <c r="C22527" s="548" t="s">
        <v>14981</v>
      </c>
      <c r="D22527" s="541" t="s">
        <v>22248</v>
      </c>
      <c r="E22527" s="549" t="s">
        <v>32769</v>
      </c>
      <c r="F22527" s="547">
        <v>2162.0100000000002</v>
      </c>
    </row>
    <row r="22528" s="489" customFormat="1">
      <c r="B22528" s="546" t="s">
        <v>22249</v>
      </c>
      <c r="C22528" s="548" t="s">
        <v>14981</v>
      </c>
      <c r="D22528" s="541" t="s">
        <v>22250</v>
      </c>
      <c r="E22528" s="549" t="s">
        <v>32769</v>
      </c>
      <c r="F22528" s="547">
        <v>2016.6700000000001</v>
      </c>
    </row>
    <row r="22529" s="489" customFormat="1">
      <c r="B22529" s="546" t="s">
        <v>22251</v>
      </c>
      <c r="C22529" s="548" t="s">
        <v>14981</v>
      </c>
      <c r="D22529" s="541" t="s">
        <v>22252</v>
      </c>
      <c r="E22529" s="549" t="s">
        <v>32769</v>
      </c>
      <c r="F22529" s="547">
        <v>2339.71</v>
      </c>
    </row>
    <row r="22530" s="489" customFormat="1">
      <c r="B22530" s="546" t="s">
        <v>22253</v>
      </c>
      <c r="C22530" s="548" t="s">
        <v>14981</v>
      </c>
      <c r="D22530" s="541" t="s">
        <v>22254</v>
      </c>
      <c r="E22530" s="549" t="s">
        <v>32769</v>
      </c>
      <c r="F22530" s="547">
        <v>2193.6199999999999</v>
      </c>
    </row>
    <row r="22531" s="489" customFormat="1">
      <c r="B22531" s="546" t="s">
        <v>22255</v>
      </c>
      <c r="C22531" s="548" t="s">
        <v>14981</v>
      </c>
      <c r="D22531" s="541" t="s">
        <v>22256</v>
      </c>
      <c r="E22531" s="549" t="s">
        <v>32769</v>
      </c>
      <c r="F22531" s="547">
        <v>2890.9200000000001</v>
      </c>
    </row>
    <row r="22532" s="489" customFormat="1">
      <c r="B22532" s="546" t="s">
        <v>22257</v>
      </c>
      <c r="C22532" s="548" t="s">
        <v>14981</v>
      </c>
      <c r="D22532" s="541" t="s">
        <v>22258</v>
      </c>
      <c r="E22532" s="549" t="s">
        <v>32769</v>
      </c>
      <c r="F22532" s="547">
        <v>2680.8000000000002</v>
      </c>
    </row>
    <row r="22533" s="489" customFormat="1">
      <c r="B22533" s="546" t="s">
        <v>22259</v>
      </c>
      <c r="C22533" s="548" t="s">
        <v>14981</v>
      </c>
      <c r="D22533" s="541" t="s">
        <v>22260</v>
      </c>
      <c r="E22533" s="549" t="s">
        <v>32769</v>
      </c>
      <c r="F22533" s="547">
        <v>3016.73</v>
      </c>
    </row>
    <row r="22534" s="489" customFormat="1">
      <c r="B22534" s="546" t="s">
        <v>22261</v>
      </c>
      <c r="C22534" s="548" t="s">
        <v>14981</v>
      </c>
      <c r="D22534" s="541" t="s">
        <v>22262</v>
      </c>
      <c r="E22534" s="549" t="s">
        <v>32769</v>
      </c>
      <c r="F22534" s="547">
        <v>2806.6100000000001</v>
      </c>
    </row>
    <row r="22535" s="489" customFormat="1">
      <c r="B22535" s="546" t="s">
        <v>22263</v>
      </c>
      <c r="C22535" s="548" t="s">
        <v>14981</v>
      </c>
      <c r="D22535" s="541" t="s">
        <v>22264</v>
      </c>
      <c r="E22535" s="549" t="s">
        <v>32769</v>
      </c>
      <c r="F22535" s="547">
        <v>3128.54</v>
      </c>
    </row>
    <row r="22536" s="489" customFormat="1">
      <c r="B22536" s="546" t="s">
        <v>22265</v>
      </c>
      <c r="C22536" s="548" t="s">
        <v>14981</v>
      </c>
      <c r="D22536" s="541" t="s">
        <v>22266</v>
      </c>
      <c r="E22536" s="549" t="s">
        <v>32769</v>
      </c>
      <c r="F22536" s="547">
        <v>2917.8600000000001</v>
      </c>
    </row>
    <row r="22537" s="489" customFormat="1">
      <c r="B22537" s="546" t="s">
        <v>22267</v>
      </c>
      <c r="C22537" s="548" t="s">
        <v>14981</v>
      </c>
      <c r="D22537" s="541" t="s">
        <v>22268</v>
      </c>
      <c r="E22537" s="549" t="s">
        <v>32769</v>
      </c>
      <c r="F22537" s="547">
        <v>3669.5999999999999</v>
      </c>
    </row>
    <row r="22538" s="489" customFormat="1">
      <c r="B22538" s="546" t="s">
        <v>22269</v>
      </c>
      <c r="C22538" s="548" t="s">
        <v>14981</v>
      </c>
      <c r="D22538" s="541" t="s">
        <v>22270</v>
      </c>
      <c r="E22538" s="549" t="s">
        <v>32769</v>
      </c>
      <c r="F22538" s="547">
        <v>3458.0700000000002</v>
      </c>
    </row>
    <row r="22539" s="489" customFormat="1">
      <c r="B22539" s="546" t="s">
        <v>22271</v>
      </c>
      <c r="C22539" s="548" t="s">
        <v>14981</v>
      </c>
      <c r="D22539" s="541" t="s">
        <v>22272</v>
      </c>
      <c r="E22539" s="549" t="s">
        <v>32769</v>
      </c>
      <c r="F22539" s="547">
        <v>3691.79</v>
      </c>
    </row>
    <row r="22540" s="489" customFormat="1">
      <c r="B22540" s="546" t="s">
        <v>22273</v>
      </c>
      <c r="C22540" s="548" t="s">
        <v>14981</v>
      </c>
      <c r="D22540" s="541" t="s">
        <v>22274</v>
      </c>
      <c r="E22540" s="549" t="s">
        <v>32769</v>
      </c>
      <c r="F22540" s="547">
        <v>3480.25</v>
      </c>
    </row>
    <row r="22541" s="489" customFormat="1">
      <c r="B22541" s="546" t="s">
        <v>22275</v>
      </c>
      <c r="C22541" s="548" t="s">
        <v>14981</v>
      </c>
      <c r="D22541" s="541" t="s">
        <v>22276</v>
      </c>
      <c r="E22541" s="549" t="s">
        <v>32769</v>
      </c>
      <c r="F22541" s="547">
        <v>4209.5200000000004</v>
      </c>
    </row>
    <row r="22542" s="489" customFormat="1">
      <c r="B22542" s="546" t="s">
        <v>22277</v>
      </c>
      <c r="C22542" s="548" t="s">
        <v>14981</v>
      </c>
      <c r="D22542" s="541" t="s">
        <v>22278</v>
      </c>
      <c r="E22542" s="549" t="s">
        <v>32769</v>
      </c>
      <c r="F22542" s="547">
        <v>3996.7600000000002</v>
      </c>
    </row>
    <row r="22543" s="489" customFormat="1">
      <c r="B22543" s="546" t="s">
        <v>22279</v>
      </c>
      <c r="C22543" s="548" t="s">
        <v>14981</v>
      </c>
      <c r="D22543" s="541" t="s">
        <v>22280</v>
      </c>
      <c r="E22543" s="549" t="s">
        <v>32769</v>
      </c>
      <c r="F22543" s="547">
        <v>6159.5500000000002</v>
      </c>
    </row>
    <row r="22544" s="489" customFormat="1">
      <c r="B22544" s="546" t="s">
        <v>22281</v>
      </c>
      <c r="C22544" s="548" t="s">
        <v>14981</v>
      </c>
      <c r="D22544" s="541" t="s">
        <v>22282</v>
      </c>
      <c r="E22544" s="549" t="s">
        <v>32769</v>
      </c>
      <c r="F22544" s="547">
        <v>5708.8100000000004</v>
      </c>
    </row>
    <row r="22545" s="489" customFormat="1">
      <c r="B22545" s="546" t="s">
        <v>22283</v>
      </c>
      <c r="C22545" s="548" t="s">
        <v>14981</v>
      </c>
      <c r="D22545" s="541" t="s">
        <v>22284</v>
      </c>
      <c r="E22545" s="549" t="s">
        <v>32769</v>
      </c>
      <c r="F22545" s="547">
        <v>6219.5</v>
      </c>
    </row>
    <row r="22546" s="489" customFormat="1">
      <c r="B22546" s="546" t="s">
        <v>22285</v>
      </c>
      <c r="C22546" s="548" t="s">
        <v>14981</v>
      </c>
      <c r="D22546" s="541" t="s">
        <v>22286</v>
      </c>
      <c r="E22546" s="549" t="s">
        <v>32769</v>
      </c>
      <c r="F22546" s="547">
        <v>5768.7600000000002</v>
      </c>
    </row>
    <row r="22547" s="489" customFormat="1">
      <c r="B22547" s="546" t="s">
        <v>22287</v>
      </c>
      <c r="C22547" s="548" t="s">
        <v>14981</v>
      </c>
      <c r="D22547" s="541" t="s">
        <v>22288</v>
      </c>
      <c r="E22547" s="549" t="s">
        <v>32769</v>
      </c>
      <c r="F22547" s="547">
        <v>6752.6000000000004</v>
      </c>
    </row>
    <row r="22548" s="489" customFormat="1">
      <c r="B22548" s="546" t="s">
        <v>22289</v>
      </c>
      <c r="C22548" s="548" t="s">
        <v>14981</v>
      </c>
      <c r="D22548" s="541" t="s">
        <v>22290</v>
      </c>
      <c r="E22548" s="549" t="s">
        <v>32769</v>
      </c>
      <c r="F22548" s="547">
        <v>6299.6099999999997</v>
      </c>
    </row>
    <row r="22549" s="489" customFormat="1">
      <c r="B22549" s="546" t="s">
        <v>22291</v>
      </c>
      <c r="C22549" s="548" t="s">
        <v>14981</v>
      </c>
      <c r="D22549" s="541" t="s">
        <v>22292</v>
      </c>
      <c r="E22549" s="549" t="s">
        <v>32769</v>
      </c>
      <c r="F22549" s="547">
        <v>5135.71</v>
      </c>
    </row>
    <row r="22550" s="489" customFormat="1">
      <c r="B22550" s="546" t="s">
        <v>22293</v>
      </c>
      <c r="C22550" s="548" t="s">
        <v>14981</v>
      </c>
      <c r="D22550" s="541" t="s">
        <v>22294</v>
      </c>
      <c r="E22550" s="549" t="s">
        <v>32769</v>
      </c>
      <c r="F22550" s="547">
        <v>4685.3599999999997</v>
      </c>
    </row>
    <row r="22551" s="489" customFormat="1">
      <c r="B22551" s="546" t="s">
        <v>22295</v>
      </c>
      <c r="C22551" s="548" t="s">
        <v>14981</v>
      </c>
      <c r="D22551" s="541" t="s">
        <v>22296</v>
      </c>
      <c r="E22551" s="549" t="s">
        <v>32769</v>
      </c>
      <c r="F22551" s="547">
        <v>5237.1099999999997</v>
      </c>
    </row>
    <row r="22552" s="489" customFormat="1">
      <c r="B22552" s="546" t="s">
        <v>22297</v>
      </c>
      <c r="C22552" s="548" t="s">
        <v>14981</v>
      </c>
      <c r="D22552" s="541" t="s">
        <v>22298</v>
      </c>
      <c r="E22552" s="549" t="s">
        <v>32769</v>
      </c>
      <c r="F22552" s="547">
        <v>4817.4799999999996</v>
      </c>
    </row>
    <row r="22553" s="489" customFormat="1">
      <c r="B22553" s="546" t="s">
        <v>22299</v>
      </c>
      <c r="C22553" s="548" t="s">
        <v>14981</v>
      </c>
      <c r="D22553" s="541" t="s">
        <v>22300</v>
      </c>
      <c r="E22553" s="549" t="s">
        <v>32769</v>
      </c>
      <c r="F22553" s="547">
        <v>5495.1899999999996</v>
      </c>
    </row>
    <row r="22554" s="489" customFormat="1">
      <c r="B22554" s="546" t="s">
        <v>22301</v>
      </c>
      <c r="C22554" s="548" t="s">
        <v>14981</v>
      </c>
      <c r="D22554" s="541" t="s">
        <v>22302</v>
      </c>
      <c r="E22554" s="549" t="s">
        <v>32769</v>
      </c>
      <c r="F22554" s="547">
        <v>5044.8400000000001</v>
      </c>
    </row>
    <row r="22555" s="489" customFormat="1">
      <c r="B22555" s="546" t="s">
        <v>22303</v>
      </c>
      <c r="C22555" s="548" t="s">
        <v>14981</v>
      </c>
      <c r="D22555" s="541" t="s">
        <v>22304</v>
      </c>
      <c r="E22555" s="549" t="s">
        <v>32769</v>
      </c>
      <c r="F22555" s="547">
        <v>5975.8900000000003</v>
      </c>
    </row>
    <row r="22556" s="489" customFormat="1">
      <c r="B22556" s="546" t="s">
        <v>22305</v>
      </c>
      <c r="C22556" s="548" t="s">
        <v>14981</v>
      </c>
      <c r="D22556" s="541" t="s">
        <v>22306</v>
      </c>
      <c r="E22556" s="549" t="s">
        <v>32769</v>
      </c>
      <c r="F22556" s="547">
        <v>5525.54</v>
      </c>
    </row>
    <row r="22557" s="489" customFormat="1">
      <c r="B22557" s="546" t="s">
        <v>22307</v>
      </c>
      <c r="C22557" s="548" t="s">
        <v>14981</v>
      </c>
      <c r="D22557" s="541" t="s">
        <v>22308</v>
      </c>
      <c r="E22557" s="549" t="s">
        <v>32769</v>
      </c>
      <c r="F22557" s="547">
        <v>5763.1400000000003</v>
      </c>
    </row>
    <row r="22558" s="489" customFormat="1">
      <c r="B22558" s="546" t="s">
        <v>22309</v>
      </c>
      <c r="C22558" s="548" t="s">
        <v>14981</v>
      </c>
      <c r="D22558" s="541" t="s">
        <v>22310</v>
      </c>
      <c r="E22558" s="549" t="s">
        <v>32769</v>
      </c>
      <c r="F22558" s="547">
        <v>5278.6599999999999</v>
      </c>
    </row>
    <row r="22559" s="489" customFormat="1">
      <c r="B22559" s="546" t="s">
        <v>22311</v>
      </c>
      <c r="C22559" s="548" t="s">
        <v>14981</v>
      </c>
      <c r="D22559" s="541" t="s">
        <v>22312</v>
      </c>
      <c r="E22559" s="549" t="s">
        <v>32769</v>
      </c>
      <c r="F22559" s="547">
        <v>5949.1899999999996</v>
      </c>
    </row>
    <row r="22560" s="489" customFormat="1">
      <c r="B22560" s="546" t="s">
        <v>22313</v>
      </c>
      <c r="C22560" s="548" t="s">
        <v>14981</v>
      </c>
      <c r="D22560" s="541" t="s">
        <v>22314</v>
      </c>
      <c r="E22560" s="549" t="s">
        <v>32769</v>
      </c>
      <c r="F22560" s="547">
        <v>5495.4200000000001</v>
      </c>
    </row>
    <row r="22561" s="489" customFormat="1">
      <c r="B22561" s="546" t="s">
        <v>22315</v>
      </c>
      <c r="C22561" s="548" t="s">
        <v>14981</v>
      </c>
      <c r="D22561" s="541" t="s">
        <v>22316</v>
      </c>
      <c r="E22561" s="549" t="s">
        <v>32769</v>
      </c>
      <c r="F22561" s="547">
        <v>6124.71</v>
      </c>
    </row>
    <row r="22562" s="489" customFormat="1">
      <c r="B22562" s="546" t="s">
        <v>22317</v>
      </c>
      <c r="C22562" s="548" t="s">
        <v>14981</v>
      </c>
      <c r="D22562" s="541" t="s">
        <v>22318</v>
      </c>
      <c r="E22562" s="549" t="s">
        <v>32769</v>
      </c>
      <c r="F22562" s="547">
        <v>5640.2299999999996</v>
      </c>
    </row>
    <row r="22563" s="489" customFormat="1">
      <c r="B22563" s="546" t="s">
        <v>22319</v>
      </c>
      <c r="C22563" s="548" t="s">
        <v>14981</v>
      </c>
      <c r="D22563" s="541" t="s">
        <v>22320</v>
      </c>
      <c r="E22563" s="549" t="s">
        <v>32769</v>
      </c>
      <c r="F22563" s="547">
        <v>6530.1700000000001</v>
      </c>
    </row>
    <row r="22564" s="489" customFormat="1">
      <c r="B22564" s="546" t="s">
        <v>22321</v>
      </c>
      <c r="C22564" s="548" t="s">
        <v>14981</v>
      </c>
      <c r="D22564" s="541" t="s">
        <v>22322</v>
      </c>
      <c r="E22564" s="549" t="s">
        <v>32769</v>
      </c>
      <c r="F22564" s="547">
        <v>6045.6899999999996</v>
      </c>
    </row>
    <row r="22565" s="489" customFormat="1">
      <c r="B22565" s="546" t="s">
        <v>22323</v>
      </c>
      <c r="C22565" s="548" t="s">
        <v>14981</v>
      </c>
      <c r="D22565" s="541" t="s">
        <v>22324</v>
      </c>
      <c r="E22565" s="549" t="s">
        <v>32769</v>
      </c>
      <c r="F22565" s="547">
        <v>6480.4399999999996</v>
      </c>
    </row>
    <row r="22566" s="489" customFormat="1">
      <c r="B22566" s="546" t="s">
        <v>22325</v>
      </c>
      <c r="C22566" s="548" t="s">
        <v>14981</v>
      </c>
      <c r="D22566" s="541" t="s">
        <v>22326</v>
      </c>
      <c r="E22566" s="549" t="s">
        <v>32769</v>
      </c>
      <c r="F22566" s="547">
        <v>5961.8299999999999</v>
      </c>
    </row>
    <row r="22567" s="489" customFormat="1">
      <c r="B22567" s="546" t="s">
        <v>22327</v>
      </c>
      <c r="C22567" s="548" t="s">
        <v>14981</v>
      </c>
      <c r="D22567" s="541" t="s">
        <v>22328</v>
      </c>
      <c r="E22567" s="549" t="s">
        <v>32769</v>
      </c>
      <c r="F22567" s="547">
        <v>6750.0900000000001</v>
      </c>
    </row>
    <row r="22568" s="489" customFormat="1">
      <c r="B22568" s="546" t="s">
        <v>22329</v>
      </c>
      <c r="C22568" s="548" t="s">
        <v>14981</v>
      </c>
      <c r="D22568" s="541" t="s">
        <v>22330</v>
      </c>
      <c r="E22568" s="549" t="s">
        <v>32769</v>
      </c>
      <c r="F22568" s="547">
        <v>6262.1999999999998</v>
      </c>
    </row>
    <row r="22569" s="489" customFormat="1">
      <c r="B22569" s="546" t="s">
        <v>22331</v>
      </c>
      <c r="C22569" s="548" t="s">
        <v>14981</v>
      </c>
      <c r="D22569" s="541" t="s">
        <v>22332</v>
      </c>
      <c r="E22569" s="549" t="s">
        <v>32769</v>
      </c>
      <c r="F22569" s="547">
        <v>6834.6999999999998</v>
      </c>
    </row>
    <row r="22570" s="489" customFormat="1">
      <c r="B22570" s="546" t="s">
        <v>22333</v>
      </c>
      <c r="C22570" s="548" t="s">
        <v>14981</v>
      </c>
      <c r="D22570" s="541" t="s">
        <v>22334</v>
      </c>
      <c r="E22570" s="549" t="s">
        <v>32769</v>
      </c>
      <c r="F22570" s="547">
        <v>6316.0799999999999</v>
      </c>
    </row>
    <row r="22571" s="489" customFormat="1">
      <c r="B22571" s="546" t="s">
        <v>22335</v>
      </c>
      <c r="C22571" s="548" t="s">
        <v>14981</v>
      </c>
      <c r="D22571" s="541" t="s">
        <v>22336</v>
      </c>
      <c r="E22571" s="549" t="s">
        <v>32769</v>
      </c>
      <c r="F22571" s="547">
        <v>7421.9899999999998</v>
      </c>
    </row>
    <row r="22572" s="489" customFormat="1">
      <c r="B22572" s="546" t="s">
        <v>22337</v>
      </c>
      <c r="C22572" s="548" t="s">
        <v>14981</v>
      </c>
      <c r="D22572" s="541" t="s">
        <v>22338</v>
      </c>
      <c r="E22572" s="549" t="s">
        <v>32769</v>
      </c>
      <c r="F22572" s="547">
        <v>6903.3699999999999</v>
      </c>
    </row>
    <row r="22573" s="489" customFormat="1">
      <c r="B22573" s="546" t="s">
        <v>22339</v>
      </c>
      <c r="C22573" s="548" t="s">
        <v>14981</v>
      </c>
      <c r="D22573" s="541" t="s">
        <v>22340</v>
      </c>
      <c r="E22573" s="549" t="s">
        <v>32769</v>
      </c>
      <c r="F22573" s="547">
        <v>6513.2200000000003</v>
      </c>
    </row>
    <row r="22574" s="489" customFormat="1">
      <c r="B22574" s="546" t="s">
        <v>22341</v>
      </c>
      <c r="C22574" s="548" t="s">
        <v>14981</v>
      </c>
      <c r="D22574" s="541" t="s">
        <v>22342</v>
      </c>
      <c r="E22574" s="549" t="s">
        <v>32769</v>
      </c>
      <c r="F22574" s="547">
        <v>5967.3299999999999</v>
      </c>
    </row>
    <row r="22575" s="489" customFormat="1">
      <c r="B22575" s="546" t="s">
        <v>22343</v>
      </c>
      <c r="C22575" s="548" t="s">
        <v>14981</v>
      </c>
      <c r="D22575" s="541" t="s">
        <v>22344</v>
      </c>
      <c r="E22575" s="549" t="s">
        <v>32769</v>
      </c>
      <c r="F22575" s="547">
        <v>7285.5100000000002</v>
      </c>
    </row>
    <row r="22576" s="489" customFormat="1">
      <c r="B22576" s="546" t="s">
        <v>22345</v>
      </c>
      <c r="C22576" s="548" t="s">
        <v>14981</v>
      </c>
      <c r="D22576" s="541" t="s">
        <v>22346</v>
      </c>
      <c r="E22576" s="549" t="s">
        <v>32769</v>
      </c>
      <c r="F22576" s="547">
        <v>6770.3400000000001</v>
      </c>
    </row>
    <row r="22577" s="489" customFormat="1">
      <c r="B22577" s="546" t="s">
        <v>22347</v>
      </c>
      <c r="C22577" s="548" t="s">
        <v>14981</v>
      </c>
      <c r="D22577" s="541" t="s">
        <v>22348</v>
      </c>
      <c r="E22577" s="549" t="s">
        <v>32769</v>
      </c>
      <c r="F22577" s="547">
        <v>7714.29</v>
      </c>
    </row>
    <row r="22578" s="489" customFormat="1">
      <c r="B22578" s="546" t="s">
        <v>22349</v>
      </c>
      <c r="C22578" s="548" t="s">
        <v>14981</v>
      </c>
      <c r="D22578" s="541" t="s">
        <v>22350</v>
      </c>
      <c r="E22578" s="549" t="s">
        <v>32769</v>
      </c>
      <c r="F22578" s="547">
        <v>7051.2299999999996</v>
      </c>
    </row>
    <row r="22579" s="489" customFormat="1">
      <c r="B22579" s="546" t="s">
        <v>22351</v>
      </c>
      <c r="C22579" s="548" t="s">
        <v>14981</v>
      </c>
      <c r="D22579" s="541" t="s">
        <v>22352</v>
      </c>
      <c r="E22579" s="549" t="s">
        <v>32769</v>
      </c>
      <c r="F22579" s="547">
        <v>8466.6900000000005</v>
      </c>
    </row>
    <row r="22580" s="489" customFormat="1">
      <c r="B22580" s="546" t="s">
        <v>22353</v>
      </c>
      <c r="C22580" s="548" t="s">
        <v>14981</v>
      </c>
      <c r="D22580" s="541" t="s">
        <v>22354</v>
      </c>
      <c r="E22580" s="549" t="s">
        <v>32769</v>
      </c>
      <c r="F22580" s="547">
        <v>7803.6300000000001</v>
      </c>
    </row>
    <row r="22581" s="489" customFormat="1">
      <c r="B22581" s="546" t="s">
        <v>22355</v>
      </c>
      <c r="C22581" s="548" t="s">
        <v>14981</v>
      </c>
      <c r="D22581" s="541" t="s">
        <v>22356</v>
      </c>
      <c r="E22581" s="549" t="s">
        <v>32769</v>
      </c>
      <c r="F22581" s="547">
        <v>7274.1000000000004</v>
      </c>
    </row>
    <row r="22582" s="489" customFormat="1">
      <c r="B22582" s="546" t="s">
        <v>22357</v>
      </c>
      <c r="C22582" s="548" t="s">
        <v>14981</v>
      </c>
      <c r="D22582" s="541" t="s">
        <v>22358</v>
      </c>
      <c r="E22582" s="549" t="s">
        <v>32769</v>
      </c>
      <c r="F22582" s="547">
        <v>6694.0799999999999</v>
      </c>
    </row>
    <row r="22583" s="489" customFormat="1">
      <c r="B22583" s="546" t="s">
        <v>22359</v>
      </c>
      <c r="C22583" s="548" t="s">
        <v>14981</v>
      </c>
      <c r="D22583" s="541" t="s">
        <v>22360</v>
      </c>
      <c r="E22583" s="549" t="s">
        <v>32769</v>
      </c>
      <c r="F22583" s="547">
        <v>8227.1800000000003</v>
      </c>
    </row>
    <row r="22584" s="489" customFormat="1">
      <c r="B22584" s="546" t="s">
        <v>22361</v>
      </c>
      <c r="C22584" s="548" t="s">
        <v>14981</v>
      </c>
      <c r="D22584" s="541" t="s">
        <v>22362</v>
      </c>
      <c r="E22584" s="549" t="s">
        <v>32769</v>
      </c>
      <c r="F22584" s="547">
        <v>7677.8800000000001</v>
      </c>
    </row>
    <row r="22585" s="489" customFormat="1">
      <c r="B22585" s="546" t="s">
        <v>22363</v>
      </c>
      <c r="C22585" s="548" t="s">
        <v>14981</v>
      </c>
      <c r="D22585" s="541" t="s">
        <v>22364</v>
      </c>
      <c r="E22585" s="549" t="s">
        <v>32769</v>
      </c>
      <c r="F22585" s="547">
        <v>8502.9500000000007</v>
      </c>
    </row>
    <row r="22586" s="489" customFormat="1">
      <c r="B22586" s="546" t="s">
        <v>22365</v>
      </c>
      <c r="C22586" s="548" t="s">
        <v>14981</v>
      </c>
      <c r="D22586" s="541" t="s">
        <v>22366</v>
      </c>
      <c r="E22586" s="549" t="s">
        <v>32769</v>
      </c>
      <c r="F22586" s="547">
        <v>7796.6599999999999</v>
      </c>
    </row>
    <row r="22587" s="489" customFormat="1">
      <c r="B22587" s="546" t="s">
        <v>22367</v>
      </c>
      <c r="C22587" s="548" t="s">
        <v>14981</v>
      </c>
      <c r="D22587" s="541" t="s">
        <v>22368</v>
      </c>
      <c r="E22587" s="549" t="s">
        <v>32769</v>
      </c>
      <c r="F22587" s="547">
        <v>9234.4500000000007</v>
      </c>
    </row>
    <row r="22588" s="489" customFormat="1">
      <c r="B22588" s="546" t="s">
        <v>22369</v>
      </c>
      <c r="C22588" s="548" t="s">
        <v>14981</v>
      </c>
      <c r="D22588" s="541" t="s">
        <v>22370</v>
      </c>
      <c r="E22588" s="549" t="s">
        <v>32769</v>
      </c>
      <c r="F22588" s="547">
        <v>8528.1599999999999</v>
      </c>
    </row>
    <row r="22589" s="489" customFormat="1">
      <c r="B22589" s="546" t="s">
        <v>22371</v>
      </c>
      <c r="C22589" s="548" t="s">
        <v>14981</v>
      </c>
      <c r="D22589" s="541" t="s">
        <v>22372</v>
      </c>
      <c r="E22589" s="549" t="s">
        <v>32769</v>
      </c>
      <c r="F22589" s="547">
        <v>6956.4399999999996</v>
      </c>
    </row>
    <row r="22590" s="489" customFormat="1">
      <c r="B22590" s="546" t="s">
        <v>22373</v>
      </c>
      <c r="C22590" s="548" t="s">
        <v>14981</v>
      </c>
      <c r="D22590" s="541" t="s">
        <v>22374</v>
      </c>
      <c r="E22590" s="549" t="s">
        <v>32769</v>
      </c>
      <c r="F22590" s="547">
        <v>6262.6999999999998</v>
      </c>
    </row>
    <row r="22591" s="489" customFormat="1">
      <c r="B22591" s="546" t="s">
        <v>22375</v>
      </c>
      <c r="C22591" s="548" t="s">
        <v>14981</v>
      </c>
      <c r="D22591" s="541" t="s">
        <v>22376</v>
      </c>
      <c r="E22591" s="549" t="s">
        <v>32769</v>
      </c>
      <c r="F22591" s="547">
        <v>7814.4300000000003</v>
      </c>
    </row>
    <row r="22592" s="489" customFormat="1">
      <c r="B22592" s="546" t="s">
        <v>22377</v>
      </c>
      <c r="C22592" s="548" t="s">
        <v>14981</v>
      </c>
      <c r="D22592" s="541" t="s">
        <v>22378</v>
      </c>
      <c r="E22592" s="549" t="s">
        <v>32769</v>
      </c>
      <c r="F22592" s="547">
        <v>7151.3999999999996</v>
      </c>
    </row>
    <row r="22593" s="489" customFormat="1">
      <c r="B22593" s="546" t="s">
        <v>22379</v>
      </c>
      <c r="C22593" s="548" t="s">
        <v>14981</v>
      </c>
      <c r="D22593" s="541" t="s">
        <v>22380</v>
      </c>
      <c r="E22593" s="549" t="s">
        <v>32769</v>
      </c>
      <c r="F22593" s="547">
        <v>8614.8600000000006</v>
      </c>
    </row>
    <row r="22594" s="489" customFormat="1">
      <c r="B22594" s="546" t="s">
        <v>22381</v>
      </c>
      <c r="C22594" s="548" t="s">
        <v>14981</v>
      </c>
      <c r="D22594" s="541" t="s">
        <v>22382</v>
      </c>
      <c r="E22594" s="549" t="s">
        <v>32769</v>
      </c>
      <c r="F22594" s="547">
        <v>7921.1099999999997</v>
      </c>
    </row>
    <row r="22595" s="489" customFormat="1">
      <c r="B22595" s="546" t="s">
        <v>22383</v>
      </c>
      <c r="C22595" s="548" t="s">
        <v>14981</v>
      </c>
      <c r="D22595" s="541" t="s">
        <v>22384</v>
      </c>
      <c r="E22595" s="549" t="s">
        <v>32769</v>
      </c>
      <c r="F22595" s="547">
        <v>9820.3500000000004</v>
      </c>
    </row>
    <row r="22596" s="489" customFormat="1">
      <c r="B22596" s="546" t="s">
        <v>22385</v>
      </c>
      <c r="C22596" s="548" t="s">
        <v>14981</v>
      </c>
      <c r="D22596" s="541" t="s">
        <v>22386</v>
      </c>
      <c r="E22596" s="549" t="s">
        <v>32769</v>
      </c>
      <c r="F22596" s="547">
        <v>9004.8799999999992</v>
      </c>
    </row>
    <row r="22597" s="489" customFormat="1">
      <c r="B22597" s="546" t="s">
        <v>22387</v>
      </c>
      <c r="C22597" s="548" t="s">
        <v>14981</v>
      </c>
      <c r="D22597" s="541" t="s">
        <v>22388</v>
      </c>
      <c r="E22597" s="549" t="s">
        <v>32769</v>
      </c>
      <c r="F22597" s="547">
        <v>7702.0100000000002</v>
      </c>
    </row>
    <row r="22598" s="489" customFormat="1">
      <c r="B22598" s="546" t="s">
        <v>22389</v>
      </c>
      <c r="C22598" s="548" t="s">
        <v>14981</v>
      </c>
      <c r="D22598" s="541" t="s">
        <v>22390</v>
      </c>
      <c r="E22598" s="549" t="s">
        <v>32769</v>
      </c>
      <c r="F22598" s="547">
        <v>6966.1700000000001</v>
      </c>
    </row>
    <row r="22599" s="489" customFormat="1">
      <c r="B22599" s="546" t="s">
        <v>22391</v>
      </c>
      <c r="C22599" s="548" t="s">
        <v>14981</v>
      </c>
      <c r="D22599" s="541" t="s">
        <v>22392</v>
      </c>
      <c r="E22599" s="549" t="s">
        <v>32769</v>
      </c>
      <c r="F22599" s="547">
        <v>8593.4300000000003</v>
      </c>
    </row>
    <row r="22600" s="489" customFormat="1">
      <c r="B22600" s="546" t="s">
        <v>22393</v>
      </c>
      <c r="C22600" s="548" t="s">
        <v>14981</v>
      </c>
      <c r="D22600" s="541" t="s">
        <v>22394</v>
      </c>
      <c r="E22600" s="549" t="s">
        <v>32769</v>
      </c>
      <c r="F22600" s="547">
        <v>7888.3100000000004</v>
      </c>
    </row>
    <row r="22601" s="489" customFormat="1">
      <c r="B22601" s="546" t="s">
        <v>22395</v>
      </c>
      <c r="C22601" s="548" t="s">
        <v>14981</v>
      </c>
      <c r="D22601" s="541" t="s">
        <v>22396</v>
      </c>
      <c r="E22601" s="549" t="s">
        <v>32769</v>
      </c>
      <c r="F22601" s="547">
        <v>9353.1100000000006</v>
      </c>
    </row>
    <row r="22602" s="489" customFormat="1">
      <c r="B22602" s="546" t="s">
        <v>22397</v>
      </c>
      <c r="C22602" s="548" t="s">
        <v>14981</v>
      </c>
      <c r="D22602" s="541" t="s">
        <v>22398</v>
      </c>
      <c r="E22602" s="549" t="s">
        <v>32769</v>
      </c>
      <c r="F22602" s="547">
        <v>8617.2700000000004</v>
      </c>
    </row>
    <row r="22603" s="489" customFormat="1">
      <c r="B22603" s="546" t="s">
        <v>22399</v>
      </c>
      <c r="C22603" s="548" t="s">
        <v>14981</v>
      </c>
      <c r="D22603" s="541" t="s">
        <v>22400</v>
      </c>
      <c r="E22603" s="549" t="s">
        <v>32769</v>
      </c>
      <c r="F22603" s="547">
        <v>10595.780000000001</v>
      </c>
    </row>
    <row r="22604" s="489" customFormat="1">
      <c r="B22604" s="546" t="s">
        <v>22401</v>
      </c>
      <c r="C22604" s="548" t="s">
        <v>14981</v>
      </c>
      <c r="D22604" s="541" t="s">
        <v>22402</v>
      </c>
      <c r="E22604" s="549" t="s">
        <v>32769</v>
      </c>
      <c r="F22604" s="547">
        <v>9729.1100000000006</v>
      </c>
    </row>
    <row r="22605" s="489" customFormat="1">
      <c r="B22605" s="546" t="s">
        <v>22403</v>
      </c>
      <c r="C22605" s="548" t="s">
        <v>14981</v>
      </c>
      <c r="D22605" s="541" t="s">
        <v>22404</v>
      </c>
      <c r="E22605" s="549" t="s">
        <v>32769</v>
      </c>
      <c r="F22605" s="547">
        <v>8485.1399999999994</v>
      </c>
    </row>
    <row r="22606" s="489" customFormat="1">
      <c r="B22606" s="546" t="s">
        <v>22405</v>
      </c>
      <c r="C22606" s="548" t="s">
        <v>14981</v>
      </c>
      <c r="D22606" s="541" t="s">
        <v>22406</v>
      </c>
      <c r="E22606" s="549" t="s">
        <v>32769</v>
      </c>
      <c r="F22606" s="547">
        <v>7706.0699999999997</v>
      </c>
    </row>
    <row r="22607" s="489" customFormat="1">
      <c r="B22607" s="546" t="s">
        <v>22407</v>
      </c>
      <c r="C22607" s="548" t="s">
        <v>14981</v>
      </c>
      <c r="D22607" s="541" t="s">
        <v>22408</v>
      </c>
      <c r="E22607" s="549" t="s">
        <v>32769</v>
      </c>
      <c r="F22607" s="547">
        <v>9660.8600000000006</v>
      </c>
    </row>
    <row r="22608" s="489" customFormat="1">
      <c r="B22608" s="546" t="s">
        <v>22409</v>
      </c>
      <c r="C22608" s="548" t="s">
        <v>14981</v>
      </c>
      <c r="D22608" s="541" t="s">
        <v>22410</v>
      </c>
      <c r="E22608" s="549" t="s">
        <v>32769</v>
      </c>
      <c r="F22608" s="547">
        <v>8913.6399999999994</v>
      </c>
    </row>
    <row r="22609" s="489" customFormat="1">
      <c r="B22609" s="546" t="s">
        <v>22411</v>
      </c>
      <c r="C22609" s="548" t="s">
        <v>14981</v>
      </c>
      <c r="D22609" s="541" t="s">
        <v>22412</v>
      </c>
      <c r="E22609" s="549" t="s">
        <v>32769</v>
      </c>
      <c r="F22609" s="547">
        <v>10186.4</v>
      </c>
    </row>
    <row r="22610" s="489" customFormat="1">
      <c r="B22610" s="546" t="s">
        <v>22413</v>
      </c>
      <c r="C22610" s="548" t="s">
        <v>14981</v>
      </c>
      <c r="D22610" s="541" t="s">
        <v>22414</v>
      </c>
      <c r="E22610" s="549" t="s">
        <v>32769</v>
      </c>
      <c r="F22610" s="547">
        <v>9407.3299999999999</v>
      </c>
    </row>
    <row r="22611" s="489" customFormat="1">
      <c r="B22611" s="546" t="s">
        <v>22415</v>
      </c>
      <c r="C22611" s="548" t="s">
        <v>14981</v>
      </c>
      <c r="D22611" s="541" t="s">
        <v>22416</v>
      </c>
      <c r="E22611" s="549" t="s">
        <v>32769</v>
      </c>
      <c r="F22611" s="547">
        <v>11470.49</v>
      </c>
    </row>
    <row r="22612" s="489" customFormat="1">
      <c r="B22612" s="546" t="s">
        <v>22417</v>
      </c>
      <c r="C22612" s="548" t="s">
        <v>14981</v>
      </c>
      <c r="D22612" s="541" t="s">
        <v>22418</v>
      </c>
      <c r="E22612" s="549" t="s">
        <v>32769</v>
      </c>
      <c r="F22612" s="547">
        <v>10552.620000000001</v>
      </c>
    </row>
    <row r="22613" s="489" customFormat="1">
      <c r="B22613" s="546" t="s">
        <v>22419</v>
      </c>
      <c r="C22613" s="548" t="s">
        <v>14981</v>
      </c>
      <c r="D22613" s="541" t="s">
        <v>22420</v>
      </c>
      <c r="E22613" s="549" t="s">
        <v>32769</v>
      </c>
      <c r="F22613" s="547">
        <v>8612.4599999999991</v>
      </c>
    </row>
    <row r="22614" s="489" customFormat="1">
      <c r="B22614" s="546" t="s">
        <v>22421</v>
      </c>
      <c r="C22614" s="548" t="s">
        <v>14981</v>
      </c>
      <c r="D22614" s="541" t="s">
        <v>22422</v>
      </c>
      <c r="E22614" s="549" t="s">
        <v>32769</v>
      </c>
      <c r="F22614" s="547">
        <v>7803.8400000000001</v>
      </c>
    </row>
    <row r="22615" s="489" customFormat="1">
      <c r="B22615" s="546" t="s">
        <v>22423</v>
      </c>
      <c r="C22615" s="548" t="s">
        <v>14981</v>
      </c>
      <c r="D22615" s="541" t="s">
        <v>22424</v>
      </c>
      <c r="E22615" s="549" t="s">
        <v>32769</v>
      </c>
      <c r="F22615" s="547">
        <v>10270.92</v>
      </c>
    </row>
    <row r="22616" s="489" customFormat="1">
      <c r="B22616" s="546" t="s">
        <v>22425</v>
      </c>
      <c r="C22616" s="548" t="s">
        <v>14981</v>
      </c>
      <c r="D22616" s="541" t="s">
        <v>22426</v>
      </c>
      <c r="E22616" s="549" t="s">
        <v>32769</v>
      </c>
      <c r="F22616" s="547">
        <v>9493.0100000000002</v>
      </c>
    </row>
    <row r="22617" s="489" customFormat="1">
      <c r="B22617" s="546" t="s">
        <v>22427</v>
      </c>
      <c r="C22617" s="548" t="s">
        <v>14981</v>
      </c>
      <c r="D22617" s="541" t="s">
        <v>22428</v>
      </c>
      <c r="E22617" s="549" t="s">
        <v>32769</v>
      </c>
      <c r="F22617" s="547">
        <v>11546.440000000001</v>
      </c>
    </row>
    <row r="22618" s="489" customFormat="1">
      <c r="B22618" s="546" t="s">
        <v>22429</v>
      </c>
      <c r="C22618" s="548" t="s">
        <v>14981</v>
      </c>
      <c r="D22618" s="541" t="s">
        <v>22430</v>
      </c>
      <c r="E22618" s="549" t="s">
        <v>32769</v>
      </c>
      <c r="F22618" s="547">
        <v>10595.610000000001</v>
      </c>
    </row>
    <row r="22619" s="489" customFormat="1">
      <c r="B22619" s="546" t="s">
        <v>22431</v>
      </c>
      <c r="C22619" s="548" t="s">
        <v>14981</v>
      </c>
      <c r="D22619" s="541" t="s">
        <v>22432</v>
      </c>
      <c r="E22619" s="549" t="s">
        <v>32769</v>
      </c>
      <c r="F22619" s="547">
        <v>12778.5</v>
      </c>
    </row>
    <row r="22620" s="489" customFormat="1">
      <c r="B22620" s="546" t="s">
        <v>22433</v>
      </c>
      <c r="C22620" s="548" t="s">
        <v>14981</v>
      </c>
      <c r="D22620" s="541" t="s">
        <v>22434</v>
      </c>
      <c r="E22620" s="549" t="s">
        <v>32769</v>
      </c>
      <c r="F22620" s="547">
        <v>11827.67</v>
      </c>
    </row>
    <row r="22621" s="489" customFormat="1">
      <c r="B22621" s="546" t="s">
        <v>22435</v>
      </c>
      <c r="C22621" s="548" t="s">
        <v>14981</v>
      </c>
      <c r="D22621" s="541" t="s">
        <v>22436</v>
      </c>
      <c r="E22621" s="549" t="s">
        <v>32769</v>
      </c>
      <c r="F22621" s="547">
        <v>9548.9099999999999</v>
      </c>
    </row>
    <row r="22622" s="489" customFormat="1">
      <c r="B22622" s="546" t="s">
        <v>22437</v>
      </c>
      <c r="C22622" s="548" t="s">
        <v>14981</v>
      </c>
      <c r="D22622" s="541" t="s">
        <v>22438</v>
      </c>
      <c r="E22622" s="549" t="s">
        <v>32769</v>
      </c>
      <c r="F22622" s="547">
        <v>8697.0499999999993</v>
      </c>
    </row>
    <row r="22623" s="489" customFormat="1">
      <c r="B22623" s="546" t="s">
        <v>22439</v>
      </c>
      <c r="C22623" s="548" t="s">
        <v>14981</v>
      </c>
      <c r="D22623" s="541" t="s">
        <v>22440</v>
      </c>
      <c r="E22623" s="549" t="s">
        <v>32769</v>
      </c>
      <c r="F22623" s="547">
        <v>11145.76</v>
      </c>
    </row>
    <row r="22624" s="489" customFormat="1">
      <c r="B22624" s="546" t="s">
        <v>22441</v>
      </c>
      <c r="C22624" s="548" t="s">
        <v>14981</v>
      </c>
      <c r="D22624" s="541" t="s">
        <v>22442</v>
      </c>
      <c r="E22624" s="549" t="s">
        <v>32769</v>
      </c>
      <c r="F22624" s="547">
        <v>10325.76</v>
      </c>
    </row>
    <row r="22625" s="489" customFormat="1">
      <c r="B22625" s="546" t="s">
        <v>22443</v>
      </c>
      <c r="C22625" s="548" t="s">
        <v>14981</v>
      </c>
      <c r="D22625" s="541" t="s">
        <v>22444</v>
      </c>
      <c r="E22625" s="549" t="s">
        <v>32769</v>
      </c>
      <c r="F22625" s="547">
        <v>12408.299999999999</v>
      </c>
    </row>
    <row r="22626" s="489" customFormat="1">
      <c r="B22626" s="546" t="s">
        <v>22445</v>
      </c>
      <c r="C22626" s="548" t="s">
        <v>14981</v>
      </c>
      <c r="D22626" s="541" t="s">
        <v>22446</v>
      </c>
      <c r="E22626" s="549" t="s">
        <v>32769</v>
      </c>
      <c r="F22626" s="547">
        <v>11406.27</v>
      </c>
    </row>
    <row r="22627" s="489" customFormat="1">
      <c r="B22627" s="546" t="s">
        <v>22447</v>
      </c>
      <c r="C22627" s="548" t="s">
        <v>14981</v>
      </c>
      <c r="D22627" s="541" t="s">
        <v>22448</v>
      </c>
      <c r="E22627" s="549" t="s">
        <v>32769</v>
      </c>
      <c r="F22627" s="547">
        <v>14308.690000000001</v>
      </c>
    </row>
    <row r="22628" s="489" customFormat="1">
      <c r="B22628" s="546" t="s">
        <v>22449</v>
      </c>
      <c r="C22628" s="548" t="s">
        <v>14981</v>
      </c>
      <c r="D22628" s="541" t="s">
        <v>22450</v>
      </c>
      <c r="E22628" s="549" t="s">
        <v>32769</v>
      </c>
      <c r="F22628" s="547">
        <v>13150.809999999999</v>
      </c>
    </row>
    <row r="22629" s="489" customFormat="1">
      <c r="B22629" s="546" t="s">
        <v>22451</v>
      </c>
      <c r="C22629" s="548" t="s">
        <v>14981</v>
      </c>
      <c r="D22629" s="541" t="s">
        <v>22452</v>
      </c>
      <c r="E22629" s="549" t="s">
        <v>32769</v>
      </c>
      <c r="F22629" s="547">
        <v>10422.700000000001</v>
      </c>
    </row>
    <row r="22630" s="489" customFormat="1">
      <c r="B22630" s="546" t="s">
        <v>22453</v>
      </c>
      <c r="C22630" s="548" t="s">
        <v>14981</v>
      </c>
      <c r="D22630" s="541" t="s">
        <v>22454</v>
      </c>
      <c r="E22630" s="549" t="s">
        <v>32769</v>
      </c>
      <c r="F22630" s="547">
        <v>9528.75</v>
      </c>
    </row>
    <row r="22631" s="489" customFormat="1">
      <c r="B22631" s="546" t="s">
        <v>22455</v>
      </c>
      <c r="C22631" s="548" t="s">
        <v>14981</v>
      </c>
      <c r="D22631" s="541" t="s">
        <v>22456</v>
      </c>
      <c r="E22631" s="549" t="s">
        <v>32769</v>
      </c>
      <c r="F22631" s="547">
        <v>12467.809999999999</v>
      </c>
    </row>
    <row r="22632" s="489" customFormat="1">
      <c r="B22632" s="546" t="s">
        <v>22457</v>
      </c>
      <c r="C22632" s="548" t="s">
        <v>14981</v>
      </c>
      <c r="D22632" s="541" t="s">
        <v>22458</v>
      </c>
      <c r="E22632" s="549" t="s">
        <v>32769</v>
      </c>
      <c r="F22632" s="547">
        <v>11604.57</v>
      </c>
    </row>
    <row r="22633" s="489" customFormat="1">
      <c r="B22633" s="546" t="s">
        <v>22459</v>
      </c>
      <c r="C22633" s="548" t="s">
        <v>14981</v>
      </c>
      <c r="D22633" s="541" t="s">
        <v>22460</v>
      </c>
      <c r="E22633" s="549" t="s">
        <v>32769</v>
      </c>
      <c r="F22633" s="547">
        <v>13511.559999999999</v>
      </c>
    </row>
    <row r="22634" s="489" customFormat="1">
      <c r="B22634" s="546" t="s">
        <v>22461</v>
      </c>
      <c r="C22634" s="548" t="s">
        <v>14981</v>
      </c>
      <c r="D22634" s="541" t="s">
        <v>22462</v>
      </c>
      <c r="E22634" s="549" t="s">
        <v>32769</v>
      </c>
      <c r="F22634" s="547">
        <v>12458.33</v>
      </c>
    </row>
    <row r="22635" s="489" customFormat="1">
      <c r="B22635" s="546" t="s">
        <v>22463</v>
      </c>
      <c r="C22635" s="548" t="s">
        <v>14981</v>
      </c>
      <c r="D22635" s="541" t="s">
        <v>22464</v>
      </c>
      <c r="E22635" s="549" t="s">
        <v>32769</v>
      </c>
      <c r="F22635" s="547">
        <v>15222.42</v>
      </c>
    </row>
    <row r="22636" s="489" customFormat="1">
      <c r="B22636" s="546" t="s">
        <v>22465</v>
      </c>
      <c r="C22636" s="548" t="s">
        <v>14981</v>
      </c>
      <c r="D22636" s="541" t="s">
        <v>22466</v>
      </c>
      <c r="E22636" s="549" t="s">
        <v>32769</v>
      </c>
      <c r="F22636" s="547">
        <v>14005.379999999999</v>
      </c>
    </row>
    <row r="22637" s="489" customFormat="1">
      <c r="B22637" s="546" t="s">
        <v>22467</v>
      </c>
      <c r="C22637" s="548" t="s">
        <v>14981</v>
      </c>
      <c r="D22637" s="541" t="s">
        <v>22468</v>
      </c>
      <c r="E22637" s="549" t="s">
        <v>32769</v>
      </c>
      <c r="F22637" s="547">
        <v>11338.66</v>
      </c>
    </row>
    <row r="22638" s="489" customFormat="1">
      <c r="B22638" s="546" t="s">
        <v>22469</v>
      </c>
      <c r="C22638" s="548" t="s">
        <v>14981</v>
      </c>
      <c r="D22638" s="541" t="s">
        <v>22470</v>
      </c>
      <c r="E22638" s="549" t="s">
        <v>32769</v>
      </c>
      <c r="F22638" s="547">
        <v>10228.58</v>
      </c>
    </row>
    <row r="22639" s="489" customFormat="1">
      <c r="B22639" s="546" t="s">
        <v>22471</v>
      </c>
      <c r="C22639" s="548" t="s">
        <v>14981</v>
      </c>
      <c r="D22639" s="541" t="s">
        <v>22472</v>
      </c>
      <c r="E22639" s="549" t="s">
        <v>32769</v>
      </c>
      <c r="F22639" s="547">
        <v>13359.74</v>
      </c>
    </row>
    <row r="22640" s="489" customFormat="1">
      <c r="B22640" s="546" t="s">
        <v>22473</v>
      </c>
      <c r="C22640" s="548" t="s">
        <v>14981</v>
      </c>
      <c r="D22640" s="541" t="s">
        <v>22474</v>
      </c>
      <c r="E22640" s="549" t="s">
        <v>32769</v>
      </c>
      <c r="F22640" s="547">
        <v>12304.27</v>
      </c>
    </row>
    <row r="22641" s="489" customFormat="1">
      <c r="B22641" s="546" t="s">
        <v>22475</v>
      </c>
      <c r="C22641" s="548" t="s">
        <v>14981</v>
      </c>
      <c r="D22641" s="541" t="s">
        <v>22476</v>
      </c>
      <c r="E22641" s="549" t="s">
        <v>32769</v>
      </c>
      <c r="F22641" s="547">
        <v>14891.66</v>
      </c>
    </row>
    <row r="22642" s="489" customFormat="1">
      <c r="B22642" s="546" t="s">
        <v>22477</v>
      </c>
      <c r="C22642" s="548" t="s">
        <v>14981</v>
      </c>
      <c r="D22642" s="541" t="s">
        <v>22478</v>
      </c>
      <c r="E22642" s="549" t="s">
        <v>32769</v>
      </c>
      <c r="F22642" s="547">
        <v>13781.58</v>
      </c>
    </row>
    <row r="22643" s="489" customFormat="1">
      <c r="B22643" s="546" t="s">
        <v>22479</v>
      </c>
      <c r="C22643" s="548" t="s">
        <v>14981</v>
      </c>
      <c r="D22643" s="541" t="s">
        <v>22480</v>
      </c>
      <c r="E22643" s="549" t="s">
        <v>32769</v>
      </c>
      <c r="F22643" s="547">
        <v>16726.709999999999</v>
      </c>
    </row>
    <row r="22644" s="489" customFormat="1">
      <c r="B22644" s="546" t="s">
        <v>22481</v>
      </c>
      <c r="C22644" s="548" t="s">
        <v>14981</v>
      </c>
      <c r="D22644" s="541" t="s">
        <v>22482</v>
      </c>
      <c r="E22644" s="549" t="s">
        <v>32769</v>
      </c>
      <c r="F22644" s="547">
        <v>15449.4</v>
      </c>
    </row>
    <row r="22645" s="489" customFormat="1">
      <c r="B22645" s="546" t="s">
        <v>22483</v>
      </c>
      <c r="C22645" s="548" t="s">
        <v>14981</v>
      </c>
      <c r="D22645" s="541" t="s">
        <v>22484</v>
      </c>
      <c r="E22645" s="549" t="s">
        <v>32769</v>
      </c>
      <c r="F22645" s="547">
        <v>12249.33</v>
      </c>
    </row>
    <row r="22646" s="489" customFormat="1">
      <c r="B22646" s="546" t="s">
        <v>22485</v>
      </c>
      <c r="C22646" s="548" t="s">
        <v>14981</v>
      </c>
      <c r="D22646" s="541" t="s">
        <v>22486</v>
      </c>
      <c r="E22646" s="549" t="s">
        <v>32769</v>
      </c>
      <c r="F22646" s="547">
        <v>11088.059999999999</v>
      </c>
    </row>
    <row r="22647" s="489" customFormat="1">
      <c r="B22647" s="546" t="s">
        <v>22487</v>
      </c>
      <c r="C22647" s="548" t="s">
        <v>14981</v>
      </c>
      <c r="D22647" s="541" t="s">
        <v>22488</v>
      </c>
      <c r="E22647" s="549" t="s">
        <v>32769</v>
      </c>
      <c r="F22647" s="547">
        <v>14602.719999999999</v>
      </c>
    </row>
    <row r="22648" s="489" customFormat="1">
      <c r="B22648" s="546" t="s">
        <v>22489</v>
      </c>
      <c r="C22648" s="548" t="s">
        <v>14981</v>
      </c>
      <c r="D22648" s="541" t="s">
        <v>22490</v>
      </c>
      <c r="E22648" s="549" t="s">
        <v>32769</v>
      </c>
      <c r="F22648" s="547">
        <v>13496.049999999999</v>
      </c>
    </row>
    <row r="22649" s="489" customFormat="1">
      <c r="B22649" s="546" t="s">
        <v>22491</v>
      </c>
      <c r="C22649" s="548" t="s">
        <v>14981</v>
      </c>
      <c r="D22649" s="541" t="s">
        <v>22492</v>
      </c>
      <c r="E22649" s="549" t="s">
        <v>32769</v>
      </c>
      <c r="F22649" s="547">
        <v>15848.309999999999</v>
      </c>
    </row>
    <row r="22650" s="489" customFormat="1">
      <c r="B22650" s="546" t="s">
        <v>22493</v>
      </c>
      <c r="C22650" s="548" t="s">
        <v>14981</v>
      </c>
      <c r="D22650" s="541" t="s">
        <v>22494</v>
      </c>
      <c r="E22650" s="549" t="s">
        <v>32769</v>
      </c>
      <c r="F22650" s="547">
        <v>14687.040000000001</v>
      </c>
    </row>
    <row r="22651" s="489" customFormat="1">
      <c r="B22651" s="546" t="s">
        <v>22495</v>
      </c>
      <c r="C22651" s="548" t="s">
        <v>14981</v>
      </c>
      <c r="D22651" s="541" t="s">
        <v>22496</v>
      </c>
      <c r="E22651" s="549" t="s">
        <v>32769</v>
      </c>
      <c r="F22651" s="547">
        <v>17570.119999999999</v>
      </c>
    </row>
    <row r="22652" s="489" customFormat="1">
      <c r="B22652" s="546" t="s">
        <v>22497</v>
      </c>
      <c r="C22652" s="548" t="s">
        <v>14981</v>
      </c>
      <c r="D22652" s="541" t="s">
        <v>22498</v>
      </c>
      <c r="E22652" s="549" t="s">
        <v>32769</v>
      </c>
      <c r="F22652" s="547">
        <v>16233.65</v>
      </c>
    </row>
    <row r="22653" s="489" customFormat="1">
      <c r="B22653" s="546" t="s">
        <v>22499</v>
      </c>
      <c r="C22653" s="548" t="s">
        <v>14981</v>
      </c>
      <c r="D22653" s="541" t="s">
        <v>22500</v>
      </c>
      <c r="E22653" s="549" t="s">
        <v>32769</v>
      </c>
      <c r="F22653" s="547">
        <v>13340.790000000001</v>
      </c>
    </row>
    <row r="22654" s="489" customFormat="1">
      <c r="B22654" s="546" t="s">
        <v>22501</v>
      </c>
      <c r="C22654" s="548" t="s">
        <v>14981</v>
      </c>
      <c r="D22654" s="541" t="s">
        <v>22502</v>
      </c>
      <c r="E22654" s="549" t="s">
        <v>32769</v>
      </c>
      <c r="F22654" s="547">
        <v>12128.32</v>
      </c>
    </row>
    <row r="22655" s="489" customFormat="1">
      <c r="B22655" s="546" t="s">
        <v>22503</v>
      </c>
      <c r="C22655" s="548" t="s">
        <v>14981</v>
      </c>
      <c r="D22655" s="541" t="s">
        <v>22504</v>
      </c>
      <c r="E22655" s="549" t="s">
        <v>32769</v>
      </c>
      <c r="F22655" s="547">
        <v>15793.450000000001</v>
      </c>
    </row>
    <row r="22656" s="489" customFormat="1">
      <c r="B22656" s="546" t="s">
        <v>22505</v>
      </c>
      <c r="C22656" s="548" t="s">
        <v>14981</v>
      </c>
      <c r="D22656" s="541" t="s">
        <v>22506</v>
      </c>
      <c r="E22656" s="549" t="s">
        <v>32769</v>
      </c>
      <c r="F22656" s="547">
        <v>14635.58</v>
      </c>
    </row>
    <row r="22657" s="489" customFormat="1">
      <c r="B22657" s="546" t="s">
        <v>22507</v>
      </c>
      <c r="C22657" s="548" t="s">
        <v>14981</v>
      </c>
      <c r="D22657" s="541" t="s">
        <v>22508</v>
      </c>
      <c r="E22657" s="549" t="s">
        <v>32769</v>
      </c>
      <c r="F22657" s="547">
        <v>16981.57</v>
      </c>
    </row>
    <row r="22658" s="489" customFormat="1">
      <c r="B22658" s="546" t="s">
        <v>22509</v>
      </c>
      <c r="C22658" s="548" t="s">
        <v>14981</v>
      </c>
      <c r="D22658" s="541" t="s">
        <v>22510</v>
      </c>
      <c r="E22658" s="549" t="s">
        <v>32769</v>
      </c>
      <c r="F22658" s="547">
        <v>15769.1</v>
      </c>
    </row>
    <row r="22659" s="489" customFormat="1">
      <c r="B22659" s="546" t="s">
        <v>22511</v>
      </c>
      <c r="C22659" s="548" t="s">
        <v>14981</v>
      </c>
      <c r="D22659" s="541" t="s">
        <v>22512</v>
      </c>
      <c r="E22659" s="549" t="s">
        <v>32769</v>
      </c>
      <c r="F22659" s="547">
        <v>18698.75</v>
      </c>
    </row>
    <row r="22660" s="489" customFormat="1">
      <c r="B22660" s="546" t="s">
        <v>22513</v>
      </c>
      <c r="C22660" s="548" t="s">
        <v>14981</v>
      </c>
      <c r="D22660" s="541" t="s">
        <v>22514</v>
      </c>
      <c r="E22660" s="549" t="s">
        <v>32769</v>
      </c>
      <c r="F22660" s="547">
        <v>17301.98</v>
      </c>
    </row>
    <row r="22661" s="489" customFormat="1">
      <c r="B22661" s="546" t="s">
        <v>22515</v>
      </c>
      <c r="C22661" s="548" t="s">
        <v>14981</v>
      </c>
      <c r="D22661" s="541" t="s">
        <v>22516</v>
      </c>
      <c r="E22661" s="549" t="s">
        <v>32769</v>
      </c>
      <c r="F22661" s="547">
        <v>2169.6500000000001</v>
      </c>
    </row>
    <row r="22662" s="489" customFormat="1">
      <c r="B22662" s="546" t="s">
        <v>22517</v>
      </c>
      <c r="C22662" s="548" t="s">
        <v>14981</v>
      </c>
      <c r="D22662" s="541" t="s">
        <v>22518</v>
      </c>
      <c r="E22662" s="549" t="s">
        <v>32769</v>
      </c>
      <c r="F22662" s="547">
        <v>2010</v>
      </c>
    </row>
    <row r="22663" s="489" customFormat="1">
      <c r="B22663" s="546" t="s">
        <v>22519</v>
      </c>
      <c r="C22663" s="548" t="s">
        <v>14981</v>
      </c>
      <c r="D22663" s="541" t="s">
        <v>22520</v>
      </c>
      <c r="E22663" s="549" t="s">
        <v>32769</v>
      </c>
      <c r="F22663" s="547">
        <v>2104.9099999999999</v>
      </c>
    </row>
    <row r="22664" s="489" customFormat="1">
      <c r="B22664" s="546" t="s">
        <v>22521</v>
      </c>
      <c r="C22664" s="548" t="s">
        <v>14981</v>
      </c>
      <c r="D22664" s="541" t="s">
        <v>22522</v>
      </c>
      <c r="E22664" s="549" t="s">
        <v>32769</v>
      </c>
      <c r="F22664" s="547">
        <v>1961.1800000000001</v>
      </c>
    </row>
    <row r="22665" s="489" customFormat="1">
      <c r="B22665" s="546" t="s">
        <v>22523</v>
      </c>
      <c r="C22665" s="548" t="s">
        <v>14981</v>
      </c>
      <c r="D22665" s="541" t="s">
        <v>22524</v>
      </c>
      <c r="E22665" s="549" t="s">
        <v>32769</v>
      </c>
      <c r="F22665" s="547">
        <v>2258.48</v>
      </c>
    </row>
    <row r="22666" s="489" customFormat="1">
      <c r="B22666" s="546" t="s">
        <v>22525</v>
      </c>
      <c r="C22666" s="548" t="s">
        <v>14981</v>
      </c>
      <c r="D22666" s="541" t="s">
        <v>22526</v>
      </c>
      <c r="E22666" s="549" t="s">
        <v>32769</v>
      </c>
      <c r="F22666" s="547">
        <v>2098.8200000000002</v>
      </c>
    </row>
    <row r="22667" s="489" customFormat="1">
      <c r="B22667" s="546" t="s">
        <v>22527</v>
      </c>
      <c r="C22667" s="548" t="s">
        <v>14981</v>
      </c>
      <c r="D22667" s="541" t="s">
        <v>22528</v>
      </c>
      <c r="E22667" s="549" t="s">
        <v>32769</v>
      </c>
      <c r="F22667" s="547">
        <v>2412.3099999999999</v>
      </c>
    </row>
    <row r="22668" s="489" customFormat="1">
      <c r="B22668" s="546" t="s">
        <v>22529</v>
      </c>
      <c r="C22668" s="548" t="s">
        <v>14981</v>
      </c>
      <c r="D22668" s="541" t="s">
        <v>22530</v>
      </c>
      <c r="E22668" s="549" t="s">
        <v>32769</v>
      </c>
      <c r="F22668" s="547">
        <v>2209.4299999999998</v>
      </c>
    </row>
    <row r="22669" s="489" customFormat="1">
      <c r="B22669" s="546" t="s">
        <v>22531</v>
      </c>
      <c r="C22669" s="548" t="s">
        <v>14981</v>
      </c>
      <c r="D22669" s="541" t="s">
        <v>22532</v>
      </c>
      <c r="E22669" s="549" t="s">
        <v>32769</v>
      </c>
      <c r="F22669" s="547">
        <v>3136.6999999999998</v>
      </c>
    </row>
    <row r="22670" s="489" customFormat="1">
      <c r="B22670" s="546" t="s">
        <v>22533</v>
      </c>
      <c r="C22670" s="548" t="s">
        <v>14981</v>
      </c>
      <c r="D22670" s="541" t="s">
        <v>22534</v>
      </c>
      <c r="E22670" s="549" t="s">
        <v>32769</v>
      </c>
      <c r="F22670" s="547">
        <v>2880.8200000000002</v>
      </c>
    </row>
    <row r="22671" s="489" customFormat="1">
      <c r="B22671" s="546" t="s">
        <v>22535</v>
      </c>
      <c r="C22671" s="548" t="s">
        <v>14981</v>
      </c>
      <c r="D22671" s="541" t="s">
        <v>22536</v>
      </c>
      <c r="E22671" s="549" t="s">
        <v>32769</v>
      </c>
      <c r="F22671" s="547">
        <v>3150.3299999999999</v>
      </c>
    </row>
    <row r="22672" s="489" customFormat="1">
      <c r="B22672" s="546" t="s">
        <v>22537</v>
      </c>
      <c r="C22672" s="548" t="s">
        <v>14981</v>
      </c>
      <c r="D22672" s="541" t="s">
        <v>22538</v>
      </c>
      <c r="E22672" s="549" t="s">
        <v>32769</v>
      </c>
      <c r="F22672" s="547">
        <v>2910.3800000000001</v>
      </c>
    </row>
    <row r="22673" s="489" customFormat="1">
      <c r="B22673" s="546" t="s">
        <v>22539</v>
      </c>
      <c r="C22673" s="548" t="s">
        <v>14981</v>
      </c>
      <c r="D22673" s="541" t="s">
        <v>22540</v>
      </c>
      <c r="E22673" s="549" t="s">
        <v>32769</v>
      </c>
      <c r="F22673" s="547">
        <v>3361.3699999999999</v>
      </c>
    </row>
    <row r="22674" s="489" customFormat="1">
      <c r="B22674" s="546" t="s">
        <v>22541</v>
      </c>
      <c r="C22674" s="548" t="s">
        <v>14981</v>
      </c>
      <c r="D22674" s="541" t="s">
        <v>22542</v>
      </c>
      <c r="E22674" s="549" t="s">
        <v>32769</v>
      </c>
      <c r="F22674" s="547">
        <v>3105.4899999999998</v>
      </c>
    </row>
    <row r="22675" s="489" customFormat="1">
      <c r="B22675" s="546" t="s">
        <v>22543</v>
      </c>
      <c r="C22675" s="548" t="s">
        <v>14981</v>
      </c>
      <c r="D22675" s="541" t="s">
        <v>22544</v>
      </c>
      <c r="E22675" s="549" t="s">
        <v>32769</v>
      </c>
      <c r="F22675" s="547">
        <v>3697.8600000000001</v>
      </c>
    </row>
    <row r="22676" s="489" customFormat="1">
      <c r="B22676" s="546" t="s">
        <v>22545</v>
      </c>
      <c r="C22676" s="548" t="s">
        <v>14981</v>
      </c>
      <c r="D22676" s="541" t="s">
        <v>22546</v>
      </c>
      <c r="E22676" s="549" t="s">
        <v>32769</v>
      </c>
      <c r="F22676" s="547">
        <v>3441.98</v>
      </c>
    </row>
    <row r="22677" s="489" customFormat="1">
      <c r="B22677" s="546" t="s">
        <v>22547</v>
      </c>
      <c r="C22677" s="548" t="s">
        <v>14981</v>
      </c>
      <c r="D22677" s="541" t="s">
        <v>22548</v>
      </c>
      <c r="E22677" s="549" t="s">
        <v>32769</v>
      </c>
      <c r="F22677" s="547">
        <v>3548.9200000000001</v>
      </c>
    </row>
    <row r="22678" s="489" customFormat="1">
      <c r="B22678" s="546" t="s">
        <v>22549</v>
      </c>
      <c r="C22678" s="548" t="s">
        <v>14981</v>
      </c>
      <c r="D22678" s="541" t="s">
        <v>22550</v>
      </c>
      <c r="E22678" s="549" t="s">
        <v>32769</v>
      </c>
      <c r="F22678" s="547">
        <v>3270.2800000000002</v>
      </c>
    </row>
    <row r="22679" s="489" customFormat="1">
      <c r="B22679" s="546" t="s">
        <v>22551</v>
      </c>
      <c r="C22679" s="548" t="s">
        <v>14981</v>
      </c>
      <c r="D22679" s="541" t="s">
        <v>22552</v>
      </c>
      <c r="E22679" s="549" t="s">
        <v>32769</v>
      </c>
      <c r="F22679" s="547">
        <v>3620.0300000000002</v>
      </c>
    </row>
    <row r="22680" s="489" customFormat="1">
      <c r="B22680" s="546" t="s">
        <v>22553</v>
      </c>
      <c r="C22680" s="548" t="s">
        <v>14981</v>
      </c>
      <c r="D22680" s="541" t="s">
        <v>22554</v>
      </c>
      <c r="E22680" s="549" t="s">
        <v>32769</v>
      </c>
      <c r="F22680" s="547">
        <v>3357.3200000000002</v>
      </c>
    </row>
    <row r="22681" s="489" customFormat="1">
      <c r="B22681" s="546" t="s">
        <v>22555</v>
      </c>
      <c r="C22681" s="548" t="s">
        <v>14981</v>
      </c>
      <c r="D22681" s="541" t="s">
        <v>22556</v>
      </c>
      <c r="E22681" s="549" t="s">
        <v>32769</v>
      </c>
      <c r="F22681" s="547">
        <v>3789.27</v>
      </c>
    </row>
    <row r="22682" s="489" customFormat="1">
      <c r="B22682" s="546" t="s">
        <v>22557</v>
      </c>
      <c r="C22682" s="548" t="s">
        <v>14981</v>
      </c>
      <c r="D22682" s="541" t="s">
        <v>22558</v>
      </c>
      <c r="E22682" s="549" t="s">
        <v>32769</v>
      </c>
      <c r="F22682" s="547">
        <v>3510.6300000000001</v>
      </c>
    </row>
    <row r="22683" s="489" customFormat="1">
      <c r="B22683" s="546" t="s">
        <v>22559</v>
      </c>
      <c r="C22683" s="548" t="s">
        <v>14981</v>
      </c>
      <c r="D22683" s="541" t="s">
        <v>22560</v>
      </c>
      <c r="E22683" s="549" t="s">
        <v>32769</v>
      </c>
      <c r="F22683" s="547">
        <v>4097.54</v>
      </c>
    </row>
    <row r="22684" s="489" customFormat="1">
      <c r="B22684" s="546" t="s">
        <v>22561</v>
      </c>
      <c r="C22684" s="548" t="s">
        <v>14981</v>
      </c>
      <c r="D22684" s="541" t="s">
        <v>22562</v>
      </c>
      <c r="E22684" s="549" t="s">
        <v>32769</v>
      </c>
      <c r="F22684" s="547">
        <v>3818.9099999999999</v>
      </c>
    </row>
    <row r="22685" s="489" customFormat="1">
      <c r="B22685" s="546" t="s">
        <v>22563</v>
      </c>
      <c r="C22685" s="548" t="s">
        <v>14981</v>
      </c>
      <c r="D22685" s="541" t="s">
        <v>22564</v>
      </c>
      <c r="E22685" s="549" t="s">
        <v>32769</v>
      </c>
      <c r="F22685" s="547">
        <v>4033.25</v>
      </c>
    </row>
    <row r="22686" s="489" customFormat="1">
      <c r="B22686" s="546" t="s">
        <v>22565</v>
      </c>
      <c r="C22686" s="548" t="s">
        <v>14981</v>
      </c>
      <c r="D22686" s="541" t="s">
        <v>22566</v>
      </c>
      <c r="E22686" s="549" t="s">
        <v>32769</v>
      </c>
      <c r="F22686" s="547">
        <v>3731.8600000000001</v>
      </c>
    </row>
    <row r="22687" s="489" customFormat="1">
      <c r="B22687" s="546" t="s">
        <v>22567</v>
      </c>
      <c r="C22687" s="548" t="s">
        <v>14981</v>
      </c>
      <c r="D22687" s="541" t="s">
        <v>22568</v>
      </c>
      <c r="E22687" s="549" t="s">
        <v>32769</v>
      </c>
      <c r="F22687" s="547">
        <v>4144.0600000000004</v>
      </c>
    </row>
    <row r="22688" s="489" customFormat="1">
      <c r="B22688" s="546" t="s">
        <v>22569</v>
      </c>
      <c r="C22688" s="548" t="s">
        <v>14981</v>
      </c>
      <c r="D22688" s="541" t="s">
        <v>22570</v>
      </c>
      <c r="E22688" s="549" t="s">
        <v>32769</v>
      </c>
      <c r="F22688" s="547">
        <v>3858.5999999999999</v>
      </c>
    </row>
    <row r="22689" s="489" customFormat="1">
      <c r="B22689" s="546" t="s">
        <v>22571</v>
      </c>
      <c r="C22689" s="548" t="s">
        <v>14981</v>
      </c>
      <c r="D22689" s="541" t="s">
        <v>22572</v>
      </c>
      <c r="E22689" s="549" t="s">
        <v>32769</v>
      </c>
      <c r="F22689" s="547">
        <v>4290.3199999999997</v>
      </c>
    </row>
    <row r="22690" s="489" customFormat="1">
      <c r="B22690" s="546" t="s">
        <v>22573</v>
      </c>
      <c r="C22690" s="548" t="s">
        <v>14981</v>
      </c>
      <c r="D22690" s="541" t="s">
        <v>22574</v>
      </c>
      <c r="E22690" s="549" t="s">
        <v>32769</v>
      </c>
      <c r="F22690" s="547">
        <v>3988.9299999999998</v>
      </c>
    </row>
    <row r="22691" s="489" customFormat="1">
      <c r="B22691" s="546" t="s">
        <v>22575</v>
      </c>
      <c r="C22691" s="548" t="s">
        <v>14981</v>
      </c>
      <c r="D22691" s="541" t="s">
        <v>22576</v>
      </c>
      <c r="E22691" s="549" t="s">
        <v>32769</v>
      </c>
      <c r="F22691" s="547">
        <v>4583.96</v>
      </c>
    </row>
    <row r="22692" s="489" customFormat="1">
      <c r="B22692" s="546" t="s">
        <v>22577</v>
      </c>
      <c r="C22692" s="548" t="s">
        <v>14981</v>
      </c>
      <c r="D22692" s="541" t="s">
        <v>22578</v>
      </c>
      <c r="E22692" s="549" t="s">
        <v>32769</v>
      </c>
      <c r="F22692" s="547">
        <v>4282.5699999999997</v>
      </c>
    </row>
    <row r="22693" s="489" customFormat="1">
      <c r="B22693" s="546" t="s">
        <v>22579</v>
      </c>
      <c r="C22693" s="548" t="s">
        <v>14981</v>
      </c>
      <c r="D22693" s="541" t="s">
        <v>22580</v>
      </c>
      <c r="E22693" s="549" t="s">
        <v>32769</v>
      </c>
      <c r="F22693" s="547">
        <v>3951.5999999999999</v>
      </c>
    </row>
    <row r="22694" s="489" customFormat="1">
      <c r="B22694" s="546" t="s">
        <v>22581</v>
      </c>
      <c r="C22694" s="548" t="s">
        <v>14981</v>
      </c>
      <c r="D22694" s="541" t="s">
        <v>22582</v>
      </c>
      <c r="E22694" s="549" t="s">
        <v>32769</v>
      </c>
      <c r="F22694" s="547">
        <v>3641.8099999999999</v>
      </c>
    </row>
    <row r="22695" s="489" customFormat="1">
      <c r="B22695" s="546" t="s">
        <v>22583</v>
      </c>
      <c r="C22695" s="548" t="s">
        <v>14981</v>
      </c>
      <c r="D22695" s="541" t="s">
        <v>22584</v>
      </c>
      <c r="E22695" s="549" t="s">
        <v>32769</v>
      </c>
      <c r="F22695" s="547">
        <v>4286.0500000000002</v>
      </c>
    </row>
    <row r="22696" s="489" customFormat="1">
      <c r="B22696" s="546" t="s">
        <v>22585</v>
      </c>
      <c r="C22696" s="548" t="s">
        <v>14981</v>
      </c>
      <c r="D22696" s="541" t="s">
        <v>22586</v>
      </c>
      <c r="E22696" s="549" t="s">
        <v>32769</v>
      </c>
      <c r="F22696" s="547">
        <v>3992.1799999999998</v>
      </c>
    </row>
    <row r="22697" s="489" customFormat="1">
      <c r="B22697" s="546" t="s">
        <v>22587</v>
      </c>
      <c r="C22697" s="548" t="s">
        <v>14981</v>
      </c>
      <c r="D22697" s="541" t="s">
        <v>22588</v>
      </c>
      <c r="E22697" s="549" t="s">
        <v>32769</v>
      </c>
      <c r="F22697" s="547">
        <v>4660.1599999999999</v>
      </c>
    </row>
    <row r="22698" s="489" customFormat="1">
      <c r="B22698" s="546" t="s">
        <v>22589</v>
      </c>
      <c r="C22698" s="548" t="s">
        <v>14981</v>
      </c>
      <c r="D22698" s="541" t="s">
        <v>22590</v>
      </c>
      <c r="E22698" s="549" t="s">
        <v>32769</v>
      </c>
      <c r="F22698" s="547">
        <v>4282.1099999999997</v>
      </c>
    </row>
    <row r="22699" s="489" customFormat="1">
      <c r="B22699" s="546" t="s">
        <v>22591</v>
      </c>
      <c r="C22699" s="548" t="s">
        <v>14981</v>
      </c>
      <c r="D22699" s="541" t="s">
        <v>22592</v>
      </c>
      <c r="E22699" s="549" t="s">
        <v>32769</v>
      </c>
      <c r="F22699" s="547">
        <v>5147.1300000000001</v>
      </c>
    </row>
    <row r="22700" s="489" customFormat="1">
      <c r="B22700" s="546" t="s">
        <v>22593</v>
      </c>
      <c r="C22700" s="548" t="s">
        <v>14981</v>
      </c>
      <c r="D22700" s="541" t="s">
        <v>22594</v>
      </c>
      <c r="E22700" s="549" t="s">
        <v>32769</v>
      </c>
      <c r="F22700" s="547">
        <v>4769.0799999999999</v>
      </c>
    </row>
    <row r="22701" s="489" customFormat="1">
      <c r="B22701" s="546" t="s">
        <v>22595</v>
      </c>
      <c r="C22701" s="548" t="s">
        <v>14981</v>
      </c>
      <c r="D22701" s="541" t="s">
        <v>22596</v>
      </c>
      <c r="E22701" s="549" t="s">
        <v>32769</v>
      </c>
      <c r="F22701" s="547">
        <v>4479.1400000000003</v>
      </c>
    </row>
    <row r="22702" s="489" customFormat="1">
      <c r="B22702" s="546" t="s">
        <v>22597</v>
      </c>
      <c r="C22702" s="548" t="s">
        <v>14981</v>
      </c>
      <c r="D22702" s="541" t="s">
        <v>22598</v>
      </c>
      <c r="E22702" s="549" t="s">
        <v>32769</v>
      </c>
      <c r="F22702" s="547">
        <v>4146.6000000000004</v>
      </c>
    </row>
    <row r="22703" s="489" customFormat="1">
      <c r="B22703" s="546" t="s">
        <v>22599</v>
      </c>
      <c r="C22703" s="548" t="s">
        <v>14981</v>
      </c>
      <c r="D22703" s="541" t="s">
        <v>22600</v>
      </c>
      <c r="E22703" s="549" t="s">
        <v>32769</v>
      </c>
      <c r="F22703" s="547">
        <v>4864.8000000000002</v>
      </c>
    </row>
    <row r="22704" s="489" customFormat="1">
      <c r="B22704" s="546" t="s">
        <v>22601</v>
      </c>
      <c r="C22704" s="548" t="s">
        <v>14981</v>
      </c>
      <c r="D22704" s="541" t="s">
        <v>22602</v>
      </c>
      <c r="E22704" s="549" t="s">
        <v>32769</v>
      </c>
      <c r="F22704" s="547">
        <v>4548.1800000000003</v>
      </c>
    </row>
    <row r="22705" s="489" customFormat="1">
      <c r="B22705" s="546" t="s">
        <v>22603</v>
      </c>
      <c r="C22705" s="548" t="s">
        <v>14981</v>
      </c>
      <c r="D22705" s="541" t="s">
        <v>22604</v>
      </c>
      <c r="E22705" s="549" t="s">
        <v>32769</v>
      </c>
      <c r="F22705" s="547">
        <v>5158.1700000000001</v>
      </c>
    </row>
    <row r="22706" s="489" customFormat="1">
      <c r="B22706" s="546" t="s">
        <v>22605</v>
      </c>
      <c r="C22706" s="548" t="s">
        <v>14981</v>
      </c>
      <c r="D22706" s="541" t="s">
        <v>22606</v>
      </c>
      <c r="E22706" s="549" t="s">
        <v>32769</v>
      </c>
      <c r="F22706" s="547">
        <v>4751.6700000000001</v>
      </c>
    </row>
    <row r="22707" s="489" customFormat="1">
      <c r="B22707" s="546" t="s">
        <v>22607</v>
      </c>
      <c r="C22707" s="548" t="s">
        <v>14981</v>
      </c>
      <c r="D22707" s="541" t="s">
        <v>22608</v>
      </c>
      <c r="E22707" s="549" t="s">
        <v>32769</v>
      </c>
      <c r="F22707" s="547">
        <v>5585.5699999999997</v>
      </c>
    </row>
    <row r="22708" s="489" customFormat="1">
      <c r="B22708" s="546" t="s">
        <v>22609</v>
      </c>
      <c r="C22708" s="548" t="s">
        <v>14981</v>
      </c>
      <c r="D22708" s="541" t="s">
        <v>22610</v>
      </c>
      <c r="E22708" s="549" t="s">
        <v>32769</v>
      </c>
      <c r="F22708" s="547">
        <v>5179.0799999999999</v>
      </c>
    </row>
    <row r="22709" s="489" customFormat="1">
      <c r="B22709" s="546" t="s">
        <v>22611</v>
      </c>
      <c r="C22709" s="548" t="s">
        <v>14981</v>
      </c>
      <c r="D22709" s="541" t="s">
        <v>22612</v>
      </c>
      <c r="E22709" s="549" t="s">
        <v>32769</v>
      </c>
      <c r="F22709" s="547">
        <v>4172.4099999999999</v>
      </c>
    </row>
    <row r="22710" s="489" customFormat="1">
      <c r="B22710" s="546" t="s">
        <v>22613</v>
      </c>
      <c r="C22710" s="548" t="s">
        <v>14981</v>
      </c>
      <c r="D22710" s="541" t="s">
        <v>22614</v>
      </c>
      <c r="E22710" s="549" t="s">
        <v>32769</v>
      </c>
      <c r="F22710" s="547">
        <v>3786.8699999999999</v>
      </c>
    </row>
    <row r="22711" s="489" customFormat="1">
      <c r="B22711" s="546" t="s">
        <v>22615</v>
      </c>
      <c r="C22711" s="548" t="s">
        <v>14981</v>
      </c>
      <c r="D22711" s="541" t="s">
        <v>22616</v>
      </c>
      <c r="E22711" s="549" t="s">
        <v>32769</v>
      </c>
      <c r="F22711" s="547">
        <v>4564.3299999999999</v>
      </c>
    </row>
    <row r="22712" s="489" customFormat="1">
      <c r="B22712" s="546" t="s">
        <v>22617</v>
      </c>
      <c r="C22712" s="548" t="s">
        <v>14981</v>
      </c>
      <c r="D22712" s="541" t="s">
        <v>22618</v>
      </c>
      <c r="E22712" s="549" t="s">
        <v>32769</v>
      </c>
      <c r="F22712" s="547">
        <v>4194.7200000000003</v>
      </c>
    </row>
    <row r="22713" s="489" customFormat="1">
      <c r="B22713" s="546" t="s">
        <v>22619</v>
      </c>
      <c r="C22713" s="548" t="s">
        <v>14981</v>
      </c>
      <c r="D22713" s="541" t="s">
        <v>22620</v>
      </c>
      <c r="E22713" s="549" t="s">
        <v>32769</v>
      </c>
      <c r="F22713" s="547">
        <v>5253.9799999999996</v>
      </c>
    </row>
    <row r="22714" s="489" customFormat="1">
      <c r="B22714" s="546" t="s">
        <v>22621</v>
      </c>
      <c r="C22714" s="548" t="s">
        <v>14981</v>
      </c>
      <c r="D22714" s="541" t="s">
        <v>22622</v>
      </c>
      <c r="E22714" s="549" t="s">
        <v>32769</v>
      </c>
      <c r="F22714" s="547">
        <v>4868.4399999999996</v>
      </c>
    </row>
    <row r="22715" s="489" customFormat="1">
      <c r="B22715" s="546" t="s">
        <v>22623</v>
      </c>
      <c r="C22715" s="548" t="s">
        <v>14981</v>
      </c>
      <c r="D22715" s="541" t="s">
        <v>22624</v>
      </c>
      <c r="E22715" s="549" t="s">
        <v>32769</v>
      </c>
      <c r="F22715" s="547">
        <v>6055.4399999999996</v>
      </c>
    </row>
    <row r="22716" s="489" customFormat="1">
      <c r="B22716" s="546" t="s">
        <v>22625</v>
      </c>
      <c r="C22716" s="548" t="s">
        <v>14981</v>
      </c>
      <c r="D22716" s="541" t="s">
        <v>22626</v>
      </c>
      <c r="E22716" s="549" t="s">
        <v>32769</v>
      </c>
      <c r="F22716" s="547">
        <v>5599.3599999999997</v>
      </c>
    </row>
    <row r="22717" s="489" customFormat="1">
      <c r="B22717" s="546" t="s">
        <v>22627</v>
      </c>
      <c r="C22717" s="548" t="s">
        <v>14981</v>
      </c>
      <c r="D22717" s="541" t="s">
        <v>22628</v>
      </c>
      <c r="E22717" s="549" t="s">
        <v>32769</v>
      </c>
      <c r="F22717" s="547">
        <v>4688.5500000000002</v>
      </c>
    </row>
    <row r="22718" s="489" customFormat="1">
      <c r="B22718" s="546" t="s">
        <v>22629</v>
      </c>
      <c r="C22718" s="548" t="s">
        <v>14981</v>
      </c>
      <c r="D22718" s="541" t="s">
        <v>22630</v>
      </c>
      <c r="E22718" s="549" t="s">
        <v>32769</v>
      </c>
      <c r="F22718" s="547">
        <v>4274.5699999999997</v>
      </c>
    </row>
    <row r="22719" s="489" customFormat="1">
      <c r="B22719" s="546" t="s">
        <v>22631</v>
      </c>
      <c r="C22719" s="548" t="s">
        <v>14981</v>
      </c>
      <c r="D22719" s="541" t="s">
        <v>22632</v>
      </c>
      <c r="E22719" s="549" t="s">
        <v>32769</v>
      </c>
      <c r="F22719" s="547">
        <v>5053.3000000000002</v>
      </c>
    </row>
    <row r="22720" s="489" customFormat="1">
      <c r="B22720" s="546" t="s">
        <v>22633</v>
      </c>
      <c r="C22720" s="548" t="s">
        <v>14981</v>
      </c>
      <c r="D22720" s="541" t="s">
        <v>22634</v>
      </c>
      <c r="E22720" s="549" t="s">
        <v>32769</v>
      </c>
      <c r="F22720" s="547">
        <v>4655.25</v>
      </c>
    </row>
    <row r="22721" s="489" customFormat="1">
      <c r="B22721" s="546" t="s">
        <v>22635</v>
      </c>
      <c r="C22721" s="548" t="s">
        <v>14981</v>
      </c>
      <c r="D22721" s="541" t="s">
        <v>22636</v>
      </c>
      <c r="E22721" s="549" t="s">
        <v>32769</v>
      </c>
      <c r="F22721" s="547">
        <v>5745.04</v>
      </c>
    </row>
    <row r="22722" s="489" customFormat="1">
      <c r="B22722" s="546" t="s">
        <v>22637</v>
      </c>
      <c r="C22722" s="548" t="s">
        <v>14981</v>
      </c>
      <c r="D22722" s="541" t="s">
        <v>22638</v>
      </c>
      <c r="E22722" s="549" t="s">
        <v>32769</v>
      </c>
      <c r="F22722" s="547">
        <v>5331.0600000000004</v>
      </c>
    </row>
    <row r="22723" s="489" customFormat="1">
      <c r="B22723" s="546" t="s">
        <v>22639</v>
      </c>
      <c r="C22723" s="548" t="s">
        <v>14981</v>
      </c>
      <c r="D22723" s="541" t="s">
        <v>22640</v>
      </c>
      <c r="E22723" s="549" t="s">
        <v>32769</v>
      </c>
      <c r="F22723" s="547">
        <v>6423.96</v>
      </c>
    </row>
    <row r="22724" s="489" customFormat="1">
      <c r="B22724" s="546" t="s">
        <v>22641</v>
      </c>
      <c r="C22724" s="548" t="s">
        <v>14981</v>
      </c>
      <c r="D22724" s="541" t="s">
        <v>22642</v>
      </c>
      <c r="E22724" s="549" t="s">
        <v>32769</v>
      </c>
      <c r="F22724" s="547">
        <v>5933.75</v>
      </c>
    </row>
    <row r="22725" s="489" customFormat="1">
      <c r="B22725" s="546" t="s">
        <v>22643</v>
      </c>
      <c r="C22725" s="548" t="s">
        <v>14981</v>
      </c>
      <c r="D22725" s="541" t="s">
        <v>22644</v>
      </c>
      <c r="E22725" s="549" t="s">
        <v>32769</v>
      </c>
      <c r="F22725" s="547">
        <v>5193.1999999999998</v>
      </c>
    </row>
    <row r="22726" s="489" customFormat="1">
      <c r="B22726" s="546" t="s">
        <v>22645</v>
      </c>
      <c r="C22726" s="548" t="s">
        <v>14981</v>
      </c>
      <c r="D22726" s="541" t="s">
        <v>22646</v>
      </c>
      <c r="E22726" s="549" t="s">
        <v>32769</v>
      </c>
      <c r="F22726" s="547">
        <v>4750.7700000000004</v>
      </c>
    </row>
    <row r="22727" s="489" customFormat="1">
      <c r="B22727" s="546" t="s">
        <v>22647</v>
      </c>
      <c r="C22727" s="548" t="s">
        <v>14981</v>
      </c>
      <c r="D22727" s="541" t="s">
        <v>22648</v>
      </c>
      <c r="E22727" s="549" t="s">
        <v>32769</v>
      </c>
      <c r="F22727" s="547">
        <v>5695.8900000000003</v>
      </c>
    </row>
    <row r="22728" s="489" customFormat="1">
      <c r="B22728" s="546" t="s">
        <v>22649</v>
      </c>
      <c r="C22728" s="548" t="s">
        <v>14981</v>
      </c>
      <c r="D22728" s="541" t="s">
        <v>22650</v>
      </c>
      <c r="E22728" s="549" t="s">
        <v>32769</v>
      </c>
      <c r="F22728" s="547">
        <v>5269.3900000000003</v>
      </c>
    </row>
    <row r="22729" s="489" customFormat="1">
      <c r="B22729" s="546" t="s">
        <v>22651</v>
      </c>
      <c r="C22729" s="548" t="s">
        <v>14981</v>
      </c>
      <c r="D22729" s="541" t="s">
        <v>22652</v>
      </c>
      <c r="E22729" s="549" t="s">
        <v>32769</v>
      </c>
      <c r="F22729" s="547">
        <v>6258.0500000000002</v>
      </c>
    </row>
    <row r="22730" s="489" customFormat="1">
      <c r="B22730" s="546" t="s">
        <v>22653</v>
      </c>
      <c r="C22730" s="548" t="s">
        <v>14981</v>
      </c>
      <c r="D22730" s="541" t="s">
        <v>22654</v>
      </c>
      <c r="E22730" s="549" t="s">
        <v>32769</v>
      </c>
      <c r="F22730" s="547">
        <v>5815.6300000000001</v>
      </c>
    </row>
    <row r="22731" s="489" customFormat="1">
      <c r="B22731" s="546" t="s">
        <v>22655</v>
      </c>
      <c r="C22731" s="548" t="s">
        <v>14981</v>
      </c>
      <c r="D22731" s="541" t="s">
        <v>22656</v>
      </c>
      <c r="E22731" s="549" t="s">
        <v>32769</v>
      </c>
      <c r="F22731" s="547">
        <v>7157.1800000000003</v>
      </c>
    </row>
    <row r="22732" s="489" customFormat="1">
      <c r="B22732" s="546" t="s">
        <v>22657</v>
      </c>
      <c r="C22732" s="548" t="s">
        <v>14981</v>
      </c>
      <c r="D22732" s="541" t="s">
        <v>22658</v>
      </c>
      <c r="E22732" s="549" t="s">
        <v>32769</v>
      </c>
      <c r="F22732" s="547">
        <v>6632.8500000000004</v>
      </c>
    </row>
    <row r="22733" s="489" customFormat="1">
      <c r="B22733" s="546" t="s">
        <v>22659</v>
      </c>
      <c r="C22733" s="548" t="s">
        <v>14981</v>
      </c>
      <c r="D22733" s="541" t="s">
        <v>22660</v>
      </c>
      <c r="E22733" s="549" t="s">
        <v>32769</v>
      </c>
      <c r="F22733" s="547">
        <v>5198.5900000000001</v>
      </c>
    </row>
    <row r="22734" s="489" customFormat="1">
      <c r="B22734" s="546" t="s">
        <v>22661</v>
      </c>
      <c r="C22734" s="548" t="s">
        <v>14981</v>
      </c>
      <c r="D22734" s="541" t="s">
        <v>22662</v>
      </c>
      <c r="E22734" s="549" t="s">
        <v>32769</v>
      </c>
      <c r="F22734" s="547">
        <v>4747.7600000000002</v>
      </c>
    </row>
    <row r="22735" s="489" customFormat="1">
      <c r="B22735" s="546" t="s">
        <v>22663</v>
      </c>
      <c r="C22735" s="548" t="s">
        <v>14981</v>
      </c>
      <c r="D22735" s="541" t="s">
        <v>22664</v>
      </c>
      <c r="E22735" s="549" t="s">
        <v>32769</v>
      </c>
      <c r="F22735" s="547">
        <v>6175.71</v>
      </c>
    </row>
    <row r="22736" s="489" customFormat="1">
      <c r="B22736" s="546" t="s">
        <v>22665</v>
      </c>
      <c r="C22736" s="548" t="s">
        <v>14981</v>
      </c>
      <c r="D22736" s="541" t="s">
        <v>22666</v>
      </c>
      <c r="E22736" s="549" t="s">
        <v>32769</v>
      </c>
      <c r="F22736" s="547">
        <v>5740.8100000000004</v>
      </c>
    </row>
    <row r="22737" s="489" customFormat="1">
      <c r="B22737" s="546" t="s">
        <v>22667</v>
      </c>
      <c r="C22737" s="548" t="s">
        <v>14981</v>
      </c>
      <c r="D22737" s="541" t="s">
        <v>22668</v>
      </c>
      <c r="E22737" s="549" t="s">
        <v>32769</v>
      </c>
      <c r="F22737" s="547">
        <v>6960.8900000000003</v>
      </c>
    </row>
    <row r="22738" s="489" customFormat="1">
      <c r="B22738" s="546" t="s">
        <v>22669</v>
      </c>
      <c r="C22738" s="548" t="s">
        <v>14981</v>
      </c>
      <c r="D22738" s="541" t="s">
        <v>22670</v>
      </c>
      <c r="E22738" s="549" t="s">
        <v>32769</v>
      </c>
      <c r="F22738" s="547">
        <v>6428.1499999999996</v>
      </c>
    </row>
    <row r="22739" s="489" customFormat="1">
      <c r="B22739" s="546" t="s">
        <v>22671</v>
      </c>
      <c r="C22739" s="548" t="s">
        <v>14981</v>
      </c>
      <c r="D22739" s="541" t="s">
        <v>22672</v>
      </c>
      <c r="E22739" s="549" t="s">
        <v>32769</v>
      </c>
      <c r="F22739" s="547">
        <v>8248.3299999999999</v>
      </c>
    </row>
    <row r="22740" s="489" customFormat="1">
      <c r="B22740" s="546" t="s">
        <v>22673</v>
      </c>
      <c r="C22740" s="548" t="s">
        <v>14981</v>
      </c>
      <c r="D22740" s="541" t="s">
        <v>22674</v>
      </c>
      <c r="E22740" s="549" t="s">
        <v>32769</v>
      </c>
      <c r="F22740" s="547">
        <v>7715.5900000000001</v>
      </c>
    </row>
    <row r="22741" s="489" customFormat="1">
      <c r="B22741" s="546" t="s">
        <v>22675</v>
      </c>
      <c r="C22741" s="548" t="s">
        <v>14981</v>
      </c>
      <c r="D22741" s="541" t="s">
        <v>22676</v>
      </c>
      <c r="E22741" s="549" t="s">
        <v>32769</v>
      </c>
      <c r="F22741" s="547">
        <v>5790.3400000000001</v>
      </c>
    </row>
    <row r="22742" s="489" customFormat="1">
      <c r="B22742" s="546" t="s">
        <v>22677</v>
      </c>
      <c r="C22742" s="548" t="s">
        <v>14981</v>
      </c>
      <c r="D22742" s="541" t="s">
        <v>22678</v>
      </c>
      <c r="E22742" s="549" t="s">
        <v>32769</v>
      </c>
      <c r="F22742" s="547">
        <v>5311.0699999999997</v>
      </c>
    </row>
    <row r="22743" s="489" customFormat="1">
      <c r="B22743" s="546" t="s">
        <v>22679</v>
      </c>
      <c r="C22743" s="548" t="s">
        <v>14981</v>
      </c>
      <c r="D22743" s="541" t="s">
        <v>22680</v>
      </c>
      <c r="E22743" s="549" t="s">
        <v>32769</v>
      </c>
      <c r="F22743" s="547">
        <v>6737.1599999999999</v>
      </c>
    </row>
    <row r="22744" s="489" customFormat="1">
      <c r="B22744" s="546" t="s">
        <v>22681</v>
      </c>
      <c r="C22744" s="548" t="s">
        <v>14981</v>
      </c>
      <c r="D22744" s="541" t="s">
        <v>22682</v>
      </c>
      <c r="E22744" s="549" t="s">
        <v>32769</v>
      </c>
      <c r="F22744" s="547">
        <v>6273.8100000000004</v>
      </c>
    </row>
    <row r="22745" s="489" customFormat="1">
      <c r="B22745" s="546" t="s">
        <v>22683</v>
      </c>
      <c r="C22745" s="548" t="s">
        <v>14981</v>
      </c>
      <c r="D22745" s="541" t="s">
        <v>22684</v>
      </c>
      <c r="E22745" s="549" t="s">
        <v>32769</v>
      </c>
      <c r="F22745" s="547">
        <v>7528.3299999999999</v>
      </c>
    </row>
    <row r="22746" s="489" customFormat="1">
      <c r="B22746" s="546" t="s">
        <v>22685</v>
      </c>
      <c r="C22746" s="548" t="s">
        <v>14981</v>
      </c>
      <c r="D22746" s="541" t="s">
        <v>22686</v>
      </c>
      <c r="E22746" s="549" t="s">
        <v>32769</v>
      </c>
      <c r="F22746" s="547">
        <v>6961.46</v>
      </c>
    </row>
    <row r="22747" s="489" customFormat="1">
      <c r="B22747" s="546" t="s">
        <v>22687</v>
      </c>
      <c r="C22747" s="548" t="s">
        <v>14981</v>
      </c>
      <c r="D22747" s="541" t="s">
        <v>22688</v>
      </c>
      <c r="E22747" s="549" t="s">
        <v>32769</v>
      </c>
      <c r="F22747" s="547">
        <v>8594.2800000000007</v>
      </c>
    </row>
    <row r="22748" s="489" customFormat="1">
      <c r="B22748" s="546" t="s">
        <v>22689</v>
      </c>
      <c r="C22748" s="548" t="s">
        <v>14981</v>
      </c>
      <c r="D22748" s="541" t="s">
        <v>22690</v>
      </c>
      <c r="E22748" s="549" t="s">
        <v>32769</v>
      </c>
      <c r="F22748" s="547">
        <v>7937.5299999999997</v>
      </c>
    </row>
    <row r="22749" s="489" customFormat="1">
      <c r="B22749" s="546" t="s">
        <v>22691</v>
      </c>
      <c r="C22749" s="548" t="s">
        <v>14981</v>
      </c>
      <c r="D22749" s="541" t="s">
        <v>22692</v>
      </c>
      <c r="E22749" s="549" t="s">
        <v>32769</v>
      </c>
      <c r="F22749" s="547">
        <v>6267.1499999999996</v>
      </c>
    </row>
    <row r="22750" s="489" customFormat="1">
      <c r="B22750" s="546" t="s">
        <v>22693</v>
      </c>
      <c r="C22750" s="548" t="s">
        <v>14981</v>
      </c>
      <c r="D22750" s="541" t="s">
        <v>22694</v>
      </c>
      <c r="E22750" s="549" t="s">
        <v>32769</v>
      </c>
      <c r="F22750" s="547">
        <v>5759.4300000000003</v>
      </c>
    </row>
    <row r="22751" s="489" customFormat="1">
      <c r="B22751" s="546" t="s">
        <v>22695</v>
      </c>
      <c r="C22751" s="548" t="s">
        <v>14981</v>
      </c>
      <c r="D22751" s="541" t="s">
        <v>22696</v>
      </c>
      <c r="E22751" s="549" t="s">
        <v>32769</v>
      </c>
      <c r="F22751" s="547">
        <v>7268.3000000000002</v>
      </c>
    </row>
    <row r="22752" s="489" customFormat="1">
      <c r="B22752" s="546" t="s">
        <v>22697</v>
      </c>
      <c r="C22752" s="548" t="s">
        <v>14981</v>
      </c>
      <c r="D22752" s="541" t="s">
        <v>22698</v>
      </c>
      <c r="E22752" s="549" t="s">
        <v>32769</v>
      </c>
      <c r="F22752" s="547">
        <v>6776.5100000000002</v>
      </c>
    </row>
    <row r="22753" s="489" customFormat="1">
      <c r="B22753" s="546" t="s">
        <v>22699</v>
      </c>
      <c r="C22753" s="548" t="s">
        <v>14981</v>
      </c>
      <c r="D22753" s="541" t="s">
        <v>22700</v>
      </c>
      <c r="E22753" s="549" t="s">
        <v>32769</v>
      </c>
      <c r="F22753" s="547">
        <v>8082.1899999999996</v>
      </c>
    </row>
    <row r="22754" s="489" customFormat="1">
      <c r="B22754" s="546" t="s">
        <v>22701</v>
      </c>
      <c r="C22754" s="548" t="s">
        <v>14981</v>
      </c>
      <c r="D22754" s="541" t="s">
        <v>22702</v>
      </c>
      <c r="E22754" s="549" t="s">
        <v>32769</v>
      </c>
      <c r="F22754" s="547">
        <v>7481.1899999999996</v>
      </c>
    </row>
    <row r="22755" s="489" customFormat="1">
      <c r="B22755" s="546" t="s">
        <v>22703</v>
      </c>
      <c r="C22755" s="548" t="s">
        <v>14981</v>
      </c>
      <c r="D22755" s="541" t="s">
        <v>22704</v>
      </c>
      <c r="E22755" s="549" t="s">
        <v>32769</v>
      </c>
      <c r="F22755" s="547">
        <v>9177.1100000000006</v>
      </c>
    </row>
    <row r="22756" s="489" customFormat="1">
      <c r="B22756" s="546" t="s">
        <v>22705</v>
      </c>
      <c r="C22756" s="548" t="s">
        <v>14981</v>
      </c>
      <c r="D22756" s="541" t="s">
        <v>22706</v>
      </c>
      <c r="E22756" s="549" t="s">
        <v>32769</v>
      </c>
      <c r="F22756" s="547">
        <v>8480.5499999999993</v>
      </c>
    </row>
    <row r="22757" s="489" customFormat="1">
      <c r="B22757" s="546" t="s">
        <v>22707</v>
      </c>
      <c r="C22757" s="548" t="s">
        <v>14981</v>
      </c>
      <c r="D22757" s="541" t="s">
        <v>22708</v>
      </c>
      <c r="E22757" s="549" t="s">
        <v>32769</v>
      </c>
      <c r="F22757" s="547">
        <v>6926.6700000000001</v>
      </c>
    </row>
    <row r="22758" s="489" customFormat="1">
      <c r="B22758" s="546" t="s">
        <v>22709</v>
      </c>
      <c r="C22758" s="548" t="s">
        <v>14981</v>
      </c>
      <c r="D22758" s="541" t="s">
        <v>22710</v>
      </c>
      <c r="E22758" s="549" t="s">
        <v>32769</v>
      </c>
      <c r="F22758" s="547">
        <v>6306.8000000000002</v>
      </c>
    </row>
    <row r="22759" s="489" customFormat="1">
      <c r="B22759" s="546" t="s">
        <v>22711</v>
      </c>
      <c r="C22759" s="548" t="s">
        <v>14981</v>
      </c>
      <c r="D22759" s="541" t="s">
        <v>22712</v>
      </c>
      <c r="E22759" s="549" t="s">
        <v>32769</v>
      </c>
      <c r="F22759" s="547">
        <v>7997.8500000000004</v>
      </c>
    </row>
    <row r="22760" s="489" customFormat="1">
      <c r="B22760" s="546" t="s">
        <v>22713</v>
      </c>
      <c r="C22760" s="548" t="s">
        <v>14981</v>
      </c>
      <c r="D22760" s="541" t="s">
        <v>22714</v>
      </c>
      <c r="E22760" s="549" t="s">
        <v>32769</v>
      </c>
      <c r="F22760" s="547">
        <v>7405.29</v>
      </c>
    </row>
    <row r="22761" s="489" customFormat="1">
      <c r="B22761" s="546" t="s">
        <v>22715</v>
      </c>
      <c r="C22761" s="548" t="s">
        <v>14981</v>
      </c>
      <c r="D22761" s="541" t="s">
        <v>22716</v>
      </c>
      <c r="E22761" s="549" t="s">
        <v>32769</v>
      </c>
      <c r="F22761" s="547">
        <v>9030.25</v>
      </c>
    </row>
    <row r="22762" s="489" customFormat="1">
      <c r="B22762" s="546" t="s">
        <v>22717</v>
      </c>
      <c r="C22762" s="548" t="s">
        <v>14981</v>
      </c>
      <c r="D22762" s="541" t="s">
        <v>22718</v>
      </c>
      <c r="E22762" s="549" t="s">
        <v>32769</v>
      </c>
      <c r="F22762" s="547">
        <v>8410.3799999999992</v>
      </c>
    </row>
    <row r="22763" s="489" customFormat="1">
      <c r="B22763" s="546" t="s">
        <v>22719</v>
      </c>
      <c r="C22763" s="548" t="s">
        <v>14981</v>
      </c>
      <c r="D22763" s="541" t="s">
        <v>22720</v>
      </c>
      <c r="E22763" s="549" t="s">
        <v>32769</v>
      </c>
      <c r="F22763" s="547">
        <v>10207.73</v>
      </c>
    </row>
    <row r="22764" s="489" customFormat="1">
      <c r="B22764" s="546" t="s">
        <v>22721</v>
      </c>
      <c r="C22764" s="548" t="s">
        <v>14981</v>
      </c>
      <c r="D22764" s="541" t="s">
        <v>22722</v>
      </c>
      <c r="E22764" s="549" t="s">
        <v>32769</v>
      </c>
      <c r="F22764" s="547">
        <v>9492.2999999999993</v>
      </c>
    </row>
    <row r="22765" s="489" customFormat="1">
      <c r="B22765" s="546" t="s">
        <v>22723</v>
      </c>
      <c r="C22765" s="548" t="s">
        <v>14981</v>
      </c>
      <c r="D22765" s="541" t="s">
        <v>22724</v>
      </c>
      <c r="E22765" s="549" t="s">
        <v>32769</v>
      </c>
      <c r="F22765" s="547">
        <v>8038.25</v>
      </c>
    </row>
    <row r="22766" s="489" customFormat="1">
      <c r="B22766" s="546" t="s">
        <v>22725</v>
      </c>
      <c r="C22766" s="548" t="s">
        <v>14981</v>
      </c>
      <c r="D22766" s="541" t="s">
        <v>22726</v>
      </c>
      <c r="E22766" s="549" t="s">
        <v>32769</v>
      </c>
      <c r="F22766" s="547">
        <v>7350.1199999999999</v>
      </c>
    </row>
    <row r="22767" s="489" customFormat="1">
      <c r="B22767" s="546" t="s">
        <v>22727</v>
      </c>
      <c r="C22767" s="548" t="s">
        <v>14981</v>
      </c>
      <c r="D22767" s="541" t="s">
        <v>22728</v>
      </c>
      <c r="E22767" s="549" t="s">
        <v>32769</v>
      </c>
      <c r="F22767" s="547">
        <v>9255.7399999999998</v>
      </c>
    </row>
    <row r="22768" s="489" customFormat="1">
      <c r="B22768" s="546" t="s">
        <v>22729</v>
      </c>
      <c r="C22768" s="548" t="s">
        <v>14981</v>
      </c>
      <c r="D22768" s="541" t="s">
        <v>22730</v>
      </c>
      <c r="E22768" s="549" t="s">
        <v>32769</v>
      </c>
      <c r="F22768" s="547">
        <v>8594.9099999999999</v>
      </c>
    </row>
    <row r="22769" s="489" customFormat="1">
      <c r="B22769" s="546" t="s">
        <v>22731</v>
      </c>
      <c r="C22769" s="548" t="s">
        <v>14981</v>
      </c>
      <c r="D22769" s="541" t="s">
        <v>22732</v>
      </c>
      <c r="E22769" s="549" t="s">
        <v>32769</v>
      </c>
      <c r="F22769" s="547">
        <v>10324.709999999999</v>
      </c>
    </row>
    <row r="22770" s="489" customFormat="1">
      <c r="B22770" s="546" t="s">
        <v>22733</v>
      </c>
      <c r="C22770" s="548" t="s">
        <v>14981</v>
      </c>
      <c r="D22770" s="541" t="s">
        <v>22734</v>
      </c>
      <c r="E22770" s="549" t="s">
        <v>32769</v>
      </c>
      <c r="F22770" s="547">
        <v>9636.5799999999999</v>
      </c>
    </row>
    <row r="22771" s="489" customFormat="1">
      <c r="B22771" s="546" t="s">
        <v>22735</v>
      </c>
      <c r="C22771" s="548" t="s">
        <v>14981</v>
      </c>
      <c r="D22771" s="541" t="s">
        <v>22736</v>
      </c>
      <c r="E22771" s="549" t="s">
        <v>32769</v>
      </c>
      <c r="F22771" s="547">
        <v>11878.889999999999</v>
      </c>
    </row>
    <row r="22772" s="489" customFormat="1">
      <c r="B22772" s="546" t="s">
        <v>22737</v>
      </c>
      <c r="C22772" s="548" t="s">
        <v>14981</v>
      </c>
      <c r="D22772" s="541" t="s">
        <v>22738</v>
      </c>
      <c r="E22772" s="549" t="s">
        <v>32769</v>
      </c>
      <c r="F22772" s="547">
        <v>11083.82</v>
      </c>
    </row>
    <row r="22773" s="489" customFormat="1">
      <c r="B22773" s="546" t="s">
        <v>22739</v>
      </c>
      <c r="C22773" s="548" t="s">
        <v>14981</v>
      </c>
      <c r="D22773" s="541" t="s">
        <v>22740</v>
      </c>
      <c r="E22773" s="549" t="s">
        <v>32769</v>
      </c>
      <c r="F22773" s="547">
        <v>7138.8500000000004</v>
      </c>
    </row>
    <row r="22774" s="489" customFormat="1">
      <c r="B22774" s="546" t="s">
        <v>22741</v>
      </c>
      <c r="C22774" s="548" t="s">
        <v>14981</v>
      </c>
      <c r="D22774" s="541" t="s">
        <v>22742</v>
      </c>
      <c r="E22774" s="549" t="s">
        <v>32769</v>
      </c>
      <c r="F22774" s="547">
        <v>6492.8800000000001</v>
      </c>
    </row>
    <row r="22775" s="489" customFormat="1">
      <c r="B22775" s="546" t="s">
        <v>22743</v>
      </c>
      <c r="C22775" s="548" t="s">
        <v>14981</v>
      </c>
      <c r="D22775" s="541" t="s">
        <v>22744</v>
      </c>
      <c r="E22775" s="549" t="s">
        <v>32769</v>
      </c>
      <c r="F22775" s="547">
        <v>7424.2200000000003</v>
      </c>
    </row>
    <row r="22776" s="489" customFormat="1">
      <c r="B22776" s="546" t="s">
        <v>22745</v>
      </c>
      <c r="C22776" s="548" t="s">
        <v>14981</v>
      </c>
      <c r="D22776" s="541" t="s">
        <v>22746</v>
      </c>
      <c r="E22776" s="549" t="s">
        <v>32769</v>
      </c>
      <c r="F22776" s="547">
        <v>6824.8999999999996</v>
      </c>
    </row>
    <row r="22777" s="489" customFormat="1">
      <c r="B22777" s="546" t="s">
        <v>22747</v>
      </c>
      <c r="C22777" s="548" t="s">
        <v>14981</v>
      </c>
      <c r="D22777" s="541" t="s">
        <v>22748</v>
      </c>
      <c r="E22777" s="549" t="s">
        <v>32769</v>
      </c>
      <c r="F22777" s="547">
        <v>7553.71</v>
      </c>
    </row>
    <row r="22778" s="489" customFormat="1">
      <c r="B22778" s="546" t="s">
        <v>22749</v>
      </c>
      <c r="C22778" s="548" t="s">
        <v>14981</v>
      </c>
      <c r="D22778" s="541" t="s">
        <v>22750</v>
      </c>
      <c r="E22778" s="549" t="s">
        <v>32769</v>
      </c>
      <c r="F22778" s="547">
        <v>6907.75</v>
      </c>
    </row>
    <row r="22779" s="489" customFormat="1">
      <c r="B22779" s="546" t="s">
        <v>22751</v>
      </c>
      <c r="C22779" s="548" t="s">
        <v>14981</v>
      </c>
      <c r="D22779" s="541" t="s">
        <v>22752</v>
      </c>
      <c r="E22779" s="549" t="s">
        <v>32769</v>
      </c>
      <c r="F22779" s="547">
        <v>8350</v>
      </c>
    </row>
    <row r="22780" s="489" customFormat="1">
      <c r="B22780" s="546" t="s">
        <v>22753</v>
      </c>
      <c r="C22780" s="548" t="s">
        <v>14981</v>
      </c>
      <c r="D22780" s="541" t="s">
        <v>22754</v>
      </c>
      <c r="E22780" s="549" t="s">
        <v>32769</v>
      </c>
      <c r="F22780" s="547">
        <v>7704.04</v>
      </c>
    </row>
    <row r="22781" s="489" customFormat="1">
      <c r="B22781" s="546" t="s">
        <v>22755</v>
      </c>
      <c r="C22781" s="548" t="s">
        <v>14981</v>
      </c>
      <c r="D22781" s="541" t="s">
        <v>22756</v>
      </c>
      <c r="E22781" s="549" t="s">
        <v>32769</v>
      </c>
      <c r="F22781" s="547">
        <v>9845.6299999999992</v>
      </c>
    </row>
    <row r="22782" s="489" customFormat="1">
      <c r="B22782" s="546" t="s">
        <v>22757</v>
      </c>
      <c r="C22782" s="548" t="s">
        <v>14981</v>
      </c>
      <c r="D22782" s="541" t="s">
        <v>22758</v>
      </c>
      <c r="E22782" s="549" t="s">
        <v>32769</v>
      </c>
      <c r="F22782" s="547">
        <v>8844.8099999999995</v>
      </c>
    </row>
    <row r="22783" s="489" customFormat="1">
      <c r="B22783" s="546" t="s">
        <v>22759</v>
      </c>
      <c r="C22783" s="548" t="s">
        <v>14981</v>
      </c>
      <c r="D22783" s="541" t="s">
        <v>22760</v>
      </c>
      <c r="E22783" s="549" t="s">
        <v>32769</v>
      </c>
      <c r="F22783" s="547">
        <v>11204.08</v>
      </c>
    </row>
    <row r="22784" s="489" customFormat="1">
      <c r="B22784" s="546" t="s">
        <v>22761</v>
      </c>
      <c r="C22784" s="548" t="s">
        <v>14981</v>
      </c>
      <c r="D22784" s="541" t="s">
        <v>22762</v>
      </c>
      <c r="E22784" s="549" t="s">
        <v>32769</v>
      </c>
      <c r="F22784" s="547">
        <v>10249.9</v>
      </c>
    </row>
    <row r="22785" s="489" customFormat="1">
      <c r="B22785" s="546" t="s">
        <v>22763</v>
      </c>
      <c r="C22785" s="548" t="s">
        <v>14981</v>
      </c>
      <c r="D22785" s="541" t="s">
        <v>22764</v>
      </c>
      <c r="E22785" s="549" t="s">
        <v>32769</v>
      </c>
      <c r="F22785" s="547">
        <v>12633.690000000001</v>
      </c>
    </row>
    <row r="22786" s="489" customFormat="1">
      <c r="B22786" s="546" t="s">
        <v>22765</v>
      </c>
      <c r="C22786" s="548" t="s">
        <v>14981</v>
      </c>
      <c r="D22786" s="541" t="s">
        <v>22766</v>
      </c>
      <c r="E22786" s="549" t="s">
        <v>32769</v>
      </c>
      <c r="F22786" s="547">
        <v>11632.870000000001</v>
      </c>
    </row>
    <row r="22787" s="489" customFormat="1">
      <c r="B22787" s="546" t="s">
        <v>22767</v>
      </c>
      <c r="C22787" s="548" t="s">
        <v>14981</v>
      </c>
      <c r="D22787" s="541" t="s">
        <v>22768</v>
      </c>
      <c r="E22787" s="549" t="s">
        <v>32769</v>
      </c>
      <c r="F22787" s="547">
        <v>14472.42</v>
      </c>
    </row>
    <row r="22788" s="489" customFormat="1">
      <c r="B22788" s="546" t="s">
        <v>22769</v>
      </c>
      <c r="C22788" s="548" t="s">
        <v>14981</v>
      </c>
      <c r="D22788" s="541" t="s">
        <v>22770</v>
      </c>
      <c r="E22788" s="549" t="s">
        <v>32769</v>
      </c>
      <c r="F22788" s="547">
        <v>13296.41</v>
      </c>
    </row>
    <row r="22789" s="489" customFormat="1">
      <c r="B22789" s="546" t="s">
        <v>22771</v>
      </c>
      <c r="C22789" s="548" t="s">
        <v>14981</v>
      </c>
      <c r="D22789" s="541" t="s">
        <v>22772</v>
      </c>
      <c r="E22789" s="549" t="s">
        <v>32769</v>
      </c>
      <c r="F22789" s="547">
        <v>11953.16</v>
      </c>
    </row>
    <row r="22790" s="489" customFormat="1">
      <c r="B22790" s="546" t="s">
        <v>22773</v>
      </c>
      <c r="C22790" s="548" t="s">
        <v>14981</v>
      </c>
      <c r="D22790" s="541" t="s">
        <v>22774</v>
      </c>
      <c r="E22790" s="549" t="s">
        <v>32769</v>
      </c>
      <c r="F22790" s="547">
        <v>10838.57</v>
      </c>
    </row>
    <row r="22791" s="489" customFormat="1">
      <c r="B22791" s="546" t="s">
        <v>22775</v>
      </c>
      <c r="C22791" s="548" t="s">
        <v>14981</v>
      </c>
      <c r="D22791" s="541" t="s">
        <v>22776</v>
      </c>
      <c r="E22791" s="549" t="s">
        <v>32769</v>
      </c>
      <c r="F22791" s="547">
        <v>13718.26</v>
      </c>
    </row>
    <row r="22792" s="489" customFormat="1">
      <c r="B22792" s="546" t="s">
        <v>22777</v>
      </c>
      <c r="C22792" s="548" t="s">
        <v>14981</v>
      </c>
      <c r="D22792" s="541" t="s">
        <v>22778</v>
      </c>
      <c r="E22792" s="549" t="s">
        <v>32769</v>
      </c>
      <c r="F22792" s="547">
        <v>12650.309999999999</v>
      </c>
    </row>
    <row r="22793" s="489" customFormat="1">
      <c r="B22793" s="546" t="s">
        <v>22779</v>
      </c>
      <c r="C22793" s="548" t="s">
        <v>14981</v>
      </c>
      <c r="D22793" s="541" t="s">
        <v>22780</v>
      </c>
      <c r="E22793" s="549" t="s">
        <v>32769</v>
      </c>
      <c r="F22793" s="547">
        <v>14757.940000000001</v>
      </c>
    </row>
    <row r="22794" s="489" customFormat="1">
      <c r="B22794" s="546" t="s">
        <v>22781</v>
      </c>
      <c r="C22794" s="548" t="s">
        <v>14981</v>
      </c>
      <c r="D22794" s="541" t="s">
        <v>22782</v>
      </c>
      <c r="E22794" s="549" t="s">
        <v>32769</v>
      </c>
      <c r="F22794" s="547">
        <v>13643.35</v>
      </c>
    </row>
    <row r="22795" s="489" customFormat="1">
      <c r="B22795" s="546" t="s">
        <v>22783</v>
      </c>
      <c r="C22795" s="548" t="s">
        <v>14981</v>
      </c>
      <c r="D22795" s="541" t="s">
        <v>22784</v>
      </c>
      <c r="E22795" s="549" t="s">
        <v>32769</v>
      </c>
      <c r="F22795" s="547">
        <v>16347</v>
      </c>
    </row>
    <row r="22796" s="489" customFormat="1">
      <c r="B22796" s="546" t="s">
        <v>22785</v>
      </c>
      <c r="C22796" s="548" t="s">
        <v>14981</v>
      </c>
      <c r="D22796" s="541" t="s">
        <v>22786</v>
      </c>
      <c r="E22796" s="549" t="s">
        <v>32769</v>
      </c>
      <c r="F22796" s="547">
        <v>15034.459999999999</v>
      </c>
    </row>
    <row r="22797" s="489" customFormat="1">
      <c r="B22797" s="546" t="s">
        <v>22787</v>
      </c>
      <c r="C22797" s="548" t="s">
        <v>14981</v>
      </c>
      <c r="D22797" s="541" t="s">
        <v>22788</v>
      </c>
      <c r="E22797" s="549" t="s">
        <v>32769</v>
      </c>
      <c r="F22797" s="547">
        <v>13378.950000000001</v>
      </c>
    </row>
    <row r="22798" s="489" customFormat="1">
      <c r="B22798" s="546" t="s">
        <v>22789</v>
      </c>
      <c r="C22798" s="548" t="s">
        <v>14981</v>
      </c>
      <c r="D22798" s="541" t="s">
        <v>22790</v>
      </c>
      <c r="E22798" s="549" t="s">
        <v>32769</v>
      </c>
      <c r="F22798" s="547">
        <v>12154.73</v>
      </c>
    </row>
    <row r="22799" s="489" customFormat="1">
      <c r="B22799" s="546" t="s">
        <v>22791</v>
      </c>
      <c r="C22799" s="548" t="s">
        <v>14981</v>
      </c>
      <c r="D22799" s="541" t="s">
        <v>22792</v>
      </c>
      <c r="E22799" s="549" t="s">
        <v>32769</v>
      </c>
      <c r="F22799" s="547">
        <v>15875.540000000001</v>
      </c>
    </row>
    <row r="22800" s="489" customFormat="1">
      <c r="B22800" s="546" t="s">
        <v>22793</v>
      </c>
      <c r="C22800" s="548" t="s">
        <v>14981</v>
      </c>
      <c r="D22800" s="541" t="s">
        <v>22794</v>
      </c>
      <c r="E22800" s="549" t="s">
        <v>32769</v>
      </c>
      <c r="F22800" s="547">
        <v>14697.959999999999</v>
      </c>
    </row>
    <row r="22801" s="489" customFormat="1">
      <c r="B22801" s="546" t="s">
        <v>22795</v>
      </c>
      <c r="C22801" s="548" t="s">
        <v>14981</v>
      </c>
      <c r="D22801" s="541" t="s">
        <v>22796</v>
      </c>
      <c r="E22801" s="549" t="s">
        <v>32769</v>
      </c>
      <c r="F22801" s="547">
        <v>17924.529999999999</v>
      </c>
    </row>
    <row r="22802" s="489" customFormat="1">
      <c r="B22802" s="546" t="s">
        <v>22797</v>
      </c>
      <c r="C22802" s="548" t="s">
        <v>14981</v>
      </c>
      <c r="D22802" s="541" t="s">
        <v>22798</v>
      </c>
      <c r="E22802" s="549" t="s">
        <v>32769</v>
      </c>
      <c r="F22802" s="547">
        <v>16485.290000000001</v>
      </c>
    </row>
    <row r="22803" s="489" customFormat="1">
      <c r="B22803" s="546" t="s">
        <v>22799</v>
      </c>
      <c r="C22803" s="548" t="s">
        <v>14981</v>
      </c>
      <c r="D22803" s="541" t="s">
        <v>22800</v>
      </c>
      <c r="E22803" s="549" t="s">
        <v>32769</v>
      </c>
      <c r="F22803" s="547">
        <v>20268.07</v>
      </c>
    </row>
    <row r="22804" s="489" customFormat="1">
      <c r="B22804" s="546" t="s">
        <v>22801</v>
      </c>
      <c r="C22804" s="548" t="s">
        <v>14981</v>
      </c>
      <c r="D22804" s="541" t="s">
        <v>22802</v>
      </c>
      <c r="E22804" s="549" t="s">
        <v>32769</v>
      </c>
      <c r="F22804" s="547">
        <v>18609.27</v>
      </c>
    </row>
    <row r="22805" s="489" customFormat="1">
      <c r="B22805" s="546" t="s">
        <v>22803</v>
      </c>
      <c r="C22805" s="548" t="s">
        <v>14981</v>
      </c>
      <c r="D22805" s="541" t="s">
        <v>22804</v>
      </c>
      <c r="E22805" s="549" t="s">
        <v>32768</v>
      </c>
      <c r="F22805" s="547">
        <v>88.480000000000004</v>
      </c>
    </row>
    <row r="22806" s="489" customFormat="1">
      <c r="B22806" s="546" t="s">
        <v>22805</v>
      </c>
      <c r="C22806" s="548" t="s">
        <v>14981</v>
      </c>
      <c r="D22806" s="541" t="s">
        <v>22806</v>
      </c>
      <c r="E22806" s="549" t="s">
        <v>32768</v>
      </c>
      <c r="F22806" s="547">
        <v>67.689999999999998</v>
      </c>
    </row>
    <row r="22807" s="489" customFormat="1">
      <c r="B22807" s="546" t="s">
        <v>22807</v>
      </c>
      <c r="C22807" s="548" t="s">
        <v>14981</v>
      </c>
      <c r="D22807" s="541" t="s">
        <v>22808</v>
      </c>
      <c r="E22807" s="549" t="s">
        <v>32768</v>
      </c>
      <c r="F22807" s="547">
        <v>97.310000000000002</v>
      </c>
    </row>
    <row r="22808" s="489" customFormat="1">
      <c r="B22808" s="546" t="s">
        <v>22809</v>
      </c>
      <c r="C22808" s="548" t="s">
        <v>14981</v>
      </c>
      <c r="D22808" s="541" t="s">
        <v>22810</v>
      </c>
      <c r="E22808" s="549" t="s">
        <v>32768</v>
      </c>
      <c r="F22808" s="547">
        <v>74.680000000000007</v>
      </c>
    </row>
    <row r="22809" s="489" customFormat="1">
      <c r="B22809" s="546" t="s">
        <v>22811</v>
      </c>
      <c r="C22809" s="548" t="s">
        <v>14981</v>
      </c>
      <c r="D22809" s="541" t="s">
        <v>22812</v>
      </c>
      <c r="E22809" s="549" t="s">
        <v>32768</v>
      </c>
      <c r="F22809" s="547">
        <v>503.22000000000003</v>
      </c>
    </row>
    <row r="22810" s="489" customFormat="1">
      <c r="B22810" s="546" t="s">
        <v>22813</v>
      </c>
      <c r="C22810" s="548" t="s">
        <v>14981</v>
      </c>
      <c r="D22810" s="541" t="s">
        <v>22814</v>
      </c>
      <c r="E22810" s="549" t="s">
        <v>32768</v>
      </c>
      <c r="F22810" s="547">
        <v>361.75</v>
      </c>
    </row>
    <row r="22811" s="489" customFormat="1">
      <c r="B22811" s="546" t="s">
        <v>22815</v>
      </c>
      <c r="C22811" s="548" t="s">
        <v>14981</v>
      </c>
      <c r="D22811" s="541" t="s">
        <v>22816</v>
      </c>
      <c r="E22811" s="549" t="s">
        <v>32768</v>
      </c>
      <c r="F22811" s="547">
        <v>30.02</v>
      </c>
    </row>
    <row r="22812" s="489" customFormat="1">
      <c r="B22812" s="546" t="s">
        <v>22817</v>
      </c>
      <c r="C22812" s="548" t="s">
        <v>14981</v>
      </c>
      <c r="D22812" s="541" t="s">
        <v>22818</v>
      </c>
      <c r="E22812" s="549" t="s">
        <v>32768</v>
      </c>
      <c r="F22812" s="547">
        <v>23.440000000000001</v>
      </c>
    </row>
    <row r="22813" s="489" customFormat="1">
      <c r="B22813" s="546" t="s">
        <v>22819</v>
      </c>
      <c r="C22813" s="548" t="s">
        <v>14981</v>
      </c>
      <c r="D22813" s="541" t="s">
        <v>22820</v>
      </c>
      <c r="E22813" s="549" t="s">
        <v>32768</v>
      </c>
      <c r="F22813" s="547">
        <v>35.899999999999999</v>
      </c>
    </row>
    <row r="22814" s="489" customFormat="1">
      <c r="B22814" s="546" t="s">
        <v>22821</v>
      </c>
      <c r="C22814" s="548" t="s">
        <v>14981</v>
      </c>
      <c r="D22814" s="541" t="s">
        <v>22822</v>
      </c>
      <c r="E22814" s="549" t="s">
        <v>32768</v>
      </c>
      <c r="F22814" s="547">
        <v>27.59</v>
      </c>
    </row>
    <row r="22815" s="489" customFormat="1">
      <c r="B22815" s="546" t="s">
        <v>22823</v>
      </c>
      <c r="C22815" s="548" t="s">
        <v>14981</v>
      </c>
      <c r="D22815" s="541" t="s">
        <v>22824</v>
      </c>
      <c r="E22815" s="549" t="s">
        <v>32768</v>
      </c>
      <c r="F22815" s="547">
        <v>44.340000000000003</v>
      </c>
    </row>
    <row r="22816" s="489" customFormat="1">
      <c r="B22816" s="546" t="s">
        <v>22825</v>
      </c>
      <c r="C22816" s="548" t="s">
        <v>14981</v>
      </c>
      <c r="D22816" s="541" t="s">
        <v>22826</v>
      </c>
      <c r="E22816" s="549" t="s">
        <v>32768</v>
      </c>
      <c r="F22816" s="547">
        <v>34.299999999999997</v>
      </c>
    </row>
    <row r="22817" s="489" customFormat="1">
      <c r="B22817" s="546" t="s">
        <v>22827</v>
      </c>
      <c r="C22817" s="548" t="s">
        <v>14981</v>
      </c>
      <c r="D22817" s="541" t="s">
        <v>22828</v>
      </c>
      <c r="E22817" s="549" t="s">
        <v>32768</v>
      </c>
      <c r="F22817" s="547">
        <v>50.219999999999999</v>
      </c>
    </row>
    <row r="22818" s="489" customFormat="1">
      <c r="B22818" s="546" t="s">
        <v>22829</v>
      </c>
      <c r="C22818" s="548" t="s">
        <v>14981</v>
      </c>
      <c r="D22818" s="541" t="s">
        <v>22830</v>
      </c>
      <c r="E22818" s="549" t="s">
        <v>32768</v>
      </c>
      <c r="F22818" s="547">
        <v>38.439999999999998</v>
      </c>
    </row>
    <row r="22819" s="489" customFormat="1">
      <c r="B22819" s="546" t="s">
        <v>22831</v>
      </c>
      <c r="C22819" s="548" t="s">
        <v>14981</v>
      </c>
      <c r="D22819" s="541" t="s">
        <v>22832</v>
      </c>
      <c r="E22819" s="549" t="s">
        <v>32768</v>
      </c>
      <c r="F22819" s="547">
        <v>61.009999999999998</v>
      </c>
    </row>
    <row r="22820" s="489" customFormat="1">
      <c r="B22820" s="546" t="s">
        <v>22833</v>
      </c>
      <c r="C22820" s="548" t="s">
        <v>14981</v>
      </c>
      <c r="D22820" s="541" t="s">
        <v>22834</v>
      </c>
      <c r="E22820" s="549" t="s">
        <v>32768</v>
      </c>
      <c r="F22820" s="547">
        <v>46.810000000000002</v>
      </c>
    </row>
    <row r="22821" s="489" customFormat="1">
      <c r="B22821" s="546" t="s">
        <v>22835</v>
      </c>
      <c r="C22821" s="548" t="s">
        <v>14981</v>
      </c>
      <c r="D22821" s="541" t="s">
        <v>22836</v>
      </c>
      <c r="E22821" s="549" t="s">
        <v>32768</v>
      </c>
      <c r="F22821" s="547">
        <v>131.44</v>
      </c>
    </row>
    <row r="22822" s="489" customFormat="1">
      <c r="B22822" s="546" t="s">
        <v>22837</v>
      </c>
      <c r="C22822" s="548" t="s">
        <v>14981</v>
      </c>
      <c r="D22822" s="541" t="s">
        <v>22838</v>
      </c>
      <c r="E22822" s="549" t="s">
        <v>32768</v>
      </c>
      <c r="F22822" s="547">
        <v>100.26000000000001</v>
      </c>
    </row>
    <row r="22823" s="489" customFormat="1">
      <c r="B22823" s="546" t="s">
        <v>22839</v>
      </c>
      <c r="C22823" s="548" t="s">
        <v>14981</v>
      </c>
      <c r="D22823" s="541" t="s">
        <v>22840</v>
      </c>
      <c r="E22823" s="549" t="s">
        <v>32768</v>
      </c>
      <c r="F22823" s="547">
        <v>151.63999999999999</v>
      </c>
    </row>
    <row r="22824" s="489" customFormat="1">
      <c r="B22824" s="546" t="s">
        <v>22841</v>
      </c>
      <c r="C22824" s="548" t="s">
        <v>14981</v>
      </c>
      <c r="D22824" s="541" t="s">
        <v>22842</v>
      </c>
      <c r="E22824" s="549" t="s">
        <v>32768</v>
      </c>
      <c r="F22824" s="547">
        <v>115.26000000000001</v>
      </c>
    </row>
    <row r="22825" s="489" customFormat="1">
      <c r="B22825" s="546" t="s">
        <v>22843</v>
      </c>
      <c r="C22825" s="548" t="s">
        <v>14981</v>
      </c>
      <c r="D22825" s="541" t="s">
        <v>22844</v>
      </c>
      <c r="E22825" s="549" t="s">
        <v>32768</v>
      </c>
      <c r="F22825" s="547">
        <v>181.44999999999999</v>
      </c>
    </row>
    <row r="22826" s="489" customFormat="1">
      <c r="B22826" s="546" t="s">
        <v>22845</v>
      </c>
      <c r="C22826" s="548" t="s">
        <v>14981</v>
      </c>
      <c r="D22826" s="541" t="s">
        <v>22846</v>
      </c>
      <c r="E22826" s="549" t="s">
        <v>32768</v>
      </c>
      <c r="F22826" s="547">
        <v>137.80000000000001</v>
      </c>
    </row>
    <row r="22827" s="489" customFormat="1">
      <c r="B22827" s="546">
        <v>251</v>
      </c>
      <c r="C22827" s="548" t="s">
        <v>14981</v>
      </c>
      <c r="D22827" s="541" t="s">
        <v>22847</v>
      </c>
      <c r="E22827" s="549"/>
      <c r="F22827" s="547"/>
    </row>
    <row r="22828" s="489" customFormat="1">
      <c r="B22828" s="546" t="s">
        <v>22848</v>
      </c>
      <c r="C22828" s="548" t="s">
        <v>14981</v>
      </c>
      <c r="D22828" s="541" t="s">
        <v>22849</v>
      </c>
      <c r="E22828" s="549" t="s">
        <v>32771</v>
      </c>
      <c r="F22828" s="547">
        <v>58.630000000000003</v>
      </c>
    </row>
    <row r="22829" s="489" customFormat="1">
      <c r="B22829" s="546" t="s">
        <v>22850</v>
      </c>
      <c r="C22829" s="548" t="s">
        <v>14981</v>
      </c>
      <c r="D22829" s="541" t="s">
        <v>22851</v>
      </c>
      <c r="E22829" s="549" t="s">
        <v>32771</v>
      </c>
      <c r="F22829" s="547">
        <v>49.979999999999997</v>
      </c>
    </row>
    <row r="22830" s="489" customFormat="1">
      <c r="B22830" s="546" t="s">
        <v>22852</v>
      </c>
      <c r="C22830" s="548" t="s">
        <v>14981</v>
      </c>
      <c r="D22830" s="541" t="s">
        <v>22853</v>
      </c>
      <c r="E22830" s="549" t="s">
        <v>32771</v>
      </c>
      <c r="F22830" s="547">
        <v>112.20999999999999</v>
      </c>
    </row>
    <row r="22831" s="489" customFormat="1">
      <c r="B22831" s="546" t="s">
        <v>22854</v>
      </c>
      <c r="C22831" s="548" t="s">
        <v>14981</v>
      </c>
      <c r="D22831" s="541" t="s">
        <v>22855</v>
      </c>
      <c r="E22831" s="549" t="s">
        <v>32771</v>
      </c>
      <c r="F22831" s="547">
        <v>63.259999999999998</v>
      </c>
    </row>
    <row r="22832" s="489" customFormat="1">
      <c r="B22832" s="546" t="s">
        <v>22856</v>
      </c>
      <c r="C22832" s="548" t="s">
        <v>14981</v>
      </c>
      <c r="D22832" s="541" t="s">
        <v>22857</v>
      </c>
      <c r="E22832" s="549" t="s">
        <v>32771</v>
      </c>
      <c r="F22832" s="547">
        <v>13.35</v>
      </c>
    </row>
    <row r="22833" s="489" customFormat="1">
      <c r="B22833" s="546" t="s">
        <v>22858</v>
      </c>
      <c r="C22833" s="548" t="s">
        <v>14981</v>
      </c>
      <c r="D22833" s="541" t="s">
        <v>22859</v>
      </c>
      <c r="E22833" s="549" t="s">
        <v>32771</v>
      </c>
      <c r="F22833" s="547">
        <v>98.700000000000003</v>
      </c>
    </row>
    <row r="22834" s="489" customFormat="1">
      <c r="B22834" s="546" t="s">
        <v>22860</v>
      </c>
      <c r="C22834" s="548" t="s">
        <v>14981</v>
      </c>
      <c r="D22834" s="541" t="s">
        <v>22861</v>
      </c>
      <c r="E22834" s="549" t="s">
        <v>32771</v>
      </c>
      <c r="F22834" s="547">
        <v>37.020000000000003</v>
      </c>
    </row>
    <row r="22835" s="489" customFormat="1">
      <c r="B22835" s="546" t="s">
        <v>22862</v>
      </c>
      <c r="C22835" s="548" t="s">
        <v>14981</v>
      </c>
      <c r="D22835" s="541" t="s">
        <v>22863</v>
      </c>
      <c r="E22835" s="549" t="s">
        <v>32771</v>
      </c>
      <c r="F22835" s="547">
        <v>157.09999999999999</v>
      </c>
    </row>
    <row r="22836" s="489" customFormat="1">
      <c r="B22836" s="546" t="s">
        <v>22864</v>
      </c>
      <c r="C22836" s="548" t="s">
        <v>14981</v>
      </c>
      <c r="D22836" s="541" t="s">
        <v>22865</v>
      </c>
      <c r="E22836" s="549" t="s">
        <v>32771</v>
      </c>
      <c r="F22836" s="547">
        <v>81.969999999999999</v>
      </c>
    </row>
    <row r="22837" s="489" customFormat="1">
      <c r="B22837" s="546" t="s">
        <v>22866</v>
      </c>
      <c r="C22837" s="548" t="s">
        <v>14981</v>
      </c>
      <c r="D22837" s="541" t="s">
        <v>22867</v>
      </c>
      <c r="E22837" s="549" t="s">
        <v>32771</v>
      </c>
      <c r="F22837" s="547">
        <v>84</v>
      </c>
    </row>
    <row r="22838" s="489" customFormat="1">
      <c r="B22838" s="546" t="s">
        <v>22868</v>
      </c>
      <c r="C22838" s="548" t="s">
        <v>14981</v>
      </c>
      <c r="D22838" s="541" t="s">
        <v>22869</v>
      </c>
      <c r="E22838" s="549" t="s">
        <v>32771</v>
      </c>
      <c r="F22838" s="547">
        <v>22.32</v>
      </c>
    </row>
    <row r="22839" s="489" customFormat="1">
      <c r="B22839" s="546" t="s">
        <v>22870</v>
      </c>
      <c r="C22839" s="548" t="s">
        <v>14981</v>
      </c>
      <c r="D22839" s="541" t="s">
        <v>22871</v>
      </c>
      <c r="E22839" s="549" t="s">
        <v>32771</v>
      </c>
      <c r="F22839" s="547">
        <v>143.72</v>
      </c>
    </row>
    <row r="22840" s="489" customFormat="1">
      <c r="B22840" s="546" t="s">
        <v>22872</v>
      </c>
      <c r="C22840" s="548" t="s">
        <v>14981</v>
      </c>
      <c r="D22840" s="541" t="s">
        <v>22873</v>
      </c>
      <c r="E22840" s="549" t="s">
        <v>32771</v>
      </c>
      <c r="F22840" s="547">
        <v>67.150000000000006</v>
      </c>
    </row>
    <row r="22841" s="489" customFormat="1">
      <c r="B22841" s="546" t="s">
        <v>22874</v>
      </c>
      <c r="C22841" s="548" t="s">
        <v>14981</v>
      </c>
      <c r="D22841" s="541" t="s">
        <v>22875</v>
      </c>
      <c r="E22841" s="549" t="s">
        <v>32771</v>
      </c>
      <c r="F22841" s="547">
        <v>14.32</v>
      </c>
    </row>
    <row r="22842" s="489" customFormat="1">
      <c r="B22842" s="546" t="s">
        <v>22876</v>
      </c>
      <c r="C22842" s="548" t="s">
        <v>14981</v>
      </c>
      <c r="D22842" s="541" t="s">
        <v>22877</v>
      </c>
      <c r="E22842" s="549" t="s">
        <v>32771</v>
      </c>
      <c r="F22842" s="547">
        <v>29.760000000000002</v>
      </c>
    </row>
    <row r="22843" s="489" customFormat="1">
      <c r="B22843" s="546" t="s">
        <v>22878</v>
      </c>
      <c r="C22843" s="548" t="s">
        <v>14981</v>
      </c>
      <c r="D22843" s="541" t="s">
        <v>22879</v>
      </c>
      <c r="E22843" s="549" t="s">
        <v>32771</v>
      </c>
      <c r="F22843" s="547">
        <v>100.11</v>
      </c>
    </row>
    <row r="22844" s="489" customFormat="1">
      <c r="B22844" s="546" t="s">
        <v>22880</v>
      </c>
      <c r="C22844" s="548" t="s">
        <v>14981</v>
      </c>
      <c r="D22844" s="541" t="s">
        <v>22881</v>
      </c>
      <c r="E22844" s="549" t="s">
        <v>32771</v>
      </c>
      <c r="F22844" s="547">
        <v>160.65000000000001</v>
      </c>
    </row>
    <row r="22845" s="489" customFormat="1">
      <c r="B22845" s="546" t="s">
        <v>22882</v>
      </c>
      <c r="C22845" s="548" t="s">
        <v>14981</v>
      </c>
      <c r="D22845" s="541" t="s">
        <v>22883</v>
      </c>
      <c r="E22845" s="549" t="s">
        <v>32771</v>
      </c>
      <c r="F22845" s="547">
        <v>100.39</v>
      </c>
    </row>
    <row r="22846" s="489" customFormat="1">
      <c r="B22846" s="546" t="s">
        <v>22884</v>
      </c>
      <c r="C22846" s="548" t="s">
        <v>14981</v>
      </c>
      <c r="D22846" s="541" t="s">
        <v>22885</v>
      </c>
      <c r="E22846" s="549" t="s">
        <v>32771</v>
      </c>
      <c r="F22846" s="547">
        <v>96.099999999999994</v>
      </c>
    </row>
    <row r="22847" s="489" customFormat="1">
      <c r="B22847" s="546" t="s">
        <v>22886</v>
      </c>
      <c r="C22847" s="548" t="s">
        <v>14981</v>
      </c>
      <c r="D22847" s="541" t="s">
        <v>22887</v>
      </c>
      <c r="E22847" s="549" t="s">
        <v>32771</v>
      </c>
      <c r="F22847" s="547">
        <v>125.98</v>
      </c>
    </row>
    <row r="22848" s="489" customFormat="1">
      <c r="B22848" s="546" t="s">
        <v>22888</v>
      </c>
      <c r="C22848" s="548" t="s">
        <v>14981</v>
      </c>
      <c r="D22848" s="541" t="s">
        <v>22889</v>
      </c>
      <c r="E22848" s="549" t="s">
        <v>32771</v>
      </c>
      <c r="F22848" s="547">
        <v>214.84999999999999</v>
      </c>
    </row>
    <row r="22849" s="489" customFormat="1">
      <c r="B22849" s="546" t="s">
        <v>22890</v>
      </c>
      <c r="C22849" s="548" t="s">
        <v>14981</v>
      </c>
      <c r="D22849" s="541" t="s">
        <v>22891</v>
      </c>
      <c r="E22849" s="549" t="s">
        <v>32771</v>
      </c>
      <c r="F22849" s="547">
        <v>111.37</v>
      </c>
    </row>
    <row r="22850" s="489" customFormat="1">
      <c r="B22850" s="546" t="s">
        <v>22892</v>
      </c>
      <c r="C22850" s="548" t="s">
        <v>14981</v>
      </c>
      <c r="D22850" s="541" t="s">
        <v>22893</v>
      </c>
      <c r="E22850" s="549" t="s">
        <v>32771</v>
      </c>
      <c r="F22850" s="547">
        <v>215.34999999999999</v>
      </c>
    </row>
    <row r="22851" s="489" customFormat="1">
      <c r="B22851" s="546" t="s">
        <v>22894</v>
      </c>
      <c r="C22851" s="548" t="s">
        <v>14981</v>
      </c>
      <c r="D22851" s="541" t="s">
        <v>22895</v>
      </c>
      <c r="E22851" s="549" t="s">
        <v>32771</v>
      </c>
      <c r="F22851" s="547">
        <v>111.87</v>
      </c>
    </row>
    <row r="22852" s="489" customFormat="1">
      <c r="B22852" s="546" t="s">
        <v>22896</v>
      </c>
      <c r="C22852" s="548" t="s">
        <v>14981</v>
      </c>
      <c r="D22852" s="541" t="s">
        <v>22897</v>
      </c>
      <c r="E22852" s="549" t="s">
        <v>32771</v>
      </c>
      <c r="F22852" s="547">
        <v>265.81999999999999</v>
      </c>
    </row>
    <row r="22853" s="489" customFormat="1">
      <c r="B22853" s="546" t="s">
        <v>22898</v>
      </c>
      <c r="C22853" s="548" t="s">
        <v>14981</v>
      </c>
      <c r="D22853" s="541" t="s">
        <v>22899</v>
      </c>
      <c r="E22853" s="549" t="s">
        <v>32771</v>
      </c>
      <c r="F22853" s="547">
        <v>168.77000000000001</v>
      </c>
    </row>
    <row r="22854" s="489" customFormat="1">
      <c r="B22854" s="546" t="s">
        <v>22900</v>
      </c>
      <c r="C22854" s="548" t="s">
        <v>14981</v>
      </c>
      <c r="D22854" s="541" t="s">
        <v>22901</v>
      </c>
      <c r="E22854" s="549" t="s">
        <v>32771</v>
      </c>
      <c r="F22854" s="547">
        <v>266.31999999999999</v>
      </c>
    </row>
    <row r="22855" s="489" customFormat="1">
      <c r="B22855" s="546" t="s">
        <v>22902</v>
      </c>
      <c r="C22855" s="548" t="s">
        <v>14981</v>
      </c>
      <c r="D22855" s="541" t="s">
        <v>22903</v>
      </c>
      <c r="E22855" s="549" t="s">
        <v>32771</v>
      </c>
      <c r="F22855" s="547">
        <v>169.27000000000001</v>
      </c>
    </row>
    <row r="22856" s="489" customFormat="1">
      <c r="B22856" s="546" t="s">
        <v>22904</v>
      </c>
      <c r="C22856" s="548" t="s">
        <v>14981</v>
      </c>
      <c r="D22856" s="541" t="s">
        <v>22905</v>
      </c>
      <c r="E22856" s="549" t="s">
        <v>32771</v>
      </c>
      <c r="F22856" s="547">
        <v>185.97</v>
      </c>
    </row>
    <row r="22857" s="489" customFormat="1">
      <c r="B22857" s="546" t="s">
        <v>22906</v>
      </c>
      <c r="C22857" s="548" t="s">
        <v>14981</v>
      </c>
      <c r="D22857" s="541" t="s">
        <v>22907</v>
      </c>
      <c r="E22857" s="549" t="s">
        <v>32771</v>
      </c>
      <c r="F22857" s="547">
        <v>93.969999999999999</v>
      </c>
    </row>
    <row r="22858" s="489" customFormat="1">
      <c r="B22858" s="546" t="s">
        <v>22908</v>
      </c>
      <c r="C22858" s="548" t="s">
        <v>14981</v>
      </c>
      <c r="D22858" s="541" t="s">
        <v>22909</v>
      </c>
      <c r="E22858" s="549" t="s">
        <v>32771</v>
      </c>
      <c r="F22858" s="547">
        <v>180.75</v>
      </c>
    </row>
    <row r="22859" s="489" customFormat="1">
      <c r="B22859" s="546" t="s">
        <v>22910</v>
      </c>
      <c r="C22859" s="548" t="s">
        <v>14981</v>
      </c>
      <c r="D22859" s="541" t="s">
        <v>22911</v>
      </c>
      <c r="E22859" s="549" t="s">
        <v>32771</v>
      </c>
      <c r="F22859" s="547">
        <v>88.75</v>
      </c>
    </row>
    <row r="22860" s="489" customFormat="1">
      <c r="B22860" s="546" t="s">
        <v>22912</v>
      </c>
      <c r="C22860" s="548" t="s">
        <v>14981</v>
      </c>
      <c r="D22860" s="541" t="s">
        <v>22913</v>
      </c>
      <c r="E22860" s="549" t="s">
        <v>32771</v>
      </c>
      <c r="F22860" s="547">
        <v>184.46000000000001</v>
      </c>
    </row>
    <row r="22861" s="489" customFormat="1">
      <c r="B22861" s="546" t="s">
        <v>22914</v>
      </c>
      <c r="C22861" s="548" t="s">
        <v>14981</v>
      </c>
      <c r="D22861" s="541" t="s">
        <v>22915</v>
      </c>
      <c r="E22861" s="549" t="s">
        <v>32771</v>
      </c>
      <c r="F22861" s="547">
        <v>111.58</v>
      </c>
    </row>
    <row r="22862" s="489" customFormat="1">
      <c r="B22862" s="546" t="s">
        <v>22916</v>
      </c>
      <c r="C22862" s="548" t="s">
        <v>14981</v>
      </c>
      <c r="D22862" s="541" t="s">
        <v>22917</v>
      </c>
      <c r="E22862" s="549" t="s">
        <v>32771</v>
      </c>
      <c r="F22862" s="547">
        <v>38.18</v>
      </c>
    </row>
    <row r="22863" s="489" customFormat="1">
      <c r="B22863" s="546" t="s">
        <v>22918</v>
      </c>
      <c r="C22863" s="548" t="s">
        <v>14981</v>
      </c>
      <c r="D22863" s="541" t="s">
        <v>22919</v>
      </c>
      <c r="E22863" s="549" t="s">
        <v>32771</v>
      </c>
      <c r="F22863" s="547">
        <v>38.380000000000003</v>
      </c>
    </row>
    <row r="22864" s="489" customFormat="1">
      <c r="B22864" s="546" t="s">
        <v>22920</v>
      </c>
      <c r="C22864" s="548" t="s">
        <v>14981</v>
      </c>
      <c r="D22864" s="541" t="s">
        <v>22921</v>
      </c>
      <c r="E22864" s="549" t="s">
        <v>32771</v>
      </c>
      <c r="F22864" s="547">
        <v>122.98</v>
      </c>
    </row>
    <row r="22865" s="489" customFormat="1">
      <c r="B22865" s="546" t="s">
        <v>22922</v>
      </c>
      <c r="C22865" s="548" t="s">
        <v>14981</v>
      </c>
      <c r="D22865" s="541" t="s">
        <v>22923</v>
      </c>
      <c r="E22865" s="549" t="s">
        <v>32771</v>
      </c>
      <c r="F22865" s="547">
        <v>71.040000000000006</v>
      </c>
    </row>
    <row r="22866" s="489" customFormat="1">
      <c r="B22866" s="546" t="s">
        <v>22924</v>
      </c>
      <c r="C22866" s="548" t="s">
        <v>14981</v>
      </c>
      <c r="D22866" s="541" t="s">
        <v>22925</v>
      </c>
      <c r="E22866" s="549" t="s">
        <v>32771</v>
      </c>
      <c r="F22866" s="547">
        <v>23.469999999999999</v>
      </c>
    </row>
    <row r="22867" s="489" customFormat="1">
      <c r="B22867" s="546" t="s">
        <v>22926</v>
      </c>
      <c r="C22867" s="548" t="s">
        <v>14981</v>
      </c>
      <c r="D22867" s="541" t="s">
        <v>22927</v>
      </c>
      <c r="E22867" s="549" t="s">
        <v>32771</v>
      </c>
      <c r="F22867" s="547">
        <v>23.68</v>
      </c>
    </row>
    <row r="22868" s="489" customFormat="1">
      <c r="B22868" s="546" t="s">
        <v>22928</v>
      </c>
      <c r="C22868" s="548" t="s">
        <v>14981</v>
      </c>
      <c r="D22868" s="541" t="s">
        <v>22929</v>
      </c>
      <c r="E22868" s="549" t="s">
        <v>32771</v>
      </c>
      <c r="F22868" s="547">
        <v>134.22</v>
      </c>
    </row>
    <row r="22869" s="489" customFormat="1">
      <c r="B22869" s="546" t="s">
        <v>22930</v>
      </c>
      <c r="C22869" s="548" t="s">
        <v>14981</v>
      </c>
      <c r="D22869" s="541" t="s">
        <v>22931</v>
      </c>
      <c r="E22869" s="549" t="s">
        <v>32771</v>
      </c>
      <c r="F22869" s="547">
        <v>41.57</v>
      </c>
    </row>
    <row r="22870" s="489" customFormat="1">
      <c r="B22870" s="546" t="s">
        <v>22932</v>
      </c>
      <c r="C22870" s="548" t="s">
        <v>14981</v>
      </c>
      <c r="D22870" s="541" t="s">
        <v>22933</v>
      </c>
      <c r="E22870" s="549" t="s">
        <v>32771</v>
      </c>
      <c r="F22870" s="547">
        <v>190.06</v>
      </c>
    </row>
    <row r="22871" s="489" customFormat="1">
      <c r="B22871" s="546" t="s">
        <v>22934</v>
      </c>
      <c r="C22871" s="548" t="s">
        <v>14981</v>
      </c>
      <c r="D22871" s="541" t="s">
        <v>22935</v>
      </c>
      <c r="E22871" s="549" t="s">
        <v>32779</v>
      </c>
      <c r="F22871" s="547">
        <v>234.46000000000001</v>
      </c>
    </row>
    <row r="22872" s="489" customFormat="1">
      <c r="B22872" s="546" t="s">
        <v>22936</v>
      </c>
      <c r="C22872" s="548" t="s">
        <v>14981</v>
      </c>
      <c r="D22872" s="541" t="s">
        <v>22937</v>
      </c>
      <c r="E22872" s="549" t="s">
        <v>32771</v>
      </c>
      <c r="F22872" s="547">
        <v>12.5</v>
      </c>
    </row>
    <row r="22873" s="489" customFormat="1">
      <c r="B22873" s="546" t="s">
        <v>22938</v>
      </c>
      <c r="C22873" s="548" t="s">
        <v>14981</v>
      </c>
      <c r="D22873" s="541" t="s">
        <v>22939</v>
      </c>
      <c r="E22873" s="549" t="s">
        <v>32771</v>
      </c>
      <c r="F22873" s="547">
        <v>112.72</v>
      </c>
    </row>
    <row r="22874" s="489" customFormat="1">
      <c r="B22874" s="546" t="s">
        <v>22940</v>
      </c>
      <c r="C22874" s="548" t="s">
        <v>14981</v>
      </c>
      <c r="D22874" s="541" t="s">
        <v>22941</v>
      </c>
      <c r="E22874" s="549" t="s">
        <v>32771</v>
      </c>
      <c r="F22874" s="547">
        <v>81.519999999999996</v>
      </c>
    </row>
    <row r="22875" s="489" customFormat="1">
      <c r="B22875" s="546" t="s">
        <v>22942</v>
      </c>
      <c r="C22875" s="548" t="s">
        <v>14981</v>
      </c>
      <c r="D22875" s="541" t="s">
        <v>22943</v>
      </c>
      <c r="E22875" s="549" t="s">
        <v>32771</v>
      </c>
      <c r="F22875" s="547">
        <v>61.659999999999997</v>
      </c>
    </row>
    <row r="22876" s="489" customFormat="1">
      <c r="B22876" s="546" t="s">
        <v>22944</v>
      </c>
      <c r="C22876" s="548" t="s">
        <v>14981</v>
      </c>
      <c r="D22876" s="541" t="s">
        <v>22945</v>
      </c>
      <c r="E22876" s="549" t="s">
        <v>32771</v>
      </c>
      <c r="F22876" s="547">
        <v>52.560000000000002</v>
      </c>
    </row>
    <row r="22877" s="489" customFormat="1">
      <c r="B22877" s="546" t="s">
        <v>22946</v>
      </c>
      <c r="C22877" s="548" t="s">
        <v>14981</v>
      </c>
      <c r="D22877" s="541" t="s">
        <v>22947</v>
      </c>
      <c r="E22877" s="549" t="s">
        <v>32771</v>
      </c>
      <c r="F22877" s="547">
        <v>158.25999999999999</v>
      </c>
    </row>
    <row r="22878" s="489" customFormat="1">
      <c r="B22878" s="546" t="s">
        <v>22948</v>
      </c>
      <c r="C22878" s="548" t="s">
        <v>14981</v>
      </c>
      <c r="D22878" s="541" t="s">
        <v>22949</v>
      </c>
      <c r="E22878" s="549" t="s">
        <v>32771</v>
      </c>
      <c r="F22878" s="547">
        <v>111.87</v>
      </c>
    </row>
    <row r="22879" s="489" customFormat="1">
      <c r="B22879" s="546" t="s">
        <v>22950</v>
      </c>
      <c r="C22879" s="548" t="s">
        <v>14981</v>
      </c>
      <c r="D22879" s="541" t="s">
        <v>22951</v>
      </c>
      <c r="E22879" s="549" t="s">
        <v>32771</v>
      </c>
      <c r="F22879" s="547">
        <v>88.959999999999994</v>
      </c>
    </row>
    <row r="22880" s="489" customFormat="1">
      <c r="B22880" s="546" t="s">
        <v>22952</v>
      </c>
      <c r="C22880" s="548" t="s">
        <v>14981</v>
      </c>
      <c r="D22880" s="541" t="s">
        <v>22953</v>
      </c>
      <c r="E22880" s="549" t="s">
        <v>32771</v>
      </c>
      <c r="F22880" s="547">
        <v>75.420000000000002</v>
      </c>
    </row>
    <row r="22881" s="489" customFormat="1">
      <c r="B22881" s="546" t="s">
        <v>22954</v>
      </c>
      <c r="C22881" s="548" t="s">
        <v>14981</v>
      </c>
      <c r="D22881" s="541" t="s">
        <v>22955</v>
      </c>
      <c r="E22881" s="549" t="s">
        <v>32767</v>
      </c>
      <c r="F22881" s="547">
        <v>0.38</v>
      </c>
    </row>
    <row r="22882" s="489" customFormat="1">
      <c r="B22882" s="546" t="s">
        <v>22956</v>
      </c>
      <c r="C22882" s="548" t="s">
        <v>14981</v>
      </c>
      <c r="D22882" s="541" t="s">
        <v>22957</v>
      </c>
      <c r="E22882" s="549" t="s">
        <v>32767</v>
      </c>
      <c r="F22882" s="547">
        <v>0.40999999999999998</v>
      </c>
    </row>
    <row r="22883" s="489" customFormat="1">
      <c r="B22883" s="546" t="s">
        <v>22958</v>
      </c>
      <c r="C22883" s="548" t="s">
        <v>14981</v>
      </c>
      <c r="D22883" s="541" t="s">
        <v>22959</v>
      </c>
      <c r="E22883" s="549" t="s">
        <v>32767</v>
      </c>
      <c r="F22883" s="547">
        <v>0.63</v>
      </c>
    </row>
    <row r="22884" s="489" customFormat="1">
      <c r="B22884" s="546" t="s">
        <v>22960</v>
      </c>
      <c r="C22884" s="548" t="s">
        <v>14981</v>
      </c>
      <c r="D22884" s="541" t="s">
        <v>22961</v>
      </c>
      <c r="E22884" s="549" t="s">
        <v>32767</v>
      </c>
      <c r="F22884" s="547">
        <v>0.45000000000000001</v>
      </c>
    </row>
    <row r="22885" s="489" customFormat="1">
      <c r="B22885" s="546" t="s">
        <v>22962</v>
      </c>
      <c r="C22885" s="548" t="s">
        <v>14981</v>
      </c>
      <c r="D22885" s="541" t="s">
        <v>22963</v>
      </c>
      <c r="E22885" s="549" t="s">
        <v>32767</v>
      </c>
      <c r="F22885" s="547">
        <v>1.1499999999999999</v>
      </c>
    </row>
    <row r="22886" s="489" customFormat="1">
      <c r="B22886" s="546" t="s">
        <v>22964</v>
      </c>
      <c r="C22886" s="548" t="s">
        <v>14981</v>
      </c>
      <c r="D22886" s="541" t="s">
        <v>22965</v>
      </c>
      <c r="E22886" s="549" t="s">
        <v>32767</v>
      </c>
      <c r="F22886" s="547">
        <v>0.82999999999999996</v>
      </c>
    </row>
    <row r="22887" s="489" customFormat="1">
      <c r="B22887" s="546" t="s">
        <v>22966</v>
      </c>
      <c r="C22887" s="548" t="s">
        <v>14981</v>
      </c>
      <c r="D22887" s="541" t="s">
        <v>22967</v>
      </c>
      <c r="E22887" s="549" t="s">
        <v>32767</v>
      </c>
      <c r="F22887" s="547">
        <v>1.8200000000000001</v>
      </c>
    </row>
    <row r="22888" s="489" customFormat="1">
      <c r="B22888" s="546" t="s">
        <v>22968</v>
      </c>
      <c r="C22888" s="548" t="s">
        <v>14981</v>
      </c>
      <c r="D22888" s="541" t="s">
        <v>22969</v>
      </c>
      <c r="E22888" s="549" t="s">
        <v>32767</v>
      </c>
      <c r="F22888" s="547">
        <v>1.3200000000000001</v>
      </c>
    </row>
    <row r="22889" s="489" customFormat="1">
      <c r="B22889" s="546" t="s">
        <v>22970</v>
      </c>
      <c r="C22889" s="548" t="s">
        <v>14981</v>
      </c>
      <c r="D22889" s="541" t="s">
        <v>22971</v>
      </c>
      <c r="E22889" s="549" t="s">
        <v>32767</v>
      </c>
      <c r="F22889" s="547">
        <v>3.5600000000000001</v>
      </c>
    </row>
    <row r="22890" s="489" customFormat="1">
      <c r="B22890" s="546" t="s">
        <v>22972</v>
      </c>
      <c r="C22890" s="548" t="s">
        <v>14981</v>
      </c>
      <c r="D22890" s="541" t="s">
        <v>22973</v>
      </c>
      <c r="E22890" s="549" t="s">
        <v>32767</v>
      </c>
      <c r="F22890" s="547">
        <v>2.52</v>
      </c>
    </row>
    <row r="22891" s="489" customFormat="1">
      <c r="B22891" s="546" t="s">
        <v>22974</v>
      </c>
      <c r="C22891" s="548" t="s">
        <v>14981</v>
      </c>
      <c r="D22891" s="541" t="s">
        <v>22975</v>
      </c>
      <c r="E22891" s="549" t="s">
        <v>32771</v>
      </c>
      <c r="F22891" s="547">
        <v>216.5</v>
      </c>
    </row>
    <row r="22892" s="489" customFormat="1">
      <c r="B22892" s="546" t="s">
        <v>22976</v>
      </c>
      <c r="C22892" s="548" t="s">
        <v>14981</v>
      </c>
      <c r="D22892" s="541" t="s">
        <v>22977</v>
      </c>
      <c r="E22892" s="549" t="s">
        <v>32771</v>
      </c>
      <c r="F22892" s="547">
        <v>125.42</v>
      </c>
    </row>
    <row r="22893" s="489" customFormat="1">
      <c r="B22893" s="546" t="s">
        <v>22978</v>
      </c>
      <c r="C22893" s="548" t="s">
        <v>14981</v>
      </c>
      <c r="D22893" s="541" t="s">
        <v>22979</v>
      </c>
      <c r="E22893" s="549" t="s">
        <v>32771</v>
      </c>
      <c r="F22893" s="547">
        <v>217.15000000000001</v>
      </c>
    </row>
    <row r="22894" s="489" customFormat="1">
      <c r="B22894" s="546" t="s">
        <v>22980</v>
      </c>
      <c r="C22894" s="548" t="s">
        <v>14981</v>
      </c>
      <c r="D22894" s="541" t="s">
        <v>22981</v>
      </c>
      <c r="E22894" s="549" t="s">
        <v>32771</v>
      </c>
      <c r="F22894" s="547">
        <v>126.05</v>
      </c>
    </row>
    <row r="22895" s="489" customFormat="1">
      <c r="B22895" s="546" t="s">
        <v>22982</v>
      </c>
      <c r="C22895" s="548" t="s">
        <v>14981</v>
      </c>
      <c r="D22895" s="541" t="s">
        <v>22983</v>
      </c>
      <c r="E22895" s="549" t="s">
        <v>32771</v>
      </c>
      <c r="F22895" s="547">
        <v>221.03</v>
      </c>
    </row>
    <row r="22896" s="489" customFormat="1">
      <c r="B22896" s="546" t="s">
        <v>22984</v>
      </c>
      <c r="C22896" s="548" t="s">
        <v>14981</v>
      </c>
      <c r="D22896" s="541" t="s">
        <v>22985</v>
      </c>
      <c r="E22896" s="549" t="s">
        <v>32771</v>
      </c>
      <c r="F22896" s="547">
        <v>126.79000000000001</v>
      </c>
    </row>
    <row r="22897" s="489" customFormat="1">
      <c r="B22897" s="546" t="s">
        <v>22986</v>
      </c>
      <c r="C22897" s="548" t="s">
        <v>14981</v>
      </c>
      <c r="D22897" s="541" t="s">
        <v>22987</v>
      </c>
      <c r="E22897" s="549" t="s">
        <v>32771</v>
      </c>
      <c r="F22897" s="547">
        <v>222.36000000000001</v>
      </c>
    </row>
    <row r="22898" s="489" customFormat="1">
      <c r="B22898" s="546" t="s">
        <v>22988</v>
      </c>
      <c r="C22898" s="548" t="s">
        <v>14981</v>
      </c>
      <c r="D22898" s="541" t="s">
        <v>22989</v>
      </c>
      <c r="E22898" s="549" t="s">
        <v>32771</v>
      </c>
      <c r="F22898" s="547">
        <v>127.04000000000001</v>
      </c>
    </row>
    <row r="22899" s="489" customFormat="1">
      <c r="B22899" s="546" t="s">
        <v>22990</v>
      </c>
      <c r="C22899" s="548" t="s">
        <v>14981</v>
      </c>
      <c r="D22899" s="541" t="s">
        <v>22991</v>
      </c>
      <c r="E22899" s="549" t="s">
        <v>32771</v>
      </c>
      <c r="F22899" s="547">
        <v>234.43000000000001</v>
      </c>
    </row>
    <row r="22900" s="489" customFormat="1">
      <c r="B22900" s="546" t="s">
        <v>22992</v>
      </c>
      <c r="C22900" s="548" t="s">
        <v>14981</v>
      </c>
      <c r="D22900" s="541" t="s">
        <v>22993</v>
      </c>
      <c r="E22900" s="549" t="s">
        <v>32771</v>
      </c>
      <c r="F22900" s="547">
        <v>146.44</v>
      </c>
    </row>
    <row r="22901" s="489" customFormat="1">
      <c r="B22901" s="546" t="s">
        <v>22994</v>
      </c>
      <c r="C22901" s="548" t="s">
        <v>14981</v>
      </c>
      <c r="D22901" s="541" t="s">
        <v>22995</v>
      </c>
      <c r="E22901" s="549" t="s">
        <v>32767</v>
      </c>
      <c r="F22901" s="547">
        <v>5.0199999999999996</v>
      </c>
    </row>
    <row r="22902" s="489" customFormat="1">
      <c r="B22902" s="546" t="s">
        <v>22996</v>
      </c>
      <c r="C22902" s="548" t="s">
        <v>14981</v>
      </c>
      <c r="D22902" s="541" t="s">
        <v>22997</v>
      </c>
      <c r="E22902" s="549" t="s">
        <v>32767</v>
      </c>
      <c r="F22902" s="547">
        <v>2.5499999999999998</v>
      </c>
    </row>
    <row r="22903" s="489" customFormat="1">
      <c r="B22903" s="546" t="s">
        <v>22998</v>
      </c>
      <c r="C22903" s="548" t="s">
        <v>14981</v>
      </c>
      <c r="D22903" s="541" t="s">
        <v>22999</v>
      </c>
      <c r="E22903" s="549" t="s">
        <v>32767</v>
      </c>
      <c r="F22903" s="547">
        <v>2.0299999999999998</v>
      </c>
    </row>
    <row r="22904" s="489" customFormat="1">
      <c r="B22904" s="546" t="s">
        <v>23000</v>
      </c>
      <c r="C22904" s="548" t="s">
        <v>14981</v>
      </c>
      <c r="D22904" s="541" t="s">
        <v>23001</v>
      </c>
      <c r="E22904" s="549" t="s">
        <v>32767</v>
      </c>
      <c r="F22904" s="547">
        <v>4.3700000000000001</v>
      </c>
    </row>
    <row r="22905" s="489" customFormat="1">
      <c r="B22905" s="546" t="s">
        <v>23002</v>
      </c>
      <c r="C22905" s="548" t="s">
        <v>14981</v>
      </c>
      <c r="D22905" s="541" t="s">
        <v>23003</v>
      </c>
      <c r="E22905" s="549" t="s">
        <v>32767</v>
      </c>
      <c r="F22905" s="547">
        <v>3.3999999999999999</v>
      </c>
    </row>
    <row r="22906" s="489" customFormat="1">
      <c r="B22906" s="546" t="s">
        <v>23004</v>
      </c>
      <c r="C22906" s="548" t="s">
        <v>14981</v>
      </c>
      <c r="D22906" s="541" t="s">
        <v>23005</v>
      </c>
      <c r="E22906" s="549" t="s">
        <v>32767</v>
      </c>
      <c r="F22906" s="547">
        <v>5.9800000000000004</v>
      </c>
    </row>
    <row r="22907" s="489" customFormat="1">
      <c r="B22907" s="546" t="s">
        <v>23006</v>
      </c>
      <c r="C22907" s="548" t="s">
        <v>14981</v>
      </c>
      <c r="D22907" s="541" t="s">
        <v>23007</v>
      </c>
      <c r="E22907" s="549" t="s">
        <v>32767</v>
      </c>
      <c r="F22907" s="547">
        <v>4.6699999999999999</v>
      </c>
    </row>
    <row r="22908" s="489" customFormat="1">
      <c r="B22908" s="546" t="s">
        <v>23008</v>
      </c>
      <c r="C22908" s="548" t="s">
        <v>14981</v>
      </c>
      <c r="D22908" s="541" t="s">
        <v>23009</v>
      </c>
      <c r="E22908" s="549" t="s">
        <v>32767</v>
      </c>
      <c r="F22908" s="547">
        <v>0.32000000000000001</v>
      </c>
    </row>
    <row r="22909" s="489" customFormat="1">
      <c r="B22909" s="546" t="s">
        <v>23010</v>
      </c>
      <c r="C22909" s="548" t="s">
        <v>14981</v>
      </c>
      <c r="D22909" s="541" t="s">
        <v>23011</v>
      </c>
      <c r="E22909" s="549" t="s">
        <v>32767</v>
      </c>
      <c r="F22909" s="547">
        <v>0.32000000000000001</v>
      </c>
    </row>
    <row r="22910" s="489" customFormat="1">
      <c r="B22910" s="546" t="s">
        <v>23012</v>
      </c>
      <c r="C22910" s="548" t="s">
        <v>14981</v>
      </c>
      <c r="D22910" s="541" t="s">
        <v>23013</v>
      </c>
      <c r="E22910" s="549" t="s">
        <v>32771</v>
      </c>
      <c r="F22910" s="547">
        <v>334.06</v>
      </c>
    </row>
    <row r="22911" s="489" customFormat="1">
      <c r="B22911" s="546" t="s">
        <v>23014</v>
      </c>
      <c r="C22911" s="548" t="s">
        <v>14981</v>
      </c>
      <c r="D22911" s="541" t="s">
        <v>23015</v>
      </c>
      <c r="E22911" s="549" t="s">
        <v>32771</v>
      </c>
      <c r="F22911" s="547">
        <v>234.94</v>
      </c>
    </row>
    <row r="22912" s="489" customFormat="1">
      <c r="B22912" s="546" t="s">
        <v>23016</v>
      </c>
      <c r="C22912" s="548" t="s">
        <v>14981</v>
      </c>
      <c r="D22912" s="541" t="s">
        <v>23017</v>
      </c>
      <c r="E22912" s="549" t="s">
        <v>32771</v>
      </c>
      <c r="F22912" s="547">
        <v>343.31999999999999</v>
      </c>
    </row>
    <row r="22913" s="489" customFormat="1">
      <c r="B22913" s="546" t="s">
        <v>23018</v>
      </c>
      <c r="C22913" s="548" t="s">
        <v>14981</v>
      </c>
      <c r="D22913" s="541" t="s">
        <v>23019</v>
      </c>
      <c r="E22913" s="549" t="s">
        <v>32771</v>
      </c>
      <c r="F22913" s="547">
        <v>222.5</v>
      </c>
    </row>
    <row r="22914" s="489" customFormat="1">
      <c r="B22914" s="546" t="s">
        <v>23020</v>
      </c>
      <c r="C22914" s="548" t="s">
        <v>14981</v>
      </c>
      <c r="D22914" s="541" t="s">
        <v>23021</v>
      </c>
      <c r="E22914" s="549" t="s">
        <v>32771</v>
      </c>
      <c r="F22914" s="547">
        <v>336.73000000000002</v>
      </c>
    </row>
    <row r="22915" s="489" customFormat="1">
      <c r="B22915" s="546" t="s">
        <v>23022</v>
      </c>
      <c r="C22915" s="548" t="s">
        <v>14981</v>
      </c>
      <c r="D22915" s="541" t="s">
        <v>23023</v>
      </c>
      <c r="E22915" s="549" t="s">
        <v>32771</v>
      </c>
      <c r="F22915" s="547">
        <v>219.96000000000001</v>
      </c>
    </row>
    <row r="22916" s="489" customFormat="1">
      <c r="B22916" s="546" t="s">
        <v>23024</v>
      </c>
      <c r="C22916" s="548" t="s">
        <v>14981</v>
      </c>
      <c r="D22916" s="541" t="s">
        <v>23025</v>
      </c>
      <c r="E22916" s="549" t="s">
        <v>32771</v>
      </c>
      <c r="F22916" s="547">
        <v>352.47000000000003</v>
      </c>
    </row>
    <row r="22917" s="489" customFormat="1">
      <c r="B22917" s="546" t="s">
        <v>23026</v>
      </c>
      <c r="C22917" s="548" t="s">
        <v>14981</v>
      </c>
      <c r="D22917" s="541" t="s">
        <v>23027</v>
      </c>
      <c r="E22917" s="549" t="s">
        <v>32771</v>
      </c>
      <c r="F22917" s="547">
        <v>236.61000000000001</v>
      </c>
    </row>
    <row r="22918" s="489" customFormat="1">
      <c r="B22918" s="546" t="s">
        <v>23028</v>
      </c>
      <c r="C22918" s="548" t="s">
        <v>14981</v>
      </c>
      <c r="D22918" s="541" t="s">
        <v>23029</v>
      </c>
      <c r="E22918" s="549" t="s">
        <v>32771</v>
      </c>
      <c r="F22918" s="547">
        <v>354.20999999999998</v>
      </c>
    </row>
    <row r="22919" s="489" customFormat="1">
      <c r="B22919" s="546" t="s">
        <v>23030</v>
      </c>
      <c r="C22919" s="548" t="s">
        <v>14981</v>
      </c>
      <c r="D22919" s="541" t="s">
        <v>23031</v>
      </c>
      <c r="E22919" s="549" t="s">
        <v>32771</v>
      </c>
      <c r="F22919" s="547">
        <v>234.94</v>
      </c>
    </row>
    <row r="22920" s="489" customFormat="1">
      <c r="B22920" s="546" t="s">
        <v>23032</v>
      </c>
      <c r="C22920" s="548" t="s">
        <v>14981</v>
      </c>
      <c r="D22920" s="541" t="s">
        <v>23033</v>
      </c>
      <c r="E22920" s="549" t="s">
        <v>32771</v>
      </c>
      <c r="F22920" s="547">
        <v>343.31999999999999</v>
      </c>
    </row>
    <row r="22921" s="489" customFormat="1">
      <c r="B22921" s="546" t="s">
        <v>23034</v>
      </c>
      <c r="C22921" s="548" t="s">
        <v>14981</v>
      </c>
      <c r="D22921" s="541" t="s">
        <v>23035</v>
      </c>
      <c r="E22921" s="549" t="s">
        <v>32771</v>
      </c>
      <c r="F22921" s="547">
        <v>222.5</v>
      </c>
    </row>
    <row r="22922" s="489" customFormat="1">
      <c r="B22922" s="546" t="s">
        <v>23036</v>
      </c>
      <c r="C22922" s="548" t="s">
        <v>14981</v>
      </c>
      <c r="D22922" s="541" t="s">
        <v>23037</v>
      </c>
      <c r="E22922" s="549" t="s">
        <v>32771</v>
      </c>
      <c r="F22922" s="547">
        <v>355.17000000000002</v>
      </c>
    </row>
    <row r="22923" s="489" customFormat="1">
      <c r="B22923" s="546" t="s">
        <v>23038</v>
      </c>
      <c r="C22923" s="548" t="s">
        <v>14981</v>
      </c>
      <c r="D22923" s="541" t="s">
        <v>23039</v>
      </c>
      <c r="E22923" s="549" t="s">
        <v>32771</v>
      </c>
      <c r="F22923" s="547">
        <v>240.94999999999999</v>
      </c>
    </row>
    <row r="22924" s="489" customFormat="1">
      <c r="B22924" s="546" t="s">
        <v>23040</v>
      </c>
      <c r="C22924" s="548" t="s">
        <v>14981</v>
      </c>
      <c r="D22924" s="541" t="s">
        <v>23041</v>
      </c>
      <c r="E22924" s="549" t="s">
        <v>32771</v>
      </c>
      <c r="F22924" s="547">
        <v>351.20999999999998</v>
      </c>
    </row>
    <row r="22925" s="489" customFormat="1">
      <c r="B22925" s="546" t="s">
        <v>23042</v>
      </c>
      <c r="C22925" s="548" t="s">
        <v>14981</v>
      </c>
      <c r="D22925" s="541" t="s">
        <v>23043</v>
      </c>
      <c r="E22925" s="549" t="s">
        <v>32771</v>
      </c>
      <c r="F22925" s="547">
        <v>235.90000000000001</v>
      </c>
    </row>
    <row r="22926" s="489" customFormat="1">
      <c r="B22926" s="546" t="s">
        <v>23044</v>
      </c>
      <c r="C22926" s="548" t="s">
        <v>14981</v>
      </c>
      <c r="D22926" s="541" t="s">
        <v>23045</v>
      </c>
      <c r="E22926" s="549" t="s">
        <v>32771</v>
      </c>
      <c r="F22926" s="547">
        <v>95.359999999999999</v>
      </c>
    </row>
    <row r="22927" s="489" customFormat="1">
      <c r="B22927" s="546" t="s">
        <v>23046</v>
      </c>
      <c r="C22927" s="548" t="s">
        <v>14981</v>
      </c>
      <c r="D22927" s="541" t="s">
        <v>23047</v>
      </c>
      <c r="E22927" s="549" t="s">
        <v>32771</v>
      </c>
      <c r="F22927" s="547">
        <v>131.91999999999999</v>
      </c>
    </row>
    <row r="22928" s="489" customFormat="1">
      <c r="B22928" s="546" t="s">
        <v>23048</v>
      </c>
      <c r="C22928" s="548" t="s">
        <v>14981</v>
      </c>
      <c r="D22928" s="541" t="s">
        <v>23049</v>
      </c>
      <c r="E22928" s="549" t="s">
        <v>32771</v>
      </c>
      <c r="F22928" s="547">
        <v>66.75</v>
      </c>
    </row>
    <row r="22929" s="489" customFormat="1">
      <c r="B22929" s="546" t="s">
        <v>23050</v>
      </c>
      <c r="C22929" s="548" t="s">
        <v>14981</v>
      </c>
      <c r="D22929" s="541" t="s">
        <v>23051</v>
      </c>
      <c r="E22929" s="549" t="s">
        <v>32771</v>
      </c>
      <c r="F22929" s="547">
        <v>103.3</v>
      </c>
    </row>
    <row r="22930" s="489" customFormat="1">
      <c r="B22930" s="546" t="s">
        <v>23052</v>
      </c>
      <c r="C22930" s="548" t="s">
        <v>14981</v>
      </c>
      <c r="D22930" s="541" t="s">
        <v>23053</v>
      </c>
      <c r="E22930" s="549" t="s">
        <v>32771</v>
      </c>
      <c r="F22930" s="547">
        <v>77.719999999999999</v>
      </c>
    </row>
    <row r="22931" s="489" customFormat="1">
      <c r="B22931" s="546" t="s">
        <v>23054</v>
      </c>
      <c r="C22931" s="548" t="s">
        <v>14981</v>
      </c>
      <c r="D22931" s="541" t="s">
        <v>23055</v>
      </c>
      <c r="E22931" s="549" t="s">
        <v>32771</v>
      </c>
      <c r="F22931" s="547">
        <v>41.159999999999997</v>
      </c>
    </row>
    <row r="22932" s="489" customFormat="1">
      <c r="B22932" s="546" t="s">
        <v>23056</v>
      </c>
      <c r="C22932" s="548" t="s">
        <v>14981</v>
      </c>
      <c r="D22932" s="541" t="s">
        <v>23057</v>
      </c>
      <c r="E22932" s="549" t="s">
        <v>32771</v>
      </c>
      <c r="F22932" s="547">
        <v>12.92</v>
      </c>
    </row>
    <row r="22933" s="489" customFormat="1">
      <c r="B22933" s="546" t="s">
        <v>23058</v>
      </c>
      <c r="C22933" s="548" t="s">
        <v>14981</v>
      </c>
      <c r="D22933" s="541" t="s">
        <v>23059</v>
      </c>
      <c r="E22933" s="549" t="s">
        <v>32771</v>
      </c>
      <c r="F22933" s="547">
        <v>8.8300000000000001</v>
      </c>
    </row>
    <row r="22934" s="489" customFormat="1">
      <c r="B22934" s="546" t="s">
        <v>23060</v>
      </c>
      <c r="C22934" s="548" t="s">
        <v>14981</v>
      </c>
      <c r="D22934" s="541" t="s">
        <v>23061</v>
      </c>
      <c r="E22934" s="549" t="s">
        <v>32771</v>
      </c>
      <c r="F22934" s="547">
        <v>63.719999999999999</v>
      </c>
    </row>
    <row r="22935" s="489" customFormat="1">
      <c r="B22935" s="546" t="s">
        <v>23062</v>
      </c>
      <c r="C22935" s="548" t="s">
        <v>14981</v>
      </c>
      <c r="D22935" s="541" t="s">
        <v>23063</v>
      </c>
      <c r="E22935" s="549" t="s">
        <v>32771</v>
      </c>
      <c r="F22935" s="547">
        <v>89.409999999999997</v>
      </c>
    </row>
    <row r="22936" s="489" customFormat="1">
      <c r="B22936" s="546" t="s">
        <v>23064</v>
      </c>
      <c r="C22936" s="548" t="s">
        <v>14981</v>
      </c>
      <c r="D22936" s="541" t="s">
        <v>23065</v>
      </c>
      <c r="E22936" s="549" t="s">
        <v>32771</v>
      </c>
      <c r="F22936" s="547">
        <v>57.210000000000001</v>
      </c>
    </row>
    <row r="22937" s="489" customFormat="1">
      <c r="B22937" s="546" t="s">
        <v>23066</v>
      </c>
      <c r="C22937" s="548" t="s">
        <v>14981</v>
      </c>
      <c r="D22937" s="541" t="s">
        <v>23067</v>
      </c>
      <c r="E22937" s="549" t="s">
        <v>32771</v>
      </c>
      <c r="F22937" s="547">
        <v>31.18</v>
      </c>
    </row>
    <row r="22938" s="489" customFormat="1">
      <c r="B22938" s="546" t="s">
        <v>23068</v>
      </c>
      <c r="C22938" s="548" t="s">
        <v>14981</v>
      </c>
      <c r="D22938" s="541" t="s">
        <v>23069</v>
      </c>
      <c r="E22938" s="549" t="s">
        <v>32771</v>
      </c>
      <c r="F22938" s="547">
        <v>27.579999999999998</v>
      </c>
    </row>
    <row r="22939" s="489" customFormat="1">
      <c r="B22939" s="546" t="s">
        <v>23070</v>
      </c>
      <c r="C22939" s="548" t="s">
        <v>14981</v>
      </c>
      <c r="D22939" s="541" t="s">
        <v>23071</v>
      </c>
      <c r="E22939" s="549" t="s">
        <v>32771</v>
      </c>
      <c r="F22939" s="547">
        <v>12.5</v>
      </c>
    </row>
    <row r="22940" s="489" customFormat="1">
      <c r="B22940" s="546" t="s">
        <v>23072</v>
      </c>
      <c r="C22940" s="548" t="s">
        <v>14981</v>
      </c>
      <c r="D22940" s="541" t="s">
        <v>23073</v>
      </c>
      <c r="E22940" s="549" t="s">
        <v>32767</v>
      </c>
      <c r="F22940" s="547">
        <v>1.22</v>
      </c>
    </row>
    <row r="22941" s="489" customFormat="1">
      <c r="B22941" s="546" t="s">
        <v>23074</v>
      </c>
      <c r="C22941" s="548" t="s">
        <v>14981</v>
      </c>
      <c r="D22941" s="541" t="s">
        <v>23075</v>
      </c>
      <c r="E22941" s="549" t="s">
        <v>32767</v>
      </c>
      <c r="F22941" s="547">
        <v>1.0900000000000001</v>
      </c>
    </row>
    <row r="22942" s="489" customFormat="1">
      <c r="B22942" s="546" t="s">
        <v>23076</v>
      </c>
      <c r="C22942" s="548" t="s">
        <v>14981</v>
      </c>
      <c r="D22942" s="541" t="s">
        <v>23077</v>
      </c>
      <c r="E22942" s="549" t="s">
        <v>32767</v>
      </c>
      <c r="F22942" s="547">
        <v>1</v>
      </c>
    </row>
    <row r="22943" s="489" customFormat="1">
      <c r="B22943" s="546" t="s">
        <v>23078</v>
      </c>
      <c r="C22943" s="548" t="s">
        <v>14981</v>
      </c>
      <c r="D22943" s="541" t="s">
        <v>23079</v>
      </c>
      <c r="E22943" s="549" t="s">
        <v>32771</v>
      </c>
      <c r="F22943" s="547">
        <v>58.219999999999999</v>
      </c>
    </row>
    <row r="22944" s="489" customFormat="1">
      <c r="B22944" s="546" t="s">
        <v>23080</v>
      </c>
      <c r="C22944" s="548" t="s">
        <v>14981</v>
      </c>
      <c r="D22944" s="541" t="s">
        <v>23081</v>
      </c>
      <c r="E22944" s="549" t="s">
        <v>32771</v>
      </c>
      <c r="F22944" s="547">
        <v>58.420000000000002</v>
      </c>
    </row>
    <row r="22945" s="489" customFormat="1">
      <c r="B22945" s="546" t="s">
        <v>23082</v>
      </c>
      <c r="C22945" s="548" t="s">
        <v>14981</v>
      </c>
      <c r="D22945" s="541" t="s">
        <v>23083</v>
      </c>
      <c r="E22945" s="549" t="s">
        <v>32771</v>
      </c>
      <c r="F22945" s="547">
        <v>49.57</v>
      </c>
    </row>
    <row r="22946" s="489" customFormat="1">
      <c r="B22946" s="546" t="s">
        <v>23084</v>
      </c>
      <c r="C22946" s="548" t="s">
        <v>14981</v>
      </c>
      <c r="D22946" s="541" t="s">
        <v>23085</v>
      </c>
      <c r="E22946" s="549" t="s">
        <v>32771</v>
      </c>
      <c r="F22946" s="547">
        <v>49.780000000000001</v>
      </c>
    </row>
    <row r="22947" s="489" customFormat="1">
      <c r="B22947" s="546" t="s">
        <v>23086</v>
      </c>
      <c r="C22947" s="548" t="s">
        <v>14981</v>
      </c>
      <c r="D22947" s="541" t="s">
        <v>23087</v>
      </c>
      <c r="E22947" s="549" t="s">
        <v>32771</v>
      </c>
      <c r="F22947" s="547">
        <v>111.8</v>
      </c>
    </row>
    <row r="22948" s="489" customFormat="1">
      <c r="B22948" s="546" t="s">
        <v>23088</v>
      </c>
      <c r="C22948" s="548" t="s">
        <v>14981</v>
      </c>
      <c r="D22948" s="541" t="s">
        <v>23089</v>
      </c>
      <c r="E22948" s="549" t="s">
        <v>32771</v>
      </c>
      <c r="F22948" s="547">
        <v>62.850000000000001</v>
      </c>
    </row>
    <row r="22949" s="489" customFormat="1">
      <c r="B22949" s="546" t="s">
        <v>23090</v>
      </c>
      <c r="C22949" s="548" t="s">
        <v>14981</v>
      </c>
      <c r="D22949" s="541" t="s">
        <v>23091</v>
      </c>
      <c r="E22949" s="549" t="s">
        <v>32771</v>
      </c>
      <c r="F22949" s="547">
        <v>265.44999999999999</v>
      </c>
    </row>
    <row r="22950" s="489" customFormat="1">
      <c r="B22950" s="546" t="s">
        <v>23092</v>
      </c>
      <c r="C22950" s="548" t="s">
        <v>14981</v>
      </c>
      <c r="D22950" s="541" t="s">
        <v>23093</v>
      </c>
      <c r="E22950" s="549" t="s">
        <v>32771</v>
      </c>
      <c r="F22950" s="547">
        <v>265.63999999999999</v>
      </c>
    </row>
    <row r="22951" s="489" customFormat="1">
      <c r="B22951" s="546" t="s">
        <v>23094</v>
      </c>
      <c r="C22951" s="548" t="s">
        <v>14981</v>
      </c>
      <c r="D22951" s="541" t="s">
        <v>23095</v>
      </c>
      <c r="E22951" s="549" t="s">
        <v>32771</v>
      </c>
      <c r="F22951" s="547">
        <v>168.38999999999999</v>
      </c>
    </row>
    <row r="22952" s="489" customFormat="1">
      <c r="B22952" s="546" t="s">
        <v>23096</v>
      </c>
      <c r="C22952" s="548" t="s">
        <v>14981</v>
      </c>
      <c r="D22952" s="541" t="s">
        <v>23097</v>
      </c>
      <c r="E22952" s="549" t="s">
        <v>32771</v>
      </c>
      <c r="F22952" s="547">
        <v>168.59</v>
      </c>
    </row>
    <row r="22953" s="489" customFormat="1">
      <c r="B22953" s="546" t="s">
        <v>23098</v>
      </c>
      <c r="C22953" s="548" t="s">
        <v>14981</v>
      </c>
      <c r="D22953" s="541" t="s">
        <v>23099</v>
      </c>
      <c r="E22953" s="549" t="s">
        <v>32771</v>
      </c>
      <c r="F22953" s="547">
        <v>265.94</v>
      </c>
    </row>
    <row r="22954" s="489" customFormat="1">
      <c r="B22954" s="546" t="s">
        <v>23100</v>
      </c>
      <c r="C22954" s="548" t="s">
        <v>14981</v>
      </c>
      <c r="D22954" s="541" t="s">
        <v>23101</v>
      </c>
      <c r="E22954" s="549" t="s">
        <v>32771</v>
      </c>
      <c r="F22954" s="547">
        <v>266.13999999999999</v>
      </c>
    </row>
    <row r="22955" s="489" customFormat="1">
      <c r="B22955" s="546" t="s">
        <v>23102</v>
      </c>
      <c r="C22955" s="548" t="s">
        <v>14981</v>
      </c>
      <c r="D22955" s="541" t="s">
        <v>23103</v>
      </c>
      <c r="E22955" s="549" t="s">
        <v>32771</v>
      </c>
      <c r="F22955" s="547">
        <v>168.88999999999999</v>
      </c>
    </row>
    <row r="22956" s="489" customFormat="1">
      <c r="B22956" s="546" t="s">
        <v>23104</v>
      </c>
      <c r="C22956" s="548" t="s">
        <v>14981</v>
      </c>
      <c r="D22956" s="541" t="s">
        <v>23105</v>
      </c>
      <c r="E22956" s="549" t="s">
        <v>32771</v>
      </c>
      <c r="F22956" s="547">
        <v>169.09</v>
      </c>
    </row>
    <row r="22957" s="489" customFormat="1">
      <c r="B22957" s="546" t="s">
        <v>23106</v>
      </c>
      <c r="C22957" s="548" t="s">
        <v>14981</v>
      </c>
      <c r="D22957" s="541" t="s">
        <v>23107</v>
      </c>
      <c r="E22957" s="549" t="s">
        <v>32771</v>
      </c>
      <c r="F22957" s="547">
        <v>261.97000000000003</v>
      </c>
    </row>
    <row r="22958" s="489" customFormat="1">
      <c r="B22958" s="546" t="s">
        <v>23108</v>
      </c>
      <c r="C22958" s="548" t="s">
        <v>14981</v>
      </c>
      <c r="D22958" s="541" t="s">
        <v>23109</v>
      </c>
      <c r="E22958" s="549" t="s">
        <v>32771</v>
      </c>
      <c r="F22958" s="547">
        <v>162.78999999999999</v>
      </c>
    </row>
    <row r="22959" s="489" customFormat="1">
      <c r="B22959" s="546" t="s">
        <v>23110</v>
      </c>
      <c r="C22959" s="548" t="s">
        <v>14981</v>
      </c>
      <c r="D22959" s="541" t="s">
        <v>23111</v>
      </c>
      <c r="E22959" s="549" t="s">
        <v>32771</v>
      </c>
      <c r="F22959" s="547">
        <v>12.609999999999999</v>
      </c>
    </row>
    <row r="22960" s="489" customFormat="1">
      <c r="B22960" s="546" t="s">
        <v>23112</v>
      </c>
      <c r="C22960" s="548" t="s">
        <v>14981</v>
      </c>
      <c r="D22960" s="541" t="s">
        <v>23113</v>
      </c>
      <c r="E22960" s="549" t="s">
        <v>32771</v>
      </c>
      <c r="F22960" s="547">
        <v>13.19</v>
      </c>
    </row>
    <row r="22961" s="489" customFormat="1">
      <c r="B22961" s="546" t="s">
        <v>23114</v>
      </c>
      <c r="C22961" s="548" t="s">
        <v>14981</v>
      </c>
      <c r="D22961" s="541" t="s">
        <v>23115</v>
      </c>
      <c r="E22961" s="549" t="s">
        <v>32771</v>
      </c>
      <c r="F22961" s="547">
        <v>98.290000000000006</v>
      </c>
    </row>
    <row r="22962" s="489" customFormat="1">
      <c r="B22962" s="546" t="s">
        <v>23116</v>
      </c>
      <c r="C22962" s="548" t="s">
        <v>14981</v>
      </c>
      <c r="D22962" s="541" t="s">
        <v>23117</v>
      </c>
      <c r="E22962" s="549" t="s">
        <v>32771</v>
      </c>
      <c r="F22962" s="547">
        <v>36.609999999999999</v>
      </c>
    </row>
    <row r="22963" s="489" customFormat="1">
      <c r="B22963" s="546" t="s">
        <v>23118</v>
      </c>
      <c r="C22963" s="548" t="s">
        <v>14981</v>
      </c>
      <c r="D22963" s="541" t="s">
        <v>23119</v>
      </c>
      <c r="E22963" s="549" t="s">
        <v>32771</v>
      </c>
      <c r="F22963" s="547">
        <v>156.69</v>
      </c>
    </row>
    <row r="22964" s="489" customFormat="1">
      <c r="B22964" s="546" t="s">
        <v>23120</v>
      </c>
      <c r="C22964" s="548" t="s">
        <v>14981</v>
      </c>
      <c r="D22964" s="541" t="s">
        <v>23121</v>
      </c>
      <c r="E22964" s="549" t="s">
        <v>32771</v>
      </c>
      <c r="F22964" s="547">
        <v>156.88999999999999</v>
      </c>
    </row>
    <row r="22965" s="489" customFormat="1">
      <c r="B22965" s="546" t="s">
        <v>23122</v>
      </c>
      <c r="C22965" s="548" t="s">
        <v>14981</v>
      </c>
      <c r="D22965" s="541" t="s">
        <v>23123</v>
      </c>
      <c r="E22965" s="549" t="s">
        <v>32771</v>
      </c>
      <c r="F22965" s="547">
        <v>81.560000000000002</v>
      </c>
    </row>
    <row r="22966" s="489" customFormat="1">
      <c r="B22966" s="546" t="s">
        <v>23124</v>
      </c>
      <c r="C22966" s="548" t="s">
        <v>14981</v>
      </c>
      <c r="D22966" s="541" t="s">
        <v>23125</v>
      </c>
      <c r="E22966" s="549" t="s">
        <v>32771</v>
      </c>
      <c r="F22966" s="547">
        <v>81.760000000000005</v>
      </c>
    </row>
    <row r="22967" s="489" customFormat="1">
      <c r="B22967" s="546" t="s">
        <v>23126</v>
      </c>
      <c r="C22967" s="548" t="s">
        <v>14981</v>
      </c>
      <c r="D22967" s="541" t="s">
        <v>23127</v>
      </c>
      <c r="E22967" s="549" t="s">
        <v>32771</v>
      </c>
      <c r="F22967" s="547">
        <v>83.579999999999998</v>
      </c>
    </row>
    <row r="22968" s="489" customFormat="1">
      <c r="B22968" s="546" t="s">
        <v>23128</v>
      </c>
      <c r="C22968" s="548" t="s">
        <v>14981</v>
      </c>
      <c r="D22968" s="541" t="s">
        <v>23129</v>
      </c>
      <c r="E22968" s="549" t="s">
        <v>32771</v>
      </c>
      <c r="F22968" s="547">
        <v>21.91</v>
      </c>
    </row>
    <row r="22969" s="489" customFormat="1">
      <c r="B22969" s="546" t="s">
        <v>23130</v>
      </c>
      <c r="C22969" s="548" t="s">
        <v>14981</v>
      </c>
      <c r="D22969" s="541" t="s">
        <v>23131</v>
      </c>
      <c r="E22969" s="549" t="s">
        <v>32771</v>
      </c>
      <c r="F22969" s="547">
        <v>141.86000000000001</v>
      </c>
    </row>
    <row r="22970" s="489" customFormat="1">
      <c r="B22970" s="546" t="s">
        <v>23132</v>
      </c>
      <c r="C22970" s="548" t="s">
        <v>14981</v>
      </c>
      <c r="D22970" s="541" t="s">
        <v>23133</v>
      </c>
      <c r="E22970" s="549" t="s">
        <v>32771</v>
      </c>
      <c r="F22970" s="547">
        <v>142.08000000000001</v>
      </c>
    </row>
    <row r="22971" s="489" customFormat="1">
      <c r="B22971" s="546" t="s">
        <v>23134</v>
      </c>
      <c r="C22971" s="548" t="s">
        <v>14981</v>
      </c>
      <c r="D22971" s="541" t="s">
        <v>23135</v>
      </c>
      <c r="E22971" s="549" t="s">
        <v>32771</v>
      </c>
      <c r="F22971" s="547">
        <v>66.730000000000004</v>
      </c>
    </row>
    <row r="22972" s="489" customFormat="1">
      <c r="B22972" s="546" t="s">
        <v>23136</v>
      </c>
      <c r="C22972" s="548" t="s">
        <v>14981</v>
      </c>
      <c r="D22972" s="541" t="s">
        <v>23137</v>
      </c>
      <c r="E22972" s="549" t="s">
        <v>32771</v>
      </c>
      <c r="F22972" s="547">
        <v>66.939999999999998</v>
      </c>
    </row>
    <row r="22973" s="489" customFormat="1">
      <c r="B22973" s="546" t="s">
        <v>23138</v>
      </c>
      <c r="C22973" s="548" t="s">
        <v>14981</v>
      </c>
      <c r="D22973" s="541" t="s">
        <v>23139</v>
      </c>
      <c r="E22973" s="549" t="s">
        <v>32771</v>
      </c>
      <c r="F22973" s="547">
        <v>13.91</v>
      </c>
    </row>
    <row r="22974" s="489" customFormat="1">
      <c r="B22974" s="546" t="s">
        <v>23140</v>
      </c>
      <c r="C22974" s="548" t="s">
        <v>14981</v>
      </c>
      <c r="D22974" s="541" t="s">
        <v>23141</v>
      </c>
      <c r="E22974" s="549" t="s">
        <v>32771</v>
      </c>
      <c r="F22974" s="547">
        <v>14.119999999999999</v>
      </c>
    </row>
    <row r="22975" s="489" customFormat="1">
      <c r="B22975" s="546" t="s">
        <v>23142</v>
      </c>
      <c r="C22975" s="548" t="s">
        <v>14981</v>
      </c>
      <c r="D22975" s="541" t="s">
        <v>23143</v>
      </c>
      <c r="E22975" s="549" t="s">
        <v>32771</v>
      </c>
      <c r="F22975" s="547">
        <v>29.350000000000001</v>
      </c>
    </row>
    <row r="22976" s="489" customFormat="1">
      <c r="B22976" s="546" t="s">
        <v>23144</v>
      </c>
      <c r="C22976" s="548" t="s">
        <v>14981</v>
      </c>
      <c r="D22976" s="541" t="s">
        <v>23145</v>
      </c>
      <c r="E22976" s="549" t="s">
        <v>32771</v>
      </c>
      <c r="F22976" s="547">
        <v>101.68000000000001</v>
      </c>
    </row>
    <row r="22977" s="489" customFormat="1">
      <c r="B22977" s="546" t="s">
        <v>23146</v>
      </c>
      <c r="C22977" s="548" t="s">
        <v>14981</v>
      </c>
      <c r="D22977" s="541" t="s">
        <v>23147</v>
      </c>
      <c r="E22977" s="549" t="s">
        <v>32771</v>
      </c>
      <c r="F22977" s="547">
        <v>160.24000000000001</v>
      </c>
    </row>
    <row r="22978" s="489" customFormat="1">
      <c r="B22978" s="546" t="s">
        <v>23148</v>
      </c>
      <c r="C22978" s="548" t="s">
        <v>14981</v>
      </c>
      <c r="D22978" s="541" t="s">
        <v>23149</v>
      </c>
      <c r="E22978" s="549" t="s">
        <v>32771</v>
      </c>
      <c r="F22978" s="547">
        <v>56.030000000000001</v>
      </c>
    </row>
    <row r="22979" s="489" customFormat="1">
      <c r="B22979" s="546" t="s">
        <v>23150</v>
      </c>
      <c r="C22979" s="548" t="s">
        <v>14981</v>
      </c>
      <c r="D22979" s="541" t="s">
        <v>23151</v>
      </c>
      <c r="E22979" s="549" t="s">
        <v>32771</v>
      </c>
      <c r="F22979" s="547">
        <v>50.390000000000001</v>
      </c>
    </row>
    <row r="22980" s="489" customFormat="1">
      <c r="B22980" s="546" t="s">
        <v>23152</v>
      </c>
      <c r="C22980" s="548" t="s">
        <v>14981</v>
      </c>
      <c r="D22980" s="541" t="s">
        <v>23153</v>
      </c>
      <c r="E22980" s="549" t="s">
        <v>28288</v>
      </c>
      <c r="F22980" s="547">
        <v>0.81000000000000005</v>
      </c>
    </row>
    <row r="22981" s="489" customFormat="1">
      <c r="B22981" s="546" t="s">
        <v>23154</v>
      </c>
      <c r="C22981" s="548" t="s">
        <v>14981</v>
      </c>
      <c r="D22981" s="541" t="s">
        <v>23155</v>
      </c>
      <c r="E22981" s="549" t="s">
        <v>28288</v>
      </c>
      <c r="F22981" s="547">
        <v>1.01</v>
      </c>
    </row>
    <row r="22982" s="489" customFormat="1">
      <c r="B22982" s="546" t="s">
        <v>23156</v>
      </c>
      <c r="C22982" s="548" t="s">
        <v>14981</v>
      </c>
      <c r="D22982" s="541" t="s">
        <v>23157</v>
      </c>
      <c r="E22982" s="549" t="s">
        <v>28288</v>
      </c>
      <c r="F22982" s="547">
        <v>0.66000000000000003</v>
      </c>
    </row>
    <row r="22983" s="489" customFormat="1">
      <c r="B22983" s="546" t="s">
        <v>23158</v>
      </c>
      <c r="C22983" s="548" t="s">
        <v>14981</v>
      </c>
      <c r="D22983" s="541" t="s">
        <v>23159</v>
      </c>
      <c r="E22983" s="549" t="s">
        <v>28288</v>
      </c>
      <c r="F22983" s="547">
        <v>0.81000000000000005</v>
      </c>
    </row>
    <row r="22984" s="489" customFormat="1">
      <c r="B22984" s="546" t="s">
        <v>23160</v>
      </c>
      <c r="C22984" s="548" t="s">
        <v>14981</v>
      </c>
      <c r="D22984" s="541" t="s">
        <v>23161</v>
      </c>
      <c r="E22984" s="549" t="s">
        <v>28288</v>
      </c>
      <c r="F22984" s="547">
        <v>1.01</v>
      </c>
    </row>
    <row r="22985" s="489" customFormat="1">
      <c r="B22985" s="546" t="s">
        <v>23162</v>
      </c>
      <c r="C22985" s="548" t="s">
        <v>14981</v>
      </c>
      <c r="D22985" s="541" t="s">
        <v>23163</v>
      </c>
      <c r="E22985" s="549" t="s">
        <v>28288</v>
      </c>
      <c r="F22985" s="547">
        <v>0.66000000000000003</v>
      </c>
    </row>
    <row r="22986" s="489" customFormat="1">
      <c r="B22986" s="546" t="s">
        <v>23164</v>
      </c>
      <c r="C22986" s="548" t="s">
        <v>14981</v>
      </c>
      <c r="D22986" s="541" t="s">
        <v>23165</v>
      </c>
      <c r="E22986" s="549" t="s">
        <v>28288</v>
      </c>
      <c r="F22986" s="547">
        <v>0.81000000000000005</v>
      </c>
    </row>
    <row r="22987" s="489" customFormat="1">
      <c r="B22987" s="546" t="s">
        <v>23166</v>
      </c>
      <c r="C22987" s="548" t="s">
        <v>14981</v>
      </c>
      <c r="D22987" s="541" t="s">
        <v>23167</v>
      </c>
      <c r="E22987" s="549" t="s">
        <v>28288</v>
      </c>
      <c r="F22987" s="547">
        <v>1.01</v>
      </c>
    </row>
    <row r="22988" s="489" customFormat="1">
      <c r="B22988" s="546" t="s">
        <v>23168</v>
      </c>
      <c r="C22988" s="548" t="s">
        <v>14981</v>
      </c>
      <c r="D22988" s="541" t="s">
        <v>23169</v>
      </c>
      <c r="E22988" s="549" t="s">
        <v>28288</v>
      </c>
      <c r="F22988" s="547">
        <v>0.66000000000000003</v>
      </c>
    </row>
    <row r="22989" s="489" customFormat="1">
      <c r="B22989" s="546" t="s">
        <v>23170</v>
      </c>
      <c r="C22989" s="548" t="s">
        <v>14981</v>
      </c>
      <c r="D22989" s="541" t="s">
        <v>23171</v>
      </c>
      <c r="E22989" s="549" t="s">
        <v>28288</v>
      </c>
      <c r="F22989" s="547">
        <v>0.81000000000000005</v>
      </c>
    </row>
    <row r="22990" s="489" customFormat="1">
      <c r="B22990" s="546" t="s">
        <v>23172</v>
      </c>
      <c r="C22990" s="548" t="s">
        <v>14981</v>
      </c>
      <c r="D22990" s="541" t="s">
        <v>23173</v>
      </c>
      <c r="E22990" s="549" t="s">
        <v>28288</v>
      </c>
      <c r="F22990" s="547">
        <v>1.01</v>
      </c>
    </row>
    <row r="22991" s="489" customFormat="1">
      <c r="B22991" s="546" t="s">
        <v>23174</v>
      </c>
      <c r="C22991" s="548" t="s">
        <v>14981</v>
      </c>
      <c r="D22991" s="541" t="s">
        <v>23175</v>
      </c>
      <c r="E22991" s="549" t="s">
        <v>28288</v>
      </c>
      <c r="F22991" s="547">
        <v>0.66000000000000003</v>
      </c>
    </row>
    <row r="22992" s="489" customFormat="1">
      <c r="B22992" s="546" t="s">
        <v>23176</v>
      </c>
      <c r="C22992" s="548" t="s">
        <v>14981</v>
      </c>
      <c r="D22992" s="541" t="s">
        <v>23177</v>
      </c>
      <c r="E22992" s="549" t="s">
        <v>28288</v>
      </c>
      <c r="F22992" s="547">
        <v>0.81000000000000005</v>
      </c>
    </row>
    <row r="22993" s="489" customFormat="1">
      <c r="B22993" s="546" t="s">
        <v>23178</v>
      </c>
      <c r="C22993" s="548" t="s">
        <v>14981</v>
      </c>
      <c r="D22993" s="541" t="s">
        <v>23179</v>
      </c>
      <c r="E22993" s="549" t="s">
        <v>28288</v>
      </c>
      <c r="F22993" s="547">
        <v>1.01</v>
      </c>
    </row>
    <row r="22994" s="489" customFormat="1">
      <c r="B22994" s="546" t="s">
        <v>23180</v>
      </c>
      <c r="C22994" s="548" t="s">
        <v>14981</v>
      </c>
      <c r="D22994" s="541" t="s">
        <v>23181</v>
      </c>
      <c r="E22994" s="549" t="s">
        <v>28288</v>
      </c>
      <c r="F22994" s="547">
        <v>0.66000000000000003</v>
      </c>
    </row>
    <row r="22995" s="489" customFormat="1">
      <c r="B22995" s="546" t="s">
        <v>23182</v>
      </c>
      <c r="C22995" s="548" t="s">
        <v>14981</v>
      </c>
      <c r="D22995" s="541" t="s">
        <v>23183</v>
      </c>
      <c r="E22995" s="549" t="s">
        <v>28288</v>
      </c>
      <c r="F22995" s="547">
        <v>0.81000000000000005</v>
      </c>
    </row>
    <row r="22996" s="489" customFormat="1">
      <c r="B22996" s="546" t="s">
        <v>23184</v>
      </c>
      <c r="C22996" s="548" t="s">
        <v>14981</v>
      </c>
      <c r="D22996" s="541" t="s">
        <v>23185</v>
      </c>
      <c r="E22996" s="549" t="s">
        <v>28288</v>
      </c>
      <c r="F22996" s="547">
        <v>1.01</v>
      </c>
    </row>
    <row r="22997" s="489" customFormat="1">
      <c r="B22997" s="546" t="s">
        <v>23186</v>
      </c>
      <c r="C22997" s="548" t="s">
        <v>14981</v>
      </c>
      <c r="D22997" s="541" t="s">
        <v>23187</v>
      </c>
      <c r="E22997" s="549" t="s">
        <v>28288</v>
      </c>
      <c r="F22997" s="547">
        <v>0.66000000000000003</v>
      </c>
    </row>
    <row r="22998" s="489" customFormat="1">
      <c r="B22998" s="546" t="s">
        <v>23188</v>
      </c>
      <c r="C22998" s="548" t="s">
        <v>14981</v>
      </c>
      <c r="D22998" s="541" t="s">
        <v>23189</v>
      </c>
      <c r="E22998" s="549" t="s">
        <v>28288</v>
      </c>
      <c r="F22998" s="547">
        <v>0.81000000000000005</v>
      </c>
    </row>
    <row r="22999" s="489" customFormat="1">
      <c r="B22999" s="546" t="s">
        <v>23190</v>
      </c>
      <c r="C22999" s="548" t="s">
        <v>14981</v>
      </c>
      <c r="D22999" s="541" t="s">
        <v>23191</v>
      </c>
      <c r="E22999" s="549" t="s">
        <v>28288</v>
      </c>
      <c r="F22999" s="547">
        <v>1.01</v>
      </c>
    </row>
    <row r="23000" s="489" customFormat="1">
      <c r="B23000" s="546" t="s">
        <v>23192</v>
      </c>
      <c r="C23000" s="548" t="s">
        <v>14981</v>
      </c>
      <c r="D23000" s="541" t="s">
        <v>23193</v>
      </c>
      <c r="E23000" s="549" t="s">
        <v>28288</v>
      </c>
      <c r="F23000" s="547">
        <v>0.66000000000000003</v>
      </c>
    </row>
    <row r="23001" s="489" customFormat="1">
      <c r="B23001" s="546" t="s">
        <v>23194</v>
      </c>
      <c r="C23001" s="548" t="s">
        <v>14981</v>
      </c>
      <c r="D23001" s="541" t="s">
        <v>23195</v>
      </c>
      <c r="E23001" s="549" t="s">
        <v>28288</v>
      </c>
      <c r="F23001" s="547">
        <v>0.81000000000000005</v>
      </c>
    </row>
    <row r="23002" s="489" customFormat="1">
      <c r="B23002" s="546" t="s">
        <v>23196</v>
      </c>
      <c r="C23002" s="548" t="s">
        <v>14981</v>
      </c>
      <c r="D23002" s="541" t="s">
        <v>23197</v>
      </c>
      <c r="E23002" s="549" t="s">
        <v>28288</v>
      </c>
      <c r="F23002" s="547">
        <v>1.01</v>
      </c>
    </row>
    <row r="23003" s="489" customFormat="1">
      <c r="B23003" s="546" t="s">
        <v>23198</v>
      </c>
      <c r="C23003" s="548" t="s">
        <v>14981</v>
      </c>
      <c r="D23003" s="541" t="s">
        <v>23199</v>
      </c>
      <c r="E23003" s="549" t="s">
        <v>28288</v>
      </c>
      <c r="F23003" s="547">
        <v>0.66000000000000003</v>
      </c>
    </row>
    <row r="23004" s="489" customFormat="1">
      <c r="B23004" s="546" t="s">
        <v>23200</v>
      </c>
      <c r="C23004" s="548" t="s">
        <v>14981</v>
      </c>
      <c r="D23004" s="541" t="s">
        <v>23201</v>
      </c>
      <c r="E23004" s="549" t="s">
        <v>28288</v>
      </c>
      <c r="F23004" s="547">
        <v>0.81000000000000005</v>
      </c>
    </row>
    <row r="23005" s="489" customFormat="1">
      <c r="B23005" s="546" t="s">
        <v>23202</v>
      </c>
      <c r="C23005" s="548" t="s">
        <v>14981</v>
      </c>
      <c r="D23005" s="541" t="s">
        <v>23203</v>
      </c>
      <c r="E23005" s="549" t="s">
        <v>28288</v>
      </c>
      <c r="F23005" s="547">
        <v>1.01</v>
      </c>
    </row>
    <row r="23006" s="489" customFormat="1">
      <c r="B23006" s="546" t="s">
        <v>23204</v>
      </c>
      <c r="C23006" s="548" t="s">
        <v>14981</v>
      </c>
      <c r="D23006" s="541" t="s">
        <v>23205</v>
      </c>
      <c r="E23006" s="549" t="s">
        <v>28288</v>
      </c>
      <c r="F23006" s="547">
        <v>0.66000000000000003</v>
      </c>
    </row>
    <row r="23007" s="489" customFormat="1">
      <c r="B23007" s="546" t="s">
        <v>23206</v>
      </c>
      <c r="C23007" s="548" t="s">
        <v>14981</v>
      </c>
      <c r="D23007" s="541" t="s">
        <v>23207</v>
      </c>
      <c r="E23007" s="549" t="s">
        <v>28288</v>
      </c>
      <c r="F23007" s="547">
        <v>0.81000000000000005</v>
      </c>
    </row>
    <row r="23008" s="489" customFormat="1">
      <c r="B23008" s="546" t="s">
        <v>23208</v>
      </c>
      <c r="C23008" s="548" t="s">
        <v>14981</v>
      </c>
      <c r="D23008" s="541" t="s">
        <v>23209</v>
      </c>
      <c r="E23008" s="549" t="s">
        <v>28288</v>
      </c>
      <c r="F23008" s="547">
        <v>1.01</v>
      </c>
    </row>
    <row r="23009" s="489" customFormat="1">
      <c r="B23009" s="546" t="s">
        <v>23210</v>
      </c>
      <c r="C23009" s="548" t="s">
        <v>14981</v>
      </c>
      <c r="D23009" s="541" t="s">
        <v>23211</v>
      </c>
      <c r="E23009" s="549" t="s">
        <v>28288</v>
      </c>
      <c r="F23009" s="547">
        <v>0.66000000000000003</v>
      </c>
    </row>
    <row r="23010" s="489" customFormat="1">
      <c r="B23010" s="546" t="s">
        <v>23212</v>
      </c>
      <c r="C23010" s="548" t="s">
        <v>14981</v>
      </c>
      <c r="D23010" s="541" t="s">
        <v>23213</v>
      </c>
      <c r="E23010" s="549" t="s">
        <v>28288</v>
      </c>
      <c r="F23010" s="547">
        <v>0.81000000000000005</v>
      </c>
    </row>
    <row r="23011" s="489" customFormat="1">
      <c r="B23011" s="546" t="s">
        <v>23214</v>
      </c>
      <c r="C23011" s="548" t="s">
        <v>14981</v>
      </c>
      <c r="D23011" s="541" t="s">
        <v>23215</v>
      </c>
      <c r="E23011" s="549" t="s">
        <v>28288</v>
      </c>
      <c r="F23011" s="547">
        <v>1.01</v>
      </c>
    </row>
    <row r="23012" s="489" customFormat="1">
      <c r="B23012" s="546" t="s">
        <v>23216</v>
      </c>
      <c r="C23012" s="548" t="s">
        <v>14981</v>
      </c>
      <c r="D23012" s="541" t="s">
        <v>23217</v>
      </c>
      <c r="E23012" s="549" t="s">
        <v>28288</v>
      </c>
      <c r="F23012" s="547">
        <v>0.66000000000000003</v>
      </c>
    </row>
    <row r="23013" s="489" customFormat="1">
      <c r="B23013" s="546" t="s">
        <v>23218</v>
      </c>
      <c r="C23013" s="548" t="s">
        <v>14981</v>
      </c>
      <c r="D23013" s="541" t="s">
        <v>23219</v>
      </c>
      <c r="E23013" s="549" t="s">
        <v>28288</v>
      </c>
      <c r="F23013" s="547">
        <v>0.81000000000000005</v>
      </c>
    </row>
    <row r="23014" s="489" customFormat="1">
      <c r="B23014" s="546" t="s">
        <v>23220</v>
      </c>
      <c r="C23014" s="548" t="s">
        <v>14981</v>
      </c>
      <c r="D23014" s="541" t="s">
        <v>23221</v>
      </c>
      <c r="E23014" s="549" t="s">
        <v>28288</v>
      </c>
      <c r="F23014" s="547">
        <v>1.01</v>
      </c>
    </row>
    <row r="23015" s="489" customFormat="1">
      <c r="B23015" s="546" t="s">
        <v>23222</v>
      </c>
      <c r="C23015" s="548" t="s">
        <v>14981</v>
      </c>
      <c r="D23015" s="541" t="s">
        <v>23223</v>
      </c>
      <c r="E23015" s="549" t="s">
        <v>28288</v>
      </c>
      <c r="F23015" s="547">
        <v>0.66000000000000003</v>
      </c>
    </row>
    <row r="23016" s="489" customFormat="1">
      <c r="B23016" s="546" t="s">
        <v>23224</v>
      </c>
      <c r="C23016" s="548" t="s">
        <v>14981</v>
      </c>
      <c r="D23016" s="541" t="s">
        <v>23225</v>
      </c>
      <c r="E23016" s="549" t="s">
        <v>28288</v>
      </c>
      <c r="F23016" s="547">
        <v>0.81000000000000005</v>
      </c>
    </row>
    <row r="23017" s="489" customFormat="1">
      <c r="B23017" s="546" t="s">
        <v>23226</v>
      </c>
      <c r="C23017" s="548" t="s">
        <v>14981</v>
      </c>
      <c r="D23017" s="541" t="s">
        <v>23227</v>
      </c>
      <c r="E23017" s="549" t="s">
        <v>28288</v>
      </c>
      <c r="F23017" s="547">
        <v>1.01</v>
      </c>
    </row>
    <row r="23018" s="489" customFormat="1">
      <c r="B23018" s="546" t="s">
        <v>23228</v>
      </c>
      <c r="C23018" s="548" t="s">
        <v>14981</v>
      </c>
      <c r="D23018" s="541" t="s">
        <v>23229</v>
      </c>
      <c r="E23018" s="549" t="s">
        <v>28288</v>
      </c>
      <c r="F23018" s="547">
        <v>0.66000000000000003</v>
      </c>
    </row>
    <row r="23019" s="489" customFormat="1">
      <c r="B23019" s="546" t="s">
        <v>23230</v>
      </c>
      <c r="C23019" s="548" t="s">
        <v>14981</v>
      </c>
      <c r="D23019" s="541" t="s">
        <v>23231</v>
      </c>
      <c r="E23019" s="549" t="s">
        <v>28288</v>
      </c>
      <c r="F23019" s="547">
        <v>0.81000000000000005</v>
      </c>
    </row>
    <row r="23020" s="489" customFormat="1">
      <c r="B23020" s="546" t="s">
        <v>23232</v>
      </c>
      <c r="C23020" s="548" t="s">
        <v>14981</v>
      </c>
      <c r="D23020" s="541" t="s">
        <v>23233</v>
      </c>
      <c r="E23020" s="549" t="s">
        <v>28288</v>
      </c>
      <c r="F23020" s="547">
        <v>1.01</v>
      </c>
    </row>
    <row r="23021" s="489" customFormat="1">
      <c r="B23021" s="546" t="s">
        <v>23234</v>
      </c>
      <c r="C23021" s="548" t="s">
        <v>14981</v>
      </c>
      <c r="D23021" s="541" t="s">
        <v>23235</v>
      </c>
      <c r="E23021" s="549" t="s">
        <v>28288</v>
      </c>
      <c r="F23021" s="547">
        <v>0.66000000000000003</v>
      </c>
    </row>
    <row r="23022" s="489" customFormat="1">
      <c r="B23022" s="546" t="s">
        <v>23236</v>
      </c>
      <c r="C23022" s="548" t="s">
        <v>14981</v>
      </c>
      <c r="D23022" s="541" t="s">
        <v>23237</v>
      </c>
      <c r="E23022" s="549" t="s">
        <v>28288</v>
      </c>
      <c r="F23022" s="547">
        <v>0.81000000000000005</v>
      </c>
    </row>
    <row r="23023" s="489" customFormat="1">
      <c r="B23023" s="546" t="s">
        <v>23238</v>
      </c>
      <c r="C23023" s="548" t="s">
        <v>14981</v>
      </c>
      <c r="D23023" s="541" t="s">
        <v>23239</v>
      </c>
      <c r="E23023" s="549" t="s">
        <v>28288</v>
      </c>
      <c r="F23023" s="547">
        <v>1.01</v>
      </c>
    </row>
    <row r="23024" s="489" customFormat="1">
      <c r="B23024" s="546" t="s">
        <v>23240</v>
      </c>
      <c r="C23024" s="548" t="s">
        <v>14981</v>
      </c>
      <c r="D23024" s="541" t="s">
        <v>23241</v>
      </c>
      <c r="E23024" s="549" t="s">
        <v>28288</v>
      </c>
      <c r="F23024" s="547">
        <v>0.66000000000000003</v>
      </c>
    </row>
    <row r="23025" s="489" customFormat="1">
      <c r="B23025" s="546" t="s">
        <v>23242</v>
      </c>
      <c r="C23025" s="548" t="s">
        <v>14981</v>
      </c>
      <c r="D23025" s="541" t="s">
        <v>23243</v>
      </c>
      <c r="E23025" s="549" t="s">
        <v>28288</v>
      </c>
      <c r="F23025" s="547">
        <v>0.81000000000000005</v>
      </c>
    </row>
    <row r="23026" s="489" customFormat="1">
      <c r="B23026" s="546" t="s">
        <v>23244</v>
      </c>
      <c r="C23026" s="548" t="s">
        <v>14981</v>
      </c>
      <c r="D23026" s="541" t="s">
        <v>23245</v>
      </c>
      <c r="E23026" s="549" t="s">
        <v>28288</v>
      </c>
      <c r="F23026" s="547">
        <v>1.01</v>
      </c>
    </row>
    <row r="23027" s="489" customFormat="1">
      <c r="B23027" s="546" t="s">
        <v>23246</v>
      </c>
      <c r="C23027" s="548" t="s">
        <v>14981</v>
      </c>
      <c r="D23027" s="541" t="s">
        <v>23247</v>
      </c>
      <c r="E23027" s="549" t="s">
        <v>28288</v>
      </c>
      <c r="F23027" s="547">
        <v>0.66000000000000003</v>
      </c>
    </row>
    <row r="23028" s="489" customFormat="1">
      <c r="B23028" s="546" t="s">
        <v>23248</v>
      </c>
      <c r="C23028" s="548" t="s">
        <v>14981</v>
      </c>
      <c r="D23028" s="541" t="s">
        <v>23249</v>
      </c>
      <c r="E23028" s="549" t="s">
        <v>28288</v>
      </c>
      <c r="F23028" s="547">
        <v>0.81000000000000005</v>
      </c>
    </row>
    <row r="23029" s="489" customFormat="1">
      <c r="B23029" s="546" t="s">
        <v>23250</v>
      </c>
      <c r="C23029" s="548" t="s">
        <v>14981</v>
      </c>
      <c r="D23029" s="541" t="s">
        <v>23251</v>
      </c>
      <c r="E23029" s="549" t="s">
        <v>28288</v>
      </c>
      <c r="F23029" s="547">
        <v>1.01</v>
      </c>
    </row>
    <row r="23030" s="489" customFormat="1">
      <c r="B23030" s="546" t="s">
        <v>23252</v>
      </c>
      <c r="C23030" s="548" t="s">
        <v>14981</v>
      </c>
      <c r="D23030" s="541" t="s">
        <v>23253</v>
      </c>
      <c r="E23030" s="549" t="s">
        <v>28288</v>
      </c>
      <c r="F23030" s="547">
        <v>0.66000000000000003</v>
      </c>
    </row>
    <row r="23031" s="489" customFormat="1">
      <c r="B23031" s="546" t="s">
        <v>23254</v>
      </c>
      <c r="C23031" s="548" t="s">
        <v>14981</v>
      </c>
      <c r="D23031" s="541" t="s">
        <v>23255</v>
      </c>
      <c r="E23031" s="549" t="s">
        <v>28288</v>
      </c>
      <c r="F23031" s="547">
        <v>0.85999999999999999</v>
      </c>
    </row>
    <row r="23032" s="489" customFormat="1">
      <c r="B23032" s="546" t="s">
        <v>23256</v>
      </c>
      <c r="C23032" s="548" t="s">
        <v>14981</v>
      </c>
      <c r="D23032" s="541" t="s">
        <v>23257</v>
      </c>
      <c r="E23032" s="549" t="s">
        <v>28288</v>
      </c>
      <c r="F23032" s="547">
        <v>1.0700000000000001</v>
      </c>
    </row>
    <row r="23033" s="489" customFormat="1">
      <c r="B23033" s="546" t="s">
        <v>23258</v>
      </c>
      <c r="C23033" s="548" t="s">
        <v>14981</v>
      </c>
      <c r="D23033" s="541" t="s">
        <v>23259</v>
      </c>
      <c r="E23033" s="549" t="s">
        <v>28288</v>
      </c>
      <c r="F23033" s="547">
        <v>0.69999999999999996</v>
      </c>
    </row>
    <row r="23034" s="489" customFormat="1">
      <c r="B23034" s="546" t="s">
        <v>23260</v>
      </c>
      <c r="C23034" s="548" t="s">
        <v>14981</v>
      </c>
      <c r="D23034" s="541" t="s">
        <v>23261</v>
      </c>
      <c r="E23034" s="549" t="s">
        <v>28288</v>
      </c>
      <c r="F23034" s="547">
        <v>0.62</v>
      </c>
    </row>
    <row r="23035" s="489" customFormat="1">
      <c r="B23035" s="546" t="s">
        <v>23262</v>
      </c>
      <c r="C23035" s="548" t="s">
        <v>14981</v>
      </c>
      <c r="D23035" s="541" t="s">
        <v>23263</v>
      </c>
      <c r="E23035" s="549" t="s">
        <v>28288</v>
      </c>
      <c r="F23035" s="547">
        <v>0.77000000000000002</v>
      </c>
    </row>
    <row r="23036" s="489" customFormat="1">
      <c r="B23036" s="546" t="s">
        <v>23264</v>
      </c>
      <c r="C23036" s="548" t="s">
        <v>14981</v>
      </c>
      <c r="D23036" s="541" t="s">
        <v>23265</v>
      </c>
      <c r="E23036" s="549" t="s">
        <v>28288</v>
      </c>
      <c r="F23036" s="547">
        <v>0.51000000000000001</v>
      </c>
    </row>
    <row r="23037" s="489" customFormat="1">
      <c r="B23037" s="546" t="s">
        <v>23266</v>
      </c>
      <c r="C23037" s="548" t="s">
        <v>14981</v>
      </c>
      <c r="D23037" s="541" t="s">
        <v>23267</v>
      </c>
      <c r="E23037" s="549" t="s">
        <v>28288</v>
      </c>
      <c r="F23037" s="547">
        <v>0.81000000000000005</v>
      </c>
    </row>
    <row r="23038" s="489" customFormat="1">
      <c r="B23038" s="546" t="s">
        <v>23268</v>
      </c>
      <c r="C23038" s="548" t="s">
        <v>14981</v>
      </c>
      <c r="D23038" s="541" t="s">
        <v>23269</v>
      </c>
      <c r="E23038" s="549" t="s">
        <v>28288</v>
      </c>
      <c r="F23038" s="547">
        <v>1.01</v>
      </c>
    </row>
    <row r="23039" s="489" customFormat="1">
      <c r="B23039" s="546" t="s">
        <v>23270</v>
      </c>
      <c r="C23039" s="548" t="s">
        <v>14981</v>
      </c>
      <c r="D23039" s="541" t="s">
        <v>23271</v>
      </c>
      <c r="E23039" s="549" t="s">
        <v>28288</v>
      </c>
      <c r="F23039" s="547">
        <v>0.66000000000000003</v>
      </c>
    </row>
    <row r="23040" s="489" customFormat="1">
      <c r="B23040" s="546" t="s">
        <v>23272</v>
      </c>
      <c r="C23040" s="548" t="s">
        <v>14981</v>
      </c>
      <c r="D23040" s="541" t="s">
        <v>23273</v>
      </c>
      <c r="E23040" s="549" t="s">
        <v>28288</v>
      </c>
      <c r="F23040" s="547">
        <v>0.83999999999999997</v>
      </c>
    </row>
    <row r="23041" s="489" customFormat="1">
      <c r="B23041" s="546" t="s">
        <v>23274</v>
      </c>
      <c r="C23041" s="548" t="s">
        <v>14981</v>
      </c>
      <c r="D23041" s="541" t="s">
        <v>23275</v>
      </c>
      <c r="E23041" s="549" t="s">
        <v>28288</v>
      </c>
      <c r="F23041" s="547">
        <v>1.0600000000000001</v>
      </c>
    </row>
    <row r="23042" s="489" customFormat="1">
      <c r="B23042" s="546" t="s">
        <v>23276</v>
      </c>
      <c r="C23042" s="548" t="s">
        <v>14981</v>
      </c>
      <c r="D23042" s="541" t="s">
        <v>23277</v>
      </c>
      <c r="E23042" s="549" t="s">
        <v>28288</v>
      </c>
      <c r="F23042" s="547">
        <v>0.69999999999999996</v>
      </c>
    </row>
    <row r="23043" s="489" customFormat="1">
      <c r="B23043" s="546" t="s">
        <v>23278</v>
      </c>
      <c r="C23043" s="548" t="s">
        <v>14981</v>
      </c>
      <c r="D23043" s="541" t="s">
        <v>23279</v>
      </c>
      <c r="E23043" s="549" t="s">
        <v>28288</v>
      </c>
      <c r="F23043" s="547">
        <v>0.85999999999999999</v>
      </c>
    </row>
    <row r="23044" s="489" customFormat="1">
      <c r="B23044" s="546" t="s">
        <v>23280</v>
      </c>
      <c r="C23044" s="548" t="s">
        <v>14981</v>
      </c>
      <c r="D23044" s="541" t="s">
        <v>23281</v>
      </c>
      <c r="E23044" s="549" t="s">
        <v>28288</v>
      </c>
      <c r="F23044" s="547">
        <v>1.0700000000000001</v>
      </c>
    </row>
    <row r="23045" s="489" customFormat="1">
      <c r="B23045" s="546" t="s">
        <v>23282</v>
      </c>
      <c r="C23045" s="548" t="s">
        <v>14981</v>
      </c>
      <c r="D23045" s="541" t="s">
        <v>23283</v>
      </c>
      <c r="E23045" s="549" t="s">
        <v>28288</v>
      </c>
      <c r="F23045" s="547">
        <v>0.69999999999999996</v>
      </c>
    </row>
    <row r="23046" s="489" customFormat="1">
      <c r="B23046" s="546" t="s">
        <v>23284</v>
      </c>
      <c r="C23046" s="548" t="s">
        <v>14981</v>
      </c>
      <c r="D23046" s="541" t="s">
        <v>23285</v>
      </c>
      <c r="E23046" s="549" t="s">
        <v>28288</v>
      </c>
      <c r="F23046" s="547">
        <v>0.81000000000000005</v>
      </c>
    </row>
    <row r="23047" s="489" customFormat="1">
      <c r="B23047" s="546" t="s">
        <v>23286</v>
      </c>
      <c r="C23047" s="548" t="s">
        <v>14981</v>
      </c>
      <c r="D23047" s="541" t="s">
        <v>23287</v>
      </c>
      <c r="E23047" s="549" t="s">
        <v>28288</v>
      </c>
      <c r="F23047" s="547">
        <v>1.01</v>
      </c>
    </row>
    <row r="23048" s="489" customFormat="1">
      <c r="B23048" s="546" t="s">
        <v>23288</v>
      </c>
      <c r="C23048" s="548" t="s">
        <v>14981</v>
      </c>
      <c r="D23048" s="541" t="s">
        <v>23289</v>
      </c>
      <c r="E23048" s="549" t="s">
        <v>28288</v>
      </c>
      <c r="F23048" s="547">
        <v>0.66000000000000003</v>
      </c>
    </row>
    <row r="23049" s="489" customFormat="1">
      <c r="B23049" s="546" t="s">
        <v>23290</v>
      </c>
      <c r="C23049" s="548" t="s">
        <v>14981</v>
      </c>
      <c r="D23049" s="541" t="s">
        <v>23291</v>
      </c>
      <c r="E23049" s="549" t="s">
        <v>28288</v>
      </c>
      <c r="F23049" s="547">
        <v>0.81000000000000005</v>
      </c>
    </row>
    <row r="23050" s="489" customFormat="1">
      <c r="B23050" s="546" t="s">
        <v>23292</v>
      </c>
      <c r="C23050" s="548" t="s">
        <v>14981</v>
      </c>
      <c r="D23050" s="541" t="s">
        <v>23293</v>
      </c>
      <c r="E23050" s="549" t="s">
        <v>28288</v>
      </c>
      <c r="F23050" s="547">
        <v>1.01</v>
      </c>
    </row>
    <row r="23051" s="489" customFormat="1">
      <c r="B23051" s="546" t="s">
        <v>23294</v>
      </c>
      <c r="C23051" s="548" t="s">
        <v>14981</v>
      </c>
      <c r="D23051" s="541" t="s">
        <v>23295</v>
      </c>
      <c r="E23051" s="549" t="s">
        <v>28288</v>
      </c>
      <c r="F23051" s="547">
        <v>0.66000000000000003</v>
      </c>
    </row>
    <row r="23052" s="489" customFormat="1">
      <c r="B23052" s="546" t="s">
        <v>23296</v>
      </c>
      <c r="C23052" s="548" t="s">
        <v>14981</v>
      </c>
      <c r="D23052" s="541" t="s">
        <v>23297</v>
      </c>
      <c r="E23052" s="549" t="s">
        <v>28288</v>
      </c>
      <c r="F23052" s="547">
        <v>0.93000000000000005</v>
      </c>
    </row>
    <row r="23053" s="489" customFormat="1">
      <c r="B23053" s="546" t="s">
        <v>23298</v>
      </c>
      <c r="C23053" s="548" t="s">
        <v>14981</v>
      </c>
      <c r="D23053" s="541" t="s">
        <v>23299</v>
      </c>
      <c r="E23053" s="549" t="s">
        <v>28288</v>
      </c>
      <c r="F23053" s="547">
        <v>1.1699999999999999</v>
      </c>
    </row>
    <row r="23054" s="489" customFormat="1">
      <c r="B23054" s="546" t="s">
        <v>23300</v>
      </c>
      <c r="C23054" s="548" t="s">
        <v>14981</v>
      </c>
      <c r="D23054" s="541" t="s">
        <v>23301</v>
      </c>
      <c r="E23054" s="549" t="s">
        <v>28288</v>
      </c>
      <c r="F23054" s="547">
        <v>0.76000000000000001</v>
      </c>
    </row>
    <row r="23055" s="489" customFormat="1">
      <c r="B23055" s="546" t="s">
        <v>23302</v>
      </c>
      <c r="C23055" s="548" t="s">
        <v>14981</v>
      </c>
      <c r="D23055" s="541" t="s">
        <v>23303</v>
      </c>
      <c r="E23055" s="549" t="s">
        <v>28288</v>
      </c>
      <c r="F23055" s="547">
        <v>0.81000000000000005</v>
      </c>
    </row>
    <row r="23056" s="489" customFormat="1">
      <c r="B23056" s="546" t="s">
        <v>23304</v>
      </c>
      <c r="C23056" s="548" t="s">
        <v>14981</v>
      </c>
      <c r="D23056" s="541" t="s">
        <v>23305</v>
      </c>
      <c r="E23056" s="549" t="s">
        <v>28288</v>
      </c>
      <c r="F23056" s="547">
        <v>1.01</v>
      </c>
    </row>
    <row r="23057" s="489" customFormat="1">
      <c r="B23057" s="546" t="s">
        <v>23306</v>
      </c>
      <c r="C23057" s="548" t="s">
        <v>14981</v>
      </c>
      <c r="D23057" s="541" t="s">
        <v>23307</v>
      </c>
      <c r="E23057" s="549" t="s">
        <v>28288</v>
      </c>
      <c r="F23057" s="547">
        <v>0.66000000000000003</v>
      </c>
    </row>
    <row r="23058" s="489" customFormat="1">
      <c r="B23058" s="546" t="s">
        <v>23308</v>
      </c>
      <c r="C23058" s="548" t="s">
        <v>14981</v>
      </c>
      <c r="D23058" s="541" t="s">
        <v>23309</v>
      </c>
      <c r="E23058" s="549" t="s">
        <v>28288</v>
      </c>
      <c r="F23058" s="547">
        <v>0.81000000000000005</v>
      </c>
    </row>
    <row r="23059" s="489" customFormat="1">
      <c r="B23059" s="546" t="s">
        <v>23310</v>
      </c>
      <c r="C23059" s="548" t="s">
        <v>14981</v>
      </c>
      <c r="D23059" s="541" t="s">
        <v>23311</v>
      </c>
      <c r="E23059" s="549" t="s">
        <v>28288</v>
      </c>
      <c r="F23059" s="547">
        <v>1.01</v>
      </c>
    </row>
    <row r="23060" s="489" customFormat="1">
      <c r="B23060" s="546" t="s">
        <v>23312</v>
      </c>
      <c r="C23060" s="548" t="s">
        <v>14981</v>
      </c>
      <c r="D23060" s="541" t="s">
        <v>23313</v>
      </c>
      <c r="E23060" s="549" t="s">
        <v>28288</v>
      </c>
      <c r="F23060" s="547">
        <v>0.66000000000000003</v>
      </c>
    </row>
    <row r="23061" s="489" customFormat="1">
      <c r="B23061" s="546" t="s">
        <v>23314</v>
      </c>
      <c r="C23061" s="548" t="s">
        <v>14981</v>
      </c>
      <c r="D23061" s="541" t="s">
        <v>23315</v>
      </c>
      <c r="E23061" s="549" t="s">
        <v>28288</v>
      </c>
      <c r="F23061" s="547">
        <v>0.81000000000000005</v>
      </c>
    </row>
    <row r="23062" s="489" customFormat="1">
      <c r="B23062" s="546" t="s">
        <v>23316</v>
      </c>
      <c r="C23062" s="548" t="s">
        <v>14981</v>
      </c>
      <c r="D23062" s="541" t="s">
        <v>23317</v>
      </c>
      <c r="E23062" s="549" t="s">
        <v>28288</v>
      </c>
      <c r="F23062" s="547">
        <v>1.01</v>
      </c>
    </row>
    <row r="23063" s="489" customFormat="1">
      <c r="B23063" s="546" t="s">
        <v>23318</v>
      </c>
      <c r="C23063" s="548" t="s">
        <v>14981</v>
      </c>
      <c r="D23063" s="541" t="s">
        <v>23319</v>
      </c>
      <c r="E23063" s="549" t="s">
        <v>28288</v>
      </c>
      <c r="F23063" s="547">
        <v>0.66000000000000003</v>
      </c>
    </row>
    <row r="23064" s="489" customFormat="1">
      <c r="B23064" s="546" t="s">
        <v>23320</v>
      </c>
      <c r="C23064" s="548" t="s">
        <v>14981</v>
      </c>
      <c r="D23064" s="541" t="s">
        <v>23321</v>
      </c>
      <c r="E23064" s="549" t="s">
        <v>28288</v>
      </c>
      <c r="F23064" s="547">
        <v>0.81000000000000005</v>
      </c>
    </row>
    <row r="23065" s="489" customFormat="1">
      <c r="B23065" s="546" t="s">
        <v>23322</v>
      </c>
      <c r="C23065" s="548" t="s">
        <v>14981</v>
      </c>
      <c r="D23065" s="541" t="s">
        <v>23323</v>
      </c>
      <c r="E23065" s="549" t="s">
        <v>28288</v>
      </c>
      <c r="F23065" s="547">
        <v>1.01</v>
      </c>
    </row>
    <row r="23066" s="489" customFormat="1">
      <c r="B23066" s="546" t="s">
        <v>23324</v>
      </c>
      <c r="C23066" s="548" t="s">
        <v>14981</v>
      </c>
      <c r="D23066" s="541" t="s">
        <v>23325</v>
      </c>
      <c r="E23066" s="549" t="s">
        <v>28288</v>
      </c>
      <c r="F23066" s="547">
        <v>0.66000000000000003</v>
      </c>
    </row>
    <row r="23067" s="489" customFormat="1">
      <c r="B23067" s="546" t="s">
        <v>23326</v>
      </c>
      <c r="C23067" s="548" t="s">
        <v>14981</v>
      </c>
      <c r="D23067" s="541" t="s">
        <v>23327</v>
      </c>
      <c r="E23067" s="549" t="s">
        <v>28288</v>
      </c>
      <c r="F23067" s="547">
        <v>0.81000000000000005</v>
      </c>
    </row>
    <row r="23068" s="489" customFormat="1">
      <c r="B23068" s="546" t="s">
        <v>23328</v>
      </c>
      <c r="C23068" s="548" t="s">
        <v>14981</v>
      </c>
      <c r="D23068" s="541" t="s">
        <v>23329</v>
      </c>
      <c r="E23068" s="549" t="s">
        <v>28288</v>
      </c>
      <c r="F23068" s="547">
        <v>1.01</v>
      </c>
    </row>
    <row r="23069" s="489" customFormat="1">
      <c r="B23069" s="546" t="s">
        <v>23330</v>
      </c>
      <c r="C23069" s="548" t="s">
        <v>14981</v>
      </c>
      <c r="D23069" s="541" t="s">
        <v>23331</v>
      </c>
      <c r="E23069" s="549" t="s">
        <v>28288</v>
      </c>
      <c r="F23069" s="547">
        <v>0.66000000000000003</v>
      </c>
    </row>
    <row r="23070" s="489" customFormat="1">
      <c r="B23070" s="546" t="s">
        <v>23332</v>
      </c>
      <c r="C23070" s="548" t="s">
        <v>14981</v>
      </c>
      <c r="D23070" s="541" t="s">
        <v>23333</v>
      </c>
      <c r="E23070" s="549" t="s">
        <v>28288</v>
      </c>
      <c r="F23070" s="547">
        <v>0.81000000000000005</v>
      </c>
    </row>
    <row r="23071" s="489" customFormat="1">
      <c r="B23071" s="546" t="s">
        <v>23334</v>
      </c>
      <c r="C23071" s="548" t="s">
        <v>14981</v>
      </c>
      <c r="D23071" s="541" t="s">
        <v>23335</v>
      </c>
      <c r="E23071" s="549" t="s">
        <v>28288</v>
      </c>
      <c r="F23071" s="547">
        <v>1.01</v>
      </c>
    </row>
    <row r="23072" s="489" customFormat="1">
      <c r="B23072" s="546" t="s">
        <v>23336</v>
      </c>
      <c r="C23072" s="548" t="s">
        <v>14981</v>
      </c>
      <c r="D23072" s="541" t="s">
        <v>23337</v>
      </c>
      <c r="E23072" s="549" t="s">
        <v>28288</v>
      </c>
      <c r="F23072" s="547">
        <v>0.66000000000000003</v>
      </c>
    </row>
    <row r="23073" s="489" customFormat="1">
      <c r="B23073" s="546" t="s">
        <v>23338</v>
      </c>
      <c r="C23073" s="548" t="s">
        <v>14981</v>
      </c>
      <c r="D23073" s="541" t="s">
        <v>23339</v>
      </c>
      <c r="E23073" s="549" t="s">
        <v>28288</v>
      </c>
      <c r="F23073" s="547">
        <v>0.81000000000000005</v>
      </c>
    </row>
    <row r="23074" s="489" customFormat="1">
      <c r="B23074" s="546" t="s">
        <v>23340</v>
      </c>
      <c r="C23074" s="548" t="s">
        <v>14981</v>
      </c>
      <c r="D23074" s="541" t="s">
        <v>23341</v>
      </c>
      <c r="E23074" s="549" t="s">
        <v>28288</v>
      </c>
      <c r="F23074" s="547">
        <v>1.01</v>
      </c>
    </row>
    <row r="23075" s="489" customFormat="1">
      <c r="B23075" s="546" t="s">
        <v>23342</v>
      </c>
      <c r="C23075" s="548" t="s">
        <v>14981</v>
      </c>
      <c r="D23075" s="541" t="s">
        <v>23343</v>
      </c>
      <c r="E23075" s="549" t="s">
        <v>28288</v>
      </c>
      <c r="F23075" s="547">
        <v>0.66000000000000003</v>
      </c>
    </row>
    <row r="23076" s="489" customFormat="1">
      <c r="B23076" s="546" t="s">
        <v>23344</v>
      </c>
      <c r="C23076" s="548" t="s">
        <v>14981</v>
      </c>
      <c r="D23076" s="541" t="s">
        <v>23345</v>
      </c>
      <c r="E23076" s="549" t="s">
        <v>32767</v>
      </c>
      <c r="F23076" s="547">
        <v>1.75</v>
      </c>
    </row>
    <row r="23077" s="489" customFormat="1">
      <c r="B23077" s="546" t="s">
        <v>23346</v>
      </c>
      <c r="C23077" s="548" t="s">
        <v>14981</v>
      </c>
      <c r="D23077" s="541" t="s">
        <v>23347</v>
      </c>
      <c r="E23077" s="549" t="s">
        <v>32767</v>
      </c>
      <c r="F23077" s="547">
        <v>1.3899999999999999</v>
      </c>
    </row>
    <row r="23078" s="489" customFormat="1">
      <c r="B23078" s="546" t="s">
        <v>23348</v>
      </c>
      <c r="C23078" s="548" t="s">
        <v>14981</v>
      </c>
      <c r="D23078" s="541" t="s">
        <v>23349</v>
      </c>
      <c r="E23078" s="549" t="s">
        <v>32767</v>
      </c>
      <c r="F23078" s="547">
        <v>5.8300000000000001</v>
      </c>
    </row>
    <row r="23079" s="489" customFormat="1">
      <c r="B23079" s="546" t="s">
        <v>23350</v>
      </c>
      <c r="C23079" s="548" t="s">
        <v>14981</v>
      </c>
      <c r="D23079" s="541" t="s">
        <v>23351</v>
      </c>
      <c r="E23079" s="549" t="s">
        <v>32767</v>
      </c>
      <c r="F23079" s="547">
        <v>4.0300000000000002</v>
      </c>
    </row>
    <row r="23080" s="489" customFormat="1">
      <c r="B23080" s="546" t="s">
        <v>23352</v>
      </c>
      <c r="C23080" s="548" t="s">
        <v>14981</v>
      </c>
      <c r="D23080" s="541" t="s">
        <v>23353</v>
      </c>
      <c r="E23080" s="549" t="s">
        <v>32767</v>
      </c>
      <c r="F23080" s="547">
        <v>5.8300000000000001</v>
      </c>
    </row>
    <row r="23081" s="489" customFormat="1">
      <c r="B23081" s="546" t="s">
        <v>23354</v>
      </c>
      <c r="C23081" s="548" t="s">
        <v>14981</v>
      </c>
      <c r="D23081" s="541" t="s">
        <v>23355</v>
      </c>
      <c r="E23081" s="549" t="s">
        <v>32767</v>
      </c>
      <c r="F23081" s="547">
        <v>4.0300000000000002</v>
      </c>
    </row>
    <row r="23082" s="489" customFormat="1">
      <c r="B23082" s="546" t="s">
        <v>23356</v>
      </c>
      <c r="C23082" s="548" t="s">
        <v>14981</v>
      </c>
      <c r="D23082" s="541" t="s">
        <v>23357</v>
      </c>
      <c r="E23082" s="549" t="s">
        <v>32767</v>
      </c>
      <c r="F23082" s="547">
        <v>5.2999999999999998</v>
      </c>
    </row>
    <row r="23083" s="489" customFormat="1">
      <c r="B23083" s="546" t="s">
        <v>23358</v>
      </c>
      <c r="C23083" s="548" t="s">
        <v>14981</v>
      </c>
      <c r="D23083" s="541" t="s">
        <v>23359</v>
      </c>
      <c r="E23083" s="549" t="s">
        <v>32767</v>
      </c>
      <c r="F23083" s="547">
        <v>3.5</v>
      </c>
    </row>
    <row r="23084" s="489" customFormat="1">
      <c r="B23084" s="546" t="s">
        <v>23360</v>
      </c>
      <c r="C23084" s="548" t="s">
        <v>14981</v>
      </c>
      <c r="D23084" s="541" t="s">
        <v>23361</v>
      </c>
      <c r="E23084" s="549" t="s">
        <v>32767</v>
      </c>
      <c r="F23084" s="547">
        <v>5.2999999999999998</v>
      </c>
    </row>
    <row r="23085" s="489" customFormat="1">
      <c r="B23085" s="546" t="s">
        <v>23362</v>
      </c>
      <c r="C23085" s="548" t="s">
        <v>14981</v>
      </c>
      <c r="D23085" s="541" t="s">
        <v>23363</v>
      </c>
      <c r="E23085" s="549" t="s">
        <v>32767</v>
      </c>
      <c r="F23085" s="547">
        <v>3.5</v>
      </c>
    </row>
    <row r="23086" s="489" customFormat="1">
      <c r="B23086" s="546" t="s">
        <v>23364</v>
      </c>
      <c r="C23086" s="548" t="s">
        <v>14981</v>
      </c>
      <c r="D23086" s="541" t="s">
        <v>23365</v>
      </c>
      <c r="E23086" s="549" t="s">
        <v>32767</v>
      </c>
      <c r="F23086" s="547">
        <v>2.0800000000000001</v>
      </c>
    </row>
    <row r="23087" s="489" customFormat="1">
      <c r="B23087" s="546" t="s">
        <v>23366</v>
      </c>
      <c r="C23087" s="548" t="s">
        <v>14981</v>
      </c>
      <c r="D23087" s="541" t="s">
        <v>23367</v>
      </c>
      <c r="E23087" s="549" t="s">
        <v>32767</v>
      </c>
      <c r="F23087" s="547">
        <v>1.5</v>
      </c>
    </row>
    <row r="23088" s="489" customFormat="1">
      <c r="B23088" s="546" t="s">
        <v>23368</v>
      </c>
      <c r="C23088" s="548" t="s">
        <v>14981</v>
      </c>
      <c r="D23088" s="541" t="s">
        <v>23369</v>
      </c>
      <c r="E23088" s="549" t="s">
        <v>32767</v>
      </c>
      <c r="F23088" s="547">
        <v>2.0800000000000001</v>
      </c>
    </row>
    <row r="23089" s="489" customFormat="1">
      <c r="B23089" s="546" t="s">
        <v>23370</v>
      </c>
      <c r="C23089" s="548" t="s">
        <v>14981</v>
      </c>
      <c r="D23089" s="541" t="s">
        <v>23371</v>
      </c>
      <c r="E23089" s="549" t="s">
        <v>32767</v>
      </c>
      <c r="F23089" s="547">
        <v>1.5</v>
      </c>
    </row>
    <row r="23090" s="489" customFormat="1">
      <c r="B23090" s="546" t="s">
        <v>23372</v>
      </c>
      <c r="C23090" s="548" t="s">
        <v>14981</v>
      </c>
      <c r="D23090" s="541" t="s">
        <v>23373</v>
      </c>
      <c r="E23090" s="549" t="s">
        <v>32767</v>
      </c>
      <c r="F23090" s="547">
        <v>1.8500000000000001</v>
      </c>
    </row>
    <row r="23091" s="489" customFormat="1">
      <c r="B23091" s="546" t="s">
        <v>23374</v>
      </c>
      <c r="C23091" s="548" t="s">
        <v>14981</v>
      </c>
      <c r="D23091" s="541" t="s">
        <v>23375</v>
      </c>
      <c r="E23091" s="549" t="s">
        <v>32767</v>
      </c>
      <c r="F23091" s="547">
        <v>1.27</v>
      </c>
    </row>
    <row r="23092" s="489" customFormat="1">
      <c r="B23092" s="546" t="s">
        <v>23376</v>
      </c>
      <c r="C23092" s="548" t="s">
        <v>14981</v>
      </c>
      <c r="D23092" s="541" t="s">
        <v>23377</v>
      </c>
      <c r="E23092" s="549" t="s">
        <v>32767</v>
      </c>
      <c r="F23092" s="547">
        <v>1.8500000000000001</v>
      </c>
    </row>
    <row r="23093" s="489" customFormat="1">
      <c r="B23093" s="546" t="s">
        <v>23378</v>
      </c>
      <c r="C23093" s="548" t="s">
        <v>14981</v>
      </c>
      <c r="D23093" s="541" t="s">
        <v>23379</v>
      </c>
      <c r="E23093" s="549" t="s">
        <v>32767</v>
      </c>
      <c r="F23093" s="547">
        <v>1.27</v>
      </c>
    </row>
    <row r="23094" s="489" customFormat="1">
      <c r="B23094" s="546" t="s">
        <v>23380</v>
      </c>
      <c r="C23094" s="548" t="s">
        <v>14981</v>
      </c>
      <c r="D23094" s="541" t="s">
        <v>23381</v>
      </c>
      <c r="E23094" s="549" t="s">
        <v>32767</v>
      </c>
      <c r="F23094" s="547">
        <v>6.4900000000000002</v>
      </c>
    </row>
    <row r="23095" s="489" customFormat="1">
      <c r="B23095" s="546" t="s">
        <v>23382</v>
      </c>
      <c r="C23095" s="548" t="s">
        <v>14981</v>
      </c>
      <c r="D23095" s="541" t="s">
        <v>23383</v>
      </c>
      <c r="E23095" s="549" t="s">
        <v>32767</v>
      </c>
      <c r="F23095" s="547">
        <v>4.4500000000000002</v>
      </c>
    </row>
    <row r="23096" s="489" customFormat="1">
      <c r="B23096" s="546" t="s">
        <v>23384</v>
      </c>
      <c r="C23096" s="548" t="s">
        <v>14981</v>
      </c>
      <c r="D23096" s="541" t="s">
        <v>23385</v>
      </c>
      <c r="E23096" s="549" t="s">
        <v>32767</v>
      </c>
      <c r="F23096" s="547">
        <v>6.46</v>
      </c>
    </row>
    <row r="23097" s="489" customFormat="1">
      <c r="B23097" s="546" t="s">
        <v>23386</v>
      </c>
      <c r="C23097" s="548" t="s">
        <v>14981</v>
      </c>
      <c r="D23097" s="541" t="s">
        <v>23387</v>
      </c>
      <c r="E23097" s="549" t="s">
        <v>32767</v>
      </c>
      <c r="F23097" s="547">
        <v>4.4500000000000002</v>
      </c>
    </row>
    <row r="23098" s="489" customFormat="1">
      <c r="B23098" s="546" t="s">
        <v>23388</v>
      </c>
      <c r="C23098" s="548" t="s">
        <v>14981</v>
      </c>
      <c r="D23098" s="541" t="s">
        <v>23389</v>
      </c>
      <c r="E23098" s="549" t="s">
        <v>32767</v>
      </c>
      <c r="F23098" s="547">
        <v>5.9299999999999997</v>
      </c>
    </row>
    <row r="23099" s="489" customFormat="1">
      <c r="B23099" s="546" t="s">
        <v>23390</v>
      </c>
      <c r="C23099" s="548" t="s">
        <v>14981</v>
      </c>
      <c r="D23099" s="541" t="s">
        <v>23391</v>
      </c>
      <c r="E23099" s="549" t="s">
        <v>32767</v>
      </c>
      <c r="F23099" s="547">
        <v>3.8100000000000001</v>
      </c>
    </row>
    <row r="23100" s="489" customFormat="1">
      <c r="B23100" s="546" t="s">
        <v>23392</v>
      </c>
      <c r="C23100" s="548" t="s">
        <v>14981</v>
      </c>
      <c r="D23100" s="541" t="s">
        <v>23393</v>
      </c>
      <c r="E23100" s="549" t="s">
        <v>32767</v>
      </c>
      <c r="F23100" s="547">
        <v>5.9299999999999997</v>
      </c>
    </row>
    <row r="23101" s="489" customFormat="1">
      <c r="B23101" s="546" t="s">
        <v>23394</v>
      </c>
      <c r="C23101" s="548" t="s">
        <v>14981</v>
      </c>
      <c r="D23101" s="541" t="s">
        <v>23395</v>
      </c>
      <c r="E23101" s="549" t="s">
        <v>32767</v>
      </c>
      <c r="F23101" s="547">
        <v>3.9199999999999999</v>
      </c>
    </row>
    <row r="23102" s="489" customFormat="1">
      <c r="B23102" s="546" t="s">
        <v>23396</v>
      </c>
      <c r="C23102" s="548" t="s">
        <v>14981</v>
      </c>
      <c r="D23102" s="541" t="s">
        <v>23397</v>
      </c>
      <c r="E23102" s="549" t="s">
        <v>32767</v>
      </c>
      <c r="F23102" s="547">
        <v>0.070000000000000007</v>
      </c>
    </row>
    <row r="23103" s="489" customFormat="1">
      <c r="B23103" s="546">
        <v>253</v>
      </c>
      <c r="C23103" s="548" t="s">
        <v>14981</v>
      </c>
      <c r="D23103" s="541" t="s">
        <v>23398</v>
      </c>
      <c r="E23103" s="549"/>
      <c r="F23103" s="547"/>
    </row>
    <row r="23104" s="489" customFormat="1">
      <c r="B23104" s="546" t="s">
        <v>23399</v>
      </c>
      <c r="C23104" s="548" t="s">
        <v>14981</v>
      </c>
      <c r="D23104" s="541" t="s">
        <v>23400</v>
      </c>
      <c r="E23104" s="549" t="s">
        <v>32767</v>
      </c>
      <c r="F23104" s="547">
        <v>0.20999999999999999</v>
      </c>
    </row>
    <row r="23105" s="489" customFormat="1">
      <c r="B23105" s="546" t="s">
        <v>23401</v>
      </c>
      <c r="C23105" s="548" t="s">
        <v>14981</v>
      </c>
      <c r="D23105" s="541" t="s">
        <v>23402</v>
      </c>
      <c r="E23105" s="549" t="s">
        <v>32767</v>
      </c>
      <c r="F23105" s="547">
        <v>0.33000000000000002</v>
      </c>
    </row>
    <row r="23106" s="489" customFormat="1">
      <c r="B23106" s="546" t="s">
        <v>23403</v>
      </c>
      <c r="C23106" s="548" t="s">
        <v>14981</v>
      </c>
      <c r="D23106" s="541" t="s">
        <v>23404</v>
      </c>
      <c r="E23106" s="549" t="s">
        <v>32771</v>
      </c>
      <c r="F23106" s="547">
        <v>474.27999999999997</v>
      </c>
    </row>
    <row r="23107" s="489" customFormat="1">
      <c r="B23107" s="546" t="s">
        <v>23405</v>
      </c>
      <c r="C23107" s="548" t="s">
        <v>14981</v>
      </c>
      <c r="D23107" s="541" t="s">
        <v>23406</v>
      </c>
      <c r="E23107" s="549" t="s">
        <v>32771</v>
      </c>
      <c r="F23107" s="547">
        <v>366.00999999999999</v>
      </c>
    </row>
    <row r="23108" s="489" customFormat="1">
      <c r="B23108" s="546" t="s">
        <v>23407</v>
      </c>
      <c r="C23108" s="548" t="s">
        <v>14981</v>
      </c>
      <c r="D23108" s="541" t="s">
        <v>23408</v>
      </c>
      <c r="E23108" s="549" t="s">
        <v>32771</v>
      </c>
      <c r="F23108" s="547">
        <v>381.44999999999999</v>
      </c>
    </row>
    <row r="23109" s="489" customFormat="1">
      <c r="B23109" s="546" t="s">
        <v>23409</v>
      </c>
      <c r="C23109" s="548" t="s">
        <v>14981</v>
      </c>
      <c r="D23109" s="541" t="s">
        <v>23410</v>
      </c>
      <c r="E23109" s="549" t="s">
        <v>32771</v>
      </c>
      <c r="F23109" s="547">
        <v>278.68000000000001</v>
      </c>
    </row>
    <row r="23110" s="489" customFormat="1">
      <c r="B23110" s="546" t="s">
        <v>23411</v>
      </c>
      <c r="C23110" s="548" t="s">
        <v>14981</v>
      </c>
      <c r="D23110" s="541" t="s">
        <v>23412</v>
      </c>
      <c r="E23110" s="549" t="s">
        <v>32771</v>
      </c>
      <c r="F23110" s="547">
        <v>392.20999999999998</v>
      </c>
    </row>
    <row r="23111" s="489" customFormat="1">
      <c r="B23111" s="546" t="s">
        <v>23413</v>
      </c>
      <c r="C23111" s="548" t="s">
        <v>14981</v>
      </c>
      <c r="D23111" s="541" t="s">
        <v>23414</v>
      </c>
      <c r="E23111" s="549" t="s">
        <v>32771</v>
      </c>
      <c r="F23111" s="547">
        <v>289.44</v>
      </c>
    </row>
    <row r="23112" s="489" customFormat="1">
      <c r="B23112" s="546" t="s">
        <v>23415</v>
      </c>
      <c r="C23112" s="548" t="s">
        <v>14981</v>
      </c>
      <c r="D23112" s="541" t="s">
        <v>23416</v>
      </c>
      <c r="E23112" s="549" t="s">
        <v>32771</v>
      </c>
      <c r="F23112" s="547">
        <v>304.81999999999999</v>
      </c>
    </row>
    <row r="23113" s="489" customFormat="1">
      <c r="B23113" s="546" t="s">
        <v>23417</v>
      </c>
      <c r="C23113" s="548" t="s">
        <v>14981</v>
      </c>
      <c r="D23113" s="541" t="s">
        <v>23418</v>
      </c>
      <c r="E23113" s="549" t="s">
        <v>32771</v>
      </c>
      <c r="F23113" s="547">
        <v>210.22999999999999</v>
      </c>
    </row>
    <row r="23114" s="489" customFormat="1">
      <c r="B23114" s="546" t="s">
        <v>23419</v>
      </c>
      <c r="C23114" s="548" t="s">
        <v>14981</v>
      </c>
      <c r="D23114" s="541" t="s">
        <v>23420</v>
      </c>
      <c r="E23114" s="549" t="s">
        <v>32769</v>
      </c>
      <c r="F23114" s="547">
        <v>20.379999999999999</v>
      </c>
    </row>
    <row r="23115" s="489" customFormat="1">
      <c r="B23115" s="546">
        <v>255</v>
      </c>
      <c r="C23115" s="548" t="s">
        <v>14981</v>
      </c>
      <c r="D23115" s="541" t="s">
        <v>23421</v>
      </c>
      <c r="E23115" s="549"/>
      <c r="F23115" s="547"/>
    </row>
    <row r="23116" s="489" customFormat="1">
      <c r="B23116" s="546" t="s">
        <v>23422</v>
      </c>
      <c r="C23116" s="548" t="s">
        <v>14981</v>
      </c>
      <c r="D23116" s="541" t="s">
        <v>23423</v>
      </c>
      <c r="E23116" s="549" t="s">
        <v>32776</v>
      </c>
      <c r="F23116" s="547">
        <v>10.140000000000001</v>
      </c>
    </row>
    <row r="23117" s="489" customFormat="1">
      <c r="B23117" s="546" t="s">
        <v>23424</v>
      </c>
      <c r="C23117" s="548" t="s">
        <v>14981</v>
      </c>
      <c r="D23117" s="541" t="s">
        <v>23425</v>
      </c>
      <c r="E23117" s="549" t="s">
        <v>32776</v>
      </c>
      <c r="F23117" s="547">
        <v>10.449999999999999</v>
      </c>
    </row>
    <row r="23118" s="489" customFormat="1">
      <c r="B23118" s="546" t="s">
        <v>23426</v>
      </c>
      <c r="C23118" s="548" t="s">
        <v>14981</v>
      </c>
      <c r="D23118" s="541" t="s">
        <v>23427</v>
      </c>
      <c r="E23118" s="549" t="s">
        <v>32776</v>
      </c>
      <c r="F23118" s="547">
        <v>11.65</v>
      </c>
    </row>
    <row r="23119" s="489" customFormat="1">
      <c r="B23119" s="546">
        <v>256</v>
      </c>
      <c r="C23119" s="548" t="s">
        <v>14981</v>
      </c>
      <c r="D23119" s="541" t="s">
        <v>23428</v>
      </c>
      <c r="E23119" s="549"/>
      <c r="F23119" s="547"/>
    </row>
    <row r="23120" s="489" customFormat="1">
      <c r="B23120" s="546" t="s">
        <v>23429</v>
      </c>
      <c r="C23120" s="548" t="s">
        <v>14981</v>
      </c>
      <c r="D23120" s="541" t="s">
        <v>23430</v>
      </c>
      <c r="E23120" s="549" t="s">
        <v>32771</v>
      </c>
      <c r="F23120" s="547">
        <v>3.4399999999999999</v>
      </c>
    </row>
    <row r="23121" s="489" customFormat="1">
      <c r="B23121" s="546" t="s">
        <v>23431</v>
      </c>
      <c r="C23121" s="548" t="s">
        <v>14981</v>
      </c>
      <c r="D23121" s="541" t="s">
        <v>23432</v>
      </c>
      <c r="E23121" s="549" t="s">
        <v>32776</v>
      </c>
      <c r="F23121" s="547">
        <v>10.58</v>
      </c>
    </row>
    <row r="23122" s="489" customFormat="1">
      <c r="B23122" s="546" t="s">
        <v>23433</v>
      </c>
      <c r="C23122" s="548" t="s">
        <v>14981</v>
      </c>
      <c r="D23122" s="541" t="s">
        <v>23434</v>
      </c>
      <c r="E23122" s="549" t="s">
        <v>32776</v>
      </c>
      <c r="F23122" s="547">
        <v>37.479999999999997</v>
      </c>
    </row>
    <row r="23123" s="489" customFormat="1">
      <c r="B23123" s="546" t="s">
        <v>23435</v>
      </c>
      <c r="C23123" s="548" t="s">
        <v>14981</v>
      </c>
      <c r="D23123" s="541" t="s">
        <v>23436</v>
      </c>
      <c r="E23123" s="549" t="s">
        <v>32771</v>
      </c>
      <c r="F23123" s="547">
        <v>3.73</v>
      </c>
    </row>
    <row r="23124" s="489" customFormat="1">
      <c r="B23124" s="546" t="s">
        <v>23437</v>
      </c>
      <c r="C23124" s="548" t="s">
        <v>14981</v>
      </c>
      <c r="D23124" s="541" t="s">
        <v>23438</v>
      </c>
      <c r="E23124" s="549" t="s">
        <v>32771</v>
      </c>
      <c r="F23124" s="547">
        <v>2.7999999999999998</v>
      </c>
    </row>
    <row r="23125" s="489" customFormat="1">
      <c r="B23125" s="546" t="s">
        <v>23439</v>
      </c>
      <c r="C23125" s="548" t="s">
        <v>14981</v>
      </c>
      <c r="D23125" s="541" t="s">
        <v>23440</v>
      </c>
      <c r="E23125" s="549" t="s">
        <v>32771</v>
      </c>
      <c r="F23125" s="547">
        <v>11.199999999999999</v>
      </c>
    </row>
    <row r="23126" s="489" customFormat="1">
      <c r="B23126" s="546" t="s">
        <v>23441</v>
      </c>
      <c r="C23126" s="548" t="s">
        <v>14981</v>
      </c>
      <c r="D23126" s="541" t="s">
        <v>23442</v>
      </c>
      <c r="E23126" s="549" t="s">
        <v>32771</v>
      </c>
      <c r="F23126" s="547">
        <v>10.5</v>
      </c>
    </row>
    <row r="23127" s="489" customFormat="1">
      <c r="B23127" s="546" t="s">
        <v>23443</v>
      </c>
      <c r="C23127" s="548" t="s">
        <v>14981</v>
      </c>
      <c r="D23127" s="541" t="s">
        <v>23444</v>
      </c>
      <c r="E23127" s="549" t="s">
        <v>32771</v>
      </c>
      <c r="F23127" s="547">
        <v>20.760000000000002</v>
      </c>
    </row>
    <row r="23128" s="489" customFormat="1">
      <c r="B23128" s="546" t="s">
        <v>23445</v>
      </c>
      <c r="C23128" s="548" t="s">
        <v>14981</v>
      </c>
      <c r="D23128" s="541" t="s">
        <v>23446</v>
      </c>
      <c r="E23128" s="549" t="s">
        <v>32771</v>
      </c>
      <c r="F23128" s="547">
        <v>14.68</v>
      </c>
    </row>
    <row r="23129" s="489" customFormat="1">
      <c r="B23129" s="546" t="s">
        <v>23447</v>
      </c>
      <c r="C23129" s="548" t="s">
        <v>14981</v>
      </c>
      <c r="D23129" s="541" t="s">
        <v>23448</v>
      </c>
      <c r="E23129" s="549" t="s">
        <v>32771</v>
      </c>
      <c r="F23129" s="547">
        <v>11.34</v>
      </c>
    </row>
    <row r="23130" s="489" customFormat="1">
      <c r="B23130" s="546" t="s">
        <v>23449</v>
      </c>
      <c r="C23130" s="548" t="s">
        <v>14981</v>
      </c>
      <c r="D23130" s="541" t="s">
        <v>23450</v>
      </c>
      <c r="E23130" s="549" t="s">
        <v>32771</v>
      </c>
      <c r="F23130" s="547">
        <v>17.379999999999999</v>
      </c>
    </row>
    <row r="23131" s="489" customFormat="1">
      <c r="B23131" s="546" t="s">
        <v>23451</v>
      </c>
      <c r="C23131" s="548" t="s">
        <v>14981</v>
      </c>
      <c r="D23131" s="541" t="s">
        <v>23452</v>
      </c>
      <c r="E23131" s="549" t="s">
        <v>32776</v>
      </c>
      <c r="F23131" s="547">
        <v>10.58</v>
      </c>
    </row>
    <row r="23132" s="489" customFormat="1">
      <c r="B23132" s="546" t="s">
        <v>23453</v>
      </c>
      <c r="C23132" s="548" t="s">
        <v>14981</v>
      </c>
      <c r="D23132" s="541" t="s">
        <v>23454</v>
      </c>
      <c r="E23132" s="549" t="s">
        <v>32776</v>
      </c>
      <c r="F23132" s="547">
        <v>10.35</v>
      </c>
    </row>
    <row r="23133" s="489" customFormat="1">
      <c r="B23133" s="546">
        <v>258</v>
      </c>
      <c r="C23133" s="548" t="s">
        <v>14981</v>
      </c>
      <c r="D23133" s="541" t="s">
        <v>23455</v>
      </c>
      <c r="E23133" s="549"/>
      <c r="F23133" s="547"/>
    </row>
    <row r="23134" s="489" customFormat="1">
      <c r="B23134" s="546" t="s">
        <v>23456</v>
      </c>
      <c r="C23134" s="548" t="s">
        <v>14981</v>
      </c>
      <c r="D23134" s="541" t="s">
        <v>23457</v>
      </c>
      <c r="E23134" s="549" t="s">
        <v>32771</v>
      </c>
      <c r="F23134" s="547">
        <v>3600.96</v>
      </c>
    </row>
    <row r="23135" s="489" customFormat="1">
      <c r="B23135" s="546" t="s">
        <v>23458</v>
      </c>
      <c r="C23135" s="548" t="s">
        <v>14981</v>
      </c>
      <c r="D23135" s="541" t="s">
        <v>23459</v>
      </c>
      <c r="E23135" s="549" t="s">
        <v>32771</v>
      </c>
      <c r="F23135" s="547">
        <v>377.99000000000001</v>
      </c>
    </row>
    <row r="23136" s="489" customFormat="1">
      <c r="B23136" s="546" t="s">
        <v>23460</v>
      </c>
      <c r="C23136" s="548" t="s">
        <v>14981</v>
      </c>
      <c r="D23136" s="541" t="s">
        <v>23461</v>
      </c>
      <c r="E23136" s="549" t="s">
        <v>32771</v>
      </c>
      <c r="F23136" s="547">
        <v>303.14999999999998</v>
      </c>
    </row>
    <row r="23137" s="489" customFormat="1">
      <c r="B23137" s="546" t="s">
        <v>23462</v>
      </c>
      <c r="C23137" s="548" t="s">
        <v>14981</v>
      </c>
      <c r="D23137" s="541" t="s">
        <v>23463</v>
      </c>
      <c r="E23137" s="549" t="s">
        <v>32771</v>
      </c>
      <c r="F23137" s="547">
        <v>408.82999999999998</v>
      </c>
    </row>
    <row r="23138" s="489" customFormat="1">
      <c r="B23138" s="546" t="s">
        <v>23464</v>
      </c>
      <c r="C23138" s="548" t="s">
        <v>14981</v>
      </c>
      <c r="D23138" s="541" t="s">
        <v>23465</v>
      </c>
      <c r="E23138" s="549" t="s">
        <v>32771</v>
      </c>
      <c r="F23138" s="547">
        <v>317.25</v>
      </c>
    </row>
    <row r="23139" s="489" customFormat="1">
      <c r="B23139" s="546" t="s">
        <v>23466</v>
      </c>
      <c r="C23139" s="548" t="s">
        <v>14981</v>
      </c>
      <c r="D23139" s="541" t="s">
        <v>23467</v>
      </c>
      <c r="E23139" s="549" t="s">
        <v>32771</v>
      </c>
      <c r="F23139" s="547">
        <v>422.75999999999999</v>
      </c>
    </row>
    <row r="23140" s="489" customFormat="1">
      <c r="B23140" s="546" t="s">
        <v>23468</v>
      </c>
      <c r="C23140" s="548" t="s">
        <v>14981</v>
      </c>
      <c r="D23140" s="541" t="s">
        <v>23469</v>
      </c>
      <c r="E23140" s="549" t="s">
        <v>32771</v>
      </c>
      <c r="F23140" s="547">
        <v>331.17000000000002</v>
      </c>
    </row>
    <row r="23141" s="489" customFormat="1">
      <c r="B23141" s="546" t="s">
        <v>23470</v>
      </c>
      <c r="C23141" s="548" t="s">
        <v>14981</v>
      </c>
      <c r="D23141" s="541" t="s">
        <v>23471</v>
      </c>
      <c r="E23141" s="549" t="s">
        <v>32771</v>
      </c>
      <c r="F23141" s="547">
        <v>505.56</v>
      </c>
    </row>
    <row r="23142" s="489" customFormat="1">
      <c r="B23142" s="546" t="s">
        <v>23472</v>
      </c>
      <c r="C23142" s="548" t="s">
        <v>14981</v>
      </c>
      <c r="D23142" s="541" t="s">
        <v>23473</v>
      </c>
      <c r="E23142" s="549" t="s">
        <v>32771</v>
      </c>
      <c r="F23142" s="547">
        <v>409.08999999999997</v>
      </c>
    </row>
    <row r="23143" s="489" customFormat="1">
      <c r="B23143" s="546" t="s">
        <v>23474</v>
      </c>
      <c r="C23143" s="548" t="s">
        <v>14981</v>
      </c>
      <c r="D23143" s="541" t="s">
        <v>23475</v>
      </c>
      <c r="E23143" s="549" t="s">
        <v>32771</v>
      </c>
      <c r="F23143" s="547">
        <v>3389.8200000000002</v>
      </c>
    </row>
    <row r="23144" s="489" customFormat="1">
      <c r="B23144" s="546" t="s">
        <v>23476</v>
      </c>
      <c r="C23144" s="548" t="s">
        <v>14981</v>
      </c>
      <c r="D23144" s="541" t="s">
        <v>23477</v>
      </c>
      <c r="E23144" s="549" t="s">
        <v>32779</v>
      </c>
      <c r="F23144" s="547">
        <v>20.989999999999998</v>
      </c>
    </row>
    <row r="23145" s="489" customFormat="1">
      <c r="B23145" s="546" t="s">
        <v>23478</v>
      </c>
      <c r="C23145" s="548" t="s">
        <v>14981</v>
      </c>
      <c r="D23145" s="541" t="s">
        <v>23479</v>
      </c>
      <c r="E23145" s="549" t="s">
        <v>32779</v>
      </c>
      <c r="F23145" s="547">
        <v>3.3399999999999999</v>
      </c>
    </row>
    <row r="23146" s="489" customFormat="1">
      <c r="B23146" s="546" t="s">
        <v>23480</v>
      </c>
      <c r="C23146" s="548" t="s">
        <v>14981</v>
      </c>
      <c r="D23146" s="541" t="s">
        <v>23481</v>
      </c>
      <c r="E23146" s="549" t="s">
        <v>32779</v>
      </c>
      <c r="F23146" s="547">
        <v>8.5199999999999996</v>
      </c>
    </row>
    <row r="23147" s="489" customFormat="1">
      <c r="B23147" s="546" t="s">
        <v>23482</v>
      </c>
      <c r="C23147" s="548" t="s">
        <v>14981</v>
      </c>
      <c r="D23147" s="541" t="s">
        <v>23483</v>
      </c>
      <c r="E23147" s="549" t="s">
        <v>32779</v>
      </c>
      <c r="F23147" s="547">
        <v>2.6899999999999999</v>
      </c>
    </row>
    <row r="23148" s="489" customFormat="1">
      <c r="B23148" s="546" t="s">
        <v>23484</v>
      </c>
      <c r="C23148" s="548" t="s">
        <v>14981</v>
      </c>
      <c r="D23148" s="541" t="s">
        <v>23485</v>
      </c>
      <c r="E23148" s="549" t="s">
        <v>32779</v>
      </c>
      <c r="F23148" s="547">
        <v>2.3399999999999999</v>
      </c>
    </row>
    <row r="23149" s="489" customFormat="1">
      <c r="B23149" s="546" t="s">
        <v>23486</v>
      </c>
      <c r="C23149" s="548" t="s">
        <v>14981</v>
      </c>
      <c r="D23149" s="541" t="s">
        <v>23487</v>
      </c>
      <c r="E23149" s="549" t="s">
        <v>32779</v>
      </c>
      <c r="F23149" s="547">
        <v>7.5199999999999996</v>
      </c>
    </row>
    <row r="23150" s="489" customFormat="1">
      <c r="B23150" s="546" t="s">
        <v>23488</v>
      </c>
      <c r="C23150" s="548" t="s">
        <v>14981</v>
      </c>
      <c r="D23150" s="541" t="s">
        <v>23489</v>
      </c>
      <c r="E23150" s="549" t="s">
        <v>32779</v>
      </c>
      <c r="F23150" s="547">
        <v>1.6899999999999999</v>
      </c>
    </row>
    <row r="23151" s="489" customFormat="1">
      <c r="B23151" s="546" t="s">
        <v>23490</v>
      </c>
      <c r="C23151" s="548" t="s">
        <v>14981</v>
      </c>
      <c r="D23151" s="541" t="s">
        <v>23491</v>
      </c>
      <c r="E23151" s="549" t="s">
        <v>32779</v>
      </c>
      <c r="F23151" s="547">
        <v>1.99</v>
      </c>
    </row>
    <row r="23152" s="489" customFormat="1">
      <c r="B23152" s="546" t="s">
        <v>23492</v>
      </c>
      <c r="C23152" s="548" t="s">
        <v>14981</v>
      </c>
      <c r="D23152" s="541" t="s">
        <v>23493</v>
      </c>
      <c r="E23152" s="549" t="s">
        <v>32779</v>
      </c>
      <c r="F23152" s="547">
        <v>3.1800000000000002</v>
      </c>
    </row>
    <row r="23153" s="489" customFormat="1">
      <c r="B23153" s="546" t="s">
        <v>23494</v>
      </c>
      <c r="C23153" s="548" t="s">
        <v>14981</v>
      </c>
      <c r="D23153" s="541" t="s">
        <v>23495</v>
      </c>
      <c r="E23153" s="549" t="s">
        <v>32779</v>
      </c>
      <c r="F23153" s="547">
        <v>5.1299999999999999</v>
      </c>
    </row>
    <row r="23154" s="489" customFormat="1">
      <c r="B23154" s="546" t="s">
        <v>23496</v>
      </c>
      <c r="C23154" s="548" t="s">
        <v>14981</v>
      </c>
      <c r="D23154" s="541" t="s">
        <v>23497</v>
      </c>
      <c r="E23154" s="549" t="s">
        <v>32779</v>
      </c>
      <c r="F23154" s="547">
        <v>2.73</v>
      </c>
    </row>
    <row r="23155" s="489" customFormat="1">
      <c r="B23155" s="546" t="s">
        <v>23498</v>
      </c>
      <c r="C23155" s="548" t="s">
        <v>14981</v>
      </c>
      <c r="D23155" s="541" t="s">
        <v>23499</v>
      </c>
      <c r="E23155" s="549" t="s">
        <v>32779</v>
      </c>
      <c r="F23155" s="547">
        <v>9.2799999999999994</v>
      </c>
    </row>
    <row r="23156" s="489" customFormat="1">
      <c r="B23156" s="546" t="s">
        <v>23500</v>
      </c>
      <c r="C23156" s="548" t="s">
        <v>14981</v>
      </c>
      <c r="D23156" s="541" t="s">
        <v>23501</v>
      </c>
      <c r="E23156" s="549" t="s">
        <v>32779</v>
      </c>
      <c r="F23156" s="547">
        <v>3.7799999999999998</v>
      </c>
    </row>
    <row r="23157" s="489" customFormat="1">
      <c r="B23157" s="546" t="s">
        <v>23502</v>
      </c>
      <c r="C23157" s="548" t="s">
        <v>14981</v>
      </c>
      <c r="D23157" s="541" t="s">
        <v>23503</v>
      </c>
      <c r="E23157" s="549" t="s">
        <v>32779</v>
      </c>
      <c r="F23157" s="547">
        <v>6.5</v>
      </c>
    </row>
    <row r="23158" s="489" customFormat="1">
      <c r="B23158" s="546" t="s">
        <v>23504</v>
      </c>
      <c r="C23158" s="548" t="s">
        <v>14981</v>
      </c>
      <c r="D23158" s="541" t="s">
        <v>23505</v>
      </c>
      <c r="E23158" s="549" t="s">
        <v>32779</v>
      </c>
      <c r="F23158" s="547">
        <v>2.8999999999999999</v>
      </c>
    </row>
    <row r="23159" s="489" customFormat="1">
      <c r="B23159" s="546" t="s">
        <v>23506</v>
      </c>
      <c r="C23159" s="548" t="s">
        <v>14981</v>
      </c>
      <c r="D23159" s="541" t="s">
        <v>23507</v>
      </c>
      <c r="E23159" s="549" t="s">
        <v>32779</v>
      </c>
      <c r="F23159" s="547">
        <v>2.8799999999999999</v>
      </c>
    </row>
    <row r="23160" s="489" customFormat="1">
      <c r="B23160" s="546" t="s">
        <v>23508</v>
      </c>
      <c r="C23160" s="548" t="s">
        <v>14981</v>
      </c>
      <c r="D23160" s="541" t="s">
        <v>23509</v>
      </c>
      <c r="E23160" s="549" t="s">
        <v>32779</v>
      </c>
      <c r="F23160" s="547">
        <v>5.5999999999999996</v>
      </c>
    </row>
    <row r="23161" s="489" customFormat="1">
      <c r="B23161" s="546" t="s">
        <v>23510</v>
      </c>
      <c r="C23161" s="548" t="s">
        <v>14981</v>
      </c>
      <c r="D23161" s="541" t="s">
        <v>23511</v>
      </c>
      <c r="E23161" s="549" t="s">
        <v>32779</v>
      </c>
      <c r="F23161" s="547">
        <v>2</v>
      </c>
    </row>
    <row r="23162" s="489" customFormat="1">
      <c r="B23162" s="546" t="s">
        <v>23512</v>
      </c>
      <c r="C23162" s="548" t="s">
        <v>14981</v>
      </c>
      <c r="D23162" s="541" t="s">
        <v>23513</v>
      </c>
      <c r="E23162" s="549" t="s">
        <v>32779</v>
      </c>
      <c r="F23162" s="547">
        <v>2.1699999999999999</v>
      </c>
    </row>
    <row r="23163" s="489" customFormat="1">
      <c r="B23163" s="546" t="s">
        <v>23514</v>
      </c>
      <c r="C23163" s="548" t="s">
        <v>14981</v>
      </c>
      <c r="D23163" s="541" t="s">
        <v>23515</v>
      </c>
      <c r="E23163" s="549" t="s">
        <v>32779</v>
      </c>
      <c r="F23163" s="547">
        <v>1.8400000000000001</v>
      </c>
    </row>
    <row r="23164" s="489" customFormat="1">
      <c r="B23164" s="546" t="s">
        <v>23516</v>
      </c>
      <c r="C23164" s="548" t="s">
        <v>14981</v>
      </c>
      <c r="D23164" s="541" t="s">
        <v>23517</v>
      </c>
      <c r="E23164" s="549" t="s">
        <v>32779</v>
      </c>
      <c r="F23164" s="547">
        <v>3.7799999999999998</v>
      </c>
    </row>
    <row r="23165" s="489" customFormat="1">
      <c r="B23165" s="546" t="s">
        <v>23518</v>
      </c>
      <c r="C23165" s="548" t="s">
        <v>14981</v>
      </c>
      <c r="D23165" s="541" t="s">
        <v>23519</v>
      </c>
      <c r="E23165" s="549" t="s">
        <v>32779</v>
      </c>
      <c r="F23165" s="547">
        <v>2.8500000000000001</v>
      </c>
    </row>
    <row r="23166" s="489" customFormat="1">
      <c r="B23166" s="546" t="s">
        <v>23520</v>
      </c>
      <c r="C23166" s="548" t="s">
        <v>14981</v>
      </c>
      <c r="D23166" s="541" t="s">
        <v>23521</v>
      </c>
      <c r="E23166" s="549" t="s">
        <v>32779</v>
      </c>
      <c r="F23166" s="547">
        <v>17.609999999999999</v>
      </c>
    </row>
    <row r="23167" s="489" customFormat="1">
      <c r="B23167" s="546" t="s">
        <v>23522</v>
      </c>
      <c r="C23167" s="548" t="s">
        <v>14981</v>
      </c>
      <c r="D23167" s="541" t="s">
        <v>23523</v>
      </c>
      <c r="E23167" s="549" t="s">
        <v>32779</v>
      </c>
      <c r="F23167" s="547">
        <v>15.16</v>
      </c>
    </row>
    <row r="23168" s="489" customFormat="1">
      <c r="B23168" s="546" t="s">
        <v>23524</v>
      </c>
      <c r="C23168" s="548" t="s">
        <v>14981</v>
      </c>
      <c r="D23168" s="541" t="s">
        <v>23525</v>
      </c>
      <c r="E23168" s="549" t="s">
        <v>32779</v>
      </c>
      <c r="F23168" s="547">
        <v>8.4800000000000004</v>
      </c>
    </row>
    <row r="23169" s="489" customFormat="1">
      <c r="B23169" s="546" t="s">
        <v>23526</v>
      </c>
      <c r="C23169" s="548" t="s">
        <v>14981</v>
      </c>
      <c r="D23169" s="541" t="s">
        <v>23527</v>
      </c>
      <c r="E23169" s="549" t="s">
        <v>32779</v>
      </c>
      <c r="F23169" s="547">
        <v>18.710000000000001</v>
      </c>
    </row>
    <row r="23170" s="489" customFormat="1">
      <c r="B23170" s="546" t="s">
        <v>23528</v>
      </c>
      <c r="C23170" s="548" t="s">
        <v>14981</v>
      </c>
      <c r="D23170" s="541" t="s">
        <v>23529</v>
      </c>
      <c r="E23170" s="549" t="s">
        <v>32779</v>
      </c>
      <c r="F23170" s="547">
        <v>17.140000000000001</v>
      </c>
    </row>
    <row r="23171" s="489" customFormat="1">
      <c r="B23171" s="546" t="s">
        <v>23530</v>
      </c>
      <c r="C23171" s="548" t="s">
        <v>14981</v>
      </c>
      <c r="D23171" s="541" t="s">
        <v>23531</v>
      </c>
      <c r="E23171" s="549" t="s">
        <v>32779</v>
      </c>
      <c r="F23171" s="547">
        <v>3.2799999999999998</v>
      </c>
    </row>
    <row r="23172" s="489" customFormat="1">
      <c r="B23172" s="546" t="s">
        <v>23532</v>
      </c>
      <c r="C23172" s="548" t="s">
        <v>14981</v>
      </c>
      <c r="D23172" s="541" t="s">
        <v>23533</v>
      </c>
      <c r="E23172" s="549" t="s">
        <v>32779</v>
      </c>
      <c r="F23172" s="547">
        <v>3.9199999999999999</v>
      </c>
    </row>
    <row r="23173" s="489" customFormat="1">
      <c r="B23173" s="546" t="s">
        <v>23534</v>
      </c>
      <c r="C23173" s="548" t="s">
        <v>14981</v>
      </c>
      <c r="D23173" s="541" t="s">
        <v>23535</v>
      </c>
      <c r="E23173" s="549" t="s">
        <v>32779</v>
      </c>
      <c r="F23173" s="547">
        <v>4.2400000000000002</v>
      </c>
    </row>
    <row r="23174" s="489" customFormat="1">
      <c r="B23174" s="546" t="s">
        <v>23536</v>
      </c>
      <c r="C23174" s="548" t="s">
        <v>14981</v>
      </c>
      <c r="D23174" s="541" t="s">
        <v>23537</v>
      </c>
      <c r="E23174" s="549" t="s">
        <v>32779</v>
      </c>
      <c r="F23174" s="547">
        <v>2.5699999999999998</v>
      </c>
    </row>
    <row r="23175" s="489" customFormat="1">
      <c r="B23175" s="546" t="s">
        <v>23538</v>
      </c>
      <c r="C23175" s="548" t="s">
        <v>14981</v>
      </c>
      <c r="D23175" s="541" t="s">
        <v>23539</v>
      </c>
      <c r="E23175" s="549" t="s">
        <v>32779</v>
      </c>
      <c r="F23175" s="547">
        <v>2.7000000000000002</v>
      </c>
    </row>
    <row r="23176" s="489" customFormat="1">
      <c r="B23176" s="546" t="s">
        <v>23540</v>
      </c>
      <c r="C23176" s="548" t="s">
        <v>14981</v>
      </c>
      <c r="D23176" s="541" t="s">
        <v>23541</v>
      </c>
      <c r="E23176" s="549" t="s">
        <v>32779</v>
      </c>
      <c r="F23176" s="547">
        <v>7.2300000000000004</v>
      </c>
    </row>
    <row r="23177" s="489" customFormat="1">
      <c r="B23177" s="546" t="s">
        <v>23542</v>
      </c>
      <c r="C23177" s="548" t="s">
        <v>14981</v>
      </c>
      <c r="D23177" s="541" t="s">
        <v>23543</v>
      </c>
      <c r="E23177" s="549" t="s">
        <v>32779</v>
      </c>
      <c r="F23177" s="547">
        <v>5.4299999999999997</v>
      </c>
    </row>
    <row r="23178" s="489" customFormat="1">
      <c r="B23178" s="546" t="s">
        <v>23544</v>
      </c>
      <c r="C23178" s="548" t="s">
        <v>14981</v>
      </c>
      <c r="D23178" s="541" t="s">
        <v>23545</v>
      </c>
      <c r="E23178" s="549" t="s">
        <v>32779</v>
      </c>
      <c r="F23178" s="547">
        <v>4.54</v>
      </c>
    </row>
    <row r="23179" s="489" customFormat="1">
      <c r="B23179" s="546" t="s">
        <v>23546</v>
      </c>
      <c r="C23179" s="548" t="s">
        <v>14981</v>
      </c>
      <c r="D23179" s="541" t="s">
        <v>23547</v>
      </c>
      <c r="E23179" s="549" t="s">
        <v>32779</v>
      </c>
      <c r="F23179" s="547">
        <v>4.0099999999999998</v>
      </c>
    </row>
    <row r="23180" s="489" customFormat="1">
      <c r="B23180" s="546" t="s">
        <v>23548</v>
      </c>
      <c r="C23180" s="548" t="s">
        <v>14981</v>
      </c>
      <c r="D23180" s="541" t="s">
        <v>23549</v>
      </c>
      <c r="E23180" s="549" t="s">
        <v>32779</v>
      </c>
      <c r="F23180" s="547">
        <v>25.16</v>
      </c>
    </row>
    <row r="23181" s="489" customFormat="1">
      <c r="B23181" s="546" t="s">
        <v>23550</v>
      </c>
      <c r="C23181" s="548" t="s">
        <v>14981</v>
      </c>
      <c r="D23181" s="541" t="s">
        <v>23551</v>
      </c>
      <c r="E23181" s="549" t="s">
        <v>32779</v>
      </c>
      <c r="F23181" s="547">
        <v>22.77</v>
      </c>
    </row>
    <row r="23182" s="489" customFormat="1">
      <c r="B23182" s="546" t="s">
        <v>23552</v>
      </c>
      <c r="C23182" s="548" t="s">
        <v>14981</v>
      </c>
      <c r="D23182" s="541" t="s">
        <v>23553</v>
      </c>
      <c r="E23182" s="549" t="s">
        <v>32779</v>
      </c>
      <c r="F23182" s="547">
        <v>32.93</v>
      </c>
    </row>
    <row r="23183" s="489" customFormat="1">
      <c r="B23183" s="546" t="s">
        <v>23554</v>
      </c>
      <c r="C23183" s="548" t="s">
        <v>14981</v>
      </c>
      <c r="D23183" s="541" t="s">
        <v>23555</v>
      </c>
      <c r="E23183" s="549" t="s">
        <v>32779</v>
      </c>
      <c r="F23183" s="547">
        <v>33.060000000000002</v>
      </c>
    </row>
    <row r="23184" s="489" customFormat="1">
      <c r="B23184" s="546" t="s">
        <v>23556</v>
      </c>
      <c r="C23184" s="548" t="s">
        <v>14981</v>
      </c>
      <c r="D23184" s="541" t="s">
        <v>23557</v>
      </c>
      <c r="E23184" s="549" t="s">
        <v>32779</v>
      </c>
      <c r="F23184" s="547">
        <v>30.41</v>
      </c>
    </row>
    <row r="23185" s="489" customFormat="1">
      <c r="B23185" s="546" t="s">
        <v>23558</v>
      </c>
      <c r="C23185" s="548" t="s">
        <v>14981</v>
      </c>
      <c r="D23185" s="541" t="s">
        <v>23559</v>
      </c>
      <c r="E23185" s="549" t="s">
        <v>32779</v>
      </c>
      <c r="F23185" s="547">
        <v>27.73</v>
      </c>
    </row>
    <row r="23186" s="489" customFormat="1">
      <c r="B23186" s="546" t="s">
        <v>23560</v>
      </c>
      <c r="C23186" s="548" t="s">
        <v>14981</v>
      </c>
      <c r="D23186" s="541" t="s">
        <v>23561</v>
      </c>
      <c r="E23186" s="549" t="s">
        <v>32779</v>
      </c>
      <c r="F23186" s="547">
        <v>3.0699999999999998</v>
      </c>
    </row>
    <row r="23187" s="489" customFormat="1">
      <c r="B23187" s="546" t="s">
        <v>23562</v>
      </c>
      <c r="C23187" s="548" t="s">
        <v>14981</v>
      </c>
      <c r="D23187" s="541" t="s">
        <v>23563</v>
      </c>
      <c r="E23187" s="549" t="s">
        <v>32779</v>
      </c>
      <c r="F23187" s="547">
        <v>10.93</v>
      </c>
    </row>
    <row r="23188" s="489" customFormat="1">
      <c r="B23188" s="546" t="s">
        <v>23564</v>
      </c>
      <c r="C23188" s="548" t="s">
        <v>14981</v>
      </c>
      <c r="D23188" s="541" t="s">
        <v>23565</v>
      </c>
      <c r="E23188" s="549" t="s">
        <v>32779</v>
      </c>
      <c r="F23188" s="547">
        <v>8.9199999999999999</v>
      </c>
    </row>
    <row r="23189" s="489" customFormat="1">
      <c r="B23189" s="546" t="s">
        <v>23566</v>
      </c>
      <c r="C23189" s="548" t="s">
        <v>14981</v>
      </c>
      <c r="D23189" s="541" t="s">
        <v>23567</v>
      </c>
      <c r="E23189" s="549" t="s">
        <v>32779</v>
      </c>
      <c r="F23189" s="547">
        <v>25.57</v>
      </c>
    </row>
    <row r="23190" s="489" customFormat="1">
      <c r="B23190" s="546" t="s">
        <v>23568</v>
      </c>
      <c r="C23190" s="548" t="s">
        <v>14981</v>
      </c>
      <c r="D23190" s="541" t="s">
        <v>23569</v>
      </c>
      <c r="E23190" s="549" t="s">
        <v>32779</v>
      </c>
      <c r="F23190" s="547">
        <v>7.5800000000000001</v>
      </c>
    </row>
    <row r="23191" s="489" customFormat="1">
      <c r="B23191" s="546" t="s">
        <v>23570</v>
      </c>
      <c r="C23191" s="548" t="s">
        <v>14981</v>
      </c>
      <c r="D23191" s="541" t="s">
        <v>23571</v>
      </c>
      <c r="E23191" s="549" t="s">
        <v>32779</v>
      </c>
      <c r="F23191" s="547">
        <v>5.4000000000000004</v>
      </c>
    </row>
    <row r="23192" s="489" customFormat="1">
      <c r="B23192" s="546" t="s">
        <v>23572</v>
      </c>
      <c r="C23192" s="548" t="s">
        <v>14981</v>
      </c>
      <c r="D23192" s="541" t="s">
        <v>23573</v>
      </c>
      <c r="E23192" s="549" t="s">
        <v>32779</v>
      </c>
      <c r="F23192" s="547">
        <v>22.300000000000001</v>
      </c>
    </row>
    <row r="23193" s="489" customFormat="1">
      <c r="B23193" s="546" t="s">
        <v>23574</v>
      </c>
      <c r="C23193" s="548" t="s">
        <v>14981</v>
      </c>
      <c r="D23193" s="541" t="s">
        <v>23575</v>
      </c>
      <c r="E23193" s="549" t="s">
        <v>32779</v>
      </c>
      <c r="F23193" s="547">
        <v>32.200000000000003</v>
      </c>
    </row>
    <row r="23194" s="489" customFormat="1">
      <c r="B23194" s="546" t="s">
        <v>23576</v>
      </c>
      <c r="C23194" s="548" t="s">
        <v>14981</v>
      </c>
      <c r="D23194" s="541" t="s">
        <v>23577</v>
      </c>
      <c r="E23194" s="549" t="s">
        <v>32779</v>
      </c>
      <c r="F23194" s="547">
        <v>100.28</v>
      </c>
    </row>
    <row r="23195" s="489" customFormat="1">
      <c r="B23195" s="546" t="s">
        <v>23578</v>
      </c>
      <c r="C23195" s="548" t="s">
        <v>14981</v>
      </c>
      <c r="D23195" s="541" t="s">
        <v>23579</v>
      </c>
      <c r="E23195" s="549" t="s">
        <v>32768</v>
      </c>
      <c r="F23195" s="547">
        <v>4011.4099999999999</v>
      </c>
    </row>
    <row r="23196" s="489" customFormat="1">
      <c r="B23196" s="546" t="s">
        <v>23580</v>
      </c>
      <c r="C23196" s="548" t="s">
        <v>14981</v>
      </c>
      <c r="D23196" s="541" t="s">
        <v>23581</v>
      </c>
      <c r="E23196" s="549" t="s">
        <v>32768</v>
      </c>
      <c r="F23196" s="547">
        <v>8393.0599999999995</v>
      </c>
    </row>
    <row r="23197" s="489" customFormat="1">
      <c r="B23197" s="546" t="s">
        <v>23582</v>
      </c>
      <c r="C23197" s="548" t="s">
        <v>14981</v>
      </c>
      <c r="D23197" s="541" t="s">
        <v>23583</v>
      </c>
      <c r="E23197" s="549" t="s">
        <v>32768</v>
      </c>
      <c r="F23197" s="547">
        <v>4079.1199999999999</v>
      </c>
    </row>
    <row r="23198" s="489" customFormat="1">
      <c r="B23198" s="546" t="s">
        <v>23584</v>
      </c>
      <c r="C23198" s="548" t="s">
        <v>14981</v>
      </c>
      <c r="D23198" s="541" t="s">
        <v>23585</v>
      </c>
      <c r="E23198" s="549" t="s">
        <v>32768</v>
      </c>
      <c r="F23198" s="547">
        <v>8182.5699999999997</v>
      </c>
    </row>
    <row r="23199" s="489" customFormat="1">
      <c r="B23199" s="546" t="s">
        <v>23586</v>
      </c>
      <c r="C23199" s="548" t="s">
        <v>14981</v>
      </c>
      <c r="D23199" s="541" t="s">
        <v>23587</v>
      </c>
      <c r="E23199" s="549" t="s">
        <v>32771</v>
      </c>
      <c r="F23199" s="547">
        <v>459.32999999999998</v>
      </c>
    </row>
    <row r="23200" s="489" customFormat="1">
      <c r="B23200" s="546" t="s">
        <v>23588</v>
      </c>
      <c r="C23200" s="548" t="s">
        <v>14981</v>
      </c>
      <c r="D23200" s="541" t="s">
        <v>23589</v>
      </c>
      <c r="E23200" s="549" t="s">
        <v>32771</v>
      </c>
      <c r="F23200" s="547">
        <v>353.92000000000002</v>
      </c>
    </row>
    <row r="23201" s="489" customFormat="1">
      <c r="B23201" s="546" t="s">
        <v>23590</v>
      </c>
      <c r="C23201" s="548" t="s">
        <v>14981</v>
      </c>
      <c r="D23201" s="541" t="s">
        <v>23591</v>
      </c>
      <c r="E23201" s="549" t="s">
        <v>32771</v>
      </c>
      <c r="F23201" s="547">
        <v>337.93000000000001</v>
      </c>
    </row>
    <row r="23202" s="489" customFormat="1">
      <c r="B23202" s="546" t="s">
        <v>23592</v>
      </c>
      <c r="C23202" s="548" t="s">
        <v>14981</v>
      </c>
      <c r="D23202" s="541" t="s">
        <v>23593</v>
      </c>
      <c r="E23202" s="549" t="s">
        <v>32771</v>
      </c>
      <c r="F23202" s="547">
        <v>216.87</v>
      </c>
    </row>
    <row r="23203" s="489" customFormat="1">
      <c r="B23203" s="546" t="s">
        <v>23594</v>
      </c>
      <c r="C23203" s="548" t="s">
        <v>14981</v>
      </c>
      <c r="D23203" s="541" t="s">
        <v>23595</v>
      </c>
      <c r="E23203" s="549" t="s">
        <v>32771</v>
      </c>
      <c r="F23203" s="547">
        <v>348.66000000000003</v>
      </c>
    </row>
    <row r="23204" s="489" customFormat="1">
      <c r="B23204" s="546" t="s">
        <v>23596</v>
      </c>
      <c r="C23204" s="548" t="s">
        <v>14981</v>
      </c>
      <c r="D23204" s="541" t="s">
        <v>23597</v>
      </c>
      <c r="E23204" s="549" t="s">
        <v>32771</v>
      </c>
      <c r="F23204" s="547">
        <v>228.66999999999999</v>
      </c>
    </row>
    <row r="23205" s="489" customFormat="1">
      <c r="B23205" s="546" t="s">
        <v>23598</v>
      </c>
      <c r="C23205" s="548" t="s">
        <v>14981</v>
      </c>
      <c r="D23205" s="541" t="s">
        <v>23599</v>
      </c>
      <c r="E23205" s="549" t="s">
        <v>32771</v>
      </c>
      <c r="F23205" s="547">
        <v>487.69999999999999</v>
      </c>
    </row>
    <row r="23206" s="489" customFormat="1">
      <c r="B23206" s="546" t="s">
        <v>23600</v>
      </c>
      <c r="C23206" s="548" t="s">
        <v>14981</v>
      </c>
      <c r="D23206" s="541" t="s">
        <v>23601</v>
      </c>
      <c r="E23206" s="549" t="s">
        <v>32771</v>
      </c>
      <c r="F23206" s="547">
        <v>377.13999999999999</v>
      </c>
    </row>
    <row r="23207" s="489" customFormat="1">
      <c r="B23207" s="546" t="s">
        <v>23602</v>
      </c>
      <c r="C23207" s="548" t="s">
        <v>14981</v>
      </c>
      <c r="D23207" s="541" t="s">
        <v>23603</v>
      </c>
      <c r="E23207" s="549" t="s">
        <v>32771</v>
      </c>
      <c r="F23207" s="547">
        <v>448.55000000000001</v>
      </c>
    </row>
    <row r="23208" s="489" customFormat="1">
      <c r="B23208" s="546" t="s">
        <v>23604</v>
      </c>
      <c r="C23208" s="548" t="s">
        <v>14981</v>
      </c>
      <c r="D23208" s="541" t="s">
        <v>23605</v>
      </c>
      <c r="E23208" s="549" t="s">
        <v>32771</v>
      </c>
      <c r="F23208" s="547">
        <v>335.45999999999998</v>
      </c>
    </row>
    <row r="23209" s="489" customFormat="1">
      <c r="B23209" s="546" t="s">
        <v>23606</v>
      </c>
      <c r="C23209" s="548" t="s">
        <v>14981</v>
      </c>
      <c r="D23209" s="541" t="s">
        <v>23607</v>
      </c>
      <c r="E23209" s="549" t="s">
        <v>32771</v>
      </c>
      <c r="F23209" s="547">
        <v>376.77999999999997</v>
      </c>
    </row>
    <row r="23210" s="489" customFormat="1">
      <c r="B23210" s="546" t="s">
        <v>23608</v>
      </c>
      <c r="C23210" s="548" t="s">
        <v>14981</v>
      </c>
      <c r="D23210" s="541" t="s">
        <v>23609</v>
      </c>
      <c r="E23210" s="549" t="s">
        <v>32771</v>
      </c>
      <c r="F23210" s="547">
        <v>259.75999999999999</v>
      </c>
    </row>
    <row r="23211" s="489" customFormat="1">
      <c r="B23211" s="546" t="s">
        <v>23610</v>
      </c>
      <c r="C23211" s="548" t="s">
        <v>14981</v>
      </c>
      <c r="D23211" s="541" t="s">
        <v>23611</v>
      </c>
      <c r="E23211" s="549" t="s">
        <v>32771</v>
      </c>
      <c r="F23211" s="547">
        <v>391.98000000000002</v>
      </c>
    </row>
    <row r="23212" s="489" customFormat="1">
      <c r="B23212" s="546" t="s">
        <v>23612</v>
      </c>
      <c r="C23212" s="548" t="s">
        <v>14981</v>
      </c>
      <c r="D23212" s="541" t="s">
        <v>23613</v>
      </c>
      <c r="E23212" s="549" t="s">
        <v>32771</v>
      </c>
      <c r="F23212" s="547">
        <v>276.5</v>
      </c>
    </row>
    <row r="23213" s="489" customFormat="1">
      <c r="B23213" s="546" t="s">
        <v>23614</v>
      </c>
      <c r="C23213" s="548" t="s">
        <v>14981</v>
      </c>
      <c r="D23213" s="541" t="s">
        <v>23615</v>
      </c>
      <c r="E23213" s="549" t="s">
        <v>32771</v>
      </c>
      <c r="F23213" s="547">
        <v>409.04000000000002</v>
      </c>
    </row>
    <row r="23214" s="489" customFormat="1">
      <c r="B23214" s="546" t="s">
        <v>23616</v>
      </c>
      <c r="C23214" s="548" t="s">
        <v>14981</v>
      </c>
      <c r="D23214" s="541" t="s">
        <v>23617</v>
      </c>
      <c r="E23214" s="549" t="s">
        <v>32771</v>
      </c>
      <c r="F23214" s="547">
        <v>295.26999999999998</v>
      </c>
    </row>
    <row r="23215" s="489" customFormat="1">
      <c r="B23215" s="546" t="s">
        <v>23618</v>
      </c>
      <c r="C23215" s="548" t="s">
        <v>14981</v>
      </c>
      <c r="D23215" s="541" t="s">
        <v>23619</v>
      </c>
      <c r="E23215" s="549" t="s">
        <v>32771</v>
      </c>
      <c r="F23215" s="547">
        <v>428.02999999999997</v>
      </c>
    </row>
    <row r="23216" s="489" customFormat="1">
      <c r="B23216" s="546" t="s">
        <v>23620</v>
      </c>
      <c r="C23216" s="548" t="s">
        <v>14981</v>
      </c>
      <c r="D23216" s="541" t="s">
        <v>23621</v>
      </c>
      <c r="E23216" s="549" t="s">
        <v>32771</v>
      </c>
      <c r="F23216" s="547">
        <v>316.17000000000002</v>
      </c>
    </row>
    <row r="23217" s="489" customFormat="1">
      <c r="B23217" s="546" t="s">
        <v>23622</v>
      </c>
      <c r="C23217" s="548" t="s">
        <v>14981</v>
      </c>
      <c r="D23217" s="541" t="s">
        <v>23623</v>
      </c>
      <c r="E23217" s="549" t="s">
        <v>32771</v>
      </c>
      <c r="F23217" s="547">
        <v>421.85000000000002</v>
      </c>
    </row>
    <row r="23218" s="489" customFormat="1">
      <c r="B23218" s="546" t="s">
        <v>23624</v>
      </c>
      <c r="C23218" s="548" t="s">
        <v>14981</v>
      </c>
      <c r="D23218" s="541" t="s">
        <v>23625</v>
      </c>
      <c r="E23218" s="549" t="s">
        <v>32771</v>
      </c>
      <c r="F23218" s="547">
        <v>314.12</v>
      </c>
    </row>
    <row r="23219" s="489" customFormat="1">
      <c r="B23219" s="546" t="s">
        <v>23626</v>
      </c>
      <c r="C23219" s="548" t="s">
        <v>14981</v>
      </c>
      <c r="D23219" s="541" t="s">
        <v>23627</v>
      </c>
      <c r="E23219" s="549" t="s">
        <v>32771</v>
      </c>
      <c r="F23219" s="547">
        <v>334.43000000000001</v>
      </c>
    </row>
    <row r="23220" s="489" customFormat="1">
      <c r="B23220" s="546" t="s">
        <v>23628</v>
      </c>
      <c r="C23220" s="548" t="s">
        <v>14981</v>
      </c>
      <c r="D23220" s="541" t="s">
        <v>23629</v>
      </c>
      <c r="E23220" s="549" t="s">
        <v>32771</v>
      </c>
      <c r="F23220" s="547">
        <v>218.55000000000001</v>
      </c>
    </row>
    <row r="23221" s="489" customFormat="1">
      <c r="B23221" s="546" t="s">
        <v>23630</v>
      </c>
      <c r="C23221" s="548" t="s">
        <v>14981</v>
      </c>
      <c r="D23221" s="541" t="s">
        <v>23631</v>
      </c>
      <c r="E23221" s="549" t="s">
        <v>32771</v>
      </c>
      <c r="F23221" s="547">
        <v>345.74000000000001</v>
      </c>
    </row>
    <row r="23222" s="489" customFormat="1">
      <c r="B23222" s="546" t="s">
        <v>23632</v>
      </c>
      <c r="C23222" s="548" t="s">
        <v>14981</v>
      </c>
      <c r="D23222" s="541" t="s">
        <v>23633</v>
      </c>
      <c r="E23222" s="549" t="s">
        <v>32771</v>
      </c>
      <c r="F23222" s="547">
        <v>231.05000000000001</v>
      </c>
    </row>
    <row r="23223" s="489" customFormat="1">
      <c r="B23223" s="546" t="s">
        <v>23634</v>
      </c>
      <c r="C23223" s="548" t="s">
        <v>14981</v>
      </c>
      <c r="D23223" s="541" t="s">
        <v>23635</v>
      </c>
      <c r="E23223" s="549" t="s">
        <v>32771</v>
      </c>
      <c r="F23223" s="547">
        <v>360.49000000000001</v>
      </c>
    </row>
    <row r="23224" s="489" customFormat="1">
      <c r="B23224" s="546" t="s">
        <v>23636</v>
      </c>
      <c r="C23224" s="548" t="s">
        <v>14981</v>
      </c>
      <c r="D23224" s="541" t="s">
        <v>23637</v>
      </c>
      <c r="E23224" s="549" t="s">
        <v>32771</v>
      </c>
      <c r="F23224" s="547">
        <v>247.34</v>
      </c>
    </row>
    <row r="23225" s="489" customFormat="1">
      <c r="B23225" s="546" t="s">
        <v>23638</v>
      </c>
      <c r="C23225" s="548" t="s">
        <v>14981</v>
      </c>
      <c r="D23225" s="541" t="s">
        <v>23639</v>
      </c>
      <c r="E23225" s="549" t="s">
        <v>32771</v>
      </c>
      <c r="F23225" s="547">
        <v>385.73000000000002</v>
      </c>
    </row>
    <row r="23226" s="489" customFormat="1">
      <c r="B23226" s="546" t="s">
        <v>23640</v>
      </c>
      <c r="C23226" s="548" t="s">
        <v>14981</v>
      </c>
      <c r="D23226" s="541" t="s">
        <v>23641</v>
      </c>
      <c r="E23226" s="549" t="s">
        <v>32771</v>
      </c>
      <c r="F23226" s="547">
        <v>275.51999999999998</v>
      </c>
    </row>
    <row r="23227" s="489" customFormat="1">
      <c r="B23227" s="546" t="s">
        <v>23642</v>
      </c>
      <c r="C23227" s="548" t="s">
        <v>14981</v>
      </c>
      <c r="D23227" s="541" t="s">
        <v>23643</v>
      </c>
      <c r="E23227" s="549" t="s">
        <v>32771</v>
      </c>
      <c r="F23227" s="547">
        <v>329.87</v>
      </c>
    </row>
    <row r="23228" s="489" customFormat="1">
      <c r="B23228" s="546" t="s">
        <v>23644</v>
      </c>
      <c r="C23228" s="548" t="s">
        <v>14981</v>
      </c>
      <c r="D23228" s="541" t="s">
        <v>23645</v>
      </c>
      <c r="E23228" s="549" t="s">
        <v>32771</v>
      </c>
      <c r="F23228" s="547">
        <v>213.99000000000001</v>
      </c>
    </row>
    <row r="23229" s="489" customFormat="1">
      <c r="B23229" s="546" t="s">
        <v>23646</v>
      </c>
      <c r="C23229" s="548" t="s">
        <v>14981</v>
      </c>
      <c r="D23229" s="541" t="s">
        <v>23647</v>
      </c>
      <c r="E23229" s="549" t="s">
        <v>32771</v>
      </c>
      <c r="F23229" s="547">
        <v>341.14999999999998</v>
      </c>
    </row>
    <row r="23230" s="489" customFormat="1">
      <c r="B23230" s="546" t="s">
        <v>23648</v>
      </c>
      <c r="C23230" s="548" t="s">
        <v>14981</v>
      </c>
      <c r="D23230" s="541" t="s">
        <v>23649</v>
      </c>
      <c r="E23230" s="549" t="s">
        <v>32771</v>
      </c>
      <c r="F23230" s="547">
        <v>226.46000000000001</v>
      </c>
    </row>
    <row r="23231" s="489" customFormat="1">
      <c r="B23231" s="546" t="s">
        <v>23650</v>
      </c>
      <c r="C23231" s="548" t="s">
        <v>14981</v>
      </c>
      <c r="D23231" s="541" t="s">
        <v>23651</v>
      </c>
      <c r="E23231" s="549" t="s">
        <v>32771</v>
      </c>
      <c r="F23231" s="547">
        <v>355.94</v>
      </c>
    </row>
    <row r="23232" s="489" customFormat="1">
      <c r="B23232" s="546" t="s">
        <v>23652</v>
      </c>
      <c r="C23232" s="548" t="s">
        <v>14981</v>
      </c>
      <c r="D23232" s="541" t="s">
        <v>23653</v>
      </c>
      <c r="E23232" s="549" t="s">
        <v>32771</v>
      </c>
      <c r="F23232" s="547">
        <v>242.78999999999999</v>
      </c>
    </row>
    <row r="23233" s="489" customFormat="1">
      <c r="B23233" s="546" t="s">
        <v>23654</v>
      </c>
      <c r="C23233" s="548" t="s">
        <v>14981</v>
      </c>
      <c r="D23233" s="541" t="s">
        <v>23655</v>
      </c>
      <c r="E23233" s="549" t="s">
        <v>32771</v>
      </c>
      <c r="F23233" s="547">
        <v>366.25</v>
      </c>
    </row>
    <row r="23234" s="489" customFormat="1">
      <c r="B23234" s="546" t="s">
        <v>23656</v>
      </c>
      <c r="C23234" s="548" t="s">
        <v>14981</v>
      </c>
      <c r="D23234" s="541" t="s">
        <v>23657</v>
      </c>
      <c r="E23234" s="549" t="s">
        <v>32771</v>
      </c>
      <c r="F23234" s="547">
        <v>253.06999999999999</v>
      </c>
    </row>
    <row r="23235" s="489" customFormat="1">
      <c r="B23235" s="546" t="s">
        <v>23658</v>
      </c>
      <c r="C23235" s="548" t="s">
        <v>14981</v>
      </c>
      <c r="D23235" s="541" t="s">
        <v>23659</v>
      </c>
      <c r="E23235" s="549" t="s">
        <v>32771</v>
      </c>
      <c r="F23235" s="547">
        <v>365.94</v>
      </c>
    </row>
    <row r="23236" s="489" customFormat="1">
      <c r="B23236" s="546" t="s">
        <v>23660</v>
      </c>
      <c r="C23236" s="548" t="s">
        <v>14981</v>
      </c>
      <c r="D23236" s="541" t="s">
        <v>23661</v>
      </c>
      <c r="E23236" s="549" t="s">
        <v>32771</v>
      </c>
      <c r="F23236" s="547">
        <v>268.50999999999999</v>
      </c>
    </row>
    <row r="23237" s="489" customFormat="1">
      <c r="B23237" s="546" t="s">
        <v>23662</v>
      </c>
      <c r="C23237" s="548" t="s">
        <v>14981</v>
      </c>
      <c r="D23237" s="541" t="s">
        <v>23663</v>
      </c>
      <c r="E23237" s="549" t="s">
        <v>32771</v>
      </c>
      <c r="F23237" s="547">
        <v>383.35000000000002</v>
      </c>
    </row>
    <row r="23238" s="489" customFormat="1">
      <c r="B23238" s="546" t="s">
        <v>23664</v>
      </c>
      <c r="C23238" s="548" t="s">
        <v>14981</v>
      </c>
      <c r="D23238" s="541" t="s">
        <v>23665</v>
      </c>
      <c r="E23238" s="549" t="s">
        <v>32771</v>
      </c>
      <c r="F23238" s="547">
        <v>276.35000000000002</v>
      </c>
    </row>
    <row r="23239" s="489" customFormat="1">
      <c r="B23239" s="546" t="s">
        <v>23666</v>
      </c>
      <c r="C23239" s="548" t="s">
        <v>14981</v>
      </c>
      <c r="D23239" s="541" t="s">
        <v>23667</v>
      </c>
      <c r="E23239" s="549" t="s">
        <v>32771</v>
      </c>
      <c r="F23239" s="547">
        <v>405.79000000000002</v>
      </c>
    </row>
    <row r="23240" s="489" customFormat="1">
      <c r="B23240" s="546" t="s">
        <v>23668</v>
      </c>
      <c r="C23240" s="548" t="s">
        <v>14981</v>
      </c>
      <c r="D23240" s="541" t="s">
        <v>23669</v>
      </c>
      <c r="E23240" s="549" t="s">
        <v>32771</v>
      </c>
      <c r="F23240" s="547">
        <v>301.10000000000002</v>
      </c>
    </row>
    <row r="23241" s="489" customFormat="1">
      <c r="B23241" s="546" t="s">
        <v>23670</v>
      </c>
      <c r="C23241" s="548" t="s">
        <v>14981</v>
      </c>
      <c r="D23241" s="541" t="s">
        <v>23671</v>
      </c>
      <c r="E23241" s="549" t="s">
        <v>32771</v>
      </c>
      <c r="F23241" s="547">
        <v>430.82999999999998</v>
      </c>
    </row>
    <row r="23242" s="489" customFormat="1">
      <c r="B23242" s="546" t="s">
        <v>23672</v>
      </c>
      <c r="C23242" s="548" t="s">
        <v>14981</v>
      </c>
      <c r="D23242" s="541" t="s">
        <v>23673</v>
      </c>
      <c r="E23242" s="549" t="s">
        <v>32771</v>
      </c>
      <c r="F23242" s="547">
        <v>328.72000000000003</v>
      </c>
    </row>
    <row r="23243" s="489" customFormat="1">
      <c r="B23243" s="546" t="s">
        <v>23674</v>
      </c>
      <c r="C23243" s="548" t="s">
        <v>14981</v>
      </c>
      <c r="D23243" s="541" t="s">
        <v>23675</v>
      </c>
      <c r="E23243" s="549" t="s">
        <v>32771</v>
      </c>
      <c r="F23243" s="547">
        <v>349.56999999999999</v>
      </c>
    </row>
    <row r="23244" s="489" customFormat="1">
      <c r="B23244" s="546" t="s">
        <v>23676</v>
      </c>
      <c r="C23244" s="548" t="s">
        <v>14981</v>
      </c>
      <c r="D23244" s="541" t="s">
        <v>23677</v>
      </c>
      <c r="E23244" s="549" t="s">
        <v>32771</v>
      </c>
      <c r="F23244" s="547">
        <v>252.13</v>
      </c>
    </row>
    <row r="23245" s="489" customFormat="1">
      <c r="B23245" s="546" t="s">
        <v>23678</v>
      </c>
      <c r="C23245" s="548" t="s">
        <v>14981</v>
      </c>
      <c r="D23245" s="541" t="s">
        <v>23679</v>
      </c>
      <c r="E23245" s="549" t="s">
        <v>32771</v>
      </c>
      <c r="F23245" s="547">
        <v>365.82999999999998</v>
      </c>
    </row>
    <row r="23246" s="489" customFormat="1">
      <c r="B23246" s="546" t="s">
        <v>23680</v>
      </c>
      <c r="C23246" s="548" t="s">
        <v>14981</v>
      </c>
      <c r="D23246" s="541" t="s">
        <v>23681</v>
      </c>
      <c r="E23246" s="549" t="s">
        <v>32771</v>
      </c>
      <c r="F23246" s="547">
        <v>258.82999999999998</v>
      </c>
    </row>
    <row r="23247" s="489" customFormat="1">
      <c r="B23247" s="546" t="s">
        <v>23682</v>
      </c>
      <c r="C23247" s="548" t="s">
        <v>14981</v>
      </c>
      <c r="D23247" s="541" t="s">
        <v>23683</v>
      </c>
      <c r="E23247" s="549" t="s">
        <v>32771</v>
      </c>
      <c r="F23247" s="547">
        <v>386.72000000000003</v>
      </c>
    </row>
    <row r="23248" s="489" customFormat="1">
      <c r="B23248" s="546" t="s">
        <v>23684</v>
      </c>
      <c r="C23248" s="548" t="s">
        <v>14981</v>
      </c>
      <c r="D23248" s="541" t="s">
        <v>23685</v>
      </c>
      <c r="E23248" s="549" t="s">
        <v>32771</v>
      </c>
      <c r="F23248" s="547">
        <v>282.02999999999997</v>
      </c>
    </row>
    <row r="23249" s="489" customFormat="1">
      <c r="B23249" s="546" t="s">
        <v>23686</v>
      </c>
      <c r="C23249" s="548" t="s">
        <v>14981</v>
      </c>
      <c r="D23249" s="541" t="s">
        <v>23687</v>
      </c>
      <c r="E23249" s="549" t="s">
        <v>32771</v>
      </c>
      <c r="F23249" s="547">
        <v>410.06999999999999</v>
      </c>
    </row>
    <row r="23250" s="489" customFormat="1">
      <c r="B23250" s="546" t="s">
        <v>23688</v>
      </c>
      <c r="C23250" s="548" t="s">
        <v>14981</v>
      </c>
      <c r="D23250" s="541" t="s">
        <v>23689</v>
      </c>
      <c r="E23250" s="549" t="s">
        <v>32771</v>
      </c>
      <c r="F23250" s="547">
        <v>307.95999999999998</v>
      </c>
    </row>
    <row r="23251" s="489" customFormat="1">
      <c r="B23251" s="546" t="s">
        <v>23690</v>
      </c>
      <c r="C23251" s="548" t="s">
        <v>14981</v>
      </c>
      <c r="D23251" s="541" t="s">
        <v>23691</v>
      </c>
      <c r="E23251" s="549" t="s">
        <v>32771</v>
      </c>
      <c r="F23251" s="547">
        <v>381.70999999999998</v>
      </c>
    </row>
    <row r="23252" s="489" customFormat="1">
      <c r="B23252" s="546" t="s">
        <v>23692</v>
      </c>
      <c r="C23252" s="548" t="s">
        <v>14981</v>
      </c>
      <c r="D23252" s="541" t="s">
        <v>23693</v>
      </c>
      <c r="E23252" s="549" t="s">
        <v>32771</v>
      </c>
      <c r="F23252" s="547">
        <v>304.93000000000001</v>
      </c>
    </row>
    <row r="23253" s="489" customFormat="1">
      <c r="B23253" s="546" t="s">
        <v>23694</v>
      </c>
      <c r="C23253" s="548" t="s">
        <v>14981</v>
      </c>
      <c r="D23253" s="541" t="s">
        <v>23695</v>
      </c>
      <c r="E23253" s="549" t="s">
        <v>32771</v>
      </c>
      <c r="F23253" s="547">
        <v>393.54000000000002</v>
      </c>
    </row>
    <row r="23254" s="489" customFormat="1">
      <c r="B23254" s="546" t="s">
        <v>23696</v>
      </c>
      <c r="C23254" s="548" t="s">
        <v>14981</v>
      </c>
      <c r="D23254" s="541" t="s">
        <v>23697</v>
      </c>
      <c r="E23254" s="549" t="s">
        <v>32771</v>
      </c>
      <c r="F23254" s="547">
        <v>295.79000000000002</v>
      </c>
    </row>
    <row r="23255" s="489" customFormat="1">
      <c r="B23255" s="546" t="s">
        <v>23698</v>
      </c>
      <c r="C23255" s="548" t="s">
        <v>14981</v>
      </c>
      <c r="D23255" s="541" t="s">
        <v>23699</v>
      </c>
      <c r="E23255" s="549" t="s">
        <v>32769</v>
      </c>
      <c r="F23255" s="547">
        <v>8.3200000000000003</v>
      </c>
    </row>
    <row r="23256" s="489" customFormat="1">
      <c r="B23256" s="546" t="s">
        <v>23700</v>
      </c>
      <c r="C23256" s="548" t="s">
        <v>14981</v>
      </c>
      <c r="D23256" s="541" t="s">
        <v>23701</v>
      </c>
      <c r="E23256" s="549" t="s">
        <v>32769</v>
      </c>
      <c r="F23256" s="547">
        <v>7.0099999999999998</v>
      </c>
    </row>
    <row r="23257" s="489" customFormat="1">
      <c r="B23257" s="546" t="s">
        <v>23702</v>
      </c>
      <c r="C23257" s="548" t="s">
        <v>14981</v>
      </c>
      <c r="D23257" s="541" t="s">
        <v>23703</v>
      </c>
      <c r="E23257" s="549" t="s">
        <v>32769</v>
      </c>
      <c r="F23257" s="547">
        <v>10.91</v>
      </c>
    </row>
    <row r="23258" s="489" customFormat="1">
      <c r="B23258" s="546" t="s">
        <v>23704</v>
      </c>
      <c r="C23258" s="548" t="s">
        <v>14981</v>
      </c>
      <c r="D23258" s="541" t="s">
        <v>23705</v>
      </c>
      <c r="E23258" s="549" t="s">
        <v>32769</v>
      </c>
      <c r="F23258" s="547">
        <v>9.0099999999999998</v>
      </c>
    </row>
    <row r="23259" s="489" customFormat="1">
      <c r="B23259" s="546" t="s">
        <v>23706</v>
      </c>
      <c r="C23259" s="548" t="s">
        <v>14981</v>
      </c>
      <c r="D23259" s="541" t="s">
        <v>23707</v>
      </c>
      <c r="E23259" s="549" t="s">
        <v>32769</v>
      </c>
      <c r="F23259" s="547">
        <v>16.850000000000001</v>
      </c>
    </row>
    <row r="23260" s="489" customFormat="1">
      <c r="B23260" s="546" t="s">
        <v>23708</v>
      </c>
      <c r="C23260" s="548" t="s">
        <v>14981</v>
      </c>
      <c r="D23260" s="541" t="s">
        <v>23709</v>
      </c>
      <c r="E23260" s="549" t="s">
        <v>32769</v>
      </c>
      <c r="F23260" s="547">
        <v>13.460000000000001</v>
      </c>
    </row>
    <row r="23261" s="489" customFormat="1">
      <c r="B23261" s="546" t="s">
        <v>23710</v>
      </c>
      <c r="C23261" s="548" t="s">
        <v>14981</v>
      </c>
      <c r="D23261" s="541" t="s">
        <v>23711</v>
      </c>
      <c r="E23261" s="549" t="s">
        <v>32769</v>
      </c>
      <c r="F23261" s="547">
        <v>24.5</v>
      </c>
    </row>
    <row r="23262" s="489" customFormat="1">
      <c r="B23262" s="546" t="s">
        <v>23712</v>
      </c>
      <c r="C23262" s="548" t="s">
        <v>14981</v>
      </c>
      <c r="D23262" s="541" t="s">
        <v>23713</v>
      </c>
      <c r="E23262" s="549" t="s">
        <v>32769</v>
      </c>
      <c r="F23262" s="547">
        <v>19.18</v>
      </c>
    </row>
    <row r="23263" s="489" customFormat="1">
      <c r="B23263" s="546" t="s">
        <v>23714</v>
      </c>
      <c r="C23263" s="548" t="s">
        <v>14981</v>
      </c>
      <c r="D23263" s="541" t="s">
        <v>23715</v>
      </c>
      <c r="E23263" s="549" t="s">
        <v>32769</v>
      </c>
      <c r="F23263" s="547">
        <v>31.399999999999999</v>
      </c>
    </row>
    <row r="23264" s="489" customFormat="1">
      <c r="B23264" s="546" t="s">
        <v>23716</v>
      </c>
      <c r="C23264" s="548" t="s">
        <v>14981</v>
      </c>
      <c r="D23264" s="541" t="s">
        <v>23717</v>
      </c>
      <c r="E23264" s="549" t="s">
        <v>32769</v>
      </c>
      <c r="F23264" s="547">
        <v>24.399999999999999</v>
      </c>
    </row>
    <row r="23265" s="489" customFormat="1">
      <c r="B23265" s="546" t="s">
        <v>23718</v>
      </c>
      <c r="C23265" s="548" t="s">
        <v>14981</v>
      </c>
      <c r="D23265" s="541" t="s">
        <v>23719</v>
      </c>
      <c r="E23265" s="549" t="s">
        <v>32769</v>
      </c>
      <c r="F23265" s="547">
        <v>114.19</v>
      </c>
    </row>
    <row r="23266" s="489" customFormat="1">
      <c r="B23266" s="546" t="s">
        <v>23720</v>
      </c>
      <c r="C23266" s="548" t="s">
        <v>14981</v>
      </c>
      <c r="D23266" s="541" t="s">
        <v>23721</v>
      </c>
      <c r="E23266" s="549" t="s">
        <v>32769</v>
      </c>
      <c r="F23266" s="547">
        <v>98.840000000000003</v>
      </c>
    </row>
    <row r="23267" s="489" customFormat="1">
      <c r="B23267" s="546" t="s">
        <v>23722</v>
      </c>
      <c r="C23267" s="548" t="s">
        <v>14981</v>
      </c>
      <c r="D23267" s="541" t="s">
        <v>23723</v>
      </c>
      <c r="E23267" s="549" t="s">
        <v>32769</v>
      </c>
      <c r="F23267" s="547">
        <v>125.79000000000001</v>
      </c>
    </row>
    <row r="23268" s="489" customFormat="1">
      <c r="B23268" s="546" t="s">
        <v>23724</v>
      </c>
      <c r="C23268" s="548" t="s">
        <v>14981</v>
      </c>
      <c r="D23268" s="541" t="s">
        <v>23725</v>
      </c>
      <c r="E23268" s="549" t="s">
        <v>32769</v>
      </c>
      <c r="F23268" s="547">
        <v>110.45</v>
      </c>
    </row>
    <row r="23269" s="489" customFormat="1">
      <c r="B23269" s="546" t="s">
        <v>23726</v>
      </c>
      <c r="C23269" s="548" t="s">
        <v>14981</v>
      </c>
      <c r="D23269" s="541" t="s">
        <v>23727</v>
      </c>
      <c r="E23269" s="549" t="s">
        <v>32769</v>
      </c>
      <c r="F23269" s="547">
        <v>184.03999999999999</v>
      </c>
    </row>
    <row r="23270" s="489" customFormat="1">
      <c r="B23270" s="546" t="s">
        <v>23728</v>
      </c>
      <c r="C23270" s="548" t="s">
        <v>14981</v>
      </c>
      <c r="D23270" s="541" t="s">
        <v>23729</v>
      </c>
      <c r="E23270" s="549" t="s">
        <v>32769</v>
      </c>
      <c r="F23270" s="547">
        <v>168.69999999999999</v>
      </c>
    </row>
    <row r="23271" s="489" customFormat="1">
      <c r="B23271" s="546" t="s">
        <v>23730</v>
      </c>
      <c r="C23271" s="548" t="s">
        <v>14981</v>
      </c>
      <c r="D23271" s="541" t="s">
        <v>23731</v>
      </c>
      <c r="E23271" s="549" t="s">
        <v>32769</v>
      </c>
      <c r="F23271" s="547">
        <v>173.63999999999999</v>
      </c>
    </row>
    <row r="23272" s="489" customFormat="1">
      <c r="B23272" s="546" t="s">
        <v>23732</v>
      </c>
      <c r="C23272" s="548" t="s">
        <v>14981</v>
      </c>
      <c r="D23272" s="541" t="s">
        <v>23733</v>
      </c>
      <c r="E23272" s="549" t="s">
        <v>32769</v>
      </c>
      <c r="F23272" s="547">
        <v>149.19</v>
      </c>
    </row>
    <row r="23273" s="489" customFormat="1">
      <c r="B23273" s="546" t="s">
        <v>23734</v>
      </c>
      <c r="C23273" s="548" t="s">
        <v>14981</v>
      </c>
      <c r="D23273" s="541" t="s">
        <v>23735</v>
      </c>
      <c r="E23273" s="549" t="s">
        <v>32769</v>
      </c>
      <c r="F23273" s="547">
        <v>220.03</v>
      </c>
    </row>
    <row r="23274" s="489" customFormat="1">
      <c r="B23274" s="546" t="s">
        <v>23736</v>
      </c>
      <c r="C23274" s="548" t="s">
        <v>14981</v>
      </c>
      <c r="D23274" s="541" t="s">
        <v>23737</v>
      </c>
      <c r="E23274" s="549" t="s">
        <v>32769</v>
      </c>
      <c r="F23274" s="547">
        <v>195.63999999999999</v>
      </c>
    </row>
    <row r="23275" s="489" customFormat="1">
      <c r="B23275" s="546" t="s">
        <v>23738</v>
      </c>
      <c r="C23275" s="548" t="s">
        <v>14981</v>
      </c>
      <c r="D23275" s="541" t="s">
        <v>23739</v>
      </c>
      <c r="E23275" s="549" t="s">
        <v>32769</v>
      </c>
      <c r="F23275" s="547">
        <v>312.02999999999997</v>
      </c>
    </row>
    <row r="23276" s="489" customFormat="1">
      <c r="B23276" s="546" t="s">
        <v>23740</v>
      </c>
      <c r="C23276" s="548" t="s">
        <v>14981</v>
      </c>
      <c r="D23276" s="541" t="s">
        <v>23741</v>
      </c>
      <c r="E23276" s="549" t="s">
        <v>32769</v>
      </c>
      <c r="F23276" s="547">
        <v>284.74000000000001</v>
      </c>
    </row>
    <row r="23277" s="489" customFormat="1">
      <c r="B23277" s="546" t="s">
        <v>23742</v>
      </c>
      <c r="C23277" s="548" t="s">
        <v>14981</v>
      </c>
      <c r="D23277" s="541" t="s">
        <v>23743</v>
      </c>
      <c r="E23277" s="549" t="s">
        <v>32769</v>
      </c>
      <c r="F23277" s="547">
        <v>304.31999999999999</v>
      </c>
    </row>
    <row r="23278" s="489" customFormat="1">
      <c r="B23278" s="546" t="s">
        <v>23744</v>
      </c>
      <c r="C23278" s="548" t="s">
        <v>14981</v>
      </c>
      <c r="D23278" s="541" t="s">
        <v>23745</v>
      </c>
      <c r="E23278" s="549" t="s">
        <v>32769</v>
      </c>
      <c r="F23278" s="547">
        <v>270.81</v>
      </c>
    </row>
    <row r="23279" s="489" customFormat="1">
      <c r="B23279" s="546" t="s">
        <v>23746</v>
      </c>
      <c r="C23279" s="548" t="s">
        <v>14981</v>
      </c>
      <c r="D23279" s="541" t="s">
        <v>23747</v>
      </c>
      <c r="E23279" s="549" t="s">
        <v>32769</v>
      </c>
      <c r="F23279" s="547">
        <v>350.70999999999998</v>
      </c>
    </row>
    <row r="23280" s="489" customFormat="1">
      <c r="B23280" s="546" t="s">
        <v>23748</v>
      </c>
      <c r="C23280" s="548" t="s">
        <v>14981</v>
      </c>
      <c r="D23280" s="541" t="s">
        <v>23749</v>
      </c>
      <c r="E23280" s="549" t="s">
        <v>32769</v>
      </c>
      <c r="F23280" s="547">
        <v>317.25999999999999</v>
      </c>
    </row>
    <row r="23281" s="489" customFormat="1">
      <c r="B23281" s="546" t="s">
        <v>23750</v>
      </c>
      <c r="C23281" s="548" t="s">
        <v>14981</v>
      </c>
      <c r="D23281" s="541" t="s">
        <v>23751</v>
      </c>
      <c r="E23281" s="549" t="s">
        <v>32769</v>
      </c>
      <c r="F23281" s="547">
        <v>442.19999999999999</v>
      </c>
    </row>
    <row r="23282" s="489" customFormat="1">
      <c r="B23282" s="546" t="s">
        <v>23752</v>
      </c>
      <c r="C23282" s="548" t="s">
        <v>14981</v>
      </c>
      <c r="D23282" s="541" t="s">
        <v>23753</v>
      </c>
      <c r="E23282" s="549" t="s">
        <v>32769</v>
      </c>
      <c r="F23282" s="547">
        <v>399.5</v>
      </c>
    </row>
    <row r="23283" s="489" customFormat="1">
      <c r="B23283" s="546" t="s">
        <v>23754</v>
      </c>
      <c r="C23283" s="548" t="s">
        <v>14981</v>
      </c>
      <c r="D23283" s="541" t="s">
        <v>23755</v>
      </c>
      <c r="E23283" s="549" t="s">
        <v>32769</v>
      </c>
      <c r="F23283" s="547">
        <v>413.23000000000002</v>
      </c>
    </row>
    <row r="23284" s="489" customFormat="1">
      <c r="B23284" s="546" t="s">
        <v>23756</v>
      </c>
      <c r="C23284" s="548" t="s">
        <v>14981</v>
      </c>
      <c r="D23284" s="541" t="s">
        <v>23757</v>
      </c>
      <c r="E23284" s="549" t="s">
        <v>32769</v>
      </c>
      <c r="F23284" s="547">
        <v>364.42000000000002</v>
      </c>
    </row>
    <row r="23285" s="489" customFormat="1">
      <c r="B23285" s="546" t="s">
        <v>23758</v>
      </c>
      <c r="C23285" s="548" t="s">
        <v>14981</v>
      </c>
      <c r="D23285" s="541" t="s">
        <v>23759</v>
      </c>
      <c r="E23285" s="549" t="s">
        <v>32769</v>
      </c>
      <c r="F23285" s="547">
        <v>517.61000000000001</v>
      </c>
    </row>
    <row r="23286" s="489" customFormat="1">
      <c r="B23286" s="546" t="s">
        <v>23760</v>
      </c>
      <c r="C23286" s="548" t="s">
        <v>14981</v>
      </c>
      <c r="D23286" s="541" t="s">
        <v>23761</v>
      </c>
      <c r="E23286" s="549" t="s">
        <v>32769</v>
      </c>
      <c r="F23286" s="547">
        <v>468.93000000000001</v>
      </c>
    </row>
    <row r="23287" s="489" customFormat="1">
      <c r="B23287" s="546" t="s">
        <v>23762</v>
      </c>
      <c r="C23287" s="548" t="s">
        <v>14981</v>
      </c>
      <c r="D23287" s="541" t="s">
        <v>23763</v>
      </c>
      <c r="E23287" s="549" t="s">
        <v>32769</v>
      </c>
      <c r="F23287" s="547">
        <v>681.19000000000005</v>
      </c>
    </row>
    <row r="23288" s="489" customFormat="1">
      <c r="B23288" s="546" t="s">
        <v>23764</v>
      </c>
      <c r="C23288" s="548" t="s">
        <v>14981</v>
      </c>
      <c r="D23288" s="541" t="s">
        <v>23765</v>
      </c>
      <c r="E23288" s="549" t="s">
        <v>32769</v>
      </c>
      <c r="F23288" s="547">
        <v>616.19000000000005</v>
      </c>
    </row>
    <row r="23289" s="489" customFormat="1">
      <c r="B23289" s="546" t="s">
        <v>23766</v>
      </c>
      <c r="C23289" s="548" t="s">
        <v>14981</v>
      </c>
      <c r="D23289" s="541" t="s">
        <v>23767</v>
      </c>
      <c r="E23289" s="549" t="s">
        <v>32769</v>
      </c>
      <c r="F23289" s="547">
        <v>667.87</v>
      </c>
    </row>
    <row r="23290" s="489" customFormat="1">
      <c r="B23290" s="546" t="s">
        <v>23768</v>
      </c>
      <c r="C23290" s="548" t="s">
        <v>14981</v>
      </c>
      <c r="D23290" s="541" t="s">
        <v>23769</v>
      </c>
      <c r="E23290" s="549" t="s">
        <v>32769</v>
      </c>
      <c r="F23290" s="547">
        <v>591.64999999999998</v>
      </c>
    </row>
    <row r="23291" s="489" customFormat="1">
      <c r="B23291" s="546" t="s">
        <v>23770</v>
      </c>
      <c r="C23291" s="548" t="s">
        <v>14981</v>
      </c>
      <c r="D23291" s="541" t="s">
        <v>23771</v>
      </c>
      <c r="E23291" s="549" t="s">
        <v>32769</v>
      </c>
      <c r="F23291" s="547">
        <v>830.24000000000001</v>
      </c>
    </row>
    <row r="23292" s="489" customFormat="1">
      <c r="B23292" s="546" t="s">
        <v>23772</v>
      </c>
      <c r="C23292" s="548" t="s">
        <v>14981</v>
      </c>
      <c r="D23292" s="541" t="s">
        <v>23773</v>
      </c>
      <c r="E23292" s="549" t="s">
        <v>32769</v>
      </c>
      <c r="F23292" s="547">
        <v>754.22000000000003</v>
      </c>
    </row>
    <row r="23293" s="489" customFormat="1">
      <c r="B23293" s="546" t="s">
        <v>23774</v>
      </c>
      <c r="C23293" s="548" t="s">
        <v>14981</v>
      </c>
      <c r="D23293" s="541" t="s">
        <v>23775</v>
      </c>
      <c r="E23293" s="549" t="s">
        <v>32769</v>
      </c>
      <c r="F23293" s="547">
        <v>1093.46</v>
      </c>
    </row>
    <row r="23294" s="489" customFormat="1">
      <c r="B23294" s="546" t="s">
        <v>23776</v>
      </c>
      <c r="C23294" s="548" t="s">
        <v>14981</v>
      </c>
      <c r="D23294" s="541" t="s">
        <v>23777</v>
      </c>
      <c r="E23294" s="549" t="s">
        <v>32769</v>
      </c>
      <c r="F23294" s="547">
        <v>992.83000000000004</v>
      </c>
    </row>
    <row r="23295" s="489" customFormat="1">
      <c r="B23295" s="546" t="s">
        <v>23778</v>
      </c>
      <c r="C23295" s="548" t="s">
        <v>14981</v>
      </c>
      <c r="D23295" s="541" t="s">
        <v>23779</v>
      </c>
      <c r="E23295" s="549" t="s">
        <v>32769</v>
      </c>
      <c r="F23295" s="547">
        <v>15.85</v>
      </c>
    </row>
    <row r="23296" s="489" customFormat="1">
      <c r="B23296" s="546" t="s">
        <v>23780</v>
      </c>
      <c r="C23296" s="548" t="s">
        <v>14981</v>
      </c>
      <c r="D23296" s="541" t="s">
        <v>23781</v>
      </c>
      <c r="E23296" s="549" t="s">
        <v>32769</v>
      </c>
      <c r="F23296" s="547">
        <v>14.08</v>
      </c>
    </row>
    <row r="23297" s="489" customFormat="1">
      <c r="B23297" s="546" t="s">
        <v>23782</v>
      </c>
      <c r="C23297" s="548" t="s">
        <v>14981</v>
      </c>
      <c r="D23297" s="541" t="s">
        <v>23783</v>
      </c>
      <c r="E23297" s="549" t="s">
        <v>32769</v>
      </c>
      <c r="F23297" s="547">
        <v>16.48</v>
      </c>
    </row>
    <row r="23298" s="489" customFormat="1">
      <c r="B23298" s="546" t="s">
        <v>23784</v>
      </c>
      <c r="C23298" s="548" t="s">
        <v>14981</v>
      </c>
      <c r="D23298" s="541" t="s">
        <v>23785</v>
      </c>
      <c r="E23298" s="549" t="s">
        <v>32769</v>
      </c>
      <c r="F23298" s="547">
        <v>13.859999999999999</v>
      </c>
    </row>
    <row r="23299" s="489" customFormat="1">
      <c r="B23299" s="546" t="s">
        <v>23786</v>
      </c>
      <c r="C23299" s="548" t="s">
        <v>14981</v>
      </c>
      <c r="D23299" s="541" t="s">
        <v>23787</v>
      </c>
      <c r="E23299" s="549" t="s">
        <v>32769</v>
      </c>
      <c r="F23299" s="547">
        <v>21.629999999999999</v>
      </c>
    </row>
    <row r="23300" s="489" customFormat="1">
      <c r="B23300" s="546" t="s">
        <v>23788</v>
      </c>
      <c r="C23300" s="548" t="s">
        <v>14981</v>
      </c>
      <c r="D23300" s="541" t="s">
        <v>23789</v>
      </c>
      <c r="E23300" s="549" t="s">
        <v>32769</v>
      </c>
      <c r="F23300" s="547">
        <v>17.84</v>
      </c>
    </row>
    <row r="23301" s="489" customFormat="1">
      <c r="B23301" s="546" t="s">
        <v>23790</v>
      </c>
      <c r="C23301" s="548" t="s">
        <v>14981</v>
      </c>
      <c r="D23301" s="541" t="s">
        <v>23791</v>
      </c>
      <c r="E23301" s="549" t="s">
        <v>32769</v>
      </c>
      <c r="F23301" s="547">
        <v>33.509999999999998</v>
      </c>
    </row>
    <row r="23302" s="489" customFormat="1">
      <c r="B23302" s="546" t="s">
        <v>23792</v>
      </c>
      <c r="C23302" s="548" t="s">
        <v>14981</v>
      </c>
      <c r="D23302" s="541" t="s">
        <v>23793</v>
      </c>
      <c r="E23302" s="549" t="s">
        <v>32769</v>
      </c>
      <c r="F23302" s="547">
        <v>26.73</v>
      </c>
    </row>
    <row r="23303" s="489" customFormat="1">
      <c r="B23303" s="546" t="s">
        <v>23794</v>
      </c>
      <c r="C23303" s="548" t="s">
        <v>14981</v>
      </c>
      <c r="D23303" s="541" t="s">
        <v>23795</v>
      </c>
      <c r="E23303" s="549" t="s">
        <v>32769</v>
      </c>
      <c r="F23303" s="547">
        <v>48.789999999999999</v>
      </c>
    </row>
    <row r="23304" s="489" customFormat="1">
      <c r="B23304" s="546" t="s">
        <v>23796</v>
      </c>
      <c r="C23304" s="548" t="s">
        <v>14981</v>
      </c>
      <c r="D23304" s="541" t="s">
        <v>23797</v>
      </c>
      <c r="E23304" s="549" t="s">
        <v>32769</v>
      </c>
      <c r="F23304" s="547">
        <v>38.149999999999999</v>
      </c>
    </row>
    <row r="23305" s="489" customFormat="1">
      <c r="B23305" s="546" t="s">
        <v>23798</v>
      </c>
      <c r="C23305" s="548" t="s">
        <v>14981</v>
      </c>
      <c r="D23305" s="541" t="s">
        <v>23799</v>
      </c>
      <c r="E23305" s="549" t="s">
        <v>32769</v>
      </c>
      <c r="F23305" s="547">
        <v>62.75</v>
      </c>
    </row>
    <row r="23306" s="489" customFormat="1">
      <c r="B23306" s="546" t="s">
        <v>23800</v>
      </c>
      <c r="C23306" s="548" t="s">
        <v>14981</v>
      </c>
      <c r="D23306" s="541" t="s">
        <v>23801</v>
      </c>
      <c r="E23306" s="549" t="s">
        <v>32769</v>
      </c>
      <c r="F23306" s="547">
        <v>48.75</v>
      </c>
    </row>
    <row r="23307" s="489" customFormat="1">
      <c r="B23307" s="546" t="s">
        <v>23802</v>
      </c>
      <c r="C23307" s="548" t="s">
        <v>14981</v>
      </c>
      <c r="D23307" s="541" t="s">
        <v>23803</v>
      </c>
      <c r="E23307" s="549" t="s">
        <v>32769</v>
      </c>
      <c r="F23307" s="547">
        <v>1.1899999999999999</v>
      </c>
    </row>
    <row r="23308" s="489" customFormat="1">
      <c r="B23308" s="546" t="s">
        <v>23804</v>
      </c>
      <c r="C23308" s="548" t="s">
        <v>14981</v>
      </c>
      <c r="D23308" s="541" t="s">
        <v>23805</v>
      </c>
      <c r="E23308" s="549" t="s">
        <v>32771</v>
      </c>
      <c r="F23308" s="547">
        <v>87.060000000000002</v>
      </c>
    </row>
    <row r="23309" s="489" customFormat="1">
      <c r="B23309" s="546" t="s">
        <v>23806</v>
      </c>
      <c r="C23309" s="548" t="s">
        <v>14981</v>
      </c>
      <c r="D23309" s="541" t="s">
        <v>23807</v>
      </c>
      <c r="E23309" s="549" t="s">
        <v>32768</v>
      </c>
      <c r="F23309" s="547">
        <v>18.449999999999999</v>
      </c>
    </row>
    <row r="23310" s="489" customFormat="1">
      <c r="B23310" s="546" t="s">
        <v>23808</v>
      </c>
      <c r="C23310" s="548" t="s">
        <v>14981</v>
      </c>
      <c r="D23310" s="541" t="s">
        <v>23809</v>
      </c>
      <c r="E23310" s="549" t="s">
        <v>32768</v>
      </c>
      <c r="F23310" s="547">
        <v>29.420000000000002</v>
      </c>
    </row>
    <row r="23311" s="489" customFormat="1">
      <c r="B23311" s="546" t="s">
        <v>23810</v>
      </c>
      <c r="C23311" s="548" t="s">
        <v>14981</v>
      </c>
      <c r="D23311" s="541" t="s">
        <v>23811</v>
      </c>
      <c r="E23311" s="549" t="s">
        <v>32768</v>
      </c>
      <c r="F23311" s="547">
        <v>39.799999999999997</v>
      </c>
    </row>
    <row r="23312" s="489" customFormat="1">
      <c r="B23312" s="546" t="s">
        <v>23812</v>
      </c>
      <c r="C23312" s="548" t="s">
        <v>14981</v>
      </c>
      <c r="D23312" s="541" t="s">
        <v>23813</v>
      </c>
      <c r="E23312" s="549" t="s">
        <v>32768</v>
      </c>
      <c r="F23312" s="547">
        <v>51.119999999999997</v>
      </c>
    </row>
    <row r="23313" s="489" customFormat="1">
      <c r="B23313" s="546" t="s">
        <v>23814</v>
      </c>
      <c r="C23313" s="548" t="s">
        <v>14981</v>
      </c>
      <c r="D23313" s="541" t="s">
        <v>23815</v>
      </c>
      <c r="E23313" s="549" t="s">
        <v>32768</v>
      </c>
      <c r="F23313" s="547">
        <v>74.939999999999998</v>
      </c>
    </row>
    <row r="23314" s="489" customFormat="1">
      <c r="B23314" s="546" t="s">
        <v>23816</v>
      </c>
      <c r="C23314" s="548" t="s">
        <v>14981</v>
      </c>
      <c r="D23314" s="541" t="s">
        <v>23817</v>
      </c>
      <c r="E23314" s="549" t="s">
        <v>32768</v>
      </c>
      <c r="F23314" s="547">
        <v>21.210000000000001</v>
      </c>
    </row>
    <row r="23315" s="489" customFormat="1">
      <c r="B23315" s="546" t="s">
        <v>23818</v>
      </c>
      <c r="C23315" s="548" t="s">
        <v>14981</v>
      </c>
      <c r="D23315" s="541" t="s">
        <v>23819</v>
      </c>
      <c r="E23315" s="549" t="s">
        <v>32768</v>
      </c>
      <c r="F23315" s="547">
        <v>28.949999999999999</v>
      </c>
    </row>
    <row r="23316" s="489" customFormat="1">
      <c r="B23316" s="546" t="s">
        <v>23820</v>
      </c>
      <c r="C23316" s="548" t="s">
        <v>14981</v>
      </c>
      <c r="D23316" s="541" t="s">
        <v>23821</v>
      </c>
      <c r="E23316" s="549" t="s">
        <v>32768</v>
      </c>
      <c r="F23316" s="547">
        <v>39.07</v>
      </c>
    </row>
    <row r="23317" s="489" customFormat="1">
      <c r="B23317" s="546" t="s">
        <v>23822</v>
      </c>
      <c r="C23317" s="548" t="s">
        <v>14981</v>
      </c>
      <c r="D23317" s="541" t="s">
        <v>23823</v>
      </c>
      <c r="E23317" s="549" t="s">
        <v>32768</v>
      </c>
      <c r="F23317" s="547">
        <v>66.400000000000006</v>
      </c>
    </row>
    <row r="23318" s="489" customFormat="1">
      <c r="B23318" s="546" t="s">
        <v>23824</v>
      </c>
      <c r="C23318" s="548" t="s">
        <v>14981</v>
      </c>
      <c r="D23318" s="541" t="s">
        <v>23825</v>
      </c>
      <c r="E23318" s="549" t="s">
        <v>32768</v>
      </c>
      <c r="F23318" s="547">
        <v>148.33000000000001</v>
      </c>
    </row>
    <row r="23319" s="489" customFormat="1">
      <c r="B23319" s="546" t="s">
        <v>23826</v>
      </c>
      <c r="C23319" s="548" t="s">
        <v>14981</v>
      </c>
      <c r="D23319" s="541" t="s">
        <v>23827</v>
      </c>
      <c r="E23319" s="549" t="s">
        <v>32771</v>
      </c>
      <c r="F23319" s="547">
        <v>3075.5300000000002</v>
      </c>
    </row>
    <row r="23320" s="489" customFormat="1">
      <c r="B23320" s="546" t="s">
        <v>23828</v>
      </c>
      <c r="C23320" s="548" t="s">
        <v>14981</v>
      </c>
      <c r="D23320" s="541" t="s">
        <v>23829</v>
      </c>
      <c r="E23320" s="549" t="s">
        <v>32767</v>
      </c>
      <c r="F23320" s="547">
        <v>0.11</v>
      </c>
    </row>
    <row r="23321" s="489" customFormat="1">
      <c r="B23321" s="546" t="s">
        <v>23830</v>
      </c>
      <c r="C23321" s="548" t="s">
        <v>14981</v>
      </c>
      <c r="D23321" s="541" t="s">
        <v>23831</v>
      </c>
      <c r="E23321" s="549" t="s">
        <v>32767</v>
      </c>
      <c r="F23321" s="547">
        <v>140.56</v>
      </c>
    </row>
    <row r="23322" s="489" customFormat="1">
      <c r="B23322" s="546" t="s">
        <v>23832</v>
      </c>
      <c r="C23322" s="548" t="s">
        <v>14981</v>
      </c>
      <c r="D23322" s="541" t="s">
        <v>23833</v>
      </c>
      <c r="E23322" s="549" t="s">
        <v>32767</v>
      </c>
      <c r="F23322" s="547">
        <v>166.83000000000001</v>
      </c>
    </row>
    <row r="23323" s="489" customFormat="1">
      <c r="B23323" s="546" t="s">
        <v>23834</v>
      </c>
      <c r="C23323" s="548" t="s">
        <v>14981</v>
      </c>
      <c r="D23323" s="541" t="s">
        <v>23835</v>
      </c>
      <c r="E23323" s="549" t="s">
        <v>32767</v>
      </c>
      <c r="F23323" s="547">
        <v>214.53999999999999</v>
      </c>
    </row>
    <row r="23324" s="489" customFormat="1">
      <c r="B23324" s="546" t="s">
        <v>23836</v>
      </c>
      <c r="C23324" s="548" t="s">
        <v>14981</v>
      </c>
      <c r="D23324" s="541" t="s">
        <v>23837</v>
      </c>
      <c r="E23324" s="549" t="s">
        <v>28288</v>
      </c>
      <c r="F23324" s="547">
        <v>1.01</v>
      </c>
    </row>
    <row r="23325" s="489" customFormat="1">
      <c r="B23325" s="546" t="s">
        <v>23838</v>
      </c>
      <c r="C23325" s="548" t="s">
        <v>14981</v>
      </c>
      <c r="D23325" s="541" t="s">
        <v>23839</v>
      </c>
      <c r="E23325" s="549" t="s">
        <v>28288</v>
      </c>
      <c r="F23325" s="547">
        <v>0.81000000000000005</v>
      </c>
    </row>
    <row r="23326" s="489" customFormat="1">
      <c r="B23326" s="546" t="s">
        <v>23840</v>
      </c>
      <c r="C23326" s="548" t="s">
        <v>14981</v>
      </c>
      <c r="D23326" s="541" t="s">
        <v>23841</v>
      </c>
      <c r="E23326" s="549" t="s">
        <v>28288</v>
      </c>
      <c r="F23326" s="547">
        <v>0.66000000000000003</v>
      </c>
    </row>
    <row r="23327" s="489" customFormat="1">
      <c r="B23327" s="546" t="s">
        <v>23842</v>
      </c>
      <c r="C23327" s="548" t="s">
        <v>14981</v>
      </c>
      <c r="D23327" s="541" t="s">
        <v>23843</v>
      </c>
      <c r="E23327" s="549" t="s">
        <v>28288</v>
      </c>
      <c r="F23327" s="547">
        <v>1.27</v>
      </c>
    </row>
    <row r="23328" s="489" customFormat="1">
      <c r="B23328" s="546" t="s">
        <v>23844</v>
      </c>
      <c r="C23328" s="548" t="s">
        <v>14981</v>
      </c>
      <c r="D23328" s="541" t="s">
        <v>23845</v>
      </c>
      <c r="E23328" s="549" t="s">
        <v>28288</v>
      </c>
      <c r="F23328" s="547">
        <v>1.02</v>
      </c>
    </row>
    <row r="23329" s="489" customFormat="1">
      <c r="B23329" s="546" t="s">
        <v>23846</v>
      </c>
      <c r="C23329" s="548" t="s">
        <v>14981</v>
      </c>
      <c r="D23329" s="541" t="s">
        <v>23847</v>
      </c>
      <c r="E23329" s="549" t="s">
        <v>28288</v>
      </c>
      <c r="F23329" s="547">
        <v>0.82999999999999996</v>
      </c>
    </row>
    <row r="23330" s="489" customFormat="1">
      <c r="B23330" s="546" t="s">
        <v>23848</v>
      </c>
      <c r="C23330" s="548" t="s">
        <v>14981</v>
      </c>
      <c r="D23330" s="541" t="s">
        <v>23849</v>
      </c>
      <c r="E23330" s="549" t="s">
        <v>28288</v>
      </c>
      <c r="F23330" s="547">
        <v>1.0700000000000001</v>
      </c>
    </row>
    <row r="23331" s="489" customFormat="1">
      <c r="B23331" s="546" t="s">
        <v>23850</v>
      </c>
      <c r="C23331" s="548" t="s">
        <v>14981</v>
      </c>
      <c r="D23331" s="541" t="s">
        <v>23851</v>
      </c>
      <c r="E23331" s="549" t="s">
        <v>28288</v>
      </c>
      <c r="F23331" s="547">
        <v>0.85999999999999999</v>
      </c>
    </row>
    <row r="23332" s="489" customFormat="1">
      <c r="B23332" s="546" t="s">
        <v>23852</v>
      </c>
      <c r="C23332" s="548" t="s">
        <v>14981</v>
      </c>
      <c r="D23332" s="541" t="s">
        <v>23853</v>
      </c>
      <c r="E23332" s="549" t="s">
        <v>28288</v>
      </c>
      <c r="F23332" s="547">
        <v>0.69999999999999996</v>
      </c>
    </row>
    <row r="23333" s="489" customFormat="1">
      <c r="B23333" s="546" t="s">
        <v>23854</v>
      </c>
      <c r="C23333" s="548" t="s">
        <v>14981</v>
      </c>
      <c r="D23333" s="541" t="s">
        <v>23855</v>
      </c>
      <c r="E23333" s="549" t="s">
        <v>28288</v>
      </c>
      <c r="F23333" s="547">
        <v>2.1000000000000001</v>
      </c>
    </row>
    <row r="23334" s="489" customFormat="1">
      <c r="B23334" s="546" t="s">
        <v>23856</v>
      </c>
      <c r="C23334" s="548" t="s">
        <v>14981</v>
      </c>
      <c r="D23334" s="541" t="s">
        <v>23857</v>
      </c>
      <c r="E23334" s="549" t="s">
        <v>28288</v>
      </c>
      <c r="F23334" s="547">
        <v>1.6799999999999999</v>
      </c>
    </row>
    <row r="23335" s="489" customFormat="1">
      <c r="B23335" s="546" t="s">
        <v>23858</v>
      </c>
      <c r="C23335" s="548" t="s">
        <v>14981</v>
      </c>
      <c r="D23335" s="541" t="s">
        <v>23859</v>
      </c>
      <c r="E23335" s="549" t="s">
        <v>28288</v>
      </c>
      <c r="F23335" s="547">
        <v>1.3799999999999999</v>
      </c>
    </row>
    <row r="23336" s="489" customFormat="1">
      <c r="B23336" s="546" t="s">
        <v>23860</v>
      </c>
      <c r="C23336" s="548" t="s">
        <v>14981</v>
      </c>
      <c r="D23336" s="541" t="s">
        <v>23861</v>
      </c>
      <c r="E23336" s="549" t="s">
        <v>28288</v>
      </c>
      <c r="F23336" s="547">
        <v>2.7400000000000002</v>
      </c>
    </row>
    <row r="23337" s="489" customFormat="1">
      <c r="B23337" s="546" t="s">
        <v>23862</v>
      </c>
      <c r="C23337" s="548" t="s">
        <v>14981</v>
      </c>
      <c r="D23337" s="541" t="s">
        <v>23863</v>
      </c>
      <c r="E23337" s="549" t="s">
        <v>28288</v>
      </c>
      <c r="F23337" s="547">
        <v>2.1899999999999999</v>
      </c>
    </row>
    <row r="23338" s="489" customFormat="1">
      <c r="B23338" s="546" t="s">
        <v>23864</v>
      </c>
      <c r="C23338" s="548" t="s">
        <v>14981</v>
      </c>
      <c r="D23338" s="541" t="s">
        <v>23865</v>
      </c>
      <c r="E23338" s="549" t="s">
        <v>28288</v>
      </c>
      <c r="F23338" s="547">
        <v>1.79</v>
      </c>
    </row>
    <row r="23339" s="489" customFormat="1">
      <c r="B23339" s="546" t="s">
        <v>23866</v>
      </c>
      <c r="C23339" s="548" t="s">
        <v>14981</v>
      </c>
      <c r="D23339" s="541" t="s">
        <v>23867</v>
      </c>
      <c r="E23339" s="549" t="s">
        <v>28288</v>
      </c>
      <c r="F23339" s="547">
        <v>1.0700000000000001</v>
      </c>
    </row>
    <row r="23340" s="489" customFormat="1">
      <c r="B23340" s="546" t="s">
        <v>23868</v>
      </c>
      <c r="C23340" s="548" t="s">
        <v>14981</v>
      </c>
      <c r="D23340" s="541" t="s">
        <v>23869</v>
      </c>
      <c r="E23340" s="549" t="s">
        <v>28288</v>
      </c>
      <c r="F23340" s="547">
        <v>0.85999999999999999</v>
      </c>
    </row>
    <row r="23341" s="489" customFormat="1">
      <c r="B23341" s="546" t="s">
        <v>23870</v>
      </c>
      <c r="C23341" s="548" t="s">
        <v>14981</v>
      </c>
      <c r="D23341" s="541" t="s">
        <v>23871</v>
      </c>
      <c r="E23341" s="549" t="s">
        <v>28288</v>
      </c>
      <c r="F23341" s="547">
        <v>0.69999999999999996</v>
      </c>
    </row>
    <row r="23342" s="489" customFormat="1">
      <c r="B23342" s="546" t="s">
        <v>23872</v>
      </c>
      <c r="C23342" s="548" t="s">
        <v>14981</v>
      </c>
      <c r="D23342" s="541" t="s">
        <v>23873</v>
      </c>
      <c r="E23342" s="549" t="s">
        <v>28288</v>
      </c>
      <c r="F23342" s="547">
        <v>1.8200000000000001</v>
      </c>
    </row>
    <row r="23343" s="489" customFormat="1">
      <c r="B23343" s="546" t="s">
        <v>23874</v>
      </c>
      <c r="C23343" s="548" t="s">
        <v>14981</v>
      </c>
      <c r="D23343" s="541" t="s">
        <v>23875</v>
      </c>
      <c r="E23343" s="549" t="s">
        <v>28288</v>
      </c>
      <c r="F23343" s="547">
        <v>1.45</v>
      </c>
    </row>
    <row r="23344" s="489" customFormat="1">
      <c r="B23344" s="546" t="s">
        <v>23876</v>
      </c>
      <c r="C23344" s="548" t="s">
        <v>14981</v>
      </c>
      <c r="D23344" s="541" t="s">
        <v>23877</v>
      </c>
      <c r="E23344" s="549" t="s">
        <v>28288</v>
      </c>
      <c r="F23344" s="547">
        <v>1.1899999999999999</v>
      </c>
    </row>
    <row r="23345" s="489" customFormat="1">
      <c r="B23345" s="546" t="s">
        <v>23878</v>
      </c>
      <c r="C23345" s="548" t="s">
        <v>14981</v>
      </c>
      <c r="D23345" s="541" t="s">
        <v>23879</v>
      </c>
      <c r="E23345" s="549" t="s">
        <v>28288</v>
      </c>
      <c r="F23345" s="547">
        <v>1.1699999999999999</v>
      </c>
    </row>
    <row r="23346" s="489" customFormat="1">
      <c r="B23346" s="546" t="s">
        <v>23880</v>
      </c>
      <c r="C23346" s="548" t="s">
        <v>14981</v>
      </c>
      <c r="D23346" s="541" t="s">
        <v>23881</v>
      </c>
      <c r="E23346" s="549" t="s">
        <v>28288</v>
      </c>
      <c r="F23346" s="547">
        <v>0.93000000000000005</v>
      </c>
    </row>
    <row r="23347" s="489" customFormat="1">
      <c r="B23347" s="546" t="s">
        <v>23882</v>
      </c>
      <c r="C23347" s="548" t="s">
        <v>14981</v>
      </c>
      <c r="D23347" s="541" t="s">
        <v>23883</v>
      </c>
      <c r="E23347" s="549" t="s">
        <v>28288</v>
      </c>
      <c r="F23347" s="547">
        <v>0.76000000000000001</v>
      </c>
    </row>
    <row r="23348" s="489" customFormat="1">
      <c r="B23348" s="546" t="s">
        <v>23884</v>
      </c>
      <c r="C23348" s="548" t="s">
        <v>14981</v>
      </c>
      <c r="D23348" s="541" t="s">
        <v>23885</v>
      </c>
      <c r="E23348" s="549" t="s">
        <v>28288</v>
      </c>
      <c r="F23348" s="547">
        <v>0.71999999999999997</v>
      </c>
    </row>
    <row r="23349" s="489" customFormat="1">
      <c r="B23349" s="546" t="s">
        <v>23886</v>
      </c>
      <c r="C23349" s="548" t="s">
        <v>14981</v>
      </c>
      <c r="D23349" s="541" t="s">
        <v>23887</v>
      </c>
      <c r="E23349" s="549" t="s">
        <v>28288</v>
      </c>
      <c r="F23349" s="547">
        <v>0.56999999999999995</v>
      </c>
    </row>
    <row r="23350" s="489" customFormat="1">
      <c r="B23350" s="546" t="s">
        <v>23888</v>
      </c>
      <c r="C23350" s="548" t="s">
        <v>14981</v>
      </c>
      <c r="D23350" s="541" t="s">
        <v>23889</v>
      </c>
      <c r="E23350" s="549" t="s">
        <v>28288</v>
      </c>
      <c r="F23350" s="547">
        <v>0.46999999999999997</v>
      </c>
    </row>
    <row r="23351" s="489" customFormat="1">
      <c r="B23351" s="546" t="s">
        <v>23890</v>
      </c>
      <c r="C23351" s="548" t="s">
        <v>14981</v>
      </c>
      <c r="D23351" s="541" t="s">
        <v>23891</v>
      </c>
      <c r="E23351" s="549" t="s">
        <v>28288</v>
      </c>
      <c r="F23351" s="547">
        <v>2.0299999999999998</v>
      </c>
    </row>
    <row r="23352" s="489" customFormat="1">
      <c r="B23352" s="546" t="s">
        <v>23892</v>
      </c>
      <c r="C23352" s="548" t="s">
        <v>14981</v>
      </c>
      <c r="D23352" s="541" t="s">
        <v>23893</v>
      </c>
      <c r="E23352" s="549" t="s">
        <v>28288</v>
      </c>
      <c r="F23352" s="547">
        <v>1.6299999999999999</v>
      </c>
    </row>
    <row r="23353" s="489" customFormat="1">
      <c r="B23353" s="546" t="s">
        <v>23894</v>
      </c>
      <c r="C23353" s="548" t="s">
        <v>14981</v>
      </c>
      <c r="D23353" s="541" t="s">
        <v>23895</v>
      </c>
      <c r="E23353" s="549" t="s">
        <v>28288</v>
      </c>
      <c r="F23353" s="547">
        <v>1.3300000000000001</v>
      </c>
    </row>
    <row r="23354" s="489" customFormat="1">
      <c r="B23354" s="546" t="s">
        <v>23896</v>
      </c>
      <c r="C23354" s="548" t="s">
        <v>14981</v>
      </c>
      <c r="D23354" s="541" t="s">
        <v>23897</v>
      </c>
      <c r="E23354" s="549" t="s">
        <v>28288</v>
      </c>
      <c r="F23354" s="547">
        <v>2.0099999999999998</v>
      </c>
    </row>
    <row r="23355" s="489" customFormat="1">
      <c r="B23355" s="546" t="s">
        <v>23898</v>
      </c>
      <c r="C23355" s="548" t="s">
        <v>14981</v>
      </c>
      <c r="D23355" s="541" t="s">
        <v>23899</v>
      </c>
      <c r="E23355" s="549" t="s">
        <v>28288</v>
      </c>
      <c r="F23355" s="547">
        <v>1.6000000000000001</v>
      </c>
    </row>
    <row r="23356" s="489" customFormat="1">
      <c r="B23356" s="546" t="s">
        <v>23900</v>
      </c>
      <c r="C23356" s="548" t="s">
        <v>14981</v>
      </c>
      <c r="D23356" s="541" t="s">
        <v>23901</v>
      </c>
      <c r="E23356" s="549" t="s">
        <v>28288</v>
      </c>
      <c r="F23356" s="547">
        <v>1.3100000000000001</v>
      </c>
    </row>
    <row r="23357" s="489" customFormat="1">
      <c r="B23357" s="546" t="s">
        <v>23902</v>
      </c>
      <c r="C23357" s="548" t="s">
        <v>14981</v>
      </c>
      <c r="D23357" s="541" t="s">
        <v>23903</v>
      </c>
      <c r="E23357" s="549" t="s">
        <v>28288</v>
      </c>
      <c r="F23357" s="547">
        <v>0.77000000000000002</v>
      </c>
    </row>
    <row r="23358" s="489" customFormat="1">
      <c r="B23358" s="546" t="s">
        <v>23904</v>
      </c>
      <c r="C23358" s="548" t="s">
        <v>14981</v>
      </c>
      <c r="D23358" s="541" t="s">
        <v>23905</v>
      </c>
      <c r="E23358" s="549" t="s">
        <v>28288</v>
      </c>
      <c r="F23358" s="547">
        <v>0.62</v>
      </c>
    </row>
    <row r="23359" s="489" customFormat="1">
      <c r="B23359" s="546" t="s">
        <v>23906</v>
      </c>
      <c r="C23359" s="548" t="s">
        <v>14981</v>
      </c>
      <c r="D23359" s="541" t="s">
        <v>23907</v>
      </c>
      <c r="E23359" s="549" t="s">
        <v>28288</v>
      </c>
      <c r="F23359" s="547">
        <v>0.51000000000000001</v>
      </c>
    </row>
    <row r="23360" s="489" customFormat="1">
      <c r="B23360" s="546" t="s">
        <v>23908</v>
      </c>
      <c r="C23360" s="548" t="s">
        <v>14981</v>
      </c>
      <c r="D23360" s="541" t="s">
        <v>23909</v>
      </c>
      <c r="E23360" s="549" t="s">
        <v>32779</v>
      </c>
      <c r="F23360" s="547">
        <v>1.0600000000000001</v>
      </c>
    </row>
    <row r="23361" s="489" customFormat="1">
      <c r="B23361" s="546" t="s">
        <v>23910</v>
      </c>
      <c r="C23361" s="548" t="s">
        <v>14981</v>
      </c>
      <c r="D23361" s="541" t="s">
        <v>23911</v>
      </c>
      <c r="E23361" s="549" t="s">
        <v>32779</v>
      </c>
      <c r="F23361" s="547">
        <v>0.83999999999999997</v>
      </c>
    </row>
    <row r="23362" s="489" customFormat="1">
      <c r="B23362" s="546" t="s">
        <v>23912</v>
      </c>
      <c r="C23362" s="548" t="s">
        <v>14981</v>
      </c>
      <c r="D23362" s="541" t="s">
        <v>23913</v>
      </c>
      <c r="E23362" s="549" t="s">
        <v>32779</v>
      </c>
      <c r="F23362" s="547">
        <v>0.69999999999999996</v>
      </c>
    </row>
    <row r="23363" s="489" customFormat="1">
      <c r="B23363" s="546" t="s">
        <v>23914</v>
      </c>
      <c r="C23363" s="548" t="s">
        <v>14981</v>
      </c>
      <c r="D23363" s="541" t="s">
        <v>23915</v>
      </c>
      <c r="E23363" s="549" t="s">
        <v>28288</v>
      </c>
      <c r="F23363" s="547">
        <v>1.71</v>
      </c>
    </row>
    <row r="23364" s="489" customFormat="1">
      <c r="B23364" s="546" t="s">
        <v>23916</v>
      </c>
      <c r="C23364" s="548" t="s">
        <v>14981</v>
      </c>
      <c r="D23364" s="541" t="s">
        <v>23917</v>
      </c>
      <c r="E23364" s="549" t="s">
        <v>28288</v>
      </c>
      <c r="F23364" s="547">
        <v>1.3700000000000001</v>
      </c>
    </row>
    <row r="23365" s="489" customFormat="1">
      <c r="B23365" s="546" t="s">
        <v>23918</v>
      </c>
      <c r="C23365" s="548" t="s">
        <v>14981</v>
      </c>
      <c r="D23365" s="541" t="s">
        <v>23919</v>
      </c>
      <c r="E23365" s="549" t="s">
        <v>28288</v>
      </c>
      <c r="F23365" s="547">
        <v>1.1200000000000001</v>
      </c>
    </row>
    <row r="23366" s="489" customFormat="1">
      <c r="B23366" s="546" t="s">
        <v>23920</v>
      </c>
      <c r="C23366" s="548" t="s">
        <v>14981</v>
      </c>
      <c r="D23366" s="541" t="s">
        <v>23921</v>
      </c>
      <c r="E23366" s="549" t="s">
        <v>28288</v>
      </c>
      <c r="F23366" s="547">
        <v>0.070000000000000007</v>
      </c>
    </row>
    <row r="23367" s="489" customFormat="1">
      <c r="B23367" s="546" t="s">
        <v>23922</v>
      </c>
      <c r="C23367" s="548" t="s">
        <v>14981</v>
      </c>
      <c r="D23367" s="541" t="s">
        <v>23923</v>
      </c>
      <c r="E23367" s="549" t="s">
        <v>28288</v>
      </c>
      <c r="F23367" s="547">
        <v>0.050000000000000003</v>
      </c>
    </row>
    <row r="23368" s="489" customFormat="1">
      <c r="B23368" s="546" t="s">
        <v>23924</v>
      </c>
      <c r="C23368" s="548" t="s">
        <v>14981</v>
      </c>
      <c r="D23368" s="541" t="s">
        <v>23925</v>
      </c>
      <c r="E23368" s="549" t="s">
        <v>28288</v>
      </c>
      <c r="F23368" s="547">
        <v>0.040000000000000001</v>
      </c>
    </row>
    <row r="23369" s="489" customFormat="1">
      <c r="B23369" s="546" t="s">
        <v>23926</v>
      </c>
      <c r="C23369" s="548" t="s">
        <v>14981</v>
      </c>
      <c r="D23369" s="541" t="s">
        <v>23927</v>
      </c>
      <c r="E23369" s="549" t="s">
        <v>28288</v>
      </c>
      <c r="F23369" s="547">
        <v>1.8500000000000001</v>
      </c>
    </row>
    <row r="23370" s="489" customFormat="1">
      <c r="B23370" s="546" t="s">
        <v>23928</v>
      </c>
      <c r="C23370" s="548" t="s">
        <v>14981</v>
      </c>
      <c r="D23370" s="541" t="s">
        <v>23929</v>
      </c>
      <c r="E23370" s="549" t="s">
        <v>28288</v>
      </c>
      <c r="F23370" s="547">
        <v>1.48</v>
      </c>
    </row>
    <row r="23371" s="489" customFormat="1">
      <c r="B23371" s="546" t="s">
        <v>23930</v>
      </c>
      <c r="C23371" s="548" t="s">
        <v>14981</v>
      </c>
      <c r="D23371" s="541" t="s">
        <v>23931</v>
      </c>
      <c r="E23371" s="549" t="s">
        <v>28288</v>
      </c>
      <c r="F23371" s="547">
        <v>1.21</v>
      </c>
    </row>
    <row r="23372" s="489" customFormat="1">
      <c r="B23372" s="546" t="s">
        <v>23932</v>
      </c>
      <c r="C23372" s="548" t="s">
        <v>14981</v>
      </c>
      <c r="D23372" s="541" t="s">
        <v>23933</v>
      </c>
      <c r="E23372" s="549" t="s">
        <v>32775</v>
      </c>
      <c r="F23372" s="547">
        <v>70.569999999999993</v>
      </c>
    </row>
    <row r="23373" s="489" customFormat="1">
      <c r="B23373" s="546" t="s">
        <v>23934</v>
      </c>
      <c r="C23373" s="548" t="s">
        <v>14981</v>
      </c>
      <c r="D23373" s="541" t="s">
        <v>23935</v>
      </c>
      <c r="E23373" s="549" t="s">
        <v>32775</v>
      </c>
      <c r="F23373" s="547">
        <v>56.43</v>
      </c>
    </row>
    <row r="23374" s="489" customFormat="1">
      <c r="B23374" s="546" t="s">
        <v>23936</v>
      </c>
      <c r="C23374" s="548" t="s">
        <v>14981</v>
      </c>
      <c r="D23374" s="541" t="s">
        <v>23937</v>
      </c>
      <c r="E23374" s="549" t="s">
        <v>32775</v>
      </c>
      <c r="F23374" s="547">
        <v>46.109999999999999</v>
      </c>
    </row>
    <row r="23375" s="489" customFormat="1">
      <c r="B23375" s="546" t="s">
        <v>23938</v>
      </c>
      <c r="C23375" s="548" t="s">
        <v>14981</v>
      </c>
      <c r="D23375" s="541" t="s">
        <v>23939</v>
      </c>
      <c r="E23375" s="549" t="s">
        <v>32775</v>
      </c>
      <c r="F23375" s="547">
        <v>84.390000000000001</v>
      </c>
    </row>
    <row r="23376" s="489" customFormat="1">
      <c r="B23376" s="546" t="s">
        <v>23940</v>
      </c>
      <c r="C23376" s="548" t="s">
        <v>14981</v>
      </c>
      <c r="D23376" s="541" t="s">
        <v>23941</v>
      </c>
      <c r="E23376" s="549" t="s">
        <v>32775</v>
      </c>
      <c r="F23376" s="547">
        <v>67.480000000000004</v>
      </c>
    </row>
    <row r="23377" s="489" customFormat="1">
      <c r="B23377" s="546" t="s">
        <v>23942</v>
      </c>
      <c r="C23377" s="548" t="s">
        <v>14981</v>
      </c>
      <c r="D23377" s="541" t="s">
        <v>23943</v>
      </c>
      <c r="E23377" s="549" t="s">
        <v>32775</v>
      </c>
      <c r="F23377" s="547">
        <v>55.140000000000001</v>
      </c>
    </row>
    <row r="23378" s="489" customFormat="1">
      <c r="B23378" s="546" t="s">
        <v>23944</v>
      </c>
      <c r="C23378" s="548" t="s">
        <v>14981</v>
      </c>
      <c r="D23378" s="541" t="s">
        <v>23945</v>
      </c>
      <c r="E23378" s="549" t="s">
        <v>32775</v>
      </c>
      <c r="F23378" s="547">
        <v>162.69</v>
      </c>
    </row>
    <row r="23379" s="489" customFormat="1">
      <c r="B23379" s="546" t="s">
        <v>23946</v>
      </c>
      <c r="C23379" s="548" t="s">
        <v>14981</v>
      </c>
      <c r="D23379" s="541" t="s">
        <v>23947</v>
      </c>
      <c r="E23379" s="549" t="s">
        <v>32775</v>
      </c>
      <c r="F23379" s="547">
        <v>130.09</v>
      </c>
    </row>
    <row r="23380" s="489" customFormat="1">
      <c r="B23380" s="546" t="s">
        <v>23948</v>
      </c>
      <c r="C23380" s="548" t="s">
        <v>14981</v>
      </c>
      <c r="D23380" s="541" t="s">
        <v>23949</v>
      </c>
      <c r="E23380" s="549" t="s">
        <v>32775</v>
      </c>
      <c r="F23380" s="547">
        <v>106.29000000000001</v>
      </c>
    </row>
    <row r="23381" s="489" customFormat="1">
      <c r="B23381" s="546" t="s">
        <v>23950</v>
      </c>
      <c r="C23381" s="548" t="s">
        <v>14981</v>
      </c>
      <c r="D23381" s="541" t="s">
        <v>23951</v>
      </c>
      <c r="E23381" s="549" t="s">
        <v>32775</v>
      </c>
      <c r="F23381" s="547">
        <v>198.49000000000001</v>
      </c>
    </row>
    <row r="23382" s="489" customFormat="1">
      <c r="B23382" s="546" t="s">
        <v>23952</v>
      </c>
      <c r="C23382" s="548" t="s">
        <v>14981</v>
      </c>
      <c r="D23382" s="541" t="s">
        <v>23953</v>
      </c>
      <c r="E23382" s="549" t="s">
        <v>32775</v>
      </c>
      <c r="F23382" s="547">
        <v>158.71000000000001</v>
      </c>
    </row>
    <row r="23383" s="489" customFormat="1">
      <c r="B23383" s="546" t="s">
        <v>23954</v>
      </c>
      <c r="C23383" s="548" t="s">
        <v>14981</v>
      </c>
      <c r="D23383" s="541" t="s">
        <v>23955</v>
      </c>
      <c r="E23383" s="549" t="s">
        <v>32775</v>
      </c>
      <c r="F23383" s="547">
        <v>129.68000000000001</v>
      </c>
    </row>
    <row r="23384" s="489" customFormat="1">
      <c r="B23384" s="546">
        <v>10</v>
      </c>
      <c r="C23384" s="548" t="s">
        <v>14981</v>
      </c>
      <c r="D23384" s="541" t="s">
        <v>23956</v>
      </c>
      <c r="E23384" s="549"/>
      <c r="F23384" s="547"/>
    </row>
    <row r="23385" s="489" customFormat="1">
      <c r="B23385" s="546">
        <v>15</v>
      </c>
      <c r="C23385" s="548" t="s">
        <v>14981</v>
      </c>
      <c r="D23385" s="541" t="s">
        <v>23957</v>
      </c>
      <c r="E23385" s="549"/>
      <c r="F23385" s="547"/>
    </row>
    <row r="23386" s="489" customFormat="1">
      <c r="B23386" s="546" t="s">
        <v>23958</v>
      </c>
      <c r="C23386" s="548" t="s">
        <v>14981</v>
      </c>
      <c r="D23386" s="541" t="s">
        <v>23959</v>
      </c>
      <c r="E23386" s="549" t="s">
        <v>32781</v>
      </c>
      <c r="F23386" s="547">
        <v>55.950000000000003</v>
      </c>
    </row>
    <row r="23387" s="489" customFormat="1">
      <c r="B23387" s="546" t="s">
        <v>23960</v>
      </c>
      <c r="C23387" s="548" t="s">
        <v>14981</v>
      </c>
      <c r="D23387" s="541" t="s">
        <v>23961</v>
      </c>
      <c r="E23387" s="549" t="s">
        <v>32781</v>
      </c>
      <c r="F23387" s="547">
        <v>72.959999999999994</v>
      </c>
    </row>
    <row r="23388" s="489" customFormat="1">
      <c r="B23388" s="546" t="s">
        <v>23962</v>
      </c>
      <c r="C23388" s="548" t="s">
        <v>14981</v>
      </c>
      <c r="D23388" s="541" t="s">
        <v>23963</v>
      </c>
      <c r="E23388" s="549" t="s">
        <v>32781</v>
      </c>
      <c r="F23388" s="547">
        <v>131.46000000000001</v>
      </c>
    </row>
    <row r="23389" s="489" customFormat="1">
      <c r="B23389" s="546" t="s">
        <v>23964</v>
      </c>
      <c r="C23389" s="548" t="s">
        <v>14981</v>
      </c>
      <c r="D23389" s="541" t="s">
        <v>23965</v>
      </c>
      <c r="E23389" s="549" t="s">
        <v>32781</v>
      </c>
      <c r="F23389" s="547">
        <v>20.719999999999999</v>
      </c>
    </row>
    <row r="23390" s="489" customFormat="1">
      <c r="B23390" s="546" t="s">
        <v>23966</v>
      </c>
      <c r="C23390" s="548" t="s">
        <v>14981</v>
      </c>
      <c r="D23390" s="541" t="s">
        <v>23967</v>
      </c>
      <c r="E23390" s="549" t="s">
        <v>32781</v>
      </c>
      <c r="F23390" s="547">
        <v>32.549999999999997</v>
      </c>
    </row>
    <row r="23391" s="489" customFormat="1">
      <c r="B23391" s="546" t="s">
        <v>23968</v>
      </c>
      <c r="C23391" s="548" t="s">
        <v>14981</v>
      </c>
      <c r="D23391" s="541" t="s">
        <v>23969</v>
      </c>
      <c r="E23391" s="549" t="s">
        <v>32781</v>
      </c>
      <c r="F23391" s="547">
        <v>40.799999999999997</v>
      </c>
    </row>
    <row r="23392" s="489" customFormat="1">
      <c r="B23392" s="546" t="s">
        <v>23970</v>
      </c>
      <c r="C23392" s="548" t="s">
        <v>14981</v>
      </c>
      <c r="D23392" s="541" t="s">
        <v>23971</v>
      </c>
      <c r="E23392" s="549" t="s">
        <v>32781</v>
      </c>
      <c r="F23392" s="547">
        <v>52.579999999999998</v>
      </c>
    </row>
    <row r="23393" s="489" customFormat="1">
      <c r="B23393" s="546" t="s">
        <v>23972</v>
      </c>
      <c r="C23393" s="548" t="s">
        <v>14981</v>
      </c>
      <c r="D23393" s="541" t="s">
        <v>23973</v>
      </c>
      <c r="E23393" s="549" t="s">
        <v>32781</v>
      </c>
      <c r="F23393" s="547">
        <v>80.140000000000001</v>
      </c>
    </row>
    <row r="23394" s="489" customFormat="1">
      <c r="B23394" s="546" t="s">
        <v>23974</v>
      </c>
      <c r="C23394" s="548" t="s">
        <v>14981</v>
      </c>
      <c r="D23394" s="541" t="s">
        <v>23975</v>
      </c>
      <c r="E23394" s="549" t="s">
        <v>32781</v>
      </c>
      <c r="F23394" s="547">
        <v>34.700000000000003</v>
      </c>
    </row>
    <row r="23395" s="489" customFormat="1">
      <c r="B23395" s="546" t="s">
        <v>23976</v>
      </c>
      <c r="C23395" s="548" t="s">
        <v>14981</v>
      </c>
      <c r="D23395" s="541" t="s">
        <v>23977</v>
      </c>
      <c r="E23395" s="549" t="s">
        <v>32781</v>
      </c>
      <c r="F23395" s="547">
        <v>44.509999999999998</v>
      </c>
    </row>
    <row r="23396" s="489" customFormat="1">
      <c r="B23396" s="546" t="s">
        <v>23978</v>
      </c>
      <c r="C23396" s="548" t="s">
        <v>14981</v>
      </c>
      <c r="D23396" s="541" t="s">
        <v>23979</v>
      </c>
      <c r="E23396" s="549" t="s">
        <v>32781</v>
      </c>
      <c r="F23396" s="547">
        <v>63.280000000000001</v>
      </c>
    </row>
    <row r="23397" s="489" customFormat="1">
      <c r="B23397" s="546" t="s">
        <v>23980</v>
      </c>
      <c r="C23397" s="548" t="s">
        <v>14981</v>
      </c>
      <c r="D23397" s="541" t="s">
        <v>23981</v>
      </c>
      <c r="E23397" s="549" t="s">
        <v>32781</v>
      </c>
      <c r="F23397" s="547">
        <v>39.18</v>
      </c>
    </row>
    <row r="23398" s="489" customFormat="1">
      <c r="B23398" s="546" t="s">
        <v>23982</v>
      </c>
      <c r="C23398" s="548" t="s">
        <v>14981</v>
      </c>
      <c r="D23398" s="541" t="s">
        <v>23983</v>
      </c>
      <c r="E23398" s="549" t="s">
        <v>32781</v>
      </c>
      <c r="F23398" s="547">
        <v>50.520000000000003</v>
      </c>
    </row>
    <row r="23399" s="489" customFormat="1">
      <c r="B23399" s="546" t="s">
        <v>23984</v>
      </c>
      <c r="C23399" s="548" t="s">
        <v>14981</v>
      </c>
      <c r="D23399" s="541" t="s">
        <v>23985</v>
      </c>
      <c r="E23399" s="549" t="s">
        <v>32781</v>
      </c>
      <c r="F23399" s="547">
        <v>82.489999999999995</v>
      </c>
    </row>
    <row r="23400" s="489" customFormat="1">
      <c r="B23400" s="546" t="s">
        <v>23986</v>
      </c>
      <c r="C23400" s="548" t="s">
        <v>14981</v>
      </c>
      <c r="D23400" s="541" t="s">
        <v>23987</v>
      </c>
      <c r="E23400" s="549" t="s">
        <v>32781</v>
      </c>
      <c r="F23400" s="547">
        <v>24.620000000000001</v>
      </c>
    </row>
    <row r="23401" s="489" customFormat="1">
      <c r="B23401" s="546" t="s">
        <v>23988</v>
      </c>
      <c r="C23401" s="548" t="s">
        <v>14981</v>
      </c>
      <c r="D23401" s="541" t="s">
        <v>23989</v>
      </c>
      <c r="E23401" s="549" t="s">
        <v>32781</v>
      </c>
      <c r="F23401" s="547">
        <v>20.329999999999998</v>
      </c>
    </row>
    <row r="23402" s="489" customFormat="1">
      <c r="B23402" s="546" t="s">
        <v>23990</v>
      </c>
      <c r="C23402" s="548" t="s">
        <v>14981</v>
      </c>
      <c r="D23402" s="541" t="s">
        <v>23991</v>
      </c>
      <c r="E23402" s="549" t="s">
        <v>32781</v>
      </c>
      <c r="F23402" s="547">
        <v>20.719999999999999</v>
      </c>
    </row>
    <row r="23403" s="489" customFormat="1">
      <c r="B23403" s="546" t="s">
        <v>23992</v>
      </c>
      <c r="C23403" s="548" t="s">
        <v>14981</v>
      </c>
      <c r="D23403" s="541" t="s">
        <v>23993</v>
      </c>
      <c r="E23403" s="549" t="s">
        <v>32781</v>
      </c>
      <c r="F23403" s="547">
        <v>22.27</v>
      </c>
    </row>
    <row r="23404" s="489" customFormat="1">
      <c r="B23404" s="546" t="s">
        <v>23994</v>
      </c>
      <c r="C23404" s="548" t="s">
        <v>14981</v>
      </c>
      <c r="D23404" s="541" t="s">
        <v>23995</v>
      </c>
      <c r="E23404" s="549" t="s">
        <v>32781</v>
      </c>
      <c r="F23404" s="547">
        <v>38.450000000000003</v>
      </c>
    </row>
    <row r="23405" s="489" customFormat="1">
      <c r="B23405" s="546" t="s">
        <v>23996</v>
      </c>
      <c r="C23405" s="548" t="s">
        <v>14981</v>
      </c>
      <c r="D23405" s="541" t="s">
        <v>23997</v>
      </c>
      <c r="E23405" s="549" t="s">
        <v>32781</v>
      </c>
      <c r="F23405" s="547">
        <v>49.5</v>
      </c>
    </row>
    <row r="23406" s="489" customFormat="1">
      <c r="B23406" s="546" t="s">
        <v>23998</v>
      </c>
      <c r="C23406" s="548" t="s">
        <v>14981</v>
      </c>
      <c r="D23406" s="541" t="s">
        <v>23999</v>
      </c>
      <c r="E23406" s="549" t="s">
        <v>32781</v>
      </c>
      <c r="F23406" s="547">
        <v>84.829999999999998</v>
      </c>
    </row>
    <row r="23407" s="489" customFormat="1">
      <c r="B23407" s="546" t="s">
        <v>24000</v>
      </c>
      <c r="C23407" s="548" t="s">
        <v>14981</v>
      </c>
      <c r="D23407" s="541" t="s">
        <v>24001</v>
      </c>
      <c r="E23407" s="549" t="s">
        <v>32781</v>
      </c>
      <c r="F23407" s="547">
        <v>192.81999999999999</v>
      </c>
    </row>
    <row r="23408" s="489" customFormat="1">
      <c r="B23408" s="546" t="s">
        <v>24002</v>
      </c>
      <c r="C23408" s="548" t="s">
        <v>14981</v>
      </c>
      <c r="D23408" s="541" t="s">
        <v>24003</v>
      </c>
      <c r="E23408" s="549" t="s">
        <v>32781</v>
      </c>
      <c r="F23408" s="547">
        <v>31.460000000000001</v>
      </c>
    </row>
    <row r="23409" s="489" customFormat="1">
      <c r="B23409" s="546" t="s">
        <v>24004</v>
      </c>
      <c r="C23409" s="548" t="s">
        <v>14981</v>
      </c>
      <c r="D23409" s="541" t="s">
        <v>24005</v>
      </c>
      <c r="E23409" s="549" t="s">
        <v>32781</v>
      </c>
      <c r="F23409" s="547">
        <v>135.72999999999999</v>
      </c>
    </row>
    <row r="23410" s="489" customFormat="1">
      <c r="B23410" s="546" t="s">
        <v>24006</v>
      </c>
      <c r="C23410" s="548" t="s">
        <v>14981</v>
      </c>
      <c r="D23410" s="541" t="s">
        <v>24007</v>
      </c>
      <c r="E23410" s="549" t="s">
        <v>32781</v>
      </c>
      <c r="F23410" s="547">
        <v>144.81999999999999</v>
      </c>
    </row>
    <row r="23411" s="489" customFormat="1">
      <c r="B23411" s="546" t="s">
        <v>24008</v>
      </c>
      <c r="C23411" s="548" t="s">
        <v>14981</v>
      </c>
      <c r="D23411" s="541" t="s">
        <v>24009</v>
      </c>
      <c r="E23411" s="549" t="s">
        <v>32781</v>
      </c>
      <c r="F23411" s="547">
        <v>154.06</v>
      </c>
    </row>
    <row r="23412" s="489" customFormat="1">
      <c r="B23412" s="546" t="s">
        <v>24010</v>
      </c>
      <c r="C23412" s="548" t="s">
        <v>14981</v>
      </c>
      <c r="D23412" s="541" t="s">
        <v>24011</v>
      </c>
      <c r="E23412" s="549" t="s">
        <v>32781</v>
      </c>
      <c r="F23412" s="547">
        <v>135.72999999999999</v>
      </c>
    </row>
    <row r="23413" s="489" customFormat="1">
      <c r="B23413" s="546" t="s">
        <v>24012</v>
      </c>
      <c r="C23413" s="548" t="s">
        <v>14981</v>
      </c>
      <c r="D23413" s="541" t="s">
        <v>24013</v>
      </c>
      <c r="E23413" s="549" t="s">
        <v>32781</v>
      </c>
      <c r="F23413" s="547">
        <v>142.33000000000001</v>
      </c>
    </row>
    <row r="23414" s="489" customFormat="1">
      <c r="B23414" s="546" t="s">
        <v>24014</v>
      </c>
      <c r="C23414" s="548" t="s">
        <v>14981</v>
      </c>
      <c r="D23414" s="541" t="s">
        <v>24015</v>
      </c>
      <c r="E23414" s="549" t="s">
        <v>32781</v>
      </c>
      <c r="F23414" s="547">
        <v>148.93000000000001</v>
      </c>
    </row>
    <row r="23415" s="489" customFormat="1">
      <c r="B23415" s="546" t="s">
        <v>24016</v>
      </c>
      <c r="C23415" s="548" t="s">
        <v>14981</v>
      </c>
      <c r="D23415" s="541" t="s">
        <v>24017</v>
      </c>
      <c r="E23415" s="549" t="s">
        <v>32781</v>
      </c>
      <c r="F23415" s="547">
        <v>135.72999999999999</v>
      </c>
    </row>
    <row r="23416" s="489" customFormat="1">
      <c r="B23416" s="546" t="s">
        <v>24018</v>
      </c>
      <c r="C23416" s="548" t="s">
        <v>14981</v>
      </c>
      <c r="D23416" s="541" t="s">
        <v>24019</v>
      </c>
      <c r="E23416" s="549" t="s">
        <v>32781</v>
      </c>
      <c r="F23416" s="547">
        <v>147.16999999999999</v>
      </c>
    </row>
    <row r="23417" s="489" customFormat="1">
      <c r="B23417" s="546" t="s">
        <v>24020</v>
      </c>
      <c r="C23417" s="548" t="s">
        <v>14981</v>
      </c>
      <c r="D23417" s="541" t="s">
        <v>24021</v>
      </c>
      <c r="E23417" s="549" t="s">
        <v>32781</v>
      </c>
      <c r="F23417" s="547">
        <v>158.59999999999999</v>
      </c>
    </row>
    <row r="23418" s="489" customFormat="1">
      <c r="B23418" s="546" t="s">
        <v>24022</v>
      </c>
      <c r="C23418" s="548" t="s">
        <v>14981</v>
      </c>
      <c r="D23418" s="541" t="s">
        <v>24023</v>
      </c>
      <c r="E23418" s="549" t="s">
        <v>32781</v>
      </c>
      <c r="F23418" s="547">
        <v>251.12</v>
      </c>
    </row>
    <row r="23419" s="489" customFormat="1">
      <c r="B23419" s="546" t="s">
        <v>24024</v>
      </c>
      <c r="C23419" s="548" t="s">
        <v>14981</v>
      </c>
      <c r="D23419" s="541" t="s">
        <v>24025</v>
      </c>
      <c r="E23419" s="549" t="s">
        <v>32781</v>
      </c>
      <c r="F23419" s="547">
        <v>219.88999999999999</v>
      </c>
    </row>
    <row r="23420" s="489" customFormat="1">
      <c r="B23420" s="546" t="s">
        <v>24026</v>
      </c>
      <c r="C23420" s="548" t="s">
        <v>14981</v>
      </c>
      <c r="D23420" s="541" t="s">
        <v>24027</v>
      </c>
      <c r="E23420" s="549" t="s">
        <v>32781</v>
      </c>
      <c r="F23420" s="547">
        <v>188.81</v>
      </c>
    </row>
    <row r="23421" s="489" customFormat="1">
      <c r="B23421" s="546" t="s">
        <v>24028</v>
      </c>
      <c r="C23421" s="548" t="s">
        <v>14981</v>
      </c>
      <c r="D23421" s="541" t="s">
        <v>24029</v>
      </c>
      <c r="E23421" s="549" t="s">
        <v>32781</v>
      </c>
      <c r="F23421" s="547">
        <v>135.72999999999999</v>
      </c>
    </row>
    <row r="23422" s="489" customFormat="1">
      <c r="B23422" s="546" t="s">
        <v>24030</v>
      </c>
      <c r="C23422" s="548" t="s">
        <v>14981</v>
      </c>
      <c r="D23422" s="541" t="s">
        <v>24031</v>
      </c>
      <c r="E23422" s="549" t="s">
        <v>32781</v>
      </c>
      <c r="F23422" s="547">
        <v>138.08000000000001</v>
      </c>
    </row>
    <row r="23423" s="489" customFormat="1">
      <c r="B23423" s="546" t="s">
        <v>24032</v>
      </c>
      <c r="C23423" s="548" t="s">
        <v>14981</v>
      </c>
      <c r="D23423" s="541" t="s">
        <v>24033</v>
      </c>
      <c r="E23423" s="549" t="s">
        <v>32781</v>
      </c>
      <c r="F23423" s="547">
        <v>167.99000000000001</v>
      </c>
    </row>
    <row r="23424" s="489" customFormat="1">
      <c r="B23424" s="546" t="s">
        <v>24034</v>
      </c>
      <c r="C23424" s="548" t="s">
        <v>14981</v>
      </c>
      <c r="D23424" s="541" t="s">
        <v>24035</v>
      </c>
      <c r="E23424" s="549" t="s">
        <v>32781</v>
      </c>
      <c r="F23424" s="547">
        <v>25.010000000000002</v>
      </c>
    </row>
    <row r="23425" s="489" customFormat="1">
      <c r="B23425" s="546">
        <v>215</v>
      </c>
      <c r="C23425" s="548" t="s">
        <v>14981</v>
      </c>
      <c r="D23425" s="541" t="s">
        <v>24036</v>
      </c>
      <c r="E23425" s="549"/>
      <c r="F23425" s="547"/>
    </row>
    <row r="23426" s="489" customFormat="1">
      <c r="B23426" s="546" t="s">
        <v>24037</v>
      </c>
      <c r="C23426" s="548" t="s">
        <v>14981</v>
      </c>
      <c r="D23426" s="541" t="s">
        <v>24038</v>
      </c>
      <c r="E23426" s="549" t="s">
        <v>32768</v>
      </c>
      <c r="F23426" s="547">
        <v>258</v>
      </c>
    </row>
    <row r="23427" s="489" customFormat="1">
      <c r="B23427" s="546">
        <v>23</v>
      </c>
      <c r="C23427" s="548" t="s">
        <v>14981</v>
      </c>
      <c r="D23427" s="541" t="s">
        <v>24039</v>
      </c>
      <c r="E23427" s="549"/>
      <c r="F23427" s="547"/>
    </row>
    <row r="23428" s="489" customFormat="1">
      <c r="B23428" s="546" t="s">
        <v>24040</v>
      </c>
      <c r="C23428" s="548" t="s">
        <v>14981</v>
      </c>
      <c r="D23428" s="541" t="s">
        <v>24041</v>
      </c>
      <c r="E23428" s="549" t="s">
        <v>32772</v>
      </c>
      <c r="F23428" s="547">
        <v>1869.5999999999999</v>
      </c>
    </row>
    <row r="23429" s="489" customFormat="1">
      <c r="B23429" s="546" t="s">
        <v>24042</v>
      </c>
      <c r="C23429" s="548" t="s">
        <v>14981</v>
      </c>
      <c r="D23429" s="541" t="s">
        <v>24043</v>
      </c>
      <c r="E23429" s="549" t="s">
        <v>32775</v>
      </c>
      <c r="F23429" s="547">
        <v>1.25</v>
      </c>
    </row>
    <row r="23430" s="489" customFormat="1">
      <c r="B23430" s="546" t="s">
        <v>24044</v>
      </c>
      <c r="C23430" s="548" t="s">
        <v>14981</v>
      </c>
      <c r="D23430" s="541" t="s">
        <v>24045</v>
      </c>
      <c r="E23430" s="549" t="s">
        <v>32772</v>
      </c>
      <c r="F23430" s="547">
        <v>2056</v>
      </c>
    </row>
    <row r="23431" s="489" customFormat="1">
      <c r="B23431" s="546" t="s">
        <v>24046</v>
      </c>
      <c r="C23431" s="548" t="s">
        <v>14981</v>
      </c>
      <c r="D23431" s="541" t="s">
        <v>24047</v>
      </c>
      <c r="E23431" s="549" t="s">
        <v>32775</v>
      </c>
      <c r="F23431" s="547">
        <v>1.1200000000000001</v>
      </c>
    </row>
    <row r="23432" s="489" customFormat="1">
      <c r="B23432" s="546" t="s">
        <v>24048</v>
      </c>
      <c r="C23432" s="548" t="s">
        <v>14981</v>
      </c>
      <c r="D23432" s="541" t="s">
        <v>24049</v>
      </c>
      <c r="E23432" s="549" t="s">
        <v>32772</v>
      </c>
      <c r="F23432" s="547">
        <v>9335.2800000000007</v>
      </c>
    </row>
    <row r="23433" s="489" customFormat="1">
      <c r="B23433" s="546" t="s">
        <v>24050</v>
      </c>
      <c r="C23433" s="548" t="s">
        <v>14981</v>
      </c>
      <c r="D23433" s="541" t="s">
        <v>24051</v>
      </c>
      <c r="E23433" s="549" t="s">
        <v>32775</v>
      </c>
      <c r="F23433" s="547">
        <v>2.02</v>
      </c>
    </row>
    <row r="23434" s="489" customFormat="1">
      <c r="B23434" s="546">
        <v>31</v>
      </c>
      <c r="C23434" s="548" t="s">
        <v>14981</v>
      </c>
      <c r="D23434" s="541" t="s">
        <v>24052</v>
      </c>
      <c r="E23434" s="549"/>
      <c r="F23434" s="547"/>
    </row>
    <row r="23435" s="489" customFormat="1">
      <c r="B23435" s="546">
        <v>33</v>
      </c>
      <c r="C23435" s="548" t="s">
        <v>14981</v>
      </c>
      <c r="D23435" s="541" t="s">
        <v>24053</v>
      </c>
      <c r="E23435" s="549"/>
      <c r="F23435" s="547"/>
    </row>
    <row r="23436" s="489" customFormat="1">
      <c r="B23436" s="546" t="s">
        <v>24054</v>
      </c>
      <c r="C23436" s="548" t="s">
        <v>14981</v>
      </c>
      <c r="D23436" s="541" t="s">
        <v>24055</v>
      </c>
      <c r="E23436" s="549" t="s">
        <v>32767</v>
      </c>
      <c r="F23436" s="547">
        <v>0.34999999999999998</v>
      </c>
    </row>
    <row r="23437" s="489" customFormat="1">
      <c r="B23437" s="546" t="s">
        <v>24056</v>
      </c>
      <c r="C23437" s="548" t="s">
        <v>14981</v>
      </c>
      <c r="D23437" s="541" t="s">
        <v>24057</v>
      </c>
      <c r="E23437" s="549" t="s">
        <v>32768</v>
      </c>
      <c r="F23437" s="547">
        <v>1286.1900000000001</v>
      </c>
    </row>
    <row r="23438" s="489" customFormat="1">
      <c r="B23438" s="546" t="s">
        <v>24058</v>
      </c>
      <c r="C23438" s="548" t="s">
        <v>14981</v>
      </c>
      <c r="D23438" s="541" t="s">
        <v>24059</v>
      </c>
      <c r="E23438" s="549" t="s">
        <v>32767</v>
      </c>
      <c r="F23438" s="547">
        <v>0.46000000000000002</v>
      </c>
    </row>
    <row r="23439" s="489" customFormat="1">
      <c r="B23439" s="546" t="s">
        <v>24060</v>
      </c>
      <c r="C23439" s="548" t="s">
        <v>14981</v>
      </c>
      <c r="D23439" s="541" t="s">
        <v>24061</v>
      </c>
      <c r="E23439" s="549" t="s">
        <v>32768</v>
      </c>
      <c r="F23439" s="547">
        <v>3081.8800000000001</v>
      </c>
    </row>
    <row r="23440" s="489" customFormat="1">
      <c r="B23440" s="546">
        <v>34</v>
      </c>
      <c r="C23440" s="548" t="s">
        <v>14981</v>
      </c>
      <c r="D23440" s="541" t="s">
        <v>24062</v>
      </c>
      <c r="E23440" s="549"/>
      <c r="F23440" s="547"/>
    </row>
    <row r="23441" s="489" customFormat="1">
      <c r="B23441" s="546" t="s">
        <v>24063</v>
      </c>
      <c r="C23441" s="548" t="s">
        <v>14981</v>
      </c>
      <c r="D23441" s="541" t="s">
        <v>24064</v>
      </c>
      <c r="E23441" s="549" t="s">
        <v>32767</v>
      </c>
      <c r="F23441" s="547">
        <v>1.1699999999999999</v>
      </c>
    </row>
    <row r="23442" s="489" customFormat="1">
      <c r="B23442" s="546" t="s">
        <v>24065</v>
      </c>
      <c r="C23442" s="548" t="s">
        <v>14981</v>
      </c>
      <c r="D23442" s="541" t="s">
        <v>24066</v>
      </c>
      <c r="E23442" s="549" t="s">
        <v>32767</v>
      </c>
      <c r="F23442" s="547">
        <v>4.7599999999999998</v>
      </c>
    </row>
    <row r="23443" s="489" customFormat="1">
      <c r="B23443" s="546" t="s">
        <v>24067</v>
      </c>
      <c r="C23443" s="548" t="s">
        <v>14981</v>
      </c>
      <c r="D23443" s="541" t="s">
        <v>24068</v>
      </c>
      <c r="E23443" s="549" t="s">
        <v>32767</v>
      </c>
      <c r="F23443" s="547">
        <v>4.1399999999999997</v>
      </c>
    </row>
    <row r="23444" s="489" customFormat="1">
      <c r="B23444" s="546" t="s">
        <v>24069</v>
      </c>
      <c r="C23444" s="548" t="s">
        <v>14981</v>
      </c>
      <c r="D23444" s="541" t="s">
        <v>24070</v>
      </c>
      <c r="E23444" s="549" t="s">
        <v>32767</v>
      </c>
      <c r="F23444" s="547">
        <v>3.5899999999999999</v>
      </c>
    </row>
    <row r="23445" s="489" customFormat="1">
      <c r="B23445" s="546" t="s">
        <v>24071</v>
      </c>
      <c r="C23445" s="548" t="s">
        <v>14981</v>
      </c>
      <c r="D23445" s="541" t="s">
        <v>24072</v>
      </c>
      <c r="E23445" s="549" t="s">
        <v>32767</v>
      </c>
      <c r="F23445" s="547">
        <v>2.9700000000000002</v>
      </c>
    </row>
    <row r="23446" s="489" customFormat="1">
      <c r="B23446" s="546" t="s">
        <v>24073</v>
      </c>
      <c r="C23446" s="548" t="s">
        <v>14981</v>
      </c>
      <c r="D23446" s="541" t="s">
        <v>24074</v>
      </c>
      <c r="E23446" s="549" t="s">
        <v>32767</v>
      </c>
      <c r="F23446" s="547">
        <v>2.3500000000000001</v>
      </c>
    </row>
    <row r="23447" s="489" customFormat="1">
      <c r="B23447" s="546" t="s">
        <v>24075</v>
      </c>
      <c r="C23447" s="548" t="s">
        <v>14981</v>
      </c>
      <c r="D23447" s="541" t="s">
        <v>24076</v>
      </c>
      <c r="E23447" s="549" t="s">
        <v>32767</v>
      </c>
      <c r="F23447" s="547">
        <v>1.8</v>
      </c>
    </row>
    <row r="23448" s="489" customFormat="1">
      <c r="B23448" s="546" t="s">
        <v>24077</v>
      </c>
      <c r="C23448" s="548" t="s">
        <v>14981</v>
      </c>
      <c r="D23448" s="541" t="s">
        <v>24078</v>
      </c>
      <c r="E23448" s="549" t="s">
        <v>32767</v>
      </c>
      <c r="F23448" s="547">
        <v>0.14000000000000001</v>
      </c>
    </row>
    <row r="23449" s="489" customFormat="1">
      <c r="B23449" s="546" t="s">
        <v>24079</v>
      </c>
      <c r="C23449" s="548" t="s">
        <v>14981</v>
      </c>
      <c r="D23449" s="541" t="s">
        <v>24080</v>
      </c>
      <c r="E23449" s="549" t="s">
        <v>32767</v>
      </c>
      <c r="F23449" s="547">
        <v>0.14000000000000001</v>
      </c>
    </row>
    <row r="23450" s="489" customFormat="1">
      <c r="B23450" s="546" t="s">
        <v>24081</v>
      </c>
      <c r="C23450" s="548" t="s">
        <v>14981</v>
      </c>
      <c r="D23450" s="541" t="s">
        <v>24082</v>
      </c>
      <c r="E23450" s="549" t="s">
        <v>32767</v>
      </c>
      <c r="F23450" s="547">
        <v>0.28000000000000003</v>
      </c>
    </row>
    <row r="23451" s="489" customFormat="1">
      <c r="B23451" s="546" t="s">
        <v>24083</v>
      </c>
      <c r="C23451" s="548" t="s">
        <v>14981</v>
      </c>
      <c r="D23451" s="541" t="s">
        <v>24084</v>
      </c>
      <c r="E23451" s="549" t="s">
        <v>32767</v>
      </c>
      <c r="F23451" s="547">
        <v>0.20999999999999999</v>
      </c>
    </row>
    <row r="23452" s="489" customFormat="1">
      <c r="B23452" s="546" t="s">
        <v>24085</v>
      </c>
      <c r="C23452" s="548" t="s">
        <v>14981</v>
      </c>
      <c r="D23452" s="541" t="s">
        <v>24086</v>
      </c>
      <c r="E23452" s="549" t="s">
        <v>32767</v>
      </c>
      <c r="F23452" s="547">
        <v>0.47999999999999998</v>
      </c>
    </row>
    <row r="23453" s="489" customFormat="1">
      <c r="B23453" s="546" t="s">
        <v>24087</v>
      </c>
      <c r="C23453" s="548" t="s">
        <v>14981</v>
      </c>
      <c r="D23453" s="541" t="s">
        <v>24088</v>
      </c>
      <c r="E23453" s="549" t="s">
        <v>32767</v>
      </c>
      <c r="F23453" s="547">
        <v>0.40999999999999998</v>
      </c>
    </row>
    <row r="23454" s="489" customFormat="1">
      <c r="B23454" s="546" t="s">
        <v>24089</v>
      </c>
      <c r="C23454" s="548" t="s">
        <v>14981</v>
      </c>
      <c r="D23454" s="541" t="s">
        <v>24090</v>
      </c>
      <c r="E23454" s="549" t="s">
        <v>32767</v>
      </c>
      <c r="F23454" s="547">
        <v>0.34999999999999998</v>
      </c>
    </row>
    <row r="23455" s="489" customFormat="1">
      <c r="B23455" s="546" t="s">
        <v>24091</v>
      </c>
      <c r="C23455" s="548" t="s">
        <v>14981</v>
      </c>
      <c r="D23455" s="541" t="s">
        <v>24092</v>
      </c>
      <c r="E23455" s="549" t="s">
        <v>32767</v>
      </c>
      <c r="F23455" s="547">
        <v>0.55000000000000004</v>
      </c>
    </row>
    <row r="23456" s="489" customFormat="1">
      <c r="B23456" s="546" t="s">
        <v>24093</v>
      </c>
      <c r="C23456" s="548" t="s">
        <v>14981</v>
      </c>
      <c r="D23456" s="541" t="s">
        <v>24094</v>
      </c>
      <c r="E23456" s="549" t="s">
        <v>32767</v>
      </c>
      <c r="F23456" s="547">
        <v>0.96999999999999997</v>
      </c>
    </row>
    <row r="23457" s="489" customFormat="1">
      <c r="B23457" s="546" t="s">
        <v>24095</v>
      </c>
      <c r="C23457" s="548" t="s">
        <v>14981</v>
      </c>
      <c r="D23457" s="541" t="s">
        <v>24096</v>
      </c>
      <c r="E23457" s="549" t="s">
        <v>32767</v>
      </c>
      <c r="F23457" s="547">
        <v>3.4500000000000002</v>
      </c>
    </row>
    <row r="23458" s="489" customFormat="1">
      <c r="B23458" s="546" t="s">
        <v>24097</v>
      </c>
      <c r="C23458" s="548" t="s">
        <v>14981</v>
      </c>
      <c r="D23458" s="541" t="s">
        <v>24098</v>
      </c>
      <c r="E23458" s="549" t="s">
        <v>32767</v>
      </c>
      <c r="F23458" s="547">
        <v>2.8999999999999999</v>
      </c>
    </row>
    <row r="23459" s="489" customFormat="1">
      <c r="B23459" s="546" t="s">
        <v>24099</v>
      </c>
      <c r="C23459" s="548" t="s">
        <v>14981</v>
      </c>
      <c r="D23459" s="541" t="s">
        <v>24100</v>
      </c>
      <c r="E23459" s="549" t="s">
        <v>32767</v>
      </c>
      <c r="F23459" s="547">
        <v>2.4199999999999999</v>
      </c>
    </row>
    <row r="23460" s="489" customFormat="1">
      <c r="B23460" s="546" t="s">
        <v>24101</v>
      </c>
      <c r="C23460" s="548" t="s">
        <v>14981</v>
      </c>
      <c r="D23460" s="541" t="s">
        <v>24102</v>
      </c>
      <c r="E23460" s="549" t="s">
        <v>32767</v>
      </c>
      <c r="F23460" s="547">
        <v>1.9299999999999999</v>
      </c>
    </row>
    <row r="23461" s="489" customFormat="1">
      <c r="B23461" s="546" t="s">
        <v>24103</v>
      </c>
      <c r="C23461" s="548" t="s">
        <v>14981</v>
      </c>
      <c r="D23461" s="541" t="s">
        <v>24104</v>
      </c>
      <c r="E23461" s="549" t="s">
        <v>32767</v>
      </c>
      <c r="F23461" s="547">
        <v>1.45</v>
      </c>
    </row>
    <row r="23462" s="489" customFormat="1">
      <c r="B23462" s="546" t="s">
        <v>24105</v>
      </c>
      <c r="C23462" s="548" t="s">
        <v>14981</v>
      </c>
      <c r="D23462" s="541" t="s">
        <v>24106</v>
      </c>
      <c r="E23462" s="549" t="s">
        <v>32767</v>
      </c>
      <c r="F23462" s="547">
        <v>3.9399999999999999</v>
      </c>
    </row>
    <row r="23463" s="489" customFormat="1">
      <c r="B23463" s="546" t="s">
        <v>24107</v>
      </c>
      <c r="C23463" s="548" t="s">
        <v>14981</v>
      </c>
      <c r="D23463" s="541" t="s">
        <v>24108</v>
      </c>
      <c r="E23463" s="549" t="s">
        <v>32767</v>
      </c>
      <c r="F23463" s="547">
        <v>1.45</v>
      </c>
    </row>
    <row r="23464" s="489" customFormat="1">
      <c r="B23464" s="546" t="s">
        <v>24109</v>
      </c>
      <c r="C23464" s="548" t="s">
        <v>14981</v>
      </c>
      <c r="D23464" s="541" t="s">
        <v>24110</v>
      </c>
      <c r="E23464" s="549" t="s">
        <v>32767</v>
      </c>
      <c r="F23464" s="547">
        <v>5.8700000000000001</v>
      </c>
    </row>
    <row r="23465" s="489" customFormat="1">
      <c r="B23465" s="546" t="s">
        <v>24111</v>
      </c>
      <c r="C23465" s="548" t="s">
        <v>14981</v>
      </c>
      <c r="D23465" s="541" t="s">
        <v>24112</v>
      </c>
      <c r="E23465" s="549" t="s">
        <v>32767</v>
      </c>
      <c r="F23465" s="547">
        <v>5.1100000000000003</v>
      </c>
    </row>
    <row r="23466" s="489" customFormat="1">
      <c r="B23466" s="546" t="s">
        <v>24113</v>
      </c>
      <c r="C23466" s="548" t="s">
        <v>14981</v>
      </c>
      <c r="D23466" s="541" t="s">
        <v>24114</v>
      </c>
      <c r="E23466" s="549" t="s">
        <v>32767</v>
      </c>
      <c r="F23466" s="547">
        <v>4.4199999999999999</v>
      </c>
    </row>
    <row r="23467" s="489" customFormat="1">
      <c r="B23467" s="546" t="s">
        <v>24115</v>
      </c>
      <c r="C23467" s="548" t="s">
        <v>14981</v>
      </c>
      <c r="D23467" s="541" t="s">
        <v>24116</v>
      </c>
      <c r="E23467" s="549" t="s">
        <v>32767</v>
      </c>
      <c r="F23467" s="547">
        <v>3.6600000000000001</v>
      </c>
    </row>
    <row r="23468" s="489" customFormat="1">
      <c r="B23468" s="546" t="s">
        <v>24117</v>
      </c>
      <c r="C23468" s="548" t="s">
        <v>14981</v>
      </c>
      <c r="D23468" s="541" t="s">
        <v>24118</v>
      </c>
      <c r="E23468" s="549" t="s">
        <v>32767</v>
      </c>
      <c r="F23468" s="547">
        <v>2.8999999999999999</v>
      </c>
    </row>
    <row r="23469" s="489" customFormat="1">
      <c r="B23469" s="546" t="s">
        <v>24119</v>
      </c>
      <c r="C23469" s="548" t="s">
        <v>14981</v>
      </c>
      <c r="D23469" s="541" t="s">
        <v>24120</v>
      </c>
      <c r="E23469" s="549" t="s">
        <v>32767</v>
      </c>
      <c r="F23469" s="547">
        <v>2.21</v>
      </c>
    </row>
    <row r="23470" s="489" customFormat="1">
      <c r="B23470" s="546">
        <v>35</v>
      </c>
      <c r="C23470" s="548" t="s">
        <v>14981</v>
      </c>
      <c r="D23470" s="541" t="s">
        <v>24121</v>
      </c>
      <c r="E23470" s="549"/>
      <c r="F23470" s="547"/>
    </row>
    <row r="23471" s="489" customFormat="1">
      <c r="B23471" s="546" t="s">
        <v>24122</v>
      </c>
      <c r="C23471" s="548" t="s">
        <v>14981</v>
      </c>
      <c r="D23471" s="541" t="s">
        <v>24123</v>
      </c>
      <c r="E23471" s="549" t="s">
        <v>32768</v>
      </c>
      <c r="F23471" s="547">
        <v>13126.84</v>
      </c>
    </row>
    <row r="23472" s="489" customFormat="1">
      <c r="B23472" s="546" t="s">
        <v>24124</v>
      </c>
      <c r="C23472" s="548" t="s">
        <v>14981</v>
      </c>
      <c r="D23472" s="541" t="s">
        <v>24125</v>
      </c>
      <c r="E23472" s="549" t="s">
        <v>32768</v>
      </c>
      <c r="F23472" s="547">
        <v>3815.4099999999999</v>
      </c>
    </row>
    <row r="23473" s="489" customFormat="1">
      <c r="B23473" s="546" t="s">
        <v>24126</v>
      </c>
      <c r="C23473" s="548" t="s">
        <v>14981</v>
      </c>
      <c r="D23473" s="541" t="s">
        <v>24127</v>
      </c>
      <c r="E23473" s="549" t="s">
        <v>32768</v>
      </c>
      <c r="F23473" s="547">
        <v>11444.43</v>
      </c>
    </row>
    <row r="23474" s="489" customFormat="1">
      <c r="B23474" s="546" t="s">
        <v>24128</v>
      </c>
      <c r="C23474" s="548" t="s">
        <v>14981</v>
      </c>
      <c r="D23474" s="541" t="s">
        <v>24129</v>
      </c>
      <c r="E23474" s="549" t="s">
        <v>32768</v>
      </c>
      <c r="F23474" s="547">
        <v>7630.8199999999997</v>
      </c>
    </row>
    <row r="23475" s="489" customFormat="1">
      <c r="B23475" s="546" t="s">
        <v>24130</v>
      </c>
      <c r="C23475" s="548" t="s">
        <v>14981</v>
      </c>
      <c r="D23475" s="541" t="s">
        <v>24131</v>
      </c>
      <c r="E23475" s="549" t="s">
        <v>32768</v>
      </c>
      <c r="F23475" s="547">
        <v>2508.2600000000002</v>
      </c>
    </row>
    <row r="23476" s="489" customFormat="1">
      <c r="B23476" s="546" t="s">
        <v>24132</v>
      </c>
      <c r="C23476" s="548" t="s">
        <v>14981</v>
      </c>
      <c r="D23476" s="541" t="s">
        <v>24133</v>
      </c>
      <c r="E23476" s="549" t="s">
        <v>32768</v>
      </c>
      <c r="F23476" s="547">
        <v>10415.059999999999</v>
      </c>
    </row>
    <row r="23477" s="489" customFormat="1">
      <c r="B23477" s="546" t="s">
        <v>24134</v>
      </c>
      <c r="C23477" s="548" t="s">
        <v>14981</v>
      </c>
      <c r="D23477" s="541" t="s">
        <v>24135</v>
      </c>
      <c r="E23477" s="549" t="s">
        <v>32768</v>
      </c>
      <c r="F23477" s="547">
        <v>7896.6300000000001</v>
      </c>
    </row>
    <row r="23478" s="489" customFormat="1">
      <c r="B23478" s="546" t="s">
        <v>24136</v>
      </c>
      <c r="C23478" s="548" t="s">
        <v>14981</v>
      </c>
      <c r="D23478" s="541" t="s">
        <v>24137</v>
      </c>
      <c r="E23478" s="549" t="s">
        <v>32768</v>
      </c>
      <c r="F23478" s="547">
        <v>3955.5500000000002</v>
      </c>
    </row>
    <row r="23479" s="489" customFormat="1">
      <c r="B23479" s="546" t="s">
        <v>24138</v>
      </c>
      <c r="C23479" s="548" t="s">
        <v>14981</v>
      </c>
      <c r="D23479" s="541" t="s">
        <v>24139</v>
      </c>
      <c r="E23479" s="549" t="s">
        <v>32767</v>
      </c>
      <c r="F23479" s="547">
        <v>0.73999999999999999</v>
      </c>
    </row>
    <row r="23480" s="489" customFormat="1">
      <c r="B23480" s="546" t="s">
        <v>24140</v>
      </c>
      <c r="C23480" s="548" t="s">
        <v>14981</v>
      </c>
      <c r="D23480" s="541" t="s">
        <v>24141</v>
      </c>
      <c r="E23480" s="549" t="s">
        <v>32767</v>
      </c>
      <c r="F23480" s="547">
        <v>2.8199999999999998</v>
      </c>
    </row>
    <row r="23481" s="489" customFormat="1">
      <c r="B23481" s="546" t="s">
        <v>24142</v>
      </c>
      <c r="C23481" s="548" t="s">
        <v>14981</v>
      </c>
      <c r="D23481" s="541" t="s">
        <v>24143</v>
      </c>
      <c r="E23481" s="549" t="s">
        <v>32767</v>
      </c>
      <c r="F23481" s="547">
        <v>2.48</v>
      </c>
    </row>
    <row r="23482" s="489" customFormat="1">
      <c r="B23482" s="546" t="s">
        <v>24144</v>
      </c>
      <c r="C23482" s="548" t="s">
        <v>14981</v>
      </c>
      <c r="D23482" s="541" t="s">
        <v>24145</v>
      </c>
      <c r="E23482" s="549" t="s">
        <v>32767</v>
      </c>
      <c r="F23482" s="547">
        <v>2.1200000000000001</v>
      </c>
    </row>
    <row r="23483" s="489" customFormat="1">
      <c r="B23483" s="546" t="s">
        <v>24146</v>
      </c>
      <c r="C23483" s="548" t="s">
        <v>14981</v>
      </c>
      <c r="D23483" s="541" t="s">
        <v>24147</v>
      </c>
      <c r="E23483" s="549" t="s">
        <v>32767</v>
      </c>
      <c r="F23483" s="547">
        <v>1.78</v>
      </c>
    </row>
    <row r="23484" s="489" customFormat="1">
      <c r="B23484" s="546" t="s">
        <v>24148</v>
      </c>
      <c r="C23484" s="548" t="s">
        <v>14981</v>
      </c>
      <c r="D23484" s="541" t="s">
        <v>24149</v>
      </c>
      <c r="E23484" s="549" t="s">
        <v>32767</v>
      </c>
      <c r="F23484" s="547">
        <v>1.4399999999999999</v>
      </c>
    </row>
    <row r="23485" s="489" customFormat="1">
      <c r="B23485" s="546" t="s">
        <v>24150</v>
      </c>
      <c r="C23485" s="548" t="s">
        <v>14981</v>
      </c>
      <c r="D23485" s="541" t="s">
        <v>24151</v>
      </c>
      <c r="E23485" s="549" t="s">
        <v>32767</v>
      </c>
      <c r="F23485" s="547">
        <v>1.0900000000000001</v>
      </c>
    </row>
    <row r="23486" s="489" customFormat="1">
      <c r="B23486" s="546" t="s">
        <v>24152</v>
      </c>
      <c r="C23486" s="548" t="s">
        <v>14981</v>
      </c>
      <c r="D23486" s="541" t="s">
        <v>24153</v>
      </c>
      <c r="E23486" s="549" t="s">
        <v>51</v>
      </c>
      <c r="F23486" s="547">
        <v>6</v>
      </c>
    </row>
    <row r="23487" s="489" customFormat="1">
      <c r="B23487" s="546" t="s">
        <v>24154</v>
      </c>
      <c r="C23487" s="548" t="s">
        <v>14981</v>
      </c>
      <c r="D23487" s="541" t="s">
        <v>24155</v>
      </c>
      <c r="E23487" s="549" t="s">
        <v>24156</v>
      </c>
      <c r="F23487" s="547">
        <v>479.69</v>
      </c>
    </row>
    <row r="23488" s="489" customFormat="1">
      <c r="B23488" s="546" t="s">
        <v>24157</v>
      </c>
      <c r="C23488" s="548" t="s">
        <v>14981</v>
      </c>
      <c r="D23488" s="541" t="s">
        <v>24158</v>
      </c>
      <c r="E23488" s="549" t="s">
        <v>24156</v>
      </c>
      <c r="F23488" s="547">
        <v>448.63999999999999</v>
      </c>
    </row>
    <row r="23489" s="489" customFormat="1">
      <c r="B23489" s="546" t="s">
        <v>24159</v>
      </c>
      <c r="C23489" s="548" t="s">
        <v>14981</v>
      </c>
      <c r="D23489" s="541" t="s">
        <v>24160</v>
      </c>
      <c r="E23489" s="549" t="s">
        <v>24156</v>
      </c>
      <c r="F23489" s="547">
        <v>520.02999999999997</v>
      </c>
    </row>
    <row r="23490" s="489" customFormat="1">
      <c r="B23490" s="546" t="s">
        <v>24161</v>
      </c>
      <c r="C23490" s="548" t="s">
        <v>14981</v>
      </c>
      <c r="D23490" s="541" t="s">
        <v>24162</v>
      </c>
      <c r="E23490" s="549" t="s">
        <v>24156</v>
      </c>
      <c r="F23490" s="547">
        <v>526.14999999999998</v>
      </c>
    </row>
    <row r="23491" s="489" customFormat="1">
      <c r="B23491" s="546" t="s">
        <v>24163</v>
      </c>
      <c r="C23491" s="548" t="s">
        <v>14981</v>
      </c>
      <c r="D23491" s="541" t="s">
        <v>24164</v>
      </c>
      <c r="E23491" s="549" t="s">
        <v>32768</v>
      </c>
      <c r="F23491" s="547">
        <v>1550.0899999999999</v>
      </c>
    </row>
    <row r="23492" s="489" customFormat="1">
      <c r="B23492" s="546" t="s">
        <v>24165</v>
      </c>
      <c r="C23492" s="548" t="s">
        <v>14981</v>
      </c>
      <c r="D23492" s="541" t="s">
        <v>24166</v>
      </c>
      <c r="E23492" s="549" t="s">
        <v>24156</v>
      </c>
      <c r="F23492" s="547">
        <v>1029.21</v>
      </c>
    </row>
    <row r="23493" s="489" customFormat="1">
      <c r="B23493" s="546" t="s">
        <v>24167</v>
      </c>
      <c r="C23493" s="548" t="s">
        <v>14981</v>
      </c>
      <c r="D23493" s="541" t="s">
        <v>24168</v>
      </c>
      <c r="E23493" s="549" t="s">
        <v>24156</v>
      </c>
      <c r="F23493" s="547">
        <v>413.25999999999999</v>
      </c>
    </row>
    <row r="23494" s="489" customFormat="1">
      <c r="B23494" s="546" t="s">
        <v>24169</v>
      </c>
      <c r="C23494" s="548" t="s">
        <v>14981</v>
      </c>
      <c r="D23494" s="541" t="s">
        <v>24170</v>
      </c>
      <c r="E23494" s="549" t="s">
        <v>24156</v>
      </c>
      <c r="F23494" s="547">
        <v>757.92999999999995</v>
      </c>
    </row>
    <row r="23495" s="489" customFormat="1">
      <c r="B23495" s="546" t="s">
        <v>24171</v>
      </c>
      <c r="C23495" s="548" t="s">
        <v>14981</v>
      </c>
      <c r="D23495" s="541" t="s">
        <v>24172</v>
      </c>
      <c r="E23495" s="549" t="s">
        <v>24156</v>
      </c>
      <c r="F23495" s="547">
        <v>930.49000000000001</v>
      </c>
    </row>
    <row r="23496" s="489" customFormat="1">
      <c r="B23496" s="546" t="s">
        <v>24173</v>
      </c>
      <c r="C23496" s="548" t="s">
        <v>14981</v>
      </c>
      <c r="D23496" s="541" t="s">
        <v>24174</v>
      </c>
      <c r="E23496" s="549" t="s">
        <v>24156</v>
      </c>
      <c r="F23496" s="547">
        <v>1548.3099999999999</v>
      </c>
    </row>
    <row r="23497" s="489" customFormat="1">
      <c r="B23497" s="546" t="s">
        <v>24175</v>
      </c>
      <c r="C23497" s="548" t="s">
        <v>14981</v>
      </c>
      <c r="D23497" s="541" t="s">
        <v>24176</v>
      </c>
      <c r="E23497" s="549" t="s">
        <v>24156</v>
      </c>
      <c r="F23497" s="547">
        <v>1297.05</v>
      </c>
    </row>
    <row r="23498" s="489" customFormat="1">
      <c r="B23498" s="546" t="s">
        <v>24177</v>
      </c>
      <c r="C23498" s="548" t="s">
        <v>14981</v>
      </c>
      <c r="D23498" s="541" t="s">
        <v>24178</v>
      </c>
      <c r="E23498" s="549" t="s">
        <v>24156</v>
      </c>
      <c r="F23498" s="547">
        <v>1779.78</v>
      </c>
    </row>
    <row r="23499" s="489" customFormat="1">
      <c r="B23499" s="546" t="s">
        <v>24179</v>
      </c>
      <c r="C23499" s="548" t="s">
        <v>14981</v>
      </c>
      <c r="D23499" s="541" t="s">
        <v>24180</v>
      </c>
      <c r="E23499" s="549" t="s">
        <v>24156</v>
      </c>
      <c r="F23499" s="547">
        <v>2027.8199999999999</v>
      </c>
    </row>
    <row r="23500" s="489" customFormat="1">
      <c r="B23500" s="546" t="s">
        <v>24181</v>
      </c>
      <c r="C23500" s="548" t="s">
        <v>14981</v>
      </c>
      <c r="D23500" s="541" t="s">
        <v>24182</v>
      </c>
      <c r="E23500" s="549" t="s">
        <v>24156</v>
      </c>
      <c r="F23500" s="547">
        <v>1607.6700000000001</v>
      </c>
    </row>
    <row r="23501" s="489" customFormat="1">
      <c r="B23501" s="546" t="s">
        <v>24183</v>
      </c>
      <c r="C23501" s="548" t="s">
        <v>14981</v>
      </c>
      <c r="D23501" s="541" t="s">
        <v>24184</v>
      </c>
      <c r="E23501" s="549" t="s">
        <v>24156</v>
      </c>
      <c r="F23501" s="547">
        <v>1883.8299999999999</v>
      </c>
    </row>
    <row r="23502" s="489" customFormat="1">
      <c r="B23502" s="546" t="s">
        <v>24185</v>
      </c>
      <c r="C23502" s="548" t="s">
        <v>14981</v>
      </c>
      <c r="D23502" s="541" t="s">
        <v>24186</v>
      </c>
      <c r="E23502" s="549" t="s">
        <v>24156</v>
      </c>
      <c r="F23502" s="547">
        <v>1308.0699999999999</v>
      </c>
    </row>
    <row r="23503" s="489" customFormat="1">
      <c r="B23503" s="546" t="s">
        <v>24187</v>
      </c>
      <c r="C23503" s="548" t="s">
        <v>14981</v>
      </c>
      <c r="D23503" s="541" t="s">
        <v>24188</v>
      </c>
      <c r="E23503" s="549" t="s">
        <v>24156</v>
      </c>
      <c r="F23503" s="547">
        <v>754.98000000000002</v>
      </c>
    </row>
    <row r="23504" s="489" customFormat="1">
      <c r="B23504" s="546" t="s">
        <v>24189</v>
      </c>
      <c r="C23504" s="548" t="s">
        <v>14981</v>
      </c>
      <c r="D23504" s="541" t="s">
        <v>24190</v>
      </c>
      <c r="E23504" s="549" t="s">
        <v>24156</v>
      </c>
      <c r="F23504" s="547">
        <v>1317.21</v>
      </c>
    </row>
    <row r="23505" s="489" customFormat="1">
      <c r="B23505" s="546" t="s">
        <v>24191</v>
      </c>
      <c r="C23505" s="548" t="s">
        <v>14981</v>
      </c>
      <c r="D23505" s="541" t="s">
        <v>24192</v>
      </c>
      <c r="E23505" s="549" t="s">
        <v>24156</v>
      </c>
      <c r="F23505" s="547">
        <v>987.04999999999995</v>
      </c>
    </row>
    <row r="23506" s="489" customFormat="1">
      <c r="B23506" s="546" t="s">
        <v>24193</v>
      </c>
      <c r="C23506" s="548" t="s">
        <v>14981</v>
      </c>
      <c r="D23506" s="541" t="s">
        <v>24194</v>
      </c>
      <c r="E23506" s="549" t="s">
        <v>24156</v>
      </c>
      <c r="F23506" s="547">
        <v>1493</v>
      </c>
    </row>
    <row r="23507" s="489" customFormat="1">
      <c r="B23507" s="546" t="s">
        <v>24195</v>
      </c>
      <c r="C23507" s="548" t="s">
        <v>14981</v>
      </c>
      <c r="D23507" s="541" t="s">
        <v>24196</v>
      </c>
      <c r="E23507" s="549" t="s">
        <v>24156</v>
      </c>
      <c r="F23507" s="547">
        <v>2164.3800000000001</v>
      </c>
    </row>
    <row r="23508" s="489" customFormat="1">
      <c r="B23508" s="546" t="s">
        <v>24197</v>
      </c>
      <c r="C23508" s="548" t="s">
        <v>14981</v>
      </c>
      <c r="D23508" s="541" t="s">
        <v>24198</v>
      </c>
      <c r="E23508" s="549" t="s">
        <v>24156</v>
      </c>
      <c r="F23508" s="547">
        <v>1426.22</v>
      </c>
    </row>
    <row r="23509" s="489" customFormat="1">
      <c r="B23509" s="546" t="s">
        <v>24199</v>
      </c>
      <c r="C23509" s="548" t="s">
        <v>14981</v>
      </c>
      <c r="D23509" s="541" t="s">
        <v>24200</v>
      </c>
      <c r="E23509" s="549" t="s">
        <v>24156</v>
      </c>
      <c r="F23509" s="547">
        <v>1163.52</v>
      </c>
    </row>
    <row r="23510" s="489" customFormat="1">
      <c r="B23510" s="546" t="s">
        <v>24201</v>
      </c>
      <c r="C23510" s="548" t="s">
        <v>14981</v>
      </c>
      <c r="D23510" s="541" t="s">
        <v>24202</v>
      </c>
      <c r="E23510" s="549" t="s">
        <v>24156</v>
      </c>
      <c r="F23510" s="547">
        <v>1286.0799999999999</v>
      </c>
    </row>
    <row r="23511" s="489" customFormat="1">
      <c r="B23511" s="546" t="s">
        <v>24203</v>
      </c>
      <c r="C23511" s="548" t="s">
        <v>14981</v>
      </c>
      <c r="D23511" s="541" t="s">
        <v>24204</v>
      </c>
      <c r="E23511" s="549" t="s">
        <v>24156</v>
      </c>
      <c r="F23511" s="547">
        <v>1641.7</v>
      </c>
    </row>
    <row r="23512" s="489" customFormat="1">
      <c r="B23512" s="546" t="s">
        <v>24205</v>
      </c>
      <c r="C23512" s="548" t="s">
        <v>14981</v>
      </c>
      <c r="D23512" s="541" t="s">
        <v>24206</v>
      </c>
      <c r="E23512" s="549" t="s">
        <v>24156</v>
      </c>
      <c r="F23512" s="547">
        <v>993.03999999999996</v>
      </c>
    </row>
    <row r="23513" s="489" customFormat="1">
      <c r="B23513" s="546" t="s">
        <v>24207</v>
      </c>
      <c r="C23513" s="548" t="s">
        <v>14981</v>
      </c>
      <c r="D23513" s="541" t="s">
        <v>24208</v>
      </c>
      <c r="E23513" s="549" t="s">
        <v>24156</v>
      </c>
      <c r="F23513" s="547">
        <v>578.23000000000002</v>
      </c>
    </row>
    <row r="23514" s="489" customFormat="1">
      <c r="B23514" s="546" t="s">
        <v>24209</v>
      </c>
      <c r="C23514" s="548" t="s">
        <v>14981</v>
      </c>
      <c r="D23514" s="541" t="s">
        <v>24210</v>
      </c>
      <c r="E23514" s="549" t="s">
        <v>24156</v>
      </c>
      <c r="F23514" s="547">
        <v>1779.78</v>
      </c>
    </row>
    <row r="23515" s="489" customFormat="1">
      <c r="B23515" s="546" t="s">
        <v>24211</v>
      </c>
      <c r="C23515" s="548" t="s">
        <v>14981</v>
      </c>
      <c r="D23515" s="541" t="s">
        <v>24212</v>
      </c>
      <c r="E23515" s="549" t="s">
        <v>24156</v>
      </c>
      <c r="F23515" s="547">
        <v>1426.22</v>
      </c>
    </row>
    <row r="23516" s="489" customFormat="1">
      <c r="B23516" s="546" t="s">
        <v>24213</v>
      </c>
      <c r="C23516" s="548" t="s">
        <v>14981</v>
      </c>
      <c r="D23516" s="541" t="s">
        <v>24214</v>
      </c>
      <c r="E23516" s="549" t="s">
        <v>24156</v>
      </c>
      <c r="F23516" s="547">
        <v>1702.5599999999999</v>
      </c>
    </row>
    <row r="23517" s="489" customFormat="1">
      <c r="B23517" s="546" t="s">
        <v>24215</v>
      </c>
      <c r="C23517" s="548" t="s">
        <v>14981</v>
      </c>
      <c r="D23517" s="541" t="s">
        <v>24216</v>
      </c>
      <c r="E23517" s="549" t="s">
        <v>24156</v>
      </c>
      <c r="F23517" s="547">
        <v>1625.3399999999999</v>
      </c>
    </row>
    <row r="23518" s="489" customFormat="1">
      <c r="B23518" s="546" t="s">
        <v>24217</v>
      </c>
      <c r="C23518" s="548" t="s">
        <v>14981</v>
      </c>
      <c r="D23518" s="541" t="s">
        <v>24218</v>
      </c>
      <c r="E23518" s="549" t="s">
        <v>24156</v>
      </c>
      <c r="F23518" s="547">
        <v>989.27999999999997</v>
      </c>
    </row>
    <row r="23519" s="489" customFormat="1">
      <c r="B23519" s="546" t="s">
        <v>24219</v>
      </c>
      <c r="C23519" s="548" t="s">
        <v>14981</v>
      </c>
      <c r="D23519" s="541" t="s">
        <v>24220</v>
      </c>
      <c r="E23519" s="549" t="s">
        <v>24156</v>
      </c>
      <c r="F23519" s="547">
        <v>484.27999999999997</v>
      </c>
    </row>
    <row r="23520" s="489" customFormat="1">
      <c r="B23520" s="546" t="s">
        <v>24221</v>
      </c>
      <c r="C23520" s="548" t="s">
        <v>14981</v>
      </c>
      <c r="D23520" s="541" t="s">
        <v>24222</v>
      </c>
      <c r="E23520" s="549" t="s">
        <v>24156</v>
      </c>
      <c r="F23520" s="547">
        <v>1443.25</v>
      </c>
    </row>
    <row r="23521" s="489" customFormat="1">
      <c r="B23521" s="546" t="s">
        <v>24223</v>
      </c>
      <c r="C23521" s="548" t="s">
        <v>14981</v>
      </c>
      <c r="D23521" s="541" t="s">
        <v>24224</v>
      </c>
      <c r="E23521" s="549" t="s">
        <v>24156</v>
      </c>
      <c r="F23521" s="547">
        <v>1702.5599999999999</v>
      </c>
    </row>
    <row r="23522" s="489" customFormat="1">
      <c r="B23522" s="546" t="s">
        <v>24225</v>
      </c>
      <c r="C23522" s="548" t="s">
        <v>14981</v>
      </c>
      <c r="D23522" s="541" t="s">
        <v>24226</v>
      </c>
      <c r="E23522" s="549" t="s">
        <v>24156</v>
      </c>
      <c r="F23522" s="547">
        <v>1234.98</v>
      </c>
    </row>
    <row r="23523" s="489" customFormat="1">
      <c r="B23523" s="546" t="s">
        <v>24227</v>
      </c>
      <c r="C23523" s="548" t="s">
        <v>14981</v>
      </c>
      <c r="D23523" s="541" t="s">
        <v>24228</v>
      </c>
      <c r="E23523" s="549" t="s">
        <v>24156</v>
      </c>
      <c r="F23523" s="547">
        <v>618.27999999999997</v>
      </c>
    </row>
    <row r="23524" s="489" customFormat="1">
      <c r="B23524" s="546" t="s">
        <v>24229</v>
      </c>
      <c r="C23524" s="548" t="s">
        <v>14981</v>
      </c>
      <c r="D23524" s="541" t="s">
        <v>24230</v>
      </c>
      <c r="E23524" s="549" t="s">
        <v>24156</v>
      </c>
      <c r="F23524" s="547">
        <v>1747.8099999999999</v>
      </c>
    </row>
    <row r="23525" s="489" customFormat="1">
      <c r="B23525" s="546" t="s">
        <v>24231</v>
      </c>
      <c r="C23525" s="548" t="s">
        <v>14981</v>
      </c>
      <c r="D23525" s="541" t="s">
        <v>24232</v>
      </c>
      <c r="E23525" s="549" t="s">
        <v>24156</v>
      </c>
      <c r="F23525" s="547">
        <v>1286.26</v>
      </c>
    </row>
    <row r="23526" s="489" customFormat="1">
      <c r="B23526" s="546" t="s">
        <v>24233</v>
      </c>
      <c r="C23526" s="548" t="s">
        <v>14981</v>
      </c>
      <c r="D23526" s="541" t="s">
        <v>24234</v>
      </c>
      <c r="E23526" s="549" t="s">
        <v>24156</v>
      </c>
      <c r="F23526" s="547">
        <v>1163.52</v>
      </c>
    </row>
    <row r="23527" s="489" customFormat="1">
      <c r="B23527" s="546" t="s">
        <v>24235</v>
      </c>
      <c r="C23527" s="548" t="s">
        <v>14981</v>
      </c>
      <c r="D23527" s="541" t="s">
        <v>24236</v>
      </c>
      <c r="E23527" s="549" t="s">
        <v>24156</v>
      </c>
      <c r="F23527" s="547">
        <v>607.94000000000005</v>
      </c>
    </row>
    <row r="23528" s="489" customFormat="1">
      <c r="B23528" s="546" t="s">
        <v>24237</v>
      </c>
      <c r="C23528" s="548" t="s">
        <v>14981</v>
      </c>
      <c r="D23528" s="541" t="s">
        <v>24238</v>
      </c>
      <c r="E23528" s="549" t="s">
        <v>24156</v>
      </c>
      <c r="F23528" s="547">
        <v>762.13</v>
      </c>
    </row>
    <row r="23529" s="489" customFormat="1">
      <c r="B23529" s="546" t="s">
        <v>24239</v>
      </c>
      <c r="C23529" s="548" t="s">
        <v>14981</v>
      </c>
      <c r="D23529" s="541" t="s">
        <v>24240</v>
      </c>
      <c r="E23529" s="549" t="s">
        <v>24156</v>
      </c>
      <c r="F23529" s="547">
        <v>1029.21</v>
      </c>
    </row>
    <row r="23530" s="489" customFormat="1">
      <c r="B23530" s="546">
        <v>37</v>
      </c>
      <c r="C23530" s="548" t="s">
        <v>14981</v>
      </c>
      <c r="D23530" s="541" t="s">
        <v>24241</v>
      </c>
      <c r="E23530" s="549"/>
      <c r="F23530" s="547"/>
    </row>
    <row r="23531" s="489" customFormat="1">
      <c r="B23531" s="546" t="s">
        <v>24242</v>
      </c>
      <c r="C23531" s="548" t="s">
        <v>14981</v>
      </c>
      <c r="D23531" s="541" t="s">
        <v>24243</v>
      </c>
      <c r="E23531" s="549" t="s">
        <v>32775</v>
      </c>
      <c r="F23531" s="547">
        <v>1.25</v>
      </c>
    </row>
    <row r="23532" s="489" customFormat="1">
      <c r="B23532" s="546" t="s">
        <v>24244</v>
      </c>
      <c r="C23532" s="548" t="s">
        <v>14981</v>
      </c>
      <c r="D23532" s="541" t="s">
        <v>24245</v>
      </c>
      <c r="E23532" s="549" t="s">
        <v>32781</v>
      </c>
      <c r="F23532" s="547">
        <v>38.609999999999999</v>
      </c>
    </row>
    <row r="23533" s="489" customFormat="1">
      <c r="B23533" s="546">
        <v>38</v>
      </c>
      <c r="C23533" s="548" t="s">
        <v>14981</v>
      </c>
      <c r="D23533" s="541" t="s">
        <v>24246</v>
      </c>
      <c r="E23533" s="549"/>
      <c r="F23533" s="547"/>
    </row>
    <row r="23534" s="489" customFormat="1">
      <c r="B23534" s="546" t="s">
        <v>24247</v>
      </c>
      <c r="C23534" s="548" t="s">
        <v>14981</v>
      </c>
      <c r="D23534" s="541" t="s">
        <v>24248</v>
      </c>
      <c r="E23534" s="549" t="s">
        <v>32767</v>
      </c>
      <c r="F23534" s="547">
        <v>0.23000000000000001</v>
      </c>
    </row>
    <row r="23535" s="489" customFormat="1">
      <c r="B23535" s="546" t="s">
        <v>24249</v>
      </c>
      <c r="C23535" s="548" t="s">
        <v>14981</v>
      </c>
      <c r="D23535" s="541" t="s">
        <v>24250</v>
      </c>
      <c r="E23535" s="549" t="s">
        <v>32767</v>
      </c>
      <c r="F23535" s="547">
        <v>0.83999999999999997</v>
      </c>
    </row>
    <row r="23536" s="489" customFormat="1">
      <c r="B23536" s="546" t="s">
        <v>24251</v>
      </c>
      <c r="C23536" s="548" t="s">
        <v>14981</v>
      </c>
      <c r="D23536" s="541" t="s">
        <v>24252</v>
      </c>
      <c r="E23536" s="549" t="s">
        <v>32767</v>
      </c>
      <c r="F23536" s="547">
        <v>0.72999999999999998</v>
      </c>
    </row>
    <row r="23537" s="489" customFormat="1">
      <c r="B23537" s="546" t="s">
        <v>24253</v>
      </c>
      <c r="C23537" s="548" t="s">
        <v>14981</v>
      </c>
      <c r="D23537" s="541" t="s">
        <v>24254</v>
      </c>
      <c r="E23537" s="549" t="s">
        <v>32767</v>
      </c>
      <c r="F23537" s="547">
        <v>0.63</v>
      </c>
    </row>
    <row r="23538" s="489" customFormat="1">
      <c r="B23538" s="546" t="s">
        <v>24255</v>
      </c>
      <c r="C23538" s="548" t="s">
        <v>14981</v>
      </c>
      <c r="D23538" s="541" t="s">
        <v>24256</v>
      </c>
      <c r="E23538" s="549" t="s">
        <v>32767</v>
      </c>
      <c r="F23538" s="547">
        <v>0.53000000000000003</v>
      </c>
    </row>
    <row r="23539" s="489" customFormat="1">
      <c r="B23539" s="546" t="s">
        <v>24257</v>
      </c>
      <c r="C23539" s="548" t="s">
        <v>14981</v>
      </c>
      <c r="D23539" s="541" t="s">
        <v>24258</v>
      </c>
      <c r="E23539" s="549" t="s">
        <v>32767</v>
      </c>
      <c r="F23539" s="547">
        <v>0.42999999999999999</v>
      </c>
    </row>
    <row r="23540" s="489" customFormat="1">
      <c r="B23540" s="546" t="s">
        <v>24259</v>
      </c>
      <c r="C23540" s="548" t="s">
        <v>14981</v>
      </c>
      <c r="D23540" s="541" t="s">
        <v>24260</v>
      </c>
      <c r="E23540" s="549" t="s">
        <v>32767</v>
      </c>
      <c r="F23540" s="547">
        <v>0.33000000000000002</v>
      </c>
    </row>
    <row r="23541" s="489" customFormat="1">
      <c r="B23541" s="546" t="s">
        <v>24261</v>
      </c>
      <c r="C23541" s="548" t="s">
        <v>14981</v>
      </c>
      <c r="D23541" s="541" t="s">
        <v>24262</v>
      </c>
      <c r="E23541" s="549" t="s">
        <v>32767</v>
      </c>
      <c r="F23541" s="547">
        <v>0.089999999999999997</v>
      </c>
    </row>
    <row r="23542" s="489" customFormat="1">
      <c r="B23542" s="546" t="s">
        <v>24263</v>
      </c>
      <c r="C23542" s="548" t="s">
        <v>14981</v>
      </c>
      <c r="D23542" s="541" t="s">
        <v>24264</v>
      </c>
      <c r="E23542" s="549" t="s">
        <v>32767</v>
      </c>
      <c r="F23542" s="547">
        <v>0.60999999999999999</v>
      </c>
    </row>
    <row r="23543" s="489" customFormat="1">
      <c r="B23543" s="546" t="s">
        <v>24265</v>
      </c>
      <c r="C23543" s="548" t="s">
        <v>14981</v>
      </c>
      <c r="D23543" s="541" t="s">
        <v>24266</v>
      </c>
      <c r="E23543" s="549" t="s">
        <v>32767</v>
      </c>
      <c r="F23543" s="547">
        <v>2.4500000000000002</v>
      </c>
    </row>
    <row r="23544" s="489" customFormat="1">
      <c r="B23544" s="546" t="s">
        <v>24267</v>
      </c>
      <c r="C23544" s="548" t="s">
        <v>14981</v>
      </c>
      <c r="D23544" s="541" t="s">
        <v>24268</v>
      </c>
      <c r="E23544" s="549" t="s">
        <v>32767</v>
      </c>
      <c r="F23544" s="547">
        <v>2.1400000000000001</v>
      </c>
    </row>
    <row r="23545" s="489" customFormat="1">
      <c r="B23545" s="546" t="s">
        <v>24269</v>
      </c>
      <c r="C23545" s="548" t="s">
        <v>14981</v>
      </c>
      <c r="D23545" s="541" t="s">
        <v>24270</v>
      </c>
      <c r="E23545" s="549" t="s">
        <v>32767</v>
      </c>
      <c r="F23545" s="547">
        <v>1.8400000000000001</v>
      </c>
    </row>
    <row r="23546" s="489" customFormat="1">
      <c r="B23546" s="546" t="s">
        <v>24271</v>
      </c>
      <c r="C23546" s="548" t="s">
        <v>14981</v>
      </c>
      <c r="D23546" s="541" t="s">
        <v>24272</v>
      </c>
      <c r="E23546" s="549" t="s">
        <v>32767</v>
      </c>
      <c r="F23546" s="547">
        <v>1.53</v>
      </c>
    </row>
    <row r="23547" s="489" customFormat="1">
      <c r="B23547" s="546" t="s">
        <v>24273</v>
      </c>
      <c r="C23547" s="548" t="s">
        <v>14981</v>
      </c>
      <c r="D23547" s="541" t="s">
        <v>24274</v>
      </c>
      <c r="E23547" s="549" t="s">
        <v>32767</v>
      </c>
      <c r="F23547" s="547">
        <v>1.22</v>
      </c>
    </row>
    <row r="23548" s="489" customFormat="1">
      <c r="B23548" s="546" t="s">
        <v>24275</v>
      </c>
      <c r="C23548" s="548" t="s">
        <v>14981</v>
      </c>
      <c r="D23548" s="541" t="s">
        <v>24276</v>
      </c>
      <c r="E23548" s="549" t="s">
        <v>32767</v>
      </c>
      <c r="F23548" s="547">
        <v>0.92000000000000004</v>
      </c>
    </row>
    <row r="23549" s="489" customFormat="1">
      <c r="B23549" s="546" t="s">
        <v>24277</v>
      </c>
      <c r="C23549" s="548" t="s">
        <v>14981</v>
      </c>
      <c r="D23549" s="541" t="s">
        <v>24278</v>
      </c>
      <c r="E23549" s="549" t="s">
        <v>32767</v>
      </c>
      <c r="F23549" s="547">
        <v>0.089999999999999997</v>
      </c>
    </row>
    <row r="23550" s="489" customFormat="1">
      <c r="B23550" s="546" t="s">
        <v>24279</v>
      </c>
      <c r="C23550" s="548" t="s">
        <v>14981</v>
      </c>
      <c r="D23550" s="541" t="s">
        <v>24280</v>
      </c>
      <c r="E23550" s="549" t="s">
        <v>32767</v>
      </c>
      <c r="F23550" s="547">
        <v>0.14999999999999999</v>
      </c>
    </row>
    <row r="23551" s="489" customFormat="1">
      <c r="B23551" s="546" t="s">
        <v>24281</v>
      </c>
      <c r="C23551" s="548" t="s">
        <v>14981</v>
      </c>
      <c r="D23551" s="541" t="s">
        <v>24282</v>
      </c>
      <c r="E23551" s="549" t="s">
        <v>32767</v>
      </c>
      <c r="F23551" s="547">
        <v>0.12</v>
      </c>
    </row>
    <row r="23552" s="489" customFormat="1">
      <c r="B23552" s="546" t="s">
        <v>24283</v>
      </c>
      <c r="C23552" s="548" t="s">
        <v>14981</v>
      </c>
      <c r="D23552" s="541" t="s">
        <v>24284</v>
      </c>
      <c r="E23552" s="549" t="s">
        <v>32767</v>
      </c>
      <c r="F23552" s="547">
        <v>0.23999999999999999</v>
      </c>
    </row>
    <row r="23553" s="489" customFormat="1">
      <c r="B23553" s="546" t="s">
        <v>24285</v>
      </c>
      <c r="C23553" s="548" t="s">
        <v>14981</v>
      </c>
      <c r="D23553" s="541" t="s">
        <v>24286</v>
      </c>
      <c r="E23553" s="549" t="s">
        <v>32767</v>
      </c>
      <c r="F23553" s="547">
        <v>0.20999999999999999</v>
      </c>
    </row>
    <row r="23554" s="489" customFormat="1">
      <c r="B23554" s="546" t="s">
        <v>24287</v>
      </c>
      <c r="C23554" s="548" t="s">
        <v>14981</v>
      </c>
      <c r="D23554" s="541" t="s">
        <v>24288</v>
      </c>
      <c r="E23554" s="549" t="s">
        <v>32767</v>
      </c>
      <c r="F23554" s="547">
        <v>0.17999999999999999</v>
      </c>
    </row>
    <row r="23555" s="489" customFormat="1">
      <c r="B23555" s="546" t="s">
        <v>24289</v>
      </c>
      <c r="C23555" s="548" t="s">
        <v>14981</v>
      </c>
      <c r="D23555" s="541" t="s">
        <v>24290</v>
      </c>
      <c r="E23555" s="549" t="s">
        <v>32767</v>
      </c>
      <c r="F23555" s="547">
        <v>0.28000000000000003</v>
      </c>
    </row>
    <row r="23556" s="489" customFormat="1">
      <c r="B23556" s="546" t="s">
        <v>24291</v>
      </c>
      <c r="C23556" s="548" t="s">
        <v>14981</v>
      </c>
      <c r="D23556" s="541" t="s">
        <v>24292</v>
      </c>
      <c r="E23556" s="549" t="s">
        <v>32767</v>
      </c>
      <c r="F23556" s="547">
        <v>0.52000000000000002</v>
      </c>
    </row>
    <row r="23557" s="489" customFormat="1">
      <c r="B23557" s="546" t="s">
        <v>24293</v>
      </c>
      <c r="C23557" s="548" t="s">
        <v>14981</v>
      </c>
      <c r="D23557" s="541" t="s">
        <v>24294</v>
      </c>
      <c r="E23557" s="549" t="s">
        <v>32767</v>
      </c>
      <c r="F23557" s="547">
        <v>1.78</v>
      </c>
    </row>
    <row r="23558" s="489" customFormat="1">
      <c r="B23558" s="546" t="s">
        <v>24295</v>
      </c>
      <c r="C23558" s="548" t="s">
        <v>14981</v>
      </c>
      <c r="D23558" s="541" t="s">
        <v>24296</v>
      </c>
      <c r="E23558" s="549" t="s">
        <v>32767</v>
      </c>
      <c r="F23558" s="547">
        <v>1.5</v>
      </c>
    </row>
    <row r="23559" s="489" customFormat="1">
      <c r="B23559" s="546" t="s">
        <v>24297</v>
      </c>
      <c r="C23559" s="548" t="s">
        <v>14981</v>
      </c>
      <c r="D23559" s="541" t="s">
        <v>24298</v>
      </c>
      <c r="E23559" s="549" t="s">
        <v>32767</v>
      </c>
      <c r="F23559" s="547">
        <v>1.25</v>
      </c>
    </row>
    <row r="23560" s="489" customFormat="1">
      <c r="B23560" s="546" t="s">
        <v>24299</v>
      </c>
      <c r="C23560" s="548" t="s">
        <v>14981</v>
      </c>
      <c r="D23560" s="541" t="s">
        <v>24300</v>
      </c>
      <c r="E23560" s="549" t="s">
        <v>32767</v>
      </c>
      <c r="F23560" s="547">
        <v>1.01</v>
      </c>
    </row>
    <row r="23561" s="489" customFormat="1">
      <c r="B23561" s="546" t="s">
        <v>24301</v>
      </c>
      <c r="C23561" s="548" t="s">
        <v>14981</v>
      </c>
      <c r="D23561" s="541" t="s">
        <v>24302</v>
      </c>
      <c r="E23561" s="549" t="s">
        <v>32767</v>
      </c>
      <c r="F23561" s="547">
        <v>0.77000000000000002</v>
      </c>
    </row>
    <row r="23562" s="489" customFormat="1">
      <c r="B23562" s="546" t="s">
        <v>24303</v>
      </c>
      <c r="C23562" s="548" t="s">
        <v>14981</v>
      </c>
      <c r="D23562" s="541" t="s">
        <v>24304</v>
      </c>
      <c r="E23562" s="549" t="s">
        <v>32767</v>
      </c>
      <c r="F23562" s="547">
        <v>1.99</v>
      </c>
    </row>
    <row r="23563" s="489" customFormat="1">
      <c r="B23563" s="546" t="s">
        <v>24305</v>
      </c>
      <c r="C23563" s="548" t="s">
        <v>14981</v>
      </c>
      <c r="D23563" s="541" t="s">
        <v>24306</v>
      </c>
      <c r="E23563" s="549" t="s">
        <v>32767</v>
      </c>
      <c r="F23563" s="547">
        <v>0.77000000000000002</v>
      </c>
    </row>
    <row r="23564" s="489" customFormat="1">
      <c r="B23564" s="546" t="s">
        <v>24307</v>
      </c>
      <c r="C23564" s="548" t="s">
        <v>14981</v>
      </c>
      <c r="D23564" s="541" t="s">
        <v>24308</v>
      </c>
      <c r="E23564" s="549" t="s">
        <v>32767</v>
      </c>
      <c r="F23564" s="547">
        <v>3</v>
      </c>
    </row>
    <row r="23565" s="489" customFormat="1">
      <c r="B23565" s="546" t="s">
        <v>24309</v>
      </c>
      <c r="C23565" s="548" t="s">
        <v>14981</v>
      </c>
      <c r="D23565" s="541" t="s">
        <v>24310</v>
      </c>
      <c r="E23565" s="549" t="s">
        <v>32767</v>
      </c>
      <c r="F23565" s="547">
        <v>2.6000000000000001</v>
      </c>
    </row>
    <row r="23566" s="489" customFormat="1">
      <c r="B23566" s="546" t="s">
        <v>24311</v>
      </c>
      <c r="C23566" s="548" t="s">
        <v>14981</v>
      </c>
      <c r="D23566" s="541" t="s">
        <v>24312</v>
      </c>
      <c r="E23566" s="549" t="s">
        <v>32767</v>
      </c>
      <c r="F23566" s="547">
        <v>2.23</v>
      </c>
    </row>
    <row r="23567" s="489" customFormat="1">
      <c r="B23567" s="546" t="s">
        <v>24313</v>
      </c>
      <c r="C23567" s="548" t="s">
        <v>14981</v>
      </c>
      <c r="D23567" s="541" t="s">
        <v>24314</v>
      </c>
      <c r="E23567" s="549" t="s">
        <v>32767</v>
      </c>
      <c r="F23567" s="547">
        <v>1.8700000000000001</v>
      </c>
    </row>
    <row r="23568" s="489" customFormat="1">
      <c r="B23568" s="546" t="s">
        <v>24315</v>
      </c>
      <c r="C23568" s="548" t="s">
        <v>14981</v>
      </c>
      <c r="D23568" s="541" t="s">
        <v>24316</v>
      </c>
      <c r="E23568" s="549" t="s">
        <v>32767</v>
      </c>
      <c r="F23568" s="547">
        <v>1.5</v>
      </c>
    </row>
    <row r="23569" s="489" customFormat="1">
      <c r="B23569" s="546" t="s">
        <v>24317</v>
      </c>
      <c r="C23569" s="548" t="s">
        <v>14981</v>
      </c>
      <c r="D23569" s="541" t="s">
        <v>24318</v>
      </c>
      <c r="E23569" s="549" t="s">
        <v>32767</v>
      </c>
      <c r="F23569" s="547">
        <v>1.1299999999999999</v>
      </c>
    </row>
    <row r="23570" s="489" customFormat="1">
      <c r="B23570" s="546" t="s">
        <v>24319</v>
      </c>
      <c r="C23570" s="548" t="s">
        <v>14981</v>
      </c>
      <c r="D23570" s="541" t="s">
        <v>24320</v>
      </c>
      <c r="E23570" s="549" t="s">
        <v>32767</v>
      </c>
      <c r="F23570" s="547">
        <v>0.17999999999999999</v>
      </c>
    </row>
    <row r="23571" s="489" customFormat="1">
      <c r="B23571" s="546" t="s">
        <v>24321</v>
      </c>
      <c r="C23571" s="548" t="s">
        <v>14981</v>
      </c>
      <c r="D23571" s="541" t="s">
        <v>24322</v>
      </c>
      <c r="E23571" s="549" t="s">
        <v>32767</v>
      </c>
      <c r="F23571" s="547">
        <v>0.68999999999999995</v>
      </c>
    </row>
    <row r="23572" s="489" customFormat="1">
      <c r="B23572" s="546" t="s">
        <v>24323</v>
      </c>
      <c r="C23572" s="548" t="s">
        <v>14981</v>
      </c>
      <c r="D23572" s="541" t="s">
        <v>24324</v>
      </c>
      <c r="E23572" s="549" t="s">
        <v>32767</v>
      </c>
      <c r="F23572" s="547">
        <v>0.62</v>
      </c>
    </row>
    <row r="23573" s="489" customFormat="1">
      <c r="B23573" s="546" t="s">
        <v>24325</v>
      </c>
      <c r="C23573" s="548" t="s">
        <v>14981</v>
      </c>
      <c r="D23573" s="541" t="s">
        <v>24326</v>
      </c>
      <c r="E23573" s="549" t="s">
        <v>32767</v>
      </c>
      <c r="F23573" s="547">
        <v>0.55000000000000004</v>
      </c>
    </row>
    <row r="23574" s="489" customFormat="1">
      <c r="B23574" s="546" t="s">
        <v>24327</v>
      </c>
      <c r="C23574" s="548" t="s">
        <v>14981</v>
      </c>
      <c r="D23574" s="541" t="s">
        <v>24328</v>
      </c>
      <c r="E23574" s="549" t="s">
        <v>32767</v>
      </c>
      <c r="F23574" s="547">
        <v>0.40999999999999998</v>
      </c>
    </row>
    <row r="23575" s="489" customFormat="1">
      <c r="B23575" s="546" t="s">
        <v>24329</v>
      </c>
      <c r="C23575" s="548" t="s">
        <v>14981</v>
      </c>
      <c r="D23575" s="541" t="s">
        <v>24330</v>
      </c>
      <c r="E23575" s="549" t="s">
        <v>32767</v>
      </c>
      <c r="F23575" s="547">
        <v>0.34999999999999998</v>
      </c>
    </row>
    <row r="23576" s="489" customFormat="1">
      <c r="B23576" s="546" t="s">
        <v>24331</v>
      </c>
      <c r="C23576" s="548" t="s">
        <v>14981</v>
      </c>
      <c r="D23576" s="541" t="s">
        <v>24332</v>
      </c>
      <c r="E23576" s="549" t="s">
        <v>32767</v>
      </c>
      <c r="F23576" s="547">
        <v>0.28000000000000003</v>
      </c>
    </row>
    <row r="23577" s="489" customFormat="1">
      <c r="B23577" s="546" t="s">
        <v>24333</v>
      </c>
      <c r="C23577" s="548" t="s">
        <v>14981</v>
      </c>
      <c r="D23577" s="541" t="s">
        <v>24334</v>
      </c>
      <c r="E23577" s="549" t="s">
        <v>32767</v>
      </c>
      <c r="F23577" s="547">
        <v>0.14999999999999999</v>
      </c>
    </row>
    <row r="23578" s="489" customFormat="1">
      <c r="B23578" s="546" t="s">
        <v>24335</v>
      </c>
      <c r="C23578" s="548" t="s">
        <v>14981</v>
      </c>
      <c r="D23578" s="541" t="s">
        <v>24336</v>
      </c>
      <c r="E23578" s="549" t="s">
        <v>32767</v>
      </c>
      <c r="F23578" s="547">
        <v>0.51000000000000001</v>
      </c>
    </row>
    <row r="23579" s="489" customFormat="1">
      <c r="B23579" s="546" t="s">
        <v>24337</v>
      </c>
      <c r="C23579" s="548" t="s">
        <v>14981</v>
      </c>
      <c r="D23579" s="541" t="s">
        <v>24338</v>
      </c>
      <c r="E23579" s="549" t="s">
        <v>32767</v>
      </c>
      <c r="F23579" s="547">
        <v>0.44</v>
      </c>
    </row>
    <row r="23580" s="489" customFormat="1">
      <c r="B23580" s="546" t="s">
        <v>24339</v>
      </c>
      <c r="C23580" s="548" t="s">
        <v>14981</v>
      </c>
      <c r="D23580" s="541" t="s">
        <v>24340</v>
      </c>
      <c r="E23580" s="549" t="s">
        <v>32767</v>
      </c>
      <c r="F23580" s="547">
        <v>0.34999999999999998</v>
      </c>
    </row>
    <row r="23581" s="489" customFormat="1">
      <c r="B23581" s="546" t="s">
        <v>24341</v>
      </c>
      <c r="C23581" s="548" t="s">
        <v>14981</v>
      </c>
      <c r="D23581" s="541" t="s">
        <v>24342</v>
      </c>
      <c r="E23581" s="549" t="s">
        <v>32767</v>
      </c>
      <c r="F23581" s="547">
        <v>0.28000000000000003</v>
      </c>
    </row>
    <row r="23582" s="489" customFormat="1">
      <c r="B23582" s="546" t="s">
        <v>24343</v>
      </c>
      <c r="C23582" s="548" t="s">
        <v>14981</v>
      </c>
      <c r="D23582" s="541" t="s">
        <v>24344</v>
      </c>
      <c r="E23582" s="549" t="s">
        <v>32767</v>
      </c>
      <c r="F23582" s="547">
        <v>0.23000000000000001</v>
      </c>
    </row>
    <row r="23583" s="489" customFormat="1">
      <c r="B23583" s="546" t="s">
        <v>24345</v>
      </c>
      <c r="C23583" s="548" t="s">
        <v>14981</v>
      </c>
      <c r="D23583" s="541" t="s">
        <v>24346</v>
      </c>
      <c r="E23583" s="549" t="s">
        <v>32767</v>
      </c>
      <c r="F23583" s="547">
        <v>0.58999999999999997</v>
      </c>
    </row>
    <row r="23584" s="489" customFormat="1">
      <c r="B23584" s="546" t="s">
        <v>24347</v>
      </c>
      <c r="C23584" s="548" t="s">
        <v>14981</v>
      </c>
      <c r="D23584" s="541" t="s">
        <v>24348</v>
      </c>
      <c r="E23584" s="549" t="s">
        <v>32767</v>
      </c>
      <c r="F23584" s="547">
        <v>0.22</v>
      </c>
    </row>
    <row r="23585" s="489" customFormat="1">
      <c r="B23585" s="546" t="s">
        <v>24349</v>
      </c>
      <c r="C23585" s="548" t="s">
        <v>14981</v>
      </c>
      <c r="D23585" s="541" t="s">
        <v>24350</v>
      </c>
      <c r="E23585" s="549" t="s">
        <v>32767</v>
      </c>
      <c r="F23585" s="547">
        <v>0.76000000000000001</v>
      </c>
    </row>
    <row r="23586" s="489" customFormat="1">
      <c r="B23586" s="546" t="s">
        <v>24351</v>
      </c>
      <c r="C23586" s="548" t="s">
        <v>14981</v>
      </c>
      <c r="D23586" s="541" t="s">
        <v>24352</v>
      </c>
      <c r="E23586" s="549" t="s">
        <v>32767</v>
      </c>
      <c r="F23586" s="547">
        <v>0.55000000000000004</v>
      </c>
    </row>
    <row r="23587" s="489" customFormat="1">
      <c r="B23587" s="546" t="s">
        <v>24353</v>
      </c>
      <c r="C23587" s="548" t="s">
        <v>14981</v>
      </c>
      <c r="D23587" s="541" t="s">
        <v>24354</v>
      </c>
      <c r="E23587" s="549" t="s">
        <v>32767</v>
      </c>
      <c r="F23587" s="547">
        <v>0.46000000000000002</v>
      </c>
    </row>
    <row r="23588" s="489" customFormat="1">
      <c r="B23588" s="546" t="s">
        <v>24355</v>
      </c>
      <c r="C23588" s="548" t="s">
        <v>14981</v>
      </c>
      <c r="D23588" s="541" t="s">
        <v>24356</v>
      </c>
      <c r="E23588" s="549" t="s">
        <v>32767</v>
      </c>
      <c r="F23588" s="547">
        <v>0.33000000000000002</v>
      </c>
    </row>
    <row r="23589" s="489" customFormat="1">
      <c r="B23589" s="546" t="s">
        <v>24357</v>
      </c>
      <c r="C23589" s="548" t="s">
        <v>14981</v>
      </c>
      <c r="D23589" s="541" t="s">
        <v>24358</v>
      </c>
      <c r="E23589" s="549" t="s">
        <v>32767</v>
      </c>
      <c r="F23589" s="547">
        <v>0.90000000000000002</v>
      </c>
    </row>
    <row r="23590" s="489" customFormat="1">
      <c r="B23590" s="546" t="s">
        <v>24359</v>
      </c>
      <c r="C23590" s="548" t="s">
        <v>14981</v>
      </c>
      <c r="D23590" s="541" t="s">
        <v>24360</v>
      </c>
      <c r="E23590" s="549" t="s">
        <v>32767</v>
      </c>
      <c r="F23590" s="547">
        <v>0.65000000000000002</v>
      </c>
    </row>
    <row r="23591" s="489" customFormat="1">
      <c r="B23591" s="546">
        <v>39</v>
      </c>
      <c r="C23591" s="548" t="s">
        <v>14981</v>
      </c>
      <c r="D23591" s="541" t="s">
        <v>24361</v>
      </c>
      <c r="E23591" s="549"/>
      <c r="F23591" s="547"/>
    </row>
    <row r="23592" s="489" customFormat="1">
      <c r="B23592" s="546" t="s">
        <v>24362</v>
      </c>
      <c r="C23592" s="548" t="s">
        <v>14981</v>
      </c>
      <c r="D23592" s="541" t="s">
        <v>24363</v>
      </c>
      <c r="E23592" s="549" t="s">
        <v>24364</v>
      </c>
      <c r="F23592" s="547">
        <v>170</v>
      </c>
    </row>
    <row r="23593" s="489" customFormat="1">
      <c r="B23593" s="546" t="s">
        <v>24365</v>
      </c>
      <c r="C23593" s="548" t="s">
        <v>14981</v>
      </c>
      <c r="D23593" s="541" t="s">
        <v>24366</v>
      </c>
      <c r="E23593" s="549" t="s">
        <v>24364</v>
      </c>
      <c r="F23593" s="547">
        <v>130</v>
      </c>
    </row>
    <row r="23594" s="489" customFormat="1">
      <c r="B23594" s="546" t="s">
        <v>24367</v>
      </c>
      <c r="C23594" s="548" t="s">
        <v>14981</v>
      </c>
      <c r="D23594" s="541" t="s">
        <v>24368</v>
      </c>
      <c r="E23594" s="549" t="s">
        <v>24364</v>
      </c>
      <c r="F23594" s="547">
        <v>50</v>
      </c>
    </row>
    <row r="23595" s="489" customFormat="1">
      <c r="B23595" s="546" t="s">
        <v>24369</v>
      </c>
      <c r="C23595" s="548" t="s">
        <v>14981</v>
      </c>
      <c r="D23595" s="541" t="s">
        <v>24370</v>
      </c>
      <c r="E23595" s="549" t="s">
        <v>24364</v>
      </c>
      <c r="F23595" s="547">
        <v>25</v>
      </c>
    </row>
    <row r="23596" s="489" customFormat="1">
      <c r="B23596" s="546">
        <v>245</v>
      </c>
      <c r="C23596" s="548" t="s">
        <v>14981</v>
      </c>
      <c r="D23596" s="541" t="s">
        <v>24371</v>
      </c>
      <c r="E23596" s="549"/>
      <c r="F23596" s="547"/>
    </row>
    <row r="23597" s="489" customFormat="1">
      <c r="B23597" s="546" t="s">
        <v>24372</v>
      </c>
      <c r="C23597" s="548" t="s">
        <v>14981</v>
      </c>
      <c r="D23597" s="541" t="s">
        <v>24373</v>
      </c>
      <c r="E23597" s="549" t="s">
        <v>32768</v>
      </c>
      <c r="F23597" s="547">
        <v>915.58000000000004</v>
      </c>
    </row>
    <row r="23598" s="489" customFormat="1">
      <c r="B23598" s="546" t="s">
        <v>24374</v>
      </c>
      <c r="C23598" s="548" t="s">
        <v>14981</v>
      </c>
      <c r="D23598" s="541" t="s">
        <v>24375</v>
      </c>
      <c r="E23598" s="549" t="s">
        <v>32775</v>
      </c>
      <c r="F23598" s="547">
        <v>2.2400000000000002</v>
      </c>
    </row>
    <row r="23599" s="489" customFormat="1">
      <c r="B23599" s="546" t="s">
        <v>24376</v>
      </c>
      <c r="C23599" s="548" t="s">
        <v>14981</v>
      </c>
      <c r="D23599" s="541" t="s">
        <v>24377</v>
      </c>
      <c r="E23599" s="549" t="s">
        <v>32769</v>
      </c>
      <c r="F23599" s="547">
        <v>79.090000000000003</v>
      </c>
    </row>
    <row r="23600" s="489" customFormat="1">
      <c r="B23600" s="546">
        <v>36819</v>
      </c>
      <c r="C23600" s="548" t="s">
        <v>32791</v>
      </c>
      <c r="D23600" s="541" t="s">
        <v>32792</v>
      </c>
      <c r="E23600" s="549" t="s">
        <v>32808</v>
      </c>
      <c r="F23600" s="547">
        <v>1145</v>
      </c>
    </row>
    <row r="23601" s="489" customFormat="1">
      <c r="B23601" s="546" t="s">
        <v>32803</v>
      </c>
      <c r="C23601" s="548" t="s">
        <v>32804</v>
      </c>
      <c r="D23601" s="541" t="s">
        <v>32805</v>
      </c>
      <c r="E23601" s="549" t="s">
        <v>143</v>
      </c>
      <c r="F23601" s="547">
        <v>259.94</v>
      </c>
    </row>
    <row r="23602" s="489" customFormat="1">
      <c r="B23602" s="546">
        <v>13989</v>
      </c>
      <c r="C23602" s="548" t="s">
        <v>32806</v>
      </c>
      <c r="D23602" s="541" t="s">
        <v>32807</v>
      </c>
      <c r="E23602" s="549" t="s">
        <v>32808</v>
      </c>
      <c r="F23602" s="547">
        <v>2413.6300000000001</v>
      </c>
    </row>
    <row r="23603" s="489" customFormat="1">
      <c r="B23603" s="498"/>
      <c r="C23603" s="497"/>
      <c r="D23603" s="550"/>
      <c r="E23603" s="498"/>
      <c r="F23603" s="499"/>
    </row>
    <row r="23604" s="489" customFormat="1">
      <c r="B23604" s="498"/>
      <c r="C23604" s="497"/>
      <c r="D23604" s="550"/>
      <c r="E23604" s="498"/>
      <c r="F23604" s="499"/>
    </row>
    <row r="23605" s="489" customFormat="1">
      <c r="B23605" s="498"/>
      <c r="C23605" s="497"/>
      <c r="D23605" s="550"/>
      <c r="E23605" s="498"/>
      <c r="F23605" s="499"/>
    </row>
    <row r="23606" s="489" customFormat="1">
      <c r="B23606" s="498"/>
      <c r="C23606" s="497"/>
      <c r="D23606" s="550"/>
      <c r="E23606" s="498"/>
      <c r="F23606" s="499"/>
    </row>
    <row r="23607" s="489" customFormat="1">
      <c r="B23607" s="498"/>
      <c r="C23607" s="497"/>
      <c r="D23607" s="550"/>
      <c r="E23607" s="498"/>
      <c r="F23607" s="499"/>
    </row>
    <row r="23608" s="489" customFormat="1">
      <c r="B23608" s="498"/>
      <c r="C23608" s="497"/>
      <c r="D23608" s="550"/>
      <c r="E23608" s="498"/>
      <c r="F23608" s="499"/>
    </row>
    <row r="23609" s="489" customFormat="1">
      <c r="B23609" s="498"/>
      <c r="C23609" s="497"/>
      <c r="D23609" s="550"/>
      <c r="E23609" s="498"/>
      <c r="F23609" s="499"/>
    </row>
    <row r="23610" s="489" customFormat="1">
      <c r="B23610" s="498"/>
      <c r="C23610" s="497"/>
      <c r="D23610" s="550"/>
      <c r="E23610" s="498"/>
      <c r="F23610" s="499"/>
    </row>
    <row r="23611" s="489" customFormat="1">
      <c r="B23611" s="498"/>
      <c r="C23611" s="497"/>
      <c r="D23611" s="550"/>
      <c r="E23611" s="498"/>
      <c r="F23611" s="499"/>
    </row>
    <row r="23612" s="489" customFormat="1">
      <c r="B23612" s="498"/>
      <c r="C23612" s="497"/>
      <c r="D23612" s="550"/>
      <c r="E23612" s="498"/>
      <c r="F23612" s="499"/>
    </row>
    <row r="23613" s="489" customFormat="1">
      <c r="B23613" s="498"/>
      <c r="C23613" s="497"/>
      <c r="D23613" s="550"/>
      <c r="E23613" s="498"/>
      <c r="F23613" s="499"/>
    </row>
    <row r="23614" s="489" customFormat="1">
      <c r="B23614" s="498"/>
      <c r="C23614" s="497"/>
      <c r="D23614" s="550"/>
      <c r="E23614" s="498"/>
      <c r="F23614" s="499"/>
    </row>
    <row r="23615" s="489" customFormat="1">
      <c r="B23615" s="498"/>
      <c r="C23615" s="497"/>
      <c r="D23615" s="550"/>
      <c r="E23615" s="498"/>
      <c r="F23615" s="499"/>
    </row>
    <row r="23616" s="489" customFormat="1">
      <c r="B23616" s="498"/>
      <c r="C23616" s="497"/>
      <c r="D23616" s="550"/>
      <c r="E23616" s="498"/>
      <c r="F23616" s="499"/>
    </row>
    <row r="23617" s="489" customFormat="1">
      <c r="B23617" s="498"/>
      <c r="C23617" s="497"/>
      <c r="D23617" s="550"/>
      <c r="E23617" s="498"/>
      <c r="F23617" s="499"/>
    </row>
    <row r="23618" s="489" customFormat="1">
      <c r="B23618" s="498"/>
      <c r="C23618" s="497"/>
      <c r="D23618" s="550"/>
      <c r="E23618" s="498"/>
      <c r="F23618" s="499"/>
    </row>
    <row r="23619" s="489" customFormat="1">
      <c r="B23619" s="498"/>
      <c r="C23619" s="497"/>
      <c r="D23619" s="550"/>
      <c r="E23619" s="498"/>
      <c r="F23619" s="499"/>
    </row>
    <row r="23620" s="489" customFormat="1">
      <c r="B23620" s="498"/>
      <c r="C23620" s="497"/>
      <c r="D23620" s="550"/>
      <c r="E23620" s="498"/>
      <c r="F23620" s="499"/>
    </row>
    <row r="23621" s="489" customFormat="1">
      <c r="B23621" s="498"/>
      <c r="C23621" s="497"/>
      <c r="D23621" s="550"/>
      <c r="E23621" s="498"/>
      <c r="F23621" s="499"/>
    </row>
    <row r="23622" s="489" customFormat="1">
      <c r="B23622" s="498"/>
      <c r="C23622" s="497"/>
      <c r="D23622" s="550"/>
      <c r="E23622" s="498"/>
      <c r="F23622" s="499"/>
    </row>
    <row r="23623" s="489" customFormat="1">
      <c r="B23623" s="498"/>
      <c r="C23623" s="497"/>
      <c r="D23623" s="550"/>
      <c r="E23623" s="498"/>
      <c r="F23623" s="499"/>
    </row>
    <row r="23624" s="489" customFormat="1">
      <c r="B23624" s="498"/>
      <c r="C23624" s="497"/>
      <c r="D23624" s="550"/>
      <c r="E23624" s="498"/>
      <c r="F23624" s="499"/>
    </row>
    <row r="23625" s="489" customFormat="1">
      <c r="B23625" s="498"/>
      <c r="C23625" s="497"/>
      <c r="D23625" s="550"/>
      <c r="E23625" s="498"/>
      <c r="F23625" s="499"/>
    </row>
    <row r="23626" s="489" customFormat="1">
      <c r="B23626" s="498"/>
      <c r="C23626" s="497"/>
      <c r="D23626" s="550"/>
      <c r="E23626" s="498"/>
      <c r="F23626" s="499"/>
    </row>
    <row r="23627" s="489" customFormat="1">
      <c r="B23627" s="498"/>
      <c r="C23627" s="497"/>
      <c r="D23627" s="550"/>
      <c r="E23627" s="498"/>
      <c r="F23627" s="499"/>
    </row>
    <row r="23628" s="489" customFormat="1">
      <c r="B23628" s="498"/>
      <c r="C23628" s="497"/>
      <c r="D23628" s="550"/>
      <c r="E23628" s="498"/>
      <c r="F23628" s="499"/>
    </row>
    <row r="23629" s="489" customFormat="1">
      <c r="B23629" s="498"/>
      <c r="C23629" s="497"/>
      <c r="D23629" s="550"/>
      <c r="E23629" s="498"/>
      <c r="F23629" s="499"/>
    </row>
    <row r="23630" s="489" customFormat="1">
      <c r="B23630" s="498"/>
      <c r="C23630" s="497"/>
      <c r="D23630" s="550"/>
      <c r="E23630" s="498"/>
      <c r="F23630" s="499"/>
    </row>
    <row r="23631" s="489" customFormat="1">
      <c r="B23631" s="498"/>
      <c r="C23631" s="497"/>
      <c r="D23631" s="550"/>
      <c r="E23631" s="498"/>
      <c r="F23631" s="499"/>
    </row>
    <row r="23632" s="489" customFormat="1">
      <c r="B23632" s="498"/>
      <c r="C23632" s="497"/>
      <c r="D23632" s="550"/>
      <c r="E23632" s="498"/>
      <c r="F23632" s="499"/>
    </row>
    <row r="23633" s="489" customFormat="1">
      <c r="B23633" s="498"/>
      <c r="C23633" s="497"/>
      <c r="D23633" s="550"/>
      <c r="E23633" s="498"/>
      <c r="F23633" s="499"/>
    </row>
    <row r="23634" s="489" customFormat="1">
      <c r="B23634" s="498"/>
      <c r="C23634" s="497"/>
      <c r="D23634" s="550"/>
      <c r="E23634" s="498"/>
      <c r="F23634" s="499"/>
    </row>
    <row r="23635" s="489" customFormat="1">
      <c r="B23635" s="498"/>
      <c r="C23635" s="497"/>
      <c r="D23635" s="550"/>
      <c r="E23635" s="498"/>
      <c r="F23635" s="499"/>
    </row>
    <row r="23636" s="489" customFormat="1">
      <c r="B23636" s="498"/>
      <c r="C23636" s="497"/>
      <c r="D23636" s="550"/>
      <c r="E23636" s="498"/>
      <c r="F23636" s="499"/>
    </row>
    <row r="23637" s="489" customFormat="1">
      <c r="B23637" s="498"/>
      <c r="C23637" s="497"/>
      <c r="D23637" s="550"/>
      <c r="E23637" s="498"/>
      <c r="F23637" s="499"/>
    </row>
    <row r="23638" s="489" customFormat="1">
      <c r="B23638" s="498"/>
      <c r="C23638" s="497"/>
      <c r="D23638" s="550"/>
      <c r="E23638" s="498"/>
      <c r="F23638" s="499"/>
    </row>
    <row r="23639" s="489" customFormat="1">
      <c r="B23639" s="498"/>
      <c r="C23639" s="497"/>
      <c r="D23639" s="550"/>
      <c r="E23639" s="498"/>
      <c r="F23639" s="499"/>
    </row>
    <row r="23640" s="489" customFormat="1">
      <c r="B23640" s="498"/>
      <c r="C23640" s="497"/>
      <c r="D23640" s="550"/>
      <c r="E23640" s="498"/>
      <c r="F23640" s="499"/>
    </row>
    <row r="23641" s="489" customFormat="1">
      <c r="B23641" s="498"/>
      <c r="C23641" s="497"/>
      <c r="D23641" s="550"/>
      <c r="E23641" s="498"/>
      <c r="F23641" s="499"/>
    </row>
    <row r="23642" s="489" customFormat="1">
      <c r="B23642" s="498"/>
      <c r="C23642" s="497"/>
      <c r="D23642" s="550"/>
      <c r="E23642" s="498"/>
      <c r="F23642" s="499"/>
    </row>
    <row r="23643" s="489" customFormat="1">
      <c r="B23643" s="498"/>
      <c r="C23643" s="497"/>
      <c r="D23643" s="550"/>
      <c r="E23643" s="498"/>
      <c r="F23643" s="499"/>
    </row>
    <row r="23644" s="489" customFormat="1">
      <c r="B23644" s="498"/>
      <c r="C23644" s="497"/>
      <c r="D23644" s="550"/>
      <c r="E23644" s="498"/>
      <c r="F23644" s="499"/>
    </row>
    <row r="23645" s="489" customFormat="1">
      <c r="B23645" s="498"/>
      <c r="C23645" s="497"/>
      <c r="D23645" s="550"/>
      <c r="E23645" s="498"/>
      <c r="F23645" s="499"/>
    </row>
    <row r="23646" s="489" customFormat="1">
      <c r="B23646" s="498"/>
      <c r="C23646" s="497"/>
      <c r="D23646" s="550"/>
      <c r="E23646" s="498"/>
      <c r="F23646" s="499"/>
    </row>
    <row r="23647" s="489" customFormat="1">
      <c r="B23647" s="498"/>
      <c r="C23647" s="497"/>
      <c r="D23647" s="550"/>
      <c r="E23647" s="498"/>
      <c r="F23647" s="499"/>
    </row>
    <row r="23648" s="489" customFormat="1">
      <c r="B23648" s="498"/>
      <c r="C23648" s="497"/>
      <c r="D23648" s="550"/>
      <c r="E23648" s="498"/>
      <c r="F23648" s="499"/>
    </row>
    <row r="23649" s="489" customFormat="1">
      <c r="B23649" s="498"/>
      <c r="C23649" s="497"/>
      <c r="D23649" s="550"/>
      <c r="E23649" s="498"/>
      <c r="F23649" s="499"/>
    </row>
    <row r="23650" s="489" customFormat="1">
      <c r="B23650" s="498"/>
      <c r="C23650" s="497"/>
      <c r="D23650" s="550"/>
      <c r="E23650" s="498"/>
      <c r="F23650" s="499"/>
    </row>
    <row r="23651" s="489" customFormat="1">
      <c r="B23651" s="498"/>
      <c r="C23651" s="497"/>
      <c r="D23651" s="550"/>
      <c r="E23651" s="498"/>
      <c r="F23651" s="499"/>
    </row>
    <row r="23652" s="489" customFormat="1">
      <c r="B23652" s="498"/>
      <c r="C23652" s="497"/>
      <c r="D23652" s="550"/>
      <c r="E23652" s="498"/>
      <c r="F23652" s="499"/>
    </row>
    <row r="23653" s="489" customFormat="1">
      <c r="B23653" s="498"/>
      <c r="C23653" s="497"/>
      <c r="D23653" s="550"/>
      <c r="E23653" s="498"/>
      <c r="F23653" s="499"/>
    </row>
    <row r="23654" s="489" customFormat="1">
      <c r="B23654" s="498"/>
      <c r="C23654" s="497"/>
      <c r="D23654" s="550"/>
      <c r="E23654" s="498"/>
      <c r="F23654" s="499"/>
    </row>
    <row r="23655" s="489" customFormat="1">
      <c r="B23655" s="498"/>
      <c r="C23655" s="497"/>
      <c r="D23655" s="550"/>
      <c r="E23655" s="498"/>
      <c r="F23655" s="499"/>
    </row>
    <row r="23656" s="489" customFormat="1">
      <c r="B23656" s="498"/>
      <c r="C23656" s="497"/>
      <c r="D23656" s="550"/>
      <c r="E23656" s="498"/>
      <c r="F23656" s="499"/>
    </row>
    <row r="23657" s="489" customFormat="1">
      <c r="B23657" s="498"/>
      <c r="C23657" s="497"/>
      <c r="D23657" s="550"/>
      <c r="E23657" s="498"/>
      <c r="F23657" s="499"/>
    </row>
    <row r="23658" s="489" customFormat="1">
      <c r="B23658" s="498"/>
      <c r="C23658" s="497"/>
      <c r="D23658" s="550"/>
      <c r="E23658" s="498"/>
      <c r="F23658" s="499"/>
    </row>
    <row r="23659" s="489" customFormat="1">
      <c r="B23659" s="498"/>
      <c r="C23659" s="497"/>
      <c r="D23659" s="550"/>
      <c r="E23659" s="498"/>
      <c r="F23659" s="499"/>
    </row>
    <row r="23660" s="489" customFormat="1">
      <c r="B23660" s="498"/>
      <c r="C23660" s="497"/>
      <c r="D23660" s="550"/>
      <c r="E23660" s="498"/>
      <c r="F23660" s="499"/>
    </row>
    <row r="23661" s="489" customFormat="1">
      <c r="B23661" s="498"/>
      <c r="C23661" s="497"/>
      <c r="D23661" s="550"/>
      <c r="E23661" s="498"/>
      <c r="F23661" s="499"/>
    </row>
    <row r="23662" s="489" customFormat="1">
      <c r="B23662" s="498"/>
      <c r="C23662" s="497"/>
      <c r="D23662" s="550"/>
      <c r="E23662" s="498"/>
      <c r="F23662" s="499"/>
    </row>
    <row r="23663" s="489" customFormat="1">
      <c r="B23663" s="498"/>
      <c r="C23663" s="497"/>
      <c r="D23663" s="550"/>
      <c r="E23663" s="498"/>
      <c r="F23663" s="499"/>
    </row>
    <row r="23664" s="489" customFormat="1">
      <c r="B23664" s="498"/>
      <c r="C23664" s="497"/>
      <c r="D23664" s="550"/>
      <c r="E23664" s="498"/>
      <c r="F23664" s="499"/>
    </row>
    <row r="23665" s="489" customFormat="1">
      <c r="B23665" s="498"/>
      <c r="C23665" s="497"/>
      <c r="D23665" s="550"/>
      <c r="E23665" s="498"/>
      <c r="F23665" s="499"/>
    </row>
    <row r="23666" s="489" customFormat="1">
      <c r="B23666" s="498"/>
      <c r="C23666" s="497"/>
      <c r="D23666" s="550"/>
      <c r="E23666" s="498"/>
      <c r="F23666" s="499"/>
    </row>
    <row r="23667" s="489" customFormat="1">
      <c r="B23667" s="498"/>
      <c r="C23667" s="497"/>
      <c r="D23667" s="550"/>
      <c r="E23667" s="498"/>
      <c r="F23667" s="499"/>
    </row>
    <row r="23668" s="489" customFormat="1">
      <c r="B23668" s="498"/>
      <c r="C23668" s="497"/>
      <c r="D23668" s="550"/>
      <c r="E23668" s="498"/>
      <c r="F23668" s="499"/>
    </row>
    <row r="23669" s="489" customFormat="1">
      <c r="B23669" s="498"/>
      <c r="C23669" s="497"/>
      <c r="D23669" s="550"/>
      <c r="E23669" s="498"/>
      <c r="F23669" s="499"/>
    </row>
    <row r="23670" s="489" customFormat="1">
      <c r="B23670" s="498"/>
      <c r="C23670" s="497"/>
      <c r="D23670" s="550"/>
      <c r="E23670" s="498"/>
      <c r="F23670" s="499"/>
    </row>
    <row r="23671" s="489" customFormat="1">
      <c r="B23671" s="498"/>
      <c r="C23671" s="497"/>
      <c r="D23671" s="550"/>
      <c r="E23671" s="498"/>
      <c r="F23671" s="499"/>
    </row>
    <row r="23672" s="489" customFormat="1">
      <c r="B23672" s="498"/>
      <c r="C23672" s="497"/>
      <c r="D23672" s="550"/>
      <c r="E23672" s="498"/>
      <c r="F23672" s="499"/>
    </row>
    <row r="23673" s="489" customFormat="1">
      <c r="B23673" s="498"/>
      <c r="C23673" s="497"/>
      <c r="D23673" s="550"/>
      <c r="E23673" s="498"/>
      <c r="F23673" s="499"/>
    </row>
    <row r="23674" s="489" customFormat="1">
      <c r="B23674" s="498"/>
      <c r="C23674" s="497"/>
      <c r="D23674" s="550"/>
      <c r="E23674" s="498"/>
      <c r="F23674" s="499"/>
    </row>
    <row r="23675" s="489" customFormat="1">
      <c r="B23675" s="498"/>
      <c r="C23675" s="497"/>
      <c r="D23675" s="550"/>
      <c r="E23675" s="498"/>
      <c r="F23675" s="499"/>
    </row>
    <row r="23676" s="489" customFormat="1">
      <c r="B23676" s="498"/>
      <c r="C23676" s="497"/>
      <c r="D23676" s="550"/>
      <c r="E23676" s="498"/>
      <c r="F23676" s="499"/>
    </row>
    <row r="23677" s="489" customFormat="1">
      <c r="B23677" s="498"/>
      <c r="C23677" s="497"/>
      <c r="D23677" s="550"/>
      <c r="E23677" s="498"/>
      <c r="F23677" s="499"/>
    </row>
    <row r="23678" s="489" customFormat="1">
      <c r="B23678" s="498"/>
      <c r="C23678" s="497"/>
      <c r="D23678" s="550"/>
      <c r="E23678" s="498"/>
      <c r="F23678" s="499"/>
    </row>
    <row r="23679" s="489" customFormat="1">
      <c r="B23679" s="498"/>
      <c r="C23679" s="497"/>
      <c r="D23679" s="550"/>
      <c r="E23679" s="498"/>
      <c r="F23679" s="499"/>
    </row>
    <row r="23680" s="489" customFormat="1">
      <c r="B23680" s="498"/>
      <c r="C23680" s="497"/>
      <c r="D23680" s="550"/>
      <c r="E23680" s="498"/>
      <c r="F23680" s="499"/>
    </row>
    <row r="23681" s="489" customFormat="1">
      <c r="B23681" s="498"/>
      <c r="C23681" s="497"/>
      <c r="D23681" s="550"/>
      <c r="E23681" s="498"/>
      <c r="F23681" s="499"/>
    </row>
    <row r="23682" s="489" customFormat="1">
      <c r="B23682" s="498"/>
      <c r="C23682" s="497"/>
      <c r="D23682" s="550"/>
      <c r="E23682" s="498"/>
      <c r="F23682" s="499"/>
    </row>
    <row r="23683" s="489" customFormat="1">
      <c r="B23683" s="498"/>
      <c r="C23683" s="497"/>
      <c r="D23683" s="550"/>
      <c r="E23683" s="498"/>
      <c r="F23683" s="499"/>
    </row>
    <row r="23684" s="489" customFormat="1">
      <c r="B23684" s="498"/>
      <c r="C23684" s="497"/>
      <c r="D23684" s="550"/>
      <c r="E23684" s="498"/>
      <c r="F23684" s="499"/>
    </row>
    <row r="23685" s="489" customFormat="1">
      <c r="B23685" s="498"/>
      <c r="C23685" s="497"/>
      <c r="D23685" s="550"/>
      <c r="E23685" s="498"/>
      <c r="F23685" s="499"/>
    </row>
    <row r="23686" s="489" customFormat="1">
      <c r="B23686" s="498"/>
      <c r="C23686" s="497"/>
      <c r="D23686" s="550"/>
      <c r="E23686" s="498"/>
      <c r="F23686" s="499"/>
    </row>
    <row r="23687" s="489" customFormat="1">
      <c r="B23687" s="498"/>
      <c r="C23687" s="497"/>
      <c r="D23687" s="550"/>
      <c r="E23687" s="498"/>
      <c r="F23687" s="499"/>
    </row>
    <row r="23688" s="489" customFormat="1">
      <c r="B23688" s="498"/>
      <c r="C23688" s="497"/>
      <c r="D23688" s="550"/>
      <c r="E23688" s="498"/>
      <c r="F23688" s="499"/>
    </row>
    <row r="23689" s="489" customFormat="1">
      <c r="B23689" s="498"/>
      <c r="C23689" s="497"/>
      <c r="D23689" s="550"/>
      <c r="E23689" s="498"/>
      <c r="F23689" s="499"/>
    </row>
    <row r="23690" s="489" customFormat="1">
      <c r="B23690" s="498"/>
      <c r="C23690" s="497"/>
      <c r="D23690" s="550"/>
      <c r="E23690" s="498"/>
      <c r="F23690" s="499"/>
    </row>
    <row r="23691" s="489" customFormat="1">
      <c r="B23691" s="498"/>
      <c r="C23691" s="497"/>
      <c r="D23691" s="550"/>
      <c r="E23691" s="498"/>
      <c r="F23691" s="499"/>
    </row>
    <row r="23692" s="489" customFormat="1">
      <c r="B23692" s="498"/>
      <c r="C23692" s="497"/>
      <c r="D23692" s="550"/>
      <c r="E23692" s="498"/>
      <c r="F23692" s="499"/>
    </row>
    <row r="23693" s="489" customFormat="1">
      <c r="B23693" s="498"/>
      <c r="C23693" s="497"/>
      <c r="D23693" s="550"/>
      <c r="E23693" s="498"/>
      <c r="F23693" s="499"/>
    </row>
    <row r="23694" s="489" customFormat="1">
      <c r="B23694" s="498"/>
      <c r="C23694" s="497"/>
      <c r="D23694" s="550"/>
      <c r="E23694" s="498"/>
      <c r="F23694" s="499"/>
    </row>
    <row r="23695" s="489" customFormat="1">
      <c r="B23695" s="498"/>
      <c r="C23695" s="497"/>
      <c r="D23695" s="550"/>
      <c r="E23695" s="498"/>
      <c r="F23695" s="499"/>
    </row>
    <row r="23696" s="489" customFormat="1">
      <c r="B23696" s="498"/>
      <c r="C23696" s="497"/>
      <c r="D23696" s="550"/>
      <c r="E23696" s="498"/>
      <c r="F23696" s="499"/>
    </row>
    <row r="23697" s="489" customFormat="1">
      <c r="B23697" s="498"/>
      <c r="C23697" s="497"/>
      <c r="D23697" s="550"/>
      <c r="E23697" s="498"/>
      <c r="F23697" s="499"/>
    </row>
    <row r="23698" s="489" customFormat="1">
      <c r="B23698" s="498"/>
      <c r="C23698" s="497"/>
      <c r="D23698" s="550"/>
      <c r="E23698" s="498"/>
      <c r="F23698" s="499"/>
    </row>
    <row r="23699" s="489" customFormat="1">
      <c r="B23699" s="498"/>
      <c r="C23699" s="497"/>
      <c r="D23699" s="550"/>
      <c r="E23699" s="498"/>
      <c r="F23699" s="499"/>
    </row>
    <row r="23700" s="489" customFormat="1">
      <c r="B23700" s="498"/>
      <c r="C23700" s="497"/>
      <c r="D23700" s="550"/>
      <c r="E23700" s="498"/>
      <c r="F23700" s="499"/>
    </row>
    <row r="23701" s="489" customFormat="1">
      <c r="B23701" s="498"/>
      <c r="C23701" s="497"/>
      <c r="D23701" s="550"/>
      <c r="E23701" s="498"/>
      <c r="F23701" s="499"/>
    </row>
    <row r="23702" s="489" customFormat="1">
      <c r="B23702" s="498"/>
      <c r="C23702" s="497"/>
      <c r="D23702" s="550"/>
      <c r="E23702" s="498"/>
      <c r="F23702" s="499"/>
    </row>
    <row r="23703" s="489" customFormat="1">
      <c r="B23703" s="498"/>
      <c r="C23703" s="497"/>
      <c r="D23703" s="550"/>
      <c r="E23703" s="498"/>
      <c r="F23703" s="499"/>
    </row>
    <row r="23704" s="489" customFormat="1">
      <c r="B23704" s="498"/>
      <c r="C23704" s="497"/>
      <c r="D23704" s="550"/>
      <c r="E23704" s="498"/>
      <c r="F23704" s="499"/>
    </row>
    <row r="23705" s="489" customFormat="1">
      <c r="B23705" s="498"/>
      <c r="C23705" s="497"/>
      <c r="D23705" s="550"/>
      <c r="E23705" s="498"/>
      <c r="F23705" s="499"/>
    </row>
    <row r="23706" s="489" customFormat="1">
      <c r="B23706" s="498"/>
      <c r="C23706" s="497"/>
      <c r="D23706" s="550"/>
      <c r="E23706" s="498"/>
      <c r="F23706" s="499"/>
    </row>
    <row r="23707" s="489" customFormat="1">
      <c r="B23707" s="498"/>
      <c r="C23707" s="497"/>
      <c r="D23707" s="550"/>
      <c r="E23707" s="498"/>
      <c r="F23707" s="499"/>
    </row>
    <row r="23708" s="489" customFormat="1">
      <c r="B23708" s="498"/>
      <c r="C23708" s="497"/>
      <c r="D23708" s="550"/>
      <c r="E23708" s="498"/>
      <c r="F23708" s="499"/>
    </row>
    <row r="23709" s="489" customFormat="1">
      <c r="B23709" s="498"/>
      <c r="C23709" s="497"/>
      <c r="D23709" s="550"/>
      <c r="E23709" s="498"/>
      <c r="F23709" s="499"/>
    </row>
    <row r="23710" s="489" customFormat="1">
      <c r="B23710" s="498"/>
      <c r="C23710" s="497"/>
      <c r="D23710" s="550"/>
      <c r="E23710" s="498"/>
      <c r="F23710" s="499"/>
    </row>
    <row r="23711" s="489" customFormat="1">
      <c r="B23711" s="498"/>
      <c r="C23711" s="497"/>
      <c r="D23711" s="550"/>
      <c r="E23711" s="498"/>
      <c r="F23711" s="499"/>
    </row>
    <row r="23712" s="489" customFormat="1">
      <c r="B23712" s="498"/>
      <c r="C23712" s="497"/>
      <c r="D23712" s="550"/>
      <c r="E23712" s="498"/>
      <c r="F23712" s="499"/>
    </row>
    <row r="23713" s="489" customFormat="1">
      <c r="B23713" s="498"/>
      <c r="C23713" s="497"/>
      <c r="D23713" s="550"/>
      <c r="E23713" s="498"/>
      <c r="F23713" s="499"/>
    </row>
    <row r="23714" s="489" customFormat="1">
      <c r="B23714" s="498"/>
      <c r="C23714" s="497"/>
      <c r="D23714" s="550"/>
      <c r="E23714" s="498"/>
      <c r="F23714" s="499"/>
    </row>
    <row r="23715" s="489" customFormat="1">
      <c r="B23715" s="498"/>
      <c r="C23715" s="497"/>
      <c r="D23715" s="550"/>
      <c r="E23715" s="498"/>
      <c r="F23715" s="499"/>
    </row>
    <row r="23716" s="489" customFormat="1">
      <c r="B23716" s="498"/>
      <c r="C23716" s="497"/>
      <c r="D23716" s="550"/>
      <c r="E23716" s="498"/>
      <c r="F23716" s="499"/>
    </row>
    <row r="23717" s="489" customFormat="1">
      <c r="B23717" s="498"/>
      <c r="C23717" s="497"/>
      <c r="D23717" s="550"/>
      <c r="E23717" s="498"/>
      <c r="F23717" s="499"/>
    </row>
    <row r="23718" s="489" customFormat="1">
      <c r="B23718" s="498"/>
      <c r="C23718" s="497"/>
      <c r="D23718" s="550"/>
      <c r="E23718" s="498"/>
      <c r="F23718" s="499"/>
    </row>
    <row r="23719" s="489" customFormat="1">
      <c r="B23719" s="498"/>
      <c r="C23719" s="497"/>
      <c r="D23719" s="550"/>
      <c r="E23719" s="498"/>
      <c r="F23719" s="499"/>
    </row>
    <row r="23720" s="489" customFormat="1">
      <c r="B23720" s="498"/>
      <c r="C23720" s="497"/>
      <c r="D23720" s="550"/>
      <c r="E23720" s="498"/>
      <c r="F23720" s="499"/>
    </row>
    <row r="23721" s="489" customFormat="1">
      <c r="B23721" s="498"/>
      <c r="C23721" s="497"/>
      <c r="D23721" s="550"/>
      <c r="E23721" s="498"/>
      <c r="F23721" s="499"/>
    </row>
    <row r="23722" s="489" customFormat="1">
      <c r="B23722" s="498"/>
      <c r="C23722" s="497"/>
      <c r="D23722" s="550"/>
      <c r="E23722" s="498"/>
      <c r="F23722" s="499"/>
    </row>
    <row r="23723" s="489" customFormat="1">
      <c r="B23723" s="498"/>
      <c r="C23723" s="497"/>
      <c r="D23723" s="550"/>
      <c r="E23723" s="498"/>
      <c r="F23723" s="499"/>
    </row>
    <row r="23724" s="489" customFormat="1">
      <c r="B23724" s="498"/>
      <c r="C23724" s="497"/>
      <c r="D23724" s="550"/>
      <c r="E23724" s="498"/>
      <c r="F23724" s="499"/>
    </row>
    <row r="23725" s="489" customFormat="1">
      <c r="B23725" s="498"/>
      <c r="C23725" s="497"/>
      <c r="D23725" s="550"/>
      <c r="E23725" s="498"/>
      <c r="F23725" s="499"/>
    </row>
    <row r="23726" s="489" customFormat="1">
      <c r="B23726" s="498"/>
      <c r="C23726" s="497"/>
      <c r="D23726" s="550"/>
      <c r="E23726" s="498"/>
      <c r="F23726" s="499"/>
    </row>
    <row r="23727" s="489" customFormat="1">
      <c r="B23727" s="498"/>
      <c r="C23727" s="497"/>
      <c r="D23727" s="550"/>
      <c r="E23727" s="498"/>
      <c r="F23727" s="499"/>
    </row>
    <row r="23728" s="489" customFormat="1">
      <c r="B23728" s="498"/>
      <c r="C23728" s="497"/>
      <c r="D23728" s="550"/>
      <c r="E23728" s="498"/>
      <c r="F23728" s="499"/>
    </row>
    <row r="23729" s="489" customFormat="1">
      <c r="B23729" s="498"/>
      <c r="C23729" s="497"/>
      <c r="D23729" s="550"/>
      <c r="E23729" s="498"/>
      <c r="F23729" s="499"/>
    </row>
    <row r="23730" s="489" customFormat="1">
      <c r="B23730" s="498"/>
      <c r="C23730" s="497"/>
      <c r="D23730" s="550"/>
      <c r="E23730" s="498"/>
      <c r="F23730" s="499"/>
    </row>
    <row r="23731" s="489" customFormat="1">
      <c r="B23731" s="498"/>
      <c r="C23731" s="497"/>
      <c r="D23731" s="550"/>
      <c r="E23731" s="498"/>
      <c r="F23731" s="499"/>
    </row>
    <row r="23732" s="489" customFormat="1">
      <c r="B23732" s="498"/>
      <c r="C23732" s="497"/>
      <c r="D23732" s="550"/>
      <c r="E23732" s="498"/>
      <c r="F23732" s="499"/>
    </row>
    <row r="23733" s="489" customFormat="1">
      <c r="B23733" s="498"/>
      <c r="C23733" s="497"/>
      <c r="D23733" s="550"/>
      <c r="E23733" s="498"/>
      <c r="F23733" s="499"/>
    </row>
    <row r="23734" s="489" customFormat="1">
      <c r="B23734" s="498"/>
      <c r="C23734" s="497"/>
      <c r="D23734" s="550"/>
      <c r="E23734" s="498"/>
      <c r="F23734" s="499"/>
    </row>
    <row r="23735" s="489" customFormat="1">
      <c r="B23735" s="498"/>
      <c r="C23735" s="497"/>
      <c r="D23735" s="550"/>
      <c r="E23735" s="498"/>
      <c r="F23735" s="499"/>
    </row>
    <row r="23736" s="489" customFormat="1">
      <c r="B23736" s="498"/>
      <c r="C23736" s="497"/>
      <c r="D23736" s="550"/>
      <c r="E23736" s="498"/>
      <c r="F23736" s="499"/>
    </row>
    <row r="23737" s="489" customFormat="1">
      <c r="B23737" s="498"/>
      <c r="C23737" s="497"/>
      <c r="D23737" s="550"/>
      <c r="E23737" s="498"/>
      <c r="F23737" s="499"/>
    </row>
    <row r="23738" s="489" customFormat="1">
      <c r="B23738" s="498"/>
      <c r="C23738" s="497"/>
      <c r="D23738" s="550"/>
      <c r="E23738" s="498"/>
      <c r="F23738" s="499"/>
    </row>
    <row r="23739" s="489" customFormat="1">
      <c r="B23739" s="498"/>
      <c r="C23739" s="497"/>
      <c r="D23739" s="550"/>
      <c r="E23739" s="498"/>
      <c r="F23739" s="499"/>
    </row>
    <row r="23740" s="489" customFormat="1">
      <c r="B23740" s="498"/>
      <c r="C23740" s="497"/>
      <c r="D23740" s="550"/>
      <c r="E23740" s="498"/>
      <c r="F23740" s="499"/>
    </row>
    <row r="23741" s="489" customFormat="1">
      <c r="B23741" s="498"/>
      <c r="C23741" s="497"/>
      <c r="D23741" s="550"/>
      <c r="E23741" s="498"/>
      <c r="F23741" s="499"/>
    </row>
    <row r="23742" s="489" customFormat="1">
      <c r="B23742" s="498"/>
      <c r="C23742" s="497"/>
      <c r="D23742" s="550"/>
      <c r="E23742" s="498"/>
      <c r="F23742" s="499"/>
    </row>
    <row r="23743" s="489" customFormat="1">
      <c r="B23743" s="498"/>
      <c r="C23743" s="497"/>
      <c r="D23743" s="550"/>
      <c r="E23743" s="498"/>
      <c r="F23743" s="499"/>
    </row>
    <row r="23744" s="489" customFormat="1">
      <c r="B23744" s="498"/>
      <c r="C23744" s="497"/>
      <c r="D23744" s="550"/>
      <c r="E23744" s="498"/>
      <c r="F23744" s="499"/>
    </row>
    <row r="23745" s="489" customFormat="1">
      <c r="B23745" s="498"/>
      <c r="C23745" s="497"/>
      <c r="D23745" s="550"/>
      <c r="E23745" s="498"/>
      <c r="F23745" s="499"/>
    </row>
    <row r="23746" s="489" customFormat="1">
      <c r="B23746" s="498"/>
      <c r="C23746" s="497"/>
      <c r="D23746" s="550"/>
      <c r="E23746" s="498"/>
      <c r="F23746" s="499"/>
    </row>
    <row r="23747" s="489" customFormat="1">
      <c r="B23747" s="498"/>
      <c r="C23747" s="497"/>
      <c r="D23747" s="550"/>
      <c r="E23747" s="498"/>
      <c r="F23747" s="499"/>
    </row>
    <row r="23748" s="489" customFormat="1">
      <c r="B23748" s="498"/>
      <c r="C23748" s="497"/>
      <c r="D23748" s="550"/>
      <c r="E23748" s="498"/>
      <c r="F23748" s="499"/>
    </row>
    <row r="23749" s="489" customFormat="1">
      <c r="B23749" s="498"/>
      <c r="C23749" s="497"/>
      <c r="D23749" s="550"/>
      <c r="E23749" s="498"/>
      <c r="F23749" s="499"/>
    </row>
    <row r="23750" s="489" customFormat="1">
      <c r="B23750" s="498"/>
      <c r="C23750" s="497"/>
      <c r="D23750" s="550"/>
      <c r="E23750" s="498"/>
      <c r="F23750" s="499"/>
    </row>
    <row r="23751" s="489" customFormat="1">
      <c r="B23751" s="498"/>
      <c r="C23751" s="497"/>
      <c r="D23751" s="550"/>
      <c r="E23751" s="498"/>
      <c r="F23751" s="499"/>
    </row>
    <row r="23752" s="489" customFormat="1">
      <c r="B23752" s="498"/>
      <c r="C23752" s="497"/>
      <c r="D23752" s="550"/>
      <c r="E23752" s="498"/>
      <c r="F23752" s="499"/>
    </row>
    <row r="23753" s="489" customFormat="1">
      <c r="B23753" s="498"/>
      <c r="C23753" s="497"/>
      <c r="D23753" s="550"/>
      <c r="E23753" s="498"/>
      <c r="F23753" s="499"/>
    </row>
    <row r="23754" s="489" customFormat="1">
      <c r="B23754" s="498"/>
      <c r="C23754" s="497"/>
      <c r="D23754" s="550"/>
      <c r="E23754" s="498"/>
      <c r="F23754" s="499"/>
    </row>
    <row r="23755" s="489" customFormat="1">
      <c r="B23755" s="498"/>
      <c r="C23755" s="497"/>
      <c r="D23755" s="550"/>
      <c r="E23755" s="498"/>
      <c r="F23755" s="499"/>
    </row>
    <row r="23756" s="489" customFormat="1">
      <c r="B23756" s="498"/>
      <c r="C23756" s="497"/>
      <c r="D23756" s="550"/>
      <c r="E23756" s="498"/>
      <c r="F23756" s="499"/>
    </row>
    <row r="23757" s="489" customFormat="1">
      <c r="B23757" s="498"/>
      <c r="C23757" s="497"/>
      <c r="D23757" s="550"/>
      <c r="E23757" s="498"/>
      <c r="F23757" s="499"/>
    </row>
    <row r="23758" s="489" customFormat="1">
      <c r="B23758" s="498"/>
      <c r="C23758" s="497"/>
      <c r="D23758" s="550"/>
      <c r="E23758" s="498"/>
      <c r="F23758" s="499"/>
    </row>
    <row r="23759" s="489" customFormat="1">
      <c r="B23759" s="498"/>
      <c r="C23759" s="497"/>
      <c r="D23759" s="550"/>
      <c r="E23759" s="498"/>
      <c r="F23759" s="499"/>
    </row>
    <row r="23760" s="489" customFormat="1">
      <c r="B23760" s="498"/>
      <c r="C23760" s="497"/>
      <c r="D23760" s="550"/>
      <c r="E23760" s="498"/>
      <c r="F23760" s="499"/>
    </row>
    <row r="23761" s="489" customFormat="1">
      <c r="B23761" s="498"/>
      <c r="C23761" s="497"/>
      <c r="D23761" s="550"/>
      <c r="E23761" s="498"/>
      <c r="F23761" s="499"/>
    </row>
    <row r="23762" s="489" customFormat="1">
      <c r="B23762" s="498"/>
      <c r="C23762" s="497"/>
      <c r="D23762" s="550"/>
      <c r="E23762" s="498"/>
      <c r="F23762" s="499"/>
    </row>
    <row r="23763" s="489" customFormat="1">
      <c r="B23763" s="498"/>
      <c r="C23763" s="497"/>
      <c r="D23763" s="550"/>
      <c r="E23763" s="498"/>
      <c r="F23763" s="499"/>
    </row>
    <row r="23764" s="489" customFormat="1">
      <c r="B23764" s="498"/>
      <c r="C23764" s="497"/>
      <c r="D23764" s="550"/>
      <c r="E23764" s="498"/>
      <c r="F23764" s="499"/>
    </row>
    <row r="23765" s="489" customFormat="1">
      <c r="B23765" s="498"/>
      <c r="C23765" s="497"/>
      <c r="D23765" s="550"/>
      <c r="E23765" s="498"/>
      <c r="F23765" s="499"/>
    </row>
    <row r="23766" s="489" customFormat="1">
      <c r="B23766" s="498"/>
      <c r="C23766" s="497"/>
      <c r="D23766" s="550"/>
      <c r="E23766" s="498"/>
      <c r="F23766" s="499"/>
    </row>
    <row r="23767" s="489" customFormat="1">
      <c r="B23767" s="498"/>
      <c r="C23767" s="497"/>
      <c r="D23767" s="550"/>
      <c r="E23767" s="498"/>
      <c r="F23767" s="499"/>
    </row>
    <row r="23768" s="489" customFormat="1">
      <c r="B23768" s="498"/>
      <c r="C23768" s="497"/>
      <c r="D23768" s="550"/>
      <c r="E23768" s="498"/>
      <c r="F23768" s="499"/>
    </row>
    <row r="23769" s="489" customFormat="1">
      <c r="B23769" s="498"/>
      <c r="C23769" s="497"/>
      <c r="D23769" s="550"/>
      <c r="E23769" s="498"/>
      <c r="F23769" s="499"/>
    </row>
    <row r="23770" s="489" customFormat="1">
      <c r="B23770" s="498"/>
      <c r="C23770" s="497"/>
      <c r="D23770" s="550"/>
      <c r="E23770" s="498"/>
      <c r="F23770" s="499"/>
    </row>
    <row r="23771" s="489" customFormat="1">
      <c r="B23771" s="498"/>
      <c r="C23771" s="497"/>
      <c r="D23771" s="550"/>
      <c r="E23771" s="498"/>
      <c r="F23771" s="499"/>
    </row>
    <row r="23772" s="489" customFormat="1">
      <c r="B23772" s="498"/>
      <c r="C23772" s="497"/>
      <c r="D23772" s="550"/>
      <c r="E23772" s="498"/>
      <c r="F23772" s="499"/>
    </row>
    <row r="23773" s="489" customFormat="1">
      <c r="B23773" s="498"/>
      <c r="C23773" s="497"/>
      <c r="D23773" s="550"/>
      <c r="E23773" s="498"/>
      <c r="F23773" s="499"/>
    </row>
    <row r="23774" s="489" customFormat="1">
      <c r="B23774" s="498"/>
      <c r="C23774" s="497"/>
      <c r="D23774" s="550"/>
      <c r="E23774" s="498"/>
      <c r="F23774" s="499"/>
    </row>
    <row r="23775" s="489" customFormat="1">
      <c r="B23775" s="498"/>
      <c r="C23775" s="497"/>
      <c r="D23775" s="550"/>
      <c r="E23775" s="498"/>
      <c r="F23775" s="499"/>
    </row>
    <row r="23776" s="489" customFormat="1">
      <c r="B23776" s="498"/>
      <c r="C23776" s="497"/>
      <c r="D23776" s="550"/>
      <c r="E23776" s="498"/>
      <c r="F23776" s="499"/>
    </row>
    <row r="23777" s="489" customFormat="1">
      <c r="B23777" s="498"/>
      <c r="C23777" s="497"/>
      <c r="D23777" s="550"/>
      <c r="E23777" s="498"/>
      <c r="F23777" s="499"/>
    </row>
    <row r="23778" s="489" customFormat="1">
      <c r="B23778" s="498"/>
      <c r="C23778" s="497"/>
      <c r="D23778" s="550"/>
      <c r="E23778" s="498"/>
      <c r="F23778" s="499"/>
    </row>
    <row r="23779" s="489" customFormat="1">
      <c r="B23779" s="498"/>
      <c r="C23779" s="497"/>
      <c r="D23779" s="550"/>
      <c r="E23779" s="498"/>
      <c r="F23779" s="499"/>
    </row>
    <row r="23780" s="489" customFormat="1">
      <c r="B23780" s="498"/>
      <c r="C23780" s="497"/>
      <c r="D23780" s="550"/>
      <c r="E23780" s="498"/>
      <c r="F23780" s="499"/>
    </row>
    <row r="23781" s="489" customFormat="1">
      <c r="B23781" s="498"/>
      <c r="C23781" s="497"/>
      <c r="D23781" s="550"/>
      <c r="E23781" s="498"/>
      <c r="F23781" s="499"/>
    </row>
    <row r="23782" s="489" customFormat="1">
      <c r="B23782" s="498"/>
      <c r="C23782" s="497"/>
      <c r="D23782" s="550"/>
      <c r="E23782" s="498"/>
      <c r="F23782" s="499"/>
    </row>
    <row r="23783" s="489" customFormat="1">
      <c r="B23783" s="498"/>
      <c r="C23783" s="497"/>
      <c r="D23783" s="550"/>
      <c r="E23783" s="498"/>
      <c r="F23783" s="499"/>
    </row>
    <row r="23784" s="489" customFormat="1">
      <c r="B23784" s="498"/>
      <c r="C23784" s="497"/>
      <c r="D23784" s="550"/>
      <c r="E23784" s="498"/>
      <c r="F23784" s="499"/>
    </row>
    <row r="23785" s="489" customFormat="1">
      <c r="B23785" s="498"/>
      <c r="C23785" s="497"/>
      <c r="D23785" s="550"/>
      <c r="E23785" s="498"/>
      <c r="F23785" s="499"/>
    </row>
    <row r="23786" s="489" customFormat="1">
      <c r="B23786" s="498"/>
      <c r="C23786" s="497"/>
      <c r="D23786" s="550"/>
      <c r="E23786" s="498"/>
      <c r="F23786" s="499"/>
    </row>
    <row r="23787" s="489" customFormat="1">
      <c r="B23787" s="498"/>
      <c r="C23787" s="497"/>
      <c r="D23787" s="550"/>
      <c r="E23787" s="498"/>
      <c r="F23787" s="499"/>
    </row>
    <row r="23788" s="489" customFormat="1">
      <c r="B23788" s="498"/>
      <c r="C23788" s="497"/>
      <c r="D23788" s="550"/>
      <c r="E23788" s="498"/>
      <c r="F23788" s="499"/>
    </row>
    <row r="23789" s="489" customFormat="1">
      <c r="B23789" s="498"/>
      <c r="C23789" s="497"/>
      <c r="D23789" s="550"/>
      <c r="E23789" s="498"/>
      <c r="F23789" s="499"/>
    </row>
    <row r="23790" s="489" customFormat="1">
      <c r="B23790" s="498"/>
      <c r="C23790" s="497"/>
      <c r="D23790" s="550"/>
      <c r="E23790" s="498"/>
      <c r="F23790" s="499"/>
    </row>
    <row r="23791" s="489" customFormat="1">
      <c r="B23791" s="498"/>
      <c r="C23791" s="497"/>
      <c r="D23791" s="550"/>
      <c r="E23791" s="498"/>
      <c r="F23791" s="499"/>
    </row>
    <row r="23792" s="489" customFormat="1">
      <c r="B23792" s="498"/>
      <c r="C23792" s="497"/>
      <c r="D23792" s="550"/>
      <c r="E23792" s="498"/>
      <c r="F23792" s="499"/>
    </row>
    <row r="23793" s="489" customFormat="1">
      <c r="B23793" s="498"/>
      <c r="C23793" s="497"/>
      <c r="D23793" s="550"/>
      <c r="E23793" s="498"/>
      <c r="F23793" s="499"/>
    </row>
    <row r="23794" s="489" customFormat="1">
      <c r="B23794" s="498"/>
      <c r="C23794" s="497"/>
      <c r="D23794" s="550"/>
      <c r="E23794" s="498"/>
      <c r="F23794" s="499"/>
    </row>
    <row r="23795" s="489" customFormat="1">
      <c r="B23795" s="498"/>
      <c r="C23795" s="497"/>
      <c r="D23795" s="550"/>
      <c r="E23795" s="498"/>
      <c r="F23795" s="499"/>
    </row>
    <row r="23796" s="489" customFormat="1">
      <c r="B23796" s="498"/>
      <c r="C23796" s="497"/>
      <c r="D23796" s="550"/>
      <c r="E23796" s="498"/>
      <c r="F23796" s="499"/>
    </row>
    <row r="23797" s="489" customFormat="1">
      <c r="B23797" s="498"/>
      <c r="C23797" s="497"/>
      <c r="D23797" s="550"/>
      <c r="E23797" s="498"/>
      <c r="F23797" s="499"/>
    </row>
    <row r="23798" s="489" customFormat="1">
      <c r="B23798" s="498"/>
      <c r="C23798" s="497"/>
      <c r="D23798" s="550"/>
      <c r="E23798" s="498"/>
      <c r="F23798" s="499"/>
    </row>
    <row r="23799" s="489" customFormat="1">
      <c r="B23799" s="498"/>
      <c r="C23799" s="497"/>
      <c r="D23799" s="550"/>
      <c r="E23799" s="498"/>
      <c r="F23799" s="499"/>
    </row>
    <row r="23800" s="489" customFormat="1">
      <c r="B23800" s="498"/>
      <c r="C23800" s="497"/>
      <c r="D23800" s="550"/>
      <c r="E23800" s="498"/>
      <c r="F23800" s="499"/>
    </row>
    <row r="23801" s="489" customFormat="1">
      <c r="B23801" s="498"/>
      <c r="C23801" s="497"/>
      <c r="D23801" s="550"/>
      <c r="E23801" s="498"/>
      <c r="F23801" s="499"/>
    </row>
    <row r="23802" s="489" customFormat="1">
      <c r="B23802" s="498"/>
      <c r="C23802" s="497"/>
      <c r="D23802" s="550"/>
      <c r="E23802" s="498"/>
      <c r="F23802" s="499"/>
    </row>
    <row r="23803" s="489" customFormat="1">
      <c r="B23803" s="498"/>
      <c r="C23803" s="497"/>
      <c r="D23803" s="550"/>
      <c r="E23803" s="498"/>
      <c r="F23803" s="499"/>
    </row>
    <row r="23804" s="489" customFormat="1">
      <c r="B23804" s="498"/>
      <c r="C23804" s="497"/>
      <c r="D23804" s="550"/>
      <c r="E23804" s="498"/>
      <c r="F23804" s="499"/>
    </row>
    <row r="23805" s="489" customFormat="1">
      <c r="B23805" s="498"/>
      <c r="C23805" s="497"/>
      <c r="D23805" s="550"/>
      <c r="E23805" s="498"/>
      <c r="F23805" s="499"/>
    </row>
    <row r="23806" s="489" customFormat="1">
      <c r="B23806" s="498"/>
      <c r="C23806" s="497"/>
      <c r="D23806" s="550"/>
      <c r="E23806" s="498"/>
      <c r="F23806" s="499"/>
    </row>
    <row r="23807" s="489" customFormat="1">
      <c r="B23807" s="498"/>
      <c r="C23807" s="497"/>
      <c r="D23807" s="550"/>
      <c r="E23807" s="498"/>
      <c r="F23807" s="499"/>
    </row>
    <row r="23808" s="489" customFormat="1">
      <c r="B23808" s="498"/>
      <c r="C23808" s="497"/>
      <c r="D23808" s="550"/>
      <c r="E23808" s="498"/>
      <c r="F23808" s="499"/>
    </row>
    <row r="23809" s="489" customFormat="1">
      <c r="B23809" s="498"/>
      <c r="C23809" s="497"/>
      <c r="D23809" s="550"/>
      <c r="E23809" s="498"/>
      <c r="F23809" s="499"/>
    </row>
    <row r="23810" s="489" customFormat="1">
      <c r="B23810" s="498"/>
      <c r="C23810" s="497"/>
      <c r="D23810" s="550"/>
      <c r="E23810" s="498"/>
      <c r="F23810" s="499"/>
    </row>
    <row r="23811" s="489" customFormat="1">
      <c r="B23811" s="498"/>
      <c r="C23811" s="497"/>
      <c r="D23811" s="550"/>
      <c r="E23811" s="498"/>
      <c r="F23811" s="499"/>
    </row>
    <row r="23812" s="489" customFormat="1">
      <c r="B23812" s="498"/>
      <c r="C23812" s="497"/>
      <c r="D23812" s="550"/>
      <c r="E23812" s="498"/>
      <c r="F23812" s="499"/>
    </row>
    <row r="23813" s="489" customFormat="1">
      <c r="B23813" s="498"/>
      <c r="C23813" s="497"/>
      <c r="D23813" s="550"/>
      <c r="E23813" s="498"/>
      <c r="F23813" s="499"/>
    </row>
    <row r="23814" s="489" customFormat="1">
      <c r="B23814" s="498"/>
      <c r="C23814" s="497"/>
      <c r="D23814" s="550"/>
      <c r="E23814" s="498"/>
      <c r="F23814" s="499"/>
    </row>
    <row r="23815" s="489" customFormat="1">
      <c r="B23815" s="498"/>
      <c r="C23815" s="497"/>
      <c r="D23815" s="550"/>
      <c r="E23815" s="498"/>
      <c r="F23815" s="499"/>
    </row>
    <row r="23816" s="489" customFormat="1">
      <c r="B23816" s="498"/>
      <c r="C23816" s="497"/>
      <c r="D23816" s="550"/>
      <c r="E23816" s="498"/>
      <c r="F23816" s="499"/>
    </row>
    <row r="23817" s="489" customFormat="1">
      <c r="B23817" s="498"/>
      <c r="C23817" s="497"/>
      <c r="D23817" s="550"/>
      <c r="E23817" s="498"/>
      <c r="F23817" s="499"/>
    </row>
    <row r="23818" s="489" customFormat="1">
      <c r="B23818" s="498"/>
      <c r="C23818" s="497"/>
      <c r="D23818" s="550"/>
      <c r="E23818" s="498"/>
      <c r="F23818" s="499"/>
    </row>
    <row r="23819" s="489" customFormat="1">
      <c r="B23819" s="498"/>
      <c r="C23819" s="497"/>
      <c r="D23819" s="550"/>
      <c r="E23819" s="498"/>
      <c r="F23819" s="499"/>
    </row>
    <row r="23820" s="489" customFormat="1">
      <c r="B23820" s="498"/>
      <c r="C23820" s="497"/>
      <c r="D23820" s="550"/>
      <c r="E23820" s="498"/>
      <c r="F23820" s="499"/>
    </row>
    <row r="23821" s="489" customFormat="1">
      <c r="B23821" s="498"/>
      <c r="C23821" s="497"/>
      <c r="D23821" s="550"/>
      <c r="E23821" s="498"/>
      <c r="F23821" s="499"/>
    </row>
    <row r="23822" s="489" customFormat="1">
      <c r="B23822" s="498"/>
      <c r="C23822" s="497"/>
      <c r="D23822" s="550"/>
      <c r="E23822" s="498"/>
      <c r="F23822" s="499"/>
    </row>
    <row r="23823" s="489" customFormat="1">
      <c r="B23823" s="498"/>
      <c r="C23823" s="497"/>
      <c r="D23823" s="550"/>
      <c r="E23823" s="498"/>
      <c r="F23823" s="499"/>
    </row>
    <row r="23824" s="489" customFormat="1">
      <c r="B23824" s="498"/>
      <c r="C23824" s="497"/>
      <c r="D23824" s="550"/>
      <c r="E23824" s="498"/>
      <c r="F23824" s="499"/>
    </row>
    <row r="23825" s="489" customFormat="1">
      <c r="B23825" s="498"/>
      <c r="C23825" s="497"/>
      <c r="D23825" s="550"/>
      <c r="E23825" s="498"/>
      <c r="F23825" s="499"/>
    </row>
    <row r="23826" s="489" customFormat="1">
      <c r="B23826" s="498"/>
      <c r="C23826" s="497"/>
      <c r="D23826" s="550"/>
      <c r="E23826" s="498"/>
      <c r="F23826" s="499"/>
    </row>
    <row r="23827" s="489" customFormat="1">
      <c r="B23827" s="498"/>
      <c r="C23827" s="497"/>
      <c r="D23827" s="550"/>
      <c r="E23827" s="498"/>
      <c r="F23827" s="499"/>
    </row>
    <row r="23828" s="489" customFormat="1">
      <c r="B23828" s="498"/>
      <c r="C23828" s="497"/>
      <c r="D23828" s="550"/>
      <c r="E23828" s="498"/>
      <c r="F23828" s="499"/>
    </row>
    <row r="23829" s="489" customFormat="1">
      <c r="B23829" s="498"/>
      <c r="C23829" s="497"/>
      <c r="D23829" s="550"/>
      <c r="E23829" s="498"/>
      <c r="F23829" s="499"/>
    </row>
    <row r="23830" s="489" customFormat="1">
      <c r="B23830" s="498"/>
      <c r="C23830" s="497"/>
      <c r="D23830" s="550"/>
      <c r="E23830" s="498"/>
      <c r="F23830" s="499"/>
    </row>
    <row r="23831" s="489" customFormat="1">
      <c r="B23831" s="498"/>
      <c r="C23831" s="497"/>
      <c r="D23831" s="550"/>
      <c r="E23831" s="498"/>
      <c r="F23831" s="499"/>
    </row>
    <row r="23832" s="489" customFormat="1">
      <c r="B23832" s="498"/>
      <c r="C23832" s="497"/>
      <c r="D23832" s="550"/>
      <c r="E23832" s="498"/>
      <c r="F23832" s="499"/>
    </row>
    <row r="23833" s="489" customFormat="1">
      <c r="B23833" s="498"/>
      <c r="C23833" s="497"/>
      <c r="D23833" s="550"/>
      <c r="E23833" s="498"/>
      <c r="F23833" s="499"/>
    </row>
    <row r="23834" s="489" customFormat="1">
      <c r="B23834" s="498"/>
      <c r="C23834" s="497"/>
      <c r="D23834" s="550"/>
      <c r="E23834" s="498"/>
      <c r="F23834" s="499"/>
    </row>
    <row r="23835" s="489" customFormat="1">
      <c r="B23835" s="498"/>
      <c r="C23835" s="497"/>
      <c r="D23835" s="550"/>
      <c r="E23835" s="498"/>
      <c r="F23835" s="499"/>
    </row>
    <row r="23836" s="489" customFormat="1">
      <c r="B23836" s="498"/>
      <c r="C23836" s="497"/>
      <c r="D23836" s="550"/>
      <c r="E23836" s="498"/>
      <c r="F23836" s="499"/>
    </row>
    <row r="23837" s="489" customFormat="1">
      <c r="B23837" s="498"/>
      <c r="C23837" s="497"/>
      <c r="D23837" s="550"/>
      <c r="E23837" s="498"/>
      <c r="F23837" s="499"/>
    </row>
    <row r="23838" s="489" customFormat="1">
      <c r="B23838" s="498"/>
      <c r="C23838" s="497"/>
      <c r="D23838" s="550"/>
      <c r="E23838" s="498"/>
      <c r="F23838" s="499"/>
    </row>
    <row r="23839" s="489" customFormat="1">
      <c r="B23839" s="498"/>
      <c r="C23839" s="497"/>
      <c r="D23839" s="550"/>
      <c r="E23839" s="498"/>
      <c r="F23839" s="499"/>
    </row>
    <row r="23840" s="489" customFormat="1">
      <c r="B23840" s="498"/>
      <c r="C23840" s="497"/>
      <c r="D23840" s="550"/>
      <c r="E23840" s="498"/>
      <c r="F23840" s="499"/>
    </row>
    <row r="23841" s="489" customFormat="1">
      <c r="B23841" s="498"/>
      <c r="C23841" s="497"/>
      <c r="D23841" s="550"/>
      <c r="E23841" s="498"/>
      <c r="F23841" s="499"/>
    </row>
    <row r="23842" s="489" customFormat="1">
      <c r="B23842" s="498"/>
      <c r="C23842" s="497"/>
      <c r="D23842" s="550"/>
      <c r="E23842" s="498"/>
      <c r="F23842" s="499"/>
    </row>
    <row r="23843" s="489" customFormat="1">
      <c r="B23843" s="498"/>
      <c r="C23843" s="497"/>
      <c r="D23843" s="550"/>
      <c r="E23843" s="498"/>
      <c r="F23843" s="499"/>
    </row>
    <row r="23844" s="489" customFormat="1">
      <c r="B23844" s="498"/>
      <c r="C23844" s="497"/>
      <c r="D23844" s="550"/>
      <c r="E23844" s="498"/>
      <c r="F23844" s="499"/>
    </row>
    <row r="23845" s="489" customFormat="1">
      <c r="B23845" s="498"/>
      <c r="C23845" s="497"/>
      <c r="D23845" s="550"/>
      <c r="E23845" s="498"/>
      <c r="F23845" s="499"/>
    </row>
    <row r="23846" s="489" customFormat="1">
      <c r="B23846" s="498"/>
      <c r="C23846" s="497"/>
      <c r="D23846" s="550"/>
      <c r="E23846" s="498"/>
      <c r="F23846" s="499"/>
    </row>
    <row r="23847" s="489" customFormat="1">
      <c r="B23847" s="498"/>
      <c r="C23847" s="497"/>
      <c r="D23847" s="550"/>
      <c r="E23847" s="498"/>
      <c r="F23847" s="499"/>
    </row>
    <row r="23848" s="489" customFormat="1">
      <c r="B23848" s="498"/>
      <c r="C23848" s="497"/>
      <c r="D23848" s="550"/>
      <c r="E23848" s="498"/>
      <c r="F23848" s="499"/>
    </row>
    <row r="23849" s="489" customFormat="1">
      <c r="B23849" s="498"/>
      <c r="C23849" s="497"/>
      <c r="D23849" s="550"/>
      <c r="E23849" s="498"/>
      <c r="F23849" s="499"/>
    </row>
    <row r="23850" s="489" customFormat="1">
      <c r="B23850" s="498"/>
      <c r="C23850" s="497"/>
      <c r="D23850" s="550"/>
      <c r="E23850" s="498"/>
      <c r="F23850" s="499"/>
    </row>
    <row r="23851" s="489" customFormat="1">
      <c r="B23851" s="498"/>
      <c r="C23851" s="497"/>
      <c r="D23851" s="550"/>
      <c r="E23851" s="498"/>
      <c r="F23851" s="499"/>
    </row>
    <row r="23852" s="489" customFormat="1">
      <c r="B23852" s="498"/>
      <c r="C23852" s="497"/>
      <c r="D23852" s="550"/>
      <c r="E23852" s="498"/>
      <c r="F23852" s="499"/>
    </row>
    <row r="23853" s="489" customFormat="1">
      <c r="B23853" s="498"/>
      <c r="C23853" s="497"/>
      <c r="D23853" s="550"/>
      <c r="E23853" s="498"/>
      <c r="F23853" s="499"/>
    </row>
    <row r="23854" s="489" customFormat="1">
      <c r="B23854" s="498"/>
      <c r="C23854" s="497"/>
      <c r="D23854" s="550"/>
      <c r="E23854" s="498"/>
      <c r="F23854" s="499"/>
    </row>
    <row r="23855" s="489" customFormat="1">
      <c r="B23855" s="498"/>
      <c r="C23855" s="497"/>
      <c r="D23855" s="550"/>
      <c r="E23855" s="498"/>
      <c r="F23855" s="499"/>
    </row>
    <row r="23856" s="489" customFormat="1">
      <c r="B23856" s="498"/>
      <c r="C23856" s="497"/>
      <c r="D23856" s="550"/>
      <c r="E23856" s="498"/>
      <c r="F23856" s="499"/>
    </row>
    <row r="23857" s="489" customFormat="1">
      <c r="B23857" s="498"/>
      <c r="C23857" s="497"/>
      <c r="D23857" s="550"/>
      <c r="E23857" s="498"/>
      <c r="F23857" s="499"/>
    </row>
    <row r="23858" s="489" customFormat="1">
      <c r="B23858" s="498"/>
      <c r="C23858" s="497"/>
      <c r="D23858" s="550"/>
      <c r="E23858" s="498"/>
      <c r="F23858" s="499"/>
    </row>
    <row r="23859" s="489" customFormat="1">
      <c r="B23859" s="498"/>
      <c r="C23859" s="497"/>
      <c r="D23859" s="550"/>
      <c r="E23859" s="498"/>
      <c r="F23859" s="499"/>
    </row>
    <row r="23860" s="489" customFormat="1">
      <c r="B23860" s="498"/>
      <c r="C23860" s="497"/>
      <c r="D23860" s="550"/>
      <c r="E23860" s="498"/>
      <c r="F23860" s="499"/>
    </row>
    <row r="23861" s="489" customFormat="1">
      <c r="B23861" s="498"/>
      <c r="C23861" s="497"/>
      <c r="D23861" s="550"/>
      <c r="E23861" s="498"/>
      <c r="F23861" s="499"/>
    </row>
    <row r="23862" s="489" customFormat="1">
      <c r="B23862" s="498"/>
      <c r="C23862" s="497"/>
      <c r="D23862" s="550"/>
      <c r="E23862" s="498"/>
      <c r="F23862" s="499"/>
    </row>
    <row r="23863" s="489" customFormat="1">
      <c r="B23863" s="498"/>
      <c r="C23863" s="497"/>
      <c r="D23863" s="550"/>
      <c r="E23863" s="498"/>
      <c r="F23863" s="499"/>
    </row>
    <row r="23864" s="489" customFormat="1">
      <c r="B23864" s="498"/>
      <c r="C23864" s="497"/>
      <c r="D23864" s="550"/>
      <c r="E23864" s="498"/>
      <c r="F23864" s="499"/>
    </row>
    <row r="23865" s="489" customFormat="1">
      <c r="B23865" s="498"/>
      <c r="C23865" s="497"/>
      <c r="D23865" s="550"/>
      <c r="E23865" s="498"/>
      <c r="F23865" s="499"/>
    </row>
    <row r="23866" s="489" customFormat="1">
      <c r="B23866" s="498"/>
      <c r="C23866" s="497"/>
      <c r="D23866" s="550"/>
      <c r="E23866" s="498"/>
      <c r="F23866" s="499"/>
    </row>
    <row r="23867" s="489" customFormat="1">
      <c r="B23867" s="498"/>
      <c r="C23867" s="497"/>
      <c r="D23867" s="550"/>
      <c r="E23867" s="498"/>
      <c r="F23867" s="499"/>
    </row>
    <row r="23868" s="489" customFormat="1">
      <c r="B23868" s="498"/>
      <c r="C23868" s="497"/>
      <c r="D23868" s="550"/>
      <c r="E23868" s="498"/>
      <c r="F23868" s="499"/>
    </row>
    <row r="23869" s="489" customFormat="1">
      <c r="B23869" s="498"/>
      <c r="C23869" s="497"/>
      <c r="D23869" s="550"/>
      <c r="E23869" s="498"/>
      <c r="F23869" s="499"/>
    </row>
    <row r="23870" s="489" customFormat="1">
      <c r="B23870" s="498"/>
      <c r="C23870" s="497"/>
      <c r="D23870" s="550"/>
      <c r="E23870" s="498"/>
      <c r="F23870" s="499"/>
    </row>
    <row r="23871" s="489" customFormat="1">
      <c r="B23871" s="498"/>
      <c r="C23871" s="497"/>
      <c r="D23871" s="550"/>
      <c r="E23871" s="498"/>
      <c r="F23871" s="499"/>
    </row>
    <row r="23872" s="489" customFormat="1">
      <c r="B23872" s="498"/>
      <c r="C23872" s="497"/>
      <c r="D23872" s="550"/>
      <c r="E23872" s="498"/>
      <c r="F23872" s="499"/>
    </row>
    <row r="23873" s="489" customFormat="1">
      <c r="B23873" s="498"/>
      <c r="C23873" s="497"/>
      <c r="D23873" s="550"/>
      <c r="E23873" s="498"/>
      <c r="F23873" s="499"/>
    </row>
    <row r="23874" s="489" customFormat="1">
      <c r="B23874" s="498"/>
      <c r="C23874" s="497"/>
      <c r="D23874" s="550"/>
      <c r="E23874" s="498"/>
      <c r="F23874" s="499"/>
    </row>
    <row r="23875" s="489" customFormat="1">
      <c r="B23875" s="498"/>
      <c r="C23875" s="497"/>
      <c r="D23875" s="550"/>
      <c r="E23875" s="498"/>
      <c r="F23875" s="499"/>
    </row>
    <row r="23876" s="489" customFormat="1">
      <c r="B23876" s="498"/>
      <c r="C23876" s="497"/>
      <c r="D23876" s="550"/>
      <c r="E23876" s="498"/>
      <c r="F23876" s="499"/>
    </row>
    <row r="23877" s="489" customFormat="1">
      <c r="B23877" s="498"/>
      <c r="C23877" s="497"/>
      <c r="D23877" s="550"/>
      <c r="E23877" s="498"/>
      <c r="F23877" s="499"/>
    </row>
    <row r="23878" s="489" customFormat="1">
      <c r="B23878" s="498"/>
      <c r="C23878" s="497"/>
      <c r="D23878" s="550"/>
      <c r="E23878" s="498"/>
      <c r="F23878" s="499"/>
    </row>
    <row r="23879" s="489" customFormat="1">
      <c r="B23879" s="498"/>
      <c r="C23879" s="497"/>
      <c r="D23879" s="550"/>
      <c r="E23879" s="498"/>
      <c r="F23879" s="499"/>
    </row>
    <row r="23880" s="489" customFormat="1">
      <c r="B23880" s="498"/>
      <c r="C23880" s="497"/>
      <c r="D23880" s="550"/>
      <c r="E23880" s="498"/>
      <c r="F23880" s="499"/>
    </row>
    <row r="23881" s="489" customFormat="1">
      <c r="B23881" s="498"/>
      <c r="C23881" s="497"/>
      <c r="D23881" s="550"/>
      <c r="E23881" s="498"/>
      <c r="F23881" s="499"/>
    </row>
    <row r="23882" s="489" customFormat="1">
      <c r="B23882" s="498"/>
      <c r="C23882" s="497"/>
      <c r="D23882" s="550"/>
      <c r="E23882" s="498"/>
      <c r="F23882" s="499"/>
    </row>
    <row r="23883" s="489" customFormat="1">
      <c r="B23883" s="498"/>
      <c r="C23883" s="497"/>
      <c r="D23883" s="550"/>
      <c r="E23883" s="498"/>
      <c r="F23883" s="499"/>
    </row>
    <row r="23884" s="489" customFormat="1">
      <c r="B23884" s="498"/>
      <c r="C23884" s="497"/>
      <c r="D23884" s="550"/>
      <c r="E23884" s="498"/>
      <c r="F23884" s="499"/>
    </row>
    <row r="23885" s="489" customFormat="1">
      <c r="B23885" s="498"/>
      <c r="C23885" s="497"/>
      <c r="D23885" s="550"/>
      <c r="E23885" s="498"/>
      <c r="F23885" s="499"/>
    </row>
    <row r="23886" s="489" customFormat="1">
      <c r="B23886" s="498"/>
      <c r="C23886" s="497"/>
      <c r="D23886" s="550"/>
      <c r="E23886" s="498"/>
      <c r="F23886" s="499"/>
    </row>
    <row r="23887" s="489" customFormat="1">
      <c r="B23887" s="498"/>
      <c r="C23887" s="497"/>
      <c r="D23887" s="550"/>
      <c r="E23887" s="498"/>
      <c r="F23887" s="499"/>
    </row>
    <row r="23888" s="489" customFormat="1">
      <c r="B23888" s="498"/>
      <c r="C23888" s="497"/>
      <c r="D23888" s="550"/>
      <c r="E23888" s="498"/>
      <c r="F23888" s="499"/>
    </row>
    <row r="23889" s="489" customFormat="1">
      <c r="B23889" s="498"/>
      <c r="C23889" s="497"/>
      <c r="D23889" s="550"/>
      <c r="E23889" s="498"/>
      <c r="F23889" s="499"/>
    </row>
    <row r="23890" s="489" customFormat="1">
      <c r="B23890" s="498"/>
      <c r="C23890" s="497"/>
      <c r="D23890" s="550"/>
      <c r="E23890" s="498"/>
      <c r="F23890" s="499"/>
    </row>
    <row r="23891" s="489" customFormat="1">
      <c r="B23891" s="498"/>
      <c r="C23891" s="497"/>
      <c r="D23891" s="550"/>
      <c r="E23891" s="498"/>
      <c r="F23891" s="499"/>
    </row>
    <row r="23892" s="489" customFormat="1">
      <c r="B23892" s="498"/>
      <c r="C23892" s="497"/>
      <c r="D23892" s="550"/>
      <c r="E23892" s="498"/>
      <c r="F23892" s="499"/>
    </row>
    <row r="23893" s="489" customFormat="1">
      <c r="B23893" s="498"/>
      <c r="C23893" s="497"/>
      <c r="D23893" s="550"/>
      <c r="E23893" s="498"/>
      <c r="F23893" s="499"/>
    </row>
    <row r="23894" s="489" customFormat="1">
      <c r="B23894" s="498"/>
      <c r="C23894" s="497"/>
      <c r="D23894" s="550"/>
      <c r="E23894" s="498"/>
      <c r="F23894" s="499"/>
    </row>
    <row r="23895" s="489" customFormat="1">
      <c r="B23895" s="498"/>
      <c r="C23895" s="497"/>
      <c r="D23895" s="550"/>
      <c r="E23895" s="498"/>
      <c r="F23895" s="499"/>
    </row>
    <row r="23896" s="489" customFormat="1">
      <c r="B23896" s="498"/>
      <c r="C23896" s="497"/>
      <c r="D23896" s="550"/>
      <c r="E23896" s="498"/>
      <c r="F23896" s="499"/>
    </row>
    <row r="23897" s="489" customFormat="1">
      <c r="B23897" s="498"/>
      <c r="C23897" s="497"/>
      <c r="D23897" s="550"/>
      <c r="E23897" s="498"/>
      <c r="F23897" s="499"/>
    </row>
    <row r="23898" s="489" customFormat="1">
      <c r="B23898" s="498"/>
      <c r="C23898" s="497"/>
      <c r="D23898" s="550"/>
      <c r="E23898" s="498"/>
      <c r="F23898" s="499"/>
    </row>
    <row r="23899" s="489" customFormat="1">
      <c r="B23899" s="498"/>
      <c r="C23899" s="497"/>
      <c r="D23899" s="550"/>
      <c r="E23899" s="498"/>
      <c r="F23899" s="499"/>
    </row>
    <row r="23900" s="489" customFormat="1">
      <c r="B23900" s="498"/>
      <c r="C23900" s="497"/>
      <c r="D23900" s="550"/>
      <c r="E23900" s="498"/>
      <c r="F23900" s="499"/>
    </row>
    <row r="23901" s="489" customFormat="1">
      <c r="B23901" s="498"/>
      <c r="C23901" s="497"/>
      <c r="D23901" s="550"/>
      <c r="E23901" s="498"/>
      <c r="F23901" s="499"/>
    </row>
    <row r="23902" s="489" customFormat="1">
      <c r="B23902" s="498"/>
      <c r="C23902" s="497"/>
      <c r="D23902" s="550"/>
      <c r="E23902" s="498"/>
      <c r="F23902" s="499"/>
    </row>
    <row r="23903" s="489" customFormat="1">
      <c r="B23903" s="498"/>
      <c r="C23903" s="497"/>
      <c r="D23903" s="550"/>
      <c r="E23903" s="498"/>
      <c r="F23903" s="499"/>
    </row>
    <row r="23904" s="489" customFormat="1">
      <c r="B23904" s="498"/>
      <c r="C23904" s="497"/>
      <c r="D23904" s="550"/>
      <c r="E23904" s="498"/>
      <c r="F23904" s="499"/>
    </row>
    <row r="23905" s="489" customFormat="1">
      <c r="B23905" s="498"/>
      <c r="C23905" s="497"/>
      <c r="D23905" s="550"/>
      <c r="E23905" s="498"/>
      <c r="F23905" s="499"/>
    </row>
    <row r="23906" s="489" customFormat="1">
      <c r="B23906" s="498"/>
      <c r="C23906" s="497"/>
      <c r="D23906" s="550"/>
      <c r="E23906" s="498"/>
      <c r="F23906" s="499"/>
    </row>
    <row r="23907" s="489" customFormat="1">
      <c r="B23907" s="498"/>
      <c r="C23907" s="497"/>
      <c r="D23907" s="550"/>
      <c r="E23907" s="498"/>
      <c r="F23907" s="499"/>
    </row>
    <row r="23908" s="489" customFormat="1">
      <c r="B23908" s="498"/>
      <c r="C23908" s="497"/>
      <c r="D23908" s="550"/>
      <c r="E23908" s="498"/>
      <c r="F23908" s="499"/>
    </row>
    <row r="23909" s="489" customFormat="1">
      <c r="B23909" s="498"/>
      <c r="C23909" s="497"/>
      <c r="D23909" s="550"/>
      <c r="E23909" s="498"/>
      <c r="F23909" s="499"/>
    </row>
    <row r="23910" s="489" customFormat="1">
      <c r="B23910" s="498"/>
      <c r="C23910" s="497"/>
      <c r="D23910" s="550"/>
      <c r="E23910" s="498"/>
      <c r="F23910" s="499"/>
    </row>
    <row r="23911" s="489" customFormat="1">
      <c r="B23911" s="498"/>
      <c r="C23911" s="497"/>
      <c r="D23911" s="550"/>
      <c r="E23911" s="498"/>
      <c r="F23911" s="499"/>
    </row>
    <row r="23912" s="489" customFormat="1">
      <c r="B23912" s="498"/>
      <c r="C23912" s="497"/>
      <c r="D23912" s="550"/>
      <c r="E23912" s="498"/>
      <c r="F23912" s="499"/>
    </row>
    <row r="23913" s="489" customFormat="1">
      <c r="B23913" s="498"/>
      <c r="C23913" s="497"/>
      <c r="D23913" s="550"/>
      <c r="E23913" s="498"/>
      <c r="F23913" s="499"/>
    </row>
    <row r="23914" s="489" customFormat="1">
      <c r="B23914" s="498"/>
      <c r="C23914" s="497"/>
      <c r="D23914" s="550"/>
      <c r="E23914" s="498"/>
      <c r="F23914" s="499"/>
    </row>
    <row r="23915" s="489" customFormat="1">
      <c r="B23915" s="498"/>
      <c r="C23915" s="497"/>
      <c r="D23915" s="550"/>
      <c r="E23915" s="498"/>
      <c r="F23915" s="499"/>
    </row>
    <row r="23916" s="489" customFormat="1">
      <c r="B23916" s="498"/>
      <c r="C23916" s="497"/>
      <c r="D23916" s="550"/>
      <c r="E23916" s="498"/>
      <c r="F23916" s="499"/>
    </row>
    <row r="23917" s="489" customFormat="1">
      <c r="B23917" s="498"/>
      <c r="C23917" s="497"/>
      <c r="D23917" s="550"/>
      <c r="E23917" s="498"/>
      <c r="F23917" s="499"/>
    </row>
    <row r="23918" s="489" customFormat="1">
      <c r="B23918" s="498"/>
      <c r="C23918" s="497"/>
      <c r="D23918" s="550"/>
      <c r="E23918" s="498"/>
      <c r="F23918" s="499"/>
    </row>
    <row r="23919" s="489" customFormat="1">
      <c r="B23919" s="498"/>
      <c r="C23919" s="497"/>
      <c r="D23919" s="550"/>
      <c r="E23919" s="498"/>
      <c r="F23919" s="499"/>
    </row>
    <row r="23920" s="489" customFormat="1">
      <c r="B23920" s="498"/>
      <c r="C23920" s="497"/>
      <c r="D23920" s="550"/>
      <c r="E23920" s="498"/>
      <c r="F23920" s="499"/>
    </row>
    <row r="23921" s="489" customFormat="1">
      <c r="B23921" s="498"/>
      <c r="C23921" s="497"/>
      <c r="D23921" s="550"/>
      <c r="E23921" s="498"/>
      <c r="F23921" s="499"/>
    </row>
    <row r="23922" s="489" customFormat="1">
      <c r="B23922" s="498"/>
      <c r="C23922" s="497"/>
      <c r="D23922" s="550"/>
      <c r="E23922" s="498"/>
      <c r="F23922" s="499"/>
    </row>
    <row r="23923" s="489" customFormat="1">
      <c r="B23923" s="498"/>
      <c r="C23923" s="497"/>
      <c r="D23923" s="550"/>
      <c r="E23923" s="498"/>
      <c r="F23923" s="499"/>
    </row>
    <row r="23924" s="489" customFormat="1">
      <c r="B23924" s="498"/>
      <c r="C23924" s="497"/>
      <c r="D23924" s="550"/>
      <c r="E23924" s="498"/>
      <c r="F23924" s="499"/>
    </row>
    <row r="23925" s="489" customFormat="1">
      <c r="B23925" s="498"/>
      <c r="C23925" s="497"/>
      <c r="D23925" s="550"/>
      <c r="E23925" s="498"/>
      <c r="F23925" s="499"/>
    </row>
    <row r="23926" s="489" customFormat="1">
      <c r="B23926" s="498"/>
      <c r="C23926" s="497"/>
      <c r="D23926" s="550"/>
      <c r="E23926" s="498"/>
      <c r="F23926" s="499"/>
    </row>
    <row r="23927" s="489" customFormat="1">
      <c r="B23927" s="498"/>
      <c r="C23927" s="497"/>
      <c r="D23927" s="550"/>
      <c r="E23927" s="498"/>
      <c r="F23927" s="499"/>
    </row>
    <row r="23928" s="489" customFormat="1">
      <c r="B23928" s="498"/>
      <c r="C23928" s="497"/>
      <c r="D23928" s="550"/>
      <c r="E23928" s="498"/>
      <c r="F23928" s="499"/>
    </row>
    <row r="23929" s="489" customFormat="1">
      <c r="B23929" s="498"/>
      <c r="C23929" s="497"/>
      <c r="D23929" s="550"/>
      <c r="E23929" s="498"/>
      <c r="F23929" s="499"/>
    </row>
    <row r="23930" s="489" customFormat="1">
      <c r="B23930" s="498"/>
      <c r="C23930" s="497"/>
      <c r="D23930" s="550"/>
      <c r="E23930" s="498"/>
      <c r="F23930" s="499"/>
    </row>
    <row r="23931" s="489" customFormat="1">
      <c r="B23931" s="498"/>
      <c r="C23931" s="497"/>
      <c r="D23931" s="550"/>
      <c r="E23931" s="498"/>
      <c r="F23931" s="499"/>
    </row>
    <row r="23932" s="489" customFormat="1">
      <c r="B23932" s="498"/>
      <c r="C23932" s="497"/>
      <c r="D23932" s="550"/>
      <c r="E23932" s="498"/>
      <c r="F23932" s="499"/>
    </row>
    <row r="23933" s="489" customFormat="1">
      <c r="B23933" s="498"/>
      <c r="C23933" s="497"/>
      <c r="D23933" s="550"/>
      <c r="E23933" s="498"/>
      <c r="F23933" s="499"/>
    </row>
    <row r="23934" s="489" customFormat="1">
      <c r="B23934" s="498"/>
      <c r="C23934" s="497"/>
      <c r="D23934" s="550"/>
      <c r="E23934" s="498"/>
      <c r="F23934" s="499"/>
    </row>
    <row r="23935" s="489" customFormat="1">
      <c r="B23935" s="498"/>
      <c r="C23935" s="497"/>
      <c r="D23935" s="550"/>
      <c r="E23935" s="498"/>
      <c r="F23935" s="499"/>
    </row>
    <row r="23936" s="489" customFormat="1">
      <c r="B23936" s="498"/>
      <c r="C23936" s="497"/>
      <c r="D23936" s="550"/>
      <c r="E23936" s="498"/>
      <c r="F23936" s="499"/>
    </row>
    <row r="23937" s="489" customFormat="1">
      <c r="B23937" s="498"/>
      <c r="C23937" s="497"/>
      <c r="D23937" s="550"/>
      <c r="E23937" s="498"/>
      <c r="F23937" s="499"/>
    </row>
    <row r="23938" s="489" customFormat="1">
      <c r="B23938" s="498"/>
      <c r="C23938" s="497"/>
      <c r="D23938" s="550"/>
      <c r="E23938" s="498"/>
      <c r="F23938" s="499"/>
    </row>
    <row r="23939" s="489" customFormat="1">
      <c r="B23939" s="498"/>
      <c r="C23939" s="497"/>
      <c r="D23939" s="550"/>
      <c r="E23939" s="498"/>
      <c r="F23939" s="499"/>
    </row>
    <row r="23940" s="489" customFormat="1">
      <c r="B23940" s="498"/>
      <c r="C23940" s="497"/>
      <c r="D23940" s="550"/>
      <c r="E23940" s="498"/>
      <c r="F23940" s="499"/>
    </row>
    <row r="23941" s="489" customFormat="1">
      <c r="B23941" s="498"/>
      <c r="C23941" s="497"/>
      <c r="D23941" s="550"/>
      <c r="E23941" s="498"/>
      <c r="F23941" s="499"/>
    </row>
    <row r="23942" s="489" customFormat="1">
      <c r="B23942" s="498"/>
      <c r="C23942" s="497"/>
      <c r="D23942" s="550"/>
      <c r="E23942" s="498"/>
      <c r="F23942" s="499"/>
    </row>
    <row r="23943" s="489" customFormat="1">
      <c r="B23943" s="498"/>
      <c r="C23943" s="497"/>
      <c r="D23943" s="550"/>
      <c r="E23943" s="498"/>
      <c r="F23943" s="499"/>
    </row>
    <row r="23944" s="489" customFormat="1">
      <c r="B23944" s="498"/>
      <c r="C23944" s="497"/>
      <c r="D23944" s="550"/>
      <c r="E23944" s="498"/>
      <c r="F23944" s="499"/>
    </row>
    <row r="23945" s="489" customFormat="1">
      <c r="B23945" s="498"/>
      <c r="C23945" s="497"/>
      <c r="D23945" s="550"/>
      <c r="E23945" s="498"/>
      <c r="F23945" s="499"/>
    </row>
    <row r="23946" s="489" customFormat="1">
      <c r="B23946" s="498"/>
      <c r="C23946" s="497"/>
      <c r="D23946" s="550"/>
      <c r="E23946" s="498"/>
      <c r="F23946" s="499"/>
    </row>
    <row r="23947" s="489" customFormat="1">
      <c r="B23947" s="498"/>
      <c r="C23947" s="497"/>
      <c r="D23947" s="550"/>
      <c r="E23947" s="498"/>
      <c r="F23947" s="499"/>
    </row>
    <row r="23948" s="489" customFormat="1">
      <c r="B23948" s="498"/>
      <c r="C23948" s="497"/>
      <c r="D23948" s="550"/>
      <c r="E23948" s="498"/>
      <c r="F23948" s="499"/>
    </row>
    <row r="23949" s="489" customFormat="1">
      <c r="B23949" s="498"/>
      <c r="C23949" s="497"/>
      <c r="D23949" s="550"/>
      <c r="E23949" s="498"/>
      <c r="F23949" s="499"/>
    </row>
    <row r="23950" s="489" customFormat="1">
      <c r="B23950" s="498"/>
      <c r="C23950" s="497"/>
      <c r="D23950" s="550"/>
      <c r="E23950" s="498"/>
      <c r="F23950" s="499"/>
    </row>
    <row r="23951" s="489" customFormat="1">
      <c r="B23951" s="498"/>
      <c r="C23951" s="497"/>
      <c r="D23951" s="550"/>
      <c r="E23951" s="498"/>
      <c r="F23951" s="499"/>
    </row>
    <row r="23952" s="489" customFormat="1">
      <c r="B23952" s="498"/>
      <c r="C23952" s="497"/>
      <c r="D23952" s="550"/>
      <c r="E23952" s="498"/>
      <c r="F23952" s="499"/>
    </row>
    <row r="23953" s="489" customFormat="1">
      <c r="B23953" s="498"/>
      <c r="C23953" s="497"/>
      <c r="D23953" s="550"/>
      <c r="E23953" s="498"/>
      <c r="F23953" s="499"/>
    </row>
    <row r="23954" s="489" customFormat="1">
      <c r="B23954" s="498"/>
      <c r="C23954" s="497"/>
      <c r="D23954" s="550"/>
      <c r="E23954" s="498"/>
      <c r="F23954" s="499"/>
    </row>
    <row r="23955" s="489" customFormat="1">
      <c r="B23955" s="498"/>
      <c r="C23955" s="497"/>
      <c r="D23955" s="550"/>
      <c r="E23955" s="498"/>
      <c r="F23955" s="499"/>
    </row>
    <row r="23956" s="489" customFormat="1">
      <c r="B23956" s="498"/>
      <c r="C23956" s="497"/>
      <c r="D23956" s="550"/>
      <c r="E23956" s="498"/>
      <c r="F23956" s="499"/>
    </row>
    <row r="23957" s="489" customFormat="1">
      <c r="B23957" s="498"/>
      <c r="C23957" s="497"/>
      <c r="D23957" s="550"/>
      <c r="E23957" s="498"/>
      <c r="F23957" s="499"/>
    </row>
    <row r="23958" s="489" customFormat="1">
      <c r="B23958" s="498"/>
      <c r="C23958" s="497"/>
      <c r="D23958" s="550"/>
      <c r="E23958" s="498"/>
      <c r="F23958" s="499"/>
    </row>
    <row r="23959" s="489" customFormat="1">
      <c r="B23959" s="498"/>
      <c r="C23959" s="497"/>
      <c r="D23959" s="550"/>
      <c r="E23959" s="498"/>
      <c r="F23959" s="499"/>
    </row>
    <row r="23960" s="489" customFormat="1">
      <c r="B23960" s="498"/>
      <c r="C23960" s="497"/>
      <c r="D23960" s="550"/>
      <c r="E23960" s="498"/>
      <c r="F23960" s="499"/>
    </row>
    <row r="23961" s="489" customFormat="1">
      <c r="B23961" s="498"/>
      <c r="C23961" s="497"/>
      <c r="D23961" s="550"/>
      <c r="E23961" s="498"/>
      <c r="F23961" s="499"/>
    </row>
    <row r="23962" s="489" customFormat="1">
      <c r="B23962" s="498"/>
      <c r="C23962" s="497"/>
      <c r="D23962" s="550"/>
      <c r="E23962" s="498"/>
      <c r="F23962" s="499"/>
    </row>
    <row r="23963" s="489" customFormat="1">
      <c r="B23963" s="498"/>
      <c r="C23963" s="497"/>
      <c r="D23963" s="550"/>
      <c r="E23963" s="498"/>
      <c r="F23963" s="499"/>
    </row>
    <row r="23964" s="489" customFormat="1">
      <c r="B23964" s="498"/>
      <c r="C23964" s="497"/>
      <c r="D23964" s="550"/>
      <c r="E23964" s="498"/>
      <c r="F23964" s="499"/>
    </row>
    <row r="23965" s="489" customFormat="1">
      <c r="B23965" s="498"/>
      <c r="C23965" s="497"/>
      <c r="D23965" s="550"/>
      <c r="E23965" s="498"/>
      <c r="F23965" s="499"/>
    </row>
    <row r="23966" s="489" customFormat="1">
      <c r="B23966" s="498"/>
      <c r="C23966" s="497"/>
      <c r="D23966" s="550"/>
      <c r="E23966" s="498"/>
      <c r="F23966" s="499"/>
    </row>
    <row r="23967" s="489" customFormat="1">
      <c r="B23967" s="498"/>
      <c r="C23967" s="497"/>
      <c r="D23967" s="550"/>
      <c r="E23967" s="498"/>
      <c r="F23967" s="499"/>
    </row>
    <row r="23968" s="489" customFormat="1">
      <c r="B23968" s="498"/>
      <c r="C23968" s="497"/>
      <c r="D23968" s="550"/>
      <c r="E23968" s="498"/>
      <c r="F23968" s="499"/>
    </row>
    <row r="23969" s="489" customFormat="1">
      <c r="B23969" s="498"/>
      <c r="C23969" s="497"/>
      <c r="D23969" s="550"/>
      <c r="E23969" s="498"/>
      <c r="F23969" s="499"/>
    </row>
    <row r="23970" s="489" customFormat="1">
      <c r="B23970" s="498"/>
      <c r="C23970" s="497"/>
      <c r="D23970" s="550"/>
      <c r="E23970" s="498"/>
      <c r="F23970" s="499"/>
    </row>
    <row r="23971" s="489" customFormat="1">
      <c r="B23971" s="498"/>
      <c r="C23971" s="497"/>
      <c r="D23971" s="550"/>
      <c r="E23971" s="498"/>
      <c r="F23971" s="499"/>
    </row>
    <row r="23972" s="489" customFormat="1">
      <c r="B23972" s="498"/>
      <c r="C23972" s="497"/>
      <c r="D23972" s="550"/>
      <c r="E23972" s="498"/>
      <c r="F23972" s="499"/>
    </row>
    <row r="23973" s="489" customFormat="1">
      <c r="B23973" s="498"/>
      <c r="C23973" s="497"/>
      <c r="D23973" s="550"/>
      <c r="E23973" s="498"/>
      <c r="F23973" s="499"/>
    </row>
    <row r="23974" s="489" customFormat="1">
      <c r="B23974" s="498"/>
      <c r="C23974" s="497"/>
      <c r="D23974" s="550"/>
      <c r="E23974" s="498"/>
      <c r="F23974" s="499"/>
    </row>
    <row r="23975" s="489" customFormat="1">
      <c r="B23975" s="498"/>
      <c r="C23975" s="497"/>
      <c r="D23975" s="550"/>
      <c r="E23975" s="498"/>
      <c r="F23975" s="499"/>
    </row>
    <row r="23976" s="489" customFormat="1">
      <c r="B23976" s="498"/>
      <c r="C23976" s="497"/>
      <c r="D23976" s="550"/>
      <c r="E23976" s="498"/>
      <c r="F23976" s="499"/>
    </row>
    <row r="23977" s="489" customFormat="1">
      <c r="B23977" s="498"/>
      <c r="C23977" s="497"/>
      <c r="D23977" s="550"/>
      <c r="E23977" s="498"/>
      <c r="F23977" s="499"/>
    </row>
    <row r="23978" s="489" customFormat="1">
      <c r="B23978" s="498"/>
      <c r="C23978" s="497"/>
      <c r="D23978" s="550"/>
      <c r="E23978" s="498"/>
      <c r="F23978" s="499"/>
    </row>
    <row r="23979" s="489" customFormat="1">
      <c r="B23979" s="498"/>
      <c r="C23979" s="497"/>
      <c r="D23979" s="550"/>
      <c r="E23979" s="498"/>
      <c r="F23979" s="499"/>
    </row>
    <row r="23980" s="489" customFormat="1">
      <c r="B23980" s="498"/>
      <c r="C23980" s="497"/>
      <c r="D23980" s="550"/>
      <c r="E23980" s="498"/>
      <c r="F23980" s="499"/>
    </row>
    <row r="23981" s="489" customFormat="1">
      <c r="B23981" s="498"/>
      <c r="C23981" s="497"/>
      <c r="D23981" s="550"/>
      <c r="E23981" s="498"/>
      <c r="F23981" s="499"/>
    </row>
    <row r="23982" s="489" customFormat="1">
      <c r="B23982" s="498"/>
      <c r="C23982" s="497"/>
      <c r="D23982" s="550"/>
      <c r="E23982" s="498"/>
      <c r="F23982" s="499"/>
    </row>
    <row r="23983" s="489" customFormat="1">
      <c r="B23983" s="498"/>
      <c r="C23983" s="497"/>
      <c r="D23983" s="550"/>
      <c r="E23983" s="498"/>
      <c r="F23983" s="499"/>
    </row>
    <row r="23984" s="489" customFormat="1">
      <c r="B23984" s="498"/>
      <c r="C23984" s="497"/>
      <c r="D23984" s="550"/>
      <c r="E23984" s="498"/>
      <c r="F23984" s="499"/>
    </row>
    <row r="23985" s="489" customFormat="1">
      <c r="B23985" s="498"/>
      <c r="C23985" s="497"/>
      <c r="D23985" s="550"/>
      <c r="E23985" s="498"/>
      <c r="F23985" s="499"/>
    </row>
    <row r="23986" s="489" customFormat="1">
      <c r="B23986" s="498"/>
      <c r="C23986" s="497"/>
      <c r="D23986" s="550"/>
      <c r="E23986" s="498"/>
      <c r="F23986" s="499"/>
    </row>
    <row r="23987" s="489" customFormat="1">
      <c r="B23987" s="498"/>
      <c r="C23987" s="497"/>
      <c r="D23987" s="550"/>
      <c r="E23987" s="498"/>
      <c r="F23987" s="499"/>
    </row>
    <row r="23988" s="489" customFormat="1">
      <c r="B23988" s="498"/>
      <c r="C23988" s="497"/>
      <c r="D23988" s="550"/>
      <c r="E23988" s="498"/>
      <c r="F23988" s="499"/>
    </row>
    <row r="23989" s="489" customFormat="1">
      <c r="B23989" s="498"/>
      <c r="C23989" s="497"/>
      <c r="D23989" s="550"/>
      <c r="E23989" s="498"/>
      <c r="F23989" s="499"/>
    </row>
    <row r="23990" s="489" customFormat="1">
      <c r="B23990" s="498"/>
      <c r="C23990" s="497"/>
      <c r="D23990" s="550"/>
      <c r="E23990" s="498"/>
      <c r="F23990" s="499"/>
    </row>
    <row r="23991" s="489" customFormat="1">
      <c r="B23991" s="498"/>
      <c r="C23991" s="497"/>
      <c r="D23991" s="550"/>
      <c r="E23991" s="498"/>
      <c r="F23991" s="499"/>
    </row>
    <row r="23992" s="489" customFormat="1">
      <c r="B23992" s="498"/>
      <c r="C23992" s="497"/>
      <c r="D23992" s="550"/>
      <c r="E23992" s="498"/>
      <c r="F23992" s="499"/>
    </row>
    <row r="23993" s="489" customFormat="1">
      <c r="B23993" s="498"/>
      <c r="C23993" s="497"/>
      <c r="D23993" s="550"/>
      <c r="E23993" s="498"/>
      <c r="F23993" s="499"/>
    </row>
    <row r="23994" s="489" customFormat="1">
      <c r="B23994" s="498"/>
      <c r="C23994" s="497"/>
      <c r="D23994" s="550"/>
      <c r="E23994" s="498"/>
      <c r="F23994" s="499"/>
    </row>
    <row r="23995" s="489" customFormat="1">
      <c r="B23995" s="498"/>
      <c r="C23995" s="497"/>
      <c r="D23995" s="550"/>
      <c r="E23995" s="498"/>
      <c r="F23995" s="499"/>
    </row>
    <row r="23996" s="489" customFormat="1">
      <c r="B23996" s="498"/>
      <c r="C23996" s="497"/>
      <c r="D23996" s="550"/>
      <c r="E23996" s="498"/>
      <c r="F23996" s="499"/>
    </row>
    <row r="23997" s="489" customFormat="1">
      <c r="B23997" s="498"/>
      <c r="C23997" s="497"/>
      <c r="D23997" s="550"/>
      <c r="E23997" s="498"/>
      <c r="F23997" s="499"/>
    </row>
    <row r="23998" s="489" customFormat="1">
      <c r="B23998" s="498"/>
      <c r="C23998" s="497"/>
      <c r="D23998" s="550"/>
      <c r="E23998" s="498"/>
      <c r="F23998" s="499"/>
    </row>
    <row r="23999" s="489" customFormat="1">
      <c r="B23999" s="498"/>
      <c r="C23999" s="497"/>
      <c r="D23999" s="550"/>
      <c r="E23999" s="498"/>
      <c r="F23999" s="499"/>
    </row>
    <row r="24000" s="489" customFormat="1">
      <c r="B24000" s="498"/>
      <c r="C24000" s="497"/>
      <c r="D24000" s="550"/>
      <c r="E24000" s="498"/>
      <c r="F24000" s="499"/>
    </row>
    <row r="24001" s="489" customFormat="1">
      <c r="B24001" s="498"/>
      <c r="C24001" s="497"/>
      <c r="D24001" s="550"/>
      <c r="E24001" s="498"/>
      <c r="F24001" s="499"/>
    </row>
    <row r="24002" s="489" customFormat="1">
      <c r="B24002" s="498"/>
      <c r="C24002" s="497"/>
      <c r="D24002" s="550"/>
      <c r="E24002" s="498"/>
      <c r="F24002" s="499"/>
    </row>
    <row r="24003" s="489" customFormat="1">
      <c r="B24003" s="498"/>
      <c r="C24003" s="497"/>
      <c r="D24003" s="550"/>
      <c r="E24003" s="498"/>
      <c r="F24003" s="499"/>
    </row>
    <row r="24004" s="489" customFormat="1">
      <c r="B24004" s="498"/>
      <c r="C24004" s="497"/>
      <c r="D24004" s="550"/>
      <c r="E24004" s="498"/>
      <c r="F24004" s="499"/>
    </row>
    <row r="24005" s="489" customFormat="1">
      <c r="B24005" s="498"/>
      <c r="C24005" s="497"/>
      <c r="D24005" s="550"/>
      <c r="E24005" s="498"/>
      <c r="F24005" s="499"/>
    </row>
    <row r="24006" s="489" customFormat="1">
      <c r="B24006" s="498"/>
      <c r="C24006" s="497"/>
      <c r="D24006" s="550"/>
      <c r="E24006" s="498"/>
      <c r="F24006" s="499"/>
    </row>
    <row r="24007" s="489" customFormat="1">
      <c r="B24007" s="498"/>
      <c r="C24007" s="497"/>
      <c r="D24007" s="550"/>
      <c r="E24007" s="498"/>
      <c r="F24007" s="499"/>
    </row>
    <row r="24008" s="489" customFormat="1">
      <c r="B24008" s="498"/>
      <c r="C24008" s="497"/>
      <c r="D24008" s="550"/>
      <c r="E24008" s="498"/>
      <c r="F24008" s="499"/>
    </row>
    <row r="24009" s="489" customFormat="1">
      <c r="B24009" s="498"/>
      <c r="C24009" s="497"/>
      <c r="D24009" s="550"/>
      <c r="E24009" s="498"/>
      <c r="F24009" s="499"/>
    </row>
    <row r="24010" s="489" customFormat="1">
      <c r="B24010" s="498"/>
      <c r="C24010" s="497"/>
      <c r="D24010" s="550"/>
      <c r="E24010" s="498"/>
      <c r="F24010" s="499"/>
    </row>
    <row r="24011" s="489" customFormat="1">
      <c r="B24011" s="498"/>
      <c r="C24011" s="497"/>
      <c r="D24011" s="550"/>
      <c r="E24011" s="498"/>
      <c r="F24011" s="499"/>
    </row>
    <row r="24012" s="489" customFormat="1">
      <c r="B24012" s="498"/>
      <c r="C24012" s="497"/>
      <c r="D24012" s="550"/>
      <c r="E24012" s="498"/>
      <c r="F24012" s="499"/>
    </row>
    <row r="24013" s="489" customFormat="1">
      <c r="B24013" s="498"/>
      <c r="C24013" s="497"/>
      <c r="D24013" s="550"/>
      <c r="E24013" s="498"/>
      <c r="F24013" s="499"/>
    </row>
    <row r="24014" s="489" customFormat="1">
      <c r="B24014" s="498"/>
      <c r="C24014" s="497"/>
      <c r="D24014" s="550"/>
      <c r="E24014" s="498"/>
      <c r="F24014" s="499"/>
    </row>
    <row r="24015" s="489" customFormat="1">
      <c r="B24015" s="498"/>
      <c r="C24015" s="497"/>
      <c r="D24015" s="550"/>
      <c r="E24015" s="498"/>
      <c r="F24015" s="499"/>
    </row>
    <row r="24016" s="489" customFormat="1">
      <c r="B24016" s="498"/>
      <c r="C24016" s="497"/>
      <c r="D24016" s="550"/>
      <c r="E24016" s="498"/>
      <c r="F24016" s="499"/>
    </row>
    <row r="24017" s="489" customFormat="1">
      <c r="B24017" s="498"/>
      <c r="C24017" s="497"/>
      <c r="D24017" s="550"/>
      <c r="E24017" s="498"/>
      <c r="F24017" s="499"/>
    </row>
    <row r="24018" s="489" customFormat="1">
      <c r="B24018" s="498"/>
      <c r="C24018" s="497"/>
      <c r="D24018" s="550"/>
      <c r="E24018" s="498"/>
      <c r="F24018" s="499"/>
    </row>
    <row r="24019" s="489" customFormat="1">
      <c r="B24019" s="498"/>
      <c r="C24019" s="497"/>
      <c r="D24019" s="550"/>
      <c r="E24019" s="498"/>
      <c r="F24019" s="499"/>
    </row>
    <row r="24020" s="489" customFormat="1">
      <c r="B24020" s="498"/>
      <c r="C24020" s="497"/>
      <c r="D24020" s="550"/>
      <c r="E24020" s="498"/>
      <c r="F24020" s="499"/>
    </row>
    <row r="24021" s="489" customFormat="1">
      <c r="B24021" s="498"/>
      <c r="C24021" s="497"/>
      <c r="D24021" s="550"/>
      <c r="E24021" s="498"/>
      <c r="F24021" s="499"/>
    </row>
    <row r="24022" s="489" customFormat="1">
      <c r="B24022" s="498"/>
      <c r="C24022" s="497"/>
      <c r="D24022" s="550"/>
      <c r="E24022" s="498"/>
      <c r="F24022" s="499"/>
    </row>
    <row r="24023" s="489" customFormat="1">
      <c r="B24023" s="498"/>
      <c r="C24023" s="497"/>
      <c r="D24023" s="550"/>
      <c r="E24023" s="498"/>
      <c r="F24023" s="499"/>
    </row>
    <row r="24024" s="489" customFormat="1">
      <c r="B24024" s="498"/>
      <c r="C24024" s="497"/>
      <c r="D24024" s="550"/>
      <c r="E24024" s="498"/>
      <c r="F24024" s="499"/>
    </row>
    <row r="24025" s="489" customFormat="1">
      <c r="B24025" s="498"/>
      <c r="C24025" s="497"/>
      <c r="D24025" s="550"/>
      <c r="E24025" s="498"/>
      <c r="F24025" s="499"/>
    </row>
    <row r="24026" s="489" customFormat="1">
      <c r="B24026" s="498"/>
      <c r="C24026" s="497"/>
      <c r="D24026" s="550"/>
      <c r="E24026" s="498"/>
      <c r="F24026" s="499"/>
    </row>
    <row r="24027" s="489" customFormat="1">
      <c r="B24027" s="498"/>
      <c r="C24027" s="497"/>
      <c r="D24027" s="550"/>
      <c r="E24027" s="498"/>
      <c r="F24027" s="499"/>
    </row>
    <row r="24028" s="489" customFormat="1">
      <c r="B24028" s="498"/>
      <c r="C24028" s="497"/>
      <c r="D24028" s="550"/>
      <c r="E24028" s="498"/>
      <c r="F24028" s="499"/>
    </row>
    <row r="24029" s="489" customFormat="1">
      <c r="B24029" s="498"/>
      <c r="C24029" s="497"/>
      <c r="D24029" s="550"/>
      <c r="E24029" s="498"/>
      <c r="F24029" s="499"/>
    </row>
    <row r="24030" s="489" customFormat="1">
      <c r="B24030" s="498"/>
      <c r="C24030" s="497"/>
      <c r="D24030" s="550"/>
      <c r="E24030" s="498"/>
      <c r="F24030" s="499"/>
    </row>
    <row r="24031" s="489" customFormat="1">
      <c r="B24031" s="498"/>
      <c r="C24031" s="497"/>
      <c r="D24031" s="550"/>
      <c r="E24031" s="498"/>
      <c r="F24031" s="499"/>
    </row>
    <row r="24032" s="489" customFormat="1">
      <c r="B24032" s="498"/>
      <c r="C24032" s="497"/>
      <c r="D24032" s="550"/>
      <c r="E24032" s="498"/>
      <c r="F24032" s="499"/>
    </row>
    <row r="24033" s="489" customFormat="1">
      <c r="B24033" s="498"/>
      <c r="C24033" s="497"/>
      <c r="D24033" s="550"/>
      <c r="E24033" s="498"/>
      <c r="F24033" s="499"/>
    </row>
    <row r="24034" s="489" customFormat="1">
      <c r="B24034" s="498"/>
      <c r="C24034" s="497"/>
      <c r="D24034" s="550"/>
      <c r="E24034" s="498"/>
      <c r="F24034" s="499"/>
    </row>
    <row r="24035" s="489" customFormat="1">
      <c r="B24035" s="498"/>
      <c r="C24035" s="497"/>
      <c r="D24035" s="550"/>
      <c r="E24035" s="498"/>
      <c r="F24035" s="499"/>
    </row>
    <row r="24036" s="489" customFormat="1">
      <c r="B24036" s="498"/>
      <c r="C24036" s="497"/>
      <c r="D24036" s="550"/>
      <c r="E24036" s="498"/>
      <c r="F24036" s="499"/>
    </row>
    <row r="24037" s="489" customFormat="1">
      <c r="B24037" s="498"/>
      <c r="C24037" s="497"/>
      <c r="D24037" s="550"/>
      <c r="E24037" s="498"/>
      <c r="F24037" s="499"/>
    </row>
    <row r="24038" s="489" customFormat="1">
      <c r="B24038" s="498"/>
      <c r="C24038" s="497"/>
      <c r="D24038" s="550"/>
      <c r="E24038" s="498"/>
      <c r="F24038" s="499"/>
    </row>
    <row r="24039" s="489" customFormat="1">
      <c r="B24039" s="498"/>
      <c r="C24039" s="497"/>
      <c r="D24039" s="550"/>
      <c r="E24039" s="498"/>
      <c r="F24039" s="499"/>
    </row>
    <row r="24040" s="489" customFormat="1">
      <c r="B24040" s="498"/>
      <c r="C24040" s="497"/>
      <c r="D24040" s="550"/>
      <c r="E24040" s="498"/>
      <c r="F24040" s="499"/>
    </row>
    <row r="24041" s="489" customFormat="1">
      <c r="B24041" s="498"/>
      <c r="C24041" s="497"/>
      <c r="D24041" s="550"/>
      <c r="E24041" s="498"/>
      <c r="F24041" s="499"/>
    </row>
    <row r="24042" s="489" customFormat="1">
      <c r="B24042" s="498"/>
      <c r="C24042" s="497"/>
      <c r="D24042" s="550"/>
      <c r="E24042" s="498"/>
      <c r="F24042" s="499"/>
    </row>
    <row r="24043" s="489" customFormat="1">
      <c r="B24043" s="498"/>
      <c r="C24043" s="497"/>
      <c r="D24043" s="550"/>
      <c r="E24043" s="498"/>
      <c r="F24043" s="499"/>
    </row>
    <row r="24044" s="489" customFormat="1">
      <c r="B24044" s="498"/>
      <c r="C24044" s="497"/>
      <c r="D24044" s="550"/>
      <c r="E24044" s="498"/>
      <c r="F24044" s="499"/>
    </row>
    <row r="24045" s="489" customFormat="1">
      <c r="B24045" s="498"/>
      <c r="C24045" s="497"/>
      <c r="D24045" s="550"/>
      <c r="E24045" s="498"/>
      <c r="F24045" s="499"/>
    </row>
    <row r="24046" s="489" customFormat="1">
      <c r="B24046" s="498"/>
      <c r="C24046" s="497"/>
      <c r="D24046" s="550"/>
      <c r="E24046" s="498"/>
      <c r="F24046" s="499"/>
    </row>
    <row r="24047" s="489" customFormat="1">
      <c r="B24047" s="498"/>
      <c r="C24047" s="497"/>
      <c r="D24047" s="550"/>
      <c r="E24047" s="498"/>
      <c r="F24047" s="499"/>
    </row>
    <row r="24048" s="489" customFormat="1">
      <c r="B24048" s="498"/>
      <c r="C24048" s="497"/>
      <c r="D24048" s="550"/>
      <c r="E24048" s="498"/>
      <c r="F24048" s="499"/>
    </row>
    <row r="24049" s="489" customFormat="1">
      <c r="B24049" s="498"/>
      <c r="C24049" s="497"/>
      <c r="D24049" s="550"/>
      <c r="E24049" s="498"/>
      <c r="F24049" s="499"/>
    </row>
    <row r="24050" s="489" customFormat="1">
      <c r="B24050" s="498"/>
      <c r="C24050" s="497"/>
      <c r="D24050" s="550"/>
      <c r="E24050" s="498"/>
      <c r="F24050" s="499"/>
    </row>
    <row r="24051" s="489" customFormat="1">
      <c r="B24051" s="498"/>
      <c r="C24051" s="497"/>
      <c r="D24051" s="550"/>
      <c r="E24051" s="498"/>
      <c r="F24051" s="499"/>
    </row>
    <row r="24052" s="489" customFormat="1">
      <c r="B24052" s="498"/>
      <c r="C24052" s="497"/>
      <c r="D24052" s="550"/>
      <c r="E24052" s="498"/>
      <c r="F24052" s="499"/>
    </row>
    <row r="24053" s="489" customFormat="1">
      <c r="B24053" s="498"/>
      <c r="C24053" s="497"/>
      <c r="D24053" s="550"/>
      <c r="E24053" s="498"/>
      <c r="F24053" s="499"/>
    </row>
    <row r="24054" s="489" customFormat="1">
      <c r="B24054" s="498"/>
      <c r="C24054" s="497"/>
      <c r="D24054" s="550"/>
      <c r="E24054" s="498"/>
      <c r="F24054" s="499"/>
    </row>
    <row r="24055" s="489" customFormat="1">
      <c r="B24055" s="498"/>
      <c r="C24055" s="497"/>
      <c r="D24055" s="550"/>
      <c r="E24055" s="498"/>
      <c r="F24055" s="499"/>
    </row>
    <row r="24056" s="489" customFormat="1">
      <c r="B24056" s="498"/>
      <c r="C24056" s="497"/>
      <c r="D24056" s="550"/>
      <c r="E24056" s="498"/>
      <c r="F24056" s="499"/>
    </row>
    <row r="24057" s="489" customFormat="1">
      <c r="B24057" s="498"/>
      <c r="C24057" s="497"/>
      <c r="D24057" s="550"/>
      <c r="E24057" s="498"/>
      <c r="F24057" s="499"/>
    </row>
    <row r="24058" s="489" customFormat="1">
      <c r="B24058" s="498"/>
      <c r="C24058" s="497"/>
      <c r="D24058" s="550"/>
      <c r="E24058" s="498"/>
      <c r="F24058" s="499"/>
    </row>
    <row r="24059" s="489" customFormat="1">
      <c r="B24059" s="498"/>
      <c r="C24059" s="497"/>
      <c r="D24059" s="550"/>
      <c r="E24059" s="498"/>
      <c r="F24059" s="499"/>
    </row>
    <row r="24060" s="489" customFormat="1">
      <c r="B24060" s="498"/>
      <c r="C24060" s="497"/>
      <c r="D24060" s="550"/>
      <c r="E24060" s="498"/>
      <c r="F24060" s="499"/>
    </row>
    <row r="24061" s="489" customFormat="1">
      <c r="B24061" s="498"/>
      <c r="C24061" s="497"/>
      <c r="D24061" s="550"/>
      <c r="E24061" s="498"/>
      <c r="F24061" s="499"/>
    </row>
    <row r="24062" s="489" customFormat="1">
      <c r="B24062" s="498"/>
      <c r="C24062" s="497"/>
      <c r="D24062" s="550"/>
      <c r="E24062" s="498"/>
      <c r="F24062" s="499"/>
    </row>
    <row r="24063" s="489" customFormat="1">
      <c r="B24063" s="498"/>
      <c r="C24063" s="497"/>
      <c r="D24063" s="550"/>
      <c r="E24063" s="498"/>
      <c r="F24063" s="499"/>
    </row>
    <row r="24064" s="489" customFormat="1">
      <c r="B24064" s="498"/>
      <c r="C24064" s="497"/>
      <c r="D24064" s="550"/>
      <c r="E24064" s="498"/>
      <c r="F24064" s="499"/>
    </row>
    <row r="24065" s="489" customFormat="1">
      <c r="B24065" s="498"/>
      <c r="C24065" s="497"/>
      <c r="D24065" s="550"/>
      <c r="E24065" s="498"/>
      <c r="F24065" s="499"/>
    </row>
    <row r="24066" s="489" customFormat="1">
      <c r="B24066" s="498"/>
      <c r="C24066" s="497"/>
      <c r="D24066" s="550"/>
      <c r="E24066" s="498"/>
      <c r="F24066" s="499"/>
    </row>
    <row r="24067" s="489" customFormat="1">
      <c r="B24067" s="498"/>
      <c r="C24067" s="497"/>
      <c r="D24067" s="550"/>
      <c r="E24067" s="498"/>
      <c r="F24067" s="499"/>
    </row>
    <row r="24068" s="489" customFormat="1">
      <c r="B24068" s="498"/>
      <c r="C24068" s="497"/>
      <c r="D24068" s="550"/>
      <c r="E24068" s="498"/>
      <c r="F24068" s="499"/>
    </row>
    <row r="24069" s="489" customFormat="1">
      <c r="B24069" s="498"/>
      <c r="C24069" s="497"/>
      <c r="D24069" s="550"/>
      <c r="E24069" s="498"/>
      <c r="F24069" s="499"/>
    </row>
    <row r="24070" s="489" customFormat="1">
      <c r="B24070" s="498"/>
      <c r="C24070" s="497"/>
      <c r="D24070" s="550"/>
      <c r="E24070" s="498"/>
      <c r="F24070" s="499"/>
    </row>
    <row r="24071" s="489" customFormat="1">
      <c r="B24071" s="498"/>
      <c r="C24071" s="497"/>
      <c r="D24071" s="550"/>
      <c r="E24071" s="498"/>
      <c r="F24071" s="499"/>
    </row>
    <row r="24072" s="489" customFormat="1">
      <c r="B24072" s="498"/>
      <c r="C24072" s="497"/>
      <c r="D24072" s="550"/>
      <c r="E24072" s="498"/>
      <c r="F24072" s="499"/>
    </row>
    <row r="24073" s="489" customFormat="1">
      <c r="B24073" s="498"/>
      <c r="C24073" s="497"/>
      <c r="D24073" s="550"/>
      <c r="E24073" s="498"/>
      <c r="F24073" s="499"/>
    </row>
    <row r="24074" s="489" customFormat="1">
      <c r="B24074" s="498"/>
      <c r="C24074" s="497"/>
      <c r="D24074" s="550"/>
      <c r="E24074" s="498"/>
      <c r="F24074" s="499"/>
    </row>
    <row r="24075" s="489" customFormat="1">
      <c r="B24075" s="498"/>
      <c r="C24075" s="497"/>
      <c r="D24075" s="550"/>
      <c r="E24075" s="498"/>
      <c r="F24075" s="499"/>
    </row>
    <row r="24076" s="489" customFormat="1">
      <c r="B24076" s="498"/>
      <c r="C24076" s="497"/>
      <c r="D24076" s="550"/>
      <c r="E24076" s="498"/>
      <c r="F24076" s="499"/>
    </row>
    <row r="24077" s="489" customFormat="1">
      <c r="B24077" s="498"/>
      <c r="C24077" s="497"/>
      <c r="D24077" s="550"/>
      <c r="E24077" s="498"/>
      <c r="F24077" s="499"/>
    </row>
    <row r="24078" s="489" customFormat="1">
      <c r="B24078" s="498"/>
      <c r="C24078" s="497"/>
      <c r="D24078" s="550"/>
      <c r="E24078" s="498"/>
      <c r="F24078" s="499"/>
    </row>
    <row r="24079" s="489" customFormat="1">
      <c r="B24079" s="498"/>
      <c r="C24079" s="497"/>
      <c r="D24079" s="550"/>
      <c r="E24079" s="498"/>
      <c r="F24079" s="499"/>
    </row>
    <row r="24080" s="489" customFormat="1">
      <c r="B24080" s="498"/>
      <c r="C24080" s="497"/>
      <c r="D24080" s="550"/>
      <c r="E24080" s="498"/>
      <c r="F24080" s="499"/>
    </row>
    <row r="24081" s="489" customFormat="1">
      <c r="B24081" s="498"/>
      <c r="C24081" s="497"/>
      <c r="D24081" s="550"/>
      <c r="E24081" s="498"/>
      <c r="F24081" s="499"/>
    </row>
    <row r="24082" s="489" customFormat="1">
      <c r="B24082" s="498"/>
      <c r="C24082" s="497"/>
      <c r="D24082" s="550"/>
      <c r="E24082" s="498"/>
      <c r="F24082" s="499"/>
    </row>
    <row r="24083" s="489" customFormat="1">
      <c r="B24083" s="498"/>
      <c r="C24083" s="497"/>
      <c r="D24083" s="550"/>
      <c r="E24083" s="498"/>
      <c r="F24083" s="499"/>
    </row>
    <row r="24084" s="489" customFormat="1">
      <c r="B24084" s="498"/>
      <c r="C24084" s="497"/>
      <c r="D24084" s="550"/>
      <c r="E24084" s="498"/>
      <c r="F24084" s="499"/>
    </row>
    <row r="24085" s="489" customFormat="1">
      <c r="B24085" s="498"/>
      <c r="C24085" s="497"/>
      <c r="D24085" s="550"/>
      <c r="E24085" s="498"/>
      <c r="F24085" s="499"/>
    </row>
    <row r="24086" s="489" customFormat="1">
      <c r="B24086" s="498"/>
      <c r="C24086" s="497"/>
      <c r="D24086" s="550"/>
      <c r="E24086" s="498"/>
      <c r="F24086" s="499"/>
    </row>
    <row r="24087" s="489" customFormat="1">
      <c r="B24087" s="498"/>
      <c r="C24087" s="497"/>
      <c r="D24087" s="550"/>
      <c r="E24087" s="498"/>
      <c r="F24087" s="499"/>
    </row>
    <row r="24088" s="489" customFormat="1">
      <c r="B24088" s="498"/>
      <c r="C24088" s="497"/>
      <c r="D24088" s="550"/>
      <c r="E24088" s="498"/>
      <c r="F24088" s="499"/>
    </row>
    <row r="24089" s="489" customFormat="1">
      <c r="B24089" s="498"/>
      <c r="C24089" s="497"/>
      <c r="D24089" s="550"/>
      <c r="E24089" s="498"/>
      <c r="F24089" s="499"/>
    </row>
    <row r="24090" s="489" customFormat="1">
      <c r="B24090" s="498"/>
      <c r="C24090" s="497"/>
      <c r="D24090" s="550"/>
      <c r="E24090" s="498"/>
      <c r="F24090" s="499"/>
    </row>
    <row r="24091" s="489" customFormat="1">
      <c r="B24091" s="498"/>
      <c r="C24091" s="497"/>
      <c r="D24091" s="550"/>
      <c r="E24091" s="498"/>
      <c r="F24091" s="499"/>
    </row>
    <row r="24092" s="489" customFormat="1">
      <c r="B24092" s="498"/>
      <c r="C24092" s="497"/>
      <c r="D24092" s="550"/>
      <c r="E24092" s="498"/>
      <c r="F24092" s="499"/>
    </row>
    <row r="24093" s="489" customFormat="1">
      <c r="B24093" s="498"/>
      <c r="C24093" s="497"/>
      <c r="D24093" s="550"/>
      <c r="E24093" s="498"/>
      <c r="F24093" s="499"/>
    </row>
    <row r="24094" s="489" customFormat="1">
      <c r="B24094" s="498"/>
      <c r="C24094" s="497"/>
      <c r="D24094" s="550"/>
      <c r="E24094" s="498"/>
      <c r="F24094" s="499"/>
    </row>
    <row r="24095" s="489" customFormat="1">
      <c r="B24095" s="498"/>
      <c r="C24095" s="497"/>
      <c r="D24095" s="550"/>
      <c r="E24095" s="498"/>
      <c r="F24095" s="499"/>
    </row>
    <row r="24096" s="489" customFormat="1">
      <c r="B24096" s="498"/>
      <c r="C24096" s="497"/>
      <c r="D24096" s="550"/>
      <c r="E24096" s="498"/>
      <c r="F24096" s="499"/>
    </row>
    <row r="24097" s="489" customFormat="1">
      <c r="B24097" s="498"/>
      <c r="C24097" s="497"/>
      <c r="D24097" s="550"/>
      <c r="E24097" s="498"/>
      <c r="F24097" s="499"/>
    </row>
    <row r="24098" s="489" customFormat="1">
      <c r="B24098" s="498"/>
      <c r="C24098" s="497"/>
      <c r="D24098" s="550"/>
      <c r="E24098" s="498"/>
      <c r="F24098" s="499"/>
    </row>
    <row r="24099" s="489" customFormat="1">
      <c r="B24099" s="498"/>
      <c r="C24099" s="497"/>
      <c r="D24099" s="550"/>
      <c r="E24099" s="498"/>
      <c r="F24099" s="499"/>
    </row>
    <row r="24100" s="489" customFormat="1">
      <c r="B24100" s="498"/>
      <c r="C24100" s="497"/>
      <c r="D24100" s="550"/>
      <c r="E24100" s="498"/>
      <c r="F24100" s="499"/>
    </row>
    <row r="24101" s="489" customFormat="1">
      <c r="B24101" s="498"/>
      <c r="C24101" s="497"/>
      <c r="D24101" s="550"/>
      <c r="E24101" s="498"/>
      <c r="F24101" s="499"/>
    </row>
    <row r="24102" s="489" customFormat="1">
      <c r="B24102" s="498"/>
      <c r="C24102" s="497"/>
      <c r="D24102" s="550"/>
      <c r="E24102" s="498"/>
      <c r="F24102" s="499"/>
    </row>
    <row r="24103" s="489" customFormat="1">
      <c r="B24103" s="498"/>
      <c r="C24103" s="497"/>
      <c r="D24103" s="550"/>
      <c r="E24103" s="498"/>
      <c r="F24103" s="499"/>
    </row>
    <row r="24104" s="489" customFormat="1">
      <c r="B24104" s="498"/>
      <c r="C24104" s="497"/>
      <c r="D24104" s="550"/>
      <c r="E24104" s="498"/>
      <c r="F24104" s="499"/>
    </row>
    <row r="24105" s="489" customFormat="1">
      <c r="B24105" s="498"/>
      <c r="C24105" s="497"/>
      <c r="D24105" s="550"/>
      <c r="E24105" s="498"/>
      <c r="F24105" s="499"/>
    </row>
    <row r="24106" s="489" customFormat="1">
      <c r="B24106" s="498"/>
      <c r="C24106" s="497"/>
      <c r="D24106" s="550"/>
      <c r="E24106" s="498"/>
      <c r="F24106" s="499"/>
    </row>
    <row r="24107" s="489" customFormat="1">
      <c r="B24107" s="498"/>
      <c r="C24107" s="497"/>
      <c r="D24107" s="550"/>
      <c r="E24107" s="498"/>
      <c r="F24107" s="499"/>
    </row>
    <row r="24108" s="489" customFormat="1">
      <c r="B24108" s="498"/>
      <c r="C24108" s="497"/>
      <c r="D24108" s="550"/>
      <c r="E24108" s="498"/>
      <c r="F24108" s="499"/>
    </row>
    <row r="24109" s="489" customFormat="1">
      <c r="B24109" s="498"/>
      <c r="C24109" s="497"/>
      <c r="D24109" s="550"/>
      <c r="E24109" s="498"/>
      <c r="F24109" s="499"/>
    </row>
    <row r="24110" s="489" customFormat="1">
      <c r="B24110" s="498"/>
      <c r="C24110" s="497"/>
      <c r="D24110" s="550"/>
      <c r="E24110" s="498"/>
      <c r="F24110" s="499"/>
    </row>
    <row r="24111" s="489" customFormat="1">
      <c r="B24111" s="498"/>
      <c r="C24111" s="497"/>
      <c r="D24111" s="550"/>
      <c r="E24111" s="498"/>
      <c r="F24111" s="499"/>
    </row>
    <row r="24112" s="489" customFormat="1">
      <c r="B24112" s="498"/>
      <c r="C24112" s="497"/>
      <c r="D24112" s="550"/>
      <c r="E24112" s="498"/>
      <c r="F24112" s="499"/>
    </row>
    <row r="24113" s="489" customFormat="1">
      <c r="B24113" s="498"/>
      <c r="C24113" s="497"/>
      <c r="D24113" s="550"/>
      <c r="E24113" s="498"/>
      <c r="F24113" s="499"/>
    </row>
    <row r="24114" s="489" customFormat="1">
      <c r="B24114" s="498"/>
      <c r="C24114" s="497"/>
      <c r="D24114" s="550"/>
      <c r="E24114" s="498"/>
      <c r="F24114" s="499"/>
    </row>
    <row r="24115" s="489" customFormat="1">
      <c r="B24115" s="498"/>
      <c r="C24115" s="497"/>
      <c r="D24115" s="550"/>
      <c r="E24115" s="498"/>
      <c r="F24115" s="499"/>
    </row>
    <row r="24116" s="489" customFormat="1">
      <c r="B24116" s="498"/>
      <c r="C24116" s="497"/>
      <c r="D24116" s="550"/>
      <c r="E24116" s="498"/>
      <c r="F24116" s="499"/>
    </row>
    <row r="24117" s="489" customFormat="1">
      <c r="B24117" s="498"/>
      <c r="C24117" s="497"/>
      <c r="D24117" s="550"/>
      <c r="E24117" s="498"/>
      <c r="F24117" s="499"/>
    </row>
    <row r="24118" s="489" customFormat="1">
      <c r="B24118" s="498"/>
      <c r="C24118" s="497"/>
      <c r="D24118" s="550"/>
      <c r="E24118" s="498"/>
      <c r="F24118" s="499"/>
    </row>
    <row r="24119" s="489" customFormat="1">
      <c r="B24119" s="498"/>
      <c r="C24119" s="497"/>
      <c r="D24119" s="550"/>
      <c r="E24119" s="498"/>
      <c r="F24119" s="499"/>
    </row>
    <row r="24120" s="489" customFormat="1">
      <c r="B24120" s="498"/>
      <c r="C24120" s="497"/>
      <c r="D24120" s="550"/>
      <c r="E24120" s="498"/>
      <c r="F24120" s="499"/>
    </row>
    <row r="24121" s="489" customFormat="1">
      <c r="B24121" s="498"/>
      <c r="C24121" s="497"/>
      <c r="D24121" s="550"/>
      <c r="E24121" s="498"/>
      <c r="F24121" s="499"/>
    </row>
    <row r="24122" s="489" customFormat="1">
      <c r="B24122" s="498"/>
      <c r="C24122" s="497"/>
      <c r="D24122" s="550"/>
      <c r="E24122" s="498"/>
      <c r="F24122" s="499"/>
    </row>
    <row r="24123" s="489" customFormat="1">
      <c r="B24123" s="498"/>
      <c r="C24123" s="497"/>
      <c r="D24123" s="550"/>
      <c r="E24123" s="498"/>
      <c r="F24123" s="499"/>
    </row>
    <row r="24124" s="489" customFormat="1">
      <c r="B24124" s="498"/>
      <c r="C24124" s="497"/>
      <c r="D24124" s="550"/>
      <c r="E24124" s="498"/>
      <c r="F24124" s="499"/>
    </row>
    <row r="24125" s="489" customFormat="1">
      <c r="B24125" s="498"/>
      <c r="C24125" s="497"/>
      <c r="D24125" s="550"/>
      <c r="E24125" s="498"/>
      <c r="F24125" s="499"/>
    </row>
    <row r="24126" s="489" customFormat="1">
      <c r="B24126" s="498"/>
      <c r="C24126" s="497"/>
      <c r="D24126" s="550"/>
      <c r="E24126" s="498"/>
      <c r="F24126" s="499"/>
    </row>
    <row r="24127" s="489" customFormat="1">
      <c r="B24127" s="498"/>
      <c r="C24127" s="497"/>
      <c r="D24127" s="550"/>
      <c r="E24127" s="498"/>
      <c r="F24127" s="499"/>
    </row>
    <row r="24128" s="489" customFormat="1">
      <c r="B24128" s="498"/>
      <c r="C24128" s="497"/>
      <c r="D24128" s="550"/>
      <c r="E24128" s="498"/>
      <c r="F24128" s="499"/>
    </row>
    <row r="24129" s="489" customFormat="1">
      <c r="B24129" s="498"/>
      <c r="C24129" s="497"/>
      <c r="D24129" s="550"/>
      <c r="E24129" s="498"/>
      <c r="F24129" s="499"/>
    </row>
    <row r="24130" s="489" customFormat="1">
      <c r="B24130" s="498"/>
      <c r="C24130" s="497"/>
      <c r="D24130" s="550"/>
      <c r="E24130" s="498"/>
      <c r="F24130" s="499"/>
    </row>
    <row r="24131" s="489" customFormat="1">
      <c r="B24131" s="498"/>
      <c r="C24131" s="497"/>
      <c r="D24131" s="550"/>
      <c r="E24131" s="498"/>
      <c r="F24131" s="499"/>
    </row>
    <row r="24132" s="489" customFormat="1">
      <c r="B24132" s="498"/>
      <c r="C24132" s="497"/>
      <c r="D24132" s="550"/>
      <c r="E24132" s="498"/>
      <c r="F24132" s="499"/>
    </row>
    <row r="24133" s="489" customFormat="1">
      <c r="B24133" s="498"/>
      <c r="C24133" s="497"/>
      <c r="D24133" s="550"/>
      <c r="E24133" s="498"/>
      <c r="F24133" s="499"/>
    </row>
    <row r="24134" s="489" customFormat="1">
      <c r="B24134" s="498"/>
      <c r="C24134" s="497"/>
      <c r="D24134" s="550"/>
      <c r="E24134" s="498"/>
      <c r="F24134" s="499"/>
    </row>
    <row r="24135" s="489" customFormat="1">
      <c r="B24135" s="498"/>
      <c r="C24135" s="497"/>
      <c r="D24135" s="550"/>
      <c r="E24135" s="498"/>
      <c r="F24135" s="499"/>
    </row>
    <row r="24136" s="489" customFormat="1">
      <c r="B24136" s="498"/>
      <c r="C24136" s="497"/>
      <c r="D24136" s="550"/>
      <c r="E24136" s="498"/>
      <c r="F24136" s="499"/>
    </row>
    <row r="24137" s="489" customFormat="1">
      <c r="B24137" s="498"/>
      <c r="C24137" s="497"/>
      <c r="D24137" s="550"/>
      <c r="E24137" s="498"/>
      <c r="F24137" s="499"/>
    </row>
    <row r="24138" s="489" customFormat="1">
      <c r="B24138" s="498"/>
      <c r="C24138" s="497"/>
      <c r="D24138" s="550"/>
      <c r="E24138" s="498"/>
      <c r="F24138" s="499"/>
    </row>
    <row r="24139" s="489" customFormat="1">
      <c r="B24139" s="498"/>
      <c r="C24139" s="497"/>
      <c r="D24139" s="550"/>
      <c r="E24139" s="498"/>
      <c r="F24139" s="499"/>
    </row>
    <row r="24140" s="489" customFormat="1">
      <c r="B24140" s="498"/>
      <c r="C24140" s="497"/>
      <c r="D24140" s="550"/>
      <c r="E24140" s="498"/>
      <c r="F24140" s="499"/>
    </row>
    <row r="24141" s="489" customFormat="1">
      <c r="B24141" s="498"/>
      <c r="C24141" s="497"/>
      <c r="D24141" s="550"/>
      <c r="E24141" s="498"/>
      <c r="F24141" s="499"/>
    </row>
    <row r="24142" s="489" customFormat="1">
      <c r="B24142" s="498"/>
      <c r="C24142" s="497"/>
      <c r="D24142" s="550"/>
      <c r="E24142" s="498"/>
      <c r="F24142" s="499"/>
    </row>
    <row r="24143" s="489" customFormat="1">
      <c r="B24143" s="498"/>
      <c r="C24143" s="497"/>
      <c r="D24143" s="550"/>
      <c r="E24143" s="498"/>
      <c r="F24143" s="499"/>
    </row>
    <row r="24144" s="489" customFormat="1">
      <c r="B24144" s="498"/>
      <c r="C24144" s="497"/>
      <c r="D24144" s="550"/>
      <c r="E24144" s="498"/>
      <c r="F24144" s="499"/>
    </row>
    <row r="24145" s="489" customFormat="1">
      <c r="B24145" s="498"/>
      <c r="C24145" s="497"/>
      <c r="D24145" s="550"/>
      <c r="E24145" s="498"/>
      <c r="F24145" s="499"/>
    </row>
    <row r="24146" s="489" customFormat="1">
      <c r="B24146" s="498"/>
      <c r="C24146" s="497"/>
      <c r="D24146" s="550"/>
      <c r="E24146" s="498"/>
      <c r="F24146" s="499"/>
    </row>
    <row r="24147" s="489" customFormat="1">
      <c r="B24147" s="498"/>
      <c r="C24147" s="497"/>
      <c r="D24147" s="550"/>
      <c r="E24147" s="498"/>
      <c r="F24147" s="499"/>
    </row>
    <row r="24148" s="489" customFormat="1">
      <c r="B24148" s="498"/>
      <c r="C24148" s="497"/>
      <c r="D24148" s="550"/>
      <c r="E24148" s="498"/>
      <c r="F24148" s="499"/>
    </row>
    <row r="24149" s="489" customFormat="1">
      <c r="B24149" s="498"/>
      <c r="C24149" s="497"/>
      <c r="D24149" s="550"/>
      <c r="E24149" s="498"/>
      <c r="F24149" s="499"/>
    </row>
    <row r="24150" s="489" customFormat="1">
      <c r="B24150" s="498"/>
      <c r="C24150" s="497"/>
      <c r="D24150" s="550"/>
      <c r="E24150" s="498"/>
      <c r="F24150" s="499"/>
    </row>
    <row r="24151" s="489" customFormat="1">
      <c r="B24151" s="498"/>
      <c r="C24151" s="497"/>
      <c r="D24151" s="550"/>
      <c r="E24151" s="498"/>
      <c r="F24151" s="499"/>
    </row>
    <row r="24152" s="489" customFormat="1">
      <c r="B24152" s="498"/>
      <c r="C24152" s="497"/>
      <c r="D24152" s="550"/>
      <c r="E24152" s="498"/>
      <c r="F24152" s="499"/>
    </row>
    <row r="24153" s="489" customFormat="1">
      <c r="B24153" s="498"/>
      <c r="C24153" s="497"/>
      <c r="D24153" s="550"/>
      <c r="E24153" s="498"/>
      <c r="F24153" s="499"/>
    </row>
    <row r="24154" s="489" customFormat="1">
      <c r="B24154" s="498"/>
      <c r="C24154" s="497"/>
      <c r="D24154" s="550"/>
      <c r="E24154" s="498"/>
      <c r="F24154" s="499"/>
    </row>
    <row r="24155" s="489" customFormat="1">
      <c r="B24155" s="498"/>
      <c r="C24155" s="497"/>
      <c r="D24155" s="550"/>
      <c r="E24155" s="498"/>
      <c r="F24155" s="499"/>
    </row>
    <row r="24156" s="489" customFormat="1">
      <c r="B24156" s="498"/>
      <c r="C24156" s="497"/>
      <c r="D24156" s="550"/>
      <c r="E24156" s="498"/>
      <c r="F24156" s="499"/>
    </row>
    <row r="24157" s="489" customFormat="1">
      <c r="B24157" s="498"/>
      <c r="C24157" s="497"/>
      <c r="D24157" s="550"/>
      <c r="E24157" s="498"/>
      <c r="F24157" s="499"/>
    </row>
    <row r="24158" s="489" customFormat="1">
      <c r="B24158" s="498"/>
      <c r="C24158" s="497"/>
      <c r="D24158" s="550"/>
      <c r="E24158" s="498"/>
      <c r="F24158" s="499"/>
    </row>
    <row r="24159" s="489" customFormat="1">
      <c r="B24159" s="498"/>
      <c r="C24159" s="497"/>
      <c r="D24159" s="550"/>
      <c r="E24159" s="498"/>
      <c r="F24159" s="499"/>
    </row>
    <row r="24160" s="489" customFormat="1">
      <c r="B24160" s="498"/>
      <c r="C24160" s="497"/>
      <c r="D24160" s="550"/>
      <c r="E24160" s="498"/>
      <c r="F24160" s="499"/>
    </row>
    <row r="24161" s="489" customFormat="1">
      <c r="B24161" s="498"/>
      <c r="C24161" s="497"/>
      <c r="D24161" s="550"/>
      <c r="E24161" s="498"/>
      <c r="F24161" s="499"/>
    </row>
    <row r="24162" s="489" customFormat="1">
      <c r="B24162" s="498"/>
      <c r="C24162" s="497"/>
      <c r="D24162" s="550"/>
      <c r="E24162" s="498"/>
      <c r="F24162" s="499"/>
    </row>
    <row r="24163" s="489" customFormat="1">
      <c r="B24163" s="498"/>
      <c r="C24163" s="497"/>
      <c r="D24163" s="550"/>
      <c r="E24163" s="498"/>
      <c r="F24163" s="499"/>
    </row>
    <row r="24164" s="489" customFormat="1">
      <c r="B24164" s="498"/>
      <c r="C24164" s="497"/>
      <c r="D24164" s="550"/>
      <c r="E24164" s="498"/>
      <c r="F24164" s="499"/>
    </row>
    <row r="24165" s="489" customFormat="1">
      <c r="B24165" s="498"/>
      <c r="C24165" s="497"/>
      <c r="D24165" s="550"/>
      <c r="E24165" s="498"/>
      <c r="F24165" s="499"/>
    </row>
    <row r="24166" s="489" customFormat="1">
      <c r="B24166" s="498"/>
      <c r="C24166" s="497"/>
      <c r="D24166" s="550"/>
      <c r="E24166" s="498"/>
      <c r="F24166" s="499"/>
    </row>
    <row r="24167" s="489" customFormat="1">
      <c r="B24167" s="498"/>
      <c r="C24167" s="497"/>
      <c r="D24167" s="550"/>
      <c r="E24167" s="498"/>
      <c r="F24167" s="499"/>
    </row>
    <row r="24168" s="489" customFormat="1">
      <c r="B24168" s="498"/>
      <c r="C24168" s="497"/>
      <c r="D24168" s="550"/>
      <c r="E24168" s="498"/>
      <c r="F24168" s="499"/>
    </row>
    <row r="24169" s="489" customFormat="1">
      <c r="B24169" s="498"/>
      <c r="C24169" s="497"/>
      <c r="D24169" s="550"/>
      <c r="E24169" s="498"/>
      <c r="F24169" s="499"/>
    </row>
    <row r="24170" s="489" customFormat="1">
      <c r="B24170" s="498"/>
      <c r="C24170" s="497"/>
      <c r="D24170" s="550"/>
      <c r="E24170" s="498"/>
      <c r="F24170" s="499"/>
    </row>
    <row r="24171" s="489" customFormat="1">
      <c r="B24171" s="498"/>
      <c r="C24171" s="497"/>
      <c r="D24171" s="550"/>
      <c r="E24171" s="498"/>
      <c r="F24171" s="499"/>
    </row>
    <row r="24172" s="489" customFormat="1">
      <c r="B24172" s="498"/>
      <c r="C24172" s="497"/>
      <c r="D24172" s="550"/>
      <c r="E24172" s="498"/>
      <c r="F24172" s="499"/>
    </row>
    <row r="24173" s="489" customFormat="1">
      <c r="B24173" s="498"/>
      <c r="C24173" s="497"/>
      <c r="D24173" s="550"/>
      <c r="E24173" s="498"/>
      <c r="F24173" s="499"/>
    </row>
    <row r="24174" s="489" customFormat="1">
      <c r="B24174" s="498"/>
      <c r="C24174" s="497"/>
      <c r="D24174" s="550"/>
      <c r="E24174" s="498"/>
      <c r="F24174" s="499"/>
    </row>
    <row r="24175" s="489" customFormat="1">
      <c r="B24175" s="498"/>
      <c r="C24175" s="497"/>
      <c r="D24175" s="550"/>
      <c r="E24175" s="498"/>
      <c r="F24175" s="499"/>
    </row>
    <row r="24176" s="489" customFormat="1">
      <c r="B24176" s="498"/>
      <c r="C24176" s="497"/>
      <c r="D24176" s="550"/>
      <c r="E24176" s="498"/>
      <c r="F24176" s="499"/>
    </row>
    <row r="24177" s="489" customFormat="1">
      <c r="B24177" s="498"/>
      <c r="C24177" s="497"/>
      <c r="D24177" s="550"/>
      <c r="E24177" s="498"/>
      <c r="F24177" s="499"/>
    </row>
    <row r="24178" s="489" customFormat="1">
      <c r="B24178" s="498"/>
      <c r="C24178" s="497"/>
      <c r="D24178" s="550"/>
      <c r="E24178" s="498"/>
      <c r="F24178" s="499"/>
    </row>
    <row r="24179" s="489" customFormat="1">
      <c r="B24179" s="498"/>
      <c r="C24179" s="497"/>
      <c r="D24179" s="550"/>
      <c r="E24179" s="498"/>
      <c r="F24179" s="499"/>
    </row>
    <row r="24180" s="489" customFormat="1">
      <c r="B24180" s="498"/>
      <c r="C24180" s="497"/>
      <c r="D24180" s="550"/>
      <c r="E24180" s="498"/>
      <c r="F24180" s="499"/>
    </row>
    <row r="24181" s="489" customFormat="1">
      <c r="B24181" s="498"/>
      <c r="C24181" s="497"/>
      <c r="D24181" s="550"/>
      <c r="E24181" s="498"/>
      <c r="F24181" s="499"/>
    </row>
    <row r="24182" s="489" customFormat="1">
      <c r="B24182" s="498"/>
      <c r="C24182" s="497"/>
      <c r="D24182" s="550"/>
      <c r="E24182" s="498"/>
      <c r="F24182" s="499"/>
    </row>
    <row r="24183" s="489" customFormat="1">
      <c r="B24183" s="498"/>
      <c r="C24183" s="497"/>
      <c r="D24183" s="550"/>
      <c r="E24183" s="498"/>
      <c r="F24183" s="499"/>
    </row>
    <row r="24184" s="489" customFormat="1">
      <c r="B24184" s="498"/>
      <c r="C24184" s="497"/>
      <c r="D24184" s="550"/>
      <c r="E24184" s="498"/>
      <c r="F24184" s="499"/>
    </row>
    <row r="24185" s="489" customFormat="1">
      <c r="B24185" s="498"/>
      <c r="C24185" s="497"/>
      <c r="D24185" s="550"/>
      <c r="E24185" s="498"/>
      <c r="F24185" s="499"/>
    </row>
    <row r="24186" s="489" customFormat="1">
      <c r="B24186" s="498"/>
      <c r="C24186" s="497"/>
      <c r="D24186" s="550"/>
      <c r="E24186" s="498"/>
      <c r="F24186" s="499"/>
    </row>
    <row r="24187" s="489" customFormat="1">
      <c r="B24187" s="498"/>
      <c r="C24187" s="497"/>
      <c r="D24187" s="550"/>
      <c r="E24187" s="498"/>
      <c r="F24187" s="499"/>
    </row>
    <row r="24188" s="489" customFormat="1">
      <c r="B24188" s="498"/>
      <c r="C24188" s="497"/>
      <c r="D24188" s="550"/>
      <c r="E24188" s="498"/>
      <c r="F24188" s="499"/>
    </row>
    <row r="24189" s="489" customFormat="1">
      <c r="B24189" s="498"/>
      <c r="C24189" s="497"/>
      <c r="D24189" s="550"/>
      <c r="E24189" s="498"/>
      <c r="F24189" s="499"/>
    </row>
    <row r="24190" s="489" customFormat="1">
      <c r="B24190" s="498"/>
      <c r="C24190" s="497"/>
      <c r="D24190" s="550"/>
      <c r="E24190" s="498"/>
      <c r="F24190" s="499"/>
    </row>
    <row r="24191" s="489" customFormat="1">
      <c r="B24191" s="498"/>
      <c r="C24191" s="497"/>
      <c r="D24191" s="550"/>
      <c r="E24191" s="498"/>
      <c r="F24191" s="499"/>
    </row>
    <row r="24192" s="489" customFormat="1">
      <c r="B24192" s="498"/>
      <c r="C24192" s="497"/>
      <c r="D24192" s="550"/>
      <c r="E24192" s="498"/>
      <c r="F24192" s="499"/>
    </row>
    <row r="24193" s="489" customFormat="1">
      <c r="B24193" s="498"/>
      <c r="C24193" s="497"/>
      <c r="D24193" s="550"/>
      <c r="E24193" s="498"/>
      <c r="F24193" s="499"/>
    </row>
    <row r="24194" s="489" customFormat="1">
      <c r="B24194" s="498"/>
      <c r="C24194" s="497"/>
      <c r="D24194" s="550"/>
      <c r="E24194" s="498"/>
      <c r="F24194" s="499"/>
    </row>
    <row r="24195" s="489" customFormat="1">
      <c r="B24195" s="498"/>
      <c r="C24195" s="497"/>
      <c r="D24195" s="550"/>
      <c r="E24195" s="498"/>
      <c r="F24195" s="499"/>
    </row>
    <row r="24196" s="489" customFormat="1">
      <c r="B24196" s="498"/>
      <c r="C24196" s="497"/>
      <c r="D24196" s="550"/>
      <c r="E24196" s="498"/>
      <c r="F24196" s="499"/>
    </row>
    <row r="24197" s="489" customFormat="1">
      <c r="B24197" s="498"/>
      <c r="C24197" s="497"/>
      <c r="D24197" s="550"/>
      <c r="E24197" s="498"/>
      <c r="F24197" s="499"/>
    </row>
    <row r="24198" s="489" customFormat="1">
      <c r="B24198" s="498"/>
      <c r="C24198" s="497"/>
      <c r="D24198" s="550"/>
      <c r="E24198" s="498"/>
      <c r="F24198" s="499"/>
    </row>
    <row r="24199" s="489" customFormat="1">
      <c r="B24199" s="498"/>
      <c r="C24199" s="497"/>
      <c r="D24199" s="550"/>
      <c r="E24199" s="498"/>
      <c r="F24199" s="499"/>
    </row>
    <row r="24200" s="489" customFormat="1">
      <c r="B24200" s="498"/>
      <c r="C24200" s="497"/>
      <c r="D24200" s="550"/>
      <c r="E24200" s="498"/>
      <c r="F24200" s="499"/>
    </row>
    <row r="24201" s="489" customFormat="1">
      <c r="B24201" s="498"/>
      <c r="C24201" s="497"/>
      <c r="D24201" s="550"/>
      <c r="E24201" s="498"/>
      <c r="F24201" s="499"/>
    </row>
    <row r="24202" s="489" customFormat="1">
      <c r="B24202" s="498"/>
      <c r="C24202" s="497"/>
      <c r="D24202" s="550"/>
      <c r="E24202" s="498"/>
      <c r="F24202" s="499"/>
    </row>
    <row r="24203" s="489" customFormat="1">
      <c r="B24203" s="498"/>
      <c r="C24203" s="497"/>
      <c r="D24203" s="550"/>
      <c r="E24203" s="498"/>
      <c r="F24203" s="499"/>
    </row>
    <row r="24204" s="489" customFormat="1">
      <c r="B24204" s="498"/>
      <c r="C24204" s="497"/>
      <c r="D24204" s="550"/>
      <c r="E24204" s="498"/>
      <c r="F24204" s="499"/>
    </row>
    <row r="24205" s="489" customFormat="1">
      <c r="B24205" s="498"/>
      <c r="C24205" s="497"/>
      <c r="D24205" s="550"/>
      <c r="E24205" s="498"/>
      <c r="F24205" s="499"/>
    </row>
    <row r="24206" s="489" customFormat="1">
      <c r="B24206" s="498"/>
      <c r="C24206" s="497"/>
      <c r="D24206" s="550"/>
      <c r="E24206" s="498"/>
      <c r="F24206" s="499"/>
    </row>
    <row r="24207" s="489" customFormat="1">
      <c r="B24207" s="498"/>
      <c r="C24207" s="497"/>
      <c r="D24207" s="550"/>
      <c r="E24207" s="498"/>
      <c r="F24207" s="499"/>
    </row>
    <row r="24208" s="489" customFormat="1">
      <c r="B24208" s="498"/>
      <c r="C24208" s="497"/>
      <c r="D24208" s="550"/>
      <c r="E24208" s="498"/>
      <c r="F24208" s="499"/>
    </row>
    <row r="24209" s="489" customFormat="1">
      <c r="B24209" s="498"/>
      <c r="C24209" s="497"/>
      <c r="D24209" s="550"/>
      <c r="E24209" s="498"/>
      <c r="F24209" s="499"/>
    </row>
    <row r="24210" s="489" customFormat="1">
      <c r="B24210" s="498"/>
      <c r="C24210" s="497"/>
      <c r="D24210" s="550"/>
      <c r="E24210" s="498"/>
      <c r="F24210" s="499"/>
    </row>
    <row r="24211" s="489" customFormat="1">
      <c r="B24211" s="498"/>
      <c r="C24211" s="497"/>
      <c r="D24211" s="550"/>
      <c r="E24211" s="498"/>
      <c r="F24211" s="499"/>
    </row>
    <row r="24212" s="489" customFormat="1">
      <c r="B24212" s="498"/>
      <c r="C24212" s="497"/>
      <c r="D24212" s="550"/>
      <c r="E24212" s="498"/>
      <c r="F24212" s="499"/>
    </row>
    <row r="24213" s="489" customFormat="1">
      <c r="B24213" s="498"/>
      <c r="C24213" s="497"/>
      <c r="D24213" s="550"/>
      <c r="E24213" s="498"/>
      <c r="F24213" s="499"/>
    </row>
    <row r="24214" s="489" customFormat="1">
      <c r="B24214" s="498"/>
      <c r="C24214" s="497"/>
      <c r="D24214" s="550"/>
      <c r="E24214" s="498"/>
      <c r="F24214" s="499"/>
    </row>
    <row r="24215" s="489" customFormat="1">
      <c r="B24215" s="498"/>
      <c r="C24215" s="497"/>
      <c r="D24215" s="550"/>
      <c r="E24215" s="498"/>
      <c r="F24215" s="499"/>
    </row>
    <row r="24216" s="489" customFormat="1">
      <c r="B24216" s="498"/>
      <c r="C24216" s="497"/>
      <c r="D24216" s="550"/>
      <c r="E24216" s="498"/>
      <c r="F24216" s="499"/>
    </row>
    <row r="24217" s="489" customFormat="1">
      <c r="B24217" s="498"/>
      <c r="C24217" s="497"/>
      <c r="D24217" s="550"/>
      <c r="E24217" s="498"/>
      <c r="F24217" s="499"/>
    </row>
    <row r="24218" s="489" customFormat="1">
      <c r="B24218" s="498"/>
      <c r="C24218" s="497"/>
      <c r="D24218" s="550"/>
      <c r="E24218" s="498"/>
      <c r="F24218" s="499"/>
    </row>
    <row r="24219" s="489" customFormat="1">
      <c r="B24219" s="498"/>
      <c r="C24219" s="497"/>
      <c r="D24219" s="550"/>
      <c r="E24219" s="498"/>
      <c r="F24219" s="499"/>
    </row>
    <row r="24220" s="489" customFormat="1">
      <c r="B24220" s="498"/>
      <c r="C24220" s="497"/>
      <c r="D24220" s="550"/>
      <c r="E24220" s="498"/>
      <c r="F24220" s="499"/>
    </row>
    <row r="24221" s="489" customFormat="1">
      <c r="B24221" s="498"/>
      <c r="C24221" s="497"/>
      <c r="D24221" s="550"/>
      <c r="E24221" s="498"/>
      <c r="F24221" s="499"/>
    </row>
    <row r="24222" s="489" customFormat="1">
      <c r="B24222" s="498"/>
      <c r="C24222" s="497"/>
      <c r="D24222" s="550"/>
      <c r="E24222" s="498"/>
      <c r="F24222" s="499"/>
    </row>
    <row r="24223" s="489" customFormat="1">
      <c r="B24223" s="498"/>
      <c r="C24223" s="497"/>
      <c r="D24223" s="550"/>
      <c r="E24223" s="498"/>
      <c r="F24223" s="499"/>
    </row>
    <row r="24224" s="489" customFormat="1">
      <c r="B24224" s="498"/>
      <c r="C24224" s="497"/>
      <c r="D24224" s="550"/>
      <c r="E24224" s="498"/>
      <c r="F24224" s="499"/>
    </row>
    <row r="24225" s="489" customFormat="1">
      <c r="B24225" s="498"/>
      <c r="C24225" s="497"/>
      <c r="D24225" s="550"/>
      <c r="E24225" s="498"/>
      <c r="F24225" s="499"/>
    </row>
    <row r="24226" s="489" customFormat="1">
      <c r="B24226" s="498"/>
      <c r="C24226" s="497"/>
      <c r="D24226" s="550"/>
      <c r="E24226" s="498"/>
      <c r="F24226" s="499"/>
    </row>
    <row r="24227" s="489" customFormat="1">
      <c r="B24227" s="498"/>
      <c r="C24227" s="497"/>
      <c r="D24227" s="550"/>
      <c r="E24227" s="498"/>
      <c r="F24227" s="499"/>
    </row>
    <row r="24228" s="489" customFormat="1">
      <c r="B24228" s="498"/>
      <c r="C24228" s="497"/>
      <c r="D24228" s="550"/>
      <c r="E24228" s="498"/>
      <c r="F24228" s="499"/>
    </row>
    <row r="24229" s="489" customFormat="1">
      <c r="B24229" s="498"/>
      <c r="C24229" s="497"/>
      <c r="D24229" s="550"/>
      <c r="E24229" s="498"/>
      <c r="F24229" s="499"/>
    </row>
    <row r="24230" s="489" customFormat="1">
      <c r="B24230" s="498"/>
      <c r="C24230" s="497"/>
      <c r="D24230" s="550"/>
      <c r="E24230" s="498"/>
      <c r="F24230" s="499"/>
    </row>
    <row r="24231" s="489" customFormat="1">
      <c r="B24231" s="498"/>
      <c r="C24231" s="497"/>
      <c r="D24231" s="550"/>
      <c r="E24231" s="498"/>
      <c r="F24231" s="499"/>
    </row>
    <row r="24232" s="489" customFormat="1">
      <c r="B24232" s="498"/>
      <c r="C24232" s="497"/>
      <c r="D24232" s="550"/>
      <c r="E24232" s="498"/>
      <c r="F24232" s="499"/>
    </row>
    <row r="24233" s="489" customFormat="1">
      <c r="B24233" s="498"/>
      <c r="C24233" s="497"/>
      <c r="D24233" s="550"/>
      <c r="E24233" s="498"/>
      <c r="F24233" s="499"/>
    </row>
    <row r="24234" s="489" customFormat="1">
      <c r="B24234" s="498"/>
      <c r="C24234" s="497"/>
      <c r="D24234" s="550"/>
      <c r="E24234" s="498"/>
      <c r="F24234" s="499"/>
    </row>
    <row r="24235" s="489" customFormat="1">
      <c r="B24235" s="498"/>
      <c r="C24235" s="497"/>
      <c r="D24235" s="550"/>
      <c r="E24235" s="498"/>
      <c r="F24235" s="499"/>
    </row>
    <row r="24236" s="489" customFormat="1">
      <c r="B24236" s="498"/>
      <c r="C24236" s="497"/>
      <c r="D24236" s="550"/>
      <c r="E24236" s="498"/>
      <c r="F24236" s="499"/>
    </row>
    <row r="24237" s="489" customFormat="1">
      <c r="B24237" s="498"/>
      <c r="C24237" s="497"/>
      <c r="D24237" s="550"/>
      <c r="E24237" s="498"/>
      <c r="F24237" s="499"/>
    </row>
    <row r="24238" s="489" customFormat="1">
      <c r="B24238" s="498"/>
      <c r="C24238" s="497"/>
      <c r="D24238" s="550"/>
      <c r="E24238" s="498"/>
      <c r="F24238" s="499"/>
    </row>
    <row r="24239" s="489" customFormat="1">
      <c r="B24239" s="498"/>
      <c r="C24239" s="497"/>
      <c r="D24239" s="550"/>
      <c r="E24239" s="498"/>
      <c r="F24239" s="499"/>
    </row>
    <row r="24240" s="489" customFormat="1">
      <c r="B24240" s="498"/>
      <c r="C24240" s="497"/>
      <c r="D24240" s="550"/>
      <c r="E24240" s="498"/>
      <c r="F24240" s="499"/>
    </row>
    <row r="24241" s="489" customFormat="1">
      <c r="B24241" s="498"/>
      <c r="C24241" s="497"/>
      <c r="D24241" s="550"/>
      <c r="E24241" s="498"/>
      <c r="F24241" s="499"/>
    </row>
    <row r="24242" s="489" customFormat="1">
      <c r="B24242" s="498"/>
      <c r="C24242" s="497"/>
      <c r="D24242" s="550"/>
      <c r="E24242" s="498"/>
      <c r="F24242" s="499"/>
    </row>
    <row r="24243" s="489" customFormat="1">
      <c r="B24243" s="498"/>
      <c r="C24243" s="497"/>
      <c r="D24243" s="550"/>
      <c r="E24243" s="498"/>
      <c r="F24243" s="499"/>
    </row>
    <row r="24244" s="489" customFormat="1">
      <c r="B24244" s="498"/>
      <c r="C24244" s="497"/>
      <c r="D24244" s="550"/>
      <c r="E24244" s="498"/>
      <c r="F24244" s="499"/>
    </row>
    <row r="24245" s="489" customFormat="1">
      <c r="B24245" s="498"/>
      <c r="C24245" s="497"/>
      <c r="D24245" s="550"/>
      <c r="E24245" s="498"/>
      <c r="F24245" s="499"/>
    </row>
    <row r="24246" s="489" customFormat="1">
      <c r="B24246" s="498"/>
      <c r="C24246" s="497"/>
      <c r="D24246" s="550"/>
      <c r="E24246" s="498"/>
      <c r="F24246" s="499"/>
    </row>
    <row r="24247" s="489" customFormat="1">
      <c r="B24247" s="498"/>
      <c r="C24247" s="497"/>
      <c r="D24247" s="550"/>
      <c r="E24247" s="498"/>
      <c r="F24247" s="499"/>
    </row>
    <row r="24248" s="489" customFormat="1">
      <c r="B24248" s="498"/>
      <c r="C24248" s="497"/>
      <c r="D24248" s="550"/>
      <c r="E24248" s="498"/>
      <c r="F24248" s="499"/>
    </row>
    <row r="24249" s="489" customFormat="1">
      <c r="B24249" s="498"/>
      <c r="C24249" s="497"/>
      <c r="D24249" s="550"/>
      <c r="E24249" s="498"/>
      <c r="F24249" s="499"/>
    </row>
    <row r="24250" s="489" customFormat="1">
      <c r="B24250" s="498"/>
      <c r="C24250" s="497"/>
      <c r="D24250" s="550"/>
      <c r="E24250" s="498"/>
      <c r="F24250" s="499"/>
    </row>
    <row r="24251" s="489" customFormat="1">
      <c r="B24251" s="498"/>
      <c r="C24251" s="497"/>
      <c r="D24251" s="550"/>
      <c r="E24251" s="498"/>
      <c r="F24251" s="499"/>
    </row>
    <row r="24252" s="489" customFormat="1">
      <c r="B24252" s="498"/>
      <c r="C24252" s="497"/>
      <c r="D24252" s="550"/>
      <c r="E24252" s="498"/>
      <c r="F24252" s="499"/>
    </row>
    <row r="24253" s="489" customFormat="1">
      <c r="B24253" s="498"/>
      <c r="C24253" s="497"/>
      <c r="D24253" s="550"/>
      <c r="E24253" s="498"/>
      <c r="F24253" s="499"/>
    </row>
    <row r="24254" s="489" customFormat="1">
      <c r="B24254" s="498"/>
      <c r="C24254" s="497"/>
      <c r="D24254" s="550"/>
      <c r="E24254" s="498"/>
      <c r="F24254" s="499"/>
    </row>
    <row r="24255" s="489" customFormat="1">
      <c r="B24255" s="498"/>
      <c r="C24255" s="497"/>
      <c r="D24255" s="550"/>
      <c r="E24255" s="498"/>
      <c r="F24255" s="499"/>
    </row>
    <row r="24256" s="489" customFormat="1">
      <c r="B24256" s="498"/>
      <c r="C24256" s="497"/>
      <c r="D24256" s="550"/>
      <c r="E24256" s="498"/>
      <c r="F24256" s="499"/>
    </row>
    <row r="24257" s="489" customFormat="1">
      <c r="B24257" s="498"/>
      <c r="C24257" s="497"/>
      <c r="D24257" s="550"/>
      <c r="E24257" s="498"/>
      <c r="F24257" s="499"/>
    </row>
    <row r="24258" s="489" customFormat="1">
      <c r="B24258" s="498"/>
      <c r="C24258" s="497"/>
      <c r="D24258" s="550"/>
      <c r="E24258" s="498"/>
      <c r="F24258" s="499"/>
    </row>
    <row r="24259" s="489" customFormat="1">
      <c r="B24259" s="498"/>
      <c r="C24259" s="497"/>
      <c r="D24259" s="550"/>
      <c r="E24259" s="498"/>
      <c r="F24259" s="499"/>
    </row>
    <row r="24260" s="489" customFormat="1">
      <c r="B24260" s="498"/>
      <c r="C24260" s="497"/>
      <c r="D24260" s="550"/>
      <c r="E24260" s="498"/>
      <c r="F24260" s="499"/>
    </row>
    <row r="24261" s="489" customFormat="1">
      <c r="B24261" s="498"/>
      <c r="C24261" s="497"/>
      <c r="D24261" s="550"/>
      <c r="E24261" s="498"/>
      <c r="F24261" s="499"/>
    </row>
    <row r="24262" s="489" customFormat="1">
      <c r="B24262" s="498"/>
      <c r="C24262" s="497"/>
      <c r="D24262" s="550"/>
      <c r="E24262" s="498"/>
      <c r="F24262" s="499"/>
    </row>
    <row r="24263" s="489" customFormat="1">
      <c r="B24263" s="498"/>
      <c r="C24263" s="497"/>
      <c r="D24263" s="550"/>
      <c r="E24263" s="498"/>
      <c r="F24263" s="499"/>
    </row>
    <row r="24264" s="489" customFormat="1">
      <c r="B24264" s="498"/>
      <c r="C24264" s="497"/>
      <c r="D24264" s="550"/>
      <c r="E24264" s="498"/>
      <c r="F24264" s="499"/>
    </row>
    <row r="24265" s="489" customFormat="1">
      <c r="B24265" s="498"/>
      <c r="C24265" s="497"/>
      <c r="D24265" s="550"/>
      <c r="E24265" s="498"/>
      <c r="F24265" s="499"/>
    </row>
    <row r="24266" s="489" customFormat="1">
      <c r="B24266" s="498"/>
      <c r="C24266" s="497"/>
      <c r="D24266" s="550"/>
      <c r="E24266" s="498"/>
      <c r="F24266" s="499"/>
    </row>
    <row r="24267" s="489" customFormat="1">
      <c r="B24267" s="498"/>
      <c r="C24267" s="497"/>
      <c r="D24267" s="550"/>
      <c r="E24267" s="498"/>
      <c r="F24267" s="499"/>
    </row>
    <row r="24268" s="489" customFormat="1">
      <c r="B24268" s="498"/>
      <c r="C24268" s="497"/>
      <c r="D24268" s="550"/>
      <c r="E24268" s="498"/>
      <c r="F24268" s="499"/>
    </row>
    <row r="24269" s="489" customFormat="1">
      <c r="B24269" s="498"/>
      <c r="C24269" s="497"/>
      <c r="D24269" s="550"/>
      <c r="E24269" s="498"/>
      <c r="F24269" s="499"/>
    </row>
    <row r="24270" s="489" customFormat="1">
      <c r="B24270" s="498"/>
      <c r="C24270" s="497"/>
      <c r="D24270" s="550"/>
      <c r="E24270" s="498"/>
      <c r="F24270" s="499"/>
    </row>
    <row r="24271" s="489" customFormat="1">
      <c r="B24271" s="498"/>
      <c r="C24271" s="497"/>
      <c r="D24271" s="550"/>
      <c r="E24271" s="498"/>
      <c r="F24271" s="499"/>
    </row>
    <row r="24272" s="489" customFormat="1">
      <c r="B24272" s="498"/>
      <c r="C24272" s="497"/>
      <c r="D24272" s="550"/>
      <c r="E24272" s="498"/>
      <c r="F24272" s="499"/>
    </row>
    <row r="24273" s="489" customFormat="1">
      <c r="B24273" s="498"/>
      <c r="C24273" s="497"/>
      <c r="D24273" s="550"/>
      <c r="E24273" s="498"/>
      <c r="F24273" s="499"/>
    </row>
    <row r="24274" s="489" customFormat="1">
      <c r="B24274" s="498"/>
      <c r="C24274" s="497"/>
      <c r="D24274" s="550"/>
      <c r="E24274" s="498"/>
      <c r="F24274" s="499"/>
    </row>
    <row r="24275" s="489" customFormat="1">
      <c r="B24275" s="498"/>
      <c r="C24275" s="497"/>
      <c r="D24275" s="550"/>
      <c r="E24275" s="498"/>
      <c r="F24275" s="499"/>
    </row>
    <row r="24276" s="489" customFormat="1">
      <c r="B24276" s="498"/>
      <c r="C24276" s="497"/>
      <c r="D24276" s="550"/>
      <c r="E24276" s="498"/>
      <c r="F24276" s="499"/>
    </row>
    <row r="24277" s="489" customFormat="1">
      <c r="B24277" s="498"/>
      <c r="C24277" s="497"/>
      <c r="D24277" s="550"/>
      <c r="E24277" s="498"/>
      <c r="F24277" s="499"/>
    </row>
    <row r="24278" s="489" customFormat="1">
      <c r="B24278" s="498"/>
      <c r="C24278" s="497"/>
      <c r="D24278" s="550"/>
      <c r="E24278" s="498"/>
      <c r="F24278" s="499"/>
    </row>
    <row r="24279" s="489" customFormat="1">
      <c r="B24279" s="498"/>
      <c r="C24279" s="497"/>
      <c r="D24279" s="550"/>
      <c r="E24279" s="498"/>
      <c r="F24279" s="499"/>
    </row>
    <row r="24280" s="489" customFormat="1">
      <c r="B24280" s="498"/>
      <c r="C24280" s="497"/>
      <c r="D24280" s="550"/>
      <c r="E24280" s="498"/>
      <c r="F24280" s="499"/>
    </row>
    <row r="24281" s="489" customFormat="1">
      <c r="B24281" s="498"/>
      <c r="C24281" s="497"/>
      <c r="D24281" s="550"/>
      <c r="E24281" s="498"/>
      <c r="F24281" s="499"/>
    </row>
    <row r="24282" s="489" customFormat="1">
      <c r="B24282" s="498"/>
      <c r="C24282" s="497"/>
      <c r="D24282" s="550"/>
      <c r="E24282" s="498"/>
      <c r="F24282" s="499"/>
    </row>
    <row r="24283" s="489" customFormat="1">
      <c r="B24283" s="498"/>
      <c r="C24283" s="497"/>
      <c r="D24283" s="550"/>
      <c r="E24283" s="498"/>
      <c r="F24283" s="499"/>
    </row>
    <row r="24284" s="489" customFormat="1">
      <c r="B24284" s="498"/>
      <c r="C24284" s="497"/>
      <c r="D24284" s="550"/>
      <c r="E24284" s="498"/>
      <c r="F24284" s="499"/>
    </row>
    <row r="24285" s="489" customFormat="1">
      <c r="B24285" s="498"/>
      <c r="C24285" s="497"/>
      <c r="D24285" s="550"/>
      <c r="E24285" s="498"/>
      <c r="F24285" s="499"/>
    </row>
    <row r="24286" s="489" customFormat="1">
      <c r="B24286" s="498"/>
      <c r="C24286" s="497"/>
      <c r="D24286" s="550"/>
      <c r="E24286" s="498"/>
      <c r="F24286" s="499"/>
    </row>
    <row r="24287" s="489" customFormat="1">
      <c r="B24287" s="498"/>
      <c r="C24287" s="497"/>
      <c r="D24287" s="550"/>
      <c r="E24287" s="498"/>
      <c r="F24287" s="499"/>
    </row>
    <row r="24288" s="489" customFormat="1">
      <c r="B24288" s="498"/>
      <c r="C24288" s="497"/>
      <c r="D24288" s="550"/>
      <c r="E24288" s="498"/>
      <c r="F24288" s="499"/>
    </row>
    <row r="24289" s="489" customFormat="1">
      <c r="B24289" s="498"/>
      <c r="C24289" s="497"/>
      <c r="D24289" s="550"/>
      <c r="E24289" s="498"/>
      <c r="F24289" s="499"/>
    </row>
    <row r="24290" s="489" customFormat="1">
      <c r="B24290" s="498"/>
      <c r="C24290" s="497"/>
      <c r="D24290" s="550"/>
      <c r="E24290" s="498"/>
      <c r="F24290" s="499"/>
    </row>
    <row r="24291" s="489" customFormat="1">
      <c r="B24291" s="498"/>
      <c r="C24291" s="497"/>
      <c r="D24291" s="550"/>
      <c r="E24291" s="498"/>
      <c r="F24291" s="499"/>
    </row>
    <row r="24292" s="489" customFormat="1">
      <c r="B24292" s="498"/>
      <c r="C24292" s="497"/>
      <c r="D24292" s="550"/>
      <c r="E24292" s="498"/>
      <c r="F24292" s="499"/>
    </row>
    <row r="24293" s="489" customFormat="1">
      <c r="B24293" s="498"/>
      <c r="C24293" s="497"/>
      <c r="D24293" s="550"/>
      <c r="E24293" s="498"/>
      <c r="F24293" s="499"/>
    </row>
    <row r="24294" s="489" customFormat="1">
      <c r="B24294" s="498"/>
      <c r="C24294" s="497"/>
      <c r="D24294" s="550"/>
      <c r="E24294" s="498"/>
      <c r="F24294" s="499"/>
    </row>
    <row r="24295" s="489" customFormat="1">
      <c r="B24295" s="498"/>
      <c r="C24295" s="497"/>
      <c r="D24295" s="550"/>
      <c r="E24295" s="498"/>
      <c r="F24295" s="499"/>
    </row>
    <row r="24296" s="489" customFormat="1">
      <c r="B24296" s="498"/>
      <c r="C24296" s="497"/>
      <c r="D24296" s="550"/>
      <c r="E24296" s="498"/>
      <c r="F24296" s="499"/>
    </row>
    <row r="24297" s="489" customFormat="1">
      <c r="B24297" s="498"/>
      <c r="C24297" s="497"/>
      <c r="D24297" s="550"/>
      <c r="E24297" s="498"/>
      <c r="F24297" s="499"/>
    </row>
    <row r="24298" s="489" customFormat="1">
      <c r="B24298" s="498"/>
      <c r="C24298" s="497"/>
      <c r="D24298" s="550"/>
      <c r="E24298" s="498"/>
      <c r="F24298" s="499"/>
    </row>
    <row r="24299" s="489" customFormat="1">
      <c r="B24299" s="498"/>
      <c r="C24299" s="497"/>
      <c r="D24299" s="550"/>
      <c r="E24299" s="498"/>
      <c r="F24299" s="499"/>
    </row>
    <row r="24300" s="489" customFormat="1">
      <c r="B24300" s="498"/>
      <c r="C24300" s="497"/>
      <c r="D24300" s="550"/>
      <c r="E24300" s="498"/>
      <c r="F24300" s="499"/>
    </row>
    <row r="24301" s="489" customFormat="1">
      <c r="B24301" s="498"/>
      <c r="C24301" s="497"/>
      <c r="D24301" s="550"/>
      <c r="E24301" s="498"/>
      <c r="F24301" s="499"/>
    </row>
    <row r="24302" s="489" customFormat="1">
      <c r="B24302" s="498"/>
      <c r="C24302" s="497"/>
      <c r="D24302" s="550"/>
      <c r="E24302" s="498"/>
      <c r="F24302" s="499"/>
    </row>
    <row r="24303" s="489" customFormat="1">
      <c r="B24303" s="498"/>
      <c r="C24303" s="497"/>
      <c r="D24303" s="550"/>
      <c r="E24303" s="498"/>
      <c r="F24303" s="499"/>
    </row>
    <row r="24304" s="489" customFormat="1">
      <c r="B24304" s="498"/>
      <c r="C24304" s="497"/>
      <c r="D24304" s="550"/>
      <c r="E24304" s="498"/>
      <c r="F24304" s="499"/>
    </row>
    <row r="24305" s="489" customFormat="1">
      <c r="B24305" s="498"/>
      <c r="C24305" s="497"/>
      <c r="D24305" s="550"/>
      <c r="E24305" s="498"/>
      <c r="F24305" s="499"/>
    </row>
    <row r="24306" s="489" customFormat="1">
      <c r="B24306" s="498"/>
      <c r="C24306" s="497"/>
      <c r="D24306" s="550"/>
      <c r="E24306" s="498"/>
      <c r="F24306" s="499"/>
    </row>
    <row r="24307" s="489" customFormat="1">
      <c r="B24307" s="498"/>
      <c r="C24307" s="497"/>
      <c r="D24307" s="550"/>
      <c r="E24307" s="498"/>
      <c r="F24307" s="499"/>
    </row>
    <row r="24308" s="489" customFormat="1">
      <c r="B24308" s="498"/>
      <c r="C24308" s="497"/>
      <c r="D24308" s="550"/>
      <c r="E24308" s="498"/>
      <c r="F24308" s="499"/>
    </row>
    <row r="24309" s="489" customFormat="1">
      <c r="B24309" s="498"/>
      <c r="C24309" s="497"/>
      <c r="D24309" s="550"/>
      <c r="E24309" s="498"/>
      <c r="F24309" s="499"/>
    </row>
    <row r="24310" s="489" customFormat="1">
      <c r="B24310" s="498"/>
      <c r="C24310" s="497"/>
      <c r="D24310" s="550"/>
      <c r="E24310" s="498"/>
      <c r="F24310" s="499"/>
    </row>
    <row r="24311" s="489" customFormat="1">
      <c r="B24311" s="498"/>
      <c r="C24311" s="497"/>
      <c r="D24311" s="550"/>
      <c r="E24311" s="498"/>
      <c r="F24311" s="499"/>
    </row>
    <row r="24312" s="489" customFormat="1">
      <c r="B24312" s="498"/>
      <c r="C24312" s="497"/>
      <c r="D24312" s="550"/>
      <c r="E24312" s="498"/>
      <c r="F24312" s="499"/>
    </row>
    <row r="24313" s="489" customFormat="1">
      <c r="B24313" s="498"/>
      <c r="C24313" s="497"/>
      <c r="D24313" s="550"/>
      <c r="E24313" s="498"/>
      <c r="F24313" s="499"/>
    </row>
    <row r="24314" s="489" customFormat="1">
      <c r="B24314" s="498"/>
      <c r="C24314" s="497"/>
      <c r="D24314" s="550"/>
      <c r="E24314" s="498"/>
      <c r="F24314" s="499"/>
    </row>
    <row r="24315" s="489" customFormat="1">
      <c r="B24315" s="498"/>
      <c r="C24315" s="497"/>
      <c r="D24315" s="550"/>
      <c r="E24315" s="498"/>
      <c r="F24315" s="499"/>
    </row>
    <row r="24316" s="489" customFormat="1">
      <c r="B24316" s="498"/>
      <c r="C24316" s="497"/>
      <c r="D24316" s="550"/>
      <c r="E24316" s="498"/>
      <c r="F24316" s="499"/>
    </row>
    <row r="24317" s="489" customFormat="1">
      <c r="B24317" s="498"/>
      <c r="C24317" s="497"/>
      <c r="D24317" s="550"/>
      <c r="E24317" s="498"/>
      <c r="F24317" s="499"/>
    </row>
    <row r="24318" s="489" customFormat="1">
      <c r="B24318" s="498"/>
      <c r="C24318" s="497"/>
      <c r="D24318" s="550"/>
      <c r="E24318" s="498"/>
      <c r="F24318" s="499"/>
    </row>
    <row r="24319" s="489" customFormat="1">
      <c r="B24319" s="498"/>
      <c r="C24319" s="497"/>
      <c r="D24319" s="550"/>
      <c r="E24319" s="498"/>
      <c r="F24319" s="499"/>
    </row>
    <row r="24320" s="489" customFormat="1">
      <c r="B24320" s="498"/>
      <c r="C24320" s="497"/>
      <c r="D24320" s="550"/>
      <c r="E24320" s="498"/>
      <c r="F24320" s="499"/>
    </row>
    <row r="24321" s="489" customFormat="1">
      <c r="B24321" s="498"/>
      <c r="C24321" s="497"/>
      <c r="D24321" s="550"/>
      <c r="E24321" s="498"/>
      <c r="F24321" s="499"/>
    </row>
    <row r="24322" s="489" customFormat="1">
      <c r="B24322" s="498"/>
      <c r="C24322" s="497"/>
      <c r="D24322" s="550"/>
      <c r="E24322" s="498"/>
      <c r="F24322" s="499"/>
    </row>
    <row r="24323" s="489" customFormat="1">
      <c r="B24323" s="498"/>
      <c r="C24323" s="497"/>
      <c r="D24323" s="550"/>
      <c r="E24323" s="498"/>
      <c r="F24323" s="499"/>
    </row>
    <row r="24324" s="489" customFormat="1">
      <c r="B24324" s="498"/>
      <c r="C24324" s="497"/>
      <c r="D24324" s="550"/>
      <c r="E24324" s="498"/>
      <c r="F24324" s="499"/>
    </row>
    <row r="24325" s="489" customFormat="1">
      <c r="B24325" s="498"/>
      <c r="C24325" s="497"/>
      <c r="D24325" s="550"/>
      <c r="E24325" s="498"/>
      <c r="F24325" s="499"/>
    </row>
    <row r="24326" s="489" customFormat="1">
      <c r="B24326" s="498"/>
      <c r="C24326" s="497"/>
      <c r="D24326" s="550"/>
      <c r="E24326" s="498"/>
      <c r="F24326" s="499"/>
    </row>
    <row r="24327" s="489" customFormat="1">
      <c r="B24327" s="498"/>
      <c r="C24327" s="497"/>
      <c r="D24327" s="550"/>
      <c r="E24327" s="498"/>
      <c r="F24327" s="499"/>
    </row>
    <row r="24328" s="489" customFormat="1">
      <c r="B24328" s="498"/>
      <c r="C24328" s="497"/>
      <c r="D24328" s="550"/>
      <c r="E24328" s="498"/>
      <c r="F24328" s="499"/>
    </row>
    <row r="24329" s="489" customFormat="1">
      <c r="B24329" s="498"/>
      <c r="C24329" s="497"/>
      <c r="D24329" s="550"/>
      <c r="E24329" s="498"/>
      <c r="F24329" s="499"/>
    </row>
    <row r="24330" s="489" customFormat="1">
      <c r="B24330" s="498"/>
      <c r="C24330" s="497"/>
      <c r="D24330" s="550"/>
      <c r="E24330" s="498"/>
      <c r="F24330" s="499"/>
    </row>
    <row r="24331" s="489" customFormat="1">
      <c r="B24331" s="498"/>
      <c r="C24331" s="497"/>
      <c r="D24331" s="550"/>
      <c r="E24331" s="498"/>
      <c r="F24331" s="499"/>
    </row>
    <row r="24332" s="489" customFormat="1">
      <c r="B24332" s="498"/>
      <c r="C24332" s="497"/>
      <c r="D24332" s="550"/>
      <c r="E24332" s="498"/>
      <c r="F24332" s="499"/>
    </row>
    <row r="24333" s="489" customFormat="1">
      <c r="B24333" s="498"/>
      <c r="C24333" s="497"/>
      <c r="D24333" s="550"/>
      <c r="E24333" s="498"/>
      <c r="F24333" s="499"/>
    </row>
    <row r="24334" s="489" customFormat="1">
      <c r="B24334" s="498"/>
      <c r="C24334" s="497"/>
      <c r="D24334" s="550"/>
      <c r="E24334" s="498"/>
      <c r="F24334" s="499"/>
    </row>
    <row r="24335" s="489" customFormat="1">
      <c r="B24335" s="498"/>
      <c r="C24335" s="497"/>
      <c r="D24335" s="550"/>
      <c r="E24335" s="498"/>
      <c r="F24335" s="499"/>
    </row>
    <row r="24336" s="489" customFormat="1">
      <c r="B24336" s="498"/>
      <c r="C24336" s="497"/>
      <c r="D24336" s="550"/>
      <c r="E24336" s="498"/>
      <c r="F24336" s="499"/>
    </row>
    <row r="24337" s="489" customFormat="1">
      <c r="B24337" s="498"/>
      <c r="C24337" s="497"/>
      <c r="D24337" s="550"/>
      <c r="E24337" s="498"/>
      <c r="F24337" s="499"/>
    </row>
    <row r="24338" s="489" customFormat="1">
      <c r="B24338" s="498"/>
      <c r="C24338" s="497"/>
      <c r="D24338" s="550"/>
      <c r="E24338" s="498"/>
      <c r="F24338" s="499"/>
    </row>
    <row r="24339" s="489" customFormat="1">
      <c r="B24339" s="498"/>
      <c r="C24339" s="497"/>
      <c r="D24339" s="550"/>
      <c r="E24339" s="498"/>
      <c r="F24339" s="499"/>
    </row>
    <row r="24340" s="489" customFormat="1">
      <c r="B24340" s="498"/>
      <c r="C24340" s="497"/>
      <c r="D24340" s="550"/>
      <c r="E24340" s="498"/>
      <c r="F24340" s="499"/>
    </row>
    <row r="24341" s="489" customFormat="1">
      <c r="B24341" s="498"/>
      <c r="C24341" s="497"/>
      <c r="D24341" s="550"/>
      <c r="E24341" s="498"/>
      <c r="F24341" s="499"/>
    </row>
    <row r="24342" s="489" customFormat="1">
      <c r="B24342" s="498"/>
      <c r="C24342" s="497"/>
      <c r="D24342" s="550"/>
      <c r="E24342" s="498"/>
      <c r="F24342" s="499"/>
    </row>
    <row r="24343" s="489" customFormat="1">
      <c r="B24343" s="498"/>
      <c r="C24343" s="497"/>
      <c r="D24343" s="550"/>
      <c r="E24343" s="498"/>
      <c r="F24343" s="499"/>
    </row>
    <row r="24344" s="489" customFormat="1">
      <c r="B24344" s="498"/>
      <c r="C24344" s="497"/>
      <c r="D24344" s="550"/>
      <c r="E24344" s="498"/>
      <c r="F24344" s="499"/>
    </row>
    <row r="24345" s="489" customFormat="1">
      <c r="B24345" s="498"/>
      <c r="C24345" s="497"/>
      <c r="D24345" s="550"/>
      <c r="E24345" s="498"/>
      <c r="F24345" s="499"/>
    </row>
    <row r="24346" s="489" customFormat="1">
      <c r="B24346" s="498"/>
      <c r="C24346" s="497"/>
      <c r="D24346" s="550"/>
      <c r="E24346" s="498"/>
      <c r="F24346" s="499"/>
    </row>
    <row r="24347" s="489" customFormat="1">
      <c r="B24347" s="498"/>
      <c r="C24347" s="497"/>
      <c r="D24347" s="550"/>
      <c r="E24347" s="498"/>
      <c r="F24347" s="499"/>
    </row>
    <row r="24348" s="489" customFormat="1">
      <c r="B24348" s="498"/>
      <c r="C24348" s="497"/>
      <c r="D24348" s="550"/>
      <c r="E24348" s="498"/>
      <c r="F24348" s="499"/>
    </row>
    <row r="24349" s="489" customFormat="1">
      <c r="B24349" s="498"/>
      <c r="C24349" s="497"/>
      <c r="D24349" s="550"/>
      <c r="E24349" s="498"/>
      <c r="F24349" s="499"/>
    </row>
    <row r="24350" s="489" customFormat="1">
      <c r="B24350" s="498"/>
      <c r="C24350" s="497"/>
      <c r="D24350" s="550"/>
      <c r="E24350" s="498"/>
      <c r="F24350" s="499"/>
    </row>
    <row r="24351" s="489" customFormat="1">
      <c r="B24351" s="498"/>
      <c r="C24351" s="497"/>
      <c r="D24351" s="550"/>
      <c r="E24351" s="498"/>
      <c r="F24351" s="499"/>
    </row>
    <row r="24352" s="489" customFormat="1">
      <c r="B24352" s="498"/>
      <c r="C24352" s="497"/>
      <c r="D24352" s="550"/>
      <c r="E24352" s="498"/>
      <c r="F24352" s="499"/>
    </row>
    <row r="24353" s="489" customFormat="1">
      <c r="B24353" s="498"/>
      <c r="C24353" s="497"/>
      <c r="D24353" s="550"/>
      <c r="E24353" s="498"/>
      <c r="F24353" s="499"/>
    </row>
    <row r="24354" s="489" customFormat="1">
      <c r="B24354" s="498"/>
      <c r="C24354" s="497"/>
      <c r="D24354" s="550"/>
      <c r="E24354" s="498"/>
      <c r="F24354" s="499"/>
    </row>
    <row r="24355" s="489" customFormat="1">
      <c r="B24355" s="498"/>
      <c r="C24355" s="497"/>
      <c r="D24355" s="550"/>
      <c r="E24355" s="498"/>
      <c r="F24355" s="499"/>
    </row>
    <row r="24356" s="489" customFormat="1">
      <c r="B24356" s="498"/>
      <c r="C24356" s="497"/>
      <c r="D24356" s="550"/>
      <c r="E24356" s="498"/>
      <c r="F24356" s="499"/>
    </row>
    <row r="24357" s="489" customFormat="1">
      <c r="B24357" s="498"/>
      <c r="C24357" s="497"/>
      <c r="D24357" s="550"/>
      <c r="E24357" s="498"/>
      <c r="F24357" s="499"/>
    </row>
    <row r="24358" s="489" customFormat="1">
      <c r="B24358" s="498"/>
      <c r="C24358" s="497"/>
      <c r="D24358" s="550"/>
      <c r="E24358" s="498"/>
      <c r="F24358" s="499"/>
    </row>
    <row r="24359" s="489" customFormat="1">
      <c r="B24359" s="498"/>
      <c r="C24359" s="497"/>
      <c r="D24359" s="550"/>
      <c r="E24359" s="498"/>
      <c r="F24359" s="499"/>
    </row>
    <row r="24360" s="489" customFormat="1">
      <c r="B24360" s="498"/>
      <c r="C24360" s="497"/>
      <c r="D24360" s="550"/>
      <c r="E24360" s="498"/>
      <c r="F24360" s="499"/>
    </row>
    <row r="24361" s="489" customFormat="1">
      <c r="B24361" s="498"/>
      <c r="C24361" s="497"/>
      <c r="D24361" s="550"/>
      <c r="E24361" s="498"/>
      <c r="F24361" s="499"/>
    </row>
    <row r="24362" s="489" customFormat="1">
      <c r="B24362" s="498"/>
      <c r="C24362" s="497"/>
      <c r="D24362" s="550"/>
      <c r="E24362" s="498"/>
      <c r="F24362" s="499"/>
    </row>
    <row r="24363" s="489" customFormat="1">
      <c r="B24363" s="498"/>
      <c r="C24363" s="497"/>
      <c r="D24363" s="550"/>
      <c r="E24363" s="498"/>
      <c r="F24363" s="499"/>
    </row>
    <row r="24364" s="489" customFormat="1">
      <c r="B24364" s="498"/>
      <c r="C24364" s="497"/>
      <c r="D24364" s="550"/>
      <c r="E24364" s="498"/>
      <c r="F24364" s="499"/>
    </row>
    <row r="24365" s="489" customFormat="1">
      <c r="B24365" s="498"/>
      <c r="C24365" s="497"/>
      <c r="D24365" s="550"/>
      <c r="E24365" s="498"/>
      <c r="F24365" s="499"/>
    </row>
    <row r="24366" s="489" customFormat="1">
      <c r="B24366" s="498"/>
      <c r="C24366" s="497"/>
      <c r="D24366" s="550"/>
      <c r="E24366" s="498"/>
      <c r="F24366" s="499"/>
    </row>
    <row r="24367" s="489" customFormat="1">
      <c r="B24367" s="498"/>
      <c r="C24367" s="497"/>
      <c r="D24367" s="550"/>
      <c r="E24367" s="498"/>
      <c r="F24367" s="499"/>
    </row>
    <row r="24368" s="489" customFormat="1">
      <c r="B24368" s="498"/>
      <c r="C24368" s="497"/>
      <c r="D24368" s="550"/>
      <c r="E24368" s="498"/>
      <c r="F24368" s="499"/>
    </row>
    <row r="24369" s="489" customFormat="1">
      <c r="B24369" s="498"/>
      <c r="C24369" s="497"/>
      <c r="D24369" s="550"/>
      <c r="E24369" s="498"/>
      <c r="F24369" s="499"/>
    </row>
    <row r="24370" s="489" customFormat="1">
      <c r="B24370" s="498"/>
      <c r="C24370" s="497"/>
      <c r="D24370" s="550"/>
      <c r="E24370" s="498"/>
      <c r="F24370" s="499"/>
    </row>
    <row r="24371" s="489" customFormat="1">
      <c r="B24371" s="498"/>
      <c r="C24371" s="497"/>
      <c r="D24371" s="550"/>
      <c r="E24371" s="498"/>
      <c r="F24371" s="499"/>
    </row>
    <row r="24372" s="489" customFormat="1">
      <c r="B24372" s="498"/>
      <c r="C24372" s="497"/>
      <c r="D24372" s="550"/>
      <c r="E24372" s="498"/>
      <c r="F24372" s="499"/>
    </row>
    <row r="24373" s="489" customFormat="1">
      <c r="B24373" s="498"/>
      <c r="C24373" s="497"/>
      <c r="D24373" s="550"/>
      <c r="E24373" s="498"/>
      <c r="F24373" s="499"/>
    </row>
    <row r="24374" s="489" customFormat="1">
      <c r="B24374" s="498"/>
      <c r="C24374" s="497"/>
      <c r="D24374" s="550"/>
      <c r="E24374" s="498"/>
      <c r="F24374" s="499"/>
    </row>
    <row r="24375" s="489" customFormat="1">
      <c r="B24375" s="498"/>
      <c r="C24375" s="497"/>
      <c r="D24375" s="550"/>
      <c r="E24375" s="498"/>
      <c r="F24375" s="499"/>
    </row>
    <row r="24376" s="489" customFormat="1">
      <c r="B24376" s="498"/>
      <c r="C24376" s="497"/>
      <c r="D24376" s="550"/>
      <c r="E24376" s="498"/>
      <c r="F24376" s="499"/>
    </row>
    <row r="24377" s="489" customFormat="1">
      <c r="B24377" s="498"/>
      <c r="C24377" s="497"/>
      <c r="D24377" s="550"/>
      <c r="E24377" s="498"/>
      <c r="F24377" s="499"/>
    </row>
    <row r="24378" s="489" customFormat="1">
      <c r="B24378" s="498"/>
      <c r="C24378" s="497"/>
      <c r="D24378" s="550"/>
      <c r="E24378" s="498"/>
      <c r="F24378" s="499"/>
    </row>
    <row r="24379" s="489" customFormat="1">
      <c r="B24379" s="498"/>
      <c r="C24379" s="497"/>
      <c r="D24379" s="550"/>
      <c r="E24379" s="498"/>
      <c r="F24379" s="499"/>
    </row>
    <row r="24380" s="489" customFormat="1">
      <c r="B24380" s="498"/>
      <c r="C24380" s="497"/>
      <c r="D24380" s="550"/>
      <c r="E24380" s="498"/>
      <c r="F24380" s="499"/>
    </row>
    <row r="24381" s="489" customFormat="1">
      <c r="B24381" s="498"/>
      <c r="C24381" s="497"/>
      <c r="D24381" s="550"/>
      <c r="E24381" s="498"/>
      <c r="F24381" s="499"/>
    </row>
    <row r="24382" s="489" customFormat="1">
      <c r="B24382" s="498"/>
      <c r="C24382" s="497"/>
      <c r="D24382" s="550"/>
      <c r="E24382" s="498"/>
      <c r="F24382" s="499"/>
    </row>
    <row r="24383" s="489" customFormat="1">
      <c r="B24383" s="498"/>
      <c r="C24383" s="497"/>
      <c r="D24383" s="550"/>
      <c r="E24383" s="498"/>
      <c r="F24383" s="499"/>
    </row>
    <row r="24384" s="489" customFormat="1">
      <c r="B24384" s="498"/>
      <c r="C24384" s="497"/>
      <c r="D24384" s="550"/>
      <c r="E24384" s="498"/>
      <c r="F24384" s="499"/>
    </row>
    <row r="24385" s="489" customFormat="1">
      <c r="B24385" s="498"/>
      <c r="C24385" s="497"/>
      <c r="D24385" s="550"/>
      <c r="E24385" s="498"/>
      <c r="F24385" s="499"/>
    </row>
    <row r="24386" s="489" customFormat="1">
      <c r="B24386" s="498"/>
      <c r="C24386" s="497"/>
      <c r="D24386" s="550"/>
      <c r="E24386" s="498"/>
      <c r="F24386" s="499"/>
    </row>
    <row r="24387" s="489" customFormat="1">
      <c r="B24387" s="498"/>
      <c r="C24387" s="497"/>
      <c r="D24387" s="550"/>
      <c r="E24387" s="498"/>
      <c r="F24387" s="499"/>
    </row>
    <row r="24388" s="489" customFormat="1">
      <c r="B24388" s="498"/>
      <c r="C24388" s="497"/>
      <c r="D24388" s="550"/>
      <c r="E24388" s="498"/>
      <c r="F24388" s="499"/>
    </row>
    <row r="24389" s="489" customFormat="1">
      <c r="B24389" s="498"/>
      <c r="C24389" s="497"/>
      <c r="D24389" s="550"/>
      <c r="E24389" s="498"/>
      <c r="F24389" s="499"/>
    </row>
    <row r="24390" s="489" customFormat="1">
      <c r="B24390" s="498"/>
      <c r="C24390" s="497"/>
      <c r="D24390" s="550"/>
      <c r="E24390" s="498"/>
      <c r="F24390" s="499"/>
    </row>
    <row r="24391" s="489" customFormat="1">
      <c r="B24391" s="498"/>
      <c r="C24391" s="497"/>
      <c r="D24391" s="550"/>
      <c r="E24391" s="498"/>
      <c r="F24391" s="499"/>
    </row>
    <row r="24392" s="489" customFormat="1">
      <c r="B24392" s="498"/>
      <c r="C24392" s="497"/>
      <c r="D24392" s="550"/>
      <c r="E24392" s="498"/>
      <c r="F24392" s="499"/>
    </row>
    <row r="24393" s="489" customFormat="1">
      <c r="B24393" s="498"/>
      <c r="C24393" s="497"/>
      <c r="D24393" s="550"/>
      <c r="E24393" s="498"/>
      <c r="F24393" s="499"/>
    </row>
    <row r="24394" s="489" customFormat="1">
      <c r="B24394" s="498"/>
      <c r="C24394" s="497"/>
      <c r="D24394" s="550"/>
      <c r="E24394" s="498"/>
      <c r="F24394" s="499"/>
    </row>
    <row r="24395" s="489" customFormat="1">
      <c r="B24395" s="498"/>
      <c r="C24395" s="497"/>
      <c r="D24395" s="550"/>
      <c r="E24395" s="498"/>
      <c r="F24395" s="499"/>
    </row>
    <row r="24396" s="489" customFormat="1">
      <c r="B24396" s="498"/>
      <c r="C24396" s="497"/>
      <c r="D24396" s="550"/>
      <c r="E24396" s="498"/>
      <c r="F24396" s="499"/>
    </row>
    <row r="24397" s="489" customFormat="1">
      <c r="B24397" s="498"/>
      <c r="C24397" s="497"/>
      <c r="D24397" s="550"/>
      <c r="E24397" s="498"/>
      <c r="F24397" s="499"/>
    </row>
    <row r="24398" s="489" customFormat="1">
      <c r="B24398" s="498"/>
      <c r="C24398" s="497"/>
      <c r="D24398" s="550"/>
      <c r="E24398" s="498"/>
      <c r="F24398" s="499"/>
    </row>
    <row r="24399" s="489" customFormat="1">
      <c r="B24399" s="498"/>
      <c r="C24399" s="497"/>
      <c r="D24399" s="550"/>
      <c r="E24399" s="498"/>
      <c r="F24399" s="499"/>
    </row>
    <row r="24400" s="489" customFormat="1">
      <c r="B24400" s="498"/>
      <c r="C24400" s="497"/>
      <c r="D24400" s="550"/>
      <c r="E24400" s="498"/>
      <c r="F24400" s="499"/>
    </row>
    <row r="24401" s="489" customFormat="1">
      <c r="B24401" s="498"/>
      <c r="C24401" s="497"/>
      <c r="D24401" s="550"/>
      <c r="E24401" s="498"/>
      <c r="F24401" s="499"/>
    </row>
    <row r="24402" s="489" customFormat="1">
      <c r="B24402" s="498"/>
      <c r="C24402" s="497"/>
      <c r="D24402" s="550"/>
      <c r="E24402" s="498"/>
      <c r="F24402" s="499"/>
    </row>
    <row r="24403" s="489" customFormat="1">
      <c r="B24403" s="498"/>
      <c r="C24403" s="497"/>
      <c r="D24403" s="550"/>
      <c r="E24403" s="498"/>
      <c r="F24403" s="499"/>
    </row>
    <row r="24404" s="489" customFormat="1">
      <c r="B24404" s="498"/>
      <c r="C24404" s="497"/>
      <c r="D24404" s="550"/>
      <c r="E24404" s="498"/>
      <c r="F24404" s="499"/>
    </row>
    <row r="24405" s="489" customFormat="1">
      <c r="B24405" s="498"/>
      <c r="C24405" s="497"/>
      <c r="D24405" s="550"/>
      <c r="E24405" s="498"/>
      <c r="F24405" s="499"/>
    </row>
    <row r="24406" s="489" customFormat="1">
      <c r="B24406" s="498"/>
      <c r="C24406" s="497"/>
      <c r="D24406" s="550"/>
      <c r="E24406" s="498"/>
      <c r="F24406" s="499"/>
    </row>
    <row r="24407" s="489" customFormat="1">
      <c r="B24407" s="498"/>
      <c r="C24407" s="497"/>
      <c r="D24407" s="550"/>
      <c r="E24407" s="498"/>
      <c r="F24407" s="499"/>
    </row>
    <row r="24408" s="489" customFormat="1">
      <c r="B24408" s="498"/>
      <c r="C24408" s="497"/>
      <c r="D24408" s="550"/>
      <c r="E24408" s="498"/>
      <c r="F24408" s="499"/>
    </row>
    <row r="24409" s="489" customFormat="1">
      <c r="B24409" s="498"/>
      <c r="C24409" s="497"/>
      <c r="D24409" s="550"/>
      <c r="E24409" s="498"/>
      <c r="F24409" s="499"/>
    </row>
    <row r="24410" s="489" customFormat="1">
      <c r="B24410" s="498"/>
      <c r="C24410" s="497"/>
      <c r="D24410" s="550"/>
      <c r="E24410" s="498"/>
      <c r="F24410" s="499"/>
    </row>
    <row r="24411" s="489" customFormat="1">
      <c r="B24411" s="498"/>
      <c r="C24411" s="497"/>
      <c r="D24411" s="550"/>
      <c r="E24411" s="498"/>
      <c r="F24411" s="499"/>
    </row>
    <row r="24412" s="489" customFormat="1">
      <c r="B24412" s="498"/>
      <c r="C24412" s="497"/>
      <c r="D24412" s="550"/>
      <c r="E24412" s="498"/>
      <c r="F24412" s="499"/>
    </row>
    <row r="24413" s="489" customFormat="1">
      <c r="B24413" s="498"/>
      <c r="C24413" s="497"/>
      <c r="D24413" s="550"/>
      <c r="E24413" s="498"/>
      <c r="F24413" s="499"/>
    </row>
    <row r="24414" s="489" customFormat="1">
      <c r="B24414" s="498"/>
      <c r="C24414" s="497"/>
      <c r="D24414" s="550"/>
      <c r="E24414" s="498"/>
      <c r="F24414" s="499"/>
    </row>
    <row r="24415" s="489" customFormat="1">
      <c r="B24415" s="498"/>
      <c r="C24415" s="497"/>
      <c r="D24415" s="550"/>
      <c r="E24415" s="498"/>
      <c r="F24415" s="499"/>
    </row>
    <row r="24416" s="489" customFormat="1">
      <c r="B24416" s="498"/>
      <c r="C24416" s="497"/>
      <c r="D24416" s="550"/>
      <c r="E24416" s="498"/>
      <c r="F24416" s="499"/>
    </row>
    <row r="24417" s="489" customFormat="1">
      <c r="B24417" s="498"/>
      <c r="C24417" s="497"/>
      <c r="D24417" s="550"/>
      <c r="E24417" s="498"/>
      <c r="F24417" s="499"/>
    </row>
    <row r="24418" s="489" customFormat="1">
      <c r="B24418" s="498"/>
      <c r="C24418" s="497"/>
      <c r="D24418" s="550"/>
      <c r="E24418" s="498"/>
      <c r="F24418" s="499"/>
    </row>
    <row r="24419" s="489" customFormat="1">
      <c r="B24419" s="498"/>
      <c r="C24419" s="497"/>
      <c r="D24419" s="550"/>
      <c r="E24419" s="498"/>
      <c r="F24419" s="499"/>
    </row>
    <row r="24420" s="489" customFormat="1">
      <c r="B24420" s="498"/>
      <c r="C24420" s="497"/>
      <c r="D24420" s="550"/>
      <c r="E24420" s="498"/>
      <c r="F24420" s="499"/>
    </row>
    <row r="24421" s="489" customFormat="1">
      <c r="B24421" s="498"/>
      <c r="C24421" s="497"/>
      <c r="D24421" s="550"/>
      <c r="E24421" s="498"/>
      <c r="F24421" s="499"/>
    </row>
    <row r="24422" s="489" customFormat="1">
      <c r="B24422" s="498"/>
      <c r="C24422" s="497"/>
      <c r="D24422" s="550"/>
      <c r="E24422" s="498"/>
      <c r="F24422" s="499"/>
    </row>
    <row r="24423" s="489" customFormat="1">
      <c r="B24423" s="498"/>
      <c r="C24423" s="497"/>
      <c r="D24423" s="550"/>
      <c r="E24423" s="498"/>
      <c r="F24423" s="499"/>
    </row>
    <row r="24424" s="489" customFormat="1">
      <c r="B24424" s="498"/>
      <c r="C24424" s="497"/>
      <c r="D24424" s="550"/>
      <c r="E24424" s="498"/>
      <c r="F24424" s="499"/>
    </row>
    <row r="24425" s="489" customFormat="1">
      <c r="B24425" s="498"/>
      <c r="C24425" s="497"/>
      <c r="D24425" s="550"/>
      <c r="E24425" s="498"/>
      <c r="F24425" s="499"/>
    </row>
    <row r="24426" s="489" customFormat="1">
      <c r="B24426" s="498"/>
      <c r="C24426" s="497"/>
      <c r="D24426" s="550"/>
      <c r="E24426" s="498"/>
      <c r="F24426" s="499"/>
    </row>
    <row r="24427" s="489" customFormat="1">
      <c r="B24427" s="498"/>
      <c r="C24427" s="497"/>
      <c r="D24427" s="550"/>
      <c r="E24427" s="498"/>
      <c r="F24427" s="499"/>
    </row>
    <row r="24428" s="489" customFormat="1">
      <c r="B24428" s="498"/>
      <c r="C24428" s="497"/>
      <c r="D24428" s="550"/>
      <c r="E24428" s="498"/>
      <c r="F24428" s="499"/>
    </row>
    <row r="24429" s="489" customFormat="1">
      <c r="B24429" s="498"/>
      <c r="C24429" s="497"/>
      <c r="D24429" s="550"/>
      <c r="E24429" s="498"/>
      <c r="F24429" s="499"/>
    </row>
    <row r="24430" s="489" customFormat="1">
      <c r="B24430" s="498"/>
      <c r="C24430" s="497"/>
      <c r="D24430" s="550"/>
      <c r="E24430" s="498"/>
      <c r="F24430" s="499"/>
    </row>
    <row r="24431" s="489" customFormat="1">
      <c r="B24431" s="498"/>
      <c r="C24431" s="497"/>
      <c r="D24431" s="550"/>
      <c r="E24431" s="498"/>
      <c r="F24431" s="499"/>
    </row>
    <row r="24432" s="489" customFormat="1">
      <c r="B24432" s="498"/>
      <c r="C24432" s="497"/>
      <c r="D24432" s="550"/>
      <c r="E24432" s="498"/>
      <c r="F24432" s="499"/>
    </row>
    <row r="24433" s="489" customFormat="1">
      <c r="B24433" s="498"/>
      <c r="C24433" s="497"/>
      <c r="D24433" s="550"/>
      <c r="E24433" s="498"/>
      <c r="F24433" s="499"/>
    </row>
    <row r="24434" s="489" customFormat="1">
      <c r="B24434" s="498"/>
      <c r="C24434" s="497"/>
      <c r="D24434" s="550"/>
      <c r="E24434" s="498"/>
      <c r="F24434" s="499"/>
    </row>
    <row r="24435" s="489" customFormat="1">
      <c r="B24435" s="498"/>
      <c r="C24435" s="497"/>
      <c r="D24435" s="550"/>
      <c r="E24435" s="498"/>
      <c r="F24435" s="499"/>
    </row>
    <row r="24436" s="489" customFormat="1">
      <c r="B24436" s="498"/>
      <c r="C24436" s="497"/>
      <c r="D24436" s="550"/>
      <c r="E24436" s="498"/>
      <c r="F24436" s="499"/>
    </row>
    <row r="24437" s="489" customFormat="1">
      <c r="B24437" s="498"/>
      <c r="C24437" s="497"/>
      <c r="D24437" s="550"/>
      <c r="E24437" s="498"/>
      <c r="F24437" s="499"/>
    </row>
    <row r="24438" s="489" customFormat="1">
      <c r="B24438" s="498"/>
      <c r="C24438" s="497"/>
      <c r="D24438" s="550"/>
      <c r="E24438" s="498"/>
      <c r="F24438" s="499"/>
    </row>
    <row r="24439" s="489" customFormat="1">
      <c r="B24439" s="498"/>
      <c r="C24439" s="497"/>
      <c r="D24439" s="550"/>
      <c r="E24439" s="498"/>
      <c r="F24439" s="499"/>
    </row>
    <row r="24440" s="489" customFormat="1">
      <c r="B24440" s="498"/>
      <c r="C24440" s="497"/>
      <c r="D24440" s="550"/>
      <c r="E24440" s="498"/>
      <c r="F24440" s="499"/>
    </row>
    <row r="24441" s="489" customFormat="1">
      <c r="B24441" s="498"/>
      <c r="C24441" s="497"/>
      <c r="D24441" s="550"/>
      <c r="E24441" s="498"/>
      <c r="F24441" s="499"/>
    </row>
    <row r="24442" s="489" customFormat="1">
      <c r="B24442" s="498"/>
      <c r="C24442" s="497"/>
      <c r="D24442" s="550"/>
      <c r="E24442" s="498"/>
      <c r="F24442" s="499"/>
    </row>
    <row r="24443" s="489" customFormat="1">
      <c r="B24443" s="498"/>
      <c r="C24443" s="497"/>
      <c r="D24443" s="550"/>
      <c r="E24443" s="498"/>
      <c r="F24443" s="499"/>
    </row>
    <row r="24444" s="489" customFormat="1">
      <c r="B24444" s="498"/>
      <c r="C24444" s="497"/>
      <c r="D24444" s="550"/>
      <c r="E24444" s="498"/>
      <c r="F24444" s="499"/>
    </row>
    <row r="24445" s="489" customFormat="1">
      <c r="B24445" s="498"/>
      <c r="C24445" s="497"/>
      <c r="D24445" s="550"/>
      <c r="E24445" s="498"/>
      <c r="F24445" s="499"/>
    </row>
    <row r="24446" s="489" customFormat="1">
      <c r="B24446" s="498"/>
      <c r="C24446" s="497"/>
      <c r="D24446" s="550"/>
      <c r="E24446" s="498"/>
      <c r="F24446" s="499"/>
    </row>
    <row r="24447" s="489" customFormat="1">
      <c r="B24447" s="498"/>
      <c r="C24447" s="497"/>
      <c r="D24447" s="550"/>
      <c r="E24447" s="498"/>
      <c r="F24447" s="499"/>
    </row>
    <row r="24448" s="489" customFormat="1">
      <c r="B24448" s="498"/>
      <c r="C24448" s="497"/>
      <c r="D24448" s="550"/>
      <c r="E24448" s="498"/>
      <c r="F24448" s="499"/>
    </row>
    <row r="24449" s="489" customFormat="1">
      <c r="B24449" s="498"/>
      <c r="C24449" s="497"/>
      <c r="D24449" s="550"/>
      <c r="E24449" s="498"/>
      <c r="F24449" s="499"/>
    </row>
    <row r="24450" s="489" customFormat="1">
      <c r="B24450" s="498"/>
      <c r="C24450" s="497"/>
      <c r="D24450" s="550"/>
      <c r="E24450" s="498"/>
      <c r="F24450" s="499"/>
    </row>
    <row r="24451" s="489" customFormat="1">
      <c r="B24451" s="498"/>
      <c r="C24451" s="497"/>
      <c r="D24451" s="550"/>
      <c r="E24451" s="498"/>
      <c r="F24451" s="499"/>
    </row>
    <row r="24452" s="489" customFormat="1">
      <c r="B24452" s="498"/>
      <c r="C24452" s="497"/>
      <c r="D24452" s="550"/>
      <c r="E24452" s="498"/>
      <c r="F24452" s="499"/>
    </row>
    <row r="24453" s="489" customFormat="1">
      <c r="B24453" s="498"/>
      <c r="C24453" s="497"/>
      <c r="D24453" s="550"/>
      <c r="E24453" s="498"/>
      <c r="F24453" s="499"/>
    </row>
    <row r="24454" s="489" customFormat="1">
      <c r="B24454" s="498"/>
      <c r="C24454" s="497"/>
      <c r="D24454" s="550"/>
      <c r="E24454" s="498"/>
      <c r="F24454" s="499"/>
    </row>
    <row r="24455" s="489" customFormat="1">
      <c r="B24455" s="498"/>
      <c r="C24455" s="497"/>
      <c r="D24455" s="550"/>
      <c r="E24455" s="498"/>
      <c r="F24455" s="499"/>
    </row>
    <row r="24456" s="489" customFormat="1">
      <c r="B24456" s="498"/>
      <c r="C24456" s="497"/>
      <c r="D24456" s="550"/>
      <c r="E24456" s="498"/>
      <c r="F24456" s="499"/>
    </row>
    <row r="24457" s="489" customFormat="1">
      <c r="B24457" s="498"/>
      <c r="C24457" s="497"/>
      <c r="D24457" s="550"/>
      <c r="E24457" s="498"/>
      <c r="F24457" s="499"/>
    </row>
    <row r="24458" s="489" customFormat="1">
      <c r="B24458" s="498"/>
      <c r="C24458" s="497"/>
      <c r="D24458" s="550"/>
      <c r="E24458" s="498"/>
      <c r="F24458" s="499"/>
    </row>
    <row r="24459" s="489" customFormat="1">
      <c r="B24459" s="498"/>
      <c r="C24459" s="497"/>
      <c r="D24459" s="550"/>
      <c r="E24459" s="498"/>
      <c r="F24459" s="499"/>
    </row>
    <row r="24460" s="489" customFormat="1">
      <c r="B24460" s="498"/>
      <c r="C24460" s="497"/>
      <c r="D24460" s="550"/>
      <c r="E24460" s="498"/>
      <c r="F24460" s="499"/>
    </row>
    <row r="24461" s="489" customFormat="1">
      <c r="B24461" s="498"/>
      <c r="C24461" s="497"/>
      <c r="D24461" s="550"/>
      <c r="E24461" s="498"/>
      <c r="F24461" s="499"/>
    </row>
    <row r="24462" s="489" customFormat="1">
      <c r="B24462" s="498"/>
      <c r="C24462" s="497"/>
      <c r="D24462" s="550"/>
      <c r="E24462" s="498"/>
      <c r="F24462" s="499"/>
    </row>
    <row r="24463" s="489" customFormat="1">
      <c r="B24463" s="498"/>
      <c r="C24463" s="497"/>
      <c r="D24463" s="550"/>
      <c r="E24463" s="498"/>
      <c r="F24463" s="499"/>
    </row>
    <row r="24464" s="489" customFormat="1">
      <c r="B24464" s="498"/>
      <c r="C24464" s="497"/>
      <c r="D24464" s="550"/>
      <c r="E24464" s="498"/>
      <c r="F24464" s="499"/>
    </row>
    <row r="24465" s="489" customFormat="1">
      <c r="B24465" s="498"/>
      <c r="C24465" s="497"/>
      <c r="D24465" s="550"/>
      <c r="E24465" s="498"/>
      <c r="F24465" s="499"/>
    </row>
    <row r="24466" s="489" customFormat="1">
      <c r="B24466" s="498"/>
      <c r="C24466" s="497"/>
      <c r="D24466" s="550"/>
      <c r="E24466" s="498"/>
      <c r="F24466" s="499"/>
    </row>
    <row r="24467" s="489" customFormat="1">
      <c r="B24467" s="498"/>
      <c r="C24467" s="497"/>
      <c r="D24467" s="550"/>
      <c r="E24467" s="498"/>
      <c r="F24467" s="499"/>
    </row>
    <row r="24468" s="489" customFormat="1">
      <c r="B24468" s="498"/>
      <c r="C24468" s="497"/>
      <c r="D24468" s="550"/>
      <c r="E24468" s="498"/>
      <c r="F24468" s="499"/>
    </row>
    <row r="24469" s="489" customFormat="1">
      <c r="B24469" s="498"/>
      <c r="C24469" s="497"/>
      <c r="D24469" s="550"/>
      <c r="E24469" s="498"/>
      <c r="F24469" s="499"/>
    </row>
    <row r="24470" s="489" customFormat="1">
      <c r="B24470" s="498"/>
      <c r="C24470" s="497"/>
      <c r="D24470" s="550"/>
      <c r="E24470" s="498"/>
      <c r="F24470" s="499"/>
    </row>
    <row r="24471" s="489" customFormat="1">
      <c r="B24471" s="498"/>
      <c r="C24471" s="497"/>
      <c r="D24471" s="550"/>
      <c r="E24471" s="498"/>
      <c r="F24471" s="499"/>
    </row>
    <row r="24472" s="489" customFormat="1">
      <c r="B24472" s="498"/>
      <c r="C24472" s="497"/>
      <c r="D24472" s="550"/>
      <c r="E24472" s="498"/>
      <c r="F24472" s="499"/>
    </row>
    <row r="24473" s="489" customFormat="1">
      <c r="B24473" s="498"/>
      <c r="C24473" s="497"/>
      <c r="D24473" s="550"/>
      <c r="E24473" s="498"/>
      <c r="F24473" s="499"/>
    </row>
    <row r="24474" s="489" customFormat="1">
      <c r="B24474" s="498"/>
      <c r="C24474" s="497"/>
      <c r="D24474" s="550"/>
      <c r="E24474" s="498"/>
      <c r="F24474" s="499"/>
    </row>
    <row r="24475" s="489" customFormat="1">
      <c r="B24475" s="498"/>
      <c r="C24475" s="497"/>
      <c r="D24475" s="550"/>
      <c r="E24475" s="498"/>
      <c r="F24475" s="499"/>
    </row>
    <row r="24476" s="489" customFormat="1">
      <c r="B24476" s="498"/>
      <c r="C24476" s="497"/>
      <c r="D24476" s="550"/>
      <c r="E24476" s="498"/>
      <c r="F24476" s="499"/>
    </row>
    <row r="24477" s="489" customFormat="1">
      <c r="B24477" s="498"/>
      <c r="C24477" s="497"/>
      <c r="D24477" s="550"/>
      <c r="E24477" s="498"/>
      <c r="F24477" s="499"/>
    </row>
    <row r="24478" s="489" customFormat="1">
      <c r="B24478" s="498"/>
      <c r="C24478" s="497"/>
      <c r="D24478" s="550"/>
      <c r="E24478" s="498"/>
      <c r="F24478" s="499"/>
    </row>
    <row r="24479" s="489" customFormat="1">
      <c r="B24479" s="498"/>
      <c r="C24479" s="497"/>
      <c r="D24479" s="550"/>
      <c r="E24479" s="498"/>
      <c r="F24479" s="499"/>
    </row>
    <row r="24480" s="489" customFormat="1">
      <c r="B24480" s="498"/>
      <c r="C24480" s="497"/>
      <c r="D24480" s="550"/>
      <c r="E24480" s="498"/>
      <c r="F24480" s="499"/>
    </row>
    <row r="24481" s="489" customFormat="1">
      <c r="B24481" s="498"/>
      <c r="C24481" s="497"/>
      <c r="D24481" s="550"/>
      <c r="E24481" s="498"/>
      <c r="F24481" s="499"/>
    </row>
    <row r="24482" s="489" customFormat="1">
      <c r="B24482" s="498"/>
      <c r="C24482" s="497"/>
      <c r="D24482" s="550"/>
      <c r="E24482" s="498"/>
      <c r="F24482" s="499"/>
    </row>
    <row r="24483" s="489" customFormat="1">
      <c r="B24483" s="498"/>
      <c r="C24483" s="497"/>
      <c r="D24483" s="550"/>
      <c r="E24483" s="498"/>
      <c r="F24483" s="499"/>
    </row>
    <row r="24484" s="489" customFormat="1">
      <c r="B24484" s="498"/>
      <c r="C24484" s="497"/>
      <c r="D24484" s="550"/>
      <c r="E24484" s="498"/>
      <c r="F24484" s="499"/>
    </row>
    <row r="24485" s="489" customFormat="1">
      <c r="B24485" s="498"/>
      <c r="C24485" s="497"/>
      <c r="D24485" s="550"/>
      <c r="E24485" s="498"/>
      <c r="F24485" s="499"/>
    </row>
    <row r="24486" s="489" customFormat="1">
      <c r="B24486" s="498"/>
      <c r="C24486" s="497"/>
      <c r="D24486" s="550"/>
      <c r="E24486" s="498"/>
      <c r="F24486" s="499"/>
    </row>
    <row r="24487" s="489" customFormat="1">
      <c r="B24487" s="498"/>
      <c r="C24487" s="497"/>
      <c r="D24487" s="550"/>
      <c r="E24487" s="498"/>
      <c r="F24487" s="499"/>
    </row>
    <row r="24488" s="489" customFormat="1">
      <c r="B24488" s="498"/>
      <c r="C24488" s="497"/>
      <c r="D24488" s="550"/>
      <c r="E24488" s="498"/>
      <c r="F24488" s="499"/>
    </row>
    <row r="24489" s="489" customFormat="1">
      <c r="B24489" s="498"/>
      <c r="C24489" s="497"/>
      <c r="D24489" s="550"/>
      <c r="E24489" s="498"/>
      <c r="F24489" s="499"/>
    </row>
    <row r="24490" s="489" customFormat="1">
      <c r="B24490" s="498"/>
      <c r="C24490" s="497"/>
      <c r="D24490" s="550"/>
      <c r="E24490" s="498"/>
      <c r="F24490" s="499"/>
    </row>
    <row r="24491" s="489" customFormat="1">
      <c r="B24491" s="498"/>
      <c r="C24491" s="497"/>
      <c r="D24491" s="550"/>
      <c r="E24491" s="498"/>
      <c r="F24491" s="499"/>
    </row>
    <row r="24492" s="489" customFormat="1">
      <c r="B24492" s="498"/>
      <c r="C24492" s="497"/>
      <c r="D24492" s="550"/>
      <c r="E24492" s="498"/>
      <c r="F24492" s="499"/>
    </row>
    <row r="24493" s="489" customFormat="1">
      <c r="B24493" s="498"/>
      <c r="C24493" s="497"/>
      <c r="D24493" s="550"/>
      <c r="E24493" s="498"/>
      <c r="F24493" s="499"/>
    </row>
    <row r="24494" s="489" customFormat="1">
      <c r="B24494" s="498"/>
      <c r="C24494" s="497"/>
      <c r="D24494" s="550"/>
      <c r="E24494" s="498"/>
      <c r="F24494" s="499"/>
    </row>
    <row r="24495" s="489" customFormat="1">
      <c r="B24495" s="498"/>
      <c r="C24495" s="497"/>
      <c r="D24495" s="550"/>
      <c r="E24495" s="498"/>
      <c r="F24495" s="499"/>
    </row>
    <row r="24496" s="489" customFormat="1">
      <c r="B24496" s="498"/>
      <c r="C24496" s="497"/>
      <c r="D24496" s="550"/>
      <c r="E24496" s="498"/>
      <c r="F24496" s="499"/>
    </row>
    <row r="24497" s="489" customFormat="1">
      <c r="B24497" s="498"/>
      <c r="C24497" s="497"/>
      <c r="D24497" s="550"/>
      <c r="E24497" s="498"/>
      <c r="F24497" s="499"/>
    </row>
    <row r="24498" s="489" customFormat="1">
      <c r="B24498" s="498"/>
      <c r="C24498" s="497"/>
      <c r="D24498" s="550"/>
      <c r="E24498" s="498"/>
      <c r="F24498" s="499"/>
    </row>
    <row r="24499" s="489" customFormat="1">
      <c r="B24499" s="498"/>
      <c r="C24499" s="497"/>
      <c r="D24499" s="550"/>
      <c r="E24499" s="498"/>
      <c r="F24499" s="499"/>
    </row>
    <row r="24500" s="489" customFormat="1">
      <c r="B24500" s="498"/>
      <c r="C24500" s="497"/>
      <c r="D24500" s="550"/>
      <c r="E24500" s="498"/>
      <c r="F24500" s="499"/>
    </row>
    <row r="24501" s="489" customFormat="1">
      <c r="B24501" s="498"/>
      <c r="C24501" s="497"/>
      <c r="D24501" s="550"/>
      <c r="E24501" s="498"/>
      <c r="F24501" s="499"/>
    </row>
    <row r="24502" s="489" customFormat="1">
      <c r="B24502" s="498"/>
      <c r="C24502" s="497"/>
      <c r="D24502" s="550"/>
      <c r="E24502" s="498"/>
      <c r="F24502" s="499"/>
    </row>
    <row r="24503" s="489" customFormat="1">
      <c r="B24503" s="498"/>
      <c r="C24503" s="497"/>
      <c r="D24503" s="550"/>
      <c r="E24503" s="498"/>
      <c r="F24503" s="499"/>
    </row>
    <row r="24504" s="489" customFormat="1">
      <c r="B24504" s="498"/>
      <c r="C24504" s="497"/>
      <c r="D24504" s="550"/>
      <c r="E24504" s="498"/>
      <c r="F24504" s="499"/>
    </row>
    <row r="24505" s="489" customFormat="1">
      <c r="B24505" s="498"/>
      <c r="C24505" s="497"/>
      <c r="D24505" s="550"/>
      <c r="E24505" s="498"/>
      <c r="F24505" s="499"/>
    </row>
    <row r="24506" s="489" customFormat="1">
      <c r="B24506" s="498"/>
      <c r="C24506" s="497"/>
      <c r="D24506" s="550"/>
      <c r="E24506" s="498"/>
      <c r="F24506" s="499"/>
    </row>
    <row r="24507" s="489" customFormat="1">
      <c r="B24507" s="498"/>
      <c r="C24507" s="497"/>
      <c r="D24507" s="550"/>
      <c r="E24507" s="498"/>
      <c r="F24507" s="499"/>
    </row>
    <row r="24508" s="489" customFormat="1">
      <c r="B24508" s="498"/>
      <c r="C24508" s="497"/>
      <c r="D24508" s="550"/>
      <c r="E24508" s="498"/>
      <c r="F24508" s="499"/>
    </row>
    <row r="24509" s="489" customFormat="1">
      <c r="B24509" s="498"/>
      <c r="C24509" s="497"/>
      <c r="D24509" s="550"/>
      <c r="E24509" s="498"/>
      <c r="F24509" s="499"/>
    </row>
    <row r="24510" s="489" customFormat="1">
      <c r="B24510" s="498"/>
      <c r="C24510" s="497"/>
      <c r="D24510" s="550"/>
      <c r="E24510" s="498"/>
      <c r="F24510" s="499"/>
    </row>
    <row r="24511" s="489" customFormat="1">
      <c r="B24511" s="498"/>
      <c r="C24511" s="497"/>
      <c r="D24511" s="550"/>
      <c r="E24511" s="498"/>
      <c r="F24511" s="499"/>
    </row>
    <row r="24512" s="489" customFormat="1">
      <c r="B24512" s="498"/>
      <c r="C24512" s="497"/>
      <c r="D24512" s="550"/>
      <c r="E24512" s="498"/>
      <c r="F24512" s="499"/>
    </row>
    <row r="24513" s="489" customFormat="1">
      <c r="B24513" s="498"/>
      <c r="C24513" s="497"/>
      <c r="D24513" s="550"/>
      <c r="E24513" s="498"/>
      <c r="F24513" s="499"/>
    </row>
    <row r="24514" s="489" customFormat="1">
      <c r="B24514" s="498"/>
      <c r="C24514" s="497"/>
      <c r="D24514" s="550"/>
      <c r="E24514" s="498"/>
      <c r="F24514" s="499"/>
    </row>
    <row r="24515" s="489" customFormat="1">
      <c r="B24515" s="498"/>
      <c r="C24515" s="497"/>
      <c r="D24515" s="550"/>
      <c r="E24515" s="498"/>
      <c r="F24515" s="499"/>
    </row>
    <row r="24516" s="489" customFormat="1">
      <c r="B24516" s="498"/>
      <c r="C24516" s="497"/>
      <c r="D24516" s="550"/>
      <c r="E24516" s="498"/>
      <c r="F24516" s="499"/>
    </row>
    <row r="24517" s="489" customFormat="1">
      <c r="B24517" s="498"/>
      <c r="C24517" s="497"/>
      <c r="D24517" s="550"/>
      <c r="E24517" s="498"/>
      <c r="F24517" s="499"/>
    </row>
    <row r="24518" s="489" customFormat="1">
      <c r="B24518" s="498"/>
      <c r="C24518" s="497"/>
      <c r="D24518" s="550"/>
      <c r="E24518" s="498"/>
      <c r="F24518" s="499"/>
    </row>
    <row r="24519" s="489" customFormat="1">
      <c r="B24519" s="498"/>
      <c r="C24519" s="497"/>
      <c r="D24519" s="550"/>
      <c r="E24519" s="498"/>
      <c r="F24519" s="499"/>
    </row>
    <row r="24520" s="489" customFormat="1">
      <c r="B24520" s="498"/>
      <c r="C24520" s="497"/>
      <c r="D24520" s="550"/>
      <c r="E24520" s="498"/>
      <c r="F24520" s="499"/>
    </row>
    <row r="24521" s="489" customFormat="1">
      <c r="B24521" s="498"/>
      <c r="C24521" s="497"/>
      <c r="D24521" s="550"/>
      <c r="E24521" s="498"/>
      <c r="F24521" s="499"/>
    </row>
    <row r="24522" s="489" customFormat="1">
      <c r="B24522" s="498"/>
      <c r="C24522" s="497"/>
      <c r="D24522" s="550"/>
      <c r="E24522" s="498"/>
      <c r="F24522" s="499"/>
    </row>
    <row r="24523" s="489" customFormat="1">
      <c r="B24523" s="498"/>
      <c r="C24523" s="497"/>
      <c r="D24523" s="550"/>
      <c r="E24523" s="498"/>
      <c r="F24523" s="499"/>
    </row>
    <row r="24524" s="489" customFormat="1">
      <c r="B24524" s="498"/>
      <c r="C24524" s="497"/>
      <c r="D24524" s="550"/>
      <c r="E24524" s="498"/>
      <c r="F24524" s="499"/>
    </row>
    <row r="24525" s="489" customFormat="1">
      <c r="B24525" s="498"/>
      <c r="C24525" s="497"/>
      <c r="D24525" s="550"/>
      <c r="E24525" s="498"/>
      <c r="F24525" s="499"/>
    </row>
    <row r="24526" s="489" customFormat="1">
      <c r="B24526" s="498"/>
      <c r="C24526" s="497"/>
      <c r="D24526" s="550"/>
      <c r="E24526" s="498"/>
      <c r="F24526" s="499"/>
    </row>
    <row r="24527" s="489" customFormat="1">
      <c r="B24527" s="498"/>
      <c r="C24527" s="497"/>
      <c r="D24527" s="550"/>
      <c r="E24527" s="498"/>
      <c r="F24527" s="499"/>
    </row>
    <row r="24528" s="489" customFormat="1">
      <c r="B24528" s="498"/>
      <c r="C24528" s="497"/>
      <c r="D24528" s="550"/>
      <c r="E24528" s="498"/>
      <c r="F24528" s="499"/>
    </row>
    <row r="24529" s="489" customFormat="1">
      <c r="B24529" s="498"/>
      <c r="C24529" s="497"/>
      <c r="D24529" s="550"/>
      <c r="E24529" s="498"/>
      <c r="F24529" s="499"/>
    </row>
    <row r="24530" s="489" customFormat="1">
      <c r="B24530" s="498"/>
      <c r="C24530" s="497"/>
      <c r="D24530" s="550"/>
      <c r="E24530" s="498"/>
      <c r="F24530" s="499"/>
    </row>
    <row r="24531" s="489" customFormat="1">
      <c r="B24531" s="498"/>
      <c r="C24531" s="497"/>
      <c r="D24531" s="550"/>
      <c r="E24531" s="498"/>
      <c r="F24531" s="499"/>
    </row>
    <row r="24532" s="489" customFormat="1">
      <c r="B24532" s="498"/>
      <c r="C24532" s="497"/>
      <c r="D24532" s="550"/>
      <c r="E24532" s="498"/>
      <c r="F24532" s="499"/>
    </row>
    <row r="24533" s="489" customFormat="1">
      <c r="B24533" s="498"/>
      <c r="C24533" s="497"/>
      <c r="D24533" s="550"/>
      <c r="E24533" s="498"/>
      <c r="F24533" s="499"/>
    </row>
    <row r="24534" s="489" customFormat="1">
      <c r="B24534" s="498"/>
      <c r="C24534" s="497"/>
      <c r="D24534" s="550"/>
      <c r="E24534" s="498"/>
      <c r="F24534" s="499"/>
    </row>
    <row r="24535" s="489" customFormat="1">
      <c r="B24535" s="498"/>
      <c r="C24535" s="497"/>
      <c r="D24535" s="550"/>
      <c r="E24535" s="498"/>
      <c r="F24535" s="499"/>
    </row>
    <row r="24536" s="489" customFormat="1">
      <c r="B24536" s="498"/>
      <c r="C24536" s="497"/>
      <c r="D24536" s="550"/>
      <c r="E24536" s="498"/>
      <c r="F24536" s="499"/>
    </row>
    <row r="24537" s="489" customFormat="1">
      <c r="B24537" s="498"/>
      <c r="C24537" s="497"/>
      <c r="D24537" s="550"/>
      <c r="E24537" s="498"/>
      <c r="F24537" s="499"/>
    </row>
    <row r="24538" s="489" customFormat="1">
      <c r="B24538" s="498"/>
      <c r="C24538" s="497"/>
      <c r="D24538" s="550"/>
      <c r="E24538" s="498"/>
      <c r="F24538" s="499"/>
    </row>
    <row r="24539" s="489" customFormat="1">
      <c r="B24539" s="498"/>
      <c r="C24539" s="497"/>
      <c r="D24539" s="550"/>
      <c r="E24539" s="498"/>
      <c r="F24539" s="499"/>
    </row>
    <row r="24540" s="489" customFormat="1">
      <c r="B24540" s="498"/>
      <c r="C24540" s="497"/>
      <c r="D24540" s="550"/>
      <c r="E24540" s="498"/>
      <c r="F24540" s="499"/>
    </row>
    <row r="24541" s="489" customFormat="1">
      <c r="B24541" s="498"/>
      <c r="C24541" s="497"/>
      <c r="D24541" s="550"/>
      <c r="E24541" s="498"/>
      <c r="F24541" s="499"/>
    </row>
    <row r="24542" s="489" customFormat="1">
      <c r="B24542" s="498"/>
      <c r="C24542" s="497"/>
      <c r="D24542" s="550"/>
      <c r="E24542" s="498"/>
      <c r="F24542" s="499"/>
    </row>
    <row r="24543" s="489" customFormat="1">
      <c r="B24543" s="498"/>
      <c r="C24543" s="497"/>
      <c r="D24543" s="550"/>
      <c r="E24543" s="498"/>
      <c r="F24543" s="499"/>
    </row>
    <row r="24544" s="489" customFormat="1">
      <c r="B24544" s="498"/>
      <c r="C24544" s="497"/>
      <c r="D24544" s="550"/>
      <c r="E24544" s="498"/>
      <c r="F24544" s="499"/>
    </row>
    <row r="24545" s="489" customFormat="1">
      <c r="B24545" s="498"/>
      <c r="C24545" s="497"/>
      <c r="D24545" s="550"/>
      <c r="E24545" s="498"/>
      <c r="F24545" s="499"/>
    </row>
    <row r="24546" s="489" customFormat="1">
      <c r="B24546" s="498"/>
      <c r="C24546" s="497"/>
      <c r="D24546" s="550"/>
      <c r="E24546" s="498"/>
      <c r="F24546" s="499"/>
    </row>
    <row r="24547" s="489" customFormat="1">
      <c r="B24547" s="498"/>
      <c r="C24547" s="497"/>
      <c r="D24547" s="550"/>
      <c r="E24547" s="498"/>
      <c r="F24547" s="499"/>
    </row>
    <row r="24548" s="489" customFormat="1">
      <c r="B24548" s="498"/>
      <c r="C24548" s="497"/>
      <c r="D24548" s="550"/>
      <c r="E24548" s="498"/>
      <c r="F24548" s="499"/>
    </row>
    <row r="24549" s="489" customFormat="1">
      <c r="B24549" s="498"/>
      <c r="C24549" s="497"/>
      <c r="D24549" s="550"/>
      <c r="E24549" s="498"/>
      <c r="F24549" s="499"/>
    </row>
    <row r="24550" s="489" customFormat="1">
      <c r="B24550" s="498"/>
      <c r="C24550" s="497"/>
      <c r="D24550" s="550"/>
      <c r="E24550" s="498"/>
      <c r="F24550" s="499"/>
    </row>
    <row r="24551" s="489" customFormat="1">
      <c r="B24551" s="498"/>
      <c r="C24551" s="497"/>
      <c r="D24551" s="550"/>
      <c r="E24551" s="498"/>
      <c r="F24551" s="499"/>
    </row>
    <row r="24552" s="489" customFormat="1">
      <c r="B24552" s="498"/>
      <c r="C24552" s="497"/>
      <c r="D24552" s="550"/>
      <c r="E24552" s="498"/>
      <c r="F24552" s="499"/>
    </row>
    <row r="24553" s="489" customFormat="1">
      <c r="B24553" s="498"/>
      <c r="C24553" s="497"/>
      <c r="D24553" s="550"/>
      <c r="E24553" s="498"/>
      <c r="F24553" s="499"/>
    </row>
    <row r="24554" s="489" customFormat="1">
      <c r="B24554" s="498"/>
      <c r="C24554" s="497"/>
      <c r="D24554" s="550"/>
      <c r="E24554" s="498"/>
      <c r="F24554" s="499"/>
    </row>
    <row r="24555" s="489" customFormat="1">
      <c r="B24555" s="498"/>
      <c r="C24555" s="497"/>
      <c r="D24555" s="550"/>
      <c r="E24555" s="498"/>
      <c r="F24555" s="499"/>
    </row>
    <row r="24556" s="489" customFormat="1">
      <c r="B24556" s="498"/>
      <c r="C24556" s="497"/>
      <c r="D24556" s="550"/>
      <c r="E24556" s="498"/>
      <c r="F24556" s="499"/>
    </row>
    <row r="24557" s="489" customFormat="1">
      <c r="B24557" s="498"/>
      <c r="C24557" s="497"/>
      <c r="D24557" s="550"/>
      <c r="E24557" s="498"/>
      <c r="F24557" s="499"/>
    </row>
    <row r="24558" s="489" customFormat="1">
      <c r="B24558" s="498"/>
      <c r="C24558" s="497"/>
      <c r="D24558" s="550"/>
      <c r="E24558" s="498"/>
      <c r="F24558" s="499"/>
    </row>
    <row r="24559" s="489" customFormat="1">
      <c r="B24559" s="498"/>
      <c r="C24559" s="497"/>
      <c r="D24559" s="550"/>
      <c r="E24559" s="498"/>
      <c r="F24559" s="499"/>
    </row>
    <row r="24560" s="489" customFormat="1">
      <c r="B24560" s="498"/>
      <c r="C24560" s="497"/>
      <c r="D24560" s="550"/>
      <c r="E24560" s="498"/>
      <c r="F24560" s="499"/>
    </row>
    <row r="24561" s="489" customFormat="1">
      <c r="B24561" s="498"/>
      <c r="C24561" s="497"/>
      <c r="D24561" s="550"/>
      <c r="E24561" s="498"/>
      <c r="F24561" s="499"/>
    </row>
    <row r="24562" s="489" customFormat="1">
      <c r="B24562" s="498"/>
      <c r="C24562" s="497"/>
      <c r="D24562" s="550"/>
      <c r="E24562" s="498"/>
      <c r="F24562" s="499"/>
    </row>
    <row r="24563" s="489" customFormat="1">
      <c r="B24563" s="498"/>
      <c r="C24563" s="497"/>
      <c r="D24563" s="550"/>
      <c r="E24563" s="498"/>
      <c r="F24563" s="499"/>
    </row>
    <row r="24564" s="489" customFormat="1">
      <c r="B24564" s="498"/>
      <c r="C24564" s="497"/>
      <c r="D24564" s="550"/>
      <c r="E24564" s="498"/>
      <c r="F24564" s="499"/>
    </row>
    <row r="24565" s="489" customFormat="1">
      <c r="B24565" s="498"/>
      <c r="C24565" s="497"/>
      <c r="D24565" s="550"/>
      <c r="E24565" s="498"/>
      <c r="F24565" s="499"/>
    </row>
    <row r="24566" s="489" customFormat="1">
      <c r="B24566" s="498"/>
      <c r="C24566" s="497"/>
      <c r="D24566" s="550"/>
      <c r="E24566" s="498"/>
      <c r="F24566" s="499"/>
    </row>
    <row r="24567" s="489" customFormat="1">
      <c r="B24567" s="498"/>
      <c r="C24567" s="497"/>
      <c r="D24567" s="550"/>
      <c r="E24567" s="498"/>
      <c r="F24567" s="499"/>
    </row>
    <row r="24568" s="489" customFormat="1">
      <c r="B24568" s="498"/>
      <c r="C24568" s="497"/>
      <c r="D24568" s="550"/>
      <c r="E24568" s="498"/>
      <c r="F24568" s="499"/>
    </row>
    <row r="24569" s="489" customFormat="1">
      <c r="B24569" s="498"/>
      <c r="C24569" s="497"/>
      <c r="D24569" s="550"/>
      <c r="E24569" s="498"/>
      <c r="F24569" s="499"/>
    </row>
    <row r="24570" s="489" customFormat="1">
      <c r="B24570" s="498"/>
      <c r="C24570" s="497"/>
      <c r="D24570" s="550"/>
      <c r="E24570" s="498"/>
      <c r="F24570" s="499"/>
    </row>
    <row r="24571" s="489" customFormat="1">
      <c r="B24571" s="498"/>
      <c r="C24571" s="497"/>
      <c r="D24571" s="550"/>
      <c r="E24571" s="498"/>
      <c r="F24571" s="499"/>
    </row>
    <row r="24572" s="489" customFormat="1">
      <c r="B24572" s="498"/>
      <c r="C24572" s="497"/>
      <c r="D24572" s="550"/>
      <c r="E24572" s="498"/>
      <c r="F24572" s="499"/>
    </row>
    <row r="24573" s="489" customFormat="1">
      <c r="B24573" s="498"/>
      <c r="C24573" s="497"/>
      <c r="D24573" s="550"/>
      <c r="E24573" s="498"/>
      <c r="F24573" s="499"/>
    </row>
    <row r="24574" s="489" customFormat="1">
      <c r="B24574" s="498"/>
      <c r="C24574" s="497"/>
      <c r="D24574" s="550"/>
      <c r="E24574" s="498"/>
      <c r="F24574" s="499"/>
    </row>
    <row r="24575" s="489" customFormat="1">
      <c r="B24575" s="498"/>
      <c r="C24575" s="497"/>
      <c r="D24575" s="550"/>
      <c r="E24575" s="498"/>
      <c r="F24575" s="499"/>
    </row>
    <row r="24576" s="489" customFormat="1">
      <c r="B24576" s="498"/>
      <c r="C24576" s="497"/>
      <c r="D24576" s="550"/>
      <c r="E24576" s="498"/>
      <c r="F24576" s="499"/>
    </row>
    <row r="24577" s="489" customFormat="1">
      <c r="B24577" s="498"/>
      <c r="C24577" s="497"/>
      <c r="D24577" s="550"/>
      <c r="E24577" s="498"/>
      <c r="F24577" s="499"/>
    </row>
    <row r="24578" s="489" customFormat="1">
      <c r="B24578" s="498"/>
      <c r="C24578" s="497"/>
      <c r="D24578" s="550"/>
      <c r="E24578" s="498"/>
      <c r="F24578" s="499"/>
    </row>
    <row r="24579" s="489" customFormat="1">
      <c r="B24579" s="498"/>
      <c r="C24579" s="497"/>
      <c r="D24579" s="550"/>
      <c r="E24579" s="498"/>
      <c r="F24579" s="499"/>
    </row>
    <row r="24580" s="489" customFormat="1">
      <c r="B24580" s="498"/>
      <c r="C24580" s="497"/>
      <c r="D24580" s="550"/>
      <c r="E24580" s="498"/>
      <c r="F24580" s="499"/>
    </row>
    <row r="24581" s="489" customFormat="1">
      <c r="B24581" s="498"/>
      <c r="C24581" s="497"/>
      <c r="D24581" s="550"/>
      <c r="E24581" s="498"/>
      <c r="F24581" s="499"/>
    </row>
    <row r="24582" s="489" customFormat="1">
      <c r="B24582" s="498"/>
      <c r="C24582" s="497"/>
      <c r="D24582" s="550"/>
      <c r="E24582" s="498"/>
      <c r="F24582" s="499"/>
    </row>
    <row r="24583" s="489" customFormat="1">
      <c r="B24583" s="498"/>
      <c r="C24583" s="497"/>
      <c r="D24583" s="550"/>
      <c r="E24583" s="498"/>
      <c r="F24583" s="499"/>
    </row>
    <row r="24584" s="489" customFormat="1">
      <c r="B24584" s="498"/>
      <c r="C24584" s="497"/>
      <c r="D24584" s="550"/>
      <c r="E24584" s="498"/>
      <c r="F24584" s="499"/>
    </row>
    <row r="24585" s="489" customFormat="1">
      <c r="B24585" s="498"/>
      <c r="C24585" s="497"/>
      <c r="D24585" s="550"/>
      <c r="E24585" s="498"/>
      <c r="F24585" s="499"/>
    </row>
    <row r="24586" s="489" customFormat="1">
      <c r="B24586" s="498"/>
      <c r="C24586" s="497"/>
      <c r="D24586" s="550"/>
      <c r="E24586" s="498"/>
      <c r="F24586" s="499"/>
    </row>
    <row r="24587" s="489" customFormat="1">
      <c r="B24587" s="498"/>
      <c r="C24587" s="497"/>
      <c r="D24587" s="550"/>
      <c r="E24587" s="498"/>
      <c r="F24587" s="499"/>
    </row>
    <row r="24588" s="489" customFormat="1">
      <c r="B24588" s="498"/>
      <c r="C24588" s="497"/>
      <c r="D24588" s="550"/>
      <c r="E24588" s="498"/>
      <c r="F24588" s="499"/>
    </row>
    <row r="24589" s="489" customFormat="1">
      <c r="B24589" s="498"/>
      <c r="C24589" s="497"/>
      <c r="D24589" s="550"/>
      <c r="E24589" s="498"/>
      <c r="F24589" s="499"/>
    </row>
    <row r="24590" s="489" customFormat="1">
      <c r="B24590" s="498"/>
      <c r="C24590" s="497"/>
      <c r="D24590" s="550"/>
      <c r="E24590" s="498"/>
      <c r="F24590" s="499"/>
    </row>
    <row r="24591" s="489" customFormat="1">
      <c r="B24591" s="498"/>
      <c r="C24591" s="497"/>
      <c r="D24591" s="550"/>
      <c r="E24591" s="498"/>
      <c r="F24591" s="499"/>
    </row>
    <row r="24592" s="489" customFormat="1">
      <c r="B24592" s="498"/>
      <c r="C24592" s="497"/>
      <c r="D24592" s="550"/>
      <c r="E24592" s="498"/>
      <c r="F24592" s="499"/>
    </row>
    <row r="24593" s="489" customFormat="1">
      <c r="B24593" s="498"/>
      <c r="C24593" s="497"/>
      <c r="D24593" s="550"/>
      <c r="E24593" s="498"/>
      <c r="F24593" s="499"/>
    </row>
    <row r="24594" s="489" customFormat="1">
      <c r="B24594" s="498"/>
      <c r="C24594" s="497"/>
      <c r="D24594" s="550"/>
      <c r="E24594" s="498"/>
      <c r="F24594" s="499"/>
    </row>
    <row r="24595" s="489" customFormat="1">
      <c r="B24595" s="498"/>
      <c r="C24595" s="497"/>
      <c r="D24595" s="550"/>
      <c r="E24595" s="498"/>
      <c r="F24595" s="499"/>
    </row>
    <row r="24596" s="489" customFormat="1">
      <c r="B24596" s="498"/>
      <c r="C24596" s="497"/>
      <c r="D24596" s="550"/>
      <c r="E24596" s="498"/>
      <c r="F24596" s="499"/>
    </row>
    <row r="24597" s="489" customFormat="1">
      <c r="B24597" s="498"/>
      <c r="C24597" s="497"/>
      <c r="D24597" s="550"/>
      <c r="E24597" s="498"/>
      <c r="F24597" s="499"/>
    </row>
    <row r="24598" s="489" customFormat="1">
      <c r="B24598" s="498"/>
      <c r="C24598" s="497"/>
      <c r="D24598" s="550"/>
      <c r="E24598" s="498"/>
      <c r="F24598" s="499"/>
    </row>
    <row r="24599" s="489" customFormat="1">
      <c r="B24599" s="498"/>
      <c r="C24599" s="497"/>
      <c r="D24599" s="550"/>
      <c r="E24599" s="498"/>
      <c r="F24599" s="499"/>
    </row>
    <row r="24600" s="489" customFormat="1">
      <c r="B24600" s="498"/>
      <c r="C24600" s="497"/>
      <c r="D24600" s="550"/>
      <c r="E24600" s="498"/>
      <c r="F24600" s="499"/>
    </row>
    <row r="24601" s="489" customFormat="1">
      <c r="B24601" s="498"/>
      <c r="C24601" s="497"/>
      <c r="D24601" s="550"/>
      <c r="E24601" s="498"/>
      <c r="F24601" s="499"/>
    </row>
    <row r="24602" s="489" customFormat="1">
      <c r="B24602" s="498"/>
      <c r="C24602" s="497"/>
      <c r="D24602" s="550"/>
      <c r="E24602" s="498"/>
      <c r="F24602" s="499"/>
    </row>
    <row r="24603" s="489" customFormat="1">
      <c r="B24603" s="498"/>
      <c r="C24603" s="497"/>
      <c r="D24603" s="550"/>
      <c r="E24603" s="498"/>
      <c r="F24603" s="499"/>
    </row>
    <row r="24604" s="489" customFormat="1">
      <c r="B24604" s="498"/>
      <c r="C24604" s="497"/>
      <c r="D24604" s="550"/>
      <c r="E24604" s="498"/>
      <c r="F24604" s="499"/>
    </row>
    <row r="24605" s="489" customFormat="1">
      <c r="B24605" s="498"/>
      <c r="C24605" s="497"/>
      <c r="D24605" s="550"/>
      <c r="E24605" s="498"/>
      <c r="F24605" s="499"/>
    </row>
    <row r="24606" s="489" customFormat="1">
      <c r="B24606" s="498"/>
      <c r="C24606" s="497"/>
      <c r="D24606" s="550"/>
      <c r="E24606" s="498"/>
      <c r="F24606" s="499"/>
    </row>
    <row r="24607" s="489" customFormat="1">
      <c r="B24607" s="498"/>
      <c r="C24607" s="497"/>
      <c r="D24607" s="550"/>
      <c r="E24607" s="498"/>
      <c r="F24607" s="499"/>
    </row>
    <row r="24608" s="489" customFormat="1">
      <c r="B24608" s="498"/>
      <c r="C24608" s="497"/>
      <c r="D24608" s="550"/>
      <c r="E24608" s="498"/>
      <c r="F24608" s="499"/>
    </row>
    <row r="24609" s="489" customFormat="1">
      <c r="B24609" s="498"/>
      <c r="C24609" s="497"/>
      <c r="D24609" s="550"/>
      <c r="E24609" s="498"/>
      <c r="F24609" s="499"/>
    </row>
    <row r="24610" s="489" customFormat="1">
      <c r="B24610" s="498"/>
      <c r="C24610" s="497"/>
      <c r="D24610" s="550"/>
      <c r="E24610" s="498"/>
      <c r="F24610" s="499"/>
    </row>
    <row r="24611" s="489" customFormat="1">
      <c r="B24611" s="498"/>
      <c r="C24611" s="497"/>
      <c r="D24611" s="550"/>
      <c r="E24611" s="498"/>
      <c r="F24611" s="499"/>
    </row>
    <row r="24612" s="489" customFormat="1">
      <c r="B24612" s="498"/>
      <c r="C24612" s="497"/>
      <c r="D24612" s="550"/>
      <c r="E24612" s="498"/>
      <c r="F24612" s="499"/>
    </row>
    <row r="24613" s="489" customFormat="1">
      <c r="B24613" s="498"/>
      <c r="C24613" s="497"/>
      <c r="D24613" s="550"/>
      <c r="E24613" s="498"/>
      <c r="F24613" s="499"/>
    </row>
    <row r="24614" s="489" customFormat="1">
      <c r="B24614" s="498"/>
      <c r="C24614" s="497"/>
      <c r="D24614" s="550"/>
      <c r="E24614" s="498"/>
      <c r="F24614" s="499"/>
    </row>
    <row r="24615" s="489" customFormat="1">
      <c r="B24615" s="498"/>
      <c r="C24615" s="497"/>
      <c r="D24615" s="550"/>
      <c r="E24615" s="498"/>
      <c r="F24615" s="499"/>
    </row>
    <row r="24616" s="489" customFormat="1">
      <c r="B24616" s="498"/>
      <c r="C24616" s="497"/>
      <c r="D24616" s="550"/>
      <c r="E24616" s="498"/>
      <c r="F24616" s="499"/>
    </row>
    <row r="24617" s="489" customFormat="1">
      <c r="B24617" s="498"/>
      <c r="C24617" s="497"/>
      <c r="D24617" s="550"/>
      <c r="E24617" s="498"/>
      <c r="F24617" s="499"/>
    </row>
    <row r="24618" s="489" customFormat="1">
      <c r="B24618" s="498"/>
      <c r="C24618" s="497"/>
      <c r="D24618" s="550"/>
      <c r="E24618" s="498"/>
      <c r="F24618" s="499"/>
    </row>
    <row r="24619" s="489" customFormat="1">
      <c r="B24619" s="498"/>
      <c r="C24619" s="497"/>
      <c r="D24619" s="550"/>
      <c r="E24619" s="498"/>
      <c r="F24619" s="499"/>
    </row>
    <row r="24620" s="489" customFormat="1">
      <c r="B24620" s="498"/>
      <c r="C24620" s="497"/>
      <c r="D24620" s="550"/>
      <c r="E24620" s="498"/>
      <c r="F24620" s="499"/>
    </row>
    <row r="24621" s="489" customFormat="1">
      <c r="B24621" s="498"/>
      <c r="C24621" s="497"/>
      <c r="D24621" s="550"/>
      <c r="E24621" s="498"/>
      <c r="F24621" s="499"/>
    </row>
    <row r="24622" s="489" customFormat="1">
      <c r="B24622" s="498"/>
      <c r="C24622" s="497"/>
      <c r="D24622" s="550"/>
      <c r="E24622" s="498"/>
      <c r="F24622" s="499"/>
    </row>
    <row r="24623" s="489" customFormat="1">
      <c r="B24623" s="498"/>
      <c r="C24623" s="497"/>
      <c r="D24623" s="550"/>
      <c r="E24623" s="498"/>
      <c r="F24623" s="499"/>
    </row>
    <row r="24624" s="489" customFormat="1">
      <c r="B24624" s="498"/>
      <c r="C24624" s="497"/>
      <c r="D24624" s="550"/>
      <c r="E24624" s="498"/>
      <c r="F24624" s="499"/>
    </row>
    <row r="24625" s="489" customFormat="1">
      <c r="B24625" s="498"/>
      <c r="C24625" s="497"/>
      <c r="D24625" s="550"/>
      <c r="E24625" s="498"/>
      <c r="F24625" s="499"/>
    </row>
    <row r="24626" s="489" customFormat="1">
      <c r="B24626" s="498"/>
      <c r="C24626" s="497"/>
      <c r="D24626" s="550"/>
      <c r="E24626" s="498"/>
      <c r="F24626" s="499"/>
    </row>
    <row r="24627" s="489" customFormat="1">
      <c r="B24627" s="498"/>
      <c r="C24627" s="497"/>
      <c r="D24627" s="550"/>
      <c r="E24627" s="498"/>
      <c r="F24627" s="499"/>
    </row>
    <row r="24628" s="489" customFormat="1">
      <c r="B24628" s="498"/>
      <c r="C24628" s="497"/>
      <c r="D24628" s="550"/>
      <c r="E24628" s="498"/>
      <c r="F24628" s="499"/>
    </row>
    <row r="24629" s="489" customFormat="1">
      <c r="B24629" s="498"/>
      <c r="C24629" s="497"/>
      <c r="D24629" s="550"/>
      <c r="E24629" s="498"/>
      <c r="F24629" s="499"/>
    </row>
    <row r="24630" s="489" customFormat="1">
      <c r="B24630" s="498"/>
      <c r="C24630" s="497"/>
      <c r="D24630" s="550"/>
      <c r="E24630" s="498"/>
      <c r="F24630" s="499"/>
    </row>
    <row r="24631" s="489" customFormat="1">
      <c r="B24631" s="498"/>
      <c r="C24631" s="497"/>
      <c r="D24631" s="550"/>
      <c r="E24631" s="498"/>
      <c r="F24631" s="499"/>
    </row>
    <row r="24632" s="489" customFormat="1">
      <c r="B24632" s="498"/>
      <c r="C24632" s="497"/>
      <c r="D24632" s="550"/>
      <c r="E24632" s="498"/>
      <c r="F24632" s="499"/>
    </row>
    <row r="24633" s="489" customFormat="1">
      <c r="B24633" s="498"/>
      <c r="C24633" s="497"/>
      <c r="D24633" s="550"/>
      <c r="E24633" s="498"/>
      <c r="F24633" s="499"/>
    </row>
    <row r="24634" s="489" customFormat="1">
      <c r="B24634" s="498"/>
      <c r="C24634" s="497"/>
      <c r="D24634" s="550"/>
      <c r="E24634" s="498"/>
      <c r="F24634" s="499"/>
    </row>
    <row r="24635" s="489" customFormat="1">
      <c r="B24635" s="498"/>
      <c r="C24635" s="497"/>
      <c r="D24635" s="550"/>
      <c r="E24635" s="498"/>
      <c r="F24635" s="499"/>
    </row>
    <row r="24636" s="489" customFormat="1">
      <c r="B24636" s="498"/>
      <c r="C24636" s="497"/>
      <c r="D24636" s="550"/>
      <c r="E24636" s="498"/>
      <c r="F24636" s="499"/>
    </row>
    <row r="24637" s="489" customFormat="1">
      <c r="B24637" s="498"/>
      <c r="C24637" s="497"/>
      <c r="D24637" s="550"/>
      <c r="E24637" s="498"/>
      <c r="F24637" s="499"/>
    </row>
    <row r="24638" s="489" customFormat="1">
      <c r="B24638" s="498"/>
      <c r="C24638" s="497"/>
      <c r="D24638" s="550"/>
      <c r="E24638" s="498"/>
      <c r="F24638" s="499"/>
    </row>
    <row r="24639" s="489" customFormat="1">
      <c r="B24639" s="498"/>
      <c r="C24639" s="497"/>
      <c r="D24639" s="550"/>
      <c r="E24639" s="498"/>
      <c r="F24639" s="499"/>
    </row>
    <row r="24640" s="489" customFormat="1">
      <c r="B24640" s="498"/>
      <c r="C24640" s="497"/>
      <c r="D24640" s="550"/>
      <c r="E24640" s="498"/>
      <c r="F24640" s="499"/>
    </row>
    <row r="24641" s="489" customFormat="1">
      <c r="B24641" s="498"/>
      <c r="C24641" s="497"/>
      <c r="D24641" s="550"/>
      <c r="E24641" s="498"/>
      <c r="F24641" s="499"/>
    </row>
    <row r="24642" s="489" customFormat="1">
      <c r="B24642" s="498"/>
      <c r="C24642" s="497"/>
      <c r="D24642" s="550"/>
      <c r="E24642" s="498"/>
      <c r="F24642" s="499"/>
    </row>
    <row r="24643" s="489" customFormat="1">
      <c r="B24643" s="498"/>
      <c r="C24643" s="497"/>
      <c r="D24643" s="550"/>
      <c r="E24643" s="498"/>
      <c r="F24643" s="499"/>
    </row>
    <row r="24644" s="489" customFormat="1">
      <c r="B24644" s="498"/>
      <c r="C24644" s="497"/>
      <c r="D24644" s="550"/>
      <c r="E24644" s="498"/>
      <c r="F24644" s="499"/>
    </row>
    <row r="24645" s="489" customFormat="1">
      <c r="B24645" s="498"/>
      <c r="C24645" s="497"/>
      <c r="D24645" s="550"/>
      <c r="E24645" s="498"/>
      <c r="F24645" s="499"/>
    </row>
    <row r="24646" s="489" customFormat="1">
      <c r="B24646" s="498"/>
      <c r="C24646" s="497"/>
      <c r="D24646" s="550"/>
      <c r="E24646" s="498"/>
      <c r="F24646" s="499"/>
    </row>
    <row r="24647" s="489" customFormat="1">
      <c r="B24647" s="498"/>
      <c r="C24647" s="497"/>
      <c r="D24647" s="550"/>
      <c r="E24647" s="498"/>
      <c r="F24647" s="499"/>
    </row>
    <row r="24648" s="489" customFormat="1">
      <c r="B24648" s="498"/>
      <c r="C24648" s="497"/>
      <c r="D24648" s="550"/>
      <c r="E24648" s="498"/>
      <c r="F24648" s="499"/>
    </row>
    <row r="24649" s="489" customFormat="1">
      <c r="B24649" s="498"/>
      <c r="C24649" s="497"/>
      <c r="D24649" s="550"/>
      <c r="E24649" s="498"/>
      <c r="F24649" s="499"/>
    </row>
    <row r="24650" s="489" customFormat="1">
      <c r="B24650" s="498"/>
      <c r="C24650" s="497"/>
      <c r="D24650" s="550"/>
      <c r="E24650" s="498"/>
      <c r="F24650" s="499"/>
    </row>
    <row r="24651" s="489" customFormat="1">
      <c r="B24651" s="498"/>
      <c r="C24651" s="497"/>
      <c r="D24651" s="550"/>
      <c r="E24651" s="498"/>
      <c r="F24651" s="499"/>
    </row>
    <row r="24652" s="489" customFormat="1">
      <c r="B24652" s="498"/>
      <c r="C24652" s="497"/>
      <c r="D24652" s="550"/>
      <c r="E24652" s="498"/>
      <c r="F24652" s="499"/>
    </row>
    <row r="24653" s="489" customFormat="1">
      <c r="B24653" s="498"/>
      <c r="C24653" s="497"/>
      <c r="D24653" s="550"/>
      <c r="E24653" s="498"/>
      <c r="F24653" s="499"/>
    </row>
    <row r="24654" s="489" customFormat="1">
      <c r="B24654" s="498"/>
      <c r="C24654" s="497"/>
      <c r="D24654" s="550"/>
      <c r="E24654" s="498"/>
      <c r="F24654" s="499"/>
    </row>
    <row r="24655" s="489" customFormat="1">
      <c r="B24655" s="498"/>
      <c r="C24655" s="497"/>
      <c r="D24655" s="550"/>
      <c r="E24655" s="498"/>
      <c r="F24655" s="499"/>
    </row>
    <row r="24656" s="489" customFormat="1">
      <c r="B24656" s="498"/>
      <c r="C24656" s="497"/>
      <c r="D24656" s="550"/>
      <c r="E24656" s="498"/>
      <c r="F24656" s="499"/>
    </row>
    <row r="24657" s="489" customFormat="1">
      <c r="B24657" s="498"/>
      <c r="C24657" s="497"/>
      <c r="D24657" s="550"/>
      <c r="E24657" s="498"/>
      <c r="F24657" s="499"/>
    </row>
    <row r="24658" s="489" customFormat="1">
      <c r="B24658" s="498"/>
      <c r="C24658" s="497"/>
      <c r="D24658" s="550"/>
      <c r="E24658" s="498"/>
      <c r="F24658" s="499"/>
    </row>
    <row r="24659" s="489" customFormat="1">
      <c r="B24659" s="498"/>
      <c r="C24659" s="497"/>
      <c r="D24659" s="550"/>
      <c r="E24659" s="498"/>
      <c r="F24659" s="499"/>
    </row>
    <row r="24660" s="489" customFormat="1">
      <c r="B24660" s="498"/>
      <c r="C24660" s="497"/>
      <c r="D24660" s="550"/>
      <c r="E24660" s="498"/>
      <c r="F24660" s="499"/>
    </row>
    <row r="24661" s="489" customFormat="1">
      <c r="B24661" s="498"/>
      <c r="C24661" s="497"/>
      <c r="D24661" s="550"/>
      <c r="E24661" s="498"/>
      <c r="F24661" s="499"/>
    </row>
    <row r="24662" s="489" customFormat="1">
      <c r="B24662" s="498"/>
      <c r="C24662" s="497"/>
      <c r="D24662" s="550"/>
      <c r="E24662" s="498"/>
      <c r="F24662" s="499"/>
    </row>
    <row r="24663" s="489" customFormat="1">
      <c r="B24663" s="498"/>
      <c r="C24663" s="497"/>
      <c r="D24663" s="550"/>
      <c r="E24663" s="498"/>
      <c r="F24663" s="499"/>
    </row>
    <row r="24664" s="489" customFormat="1">
      <c r="B24664" s="498"/>
      <c r="C24664" s="497"/>
      <c r="D24664" s="550"/>
      <c r="E24664" s="498"/>
      <c r="F24664" s="499"/>
    </row>
    <row r="24665" s="489" customFormat="1">
      <c r="B24665" s="498"/>
      <c r="C24665" s="497"/>
      <c r="D24665" s="550"/>
      <c r="E24665" s="498"/>
      <c r="F24665" s="499"/>
    </row>
    <row r="24666" s="489" customFormat="1">
      <c r="B24666" s="498"/>
      <c r="C24666" s="497"/>
      <c r="D24666" s="550"/>
      <c r="E24666" s="498"/>
      <c r="F24666" s="499"/>
    </row>
    <row r="24667" s="489" customFormat="1">
      <c r="B24667" s="498"/>
      <c r="C24667" s="497"/>
      <c r="D24667" s="550"/>
      <c r="E24667" s="498"/>
      <c r="F24667" s="499"/>
    </row>
    <row r="24668" s="489" customFormat="1">
      <c r="B24668" s="498"/>
      <c r="C24668" s="497"/>
      <c r="D24668" s="550"/>
      <c r="E24668" s="498"/>
      <c r="F24668" s="499"/>
    </row>
    <row r="24669" s="489" customFormat="1">
      <c r="B24669" s="498"/>
      <c r="C24669" s="497"/>
      <c r="D24669" s="550"/>
      <c r="E24669" s="498"/>
      <c r="F24669" s="499"/>
    </row>
    <row r="24670" s="489" customFormat="1">
      <c r="B24670" s="498"/>
      <c r="C24670" s="497"/>
      <c r="D24670" s="550"/>
      <c r="E24670" s="498"/>
      <c r="F24670" s="499"/>
    </row>
    <row r="24671" s="489" customFormat="1">
      <c r="B24671" s="498"/>
      <c r="C24671" s="497"/>
      <c r="D24671" s="550"/>
      <c r="E24671" s="498"/>
      <c r="F24671" s="499"/>
    </row>
    <row r="24672" s="489" customFormat="1">
      <c r="B24672" s="498"/>
      <c r="C24672" s="497"/>
      <c r="D24672" s="550"/>
      <c r="E24672" s="498"/>
      <c r="F24672" s="499"/>
    </row>
    <row r="24673" s="489" customFormat="1">
      <c r="B24673" s="498"/>
      <c r="C24673" s="497"/>
      <c r="D24673" s="550"/>
      <c r="E24673" s="498"/>
      <c r="F24673" s="499"/>
    </row>
    <row r="24674" s="489" customFormat="1">
      <c r="B24674" s="498"/>
      <c r="C24674" s="497"/>
      <c r="D24674" s="550"/>
      <c r="E24674" s="498"/>
      <c r="F24674" s="499"/>
    </row>
    <row r="24675" s="489" customFormat="1">
      <c r="B24675" s="498"/>
      <c r="C24675" s="497"/>
      <c r="D24675" s="550"/>
      <c r="E24675" s="498"/>
      <c r="F24675" s="499"/>
    </row>
    <row r="24676" s="489" customFormat="1">
      <c r="B24676" s="498"/>
      <c r="C24676" s="497"/>
      <c r="D24676" s="550"/>
      <c r="E24676" s="498"/>
      <c r="F24676" s="499"/>
    </row>
    <row r="24677" s="489" customFormat="1">
      <c r="B24677" s="498"/>
      <c r="C24677" s="497"/>
      <c r="D24677" s="550"/>
      <c r="E24677" s="498"/>
      <c r="F24677" s="499"/>
    </row>
    <row r="24678" s="489" customFormat="1">
      <c r="B24678" s="498"/>
      <c r="C24678" s="497"/>
      <c r="D24678" s="550"/>
      <c r="E24678" s="498"/>
      <c r="F24678" s="499"/>
    </row>
    <row r="24679" s="489" customFormat="1">
      <c r="B24679" s="498"/>
      <c r="C24679" s="497"/>
      <c r="D24679" s="550"/>
      <c r="E24679" s="498"/>
      <c r="F24679" s="499"/>
    </row>
    <row r="24680" s="489" customFormat="1">
      <c r="B24680" s="498"/>
      <c r="C24680" s="497"/>
      <c r="D24680" s="550"/>
      <c r="E24680" s="498"/>
      <c r="F24680" s="499"/>
    </row>
    <row r="24681" s="489" customFormat="1">
      <c r="B24681" s="498"/>
      <c r="C24681" s="497"/>
      <c r="D24681" s="550"/>
      <c r="E24681" s="498"/>
      <c r="F24681" s="499"/>
    </row>
    <row r="24682" s="489" customFormat="1">
      <c r="B24682" s="498"/>
      <c r="C24682" s="497"/>
      <c r="D24682" s="550"/>
      <c r="E24682" s="498"/>
      <c r="F24682" s="499"/>
    </row>
    <row r="24683" s="489" customFormat="1">
      <c r="B24683" s="498"/>
      <c r="C24683" s="497"/>
      <c r="D24683" s="550"/>
      <c r="E24683" s="498"/>
      <c r="F24683" s="499"/>
    </row>
    <row r="24684" s="489" customFormat="1">
      <c r="B24684" s="498"/>
      <c r="C24684" s="497"/>
      <c r="D24684" s="550"/>
      <c r="E24684" s="498"/>
      <c r="F24684" s="499"/>
    </row>
    <row r="24685" s="489" customFormat="1">
      <c r="B24685" s="498"/>
      <c r="C24685" s="497"/>
      <c r="D24685" s="550"/>
      <c r="E24685" s="498"/>
      <c r="F24685" s="499"/>
    </row>
    <row r="24686" s="489" customFormat="1">
      <c r="B24686" s="498"/>
      <c r="C24686" s="497"/>
      <c r="D24686" s="550"/>
      <c r="E24686" s="498"/>
      <c r="F24686" s="499"/>
    </row>
    <row r="24687" s="489" customFormat="1">
      <c r="B24687" s="498"/>
      <c r="C24687" s="497"/>
      <c r="D24687" s="550"/>
      <c r="E24687" s="498"/>
      <c r="F24687" s="499"/>
    </row>
    <row r="24688" s="489" customFormat="1">
      <c r="B24688" s="498"/>
      <c r="C24688" s="497"/>
      <c r="D24688" s="550"/>
      <c r="E24688" s="498"/>
      <c r="F24688" s="499"/>
    </row>
    <row r="24689" s="489" customFormat="1">
      <c r="B24689" s="498"/>
      <c r="C24689" s="497"/>
      <c r="D24689" s="550"/>
      <c r="E24689" s="498"/>
      <c r="F24689" s="499"/>
    </row>
    <row r="24690" s="489" customFormat="1">
      <c r="B24690" s="498"/>
      <c r="C24690" s="497"/>
      <c r="D24690" s="550"/>
      <c r="E24690" s="498"/>
      <c r="F24690" s="499"/>
    </row>
    <row r="24691" s="489" customFormat="1">
      <c r="B24691" s="498"/>
      <c r="C24691" s="497"/>
      <c r="D24691" s="550"/>
      <c r="E24691" s="498"/>
      <c r="F24691" s="499"/>
    </row>
    <row r="24692" s="489" customFormat="1">
      <c r="B24692" s="498"/>
      <c r="C24692" s="497"/>
      <c r="D24692" s="550"/>
      <c r="E24692" s="498"/>
      <c r="F24692" s="499"/>
    </row>
    <row r="24693" s="489" customFormat="1">
      <c r="B24693" s="498"/>
      <c r="C24693" s="497"/>
      <c r="D24693" s="550"/>
      <c r="E24693" s="498"/>
      <c r="F24693" s="499"/>
    </row>
    <row r="24694" s="489" customFormat="1">
      <c r="B24694" s="498"/>
      <c r="C24694" s="497"/>
      <c r="D24694" s="550"/>
      <c r="E24694" s="498"/>
      <c r="F24694" s="499"/>
    </row>
    <row r="24695" s="489" customFormat="1">
      <c r="B24695" s="498"/>
      <c r="C24695" s="497"/>
      <c r="D24695" s="550"/>
      <c r="E24695" s="498"/>
      <c r="F24695" s="499"/>
    </row>
    <row r="24696" s="489" customFormat="1">
      <c r="B24696" s="498"/>
      <c r="C24696" s="497"/>
      <c r="D24696" s="550"/>
      <c r="E24696" s="498"/>
      <c r="F24696" s="499"/>
    </row>
    <row r="24697" s="489" customFormat="1">
      <c r="B24697" s="498"/>
      <c r="C24697" s="497"/>
      <c r="D24697" s="550"/>
      <c r="E24697" s="498"/>
      <c r="F24697" s="499"/>
    </row>
    <row r="24698" s="489" customFormat="1">
      <c r="B24698" s="498"/>
      <c r="C24698" s="497"/>
      <c r="D24698" s="550"/>
      <c r="E24698" s="498"/>
      <c r="F24698" s="499"/>
    </row>
    <row r="24699" s="489" customFormat="1">
      <c r="B24699" s="498"/>
      <c r="C24699" s="497"/>
      <c r="D24699" s="550"/>
      <c r="E24699" s="498"/>
      <c r="F24699" s="499"/>
    </row>
    <row r="24700" s="489" customFormat="1">
      <c r="B24700" s="498"/>
      <c r="C24700" s="497"/>
      <c r="D24700" s="550"/>
      <c r="E24700" s="498"/>
      <c r="F24700" s="499"/>
    </row>
    <row r="24701" s="489" customFormat="1">
      <c r="B24701" s="498"/>
      <c r="C24701" s="497"/>
      <c r="D24701" s="550"/>
      <c r="E24701" s="498"/>
      <c r="F24701" s="499"/>
    </row>
    <row r="24702" s="489" customFormat="1">
      <c r="B24702" s="498"/>
      <c r="C24702" s="497"/>
      <c r="D24702" s="550"/>
      <c r="E24702" s="498"/>
      <c r="F24702" s="499"/>
    </row>
    <row r="24703" s="489" customFormat="1">
      <c r="B24703" s="498"/>
      <c r="C24703" s="497"/>
      <c r="D24703" s="550"/>
      <c r="E24703" s="498"/>
      <c r="F24703" s="499"/>
    </row>
    <row r="24704" s="489" customFormat="1">
      <c r="B24704" s="498"/>
      <c r="C24704" s="497"/>
      <c r="D24704" s="550"/>
      <c r="E24704" s="498"/>
      <c r="F24704" s="499"/>
    </row>
    <row r="24705" s="489" customFormat="1">
      <c r="B24705" s="498"/>
      <c r="C24705" s="497"/>
      <c r="D24705" s="550"/>
      <c r="E24705" s="498"/>
      <c r="F24705" s="499"/>
    </row>
    <row r="24706" s="489" customFormat="1">
      <c r="B24706" s="498"/>
      <c r="C24706" s="497"/>
      <c r="D24706" s="550"/>
      <c r="E24706" s="498"/>
      <c r="F24706" s="499"/>
    </row>
    <row r="24707" s="489" customFormat="1">
      <c r="B24707" s="498"/>
      <c r="C24707" s="497"/>
      <c r="D24707" s="550"/>
      <c r="E24707" s="498"/>
      <c r="F24707" s="499"/>
    </row>
    <row r="24708" s="489" customFormat="1">
      <c r="B24708" s="498"/>
      <c r="C24708" s="497"/>
      <c r="D24708" s="550"/>
      <c r="E24708" s="498"/>
      <c r="F24708" s="499"/>
    </row>
    <row r="24709" s="489" customFormat="1">
      <c r="B24709" s="498"/>
      <c r="C24709" s="497"/>
      <c r="D24709" s="550"/>
      <c r="E24709" s="498"/>
      <c r="F24709" s="499"/>
    </row>
    <row r="24710" s="489" customFormat="1">
      <c r="B24710" s="498"/>
      <c r="C24710" s="497"/>
      <c r="D24710" s="550"/>
      <c r="E24710" s="498"/>
      <c r="F24710" s="499"/>
    </row>
    <row r="24711" s="489" customFormat="1">
      <c r="B24711" s="498"/>
      <c r="C24711" s="497"/>
      <c r="D24711" s="550"/>
      <c r="E24711" s="498"/>
      <c r="F24711" s="499"/>
    </row>
    <row r="24712" s="489" customFormat="1">
      <c r="B24712" s="498"/>
      <c r="C24712" s="497"/>
      <c r="D24712" s="550"/>
      <c r="E24712" s="498"/>
      <c r="F24712" s="499"/>
    </row>
    <row r="24713" s="489" customFormat="1">
      <c r="B24713" s="498"/>
      <c r="C24713" s="497"/>
      <c r="D24713" s="550"/>
      <c r="E24713" s="498"/>
      <c r="F24713" s="499"/>
    </row>
    <row r="24714" s="489" customFormat="1">
      <c r="B24714" s="498"/>
      <c r="C24714" s="497"/>
      <c r="D24714" s="550"/>
      <c r="E24714" s="498"/>
      <c r="F24714" s="499"/>
    </row>
    <row r="24715" s="489" customFormat="1">
      <c r="B24715" s="498"/>
      <c r="C24715" s="497"/>
      <c r="D24715" s="550"/>
      <c r="E24715" s="498"/>
      <c r="F24715" s="499"/>
    </row>
    <row r="24716" s="489" customFormat="1">
      <c r="B24716" s="498"/>
      <c r="C24716" s="497"/>
      <c r="D24716" s="550"/>
      <c r="E24716" s="498"/>
      <c r="F24716" s="499"/>
    </row>
    <row r="24717" s="489" customFormat="1">
      <c r="B24717" s="498"/>
      <c r="C24717" s="497"/>
      <c r="D24717" s="550"/>
      <c r="E24717" s="498"/>
      <c r="F24717" s="499"/>
    </row>
    <row r="24718" s="489" customFormat="1">
      <c r="B24718" s="498"/>
      <c r="C24718" s="497"/>
      <c r="D24718" s="550"/>
      <c r="E24718" s="498"/>
      <c r="F24718" s="499"/>
    </row>
    <row r="24719" s="489" customFormat="1">
      <c r="B24719" s="498"/>
      <c r="C24719" s="497"/>
      <c r="D24719" s="550"/>
      <c r="E24719" s="498"/>
      <c r="F24719" s="499"/>
    </row>
    <row r="24720" s="489" customFormat="1">
      <c r="B24720" s="498"/>
      <c r="C24720" s="497"/>
      <c r="D24720" s="550"/>
      <c r="E24720" s="498"/>
      <c r="F24720" s="499"/>
    </row>
    <row r="24721" s="489" customFormat="1">
      <c r="B24721" s="498"/>
      <c r="C24721" s="497"/>
      <c r="D24721" s="550"/>
      <c r="E24721" s="498"/>
      <c r="F24721" s="499"/>
    </row>
    <row r="24722" s="489" customFormat="1">
      <c r="B24722" s="498"/>
      <c r="C24722" s="497"/>
      <c r="D24722" s="550"/>
      <c r="E24722" s="498"/>
      <c r="F24722" s="499"/>
    </row>
    <row r="24723" s="489" customFormat="1">
      <c r="B24723" s="498"/>
      <c r="C24723" s="497"/>
      <c r="D24723" s="550"/>
      <c r="E24723" s="498"/>
      <c r="F24723" s="499"/>
    </row>
    <row r="24724" s="489" customFormat="1">
      <c r="B24724" s="498"/>
      <c r="C24724" s="497"/>
      <c r="D24724" s="550"/>
      <c r="E24724" s="498"/>
      <c r="F24724" s="499"/>
    </row>
    <row r="24725" s="489" customFormat="1">
      <c r="B24725" s="498"/>
      <c r="C24725" s="497"/>
      <c r="D24725" s="550"/>
      <c r="E24725" s="498"/>
      <c r="F24725" s="499"/>
    </row>
    <row r="24726" s="489" customFormat="1">
      <c r="B24726" s="498"/>
      <c r="C24726" s="497"/>
      <c r="D24726" s="550"/>
      <c r="E24726" s="498"/>
      <c r="F24726" s="499"/>
    </row>
    <row r="24727" s="489" customFormat="1">
      <c r="B24727" s="498"/>
      <c r="C24727" s="497"/>
      <c r="D24727" s="550"/>
      <c r="E24727" s="498"/>
      <c r="F24727" s="499"/>
    </row>
    <row r="24728" s="489" customFormat="1">
      <c r="B24728" s="498"/>
      <c r="C24728" s="497"/>
      <c r="D24728" s="550"/>
      <c r="E24728" s="498"/>
      <c r="F24728" s="499"/>
    </row>
    <row r="24729" s="489" customFormat="1">
      <c r="B24729" s="498"/>
      <c r="C24729" s="497"/>
      <c r="D24729" s="550"/>
      <c r="E24729" s="498"/>
      <c r="F24729" s="499"/>
    </row>
    <row r="24730" s="489" customFormat="1">
      <c r="B24730" s="498"/>
      <c r="C24730" s="497"/>
      <c r="D24730" s="550"/>
      <c r="E24730" s="498"/>
      <c r="F24730" s="499"/>
    </row>
    <row r="24731" s="489" customFormat="1">
      <c r="B24731" s="498"/>
      <c r="C24731" s="497"/>
      <c r="D24731" s="550"/>
      <c r="E24731" s="498"/>
      <c r="F24731" s="499"/>
    </row>
    <row r="24732" s="489" customFormat="1">
      <c r="B24732" s="498"/>
      <c r="C24732" s="497"/>
      <c r="D24732" s="550"/>
      <c r="E24732" s="498"/>
      <c r="F24732" s="499"/>
    </row>
    <row r="24733" s="489" customFormat="1">
      <c r="B24733" s="498"/>
      <c r="C24733" s="497"/>
      <c r="D24733" s="550"/>
      <c r="E24733" s="498"/>
      <c r="F24733" s="499"/>
    </row>
    <row r="24734" s="489" customFormat="1">
      <c r="B24734" s="498"/>
      <c r="C24734" s="497"/>
      <c r="D24734" s="550"/>
      <c r="E24734" s="498"/>
      <c r="F24734" s="499"/>
    </row>
    <row r="24735" s="489" customFormat="1">
      <c r="B24735" s="498"/>
      <c r="C24735" s="497"/>
      <c r="D24735" s="550"/>
      <c r="E24735" s="498"/>
      <c r="F24735" s="499"/>
    </row>
    <row r="24736" s="489" customFormat="1">
      <c r="B24736" s="498"/>
      <c r="C24736" s="497"/>
      <c r="D24736" s="550"/>
      <c r="E24736" s="498"/>
      <c r="F24736" s="499"/>
    </row>
    <row r="24737" s="489" customFormat="1">
      <c r="B24737" s="498"/>
      <c r="C24737" s="497"/>
      <c r="D24737" s="550"/>
      <c r="E24737" s="498"/>
      <c r="F24737" s="499"/>
    </row>
    <row r="24738" s="489" customFormat="1">
      <c r="B24738" s="498"/>
      <c r="C24738" s="497"/>
      <c r="D24738" s="550"/>
      <c r="E24738" s="498"/>
      <c r="F24738" s="499"/>
    </row>
    <row r="24739" s="489" customFormat="1">
      <c r="B24739" s="498"/>
      <c r="C24739" s="497"/>
      <c r="D24739" s="550"/>
      <c r="E24739" s="498"/>
      <c r="F24739" s="499"/>
    </row>
    <row r="24740" s="489" customFormat="1">
      <c r="B24740" s="498"/>
      <c r="C24740" s="497"/>
      <c r="D24740" s="550"/>
      <c r="E24740" s="498"/>
      <c r="F24740" s="499"/>
    </row>
    <row r="24741" s="489" customFormat="1">
      <c r="B24741" s="498"/>
      <c r="C24741" s="497"/>
      <c r="D24741" s="550"/>
      <c r="E24741" s="498"/>
      <c r="F24741" s="499"/>
    </row>
    <row r="24742" s="489" customFormat="1">
      <c r="B24742" s="498"/>
      <c r="C24742" s="497"/>
      <c r="D24742" s="550"/>
      <c r="E24742" s="498"/>
      <c r="F24742" s="499"/>
    </row>
    <row r="24743" s="489" customFormat="1">
      <c r="B24743" s="498"/>
      <c r="C24743" s="497"/>
      <c r="D24743" s="550"/>
      <c r="E24743" s="498"/>
      <c r="F24743" s="499"/>
    </row>
    <row r="24744" s="489" customFormat="1">
      <c r="B24744" s="498"/>
      <c r="C24744" s="497"/>
      <c r="D24744" s="550"/>
      <c r="E24744" s="498"/>
      <c r="F24744" s="499"/>
    </row>
    <row r="24745" s="489" customFormat="1">
      <c r="B24745" s="498"/>
      <c r="C24745" s="497"/>
      <c r="D24745" s="550"/>
      <c r="E24745" s="498"/>
      <c r="F24745" s="499"/>
    </row>
    <row r="24746" s="489" customFormat="1">
      <c r="B24746" s="498"/>
      <c r="C24746" s="497"/>
      <c r="D24746" s="550"/>
      <c r="E24746" s="498"/>
      <c r="F24746" s="499"/>
    </row>
    <row r="24747" s="489" customFormat="1">
      <c r="B24747" s="498"/>
      <c r="C24747" s="497"/>
      <c r="D24747" s="550"/>
      <c r="E24747" s="498"/>
      <c r="F24747" s="499"/>
    </row>
    <row r="24748" s="489" customFormat="1">
      <c r="B24748" s="498"/>
      <c r="C24748" s="497"/>
      <c r="D24748" s="550"/>
      <c r="E24748" s="498"/>
      <c r="F24748" s="499"/>
    </row>
    <row r="24749" s="489" customFormat="1">
      <c r="B24749" s="498"/>
      <c r="C24749" s="497"/>
      <c r="D24749" s="550"/>
      <c r="E24749" s="498"/>
      <c r="F24749" s="499"/>
    </row>
    <row r="24750" s="489" customFormat="1">
      <c r="B24750" s="498"/>
      <c r="C24750" s="497"/>
      <c r="D24750" s="550"/>
      <c r="E24750" s="498"/>
      <c r="F24750" s="499"/>
    </row>
    <row r="24751" s="489" customFormat="1">
      <c r="B24751" s="498"/>
      <c r="C24751" s="497"/>
      <c r="D24751" s="550"/>
      <c r="E24751" s="498"/>
      <c r="F24751" s="499"/>
    </row>
    <row r="24752" s="489" customFormat="1">
      <c r="B24752" s="498"/>
      <c r="C24752" s="497"/>
      <c r="D24752" s="550"/>
      <c r="E24752" s="498"/>
      <c r="F24752" s="499"/>
    </row>
    <row r="24753" s="489" customFormat="1">
      <c r="B24753" s="498"/>
      <c r="C24753" s="497"/>
      <c r="D24753" s="550"/>
      <c r="E24753" s="498"/>
      <c r="F24753" s="499"/>
    </row>
    <row r="24754" s="489" customFormat="1">
      <c r="B24754" s="498"/>
      <c r="C24754" s="497"/>
      <c r="D24754" s="550"/>
      <c r="E24754" s="498"/>
      <c r="F24754" s="499"/>
    </row>
    <row r="24755" s="489" customFormat="1">
      <c r="B24755" s="498"/>
      <c r="C24755" s="497"/>
      <c r="D24755" s="550"/>
      <c r="E24755" s="498"/>
      <c r="F24755" s="499"/>
    </row>
    <row r="24756" s="489" customFormat="1">
      <c r="B24756" s="498"/>
      <c r="C24756" s="497"/>
      <c r="D24756" s="550"/>
      <c r="E24756" s="498"/>
      <c r="F24756" s="499"/>
    </row>
    <row r="24757" s="489" customFormat="1">
      <c r="B24757" s="498"/>
      <c r="C24757" s="497"/>
      <c r="D24757" s="550"/>
      <c r="E24757" s="498"/>
      <c r="F24757" s="499"/>
    </row>
    <row r="24758" s="489" customFormat="1">
      <c r="B24758" s="498"/>
      <c r="C24758" s="497"/>
      <c r="D24758" s="550"/>
      <c r="E24758" s="498"/>
      <c r="F24758" s="499"/>
    </row>
    <row r="24759" s="489" customFormat="1">
      <c r="B24759" s="498"/>
      <c r="C24759" s="497"/>
      <c r="D24759" s="550"/>
      <c r="E24759" s="498"/>
      <c r="F24759" s="499"/>
    </row>
    <row r="24760" s="489" customFormat="1">
      <c r="B24760" s="498"/>
      <c r="C24760" s="497"/>
      <c r="D24760" s="550"/>
      <c r="E24760" s="498"/>
      <c r="F24760" s="499"/>
    </row>
    <row r="24761" s="489" customFormat="1">
      <c r="B24761" s="498"/>
      <c r="C24761" s="497"/>
      <c r="D24761" s="550"/>
      <c r="E24761" s="498"/>
      <c r="F24761" s="499"/>
    </row>
    <row r="24762" s="489" customFormat="1">
      <c r="B24762" s="498"/>
      <c r="C24762" s="497"/>
      <c r="D24762" s="550"/>
      <c r="E24762" s="498"/>
      <c r="F24762" s="499"/>
    </row>
    <row r="24763" s="489" customFormat="1">
      <c r="B24763" s="498"/>
      <c r="C24763" s="497"/>
      <c r="D24763" s="550"/>
      <c r="E24763" s="498"/>
      <c r="F24763" s="499"/>
    </row>
    <row r="24764" s="489" customFormat="1">
      <c r="B24764" s="498"/>
      <c r="C24764" s="497"/>
      <c r="D24764" s="550"/>
      <c r="E24764" s="498"/>
      <c r="F24764" s="499"/>
    </row>
    <row r="24765" s="489" customFormat="1">
      <c r="B24765" s="498"/>
      <c r="C24765" s="497"/>
      <c r="D24765" s="550"/>
      <c r="E24765" s="498"/>
      <c r="F24765" s="499"/>
    </row>
    <row r="24766" s="489" customFormat="1">
      <c r="B24766" s="498"/>
      <c r="C24766" s="497"/>
      <c r="D24766" s="550"/>
      <c r="E24766" s="498"/>
      <c r="F24766" s="499"/>
    </row>
    <row r="24767" s="489" customFormat="1">
      <c r="B24767" s="498"/>
      <c r="C24767" s="497"/>
      <c r="D24767" s="550"/>
      <c r="E24767" s="498"/>
      <c r="F24767" s="499"/>
    </row>
    <row r="24768" s="489" customFormat="1">
      <c r="B24768" s="498"/>
      <c r="C24768" s="497"/>
      <c r="D24768" s="550"/>
      <c r="E24768" s="498"/>
      <c r="F24768" s="499"/>
    </row>
    <row r="24769" s="489" customFormat="1">
      <c r="B24769" s="498"/>
      <c r="C24769" s="497"/>
      <c r="D24769" s="550"/>
      <c r="E24769" s="498"/>
      <c r="F24769" s="499"/>
    </row>
    <row r="24770" s="489" customFormat="1">
      <c r="B24770" s="498"/>
      <c r="C24770" s="497"/>
      <c r="D24770" s="550"/>
      <c r="E24770" s="498"/>
      <c r="F24770" s="499"/>
    </row>
    <row r="24771" s="489" customFormat="1">
      <c r="B24771" s="498"/>
      <c r="C24771" s="497"/>
      <c r="D24771" s="550"/>
      <c r="E24771" s="498"/>
      <c r="F24771" s="499"/>
    </row>
    <row r="24772" s="489" customFormat="1">
      <c r="B24772" s="498"/>
      <c r="C24772" s="497"/>
      <c r="D24772" s="550"/>
      <c r="E24772" s="498"/>
      <c r="F24772" s="499"/>
    </row>
    <row r="24773" s="489" customFormat="1">
      <c r="B24773" s="498"/>
      <c r="C24773" s="497"/>
      <c r="D24773" s="550"/>
      <c r="E24773" s="498"/>
      <c r="F24773" s="499"/>
    </row>
    <row r="24774" s="489" customFormat="1">
      <c r="B24774" s="498"/>
      <c r="C24774" s="497"/>
      <c r="D24774" s="550"/>
      <c r="E24774" s="498"/>
      <c r="F24774" s="499"/>
    </row>
    <row r="24775" s="489" customFormat="1">
      <c r="B24775" s="498"/>
      <c r="C24775" s="497"/>
      <c r="D24775" s="550"/>
      <c r="E24775" s="498"/>
      <c r="F24775" s="499"/>
    </row>
    <row r="24776" s="489" customFormat="1">
      <c r="B24776" s="498"/>
      <c r="C24776" s="497"/>
      <c r="D24776" s="550"/>
      <c r="E24776" s="498"/>
      <c r="F24776" s="499"/>
    </row>
    <row r="24777" s="489" customFormat="1">
      <c r="B24777" s="498"/>
      <c r="C24777" s="497"/>
      <c r="D24777" s="550"/>
      <c r="E24777" s="498"/>
      <c r="F24777" s="499"/>
    </row>
    <row r="24778" s="489" customFormat="1">
      <c r="B24778" s="498"/>
      <c r="C24778" s="497"/>
      <c r="D24778" s="550"/>
      <c r="E24778" s="498"/>
      <c r="F24778" s="499"/>
    </row>
    <row r="24779" s="489" customFormat="1">
      <c r="B24779" s="498"/>
      <c r="C24779" s="497"/>
      <c r="D24779" s="550"/>
      <c r="E24779" s="498"/>
      <c r="F24779" s="499"/>
    </row>
    <row r="24780" s="489" customFormat="1">
      <c r="B24780" s="498"/>
      <c r="C24780" s="497"/>
      <c r="D24780" s="550"/>
      <c r="E24780" s="498"/>
      <c r="F24780" s="499"/>
    </row>
    <row r="24781" s="489" customFormat="1">
      <c r="B24781" s="498"/>
      <c r="C24781" s="497"/>
      <c r="D24781" s="550"/>
      <c r="E24781" s="498"/>
      <c r="F24781" s="499"/>
    </row>
    <row r="24782" s="489" customFormat="1">
      <c r="B24782" s="498"/>
      <c r="C24782" s="497"/>
      <c r="D24782" s="550"/>
      <c r="E24782" s="498"/>
      <c r="F24782" s="499"/>
    </row>
    <row r="24783" s="489" customFormat="1">
      <c r="B24783" s="498"/>
      <c r="C24783" s="497"/>
      <c r="D24783" s="550"/>
      <c r="E24783" s="498"/>
      <c r="F24783" s="499"/>
    </row>
    <row r="24784" s="489" customFormat="1">
      <c r="B24784" s="498"/>
      <c r="C24784" s="497"/>
      <c r="D24784" s="550"/>
      <c r="E24784" s="498"/>
      <c r="F24784" s="499"/>
    </row>
    <row r="24785" s="489" customFormat="1">
      <c r="B24785" s="498"/>
      <c r="C24785" s="497"/>
      <c r="D24785" s="550"/>
      <c r="E24785" s="498"/>
      <c r="F24785" s="499"/>
    </row>
    <row r="24786" s="489" customFormat="1">
      <c r="B24786" s="498"/>
      <c r="C24786" s="497"/>
      <c r="D24786" s="550"/>
      <c r="E24786" s="498"/>
      <c r="F24786" s="499"/>
    </row>
    <row r="24787" s="489" customFormat="1">
      <c r="B24787" s="498"/>
      <c r="C24787" s="497"/>
      <c r="D24787" s="550"/>
      <c r="E24787" s="498"/>
      <c r="F24787" s="499"/>
    </row>
    <row r="24788" s="489" customFormat="1">
      <c r="B24788" s="498"/>
      <c r="C24788" s="497"/>
      <c r="D24788" s="550"/>
      <c r="E24788" s="498"/>
      <c r="F24788" s="499"/>
    </row>
    <row r="24789" s="489" customFormat="1">
      <c r="B24789" s="498"/>
      <c r="C24789" s="497"/>
      <c r="D24789" s="550"/>
      <c r="E24789" s="498"/>
      <c r="F24789" s="499"/>
    </row>
    <row r="24790" s="489" customFormat="1">
      <c r="B24790" s="498"/>
      <c r="C24790" s="497"/>
      <c r="D24790" s="550"/>
      <c r="E24790" s="498"/>
      <c r="F24790" s="499"/>
    </row>
    <row r="24791" s="489" customFormat="1">
      <c r="B24791" s="498"/>
      <c r="C24791" s="497"/>
      <c r="D24791" s="550"/>
      <c r="E24791" s="498"/>
      <c r="F24791" s="499"/>
    </row>
    <row r="24792" s="489" customFormat="1">
      <c r="B24792" s="498"/>
      <c r="C24792" s="497"/>
      <c r="D24792" s="550"/>
      <c r="E24792" s="498"/>
      <c r="F24792" s="499"/>
    </row>
    <row r="24793" s="489" customFormat="1">
      <c r="B24793" s="498"/>
      <c r="C24793" s="497"/>
      <c r="D24793" s="550"/>
      <c r="E24793" s="498"/>
      <c r="F24793" s="499"/>
    </row>
    <row r="24794" s="489" customFormat="1">
      <c r="B24794" s="498"/>
      <c r="C24794" s="497"/>
      <c r="D24794" s="550"/>
      <c r="E24794" s="498"/>
      <c r="F24794" s="499"/>
    </row>
    <row r="24795" s="489" customFormat="1">
      <c r="B24795" s="498"/>
      <c r="C24795" s="497"/>
      <c r="D24795" s="550"/>
      <c r="E24795" s="498"/>
      <c r="F24795" s="499"/>
    </row>
    <row r="24796" s="489" customFormat="1">
      <c r="B24796" s="498"/>
      <c r="C24796" s="497"/>
      <c r="D24796" s="550"/>
      <c r="E24796" s="498"/>
      <c r="F24796" s="499"/>
    </row>
    <row r="24797" s="489" customFormat="1">
      <c r="B24797" s="498"/>
      <c r="C24797" s="497"/>
      <c r="D24797" s="550"/>
      <c r="E24797" s="498"/>
      <c r="F24797" s="499"/>
    </row>
    <row r="24798" s="489" customFormat="1">
      <c r="B24798" s="498"/>
      <c r="C24798" s="497"/>
      <c r="D24798" s="550"/>
      <c r="E24798" s="498"/>
      <c r="F24798" s="499"/>
    </row>
    <row r="24799" s="489" customFormat="1">
      <c r="B24799" s="498"/>
      <c r="C24799" s="497"/>
      <c r="D24799" s="550"/>
      <c r="E24799" s="498"/>
      <c r="F24799" s="499"/>
    </row>
    <row r="24800" s="489" customFormat="1">
      <c r="B24800" s="498"/>
      <c r="C24800" s="497"/>
      <c r="D24800" s="550"/>
      <c r="E24800" s="498"/>
      <c r="F24800" s="499"/>
    </row>
    <row r="24801" s="489" customFormat="1">
      <c r="B24801" s="498"/>
      <c r="C24801" s="497"/>
      <c r="D24801" s="550"/>
      <c r="E24801" s="498"/>
      <c r="F24801" s="499"/>
    </row>
    <row r="24802" s="489" customFormat="1">
      <c r="B24802" s="498"/>
      <c r="C24802" s="497"/>
      <c r="D24802" s="550"/>
      <c r="E24802" s="498"/>
      <c r="F24802" s="499"/>
    </row>
    <row r="24803" s="489" customFormat="1">
      <c r="B24803" s="498"/>
      <c r="C24803" s="497"/>
      <c r="D24803" s="550"/>
      <c r="E24803" s="498"/>
      <c r="F24803" s="499"/>
    </row>
    <row r="24804" s="489" customFormat="1">
      <c r="B24804" s="498"/>
      <c r="C24804" s="497"/>
      <c r="D24804" s="550"/>
      <c r="E24804" s="498"/>
      <c r="F24804" s="499"/>
    </row>
    <row r="24805" s="489" customFormat="1">
      <c r="B24805" s="498"/>
      <c r="C24805" s="497"/>
      <c r="D24805" s="550"/>
      <c r="E24805" s="498"/>
      <c r="F24805" s="499"/>
    </row>
    <row r="24806" s="489" customFormat="1">
      <c r="B24806" s="498"/>
      <c r="C24806" s="497"/>
      <c r="D24806" s="550"/>
      <c r="E24806" s="498"/>
      <c r="F24806" s="499"/>
    </row>
    <row r="24807" s="489" customFormat="1">
      <c r="B24807" s="498"/>
      <c r="C24807" s="497"/>
      <c r="D24807" s="550"/>
      <c r="E24807" s="498"/>
      <c r="F24807" s="499"/>
    </row>
    <row r="24808" s="489" customFormat="1">
      <c r="B24808" s="498"/>
      <c r="C24808" s="497"/>
      <c r="D24808" s="550"/>
      <c r="E24808" s="498"/>
      <c r="F24808" s="499"/>
    </row>
    <row r="24809" s="489" customFormat="1">
      <c r="B24809" s="498"/>
      <c r="C24809" s="497"/>
      <c r="D24809" s="550"/>
      <c r="E24809" s="498"/>
      <c r="F24809" s="499"/>
    </row>
    <row r="24810" s="489" customFormat="1">
      <c r="B24810" s="498"/>
      <c r="C24810" s="497"/>
      <c r="D24810" s="550"/>
      <c r="E24810" s="498"/>
      <c r="F24810" s="499"/>
    </row>
    <row r="24811" s="489" customFormat="1">
      <c r="B24811" s="498"/>
      <c r="C24811" s="497"/>
      <c r="D24811" s="550"/>
      <c r="E24811" s="498"/>
      <c r="F24811" s="499"/>
    </row>
    <row r="24812" s="489" customFormat="1">
      <c r="B24812" s="498"/>
      <c r="C24812" s="497"/>
      <c r="D24812" s="550"/>
      <c r="E24812" s="498"/>
      <c r="F24812" s="499"/>
    </row>
    <row r="24813" s="489" customFormat="1">
      <c r="B24813" s="498"/>
      <c r="C24813" s="497"/>
      <c r="D24813" s="550"/>
      <c r="E24813" s="498"/>
      <c r="F24813" s="499"/>
    </row>
    <row r="24814" s="489" customFormat="1">
      <c r="B24814" s="498"/>
      <c r="C24814" s="497"/>
      <c r="D24814" s="550"/>
      <c r="E24814" s="498"/>
      <c r="F24814" s="499"/>
    </row>
    <row r="24815" s="489" customFormat="1">
      <c r="B24815" s="498"/>
      <c r="C24815" s="497"/>
      <c r="D24815" s="550"/>
      <c r="E24815" s="498"/>
      <c r="F24815" s="499"/>
    </row>
    <row r="24816" s="489" customFormat="1">
      <c r="B24816" s="498"/>
      <c r="C24816" s="497"/>
      <c r="D24816" s="550"/>
      <c r="E24816" s="498"/>
      <c r="F24816" s="499"/>
    </row>
    <row r="24817" s="489" customFormat="1">
      <c r="B24817" s="498"/>
      <c r="C24817" s="497"/>
      <c r="D24817" s="550"/>
      <c r="E24817" s="498"/>
      <c r="F24817" s="499"/>
    </row>
    <row r="24818" s="489" customFormat="1">
      <c r="B24818" s="498"/>
      <c r="C24818" s="497"/>
      <c r="D24818" s="550"/>
      <c r="E24818" s="498"/>
      <c r="F24818" s="499"/>
    </row>
    <row r="24819" s="489" customFormat="1">
      <c r="B24819" s="498"/>
      <c r="C24819" s="497"/>
      <c r="D24819" s="550"/>
      <c r="E24819" s="498"/>
      <c r="F24819" s="499"/>
    </row>
    <row r="24820" s="489" customFormat="1">
      <c r="B24820" s="498"/>
      <c r="C24820" s="497"/>
      <c r="D24820" s="550"/>
      <c r="E24820" s="498"/>
      <c r="F24820" s="499"/>
    </row>
    <row r="24821" s="489" customFormat="1">
      <c r="B24821" s="498"/>
      <c r="C24821" s="497"/>
      <c r="D24821" s="550"/>
      <c r="E24821" s="498"/>
      <c r="F24821" s="499"/>
    </row>
    <row r="24822" s="489" customFormat="1">
      <c r="B24822" s="498"/>
      <c r="C24822" s="497"/>
      <c r="D24822" s="550"/>
      <c r="E24822" s="498"/>
      <c r="F24822" s="499"/>
    </row>
    <row r="24823" s="489" customFormat="1">
      <c r="B24823" s="498"/>
      <c r="C24823" s="497"/>
      <c r="D24823" s="550"/>
      <c r="E24823" s="498"/>
      <c r="F24823" s="499"/>
    </row>
    <row r="24824" s="489" customFormat="1">
      <c r="B24824" s="498"/>
      <c r="C24824" s="497"/>
      <c r="D24824" s="550"/>
      <c r="E24824" s="498"/>
      <c r="F24824" s="499"/>
    </row>
    <row r="24825" s="489" customFormat="1">
      <c r="B24825" s="498"/>
      <c r="C24825" s="497"/>
      <c r="D24825" s="550"/>
      <c r="E24825" s="498"/>
      <c r="F24825" s="499"/>
    </row>
    <row r="24826" s="489" customFormat="1">
      <c r="B24826" s="498"/>
      <c r="C24826" s="497"/>
      <c r="D24826" s="550"/>
      <c r="E24826" s="498"/>
      <c r="F24826" s="499"/>
    </row>
    <row r="24827" s="489" customFormat="1">
      <c r="B24827" s="498"/>
      <c r="C24827" s="497"/>
      <c r="D24827" s="550"/>
      <c r="E24827" s="498"/>
      <c r="F24827" s="499"/>
    </row>
    <row r="24828" s="489" customFormat="1">
      <c r="B24828" s="498"/>
      <c r="C24828" s="497"/>
      <c r="D24828" s="550"/>
      <c r="E24828" s="498"/>
      <c r="F24828" s="499"/>
    </row>
    <row r="24829" s="489" customFormat="1">
      <c r="B24829" s="498"/>
      <c r="C24829" s="497"/>
      <c r="D24829" s="550"/>
      <c r="E24829" s="498"/>
      <c r="F24829" s="499"/>
    </row>
    <row r="24830" s="489" customFormat="1">
      <c r="B24830" s="498"/>
      <c r="C24830" s="497"/>
      <c r="D24830" s="550"/>
      <c r="E24830" s="498"/>
      <c r="F24830" s="499"/>
    </row>
    <row r="24831" s="489" customFormat="1">
      <c r="B24831" s="498"/>
      <c r="C24831" s="497"/>
      <c r="D24831" s="550"/>
      <c r="E24831" s="498"/>
      <c r="F24831" s="499"/>
    </row>
    <row r="24832" s="489" customFormat="1">
      <c r="B24832" s="498"/>
      <c r="C24832" s="497"/>
      <c r="D24832" s="550"/>
      <c r="E24832" s="498"/>
      <c r="F24832" s="499"/>
    </row>
    <row r="24833" s="489" customFormat="1">
      <c r="B24833" s="498"/>
      <c r="C24833" s="497"/>
      <c r="D24833" s="550"/>
      <c r="E24833" s="498"/>
      <c r="F24833" s="499"/>
    </row>
    <row r="24834" s="489" customFormat="1">
      <c r="B24834" s="498"/>
      <c r="C24834" s="497"/>
      <c r="D24834" s="550"/>
      <c r="E24834" s="498"/>
      <c r="F24834" s="499"/>
    </row>
    <row r="24835" s="489" customFormat="1">
      <c r="B24835" s="498"/>
      <c r="C24835" s="497"/>
      <c r="D24835" s="550"/>
      <c r="E24835" s="498"/>
      <c r="F24835" s="499"/>
    </row>
    <row r="24836" s="489" customFormat="1">
      <c r="B24836" s="498"/>
      <c r="C24836" s="497"/>
      <c r="D24836" s="550"/>
      <c r="E24836" s="498"/>
      <c r="F24836" s="499"/>
    </row>
    <row r="24837" s="489" customFormat="1">
      <c r="B24837" s="498"/>
      <c r="C24837" s="497"/>
      <c r="D24837" s="550"/>
      <c r="E24837" s="498"/>
      <c r="F24837" s="499"/>
    </row>
    <row r="24838" s="489" customFormat="1">
      <c r="B24838" s="498"/>
      <c r="C24838" s="497"/>
      <c r="D24838" s="550"/>
      <c r="E24838" s="498"/>
      <c r="F24838" s="499"/>
    </row>
    <row r="24839" s="489" customFormat="1">
      <c r="B24839" s="498"/>
      <c r="C24839" s="497"/>
      <c r="D24839" s="550"/>
      <c r="E24839" s="498"/>
      <c r="F24839" s="499"/>
    </row>
    <row r="24840" s="489" customFormat="1">
      <c r="B24840" s="498"/>
      <c r="C24840" s="497"/>
      <c r="D24840" s="550"/>
      <c r="E24840" s="498"/>
      <c r="F24840" s="499"/>
    </row>
    <row r="24841" s="489" customFormat="1">
      <c r="B24841" s="498"/>
      <c r="C24841" s="497"/>
      <c r="D24841" s="550"/>
      <c r="E24841" s="498"/>
      <c r="F24841" s="499"/>
    </row>
    <row r="24842" s="489" customFormat="1">
      <c r="B24842" s="498"/>
      <c r="C24842" s="497"/>
      <c r="D24842" s="550"/>
      <c r="E24842" s="498"/>
      <c r="F24842" s="499"/>
    </row>
    <row r="24843" s="489" customFormat="1">
      <c r="B24843" s="498"/>
      <c r="C24843" s="497"/>
      <c r="D24843" s="550"/>
      <c r="E24843" s="498"/>
      <c r="F24843" s="499"/>
    </row>
    <row r="24844" s="489" customFormat="1">
      <c r="B24844" s="498"/>
      <c r="C24844" s="497"/>
      <c r="D24844" s="550"/>
      <c r="E24844" s="498"/>
      <c r="F24844" s="499"/>
    </row>
    <row r="24845" s="489" customFormat="1">
      <c r="B24845" s="498"/>
      <c r="C24845" s="497"/>
      <c r="D24845" s="550"/>
      <c r="E24845" s="498"/>
      <c r="F24845" s="499"/>
    </row>
    <row r="24846" s="489" customFormat="1">
      <c r="B24846" s="498"/>
      <c r="C24846" s="497"/>
      <c r="D24846" s="550"/>
      <c r="E24846" s="498"/>
      <c r="F24846" s="499"/>
    </row>
    <row r="24847" s="489" customFormat="1">
      <c r="B24847" s="498"/>
      <c r="C24847" s="497"/>
      <c r="D24847" s="550"/>
      <c r="E24847" s="498"/>
      <c r="F24847" s="499"/>
    </row>
    <row r="24848" s="489" customFormat="1">
      <c r="B24848" s="498"/>
      <c r="C24848" s="497"/>
      <c r="D24848" s="550"/>
      <c r="E24848" s="498"/>
      <c r="F24848" s="499"/>
    </row>
    <row r="24849" s="489" customFormat="1">
      <c r="B24849" s="498"/>
      <c r="C24849" s="497"/>
      <c r="D24849" s="550"/>
      <c r="E24849" s="498"/>
      <c r="F24849" s="499"/>
    </row>
    <row r="24850" s="489" customFormat="1">
      <c r="B24850" s="498"/>
      <c r="C24850" s="497"/>
      <c r="D24850" s="550"/>
      <c r="E24850" s="498"/>
      <c r="F24850" s="499"/>
    </row>
    <row r="24851" s="489" customFormat="1">
      <c r="B24851" s="498"/>
      <c r="C24851" s="497"/>
      <c r="D24851" s="550"/>
      <c r="E24851" s="498"/>
      <c r="F24851" s="499"/>
    </row>
    <row r="24852" s="489" customFormat="1">
      <c r="B24852" s="498"/>
      <c r="C24852" s="497"/>
      <c r="D24852" s="550"/>
      <c r="E24852" s="498"/>
      <c r="F24852" s="499"/>
    </row>
    <row r="24853" s="489" customFormat="1">
      <c r="B24853" s="498"/>
      <c r="C24853" s="497"/>
      <c r="D24853" s="550"/>
      <c r="E24853" s="498"/>
      <c r="F24853" s="499"/>
    </row>
    <row r="24854" s="489" customFormat="1">
      <c r="B24854" s="498"/>
      <c r="C24854" s="497"/>
      <c r="D24854" s="550"/>
      <c r="E24854" s="498"/>
      <c r="F24854" s="499"/>
    </row>
    <row r="24855" s="489" customFormat="1">
      <c r="B24855" s="498"/>
      <c r="C24855" s="497"/>
      <c r="D24855" s="550"/>
      <c r="E24855" s="498"/>
      <c r="F24855" s="499"/>
    </row>
    <row r="24856" s="489" customFormat="1">
      <c r="B24856" s="498"/>
      <c r="C24856" s="497"/>
      <c r="D24856" s="550"/>
      <c r="E24856" s="498"/>
      <c r="F24856" s="499"/>
    </row>
    <row r="24857" s="489" customFormat="1">
      <c r="B24857" s="498"/>
      <c r="C24857" s="497"/>
      <c r="D24857" s="550"/>
      <c r="E24857" s="498"/>
      <c r="F24857" s="499"/>
    </row>
    <row r="24858" s="489" customFormat="1">
      <c r="B24858" s="498"/>
      <c r="C24858" s="497"/>
      <c r="D24858" s="550"/>
      <c r="E24858" s="498"/>
      <c r="F24858" s="499"/>
    </row>
    <row r="24859" s="489" customFormat="1">
      <c r="B24859" s="498"/>
      <c r="C24859" s="497"/>
      <c r="D24859" s="550"/>
      <c r="E24859" s="498"/>
      <c r="F24859" s="499"/>
    </row>
    <row r="24860" s="489" customFormat="1">
      <c r="B24860" s="498"/>
      <c r="C24860" s="497"/>
      <c r="D24860" s="550"/>
      <c r="E24860" s="498"/>
      <c r="F24860" s="499"/>
    </row>
    <row r="24861" s="489" customFormat="1">
      <c r="B24861" s="498"/>
      <c r="C24861" s="497"/>
      <c r="D24861" s="550"/>
      <c r="E24861" s="498"/>
      <c r="F24861" s="499"/>
    </row>
    <row r="24862" s="489" customFormat="1">
      <c r="B24862" s="498"/>
      <c r="C24862" s="497"/>
      <c r="D24862" s="550"/>
      <c r="E24862" s="498"/>
      <c r="F24862" s="499"/>
    </row>
    <row r="24863" s="489" customFormat="1">
      <c r="B24863" s="498"/>
      <c r="C24863" s="497"/>
      <c r="D24863" s="550"/>
      <c r="E24863" s="498"/>
      <c r="F24863" s="499"/>
    </row>
    <row r="24864" s="489" customFormat="1">
      <c r="B24864" s="498"/>
      <c r="C24864" s="497"/>
      <c r="D24864" s="550"/>
      <c r="E24864" s="498"/>
      <c r="F24864" s="499"/>
    </row>
    <row r="24865" s="489" customFormat="1">
      <c r="B24865" s="498"/>
      <c r="C24865" s="497"/>
      <c r="D24865" s="550"/>
      <c r="E24865" s="498"/>
      <c r="F24865" s="499"/>
    </row>
    <row r="24866" s="489" customFormat="1">
      <c r="B24866" s="498"/>
      <c r="C24866" s="497"/>
      <c r="D24866" s="550"/>
      <c r="E24866" s="498"/>
      <c r="F24866" s="499"/>
    </row>
    <row r="24867" s="489" customFormat="1">
      <c r="B24867" s="498"/>
      <c r="C24867" s="497"/>
      <c r="D24867" s="550"/>
      <c r="E24867" s="498"/>
      <c r="F24867" s="499"/>
    </row>
    <row r="24868" s="489" customFormat="1">
      <c r="B24868" s="498"/>
      <c r="C24868" s="497"/>
      <c r="D24868" s="550"/>
      <c r="E24868" s="498"/>
      <c r="F24868" s="499"/>
    </row>
    <row r="24869" s="489" customFormat="1">
      <c r="B24869" s="498"/>
      <c r="C24869" s="497"/>
      <c r="D24869" s="550"/>
      <c r="E24869" s="498"/>
      <c r="F24869" s="499"/>
    </row>
    <row r="24870" s="489" customFormat="1">
      <c r="B24870" s="498"/>
      <c r="C24870" s="497"/>
      <c r="D24870" s="550"/>
      <c r="E24870" s="498"/>
      <c r="F24870" s="499"/>
    </row>
    <row r="24871" s="489" customFormat="1">
      <c r="B24871" s="498"/>
      <c r="C24871" s="497"/>
      <c r="D24871" s="550"/>
      <c r="E24871" s="498"/>
      <c r="F24871" s="499"/>
    </row>
    <row r="24872" s="489" customFormat="1">
      <c r="B24872" s="498"/>
      <c r="C24872" s="497"/>
      <c r="D24872" s="550"/>
      <c r="E24872" s="498"/>
      <c r="F24872" s="499"/>
    </row>
    <row r="24873" s="489" customFormat="1">
      <c r="B24873" s="498"/>
      <c r="C24873" s="497"/>
      <c r="D24873" s="550"/>
      <c r="E24873" s="498"/>
      <c r="F24873" s="499"/>
    </row>
    <row r="24874" s="489" customFormat="1">
      <c r="B24874" s="498"/>
      <c r="C24874" s="497"/>
      <c r="D24874" s="550"/>
      <c r="E24874" s="498"/>
      <c r="F24874" s="499"/>
    </row>
    <row r="24875" s="489" customFormat="1">
      <c r="B24875" s="498"/>
      <c r="C24875" s="497"/>
      <c r="D24875" s="550"/>
      <c r="E24875" s="498"/>
      <c r="F24875" s="499"/>
    </row>
    <row r="24876" s="489" customFormat="1">
      <c r="B24876" s="498"/>
      <c r="C24876" s="497"/>
      <c r="D24876" s="550"/>
      <c r="E24876" s="498"/>
      <c r="F24876" s="499"/>
    </row>
    <row r="24877" s="489" customFormat="1">
      <c r="B24877" s="498"/>
      <c r="C24877" s="497"/>
      <c r="D24877" s="550"/>
      <c r="E24877" s="498"/>
      <c r="F24877" s="499"/>
    </row>
    <row r="24878" s="489" customFormat="1">
      <c r="B24878" s="498"/>
      <c r="C24878" s="497"/>
      <c r="D24878" s="550"/>
      <c r="E24878" s="498"/>
      <c r="F24878" s="499"/>
    </row>
    <row r="24879" s="489" customFormat="1">
      <c r="B24879" s="498"/>
      <c r="C24879" s="497"/>
      <c r="D24879" s="550"/>
      <c r="E24879" s="498"/>
      <c r="F24879" s="499"/>
    </row>
    <row r="24880" s="489" customFormat="1">
      <c r="B24880" s="498"/>
      <c r="C24880" s="497"/>
      <c r="D24880" s="550"/>
      <c r="E24880" s="498"/>
      <c r="F24880" s="499"/>
    </row>
    <row r="24881" s="489" customFormat="1">
      <c r="B24881" s="498"/>
      <c r="C24881" s="497"/>
      <c r="D24881" s="550"/>
      <c r="E24881" s="498"/>
      <c r="F24881" s="499"/>
    </row>
    <row r="24882" s="489" customFormat="1">
      <c r="B24882" s="498"/>
      <c r="C24882" s="497"/>
      <c r="D24882" s="550"/>
      <c r="E24882" s="498"/>
      <c r="F24882" s="499"/>
    </row>
    <row r="24883" s="489" customFormat="1">
      <c r="B24883" s="498"/>
      <c r="C24883" s="497"/>
      <c r="D24883" s="550"/>
      <c r="E24883" s="498"/>
      <c r="F24883" s="499"/>
    </row>
    <row r="24884" s="489" customFormat="1">
      <c r="B24884" s="498"/>
      <c r="C24884" s="497"/>
      <c r="D24884" s="550"/>
      <c r="E24884" s="498"/>
      <c r="F24884" s="499"/>
    </row>
    <row r="24885" s="489" customFormat="1">
      <c r="B24885" s="498"/>
      <c r="C24885" s="497"/>
      <c r="D24885" s="550"/>
      <c r="E24885" s="498"/>
      <c r="F24885" s="499"/>
    </row>
    <row r="24886" s="489" customFormat="1">
      <c r="B24886" s="498"/>
      <c r="C24886" s="497"/>
      <c r="D24886" s="550"/>
      <c r="E24886" s="498"/>
      <c r="F24886" s="499"/>
    </row>
    <row r="24887" s="489" customFormat="1">
      <c r="B24887" s="498"/>
      <c r="C24887" s="497"/>
      <c r="D24887" s="550"/>
      <c r="E24887" s="498"/>
      <c r="F24887" s="499"/>
    </row>
    <row r="24888" s="489" customFormat="1">
      <c r="B24888" s="498"/>
      <c r="C24888" s="497"/>
      <c r="D24888" s="550"/>
      <c r="E24888" s="498"/>
      <c r="F24888" s="499"/>
    </row>
    <row r="24889" s="489" customFormat="1">
      <c r="B24889" s="498"/>
      <c r="C24889" s="497"/>
      <c r="D24889" s="550"/>
      <c r="E24889" s="498"/>
      <c r="F24889" s="499"/>
    </row>
    <row r="24890" s="489" customFormat="1">
      <c r="B24890" s="498"/>
      <c r="C24890" s="497"/>
      <c r="D24890" s="550"/>
      <c r="E24890" s="498"/>
      <c r="F24890" s="499"/>
    </row>
    <row r="24891" s="489" customFormat="1">
      <c r="B24891" s="498"/>
      <c r="C24891" s="497"/>
      <c r="D24891" s="550"/>
      <c r="E24891" s="498"/>
      <c r="F24891" s="499"/>
    </row>
    <row r="24892" s="489" customFormat="1">
      <c r="B24892" s="498"/>
      <c r="C24892" s="497"/>
      <c r="D24892" s="550"/>
      <c r="E24892" s="498"/>
      <c r="F24892" s="499"/>
    </row>
    <row r="24893" s="489" customFormat="1">
      <c r="B24893" s="498"/>
      <c r="C24893" s="497"/>
      <c r="D24893" s="550"/>
      <c r="E24893" s="498"/>
      <c r="F24893" s="499"/>
    </row>
    <row r="24894" s="489" customFormat="1">
      <c r="B24894" s="498"/>
      <c r="C24894" s="497"/>
      <c r="D24894" s="550"/>
      <c r="E24894" s="498"/>
      <c r="F24894" s="499"/>
    </row>
    <row r="24895" s="489" customFormat="1">
      <c r="B24895" s="498"/>
      <c r="C24895" s="497"/>
      <c r="D24895" s="550"/>
      <c r="E24895" s="498"/>
      <c r="F24895" s="499"/>
    </row>
    <row r="24896" s="489" customFormat="1">
      <c r="B24896" s="498"/>
      <c r="C24896" s="497"/>
      <c r="D24896" s="550"/>
      <c r="E24896" s="498"/>
      <c r="F24896" s="499"/>
    </row>
    <row r="24897" s="489" customFormat="1">
      <c r="B24897" s="498"/>
      <c r="C24897" s="497"/>
      <c r="D24897" s="550"/>
      <c r="E24897" s="498"/>
      <c r="F24897" s="499"/>
    </row>
    <row r="24898" s="489" customFormat="1">
      <c r="B24898" s="498"/>
      <c r="C24898" s="497"/>
      <c r="D24898" s="550"/>
      <c r="E24898" s="498"/>
      <c r="F24898" s="499"/>
    </row>
    <row r="24899" s="489" customFormat="1">
      <c r="B24899" s="498"/>
      <c r="C24899" s="497"/>
      <c r="D24899" s="550"/>
      <c r="E24899" s="498"/>
      <c r="F24899" s="499"/>
    </row>
    <row r="24900" s="489" customFormat="1">
      <c r="B24900" s="498"/>
      <c r="C24900" s="497"/>
      <c r="D24900" s="550"/>
      <c r="E24900" s="498"/>
      <c r="F24900" s="499"/>
    </row>
    <row r="24901" s="489" customFormat="1">
      <c r="B24901" s="498"/>
      <c r="C24901" s="497"/>
      <c r="D24901" s="550"/>
      <c r="E24901" s="498"/>
      <c r="F24901" s="499"/>
    </row>
    <row r="24902" s="489" customFormat="1">
      <c r="B24902" s="498"/>
      <c r="C24902" s="497"/>
      <c r="D24902" s="550"/>
      <c r="E24902" s="498"/>
      <c r="F24902" s="499"/>
    </row>
    <row r="24903" s="489" customFormat="1">
      <c r="B24903" s="498"/>
      <c r="C24903" s="497"/>
      <c r="D24903" s="550"/>
      <c r="E24903" s="498"/>
      <c r="F24903" s="499"/>
    </row>
    <row r="24904" s="489" customFormat="1">
      <c r="B24904" s="498"/>
      <c r="C24904" s="497"/>
      <c r="D24904" s="550"/>
      <c r="E24904" s="498"/>
      <c r="F24904" s="499"/>
    </row>
    <row r="24905" s="489" customFormat="1">
      <c r="B24905" s="498"/>
      <c r="C24905" s="497"/>
      <c r="D24905" s="550"/>
      <c r="E24905" s="498"/>
      <c r="F24905" s="499"/>
    </row>
    <row r="24906" s="489" customFormat="1">
      <c r="B24906" s="498"/>
      <c r="C24906" s="497"/>
      <c r="D24906" s="550"/>
      <c r="E24906" s="498"/>
      <c r="F24906" s="499"/>
    </row>
    <row r="24907" s="489" customFormat="1">
      <c r="B24907" s="498"/>
      <c r="C24907" s="497"/>
      <c r="D24907" s="550"/>
      <c r="E24907" s="498"/>
      <c r="F24907" s="499"/>
    </row>
    <row r="24908" s="489" customFormat="1">
      <c r="B24908" s="498"/>
      <c r="C24908" s="497"/>
      <c r="D24908" s="550"/>
      <c r="E24908" s="498"/>
      <c r="F24908" s="499"/>
    </row>
    <row r="24909" s="489" customFormat="1">
      <c r="B24909" s="498"/>
      <c r="C24909" s="497"/>
      <c r="D24909" s="550"/>
      <c r="E24909" s="498"/>
      <c r="F24909" s="499"/>
    </row>
    <row r="24910" s="489" customFormat="1">
      <c r="B24910" s="498"/>
      <c r="C24910" s="497"/>
      <c r="D24910" s="550"/>
      <c r="E24910" s="498"/>
      <c r="F24910" s="499"/>
    </row>
    <row r="24911" s="489" customFormat="1">
      <c r="B24911" s="498"/>
      <c r="C24911" s="497"/>
      <c r="D24911" s="550"/>
      <c r="E24911" s="498"/>
      <c r="F24911" s="499"/>
    </row>
    <row r="24912" s="489" customFormat="1">
      <c r="B24912" s="498"/>
      <c r="C24912" s="497"/>
      <c r="D24912" s="550"/>
      <c r="E24912" s="498"/>
      <c r="F24912" s="499"/>
    </row>
    <row r="24913" s="489" customFormat="1">
      <c r="B24913" s="498"/>
      <c r="C24913" s="497"/>
      <c r="D24913" s="550"/>
      <c r="E24913" s="498"/>
      <c r="F24913" s="499"/>
    </row>
    <row r="24914" s="489" customFormat="1">
      <c r="B24914" s="498"/>
      <c r="C24914" s="497"/>
      <c r="D24914" s="550"/>
      <c r="E24914" s="498"/>
      <c r="F24914" s="499"/>
    </row>
    <row r="24915" s="489" customFormat="1">
      <c r="B24915" s="498"/>
      <c r="C24915" s="497"/>
      <c r="D24915" s="550"/>
      <c r="E24915" s="498"/>
      <c r="F24915" s="499"/>
    </row>
    <row r="24916" s="489" customFormat="1">
      <c r="B24916" s="498"/>
      <c r="C24916" s="497"/>
      <c r="D24916" s="550"/>
      <c r="E24916" s="498"/>
      <c r="F24916" s="499"/>
    </row>
    <row r="24917" s="489" customFormat="1">
      <c r="B24917" s="498"/>
      <c r="C24917" s="497"/>
      <c r="D24917" s="550"/>
      <c r="E24917" s="498"/>
      <c r="F24917" s="499"/>
    </row>
    <row r="24918" s="489" customFormat="1">
      <c r="B24918" s="498"/>
      <c r="C24918" s="497"/>
      <c r="D24918" s="550"/>
      <c r="E24918" s="498"/>
      <c r="F24918" s="499"/>
    </row>
    <row r="24919" s="489" customFormat="1">
      <c r="B24919" s="498"/>
      <c r="C24919" s="497"/>
      <c r="D24919" s="550"/>
      <c r="E24919" s="498"/>
      <c r="F24919" s="499"/>
    </row>
    <row r="24920" s="489" customFormat="1">
      <c r="B24920" s="498"/>
      <c r="C24920" s="497"/>
      <c r="D24920" s="550"/>
      <c r="E24920" s="498"/>
      <c r="F24920" s="499"/>
    </row>
    <row r="24921" s="489" customFormat="1">
      <c r="B24921" s="498"/>
      <c r="C24921" s="497"/>
      <c r="D24921" s="550"/>
      <c r="E24921" s="498"/>
      <c r="F24921" s="499"/>
    </row>
    <row r="24922" s="489" customFormat="1">
      <c r="B24922" s="498"/>
      <c r="C24922" s="497"/>
      <c r="D24922" s="550"/>
      <c r="E24922" s="498"/>
      <c r="F24922" s="499"/>
    </row>
    <row r="24923" s="489" customFormat="1">
      <c r="B24923" s="498"/>
      <c r="C24923" s="497"/>
      <c r="D24923" s="550"/>
      <c r="E24923" s="498"/>
      <c r="F24923" s="499"/>
    </row>
    <row r="24924" s="489" customFormat="1">
      <c r="B24924" s="498"/>
      <c r="C24924" s="497"/>
      <c r="D24924" s="550"/>
      <c r="E24924" s="498"/>
      <c r="F24924" s="499"/>
    </row>
    <row r="24925" s="489" customFormat="1">
      <c r="B24925" s="498"/>
      <c r="C24925" s="497"/>
      <c r="D24925" s="550"/>
      <c r="E24925" s="498"/>
      <c r="F24925" s="499"/>
    </row>
    <row r="24926" s="489" customFormat="1">
      <c r="B24926" s="498"/>
      <c r="C24926" s="497"/>
      <c r="D24926" s="550"/>
      <c r="E24926" s="498"/>
      <c r="F24926" s="499"/>
    </row>
    <row r="24927" s="489" customFormat="1">
      <c r="B24927" s="498"/>
      <c r="C24927" s="497"/>
      <c r="D24927" s="550"/>
      <c r="E24927" s="498"/>
      <c r="F24927" s="499"/>
    </row>
    <row r="24928" s="489" customFormat="1">
      <c r="B24928" s="498"/>
      <c r="C24928" s="497"/>
      <c r="D24928" s="550"/>
      <c r="E24928" s="498"/>
      <c r="F24928" s="499"/>
    </row>
    <row r="24929" s="489" customFormat="1">
      <c r="B24929" s="498"/>
      <c r="C24929" s="497"/>
      <c r="D24929" s="550"/>
      <c r="E24929" s="498"/>
      <c r="F24929" s="499"/>
    </row>
    <row r="24930" s="489" customFormat="1">
      <c r="B24930" s="498"/>
      <c r="C24930" s="497"/>
      <c r="D24930" s="550"/>
      <c r="E24930" s="498"/>
      <c r="F24930" s="499"/>
    </row>
    <row r="24931" s="489" customFormat="1">
      <c r="B24931" s="498"/>
      <c r="C24931" s="497"/>
      <c r="D24931" s="550"/>
      <c r="E24931" s="498"/>
      <c r="F24931" s="499"/>
    </row>
    <row r="24932" s="489" customFormat="1">
      <c r="B24932" s="498"/>
      <c r="C24932" s="497"/>
      <c r="D24932" s="550"/>
      <c r="E24932" s="498"/>
      <c r="F24932" s="499"/>
    </row>
    <row r="24933" s="489" customFormat="1">
      <c r="B24933" s="498"/>
      <c r="C24933" s="497"/>
      <c r="D24933" s="550"/>
      <c r="E24933" s="498"/>
      <c r="F24933" s="499"/>
    </row>
    <row r="24934" s="489" customFormat="1">
      <c r="B24934" s="498"/>
      <c r="C24934" s="497"/>
      <c r="D24934" s="550"/>
      <c r="E24934" s="498"/>
      <c r="F24934" s="499"/>
    </row>
    <row r="24935" s="489" customFormat="1">
      <c r="B24935" s="498"/>
      <c r="C24935" s="497"/>
      <c r="D24935" s="550"/>
      <c r="E24935" s="498"/>
      <c r="F24935" s="499"/>
    </row>
    <row r="24936" s="489" customFormat="1">
      <c r="B24936" s="498"/>
      <c r="C24936" s="497"/>
      <c r="D24936" s="550"/>
      <c r="E24936" s="498"/>
      <c r="F24936" s="499"/>
    </row>
    <row r="24937" s="489" customFormat="1">
      <c r="B24937" s="498"/>
      <c r="C24937" s="497"/>
      <c r="D24937" s="550"/>
      <c r="E24937" s="498"/>
      <c r="F24937" s="499"/>
    </row>
    <row r="24938" s="489" customFormat="1">
      <c r="B24938" s="498"/>
      <c r="C24938" s="497"/>
      <c r="D24938" s="550"/>
      <c r="E24938" s="498"/>
      <c r="F24938" s="499"/>
    </row>
    <row r="24939" s="489" customFormat="1">
      <c r="B24939" s="498"/>
      <c r="C24939" s="497"/>
      <c r="D24939" s="550"/>
      <c r="E24939" s="498"/>
      <c r="F24939" s="499"/>
    </row>
    <row r="24940" s="489" customFormat="1">
      <c r="B24940" s="498"/>
      <c r="C24940" s="497"/>
      <c r="D24940" s="550"/>
      <c r="E24940" s="498"/>
      <c r="F24940" s="499"/>
    </row>
    <row r="24941" s="489" customFormat="1">
      <c r="B24941" s="498"/>
      <c r="C24941" s="497"/>
      <c r="D24941" s="550"/>
      <c r="E24941" s="498"/>
      <c r="F24941" s="499"/>
    </row>
    <row r="24942" s="489" customFormat="1">
      <c r="B24942" s="498"/>
      <c r="C24942" s="497"/>
      <c r="D24942" s="550"/>
      <c r="E24942" s="498"/>
      <c r="F24942" s="499"/>
    </row>
    <row r="24943" s="489" customFormat="1">
      <c r="B24943" s="498"/>
      <c r="C24943" s="497"/>
      <c r="D24943" s="550"/>
      <c r="E24943" s="498"/>
      <c r="F24943" s="499"/>
    </row>
    <row r="24944" s="489" customFormat="1">
      <c r="B24944" s="498"/>
      <c r="C24944" s="497"/>
      <c r="D24944" s="550"/>
      <c r="E24944" s="498"/>
      <c r="F24944" s="499"/>
    </row>
    <row r="24945" s="489" customFormat="1">
      <c r="B24945" s="498"/>
      <c r="C24945" s="497"/>
      <c r="D24945" s="550"/>
      <c r="E24945" s="498"/>
      <c r="F24945" s="499"/>
    </row>
    <row r="24946" s="489" customFormat="1">
      <c r="B24946" s="498"/>
      <c r="C24946" s="497"/>
      <c r="D24946" s="550"/>
      <c r="E24946" s="498"/>
      <c r="F24946" s="499"/>
    </row>
    <row r="24947" s="489" customFormat="1">
      <c r="B24947" s="498"/>
      <c r="C24947" s="497"/>
      <c r="D24947" s="550"/>
      <c r="E24947" s="498"/>
      <c r="F24947" s="499"/>
    </row>
    <row r="24948" s="489" customFormat="1">
      <c r="B24948" s="498"/>
      <c r="C24948" s="497"/>
      <c r="D24948" s="550"/>
      <c r="E24948" s="498"/>
      <c r="F24948" s="499"/>
    </row>
    <row r="24949" s="489" customFormat="1">
      <c r="B24949" s="498"/>
      <c r="C24949" s="497"/>
      <c r="D24949" s="550"/>
      <c r="E24949" s="498"/>
      <c r="F24949" s="499"/>
    </row>
    <row r="24950" s="489" customFormat="1">
      <c r="B24950" s="498"/>
      <c r="C24950" s="497"/>
      <c r="D24950" s="550"/>
      <c r="E24950" s="498"/>
      <c r="F24950" s="499"/>
    </row>
    <row r="24951" s="489" customFormat="1">
      <c r="B24951" s="498"/>
      <c r="C24951" s="497"/>
      <c r="D24951" s="550"/>
      <c r="E24951" s="498"/>
      <c r="F24951" s="499"/>
    </row>
    <row r="24952" s="489" customFormat="1">
      <c r="B24952" s="498"/>
      <c r="C24952" s="497"/>
      <c r="D24952" s="550"/>
      <c r="E24952" s="498"/>
      <c r="F24952" s="499"/>
    </row>
    <row r="24953" s="489" customFormat="1">
      <c r="B24953" s="498"/>
      <c r="C24953" s="497"/>
      <c r="D24953" s="550"/>
      <c r="E24953" s="498"/>
      <c r="F24953" s="499"/>
    </row>
    <row r="24954" s="489" customFormat="1">
      <c r="B24954" s="498"/>
      <c r="C24954" s="497"/>
      <c r="D24954" s="550"/>
      <c r="E24954" s="498"/>
      <c r="F24954" s="499"/>
    </row>
    <row r="24955" s="489" customFormat="1">
      <c r="B24955" s="498"/>
      <c r="C24955" s="497"/>
      <c r="D24955" s="550"/>
      <c r="E24955" s="498"/>
      <c r="F24955" s="499"/>
    </row>
    <row r="24956" s="489" customFormat="1">
      <c r="B24956" s="498"/>
      <c r="C24956" s="497"/>
      <c r="D24956" s="550"/>
      <c r="E24956" s="498"/>
      <c r="F24956" s="499"/>
    </row>
    <row r="24957" s="489" customFormat="1">
      <c r="B24957" s="498"/>
      <c r="C24957" s="497"/>
      <c r="D24957" s="550"/>
      <c r="E24957" s="498"/>
      <c r="F24957" s="499"/>
    </row>
    <row r="24958" s="489" customFormat="1">
      <c r="B24958" s="498"/>
      <c r="C24958" s="497"/>
      <c r="D24958" s="550"/>
      <c r="E24958" s="498"/>
      <c r="F24958" s="499"/>
    </row>
    <row r="24959" s="489" customFormat="1">
      <c r="B24959" s="498"/>
      <c r="C24959" s="497"/>
      <c r="D24959" s="550"/>
      <c r="E24959" s="498"/>
      <c r="F24959" s="499"/>
    </row>
    <row r="24960" s="489" customFormat="1">
      <c r="B24960" s="498"/>
      <c r="C24960" s="497"/>
      <c r="D24960" s="550"/>
      <c r="E24960" s="498"/>
      <c r="F24960" s="499"/>
    </row>
    <row r="24961" s="489" customFormat="1">
      <c r="B24961" s="498"/>
      <c r="C24961" s="497"/>
      <c r="D24961" s="550"/>
      <c r="E24961" s="498"/>
      <c r="F24961" s="499"/>
    </row>
    <row r="24962" s="489" customFormat="1">
      <c r="B24962" s="498"/>
      <c r="C24962" s="497"/>
      <c r="D24962" s="550"/>
      <c r="E24962" s="498"/>
      <c r="F24962" s="499"/>
    </row>
    <row r="24963" s="489" customFormat="1">
      <c r="B24963" s="498"/>
      <c r="C24963" s="497"/>
      <c r="D24963" s="550"/>
      <c r="E24963" s="498"/>
      <c r="F24963" s="499"/>
    </row>
    <row r="24964" s="489" customFormat="1">
      <c r="B24964" s="498"/>
      <c r="C24964" s="497"/>
      <c r="D24964" s="550"/>
      <c r="E24964" s="498"/>
      <c r="F24964" s="499"/>
    </row>
    <row r="24965" s="489" customFormat="1">
      <c r="B24965" s="498"/>
      <c r="C24965" s="497"/>
      <c r="D24965" s="550"/>
      <c r="E24965" s="498"/>
      <c r="F24965" s="499"/>
    </row>
    <row r="24966" s="489" customFormat="1">
      <c r="B24966" s="498"/>
      <c r="C24966" s="497"/>
      <c r="D24966" s="550"/>
      <c r="E24966" s="498"/>
      <c r="F24966" s="499"/>
    </row>
    <row r="24967" s="489" customFormat="1">
      <c r="B24967" s="498"/>
      <c r="C24967" s="497"/>
      <c r="D24967" s="550"/>
      <c r="E24967" s="498"/>
      <c r="F24967" s="499"/>
    </row>
    <row r="24968" s="489" customFormat="1">
      <c r="B24968" s="498"/>
      <c r="C24968" s="497"/>
      <c r="D24968" s="550"/>
      <c r="E24968" s="498"/>
      <c r="F24968" s="499"/>
    </row>
    <row r="24969" s="489" customFormat="1">
      <c r="B24969" s="498"/>
      <c r="C24969" s="497"/>
      <c r="D24969" s="550"/>
      <c r="E24969" s="498"/>
      <c r="F24969" s="499"/>
    </row>
    <row r="24970" s="489" customFormat="1">
      <c r="B24970" s="498"/>
      <c r="C24970" s="497"/>
      <c r="D24970" s="550"/>
      <c r="E24970" s="498"/>
      <c r="F24970" s="499"/>
    </row>
    <row r="24971" s="489" customFormat="1">
      <c r="B24971" s="498"/>
      <c r="C24971" s="497"/>
      <c r="D24971" s="550"/>
      <c r="E24971" s="498"/>
      <c r="F24971" s="499"/>
    </row>
    <row r="24972" s="489" customFormat="1">
      <c r="B24972" s="498"/>
      <c r="C24972" s="497"/>
      <c r="D24972" s="550"/>
      <c r="E24972" s="498"/>
      <c r="F24972" s="499"/>
    </row>
    <row r="24973" s="489" customFormat="1">
      <c r="B24973" s="498"/>
      <c r="C24973" s="497"/>
      <c r="D24973" s="550"/>
      <c r="E24973" s="498"/>
      <c r="F24973" s="499"/>
    </row>
    <row r="24974" s="489" customFormat="1">
      <c r="B24974" s="498"/>
      <c r="C24974" s="497"/>
      <c r="D24974" s="550"/>
      <c r="E24974" s="498"/>
      <c r="F24974" s="499"/>
    </row>
    <row r="24975" s="489" customFormat="1">
      <c r="B24975" s="498"/>
      <c r="C24975" s="497"/>
      <c r="D24975" s="550"/>
      <c r="E24975" s="498"/>
      <c r="F24975" s="499"/>
    </row>
    <row r="24976" s="489" customFormat="1">
      <c r="B24976" s="498"/>
      <c r="C24976" s="497"/>
      <c r="D24976" s="550"/>
      <c r="E24976" s="498"/>
      <c r="F24976" s="499"/>
    </row>
    <row r="24977" s="489" customFormat="1">
      <c r="B24977" s="498"/>
      <c r="C24977" s="497"/>
      <c r="D24977" s="550"/>
      <c r="E24977" s="498"/>
      <c r="F24977" s="499"/>
    </row>
    <row r="24978" s="489" customFormat="1">
      <c r="B24978" s="498"/>
      <c r="C24978" s="497"/>
      <c r="D24978" s="550"/>
      <c r="E24978" s="498"/>
      <c r="F24978" s="499"/>
    </row>
    <row r="24979" s="489" customFormat="1">
      <c r="B24979" s="498"/>
      <c r="C24979" s="497"/>
      <c r="D24979" s="550"/>
      <c r="E24979" s="498"/>
      <c r="F24979" s="499"/>
    </row>
    <row r="24980" s="489" customFormat="1">
      <c r="B24980" s="498"/>
      <c r="C24980" s="497"/>
      <c r="D24980" s="550"/>
      <c r="E24980" s="498"/>
      <c r="F24980" s="499"/>
    </row>
    <row r="24981" s="489" customFormat="1">
      <c r="B24981" s="498"/>
      <c r="C24981" s="497"/>
      <c r="D24981" s="550"/>
      <c r="E24981" s="498"/>
      <c r="F24981" s="499"/>
    </row>
    <row r="24982" s="489" customFormat="1">
      <c r="B24982" s="498"/>
      <c r="C24982" s="497"/>
      <c r="D24982" s="550"/>
      <c r="E24982" s="498"/>
      <c r="F24982" s="499"/>
    </row>
    <row r="24983" s="489" customFormat="1">
      <c r="B24983" s="498"/>
      <c r="C24983" s="497"/>
      <c r="D24983" s="550"/>
      <c r="E24983" s="498"/>
      <c r="F24983" s="499"/>
    </row>
    <row r="24984" s="489" customFormat="1">
      <c r="B24984" s="498"/>
      <c r="C24984" s="497"/>
      <c r="D24984" s="550"/>
      <c r="E24984" s="498"/>
      <c r="F24984" s="499"/>
    </row>
    <row r="24985" s="489" customFormat="1">
      <c r="B24985" s="498"/>
      <c r="C24985" s="497"/>
      <c r="D24985" s="550"/>
      <c r="E24985" s="498"/>
      <c r="F24985" s="499"/>
    </row>
    <row r="24986" s="489" customFormat="1">
      <c r="B24986" s="498"/>
      <c r="C24986" s="497"/>
      <c r="D24986" s="550"/>
      <c r="E24986" s="498"/>
      <c r="F24986" s="499"/>
    </row>
    <row r="24987" s="489" customFormat="1">
      <c r="B24987" s="498"/>
      <c r="C24987" s="497"/>
      <c r="D24987" s="550"/>
      <c r="E24987" s="498"/>
      <c r="F24987" s="499"/>
    </row>
    <row r="24988" s="489" customFormat="1">
      <c r="B24988" s="498"/>
      <c r="C24988" s="497"/>
      <c r="D24988" s="550"/>
      <c r="E24988" s="498"/>
      <c r="F24988" s="499"/>
    </row>
    <row r="24989" s="489" customFormat="1">
      <c r="B24989" s="498"/>
      <c r="C24989" s="497"/>
      <c r="D24989" s="550"/>
      <c r="E24989" s="498"/>
      <c r="F24989" s="499"/>
    </row>
    <row r="24990" s="489" customFormat="1">
      <c r="B24990" s="498"/>
      <c r="C24990" s="497"/>
      <c r="D24990" s="550"/>
      <c r="E24990" s="498"/>
      <c r="F24990" s="499"/>
    </row>
    <row r="24991" s="489" customFormat="1">
      <c r="B24991" s="498"/>
      <c r="C24991" s="497"/>
      <c r="D24991" s="550"/>
      <c r="E24991" s="498"/>
      <c r="F24991" s="499"/>
    </row>
    <row r="24992" s="489" customFormat="1">
      <c r="B24992" s="498"/>
      <c r="C24992" s="497"/>
      <c r="D24992" s="550"/>
      <c r="E24992" s="498"/>
      <c r="F24992" s="499"/>
    </row>
    <row r="24993" s="489" customFormat="1">
      <c r="B24993" s="498"/>
      <c r="C24993" s="497"/>
      <c r="D24993" s="550"/>
      <c r="E24993" s="498"/>
      <c r="F24993" s="499"/>
    </row>
    <row r="24994" s="489" customFormat="1">
      <c r="B24994" s="498"/>
      <c r="C24994" s="497"/>
      <c r="D24994" s="550"/>
      <c r="E24994" s="498"/>
      <c r="F24994" s="499"/>
    </row>
    <row r="24995" s="489" customFormat="1">
      <c r="B24995" s="498"/>
      <c r="C24995" s="497"/>
      <c r="D24995" s="550"/>
      <c r="E24995" s="498"/>
      <c r="F24995" s="499"/>
    </row>
    <row r="24996" s="489" customFormat="1">
      <c r="B24996" s="498"/>
      <c r="C24996" s="497"/>
      <c r="D24996" s="550"/>
      <c r="E24996" s="498"/>
      <c r="F24996" s="499"/>
    </row>
    <row r="24997" s="489" customFormat="1">
      <c r="B24997" s="498"/>
      <c r="C24997" s="497"/>
      <c r="D24997" s="550"/>
      <c r="E24997" s="498"/>
      <c r="F24997" s="499"/>
    </row>
    <row r="24998" s="489" customFormat="1">
      <c r="B24998" s="498"/>
      <c r="C24998" s="497"/>
      <c r="D24998" s="550"/>
      <c r="E24998" s="498"/>
      <c r="F24998" s="499"/>
    </row>
    <row r="24999" s="489" customFormat="1">
      <c r="B24999" s="498"/>
      <c r="C24999" s="497"/>
      <c r="D24999" s="550"/>
      <c r="E24999" s="498"/>
      <c r="F24999" s="499"/>
    </row>
    <row r="25000" s="489" customFormat="1">
      <c r="B25000" s="498"/>
      <c r="C25000" s="497"/>
      <c r="D25000" s="550"/>
      <c r="E25000" s="498"/>
      <c r="F25000" s="499"/>
    </row>
    <row r="25001" s="489" customFormat="1">
      <c r="B25001" s="498"/>
      <c r="C25001" s="497"/>
      <c r="D25001" s="550"/>
      <c r="E25001" s="498"/>
      <c r="F25001" s="499"/>
    </row>
    <row r="25002" s="489" customFormat="1">
      <c r="B25002" s="498"/>
      <c r="C25002" s="497"/>
      <c r="D25002" s="550"/>
      <c r="E25002" s="498"/>
      <c r="F25002" s="499"/>
    </row>
    <row r="25003" s="489" customFormat="1">
      <c r="B25003" s="498"/>
      <c r="C25003" s="497"/>
      <c r="D25003" s="550"/>
      <c r="E25003" s="498"/>
      <c r="F25003" s="499"/>
    </row>
    <row r="25004" s="489" customFormat="1">
      <c r="B25004" s="498"/>
      <c r="C25004" s="497"/>
      <c r="D25004" s="550"/>
      <c r="E25004" s="498"/>
      <c r="F25004" s="499"/>
    </row>
    <row r="25005" s="489" customFormat="1">
      <c r="B25005" s="498"/>
      <c r="C25005" s="497"/>
      <c r="D25005" s="550"/>
      <c r="E25005" s="498"/>
      <c r="F25005" s="499"/>
    </row>
    <row r="25006" s="489" customFormat="1">
      <c r="B25006" s="498"/>
      <c r="C25006" s="497"/>
      <c r="D25006" s="550"/>
      <c r="E25006" s="498"/>
      <c r="F25006" s="499"/>
    </row>
    <row r="25007" s="489" customFormat="1">
      <c r="B25007" s="498"/>
      <c r="C25007" s="497"/>
      <c r="D25007" s="550"/>
      <c r="E25007" s="498"/>
      <c r="F25007" s="499"/>
    </row>
    <row r="25008" s="489" customFormat="1">
      <c r="B25008" s="498"/>
      <c r="C25008" s="497"/>
      <c r="D25008" s="550"/>
      <c r="E25008" s="498"/>
      <c r="F25008" s="499"/>
    </row>
    <row r="25009" s="489" customFormat="1">
      <c r="B25009" s="498"/>
      <c r="C25009" s="497"/>
      <c r="D25009" s="550"/>
      <c r="E25009" s="498"/>
      <c r="F25009" s="499"/>
    </row>
    <row r="25010" s="489" customFormat="1">
      <c r="B25010" s="498"/>
      <c r="C25010" s="497"/>
      <c r="D25010" s="550"/>
      <c r="E25010" s="498"/>
      <c r="F25010" s="499"/>
    </row>
    <row r="25011" s="489" customFormat="1">
      <c r="B25011" s="498"/>
      <c r="C25011" s="497"/>
      <c r="D25011" s="550"/>
      <c r="E25011" s="498"/>
      <c r="F25011" s="499"/>
    </row>
    <row r="25012" s="489" customFormat="1">
      <c r="B25012" s="498"/>
      <c r="C25012" s="497"/>
      <c r="D25012" s="550"/>
      <c r="E25012" s="498"/>
      <c r="F25012" s="499"/>
    </row>
    <row r="25013" s="489" customFormat="1">
      <c r="B25013" s="498"/>
      <c r="C25013" s="497"/>
      <c r="D25013" s="550"/>
      <c r="E25013" s="498"/>
      <c r="F25013" s="499"/>
    </row>
    <row r="25014" s="489" customFormat="1">
      <c r="B25014" s="498"/>
      <c r="C25014" s="497"/>
      <c r="D25014" s="550"/>
      <c r="E25014" s="498"/>
      <c r="F25014" s="499"/>
    </row>
    <row r="25015" s="489" customFormat="1">
      <c r="B25015" s="498"/>
      <c r="C25015" s="497"/>
      <c r="D25015" s="550"/>
      <c r="E25015" s="498"/>
      <c r="F25015" s="499"/>
    </row>
    <row r="25016" s="489" customFormat="1">
      <c r="B25016" s="498"/>
      <c r="C25016" s="497"/>
      <c r="D25016" s="550"/>
      <c r="E25016" s="498"/>
      <c r="F25016" s="499"/>
    </row>
    <row r="25017" s="489" customFormat="1">
      <c r="B25017" s="498"/>
      <c r="C25017" s="497"/>
      <c r="D25017" s="550"/>
      <c r="E25017" s="498"/>
      <c r="F25017" s="499"/>
    </row>
    <row r="25018" s="489" customFormat="1">
      <c r="B25018" s="498"/>
      <c r="C25018" s="497"/>
      <c r="D25018" s="550"/>
      <c r="E25018" s="498"/>
      <c r="F25018" s="499"/>
    </row>
    <row r="25019" s="489" customFormat="1">
      <c r="B25019" s="498"/>
      <c r="C25019" s="497"/>
      <c r="D25019" s="550"/>
      <c r="E25019" s="498"/>
      <c r="F25019" s="499"/>
    </row>
    <row r="25020" s="489" customFormat="1">
      <c r="B25020" s="498"/>
      <c r="C25020" s="497"/>
      <c r="D25020" s="550"/>
      <c r="E25020" s="498"/>
      <c r="F25020" s="499"/>
    </row>
    <row r="25021" s="489" customFormat="1">
      <c r="B25021" s="498"/>
      <c r="C25021" s="497"/>
      <c r="D25021" s="550"/>
      <c r="E25021" s="498"/>
      <c r="F25021" s="499"/>
    </row>
    <row r="25022" s="489" customFormat="1">
      <c r="B25022" s="498"/>
      <c r="C25022" s="497"/>
      <c r="D25022" s="550"/>
      <c r="E25022" s="498"/>
      <c r="F25022" s="499"/>
    </row>
    <row r="25023" s="489" customFormat="1">
      <c r="B25023" s="498"/>
      <c r="C25023" s="497"/>
      <c r="D25023" s="550"/>
      <c r="E25023" s="498"/>
      <c r="F25023" s="499"/>
    </row>
    <row r="25024" s="489" customFormat="1">
      <c r="B25024" s="498"/>
      <c r="C25024" s="497"/>
      <c r="D25024" s="550"/>
      <c r="E25024" s="498"/>
      <c r="F25024" s="499"/>
    </row>
    <row r="25025" s="489" customFormat="1">
      <c r="B25025" s="498"/>
      <c r="C25025" s="497"/>
      <c r="D25025" s="550"/>
      <c r="E25025" s="498"/>
      <c r="F25025" s="499"/>
    </row>
    <row r="25026" s="489" customFormat="1">
      <c r="B25026" s="498"/>
      <c r="C25026" s="497"/>
      <c r="D25026" s="550"/>
      <c r="E25026" s="498"/>
      <c r="F25026" s="499"/>
    </row>
    <row r="25027" s="489" customFormat="1">
      <c r="B25027" s="498"/>
      <c r="C25027" s="497"/>
      <c r="D25027" s="550"/>
      <c r="E25027" s="498"/>
      <c r="F25027" s="499"/>
    </row>
    <row r="25028" s="489" customFormat="1">
      <c r="B25028" s="498"/>
      <c r="C25028" s="497"/>
      <c r="D25028" s="550"/>
      <c r="E25028" s="498"/>
      <c r="F25028" s="499"/>
    </row>
    <row r="25029" s="489" customFormat="1">
      <c r="B25029" s="498"/>
      <c r="C25029" s="497"/>
      <c r="D25029" s="550"/>
      <c r="E25029" s="498"/>
      <c r="F25029" s="499"/>
    </row>
    <row r="25030" s="489" customFormat="1">
      <c r="B25030" s="498"/>
      <c r="C25030" s="497"/>
      <c r="D25030" s="550"/>
      <c r="E25030" s="498"/>
      <c r="F25030" s="499"/>
    </row>
    <row r="25031" s="489" customFormat="1">
      <c r="B25031" s="498"/>
      <c r="C25031" s="497"/>
      <c r="D25031" s="550"/>
      <c r="E25031" s="498"/>
      <c r="F25031" s="499"/>
    </row>
    <row r="25032" s="489" customFormat="1">
      <c r="B25032" s="498"/>
      <c r="C25032" s="497"/>
      <c r="D25032" s="550"/>
      <c r="E25032" s="498"/>
      <c r="F25032" s="499"/>
    </row>
    <row r="25033" s="489" customFormat="1">
      <c r="B25033" s="498"/>
      <c r="C25033" s="497"/>
      <c r="D25033" s="550"/>
      <c r="E25033" s="498"/>
      <c r="F25033" s="499"/>
    </row>
    <row r="25034" s="489" customFormat="1">
      <c r="B25034" s="498"/>
      <c r="C25034" s="497"/>
      <c r="D25034" s="550"/>
      <c r="E25034" s="498"/>
      <c r="F25034" s="499"/>
    </row>
    <row r="25035" s="489" customFormat="1">
      <c r="B25035" s="498"/>
      <c r="C25035" s="497"/>
      <c r="D25035" s="550"/>
      <c r="E25035" s="498"/>
      <c r="F25035" s="499"/>
    </row>
    <row r="25036" s="489" customFormat="1">
      <c r="B25036" s="498"/>
      <c r="C25036" s="497"/>
      <c r="D25036" s="550"/>
      <c r="E25036" s="498"/>
      <c r="F25036" s="499"/>
    </row>
    <row r="25037" s="489" customFormat="1">
      <c r="B25037" s="498"/>
      <c r="C25037" s="497"/>
      <c r="D25037" s="550"/>
      <c r="E25037" s="498"/>
      <c r="F25037" s="499"/>
    </row>
    <row r="25038" s="489" customFormat="1">
      <c r="B25038" s="498"/>
      <c r="C25038" s="497"/>
      <c r="D25038" s="550"/>
      <c r="E25038" s="498"/>
      <c r="F25038" s="499"/>
    </row>
    <row r="25039" s="489" customFormat="1">
      <c r="B25039" s="498"/>
      <c r="C25039" s="497"/>
      <c r="D25039" s="550"/>
      <c r="E25039" s="498"/>
      <c r="F25039" s="499"/>
    </row>
    <row r="25040" s="489" customFormat="1">
      <c r="B25040" s="498"/>
      <c r="C25040" s="497"/>
      <c r="D25040" s="550"/>
      <c r="E25040" s="498"/>
      <c r="F25040" s="499"/>
    </row>
    <row r="25041" s="489" customFormat="1">
      <c r="B25041" s="498"/>
      <c r="C25041" s="497"/>
      <c r="D25041" s="550"/>
      <c r="E25041" s="498"/>
      <c r="F25041" s="499"/>
    </row>
    <row r="25042" s="489" customFormat="1">
      <c r="B25042" s="498"/>
      <c r="C25042" s="497"/>
      <c r="D25042" s="550"/>
      <c r="E25042" s="498"/>
      <c r="F25042" s="499"/>
    </row>
    <row r="25043" s="489" customFormat="1">
      <c r="B25043" s="498"/>
      <c r="C25043" s="497"/>
      <c r="D25043" s="550"/>
      <c r="E25043" s="498"/>
      <c r="F25043" s="499"/>
    </row>
    <row r="25044" s="489" customFormat="1">
      <c r="B25044" s="498"/>
      <c r="C25044" s="497"/>
      <c r="D25044" s="550"/>
      <c r="E25044" s="498"/>
      <c r="F25044" s="499"/>
    </row>
    <row r="25045" s="489" customFormat="1">
      <c r="B25045" s="498"/>
      <c r="C25045" s="497"/>
      <c r="D25045" s="550"/>
      <c r="E25045" s="498"/>
      <c r="F25045" s="499"/>
    </row>
    <row r="25046" s="489" customFormat="1">
      <c r="B25046" s="498"/>
      <c r="C25046" s="497"/>
      <c r="D25046" s="550"/>
      <c r="E25046" s="498"/>
      <c r="F25046" s="499"/>
    </row>
    <row r="25047" s="489" customFormat="1">
      <c r="B25047" s="498"/>
      <c r="C25047" s="497"/>
      <c r="D25047" s="550"/>
      <c r="E25047" s="498"/>
      <c r="F25047" s="499"/>
    </row>
    <row r="25048" s="489" customFormat="1">
      <c r="B25048" s="498"/>
      <c r="C25048" s="497"/>
      <c r="D25048" s="550"/>
      <c r="E25048" s="498"/>
      <c r="F25048" s="499"/>
    </row>
    <row r="25049" s="489" customFormat="1">
      <c r="B25049" s="498"/>
      <c r="C25049" s="497"/>
      <c r="D25049" s="550"/>
      <c r="E25049" s="498"/>
      <c r="F25049" s="499"/>
    </row>
    <row r="25050" s="489" customFormat="1">
      <c r="B25050" s="498"/>
      <c r="C25050" s="497"/>
      <c r="D25050" s="550"/>
      <c r="E25050" s="498"/>
      <c r="F25050" s="499"/>
    </row>
    <row r="25051" s="489" customFormat="1">
      <c r="B25051" s="498"/>
      <c r="C25051" s="497"/>
      <c r="D25051" s="550"/>
      <c r="E25051" s="498"/>
      <c r="F25051" s="499"/>
    </row>
    <row r="25052" s="489" customFormat="1">
      <c r="B25052" s="498"/>
      <c r="C25052" s="497"/>
      <c r="D25052" s="550"/>
      <c r="E25052" s="498"/>
      <c r="F25052" s="499"/>
    </row>
    <row r="25053" s="489" customFormat="1">
      <c r="B25053" s="498"/>
      <c r="C25053" s="497"/>
      <c r="D25053" s="550"/>
      <c r="E25053" s="498"/>
      <c r="F25053" s="499"/>
    </row>
    <row r="25054" s="489" customFormat="1">
      <c r="B25054" s="498"/>
      <c r="C25054" s="497"/>
      <c r="D25054" s="550"/>
      <c r="E25054" s="498"/>
      <c r="F25054" s="499"/>
    </row>
    <row r="25055" s="489" customFormat="1">
      <c r="B25055" s="498"/>
      <c r="C25055" s="497"/>
      <c r="D25055" s="550"/>
      <c r="E25055" s="498"/>
      <c r="F25055" s="499"/>
    </row>
    <row r="25056" s="489" customFormat="1">
      <c r="B25056" s="498"/>
      <c r="C25056" s="497"/>
      <c r="D25056" s="550"/>
      <c r="E25056" s="498"/>
      <c r="F25056" s="499"/>
    </row>
    <row r="25057" s="489" customFormat="1">
      <c r="B25057" s="498"/>
      <c r="C25057" s="497"/>
      <c r="D25057" s="550"/>
      <c r="E25057" s="498"/>
      <c r="F25057" s="499"/>
    </row>
    <row r="25058" s="489" customFormat="1">
      <c r="B25058" s="498"/>
      <c r="C25058" s="497"/>
      <c r="D25058" s="550"/>
      <c r="E25058" s="498"/>
      <c r="F25058" s="499"/>
    </row>
    <row r="25059" s="489" customFormat="1">
      <c r="B25059" s="498"/>
      <c r="C25059" s="497"/>
      <c r="D25059" s="550"/>
      <c r="E25059" s="498"/>
      <c r="F25059" s="499"/>
    </row>
    <row r="25060" s="489" customFormat="1">
      <c r="B25060" s="498"/>
      <c r="C25060" s="497"/>
      <c r="D25060" s="550"/>
      <c r="E25060" s="498"/>
      <c r="F25060" s="499"/>
    </row>
    <row r="25061" s="489" customFormat="1">
      <c r="B25061" s="498"/>
      <c r="C25061" s="497"/>
      <c r="D25061" s="550"/>
      <c r="E25061" s="498"/>
      <c r="F25061" s="499"/>
    </row>
    <row r="25062" s="489" customFormat="1">
      <c r="B25062" s="498"/>
      <c r="C25062" s="497"/>
      <c r="D25062" s="550"/>
      <c r="E25062" s="498"/>
      <c r="F25062" s="499"/>
    </row>
    <row r="25063" s="489" customFormat="1">
      <c r="B25063" s="498"/>
      <c r="C25063" s="497"/>
      <c r="D25063" s="550"/>
      <c r="E25063" s="498"/>
      <c r="F25063" s="499"/>
    </row>
    <row r="25064" s="489" customFormat="1">
      <c r="B25064" s="498"/>
      <c r="C25064" s="497"/>
      <c r="D25064" s="550"/>
      <c r="E25064" s="498"/>
      <c r="F25064" s="499"/>
    </row>
    <row r="25065" s="489" customFormat="1">
      <c r="B25065" s="498"/>
      <c r="C25065" s="497"/>
      <c r="D25065" s="550"/>
      <c r="E25065" s="498"/>
      <c r="F25065" s="499"/>
    </row>
    <row r="25066" s="489" customFormat="1">
      <c r="B25066" s="498"/>
      <c r="C25066" s="497"/>
      <c r="D25066" s="550"/>
      <c r="E25066" s="498"/>
      <c r="F25066" s="499"/>
    </row>
    <row r="25067" s="489" customFormat="1">
      <c r="B25067" s="498"/>
      <c r="C25067" s="497"/>
      <c r="D25067" s="550"/>
      <c r="E25067" s="498"/>
      <c r="F25067" s="499"/>
    </row>
    <row r="25068" s="489" customFormat="1">
      <c r="B25068" s="498"/>
      <c r="C25068" s="497"/>
      <c r="D25068" s="550"/>
      <c r="E25068" s="498"/>
      <c r="F25068" s="499"/>
    </row>
    <row r="25069" s="489" customFormat="1">
      <c r="B25069" s="498"/>
      <c r="C25069" s="497"/>
      <c r="D25069" s="550"/>
      <c r="E25069" s="498"/>
      <c r="F25069" s="499"/>
    </row>
    <row r="25070" s="489" customFormat="1">
      <c r="B25070" s="498"/>
      <c r="C25070" s="497"/>
      <c r="D25070" s="550"/>
      <c r="E25070" s="498"/>
      <c r="F25070" s="499"/>
    </row>
    <row r="25071" s="489" customFormat="1">
      <c r="B25071" s="498"/>
      <c r="C25071" s="497"/>
      <c r="D25071" s="550"/>
      <c r="E25071" s="498"/>
      <c r="F25071" s="499"/>
    </row>
    <row r="25072" s="489" customFormat="1">
      <c r="B25072" s="498"/>
      <c r="C25072" s="497"/>
      <c r="D25072" s="550"/>
      <c r="E25072" s="498"/>
      <c r="F25072" s="499"/>
    </row>
    <row r="25073" s="489" customFormat="1">
      <c r="B25073" s="498"/>
      <c r="C25073" s="497"/>
      <c r="D25073" s="550"/>
      <c r="E25073" s="498"/>
      <c r="F25073" s="499"/>
    </row>
    <row r="25074" s="489" customFormat="1">
      <c r="B25074" s="498"/>
      <c r="C25074" s="497"/>
      <c r="D25074" s="550"/>
      <c r="E25074" s="498"/>
      <c r="F25074" s="499"/>
    </row>
    <row r="25075" s="489" customFormat="1">
      <c r="B25075" s="498"/>
      <c r="C25075" s="497"/>
      <c r="D25075" s="550"/>
      <c r="E25075" s="498"/>
      <c r="F25075" s="499"/>
    </row>
    <row r="25076" s="489" customFormat="1">
      <c r="B25076" s="498"/>
      <c r="C25076" s="497"/>
      <c r="D25076" s="550"/>
      <c r="E25076" s="498"/>
      <c r="F25076" s="499"/>
    </row>
    <row r="25077" s="489" customFormat="1">
      <c r="B25077" s="498"/>
      <c r="C25077" s="497"/>
      <c r="D25077" s="550"/>
      <c r="E25077" s="498"/>
      <c r="F25077" s="499"/>
    </row>
    <row r="25078" s="489" customFormat="1">
      <c r="B25078" s="498"/>
      <c r="C25078" s="497"/>
      <c r="D25078" s="550"/>
      <c r="E25078" s="498"/>
      <c r="F25078" s="499"/>
    </row>
    <row r="25079" s="489" customFormat="1">
      <c r="B25079" s="498"/>
      <c r="C25079" s="497"/>
      <c r="D25079" s="550"/>
      <c r="E25079" s="498"/>
      <c r="F25079" s="499"/>
    </row>
    <row r="25080" s="489" customFormat="1">
      <c r="B25080" s="498"/>
      <c r="C25080" s="497"/>
      <c r="D25080" s="550"/>
      <c r="E25080" s="498"/>
      <c r="F25080" s="499"/>
    </row>
    <row r="25081" s="489" customFormat="1">
      <c r="B25081" s="498"/>
      <c r="C25081" s="497"/>
      <c r="D25081" s="550"/>
      <c r="E25081" s="498"/>
      <c r="F25081" s="499"/>
    </row>
    <row r="25082" s="489" customFormat="1">
      <c r="B25082" s="498"/>
      <c r="C25082" s="497"/>
      <c r="D25082" s="550"/>
      <c r="E25082" s="498"/>
      <c r="F25082" s="499"/>
    </row>
    <row r="25083" s="489" customFormat="1">
      <c r="B25083" s="498"/>
      <c r="C25083" s="497"/>
      <c r="D25083" s="550"/>
      <c r="E25083" s="498"/>
      <c r="F25083" s="499"/>
    </row>
    <row r="25084" s="489" customFormat="1">
      <c r="B25084" s="498"/>
      <c r="C25084" s="497"/>
      <c r="D25084" s="550"/>
      <c r="E25084" s="498"/>
      <c r="F25084" s="499"/>
    </row>
    <row r="25085" s="489" customFormat="1">
      <c r="B25085" s="498"/>
      <c r="C25085" s="497"/>
      <c r="D25085" s="550"/>
      <c r="E25085" s="498"/>
      <c r="F25085" s="499"/>
    </row>
    <row r="25086" s="489" customFormat="1">
      <c r="B25086" s="498"/>
      <c r="C25086" s="497"/>
      <c r="D25086" s="550"/>
      <c r="E25086" s="498"/>
      <c r="F25086" s="499"/>
    </row>
    <row r="25087" s="489" customFormat="1">
      <c r="B25087" s="498"/>
      <c r="C25087" s="497"/>
      <c r="D25087" s="550"/>
      <c r="E25087" s="498"/>
      <c r="F25087" s="499"/>
    </row>
    <row r="25088" s="489" customFormat="1">
      <c r="B25088" s="498"/>
      <c r="C25088" s="497"/>
      <c r="D25088" s="550"/>
      <c r="E25088" s="498"/>
      <c r="F25088" s="499"/>
    </row>
    <row r="25089" s="489" customFormat="1">
      <c r="B25089" s="498"/>
      <c r="C25089" s="497"/>
      <c r="D25089" s="550"/>
      <c r="E25089" s="498"/>
      <c r="F25089" s="499"/>
    </row>
    <row r="25090" s="489" customFormat="1">
      <c r="B25090" s="498"/>
      <c r="C25090" s="497"/>
      <c r="D25090" s="550"/>
      <c r="E25090" s="498"/>
      <c r="F25090" s="499"/>
    </row>
    <row r="25091" s="489" customFormat="1">
      <c r="B25091" s="498"/>
      <c r="C25091" s="497"/>
      <c r="D25091" s="550"/>
      <c r="E25091" s="498"/>
      <c r="F25091" s="499"/>
    </row>
    <row r="25092" s="489" customFormat="1">
      <c r="B25092" s="498"/>
      <c r="C25092" s="497"/>
      <c r="D25092" s="550"/>
      <c r="E25092" s="498"/>
      <c r="F25092" s="499"/>
    </row>
    <row r="25093" s="489" customFormat="1">
      <c r="B25093" s="498"/>
      <c r="C25093" s="497"/>
      <c r="D25093" s="550"/>
      <c r="E25093" s="498"/>
      <c r="F25093" s="499"/>
    </row>
    <row r="25094" s="489" customFormat="1">
      <c r="B25094" s="498"/>
      <c r="C25094" s="497"/>
      <c r="D25094" s="550"/>
      <c r="E25094" s="498"/>
      <c r="F25094" s="499"/>
    </row>
    <row r="25095" s="489" customFormat="1">
      <c r="B25095" s="498"/>
      <c r="C25095" s="497"/>
      <c r="D25095" s="550"/>
      <c r="E25095" s="498"/>
      <c r="F25095" s="499"/>
    </row>
    <row r="25096" s="489" customFormat="1">
      <c r="B25096" s="498"/>
      <c r="C25096" s="497"/>
      <c r="D25096" s="550"/>
      <c r="E25096" s="498"/>
      <c r="F25096" s="499"/>
    </row>
    <row r="25097" s="489" customFormat="1">
      <c r="B25097" s="498"/>
      <c r="C25097" s="497"/>
      <c r="D25097" s="550"/>
      <c r="E25097" s="498"/>
      <c r="F25097" s="499"/>
    </row>
    <row r="25098" s="489" customFormat="1">
      <c r="B25098" s="498"/>
      <c r="C25098" s="497"/>
      <c r="D25098" s="550"/>
      <c r="E25098" s="498"/>
      <c r="F25098" s="499"/>
    </row>
    <row r="25099" s="489" customFormat="1">
      <c r="B25099" s="498"/>
      <c r="C25099" s="497"/>
      <c r="D25099" s="550"/>
      <c r="E25099" s="498"/>
      <c r="F25099" s="499"/>
    </row>
    <row r="25100" s="489" customFormat="1">
      <c r="B25100" s="498"/>
      <c r="C25100" s="497"/>
      <c r="D25100" s="550"/>
      <c r="E25100" s="498"/>
      <c r="F25100" s="499"/>
    </row>
    <row r="25101" s="489" customFormat="1">
      <c r="B25101" s="498"/>
      <c r="C25101" s="497"/>
      <c r="D25101" s="550"/>
      <c r="E25101" s="498"/>
      <c r="F25101" s="499"/>
    </row>
    <row r="25102" s="489" customFormat="1">
      <c r="B25102" s="498"/>
      <c r="C25102" s="497"/>
      <c r="D25102" s="550"/>
      <c r="E25102" s="498"/>
      <c r="F25102" s="499"/>
    </row>
    <row r="25103" s="489" customFormat="1">
      <c r="B25103" s="498"/>
      <c r="C25103" s="497"/>
      <c r="D25103" s="550"/>
      <c r="E25103" s="498"/>
      <c r="F25103" s="499"/>
    </row>
    <row r="25104" s="489" customFormat="1">
      <c r="B25104" s="498"/>
      <c r="C25104" s="497"/>
      <c r="D25104" s="550"/>
      <c r="E25104" s="498"/>
      <c r="F25104" s="499"/>
    </row>
    <row r="25105" s="489" customFormat="1">
      <c r="B25105" s="498"/>
      <c r="C25105" s="497"/>
      <c r="D25105" s="550"/>
      <c r="E25105" s="498"/>
      <c r="F25105" s="499"/>
    </row>
    <row r="25106" s="489" customFormat="1">
      <c r="B25106" s="498"/>
      <c r="C25106" s="497"/>
      <c r="D25106" s="550"/>
      <c r="E25106" s="498"/>
      <c r="F25106" s="499"/>
    </row>
    <row r="25107" s="489" customFormat="1">
      <c r="B25107" s="498"/>
      <c r="C25107" s="497"/>
      <c r="D25107" s="550"/>
      <c r="E25107" s="498"/>
      <c r="F25107" s="499"/>
    </row>
    <row r="25108" s="489" customFormat="1">
      <c r="B25108" s="498"/>
      <c r="C25108" s="497"/>
      <c r="D25108" s="550"/>
      <c r="E25108" s="498"/>
      <c r="F25108" s="499"/>
    </row>
    <row r="25109" s="489" customFormat="1">
      <c r="B25109" s="498"/>
      <c r="C25109" s="497"/>
      <c r="D25109" s="550"/>
      <c r="E25109" s="498"/>
      <c r="F25109" s="499"/>
    </row>
    <row r="25110" s="489" customFormat="1">
      <c r="B25110" s="498"/>
      <c r="C25110" s="497"/>
      <c r="D25110" s="550"/>
      <c r="E25110" s="498"/>
      <c r="F25110" s="499"/>
    </row>
    <row r="25111" s="489" customFormat="1">
      <c r="B25111" s="498"/>
      <c r="C25111" s="497"/>
      <c r="D25111" s="550"/>
      <c r="E25111" s="498"/>
      <c r="F25111" s="499"/>
    </row>
    <row r="25112" s="489" customFormat="1">
      <c r="B25112" s="498"/>
      <c r="C25112" s="497"/>
      <c r="D25112" s="550"/>
      <c r="E25112" s="498"/>
      <c r="F25112" s="499"/>
    </row>
    <row r="25113" s="489" customFormat="1">
      <c r="B25113" s="498"/>
      <c r="C25113" s="497"/>
      <c r="D25113" s="550"/>
      <c r="E25113" s="498"/>
      <c r="F25113" s="499"/>
    </row>
    <row r="25114" s="489" customFormat="1">
      <c r="B25114" s="498"/>
      <c r="C25114" s="497"/>
      <c r="D25114" s="550"/>
      <c r="E25114" s="498"/>
      <c r="F25114" s="499"/>
    </row>
    <row r="25115" s="489" customFormat="1">
      <c r="B25115" s="498"/>
      <c r="C25115" s="497"/>
      <c r="D25115" s="550"/>
      <c r="E25115" s="498"/>
      <c r="F25115" s="499"/>
    </row>
    <row r="25116" s="489" customFormat="1">
      <c r="B25116" s="498"/>
      <c r="C25116" s="497"/>
      <c r="D25116" s="550"/>
      <c r="E25116" s="498"/>
      <c r="F25116" s="499"/>
    </row>
    <row r="25117" s="489" customFormat="1">
      <c r="B25117" s="498"/>
      <c r="C25117" s="497"/>
      <c r="D25117" s="550"/>
      <c r="E25117" s="498"/>
      <c r="F25117" s="499"/>
    </row>
    <row r="25118" s="489" customFormat="1">
      <c r="B25118" s="498"/>
      <c r="C25118" s="497"/>
      <c r="D25118" s="550"/>
      <c r="E25118" s="498"/>
      <c r="F25118" s="499"/>
    </row>
    <row r="25119" s="489" customFormat="1">
      <c r="B25119" s="498"/>
      <c r="C25119" s="497"/>
      <c r="D25119" s="550"/>
      <c r="E25119" s="498"/>
      <c r="F25119" s="499"/>
    </row>
    <row r="25120" s="489" customFormat="1">
      <c r="B25120" s="498"/>
      <c r="C25120" s="497"/>
      <c r="D25120" s="550"/>
      <c r="E25120" s="498"/>
      <c r="F25120" s="499"/>
    </row>
    <row r="25121" s="489" customFormat="1">
      <c r="B25121" s="498"/>
      <c r="C25121" s="497"/>
      <c r="D25121" s="550"/>
      <c r="E25121" s="498"/>
      <c r="F25121" s="499"/>
    </row>
    <row r="25122" s="489" customFormat="1">
      <c r="B25122" s="498"/>
      <c r="C25122" s="497"/>
      <c r="D25122" s="550"/>
      <c r="E25122" s="498"/>
      <c r="F25122" s="499"/>
    </row>
    <row r="25123" s="489" customFormat="1">
      <c r="B25123" s="498"/>
      <c r="C25123" s="497"/>
      <c r="D25123" s="550"/>
      <c r="E25123" s="498"/>
      <c r="F25123" s="499"/>
    </row>
    <row r="25124" s="489" customFormat="1">
      <c r="B25124" s="498"/>
      <c r="C25124" s="497"/>
      <c r="D25124" s="550"/>
      <c r="E25124" s="498"/>
      <c r="F25124" s="499"/>
    </row>
    <row r="25125" s="489" customFormat="1">
      <c r="B25125" s="498"/>
      <c r="C25125" s="497"/>
      <c r="D25125" s="550"/>
      <c r="E25125" s="498"/>
      <c r="F25125" s="499"/>
    </row>
    <row r="25126" s="489" customFormat="1">
      <c r="B25126" s="498"/>
      <c r="C25126" s="497"/>
      <c r="D25126" s="550"/>
      <c r="E25126" s="498"/>
      <c r="F25126" s="499"/>
    </row>
    <row r="25127" s="489" customFormat="1">
      <c r="B25127" s="498"/>
      <c r="C25127" s="497"/>
      <c r="D25127" s="550"/>
      <c r="E25127" s="498"/>
      <c r="F25127" s="499"/>
    </row>
    <row r="25128" s="489" customFormat="1">
      <c r="B25128" s="498"/>
      <c r="C25128" s="497"/>
      <c r="D25128" s="550"/>
      <c r="E25128" s="498"/>
      <c r="F25128" s="499"/>
    </row>
    <row r="25129" s="489" customFormat="1">
      <c r="B25129" s="498"/>
      <c r="C25129" s="497"/>
      <c r="D25129" s="550"/>
      <c r="E25129" s="498"/>
      <c r="F25129" s="499"/>
    </row>
    <row r="25130" s="489" customFormat="1">
      <c r="B25130" s="498"/>
      <c r="C25130" s="497"/>
      <c r="D25130" s="550"/>
      <c r="E25130" s="498"/>
      <c r="F25130" s="499"/>
    </row>
    <row r="25131" s="489" customFormat="1">
      <c r="B25131" s="498"/>
      <c r="C25131" s="497"/>
      <c r="D25131" s="550"/>
      <c r="E25131" s="498"/>
      <c r="F25131" s="499"/>
    </row>
    <row r="25132" s="489" customFormat="1">
      <c r="B25132" s="498"/>
      <c r="C25132" s="497"/>
      <c r="D25132" s="550"/>
      <c r="E25132" s="498"/>
      <c r="F25132" s="499"/>
    </row>
    <row r="25133" s="489" customFormat="1">
      <c r="B25133" s="498"/>
      <c r="C25133" s="497"/>
      <c r="D25133" s="550"/>
      <c r="E25133" s="498"/>
      <c r="F25133" s="499"/>
    </row>
    <row r="25134" s="489" customFormat="1">
      <c r="B25134" s="498"/>
      <c r="C25134" s="497"/>
      <c r="D25134" s="550"/>
      <c r="E25134" s="498"/>
      <c r="F25134" s="499"/>
    </row>
    <row r="25135" s="489" customFormat="1">
      <c r="B25135" s="498"/>
      <c r="C25135" s="497"/>
      <c r="D25135" s="550"/>
      <c r="E25135" s="498"/>
      <c r="F25135" s="499"/>
    </row>
    <row r="25136" s="489" customFormat="1">
      <c r="B25136" s="498"/>
      <c r="C25136" s="497"/>
      <c r="D25136" s="550"/>
      <c r="E25136" s="498"/>
      <c r="F25136" s="499"/>
    </row>
    <row r="25137" s="489" customFormat="1">
      <c r="B25137" s="498"/>
      <c r="C25137" s="497"/>
      <c r="D25137" s="550"/>
      <c r="E25137" s="498"/>
      <c r="F25137" s="499"/>
    </row>
    <row r="25138" s="489" customFormat="1">
      <c r="B25138" s="498"/>
      <c r="C25138" s="497"/>
      <c r="D25138" s="550"/>
      <c r="E25138" s="498"/>
      <c r="F25138" s="499"/>
    </row>
    <row r="25139" s="489" customFormat="1">
      <c r="B25139" s="498"/>
      <c r="C25139" s="497"/>
      <c r="D25139" s="550"/>
      <c r="E25139" s="498"/>
      <c r="F25139" s="499"/>
    </row>
    <row r="25140" s="489" customFormat="1">
      <c r="B25140" s="498"/>
      <c r="C25140" s="497"/>
      <c r="D25140" s="550"/>
      <c r="E25140" s="498"/>
      <c r="F25140" s="499"/>
    </row>
    <row r="25141" s="489" customFormat="1">
      <c r="B25141" s="498"/>
      <c r="C25141" s="497"/>
      <c r="D25141" s="550"/>
      <c r="E25141" s="498"/>
      <c r="F25141" s="499"/>
    </row>
    <row r="25142" s="489" customFormat="1">
      <c r="B25142" s="498"/>
      <c r="C25142" s="497"/>
      <c r="D25142" s="550"/>
      <c r="E25142" s="498"/>
      <c r="F25142" s="499"/>
    </row>
    <row r="25143" s="489" customFormat="1">
      <c r="B25143" s="498"/>
      <c r="C25143" s="497"/>
      <c r="D25143" s="550"/>
      <c r="E25143" s="498"/>
      <c r="F25143" s="499"/>
    </row>
    <row r="25144" s="489" customFormat="1">
      <c r="B25144" s="498"/>
      <c r="C25144" s="497"/>
      <c r="D25144" s="550"/>
      <c r="E25144" s="498"/>
      <c r="F25144" s="499"/>
    </row>
    <row r="25145" s="489" customFormat="1">
      <c r="B25145" s="498"/>
      <c r="C25145" s="497"/>
      <c r="D25145" s="550"/>
      <c r="E25145" s="498"/>
      <c r="F25145" s="499"/>
    </row>
    <row r="25146" s="489" customFormat="1">
      <c r="B25146" s="498"/>
      <c r="C25146" s="497"/>
      <c r="D25146" s="550"/>
      <c r="E25146" s="498"/>
      <c r="F25146" s="499"/>
    </row>
    <row r="25147" s="489" customFormat="1">
      <c r="B25147" s="498"/>
      <c r="C25147" s="497"/>
      <c r="D25147" s="550"/>
      <c r="E25147" s="498"/>
      <c r="F25147" s="499"/>
    </row>
    <row r="25148" s="489" customFormat="1">
      <c r="B25148" s="498"/>
      <c r="C25148" s="497"/>
      <c r="D25148" s="550"/>
      <c r="E25148" s="498"/>
      <c r="F25148" s="499"/>
    </row>
    <row r="25149" s="489" customFormat="1">
      <c r="B25149" s="498"/>
      <c r="C25149" s="497"/>
      <c r="D25149" s="550"/>
      <c r="E25149" s="498"/>
      <c r="F25149" s="499"/>
    </row>
    <row r="25150" s="489" customFormat="1">
      <c r="B25150" s="498"/>
      <c r="C25150" s="497"/>
      <c r="D25150" s="550"/>
      <c r="E25150" s="498"/>
      <c r="F25150" s="499"/>
    </row>
    <row r="25151" s="489" customFormat="1">
      <c r="B25151" s="498"/>
      <c r="C25151" s="497"/>
      <c r="D25151" s="550"/>
      <c r="E25151" s="498"/>
      <c r="F25151" s="499"/>
    </row>
    <row r="25152" s="489" customFormat="1">
      <c r="B25152" s="498"/>
      <c r="C25152" s="497"/>
      <c r="D25152" s="550"/>
      <c r="E25152" s="498"/>
      <c r="F25152" s="499"/>
    </row>
    <row r="25153" s="489" customFormat="1">
      <c r="B25153" s="498"/>
      <c r="C25153" s="497"/>
      <c r="D25153" s="550"/>
      <c r="E25153" s="498"/>
      <c r="F25153" s="499"/>
    </row>
    <row r="25154" s="489" customFormat="1">
      <c r="B25154" s="498"/>
      <c r="C25154" s="497"/>
      <c r="D25154" s="550"/>
      <c r="E25154" s="498"/>
      <c r="F25154" s="499"/>
    </row>
    <row r="25155" s="489" customFormat="1">
      <c r="B25155" s="498"/>
      <c r="C25155" s="497"/>
      <c r="D25155" s="550"/>
      <c r="E25155" s="498"/>
      <c r="F25155" s="499"/>
    </row>
    <row r="25156" s="489" customFormat="1">
      <c r="B25156" s="498"/>
      <c r="C25156" s="497"/>
      <c r="D25156" s="550"/>
      <c r="E25156" s="498"/>
      <c r="F25156" s="499"/>
    </row>
    <row r="25157" s="489" customFormat="1">
      <c r="B25157" s="498"/>
      <c r="C25157" s="497"/>
      <c r="D25157" s="550"/>
      <c r="E25157" s="498"/>
      <c r="F25157" s="499"/>
    </row>
    <row r="25158" s="489" customFormat="1">
      <c r="B25158" s="498"/>
      <c r="C25158" s="497"/>
      <c r="D25158" s="550"/>
      <c r="E25158" s="498"/>
      <c r="F25158" s="499"/>
    </row>
    <row r="25159" s="489" customFormat="1">
      <c r="B25159" s="498"/>
      <c r="C25159" s="497"/>
      <c r="D25159" s="550"/>
      <c r="E25159" s="498"/>
      <c r="F25159" s="499"/>
    </row>
    <row r="25160" s="489" customFormat="1">
      <c r="B25160" s="498"/>
      <c r="C25160" s="497"/>
      <c r="D25160" s="550"/>
      <c r="E25160" s="498"/>
      <c r="F25160" s="499"/>
    </row>
    <row r="25161" s="489" customFormat="1">
      <c r="B25161" s="498"/>
      <c r="C25161" s="497"/>
      <c r="D25161" s="550"/>
      <c r="E25161" s="498"/>
      <c r="F25161" s="499"/>
    </row>
    <row r="25162" s="489" customFormat="1">
      <c r="B25162" s="498"/>
      <c r="C25162" s="497"/>
      <c r="D25162" s="550"/>
      <c r="E25162" s="498"/>
      <c r="F25162" s="499"/>
    </row>
    <row r="25163" s="489" customFormat="1">
      <c r="B25163" s="498"/>
      <c r="C25163" s="497"/>
      <c r="D25163" s="550"/>
      <c r="E25163" s="498"/>
      <c r="F25163" s="499"/>
    </row>
    <row r="25164" s="489" customFormat="1">
      <c r="B25164" s="498"/>
      <c r="C25164" s="497"/>
      <c r="D25164" s="550"/>
      <c r="E25164" s="498"/>
      <c r="F25164" s="499"/>
    </row>
    <row r="25165" s="489" customFormat="1">
      <c r="B25165" s="498"/>
      <c r="C25165" s="497"/>
      <c r="D25165" s="550"/>
      <c r="E25165" s="498"/>
      <c r="F25165" s="499"/>
    </row>
    <row r="25166" s="489" customFormat="1">
      <c r="B25166" s="498"/>
      <c r="C25166" s="497"/>
      <c r="D25166" s="550"/>
      <c r="E25166" s="498"/>
      <c r="F25166" s="499"/>
    </row>
    <row r="25167" s="489" customFormat="1">
      <c r="B25167" s="498"/>
      <c r="C25167" s="497"/>
      <c r="D25167" s="550"/>
      <c r="E25167" s="498"/>
      <c r="F25167" s="499"/>
    </row>
    <row r="25168" s="489" customFormat="1">
      <c r="B25168" s="498"/>
      <c r="C25168" s="497"/>
      <c r="D25168" s="550"/>
      <c r="E25168" s="498"/>
      <c r="F25168" s="499"/>
    </row>
    <row r="25169" s="489" customFormat="1">
      <c r="B25169" s="498"/>
      <c r="C25169" s="497"/>
      <c r="D25169" s="550"/>
      <c r="E25169" s="498"/>
      <c r="F25169" s="499"/>
    </row>
    <row r="25170" s="489" customFormat="1">
      <c r="B25170" s="498"/>
      <c r="C25170" s="497"/>
      <c r="D25170" s="550"/>
      <c r="E25170" s="498"/>
      <c r="F25170" s="499"/>
    </row>
    <row r="25171" s="489" customFormat="1">
      <c r="B25171" s="498"/>
      <c r="C25171" s="497"/>
      <c r="D25171" s="550"/>
      <c r="E25171" s="498"/>
      <c r="F25171" s="499"/>
    </row>
    <row r="25172" s="489" customFormat="1">
      <c r="B25172" s="498"/>
      <c r="C25172" s="497"/>
      <c r="D25172" s="550"/>
      <c r="E25172" s="498"/>
      <c r="F25172" s="499"/>
    </row>
    <row r="25173" s="489" customFormat="1">
      <c r="B25173" s="498"/>
      <c r="C25173" s="497"/>
      <c r="D25173" s="550"/>
      <c r="E25173" s="498"/>
      <c r="F25173" s="499"/>
    </row>
    <row r="25174" s="489" customFormat="1">
      <c r="B25174" s="498"/>
      <c r="C25174" s="497"/>
      <c r="D25174" s="550"/>
      <c r="E25174" s="498"/>
      <c r="F25174" s="499"/>
    </row>
    <row r="25175" s="489" customFormat="1">
      <c r="B25175" s="498"/>
      <c r="C25175" s="497"/>
      <c r="D25175" s="550"/>
      <c r="E25175" s="498"/>
      <c r="F25175" s="499"/>
    </row>
    <row r="25176" s="489" customFormat="1">
      <c r="B25176" s="498"/>
      <c r="C25176" s="497"/>
      <c r="D25176" s="550"/>
      <c r="E25176" s="498"/>
      <c r="F25176" s="499"/>
    </row>
    <row r="25177" s="489" customFormat="1">
      <c r="B25177" s="498"/>
      <c r="C25177" s="497"/>
      <c r="D25177" s="550"/>
      <c r="E25177" s="498"/>
      <c r="F25177" s="499"/>
    </row>
    <row r="25178" s="489" customFormat="1">
      <c r="B25178" s="498"/>
      <c r="C25178" s="497"/>
      <c r="D25178" s="550"/>
      <c r="E25178" s="498"/>
      <c r="F25178" s="499"/>
    </row>
    <row r="25179" s="489" customFormat="1">
      <c r="B25179" s="498"/>
      <c r="C25179" s="497"/>
      <c r="D25179" s="550"/>
      <c r="E25179" s="498"/>
      <c r="F25179" s="499"/>
    </row>
    <row r="25180" s="489" customFormat="1">
      <c r="B25180" s="498"/>
      <c r="C25180" s="497"/>
      <c r="D25180" s="550"/>
      <c r="E25180" s="498"/>
      <c r="F25180" s="499"/>
    </row>
    <row r="25181" s="489" customFormat="1">
      <c r="B25181" s="498"/>
      <c r="C25181" s="497"/>
      <c r="D25181" s="550"/>
      <c r="E25181" s="498"/>
      <c r="F25181" s="499"/>
    </row>
    <row r="25182" s="489" customFormat="1">
      <c r="B25182" s="498"/>
      <c r="C25182" s="497"/>
      <c r="D25182" s="550"/>
      <c r="E25182" s="498"/>
      <c r="F25182" s="499"/>
    </row>
    <row r="25183" s="489" customFormat="1">
      <c r="B25183" s="498"/>
      <c r="C25183" s="497"/>
      <c r="D25183" s="550"/>
      <c r="E25183" s="498"/>
      <c r="F25183" s="499"/>
    </row>
    <row r="25184" s="489" customFormat="1">
      <c r="B25184" s="498"/>
      <c r="C25184" s="497"/>
      <c r="D25184" s="550"/>
      <c r="E25184" s="498"/>
      <c r="F25184" s="499"/>
    </row>
    <row r="25185" s="489" customFormat="1">
      <c r="B25185" s="498"/>
      <c r="C25185" s="497"/>
      <c r="D25185" s="550"/>
      <c r="E25185" s="498"/>
      <c r="F25185" s="499"/>
    </row>
    <row r="25186" s="489" customFormat="1">
      <c r="B25186" s="498"/>
      <c r="C25186" s="497"/>
      <c r="D25186" s="550"/>
      <c r="E25186" s="498"/>
      <c r="F25186" s="499"/>
    </row>
    <row r="25187" s="489" customFormat="1">
      <c r="B25187" s="498"/>
      <c r="C25187" s="497"/>
      <c r="D25187" s="550"/>
      <c r="E25187" s="498"/>
      <c r="F25187" s="499"/>
    </row>
    <row r="25188" s="489" customFormat="1">
      <c r="B25188" s="498"/>
      <c r="C25188" s="497"/>
      <c r="D25188" s="550"/>
      <c r="E25188" s="498"/>
      <c r="F25188" s="499"/>
    </row>
    <row r="25189" s="489" customFormat="1">
      <c r="B25189" s="498"/>
      <c r="C25189" s="497"/>
      <c r="D25189" s="550"/>
      <c r="E25189" s="498"/>
      <c r="F25189" s="499"/>
    </row>
    <row r="25190" s="489" customFormat="1">
      <c r="B25190" s="498"/>
      <c r="C25190" s="497"/>
      <c r="D25190" s="550"/>
      <c r="E25190" s="498"/>
      <c r="F25190" s="499"/>
    </row>
    <row r="25191" s="489" customFormat="1">
      <c r="B25191" s="498"/>
      <c r="C25191" s="497"/>
      <c r="D25191" s="550"/>
      <c r="E25191" s="498"/>
      <c r="F25191" s="499"/>
    </row>
    <row r="25192" s="489" customFormat="1">
      <c r="B25192" s="498"/>
      <c r="C25192" s="497"/>
      <c r="D25192" s="550"/>
      <c r="E25192" s="498"/>
      <c r="F25192" s="499"/>
    </row>
    <row r="25193" s="489" customFormat="1">
      <c r="B25193" s="498"/>
      <c r="C25193" s="497"/>
      <c r="D25193" s="550"/>
      <c r="E25193" s="498"/>
      <c r="F25193" s="499"/>
    </row>
    <row r="25194" s="489" customFormat="1">
      <c r="B25194" s="498"/>
      <c r="C25194" s="497"/>
      <c r="D25194" s="550"/>
      <c r="E25194" s="498"/>
      <c r="F25194" s="499"/>
    </row>
    <row r="25195" s="489" customFormat="1">
      <c r="B25195" s="498"/>
      <c r="C25195" s="497"/>
      <c r="D25195" s="550"/>
      <c r="E25195" s="498"/>
      <c r="F25195" s="499"/>
    </row>
    <row r="25196" s="489" customFormat="1">
      <c r="B25196" s="498"/>
      <c r="C25196" s="497"/>
      <c r="D25196" s="550"/>
      <c r="E25196" s="498"/>
      <c r="F25196" s="499"/>
    </row>
    <row r="25197" s="489" customFormat="1">
      <c r="B25197" s="498"/>
      <c r="C25197" s="497"/>
      <c r="D25197" s="550"/>
      <c r="E25197" s="498"/>
      <c r="F25197" s="499"/>
    </row>
    <row r="25198" s="489" customFormat="1">
      <c r="B25198" s="498"/>
      <c r="C25198" s="497"/>
      <c r="D25198" s="550"/>
      <c r="E25198" s="498"/>
      <c r="F25198" s="499"/>
    </row>
    <row r="25199" s="489" customFormat="1">
      <c r="B25199" s="498"/>
      <c r="C25199" s="497"/>
      <c r="D25199" s="550"/>
      <c r="E25199" s="498"/>
      <c r="F25199" s="499"/>
    </row>
    <row r="25200" s="489" customFormat="1">
      <c r="B25200" s="498"/>
      <c r="C25200" s="497"/>
      <c r="D25200" s="550"/>
      <c r="E25200" s="498"/>
      <c r="F25200" s="499"/>
    </row>
    <row r="25201" s="489" customFormat="1">
      <c r="B25201" s="498"/>
      <c r="C25201" s="497"/>
      <c r="D25201" s="550"/>
      <c r="E25201" s="498"/>
      <c r="F25201" s="499"/>
    </row>
    <row r="25202" s="489" customFormat="1">
      <c r="B25202" s="498"/>
      <c r="C25202" s="497"/>
      <c r="D25202" s="550"/>
      <c r="E25202" s="498"/>
      <c r="F25202" s="499"/>
    </row>
    <row r="25203" s="489" customFormat="1">
      <c r="B25203" s="498"/>
      <c r="C25203" s="497"/>
      <c r="D25203" s="550"/>
      <c r="E25203" s="498"/>
      <c r="F25203" s="499"/>
    </row>
    <row r="25204" s="489" customFormat="1">
      <c r="B25204" s="498"/>
      <c r="C25204" s="497"/>
      <c r="D25204" s="550"/>
      <c r="E25204" s="498"/>
      <c r="F25204" s="499"/>
    </row>
    <row r="25205" s="489" customFormat="1">
      <c r="B25205" s="498"/>
      <c r="C25205" s="497"/>
      <c r="D25205" s="550"/>
      <c r="E25205" s="498"/>
      <c r="F25205" s="499"/>
    </row>
    <row r="25206" s="489" customFormat="1">
      <c r="B25206" s="498"/>
      <c r="C25206" s="497"/>
      <c r="D25206" s="550"/>
      <c r="E25206" s="498"/>
      <c r="F25206" s="499"/>
    </row>
    <row r="25207" s="489" customFormat="1">
      <c r="B25207" s="498"/>
      <c r="C25207" s="497"/>
      <c r="D25207" s="550"/>
      <c r="E25207" s="498"/>
      <c r="F25207" s="499"/>
    </row>
    <row r="25208" s="489" customFormat="1">
      <c r="B25208" s="498"/>
      <c r="C25208" s="497"/>
      <c r="D25208" s="550"/>
      <c r="E25208" s="498"/>
      <c r="F25208" s="499"/>
    </row>
    <row r="25209" s="489" customFormat="1">
      <c r="B25209" s="498"/>
      <c r="C25209" s="497"/>
      <c r="D25209" s="550"/>
      <c r="E25209" s="498"/>
      <c r="F25209" s="499"/>
    </row>
    <row r="25210" s="489" customFormat="1">
      <c r="B25210" s="498"/>
      <c r="C25210" s="497"/>
      <c r="D25210" s="550"/>
      <c r="E25210" s="498"/>
      <c r="F25210" s="499"/>
    </row>
    <row r="25211" s="489" customFormat="1">
      <c r="B25211" s="498"/>
      <c r="C25211" s="497"/>
      <c r="D25211" s="550"/>
      <c r="E25211" s="498"/>
      <c r="F25211" s="499"/>
    </row>
    <row r="25212" s="489" customFormat="1">
      <c r="B25212" s="498"/>
      <c r="C25212" s="497"/>
      <c r="D25212" s="550"/>
      <c r="E25212" s="498"/>
      <c r="F25212" s="499"/>
    </row>
    <row r="25213" s="489" customFormat="1">
      <c r="B25213" s="498"/>
      <c r="C25213" s="497"/>
      <c r="D25213" s="550"/>
      <c r="E25213" s="498"/>
      <c r="F25213" s="499"/>
    </row>
    <row r="25214" s="489" customFormat="1">
      <c r="B25214" s="498"/>
      <c r="C25214" s="497"/>
      <c r="D25214" s="550"/>
      <c r="E25214" s="498"/>
      <c r="F25214" s="499"/>
    </row>
    <row r="25215" s="489" customFormat="1">
      <c r="B25215" s="498"/>
      <c r="C25215" s="497"/>
      <c r="D25215" s="550"/>
      <c r="E25215" s="498"/>
      <c r="F25215" s="499"/>
    </row>
    <row r="25216" s="489" customFormat="1">
      <c r="B25216" s="498"/>
      <c r="C25216" s="497"/>
      <c r="D25216" s="550"/>
      <c r="E25216" s="498"/>
      <c r="F25216" s="499"/>
    </row>
    <row r="25217" s="489" customFormat="1">
      <c r="B25217" s="498"/>
      <c r="C25217" s="497"/>
      <c r="D25217" s="550"/>
      <c r="E25217" s="498"/>
      <c r="F25217" s="499"/>
    </row>
    <row r="25218" s="489" customFormat="1">
      <c r="B25218" s="498"/>
      <c r="C25218" s="497"/>
      <c r="D25218" s="550"/>
      <c r="E25218" s="498"/>
      <c r="F25218" s="499"/>
    </row>
    <row r="25219" s="489" customFormat="1">
      <c r="B25219" s="498"/>
      <c r="C25219" s="497"/>
      <c r="D25219" s="550"/>
      <c r="E25219" s="498"/>
      <c r="F25219" s="499"/>
    </row>
    <row r="25220" s="489" customFormat="1">
      <c r="B25220" s="498"/>
      <c r="C25220" s="497"/>
      <c r="D25220" s="550"/>
      <c r="E25220" s="498"/>
      <c r="F25220" s="499"/>
    </row>
    <row r="25221" s="489" customFormat="1">
      <c r="B25221" s="498"/>
      <c r="C25221" s="497"/>
      <c r="D25221" s="550"/>
      <c r="E25221" s="498"/>
      <c r="F25221" s="499"/>
    </row>
    <row r="25222" s="489" customFormat="1">
      <c r="B25222" s="498"/>
      <c r="C25222" s="497"/>
      <c r="D25222" s="550"/>
      <c r="E25222" s="498"/>
      <c r="F25222" s="499"/>
    </row>
    <row r="25223" s="489" customFormat="1">
      <c r="B25223" s="498"/>
      <c r="C25223" s="497"/>
      <c r="D25223" s="550"/>
      <c r="E25223" s="498"/>
      <c r="F25223" s="499"/>
    </row>
    <row r="25224" s="489" customFormat="1">
      <c r="B25224" s="498"/>
      <c r="C25224" s="497"/>
      <c r="D25224" s="550"/>
      <c r="E25224" s="498"/>
      <c r="F25224" s="499"/>
    </row>
    <row r="25225" s="489" customFormat="1">
      <c r="B25225" s="498"/>
      <c r="C25225" s="497"/>
      <c r="D25225" s="550"/>
      <c r="E25225" s="498"/>
      <c r="F25225" s="499"/>
    </row>
    <row r="25226" s="489" customFormat="1">
      <c r="B25226" s="498"/>
      <c r="C25226" s="497"/>
      <c r="D25226" s="550"/>
      <c r="E25226" s="498"/>
      <c r="F25226" s="499"/>
    </row>
    <row r="25227" s="489" customFormat="1">
      <c r="B25227" s="498"/>
      <c r="C25227" s="497"/>
      <c r="D25227" s="550"/>
      <c r="E25227" s="498"/>
      <c r="F25227" s="499"/>
    </row>
    <row r="25228" s="489" customFormat="1">
      <c r="B25228" s="498"/>
      <c r="C25228" s="497"/>
      <c r="D25228" s="550"/>
      <c r="E25228" s="498"/>
      <c r="F25228" s="499"/>
    </row>
    <row r="25229" s="489" customFormat="1">
      <c r="B25229" s="498"/>
      <c r="C25229" s="497"/>
      <c r="D25229" s="550"/>
      <c r="E25229" s="498"/>
      <c r="F25229" s="499"/>
    </row>
    <row r="25230" s="489" customFormat="1">
      <c r="B25230" s="498"/>
      <c r="C25230" s="497"/>
      <c r="D25230" s="550"/>
      <c r="E25230" s="498"/>
      <c r="F25230" s="499"/>
    </row>
    <row r="25231" s="489" customFormat="1">
      <c r="B25231" s="498"/>
      <c r="C25231" s="497"/>
      <c r="D25231" s="550"/>
      <c r="E25231" s="498"/>
      <c r="F25231" s="499"/>
    </row>
    <row r="25232" s="489" customFormat="1">
      <c r="B25232" s="498"/>
      <c r="C25232" s="497"/>
      <c r="D25232" s="550"/>
      <c r="E25232" s="498"/>
      <c r="F25232" s="499"/>
    </row>
    <row r="25233" s="489" customFormat="1">
      <c r="B25233" s="498"/>
      <c r="C25233" s="497"/>
      <c r="D25233" s="550"/>
      <c r="E25233" s="498"/>
      <c r="F25233" s="499"/>
    </row>
    <row r="25234" s="489" customFormat="1">
      <c r="B25234" s="498"/>
      <c r="C25234" s="497"/>
      <c r="D25234" s="550"/>
      <c r="E25234" s="498"/>
      <c r="F25234" s="499"/>
    </row>
    <row r="25235" s="489" customFormat="1">
      <c r="B25235" s="498"/>
      <c r="C25235" s="497"/>
      <c r="D25235" s="550"/>
      <c r="E25235" s="498"/>
      <c r="F25235" s="499"/>
    </row>
    <row r="25236" s="489" customFormat="1">
      <c r="B25236" s="498"/>
      <c r="C25236" s="497"/>
      <c r="D25236" s="550"/>
      <c r="E25236" s="498"/>
      <c r="F25236" s="499"/>
    </row>
    <row r="25237" s="489" customFormat="1">
      <c r="B25237" s="498"/>
      <c r="C25237" s="497"/>
      <c r="D25237" s="550"/>
      <c r="E25237" s="498"/>
      <c r="F25237" s="499"/>
    </row>
    <row r="25238" s="489" customFormat="1">
      <c r="B25238" s="498"/>
      <c r="C25238" s="497"/>
      <c r="D25238" s="550"/>
      <c r="E25238" s="498"/>
      <c r="F25238" s="499"/>
    </row>
    <row r="25239" s="489" customFormat="1">
      <c r="B25239" s="498"/>
      <c r="C25239" s="497"/>
      <c r="D25239" s="550"/>
      <c r="E25239" s="498"/>
      <c r="F25239" s="499"/>
    </row>
    <row r="25240" s="489" customFormat="1">
      <c r="B25240" s="498"/>
      <c r="C25240" s="497"/>
      <c r="D25240" s="550"/>
      <c r="E25240" s="498"/>
      <c r="F25240" s="499"/>
    </row>
    <row r="25241" s="489" customFormat="1">
      <c r="B25241" s="498"/>
      <c r="C25241" s="497"/>
      <c r="D25241" s="550"/>
      <c r="E25241" s="498"/>
      <c r="F25241" s="499"/>
    </row>
    <row r="25242" s="489" customFormat="1">
      <c r="B25242" s="498"/>
      <c r="C25242" s="497"/>
      <c r="D25242" s="550"/>
      <c r="E25242" s="498"/>
      <c r="F25242" s="499"/>
    </row>
    <row r="25243" s="489" customFormat="1">
      <c r="B25243" s="498"/>
      <c r="C25243" s="497"/>
      <c r="D25243" s="550"/>
      <c r="E25243" s="498"/>
      <c r="F25243" s="499"/>
    </row>
    <row r="25244" s="489" customFormat="1">
      <c r="B25244" s="498"/>
      <c r="C25244" s="497"/>
      <c r="D25244" s="550"/>
      <c r="E25244" s="498"/>
      <c r="F25244" s="499"/>
    </row>
    <row r="25245" s="489" customFormat="1">
      <c r="B25245" s="498"/>
      <c r="C25245" s="497"/>
      <c r="D25245" s="550"/>
      <c r="E25245" s="498"/>
      <c r="F25245" s="499"/>
    </row>
    <row r="25246" s="489" customFormat="1">
      <c r="B25246" s="498"/>
      <c r="C25246" s="497"/>
      <c r="D25246" s="550"/>
      <c r="E25246" s="498"/>
      <c r="F25246" s="499"/>
    </row>
    <row r="25247" s="489" customFormat="1">
      <c r="B25247" s="498"/>
      <c r="C25247" s="497"/>
      <c r="D25247" s="550"/>
      <c r="E25247" s="498"/>
      <c r="F25247" s="499"/>
    </row>
    <row r="25248" s="489" customFormat="1">
      <c r="B25248" s="498"/>
      <c r="C25248" s="497"/>
      <c r="D25248" s="550"/>
      <c r="E25248" s="498"/>
      <c r="F25248" s="499"/>
    </row>
    <row r="25249" s="489" customFormat="1">
      <c r="B25249" s="498"/>
      <c r="C25249" s="497"/>
      <c r="D25249" s="550"/>
      <c r="E25249" s="498"/>
      <c r="F25249" s="499"/>
    </row>
    <row r="25250" s="489" customFormat="1">
      <c r="B25250" s="498"/>
      <c r="C25250" s="497"/>
      <c r="D25250" s="550"/>
      <c r="E25250" s="498"/>
      <c r="F25250" s="499"/>
    </row>
    <row r="25251" s="489" customFormat="1">
      <c r="B25251" s="498"/>
      <c r="C25251" s="497"/>
      <c r="D25251" s="550"/>
      <c r="E25251" s="498"/>
      <c r="F25251" s="499"/>
    </row>
    <row r="25252" s="489" customFormat="1">
      <c r="B25252" s="498"/>
      <c r="C25252" s="497"/>
      <c r="D25252" s="550"/>
      <c r="E25252" s="498"/>
      <c r="F25252" s="499"/>
    </row>
    <row r="25253" s="489" customFormat="1">
      <c r="B25253" s="498"/>
      <c r="C25253" s="497"/>
      <c r="D25253" s="550"/>
      <c r="E25253" s="498"/>
      <c r="F25253" s="499"/>
    </row>
    <row r="25254" s="489" customFormat="1">
      <c r="B25254" s="498"/>
      <c r="C25254" s="497"/>
      <c r="D25254" s="550"/>
      <c r="E25254" s="498"/>
      <c r="F25254" s="499"/>
    </row>
    <row r="25255" s="489" customFormat="1">
      <c r="B25255" s="498"/>
      <c r="C25255" s="497"/>
      <c r="D25255" s="550"/>
      <c r="E25255" s="498"/>
      <c r="F25255" s="499"/>
    </row>
    <row r="25256" s="489" customFormat="1">
      <c r="B25256" s="498"/>
      <c r="C25256" s="497"/>
      <c r="D25256" s="550"/>
      <c r="E25256" s="498"/>
      <c r="F25256" s="499"/>
    </row>
    <row r="25257" s="489" customFormat="1">
      <c r="B25257" s="498"/>
      <c r="C25257" s="497"/>
      <c r="D25257" s="550"/>
      <c r="E25257" s="498"/>
      <c r="F25257" s="499"/>
    </row>
    <row r="25258" s="489" customFormat="1">
      <c r="B25258" s="498"/>
      <c r="C25258" s="497"/>
      <c r="D25258" s="550"/>
      <c r="E25258" s="498"/>
      <c r="F25258" s="499"/>
    </row>
    <row r="25259" s="489" customFormat="1">
      <c r="B25259" s="498"/>
      <c r="C25259" s="497"/>
      <c r="D25259" s="550"/>
      <c r="E25259" s="498"/>
      <c r="F25259" s="499"/>
    </row>
    <row r="25260" s="489" customFormat="1">
      <c r="B25260" s="498"/>
      <c r="C25260" s="497"/>
      <c r="D25260" s="550"/>
      <c r="E25260" s="498"/>
      <c r="F25260" s="499"/>
    </row>
    <row r="25261" s="489" customFormat="1">
      <c r="B25261" s="498"/>
      <c r="C25261" s="497"/>
      <c r="D25261" s="550"/>
      <c r="E25261" s="498"/>
      <c r="F25261" s="499"/>
    </row>
    <row r="25262" s="489" customFormat="1">
      <c r="B25262" s="498"/>
      <c r="C25262" s="497"/>
      <c r="D25262" s="550"/>
      <c r="E25262" s="498"/>
      <c r="F25262" s="499"/>
    </row>
    <row r="25263" s="489" customFormat="1">
      <c r="B25263" s="498"/>
      <c r="C25263" s="497"/>
      <c r="D25263" s="550"/>
      <c r="E25263" s="498"/>
      <c r="F25263" s="499"/>
    </row>
    <row r="25264" s="489" customFormat="1">
      <c r="B25264" s="498"/>
      <c r="C25264" s="497"/>
      <c r="D25264" s="550"/>
      <c r="E25264" s="498"/>
      <c r="F25264" s="499"/>
    </row>
    <row r="25265" s="489" customFormat="1">
      <c r="B25265" s="498"/>
      <c r="C25265" s="497"/>
      <c r="D25265" s="550"/>
      <c r="E25265" s="498"/>
      <c r="F25265" s="499"/>
    </row>
    <row r="25266" s="489" customFormat="1">
      <c r="B25266" s="498"/>
      <c r="C25266" s="497"/>
      <c r="D25266" s="550"/>
      <c r="E25266" s="498"/>
      <c r="F25266" s="499"/>
    </row>
    <row r="25267" s="489" customFormat="1">
      <c r="B25267" s="498"/>
      <c r="C25267" s="497"/>
      <c r="D25267" s="550"/>
      <c r="E25267" s="498"/>
      <c r="F25267" s="499"/>
    </row>
    <row r="25268" s="489" customFormat="1">
      <c r="B25268" s="498"/>
      <c r="C25268" s="497"/>
      <c r="D25268" s="550"/>
      <c r="E25268" s="498"/>
      <c r="F25268" s="499"/>
    </row>
    <row r="25269" s="489" customFormat="1">
      <c r="B25269" s="498"/>
      <c r="C25269" s="497"/>
      <c r="D25269" s="550"/>
      <c r="E25269" s="498"/>
      <c r="F25269" s="499"/>
    </row>
    <row r="25270" s="489" customFormat="1">
      <c r="B25270" s="498"/>
      <c r="C25270" s="497"/>
      <c r="D25270" s="550"/>
      <c r="E25270" s="498"/>
      <c r="F25270" s="499"/>
    </row>
    <row r="25271" s="489" customFormat="1">
      <c r="B25271" s="498"/>
      <c r="C25271" s="497"/>
      <c r="D25271" s="550"/>
      <c r="E25271" s="498"/>
      <c r="F25271" s="499"/>
    </row>
    <row r="25272" s="489" customFormat="1">
      <c r="B25272" s="498"/>
      <c r="C25272" s="497"/>
      <c r="D25272" s="550"/>
      <c r="E25272" s="498"/>
      <c r="F25272" s="499"/>
    </row>
    <row r="25273" s="489" customFormat="1">
      <c r="B25273" s="498"/>
      <c r="C25273" s="497"/>
      <c r="D25273" s="550"/>
      <c r="E25273" s="498"/>
      <c r="F25273" s="499"/>
    </row>
    <row r="25274" s="489" customFormat="1">
      <c r="B25274" s="498"/>
      <c r="C25274" s="497"/>
      <c r="D25274" s="550"/>
      <c r="E25274" s="498"/>
      <c r="F25274" s="499"/>
    </row>
    <row r="25275" s="489" customFormat="1">
      <c r="B25275" s="498"/>
      <c r="C25275" s="497"/>
      <c r="D25275" s="550"/>
      <c r="E25275" s="498"/>
      <c r="F25275" s="499"/>
    </row>
    <row r="25276" s="489" customFormat="1">
      <c r="B25276" s="498"/>
      <c r="C25276" s="497"/>
      <c r="D25276" s="550"/>
      <c r="E25276" s="498"/>
      <c r="F25276" s="499"/>
    </row>
    <row r="25277" s="489" customFormat="1">
      <c r="B25277" s="498"/>
      <c r="C25277" s="497"/>
      <c r="D25277" s="550"/>
      <c r="E25277" s="498"/>
      <c r="F25277" s="499"/>
    </row>
    <row r="25278" s="489" customFormat="1">
      <c r="B25278" s="498"/>
      <c r="C25278" s="497"/>
      <c r="D25278" s="550"/>
      <c r="E25278" s="498"/>
      <c r="F25278" s="499"/>
    </row>
    <row r="25279" s="489" customFormat="1">
      <c r="B25279" s="498"/>
      <c r="C25279" s="497"/>
      <c r="D25279" s="550"/>
      <c r="E25279" s="498"/>
      <c r="F25279" s="499"/>
    </row>
    <row r="25280" s="489" customFormat="1">
      <c r="B25280" s="498"/>
      <c r="C25280" s="497"/>
      <c r="D25280" s="550"/>
      <c r="E25280" s="498"/>
      <c r="F25280" s="499"/>
    </row>
    <row r="25281" s="489" customFormat="1">
      <c r="B25281" s="498"/>
      <c r="C25281" s="497"/>
      <c r="D25281" s="550"/>
      <c r="E25281" s="498"/>
      <c r="F25281" s="499"/>
    </row>
    <row r="25282" s="489" customFormat="1">
      <c r="B25282" s="498"/>
      <c r="C25282" s="497"/>
      <c r="D25282" s="550"/>
      <c r="E25282" s="498"/>
      <c r="F25282" s="499"/>
    </row>
    <row r="25283" s="489" customFormat="1">
      <c r="B25283" s="498"/>
      <c r="C25283" s="497"/>
      <c r="D25283" s="550"/>
      <c r="E25283" s="498"/>
      <c r="F25283" s="499"/>
    </row>
    <row r="25284" s="489" customFormat="1">
      <c r="B25284" s="498"/>
      <c r="C25284" s="497"/>
      <c r="D25284" s="550"/>
      <c r="E25284" s="498"/>
      <c r="F25284" s="499"/>
    </row>
    <row r="25285" s="489" customFormat="1">
      <c r="B25285" s="498"/>
      <c r="C25285" s="497"/>
      <c r="D25285" s="550"/>
      <c r="E25285" s="498"/>
      <c r="F25285" s="499"/>
    </row>
    <row r="25286" s="489" customFormat="1">
      <c r="B25286" s="498"/>
      <c r="C25286" s="497"/>
      <c r="D25286" s="550"/>
      <c r="E25286" s="498"/>
      <c r="F25286" s="499"/>
    </row>
    <row r="25287" s="489" customFormat="1">
      <c r="B25287" s="498"/>
      <c r="C25287" s="497"/>
      <c r="D25287" s="550"/>
      <c r="E25287" s="498"/>
      <c r="F25287" s="499"/>
    </row>
    <row r="25288" s="489" customFormat="1">
      <c r="B25288" s="498"/>
      <c r="C25288" s="497"/>
      <c r="D25288" s="550"/>
      <c r="E25288" s="498"/>
      <c r="F25288" s="499"/>
    </row>
    <row r="25289" s="489" customFormat="1">
      <c r="B25289" s="498"/>
      <c r="C25289" s="497"/>
      <c r="D25289" s="550"/>
      <c r="E25289" s="498"/>
      <c r="F25289" s="499"/>
    </row>
    <row r="25290" s="489" customFormat="1">
      <c r="B25290" s="498"/>
      <c r="C25290" s="497"/>
      <c r="D25290" s="550"/>
      <c r="E25290" s="498"/>
      <c r="F25290" s="499"/>
    </row>
    <row r="25291" s="489" customFormat="1">
      <c r="B25291" s="498"/>
      <c r="C25291" s="497"/>
      <c r="D25291" s="550"/>
      <c r="E25291" s="498"/>
      <c r="F25291" s="499"/>
    </row>
    <row r="25292" s="489" customFormat="1">
      <c r="B25292" s="498"/>
      <c r="C25292" s="497"/>
      <c r="D25292" s="550"/>
      <c r="E25292" s="498"/>
      <c r="F25292" s="499"/>
    </row>
    <row r="25293" s="489" customFormat="1">
      <c r="B25293" s="498"/>
      <c r="C25293" s="497"/>
      <c r="D25293" s="550"/>
      <c r="E25293" s="498"/>
      <c r="F25293" s="499"/>
    </row>
    <row r="25294" s="489" customFormat="1">
      <c r="B25294" s="498"/>
      <c r="C25294" s="497"/>
      <c r="D25294" s="550"/>
      <c r="E25294" s="498"/>
      <c r="F25294" s="499"/>
    </row>
    <row r="25295" s="489" customFormat="1">
      <c r="B25295" s="498"/>
      <c r="C25295" s="497"/>
      <c r="D25295" s="550"/>
      <c r="E25295" s="498"/>
      <c r="F25295" s="499"/>
    </row>
    <row r="25296" s="489" customFormat="1">
      <c r="B25296" s="498"/>
      <c r="C25296" s="497"/>
      <c r="D25296" s="550"/>
      <c r="E25296" s="498"/>
      <c r="F25296" s="499"/>
    </row>
    <row r="25297" s="489" customFormat="1">
      <c r="B25297" s="498"/>
      <c r="C25297" s="497"/>
      <c r="D25297" s="550"/>
      <c r="E25297" s="498"/>
      <c r="F25297" s="499"/>
    </row>
    <row r="25298" s="489" customFormat="1">
      <c r="B25298" s="498"/>
      <c r="C25298" s="497"/>
      <c r="D25298" s="550"/>
      <c r="E25298" s="498"/>
      <c r="F25298" s="499"/>
    </row>
    <row r="25299" s="489" customFormat="1">
      <c r="B25299" s="498"/>
      <c r="C25299" s="497"/>
      <c r="D25299" s="550"/>
      <c r="E25299" s="498"/>
      <c r="F25299" s="499"/>
    </row>
    <row r="25300" s="489" customFormat="1">
      <c r="B25300" s="498"/>
      <c r="C25300" s="497"/>
      <c r="D25300" s="550"/>
      <c r="E25300" s="498"/>
      <c r="F25300" s="499"/>
    </row>
    <row r="25301" s="489" customFormat="1">
      <c r="B25301" s="498"/>
      <c r="C25301" s="497"/>
      <c r="D25301" s="550"/>
      <c r="E25301" s="498"/>
      <c r="F25301" s="499"/>
    </row>
    <row r="25302" s="489" customFormat="1">
      <c r="B25302" s="498"/>
      <c r="C25302" s="497"/>
      <c r="D25302" s="550"/>
      <c r="E25302" s="498"/>
      <c r="F25302" s="499"/>
    </row>
    <row r="25303" s="489" customFormat="1">
      <c r="B25303" s="498"/>
      <c r="C25303" s="497"/>
      <c r="D25303" s="550"/>
      <c r="E25303" s="498"/>
      <c r="F25303" s="499"/>
    </row>
    <row r="25304" s="489" customFormat="1">
      <c r="B25304" s="498"/>
      <c r="C25304" s="497"/>
      <c r="D25304" s="550"/>
      <c r="E25304" s="498"/>
      <c r="F25304" s="499"/>
    </row>
    <row r="25305" s="489" customFormat="1">
      <c r="B25305" s="498"/>
      <c r="C25305" s="497"/>
      <c r="D25305" s="550"/>
      <c r="E25305" s="498"/>
      <c r="F25305" s="499"/>
    </row>
    <row r="25306" s="489" customFormat="1">
      <c r="B25306" s="498"/>
      <c r="C25306" s="497"/>
      <c r="D25306" s="550"/>
      <c r="E25306" s="498"/>
      <c r="F25306" s="499"/>
    </row>
    <row r="25307" s="489" customFormat="1">
      <c r="B25307" s="498"/>
      <c r="C25307" s="497"/>
      <c r="D25307" s="550"/>
      <c r="E25307" s="498"/>
      <c r="F25307" s="499"/>
    </row>
    <row r="25308" s="489" customFormat="1">
      <c r="B25308" s="498"/>
      <c r="C25308" s="497"/>
      <c r="D25308" s="550"/>
      <c r="E25308" s="498"/>
      <c r="F25308" s="499"/>
    </row>
    <row r="25309" s="489" customFormat="1">
      <c r="B25309" s="498"/>
      <c r="C25309" s="497"/>
      <c r="D25309" s="550"/>
      <c r="E25309" s="498"/>
      <c r="F25309" s="499"/>
    </row>
    <row r="25310" s="489" customFormat="1">
      <c r="B25310" s="498"/>
      <c r="C25310" s="497"/>
      <c r="D25310" s="550"/>
      <c r="E25310" s="498"/>
      <c r="F25310" s="499"/>
    </row>
    <row r="25311" s="489" customFormat="1">
      <c r="B25311" s="498"/>
      <c r="C25311" s="497"/>
      <c r="D25311" s="550"/>
      <c r="E25311" s="498"/>
      <c r="F25311" s="499"/>
    </row>
    <row r="25312" s="489" customFormat="1">
      <c r="B25312" s="498"/>
      <c r="C25312" s="497"/>
      <c r="D25312" s="550"/>
      <c r="E25312" s="498"/>
      <c r="F25312" s="499"/>
    </row>
    <row r="25313" s="489" customFormat="1">
      <c r="B25313" s="498"/>
      <c r="C25313" s="497"/>
      <c r="D25313" s="550"/>
      <c r="E25313" s="498"/>
      <c r="F25313" s="499"/>
    </row>
    <row r="25314" s="489" customFormat="1">
      <c r="B25314" s="498"/>
      <c r="C25314" s="497"/>
      <c r="D25314" s="550"/>
      <c r="E25314" s="498"/>
      <c r="F25314" s="499"/>
    </row>
    <row r="25315" s="489" customFormat="1">
      <c r="B25315" s="498"/>
      <c r="C25315" s="497"/>
      <c r="D25315" s="550"/>
      <c r="E25315" s="498"/>
      <c r="F25315" s="499"/>
    </row>
    <row r="25316" s="489" customFormat="1">
      <c r="B25316" s="498"/>
      <c r="C25316" s="497"/>
      <c r="D25316" s="550"/>
      <c r="E25316" s="498"/>
      <c r="F25316" s="499"/>
    </row>
    <row r="25317" s="489" customFormat="1">
      <c r="B25317" s="498"/>
      <c r="C25317" s="497"/>
      <c r="D25317" s="550"/>
      <c r="E25317" s="498"/>
      <c r="F25317" s="499"/>
    </row>
    <row r="25318" s="489" customFormat="1">
      <c r="B25318" s="498"/>
      <c r="C25318" s="497"/>
      <c r="D25318" s="550"/>
      <c r="E25318" s="498"/>
      <c r="F25318" s="499"/>
    </row>
    <row r="25319" s="489" customFormat="1">
      <c r="B25319" s="498"/>
      <c r="C25319" s="497"/>
      <c r="D25319" s="550"/>
      <c r="E25319" s="498"/>
      <c r="F25319" s="499"/>
    </row>
    <row r="25320" s="489" customFormat="1">
      <c r="B25320" s="498"/>
      <c r="C25320" s="497"/>
      <c r="D25320" s="550"/>
      <c r="E25320" s="498"/>
      <c r="F25320" s="499"/>
    </row>
    <row r="25321" s="489" customFormat="1">
      <c r="B25321" s="498"/>
      <c r="C25321" s="497"/>
      <c r="D25321" s="550"/>
      <c r="E25321" s="498"/>
      <c r="F25321" s="499"/>
    </row>
    <row r="25322" s="489" customFormat="1">
      <c r="B25322" s="498"/>
      <c r="C25322" s="497"/>
      <c r="D25322" s="550"/>
      <c r="E25322" s="498"/>
      <c r="F25322" s="499"/>
    </row>
    <row r="25323" s="489" customFormat="1">
      <c r="B25323" s="498"/>
      <c r="C25323" s="497"/>
      <c r="D25323" s="550"/>
      <c r="E25323" s="498"/>
      <c r="F25323" s="499"/>
    </row>
    <row r="25324" s="489" customFormat="1">
      <c r="B25324" s="498"/>
      <c r="C25324" s="497"/>
      <c r="D25324" s="550"/>
      <c r="E25324" s="498"/>
      <c r="F25324" s="499"/>
    </row>
    <row r="25325" s="489" customFormat="1">
      <c r="B25325" s="498"/>
      <c r="C25325" s="497"/>
      <c r="D25325" s="550"/>
      <c r="E25325" s="498"/>
      <c r="F25325" s="499"/>
    </row>
    <row r="25326" s="489" customFormat="1">
      <c r="B25326" s="498"/>
      <c r="C25326" s="497"/>
      <c r="D25326" s="550"/>
      <c r="E25326" s="498"/>
      <c r="F25326" s="499"/>
    </row>
    <row r="25327" s="489" customFormat="1">
      <c r="B25327" s="498"/>
      <c r="C25327" s="497"/>
      <c r="D25327" s="550"/>
      <c r="E25327" s="498"/>
      <c r="F25327" s="499"/>
    </row>
    <row r="25328" s="489" customFormat="1">
      <c r="B25328" s="498"/>
      <c r="C25328" s="497"/>
      <c r="D25328" s="550"/>
      <c r="E25328" s="498"/>
      <c r="F25328" s="499"/>
    </row>
    <row r="25329" s="489" customFormat="1">
      <c r="B25329" s="498"/>
      <c r="C25329" s="497"/>
      <c r="D25329" s="550"/>
      <c r="E25329" s="498"/>
      <c r="F25329" s="499"/>
    </row>
    <row r="25330" s="489" customFormat="1">
      <c r="B25330" s="498"/>
      <c r="C25330" s="497"/>
      <c r="D25330" s="550"/>
      <c r="E25330" s="498"/>
      <c r="F25330" s="499"/>
    </row>
    <row r="25331" s="489" customFormat="1">
      <c r="B25331" s="498"/>
      <c r="C25331" s="497"/>
      <c r="D25331" s="550"/>
      <c r="E25331" s="498"/>
      <c r="F25331" s="499"/>
    </row>
    <row r="25332" s="489" customFormat="1">
      <c r="B25332" s="498"/>
      <c r="C25332" s="497"/>
      <c r="D25332" s="550"/>
      <c r="E25332" s="498"/>
      <c r="F25332" s="499"/>
    </row>
    <row r="25333" s="489" customFormat="1">
      <c r="B25333" s="498"/>
      <c r="C25333" s="497"/>
      <c r="D25333" s="550"/>
      <c r="E25333" s="498"/>
      <c r="F25333" s="499"/>
    </row>
    <row r="25334" s="489" customFormat="1">
      <c r="B25334" s="498"/>
      <c r="C25334" s="497"/>
      <c r="D25334" s="550"/>
      <c r="E25334" s="498"/>
      <c r="F25334" s="499"/>
    </row>
    <row r="25335" s="489" customFormat="1">
      <c r="B25335" s="498"/>
      <c r="C25335" s="497"/>
      <c r="D25335" s="550"/>
      <c r="E25335" s="498"/>
      <c r="F25335" s="499"/>
    </row>
    <row r="25336" s="489" customFormat="1">
      <c r="B25336" s="498"/>
      <c r="C25336" s="497"/>
      <c r="D25336" s="550"/>
      <c r="E25336" s="498"/>
      <c r="F25336" s="499"/>
    </row>
    <row r="25337" s="489" customFormat="1">
      <c r="B25337" s="498"/>
      <c r="C25337" s="497"/>
      <c r="D25337" s="550"/>
      <c r="E25337" s="498"/>
      <c r="F25337" s="499"/>
    </row>
    <row r="25338" s="489" customFormat="1">
      <c r="B25338" s="498"/>
      <c r="C25338" s="497"/>
      <c r="D25338" s="550"/>
      <c r="E25338" s="498"/>
      <c r="F25338" s="499"/>
    </row>
    <row r="25339" s="489" customFormat="1">
      <c r="B25339" s="498"/>
      <c r="C25339" s="497"/>
      <c r="D25339" s="550"/>
      <c r="E25339" s="498"/>
      <c r="F25339" s="499"/>
    </row>
    <row r="25340" s="489" customFormat="1">
      <c r="B25340" s="498"/>
      <c r="C25340" s="497"/>
      <c r="D25340" s="550"/>
      <c r="E25340" s="498"/>
      <c r="F25340" s="499"/>
    </row>
    <row r="25341" s="489" customFormat="1">
      <c r="B25341" s="498"/>
      <c r="C25341" s="497"/>
      <c r="D25341" s="550"/>
      <c r="E25341" s="498"/>
      <c r="F25341" s="499"/>
    </row>
    <row r="25342" s="489" customFormat="1">
      <c r="B25342" s="498"/>
      <c r="C25342" s="497"/>
      <c r="D25342" s="550"/>
      <c r="E25342" s="498"/>
      <c r="F25342" s="499"/>
    </row>
    <row r="25343" s="489" customFormat="1">
      <c r="B25343" s="498"/>
      <c r="C25343" s="497"/>
      <c r="D25343" s="550"/>
      <c r="E25343" s="498"/>
      <c r="F25343" s="499"/>
    </row>
    <row r="25344" s="489" customFormat="1">
      <c r="B25344" s="498"/>
      <c r="C25344" s="497"/>
      <c r="D25344" s="550"/>
      <c r="E25344" s="498"/>
      <c r="F25344" s="499"/>
    </row>
    <row r="25345" s="489" customFormat="1">
      <c r="B25345" s="498"/>
      <c r="C25345" s="497"/>
      <c r="D25345" s="550"/>
      <c r="E25345" s="498"/>
      <c r="F25345" s="499"/>
    </row>
    <row r="25346" s="489" customFormat="1">
      <c r="B25346" s="498"/>
      <c r="C25346" s="497"/>
      <c r="D25346" s="550"/>
      <c r="E25346" s="498"/>
      <c r="F25346" s="499"/>
    </row>
    <row r="25347" s="489" customFormat="1">
      <c r="B25347" s="498"/>
      <c r="C25347" s="497"/>
      <c r="D25347" s="550"/>
      <c r="E25347" s="498"/>
      <c r="F25347" s="499"/>
    </row>
    <row r="25348" s="489" customFormat="1">
      <c r="B25348" s="498"/>
      <c r="C25348" s="497"/>
      <c r="D25348" s="550"/>
      <c r="E25348" s="498"/>
      <c r="F25348" s="499"/>
    </row>
    <row r="25349" s="489" customFormat="1">
      <c r="B25349" s="498"/>
      <c r="C25349" s="497"/>
      <c r="D25349" s="550"/>
      <c r="E25349" s="498"/>
      <c r="F25349" s="499"/>
    </row>
    <row r="25350" s="489" customFormat="1">
      <c r="B25350" s="498"/>
      <c r="C25350" s="497"/>
      <c r="D25350" s="550"/>
      <c r="E25350" s="498"/>
      <c r="F25350" s="499"/>
    </row>
    <row r="25351" s="489" customFormat="1">
      <c r="B25351" s="498"/>
      <c r="C25351" s="497"/>
      <c r="D25351" s="550"/>
      <c r="E25351" s="498"/>
      <c r="F25351" s="499"/>
    </row>
    <row r="25352" s="489" customFormat="1">
      <c r="B25352" s="498"/>
      <c r="C25352" s="497"/>
      <c r="D25352" s="550"/>
      <c r="E25352" s="498"/>
      <c r="F25352" s="499"/>
    </row>
    <row r="25353" s="489" customFormat="1">
      <c r="B25353" s="498"/>
      <c r="C25353" s="497"/>
      <c r="D25353" s="550"/>
      <c r="E25353" s="498"/>
      <c r="F25353" s="499"/>
    </row>
    <row r="25354" s="489" customFormat="1">
      <c r="B25354" s="498"/>
      <c r="C25354" s="497"/>
      <c r="D25354" s="550"/>
      <c r="E25354" s="498"/>
      <c r="F25354" s="499"/>
    </row>
    <row r="25355" s="489" customFormat="1">
      <c r="B25355" s="498"/>
      <c r="C25355" s="497"/>
      <c r="D25355" s="550"/>
      <c r="E25355" s="498"/>
      <c r="F25355" s="499"/>
    </row>
    <row r="25356" s="489" customFormat="1">
      <c r="B25356" s="498"/>
      <c r="C25356" s="497"/>
      <c r="D25356" s="550"/>
      <c r="E25356" s="498"/>
      <c r="F25356" s="499"/>
    </row>
    <row r="25357" s="489" customFormat="1">
      <c r="B25357" s="498"/>
      <c r="C25357" s="497"/>
      <c r="D25357" s="550"/>
      <c r="E25357" s="498"/>
      <c r="F25357" s="499"/>
    </row>
    <row r="25358" s="489" customFormat="1">
      <c r="B25358" s="498"/>
      <c r="C25358" s="497"/>
      <c r="D25358" s="550"/>
      <c r="E25358" s="498"/>
      <c r="F25358" s="499"/>
    </row>
    <row r="25359" s="489" customFormat="1">
      <c r="B25359" s="498"/>
      <c r="C25359" s="497"/>
      <c r="D25359" s="550"/>
      <c r="E25359" s="498"/>
      <c r="F25359" s="499"/>
    </row>
    <row r="25360" s="489" customFormat="1">
      <c r="B25360" s="498"/>
      <c r="C25360" s="497"/>
      <c r="D25360" s="550"/>
      <c r="E25360" s="498"/>
      <c r="F25360" s="499"/>
    </row>
    <row r="25361" s="489" customFormat="1">
      <c r="B25361" s="498"/>
      <c r="C25361" s="497"/>
      <c r="D25361" s="550"/>
      <c r="E25361" s="498"/>
      <c r="F25361" s="499"/>
    </row>
    <row r="25362" s="489" customFormat="1">
      <c r="B25362" s="498"/>
      <c r="C25362" s="497"/>
      <c r="D25362" s="550"/>
      <c r="E25362" s="498"/>
      <c r="F25362" s="499"/>
    </row>
    <row r="25363" s="489" customFormat="1">
      <c r="B25363" s="498"/>
      <c r="C25363" s="497"/>
      <c r="D25363" s="550"/>
      <c r="E25363" s="498"/>
      <c r="F25363" s="499"/>
    </row>
    <row r="25364" s="489" customFormat="1">
      <c r="B25364" s="498"/>
      <c r="C25364" s="497"/>
      <c r="D25364" s="550"/>
      <c r="E25364" s="498"/>
      <c r="F25364" s="499"/>
    </row>
    <row r="25365" s="489" customFormat="1">
      <c r="B25365" s="498"/>
      <c r="C25365" s="497"/>
      <c r="D25365" s="550"/>
      <c r="E25365" s="498"/>
      <c r="F25365" s="499"/>
    </row>
    <row r="25366" s="489" customFormat="1">
      <c r="B25366" s="498"/>
      <c r="C25366" s="497"/>
      <c r="D25366" s="550"/>
      <c r="E25366" s="498"/>
      <c r="F25366" s="499"/>
    </row>
    <row r="25367" s="489" customFormat="1">
      <c r="B25367" s="498"/>
      <c r="C25367" s="497"/>
      <c r="D25367" s="550"/>
      <c r="E25367" s="498"/>
      <c r="F25367" s="499"/>
    </row>
    <row r="25368" s="489" customFormat="1">
      <c r="B25368" s="498"/>
      <c r="C25368" s="497"/>
      <c r="D25368" s="550"/>
      <c r="E25368" s="498"/>
      <c r="F25368" s="499"/>
    </row>
    <row r="25369" s="489" customFormat="1">
      <c r="B25369" s="498"/>
      <c r="C25369" s="497"/>
      <c r="D25369" s="550"/>
      <c r="E25369" s="498"/>
      <c r="F25369" s="499"/>
    </row>
    <row r="25370" s="489" customFormat="1">
      <c r="B25370" s="498"/>
      <c r="C25370" s="497"/>
      <c r="D25370" s="550"/>
      <c r="E25370" s="498"/>
      <c r="F25370" s="499"/>
    </row>
    <row r="25371" s="489" customFormat="1">
      <c r="B25371" s="498"/>
      <c r="C25371" s="497"/>
      <c r="D25371" s="550"/>
      <c r="E25371" s="498"/>
      <c r="F25371" s="499"/>
    </row>
    <row r="25372" s="489" customFormat="1">
      <c r="B25372" s="498"/>
      <c r="C25372" s="497"/>
      <c r="D25372" s="550"/>
      <c r="E25372" s="498"/>
      <c r="F25372" s="499"/>
    </row>
    <row r="25373" s="489" customFormat="1">
      <c r="B25373" s="498"/>
      <c r="C25373" s="497"/>
      <c r="D25373" s="550"/>
      <c r="E25373" s="498"/>
      <c r="F25373" s="499"/>
    </row>
    <row r="25374" s="489" customFormat="1">
      <c r="B25374" s="498"/>
      <c r="C25374" s="497"/>
      <c r="D25374" s="550"/>
      <c r="E25374" s="498"/>
      <c r="F25374" s="499"/>
    </row>
    <row r="25375" s="489" customFormat="1">
      <c r="B25375" s="498"/>
      <c r="C25375" s="497"/>
      <c r="D25375" s="550"/>
      <c r="E25375" s="498"/>
      <c r="F25375" s="499"/>
    </row>
    <row r="25376" s="489" customFormat="1">
      <c r="B25376" s="498"/>
      <c r="C25376" s="497"/>
      <c r="D25376" s="550"/>
      <c r="E25376" s="498"/>
      <c r="F25376" s="499"/>
    </row>
    <row r="25377" s="489" customFormat="1">
      <c r="B25377" s="498"/>
      <c r="C25377" s="497"/>
      <c r="D25377" s="550"/>
      <c r="E25377" s="498"/>
      <c r="F25377" s="499"/>
    </row>
    <row r="25378" s="489" customFormat="1">
      <c r="B25378" s="498"/>
      <c r="C25378" s="497"/>
      <c r="D25378" s="550"/>
      <c r="E25378" s="498"/>
      <c r="F25378" s="499"/>
    </row>
    <row r="25379" s="489" customFormat="1">
      <c r="B25379" s="498"/>
      <c r="C25379" s="497"/>
      <c r="D25379" s="550"/>
      <c r="E25379" s="498"/>
      <c r="F25379" s="499"/>
    </row>
    <row r="25380" s="489" customFormat="1">
      <c r="B25380" s="498"/>
      <c r="C25380" s="497"/>
      <c r="D25380" s="550"/>
      <c r="E25380" s="498"/>
      <c r="F25380" s="499"/>
    </row>
    <row r="25381" s="489" customFormat="1">
      <c r="B25381" s="498"/>
      <c r="C25381" s="497"/>
      <c r="D25381" s="550"/>
      <c r="E25381" s="498"/>
      <c r="F25381" s="499"/>
    </row>
    <row r="25382" s="489" customFormat="1">
      <c r="B25382" s="498"/>
      <c r="C25382" s="497"/>
      <c r="D25382" s="550"/>
      <c r="E25382" s="498"/>
      <c r="F25382" s="499"/>
    </row>
    <row r="25383" s="489" customFormat="1">
      <c r="B25383" s="498"/>
      <c r="C25383" s="497"/>
      <c r="D25383" s="550"/>
      <c r="E25383" s="498"/>
      <c r="F25383" s="499"/>
    </row>
    <row r="25384" s="489" customFormat="1">
      <c r="B25384" s="498"/>
      <c r="C25384" s="497"/>
      <c r="D25384" s="550"/>
      <c r="E25384" s="498"/>
      <c r="F25384" s="499"/>
    </row>
    <row r="25385" s="489" customFormat="1">
      <c r="B25385" s="498"/>
      <c r="C25385" s="497"/>
      <c r="D25385" s="550"/>
      <c r="E25385" s="498"/>
      <c r="F25385" s="499"/>
    </row>
    <row r="25386" s="489" customFormat="1">
      <c r="B25386" s="498"/>
      <c r="C25386" s="497"/>
      <c r="D25386" s="550"/>
      <c r="E25386" s="498"/>
      <c r="F25386" s="499"/>
    </row>
    <row r="25387" s="489" customFormat="1">
      <c r="B25387" s="498"/>
      <c r="C25387" s="497"/>
      <c r="D25387" s="550"/>
      <c r="E25387" s="498"/>
      <c r="F25387" s="499"/>
    </row>
    <row r="25388" s="489" customFormat="1">
      <c r="B25388" s="498"/>
      <c r="C25388" s="497"/>
      <c r="D25388" s="550"/>
      <c r="E25388" s="498"/>
      <c r="F25388" s="499"/>
    </row>
    <row r="25389" s="489" customFormat="1">
      <c r="B25389" s="498"/>
      <c r="C25389" s="497"/>
      <c r="D25389" s="550"/>
      <c r="E25389" s="498"/>
      <c r="F25389" s="499"/>
    </row>
    <row r="25390" s="489" customFormat="1">
      <c r="B25390" s="498"/>
      <c r="C25390" s="497"/>
      <c r="D25390" s="550"/>
      <c r="E25390" s="498"/>
      <c r="F25390" s="499"/>
    </row>
    <row r="25391" s="489" customFormat="1">
      <c r="B25391" s="498"/>
      <c r="C25391" s="497"/>
      <c r="D25391" s="550"/>
      <c r="E25391" s="498"/>
      <c r="F25391" s="499"/>
    </row>
    <row r="25392" s="489" customFormat="1">
      <c r="B25392" s="498"/>
      <c r="C25392" s="497"/>
      <c r="D25392" s="550"/>
      <c r="E25392" s="498"/>
      <c r="F25392" s="499"/>
    </row>
    <row r="25393" s="489" customFormat="1">
      <c r="B25393" s="498"/>
      <c r="C25393" s="497"/>
      <c r="D25393" s="550"/>
      <c r="E25393" s="498"/>
      <c r="F25393" s="499"/>
    </row>
    <row r="25394" s="489" customFormat="1">
      <c r="B25394" s="498"/>
      <c r="C25394" s="497"/>
      <c r="D25394" s="550"/>
      <c r="E25394" s="498"/>
      <c r="F25394" s="499"/>
    </row>
    <row r="25395" s="489" customFormat="1">
      <c r="B25395" s="498"/>
      <c r="C25395" s="497"/>
      <c r="D25395" s="550"/>
      <c r="E25395" s="498"/>
      <c r="F25395" s="499"/>
    </row>
    <row r="25396" s="489" customFormat="1">
      <c r="B25396" s="498"/>
      <c r="C25396" s="497"/>
      <c r="D25396" s="550"/>
      <c r="E25396" s="498"/>
      <c r="F25396" s="499"/>
    </row>
    <row r="25397" s="489" customFormat="1">
      <c r="B25397" s="498"/>
      <c r="C25397" s="497"/>
      <c r="D25397" s="550"/>
      <c r="E25397" s="498"/>
      <c r="F25397" s="499"/>
    </row>
    <row r="25398" s="489" customFormat="1">
      <c r="B25398" s="498"/>
      <c r="C25398" s="497"/>
      <c r="D25398" s="550"/>
      <c r="E25398" s="498"/>
      <c r="F25398" s="499"/>
    </row>
    <row r="25399" s="489" customFormat="1">
      <c r="B25399" s="498"/>
      <c r="C25399" s="497"/>
      <c r="D25399" s="550"/>
      <c r="E25399" s="498"/>
      <c r="F25399" s="499"/>
    </row>
    <row r="25400" s="489" customFormat="1">
      <c r="B25400" s="498"/>
      <c r="C25400" s="497"/>
      <c r="D25400" s="550"/>
      <c r="E25400" s="498"/>
      <c r="F25400" s="499"/>
    </row>
    <row r="25401" s="489" customFormat="1">
      <c r="B25401" s="498"/>
      <c r="C25401" s="497"/>
      <c r="D25401" s="550"/>
      <c r="E25401" s="498"/>
      <c r="F25401" s="499"/>
    </row>
    <row r="25402" s="489" customFormat="1">
      <c r="B25402" s="498"/>
      <c r="C25402" s="497"/>
      <c r="D25402" s="550"/>
      <c r="E25402" s="498"/>
      <c r="F25402" s="499"/>
    </row>
    <row r="25403" s="489" customFormat="1">
      <c r="B25403" s="498"/>
      <c r="C25403" s="497"/>
      <c r="D25403" s="550"/>
      <c r="E25403" s="498"/>
      <c r="F25403" s="499"/>
    </row>
    <row r="25404" s="489" customFormat="1">
      <c r="B25404" s="498"/>
      <c r="C25404" s="497"/>
      <c r="D25404" s="550"/>
      <c r="E25404" s="498"/>
      <c r="F25404" s="499"/>
    </row>
    <row r="25405" s="489" customFormat="1">
      <c r="B25405" s="498"/>
      <c r="C25405" s="497"/>
      <c r="D25405" s="550"/>
      <c r="E25405" s="498"/>
      <c r="F25405" s="499"/>
    </row>
    <row r="25406" s="489" customFormat="1">
      <c r="B25406" s="498"/>
      <c r="C25406" s="497"/>
      <c r="D25406" s="550"/>
      <c r="E25406" s="498"/>
      <c r="F25406" s="499"/>
    </row>
    <row r="25407" s="489" customFormat="1">
      <c r="B25407" s="498"/>
      <c r="C25407" s="497"/>
      <c r="D25407" s="550"/>
      <c r="E25407" s="498"/>
      <c r="F25407" s="499"/>
    </row>
    <row r="25408" s="489" customFormat="1">
      <c r="B25408" s="498"/>
      <c r="C25408" s="497"/>
      <c r="D25408" s="550"/>
      <c r="E25408" s="498"/>
      <c r="F25408" s="499"/>
    </row>
    <row r="25409" s="489" customFormat="1">
      <c r="B25409" s="498"/>
      <c r="C25409" s="497"/>
      <c r="D25409" s="550"/>
      <c r="E25409" s="498"/>
      <c r="F25409" s="499"/>
    </row>
    <row r="25410" s="489" customFormat="1">
      <c r="B25410" s="498"/>
      <c r="C25410" s="497"/>
      <c r="D25410" s="550"/>
      <c r="E25410" s="498"/>
      <c r="F25410" s="499"/>
    </row>
    <row r="25411" s="489" customFormat="1">
      <c r="B25411" s="498"/>
      <c r="C25411" s="497"/>
      <c r="D25411" s="550"/>
      <c r="E25411" s="498"/>
      <c r="F25411" s="499"/>
    </row>
    <row r="25412" s="489" customFormat="1">
      <c r="B25412" s="498"/>
      <c r="C25412" s="497"/>
      <c r="D25412" s="550"/>
      <c r="E25412" s="498"/>
      <c r="F25412" s="499"/>
    </row>
    <row r="25413" s="489" customFormat="1">
      <c r="B25413" s="498"/>
      <c r="C25413" s="497"/>
      <c r="D25413" s="550"/>
      <c r="E25413" s="498"/>
      <c r="F25413" s="499"/>
    </row>
    <row r="25414" s="489" customFormat="1">
      <c r="B25414" s="498"/>
      <c r="C25414" s="497"/>
      <c r="D25414" s="550"/>
      <c r="E25414" s="498"/>
      <c r="F25414" s="499"/>
    </row>
    <row r="25415" s="489" customFormat="1">
      <c r="B25415" s="498"/>
      <c r="C25415" s="497"/>
      <c r="D25415" s="550"/>
      <c r="E25415" s="498"/>
      <c r="F25415" s="499"/>
    </row>
    <row r="25416" s="489" customFormat="1">
      <c r="B25416" s="498"/>
      <c r="C25416" s="497"/>
      <c r="D25416" s="550"/>
      <c r="E25416" s="498"/>
      <c r="F25416" s="499"/>
    </row>
    <row r="25417" s="489" customFormat="1">
      <c r="B25417" s="498"/>
      <c r="C25417" s="497"/>
      <c r="D25417" s="550"/>
      <c r="E25417" s="498"/>
      <c r="F25417" s="499"/>
    </row>
    <row r="25418" s="489" customFormat="1">
      <c r="B25418" s="498"/>
      <c r="C25418" s="497"/>
      <c r="D25418" s="550"/>
      <c r="E25418" s="498"/>
      <c r="F25418" s="499"/>
    </row>
    <row r="25419" s="489" customFormat="1">
      <c r="B25419" s="498"/>
      <c r="C25419" s="497"/>
      <c r="D25419" s="550"/>
      <c r="E25419" s="498"/>
      <c r="F25419" s="499"/>
    </row>
    <row r="25420" s="489" customFormat="1">
      <c r="B25420" s="498"/>
      <c r="C25420" s="497"/>
      <c r="D25420" s="550"/>
      <c r="E25420" s="498"/>
      <c r="F25420" s="499"/>
    </row>
    <row r="25421" s="489" customFormat="1">
      <c r="B25421" s="498"/>
      <c r="C25421" s="497"/>
      <c r="D25421" s="550"/>
      <c r="E25421" s="498"/>
      <c r="F25421" s="499"/>
    </row>
    <row r="25422" s="489" customFormat="1">
      <c r="B25422" s="498"/>
      <c r="C25422" s="497"/>
      <c r="D25422" s="550"/>
      <c r="E25422" s="498"/>
      <c r="F25422" s="499"/>
    </row>
    <row r="25423" s="489" customFormat="1">
      <c r="B25423" s="498"/>
      <c r="C25423" s="497"/>
      <c r="D25423" s="550"/>
      <c r="E25423" s="498"/>
      <c r="F25423" s="499"/>
    </row>
    <row r="25424" s="489" customFormat="1">
      <c r="B25424" s="498"/>
      <c r="C25424" s="497"/>
      <c r="D25424" s="550"/>
      <c r="E25424" s="498"/>
      <c r="F25424" s="499"/>
    </row>
    <row r="25425" s="489" customFormat="1">
      <c r="B25425" s="498"/>
      <c r="C25425" s="497"/>
      <c r="D25425" s="550"/>
      <c r="E25425" s="498"/>
      <c r="F25425" s="499"/>
    </row>
    <row r="25426" s="489" customFormat="1">
      <c r="B25426" s="498"/>
      <c r="C25426" s="497"/>
      <c r="D25426" s="550"/>
      <c r="E25426" s="498"/>
      <c r="F25426" s="499"/>
    </row>
    <row r="25427" s="489" customFormat="1">
      <c r="B25427" s="498"/>
      <c r="C25427" s="497"/>
      <c r="D25427" s="550"/>
      <c r="E25427" s="498"/>
      <c r="F25427" s="499"/>
    </row>
    <row r="25428" s="489" customFormat="1">
      <c r="B25428" s="498"/>
      <c r="C25428" s="497"/>
      <c r="D25428" s="550"/>
      <c r="E25428" s="498"/>
      <c r="F25428" s="499"/>
    </row>
    <row r="25429" s="489" customFormat="1">
      <c r="B25429" s="498"/>
      <c r="C25429" s="497"/>
      <c r="D25429" s="550"/>
      <c r="E25429" s="498"/>
      <c r="F25429" s="499"/>
    </row>
    <row r="25430" s="489" customFormat="1">
      <c r="B25430" s="498"/>
      <c r="C25430" s="497"/>
      <c r="D25430" s="550"/>
      <c r="E25430" s="498"/>
      <c r="F25430" s="499"/>
    </row>
    <row r="25431" s="489" customFormat="1">
      <c r="B25431" s="498"/>
      <c r="C25431" s="497"/>
      <c r="D25431" s="550"/>
      <c r="E25431" s="498"/>
      <c r="F25431" s="499"/>
    </row>
    <row r="25432" s="489" customFormat="1">
      <c r="B25432" s="498"/>
      <c r="C25432" s="497"/>
      <c r="D25432" s="550"/>
      <c r="E25432" s="498"/>
      <c r="F25432" s="499"/>
    </row>
    <row r="25433" s="489" customFormat="1">
      <c r="B25433" s="498"/>
      <c r="C25433" s="497"/>
      <c r="D25433" s="550"/>
      <c r="E25433" s="498"/>
      <c r="F25433" s="499"/>
    </row>
    <row r="25434" s="489" customFormat="1">
      <c r="B25434" s="498"/>
      <c r="C25434" s="497"/>
      <c r="D25434" s="550"/>
      <c r="E25434" s="498"/>
      <c r="F25434" s="499"/>
    </row>
    <row r="25435" s="489" customFormat="1">
      <c r="B25435" s="498"/>
      <c r="C25435" s="497"/>
      <c r="D25435" s="550"/>
      <c r="E25435" s="498"/>
      <c r="F25435" s="499"/>
    </row>
    <row r="25436" s="489" customFormat="1">
      <c r="B25436" s="498"/>
      <c r="C25436" s="497"/>
      <c r="D25436" s="550"/>
      <c r="E25436" s="498"/>
      <c r="F25436" s="499"/>
    </row>
    <row r="25437" s="489" customFormat="1">
      <c r="B25437" s="498"/>
      <c r="C25437" s="497"/>
      <c r="D25437" s="550"/>
      <c r="E25437" s="498"/>
      <c r="F25437" s="499"/>
    </row>
    <row r="25438" s="489" customFormat="1">
      <c r="B25438" s="498"/>
      <c r="C25438" s="497"/>
      <c r="D25438" s="550"/>
      <c r="E25438" s="498"/>
      <c r="F25438" s="499"/>
    </row>
    <row r="25439" s="489" customFormat="1">
      <c r="B25439" s="498"/>
      <c r="C25439" s="497"/>
      <c r="D25439" s="550"/>
      <c r="E25439" s="498"/>
      <c r="F25439" s="499"/>
    </row>
    <row r="25440" s="489" customFormat="1">
      <c r="B25440" s="498"/>
      <c r="C25440" s="497"/>
      <c r="D25440" s="550"/>
      <c r="E25440" s="498"/>
      <c r="F25440" s="499"/>
    </row>
    <row r="25441" s="489" customFormat="1">
      <c r="B25441" s="498"/>
      <c r="C25441" s="497"/>
      <c r="D25441" s="550"/>
      <c r="E25441" s="498"/>
      <c r="F25441" s="499"/>
    </row>
    <row r="25442" s="489" customFormat="1">
      <c r="B25442" s="498"/>
      <c r="C25442" s="497"/>
      <c r="D25442" s="550"/>
      <c r="E25442" s="498"/>
      <c r="F25442" s="499"/>
    </row>
    <row r="25443" s="489" customFormat="1">
      <c r="B25443" s="498"/>
      <c r="C25443" s="497"/>
      <c r="D25443" s="550"/>
      <c r="E25443" s="498"/>
      <c r="F25443" s="499"/>
    </row>
    <row r="25444" s="489" customFormat="1">
      <c r="B25444" s="498"/>
      <c r="C25444" s="497"/>
      <c r="D25444" s="550"/>
      <c r="E25444" s="498"/>
      <c r="F25444" s="499"/>
    </row>
    <row r="25445" s="489" customFormat="1">
      <c r="B25445" s="498"/>
      <c r="C25445" s="497"/>
      <c r="D25445" s="550"/>
      <c r="E25445" s="498"/>
      <c r="F25445" s="499"/>
    </row>
    <row r="25446" s="489" customFormat="1">
      <c r="B25446" s="498"/>
      <c r="C25446" s="497"/>
      <c r="D25446" s="550"/>
      <c r="E25446" s="498"/>
      <c r="F25446" s="499"/>
    </row>
    <row r="25447" s="489" customFormat="1">
      <c r="B25447" s="498"/>
      <c r="C25447" s="497"/>
      <c r="D25447" s="550"/>
      <c r="E25447" s="498"/>
      <c r="F25447" s="499"/>
    </row>
    <row r="25448" s="489" customFormat="1">
      <c r="B25448" s="498"/>
      <c r="C25448" s="497"/>
      <c r="D25448" s="550"/>
      <c r="E25448" s="498"/>
      <c r="F25448" s="499"/>
    </row>
    <row r="25449" s="489" customFormat="1">
      <c r="B25449" s="498"/>
      <c r="C25449" s="497"/>
      <c r="D25449" s="550"/>
      <c r="E25449" s="498"/>
      <c r="F25449" s="499"/>
    </row>
    <row r="25450" s="489" customFormat="1">
      <c r="B25450" s="498"/>
      <c r="C25450" s="497"/>
      <c r="D25450" s="550"/>
      <c r="E25450" s="498"/>
      <c r="F25450" s="499"/>
    </row>
    <row r="25451" s="489" customFormat="1">
      <c r="B25451" s="498"/>
      <c r="C25451" s="497"/>
      <c r="D25451" s="550"/>
      <c r="E25451" s="498"/>
      <c r="F25451" s="499"/>
    </row>
    <row r="25452" s="489" customFormat="1">
      <c r="B25452" s="498"/>
      <c r="C25452" s="497"/>
      <c r="D25452" s="550"/>
      <c r="E25452" s="498"/>
      <c r="F25452" s="499"/>
    </row>
    <row r="25453" s="489" customFormat="1">
      <c r="B25453" s="498"/>
      <c r="C25453" s="497"/>
      <c r="D25453" s="550"/>
      <c r="E25453" s="498"/>
      <c r="F25453" s="499"/>
    </row>
    <row r="25454" s="489" customFormat="1">
      <c r="B25454" s="498"/>
      <c r="C25454" s="497"/>
      <c r="D25454" s="550"/>
      <c r="E25454" s="498"/>
      <c r="F25454" s="499"/>
    </row>
    <row r="25455" s="489" customFormat="1">
      <c r="B25455" s="498"/>
      <c r="C25455" s="497"/>
      <c r="D25455" s="550"/>
      <c r="E25455" s="498"/>
      <c r="F25455" s="499"/>
    </row>
    <row r="25456" s="489" customFormat="1">
      <c r="B25456" s="498"/>
      <c r="C25456" s="497"/>
      <c r="D25456" s="550"/>
      <c r="E25456" s="498"/>
      <c r="F25456" s="499"/>
    </row>
    <row r="25457" s="489" customFormat="1">
      <c r="B25457" s="498"/>
      <c r="C25457" s="497"/>
      <c r="D25457" s="550"/>
      <c r="E25457" s="498"/>
      <c r="F25457" s="499"/>
    </row>
    <row r="25458" s="489" customFormat="1">
      <c r="B25458" s="498"/>
      <c r="C25458" s="497"/>
      <c r="D25458" s="550"/>
      <c r="E25458" s="498"/>
      <c r="F25458" s="499"/>
    </row>
    <row r="25459" s="489" customFormat="1">
      <c r="B25459" s="498"/>
      <c r="C25459" s="497"/>
      <c r="D25459" s="550"/>
      <c r="E25459" s="498"/>
      <c r="F25459" s="499"/>
    </row>
    <row r="25460" s="489" customFormat="1">
      <c r="B25460" s="498"/>
      <c r="C25460" s="497"/>
      <c r="D25460" s="550"/>
      <c r="E25460" s="498"/>
      <c r="F25460" s="499"/>
    </row>
    <row r="25461" s="489" customFormat="1">
      <c r="B25461" s="498"/>
      <c r="C25461" s="497"/>
      <c r="D25461" s="550"/>
      <c r="E25461" s="498"/>
      <c r="F25461" s="499"/>
    </row>
    <row r="25462" s="489" customFormat="1">
      <c r="B25462" s="498"/>
      <c r="C25462" s="497"/>
      <c r="D25462" s="550"/>
      <c r="E25462" s="498"/>
      <c r="F25462" s="499"/>
    </row>
    <row r="25463" s="489" customFormat="1">
      <c r="B25463" s="498"/>
      <c r="C25463" s="497"/>
      <c r="D25463" s="550"/>
      <c r="E25463" s="498"/>
      <c r="F25463" s="499"/>
    </row>
    <row r="25464" s="489" customFormat="1">
      <c r="B25464" s="498"/>
      <c r="C25464" s="497"/>
      <c r="D25464" s="550"/>
      <c r="E25464" s="498"/>
      <c r="F25464" s="499"/>
    </row>
    <row r="25465" s="489" customFormat="1">
      <c r="B25465" s="498"/>
      <c r="C25465" s="497"/>
      <c r="D25465" s="550"/>
      <c r="E25465" s="498"/>
      <c r="F25465" s="499"/>
    </row>
    <row r="25466" s="489" customFormat="1">
      <c r="B25466" s="498"/>
      <c r="C25466" s="497"/>
      <c r="D25466" s="550"/>
      <c r="E25466" s="498"/>
      <c r="F25466" s="499"/>
    </row>
    <row r="25467" s="489" customFormat="1">
      <c r="B25467" s="498"/>
      <c r="C25467" s="497"/>
      <c r="D25467" s="550"/>
      <c r="E25467" s="498"/>
      <c r="F25467" s="499"/>
    </row>
    <row r="25468" s="489" customFormat="1">
      <c r="B25468" s="498"/>
      <c r="C25468" s="497"/>
      <c r="D25468" s="550"/>
      <c r="E25468" s="498"/>
      <c r="F25468" s="499"/>
    </row>
    <row r="25469" s="489" customFormat="1">
      <c r="B25469" s="498"/>
      <c r="C25469" s="497"/>
      <c r="D25469" s="550"/>
      <c r="E25469" s="498"/>
      <c r="F25469" s="499"/>
    </row>
    <row r="25470" s="489" customFormat="1">
      <c r="B25470" s="498"/>
      <c r="C25470" s="497"/>
      <c r="D25470" s="550"/>
      <c r="E25470" s="498"/>
      <c r="F25470" s="499"/>
    </row>
    <row r="25471" s="489" customFormat="1">
      <c r="B25471" s="498"/>
      <c r="C25471" s="497"/>
      <c r="D25471" s="550"/>
      <c r="E25471" s="498"/>
      <c r="F25471" s="499"/>
    </row>
    <row r="25472" s="489" customFormat="1">
      <c r="B25472" s="498"/>
      <c r="C25472" s="497"/>
      <c r="D25472" s="550"/>
      <c r="E25472" s="498"/>
      <c r="F25472" s="499"/>
    </row>
    <row r="25473" s="489" customFormat="1">
      <c r="B25473" s="498"/>
      <c r="C25473" s="497"/>
      <c r="D25473" s="550"/>
      <c r="E25473" s="498"/>
      <c r="F25473" s="499"/>
    </row>
    <row r="25474" s="489" customFormat="1">
      <c r="B25474" s="498"/>
      <c r="C25474" s="497"/>
      <c r="D25474" s="550"/>
      <c r="E25474" s="498"/>
      <c r="F25474" s="499"/>
    </row>
    <row r="25475" s="489" customFormat="1">
      <c r="B25475" s="498"/>
      <c r="C25475" s="497"/>
      <c r="D25475" s="550"/>
      <c r="E25475" s="498"/>
      <c r="F25475" s="499"/>
    </row>
    <row r="25476" s="489" customFormat="1">
      <c r="B25476" s="498"/>
      <c r="C25476" s="497"/>
      <c r="D25476" s="550"/>
      <c r="E25476" s="498"/>
      <c r="F25476" s="499"/>
    </row>
    <row r="25477" s="489" customFormat="1">
      <c r="B25477" s="498"/>
      <c r="C25477" s="497"/>
      <c r="D25477" s="550"/>
      <c r="E25477" s="498"/>
      <c r="F25477" s="499"/>
    </row>
    <row r="25478" s="489" customFormat="1">
      <c r="B25478" s="498"/>
      <c r="C25478" s="497"/>
      <c r="D25478" s="550"/>
      <c r="E25478" s="498"/>
      <c r="F25478" s="499"/>
    </row>
    <row r="25479" s="489" customFormat="1">
      <c r="B25479" s="498"/>
      <c r="C25479" s="497"/>
      <c r="D25479" s="550"/>
      <c r="E25479" s="498"/>
      <c r="F25479" s="499"/>
    </row>
    <row r="25480" s="489" customFormat="1">
      <c r="B25480" s="498"/>
      <c r="C25480" s="497"/>
      <c r="D25480" s="550"/>
      <c r="E25480" s="498"/>
      <c r="F25480" s="499"/>
    </row>
    <row r="25481" s="489" customFormat="1">
      <c r="B25481" s="498"/>
      <c r="C25481" s="497"/>
      <c r="D25481" s="550"/>
      <c r="E25481" s="498"/>
      <c r="F25481" s="499"/>
    </row>
    <row r="25482" s="489" customFormat="1">
      <c r="B25482" s="498"/>
      <c r="C25482" s="497"/>
      <c r="D25482" s="550"/>
      <c r="E25482" s="498"/>
      <c r="F25482" s="499"/>
    </row>
    <row r="25483" s="489" customFormat="1">
      <c r="B25483" s="498"/>
      <c r="C25483" s="497"/>
      <c r="D25483" s="550"/>
      <c r="E25483" s="498"/>
      <c r="F25483" s="499"/>
    </row>
    <row r="25484" s="489" customFormat="1">
      <c r="B25484" s="498"/>
      <c r="C25484" s="497"/>
      <c r="D25484" s="550"/>
      <c r="E25484" s="498"/>
      <c r="F25484" s="499"/>
    </row>
    <row r="25485" s="489" customFormat="1">
      <c r="B25485" s="498"/>
      <c r="C25485" s="497"/>
      <c r="D25485" s="550"/>
      <c r="E25485" s="498"/>
      <c r="F25485" s="499"/>
    </row>
    <row r="25486" s="489" customFormat="1">
      <c r="B25486" s="498"/>
      <c r="C25486" s="497"/>
      <c r="D25486" s="550"/>
      <c r="E25486" s="498"/>
      <c r="F25486" s="499"/>
    </row>
    <row r="25487" s="489" customFormat="1">
      <c r="B25487" s="498"/>
      <c r="C25487" s="497"/>
      <c r="D25487" s="550"/>
      <c r="E25487" s="498"/>
      <c r="F25487" s="499"/>
    </row>
    <row r="25488" s="489" customFormat="1">
      <c r="B25488" s="498"/>
      <c r="C25488" s="497"/>
      <c r="D25488" s="550"/>
      <c r="E25488" s="498"/>
      <c r="F25488" s="499"/>
    </row>
    <row r="25489" s="489" customFormat="1">
      <c r="B25489" s="498"/>
      <c r="C25489" s="497"/>
      <c r="D25489" s="550"/>
      <c r="E25489" s="498"/>
      <c r="F25489" s="499"/>
    </row>
    <row r="25490" s="489" customFormat="1">
      <c r="B25490" s="498"/>
      <c r="C25490" s="497"/>
      <c r="D25490" s="550"/>
      <c r="E25490" s="498"/>
      <c r="F25490" s="499"/>
    </row>
    <row r="25491" s="489" customFormat="1">
      <c r="B25491" s="498"/>
      <c r="C25491" s="497"/>
      <c r="D25491" s="550"/>
      <c r="E25491" s="498"/>
      <c r="F25491" s="499"/>
    </row>
    <row r="25492" s="489" customFormat="1">
      <c r="B25492" s="498"/>
      <c r="C25492" s="497"/>
      <c r="D25492" s="550"/>
      <c r="E25492" s="498"/>
      <c r="F25492" s="499"/>
    </row>
    <row r="25493" s="489" customFormat="1">
      <c r="B25493" s="498"/>
      <c r="C25493" s="497"/>
      <c r="D25493" s="550"/>
      <c r="E25493" s="498"/>
      <c r="F25493" s="499"/>
    </row>
    <row r="25494" s="489" customFormat="1">
      <c r="B25494" s="498"/>
      <c r="C25494" s="497"/>
      <c r="D25494" s="550"/>
      <c r="E25494" s="498"/>
      <c r="F25494" s="499"/>
    </row>
    <row r="25495" s="489" customFormat="1">
      <c r="B25495" s="498"/>
      <c r="C25495" s="497"/>
      <c r="D25495" s="550"/>
      <c r="E25495" s="498"/>
      <c r="F25495" s="499"/>
    </row>
    <row r="25496" s="489" customFormat="1">
      <c r="B25496" s="498"/>
      <c r="C25496" s="497"/>
      <c r="D25496" s="550"/>
      <c r="E25496" s="498"/>
      <c r="F25496" s="499"/>
    </row>
    <row r="25497" s="489" customFormat="1">
      <c r="B25497" s="498"/>
      <c r="C25497" s="497"/>
      <c r="D25497" s="550"/>
      <c r="E25497" s="498"/>
      <c r="F25497" s="499"/>
    </row>
    <row r="25498" s="489" customFormat="1">
      <c r="B25498" s="498"/>
      <c r="C25498" s="497"/>
      <c r="D25498" s="550"/>
      <c r="E25498" s="498"/>
      <c r="F25498" s="499"/>
    </row>
    <row r="25499" s="489" customFormat="1">
      <c r="B25499" s="498"/>
      <c r="C25499" s="497"/>
      <c r="D25499" s="550"/>
      <c r="E25499" s="498"/>
      <c r="F25499" s="499"/>
    </row>
    <row r="25500" s="489" customFormat="1">
      <c r="B25500" s="498"/>
      <c r="C25500" s="497"/>
      <c r="D25500" s="550"/>
      <c r="E25500" s="498"/>
      <c r="F25500" s="499"/>
    </row>
    <row r="25501" s="489" customFormat="1">
      <c r="B25501" s="498"/>
      <c r="C25501" s="497"/>
      <c r="D25501" s="550"/>
      <c r="E25501" s="498"/>
      <c r="F25501" s="499"/>
    </row>
    <row r="25502" s="489" customFormat="1">
      <c r="B25502" s="498"/>
      <c r="C25502" s="497"/>
      <c r="D25502" s="550"/>
      <c r="E25502" s="498"/>
      <c r="F25502" s="499"/>
    </row>
    <row r="25503" s="489" customFormat="1">
      <c r="B25503" s="498"/>
      <c r="C25503" s="497"/>
      <c r="D25503" s="550"/>
      <c r="E25503" s="498"/>
      <c r="F25503" s="499"/>
    </row>
    <row r="25504" s="489" customFormat="1">
      <c r="B25504" s="498"/>
      <c r="C25504" s="497"/>
      <c r="D25504" s="550"/>
      <c r="E25504" s="498"/>
      <c r="F25504" s="499"/>
    </row>
    <row r="25505" s="489" customFormat="1">
      <c r="B25505" s="498"/>
      <c r="C25505" s="497"/>
      <c r="D25505" s="550"/>
      <c r="E25505" s="498"/>
      <c r="F25505" s="499"/>
    </row>
    <row r="25506" s="489" customFormat="1">
      <c r="B25506" s="498"/>
      <c r="C25506" s="497"/>
      <c r="D25506" s="550"/>
      <c r="E25506" s="498"/>
      <c r="F25506" s="499"/>
    </row>
    <row r="25507" s="489" customFormat="1">
      <c r="B25507" s="498"/>
      <c r="C25507" s="497"/>
      <c r="D25507" s="550"/>
      <c r="E25507" s="498"/>
      <c r="F25507" s="499"/>
    </row>
    <row r="25508" s="489" customFormat="1">
      <c r="B25508" s="498"/>
      <c r="C25508" s="497"/>
      <c r="D25508" s="550"/>
      <c r="E25508" s="498"/>
      <c r="F25508" s="499"/>
    </row>
    <row r="25509" s="489" customFormat="1">
      <c r="B25509" s="498"/>
      <c r="C25509" s="497"/>
      <c r="D25509" s="550"/>
      <c r="E25509" s="498"/>
      <c r="F25509" s="499"/>
    </row>
    <row r="25510" s="489" customFormat="1">
      <c r="B25510" s="498"/>
      <c r="C25510" s="497"/>
      <c r="D25510" s="550"/>
      <c r="E25510" s="498"/>
      <c r="F25510" s="499"/>
    </row>
    <row r="25511" s="489" customFormat="1">
      <c r="B25511" s="498"/>
      <c r="C25511" s="497"/>
      <c r="D25511" s="550"/>
      <c r="E25511" s="498"/>
      <c r="F25511" s="499"/>
    </row>
    <row r="25512" s="489" customFormat="1">
      <c r="B25512" s="498"/>
      <c r="C25512" s="497"/>
      <c r="D25512" s="550"/>
      <c r="E25512" s="498"/>
      <c r="F25512" s="499"/>
    </row>
    <row r="25513" s="489" customFormat="1">
      <c r="B25513" s="498"/>
      <c r="C25513" s="497"/>
      <c r="D25513" s="550"/>
      <c r="E25513" s="498"/>
      <c r="F25513" s="499"/>
    </row>
    <row r="25514" s="489" customFormat="1">
      <c r="B25514" s="498"/>
      <c r="C25514" s="497"/>
      <c r="D25514" s="550"/>
      <c r="E25514" s="498"/>
      <c r="F25514" s="499"/>
    </row>
    <row r="25515" s="489" customFormat="1">
      <c r="B25515" s="498"/>
      <c r="C25515" s="497"/>
      <c r="D25515" s="550"/>
      <c r="E25515" s="498"/>
      <c r="F25515" s="499"/>
    </row>
    <row r="25516" s="489" customFormat="1">
      <c r="B25516" s="498"/>
      <c r="C25516" s="497"/>
      <c r="D25516" s="550"/>
      <c r="E25516" s="498"/>
      <c r="F25516" s="499"/>
    </row>
    <row r="25517" s="489" customFormat="1">
      <c r="B25517" s="498"/>
      <c r="C25517" s="497"/>
      <c r="D25517" s="550"/>
      <c r="E25517" s="498"/>
      <c r="F25517" s="499"/>
    </row>
    <row r="25518" s="489" customFormat="1">
      <c r="B25518" s="498"/>
      <c r="C25518" s="497"/>
      <c r="D25518" s="550"/>
      <c r="E25518" s="498"/>
      <c r="F25518" s="499"/>
    </row>
    <row r="25519" s="489" customFormat="1">
      <c r="B25519" s="498"/>
      <c r="C25519" s="497"/>
      <c r="D25519" s="550"/>
      <c r="E25519" s="498"/>
      <c r="F25519" s="499"/>
    </row>
    <row r="25520" s="489" customFormat="1">
      <c r="B25520" s="498"/>
      <c r="C25520" s="497"/>
      <c r="D25520" s="550"/>
      <c r="E25520" s="498"/>
      <c r="F25520" s="499"/>
    </row>
    <row r="25521" s="489" customFormat="1">
      <c r="B25521" s="498"/>
      <c r="C25521" s="497"/>
      <c r="D25521" s="550"/>
      <c r="E25521" s="498"/>
      <c r="F25521" s="499"/>
    </row>
    <row r="25522" s="489" customFormat="1">
      <c r="B25522" s="498"/>
      <c r="C25522" s="497"/>
      <c r="D25522" s="550"/>
      <c r="E25522" s="498"/>
      <c r="F25522" s="499"/>
    </row>
    <row r="25523" s="489" customFormat="1">
      <c r="B25523" s="498"/>
      <c r="C25523" s="497"/>
      <c r="D25523" s="550"/>
      <c r="E25523" s="498"/>
      <c r="F25523" s="499"/>
    </row>
    <row r="25524" s="489" customFormat="1">
      <c r="B25524" s="498"/>
      <c r="C25524" s="497"/>
      <c r="D25524" s="550"/>
      <c r="E25524" s="498"/>
      <c r="F25524" s="499"/>
    </row>
    <row r="25525" s="489" customFormat="1">
      <c r="B25525" s="498"/>
      <c r="C25525" s="497"/>
      <c r="D25525" s="550"/>
      <c r="E25525" s="498"/>
      <c r="F25525" s="499"/>
    </row>
    <row r="25526" s="489" customFormat="1">
      <c r="B25526" s="498"/>
      <c r="C25526" s="497"/>
      <c r="D25526" s="550"/>
      <c r="E25526" s="498"/>
      <c r="F25526" s="499"/>
    </row>
    <row r="25527" s="489" customFormat="1">
      <c r="B25527" s="498"/>
      <c r="C25527" s="497"/>
      <c r="D25527" s="550"/>
      <c r="E25527" s="498"/>
      <c r="F25527" s="499"/>
    </row>
    <row r="25528" s="489" customFormat="1">
      <c r="B25528" s="498"/>
      <c r="C25528" s="497"/>
      <c r="D25528" s="550"/>
      <c r="E25528" s="498"/>
      <c r="F25528" s="499"/>
    </row>
    <row r="25529" s="489" customFormat="1">
      <c r="B25529" s="498"/>
      <c r="C25529" s="497"/>
      <c r="D25529" s="550"/>
      <c r="E25529" s="498"/>
      <c r="F25529" s="499"/>
    </row>
    <row r="25530" s="489" customFormat="1">
      <c r="B25530" s="498"/>
      <c r="C25530" s="497"/>
      <c r="D25530" s="550"/>
      <c r="E25530" s="498"/>
      <c r="F25530" s="499"/>
    </row>
    <row r="25531" s="489" customFormat="1">
      <c r="B25531" s="498"/>
      <c r="C25531" s="497"/>
      <c r="D25531" s="550"/>
      <c r="E25531" s="498"/>
      <c r="F25531" s="499"/>
    </row>
    <row r="25532" s="489" customFormat="1">
      <c r="B25532" s="498"/>
      <c r="C25532" s="497"/>
      <c r="D25532" s="550"/>
      <c r="E25532" s="498"/>
      <c r="F25532" s="499"/>
    </row>
    <row r="25533" s="489" customFormat="1">
      <c r="B25533" s="498"/>
      <c r="C25533" s="497"/>
      <c r="D25533" s="550"/>
      <c r="E25533" s="498"/>
      <c r="F25533" s="499"/>
    </row>
    <row r="25534" s="489" customFormat="1">
      <c r="B25534" s="498"/>
      <c r="C25534" s="497"/>
      <c r="D25534" s="550"/>
      <c r="E25534" s="498"/>
      <c r="F25534" s="499"/>
    </row>
    <row r="25535" s="489" customFormat="1">
      <c r="B25535" s="498"/>
      <c r="C25535" s="497"/>
      <c r="D25535" s="550"/>
      <c r="E25535" s="498"/>
      <c r="F25535" s="499"/>
    </row>
    <row r="25536" s="489" customFormat="1">
      <c r="B25536" s="498"/>
      <c r="C25536" s="497"/>
      <c r="D25536" s="550"/>
      <c r="E25536" s="498"/>
      <c r="F25536" s="499"/>
    </row>
    <row r="25537" s="489" customFormat="1">
      <c r="B25537" s="498"/>
      <c r="C25537" s="497"/>
      <c r="D25537" s="550"/>
      <c r="E25537" s="498"/>
      <c r="F25537" s="499"/>
    </row>
    <row r="25538" s="489" customFormat="1">
      <c r="B25538" s="498"/>
      <c r="C25538" s="497"/>
      <c r="D25538" s="550"/>
      <c r="E25538" s="498"/>
      <c r="F25538" s="499"/>
    </row>
    <row r="25539" s="489" customFormat="1">
      <c r="B25539" s="498"/>
      <c r="C25539" s="497"/>
      <c r="D25539" s="550"/>
      <c r="E25539" s="498"/>
      <c r="F25539" s="499"/>
    </row>
    <row r="25540" s="489" customFormat="1">
      <c r="B25540" s="498"/>
      <c r="C25540" s="497"/>
      <c r="D25540" s="550"/>
      <c r="E25540" s="498"/>
      <c r="F25540" s="499"/>
    </row>
    <row r="25541" s="489" customFormat="1">
      <c r="B25541" s="498"/>
      <c r="C25541" s="497"/>
      <c r="D25541" s="550"/>
      <c r="E25541" s="498"/>
      <c r="F25541" s="499"/>
    </row>
    <row r="25542" s="489" customFormat="1">
      <c r="B25542" s="498"/>
      <c r="C25542" s="497"/>
      <c r="D25542" s="550"/>
      <c r="E25542" s="498"/>
      <c r="F25542" s="499"/>
    </row>
    <row r="25543" s="489" customFormat="1">
      <c r="B25543" s="498"/>
      <c r="C25543" s="497"/>
      <c r="D25543" s="550"/>
      <c r="E25543" s="498"/>
      <c r="F25543" s="499"/>
    </row>
    <row r="25544" s="489" customFormat="1">
      <c r="B25544" s="498"/>
      <c r="C25544" s="497"/>
      <c r="D25544" s="550"/>
      <c r="E25544" s="498"/>
      <c r="F25544" s="499"/>
    </row>
    <row r="25545" s="489" customFormat="1">
      <c r="B25545" s="498"/>
      <c r="C25545" s="497"/>
      <c r="D25545" s="550"/>
      <c r="E25545" s="498"/>
      <c r="F25545" s="499"/>
    </row>
    <row r="25546" s="489" customFormat="1">
      <c r="B25546" s="498"/>
      <c r="C25546" s="497"/>
      <c r="D25546" s="550"/>
      <c r="E25546" s="498"/>
      <c r="F25546" s="499"/>
    </row>
    <row r="25547" s="489" customFormat="1">
      <c r="B25547" s="498"/>
      <c r="C25547" s="497"/>
      <c r="D25547" s="550"/>
      <c r="E25547" s="498"/>
      <c r="F25547" s="499"/>
    </row>
    <row r="25548" s="489" customFormat="1">
      <c r="B25548" s="498"/>
      <c r="C25548" s="497"/>
      <c r="D25548" s="550"/>
      <c r="E25548" s="498"/>
      <c r="F25548" s="499"/>
    </row>
    <row r="25549" s="489" customFormat="1">
      <c r="B25549" s="498"/>
      <c r="C25549" s="497"/>
      <c r="D25549" s="550"/>
      <c r="E25549" s="498"/>
      <c r="F25549" s="499"/>
    </row>
    <row r="25550" s="489" customFormat="1">
      <c r="B25550" s="498"/>
      <c r="C25550" s="497"/>
      <c r="D25550" s="550"/>
      <c r="E25550" s="498"/>
      <c r="F25550" s="499"/>
    </row>
    <row r="25551" s="489" customFormat="1">
      <c r="B25551" s="498"/>
      <c r="C25551" s="497"/>
      <c r="D25551" s="550"/>
      <c r="E25551" s="498"/>
      <c r="F25551" s="499"/>
    </row>
    <row r="25552" s="489" customFormat="1">
      <c r="B25552" s="498"/>
      <c r="C25552" s="497"/>
      <c r="D25552" s="550"/>
      <c r="E25552" s="498"/>
      <c r="F25552" s="499"/>
    </row>
    <row r="25553" s="489" customFormat="1">
      <c r="B25553" s="498"/>
      <c r="C25553" s="497"/>
      <c r="D25553" s="550"/>
      <c r="E25553" s="498"/>
      <c r="F25553" s="499"/>
    </row>
    <row r="25554" s="489" customFormat="1">
      <c r="B25554" s="498"/>
      <c r="C25554" s="497"/>
      <c r="D25554" s="550"/>
      <c r="E25554" s="498"/>
      <c r="F25554" s="499"/>
    </row>
    <row r="25555" s="489" customFormat="1">
      <c r="B25555" s="498"/>
      <c r="C25555" s="497"/>
      <c r="D25555" s="550"/>
      <c r="E25555" s="498"/>
      <c r="F25555" s="499"/>
    </row>
    <row r="25556" s="489" customFormat="1">
      <c r="B25556" s="498"/>
      <c r="C25556" s="497"/>
      <c r="D25556" s="550"/>
      <c r="E25556" s="498"/>
      <c r="F25556" s="499"/>
    </row>
    <row r="25557" s="489" customFormat="1">
      <c r="B25557" s="498"/>
      <c r="C25557" s="497"/>
      <c r="D25557" s="550"/>
      <c r="E25557" s="498"/>
      <c r="F25557" s="499"/>
    </row>
    <row r="25558" s="489" customFormat="1">
      <c r="B25558" s="498"/>
      <c r="C25558" s="497"/>
      <c r="D25558" s="550"/>
      <c r="E25558" s="498"/>
      <c r="F25558" s="499"/>
    </row>
    <row r="25559" s="489" customFormat="1">
      <c r="B25559" s="498"/>
      <c r="C25559" s="497"/>
      <c r="D25559" s="550"/>
      <c r="E25559" s="498"/>
      <c r="F25559" s="499"/>
    </row>
    <row r="25560" s="489" customFormat="1">
      <c r="B25560" s="498"/>
      <c r="C25560" s="497"/>
      <c r="D25560" s="550"/>
      <c r="E25560" s="498"/>
      <c r="F25560" s="499"/>
    </row>
    <row r="25561" s="489" customFormat="1">
      <c r="B25561" s="498"/>
      <c r="C25561" s="497"/>
      <c r="D25561" s="550"/>
      <c r="E25561" s="498"/>
      <c r="F25561" s="499"/>
    </row>
    <row r="25562" s="489" customFormat="1">
      <c r="B25562" s="498"/>
      <c r="C25562" s="497"/>
      <c r="D25562" s="550"/>
      <c r="E25562" s="498"/>
      <c r="F25562" s="499"/>
    </row>
    <row r="25563" s="489" customFormat="1">
      <c r="B25563" s="498"/>
      <c r="C25563" s="497"/>
      <c r="D25563" s="550"/>
      <c r="E25563" s="498"/>
      <c r="F25563" s="499"/>
    </row>
    <row r="25564" s="489" customFormat="1">
      <c r="B25564" s="498"/>
      <c r="C25564" s="497"/>
      <c r="D25564" s="550"/>
      <c r="E25564" s="498"/>
      <c r="F25564" s="499"/>
    </row>
    <row r="25565" s="489" customFormat="1">
      <c r="B25565" s="498"/>
      <c r="C25565" s="497"/>
      <c r="D25565" s="550"/>
      <c r="E25565" s="498"/>
      <c r="F25565" s="499"/>
    </row>
    <row r="25566" s="489" customFormat="1">
      <c r="B25566" s="498"/>
      <c r="C25566" s="497"/>
      <c r="D25566" s="550"/>
      <c r="E25566" s="498"/>
      <c r="F25566" s="499"/>
    </row>
    <row r="25567" s="489" customFormat="1">
      <c r="B25567" s="498"/>
      <c r="C25567" s="497"/>
      <c r="D25567" s="550"/>
      <c r="E25567" s="498"/>
      <c r="F25567" s="499"/>
    </row>
    <row r="25568" s="489" customFormat="1">
      <c r="B25568" s="498"/>
      <c r="C25568" s="497"/>
      <c r="D25568" s="550"/>
      <c r="E25568" s="498"/>
      <c r="F25568" s="499"/>
    </row>
    <row r="25569" s="489" customFormat="1">
      <c r="B25569" s="498"/>
      <c r="C25569" s="497"/>
      <c r="D25569" s="550"/>
      <c r="E25569" s="498"/>
      <c r="F25569" s="499"/>
    </row>
    <row r="25570" s="489" customFormat="1">
      <c r="B25570" s="498"/>
      <c r="C25570" s="497"/>
      <c r="D25570" s="550"/>
      <c r="E25570" s="498"/>
      <c r="F25570" s="499"/>
    </row>
    <row r="25571" s="489" customFormat="1">
      <c r="B25571" s="498"/>
      <c r="C25571" s="497"/>
      <c r="D25571" s="550"/>
      <c r="E25571" s="498"/>
      <c r="F25571" s="499"/>
    </row>
    <row r="25572" s="489" customFormat="1">
      <c r="B25572" s="498"/>
      <c r="C25572" s="497"/>
      <c r="D25572" s="550"/>
      <c r="E25572" s="498"/>
      <c r="F25572" s="499"/>
    </row>
    <row r="25573" s="489" customFormat="1">
      <c r="B25573" s="498"/>
      <c r="C25573" s="497"/>
      <c r="D25573" s="550"/>
      <c r="E25573" s="498"/>
      <c r="F25573" s="499"/>
    </row>
    <row r="25574" s="489" customFormat="1">
      <c r="B25574" s="498"/>
      <c r="C25574" s="497"/>
      <c r="D25574" s="550"/>
      <c r="E25574" s="498"/>
      <c r="F25574" s="499"/>
    </row>
    <row r="25575" s="489" customFormat="1">
      <c r="B25575" s="498"/>
      <c r="C25575" s="497"/>
      <c r="D25575" s="550"/>
      <c r="E25575" s="498"/>
      <c r="F25575" s="499"/>
    </row>
    <row r="25576" s="489" customFormat="1">
      <c r="B25576" s="498"/>
      <c r="C25576" s="497"/>
      <c r="D25576" s="550"/>
      <c r="E25576" s="498"/>
      <c r="F25576" s="499"/>
    </row>
    <row r="25577" s="489" customFormat="1">
      <c r="B25577" s="498"/>
      <c r="C25577" s="497"/>
      <c r="D25577" s="550"/>
      <c r="E25577" s="498"/>
      <c r="F25577" s="499"/>
    </row>
    <row r="25578" s="489" customFormat="1">
      <c r="B25578" s="498"/>
      <c r="C25578" s="497"/>
      <c r="D25578" s="550"/>
      <c r="E25578" s="498"/>
      <c r="F25578" s="499"/>
    </row>
    <row r="25579" s="489" customFormat="1">
      <c r="B25579" s="498"/>
      <c r="C25579" s="497"/>
      <c r="D25579" s="550"/>
      <c r="E25579" s="498"/>
      <c r="F25579" s="499"/>
    </row>
    <row r="25580" s="489" customFormat="1">
      <c r="B25580" s="498"/>
      <c r="C25580" s="497"/>
      <c r="D25580" s="550"/>
      <c r="E25580" s="498"/>
      <c r="F25580" s="499"/>
    </row>
    <row r="25581" s="489" customFormat="1">
      <c r="B25581" s="498"/>
      <c r="C25581" s="497"/>
      <c r="D25581" s="550"/>
      <c r="E25581" s="498"/>
      <c r="F25581" s="499"/>
    </row>
    <row r="25582" s="489" customFormat="1">
      <c r="B25582" s="498"/>
      <c r="C25582" s="497"/>
      <c r="D25582" s="550"/>
      <c r="E25582" s="498"/>
      <c r="F25582" s="499"/>
    </row>
    <row r="25583" s="489" customFormat="1">
      <c r="B25583" s="498"/>
      <c r="C25583" s="497"/>
      <c r="D25583" s="550"/>
      <c r="E25583" s="498"/>
      <c r="F25583" s="499"/>
    </row>
    <row r="25584" s="489" customFormat="1">
      <c r="B25584" s="498"/>
      <c r="C25584" s="497"/>
      <c r="D25584" s="550"/>
      <c r="E25584" s="498"/>
      <c r="F25584" s="499"/>
    </row>
    <row r="25585" s="489" customFormat="1">
      <c r="B25585" s="498"/>
      <c r="C25585" s="497"/>
      <c r="D25585" s="550"/>
      <c r="E25585" s="498"/>
      <c r="F25585" s="499"/>
    </row>
    <row r="25586" s="489" customFormat="1">
      <c r="B25586" s="498"/>
      <c r="C25586" s="497"/>
      <c r="D25586" s="550"/>
      <c r="E25586" s="498"/>
      <c r="F25586" s="499"/>
    </row>
    <row r="25587" s="489" customFormat="1">
      <c r="B25587" s="498"/>
      <c r="C25587" s="497"/>
      <c r="D25587" s="550"/>
      <c r="E25587" s="498"/>
      <c r="F25587" s="499"/>
    </row>
    <row r="25588" s="489" customFormat="1">
      <c r="B25588" s="498"/>
      <c r="C25588" s="497"/>
      <c r="D25588" s="550"/>
      <c r="E25588" s="498"/>
      <c r="F25588" s="499"/>
    </row>
    <row r="25589" s="489" customFormat="1">
      <c r="B25589" s="498"/>
      <c r="C25589" s="497"/>
      <c r="D25589" s="550"/>
      <c r="E25589" s="498"/>
      <c r="F25589" s="499"/>
    </row>
    <row r="25590" s="489" customFormat="1">
      <c r="B25590" s="498"/>
      <c r="C25590" s="497"/>
      <c r="D25590" s="550"/>
      <c r="E25590" s="498"/>
      <c r="F25590" s="499"/>
    </row>
    <row r="25591" s="489" customFormat="1">
      <c r="B25591" s="498"/>
      <c r="C25591" s="497"/>
      <c r="D25591" s="550"/>
      <c r="E25591" s="498"/>
      <c r="F25591" s="499"/>
    </row>
    <row r="25592" s="489" customFormat="1">
      <c r="B25592" s="498"/>
      <c r="C25592" s="497"/>
      <c r="D25592" s="550"/>
      <c r="E25592" s="498"/>
      <c r="F25592" s="499"/>
    </row>
    <row r="25593" s="489" customFormat="1">
      <c r="B25593" s="498"/>
      <c r="C25593" s="497"/>
      <c r="D25593" s="550"/>
      <c r="E25593" s="498"/>
      <c r="F25593" s="499"/>
    </row>
    <row r="25594" s="489" customFormat="1">
      <c r="B25594" s="498"/>
      <c r="C25594" s="497"/>
      <c r="D25594" s="550"/>
      <c r="E25594" s="498"/>
      <c r="F25594" s="499"/>
    </row>
    <row r="25595" s="489" customFormat="1">
      <c r="B25595" s="498"/>
      <c r="C25595" s="497"/>
      <c r="D25595" s="550"/>
      <c r="E25595" s="498"/>
      <c r="F25595" s="499"/>
    </row>
    <row r="25596" s="489" customFormat="1">
      <c r="B25596" s="498"/>
      <c r="C25596" s="497"/>
      <c r="D25596" s="550"/>
      <c r="E25596" s="498"/>
      <c r="F25596" s="499"/>
    </row>
    <row r="25597" s="489" customFormat="1">
      <c r="B25597" s="498"/>
      <c r="C25597" s="497"/>
      <c r="D25597" s="550"/>
      <c r="E25597" s="498"/>
      <c r="F25597" s="499"/>
    </row>
    <row r="25598" s="489" customFormat="1">
      <c r="B25598" s="498"/>
      <c r="C25598" s="497"/>
      <c r="D25598" s="550"/>
      <c r="E25598" s="498"/>
      <c r="F25598" s="499"/>
    </row>
    <row r="25599" s="489" customFormat="1">
      <c r="B25599" s="498"/>
      <c r="C25599" s="497"/>
      <c r="D25599" s="550"/>
      <c r="E25599" s="498"/>
      <c r="F25599" s="499"/>
    </row>
    <row r="25600" s="489" customFormat="1">
      <c r="B25600" s="498"/>
      <c r="C25600" s="497"/>
      <c r="D25600" s="550"/>
      <c r="E25600" s="498"/>
      <c r="F25600" s="499"/>
    </row>
    <row r="25601" s="489" customFormat="1">
      <c r="B25601" s="498"/>
      <c r="C25601" s="497"/>
      <c r="D25601" s="550"/>
      <c r="E25601" s="498"/>
      <c r="F25601" s="499"/>
    </row>
    <row r="25602" s="489" customFormat="1">
      <c r="B25602" s="498"/>
      <c r="C25602" s="497"/>
      <c r="D25602" s="550"/>
      <c r="E25602" s="498"/>
      <c r="F25602" s="499"/>
    </row>
    <row r="25603" s="489" customFormat="1">
      <c r="B25603" s="498"/>
      <c r="C25603" s="497"/>
      <c r="D25603" s="550"/>
      <c r="E25603" s="498"/>
      <c r="F25603" s="499"/>
    </row>
    <row r="25604" s="489" customFormat="1">
      <c r="B25604" s="498"/>
      <c r="C25604" s="497"/>
      <c r="D25604" s="550"/>
      <c r="E25604" s="498"/>
      <c r="F25604" s="499"/>
    </row>
    <row r="25605" s="489" customFormat="1">
      <c r="B25605" s="498"/>
      <c r="C25605" s="497"/>
      <c r="D25605" s="550"/>
      <c r="E25605" s="498"/>
      <c r="F25605" s="499"/>
    </row>
    <row r="25606" s="489" customFormat="1">
      <c r="B25606" s="498"/>
      <c r="C25606" s="497"/>
      <c r="D25606" s="550"/>
      <c r="E25606" s="498"/>
      <c r="F25606" s="499"/>
    </row>
    <row r="25607" s="489" customFormat="1">
      <c r="B25607" s="498"/>
      <c r="C25607" s="497"/>
      <c r="D25607" s="550"/>
      <c r="E25607" s="498"/>
      <c r="F25607" s="499"/>
    </row>
    <row r="25608" s="489" customFormat="1">
      <c r="B25608" s="498"/>
      <c r="C25608" s="497"/>
      <c r="D25608" s="550"/>
      <c r="E25608" s="498"/>
      <c r="F25608" s="499"/>
    </row>
    <row r="25609" s="489" customFormat="1">
      <c r="B25609" s="498"/>
      <c r="C25609" s="497"/>
      <c r="D25609" s="550"/>
      <c r="E25609" s="498"/>
      <c r="F25609" s="499"/>
    </row>
    <row r="25610" s="489" customFormat="1">
      <c r="B25610" s="498"/>
      <c r="C25610" s="497"/>
      <c r="D25610" s="550"/>
      <c r="E25610" s="498"/>
      <c r="F25610" s="499"/>
    </row>
    <row r="25611" s="489" customFormat="1">
      <c r="B25611" s="498"/>
      <c r="C25611" s="497"/>
      <c r="D25611" s="550"/>
      <c r="E25611" s="498"/>
      <c r="F25611" s="499"/>
    </row>
    <row r="25612" s="489" customFormat="1">
      <c r="B25612" s="498"/>
      <c r="C25612" s="497"/>
      <c r="D25612" s="550"/>
      <c r="E25612" s="498"/>
      <c r="F25612" s="499"/>
    </row>
    <row r="25613" s="489" customFormat="1">
      <c r="B25613" s="498"/>
      <c r="C25613" s="497"/>
      <c r="D25613" s="550"/>
      <c r="E25613" s="498"/>
      <c r="F25613" s="499"/>
    </row>
    <row r="25614" s="489" customFormat="1">
      <c r="B25614" s="498"/>
      <c r="C25614" s="497"/>
      <c r="D25614" s="550"/>
      <c r="E25614" s="498"/>
      <c r="F25614" s="499"/>
    </row>
    <row r="25615" s="489" customFormat="1">
      <c r="B25615" s="498"/>
      <c r="C25615" s="497"/>
      <c r="D25615" s="550"/>
      <c r="E25615" s="498"/>
      <c r="F25615" s="499"/>
    </row>
    <row r="25616" s="489" customFormat="1">
      <c r="B25616" s="498"/>
      <c r="C25616" s="497"/>
      <c r="D25616" s="550"/>
      <c r="E25616" s="498"/>
      <c r="F25616" s="499"/>
    </row>
    <row r="25617" s="489" customFormat="1">
      <c r="B25617" s="498"/>
      <c r="C25617" s="497"/>
      <c r="D25617" s="550"/>
      <c r="E25617" s="498"/>
      <c r="F25617" s="499"/>
    </row>
    <row r="25618" s="489" customFormat="1">
      <c r="B25618" s="498"/>
      <c r="C25618" s="497"/>
      <c r="D25618" s="550"/>
      <c r="E25618" s="498"/>
      <c r="F25618" s="499"/>
    </row>
    <row r="25619" s="489" customFormat="1">
      <c r="B25619" s="498"/>
      <c r="C25619" s="497"/>
      <c r="D25619" s="550"/>
      <c r="E25619" s="498"/>
      <c r="F25619" s="499"/>
    </row>
    <row r="25620" s="489" customFormat="1">
      <c r="B25620" s="498"/>
      <c r="C25620" s="497"/>
      <c r="D25620" s="550"/>
      <c r="E25620" s="498"/>
      <c r="F25620" s="499"/>
    </row>
    <row r="25621" s="489" customFormat="1">
      <c r="B25621" s="498"/>
      <c r="C25621" s="497"/>
      <c r="D25621" s="550"/>
      <c r="E25621" s="498"/>
      <c r="F25621" s="499"/>
    </row>
    <row r="25622" s="489" customFormat="1">
      <c r="B25622" s="498"/>
      <c r="C25622" s="497"/>
      <c r="D25622" s="550"/>
      <c r="E25622" s="498"/>
      <c r="F25622" s="499"/>
    </row>
    <row r="25623" s="489" customFormat="1">
      <c r="B25623" s="498"/>
      <c r="C25623" s="497"/>
      <c r="D25623" s="550"/>
      <c r="E25623" s="498"/>
      <c r="F25623" s="499"/>
    </row>
    <row r="25624" s="489" customFormat="1">
      <c r="B25624" s="498"/>
      <c r="C25624" s="497"/>
      <c r="D25624" s="550"/>
      <c r="E25624" s="498"/>
      <c r="F25624" s="499"/>
    </row>
    <row r="25625" s="489" customFormat="1">
      <c r="B25625" s="498"/>
      <c r="C25625" s="497"/>
      <c r="D25625" s="550"/>
      <c r="E25625" s="498"/>
      <c r="F25625" s="499"/>
    </row>
    <row r="25626" s="489" customFormat="1">
      <c r="B25626" s="498"/>
      <c r="C25626" s="497"/>
      <c r="D25626" s="550"/>
      <c r="E25626" s="498"/>
      <c r="F25626" s="499"/>
    </row>
    <row r="25627" s="489" customFormat="1">
      <c r="B25627" s="498"/>
      <c r="C25627" s="497"/>
      <c r="D25627" s="550"/>
      <c r="E25627" s="498"/>
      <c r="F25627" s="499"/>
    </row>
    <row r="25628" s="489" customFormat="1">
      <c r="B25628" s="498"/>
      <c r="C25628" s="497"/>
      <c r="D25628" s="550"/>
      <c r="E25628" s="498"/>
      <c r="F25628" s="499"/>
    </row>
    <row r="25629" s="489" customFormat="1">
      <c r="B25629" s="498"/>
      <c r="C25629" s="497"/>
      <c r="D25629" s="550"/>
      <c r="E25629" s="498"/>
      <c r="F25629" s="499"/>
    </row>
    <row r="25630" s="489" customFormat="1">
      <c r="B25630" s="498"/>
      <c r="C25630" s="497"/>
      <c r="D25630" s="550"/>
      <c r="E25630" s="498"/>
      <c r="F25630" s="499"/>
    </row>
    <row r="25631" s="489" customFormat="1">
      <c r="B25631" s="498"/>
      <c r="C25631" s="497"/>
      <c r="D25631" s="550"/>
      <c r="E25631" s="498"/>
      <c r="F25631" s="499"/>
    </row>
    <row r="25632" s="489" customFormat="1">
      <c r="B25632" s="498"/>
      <c r="C25632" s="497"/>
      <c r="D25632" s="550"/>
      <c r="E25632" s="498"/>
      <c r="F25632" s="499"/>
    </row>
    <row r="25633" s="489" customFormat="1">
      <c r="B25633" s="498"/>
      <c r="C25633" s="497"/>
      <c r="D25633" s="550"/>
      <c r="E25633" s="498"/>
      <c r="F25633" s="499"/>
    </row>
    <row r="25634" s="489" customFormat="1">
      <c r="B25634" s="498"/>
      <c r="C25634" s="497"/>
      <c r="D25634" s="550"/>
      <c r="E25634" s="498"/>
      <c r="F25634" s="499"/>
    </row>
    <row r="25635" s="489" customFormat="1">
      <c r="B25635" s="498"/>
      <c r="C25635" s="497"/>
      <c r="D25635" s="550"/>
      <c r="E25635" s="498"/>
      <c r="F25635" s="499"/>
    </row>
    <row r="25636" s="489" customFormat="1">
      <c r="B25636" s="498"/>
      <c r="C25636" s="497"/>
      <c r="D25636" s="550"/>
      <c r="E25636" s="498"/>
      <c r="F25636" s="499"/>
    </row>
    <row r="25637" s="489" customFormat="1">
      <c r="B25637" s="498"/>
      <c r="C25637" s="497"/>
      <c r="D25637" s="550"/>
      <c r="E25637" s="498"/>
      <c r="F25637" s="499"/>
    </row>
    <row r="25638" s="489" customFormat="1">
      <c r="B25638" s="498"/>
      <c r="C25638" s="497"/>
      <c r="D25638" s="550"/>
      <c r="E25638" s="498"/>
      <c r="F25638" s="499"/>
    </row>
    <row r="25639" s="489" customFormat="1">
      <c r="B25639" s="498"/>
      <c r="C25639" s="497"/>
      <c r="D25639" s="550"/>
      <c r="E25639" s="498"/>
      <c r="F25639" s="499"/>
    </row>
    <row r="25640" s="489" customFormat="1">
      <c r="B25640" s="498"/>
      <c r="C25640" s="497"/>
      <c r="D25640" s="550"/>
      <c r="E25640" s="498"/>
      <c r="F25640" s="499"/>
    </row>
    <row r="25641" s="489" customFormat="1">
      <c r="B25641" s="498"/>
      <c r="C25641" s="497"/>
      <c r="D25641" s="550"/>
      <c r="E25641" s="498"/>
      <c r="F25641" s="499"/>
    </row>
    <row r="25642" s="489" customFormat="1">
      <c r="B25642" s="498"/>
      <c r="C25642" s="497"/>
      <c r="D25642" s="550"/>
      <c r="E25642" s="498"/>
      <c r="F25642" s="499"/>
    </row>
    <row r="25643" s="489" customFormat="1">
      <c r="B25643" s="498"/>
      <c r="C25643" s="497"/>
      <c r="D25643" s="550"/>
      <c r="E25643" s="498"/>
      <c r="F25643" s="499"/>
    </row>
    <row r="25644" s="489" customFormat="1">
      <c r="B25644" s="498"/>
      <c r="C25644" s="497"/>
      <c r="D25644" s="550"/>
      <c r="E25644" s="498"/>
      <c r="F25644" s="499"/>
    </row>
    <row r="25645" s="489" customFormat="1">
      <c r="B25645" s="498"/>
      <c r="C25645" s="497"/>
      <c r="D25645" s="550"/>
      <c r="E25645" s="498"/>
      <c r="F25645" s="499"/>
    </row>
    <row r="25646" s="489" customFormat="1">
      <c r="B25646" s="498"/>
      <c r="C25646" s="497"/>
      <c r="D25646" s="550"/>
      <c r="E25646" s="498"/>
      <c r="F25646" s="499"/>
    </row>
    <row r="25647" s="489" customFormat="1">
      <c r="B25647" s="498"/>
      <c r="C25647" s="497"/>
      <c r="D25647" s="550"/>
      <c r="E25647" s="498"/>
      <c r="F25647" s="499"/>
    </row>
    <row r="25648" s="489" customFormat="1">
      <c r="B25648" s="498"/>
      <c r="C25648" s="497"/>
      <c r="D25648" s="550"/>
      <c r="E25648" s="498"/>
      <c r="F25648" s="499"/>
    </row>
    <row r="25649" s="489" customFormat="1">
      <c r="B25649" s="498"/>
      <c r="C25649" s="497"/>
      <c r="D25649" s="550"/>
      <c r="E25649" s="498"/>
      <c r="F25649" s="499"/>
    </row>
    <row r="25650" s="489" customFormat="1">
      <c r="B25650" s="498"/>
      <c r="C25650" s="497"/>
      <c r="D25650" s="550"/>
      <c r="E25650" s="498"/>
      <c r="F25650" s="499"/>
    </row>
    <row r="25651" s="489" customFormat="1">
      <c r="B25651" s="498"/>
      <c r="C25651" s="497"/>
      <c r="D25651" s="550"/>
      <c r="E25651" s="498"/>
      <c r="F25651" s="499"/>
    </row>
    <row r="25652" s="489" customFormat="1">
      <c r="B25652" s="498"/>
      <c r="C25652" s="497"/>
      <c r="D25652" s="550"/>
      <c r="E25652" s="498"/>
      <c r="F25652" s="499"/>
    </row>
    <row r="25653" s="489" customFormat="1">
      <c r="B25653" s="498"/>
      <c r="C25653" s="497"/>
      <c r="D25653" s="550"/>
      <c r="E25653" s="498"/>
      <c r="F25653" s="499"/>
    </row>
    <row r="25654" s="489" customFormat="1">
      <c r="B25654" s="498"/>
      <c r="C25654" s="497"/>
      <c r="D25654" s="550"/>
      <c r="E25654" s="498"/>
      <c r="F25654" s="499"/>
    </row>
    <row r="25655" s="489" customFormat="1">
      <c r="B25655" s="498"/>
      <c r="C25655" s="497"/>
      <c r="D25655" s="550"/>
      <c r="E25655" s="498"/>
      <c r="F25655" s="499"/>
    </row>
    <row r="25656" s="489" customFormat="1">
      <c r="B25656" s="498"/>
      <c r="C25656" s="497"/>
      <c r="D25656" s="550"/>
      <c r="E25656" s="498"/>
      <c r="F25656" s="499"/>
    </row>
    <row r="25657" s="489" customFormat="1">
      <c r="B25657" s="498"/>
      <c r="C25657" s="497"/>
      <c r="D25657" s="550"/>
      <c r="E25657" s="498"/>
      <c r="F25657" s="499"/>
    </row>
    <row r="25658" s="489" customFormat="1">
      <c r="B25658" s="498"/>
      <c r="C25658" s="497"/>
      <c r="D25658" s="550"/>
      <c r="E25658" s="498"/>
      <c r="F25658" s="499"/>
    </row>
    <row r="25659" s="489" customFormat="1">
      <c r="B25659" s="498"/>
      <c r="C25659" s="497"/>
      <c r="D25659" s="550"/>
      <c r="E25659" s="498"/>
      <c r="F25659" s="499"/>
    </row>
    <row r="25660" s="489" customFormat="1">
      <c r="B25660" s="498"/>
      <c r="C25660" s="497"/>
      <c r="D25660" s="550"/>
      <c r="E25660" s="498"/>
      <c r="F25660" s="499"/>
    </row>
    <row r="25661" s="489" customFormat="1">
      <c r="B25661" s="498"/>
      <c r="C25661" s="497"/>
      <c r="D25661" s="550"/>
      <c r="E25661" s="498"/>
      <c r="F25661" s="499"/>
    </row>
    <row r="25662" s="489" customFormat="1">
      <c r="B25662" s="498"/>
      <c r="C25662" s="497"/>
      <c r="D25662" s="550"/>
      <c r="E25662" s="498"/>
      <c r="F25662" s="499"/>
    </row>
    <row r="25663" s="489" customFormat="1">
      <c r="B25663" s="498"/>
      <c r="C25663" s="497"/>
      <c r="D25663" s="550"/>
      <c r="E25663" s="498"/>
      <c r="F25663" s="499"/>
    </row>
    <row r="25664" s="489" customFormat="1">
      <c r="B25664" s="498"/>
      <c r="C25664" s="497"/>
      <c r="D25664" s="550"/>
      <c r="E25664" s="498"/>
      <c r="F25664" s="499"/>
    </row>
    <row r="25665" s="489" customFormat="1">
      <c r="B25665" s="498"/>
      <c r="C25665" s="497"/>
      <c r="D25665" s="550"/>
      <c r="E25665" s="498"/>
      <c r="F25665" s="499"/>
    </row>
    <row r="25666" s="489" customFormat="1">
      <c r="B25666" s="498"/>
      <c r="C25666" s="497"/>
      <c r="D25666" s="550"/>
      <c r="E25666" s="498"/>
      <c r="F25666" s="499"/>
    </row>
    <row r="25667" s="489" customFormat="1">
      <c r="B25667" s="498"/>
      <c r="C25667" s="497"/>
      <c r="D25667" s="550"/>
      <c r="E25667" s="498"/>
      <c r="F25667" s="499"/>
    </row>
    <row r="25668" s="489" customFormat="1">
      <c r="B25668" s="498"/>
      <c r="C25668" s="497"/>
      <c r="D25668" s="550"/>
      <c r="E25668" s="498"/>
      <c r="F25668" s="499"/>
    </row>
    <row r="25669" s="489" customFormat="1">
      <c r="B25669" s="498"/>
      <c r="C25669" s="497"/>
      <c r="D25669" s="550"/>
      <c r="E25669" s="498"/>
      <c r="F25669" s="499"/>
    </row>
    <row r="25670" s="489" customFormat="1">
      <c r="B25670" s="498"/>
      <c r="C25670" s="497"/>
      <c r="D25670" s="550"/>
      <c r="E25670" s="498"/>
      <c r="F25670" s="499"/>
    </row>
    <row r="25671" s="489" customFormat="1">
      <c r="B25671" s="498"/>
      <c r="C25671" s="497"/>
      <c r="D25671" s="550"/>
      <c r="E25671" s="498"/>
      <c r="F25671" s="499"/>
    </row>
    <row r="25672" s="489" customFormat="1">
      <c r="B25672" s="498"/>
      <c r="C25672" s="497"/>
      <c r="D25672" s="550"/>
      <c r="E25672" s="498"/>
      <c r="F25672" s="499"/>
    </row>
    <row r="25673" s="489" customFormat="1">
      <c r="B25673" s="498"/>
      <c r="C25673" s="497"/>
      <c r="D25673" s="550"/>
      <c r="E25673" s="498"/>
      <c r="F25673" s="499"/>
    </row>
    <row r="25674" s="489" customFormat="1">
      <c r="B25674" s="498"/>
      <c r="C25674" s="497"/>
      <c r="D25674" s="550"/>
      <c r="E25674" s="498"/>
      <c r="F25674" s="499"/>
    </row>
    <row r="25675" s="489" customFormat="1">
      <c r="B25675" s="498"/>
      <c r="C25675" s="497"/>
      <c r="D25675" s="550"/>
      <c r="E25675" s="498"/>
      <c r="F25675" s="499"/>
    </row>
    <row r="25676" s="489" customFormat="1">
      <c r="B25676" s="498"/>
      <c r="C25676" s="497"/>
      <c r="D25676" s="550"/>
      <c r="E25676" s="498"/>
      <c r="F25676" s="499"/>
    </row>
    <row r="25677" s="489" customFormat="1">
      <c r="B25677" s="498"/>
      <c r="C25677" s="497"/>
      <c r="D25677" s="550"/>
      <c r="E25677" s="498"/>
      <c r="F25677" s="499"/>
    </row>
    <row r="25678" s="489" customFormat="1">
      <c r="B25678" s="498"/>
      <c r="C25678" s="497"/>
      <c r="D25678" s="550"/>
      <c r="E25678" s="498"/>
      <c r="F25678" s="499"/>
    </row>
    <row r="25679" s="489" customFormat="1">
      <c r="B25679" s="498"/>
      <c r="C25679" s="497"/>
      <c r="D25679" s="550"/>
      <c r="E25679" s="498"/>
      <c r="F25679" s="499"/>
    </row>
    <row r="25680" s="489" customFormat="1">
      <c r="B25680" s="498"/>
      <c r="C25680" s="497"/>
      <c r="D25680" s="550"/>
      <c r="E25680" s="498"/>
      <c r="F25680" s="499"/>
    </row>
    <row r="25681" s="489" customFormat="1">
      <c r="B25681" s="498"/>
      <c r="C25681" s="497"/>
      <c r="D25681" s="550"/>
      <c r="E25681" s="498"/>
      <c r="F25681" s="499"/>
    </row>
    <row r="25682" s="489" customFormat="1">
      <c r="B25682" s="498"/>
      <c r="C25682" s="497"/>
      <c r="D25682" s="550"/>
      <c r="E25682" s="498"/>
      <c r="F25682" s="499"/>
    </row>
    <row r="25683" s="489" customFormat="1">
      <c r="B25683" s="498"/>
      <c r="C25683" s="497"/>
      <c r="D25683" s="550"/>
      <c r="E25683" s="498"/>
      <c r="F25683" s="499"/>
    </row>
    <row r="25684" s="489" customFormat="1">
      <c r="B25684" s="498"/>
      <c r="C25684" s="497"/>
      <c r="D25684" s="550"/>
      <c r="E25684" s="498"/>
      <c r="F25684" s="499"/>
    </row>
    <row r="25685" s="489" customFormat="1">
      <c r="B25685" s="498"/>
      <c r="C25685" s="497"/>
      <c r="D25685" s="550"/>
      <c r="E25685" s="498"/>
      <c r="F25685" s="499"/>
    </row>
    <row r="25686" s="489" customFormat="1">
      <c r="B25686" s="498"/>
      <c r="C25686" s="497"/>
      <c r="D25686" s="550"/>
      <c r="E25686" s="498"/>
      <c r="F25686" s="499"/>
    </row>
    <row r="25687" s="489" customFormat="1">
      <c r="B25687" s="498"/>
      <c r="C25687" s="497"/>
      <c r="D25687" s="550"/>
      <c r="E25687" s="498"/>
      <c r="F25687" s="499"/>
    </row>
    <row r="25688" s="489" customFormat="1">
      <c r="B25688" s="498"/>
      <c r="C25688" s="497"/>
      <c r="D25688" s="550"/>
      <c r="E25688" s="498"/>
      <c r="F25688" s="499"/>
    </row>
    <row r="25689" s="489" customFormat="1">
      <c r="B25689" s="498"/>
      <c r="C25689" s="497"/>
      <c r="D25689" s="550"/>
      <c r="E25689" s="498"/>
      <c r="F25689" s="499"/>
    </row>
    <row r="25690" s="489" customFormat="1">
      <c r="B25690" s="498"/>
      <c r="C25690" s="497"/>
      <c r="D25690" s="550"/>
      <c r="E25690" s="498"/>
      <c r="F25690" s="499"/>
    </row>
    <row r="25691" s="489" customFormat="1">
      <c r="B25691" s="498"/>
      <c r="C25691" s="497"/>
      <c r="D25691" s="550"/>
      <c r="E25691" s="498"/>
      <c r="F25691" s="499"/>
    </row>
    <row r="25692" s="489" customFormat="1">
      <c r="B25692" s="498"/>
      <c r="C25692" s="497"/>
      <c r="D25692" s="550"/>
      <c r="E25692" s="498"/>
      <c r="F25692" s="499"/>
    </row>
    <row r="25693" s="489" customFormat="1">
      <c r="B25693" s="498"/>
      <c r="C25693" s="497"/>
      <c r="D25693" s="550"/>
      <c r="E25693" s="498"/>
      <c r="F25693" s="499"/>
    </row>
    <row r="25694" s="489" customFormat="1">
      <c r="B25694" s="498"/>
      <c r="C25694" s="497"/>
      <c r="D25694" s="550"/>
      <c r="E25694" s="498"/>
      <c r="F25694" s="499"/>
    </row>
    <row r="25695" s="489" customFormat="1">
      <c r="B25695" s="498"/>
      <c r="C25695" s="497"/>
      <c r="D25695" s="550"/>
      <c r="E25695" s="498"/>
      <c r="F25695" s="499"/>
    </row>
    <row r="25696" s="489" customFormat="1">
      <c r="B25696" s="498"/>
      <c r="C25696" s="497"/>
      <c r="D25696" s="550"/>
      <c r="E25696" s="498"/>
      <c r="F25696" s="499"/>
    </row>
    <row r="25697" s="489" customFormat="1">
      <c r="B25697" s="498"/>
      <c r="C25697" s="497"/>
      <c r="D25697" s="550"/>
      <c r="E25697" s="498"/>
      <c r="F25697" s="499"/>
    </row>
    <row r="25698" s="489" customFormat="1">
      <c r="B25698" s="498"/>
      <c r="C25698" s="497"/>
      <c r="D25698" s="550"/>
      <c r="E25698" s="498"/>
      <c r="F25698" s="499"/>
    </row>
    <row r="25699" s="489" customFormat="1">
      <c r="B25699" s="498"/>
      <c r="C25699" s="497"/>
      <c r="D25699" s="550"/>
      <c r="E25699" s="498"/>
      <c r="F25699" s="499"/>
    </row>
    <row r="25700" s="489" customFormat="1">
      <c r="B25700" s="498"/>
      <c r="C25700" s="497"/>
      <c r="D25700" s="550"/>
      <c r="E25700" s="498"/>
      <c r="F25700" s="499"/>
    </row>
    <row r="25701" s="489" customFormat="1">
      <c r="B25701" s="498"/>
      <c r="C25701" s="497"/>
      <c r="D25701" s="550"/>
      <c r="E25701" s="498"/>
      <c r="F25701" s="499"/>
    </row>
    <row r="25702" s="489" customFormat="1">
      <c r="B25702" s="498"/>
      <c r="C25702" s="497"/>
      <c r="D25702" s="550"/>
      <c r="E25702" s="498"/>
      <c r="F25702" s="499"/>
    </row>
    <row r="25703" s="489" customFormat="1">
      <c r="B25703" s="498"/>
      <c r="C25703" s="497"/>
      <c r="D25703" s="550"/>
      <c r="E25703" s="498"/>
      <c r="F25703" s="499"/>
    </row>
    <row r="25704" s="489" customFormat="1">
      <c r="B25704" s="498"/>
      <c r="C25704" s="497"/>
      <c r="D25704" s="550"/>
      <c r="E25704" s="498"/>
      <c r="F25704" s="499"/>
    </row>
    <row r="25705" s="489" customFormat="1">
      <c r="B25705" s="498"/>
      <c r="C25705" s="497"/>
      <c r="D25705" s="550"/>
      <c r="E25705" s="498"/>
      <c r="F25705" s="499"/>
    </row>
    <row r="25706" s="489" customFormat="1">
      <c r="B25706" s="498"/>
      <c r="C25706" s="497"/>
      <c r="D25706" s="550"/>
      <c r="E25706" s="498"/>
      <c r="F25706" s="499"/>
    </row>
    <row r="25707" s="489" customFormat="1">
      <c r="B25707" s="498"/>
      <c r="C25707" s="497"/>
      <c r="D25707" s="550"/>
      <c r="E25707" s="498"/>
      <c r="F25707" s="499"/>
    </row>
    <row r="25708" s="489" customFormat="1">
      <c r="B25708" s="498"/>
      <c r="C25708" s="497"/>
      <c r="D25708" s="550"/>
      <c r="E25708" s="498"/>
      <c r="F25708" s="499"/>
    </row>
    <row r="25709" s="489" customFormat="1">
      <c r="B25709" s="498"/>
      <c r="C25709" s="497"/>
      <c r="D25709" s="550"/>
      <c r="E25709" s="498"/>
      <c r="F25709" s="499"/>
    </row>
    <row r="25710" s="489" customFormat="1">
      <c r="B25710" s="498"/>
      <c r="C25710" s="497"/>
      <c r="D25710" s="550"/>
      <c r="E25710" s="498"/>
      <c r="F25710" s="499"/>
    </row>
    <row r="25711" s="489" customFormat="1">
      <c r="B25711" s="498"/>
      <c r="C25711" s="497"/>
      <c r="D25711" s="550"/>
      <c r="E25711" s="498"/>
      <c r="F25711" s="499"/>
    </row>
    <row r="25712" s="489" customFormat="1">
      <c r="B25712" s="498"/>
      <c r="C25712" s="497"/>
      <c r="D25712" s="550"/>
      <c r="E25712" s="498"/>
      <c r="F25712" s="499"/>
    </row>
    <row r="25713" s="489" customFormat="1">
      <c r="B25713" s="498"/>
      <c r="C25713" s="497"/>
      <c r="D25713" s="550"/>
      <c r="E25713" s="498"/>
      <c r="F25713" s="499"/>
    </row>
    <row r="25714" s="489" customFormat="1">
      <c r="B25714" s="498"/>
      <c r="C25714" s="497"/>
      <c r="D25714" s="550"/>
      <c r="E25714" s="498"/>
      <c r="F25714" s="499"/>
    </row>
    <row r="25715" s="489" customFormat="1">
      <c r="B25715" s="498"/>
      <c r="C25715" s="497"/>
      <c r="D25715" s="550"/>
      <c r="E25715" s="498"/>
      <c r="F25715" s="499"/>
    </row>
    <row r="25716" s="489" customFormat="1">
      <c r="B25716" s="498"/>
      <c r="C25716" s="497"/>
      <c r="D25716" s="550"/>
      <c r="E25716" s="498"/>
      <c r="F25716" s="499"/>
    </row>
    <row r="25717" s="489" customFormat="1">
      <c r="B25717" s="498"/>
      <c r="C25717" s="497"/>
      <c r="D25717" s="550"/>
      <c r="E25717" s="498"/>
      <c r="F25717" s="499"/>
    </row>
    <row r="25718" s="489" customFormat="1">
      <c r="B25718" s="498"/>
      <c r="C25718" s="497"/>
      <c r="D25718" s="550"/>
      <c r="E25718" s="498"/>
      <c r="F25718" s="499"/>
    </row>
    <row r="25719" s="489" customFormat="1">
      <c r="B25719" s="498"/>
      <c r="C25719" s="497"/>
      <c r="D25719" s="550"/>
      <c r="E25719" s="498"/>
      <c r="F25719" s="499"/>
    </row>
    <row r="25720" s="489" customFormat="1">
      <c r="B25720" s="498"/>
      <c r="C25720" s="497"/>
      <c r="D25720" s="550"/>
      <c r="E25720" s="498"/>
      <c r="F25720" s="499"/>
    </row>
    <row r="25721" s="489" customFormat="1">
      <c r="B25721" s="498"/>
      <c r="C25721" s="497"/>
      <c r="D25721" s="550"/>
      <c r="E25721" s="498"/>
      <c r="F25721" s="499"/>
    </row>
    <row r="25722" s="489" customFormat="1">
      <c r="B25722" s="498"/>
      <c r="C25722" s="497"/>
      <c r="D25722" s="550"/>
      <c r="E25722" s="498"/>
      <c r="F25722" s="499"/>
    </row>
    <row r="25723" s="489" customFormat="1">
      <c r="B25723" s="498"/>
      <c r="C25723" s="497"/>
      <c r="D25723" s="550"/>
      <c r="E25723" s="498"/>
      <c r="F25723" s="499"/>
    </row>
    <row r="25724" s="489" customFormat="1">
      <c r="B25724" s="498"/>
      <c r="C25724" s="497"/>
      <c r="D25724" s="550"/>
      <c r="E25724" s="498"/>
      <c r="F25724" s="499"/>
    </row>
    <row r="25725" s="489" customFormat="1">
      <c r="B25725" s="498"/>
      <c r="C25725" s="497"/>
      <c r="D25725" s="550"/>
      <c r="E25725" s="498"/>
      <c r="F25725" s="499"/>
    </row>
    <row r="25726" s="489" customFormat="1">
      <c r="B25726" s="498"/>
      <c r="C25726" s="497"/>
      <c r="D25726" s="550"/>
      <c r="E25726" s="498"/>
      <c r="F25726" s="499"/>
    </row>
    <row r="25727" s="489" customFormat="1">
      <c r="B25727" s="498"/>
      <c r="C25727" s="497"/>
      <c r="D25727" s="550"/>
      <c r="E25727" s="498"/>
      <c r="F25727" s="499"/>
    </row>
    <row r="25728" s="489" customFormat="1">
      <c r="B25728" s="498"/>
      <c r="C25728" s="497"/>
      <c r="D25728" s="550"/>
      <c r="E25728" s="498"/>
      <c r="F25728" s="499"/>
    </row>
    <row r="25729" s="489" customFormat="1">
      <c r="B25729" s="498"/>
      <c r="C25729" s="497"/>
      <c r="D25729" s="550"/>
      <c r="E25729" s="498"/>
      <c r="F25729" s="499"/>
    </row>
    <row r="25730" s="489" customFormat="1">
      <c r="B25730" s="498"/>
      <c r="C25730" s="497"/>
      <c r="D25730" s="550"/>
      <c r="E25730" s="498"/>
      <c r="F25730" s="499"/>
    </row>
    <row r="25731" s="489" customFormat="1">
      <c r="B25731" s="498"/>
      <c r="C25731" s="497"/>
      <c r="D25731" s="550"/>
      <c r="E25731" s="498"/>
      <c r="F25731" s="499"/>
    </row>
    <row r="25732" s="489" customFormat="1">
      <c r="B25732" s="498"/>
      <c r="C25732" s="497"/>
      <c r="D25732" s="550"/>
      <c r="E25732" s="498"/>
      <c r="F25732" s="499"/>
    </row>
    <row r="25733" s="489" customFormat="1">
      <c r="B25733" s="498"/>
      <c r="C25733" s="497"/>
      <c r="D25733" s="550"/>
      <c r="E25733" s="498"/>
      <c r="F25733" s="499"/>
    </row>
    <row r="25734" s="489" customFormat="1">
      <c r="B25734" s="498"/>
      <c r="C25734" s="497"/>
      <c r="D25734" s="550"/>
      <c r="E25734" s="498"/>
      <c r="F25734" s="499"/>
    </row>
    <row r="25735" s="489" customFormat="1">
      <c r="B25735" s="498"/>
      <c r="C25735" s="497"/>
      <c r="D25735" s="550"/>
      <c r="E25735" s="498"/>
      <c r="F25735" s="499"/>
    </row>
    <row r="25736" s="489" customFormat="1">
      <c r="B25736" s="498"/>
      <c r="C25736" s="497"/>
      <c r="D25736" s="550"/>
      <c r="E25736" s="498"/>
      <c r="F25736" s="499"/>
    </row>
    <row r="25737" s="489" customFormat="1">
      <c r="B25737" s="498"/>
      <c r="C25737" s="497"/>
      <c r="D25737" s="550"/>
      <c r="E25737" s="498"/>
      <c r="F25737" s="499"/>
    </row>
    <row r="25738" s="489" customFormat="1">
      <c r="B25738" s="498"/>
      <c r="C25738" s="497"/>
      <c r="D25738" s="550"/>
      <c r="E25738" s="498"/>
      <c r="F25738" s="499"/>
    </row>
    <row r="25739" s="489" customFormat="1">
      <c r="B25739" s="498"/>
      <c r="C25739" s="497"/>
      <c r="D25739" s="550"/>
      <c r="E25739" s="498"/>
      <c r="F25739" s="499"/>
    </row>
    <row r="25740" s="489" customFormat="1">
      <c r="B25740" s="498"/>
      <c r="C25740" s="497"/>
      <c r="D25740" s="550"/>
      <c r="E25740" s="498"/>
      <c r="F25740" s="499"/>
    </row>
    <row r="25741" s="489" customFormat="1">
      <c r="B25741" s="498"/>
      <c r="C25741" s="497"/>
      <c r="D25741" s="550"/>
      <c r="E25741" s="498"/>
      <c r="F25741" s="499"/>
    </row>
    <row r="25742" s="489" customFormat="1">
      <c r="B25742" s="498"/>
      <c r="C25742" s="497"/>
      <c r="D25742" s="550"/>
      <c r="E25742" s="498"/>
      <c r="F25742" s="499"/>
    </row>
    <row r="25743" s="489" customFormat="1">
      <c r="B25743" s="498"/>
      <c r="C25743" s="497"/>
      <c r="D25743" s="550"/>
      <c r="E25743" s="498"/>
      <c r="F25743" s="499"/>
    </row>
    <row r="25744" s="489" customFormat="1">
      <c r="B25744" s="498"/>
      <c r="C25744" s="497"/>
      <c r="D25744" s="550"/>
      <c r="E25744" s="498"/>
      <c r="F25744" s="499"/>
    </row>
    <row r="25745" s="489" customFormat="1">
      <c r="B25745" s="498"/>
      <c r="C25745" s="497"/>
      <c r="D25745" s="550"/>
      <c r="E25745" s="498"/>
      <c r="F25745" s="499"/>
    </row>
    <row r="25746" s="489" customFormat="1">
      <c r="B25746" s="498"/>
      <c r="C25746" s="497"/>
      <c r="D25746" s="550"/>
      <c r="E25746" s="498"/>
      <c r="F25746" s="499"/>
    </row>
    <row r="25747" s="489" customFormat="1">
      <c r="B25747" s="498"/>
      <c r="C25747" s="497"/>
      <c r="D25747" s="550"/>
      <c r="E25747" s="498"/>
      <c r="F25747" s="499"/>
    </row>
    <row r="25748" s="489" customFormat="1">
      <c r="B25748" s="498"/>
      <c r="C25748" s="497"/>
      <c r="D25748" s="550"/>
      <c r="E25748" s="498"/>
      <c r="F25748" s="499"/>
    </row>
    <row r="25749" s="489" customFormat="1">
      <c r="B25749" s="498"/>
      <c r="C25749" s="497"/>
      <c r="D25749" s="550"/>
      <c r="E25749" s="498"/>
      <c r="F25749" s="499"/>
    </row>
    <row r="25750" s="489" customFormat="1">
      <c r="B25750" s="498"/>
      <c r="C25750" s="497"/>
      <c r="D25750" s="550"/>
      <c r="E25750" s="498"/>
      <c r="F25750" s="499"/>
    </row>
    <row r="25751" s="489" customFormat="1">
      <c r="B25751" s="498"/>
      <c r="C25751" s="497"/>
      <c r="D25751" s="550"/>
      <c r="E25751" s="498"/>
      <c r="F25751" s="499"/>
    </row>
    <row r="25752" s="489" customFormat="1">
      <c r="B25752" s="498"/>
      <c r="C25752" s="497"/>
      <c r="D25752" s="550"/>
      <c r="E25752" s="498"/>
      <c r="F25752" s="499"/>
    </row>
    <row r="25753" s="489" customFormat="1">
      <c r="B25753" s="498"/>
      <c r="C25753" s="497"/>
      <c r="D25753" s="550"/>
      <c r="E25753" s="498"/>
      <c r="F25753" s="499"/>
    </row>
    <row r="25754" s="489" customFormat="1">
      <c r="B25754" s="498"/>
      <c r="C25754" s="497"/>
      <c r="D25754" s="550"/>
      <c r="E25754" s="498"/>
      <c r="F25754" s="499"/>
    </row>
    <row r="25755" s="489" customFormat="1">
      <c r="B25755" s="498"/>
      <c r="C25755" s="497"/>
      <c r="D25755" s="550"/>
      <c r="E25755" s="498"/>
      <c r="F25755" s="499"/>
    </row>
    <row r="25756" s="489" customFormat="1">
      <c r="B25756" s="498"/>
      <c r="C25756" s="497"/>
      <c r="D25756" s="550"/>
      <c r="E25756" s="498"/>
      <c r="F25756" s="499"/>
    </row>
    <row r="25757" s="489" customFormat="1">
      <c r="B25757" s="498"/>
      <c r="C25757" s="497"/>
      <c r="D25757" s="550"/>
      <c r="E25757" s="498"/>
      <c r="F25757" s="499"/>
    </row>
    <row r="25758" s="489" customFormat="1">
      <c r="B25758" s="498"/>
      <c r="C25758" s="497"/>
      <c r="D25758" s="550"/>
      <c r="E25758" s="498"/>
      <c r="F25758" s="499"/>
    </row>
    <row r="25759" s="489" customFormat="1">
      <c r="B25759" s="498"/>
      <c r="C25759" s="497"/>
      <c r="D25759" s="550"/>
      <c r="E25759" s="498"/>
      <c r="F25759" s="499"/>
    </row>
    <row r="25760" s="489" customFormat="1">
      <c r="B25760" s="498"/>
      <c r="C25760" s="497"/>
      <c r="D25760" s="550"/>
      <c r="E25760" s="498"/>
      <c r="F25760" s="499"/>
    </row>
    <row r="25761" s="489" customFormat="1">
      <c r="B25761" s="498"/>
      <c r="C25761" s="497"/>
      <c r="D25761" s="550"/>
      <c r="E25761" s="498"/>
      <c r="F25761" s="499"/>
    </row>
    <row r="25762" s="489" customFormat="1">
      <c r="B25762" s="498"/>
      <c r="C25762" s="497"/>
      <c r="D25762" s="550"/>
      <c r="E25762" s="498"/>
      <c r="F25762" s="499"/>
    </row>
    <row r="25763" s="489" customFormat="1">
      <c r="B25763" s="498"/>
      <c r="C25763" s="497"/>
      <c r="D25763" s="550"/>
      <c r="E25763" s="498"/>
      <c r="F25763" s="499"/>
    </row>
    <row r="25764" s="489" customFormat="1">
      <c r="B25764" s="498"/>
      <c r="C25764" s="497"/>
      <c r="D25764" s="550"/>
      <c r="E25764" s="498"/>
      <c r="F25764" s="499"/>
    </row>
    <row r="25765" s="489" customFormat="1">
      <c r="B25765" s="498"/>
      <c r="C25765" s="497"/>
      <c r="D25765" s="550"/>
      <c r="E25765" s="498"/>
      <c r="F25765" s="499"/>
    </row>
    <row r="25766" s="489" customFormat="1">
      <c r="B25766" s="498"/>
      <c r="C25766" s="497"/>
      <c r="D25766" s="550"/>
      <c r="E25766" s="498"/>
      <c r="F25766" s="499"/>
    </row>
    <row r="25767" s="489" customFormat="1">
      <c r="B25767" s="498"/>
      <c r="C25767" s="497"/>
      <c r="D25767" s="550"/>
      <c r="E25767" s="498"/>
      <c r="F25767" s="499"/>
    </row>
    <row r="25768" s="489" customFormat="1">
      <c r="B25768" s="498"/>
      <c r="C25768" s="497"/>
      <c r="D25768" s="550"/>
      <c r="E25768" s="498"/>
      <c r="F25768" s="499"/>
    </row>
    <row r="25769" s="489" customFormat="1">
      <c r="B25769" s="498"/>
      <c r="C25769" s="497"/>
      <c r="D25769" s="550"/>
      <c r="E25769" s="498"/>
      <c r="F25769" s="499"/>
    </row>
    <row r="25770" s="489" customFormat="1">
      <c r="B25770" s="498"/>
      <c r="C25770" s="497"/>
      <c r="D25770" s="550"/>
      <c r="E25770" s="498"/>
      <c r="F25770" s="499"/>
    </row>
    <row r="25771" s="489" customFormat="1">
      <c r="B25771" s="498"/>
      <c r="C25771" s="497"/>
      <c r="D25771" s="550"/>
      <c r="E25771" s="498"/>
      <c r="F25771" s="499"/>
    </row>
    <row r="25772" s="489" customFormat="1">
      <c r="B25772" s="498"/>
      <c r="C25772" s="497"/>
      <c r="D25772" s="550"/>
      <c r="E25772" s="498"/>
      <c r="F25772" s="499"/>
    </row>
    <row r="25773" s="489" customFormat="1">
      <c r="B25773" s="498"/>
      <c r="C25773" s="497"/>
      <c r="D25773" s="550"/>
      <c r="E25773" s="498"/>
      <c r="F25773" s="499"/>
    </row>
    <row r="25774" s="489" customFormat="1">
      <c r="B25774" s="498"/>
      <c r="C25774" s="497"/>
      <c r="D25774" s="550"/>
      <c r="E25774" s="498"/>
      <c r="F25774" s="499"/>
    </row>
    <row r="25775" s="489" customFormat="1">
      <c r="B25775" s="498"/>
      <c r="C25775" s="497"/>
      <c r="D25775" s="550"/>
      <c r="E25775" s="498"/>
      <c r="F25775" s="499"/>
    </row>
    <row r="25776" s="489" customFormat="1">
      <c r="B25776" s="498"/>
      <c r="C25776" s="497"/>
      <c r="D25776" s="550"/>
      <c r="E25776" s="498"/>
      <c r="F25776" s="499"/>
    </row>
    <row r="25777" s="489" customFormat="1">
      <c r="B25777" s="498"/>
      <c r="C25777" s="497"/>
      <c r="D25777" s="550"/>
      <c r="E25777" s="498"/>
      <c r="F25777" s="499"/>
    </row>
    <row r="25778" s="489" customFormat="1">
      <c r="B25778" s="498"/>
      <c r="C25778" s="497"/>
      <c r="D25778" s="550"/>
      <c r="E25778" s="498"/>
      <c r="F25778" s="499"/>
    </row>
    <row r="25779" s="489" customFormat="1">
      <c r="B25779" s="498"/>
      <c r="C25779" s="497"/>
      <c r="D25779" s="550"/>
      <c r="E25779" s="498"/>
      <c r="F25779" s="499"/>
    </row>
    <row r="25780" s="489" customFormat="1">
      <c r="B25780" s="498"/>
      <c r="C25780" s="497"/>
      <c r="D25780" s="550"/>
      <c r="E25780" s="498"/>
      <c r="F25780" s="499"/>
    </row>
    <row r="25781" s="489" customFormat="1">
      <c r="B25781" s="498"/>
      <c r="C25781" s="497"/>
      <c r="D25781" s="550"/>
      <c r="E25781" s="498"/>
      <c r="F25781" s="499"/>
    </row>
    <row r="25782" s="489" customFormat="1">
      <c r="B25782" s="498"/>
      <c r="C25782" s="497"/>
      <c r="D25782" s="550"/>
      <c r="E25782" s="498"/>
      <c r="F25782" s="499"/>
    </row>
    <row r="25783" s="489" customFormat="1">
      <c r="B25783" s="498"/>
      <c r="C25783" s="497"/>
      <c r="D25783" s="550"/>
      <c r="E25783" s="498"/>
      <c r="F25783" s="499"/>
    </row>
    <row r="25784" s="489" customFormat="1">
      <c r="B25784" s="498"/>
      <c r="C25784" s="497"/>
      <c r="D25784" s="550"/>
      <c r="E25784" s="498"/>
      <c r="F25784" s="499"/>
    </row>
    <row r="25785" s="489" customFormat="1">
      <c r="B25785" s="498"/>
      <c r="C25785" s="497"/>
      <c r="D25785" s="550"/>
      <c r="E25785" s="498"/>
      <c r="F25785" s="499"/>
    </row>
    <row r="25786" s="489" customFormat="1">
      <c r="B25786" s="498"/>
      <c r="C25786" s="497"/>
      <c r="D25786" s="550"/>
      <c r="E25786" s="498"/>
      <c r="F25786" s="499"/>
    </row>
    <row r="25787" s="489" customFormat="1">
      <c r="B25787" s="498"/>
      <c r="C25787" s="497"/>
      <c r="D25787" s="550"/>
      <c r="E25787" s="498"/>
      <c r="F25787" s="499"/>
    </row>
    <row r="25788" s="489" customFormat="1">
      <c r="B25788" s="498"/>
      <c r="C25788" s="497"/>
      <c r="D25788" s="550"/>
      <c r="E25788" s="498"/>
      <c r="F25788" s="499"/>
    </row>
    <row r="25789" s="489" customFormat="1">
      <c r="B25789" s="498"/>
      <c r="C25789" s="497"/>
      <c r="D25789" s="550"/>
      <c r="E25789" s="498"/>
      <c r="F25789" s="499"/>
    </row>
    <row r="25790" s="489" customFormat="1">
      <c r="B25790" s="498"/>
      <c r="C25790" s="497"/>
      <c r="D25790" s="550"/>
      <c r="E25790" s="498"/>
      <c r="F25790" s="499"/>
    </row>
    <row r="25791" s="489" customFormat="1">
      <c r="B25791" s="498"/>
      <c r="C25791" s="497"/>
      <c r="D25791" s="550"/>
      <c r="E25791" s="498"/>
      <c r="F25791" s="499"/>
    </row>
    <row r="25792" s="489" customFormat="1">
      <c r="B25792" s="498"/>
      <c r="C25792" s="497"/>
      <c r="D25792" s="550"/>
      <c r="E25792" s="498"/>
      <c r="F25792" s="499"/>
    </row>
    <row r="25793" s="489" customFormat="1">
      <c r="B25793" s="498"/>
      <c r="C25793" s="497"/>
      <c r="D25793" s="550"/>
      <c r="E25793" s="498"/>
      <c r="F25793" s="499"/>
    </row>
    <row r="25794" s="489" customFormat="1">
      <c r="B25794" s="498"/>
      <c r="C25794" s="497"/>
      <c r="D25794" s="550"/>
      <c r="E25794" s="498"/>
      <c r="F25794" s="499"/>
    </row>
    <row r="25795" s="489" customFormat="1">
      <c r="B25795" s="498"/>
      <c r="C25795" s="497"/>
      <c r="D25795" s="550"/>
      <c r="E25795" s="498"/>
      <c r="F25795" s="499"/>
    </row>
    <row r="25796" s="489" customFormat="1">
      <c r="B25796" s="498"/>
      <c r="C25796" s="497"/>
      <c r="D25796" s="550"/>
      <c r="E25796" s="498"/>
      <c r="F25796" s="499"/>
    </row>
    <row r="25797" s="489" customFormat="1">
      <c r="B25797" s="498"/>
      <c r="C25797" s="497"/>
      <c r="D25797" s="550"/>
      <c r="E25797" s="498"/>
      <c r="F25797" s="499"/>
    </row>
    <row r="25798" s="489" customFormat="1">
      <c r="B25798" s="498"/>
      <c r="C25798" s="497"/>
      <c r="D25798" s="550"/>
      <c r="E25798" s="498"/>
      <c r="F25798" s="499"/>
    </row>
    <row r="25799" s="489" customFormat="1">
      <c r="B25799" s="498"/>
      <c r="C25799" s="497"/>
      <c r="D25799" s="550"/>
      <c r="E25799" s="498"/>
      <c r="F25799" s="499"/>
    </row>
    <row r="25800" s="489" customFormat="1">
      <c r="B25800" s="498"/>
      <c r="C25800" s="497"/>
      <c r="D25800" s="550"/>
      <c r="E25800" s="498"/>
      <c r="F25800" s="499"/>
    </row>
    <row r="25801" s="489" customFormat="1">
      <c r="B25801" s="498"/>
      <c r="C25801" s="497"/>
      <c r="D25801" s="550"/>
      <c r="E25801" s="498"/>
      <c r="F25801" s="499"/>
    </row>
    <row r="25802" s="489" customFormat="1">
      <c r="B25802" s="498"/>
      <c r="C25802" s="497"/>
      <c r="D25802" s="550"/>
      <c r="E25802" s="498"/>
      <c r="F25802" s="499"/>
    </row>
    <row r="25803" s="489" customFormat="1">
      <c r="B25803" s="498"/>
      <c r="C25803" s="497"/>
      <c r="D25803" s="550"/>
      <c r="E25803" s="498"/>
      <c r="F25803" s="499"/>
    </row>
    <row r="25804" s="489" customFormat="1">
      <c r="B25804" s="498"/>
      <c r="C25804" s="497"/>
      <c r="D25804" s="550"/>
      <c r="E25804" s="498"/>
      <c r="F25804" s="499"/>
    </row>
    <row r="25805" s="489" customFormat="1">
      <c r="B25805" s="498"/>
      <c r="C25805" s="497"/>
      <c r="D25805" s="550"/>
      <c r="E25805" s="498"/>
      <c r="F25805" s="499"/>
    </row>
    <row r="25806" s="489" customFormat="1">
      <c r="B25806" s="498"/>
      <c r="C25806" s="497"/>
      <c r="D25806" s="550"/>
      <c r="E25806" s="498"/>
      <c r="F25806" s="499"/>
    </row>
    <row r="25807" s="489" customFormat="1">
      <c r="B25807" s="498"/>
      <c r="C25807" s="497"/>
      <c r="D25807" s="550"/>
      <c r="E25807" s="498"/>
      <c r="F25807" s="499"/>
    </row>
    <row r="25808" s="489" customFormat="1">
      <c r="B25808" s="498"/>
      <c r="C25808" s="497"/>
      <c r="D25808" s="550"/>
      <c r="E25808" s="498"/>
      <c r="F25808" s="499"/>
    </row>
    <row r="25809" s="489" customFormat="1">
      <c r="B25809" s="498"/>
      <c r="C25809" s="497"/>
      <c r="D25809" s="550"/>
      <c r="E25809" s="498"/>
      <c r="F25809" s="499"/>
    </row>
    <row r="25810" s="489" customFormat="1">
      <c r="B25810" s="498"/>
      <c r="C25810" s="497"/>
      <c r="D25810" s="550"/>
      <c r="E25810" s="498"/>
      <c r="F25810" s="499"/>
    </row>
    <row r="25811" s="489" customFormat="1">
      <c r="B25811" s="498"/>
      <c r="C25811" s="497"/>
      <c r="D25811" s="550"/>
      <c r="E25811" s="498"/>
      <c r="F25811" s="499"/>
    </row>
    <row r="25812" s="489" customFormat="1">
      <c r="B25812" s="498"/>
      <c r="C25812" s="497"/>
      <c r="D25812" s="550"/>
      <c r="E25812" s="498"/>
      <c r="F25812" s="499"/>
    </row>
    <row r="25813" s="489" customFormat="1">
      <c r="B25813" s="498"/>
      <c r="C25813" s="497"/>
      <c r="D25813" s="550"/>
      <c r="E25813" s="498"/>
      <c r="F25813" s="499"/>
    </row>
    <row r="25814" s="489" customFormat="1">
      <c r="B25814" s="498"/>
      <c r="C25814" s="497"/>
      <c r="D25814" s="550"/>
      <c r="E25814" s="498"/>
      <c r="F25814" s="499"/>
    </row>
    <row r="25815" s="489" customFormat="1">
      <c r="B25815" s="498"/>
      <c r="C25815" s="497"/>
      <c r="D25815" s="550"/>
      <c r="E25815" s="498"/>
      <c r="F25815" s="499"/>
    </row>
    <row r="25816" s="489" customFormat="1">
      <c r="B25816" s="498"/>
      <c r="C25816" s="497"/>
      <c r="D25816" s="550"/>
      <c r="E25816" s="498"/>
      <c r="F25816" s="499"/>
    </row>
    <row r="25817" s="489" customFormat="1">
      <c r="B25817" s="498"/>
      <c r="C25817" s="497"/>
      <c r="D25817" s="550"/>
      <c r="E25817" s="498"/>
      <c r="F25817" s="499"/>
    </row>
    <row r="25818" s="489" customFormat="1">
      <c r="B25818" s="498"/>
      <c r="C25818" s="497"/>
      <c r="D25818" s="550"/>
      <c r="E25818" s="498"/>
      <c r="F25818" s="499"/>
    </row>
    <row r="25819" s="489" customFormat="1">
      <c r="B25819" s="498"/>
      <c r="C25819" s="497"/>
      <c r="D25819" s="550"/>
      <c r="E25819" s="498"/>
      <c r="F25819" s="499"/>
    </row>
    <row r="25820" s="489" customFormat="1">
      <c r="B25820" s="498"/>
      <c r="C25820" s="497"/>
      <c r="D25820" s="550"/>
      <c r="E25820" s="498"/>
      <c r="F25820" s="499"/>
    </row>
    <row r="25821" s="489" customFormat="1">
      <c r="B25821" s="498"/>
      <c r="C25821" s="497"/>
      <c r="D25821" s="550"/>
      <c r="E25821" s="498"/>
      <c r="F25821" s="499"/>
    </row>
    <row r="25822" s="489" customFormat="1">
      <c r="B25822" s="498"/>
      <c r="C25822" s="497"/>
      <c r="D25822" s="550"/>
      <c r="E25822" s="498"/>
      <c r="F25822" s="499"/>
    </row>
    <row r="25823" s="489" customFormat="1">
      <c r="B25823" s="498"/>
      <c r="C25823" s="497"/>
      <c r="D25823" s="550"/>
      <c r="E25823" s="498"/>
      <c r="F25823" s="499"/>
    </row>
    <row r="25824" s="489" customFormat="1">
      <c r="B25824" s="498"/>
      <c r="C25824" s="497"/>
      <c r="D25824" s="550"/>
      <c r="E25824" s="498"/>
      <c r="F25824" s="499"/>
    </row>
    <row r="25825" s="489" customFormat="1">
      <c r="B25825" s="498"/>
      <c r="C25825" s="497"/>
      <c r="D25825" s="550"/>
      <c r="E25825" s="498"/>
      <c r="F25825" s="499"/>
    </row>
    <row r="25826" s="489" customFormat="1">
      <c r="B25826" s="498"/>
      <c r="C25826" s="497"/>
      <c r="D25826" s="550"/>
      <c r="E25826" s="498"/>
      <c r="F25826" s="499"/>
    </row>
    <row r="25827" s="489" customFormat="1">
      <c r="B25827" s="498"/>
      <c r="C25827" s="497"/>
      <c r="D25827" s="550"/>
      <c r="E25827" s="498"/>
      <c r="F25827" s="499"/>
    </row>
    <row r="25828" s="489" customFormat="1">
      <c r="B25828" s="498"/>
      <c r="C25828" s="497"/>
      <c r="D25828" s="550"/>
      <c r="E25828" s="498"/>
      <c r="F25828" s="499"/>
    </row>
    <row r="25829" s="489" customFormat="1">
      <c r="B25829" s="498"/>
      <c r="C25829" s="497"/>
      <c r="D25829" s="550"/>
      <c r="E25829" s="498"/>
      <c r="F25829" s="499"/>
    </row>
    <row r="25830" s="489" customFormat="1">
      <c r="B25830" s="498"/>
      <c r="C25830" s="497"/>
      <c r="D25830" s="550"/>
      <c r="E25830" s="498"/>
      <c r="F25830" s="499"/>
    </row>
    <row r="25831" s="489" customFormat="1">
      <c r="B25831" s="498"/>
      <c r="C25831" s="497"/>
      <c r="D25831" s="550"/>
      <c r="E25831" s="498"/>
      <c r="F25831" s="499"/>
    </row>
    <row r="25832" s="489" customFormat="1">
      <c r="B25832" s="498"/>
      <c r="C25832" s="497"/>
      <c r="D25832" s="550"/>
      <c r="E25832" s="498"/>
      <c r="F25832" s="499"/>
    </row>
    <row r="25833" s="489" customFormat="1">
      <c r="B25833" s="498"/>
      <c r="C25833" s="497"/>
      <c r="D25833" s="550"/>
      <c r="E25833" s="498"/>
      <c r="F25833" s="499"/>
    </row>
    <row r="25834" s="489" customFormat="1">
      <c r="B25834" s="498"/>
      <c r="C25834" s="497"/>
      <c r="D25834" s="550"/>
      <c r="E25834" s="498"/>
      <c r="F25834" s="499"/>
    </row>
    <row r="25835" s="489" customFormat="1">
      <c r="B25835" s="498"/>
      <c r="C25835" s="497"/>
      <c r="D25835" s="550"/>
      <c r="E25835" s="498"/>
      <c r="F25835" s="499"/>
    </row>
    <row r="25836" s="489" customFormat="1">
      <c r="B25836" s="498"/>
      <c r="C25836" s="497"/>
      <c r="D25836" s="550"/>
      <c r="E25836" s="498"/>
      <c r="F25836" s="499"/>
    </row>
    <row r="25837" s="489" customFormat="1">
      <c r="B25837" s="498"/>
      <c r="C25837" s="497"/>
      <c r="D25837" s="550"/>
      <c r="E25837" s="498"/>
      <c r="F25837" s="499"/>
    </row>
    <row r="25838" s="489" customFormat="1">
      <c r="B25838" s="498"/>
      <c r="C25838" s="497"/>
      <c r="D25838" s="550"/>
      <c r="E25838" s="498"/>
      <c r="F25838" s="499"/>
    </row>
    <row r="25839" s="489" customFormat="1">
      <c r="B25839" s="498"/>
      <c r="C25839" s="497"/>
      <c r="D25839" s="550"/>
      <c r="E25839" s="498"/>
      <c r="F25839" s="499"/>
    </row>
    <row r="25840" s="489" customFormat="1">
      <c r="B25840" s="498"/>
      <c r="C25840" s="497"/>
      <c r="D25840" s="550"/>
      <c r="E25840" s="498"/>
      <c r="F25840" s="499"/>
    </row>
    <row r="25841" s="489" customFormat="1">
      <c r="B25841" s="498"/>
      <c r="C25841" s="497"/>
      <c r="D25841" s="550"/>
      <c r="E25841" s="498"/>
      <c r="F25841" s="499"/>
    </row>
    <row r="25842" s="489" customFormat="1">
      <c r="B25842" s="498"/>
      <c r="C25842" s="497"/>
      <c r="D25842" s="550"/>
      <c r="E25842" s="498"/>
      <c r="F25842" s="499"/>
    </row>
    <row r="25843" s="489" customFormat="1">
      <c r="B25843" s="498"/>
      <c r="C25843" s="497"/>
      <c r="D25843" s="550"/>
      <c r="E25843" s="498"/>
      <c r="F25843" s="499"/>
    </row>
    <row r="25844" s="489" customFormat="1">
      <c r="B25844" s="498"/>
      <c r="C25844" s="497"/>
      <c r="D25844" s="550"/>
      <c r="E25844" s="498"/>
      <c r="F25844" s="499"/>
    </row>
    <row r="25845" s="489" customFormat="1">
      <c r="B25845" s="498"/>
      <c r="C25845" s="497"/>
      <c r="D25845" s="550"/>
      <c r="E25845" s="498"/>
      <c r="F25845" s="499"/>
    </row>
    <row r="25846" s="489" customFormat="1">
      <c r="B25846" s="498"/>
      <c r="C25846" s="497"/>
      <c r="D25846" s="550"/>
      <c r="E25846" s="498"/>
      <c r="F25846" s="499"/>
    </row>
    <row r="25847" s="489" customFormat="1">
      <c r="B25847" s="498"/>
      <c r="C25847" s="497"/>
      <c r="D25847" s="550"/>
      <c r="E25847" s="498"/>
      <c r="F25847" s="499"/>
    </row>
    <row r="25848" s="489" customFormat="1">
      <c r="B25848" s="498"/>
      <c r="C25848" s="497"/>
      <c r="D25848" s="550"/>
      <c r="E25848" s="498"/>
      <c r="F25848" s="499"/>
    </row>
    <row r="25849" s="489" customFormat="1">
      <c r="B25849" s="498"/>
      <c r="C25849" s="497"/>
      <c r="D25849" s="550"/>
      <c r="E25849" s="498"/>
      <c r="F25849" s="499"/>
    </row>
    <row r="25850" s="489" customFormat="1">
      <c r="B25850" s="498"/>
      <c r="C25850" s="497"/>
      <c r="D25850" s="550"/>
      <c r="E25850" s="498"/>
      <c r="F25850" s="499"/>
    </row>
    <row r="25851" s="489" customFormat="1">
      <c r="B25851" s="498"/>
      <c r="C25851" s="497"/>
      <c r="D25851" s="550"/>
      <c r="E25851" s="498"/>
      <c r="F25851" s="499"/>
    </row>
    <row r="25852" s="489" customFormat="1">
      <c r="B25852" s="498"/>
      <c r="C25852" s="497"/>
      <c r="D25852" s="550"/>
      <c r="E25852" s="498"/>
      <c r="F25852" s="499"/>
    </row>
    <row r="25853" s="489" customFormat="1">
      <c r="B25853" s="498"/>
      <c r="C25853" s="497"/>
      <c r="D25853" s="550"/>
      <c r="E25853" s="498"/>
      <c r="F25853" s="499"/>
    </row>
    <row r="25854" s="489" customFormat="1">
      <c r="B25854" s="498"/>
      <c r="C25854" s="497"/>
      <c r="D25854" s="550"/>
      <c r="E25854" s="498"/>
      <c r="F25854" s="499"/>
    </row>
    <row r="25855" s="489" customFormat="1">
      <c r="B25855" s="498"/>
      <c r="C25855" s="497"/>
      <c r="D25855" s="550"/>
      <c r="E25855" s="498"/>
      <c r="F25855" s="499"/>
    </row>
    <row r="25856" s="489" customFormat="1">
      <c r="B25856" s="498"/>
      <c r="C25856" s="497"/>
      <c r="D25856" s="550"/>
      <c r="E25856" s="498"/>
      <c r="F25856" s="499"/>
    </row>
    <row r="25857" s="489" customFormat="1">
      <c r="B25857" s="498"/>
      <c r="C25857" s="497"/>
      <c r="D25857" s="550"/>
      <c r="E25857" s="498"/>
      <c r="F25857" s="499"/>
    </row>
    <row r="25858" s="489" customFormat="1">
      <c r="B25858" s="498"/>
      <c r="C25858" s="497"/>
      <c r="D25858" s="550"/>
      <c r="E25858" s="498"/>
      <c r="F25858" s="499"/>
    </row>
    <row r="25859" s="489" customFormat="1">
      <c r="B25859" s="498"/>
      <c r="C25859" s="497"/>
      <c r="D25859" s="550"/>
      <c r="E25859" s="498"/>
      <c r="F25859" s="499"/>
    </row>
    <row r="25860" s="489" customFormat="1">
      <c r="B25860" s="498"/>
      <c r="C25860" s="497"/>
      <c r="D25860" s="550"/>
      <c r="E25860" s="498"/>
      <c r="F25860" s="499"/>
    </row>
    <row r="25861" s="489" customFormat="1">
      <c r="B25861" s="498"/>
      <c r="C25861" s="497"/>
      <c r="D25861" s="550"/>
      <c r="E25861" s="498"/>
      <c r="F25861" s="499"/>
    </row>
    <row r="25862" s="489" customFormat="1">
      <c r="B25862" s="498"/>
      <c r="C25862" s="497"/>
      <c r="D25862" s="550"/>
      <c r="E25862" s="498"/>
      <c r="F25862" s="499"/>
    </row>
    <row r="25863" s="489" customFormat="1">
      <c r="B25863" s="498"/>
      <c r="C25863" s="497"/>
      <c r="D25863" s="550"/>
      <c r="E25863" s="498"/>
      <c r="F25863" s="499"/>
    </row>
    <row r="25864" s="489" customFormat="1">
      <c r="B25864" s="498"/>
      <c r="C25864" s="497"/>
      <c r="D25864" s="550"/>
      <c r="E25864" s="498"/>
      <c r="F25864" s="499"/>
    </row>
    <row r="25865" s="489" customFormat="1">
      <c r="B25865" s="498"/>
      <c r="C25865" s="497"/>
      <c r="D25865" s="550"/>
      <c r="E25865" s="498"/>
      <c r="F25865" s="499"/>
    </row>
    <row r="25866" s="489" customFormat="1">
      <c r="B25866" s="498"/>
      <c r="C25866" s="497"/>
      <c r="D25866" s="550"/>
      <c r="E25866" s="498"/>
      <c r="F25866" s="499"/>
    </row>
    <row r="25867" s="489" customFormat="1">
      <c r="B25867" s="498"/>
      <c r="C25867" s="497"/>
      <c r="D25867" s="550"/>
      <c r="E25867" s="498"/>
      <c r="F25867" s="499"/>
    </row>
    <row r="25868" s="489" customFormat="1">
      <c r="B25868" s="498"/>
      <c r="C25868" s="497"/>
      <c r="D25868" s="550"/>
      <c r="E25868" s="498"/>
      <c r="F25868" s="499"/>
    </row>
    <row r="25869" s="489" customFormat="1">
      <c r="B25869" s="498"/>
      <c r="C25869" s="497"/>
      <c r="D25869" s="550"/>
      <c r="E25869" s="498"/>
      <c r="F25869" s="499"/>
    </row>
    <row r="25870" s="489" customFormat="1">
      <c r="B25870" s="498"/>
      <c r="C25870" s="497"/>
      <c r="D25870" s="550"/>
      <c r="E25870" s="498"/>
      <c r="F25870" s="499"/>
    </row>
    <row r="25871" s="489" customFormat="1">
      <c r="B25871" s="498"/>
      <c r="C25871" s="497"/>
      <c r="D25871" s="550"/>
      <c r="E25871" s="498"/>
      <c r="F25871" s="499"/>
    </row>
    <row r="25872" s="489" customFormat="1">
      <c r="B25872" s="498"/>
      <c r="C25872" s="497"/>
      <c r="D25872" s="550"/>
      <c r="E25872" s="498"/>
      <c r="F25872" s="499"/>
    </row>
    <row r="25873" s="489" customFormat="1">
      <c r="B25873" s="498"/>
      <c r="C25873" s="497"/>
      <c r="D25873" s="550"/>
      <c r="E25873" s="498"/>
      <c r="F25873" s="499"/>
    </row>
    <row r="25874" s="489" customFormat="1">
      <c r="B25874" s="498"/>
      <c r="C25874" s="497"/>
      <c r="D25874" s="550"/>
      <c r="E25874" s="498"/>
      <c r="F25874" s="499"/>
    </row>
    <row r="25875" s="489" customFormat="1">
      <c r="B25875" s="498"/>
      <c r="C25875" s="497"/>
      <c r="D25875" s="550"/>
      <c r="E25875" s="498"/>
      <c r="F25875" s="499"/>
    </row>
    <row r="25876" s="489" customFormat="1">
      <c r="B25876" s="498"/>
      <c r="C25876" s="497"/>
      <c r="D25876" s="550"/>
      <c r="E25876" s="498"/>
      <c r="F25876" s="499"/>
    </row>
    <row r="25877" s="489" customFormat="1">
      <c r="B25877" s="498"/>
      <c r="C25877" s="497"/>
      <c r="D25877" s="550"/>
      <c r="E25877" s="498"/>
      <c r="F25877" s="499"/>
    </row>
    <row r="25878" s="489" customFormat="1">
      <c r="B25878" s="498"/>
      <c r="C25878" s="497"/>
      <c r="D25878" s="550"/>
      <c r="E25878" s="498"/>
      <c r="F25878" s="499"/>
    </row>
    <row r="25879" s="489" customFormat="1">
      <c r="B25879" s="498"/>
      <c r="C25879" s="497"/>
      <c r="D25879" s="550"/>
      <c r="E25879" s="498"/>
      <c r="F25879" s="499"/>
    </row>
    <row r="25880" s="489" customFormat="1">
      <c r="B25880" s="498"/>
      <c r="C25880" s="497"/>
      <c r="D25880" s="550"/>
      <c r="E25880" s="498"/>
      <c r="F25880" s="499"/>
    </row>
    <row r="25881" s="489" customFormat="1">
      <c r="B25881" s="498"/>
      <c r="C25881" s="497"/>
      <c r="D25881" s="550"/>
      <c r="E25881" s="498"/>
      <c r="F25881" s="499"/>
    </row>
    <row r="25882" s="489" customFormat="1">
      <c r="B25882" s="498"/>
      <c r="C25882" s="497"/>
      <c r="D25882" s="550"/>
      <c r="E25882" s="498"/>
      <c r="F25882" s="499"/>
    </row>
    <row r="25883" s="489" customFormat="1">
      <c r="B25883" s="498"/>
      <c r="C25883" s="497"/>
      <c r="D25883" s="550"/>
      <c r="E25883" s="498"/>
      <c r="F25883" s="499"/>
    </row>
    <row r="25884" s="489" customFormat="1">
      <c r="B25884" s="498"/>
      <c r="C25884" s="497"/>
      <c r="D25884" s="550"/>
      <c r="E25884" s="498"/>
      <c r="F25884" s="499"/>
    </row>
    <row r="25885" s="489" customFormat="1">
      <c r="B25885" s="498"/>
      <c r="C25885" s="497"/>
      <c r="D25885" s="550"/>
      <c r="E25885" s="498"/>
      <c r="F25885" s="499"/>
    </row>
    <row r="25886" s="489" customFormat="1">
      <c r="B25886" s="498"/>
      <c r="C25886" s="497"/>
      <c r="D25886" s="550"/>
      <c r="E25886" s="498"/>
      <c r="F25886" s="499"/>
    </row>
    <row r="25887" s="489" customFormat="1">
      <c r="B25887" s="498"/>
      <c r="C25887" s="497"/>
      <c r="D25887" s="550"/>
      <c r="E25887" s="498"/>
      <c r="F25887" s="499"/>
    </row>
    <row r="25888" s="489" customFormat="1">
      <c r="B25888" s="498"/>
      <c r="C25888" s="497"/>
      <c r="D25888" s="550"/>
      <c r="E25888" s="498"/>
      <c r="F25888" s="499"/>
    </row>
    <row r="25889" s="489" customFormat="1">
      <c r="B25889" s="498"/>
      <c r="C25889" s="497"/>
      <c r="D25889" s="550"/>
      <c r="E25889" s="498"/>
      <c r="F25889" s="499"/>
    </row>
    <row r="25890" s="489" customFormat="1">
      <c r="B25890" s="498"/>
      <c r="C25890" s="497"/>
      <c r="D25890" s="550"/>
      <c r="E25890" s="498"/>
      <c r="F25890" s="499"/>
    </row>
    <row r="25891" s="489" customFormat="1">
      <c r="B25891" s="498"/>
      <c r="C25891" s="497"/>
      <c r="D25891" s="550"/>
      <c r="E25891" s="498"/>
      <c r="F25891" s="499"/>
    </row>
    <row r="25892" s="489" customFormat="1">
      <c r="B25892" s="498"/>
      <c r="C25892" s="497"/>
      <c r="D25892" s="550"/>
      <c r="E25892" s="498"/>
      <c r="F25892" s="499"/>
    </row>
    <row r="25893" s="489" customFormat="1">
      <c r="B25893" s="498"/>
      <c r="C25893" s="497"/>
      <c r="D25893" s="550"/>
      <c r="E25893" s="498"/>
      <c r="F25893" s="499"/>
    </row>
    <row r="25894" s="489" customFormat="1">
      <c r="B25894" s="498"/>
      <c r="C25894" s="497"/>
      <c r="D25894" s="550"/>
      <c r="E25894" s="498"/>
      <c r="F25894" s="499"/>
    </row>
    <row r="25895" s="489" customFormat="1">
      <c r="B25895" s="498"/>
      <c r="C25895" s="497"/>
      <c r="D25895" s="550"/>
      <c r="E25895" s="498"/>
      <c r="F25895" s="499"/>
    </row>
    <row r="25896" s="489" customFormat="1">
      <c r="B25896" s="498"/>
      <c r="C25896" s="497"/>
      <c r="D25896" s="550"/>
      <c r="E25896" s="498"/>
      <c r="F25896" s="499"/>
    </row>
    <row r="25897" s="489" customFormat="1">
      <c r="B25897" s="498"/>
      <c r="C25897" s="497"/>
      <c r="D25897" s="550"/>
      <c r="E25897" s="498"/>
      <c r="F25897" s="499"/>
    </row>
    <row r="25898" s="489" customFormat="1">
      <c r="B25898" s="498"/>
      <c r="C25898" s="497"/>
      <c r="D25898" s="550"/>
      <c r="E25898" s="498"/>
      <c r="F25898" s="499"/>
    </row>
    <row r="25899" s="489" customFormat="1">
      <c r="B25899" s="498"/>
      <c r="C25899" s="497"/>
      <c r="D25899" s="550"/>
      <c r="E25899" s="498"/>
      <c r="F25899" s="499"/>
    </row>
    <row r="25900" s="489" customFormat="1">
      <c r="B25900" s="498"/>
      <c r="C25900" s="497"/>
      <c r="D25900" s="550"/>
      <c r="E25900" s="498"/>
      <c r="F25900" s="499"/>
    </row>
    <row r="25901" s="489" customFormat="1">
      <c r="B25901" s="498"/>
      <c r="C25901" s="497"/>
      <c r="D25901" s="550"/>
      <c r="E25901" s="498"/>
      <c r="F25901" s="499"/>
    </row>
    <row r="25902" s="489" customFormat="1">
      <c r="B25902" s="498"/>
      <c r="C25902" s="497"/>
      <c r="D25902" s="550"/>
      <c r="E25902" s="498"/>
      <c r="F25902" s="499"/>
    </row>
    <row r="25903" s="489" customFormat="1">
      <c r="B25903" s="498"/>
      <c r="C25903" s="497"/>
      <c r="D25903" s="550"/>
      <c r="E25903" s="498"/>
      <c r="F25903" s="499"/>
    </row>
    <row r="25904" s="489" customFormat="1">
      <c r="B25904" s="498"/>
      <c r="C25904" s="497"/>
      <c r="D25904" s="550"/>
      <c r="E25904" s="498"/>
      <c r="F25904" s="499"/>
    </row>
    <row r="25905" s="489" customFormat="1">
      <c r="B25905" s="498"/>
      <c r="C25905" s="497"/>
      <c r="D25905" s="550"/>
      <c r="E25905" s="498"/>
      <c r="F25905" s="499"/>
    </row>
    <row r="25906" s="489" customFormat="1">
      <c r="B25906" s="498"/>
      <c r="C25906" s="497"/>
      <c r="D25906" s="550"/>
      <c r="E25906" s="498"/>
      <c r="F25906" s="499"/>
    </row>
    <row r="25907" s="489" customFormat="1">
      <c r="B25907" s="498"/>
      <c r="C25907" s="497"/>
      <c r="D25907" s="550"/>
      <c r="E25907" s="498"/>
      <c r="F25907" s="499"/>
    </row>
    <row r="25908" s="489" customFormat="1">
      <c r="B25908" s="498"/>
      <c r="C25908" s="497"/>
      <c r="D25908" s="550"/>
      <c r="E25908" s="498"/>
      <c r="F25908" s="499"/>
    </row>
    <row r="25909" s="489" customFormat="1">
      <c r="B25909" s="498"/>
      <c r="C25909" s="497"/>
      <c r="D25909" s="550"/>
      <c r="E25909" s="498"/>
      <c r="F25909" s="499"/>
    </row>
    <row r="25910" s="489" customFormat="1">
      <c r="B25910" s="498"/>
      <c r="C25910" s="497"/>
      <c r="D25910" s="550"/>
      <c r="E25910" s="498"/>
      <c r="F25910" s="499"/>
    </row>
    <row r="25911" s="489" customFormat="1">
      <c r="B25911" s="498"/>
      <c r="C25911" s="497"/>
      <c r="D25911" s="550"/>
      <c r="E25911" s="498"/>
      <c r="F25911" s="499"/>
    </row>
    <row r="25912" s="489" customFormat="1">
      <c r="B25912" s="498"/>
      <c r="C25912" s="497"/>
      <c r="D25912" s="550"/>
      <c r="E25912" s="498"/>
      <c r="F25912" s="499"/>
    </row>
    <row r="25913" s="489" customFormat="1">
      <c r="B25913" s="498"/>
      <c r="C25913" s="497"/>
      <c r="D25913" s="550"/>
      <c r="E25913" s="498"/>
      <c r="F25913" s="499"/>
    </row>
    <row r="25914" s="489" customFormat="1">
      <c r="B25914" s="498"/>
      <c r="C25914" s="497"/>
      <c r="D25914" s="550"/>
      <c r="E25914" s="498"/>
      <c r="F25914" s="499"/>
    </row>
    <row r="25915" s="489" customFormat="1">
      <c r="B25915" s="498"/>
      <c r="C25915" s="497"/>
      <c r="D25915" s="550"/>
      <c r="E25915" s="498"/>
      <c r="F25915" s="499"/>
    </row>
    <row r="25916" s="489" customFormat="1">
      <c r="B25916" s="498"/>
      <c r="C25916" s="497"/>
      <c r="D25916" s="550"/>
      <c r="E25916" s="498"/>
      <c r="F25916" s="499"/>
    </row>
    <row r="25917" s="489" customFormat="1">
      <c r="B25917" s="498"/>
      <c r="C25917" s="497"/>
      <c r="D25917" s="550"/>
      <c r="E25917" s="498"/>
      <c r="F25917" s="499"/>
    </row>
    <row r="25918" s="489" customFormat="1">
      <c r="B25918" s="498"/>
      <c r="C25918" s="497"/>
      <c r="D25918" s="550"/>
      <c r="E25918" s="498"/>
      <c r="F25918" s="499"/>
    </row>
    <row r="25919" s="489" customFormat="1">
      <c r="B25919" s="498"/>
      <c r="C25919" s="497"/>
      <c r="D25919" s="550"/>
      <c r="E25919" s="498"/>
      <c r="F25919" s="499"/>
    </row>
    <row r="25920" s="489" customFormat="1">
      <c r="B25920" s="498"/>
      <c r="C25920" s="497"/>
      <c r="D25920" s="550"/>
      <c r="E25920" s="498"/>
      <c r="F25920" s="499"/>
    </row>
    <row r="25921" s="489" customFormat="1">
      <c r="B25921" s="498"/>
      <c r="C25921" s="497"/>
      <c r="D25921" s="550"/>
      <c r="E25921" s="498"/>
      <c r="F25921" s="499"/>
    </row>
    <row r="25922" s="489" customFormat="1">
      <c r="B25922" s="498"/>
      <c r="C25922" s="497"/>
      <c r="D25922" s="550"/>
      <c r="E25922" s="498"/>
      <c r="F25922" s="499"/>
    </row>
    <row r="25923" s="489" customFormat="1">
      <c r="B25923" s="498"/>
      <c r="C25923" s="497"/>
      <c r="D25923" s="550"/>
      <c r="E25923" s="498"/>
      <c r="F25923" s="499"/>
    </row>
    <row r="25924" s="489" customFormat="1">
      <c r="B25924" s="498"/>
      <c r="C25924" s="497"/>
      <c r="D25924" s="550"/>
      <c r="E25924" s="498"/>
      <c r="F25924" s="499"/>
    </row>
    <row r="25925" s="489" customFormat="1">
      <c r="B25925" s="498"/>
      <c r="C25925" s="497"/>
      <c r="D25925" s="550"/>
      <c r="E25925" s="498"/>
      <c r="F25925" s="499"/>
    </row>
    <row r="25926" s="489" customFormat="1">
      <c r="B25926" s="498"/>
      <c r="C25926" s="497"/>
      <c r="D25926" s="550"/>
      <c r="E25926" s="498"/>
      <c r="F25926" s="499"/>
    </row>
    <row r="25927" s="489" customFormat="1">
      <c r="B25927" s="498"/>
      <c r="C25927" s="497"/>
      <c r="D25927" s="550"/>
      <c r="E25927" s="498"/>
      <c r="F25927" s="499"/>
    </row>
    <row r="25928" s="489" customFormat="1">
      <c r="B25928" s="498"/>
      <c r="C25928" s="497"/>
      <c r="D25928" s="550"/>
      <c r="E25928" s="498"/>
      <c r="F25928" s="499"/>
    </row>
    <row r="25929" s="489" customFormat="1">
      <c r="B25929" s="498"/>
      <c r="C25929" s="497"/>
      <c r="D25929" s="550"/>
      <c r="E25929" s="498"/>
      <c r="F25929" s="499"/>
    </row>
    <row r="25930" s="489" customFormat="1">
      <c r="B25930" s="498"/>
      <c r="C25930" s="497"/>
      <c r="D25930" s="550"/>
      <c r="E25930" s="498"/>
      <c r="F25930" s="499"/>
    </row>
    <row r="25931" s="489" customFormat="1">
      <c r="B25931" s="498"/>
      <c r="C25931" s="497"/>
      <c r="D25931" s="550"/>
      <c r="E25931" s="498"/>
      <c r="F25931" s="499"/>
    </row>
    <row r="25932" s="489" customFormat="1">
      <c r="B25932" s="498"/>
      <c r="C25932" s="497"/>
      <c r="D25932" s="550"/>
      <c r="E25932" s="498"/>
      <c r="F25932" s="499"/>
    </row>
    <row r="25933" s="489" customFormat="1">
      <c r="B25933" s="498"/>
      <c r="C25933" s="497"/>
      <c r="D25933" s="550"/>
      <c r="E25933" s="498"/>
      <c r="F25933" s="499"/>
    </row>
    <row r="25934" s="489" customFormat="1">
      <c r="B25934" s="498"/>
      <c r="C25934" s="497"/>
      <c r="D25934" s="550"/>
      <c r="E25934" s="498"/>
      <c r="F25934" s="499"/>
    </row>
    <row r="25935" s="489" customFormat="1">
      <c r="B25935" s="498"/>
      <c r="C25935" s="497"/>
      <c r="D25935" s="550"/>
      <c r="E25935" s="498"/>
      <c r="F25935" s="499"/>
    </row>
    <row r="25936" s="489" customFormat="1">
      <c r="B25936" s="498"/>
      <c r="C25936" s="497"/>
      <c r="D25936" s="550"/>
      <c r="E25936" s="498"/>
      <c r="F25936" s="499"/>
    </row>
    <row r="25937" s="489" customFormat="1">
      <c r="B25937" s="498"/>
      <c r="C25937" s="497"/>
      <c r="D25937" s="550"/>
      <c r="E25937" s="498"/>
      <c r="F25937" s="499"/>
    </row>
    <row r="25938" s="489" customFormat="1">
      <c r="B25938" s="498"/>
      <c r="C25938" s="497"/>
      <c r="D25938" s="550"/>
      <c r="E25938" s="498"/>
      <c r="F25938" s="499"/>
    </row>
    <row r="25939" s="489" customFormat="1">
      <c r="B25939" s="498"/>
      <c r="C25939" s="497"/>
      <c r="D25939" s="550"/>
      <c r="E25939" s="498"/>
      <c r="F25939" s="499"/>
    </row>
    <row r="25940" s="489" customFormat="1">
      <c r="B25940" s="498"/>
      <c r="C25940" s="497"/>
      <c r="D25940" s="550"/>
      <c r="E25940" s="498"/>
      <c r="F25940" s="499"/>
    </row>
    <row r="25941" s="489" customFormat="1">
      <c r="B25941" s="498"/>
      <c r="C25941" s="497"/>
      <c r="D25941" s="550"/>
      <c r="E25941" s="498"/>
      <c r="F25941" s="499"/>
    </row>
    <row r="25942" s="489" customFormat="1">
      <c r="B25942" s="498"/>
      <c r="C25942" s="497"/>
      <c r="D25942" s="550"/>
      <c r="E25942" s="498"/>
      <c r="F25942" s="499"/>
    </row>
    <row r="25943" s="489" customFormat="1">
      <c r="B25943" s="498"/>
      <c r="C25943" s="497"/>
      <c r="D25943" s="550"/>
      <c r="E25943" s="498"/>
      <c r="F25943" s="499"/>
    </row>
    <row r="25944" s="489" customFormat="1">
      <c r="B25944" s="498"/>
      <c r="C25944" s="497"/>
      <c r="D25944" s="550"/>
      <c r="E25944" s="498"/>
      <c r="F25944" s="499"/>
    </row>
    <row r="25945" s="489" customFormat="1">
      <c r="B25945" s="498"/>
      <c r="C25945" s="497"/>
      <c r="D25945" s="550"/>
      <c r="E25945" s="498"/>
      <c r="F25945" s="499"/>
    </row>
    <row r="25946" s="489" customFormat="1">
      <c r="B25946" s="498"/>
      <c r="C25946" s="497"/>
      <c r="D25946" s="550"/>
      <c r="E25946" s="498"/>
      <c r="F25946" s="499"/>
    </row>
    <row r="25947" s="489" customFormat="1">
      <c r="B25947" s="498"/>
      <c r="C25947" s="497"/>
      <c r="D25947" s="550"/>
      <c r="E25947" s="498"/>
      <c r="F25947" s="499"/>
    </row>
    <row r="25948" s="489" customFormat="1">
      <c r="B25948" s="498"/>
      <c r="C25948" s="497"/>
      <c r="D25948" s="550"/>
      <c r="E25948" s="498"/>
      <c r="F25948" s="499"/>
    </row>
    <row r="25949" s="489" customFormat="1">
      <c r="B25949" s="498"/>
      <c r="C25949" s="497"/>
      <c r="D25949" s="550"/>
      <c r="E25949" s="498"/>
      <c r="F25949" s="499"/>
    </row>
    <row r="25950" s="489" customFormat="1">
      <c r="B25950" s="498"/>
      <c r="C25950" s="497"/>
      <c r="D25950" s="550"/>
      <c r="E25950" s="498"/>
      <c r="F25950" s="499"/>
    </row>
    <row r="25951" s="489" customFormat="1">
      <c r="B25951" s="498"/>
      <c r="C25951" s="497"/>
      <c r="D25951" s="550"/>
      <c r="E25951" s="498"/>
      <c r="F25951" s="499"/>
    </row>
    <row r="25952" s="489" customFormat="1">
      <c r="B25952" s="498"/>
      <c r="C25952" s="497"/>
      <c r="D25952" s="550"/>
      <c r="E25952" s="498"/>
      <c r="F25952" s="499"/>
    </row>
    <row r="25953" s="489" customFormat="1">
      <c r="B25953" s="498"/>
      <c r="C25953" s="497"/>
      <c r="D25953" s="550"/>
      <c r="E25953" s="498"/>
      <c r="F25953" s="499"/>
    </row>
    <row r="25954" s="489" customFormat="1">
      <c r="B25954" s="498"/>
      <c r="C25954" s="497"/>
      <c r="D25954" s="550"/>
      <c r="E25954" s="498"/>
      <c r="F25954" s="499"/>
    </row>
    <row r="25955" s="489" customFormat="1">
      <c r="B25955" s="498"/>
      <c r="C25955" s="497"/>
      <c r="D25955" s="550"/>
      <c r="E25955" s="498"/>
      <c r="F25955" s="499"/>
    </row>
    <row r="25956" s="489" customFormat="1">
      <c r="B25956" s="498"/>
      <c r="C25956" s="497"/>
      <c r="D25956" s="550"/>
      <c r="E25956" s="498"/>
      <c r="F25956" s="499"/>
    </row>
    <row r="25957" s="489" customFormat="1">
      <c r="B25957" s="498"/>
      <c r="C25957" s="497"/>
      <c r="D25957" s="550"/>
      <c r="E25957" s="498"/>
      <c r="F25957" s="499"/>
    </row>
    <row r="25958" s="489" customFormat="1">
      <c r="B25958" s="498"/>
      <c r="C25958" s="497"/>
      <c r="D25958" s="550"/>
      <c r="E25958" s="498"/>
      <c r="F25958" s="499"/>
    </row>
    <row r="25959" s="489" customFormat="1">
      <c r="B25959" s="498"/>
      <c r="C25959" s="497"/>
      <c r="D25959" s="550"/>
      <c r="E25959" s="498"/>
      <c r="F25959" s="499"/>
    </row>
    <row r="25960" s="489" customFormat="1">
      <c r="B25960" s="498"/>
      <c r="C25960" s="497"/>
      <c r="D25960" s="550"/>
      <c r="E25960" s="498"/>
      <c r="F25960" s="499"/>
    </row>
    <row r="25961" s="489" customFormat="1">
      <c r="B25961" s="498"/>
      <c r="C25961" s="497"/>
      <c r="D25961" s="550"/>
      <c r="E25961" s="498"/>
      <c r="F25961" s="499"/>
    </row>
    <row r="25962" s="489" customFormat="1">
      <c r="B25962" s="498"/>
      <c r="C25962" s="497"/>
      <c r="D25962" s="550"/>
      <c r="E25962" s="498"/>
      <c r="F25962" s="499"/>
    </row>
    <row r="25963" s="489" customFormat="1">
      <c r="B25963" s="498"/>
      <c r="C25963" s="497"/>
      <c r="D25963" s="550"/>
      <c r="E25963" s="498"/>
      <c r="F25963" s="499"/>
    </row>
    <row r="25964" s="489" customFormat="1">
      <c r="B25964" s="498"/>
      <c r="C25964" s="497"/>
      <c r="D25964" s="550"/>
      <c r="E25964" s="498"/>
      <c r="F25964" s="499"/>
    </row>
    <row r="25965" s="489" customFormat="1">
      <c r="B25965" s="498"/>
      <c r="C25965" s="497"/>
      <c r="D25965" s="550"/>
      <c r="E25965" s="498"/>
      <c r="F25965" s="499"/>
    </row>
    <row r="25966" s="489" customFormat="1">
      <c r="B25966" s="498"/>
      <c r="C25966" s="497"/>
      <c r="D25966" s="550"/>
      <c r="E25966" s="498"/>
      <c r="F25966" s="499"/>
    </row>
    <row r="25967" s="489" customFormat="1">
      <c r="B25967" s="498"/>
      <c r="C25967" s="497"/>
      <c r="D25967" s="550"/>
      <c r="E25967" s="498"/>
      <c r="F25967" s="499"/>
    </row>
    <row r="25968" s="489" customFormat="1">
      <c r="B25968" s="498"/>
      <c r="C25968" s="497"/>
      <c r="D25968" s="550"/>
      <c r="E25968" s="498"/>
      <c r="F25968" s="499"/>
    </row>
    <row r="25969" s="489" customFormat="1">
      <c r="B25969" s="498"/>
      <c r="C25969" s="497"/>
      <c r="D25969" s="550"/>
      <c r="E25969" s="498"/>
      <c r="F25969" s="499"/>
    </row>
    <row r="25970" s="489" customFormat="1">
      <c r="B25970" s="498"/>
      <c r="C25970" s="497"/>
      <c r="D25970" s="550"/>
      <c r="E25970" s="498"/>
      <c r="F25970" s="499"/>
    </row>
    <row r="25971" s="489" customFormat="1">
      <c r="B25971" s="498"/>
      <c r="C25971" s="497"/>
      <c r="D25971" s="550"/>
      <c r="E25971" s="498"/>
      <c r="F25971" s="499"/>
    </row>
    <row r="25972" s="489" customFormat="1">
      <c r="B25972" s="498"/>
      <c r="C25972" s="497"/>
      <c r="D25972" s="550"/>
      <c r="E25972" s="498"/>
      <c r="F25972" s="499"/>
    </row>
    <row r="25973" s="489" customFormat="1">
      <c r="B25973" s="498"/>
      <c r="C25973" s="497"/>
      <c r="D25973" s="550"/>
      <c r="E25973" s="498"/>
      <c r="F25973" s="499"/>
    </row>
    <row r="25974" s="489" customFormat="1">
      <c r="B25974" s="498"/>
      <c r="C25974" s="497"/>
      <c r="D25974" s="550"/>
      <c r="E25974" s="498"/>
      <c r="F25974" s="499"/>
    </row>
    <row r="25975" s="489" customFormat="1">
      <c r="B25975" s="498"/>
      <c r="C25975" s="497"/>
      <c r="D25975" s="550"/>
      <c r="E25975" s="498"/>
      <c r="F25975" s="499"/>
    </row>
    <row r="25976" s="489" customFormat="1">
      <c r="B25976" s="498"/>
      <c r="C25976" s="497"/>
      <c r="D25976" s="550"/>
      <c r="E25976" s="498"/>
      <c r="F25976" s="499"/>
    </row>
    <row r="25977" s="489" customFormat="1">
      <c r="B25977" s="498"/>
      <c r="C25977" s="497"/>
      <c r="D25977" s="550"/>
      <c r="E25977" s="498"/>
      <c r="F25977" s="499"/>
    </row>
    <row r="25978" s="489" customFormat="1">
      <c r="B25978" s="498"/>
      <c r="C25978" s="497"/>
      <c r="D25978" s="550"/>
      <c r="E25978" s="498"/>
      <c r="F25978" s="499"/>
    </row>
    <row r="25979" s="489" customFormat="1">
      <c r="B25979" s="498"/>
      <c r="C25979" s="497"/>
      <c r="D25979" s="550"/>
      <c r="E25979" s="498"/>
      <c r="F25979" s="499"/>
    </row>
    <row r="25980" s="489" customFormat="1">
      <c r="B25980" s="498"/>
      <c r="C25980" s="497"/>
      <c r="D25980" s="550"/>
      <c r="E25980" s="498"/>
      <c r="F25980" s="499"/>
    </row>
    <row r="25981" s="489" customFormat="1">
      <c r="B25981" s="498"/>
      <c r="C25981" s="497"/>
      <c r="D25981" s="550"/>
      <c r="E25981" s="498"/>
      <c r="F25981" s="499"/>
    </row>
    <row r="25982" s="489" customFormat="1">
      <c r="B25982" s="498"/>
      <c r="C25982" s="497"/>
      <c r="D25982" s="550"/>
      <c r="E25982" s="498"/>
      <c r="F25982" s="499"/>
    </row>
    <row r="25983" s="489" customFormat="1">
      <c r="B25983" s="498"/>
      <c r="C25983" s="497"/>
      <c r="D25983" s="550"/>
      <c r="E25983" s="498"/>
      <c r="F25983" s="499"/>
    </row>
    <row r="25984" s="489" customFormat="1">
      <c r="B25984" s="498"/>
      <c r="C25984" s="497"/>
      <c r="D25984" s="550"/>
      <c r="E25984" s="498"/>
      <c r="F25984" s="499"/>
    </row>
    <row r="25985" s="489" customFormat="1">
      <c r="B25985" s="498"/>
      <c r="C25985" s="497"/>
      <c r="D25985" s="550"/>
      <c r="E25985" s="498"/>
      <c r="F25985" s="499"/>
    </row>
    <row r="25986" s="489" customFormat="1">
      <c r="B25986" s="498"/>
      <c r="C25986" s="497"/>
      <c r="D25986" s="550"/>
      <c r="E25986" s="498"/>
      <c r="F25986" s="499"/>
    </row>
    <row r="25987" s="489" customFormat="1">
      <c r="B25987" s="498"/>
      <c r="C25987" s="497"/>
      <c r="D25987" s="550"/>
      <c r="E25987" s="498"/>
      <c r="F25987" s="499"/>
    </row>
    <row r="25988" s="489" customFormat="1">
      <c r="B25988" s="498"/>
      <c r="C25988" s="497"/>
      <c r="D25988" s="550"/>
      <c r="E25988" s="498"/>
      <c r="F25988" s="499"/>
    </row>
    <row r="25989" s="489" customFormat="1">
      <c r="B25989" s="498"/>
      <c r="C25989" s="497"/>
      <c r="D25989" s="550"/>
      <c r="E25989" s="498"/>
      <c r="F25989" s="499"/>
    </row>
    <row r="25990" s="489" customFormat="1">
      <c r="B25990" s="498"/>
      <c r="C25990" s="497"/>
      <c r="D25990" s="550"/>
      <c r="E25990" s="498"/>
      <c r="F25990" s="499"/>
    </row>
    <row r="25991" s="489" customFormat="1">
      <c r="B25991" s="498"/>
      <c r="C25991" s="497"/>
      <c r="D25991" s="550"/>
      <c r="E25991" s="498"/>
      <c r="F25991" s="499"/>
    </row>
    <row r="25992" s="489" customFormat="1">
      <c r="B25992" s="498"/>
      <c r="C25992" s="497"/>
      <c r="D25992" s="550"/>
      <c r="E25992" s="498"/>
      <c r="F25992" s="499"/>
    </row>
    <row r="25993" s="489" customFormat="1">
      <c r="B25993" s="498"/>
      <c r="C25993" s="497"/>
      <c r="D25993" s="550"/>
      <c r="E25993" s="498"/>
      <c r="F25993" s="499"/>
    </row>
    <row r="25994" s="489" customFormat="1">
      <c r="B25994" s="498"/>
      <c r="C25994" s="497"/>
      <c r="D25994" s="550"/>
      <c r="E25994" s="498"/>
      <c r="F25994" s="499"/>
    </row>
    <row r="25995" s="489" customFormat="1">
      <c r="B25995" s="498"/>
      <c r="C25995" s="497"/>
      <c r="D25995" s="550"/>
      <c r="E25995" s="498"/>
      <c r="F25995" s="499"/>
    </row>
    <row r="25996" s="489" customFormat="1">
      <c r="B25996" s="498"/>
      <c r="C25996" s="497"/>
      <c r="D25996" s="550"/>
      <c r="E25996" s="498"/>
      <c r="F25996" s="499"/>
    </row>
    <row r="25997" s="489" customFormat="1">
      <c r="B25997" s="498"/>
      <c r="C25997" s="497"/>
      <c r="D25997" s="550"/>
      <c r="E25997" s="498"/>
      <c r="F25997" s="499"/>
    </row>
    <row r="25998" s="489" customFormat="1">
      <c r="B25998" s="498"/>
      <c r="C25998" s="497"/>
      <c r="D25998" s="550"/>
      <c r="E25998" s="498"/>
      <c r="F25998" s="499"/>
    </row>
    <row r="25999" s="489" customFormat="1">
      <c r="B25999" s="498"/>
      <c r="C25999" s="497"/>
      <c r="D25999" s="550"/>
      <c r="E25999" s="498"/>
      <c r="F25999" s="499"/>
    </row>
    <row r="26000" s="489" customFormat="1">
      <c r="B26000" s="498"/>
      <c r="C26000" s="497"/>
      <c r="D26000" s="550"/>
      <c r="E26000" s="498"/>
      <c r="F26000" s="499"/>
    </row>
    <row r="26001" s="489" customFormat="1">
      <c r="B26001" s="498"/>
      <c r="C26001" s="497"/>
      <c r="D26001" s="550"/>
      <c r="E26001" s="498"/>
      <c r="F26001" s="499"/>
    </row>
    <row r="26002" s="489" customFormat="1">
      <c r="B26002" s="498"/>
      <c r="C26002" s="497"/>
      <c r="D26002" s="550"/>
      <c r="E26002" s="498"/>
      <c r="F26002" s="499"/>
    </row>
    <row r="26003" s="489" customFormat="1">
      <c r="B26003" s="498"/>
      <c r="C26003" s="497"/>
      <c r="D26003" s="550"/>
      <c r="E26003" s="498"/>
      <c r="F26003" s="499"/>
    </row>
    <row r="26004" s="489" customFormat="1">
      <c r="B26004" s="498"/>
      <c r="C26004" s="497"/>
      <c r="D26004" s="550"/>
      <c r="E26004" s="498"/>
      <c r="F26004" s="499"/>
    </row>
    <row r="26005" s="489" customFormat="1">
      <c r="B26005" s="498"/>
      <c r="C26005" s="497"/>
      <c r="D26005" s="550"/>
      <c r="E26005" s="498"/>
      <c r="F26005" s="499"/>
    </row>
    <row r="26006" s="489" customFormat="1">
      <c r="B26006" s="498"/>
      <c r="C26006" s="497"/>
      <c r="D26006" s="550"/>
      <c r="E26006" s="498"/>
      <c r="F26006" s="499"/>
    </row>
    <row r="26007" s="489" customFormat="1">
      <c r="B26007" s="498"/>
      <c r="C26007" s="497"/>
      <c r="D26007" s="550"/>
      <c r="E26007" s="498"/>
      <c r="F26007" s="499"/>
    </row>
    <row r="26008" s="489" customFormat="1">
      <c r="B26008" s="498"/>
      <c r="C26008" s="497"/>
      <c r="D26008" s="550"/>
      <c r="E26008" s="498"/>
      <c r="F26008" s="499"/>
    </row>
    <row r="26009" s="489" customFormat="1">
      <c r="B26009" s="498"/>
      <c r="C26009" s="497"/>
      <c r="D26009" s="550"/>
      <c r="E26009" s="498"/>
      <c r="F26009" s="499"/>
    </row>
    <row r="26010" s="489" customFormat="1">
      <c r="B26010" s="498"/>
      <c r="C26010" s="497"/>
      <c r="D26010" s="550"/>
      <c r="E26010" s="498"/>
      <c r="F26010" s="499"/>
    </row>
    <row r="26011" s="489" customFormat="1">
      <c r="B26011" s="498"/>
      <c r="C26011" s="497"/>
      <c r="D26011" s="550"/>
      <c r="E26011" s="498"/>
      <c r="F26011" s="499"/>
    </row>
    <row r="26012" s="489" customFormat="1">
      <c r="B26012" s="498"/>
      <c r="C26012" s="497"/>
      <c r="D26012" s="550"/>
      <c r="E26012" s="498"/>
      <c r="F26012" s="499"/>
    </row>
    <row r="26013" s="489" customFormat="1">
      <c r="B26013" s="498"/>
      <c r="C26013" s="497"/>
      <c r="D26013" s="550"/>
      <c r="E26013" s="498"/>
      <c r="F26013" s="499"/>
    </row>
    <row r="26014" s="489" customFormat="1">
      <c r="B26014" s="498"/>
      <c r="C26014" s="497"/>
      <c r="D26014" s="550"/>
      <c r="E26014" s="498"/>
      <c r="F26014" s="499"/>
    </row>
    <row r="26015" s="489" customFormat="1">
      <c r="B26015" s="498"/>
      <c r="C26015" s="497"/>
      <c r="D26015" s="550"/>
      <c r="E26015" s="498"/>
      <c r="F26015" s="499"/>
    </row>
    <row r="26016" s="489" customFormat="1">
      <c r="B26016" s="498"/>
      <c r="C26016" s="497"/>
      <c r="D26016" s="550"/>
      <c r="E26016" s="498"/>
      <c r="F26016" s="499"/>
    </row>
    <row r="26017" s="489" customFormat="1">
      <c r="B26017" s="498"/>
      <c r="C26017" s="497"/>
      <c r="D26017" s="550"/>
      <c r="E26017" s="498"/>
      <c r="F26017" s="499"/>
    </row>
    <row r="26018" s="489" customFormat="1">
      <c r="B26018" s="498"/>
      <c r="C26018" s="497"/>
      <c r="D26018" s="550"/>
      <c r="E26018" s="498"/>
      <c r="F26018" s="499"/>
    </row>
    <row r="26019" s="489" customFormat="1">
      <c r="B26019" s="498"/>
      <c r="C26019" s="497"/>
      <c r="D26019" s="550"/>
      <c r="E26019" s="498"/>
      <c r="F26019" s="499"/>
    </row>
    <row r="26020" s="489" customFormat="1">
      <c r="B26020" s="498"/>
      <c r="C26020" s="497"/>
      <c r="D26020" s="550"/>
      <c r="E26020" s="498"/>
      <c r="F26020" s="499"/>
    </row>
    <row r="26021" s="489" customFormat="1">
      <c r="B26021" s="498"/>
      <c r="C26021" s="497"/>
      <c r="D26021" s="550"/>
      <c r="E26021" s="498"/>
      <c r="F26021" s="499"/>
    </row>
    <row r="26022" s="489" customFormat="1">
      <c r="B26022" s="498"/>
      <c r="C26022" s="497"/>
      <c r="D26022" s="550"/>
      <c r="E26022" s="498"/>
      <c r="F26022" s="499"/>
    </row>
    <row r="26023" s="489" customFormat="1">
      <c r="B26023" s="498"/>
      <c r="C26023" s="497"/>
      <c r="D26023" s="550"/>
      <c r="E26023" s="498"/>
      <c r="F26023" s="499"/>
    </row>
    <row r="26024" s="489" customFormat="1">
      <c r="B26024" s="498"/>
      <c r="C26024" s="497"/>
      <c r="D26024" s="550"/>
      <c r="E26024" s="498"/>
      <c r="F26024" s="499"/>
    </row>
    <row r="26025" s="489" customFormat="1">
      <c r="B26025" s="498"/>
      <c r="C26025" s="497"/>
      <c r="D26025" s="550"/>
      <c r="E26025" s="498"/>
      <c r="F26025" s="499"/>
    </row>
    <row r="26026" s="489" customFormat="1">
      <c r="B26026" s="498"/>
      <c r="C26026" s="497"/>
      <c r="D26026" s="550"/>
      <c r="E26026" s="498"/>
      <c r="F26026" s="499"/>
    </row>
    <row r="26027" s="489" customFormat="1">
      <c r="B26027" s="498"/>
      <c r="C26027" s="497"/>
      <c r="D26027" s="550"/>
      <c r="E26027" s="498"/>
      <c r="F26027" s="499"/>
    </row>
    <row r="26028" s="489" customFormat="1">
      <c r="B26028" s="498"/>
      <c r="C26028" s="497"/>
      <c r="D26028" s="550"/>
      <c r="E26028" s="498"/>
      <c r="F26028" s="499"/>
    </row>
    <row r="26029" s="489" customFormat="1">
      <c r="B26029" s="498"/>
      <c r="C26029" s="497"/>
      <c r="D26029" s="550"/>
      <c r="E26029" s="498"/>
      <c r="F26029" s="499"/>
    </row>
    <row r="26030" s="489" customFormat="1">
      <c r="B26030" s="498"/>
      <c r="C26030" s="497"/>
      <c r="D26030" s="550"/>
      <c r="E26030" s="498"/>
      <c r="F26030" s="499"/>
    </row>
    <row r="26031" s="489" customFormat="1">
      <c r="B26031" s="498"/>
      <c r="C26031" s="497"/>
      <c r="D26031" s="550"/>
      <c r="E26031" s="498"/>
      <c r="F26031" s="499"/>
    </row>
    <row r="26032" s="489" customFormat="1">
      <c r="B26032" s="498"/>
      <c r="C26032" s="497"/>
      <c r="D26032" s="550"/>
      <c r="E26032" s="498"/>
      <c r="F26032" s="499"/>
    </row>
    <row r="26033" s="489" customFormat="1">
      <c r="B26033" s="498"/>
      <c r="C26033" s="497"/>
      <c r="D26033" s="550"/>
      <c r="E26033" s="498"/>
      <c r="F26033" s="499"/>
    </row>
    <row r="26034" s="489" customFormat="1">
      <c r="B26034" s="498"/>
      <c r="C26034" s="497"/>
      <c r="D26034" s="550"/>
      <c r="E26034" s="498"/>
      <c r="F26034" s="499"/>
    </row>
    <row r="26035" s="489" customFormat="1">
      <c r="B26035" s="498"/>
      <c r="C26035" s="497"/>
      <c r="D26035" s="550"/>
      <c r="E26035" s="498"/>
      <c r="F26035" s="499"/>
    </row>
    <row r="26036" s="489" customFormat="1">
      <c r="B26036" s="498"/>
      <c r="C26036" s="497"/>
      <c r="D26036" s="550"/>
      <c r="E26036" s="498"/>
      <c r="F26036" s="499"/>
    </row>
    <row r="26037" s="489" customFormat="1">
      <c r="B26037" s="498"/>
      <c r="C26037" s="497"/>
      <c r="D26037" s="550"/>
      <c r="E26037" s="498"/>
      <c r="F26037" s="499"/>
    </row>
    <row r="26038" s="489" customFormat="1">
      <c r="B26038" s="498"/>
      <c r="C26038" s="497"/>
      <c r="D26038" s="550"/>
      <c r="E26038" s="498"/>
      <c r="F26038" s="499"/>
    </row>
    <row r="26039" s="489" customFormat="1">
      <c r="B26039" s="498"/>
      <c r="C26039" s="497"/>
      <c r="D26039" s="550"/>
      <c r="E26039" s="498"/>
      <c r="F26039" s="499"/>
    </row>
    <row r="26040" s="489" customFormat="1">
      <c r="B26040" s="498"/>
      <c r="C26040" s="497"/>
      <c r="D26040" s="550"/>
      <c r="E26040" s="498"/>
      <c r="F26040" s="499"/>
    </row>
    <row r="26041" s="489" customFormat="1">
      <c r="B26041" s="498"/>
      <c r="C26041" s="497"/>
      <c r="D26041" s="550"/>
      <c r="E26041" s="498"/>
      <c r="F26041" s="499"/>
    </row>
    <row r="26042" s="489" customFormat="1">
      <c r="B26042" s="498"/>
      <c r="C26042" s="497"/>
      <c r="D26042" s="550"/>
      <c r="E26042" s="498"/>
      <c r="F26042" s="499"/>
    </row>
    <row r="26043" s="489" customFormat="1">
      <c r="B26043" s="498"/>
      <c r="C26043" s="497"/>
      <c r="D26043" s="550"/>
      <c r="E26043" s="498"/>
      <c r="F26043" s="499"/>
    </row>
    <row r="26044" s="489" customFormat="1">
      <c r="B26044" s="498"/>
      <c r="C26044" s="497"/>
      <c r="D26044" s="550"/>
      <c r="E26044" s="498"/>
      <c r="F26044" s="499"/>
    </row>
    <row r="26045" s="489" customFormat="1">
      <c r="B26045" s="498"/>
      <c r="C26045" s="497"/>
      <c r="D26045" s="550"/>
      <c r="E26045" s="498"/>
      <c r="F26045" s="499"/>
    </row>
    <row r="26046" s="489" customFormat="1">
      <c r="B26046" s="498"/>
      <c r="C26046" s="497"/>
      <c r="D26046" s="550"/>
      <c r="E26046" s="498"/>
      <c r="F26046" s="499"/>
    </row>
    <row r="26047" s="489" customFormat="1">
      <c r="B26047" s="498"/>
      <c r="C26047" s="497"/>
      <c r="D26047" s="550"/>
      <c r="E26047" s="498"/>
      <c r="F26047" s="499"/>
    </row>
    <row r="26048" s="489" customFormat="1">
      <c r="B26048" s="498"/>
      <c r="C26048" s="497"/>
      <c r="D26048" s="550"/>
      <c r="E26048" s="498"/>
      <c r="F26048" s="499"/>
    </row>
    <row r="26049" s="489" customFormat="1">
      <c r="B26049" s="498"/>
      <c r="C26049" s="497"/>
      <c r="D26049" s="550"/>
      <c r="E26049" s="498"/>
      <c r="F26049" s="499"/>
    </row>
    <row r="26050" s="489" customFormat="1">
      <c r="B26050" s="498"/>
      <c r="C26050" s="497"/>
      <c r="D26050" s="550"/>
      <c r="E26050" s="498"/>
      <c r="F26050" s="499"/>
    </row>
    <row r="26051" s="489" customFormat="1">
      <c r="B26051" s="498"/>
      <c r="C26051" s="497"/>
      <c r="D26051" s="550"/>
      <c r="E26051" s="498"/>
      <c r="F26051" s="499"/>
    </row>
    <row r="26052" s="489" customFormat="1">
      <c r="B26052" s="498"/>
      <c r="C26052" s="497"/>
      <c r="D26052" s="550"/>
      <c r="E26052" s="498"/>
      <c r="F26052" s="499"/>
    </row>
    <row r="26053" s="489" customFormat="1">
      <c r="B26053" s="498"/>
      <c r="C26053" s="497"/>
      <c r="D26053" s="550"/>
      <c r="E26053" s="498"/>
      <c r="F26053" s="499"/>
    </row>
    <row r="26054" s="489" customFormat="1">
      <c r="B26054" s="498"/>
      <c r="C26054" s="497"/>
      <c r="D26054" s="550"/>
      <c r="E26054" s="498"/>
      <c r="F26054" s="499"/>
    </row>
    <row r="26055" s="489" customFormat="1">
      <c r="B26055" s="498"/>
      <c r="C26055" s="497"/>
      <c r="D26055" s="550"/>
      <c r="E26055" s="498"/>
      <c r="F26055" s="499"/>
    </row>
    <row r="26056" s="489" customFormat="1">
      <c r="B26056" s="498"/>
      <c r="C26056" s="497"/>
      <c r="D26056" s="550"/>
      <c r="E26056" s="498"/>
      <c r="F26056" s="499"/>
    </row>
    <row r="26057" s="489" customFormat="1">
      <c r="B26057" s="498"/>
      <c r="C26057" s="497"/>
      <c r="D26057" s="550"/>
      <c r="E26057" s="498"/>
      <c r="F26057" s="499"/>
    </row>
    <row r="26058" s="489" customFormat="1">
      <c r="B26058" s="498"/>
      <c r="C26058" s="497"/>
      <c r="D26058" s="550"/>
      <c r="E26058" s="498"/>
      <c r="F26058" s="499"/>
    </row>
    <row r="26059" s="489" customFormat="1">
      <c r="B26059" s="498"/>
      <c r="C26059" s="497"/>
      <c r="D26059" s="550"/>
      <c r="E26059" s="498"/>
      <c r="F26059" s="499"/>
    </row>
    <row r="26060" s="489" customFormat="1">
      <c r="B26060" s="498"/>
      <c r="C26060" s="497"/>
      <c r="D26060" s="550"/>
      <c r="E26060" s="498"/>
      <c r="F26060" s="499"/>
    </row>
    <row r="26061" s="489" customFormat="1">
      <c r="B26061" s="498"/>
      <c r="C26061" s="497"/>
      <c r="D26061" s="550"/>
      <c r="E26061" s="498"/>
      <c r="F26061" s="499"/>
    </row>
    <row r="26062" s="489" customFormat="1">
      <c r="B26062" s="498"/>
      <c r="C26062" s="497"/>
      <c r="D26062" s="550"/>
      <c r="E26062" s="498"/>
      <c r="F26062" s="499"/>
    </row>
    <row r="26063" s="489" customFormat="1">
      <c r="B26063" s="498"/>
      <c r="C26063" s="497"/>
      <c r="D26063" s="550"/>
      <c r="E26063" s="498"/>
      <c r="F26063" s="499"/>
    </row>
    <row r="26064" s="489" customFormat="1">
      <c r="B26064" s="498"/>
      <c r="C26064" s="497"/>
      <c r="D26064" s="550"/>
      <c r="E26064" s="498"/>
      <c r="F26064" s="499"/>
    </row>
    <row r="26065" s="489" customFormat="1">
      <c r="B26065" s="498"/>
      <c r="C26065" s="497"/>
      <c r="D26065" s="550"/>
      <c r="E26065" s="498"/>
      <c r="F26065" s="499"/>
    </row>
    <row r="26066" s="489" customFormat="1">
      <c r="B26066" s="498"/>
      <c r="C26066" s="497"/>
      <c r="D26066" s="550"/>
      <c r="E26066" s="498"/>
      <c r="F26066" s="499"/>
    </row>
    <row r="26067" s="489" customFormat="1">
      <c r="B26067" s="498"/>
      <c r="C26067" s="497"/>
      <c r="D26067" s="550"/>
      <c r="E26067" s="498"/>
      <c r="F26067" s="499"/>
    </row>
    <row r="26068" s="489" customFormat="1">
      <c r="B26068" s="498"/>
      <c r="C26068" s="497"/>
      <c r="D26068" s="550"/>
      <c r="E26068" s="498"/>
      <c r="F26068" s="499"/>
    </row>
    <row r="26069" s="489" customFormat="1">
      <c r="B26069" s="498"/>
      <c r="C26069" s="497"/>
      <c r="D26069" s="550"/>
      <c r="E26069" s="498"/>
      <c r="F26069" s="499"/>
    </row>
    <row r="26070" s="489" customFormat="1">
      <c r="B26070" s="498"/>
      <c r="C26070" s="497"/>
      <c r="D26070" s="550"/>
      <c r="E26070" s="498"/>
      <c r="F26070" s="499"/>
    </row>
    <row r="26071" s="489" customFormat="1">
      <c r="B26071" s="498"/>
      <c r="C26071" s="497"/>
      <c r="D26071" s="550"/>
      <c r="E26071" s="498"/>
      <c r="F26071" s="499"/>
    </row>
    <row r="26072" s="489" customFormat="1">
      <c r="B26072" s="498"/>
      <c r="C26072" s="497"/>
      <c r="D26072" s="550"/>
      <c r="E26072" s="498"/>
      <c r="F26072" s="499"/>
    </row>
    <row r="26073" s="489" customFormat="1">
      <c r="B26073" s="498"/>
      <c r="C26073" s="497"/>
      <c r="D26073" s="550"/>
      <c r="E26073" s="498"/>
      <c r="F26073" s="499"/>
    </row>
    <row r="26074" s="489" customFormat="1">
      <c r="B26074" s="498"/>
      <c r="C26074" s="497"/>
      <c r="D26074" s="550"/>
      <c r="E26074" s="498"/>
      <c r="F26074" s="499"/>
    </row>
    <row r="26075" s="489" customFormat="1">
      <c r="B26075" s="498"/>
      <c r="C26075" s="497"/>
      <c r="D26075" s="550"/>
      <c r="E26075" s="498"/>
      <c r="F26075" s="499"/>
    </row>
    <row r="26076" s="489" customFormat="1">
      <c r="B26076" s="498"/>
      <c r="C26076" s="497"/>
      <c r="D26076" s="550"/>
      <c r="E26076" s="498"/>
      <c r="F26076" s="499"/>
    </row>
    <row r="26077" s="489" customFormat="1">
      <c r="B26077" s="498"/>
      <c r="C26077" s="497"/>
      <c r="D26077" s="550"/>
      <c r="E26077" s="498"/>
      <c r="F26077" s="499"/>
    </row>
    <row r="26078" s="489" customFormat="1">
      <c r="B26078" s="498"/>
      <c r="C26078" s="497"/>
      <c r="D26078" s="550"/>
      <c r="E26078" s="498"/>
      <c r="F26078" s="499"/>
    </row>
    <row r="26079" s="489" customFormat="1">
      <c r="B26079" s="498"/>
      <c r="C26079" s="497"/>
      <c r="D26079" s="550"/>
      <c r="E26079" s="498"/>
      <c r="F26079" s="499"/>
    </row>
    <row r="26080" s="489" customFormat="1">
      <c r="B26080" s="498"/>
      <c r="C26080" s="497"/>
      <c r="D26080" s="550"/>
      <c r="E26080" s="498"/>
      <c r="F26080" s="499"/>
    </row>
    <row r="26081" s="489" customFormat="1">
      <c r="B26081" s="498"/>
      <c r="C26081" s="497"/>
      <c r="D26081" s="550"/>
      <c r="E26081" s="498"/>
      <c r="F26081" s="499"/>
    </row>
    <row r="26082" s="489" customFormat="1">
      <c r="B26082" s="498"/>
      <c r="C26082" s="497"/>
      <c r="D26082" s="550"/>
      <c r="E26082" s="498"/>
      <c r="F26082" s="499"/>
    </row>
    <row r="26083" s="489" customFormat="1">
      <c r="B26083" s="498"/>
      <c r="C26083" s="497"/>
      <c r="D26083" s="550"/>
      <c r="E26083" s="498"/>
      <c r="F26083" s="499"/>
    </row>
    <row r="26084" s="489" customFormat="1">
      <c r="B26084" s="498"/>
      <c r="C26084" s="497"/>
      <c r="D26084" s="550"/>
      <c r="E26084" s="498"/>
      <c r="F26084" s="499"/>
    </row>
    <row r="26085" s="489" customFormat="1">
      <c r="B26085" s="498"/>
      <c r="C26085" s="497"/>
      <c r="D26085" s="550"/>
      <c r="E26085" s="498"/>
      <c r="F26085" s="499"/>
    </row>
    <row r="26086" s="489" customFormat="1">
      <c r="B26086" s="498"/>
      <c r="C26086" s="497"/>
      <c r="D26086" s="550"/>
      <c r="E26086" s="498"/>
      <c r="F26086" s="499"/>
    </row>
    <row r="26087" s="489" customFormat="1">
      <c r="B26087" s="498"/>
      <c r="C26087" s="497"/>
      <c r="D26087" s="550"/>
      <c r="E26087" s="498"/>
      <c r="F26087" s="499"/>
    </row>
    <row r="26088" s="489" customFormat="1">
      <c r="B26088" s="498"/>
      <c r="C26088" s="497"/>
      <c r="D26088" s="550"/>
      <c r="E26088" s="498"/>
      <c r="F26088" s="499"/>
    </row>
    <row r="26089" s="489" customFormat="1">
      <c r="B26089" s="498"/>
      <c r="C26089" s="497"/>
      <c r="D26089" s="550"/>
      <c r="E26089" s="498"/>
      <c r="F26089" s="499"/>
    </row>
    <row r="26090" s="489" customFormat="1">
      <c r="B26090" s="498"/>
      <c r="C26090" s="497"/>
      <c r="D26090" s="550"/>
      <c r="E26090" s="498"/>
      <c r="F26090" s="499"/>
    </row>
    <row r="26091" s="489" customFormat="1">
      <c r="B26091" s="498"/>
      <c r="C26091" s="497"/>
      <c r="D26091" s="550"/>
      <c r="E26091" s="498"/>
      <c r="F26091" s="499"/>
    </row>
    <row r="26092" s="489" customFormat="1">
      <c r="B26092" s="498"/>
      <c r="C26092" s="497"/>
      <c r="D26092" s="550"/>
      <c r="E26092" s="498"/>
      <c r="F26092" s="499"/>
    </row>
    <row r="26093" s="489" customFormat="1">
      <c r="B26093" s="498"/>
      <c r="C26093" s="497"/>
      <c r="D26093" s="550"/>
      <c r="E26093" s="498"/>
      <c r="F26093" s="499"/>
    </row>
    <row r="26094" s="489" customFormat="1">
      <c r="B26094" s="498"/>
      <c r="C26094" s="497"/>
      <c r="D26094" s="550"/>
      <c r="E26094" s="498"/>
      <c r="F26094" s="499"/>
    </row>
    <row r="26095" s="489" customFormat="1">
      <c r="B26095" s="498"/>
      <c r="C26095" s="497"/>
      <c r="D26095" s="550"/>
      <c r="E26095" s="498"/>
      <c r="F26095" s="499"/>
    </row>
    <row r="26096" s="489" customFormat="1">
      <c r="B26096" s="498"/>
      <c r="C26096" s="497"/>
      <c r="D26096" s="550"/>
      <c r="E26096" s="498"/>
      <c r="F26096" s="499"/>
    </row>
    <row r="26097" s="489" customFormat="1">
      <c r="B26097" s="498"/>
      <c r="C26097" s="497"/>
      <c r="D26097" s="550"/>
      <c r="E26097" s="498"/>
      <c r="F26097" s="499"/>
    </row>
    <row r="26098" s="489" customFormat="1">
      <c r="B26098" s="498"/>
      <c r="C26098" s="497"/>
      <c r="D26098" s="550"/>
      <c r="E26098" s="498"/>
      <c r="F26098" s="499"/>
    </row>
    <row r="26099" s="489" customFormat="1">
      <c r="B26099" s="498"/>
      <c r="C26099" s="497"/>
      <c r="D26099" s="550"/>
      <c r="E26099" s="498"/>
      <c r="F26099" s="499"/>
    </row>
    <row r="26100" s="489" customFormat="1">
      <c r="B26100" s="498"/>
      <c r="C26100" s="497"/>
      <c r="D26100" s="550"/>
      <c r="E26100" s="498"/>
      <c r="F26100" s="499"/>
    </row>
    <row r="26101" s="489" customFormat="1">
      <c r="B26101" s="498"/>
      <c r="C26101" s="497"/>
      <c r="D26101" s="550"/>
      <c r="E26101" s="498"/>
      <c r="F26101" s="499"/>
    </row>
    <row r="26102" s="489" customFormat="1">
      <c r="B26102" s="498"/>
      <c r="C26102" s="497"/>
      <c r="D26102" s="550"/>
      <c r="E26102" s="498"/>
      <c r="F26102" s="499"/>
    </row>
    <row r="26103" s="489" customFormat="1">
      <c r="B26103" s="498"/>
      <c r="C26103" s="497"/>
      <c r="D26103" s="550"/>
      <c r="E26103" s="498"/>
      <c r="F26103" s="499"/>
    </row>
    <row r="26104" s="489" customFormat="1">
      <c r="B26104" s="498"/>
      <c r="C26104" s="497"/>
      <c r="D26104" s="550"/>
      <c r="E26104" s="498"/>
      <c r="F26104" s="499"/>
    </row>
    <row r="26105" s="489" customFormat="1">
      <c r="B26105" s="498"/>
      <c r="C26105" s="497"/>
      <c r="D26105" s="550"/>
      <c r="E26105" s="498"/>
      <c r="F26105" s="499"/>
    </row>
    <row r="26106" s="489" customFormat="1">
      <c r="B26106" s="498"/>
      <c r="C26106" s="497"/>
      <c r="D26106" s="550"/>
      <c r="E26106" s="498"/>
      <c r="F26106" s="499"/>
    </row>
    <row r="26107" s="489" customFormat="1">
      <c r="B26107" s="498"/>
      <c r="C26107" s="497"/>
      <c r="D26107" s="550"/>
      <c r="E26107" s="498"/>
      <c r="F26107" s="499"/>
    </row>
    <row r="26108" s="489" customFormat="1">
      <c r="B26108" s="498"/>
      <c r="C26108" s="497"/>
      <c r="D26108" s="550"/>
      <c r="E26108" s="498"/>
      <c r="F26108" s="499"/>
    </row>
    <row r="26109" s="489" customFormat="1">
      <c r="B26109" s="498"/>
      <c r="C26109" s="497"/>
      <c r="D26109" s="550"/>
      <c r="E26109" s="498"/>
      <c r="F26109" s="499"/>
    </row>
    <row r="26110" s="489" customFormat="1">
      <c r="B26110" s="498"/>
      <c r="C26110" s="497"/>
      <c r="D26110" s="550"/>
      <c r="E26110" s="498"/>
      <c r="F26110" s="499"/>
    </row>
    <row r="26111" s="489" customFormat="1">
      <c r="B26111" s="498"/>
      <c r="C26111" s="497"/>
      <c r="D26111" s="550"/>
      <c r="E26111" s="498"/>
      <c r="F26111" s="499"/>
    </row>
    <row r="26112" s="489" customFormat="1">
      <c r="B26112" s="498"/>
      <c r="C26112" s="497"/>
      <c r="D26112" s="550"/>
      <c r="E26112" s="498"/>
      <c r="F26112" s="499"/>
    </row>
    <row r="26113" s="489" customFormat="1">
      <c r="B26113" s="498"/>
      <c r="C26113" s="497"/>
      <c r="D26113" s="550"/>
      <c r="E26113" s="498"/>
      <c r="F26113" s="499"/>
    </row>
    <row r="26114" s="489" customFormat="1">
      <c r="B26114" s="498"/>
      <c r="C26114" s="497"/>
      <c r="D26114" s="550"/>
      <c r="E26114" s="498"/>
      <c r="F26114" s="499"/>
    </row>
    <row r="26115" s="489" customFormat="1">
      <c r="B26115" s="498"/>
      <c r="C26115" s="497"/>
      <c r="D26115" s="550"/>
      <c r="E26115" s="498"/>
      <c r="F26115" s="499"/>
    </row>
    <row r="26116" s="489" customFormat="1">
      <c r="B26116" s="498"/>
      <c r="C26116" s="497"/>
      <c r="D26116" s="550"/>
      <c r="E26116" s="498"/>
      <c r="F26116" s="499"/>
    </row>
    <row r="26117" s="489" customFormat="1">
      <c r="B26117" s="498"/>
      <c r="C26117" s="497"/>
      <c r="D26117" s="550"/>
      <c r="E26117" s="498"/>
      <c r="F26117" s="499"/>
    </row>
    <row r="26118" s="489" customFormat="1">
      <c r="B26118" s="498"/>
      <c r="C26118" s="497"/>
      <c r="D26118" s="550"/>
      <c r="E26118" s="498"/>
      <c r="F26118" s="499"/>
    </row>
    <row r="26119" s="489" customFormat="1">
      <c r="B26119" s="498"/>
      <c r="C26119" s="497"/>
      <c r="D26119" s="550"/>
      <c r="E26119" s="498"/>
      <c r="F26119" s="499"/>
    </row>
    <row r="26120" s="489" customFormat="1">
      <c r="B26120" s="498"/>
      <c r="C26120" s="497"/>
      <c r="D26120" s="550"/>
      <c r="E26120" s="498"/>
      <c r="F26120" s="499"/>
    </row>
    <row r="26121" s="489" customFormat="1">
      <c r="B26121" s="498"/>
      <c r="C26121" s="497"/>
      <c r="D26121" s="550"/>
      <c r="E26121" s="498"/>
      <c r="F26121" s="499"/>
    </row>
    <row r="26122" s="489" customFormat="1">
      <c r="B26122" s="498"/>
      <c r="C26122" s="497"/>
      <c r="D26122" s="550"/>
      <c r="E26122" s="498"/>
      <c r="F26122" s="499"/>
    </row>
    <row r="26123" s="489" customFormat="1">
      <c r="B26123" s="498"/>
      <c r="C26123" s="497"/>
      <c r="D26123" s="550"/>
      <c r="E26123" s="498"/>
      <c r="F26123" s="499"/>
    </row>
    <row r="26124" s="489" customFormat="1">
      <c r="B26124" s="498"/>
      <c r="C26124" s="497"/>
      <c r="D26124" s="550"/>
      <c r="E26124" s="498"/>
      <c r="F26124" s="499"/>
    </row>
    <row r="26125" s="489" customFormat="1">
      <c r="B26125" s="498"/>
      <c r="C26125" s="497"/>
      <c r="D26125" s="550"/>
      <c r="E26125" s="498"/>
      <c r="F26125" s="499"/>
    </row>
    <row r="26126" s="489" customFormat="1">
      <c r="B26126" s="498"/>
      <c r="C26126" s="497"/>
      <c r="D26126" s="550"/>
      <c r="E26126" s="498"/>
      <c r="F26126" s="499"/>
    </row>
    <row r="26127" s="489" customFormat="1">
      <c r="B26127" s="498"/>
      <c r="C26127" s="497"/>
      <c r="D26127" s="550"/>
      <c r="E26127" s="498"/>
      <c r="F26127" s="499"/>
    </row>
    <row r="26128" s="489" customFormat="1">
      <c r="B26128" s="498"/>
      <c r="C26128" s="497"/>
      <c r="D26128" s="550"/>
      <c r="E26128" s="498"/>
      <c r="F26128" s="499"/>
    </row>
    <row r="26129" s="489" customFormat="1">
      <c r="B26129" s="498"/>
      <c r="C26129" s="497"/>
      <c r="D26129" s="550"/>
      <c r="E26129" s="498"/>
      <c r="F26129" s="499"/>
    </row>
    <row r="26130" s="489" customFormat="1">
      <c r="B26130" s="498"/>
      <c r="C26130" s="497"/>
      <c r="D26130" s="550"/>
      <c r="E26130" s="498"/>
      <c r="F26130" s="499"/>
    </row>
    <row r="26131" s="489" customFormat="1">
      <c r="B26131" s="498"/>
      <c r="C26131" s="497"/>
      <c r="D26131" s="550"/>
      <c r="E26131" s="498"/>
      <c r="F26131" s="499"/>
    </row>
    <row r="26132" s="489" customFormat="1">
      <c r="B26132" s="498"/>
      <c r="C26132" s="497"/>
      <c r="D26132" s="550"/>
      <c r="E26132" s="498"/>
      <c r="F26132" s="499"/>
    </row>
    <row r="26133" s="489" customFormat="1">
      <c r="B26133" s="498"/>
      <c r="C26133" s="497"/>
      <c r="D26133" s="550"/>
      <c r="E26133" s="498"/>
      <c r="F26133" s="499"/>
    </row>
    <row r="26134" s="489" customFormat="1">
      <c r="B26134" s="498"/>
      <c r="C26134" s="497"/>
      <c r="D26134" s="550"/>
      <c r="E26134" s="498"/>
      <c r="F26134" s="499"/>
    </row>
    <row r="26135" s="489" customFormat="1">
      <c r="B26135" s="498"/>
      <c r="C26135" s="497"/>
      <c r="D26135" s="550"/>
      <c r="E26135" s="498"/>
      <c r="F26135" s="499"/>
    </row>
    <row r="26136" s="489" customFormat="1">
      <c r="B26136" s="498"/>
      <c r="C26136" s="497"/>
      <c r="D26136" s="550"/>
      <c r="E26136" s="498"/>
      <c r="F26136" s="499"/>
    </row>
    <row r="26137" s="489" customFormat="1">
      <c r="B26137" s="498"/>
      <c r="C26137" s="497"/>
      <c r="D26137" s="550"/>
      <c r="E26137" s="498"/>
      <c r="F26137" s="499"/>
    </row>
    <row r="26138" s="489" customFormat="1">
      <c r="B26138" s="498"/>
      <c r="C26138" s="497"/>
      <c r="D26138" s="550"/>
      <c r="E26138" s="498"/>
      <c r="F26138" s="499"/>
    </row>
    <row r="26139" s="489" customFormat="1">
      <c r="B26139" s="498"/>
      <c r="C26139" s="497"/>
      <c r="D26139" s="550"/>
      <c r="E26139" s="498"/>
      <c r="F26139" s="499"/>
    </row>
    <row r="26140" s="489" customFormat="1">
      <c r="B26140" s="498"/>
      <c r="C26140" s="497"/>
      <c r="D26140" s="550"/>
      <c r="E26140" s="498"/>
      <c r="F26140" s="499"/>
    </row>
    <row r="26141" s="489" customFormat="1">
      <c r="B26141" s="498"/>
      <c r="C26141" s="497"/>
      <c r="D26141" s="550"/>
      <c r="E26141" s="498"/>
      <c r="F26141" s="499"/>
    </row>
    <row r="26142" s="489" customFormat="1">
      <c r="B26142" s="498"/>
      <c r="C26142" s="497"/>
      <c r="D26142" s="550"/>
      <c r="E26142" s="498"/>
      <c r="F26142" s="499"/>
    </row>
    <row r="26143" s="489" customFormat="1">
      <c r="B26143" s="498"/>
      <c r="C26143" s="497"/>
      <c r="D26143" s="550"/>
      <c r="E26143" s="498"/>
      <c r="F26143" s="499"/>
    </row>
    <row r="26144" s="489" customFormat="1">
      <c r="B26144" s="498"/>
      <c r="C26144" s="497"/>
      <c r="D26144" s="550"/>
      <c r="E26144" s="498"/>
      <c r="F26144" s="499"/>
    </row>
    <row r="26145" s="489" customFormat="1">
      <c r="B26145" s="498"/>
      <c r="C26145" s="497"/>
      <c r="D26145" s="550"/>
      <c r="E26145" s="498"/>
      <c r="F26145" s="499"/>
    </row>
    <row r="26146" s="489" customFormat="1">
      <c r="B26146" s="498"/>
      <c r="C26146" s="497"/>
      <c r="D26146" s="550"/>
      <c r="E26146" s="498"/>
      <c r="F26146" s="499"/>
    </row>
    <row r="26147" s="489" customFormat="1">
      <c r="B26147" s="498"/>
      <c r="C26147" s="497"/>
      <c r="D26147" s="550"/>
      <c r="E26147" s="498"/>
      <c r="F26147" s="499"/>
    </row>
    <row r="26148" s="489" customFormat="1">
      <c r="B26148" s="498"/>
      <c r="C26148" s="497"/>
      <c r="D26148" s="550"/>
      <c r="E26148" s="498"/>
      <c r="F26148" s="499"/>
    </row>
    <row r="26149" s="489" customFormat="1">
      <c r="B26149" s="498"/>
      <c r="C26149" s="497"/>
      <c r="D26149" s="550"/>
      <c r="E26149" s="498"/>
      <c r="F26149" s="499"/>
    </row>
    <row r="26150" s="489" customFormat="1">
      <c r="B26150" s="498"/>
      <c r="C26150" s="497"/>
      <c r="D26150" s="550"/>
      <c r="E26150" s="498"/>
      <c r="F26150" s="499"/>
    </row>
    <row r="26151" s="489" customFormat="1">
      <c r="B26151" s="498"/>
      <c r="C26151" s="497"/>
      <c r="D26151" s="550"/>
      <c r="E26151" s="498"/>
      <c r="F26151" s="499"/>
    </row>
    <row r="26152" s="489" customFormat="1">
      <c r="B26152" s="498"/>
      <c r="C26152" s="497"/>
      <c r="D26152" s="550"/>
      <c r="E26152" s="498"/>
      <c r="F26152" s="499"/>
    </row>
    <row r="26153" s="489" customFormat="1">
      <c r="B26153" s="498"/>
      <c r="C26153" s="497"/>
      <c r="D26153" s="550"/>
      <c r="E26153" s="498"/>
      <c r="F26153" s="499"/>
    </row>
    <row r="26154" s="489" customFormat="1">
      <c r="B26154" s="498"/>
      <c r="C26154" s="497"/>
      <c r="D26154" s="550"/>
      <c r="E26154" s="498"/>
      <c r="F26154" s="499"/>
    </row>
    <row r="26155" s="489" customFormat="1">
      <c r="B26155" s="498"/>
      <c r="C26155" s="497"/>
      <c r="D26155" s="550"/>
      <c r="E26155" s="498"/>
      <c r="F26155" s="499"/>
    </row>
    <row r="26156" s="489" customFormat="1">
      <c r="B26156" s="498"/>
      <c r="C26156" s="497"/>
      <c r="D26156" s="550"/>
      <c r="E26156" s="498"/>
      <c r="F26156" s="499"/>
    </row>
    <row r="26157" s="489" customFormat="1">
      <c r="B26157" s="498"/>
      <c r="C26157" s="497"/>
      <c r="D26157" s="550"/>
      <c r="E26157" s="498"/>
      <c r="F26157" s="499"/>
    </row>
    <row r="26158" s="489" customFormat="1">
      <c r="B26158" s="498"/>
      <c r="C26158" s="497"/>
      <c r="D26158" s="550"/>
      <c r="E26158" s="498"/>
      <c r="F26158" s="499"/>
    </row>
    <row r="26159" s="489" customFormat="1">
      <c r="B26159" s="498"/>
      <c r="C26159" s="497"/>
      <c r="D26159" s="550"/>
      <c r="E26159" s="498"/>
      <c r="F26159" s="499"/>
    </row>
    <row r="26160" s="489" customFormat="1">
      <c r="B26160" s="498"/>
      <c r="C26160" s="497"/>
      <c r="D26160" s="550"/>
      <c r="E26160" s="498"/>
      <c r="F26160" s="499"/>
    </row>
    <row r="26161" s="489" customFormat="1">
      <c r="B26161" s="498"/>
      <c r="C26161" s="497"/>
      <c r="D26161" s="550"/>
      <c r="E26161" s="498"/>
      <c r="F26161" s="499"/>
    </row>
    <row r="26162" s="489" customFormat="1">
      <c r="B26162" s="498"/>
      <c r="C26162" s="497"/>
      <c r="D26162" s="550"/>
      <c r="E26162" s="498"/>
      <c r="F26162" s="499"/>
    </row>
    <row r="26163" s="489" customFormat="1">
      <c r="B26163" s="498"/>
      <c r="C26163" s="497"/>
      <c r="D26163" s="550"/>
      <c r="E26163" s="498"/>
      <c r="F26163" s="499"/>
    </row>
    <row r="26164" s="489" customFormat="1">
      <c r="B26164" s="498"/>
      <c r="C26164" s="497"/>
      <c r="D26164" s="550"/>
      <c r="E26164" s="498"/>
      <c r="F26164" s="499"/>
    </row>
    <row r="26165" s="489" customFormat="1">
      <c r="B26165" s="498"/>
      <c r="C26165" s="497"/>
      <c r="D26165" s="550"/>
      <c r="E26165" s="498"/>
      <c r="F26165" s="499"/>
    </row>
    <row r="26166" s="489" customFormat="1">
      <c r="B26166" s="498"/>
      <c r="C26166" s="497"/>
      <c r="D26166" s="550"/>
      <c r="E26166" s="498"/>
      <c r="F26166" s="499"/>
    </row>
    <row r="26167" s="489" customFormat="1">
      <c r="B26167" s="498"/>
      <c r="C26167" s="497"/>
      <c r="D26167" s="550"/>
      <c r="E26167" s="498"/>
      <c r="F26167" s="499"/>
    </row>
    <row r="26168" s="489" customFormat="1">
      <c r="B26168" s="498"/>
      <c r="C26168" s="497"/>
      <c r="D26168" s="550"/>
      <c r="E26168" s="498"/>
      <c r="F26168" s="499"/>
    </row>
    <row r="26169" s="489" customFormat="1">
      <c r="B26169" s="498"/>
      <c r="C26169" s="497"/>
      <c r="D26169" s="550"/>
      <c r="E26169" s="498"/>
      <c r="F26169" s="499"/>
    </row>
    <row r="26170" s="489" customFormat="1">
      <c r="B26170" s="498"/>
      <c r="C26170" s="497"/>
      <c r="D26170" s="550"/>
      <c r="E26170" s="498"/>
      <c r="F26170" s="499"/>
    </row>
    <row r="26171" s="489" customFormat="1">
      <c r="B26171" s="498"/>
      <c r="C26171" s="497"/>
      <c r="D26171" s="550"/>
      <c r="E26171" s="498"/>
      <c r="F26171" s="499"/>
    </row>
    <row r="26172" s="489" customFormat="1">
      <c r="B26172" s="498"/>
      <c r="C26172" s="497"/>
      <c r="D26172" s="550"/>
      <c r="E26172" s="498"/>
      <c r="F26172" s="499"/>
    </row>
    <row r="26173" s="489" customFormat="1">
      <c r="B26173" s="498"/>
      <c r="C26173" s="497"/>
      <c r="D26173" s="550"/>
      <c r="E26173" s="498"/>
      <c r="F26173" s="499"/>
    </row>
    <row r="26174" s="489" customFormat="1">
      <c r="B26174" s="498"/>
      <c r="C26174" s="497"/>
      <c r="D26174" s="550"/>
      <c r="E26174" s="498"/>
      <c r="F26174" s="499"/>
    </row>
    <row r="26175" s="489" customFormat="1">
      <c r="B26175" s="498"/>
      <c r="C26175" s="497"/>
      <c r="D26175" s="550"/>
      <c r="E26175" s="498"/>
      <c r="F26175" s="499"/>
    </row>
    <row r="26176" s="489" customFormat="1">
      <c r="B26176" s="498"/>
      <c r="C26176" s="497"/>
      <c r="D26176" s="550"/>
      <c r="E26176" s="498"/>
      <c r="F26176" s="499"/>
    </row>
    <row r="26177" s="489" customFormat="1">
      <c r="B26177" s="498"/>
      <c r="C26177" s="497"/>
      <c r="D26177" s="550"/>
      <c r="E26177" s="498"/>
      <c r="F26177" s="499"/>
    </row>
    <row r="26178" s="489" customFormat="1">
      <c r="B26178" s="498"/>
      <c r="C26178" s="497"/>
      <c r="D26178" s="550"/>
      <c r="E26178" s="498"/>
      <c r="F26178" s="499"/>
    </row>
    <row r="26179" s="489" customFormat="1">
      <c r="B26179" s="498"/>
      <c r="C26179" s="497"/>
      <c r="D26179" s="550"/>
      <c r="E26179" s="498"/>
      <c r="F26179" s="499"/>
    </row>
    <row r="26180" s="489" customFormat="1">
      <c r="B26180" s="498"/>
      <c r="C26180" s="497"/>
      <c r="D26180" s="550"/>
      <c r="E26180" s="498"/>
      <c r="F26180" s="499"/>
    </row>
    <row r="26181" s="489" customFormat="1">
      <c r="B26181" s="498"/>
      <c r="C26181" s="497"/>
      <c r="D26181" s="550"/>
      <c r="E26181" s="498"/>
      <c r="F26181" s="499"/>
    </row>
    <row r="26182" s="489" customFormat="1">
      <c r="B26182" s="498"/>
      <c r="C26182" s="497"/>
      <c r="D26182" s="550"/>
      <c r="E26182" s="498"/>
      <c r="F26182" s="499"/>
    </row>
    <row r="26183" s="489" customFormat="1">
      <c r="B26183" s="498"/>
      <c r="C26183" s="497"/>
      <c r="D26183" s="550"/>
      <c r="E26183" s="498"/>
      <c r="F26183" s="499"/>
    </row>
    <row r="26184" s="489" customFormat="1">
      <c r="B26184" s="498"/>
      <c r="C26184" s="497"/>
      <c r="D26184" s="550"/>
      <c r="E26184" s="498"/>
      <c r="F26184" s="499"/>
    </row>
    <row r="26185" s="489" customFormat="1">
      <c r="B26185" s="498"/>
      <c r="C26185" s="497"/>
      <c r="D26185" s="550"/>
      <c r="E26185" s="498"/>
      <c r="F26185" s="499"/>
    </row>
    <row r="26186" s="489" customFormat="1">
      <c r="B26186" s="498"/>
      <c r="C26186" s="497"/>
      <c r="D26186" s="550"/>
      <c r="E26186" s="498"/>
      <c r="F26186" s="499"/>
    </row>
    <row r="26187" s="489" customFormat="1">
      <c r="B26187" s="498"/>
      <c r="C26187" s="497"/>
      <c r="D26187" s="550"/>
      <c r="E26187" s="498"/>
      <c r="F26187" s="499"/>
    </row>
    <row r="26188" s="489" customFormat="1">
      <c r="B26188" s="498"/>
      <c r="C26188" s="497"/>
      <c r="D26188" s="550"/>
      <c r="E26188" s="498"/>
      <c r="F26188" s="499"/>
    </row>
    <row r="26189" s="489" customFormat="1">
      <c r="B26189" s="498"/>
      <c r="C26189" s="497"/>
      <c r="D26189" s="550"/>
      <c r="E26189" s="498"/>
      <c r="F26189" s="499"/>
    </row>
    <row r="26190" s="489" customFormat="1">
      <c r="B26190" s="498"/>
      <c r="C26190" s="497"/>
      <c r="D26190" s="550"/>
      <c r="E26190" s="498"/>
      <c r="F26190" s="499"/>
    </row>
    <row r="26191" s="489" customFormat="1">
      <c r="B26191" s="498"/>
      <c r="C26191" s="497"/>
      <c r="D26191" s="550"/>
      <c r="E26191" s="498"/>
      <c r="F26191" s="499"/>
    </row>
    <row r="26192" s="489" customFormat="1">
      <c r="B26192" s="498"/>
      <c r="C26192" s="497"/>
      <c r="D26192" s="550"/>
      <c r="E26192" s="498"/>
      <c r="F26192" s="499"/>
    </row>
    <row r="26193" s="489" customFormat="1">
      <c r="B26193" s="498"/>
      <c r="C26193" s="497"/>
      <c r="D26193" s="550"/>
      <c r="E26193" s="498"/>
      <c r="F26193" s="499"/>
    </row>
    <row r="26194" s="489" customFormat="1">
      <c r="B26194" s="498"/>
      <c r="C26194" s="497"/>
      <c r="D26194" s="550"/>
      <c r="E26194" s="498"/>
      <c r="F26194" s="499"/>
    </row>
    <row r="26195" s="489" customFormat="1">
      <c r="B26195" s="498"/>
      <c r="C26195" s="497"/>
      <c r="D26195" s="550"/>
      <c r="E26195" s="498"/>
      <c r="F26195" s="499"/>
    </row>
    <row r="26196" s="489" customFormat="1">
      <c r="B26196" s="498"/>
      <c r="C26196" s="497"/>
      <c r="D26196" s="550"/>
      <c r="E26196" s="498"/>
      <c r="F26196" s="499"/>
    </row>
    <row r="26197" s="489" customFormat="1">
      <c r="B26197" s="498"/>
      <c r="C26197" s="497"/>
      <c r="D26197" s="550"/>
      <c r="E26197" s="498"/>
      <c r="F26197" s="499"/>
    </row>
    <row r="26198" s="489" customFormat="1">
      <c r="B26198" s="498"/>
      <c r="C26198" s="497"/>
      <c r="D26198" s="550"/>
      <c r="E26198" s="498"/>
      <c r="F26198" s="499"/>
    </row>
    <row r="26199" s="489" customFormat="1">
      <c r="B26199" s="498"/>
      <c r="C26199" s="497"/>
      <c r="D26199" s="550"/>
      <c r="E26199" s="498"/>
      <c r="F26199" s="499"/>
    </row>
    <row r="26200" s="489" customFormat="1">
      <c r="B26200" s="498"/>
      <c r="C26200" s="497"/>
      <c r="D26200" s="550"/>
      <c r="E26200" s="498"/>
      <c r="F26200" s="499"/>
    </row>
    <row r="26201" s="489" customFormat="1">
      <c r="B26201" s="498"/>
      <c r="C26201" s="497"/>
      <c r="D26201" s="550"/>
      <c r="E26201" s="498"/>
      <c r="F26201" s="499"/>
    </row>
    <row r="26202" s="489" customFormat="1">
      <c r="B26202" s="498"/>
      <c r="C26202" s="497"/>
      <c r="D26202" s="550"/>
      <c r="E26202" s="498"/>
      <c r="F26202" s="499"/>
    </row>
    <row r="26203" s="489" customFormat="1">
      <c r="B26203" s="498"/>
      <c r="C26203" s="497"/>
      <c r="D26203" s="550"/>
      <c r="E26203" s="498"/>
      <c r="F26203" s="499"/>
    </row>
    <row r="26204" s="489" customFormat="1">
      <c r="B26204" s="498"/>
      <c r="C26204" s="497"/>
      <c r="D26204" s="550"/>
      <c r="E26204" s="498"/>
      <c r="F26204" s="499"/>
    </row>
    <row r="26205" s="489" customFormat="1">
      <c r="B26205" s="498"/>
      <c r="C26205" s="497"/>
      <c r="D26205" s="550"/>
      <c r="E26205" s="498"/>
      <c r="F26205" s="499"/>
    </row>
    <row r="26206" s="489" customFormat="1">
      <c r="B26206" s="498"/>
      <c r="C26206" s="497"/>
      <c r="D26206" s="550"/>
      <c r="E26206" s="498"/>
      <c r="F26206" s="499"/>
    </row>
    <row r="26207" s="489" customFormat="1">
      <c r="B26207" s="498"/>
      <c r="C26207" s="497"/>
      <c r="D26207" s="550"/>
      <c r="E26207" s="498"/>
      <c r="F26207" s="499"/>
    </row>
    <row r="26208" s="489" customFormat="1">
      <c r="B26208" s="498"/>
      <c r="C26208" s="497"/>
      <c r="D26208" s="550"/>
      <c r="E26208" s="498"/>
      <c r="F26208" s="499"/>
    </row>
    <row r="26209" s="489" customFormat="1">
      <c r="B26209" s="498"/>
      <c r="C26209" s="497"/>
      <c r="D26209" s="550"/>
      <c r="E26209" s="498"/>
      <c r="F26209" s="499"/>
    </row>
    <row r="26210" s="489" customFormat="1">
      <c r="B26210" s="498"/>
      <c r="C26210" s="497"/>
      <c r="D26210" s="550"/>
      <c r="E26210" s="498"/>
      <c r="F26210" s="499"/>
    </row>
    <row r="26211" s="489" customFormat="1">
      <c r="B26211" s="498"/>
      <c r="C26211" s="497"/>
      <c r="D26211" s="550"/>
      <c r="E26211" s="498"/>
      <c r="F26211" s="499"/>
    </row>
    <row r="26212" s="489" customFormat="1">
      <c r="B26212" s="498"/>
      <c r="C26212" s="497"/>
      <c r="D26212" s="550"/>
      <c r="E26212" s="498"/>
      <c r="F26212" s="499"/>
    </row>
    <row r="26213" s="489" customFormat="1">
      <c r="B26213" s="498"/>
      <c r="C26213" s="497"/>
      <c r="D26213" s="550"/>
      <c r="E26213" s="498"/>
      <c r="F26213" s="499"/>
    </row>
    <row r="26214" s="489" customFormat="1">
      <c r="B26214" s="498"/>
      <c r="C26214" s="497"/>
      <c r="D26214" s="550"/>
      <c r="E26214" s="498"/>
      <c r="F26214" s="499"/>
    </row>
    <row r="26215" s="489" customFormat="1">
      <c r="B26215" s="498"/>
      <c r="C26215" s="497"/>
      <c r="D26215" s="550"/>
      <c r="E26215" s="498"/>
      <c r="F26215" s="499"/>
    </row>
    <row r="26216" s="489" customFormat="1">
      <c r="B26216" s="498"/>
      <c r="C26216" s="497"/>
      <c r="D26216" s="550"/>
      <c r="E26216" s="498"/>
      <c r="F26216" s="499"/>
    </row>
    <row r="26217" s="489" customFormat="1">
      <c r="B26217" s="498"/>
      <c r="C26217" s="497"/>
      <c r="D26217" s="550"/>
      <c r="E26217" s="498"/>
      <c r="F26217" s="499"/>
    </row>
    <row r="26218" s="489" customFormat="1">
      <c r="B26218" s="498"/>
      <c r="C26218" s="497"/>
      <c r="D26218" s="550"/>
      <c r="E26218" s="498"/>
      <c r="F26218" s="499"/>
    </row>
    <row r="26219" s="489" customFormat="1">
      <c r="B26219" s="498"/>
      <c r="C26219" s="497"/>
      <c r="D26219" s="550"/>
      <c r="E26219" s="498"/>
      <c r="F26219" s="499"/>
    </row>
    <row r="26220" s="489" customFormat="1">
      <c r="B26220" s="498"/>
      <c r="C26220" s="497"/>
      <c r="D26220" s="550"/>
      <c r="E26220" s="498"/>
      <c r="F26220" s="499"/>
    </row>
    <row r="26221" s="489" customFormat="1">
      <c r="B26221" s="498"/>
      <c r="C26221" s="497"/>
      <c r="D26221" s="550"/>
      <c r="E26221" s="498"/>
      <c r="F26221" s="499"/>
    </row>
    <row r="26222" s="489" customFormat="1">
      <c r="B26222" s="498"/>
      <c r="C26222" s="497"/>
      <c r="D26222" s="550"/>
      <c r="E26222" s="498"/>
      <c r="F26222" s="499"/>
    </row>
    <row r="26223" s="489" customFormat="1">
      <c r="B26223" s="498"/>
      <c r="C26223" s="497"/>
      <c r="D26223" s="550"/>
      <c r="E26223" s="498"/>
      <c r="F26223" s="499"/>
    </row>
    <row r="26224" s="489" customFormat="1">
      <c r="B26224" s="498"/>
      <c r="C26224" s="497"/>
      <c r="D26224" s="550"/>
      <c r="E26224" s="498"/>
      <c r="F26224" s="499"/>
    </row>
    <row r="26225" s="489" customFormat="1">
      <c r="B26225" s="498"/>
      <c r="C26225" s="497"/>
      <c r="D26225" s="550"/>
      <c r="E26225" s="498"/>
      <c r="F26225" s="499"/>
    </row>
    <row r="26226" s="489" customFormat="1">
      <c r="B26226" s="498"/>
      <c r="C26226" s="497"/>
      <c r="D26226" s="550"/>
      <c r="E26226" s="498"/>
      <c r="F26226" s="499"/>
    </row>
    <row r="26227" s="489" customFormat="1">
      <c r="B26227" s="498"/>
      <c r="C26227" s="497"/>
      <c r="D26227" s="550"/>
      <c r="E26227" s="498"/>
      <c r="F26227" s="499"/>
    </row>
    <row r="26228" s="489" customFormat="1">
      <c r="B26228" s="498"/>
      <c r="C26228" s="497"/>
      <c r="D26228" s="550"/>
      <c r="E26228" s="498"/>
      <c r="F26228" s="499"/>
    </row>
    <row r="26229" s="489" customFormat="1">
      <c r="B26229" s="498"/>
      <c r="C26229" s="497"/>
      <c r="D26229" s="550"/>
      <c r="E26229" s="498"/>
      <c r="F26229" s="499"/>
    </row>
    <row r="26230" s="489" customFormat="1">
      <c r="B26230" s="498"/>
      <c r="C26230" s="497"/>
      <c r="D26230" s="550"/>
      <c r="E26230" s="498"/>
      <c r="F26230" s="499"/>
    </row>
    <row r="26231" s="489" customFormat="1">
      <c r="B26231" s="498"/>
      <c r="C26231" s="497"/>
      <c r="D26231" s="550"/>
      <c r="E26231" s="498"/>
      <c r="F26231" s="499"/>
    </row>
    <row r="26232" s="489" customFormat="1">
      <c r="B26232" s="498"/>
      <c r="C26232" s="497"/>
      <c r="D26232" s="550"/>
      <c r="E26232" s="498"/>
      <c r="F26232" s="499"/>
    </row>
    <row r="26233" s="489" customFormat="1">
      <c r="B26233" s="498"/>
      <c r="C26233" s="497"/>
      <c r="D26233" s="550"/>
      <c r="E26233" s="498"/>
      <c r="F26233" s="499"/>
    </row>
    <row r="26234" s="489" customFormat="1">
      <c r="B26234" s="498"/>
      <c r="C26234" s="497"/>
      <c r="D26234" s="550"/>
      <c r="E26234" s="498"/>
      <c r="F26234" s="499"/>
    </row>
    <row r="26235" s="489" customFormat="1">
      <c r="B26235" s="498"/>
      <c r="C26235" s="497"/>
      <c r="D26235" s="550"/>
      <c r="E26235" s="498"/>
      <c r="F26235" s="499"/>
    </row>
    <row r="26236" s="489" customFormat="1">
      <c r="B26236" s="498"/>
      <c r="C26236" s="497"/>
      <c r="D26236" s="550"/>
      <c r="E26236" s="498"/>
      <c r="F26236" s="499"/>
    </row>
    <row r="26237" s="489" customFormat="1">
      <c r="B26237" s="498"/>
      <c r="C26237" s="497"/>
      <c r="D26237" s="550"/>
      <c r="E26237" s="498"/>
      <c r="F26237" s="499"/>
    </row>
    <row r="26238" s="489" customFormat="1">
      <c r="B26238" s="498"/>
      <c r="C26238" s="497"/>
      <c r="D26238" s="550"/>
      <c r="E26238" s="498"/>
      <c r="F26238" s="499"/>
    </row>
    <row r="26239" s="489" customFormat="1">
      <c r="B26239" s="498"/>
      <c r="C26239" s="497"/>
      <c r="D26239" s="550"/>
      <c r="E26239" s="498"/>
      <c r="F26239" s="499"/>
    </row>
    <row r="26240" s="489" customFormat="1">
      <c r="B26240" s="498"/>
      <c r="C26240" s="497"/>
      <c r="D26240" s="550"/>
      <c r="E26240" s="498"/>
      <c r="F26240" s="499"/>
    </row>
    <row r="26241" s="489" customFormat="1">
      <c r="B26241" s="498"/>
      <c r="C26241" s="497"/>
      <c r="D26241" s="550"/>
      <c r="E26241" s="498"/>
      <c r="F26241" s="499"/>
    </row>
    <row r="26242" s="489" customFormat="1">
      <c r="B26242" s="498"/>
      <c r="C26242" s="497"/>
      <c r="D26242" s="550"/>
      <c r="E26242" s="498"/>
      <c r="F26242" s="499"/>
    </row>
    <row r="26243" s="489" customFormat="1">
      <c r="B26243" s="498"/>
      <c r="C26243" s="497"/>
      <c r="D26243" s="550"/>
      <c r="E26243" s="498"/>
      <c r="F26243" s="499"/>
    </row>
    <row r="26244" s="489" customFormat="1">
      <c r="B26244" s="498"/>
      <c r="C26244" s="497"/>
      <c r="D26244" s="550"/>
      <c r="E26244" s="498"/>
      <c r="F26244" s="499"/>
    </row>
    <row r="26245" s="489" customFormat="1">
      <c r="B26245" s="498"/>
      <c r="C26245" s="497"/>
      <c r="D26245" s="550"/>
      <c r="E26245" s="498"/>
      <c r="F26245" s="499"/>
    </row>
    <row r="26246" s="489" customFormat="1">
      <c r="B26246" s="498"/>
      <c r="C26246" s="497"/>
      <c r="D26246" s="550"/>
      <c r="E26246" s="498"/>
      <c r="F26246" s="499"/>
    </row>
    <row r="26247" s="489" customFormat="1">
      <c r="B26247" s="498"/>
      <c r="C26247" s="497"/>
      <c r="D26247" s="550"/>
      <c r="E26247" s="498"/>
      <c r="F26247" s="499"/>
    </row>
    <row r="26248" s="489" customFormat="1">
      <c r="B26248" s="498"/>
      <c r="C26248" s="497"/>
      <c r="D26248" s="550"/>
      <c r="E26248" s="498"/>
      <c r="F26248" s="499"/>
    </row>
    <row r="26249" s="489" customFormat="1">
      <c r="B26249" s="498"/>
      <c r="C26249" s="497"/>
      <c r="D26249" s="550"/>
      <c r="E26249" s="498"/>
      <c r="F26249" s="499"/>
    </row>
    <row r="26250" s="489" customFormat="1">
      <c r="B26250" s="498"/>
      <c r="C26250" s="497"/>
      <c r="D26250" s="550"/>
      <c r="E26250" s="498"/>
      <c r="F26250" s="499"/>
    </row>
    <row r="26251" s="489" customFormat="1">
      <c r="B26251" s="498"/>
      <c r="C26251" s="497"/>
      <c r="D26251" s="550"/>
      <c r="E26251" s="498"/>
      <c r="F26251" s="499"/>
    </row>
    <row r="26252" s="489" customFormat="1">
      <c r="B26252" s="498"/>
      <c r="C26252" s="497"/>
      <c r="D26252" s="550"/>
      <c r="E26252" s="498"/>
      <c r="F26252" s="499"/>
    </row>
    <row r="26253" s="489" customFormat="1">
      <c r="B26253" s="498"/>
      <c r="C26253" s="497"/>
      <c r="D26253" s="550"/>
      <c r="E26253" s="498"/>
      <c r="F26253" s="499"/>
    </row>
    <row r="26254" s="489" customFormat="1">
      <c r="B26254" s="498"/>
      <c r="C26254" s="497"/>
      <c r="D26254" s="550"/>
      <c r="E26254" s="498"/>
      <c r="F26254" s="499"/>
    </row>
    <row r="26255" s="489" customFormat="1">
      <c r="B26255" s="498"/>
      <c r="C26255" s="497"/>
      <c r="D26255" s="550"/>
      <c r="E26255" s="498"/>
      <c r="F26255" s="499"/>
    </row>
    <row r="26256" s="489" customFormat="1">
      <c r="B26256" s="498"/>
      <c r="C26256" s="497"/>
      <c r="D26256" s="550"/>
      <c r="E26256" s="498"/>
      <c r="F26256" s="499"/>
    </row>
    <row r="26257" s="489" customFormat="1">
      <c r="B26257" s="498"/>
      <c r="C26257" s="497"/>
      <c r="D26257" s="550"/>
      <c r="E26257" s="498"/>
      <c r="F26257" s="499"/>
    </row>
    <row r="26258" s="489" customFormat="1">
      <c r="B26258" s="498"/>
      <c r="C26258" s="497"/>
      <c r="D26258" s="550"/>
      <c r="E26258" s="498"/>
      <c r="F26258" s="499"/>
    </row>
    <row r="26259" s="489" customFormat="1">
      <c r="B26259" s="498"/>
      <c r="C26259" s="497"/>
      <c r="D26259" s="550"/>
      <c r="E26259" s="498"/>
      <c r="F26259" s="499"/>
    </row>
    <row r="26260" s="489" customFormat="1">
      <c r="B26260" s="498"/>
      <c r="C26260" s="497"/>
      <c r="D26260" s="550"/>
      <c r="E26260" s="498"/>
      <c r="F26260" s="499"/>
    </row>
    <row r="26261" s="489" customFormat="1">
      <c r="B26261" s="498"/>
      <c r="C26261" s="497"/>
      <c r="D26261" s="550"/>
      <c r="E26261" s="498"/>
      <c r="F26261" s="499"/>
    </row>
    <row r="26262" s="489" customFormat="1">
      <c r="B26262" s="498"/>
      <c r="C26262" s="497"/>
      <c r="D26262" s="550"/>
      <c r="E26262" s="498"/>
      <c r="F26262" s="499"/>
    </row>
    <row r="26263" s="489" customFormat="1">
      <c r="B26263" s="498"/>
      <c r="C26263" s="497"/>
      <c r="D26263" s="550"/>
      <c r="E26263" s="498"/>
      <c r="F26263" s="499"/>
    </row>
    <row r="26264" s="489" customFormat="1">
      <c r="B26264" s="498"/>
      <c r="C26264" s="497"/>
      <c r="D26264" s="550"/>
      <c r="E26264" s="498"/>
      <c r="F26264" s="499"/>
    </row>
    <row r="26265" s="489" customFormat="1">
      <c r="B26265" s="498"/>
      <c r="C26265" s="497"/>
      <c r="D26265" s="550"/>
      <c r="E26265" s="498"/>
      <c r="F26265" s="499"/>
    </row>
    <row r="26266" s="489" customFormat="1">
      <c r="B26266" s="498"/>
      <c r="C26266" s="497"/>
      <c r="D26266" s="550"/>
      <c r="E26266" s="498"/>
      <c r="F26266" s="499"/>
    </row>
    <row r="26267" s="489" customFormat="1">
      <c r="B26267" s="498"/>
      <c r="C26267" s="497"/>
      <c r="D26267" s="550"/>
      <c r="E26267" s="498"/>
      <c r="F26267" s="499"/>
    </row>
    <row r="26268" s="489" customFormat="1">
      <c r="B26268" s="498"/>
      <c r="C26268" s="497"/>
      <c r="D26268" s="550"/>
      <c r="E26268" s="498"/>
      <c r="F26268" s="499"/>
    </row>
    <row r="26269" s="489" customFormat="1">
      <c r="B26269" s="498"/>
      <c r="C26269" s="497"/>
      <c r="D26269" s="550"/>
      <c r="E26269" s="498"/>
      <c r="F26269" s="499"/>
    </row>
    <row r="26270" s="489" customFormat="1">
      <c r="B26270" s="498"/>
      <c r="C26270" s="497"/>
      <c r="D26270" s="550"/>
      <c r="E26270" s="498"/>
      <c r="F26270" s="499"/>
    </row>
    <row r="26271" s="489" customFormat="1">
      <c r="B26271" s="498"/>
      <c r="C26271" s="497"/>
      <c r="D26271" s="550"/>
      <c r="E26271" s="498"/>
      <c r="F26271" s="499"/>
    </row>
    <row r="26272" s="489" customFormat="1">
      <c r="B26272" s="498"/>
      <c r="C26272" s="497"/>
      <c r="D26272" s="550"/>
      <c r="E26272" s="498"/>
      <c r="F26272" s="499"/>
    </row>
    <row r="26273" s="489" customFormat="1">
      <c r="B26273" s="498"/>
      <c r="C26273" s="497"/>
      <c r="D26273" s="550"/>
      <c r="E26273" s="498"/>
      <c r="F26273" s="499"/>
    </row>
    <row r="26274" s="489" customFormat="1">
      <c r="B26274" s="498"/>
      <c r="C26274" s="497"/>
      <c r="D26274" s="550"/>
      <c r="E26274" s="498"/>
      <c r="F26274" s="499"/>
    </row>
    <row r="26275" s="489" customFormat="1">
      <c r="B26275" s="498"/>
      <c r="C26275" s="497"/>
      <c r="D26275" s="550"/>
      <c r="E26275" s="498"/>
      <c r="F26275" s="499"/>
    </row>
    <row r="26276" s="489" customFormat="1">
      <c r="B26276" s="498"/>
      <c r="C26276" s="497"/>
      <c r="D26276" s="550"/>
      <c r="E26276" s="498"/>
      <c r="F26276" s="499"/>
    </row>
    <row r="26277" s="489" customFormat="1">
      <c r="B26277" s="498"/>
      <c r="C26277" s="497"/>
      <c r="D26277" s="550"/>
      <c r="E26277" s="498"/>
      <c r="F26277" s="499"/>
    </row>
    <row r="26278" s="489" customFormat="1">
      <c r="B26278" s="498"/>
      <c r="C26278" s="497"/>
      <c r="D26278" s="550"/>
      <c r="E26278" s="498"/>
      <c r="F26278" s="499"/>
    </row>
    <row r="26279" s="489" customFormat="1">
      <c r="B26279" s="498"/>
      <c r="C26279" s="497"/>
      <c r="D26279" s="550"/>
      <c r="E26279" s="498"/>
      <c r="F26279" s="499"/>
    </row>
    <row r="26280" s="489" customFormat="1">
      <c r="B26280" s="498"/>
      <c r="C26280" s="497"/>
      <c r="D26280" s="550"/>
      <c r="E26280" s="498"/>
      <c r="F26280" s="499"/>
    </row>
    <row r="26281" s="489" customFormat="1">
      <c r="B26281" s="498"/>
      <c r="C26281" s="497"/>
      <c r="D26281" s="550"/>
      <c r="E26281" s="498"/>
      <c r="F26281" s="499"/>
    </row>
    <row r="26282" s="489" customFormat="1">
      <c r="B26282" s="498"/>
      <c r="C26282" s="497"/>
      <c r="D26282" s="550"/>
      <c r="E26282" s="498"/>
      <c r="F26282" s="499"/>
    </row>
    <row r="26283" s="489" customFormat="1">
      <c r="B26283" s="498"/>
      <c r="C26283" s="497"/>
      <c r="D26283" s="550"/>
      <c r="E26283" s="498"/>
      <c r="F26283" s="499"/>
    </row>
    <row r="26284" s="489" customFormat="1">
      <c r="B26284" s="498"/>
      <c r="C26284" s="497"/>
      <c r="D26284" s="550"/>
      <c r="E26284" s="498"/>
      <c r="F26284" s="499"/>
    </row>
    <row r="26285" s="489" customFormat="1">
      <c r="B26285" s="498"/>
      <c r="C26285" s="497"/>
      <c r="D26285" s="550"/>
      <c r="E26285" s="498"/>
      <c r="F26285" s="499"/>
    </row>
    <row r="26286" s="489" customFormat="1">
      <c r="B26286" s="498"/>
      <c r="C26286" s="497"/>
      <c r="D26286" s="550"/>
      <c r="E26286" s="498"/>
      <c r="F26286" s="499"/>
    </row>
    <row r="26287" s="489" customFormat="1">
      <c r="B26287" s="498"/>
      <c r="C26287" s="497"/>
      <c r="D26287" s="550"/>
      <c r="E26287" s="498"/>
      <c r="F26287" s="499"/>
    </row>
    <row r="26288" s="489" customFormat="1">
      <c r="B26288" s="498"/>
      <c r="C26288" s="497"/>
      <c r="D26288" s="550"/>
      <c r="E26288" s="498"/>
      <c r="F26288" s="499"/>
    </row>
    <row r="26289" s="489" customFormat="1">
      <c r="B26289" s="498"/>
      <c r="C26289" s="497"/>
      <c r="D26289" s="550"/>
      <c r="E26289" s="498"/>
      <c r="F26289" s="499"/>
    </row>
    <row r="26290" s="489" customFormat="1">
      <c r="B26290" s="498"/>
      <c r="C26290" s="497"/>
      <c r="D26290" s="550"/>
      <c r="E26290" s="498"/>
      <c r="F26290" s="499"/>
    </row>
    <row r="26291" s="489" customFormat="1">
      <c r="B26291" s="498"/>
      <c r="C26291" s="497"/>
      <c r="D26291" s="550"/>
      <c r="E26291" s="498"/>
      <c r="F26291" s="499"/>
    </row>
    <row r="26292" s="489" customFormat="1">
      <c r="B26292" s="498"/>
      <c r="C26292" s="497"/>
      <c r="D26292" s="550"/>
      <c r="E26292" s="498"/>
      <c r="F26292" s="499"/>
    </row>
    <row r="26293" s="489" customFormat="1">
      <c r="B26293" s="498"/>
      <c r="C26293" s="497"/>
      <c r="D26293" s="550"/>
      <c r="E26293" s="498"/>
      <c r="F26293" s="499"/>
    </row>
    <row r="26294" s="489" customFormat="1">
      <c r="B26294" s="498"/>
      <c r="C26294" s="497"/>
      <c r="D26294" s="550"/>
      <c r="E26294" s="498"/>
      <c r="F26294" s="499"/>
    </row>
    <row r="26295" s="489" customFormat="1">
      <c r="B26295" s="498"/>
      <c r="C26295" s="497"/>
      <c r="D26295" s="550"/>
      <c r="E26295" s="498"/>
      <c r="F26295" s="499"/>
    </row>
    <row r="26296" s="489" customFormat="1">
      <c r="B26296" s="498"/>
      <c r="C26296" s="497"/>
      <c r="D26296" s="550"/>
      <c r="E26296" s="498"/>
      <c r="F26296" s="499"/>
    </row>
    <row r="26297" s="489" customFormat="1">
      <c r="B26297" s="498"/>
      <c r="C26297" s="497"/>
      <c r="D26297" s="550"/>
      <c r="E26297" s="498"/>
      <c r="F26297" s="499"/>
    </row>
    <row r="26298" s="489" customFormat="1">
      <c r="B26298" s="498"/>
      <c r="C26298" s="497"/>
      <c r="D26298" s="550"/>
      <c r="E26298" s="498"/>
      <c r="F26298" s="499"/>
    </row>
    <row r="26299" s="489" customFormat="1">
      <c r="B26299" s="498"/>
      <c r="C26299" s="497"/>
      <c r="D26299" s="550"/>
      <c r="E26299" s="498"/>
      <c r="F26299" s="499"/>
    </row>
    <row r="26300" s="489" customFormat="1">
      <c r="B26300" s="498"/>
      <c r="C26300" s="497"/>
      <c r="D26300" s="550"/>
      <c r="E26300" s="498"/>
      <c r="F26300" s="499"/>
    </row>
    <row r="26301" s="489" customFormat="1">
      <c r="B26301" s="498"/>
      <c r="C26301" s="497"/>
      <c r="D26301" s="550"/>
      <c r="E26301" s="498"/>
      <c r="F26301" s="499"/>
    </row>
    <row r="26302" s="489" customFormat="1">
      <c r="B26302" s="498"/>
      <c r="C26302" s="497"/>
      <c r="D26302" s="550"/>
      <c r="E26302" s="498"/>
      <c r="F26302" s="499"/>
    </row>
    <row r="26303" s="489" customFormat="1">
      <c r="B26303" s="498"/>
      <c r="C26303" s="497"/>
      <c r="D26303" s="550"/>
      <c r="E26303" s="498"/>
      <c r="F26303" s="499"/>
    </row>
    <row r="26304" s="489" customFormat="1">
      <c r="B26304" s="498"/>
      <c r="C26304" s="497"/>
      <c r="D26304" s="550"/>
      <c r="E26304" s="498"/>
      <c r="F26304" s="499"/>
    </row>
    <row r="26305" s="489" customFormat="1">
      <c r="B26305" s="498"/>
      <c r="C26305" s="497"/>
      <c r="D26305" s="550"/>
      <c r="E26305" s="498"/>
      <c r="F26305" s="499"/>
    </row>
    <row r="26306" s="489" customFormat="1">
      <c r="B26306" s="498"/>
      <c r="C26306" s="497"/>
      <c r="D26306" s="550"/>
      <c r="E26306" s="498"/>
      <c r="F26306" s="499"/>
    </row>
    <row r="26307" s="489" customFormat="1">
      <c r="B26307" s="498"/>
      <c r="C26307" s="497"/>
      <c r="D26307" s="550"/>
      <c r="E26307" s="498"/>
      <c r="F26307" s="499"/>
    </row>
    <row r="26308" s="489" customFormat="1">
      <c r="B26308" s="498"/>
      <c r="C26308" s="497"/>
      <c r="D26308" s="550"/>
      <c r="E26308" s="498"/>
      <c r="F26308" s="499"/>
    </row>
    <row r="26309" s="489" customFormat="1">
      <c r="B26309" s="498"/>
      <c r="C26309" s="497"/>
      <c r="D26309" s="550"/>
      <c r="E26309" s="498"/>
      <c r="F26309" s="499"/>
    </row>
    <row r="26310" s="489" customFormat="1">
      <c r="B26310" s="498"/>
      <c r="C26310" s="497"/>
      <c r="D26310" s="550"/>
      <c r="E26310" s="498"/>
      <c r="F26310" s="499"/>
    </row>
    <row r="26311" s="489" customFormat="1">
      <c r="B26311" s="498"/>
      <c r="C26311" s="497"/>
      <c r="D26311" s="550"/>
      <c r="E26311" s="498"/>
      <c r="F26311" s="499"/>
    </row>
    <row r="26312" s="489" customFormat="1">
      <c r="B26312" s="498"/>
      <c r="C26312" s="497"/>
      <c r="D26312" s="550"/>
      <c r="E26312" s="498"/>
      <c r="F26312" s="499"/>
    </row>
    <row r="26313" s="489" customFormat="1">
      <c r="B26313" s="498"/>
      <c r="C26313" s="497"/>
      <c r="D26313" s="550"/>
      <c r="E26313" s="498"/>
      <c r="F26313" s="499"/>
    </row>
    <row r="26314" s="489" customFormat="1">
      <c r="B26314" s="498"/>
      <c r="C26314" s="497"/>
      <c r="D26314" s="550"/>
      <c r="E26314" s="498"/>
      <c r="F26314" s="499"/>
    </row>
    <row r="26315" s="489" customFormat="1">
      <c r="B26315" s="498"/>
      <c r="C26315" s="497"/>
      <c r="D26315" s="550"/>
      <c r="E26315" s="498"/>
      <c r="F26315" s="499"/>
    </row>
    <row r="26316" s="489" customFormat="1">
      <c r="B26316" s="498"/>
      <c r="C26316" s="497"/>
      <c r="D26316" s="550"/>
      <c r="E26316" s="498"/>
      <c r="F26316" s="499"/>
    </row>
    <row r="26317" s="489" customFormat="1">
      <c r="B26317" s="498"/>
      <c r="C26317" s="497"/>
      <c r="D26317" s="550"/>
      <c r="E26317" s="498"/>
      <c r="F26317" s="499"/>
    </row>
    <row r="26318" s="489" customFormat="1">
      <c r="B26318" s="498"/>
      <c r="C26318" s="497"/>
      <c r="D26318" s="550"/>
      <c r="E26318" s="498"/>
      <c r="F26318" s="499"/>
    </row>
    <row r="26319" s="489" customFormat="1">
      <c r="B26319" s="498"/>
      <c r="C26319" s="497"/>
      <c r="D26319" s="550"/>
      <c r="E26319" s="498"/>
      <c r="F26319" s="499"/>
    </row>
    <row r="26320" s="489" customFormat="1">
      <c r="B26320" s="498"/>
      <c r="C26320" s="497"/>
      <c r="D26320" s="550"/>
      <c r="E26320" s="498"/>
      <c r="F26320" s="499"/>
    </row>
    <row r="26321" s="489" customFormat="1">
      <c r="B26321" s="498"/>
      <c r="C26321" s="497"/>
      <c r="D26321" s="550"/>
      <c r="E26321" s="498"/>
      <c r="F26321" s="499"/>
    </row>
    <row r="26322" s="489" customFormat="1">
      <c r="B26322" s="498"/>
      <c r="C26322" s="497"/>
      <c r="D26322" s="550"/>
      <c r="E26322" s="498"/>
      <c r="F26322" s="499"/>
    </row>
    <row r="26323" s="489" customFormat="1">
      <c r="B26323" s="498"/>
      <c r="C26323" s="497"/>
      <c r="D26323" s="550"/>
      <c r="E26323" s="498"/>
      <c r="F26323" s="499"/>
    </row>
    <row r="26324" s="489" customFormat="1">
      <c r="B26324" s="498"/>
      <c r="C26324" s="497"/>
      <c r="D26324" s="550"/>
      <c r="E26324" s="498"/>
      <c r="F26324" s="499"/>
    </row>
    <row r="26325" s="489" customFormat="1">
      <c r="B26325" s="498"/>
      <c r="C26325" s="497"/>
      <c r="D26325" s="550"/>
      <c r="E26325" s="498"/>
      <c r="F26325" s="499"/>
    </row>
    <row r="26326" s="489" customFormat="1">
      <c r="B26326" s="498"/>
      <c r="C26326" s="497"/>
      <c r="D26326" s="550"/>
      <c r="E26326" s="498"/>
      <c r="F26326" s="499"/>
    </row>
    <row r="26327" s="489" customFormat="1">
      <c r="B26327" s="498"/>
      <c r="C26327" s="497"/>
      <c r="D26327" s="550"/>
      <c r="E26327" s="498"/>
      <c r="F26327" s="499"/>
    </row>
    <row r="26328" s="489" customFormat="1">
      <c r="B26328" s="498"/>
      <c r="C26328" s="497"/>
      <c r="D26328" s="550"/>
      <c r="E26328" s="498"/>
      <c r="F26328" s="499"/>
    </row>
    <row r="26329" s="489" customFormat="1">
      <c r="B26329" s="498"/>
      <c r="C26329" s="497"/>
      <c r="D26329" s="550"/>
      <c r="E26329" s="498"/>
      <c r="F26329" s="499"/>
    </row>
    <row r="26330" s="489" customFormat="1">
      <c r="B26330" s="498"/>
      <c r="C26330" s="497"/>
      <c r="D26330" s="550"/>
      <c r="E26330" s="498"/>
      <c r="F26330" s="499"/>
    </row>
    <row r="26331" s="489" customFormat="1">
      <c r="B26331" s="498"/>
      <c r="C26331" s="497"/>
      <c r="D26331" s="550"/>
      <c r="E26331" s="498"/>
      <c r="F26331" s="499"/>
    </row>
    <row r="26332" s="489" customFormat="1">
      <c r="B26332" s="498"/>
      <c r="C26332" s="497"/>
      <c r="D26332" s="550"/>
      <c r="E26332" s="498"/>
      <c r="F26332" s="499"/>
    </row>
    <row r="26333" s="489" customFormat="1">
      <c r="B26333" s="498"/>
      <c r="C26333" s="497"/>
      <c r="D26333" s="550"/>
      <c r="E26333" s="498"/>
      <c r="F26333" s="499"/>
    </row>
    <row r="26334" s="489" customFormat="1">
      <c r="B26334" s="498"/>
      <c r="C26334" s="497"/>
      <c r="D26334" s="550"/>
      <c r="E26334" s="498"/>
      <c r="F26334" s="499"/>
    </row>
    <row r="26335" s="489" customFormat="1">
      <c r="B26335" s="498"/>
      <c r="C26335" s="497"/>
      <c r="D26335" s="550"/>
      <c r="E26335" s="498"/>
      <c r="F26335" s="499"/>
    </row>
    <row r="26336" s="489" customFormat="1">
      <c r="B26336" s="498"/>
      <c r="C26336" s="497"/>
      <c r="D26336" s="550"/>
      <c r="E26336" s="498"/>
      <c r="F26336" s="499"/>
    </row>
    <row r="26337" s="489" customFormat="1">
      <c r="B26337" s="498"/>
      <c r="C26337" s="497"/>
      <c r="D26337" s="550"/>
      <c r="E26337" s="498"/>
      <c r="F26337" s="499"/>
    </row>
    <row r="26338" s="489" customFormat="1">
      <c r="B26338" s="498"/>
      <c r="C26338" s="497"/>
      <c r="D26338" s="550"/>
      <c r="E26338" s="498"/>
      <c r="F26338" s="499"/>
    </row>
    <row r="26339" s="489" customFormat="1">
      <c r="B26339" s="498"/>
      <c r="C26339" s="497"/>
      <c r="D26339" s="550"/>
      <c r="E26339" s="498"/>
      <c r="F26339" s="499"/>
    </row>
    <row r="26340" s="489" customFormat="1">
      <c r="B26340" s="498"/>
      <c r="C26340" s="497"/>
      <c r="D26340" s="550"/>
      <c r="E26340" s="498"/>
      <c r="F26340" s="499"/>
    </row>
    <row r="26341" s="489" customFormat="1">
      <c r="B26341" s="498"/>
      <c r="C26341" s="497"/>
      <c r="D26341" s="550"/>
      <c r="E26341" s="498"/>
      <c r="F26341" s="499"/>
    </row>
    <row r="26342" s="489" customFormat="1">
      <c r="B26342" s="498"/>
      <c r="C26342" s="497"/>
      <c r="D26342" s="550"/>
      <c r="E26342" s="498"/>
      <c r="F26342" s="499"/>
    </row>
    <row r="26343" s="489" customFormat="1">
      <c r="B26343" s="498"/>
      <c r="C26343" s="497"/>
      <c r="D26343" s="550"/>
      <c r="E26343" s="498"/>
      <c r="F26343" s="499"/>
    </row>
    <row r="26344" s="489" customFormat="1">
      <c r="B26344" s="498"/>
      <c r="C26344" s="497"/>
      <c r="D26344" s="550"/>
      <c r="E26344" s="498"/>
      <c r="F26344" s="499"/>
    </row>
    <row r="26345" s="489" customFormat="1">
      <c r="B26345" s="498"/>
      <c r="C26345" s="497"/>
      <c r="D26345" s="550"/>
      <c r="E26345" s="498"/>
      <c r="F26345" s="499"/>
    </row>
    <row r="26346" s="489" customFormat="1">
      <c r="B26346" s="498"/>
      <c r="C26346" s="497"/>
      <c r="D26346" s="550"/>
      <c r="E26346" s="498"/>
      <c r="F26346" s="499"/>
    </row>
    <row r="26347" s="489" customFormat="1">
      <c r="B26347" s="498"/>
      <c r="C26347" s="497"/>
      <c r="D26347" s="550"/>
      <c r="E26347" s="498"/>
      <c r="F26347" s="499"/>
    </row>
    <row r="26348" s="489" customFormat="1">
      <c r="B26348" s="498"/>
      <c r="C26348" s="497"/>
      <c r="D26348" s="550"/>
      <c r="E26348" s="498"/>
      <c r="F26348" s="499"/>
    </row>
    <row r="26349" s="489" customFormat="1">
      <c r="B26349" s="498"/>
      <c r="C26349" s="497"/>
      <c r="D26349" s="550"/>
      <c r="E26349" s="498"/>
      <c r="F26349" s="499"/>
    </row>
    <row r="26350" s="489" customFormat="1">
      <c r="B26350" s="498"/>
      <c r="C26350" s="497"/>
      <c r="D26350" s="550"/>
      <c r="E26350" s="498"/>
      <c r="F26350" s="499"/>
    </row>
    <row r="26351" s="489" customFormat="1">
      <c r="B26351" s="498"/>
      <c r="C26351" s="497"/>
      <c r="D26351" s="550"/>
      <c r="E26351" s="498"/>
      <c r="F26351" s="499"/>
    </row>
    <row r="26352" s="489" customFormat="1">
      <c r="B26352" s="498"/>
      <c r="C26352" s="497"/>
      <c r="D26352" s="550"/>
      <c r="E26352" s="498"/>
      <c r="F26352" s="499"/>
    </row>
    <row r="26353" s="489" customFormat="1">
      <c r="B26353" s="498"/>
      <c r="C26353" s="497"/>
      <c r="D26353" s="550"/>
      <c r="E26353" s="498"/>
      <c r="F26353" s="499"/>
    </row>
    <row r="26354" s="489" customFormat="1">
      <c r="B26354" s="498"/>
      <c r="C26354" s="497"/>
      <c r="D26354" s="550"/>
      <c r="E26354" s="498"/>
      <c r="F26354" s="499"/>
    </row>
    <row r="26355" s="489" customFormat="1">
      <c r="B26355" s="498"/>
      <c r="C26355" s="497"/>
      <c r="D26355" s="550"/>
      <c r="E26355" s="498"/>
      <c r="F26355" s="499"/>
    </row>
    <row r="26356" s="489" customFormat="1">
      <c r="B26356" s="498"/>
      <c r="C26356" s="497"/>
      <c r="D26356" s="550"/>
      <c r="E26356" s="498"/>
      <c r="F26356" s="499"/>
    </row>
    <row r="26357" s="489" customFormat="1">
      <c r="B26357" s="498"/>
      <c r="C26357" s="497"/>
      <c r="D26357" s="550"/>
      <c r="E26357" s="498"/>
      <c r="F26357" s="499"/>
    </row>
    <row r="26358" s="489" customFormat="1">
      <c r="B26358" s="498"/>
      <c r="C26358" s="497"/>
      <c r="D26358" s="550"/>
      <c r="E26358" s="498"/>
      <c r="F26358" s="499"/>
    </row>
    <row r="26359" s="489" customFormat="1">
      <c r="B26359" s="498"/>
      <c r="C26359" s="497"/>
      <c r="D26359" s="550"/>
      <c r="E26359" s="498"/>
      <c r="F26359" s="499"/>
    </row>
    <row r="26360" s="489" customFormat="1">
      <c r="B26360" s="498"/>
      <c r="C26360" s="497"/>
      <c r="D26360" s="550"/>
      <c r="E26360" s="498"/>
      <c r="F26360" s="499"/>
    </row>
    <row r="26361" s="489" customFormat="1">
      <c r="B26361" s="498"/>
      <c r="C26361" s="497"/>
      <c r="D26361" s="550"/>
      <c r="E26361" s="498"/>
      <c r="F26361" s="499"/>
    </row>
    <row r="26362" s="489" customFormat="1">
      <c r="B26362" s="498"/>
      <c r="C26362" s="497"/>
      <c r="D26362" s="550"/>
      <c r="E26362" s="498"/>
      <c r="F26362" s="499"/>
    </row>
    <row r="26363" s="489" customFormat="1">
      <c r="B26363" s="498"/>
      <c r="C26363" s="497"/>
      <c r="D26363" s="550"/>
      <c r="E26363" s="498"/>
      <c r="F26363" s="499"/>
    </row>
    <row r="26364" s="489" customFormat="1">
      <c r="B26364" s="498"/>
      <c r="C26364" s="497"/>
      <c r="D26364" s="550"/>
      <c r="E26364" s="498"/>
      <c r="F26364" s="499"/>
    </row>
    <row r="26365" s="489" customFormat="1">
      <c r="B26365" s="498"/>
      <c r="C26365" s="497"/>
      <c r="D26365" s="550"/>
      <c r="E26365" s="498"/>
      <c r="F26365" s="499"/>
    </row>
    <row r="26366" s="489" customFormat="1">
      <c r="B26366" s="498"/>
      <c r="C26366" s="497"/>
      <c r="D26366" s="550"/>
      <c r="E26366" s="498"/>
      <c r="F26366" s="499"/>
    </row>
    <row r="26367" s="489" customFormat="1">
      <c r="B26367" s="498"/>
      <c r="C26367" s="497"/>
      <c r="D26367" s="550"/>
      <c r="E26367" s="498"/>
      <c r="F26367" s="499"/>
    </row>
    <row r="26368" s="489" customFormat="1">
      <c r="B26368" s="498"/>
      <c r="C26368" s="497"/>
      <c r="D26368" s="550"/>
      <c r="E26368" s="498"/>
      <c r="F26368" s="499"/>
    </row>
    <row r="26369" s="489" customFormat="1">
      <c r="B26369" s="498"/>
      <c r="C26369" s="497"/>
      <c r="D26369" s="550"/>
      <c r="E26369" s="498"/>
      <c r="F26369" s="499"/>
    </row>
    <row r="26370" s="489" customFormat="1">
      <c r="B26370" s="498"/>
      <c r="C26370" s="497"/>
      <c r="D26370" s="550"/>
      <c r="E26370" s="498"/>
      <c r="F26370" s="499"/>
    </row>
    <row r="26371" s="489" customFormat="1">
      <c r="B26371" s="498"/>
      <c r="C26371" s="497"/>
      <c r="D26371" s="550"/>
      <c r="E26371" s="498"/>
      <c r="F26371" s="499"/>
    </row>
    <row r="26372" s="489" customFormat="1">
      <c r="B26372" s="498"/>
      <c r="C26372" s="497"/>
      <c r="D26372" s="550"/>
      <c r="E26372" s="498"/>
      <c r="F26372" s="499"/>
    </row>
    <row r="26373" s="489" customFormat="1">
      <c r="B26373" s="498"/>
      <c r="C26373" s="497"/>
      <c r="D26373" s="550"/>
      <c r="E26373" s="498"/>
      <c r="F26373" s="499"/>
    </row>
    <row r="26374" s="489" customFormat="1">
      <c r="B26374" s="498"/>
      <c r="C26374" s="497"/>
      <c r="D26374" s="550"/>
      <c r="E26374" s="498"/>
      <c r="F26374" s="499"/>
    </row>
    <row r="26375" s="489" customFormat="1">
      <c r="B26375" s="498"/>
      <c r="C26375" s="497"/>
      <c r="D26375" s="550"/>
      <c r="E26375" s="498"/>
      <c r="F26375" s="499"/>
    </row>
    <row r="26376" s="489" customFormat="1">
      <c r="B26376" s="498"/>
      <c r="C26376" s="497"/>
      <c r="D26376" s="550"/>
      <c r="E26376" s="498"/>
      <c r="F26376" s="499"/>
    </row>
    <row r="26377" s="489" customFormat="1">
      <c r="B26377" s="498"/>
      <c r="C26377" s="497"/>
      <c r="D26377" s="550"/>
      <c r="E26377" s="498"/>
      <c r="F26377" s="499"/>
    </row>
    <row r="26378" s="489" customFormat="1">
      <c r="B26378" s="498"/>
      <c r="C26378" s="497"/>
      <c r="D26378" s="550"/>
      <c r="E26378" s="498"/>
      <c r="F26378" s="499"/>
    </row>
    <row r="26379" s="489" customFormat="1">
      <c r="B26379" s="498"/>
      <c r="C26379" s="497"/>
      <c r="D26379" s="550"/>
      <c r="E26379" s="498"/>
      <c r="F26379" s="499"/>
    </row>
    <row r="26380" s="489" customFormat="1">
      <c r="B26380" s="498"/>
      <c r="C26380" s="497"/>
      <c r="D26380" s="550"/>
      <c r="E26380" s="498"/>
      <c r="F26380" s="499"/>
    </row>
    <row r="26381" s="489" customFormat="1">
      <c r="B26381" s="498"/>
      <c r="C26381" s="497"/>
      <c r="D26381" s="550"/>
      <c r="E26381" s="498"/>
      <c r="F26381" s="499"/>
    </row>
    <row r="26382" s="489" customFormat="1">
      <c r="B26382" s="498"/>
      <c r="C26382" s="497"/>
      <c r="D26382" s="550"/>
      <c r="E26382" s="498"/>
      <c r="F26382" s="499"/>
    </row>
    <row r="26383" s="489" customFormat="1">
      <c r="B26383" s="498"/>
      <c r="C26383" s="497"/>
      <c r="D26383" s="550"/>
      <c r="E26383" s="498"/>
      <c r="F26383" s="499"/>
    </row>
    <row r="26384" s="489" customFormat="1">
      <c r="B26384" s="498"/>
      <c r="C26384" s="497"/>
      <c r="D26384" s="550"/>
      <c r="E26384" s="498"/>
      <c r="F26384" s="499"/>
    </row>
    <row r="26385" s="489" customFormat="1">
      <c r="B26385" s="498"/>
      <c r="C26385" s="497"/>
      <c r="D26385" s="550"/>
      <c r="E26385" s="498"/>
      <c r="F26385" s="499"/>
    </row>
    <row r="26386" s="489" customFormat="1">
      <c r="B26386" s="498"/>
      <c r="C26386" s="497"/>
      <c r="D26386" s="550"/>
      <c r="E26386" s="498"/>
      <c r="F26386" s="499"/>
    </row>
    <row r="26387" s="489" customFormat="1">
      <c r="B26387" s="498"/>
      <c r="C26387" s="497"/>
      <c r="D26387" s="550"/>
      <c r="E26387" s="498"/>
      <c r="F26387" s="499"/>
    </row>
    <row r="26388" s="489" customFormat="1">
      <c r="B26388" s="498"/>
      <c r="C26388" s="497"/>
      <c r="D26388" s="550"/>
      <c r="E26388" s="498"/>
      <c r="F26388" s="499"/>
    </row>
    <row r="26389" s="489" customFormat="1">
      <c r="B26389" s="498"/>
      <c r="C26389" s="497"/>
      <c r="D26389" s="550"/>
      <c r="E26389" s="498"/>
      <c r="F26389" s="499"/>
    </row>
    <row r="26390" s="489" customFormat="1">
      <c r="B26390" s="498"/>
      <c r="C26390" s="497"/>
      <c r="D26390" s="550"/>
      <c r="E26390" s="498"/>
      <c r="F26390" s="499"/>
    </row>
    <row r="26391" s="489" customFormat="1">
      <c r="B26391" s="498"/>
      <c r="C26391" s="497"/>
      <c r="D26391" s="550"/>
      <c r="E26391" s="498"/>
      <c r="F26391" s="499"/>
    </row>
    <row r="26392" s="489" customFormat="1">
      <c r="B26392" s="498"/>
      <c r="C26392" s="497"/>
      <c r="D26392" s="550"/>
      <c r="E26392" s="498"/>
      <c r="F26392" s="499"/>
    </row>
    <row r="26393" s="489" customFormat="1">
      <c r="B26393" s="498"/>
      <c r="C26393" s="497"/>
      <c r="D26393" s="550"/>
      <c r="E26393" s="498"/>
      <c r="F26393" s="499"/>
    </row>
    <row r="26394" s="489" customFormat="1">
      <c r="B26394" s="498"/>
      <c r="C26394" s="497"/>
      <c r="D26394" s="550"/>
      <c r="E26394" s="498"/>
      <c r="F26394" s="499"/>
    </row>
    <row r="26395" s="489" customFormat="1">
      <c r="B26395" s="498"/>
      <c r="C26395" s="497"/>
      <c r="D26395" s="550"/>
      <c r="E26395" s="498"/>
      <c r="F26395" s="499"/>
    </row>
    <row r="26396" s="489" customFormat="1">
      <c r="B26396" s="498"/>
      <c r="C26396" s="497"/>
      <c r="D26396" s="550"/>
      <c r="E26396" s="498"/>
      <c r="F26396" s="499"/>
    </row>
    <row r="26397" s="489" customFormat="1">
      <c r="B26397" s="498"/>
      <c r="C26397" s="497"/>
      <c r="D26397" s="550"/>
      <c r="E26397" s="498"/>
      <c r="F26397" s="499"/>
    </row>
    <row r="26398" s="489" customFormat="1">
      <c r="B26398" s="498"/>
      <c r="C26398" s="497"/>
      <c r="D26398" s="550"/>
      <c r="E26398" s="498"/>
      <c r="F26398" s="499"/>
    </row>
    <row r="26399" s="489" customFormat="1">
      <c r="B26399" s="498"/>
      <c r="C26399" s="497"/>
      <c r="D26399" s="550"/>
      <c r="E26399" s="498"/>
      <c r="F26399" s="499"/>
    </row>
    <row r="26400" s="489" customFormat="1">
      <c r="B26400" s="498"/>
      <c r="C26400" s="497"/>
      <c r="D26400" s="550"/>
      <c r="E26400" s="498"/>
      <c r="F26400" s="499"/>
    </row>
    <row r="26401" s="489" customFormat="1">
      <c r="B26401" s="498"/>
      <c r="C26401" s="497"/>
      <c r="D26401" s="550"/>
      <c r="E26401" s="498"/>
      <c r="F26401" s="499"/>
    </row>
    <row r="26402" s="489" customFormat="1">
      <c r="B26402" s="498"/>
      <c r="C26402" s="497"/>
      <c r="D26402" s="550"/>
      <c r="E26402" s="498"/>
      <c r="F26402" s="499"/>
    </row>
    <row r="26403" s="489" customFormat="1">
      <c r="B26403" s="498"/>
      <c r="C26403" s="497"/>
      <c r="D26403" s="550"/>
      <c r="E26403" s="498"/>
      <c r="F26403" s="499"/>
    </row>
    <row r="26404" s="489" customFormat="1">
      <c r="B26404" s="498"/>
      <c r="C26404" s="497"/>
      <c r="D26404" s="550"/>
      <c r="E26404" s="498"/>
      <c r="F26404" s="499"/>
    </row>
    <row r="26405" s="489" customFormat="1">
      <c r="B26405" s="498"/>
      <c r="C26405" s="497"/>
      <c r="D26405" s="550"/>
      <c r="E26405" s="498"/>
      <c r="F26405" s="499"/>
    </row>
    <row r="26406" s="489" customFormat="1">
      <c r="B26406" s="498"/>
      <c r="C26406" s="497"/>
      <c r="D26406" s="550"/>
      <c r="E26406" s="498"/>
      <c r="F26406" s="499"/>
    </row>
    <row r="26407" s="489" customFormat="1">
      <c r="B26407" s="498"/>
      <c r="C26407" s="497"/>
      <c r="D26407" s="550"/>
      <c r="E26407" s="498"/>
      <c r="F26407" s="499"/>
    </row>
    <row r="26408" s="489" customFormat="1">
      <c r="B26408" s="498"/>
      <c r="C26408" s="497"/>
      <c r="D26408" s="550"/>
      <c r="E26408" s="498"/>
      <c r="F26408" s="499"/>
    </row>
    <row r="26409" s="489" customFormat="1">
      <c r="B26409" s="498"/>
      <c r="C26409" s="497"/>
      <c r="D26409" s="550"/>
      <c r="E26409" s="498"/>
      <c r="F26409" s="499"/>
    </row>
    <row r="26410" s="489" customFormat="1">
      <c r="B26410" s="498"/>
      <c r="C26410" s="497"/>
      <c r="D26410" s="550"/>
      <c r="E26410" s="498"/>
      <c r="F26410" s="499"/>
    </row>
    <row r="26411" s="489" customFormat="1">
      <c r="B26411" s="498"/>
      <c r="C26411" s="497"/>
      <c r="D26411" s="550"/>
      <c r="E26411" s="498"/>
      <c r="F26411" s="499"/>
    </row>
    <row r="26412" s="489" customFormat="1">
      <c r="B26412" s="498"/>
      <c r="C26412" s="497"/>
      <c r="D26412" s="550"/>
      <c r="E26412" s="498"/>
      <c r="F26412" s="499"/>
    </row>
    <row r="26413" s="489" customFormat="1">
      <c r="B26413" s="498"/>
      <c r="C26413" s="497"/>
      <c r="D26413" s="550"/>
      <c r="E26413" s="498"/>
      <c r="F26413" s="499"/>
    </row>
    <row r="26414" s="489" customFormat="1">
      <c r="B26414" s="498"/>
      <c r="C26414" s="497"/>
      <c r="D26414" s="550"/>
      <c r="E26414" s="498"/>
      <c r="F26414" s="499"/>
    </row>
    <row r="26415" s="489" customFormat="1">
      <c r="B26415" s="498"/>
      <c r="C26415" s="497"/>
      <c r="D26415" s="550"/>
      <c r="E26415" s="498"/>
      <c r="F26415" s="499"/>
    </row>
    <row r="26416" s="489" customFormat="1">
      <c r="B26416" s="498"/>
      <c r="C26416" s="497"/>
      <c r="D26416" s="550"/>
      <c r="E26416" s="498"/>
      <c r="F26416" s="499"/>
    </row>
    <row r="26417" s="489" customFormat="1">
      <c r="B26417" s="498"/>
      <c r="C26417" s="497"/>
      <c r="D26417" s="550"/>
      <c r="E26417" s="498"/>
      <c r="F26417" s="499"/>
    </row>
    <row r="26418" s="489" customFormat="1">
      <c r="B26418" s="498"/>
      <c r="C26418" s="497"/>
      <c r="D26418" s="550"/>
      <c r="E26418" s="498"/>
      <c r="F26418" s="499"/>
    </row>
    <row r="26419" s="489" customFormat="1">
      <c r="B26419" s="498"/>
      <c r="C26419" s="497"/>
      <c r="D26419" s="550"/>
      <c r="E26419" s="498"/>
      <c r="F26419" s="499"/>
    </row>
    <row r="26420" s="489" customFormat="1">
      <c r="B26420" s="498"/>
      <c r="C26420" s="497"/>
      <c r="D26420" s="550"/>
      <c r="E26420" s="498"/>
      <c r="F26420" s="499"/>
    </row>
    <row r="26421" s="489" customFormat="1">
      <c r="B26421" s="498"/>
      <c r="C26421" s="497"/>
      <c r="D26421" s="550"/>
      <c r="E26421" s="498"/>
      <c r="F26421" s="499"/>
    </row>
    <row r="26422" s="489" customFormat="1">
      <c r="B26422" s="498"/>
      <c r="C26422" s="497"/>
      <c r="D26422" s="550"/>
      <c r="E26422" s="498"/>
      <c r="F26422" s="499"/>
    </row>
    <row r="26423" s="489" customFormat="1">
      <c r="B26423" s="498"/>
      <c r="C26423" s="497"/>
      <c r="D26423" s="550"/>
      <c r="E26423" s="498"/>
      <c r="F26423" s="499"/>
    </row>
    <row r="26424" s="489" customFormat="1">
      <c r="B26424" s="498"/>
      <c r="C26424" s="497"/>
      <c r="D26424" s="550"/>
      <c r="E26424" s="498"/>
      <c r="F26424" s="499"/>
    </row>
    <row r="26425" s="489" customFormat="1">
      <c r="B26425" s="498"/>
      <c r="C26425" s="497"/>
      <c r="D26425" s="550"/>
      <c r="E26425" s="498"/>
      <c r="F26425" s="499"/>
    </row>
    <row r="26426" s="489" customFormat="1">
      <c r="B26426" s="498"/>
      <c r="C26426" s="497"/>
      <c r="D26426" s="550"/>
      <c r="E26426" s="498"/>
      <c r="F26426" s="499"/>
    </row>
    <row r="26427" s="489" customFormat="1">
      <c r="B26427" s="498"/>
      <c r="C26427" s="497"/>
      <c r="D26427" s="550"/>
      <c r="E26427" s="498"/>
      <c r="F26427" s="499"/>
    </row>
    <row r="26428" s="489" customFormat="1">
      <c r="B26428" s="498"/>
      <c r="C26428" s="497"/>
      <c r="D26428" s="550"/>
      <c r="E26428" s="498"/>
      <c r="F26428" s="499"/>
    </row>
    <row r="26429" s="489" customFormat="1">
      <c r="B26429" s="498"/>
      <c r="C26429" s="497"/>
      <c r="D26429" s="550"/>
      <c r="E26429" s="498"/>
      <c r="F26429" s="499"/>
    </row>
    <row r="26430" s="489" customFormat="1">
      <c r="B26430" s="498"/>
      <c r="C26430" s="497"/>
      <c r="D26430" s="550"/>
      <c r="E26430" s="498"/>
      <c r="F26430" s="499"/>
    </row>
    <row r="26431" s="489" customFormat="1">
      <c r="B26431" s="498"/>
      <c r="C26431" s="497"/>
      <c r="D26431" s="550"/>
      <c r="E26431" s="498"/>
      <c r="F26431" s="499"/>
    </row>
    <row r="26432" s="489" customFormat="1">
      <c r="B26432" s="498"/>
      <c r="C26432" s="497"/>
      <c r="D26432" s="550"/>
      <c r="E26432" s="498"/>
      <c r="F26432" s="499"/>
    </row>
    <row r="26433" s="489" customFormat="1">
      <c r="B26433" s="498"/>
      <c r="C26433" s="497"/>
      <c r="D26433" s="550"/>
      <c r="E26433" s="498"/>
      <c r="F26433" s="499"/>
    </row>
    <row r="26434" s="489" customFormat="1">
      <c r="B26434" s="498"/>
      <c r="C26434" s="497"/>
      <c r="D26434" s="550"/>
      <c r="E26434" s="498"/>
      <c r="F26434" s="499"/>
    </row>
    <row r="26435" s="489" customFormat="1">
      <c r="B26435" s="498"/>
      <c r="C26435" s="497"/>
      <c r="D26435" s="550"/>
      <c r="E26435" s="498"/>
      <c r="F26435" s="499"/>
    </row>
    <row r="26436" s="489" customFormat="1">
      <c r="B26436" s="498"/>
      <c r="C26436" s="497"/>
      <c r="D26436" s="550"/>
      <c r="E26436" s="498"/>
      <c r="F26436" s="499"/>
    </row>
    <row r="26437" s="489" customFormat="1">
      <c r="B26437" s="498"/>
      <c r="C26437" s="497"/>
      <c r="D26437" s="550"/>
      <c r="E26437" s="498"/>
      <c r="F26437" s="499"/>
    </row>
    <row r="26438" s="489" customFormat="1">
      <c r="B26438" s="498"/>
      <c r="C26438" s="497"/>
      <c r="D26438" s="550"/>
      <c r="E26438" s="498"/>
      <c r="F26438" s="499"/>
    </row>
    <row r="26439" s="489" customFormat="1">
      <c r="B26439" s="498"/>
      <c r="C26439" s="497"/>
      <c r="D26439" s="550"/>
      <c r="E26439" s="498"/>
      <c r="F26439" s="499"/>
    </row>
    <row r="26440" s="489" customFormat="1">
      <c r="B26440" s="498"/>
      <c r="C26440" s="497"/>
      <c r="D26440" s="550"/>
      <c r="E26440" s="498"/>
      <c r="F26440" s="499"/>
    </row>
    <row r="26441" s="489" customFormat="1">
      <c r="B26441" s="498"/>
      <c r="C26441" s="497"/>
      <c r="D26441" s="550"/>
      <c r="E26441" s="498"/>
      <c r="F26441" s="499"/>
    </row>
    <row r="26442" s="489" customFormat="1">
      <c r="B26442" s="498"/>
      <c r="C26442" s="497"/>
      <c r="D26442" s="550"/>
      <c r="E26442" s="498"/>
      <c r="F26442" s="499"/>
    </row>
    <row r="26443" s="489" customFormat="1">
      <c r="B26443" s="498"/>
      <c r="C26443" s="497"/>
      <c r="D26443" s="550"/>
      <c r="E26443" s="498"/>
      <c r="F26443" s="499"/>
    </row>
    <row r="26444" s="489" customFormat="1">
      <c r="B26444" s="498"/>
      <c r="C26444" s="497"/>
      <c r="D26444" s="550"/>
      <c r="E26444" s="498"/>
      <c r="F26444" s="499"/>
    </row>
    <row r="26445" s="489" customFormat="1">
      <c r="B26445" s="498"/>
      <c r="C26445" s="497"/>
      <c r="D26445" s="550"/>
      <c r="E26445" s="498"/>
      <c r="F26445" s="499"/>
    </row>
    <row r="26446" s="489" customFormat="1">
      <c r="B26446" s="498"/>
      <c r="C26446" s="497"/>
      <c r="D26446" s="550"/>
      <c r="E26446" s="498"/>
      <c r="F26446" s="499"/>
    </row>
    <row r="26447" s="489" customFormat="1">
      <c r="B26447" s="498"/>
      <c r="C26447" s="497"/>
      <c r="D26447" s="550"/>
      <c r="E26447" s="498"/>
      <c r="F26447" s="499"/>
    </row>
    <row r="26448" s="489" customFormat="1">
      <c r="B26448" s="498"/>
      <c r="C26448" s="497"/>
      <c r="D26448" s="550"/>
      <c r="E26448" s="498"/>
      <c r="F26448" s="499"/>
    </row>
    <row r="26449" s="489" customFormat="1">
      <c r="B26449" s="498"/>
      <c r="C26449" s="497"/>
      <c r="D26449" s="550"/>
      <c r="E26449" s="498"/>
      <c r="F26449" s="499"/>
    </row>
    <row r="26450" s="489" customFormat="1">
      <c r="B26450" s="498"/>
      <c r="C26450" s="497"/>
      <c r="D26450" s="550"/>
      <c r="E26450" s="498"/>
      <c r="F26450" s="499"/>
    </row>
    <row r="26451" s="489" customFormat="1">
      <c r="B26451" s="498"/>
      <c r="C26451" s="497"/>
      <c r="D26451" s="550"/>
      <c r="E26451" s="498"/>
      <c r="F26451" s="499"/>
    </row>
    <row r="26452" s="489" customFormat="1">
      <c r="B26452" s="498"/>
      <c r="C26452" s="497"/>
      <c r="D26452" s="550"/>
      <c r="E26452" s="498"/>
      <c r="F26452" s="499"/>
    </row>
    <row r="26453" s="489" customFormat="1">
      <c r="B26453" s="498"/>
      <c r="C26453" s="497"/>
      <c r="D26453" s="550"/>
      <c r="E26453" s="498"/>
      <c r="F26453" s="499"/>
    </row>
    <row r="26454" s="489" customFormat="1">
      <c r="B26454" s="498"/>
      <c r="C26454" s="497"/>
      <c r="D26454" s="550"/>
      <c r="E26454" s="498"/>
      <c r="F26454" s="499"/>
    </row>
    <row r="26455" s="489" customFormat="1">
      <c r="B26455" s="498"/>
      <c r="C26455" s="497"/>
      <c r="D26455" s="550"/>
      <c r="E26455" s="498"/>
      <c r="F26455" s="499"/>
    </row>
    <row r="26456" s="489" customFormat="1">
      <c r="B26456" s="498"/>
      <c r="C26456" s="497"/>
      <c r="D26456" s="550"/>
      <c r="E26456" s="498"/>
      <c r="F26456" s="499"/>
    </row>
    <row r="26457" s="489" customFormat="1">
      <c r="B26457" s="498"/>
      <c r="C26457" s="497"/>
      <c r="D26457" s="550"/>
      <c r="E26457" s="498"/>
      <c r="F26457" s="499"/>
    </row>
    <row r="26458" s="489" customFormat="1">
      <c r="B26458" s="498"/>
      <c r="C26458" s="497"/>
      <c r="D26458" s="550"/>
      <c r="E26458" s="498"/>
      <c r="F26458" s="499"/>
    </row>
    <row r="26459" s="489" customFormat="1">
      <c r="B26459" s="498"/>
      <c r="C26459" s="497"/>
      <c r="D26459" s="550"/>
      <c r="E26459" s="498"/>
      <c r="F26459" s="499"/>
    </row>
    <row r="26460" s="489" customFormat="1">
      <c r="B26460" s="498"/>
      <c r="C26460" s="497"/>
      <c r="D26460" s="550"/>
      <c r="E26460" s="498"/>
      <c r="F26460" s="499"/>
    </row>
    <row r="26461" s="489" customFormat="1">
      <c r="B26461" s="498"/>
      <c r="C26461" s="497"/>
      <c r="D26461" s="550"/>
      <c r="E26461" s="498"/>
      <c r="F26461" s="499"/>
    </row>
    <row r="26462" s="489" customFormat="1">
      <c r="B26462" s="498"/>
      <c r="C26462" s="497"/>
      <c r="D26462" s="550"/>
      <c r="E26462" s="498"/>
      <c r="F26462" s="499"/>
    </row>
    <row r="26463" s="489" customFormat="1">
      <c r="B26463" s="498"/>
      <c r="C26463" s="497"/>
      <c r="D26463" s="550"/>
      <c r="E26463" s="498"/>
      <c r="F26463" s="499"/>
    </row>
    <row r="26464" s="489" customFormat="1">
      <c r="B26464" s="498"/>
      <c r="C26464" s="497"/>
      <c r="D26464" s="550"/>
      <c r="E26464" s="498"/>
      <c r="F26464" s="499"/>
    </row>
    <row r="26465" s="489" customFormat="1">
      <c r="B26465" s="498"/>
      <c r="C26465" s="497"/>
      <c r="D26465" s="550"/>
      <c r="E26465" s="498"/>
      <c r="F26465" s="499"/>
    </row>
    <row r="26466" s="489" customFormat="1">
      <c r="B26466" s="498"/>
      <c r="C26466" s="497"/>
      <c r="D26466" s="550"/>
      <c r="E26466" s="498"/>
      <c r="F26466" s="499"/>
    </row>
    <row r="26467" s="489" customFormat="1">
      <c r="B26467" s="498"/>
      <c r="C26467" s="497"/>
      <c r="D26467" s="550"/>
      <c r="E26467" s="498"/>
      <c r="F26467" s="499"/>
    </row>
    <row r="26468" s="489" customFormat="1">
      <c r="B26468" s="498"/>
      <c r="C26468" s="497"/>
      <c r="D26468" s="550"/>
      <c r="E26468" s="498"/>
      <c r="F26468" s="499"/>
    </row>
    <row r="26469" s="489" customFormat="1">
      <c r="B26469" s="498"/>
      <c r="C26469" s="497"/>
      <c r="D26469" s="550"/>
      <c r="E26469" s="498"/>
      <c r="F26469" s="499"/>
    </row>
    <row r="26470" s="489" customFormat="1">
      <c r="B26470" s="498"/>
      <c r="C26470" s="497"/>
      <c r="D26470" s="550"/>
      <c r="E26470" s="498"/>
      <c r="F26470" s="499"/>
    </row>
    <row r="26471" s="489" customFormat="1">
      <c r="B26471" s="498"/>
      <c r="C26471" s="497"/>
      <c r="D26471" s="550"/>
      <c r="E26471" s="498"/>
      <c r="F26471" s="499"/>
    </row>
    <row r="26472" s="489" customFormat="1">
      <c r="B26472" s="498"/>
      <c r="C26472" s="497"/>
      <c r="D26472" s="550"/>
      <c r="E26472" s="498"/>
      <c r="F26472" s="499"/>
    </row>
    <row r="26473" s="489" customFormat="1">
      <c r="B26473" s="498"/>
      <c r="C26473" s="497"/>
      <c r="D26473" s="550"/>
      <c r="E26473" s="498"/>
      <c r="F26473" s="499"/>
    </row>
    <row r="26474" s="489" customFormat="1">
      <c r="B26474" s="498"/>
      <c r="C26474" s="497"/>
      <c r="D26474" s="550"/>
      <c r="E26474" s="498"/>
      <c r="F26474" s="499"/>
    </row>
    <row r="26475" s="489" customFormat="1">
      <c r="B26475" s="498"/>
      <c r="C26475" s="497"/>
      <c r="D26475" s="550"/>
      <c r="E26475" s="498"/>
      <c r="F26475" s="499"/>
    </row>
    <row r="26476" s="489" customFormat="1">
      <c r="B26476" s="498"/>
      <c r="C26476" s="497"/>
      <c r="D26476" s="550"/>
      <c r="E26476" s="498"/>
      <c r="F26476" s="499"/>
    </row>
    <row r="26477" s="489" customFormat="1">
      <c r="B26477" s="498"/>
      <c r="C26477" s="497"/>
      <c r="D26477" s="550"/>
      <c r="E26477" s="498"/>
      <c r="F26477" s="499"/>
    </row>
    <row r="26478" s="489" customFormat="1">
      <c r="B26478" s="498"/>
      <c r="C26478" s="497"/>
      <c r="D26478" s="550"/>
      <c r="E26478" s="498"/>
      <c r="F26478" s="499"/>
    </row>
    <row r="26479" s="489" customFormat="1">
      <c r="B26479" s="498"/>
      <c r="C26479" s="497"/>
      <c r="D26479" s="550"/>
      <c r="E26479" s="498"/>
      <c r="F26479" s="499"/>
    </row>
    <row r="26480" s="489" customFormat="1">
      <c r="B26480" s="498"/>
      <c r="C26480" s="497"/>
      <c r="D26480" s="550"/>
      <c r="E26480" s="498"/>
      <c r="F26480" s="499"/>
    </row>
    <row r="26481" s="489" customFormat="1">
      <c r="B26481" s="498"/>
      <c r="C26481" s="497"/>
      <c r="D26481" s="550"/>
      <c r="E26481" s="498"/>
      <c r="F26481" s="499"/>
    </row>
    <row r="26482" s="489" customFormat="1">
      <c r="B26482" s="498"/>
      <c r="C26482" s="497"/>
      <c r="D26482" s="550"/>
      <c r="E26482" s="498"/>
      <c r="F26482" s="499"/>
    </row>
    <row r="26483" s="489" customFormat="1">
      <c r="B26483" s="498"/>
      <c r="C26483" s="497"/>
      <c r="D26483" s="550"/>
      <c r="E26483" s="498"/>
      <c r="F26483" s="499"/>
    </row>
    <row r="26484" s="489" customFormat="1">
      <c r="B26484" s="498"/>
      <c r="C26484" s="497"/>
      <c r="D26484" s="550"/>
      <c r="E26484" s="498"/>
      <c r="F26484" s="499"/>
    </row>
    <row r="26485" s="489" customFormat="1">
      <c r="B26485" s="498"/>
      <c r="C26485" s="497"/>
      <c r="D26485" s="550"/>
      <c r="E26485" s="498"/>
      <c r="F26485" s="499"/>
    </row>
    <row r="26486" s="489" customFormat="1">
      <c r="B26486" s="498"/>
      <c r="C26486" s="497"/>
      <c r="D26486" s="550"/>
      <c r="E26486" s="498"/>
      <c r="F26486" s="499"/>
    </row>
    <row r="26487" s="489" customFormat="1">
      <c r="B26487" s="498"/>
      <c r="C26487" s="497"/>
      <c r="D26487" s="550"/>
      <c r="E26487" s="498"/>
      <c r="F26487" s="499"/>
    </row>
    <row r="26488" s="489" customFormat="1">
      <c r="B26488" s="498"/>
      <c r="C26488" s="497"/>
      <c r="D26488" s="550"/>
      <c r="E26488" s="498"/>
      <c r="F26488" s="499"/>
    </row>
    <row r="26489" s="489" customFormat="1">
      <c r="B26489" s="498"/>
      <c r="C26489" s="497"/>
      <c r="D26489" s="550"/>
      <c r="E26489" s="498"/>
      <c r="F26489" s="499"/>
    </row>
    <row r="26490" s="489" customFormat="1">
      <c r="B26490" s="498"/>
      <c r="C26490" s="497"/>
      <c r="D26490" s="550"/>
      <c r="E26490" s="498"/>
      <c r="F26490" s="499"/>
    </row>
    <row r="26491" s="489" customFormat="1">
      <c r="B26491" s="498"/>
      <c r="C26491" s="497"/>
      <c r="D26491" s="550"/>
      <c r="E26491" s="498"/>
      <c r="F26491" s="499"/>
    </row>
    <row r="26492" s="489" customFormat="1">
      <c r="B26492" s="498"/>
      <c r="C26492" s="497"/>
      <c r="D26492" s="550"/>
      <c r="E26492" s="498"/>
      <c r="F26492" s="499"/>
    </row>
    <row r="26493" s="489" customFormat="1">
      <c r="B26493" s="498"/>
      <c r="C26493" s="497"/>
      <c r="D26493" s="550"/>
      <c r="E26493" s="498"/>
      <c r="F26493" s="499"/>
    </row>
    <row r="26494" s="489" customFormat="1">
      <c r="B26494" s="498"/>
      <c r="C26494" s="497"/>
      <c r="D26494" s="550"/>
      <c r="E26494" s="498"/>
      <c r="F26494" s="499"/>
    </row>
    <row r="26495" s="489" customFormat="1">
      <c r="B26495" s="498"/>
      <c r="C26495" s="497"/>
      <c r="D26495" s="550"/>
      <c r="E26495" s="498"/>
      <c r="F26495" s="499"/>
    </row>
    <row r="26496" s="489" customFormat="1">
      <c r="B26496" s="498"/>
      <c r="C26496" s="497"/>
      <c r="D26496" s="550"/>
      <c r="E26496" s="498"/>
      <c r="F26496" s="499"/>
    </row>
    <row r="26497" s="489" customFormat="1">
      <c r="B26497" s="498"/>
      <c r="C26497" s="497"/>
      <c r="D26497" s="550"/>
      <c r="E26497" s="498"/>
      <c r="F26497" s="499"/>
    </row>
    <row r="26498" s="489" customFormat="1">
      <c r="B26498" s="498"/>
      <c r="C26498" s="497"/>
      <c r="D26498" s="550"/>
      <c r="E26498" s="498"/>
      <c r="F26498" s="499"/>
    </row>
    <row r="26499" s="489" customFormat="1">
      <c r="B26499" s="498"/>
      <c r="C26499" s="497"/>
      <c r="D26499" s="550"/>
      <c r="E26499" s="498"/>
      <c r="F26499" s="499"/>
    </row>
    <row r="26500" s="489" customFormat="1">
      <c r="B26500" s="498"/>
      <c r="C26500" s="497"/>
      <c r="D26500" s="550"/>
      <c r="E26500" s="498"/>
      <c r="F26500" s="499"/>
    </row>
    <row r="26501" s="489" customFormat="1">
      <c r="B26501" s="498"/>
      <c r="C26501" s="497"/>
      <c r="D26501" s="550"/>
      <c r="E26501" s="498"/>
      <c r="F26501" s="499"/>
    </row>
    <row r="26502" s="489" customFormat="1">
      <c r="B26502" s="498"/>
      <c r="C26502" s="497"/>
      <c r="D26502" s="550"/>
      <c r="E26502" s="498"/>
      <c r="F26502" s="499"/>
    </row>
    <row r="26503" s="489" customFormat="1">
      <c r="B26503" s="498"/>
      <c r="C26503" s="497"/>
      <c r="D26503" s="550"/>
      <c r="E26503" s="498"/>
      <c r="F26503" s="499"/>
    </row>
    <row r="26504" s="489" customFormat="1">
      <c r="B26504" s="498"/>
      <c r="C26504" s="497"/>
      <c r="D26504" s="550"/>
      <c r="E26504" s="498"/>
      <c r="F26504" s="499"/>
    </row>
    <row r="26505" s="489" customFormat="1">
      <c r="B26505" s="498"/>
      <c r="C26505" s="497"/>
      <c r="D26505" s="550"/>
      <c r="E26505" s="498"/>
      <c r="F26505" s="499"/>
    </row>
    <row r="26506" s="489" customFormat="1">
      <c r="B26506" s="498"/>
      <c r="C26506" s="497"/>
      <c r="D26506" s="550"/>
      <c r="E26506" s="498"/>
      <c r="F26506" s="499"/>
    </row>
    <row r="26507" s="489" customFormat="1">
      <c r="B26507" s="498"/>
      <c r="C26507" s="497"/>
      <c r="D26507" s="550"/>
      <c r="E26507" s="498"/>
      <c r="F26507" s="499"/>
    </row>
    <row r="26508" s="489" customFormat="1">
      <c r="B26508" s="498"/>
      <c r="C26508" s="497"/>
      <c r="D26508" s="550"/>
      <c r="E26508" s="498"/>
      <c r="F26508" s="499"/>
    </row>
    <row r="26509" s="489" customFormat="1">
      <c r="B26509" s="498"/>
      <c r="C26509" s="497"/>
      <c r="D26509" s="550"/>
      <c r="E26509" s="498"/>
      <c r="F26509" s="499"/>
    </row>
    <row r="26510" s="489" customFormat="1">
      <c r="B26510" s="498"/>
      <c r="C26510" s="497"/>
      <c r="D26510" s="550"/>
      <c r="E26510" s="498"/>
      <c r="F26510" s="499"/>
    </row>
    <row r="26511" s="489" customFormat="1">
      <c r="B26511" s="498"/>
      <c r="C26511" s="497"/>
      <c r="D26511" s="550"/>
      <c r="E26511" s="498"/>
      <c r="F26511" s="499"/>
    </row>
    <row r="26512" s="489" customFormat="1">
      <c r="B26512" s="498"/>
      <c r="C26512" s="497"/>
      <c r="D26512" s="550"/>
      <c r="E26512" s="498"/>
      <c r="F26512" s="499"/>
    </row>
    <row r="26513" s="489" customFormat="1">
      <c r="B26513" s="498"/>
      <c r="C26513" s="497"/>
      <c r="D26513" s="550"/>
      <c r="E26513" s="498"/>
      <c r="F26513" s="499"/>
    </row>
    <row r="26514" s="489" customFormat="1">
      <c r="B26514" s="498"/>
      <c r="C26514" s="497"/>
      <c r="D26514" s="550"/>
      <c r="E26514" s="498"/>
      <c r="F26514" s="499"/>
    </row>
    <row r="26515" s="489" customFormat="1">
      <c r="B26515" s="498"/>
      <c r="C26515" s="497"/>
      <c r="D26515" s="550"/>
      <c r="E26515" s="498"/>
      <c r="F26515" s="499"/>
    </row>
    <row r="26516" s="489" customFormat="1">
      <c r="B26516" s="498"/>
      <c r="C26516" s="497"/>
      <c r="D26516" s="550"/>
      <c r="E26516" s="498"/>
      <c r="F26516" s="499"/>
    </row>
    <row r="26517" s="489" customFormat="1">
      <c r="B26517" s="498"/>
      <c r="C26517" s="497"/>
      <c r="D26517" s="550"/>
      <c r="E26517" s="498"/>
      <c r="F26517" s="499"/>
    </row>
    <row r="26518" s="489" customFormat="1">
      <c r="B26518" s="498"/>
      <c r="C26518" s="497"/>
      <c r="D26518" s="550"/>
      <c r="E26518" s="498"/>
      <c r="F26518" s="499"/>
    </row>
    <row r="26519" s="489" customFormat="1">
      <c r="B26519" s="498"/>
      <c r="C26519" s="497"/>
      <c r="D26519" s="550"/>
      <c r="E26519" s="498"/>
      <c r="F26519" s="499"/>
    </row>
    <row r="26520" s="489" customFormat="1">
      <c r="B26520" s="498"/>
      <c r="C26520" s="497"/>
      <c r="D26520" s="550"/>
      <c r="E26520" s="498"/>
      <c r="F26520" s="499"/>
    </row>
    <row r="26521" s="489" customFormat="1">
      <c r="B26521" s="498"/>
      <c r="C26521" s="497"/>
      <c r="D26521" s="550"/>
      <c r="E26521" s="498"/>
      <c r="F26521" s="499"/>
    </row>
    <row r="26522" s="489" customFormat="1">
      <c r="B26522" s="498"/>
      <c r="C26522" s="497"/>
      <c r="D26522" s="550"/>
      <c r="E26522" s="498"/>
      <c r="F26522" s="499"/>
    </row>
    <row r="26523" s="489" customFormat="1">
      <c r="B26523" s="498"/>
      <c r="C26523" s="497"/>
      <c r="D26523" s="550"/>
      <c r="E26523" s="498"/>
      <c r="F26523" s="499"/>
    </row>
    <row r="26524" s="489" customFormat="1">
      <c r="B26524" s="498"/>
      <c r="C26524" s="497"/>
      <c r="D26524" s="550"/>
      <c r="E26524" s="498"/>
      <c r="F26524" s="499"/>
    </row>
    <row r="26525" s="489" customFormat="1">
      <c r="B26525" s="498"/>
      <c r="C26525" s="497"/>
      <c r="D26525" s="550"/>
      <c r="E26525" s="498"/>
      <c r="F26525" s="499"/>
    </row>
    <row r="26526" s="489" customFormat="1">
      <c r="B26526" s="498"/>
      <c r="C26526" s="497"/>
      <c r="D26526" s="550"/>
      <c r="E26526" s="498"/>
      <c r="F26526" s="499"/>
    </row>
    <row r="26527" s="489" customFormat="1">
      <c r="B26527" s="498"/>
      <c r="C26527" s="497"/>
      <c r="D26527" s="550"/>
      <c r="E26527" s="498"/>
      <c r="F26527" s="499"/>
    </row>
    <row r="26528" s="489" customFormat="1">
      <c r="B26528" s="498"/>
      <c r="C26528" s="497"/>
      <c r="D26528" s="550"/>
      <c r="E26528" s="498"/>
      <c r="F26528" s="499"/>
    </row>
    <row r="26529" s="489" customFormat="1">
      <c r="B26529" s="498"/>
      <c r="C26529" s="497"/>
      <c r="D26529" s="550"/>
      <c r="E26529" s="498"/>
      <c r="F26529" s="499"/>
    </row>
    <row r="26530" s="489" customFormat="1">
      <c r="B26530" s="498"/>
      <c r="C26530" s="497"/>
      <c r="D26530" s="550"/>
      <c r="E26530" s="498"/>
      <c r="F26530" s="499"/>
    </row>
    <row r="26531" s="489" customFormat="1">
      <c r="B26531" s="498"/>
      <c r="C26531" s="497"/>
      <c r="D26531" s="550"/>
      <c r="E26531" s="498"/>
      <c r="F26531" s="499"/>
    </row>
    <row r="26532" s="489" customFormat="1">
      <c r="B26532" s="498"/>
      <c r="C26532" s="497"/>
      <c r="D26532" s="550"/>
      <c r="E26532" s="498"/>
      <c r="F26532" s="499"/>
    </row>
    <row r="26533" s="489" customFormat="1">
      <c r="B26533" s="498"/>
      <c r="C26533" s="497"/>
      <c r="D26533" s="550"/>
      <c r="E26533" s="498"/>
      <c r="F26533" s="499"/>
    </row>
    <row r="26534" s="489" customFormat="1">
      <c r="B26534" s="498"/>
      <c r="C26534" s="497"/>
      <c r="D26534" s="550"/>
      <c r="E26534" s="498"/>
      <c r="F26534" s="499"/>
    </row>
    <row r="26535" s="489" customFormat="1">
      <c r="B26535" s="498"/>
      <c r="C26535" s="497"/>
      <c r="D26535" s="550"/>
      <c r="E26535" s="498"/>
      <c r="F26535" s="499"/>
    </row>
    <row r="26536" s="489" customFormat="1">
      <c r="B26536" s="498"/>
      <c r="C26536" s="497"/>
      <c r="D26536" s="550"/>
      <c r="E26536" s="498"/>
      <c r="F26536" s="499"/>
    </row>
    <row r="26537" s="489" customFormat="1">
      <c r="B26537" s="498"/>
      <c r="C26537" s="497"/>
      <c r="D26537" s="550"/>
      <c r="E26537" s="498"/>
      <c r="F26537" s="499"/>
    </row>
    <row r="26538" s="489" customFormat="1">
      <c r="B26538" s="498"/>
      <c r="C26538" s="497"/>
      <c r="D26538" s="550"/>
      <c r="E26538" s="498"/>
      <c r="F26538" s="499"/>
    </row>
    <row r="26539" s="489" customFormat="1">
      <c r="B26539" s="498"/>
      <c r="C26539" s="497"/>
      <c r="D26539" s="550"/>
      <c r="E26539" s="498"/>
      <c r="F26539" s="499"/>
    </row>
    <row r="26540" s="489" customFormat="1">
      <c r="B26540" s="498"/>
      <c r="C26540" s="497"/>
      <c r="D26540" s="550"/>
      <c r="E26540" s="498"/>
      <c r="F26540" s="499"/>
    </row>
    <row r="26541" s="489" customFormat="1">
      <c r="B26541" s="498"/>
      <c r="C26541" s="497"/>
      <c r="D26541" s="550"/>
      <c r="E26541" s="498"/>
      <c r="F26541" s="499"/>
    </row>
    <row r="26542" s="489" customFormat="1">
      <c r="B26542" s="498"/>
      <c r="C26542" s="497"/>
      <c r="D26542" s="550"/>
      <c r="E26542" s="498"/>
      <c r="F26542" s="499"/>
    </row>
    <row r="26543" s="489" customFormat="1">
      <c r="B26543" s="498"/>
      <c r="C26543" s="497"/>
      <c r="D26543" s="550"/>
      <c r="E26543" s="498"/>
      <c r="F26543" s="499"/>
    </row>
    <row r="26544" s="489" customFormat="1">
      <c r="B26544" s="498"/>
      <c r="C26544" s="497"/>
      <c r="D26544" s="550"/>
      <c r="E26544" s="498"/>
      <c r="F26544" s="499"/>
    </row>
    <row r="26545" s="489" customFormat="1">
      <c r="B26545" s="498"/>
      <c r="C26545" s="497"/>
      <c r="D26545" s="550"/>
      <c r="E26545" s="498"/>
      <c r="F26545" s="499"/>
    </row>
    <row r="26546" s="489" customFormat="1">
      <c r="B26546" s="498"/>
      <c r="C26546" s="497"/>
      <c r="D26546" s="550"/>
      <c r="E26546" s="498"/>
      <c r="F26546" s="499"/>
    </row>
    <row r="26547" s="489" customFormat="1">
      <c r="B26547" s="498"/>
      <c r="C26547" s="497"/>
      <c r="D26547" s="550"/>
      <c r="E26547" s="498"/>
      <c r="F26547" s="499"/>
    </row>
    <row r="26548" s="489" customFormat="1">
      <c r="B26548" s="498"/>
      <c r="C26548" s="497"/>
      <c r="D26548" s="550"/>
      <c r="E26548" s="498"/>
      <c r="F26548" s="499"/>
    </row>
    <row r="26549" s="489" customFormat="1">
      <c r="B26549" s="498"/>
      <c r="C26549" s="497"/>
      <c r="D26549" s="550"/>
      <c r="E26549" s="498"/>
      <c r="F26549" s="499"/>
    </row>
    <row r="26550" s="489" customFormat="1">
      <c r="B26550" s="498"/>
      <c r="C26550" s="497"/>
      <c r="D26550" s="550"/>
      <c r="E26550" s="498"/>
      <c r="F26550" s="499"/>
    </row>
    <row r="26551" s="489" customFormat="1">
      <c r="B26551" s="498"/>
      <c r="C26551" s="497"/>
      <c r="D26551" s="550"/>
      <c r="E26551" s="498"/>
      <c r="F26551" s="499"/>
    </row>
    <row r="26552" s="489" customFormat="1">
      <c r="B26552" s="498"/>
      <c r="C26552" s="497"/>
      <c r="D26552" s="550"/>
      <c r="E26552" s="498"/>
      <c r="F26552" s="499"/>
    </row>
    <row r="26553" s="489" customFormat="1">
      <c r="B26553" s="498"/>
      <c r="C26553" s="497"/>
      <c r="D26553" s="550"/>
      <c r="E26553" s="498"/>
      <c r="F26553" s="499"/>
    </row>
    <row r="26554" s="489" customFormat="1">
      <c r="B26554" s="498"/>
      <c r="C26554" s="497"/>
      <c r="D26554" s="550"/>
      <c r="E26554" s="498"/>
      <c r="F26554" s="499"/>
    </row>
    <row r="26555" s="489" customFormat="1">
      <c r="B26555" s="498"/>
      <c r="C26555" s="497"/>
      <c r="D26555" s="550"/>
      <c r="E26555" s="498"/>
      <c r="F26555" s="499"/>
    </row>
    <row r="26556" s="489" customFormat="1">
      <c r="B26556" s="498"/>
      <c r="C26556" s="497"/>
      <c r="D26556" s="550"/>
      <c r="E26556" s="498"/>
      <c r="F26556" s="499"/>
    </row>
    <row r="26557" s="489" customFormat="1">
      <c r="B26557" s="498"/>
      <c r="C26557" s="497"/>
      <c r="D26557" s="550"/>
      <c r="E26557" s="498"/>
      <c r="F26557" s="499"/>
    </row>
    <row r="26558" s="489" customFormat="1">
      <c r="B26558" s="498"/>
      <c r="C26558" s="497"/>
      <c r="D26558" s="550"/>
      <c r="E26558" s="498"/>
      <c r="F26558" s="499"/>
    </row>
    <row r="26559" s="489" customFormat="1">
      <c r="B26559" s="498"/>
      <c r="C26559" s="497"/>
      <c r="D26559" s="550"/>
      <c r="E26559" s="498"/>
      <c r="F26559" s="499"/>
    </row>
    <row r="26560" s="489" customFormat="1">
      <c r="B26560" s="498"/>
      <c r="C26560" s="497"/>
      <c r="D26560" s="550"/>
      <c r="E26560" s="498"/>
      <c r="F26560" s="499"/>
    </row>
    <row r="26561" s="489" customFormat="1">
      <c r="B26561" s="498"/>
      <c r="C26561" s="497"/>
      <c r="D26561" s="550"/>
      <c r="E26561" s="498"/>
      <c r="F26561" s="499"/>
    </row>
    <row r="26562" s="489" customFormat="1">
      <c r="B26562" s="498"/>
      <c r="C26562" s="497"/>
      <c r="D26562" s="550"/>
      <c r="E26562" s="498"/>
      <c r="F26562" s="499"/>
    </row>
    <row r="26563" s="489" customFormat="1">
      <c r="B26563" s="498"/>
      <c r="C26563" s="497"/>
      <c r="D26563" s="550"/>
      <c r="E26563" s="498"/>
      <c r="F26563" s="499"/>
    </row>
    <row r="26564" s="489" customFormat="1">
      <c r="B26564" s="498"/>
      <c r="C26564" s="497"/>
      <c r="D26564" s="550"/>
      <c r="E26564" s="498"/>
      <c r="F26564" s="499"/>
    </row>
    <row r="26565" s="489" customFormat="1">
      <c r="B26565" s="498"/>
      <c r="C26565" s="497"/>
      <c r="D26565" s="550"/>
      <c r="E26565" s="498"/>
      <c r="F26565" s="499"/>
    </row>
    <row r="26566" s="489" customFormat="1">
      <c r="B26566" s="498"/>
      <c r="C26566" s="497"/>
      <c r="D26566" s="550"/>
      <c r="E26566" s="498"/>
      <c r="F26566" s="499"/>
    </row>
    <row r="26567" s="489" customFormat="1">
      <c r="B26567" s="498"/>
      <c r="C26567" s="497"/>
      <c r="D26567" s="550"/>
      <c r="E26567" s="498"/>
      <c r="F26567" s="499"/>
    </row>
    <row r="26568" s="489" customFormat="1">
      <c r="B26568" s="498"/>
      <c r="C26568" s="497"/>
      <c r="D26568" s="550"/>
      <c r="E26568" s="498"/>
      <c r="F26568" s="499"/>
    </row>
    <row r="26569" s="489" customFormat="1">
      <c r="B26569" s="498"/>
      <c r="C26569" s="497"/>
      <c r="D26569" s="550"/>
      <c r="E26569" s="498"/>
      <c r="F26569" s="499"/>
    </row>
    <row r="26570" s="489" customFormat="1">
      <c r="B26570" s="498"/>
      <c r="C26570" s="497"/>
      <c r="D26570" s="550"/>
      <c r="E26570" s="498"/>
      <c r="F26570" s="499"/>
    </row>
    <row r="26571" s="489" customFormat="1">
      <c r="B26571" s="498"/>
      <c r="C26571" s="497"/>
      <c r="D26571" s="550"/>
      <c r="E26571" s="498"/>
      <c r="F26571" s="499"/>
    </row>
    <row r="26572" s="489" customFormat="1">
      <c r="B26572" s="498"/>
      <c r="C26572" s="497"/>
      <c r="D26572" s="550"/>
      <c r="E26572" s="498"/>
      <c r="F26572" s="499"/>
    </row>
    <row r="26573" s="489" customFormat="1">
      <c r="B26573" s="498"/>
      <c r="C26573" s="497"/>
      <c r="D26573" s="550"/>
      <c r="E26573" s="498"/>
      <c r="F26573" s="499"/>
    </row>
    <row r="26574" s="489" customFormat="1">
      <c r="B26574" s="498"/>
      <c r="C26574" s="497"/>
      <c r="D26574" s="550"/>
      <c r="E26574" s="498"/>
      <c r="F26574" s="499"/>
    </row>
    <row r="26575" s="489" customFormat="1">
      <c r="B26575" s="498"/>
      <c r="C26575" s="497"/>
      <c r="D26575" s="550"/>
      <c r="E26575" s="498"/>
      <c r="F26575" s="499"/>
    </row>
    <row r="26576" s="489" customFormat="1">
      <c r="B26576" s="498"/>
      <c r="C26576" s="497"/>
      <c r="D26576" s="550"/>
      <c r="E26576" s="498"/>
      <c r="F26576" s="499"/>
    </row>
    <row r="26577" s="489" customFormat="1">
      <c r="B26577" s="498"/>
      <c r="C26577" s="497"/>
      <c r="D26577" s="550"/>
      <c r="E26577" s="498"/>
      <c r="F26577" s="499"/>
    </row>
    <row r="26578" s="489" customFormat="1">
      <c r="B26578" s="498"/>
      <c r="C26578" s="497"/>
      <c r="D26578" s="550"/>
      <c r="E26578" s="498"/>
      <c r="F26578" s="499"/>
    </row>
    <row r="26579" s="489" customFormat="1">
      <c r="B26579" s="498"/>
      <c r="C26579" s="497"/>
      <c r="D26579" s="550"/>
      <c r="E26579" s="498"/>
      <c r="F26579" s="499"/>
    </row>
    <row r="26580" s="489" customFormat="1">
      <c r="B26580" s="498"/>
      <c r="C26580" s="497"/>
      <c r="D26580" s="550"/>
      <c r="E26580" s="498"/>
      <c r="F26580" s="499"/>
    </row>
    <row r="26581" s="489" customFormat="1">
      <c r="B26581" s="498"/>
      <c r="C26581" s="497"/>
      <c r="D26581" s="550"/>
      <c r="E26581" s="498"/>
      <c r="F26581" s="499"/>
    </row>
    <row r="26582" s="489" customFormat="1">
      <c r="B26582" s="498"/>
      <c r="C26582" s="497"/>
      <c r="D26582" s="550"/>
      <c r="E26582" s="498"/>
      <c r="F26582" s="499"/>
    </row>
    <row r="26583" s="489" customFormat="1">
      <c r="B26583" s="498"/>
      <c r="C26583" s="497"/>
      <c r="D26583" s="550"/>
      <c r="E26583" s="498"/>
      <c r="F26583" s="499"/>
    </row>
    <row r="26584" s="489" customFormat="1">
      <c r="B26584" s="498"/>
      <c r="C26584" s="497"/>
      <c r="D26584" s="550"/>
      <c r="E26584" s="498"/>
      <c r="F26584" s="499"/>
    </row>
    <row r="26585" s="489" customFormat="1">
      <c r="B26585" s="498"/>
      <c r="C26585" s="497"/>
      <c r="D26585" s="550"/>
      <c r="E26585" s="498"/>
      <c r="F26585" s="499"/>
    </row>
    <row r="26586" s="489" customFormat="1">
      <c r="B26586" s="498"/>
      <c r="C26586" s="497"/>
      <c r="D26586" s="550"/>
      <c r="E26586" s="498"/>
      <c r="F26586" s="499"/>
    </row>
    <row r="26587" s="489" customFormat="1">
      <c r="B26587" s="498"/>
      <c r="C26587" s="497"/>
      <c r="D26587" s="550"/>
      <c r="E26587" s="498"/>
      <c r="F26587" s="499"/>
    </row>
    <row r="26588" s="489" customFormat="1">
      <c r="B26588" s="498"/>
      <c r="C26588" s="497"/>
      <c r="D26588" s="550"/>
      <c r="E26588" s="498"/>
      <c r="F26588" s="499"/>
    </row>
    <row r="26589" s="489" customFormat="1">
      <c r="B26589" s="498"/>
      <c r="C26589" s="497"/>
      <c r="D26589" s="550"/>
      <c r="E26589" s="498"/>
      <c r="F26589" s="499"/>
    </row>
    <row r="26590" s="489" customFormat="1">
      <c r="B26590" s="498"/>
      <c r="C26590" s="497"/>
      <c r="D26590" s="550"/>
      <c r="E26590" s="498"/>
      <c r="F26590" s="499"/>
    </row>
    <row r="26591" s="489" customFormat="1">
      <c r="B26591" s="498"/>
      <c r="C26591" s="497"/>
      <c r="D26591" s="550"/>
      <c r="E26591" s="498"/>
      <c r="F26591" s="499"/>
    </row>
    <row r="26592" s="489" customFormat="1">
      <c r="B26592" s="498"/>
      <c r="C26592" s="497"/>
      <c r="D26592" s="550"/>
      <c r="E26592" s="498"/>
      <c r="F26592" s="499"/>
    </row>
    <row r="26593" s="489" customFormat="1">
      <c r="B26593" s="498"/>
      <c r="C26593" s="497"/>
      <c r="D26593" s="550"/>
      <c r="E26593" s="498"/>
      <c r="F26593" s="499"/>
    </row>
    <row r="26594" s="489" customFormat="1">
      <c r="B26594" s="498"/>
      <c r="C26594" s="497"/>
      <c r="D26594" s="550"/>
      <c r="E26594" s="498"/>
      <c r="F26594" s="499"/>
    </row>
    <row r="26595" s="489" customFormat="1">
      <c r="B26595" s="498"/>
      <c r="C26595" s="497"/>
      <c r="D26595" s="550"/>
      <c r="E26595" s="498"/>
      <c r="F26595" s="499"/>
    </row>
    <row r="26596" s="489" customFormat="1">
      <c r="B26596" s="498"/>
      <c r="C26596" s="497"/>
      <c r="D26596" s="550"/>
      <c r="E26596" s="498"/>
      <c r="F26596" s="499"/>
    </row>
    <row r="26597" s="489" customFormat="1">
      <c r="B26597" s="498"/>
      <c r="C26597" s="497"/>
      <c r="D26597" s="550"/>
      <c r="E26597" s="498"/>
      <c r="F26597" s="499"/>
    </row>
    <row r="26598" s="489" customFormat="1">
      <c r="B26598" s="498"/>
      <c r="C26598" s="497"/>
      <c r="D26598" s="550"/>
      <c r="E26598" s="498"/>
      <c r="F26598" s="499"/>
    </row>
    <row r="26599" s="489" customFormat="1">
      <c r="B26599" s="498"/>
      <c r="C26599" s="497"/>
      <c r="D26599" s="550"/>
      <c r="E26599" s="498"/>
      <c r="F26599" s="499"/>
    </row>
    <row r="26600" s="489" customFormat="1">
      <c r="B26600" s="498"/>
      <c r="C26600" s="497"/>
      <c r="D26600" s="550"/>
      <c r="E26600" s="498"/>
      <c r="F26600" s="499"/>
    </row>
    <row r="26601" s="489" customFormat="1">
      <c r="B26601" s="498"/>
      <c r="C26601" s="497"/>
      <c r="D26601" s="550"/>
      <c r="E26601" s="498"/>
      <c r="F26601" s="499"/>
    </row>
    <row r="26602" s="489" customFormat="1">
      <c r="B26602" s="498"/>
      <c r="C26602" s="497"/>
      <c r="D26602" s="550"/>
      <c r="E26602" s="498"/>
      <c r="F26602" s="499"/>
    </row>
    <row r="26603" s="489" customFormat="1">
      <c r="B26603" s="498"/>
      <c r="C26603" s="497"/>
      <c r="D26603" s="550"/>
      <c r="E26603" s="498"/>
      <c r="F26603" s="499"/>
    </row>
    <row r="26604" s="489" customFormat="1">
      <c r="B26604" s="498"/>
      <c r="C26604" s="497"/>
      <c r="D26604" s="550"/>
      <c r="E26604" s="498"/>
      <c r="F26604" s="499"/>
    </row>
    <row r="26605" s="489" customFormat="1">
      <c r="B26605" s="498"/>
      <c r="C26605" s="497"/>
      <c r="D26605" s="550"/>
      <c r="E26605" s="498"/>
      <c r="F26605" s="499"/>
    </row>
    <row r="26606" s="489" customFormat="1">
      <c r="B26606" s="498"/>
      <c r="C26606" s="497"/>
      <c r="D26606" s="550"/>
      <c r="E26606" s="498"/>
      <c r="F26606" s="499"/>
    </row>
    <row r="26607" s="489" customFormat="1">
      <c r="B26607" s="498"/>
      <c r="C26607" s="497"/>
      <c r="D26607" s="550"/>
      <c r="E26607" s="498"/>
      <c r="F26607" s="499"/>
    </row>
    <row r="26608" s="489" customFormat="1">
      <c r="B26608" s="498"/>
      <c r="C26608" s="497"/>
      <c r="D26608" s="550"/>
      <c r="E26608" s="498"/>
      <c r="F26608" s="499"/>
    </row>
    <row r="26609" s="489" customFormat="1">
      <c r="B26609" s="498"/>
      <c r="C26609" s="497"/>
      <c r="D26609" s="550"/>
      <c r="E26609" s="498"/>
      <c r="F26609" s="499"/>
    </row>
    <row r="26610" s="489" customFormat="1">
      <c r="B26610" s="498"/>
      <c r="C26610" s="497"/>
      <c r="D26610" s="550"/>
      <c r="E26610" s="498"/>
      <c r="F26610" s="499"/>
    </row>
    <row r="26611" s="489" customFormat="1">
      <c r="B26611" s="498"/>
      <c r="C26611" s="497"/>
      <c r="D26611" s="550"/>
      <c r="E26611" s="498"/>
      <c r="F26611" s="499"/>
    </row>
    <row r="26612" s="489" customFormat="1">
      <c r="B26612" s="498"/>
      <c r="C26612" s="497"/>
      <c r="D26612" s="550"/>
      <c r="E26612" s="498"/>
      <c r="F26612" s="499"/>
    </row>
    <row r="26613" s="489" customFormat="1">
      <c r="B26613" s="498"/>
      <c r="C26613" s="497"/>
      <c r="D26613" s="550"/>
      <c r="E26613" s="498"/>
      <c r="F26613" s="499"/>
    </row>
    <row r="26614" s="489" customFormat="1">
      <c r="B26614" s="498"/>
      <c r="C26614" s="497"/>
      <c r="D26614" s="550"/>
      <c r="E26614" s="498"/>
      <c r="F26614" s="499"/>
    </row>
    <row r="26615" s="489" customFormat="1">
      <c r="B26615" s="498"/>
      <c r="C26615" s="497"/>
      <c r="D26615" s="550"/>
      <c r="E26615" s="498"/>
      <c r="F26615" s="499"/>
    </row>
    <row r="26616" s="489" customFormat="1">
      <c r="B26616" s="498"/>
      <c r="C26616" s="497"/>
      <c r="D26616" s="550"/>
      <c r="E26616" s="498"/>
      <c r="F26616" s="499"/>
    </row>
    <row r="26617" s="489" customFormat="1">
      <c r="B26617" s="498"/>
      <c r="C26617" s="497"/>
      <c r="D26617" s="550"/>
      <c r="E26617" s="498"/>
      <c r="F26617" s="499"/>
    </row>
    <row r="26618" s="489" customFormat="1">
      <c r="B26618" s="498"/>
      <c r="C26618" s="497"/>
      <c r="D26618" s="550"/>
      <c r="E26618" s="498"/>
      <c r="F26618" s="499"/>
    </row>
    <row r="26619" s="489" customFormat="1">
      <c r="B26619" s="498"/>
      <c r="C26619" s="497"/>
      <c r="D26619" s="550"/>
      <c r="E26619" s="498"/>
      <c r="F26619" s="499"/>
    </row>
    <row r="26620" s="489" customFormat="1">
      <c r="B26620" s="498"/>
      <c r="C26620" s="497"/>
      <c r="D26620" s="550"/>
      <c r="E26620" s="498"/>
      <c r="F26620" s="499"/>
    </row>
    <row r="26621" s="489" customFormat="1">
      <c r="B26621" s="498"/>
      <c r="C26621" s="497"/>
      <c r="D26621" s="550"/>
      <c r="E26621" s="498"/>
      <c r="F26621" s="499"/>
    </row>
    <row r="26622" s="489" customFormat="1">
      <c r="B26622" s="498"/>
      <c r="C26622" s="497"/>
      <c r="D26622" s="550"/>
      <c r="E26622" s="498"/>
      <c r="F26622" s="499"/>
    </row>
    <row r="26623" s="489" customFormat="1">
      <c r="B26623" s="498"/>
      <c r="C26623" s="497"/>
      <c r="D26623" s="550"/>
      <c r="E26623" s="498"/>
      <c r="F26623" s="499"/>
    </row>
    <row r="26624" s="489" customFormat="1">
      <c r="B26624" s="498"/>
      <c r="C26624" s="497"/>
      <c r="D26624" s="550"/>
      <c r="E26624" s="498"/>
      <c r="F26624" s="499"/>
    </row>
    <row r="26625" s="489" customFormat="1">
      <c r="B26625" s="498"/>
      <c r="C26625" s="497"/>
      <c r="D26625" s="550"/>
      <c r="E26625" s="498"/>
      <c r="F26625" s="499"/>
    </row>
    <row r="26626" s="489" customFormat="1">
      <c r="B26626" s="498"/>
      <c r="C26626" s="497"/>
      <c r="D26626" s="550"/>
      <c r="E26626" s="498"/>
      <c r="F26626" s="499"/>
    </row>
    <row r="26627" s="489" customFormat="1">
      <c r="B26627" s="498"/>
      <c r="C26627" s="497"/>
      <c r="D26627" s="550"/>
      <c r="E26627" s="498"/>
      <c r="F26627" s="499"/>
    </row>
    <row r="26628" s="489" customFormat="1">
      <c r="B26628" s="498"/>
      <c r="C26628" s="497"/>
      <c r="D26628" s="550"/>
      <c r="E26628" s="498"/>
      <c r="F26628" s="499"/>
    </row>
    <row r="26629" s="489" customFormat="1">
      <c r="B26629" s="498"/>
      <c r="C26629" s="497"/>
      <c r="D26629" s="550"/>
      <c r="E26629" s="498"/>
      <c r="F26629" s="499"/>
    </row>
    <row r="26630" s="489" customFormat="1">
      <c r="B26630" s="498"/>
      <c r="C26630" s="497"/>
      <c r="D26630" s="550"/>
      <c r="E26630" s="498"/>
      <c r="F26630" s="499"/>
    </row>
    <row r="26631" s="489" customFormat="1">
      <c r="B26631" s="498"/>
      <c r="C26631" s="497"/>
      <c r="D26631" s="550"/>
      <c r="E26631" s="498"/>
      <c r="F26631" s="499"/>
    </row>
    <row r="26632" s="489" customFormat="1">
      <c r="B26632" s="498"/>
      <c r="C26632" s="497"/>
      <c r="D26632" s="550"/>
      <c r="E26632" s="498"/>
      <c r="F26632" s="499"/>
    </row>
    <row r="26633" s="489" customFormat="1">
      <c r="B26633" s="498"/>
      <c r="C26633" s="497"/>
      <c r="D26633" s="550"/>
      <c r="E26633" s="498"/>
      <c r="F26633" s="499"/>
    </row>
    <row r="26634" s="489" customFormat="1">
      <c r="B26634" s="498"/>
      <c r="C26634" s="497"/>
      <c r="D26634" s="550"/>
      <c r="E26634" s="498"/>
      <c r="F26634" s="499"/>
    </row>
    <row r="26635" s="489" customFormat="1">
      <c r="B26635" s="498"/>
      <c r="C26635" s="497"/>
      <c r="D26635" s="550"/>
      <c r="E26635" s="498"/>
      <c r="F26635" s="499"/>
    </row>
    <row r="26636" s="489" customFormat="1">
      <c r="B26636" s="498"/>
      <c r="C26636" s="497"/>
      <c r="D26636" s="550"/>
      <c r="E26636" s="498"/>
      <c r="F26636" s="499"/>
    </row>
    <row r="26637" s="489" customFormat="1">
      <c r="B26637" s="498"/>
      <c r="C26637" s="497"/>
      <c r="D26637" s="550"/>
      <c r="E26637" s="498"/>
      <c r="F26637" s="499"/>
    </row>
    <row r="26638" s="489" customFormat="1">
      <c r="B26638" s="498"/>
      <c r="C26638" s="497"/>
      <c r="D26638" s="550"/>
      <c r="E26638" s="498"/>
      <c r="F26638" s="499"/>
    </row>
    <row r="26639" s="489" customFormat="1">
      <c r="B26639" s="498"/>
      <c r="C26639" s="497"/>
      <c r="D26639" s="550"/>
      <c r="E26639" s="498"/>
      <c r="F26639" s="499"/>
    </row>
    <row r="26640" s="489" customFormat="1">
      <c r="B26640" s="498"/>
      <c r="C26640" s="497"/>
      <c r="D26640" s="550"/>
      <c r="E26640" s="498"/>
      <c r="F26640" s="499"/>
    </row>
    <row r="26641" s="489" customFormat="1">
      <c r="B26641" s="498"/>
      <c r="C26641" s="497"/>
      <c r="D26641" s="550"/>
      <c r="E26641" s="498"/>
      <c r="F26641" s="499"/>
    </row>
    <row r="26642" s="489" customFormat="1">
      <c r="B26642" s="498"/>
      <c r="C26642" s="497"/>
      <c r="D26642" s="550"/>
      <c r="E26642" s="498"/>
      <c r="F26642" s="499"/>
    </row>
    <row r="26643" s="489" customFormat="1">
      <c r="B26643" s="498"/>
      <c r="C26643" s="497"/>
      <c r="D26643" s="550"/>
      <c r="E26643" s="498"/>
      <c r="F26643" s="499"/>
    </row>
    <row r="26644" s="489" customFormat="1">
      <c r="B26644" s="498"/>
      <c r="C26644" s="497"/>
      <c r="D26644" s="550"/>
      <c r="E26644" s="498"/>
      <c r="F26644" s="499"/>
    </row>
    <row r="26645" s="489" customFormat="1">
      <c r="B26645" s="498"/>
      <c r="C26645" s="497"/>
      <c r="D26645" s="550"/>
      <c r="E26645" s="498"/>
      <c r="F26645" s="499"/>
    </row>
    <row r="26646" s="489" customFormat="1">
      <c r="B26646" s="498"/>
      <c r="C26646" s="497"/>
      <c r="D26646" s="550"/>
      <c r="E26646" s="498"/>
      <c r="F26646" s="499"/>
    </row>
    <row r="26647" s="489" customFormat="1">
      <c r="B26647" s="498"/>
      <c r="C26647" s="497"/>
      <c r="D26647" s="550"/>
      <c r="E26647" s="498"/>
      <c r="F26647" s="499"/>
    </row>
    <row r="26648" s="489" customFormat="1">
      <c r="B26648" s="498"/>
      <c r="C26648" s="497"/>
      <c r="D26648" s="550"/>
      <c r="E26648" s="498"/>
      <c r="F26648" s="499"/>
    </row>
    <row r="26649" s="489" customFormat="1">
      <c r="B26649" s="498"/>
      <c r="C26649" s="497"/>
      <c r="D26649" s="550"/>
      <c r="E26649" s="498"/>
      <c r="F26649" s="499"/>
    </row>
    <row r="26650" s="489" customFormat="1">
      <c r="B26650" s="498"/>
      <c r="C26650" s="497"/>
      <c r="D26650" s="550"/>
      <c r="E26650" s="498"/>
      <c r="F26650" s="499"/>
    </row>
    <row r="26651" s="489" customFormat="1">
      <c r="B26651" s="498"/>
      <c r="C26651" s="497"/>
      <c r="D26651" s="550"/>
      <c r="E26651" s="498"/>
      <c r="F26651" s="499"/>
    </row>
    <row r="26652" s="489" customFormat="1">
      <c r="B26652" s="498"/>
      <c r="C26652" s="497"/>
      <c r="D26652" s="550"/>
      <c r="E26652" s="498"/>
      <c r="F26652" s="499"/>
    </row>
    <row r="26653" s="489" customFormat="1">
      <c r="B26653" s="498"/>
      <c r="C26653" s="497"/>
      <c r="D26653" s="550"/>
      <c r="E26653" s="498"/>
      <c r="F26653" s="499"/>
    </row>
    <row r="26654" s="489" customFormat="1">
      <c r="B26654" s="498"/>
      <c r="C26654" s="497"/>
      <c r="D26654" s="550"/>
      <c r="E26654" s="498"/>
      <c r="F26654" s="499"/>
    </row>
    <row r="26655" s="489" customFormat="1">
      <c r="B26655" s="498"/>
      <c r="C26655" s="497"/>
      <c r="D26655" s="550"/>
      <c r="E26655" s="498"/>
      <c r="F26655" s="499"/>
    </row>
    <row r="26656" s="489" customFormat="1">
      <c r="B26656" s="498"/>
      <c r="C26656" s="497"/>
      <c r="D26656" s="550"/>
      <c r="E26656" s="498"/>
      <c r="F26656" s="499"/>
    </row>
    <row r="26657" s="489" customFormat="1">
      <c r="B26657" s="498"/>
      <c r="C26657" s="497"/>
      <c r="D26657" s="550"/>
      <c r="E26657" s="498"/>
      <c r="F26657" s="499"/>
    </row>
    <row r="26658" s="489" customFormat="1">
      <c r="B26658" s="498"/>
      <c r="C26658" s="497"/>
      <c r="D26658" s="550"/>
      <c r="E26658" s="498"/>
      <c r="F26658" s="499"/>
    </row>
    <row r="26659" s="489" customFormat="1">
      <c r="B26659" s="498"/>
      <c r="C26659" s="497"/>
      <c r="D26659" s="550"/>
      <c r="E26659" s="498"/>
      <c r="F26659" s="499"/>
    </row>
    <row r="26660" s="489" customFormat="1">
      <c r="B26660" s="498"/>
      <c r="C26660" s="497"/>
      <c r="D26660" s="550"/>
      <c r="E26660" s="498"/>
      <c r="F26660" s="499"/>
    </row>
    <row r="26661" s="489" customFormat="1">
      <c r="B26661" s="498"/>
      <c r="C26661" s="497"/>
      <c r="D26661" s="550"/>
      <c r="E26661" s="498"/>
      <c r="F26661" s="499"/>
    </row>
    <row r="26662" s="489" customFormat="1">
      <c r="B26662" s="498"/>
      <c r="C26662" s="497"/>
      <c r="D26662" s="550"/>
      <c r="E26662" s="498"/>
      <c r="F26662" s="499"/>
    </row>
    <row r="26663" s="489" customFormat="1">
      <c r="B26663" s="498"/>
      <c r="C26663" s="497"/>
      <c r="D26663" s="550"/>
      <c r="E26663" s="498"/>
      <c r="F26663" s="499"/>
    </row>
    <row r="26664" s="489" customFormat="1">
      <c r="B26664" s="498"/>
      <c r="C26664" s="497"/>
      <c r="D26664" s="550"/>
      <c r="E26664" s="498"/>
      <c r="F26664" s="499"/>
    </row>
    <row r="26665" s="489" customFormat="1">
      <c r="B26665" s="498"/>
      <c r="C26665" s="497"/>
      <c r="D26665" s="550"/>
      <c r="E26665" s="498"/>
      <c r="F26665" s="499"/>
    </row>
    <row r="26666" s="489" customFormat="1">
      <c r="B26666" s="498"/>
      <c r="C26666" s="497"/>
      <c r="D26666" s="550"/>
      <c r="E26666" s="498"/>
      <c r="F26666" s="499"/>
    </row>
    <row r="26667" s="489" customFormat="1">
      <c r="B26667" s="498"/>
      <c r="C26667" s="497"/>
      <c r="D26667" s="550"/>
      <c r="E26667" s="498"/>
      <c r="F26667" s="499"/>
    </row>
    <row r="26668" s="489" customFormat="1">
      <c r="B26668" s="498"/>
      <c r="C26668" s="497"/>
      <c r="D26668" s="550"/>
      <c r="E26668" s="498"/>
      <c r="F26668" s="499"/>
    </row>
    <row r="26669" s="489" customFormat="1">
      <c r="B26669" s="498"/>
      <c r="C26669" s="497"/>
      <c r="D26669" s="550"/>
      <c r="E26669" s="498"/>
      <c r="F26669" s="499"/>
    </row>
    <row r="26670" s="489" customFormat="1">
      <c r="B26670" s="498"/>
      <c r="C26670" s="497"/>
      <c r="D26670" s="550"/>
      <c r="E26670" s="498"/>
      <c r="F26670" s="499"/>
    </row>
    <row r="26671" s="489" customFormat="1">
      <c r="B26671" s="498"/>
      <c r="C26671" s="497"/>
      <c r="D26671" s="550"/>
      <c r="E26671" s="498"/>
      <c r="F26671" s="499"/>
    </row>
    <row r="26672" s="489" customFormat="1">
      <c r="B26672" s="498"/>
      <c r="C26672" s="497"/>
      <c r="D26672" s="550"/>
      <c r="E26672" s="498"/>
      <c r="F26672" s="499"/>
    </row>
    <row r="26673" s="489" customFormat="1">
      <c r="B26673" s="498"/>
      <c r="C26673" s="497"/>
      <c r="D26673" s="550"/>
      <c r="E26673" s="498"/>
      <c r="F26673" s="499"/>
    </row>
    <row r="26674" s="489" customFormat="1">
      <c r="B26674" s="498"/>
      <c r="C26674" s="497"/>
      <c r="D26674" s="550"/>
      <c r="E26674" s="498"/>
      <c r="F26674" s="499"/>
    </row>
    <row r="26675" s="489" customFormat="1">
      <c r="B26675" s="498"/>
      <c r="C26675" s="497"/>
      <c r="D26675" s="550"/>
      <c r="E26675" s="498"/>
      <c r="F26675" s="499"/>
    </row>
    <row r="26676" s="489" customFormat="1">
      <c r="B26676" s="498"/>
      <c r="C26676" s="497"/>
      <c r="D26676" s="550"/>
      <c r="E26676" s="498"/>
      <c r="F26676" s="499"/>
    </row>
    <row r="26677" s="489" customFormat="1">
      <c r="B26677" s="498"/>
      <c r="C26677" s="497"/>
      <c r="D26677" s="550"/>
      <c r="E26677" s="498"/>
      <c r="F26677" s="499"/>
    </row>
    <row r="26678" s="489" customFormat="1">
      <c r="B26678" s="498"/>
      <c r="C26678" s="497"/>
      <c r="D26678" s="550"/>
      <c r="E26678" s="498"/>
      <c r="F26678" s="499"/>
    </row>
    <row r="26679" s="489" customFormat="1">
      <c r="B26679" s="498"/>
      <c r="C26679" s="497"/>
      <c r="D26679" s="550"/>
      <c r="E26679" s="498"/>
      <c r="F26679" s="499"/>
    </row>
    <row r="26680" s="489" customFormat="1">
      <c r="B26680" s="498"/>
      <c r="C26680" s="497"/>
      <c r="D26680" s="550"/>
      <c r="E26680" s="498"/>
      <c r="F26680" s="499"/>
    </row>
    <row r="26681" s="489" customFormat="1">
      <c r="B26681" s="498"/>
      <c r="C26681" s="497"/>
      <c r="D26681" s="550"/>
      <c r="E26681" s="498"/>
      <c r="F26681" s="499"/>
    </row>
    <row r="26682" s="489" customFormat="1">
      <c r="B26682" s="498"/>
      <c r="C26682" s="497"/>
      <c r="D26682" s="550"/>
      <c r="E26682" s="498"/>
      <c r="F26682" s="499"/>
    </row>
    <row r="26683" s="489" customFormat="1">
      <c r="B26683" s="498"/>
      <c r="C26683" s="497"/>
      <c r="D26683" s="550"/>
      <c r="E26683" s="498"/>
      <c r="F26683" s="499"/>
    </row>
    <row r="26684" s="489" customFormat="1">
      <c r="B26684" s="498"/>
      <c r="C26684" s="497"/>
      <c r="D26684" s="550"/>
      <c r="E26684" s="498"/>
      <c r="F26684" s="499"/>
    </row>
    <row r="26685" s="489" customFormat="1">
      <c r="B26685" s="498"/>
      <c r="C26685" s="497"/>
      <c r="D26685" s="550"/>
      <c r="E26685" s="498"/>
      <c r="F26685" s="499"/>
    </row>
    <row r="26686" s="489" customFormat="1">
      <c r="B26686" s="498"/>
      <c r="C26686" s="497"/>
      <c r="D26686" s="550"/>
      <c r="E26686" s="498"/>
      <c r="F26686" s="499"/>
    </row>
    <row r="26687" s="489" customFormat="1">
      <c r="B26687" s="498"/>
      <c r="C26687" s="497"/>
      <c r="D26687" s="550"/>
      <c r="E26687" s="498"/>
      <c r="F26687" s="499"/>
    </row>
    <row r="26688" s="489" customFormat="1">
      <c r="B26688" s="498"/>
      <c r="C26688" s="497"/>
      <c r="D26688" s="550"/>
      <c r="E26688" s="498"/>
      <c r="F26688" s="499"/>
    </row>
    <row r="26689" s="489" customFormat="1">
      <c r="B26689" s="498"/>
      <c r="C26689" s="497"/>
      <c r="D26689" s="550"/>
      <c r="E26689" s="498"/>
      <c r="F26689" s="499"/>
    </row>
    <row r="26690" s="489" customFormat="1">
      <c r="B26690" s="498"/>
      <c r="C26690" s="497"/>
      <c r="D26690" s="550"/>
      <c r="E26690" s="498"/>
      <c r="F26690" s="499"/>
    </row>
    <row r="26691" s="489" customFormat="1">
      <c r="B26691" s="498"/>
      <c r="C26691" s="497"/>
      <c r="D26691" s="550"/>
      <c r="E26691" s="498"/>
      <c r="F26691" s="499"/>
    </row>
    <row r="26692" s="489" customFormat="1">
      <c r="B26692" s="498"/>
      <c r="C26692" s="497"/>
      <c r="D26692" s="550"/>
      <c r="E26692" s="498"/>
      <c r="F26692" s="499"/>
    </row>
    <row r="26693" s="489" customFormat="1">
      <c r="B26693" s="498"/>
      <c r="C26693" s="497"/>
      <c r="D26693" s="550"/>
      <c r="E26693" s="498"/>
      <c r="F26693" s="499"/>
    </row>
    <row r="26694" s="489" customFormat="1">
      <c r="B26694" s="498"/>
      <c r="C26694" s="497"/>
      <c r="D26694" s="550"/>
      <c r="E26694" s="498"/>
      <c r="F26694" s="499"/>
    </row>
    <row r="26695" s="489" customFormat="1">
      <c r="B26695" s="498"/>
      <c r="C26695" s="497"/>
      <c r="D26695" s="550"/>
      <c r="E26695" s="498"/>
      <c r="F26695" s="499"/>
    </row>
    <row r="26696" s="489" customFormat="1">
      <c r="B26696" s="498"/>
      <c r="C26696" s="497"/>
      <c r="D26696" s="550"/>
      <c r="E26696" s="498"/>
      <c r="F26696" s="499"/>
    </row>
    <row r="26697" s="489" customFormat="1">
      <c r="B26697" s="498"/>
      <c r="C26697" s="497"/>
      <c r="D26697" s="550"/>
      <c r="E26697" s="498"/>
      <c r="F26697" s="499"/>
    </row>
    <row r="26698" s="489" customFormat="1">
      <c r="B26698" s="498"/>
      <c r="C26698" s="497"/>
      <c r="D26698" s="550"/>
      <c r="E26698" s="498"/>
      <c r="F26698" s="499"/>
    </row>
    <row r="26699" s="489" customFormat="1">
      <c r="B26699" s="498"/>
      <c r="C26699" s="497"/>
      <c r="D26699" s="550"/>
      <c r="E26699" s="498"/>
      <c r="F26699" s="499"/>
    </row>
    <row r="26700" s="489" customFormat="1">
      <c r="B26700" s="498"/>
      <c r="C26700" s="497"/>
      <c r="D26700" s="550"/>
      <c r="E26700" s="498"/>
      <c r="F26700" s="499"/>
    </row>
    <row r="26701" s="489" customFormat="1">
      <c r="B26701" s="498"/>
      <c r="C26701" s="497"/>
      <c r="D26701" s="550"/>
      <c r="E26701" s="498"/>
      <c r="F26701" s="499"/>
    </row>
    <row r="26702" s="489" customFormat="1">
      <c r="B26702" s="498"/>
      <c r="C26702" s="497"/>
      <c r="D26702" s="550"/>
      <c r="E26702" s="498"/>
      <c r="F26702" s="499"/>
    </row>
    <row r="26703" s="489" customFormat="1">
      <c r="B26703" s="498"/>
      <c r="C26703" s="497"/>
      <c r="D26703" s="550"/>
      <c r="E26703" s="498"/>
      <c r="F26703" s="499"/>
    </row>
    <row r="26704" s="489" customFormat="1">
      <c r="B26704" s="498"/>
      <c r="C26704" s="497"/>
      <c r="D26704" s="550"/>
      <c r="E26704" s="498"/>
      <c r="F26704" s="499"/>
    </row>
    <row r="26705" s="489" customFormat="1">
      <c r="B26705" s="498"/>
      <c r="C26705" s="497"/>
      <c r="D26705" s="550"/>
      <c r="E26705" s="498"/>
      <c r="F26705" s="499"/>
    </row>
    <row r="26706" s="489" customFormat="1">
      <c r="B26706" s="498"/>
      <c r="C26706" s="497"/>
      <c r="D26706" s="550"/>
      <c r="E26706" s="498"/>
      <c r="F26706" s="499"/>
    </row>
    <row r="26707" s="489" customFormat="1">
      <c r="B26707" s="498"/>
      <c r="C26707" s="497"/>
      <c r="D26707" s="550"/>
      <c r="E26707" s="498"/>
      <c r="F26707" s="499"/>
    </row>
    <row r="26708" s="489" customFormat="1">
      <c r="B26708" s="498"/>
      <c r="C26708" s="497"/>
      <c r="D26708" s="550"/>
      <c r="E26708" s="498"/>
      <c r="F26708" s="499"/>
    </row>
    <row r="26709" s="489" customFormat="1">
      <c r="B26709" s="498"/>
      <c r="C26709" s="497"/>
      <c r="D26709" s="550"/>
      <c r="E26709" s="498"/>
      <c r="F26709" s="499"/>
    </row>
    <row r="26710" s="489" customFormat="1">
      <c r="B26710" s="498"/>
      <c r="C26710" s="497"/>
      <c r="D26710" s="550"/>
      <c r="E26710" s="498"/>
      <c r="F26710" s="499"/>
    </row>
    <row r="26711" s="489" customFormat="1">
      <c r="B26711" s="498"/>
      <c r="C26711" s="497"/>
      <c r="D26711" s="550"/>
      <c r="E26711" s="498"/>
      <c r="F26711" s="499"/>
    </row>
    <row r="26712" s="489" customFormat="1">
      <c r="B26712" s="498"/>
      <c r="C26712" s="497"/>
      <c r="D26712" s="550"/>
      <c r="E26712" s="498"/>
      <c r="F26712" s="499"/>
    </row>
    <row r="26713" s="489" customFormat="1">
      <c r="B26713" s="498"/>
      <c r="C26713" s="497"/>
      <c r="D26713" s="550"/>
      <c r="E26713" s="498"/>
      <c r="F26713" s="499"/>
    </row>
    <row r="26714" s="489" customFormat="1">
      <c r="B26714" s="498"/>
      <c r="C26714" s="497"/>
      <c r="D26714" s="550"/>
      <c r="E26714" s="498"/>
      <c r="F26714" s="499"/>
    </row>
    <row r="26715" s="489" customFormat="1">
      <c r="B26715" s="498"/>
      <c r="C26715" s="497"/>
      <c r="D26715" s="550"/>
      <c r="E26715" s="498"/>
      <c r="F26715" s="499"/>
    </row>
    <row r="26716" s="489" customFormat="1">
      <c r="B26716" s="498"/>
      <c r="C26716" s="497"/>
      <c r="D26716" s="550"/>
      <c r="E26716" s="498"/>
      <c r="F26716" s="499"/>
    </row>
    <row r="26717" s="489" customFormat="1">
      <c r="B26717" s="498"/>
      <c r="C26717" s="497"/>
      <c r="D26717" s="550"/>
      <c r="E26717" s="498"/>
      <c r="F26717" s="499"/>
    </row>
    <row r="26718" s="489" customFormat="1">
      <c r="B26718" s="498"/>
      <c r="C26718" s="497"/>
      <c r="D26718" s="550"/>
      <c r="E26718" s="498"/>
      <c r="F26718" s="499"/>
    </row>
    <row r="26719" s="489" customFormat="1">
      <c r="B26719" s="498"/>
      <c r="C26719" s="497"/>
      <c r="D26719" s="550"/>
      <c r="E26719" s="498"/>
      <c r="F26719" s="499"/>
    </row>
    <row r="26720" s="489" customFormat="1">
      <c r="B26720" s="498"/>
      <c r="C26720" s="497"/>
      <c r="D26720" s="550"/>
      <c r="E26720" s="498"/>
      <c r="F26720" s="499"/>
    </row>
    <row r="26721" s="489" customFormat="1">
      <c r="B26721" s="498"/>
      <c r="C26721" s="497"/>
      <c r="D26721" s="550"/>
      <c r="E26721" s="498"/>
      <c r="F26721" s="499"/>
    </row>
    <row r="26722" s="489" customFormat="1">
      <c r="B26722" s="498"/>
      <c r="C26722" s="497"/>
      <c r="D26722" s="550"/>
      <c r="E26722" s="498"/>
      <c r="F26722" s="499"/>
    </row>
    <row r="26723" s="489" customFormat="1">
      <c r="B26723" s="498"/>
      <c r="C26723" s="497"/>
      <c r="D26723" s="550"/>
      <c r="E26723" s="498"/>
      <c r="F26723" s="499"/>
    </row>
    <row r="26724" s="489" customFormat="1">
      <c r="B26724" s="498"/>
      <c r="C26724" s="497"/>
      <c r="D26724" s="550"/>
      <c r="E26724" s="498"/>
      <c r="F26724" s="499"/>
    </row>
    <row r="26725" s="489" customFormat="1">
      <c r="B26725" s="498"/>
      <c r="C26725" s="497"/>
      <c r="D26725" s="550"/>
      <c r="E26725" s="498"/>
      <c r="F26725" s="499"/>
    </row>
    <row r="26726" s="489" customFormat="1">
      <c r="B26726" s="498"/>
      <c r="C26726" s="497"/>
      <c r="D26726" s="550"/>
      <c r="E26726" s="498"/>
      <c r="F26726" s="499"/>
    </row>
    <row r="26727" s="489" customFormat="1">
      <c r="B26727" s="498"/>
      <c r="C26727" s="497"/>
      <c r="D26727" s="550"/>
      <c r="E26727" s="498"/>
      <c r="F26727" s="499"/>
    </row>
    <row r="26728" s="489" customFormat="1">
      <c r="B26728" s="498"/>
      <c r="C26728" s="497"/>
      <c r="D26728" s="550"/>
      <c r="E26728" s="498"/>
      <c r="F26728" s="499"/>
    </row>
    <row r="26729" s="489" customFormat="1">
      <c r="B26729" s="498"/>
      <c r="C26729" s="497"/>
      <c r="D26729" s="550"/>
      <c r="E26729" s="498"/>
      <c r="F26729" s="499"/>
    </row>
    <row r="26730" s="489" customFormat="1">
      <c r="B26730" s="498"/>
      <c r="C26730" s="497"/>
      <c r="D26730" s="550"/>
      <c r="E26730" s="498"/>
      <c r="F26730" s="499"/>
    </row>
    <row r="26731" s="489" customFormat="1">
      <c r="B26731" s="498"/>
      <c r="C26731" s="497"/>
      <c r="D26731" s="550"/>
      <c r="E26731" s="498"/>
      <c r="F26731" s="499"/>
    </row>
    <row r="26732" s="489" customFormat="1">
      <c r="B26732" s="498"/>
      <c r="C26732" s="497"/>
      <c r="D26732" s="550"/>
      <c r="E26732" s="498"/>
      <c r="F26732" s="499"/>
    </row>
    <row r="26733" s="489" customFormat="1">
      <c r="B26733" s="498"/>
      <c r="C26733" s="497"/>
      <c r="D26733" s="550"/>
      <c r="E26733" s="498"/>
      <c r="F26733" s="499"/>
    </row>
    <row r="26734" s="489" customFormat="1">
      <c r="B26734" s="498"/>
      <c r="C26734" s="497"/>
      <c r="D26734" s="550"/>
      <c r="E26734" s="498"/>
      <c r="F26734" s="499"/>
    </row>
    <row r="26735" s="489" customFormat="1">
      <c r="B26735" s="498"/>
      <c r="C26735" s="497"/>
      <c r="D26735" s="550"/>
      <c r="E26735" s="498"/>
      <c r="F26735" s="499"/>
    </row>
    <row r="26736" s="489" customFormat="1">
      <c r="B26736" s="498"/>
      <c r="C26736" s="497"/>
      <c r="D26736" s="550"/>
      <c r="E26736" s="498"/>
      <c r="F26736" s="499"/>
    </row>
    <row r="26737" s="489" customFormat="1">
      <c r="B26737" s="498"/>
      <c r="C26737" s="497"/>
      <c r="D26737" s="550"/>
      <c r="E26737" s="498"/>
      <c r="F26737" s="499"/>
    </row>
    <row r="26738" s="489" customFormat="1">
      <c r="B26738" s="498"/>
      <c r="C26738" s="497"/>
      <c r="D26738" s="550"/>
      <c r="E26738" s="498"/>
      <c r="F26738" s="499"/>
    </row>
    <row r="26739" s="489" customFormat="1">
      <c r="B26739" s="498"/>
      <c r="C26739" s="497"/>
      <c r="D26739" s="550"/>
      <c r="E26739" s="498"/>
      <c r="F26739" s="499"/>
    </row>
    <row r="26740" s="489" customFormat="1">
      <c r="B26740" s="498"/>
      <c r="C26740" s="497"/>
      <c r="D26740" s="550"/>
      <c r="E26740" s="498"/>
      <c r="F26740" s="499"/>
    </row>
    <row r="26741" s="489" customFormat="1">
      <c r="B26741" s="498"/>
      <c r="C26741" s="497"/>
      <c r="D26741" s="550"/>
      <c r="E26741" s="498"/>
      <c r="F26741" s="499"/>
    </row>
    <row r="26742" s="489" customFormat="1">
      <c r="B26742" s="498"/>
      <c r="C26742" s="497"/>
      <c r="D26742" s="550"/>
      <c r="E26742" s="498"/>
      <c r="F26742" s="499"/>
    </row>
    <row r="26743" s="489" customFormat="1">
      <c r="B26743" s="498"/>
      <c r="C26743" s="497"/>
      <c r="D26743" s="550"/>
      <c r="E26743" s="498"/>
      <c r="F26743" s="499"/>
    </row>
    <row r="26744" s="489" customFormat="1">
      <c r="B26744" s="498"/>
      <c r="C26744" s="497"/>
      <c r="D26744" s="550"/>
      <c r="E26744" s="498"/>
      <c r="F26744" s="499"/>
    </row>
    <row r="26745" s="489" customFormat="1">
      <c r="B26745" s="498"/>
      <c r="C26745" s="497"/>
      <c r="D26745" s="550"/>
      <c r="E26745" s="498"/>
      <c r="F26745" s="499"/>
    </row>
    <row r="26746" s="489" customFormat="1">
      <c r="B26746" s="498"/>
      <c r="C26746" s="497"/>
      <c r="D26746" s="550"/>
      <c r="E26746" s="498"/>
      <c r="F26746" s="499"/>
    </row>
    <row r="26747" s="489" customFormat="1">
      <c r="B26747" s="498"/>
      <c r="C26747" s="497"/>
      <c r="D26747" s="550"/>
      <c r="E26747" s="498"/>
      <c r="F26747" s="499"/>
    </row>
    <row r="26748" s="489" customFormat="1">
      <c r="B26748" s="498"/>
      <c r="C26748" s="497"/>
      <c r="D26748" s="550"/>
      <c r="E26748" s="498"/>
      <c r="F26748" s="499"/>
    </row>
    <row r="26749" s="489" customFormat="1">
      <c r="B26749" s="498"/>
      <c r="C26749" s="497"/>
      <c r="D26749" s="550"/>
      <c r="E26749" s="498"/>
      <c r="F26749" s="499"/>
    </row>
    <row r="26750" s="489" customFormat="1">
      <c r="B26750" s="498"/>
      <c r="C26750" s="497"/>
      <c r="D26750" s="550"/>
      <c r="E26750" s="498"/>
      <c r="F26750" s="499"/>
    </row>
    <row r="26751" s="489" customFormat="1">
      <c r="B26751" s="498"/>
      <c r="C26751" s="497"/>
      <c r="D26751" s="550"/>
      <c r="E26751" s="498"/>
      <c r="F26751" s="499"/>
    </row>
    <row r="26752" s="489" customFormat="1">
      <c r="B26752" s="498"/>
      <c r="C26752" s="497"/>
      <c r="D26752" s="550"/>
      <c r="E26752" s="498"/>
      <c r="F26752" s="499"/>
    </row>
    <row r="26753" s="489" customFormat="1">
      <c r="B26753" s="498"/>
      <c r="C26753" s="497"/>
      <c r="D26753" s="550"/>
      <c r="E26753" s="498"/>
      <c r="F26753" s="499"/>
    </row>
    <row r="26754" s="489" customFormat="1">
      <c r="B26754" s="498"/>
      <c r="C26754" s="497"/>
      <c r="D26754" s="550"/>
      <c r="E26754" s="498"/>
      <c r="F26754" s="499"/>
    </row>
    <row r="26755" s="489" customFormat="1">
      <c r="B26755" s="498"/>
      <c r="C26755" s="497"/>
      <c r="D26755" s="550"/>
      <c r="E26755" s="498"/>
      <c r="F26755" s="499"/>
    </row>
    <row r="26756" s="489" customFormat="1">
      <c r="B26756" s="498"/>
      <c r="C26756" s="497"/>
      <c r="D26756" s="550"/>
      <c r="E26756" s="498"/>
      <c r="F26756" s="499"/>
    </row>
    <row r="26757" s="489" customFormat="1">
      <c r="B26757" s="498"/>
      <c r="C26757" s="497"/>
      <c r="D26757" s="550"/>
      <c r="E26757" s="498"/>
      <c r="F26757" s="499"/>
    </row>
    <row r="26758" s="489" customFormat="1">
      <c r="B26758" s="498"/>
      <c r="C26758" s="497"/>
      <c r="D26758" s="550"/>
      <c r="E26758" s="498"/>
      <c r="F26758" s="499"/>
    </row>
    <row r="26759" s="489" customFormat="1">
      <c r="B26759" s="498"/>
      <c r="C26759" s="497"/>
      <c r="D26759" s="550"/>
      <c r="E26759" s="498"/>
      <c r="F26759" s="499"/>
    </row>
    <row r="26760" s="489" customFormat="1">
      <c r="B26760" s="498"/>
      <c r="C26760" s="497"/>
      <c r="D26760" s="550"/>
      <c r="E26760" s="498"/>
      <c r="F26760" s="499"/>
    </row>
    <row r="26761" s="489" customFormat="1">
      <c r="B26761" s="498"/>
      <c r="C26761" s="497"/>
      <c r="D26761" s="550"/>
      <c r="E26761" s="498"/>
      <c r="F26761" s="499"/>
    </row>
    <row r="26762" s="489" customFormat="1">
      <c r="B26762" s="498"/>
      <c r="C26762" s="497"/>
      <c r="D26762" s="550"/>
      <c r="E26762" s="498"/>
      <c r="F26762" s="499"/>
    </row>
    <row r="26763" s="489" customFormat="1">
      <c r="B26763" s="498"/>
      <c r="C26763" s="497"/>
      <c r="D26763" s="550"/>
      <c r="E26763" s="498"/>
      <c r="F26763" s="499"/>
    </row>
    <row r="26764" s="489" customFormat="1">
      <c r="B26764" s="498"/>
      <c r="C26764" s="497"/>
      <c r="D26764" s="550"/>
      <c r="E26764" s="498"/>
      <c r="F26764" s="499"/>
    </row>
    <row r="26765" s="489" customFormat="1">
      <c r="B26765" s="498"/>
      <c r="C26765" s="497"/>
      <c r="D26765" s="550"/>
      <c r="E26765" s="498"/>
      <c r="F26765" s="499"/>
    </row>
    <row r="26766" s="489" customFormat="1">
      <c r="B26766" s="498"/>
      <c r="C26766" s="497"/>
      <c r="D26766" s="550"/>
      <c r="E26766" s="498"/>
      <c r="F26766" s="499"/>
    </row>
    <row r="26767" s="489" customFormat="1">
      <c r="B26767" s="498"/>
      <c r="C26767" s="497"/>
      <c r="D26767" s="550"/>
      <c r="E26767" s="498"/>
      <c r="F26767" s="499"/>
    </row>
    <row r="26768" s="489" customFormat="1">
      <c r="B26768" s="498"/>
      <c r="C26768" s="497"/>
      <c r="D26768" s="550"/>
      <c r="E26768" s="498"/>
      <c r="F26768" s="499"/>
    </row>
    <row r="26769" s="489" customFormat="1">
      <c r="B26769" s="498"/>
      <c r="C26769" s="497"/>
      <c r="D26769" s="550"/>
      <c r="E26769" s="498"/>
      <c r="F26769" s="499"/>
    </row>
    <row r="26770" s="489" customFormat="1">
      <c r="B26770" s="498"/>
      <c r="C26770" s="497"/>
      <c r="D26770" s="550"/>
      <c r="E26770" s="498"/>
      <c r="F26770" s="499"/>
    </row>
    <row r="26771" s="489" customFormat="1">
      <c r="B26771" s="498"/>
      <c r="C26771" s="497"/>
      <c r="D26771" s="550"/>
      <c r="E26771" s="498"/>
      <c r="F26771" s="499"/>
    </row>
    <row r="26772" s="489" customFormat="1">
      <c r="B26772" s="498"/>
      <c r="C26772" s="497"/>
      <c r="D26772" s="550"/>
      <c r="E26772" s="498"/>
      <c r="F26772" s="499"/>
    </row>
    <row r="26773" s="489" customFormat="1">
      <c r="B26773" s="498"/>
      <c r="C26773" s="497"/>
      <c r="D26773" s="550"/>
      <c r="E26773" s="498"/>
      <c r="F26773" s="499"/>
    </row>
    <row r="26774" s="489" customFormat="1">
      <c r="B26774" s="498"/>
      <c r="C26774" s="497"/>
      <c r="D26774" s="550"/>
      <c r="E26774" s="498"/>
      <c r="F26774" s="499"/>
    </row>
    <row r="26775" s="489" customFormat="1">
      <c r="B26775" s="498"/>
      <c r="C26775" s="497"/>
      <c r="D26775" s="550"/>
      <c r="E26775" s="498"/>
      <c r="F26775" s="499"/>
    </row>
    <row r="26776" s="489" customFormat="1">
      <c r="B26776" s="498"/>
      <c r="C26776" s="497"/>
      <c r="D26776" s="550"/>
      <c r="E26776" s="498"/>
      <c r="F26776" s="499"/>
    </row>
    <row r="26777" s="489" customFormat="1">
      <c r="B26777" s="498"/>
      <c r="C26777" s="497"/>
      <c r="D26777" s="550"/>
      <c r="E26777" s="498"/>
      <c r="F26777" s="499"/>
    </row>
    <row r="26778" s="489" customFormat="1">
      <c r="B26778" s="498"/>
      <c r="C26778" s="497"/>
      <c r="D26778" s="550"/>
      <c r="E26778" s="498"/>
      <c r="F26778" s="499"/>
    </row>
    <row r="26779" s="489" customFormat="1">
      <c r="B26779" s="498"/>
      <c r="C26779" s="497"/>
      <c r="D26779" s="550"/>
      <c r="E26779" s="498"/>
      <c r="F26779" s="499"/>
    </row>
    <row r="26780" s="489" customFormat="1">
      <c r="B26780" s="498"/>
      <c r="C26780" s="497"/>
      <c r="D26780" s="550"/>
      <c r="E26780" s="498"/>
      <c r="F26780" s="499"/>
    </row>
    <row r="26781" s="489" customFormat="1">
      <c r="B26781" s="498"/>
      <c r="C26781" s="497"/>
      <c r="D26781" s="550"/>
      <c r="E26781" s="498"/>
      <c r="F26781" s="499"/>
    </row>
    <row r="26782" s="489" customFormat="1">
      <c r="B26782" s="498"/>
      <c r="C26782" s="497"/>
      <c r="D26782" s="550"/>
      <c r="E26782" s="498"/>
      <c r="F26782" s="499"/>
    </row>
    <row r="26783" s="489" customFormat="1">
      <c r="B26783" s="498"/>
      <c r="C26783" s="497"/>
      <c r="D26783" s="550"/>
      <c r="E26783" s="498"/>
      <c r="F26783" s="499"/>
    </row>
    <row r="26784" s="489" customFormat="1">
      <c r="B26784" s="498"/>
      <c r="C26784" s="497"/>
      <c r="D26784" s="550"/>
      <c r="E26784" s="498"/>
      <c r="F26784" s="499"/>
    </row>
    <row r="26785" s="489" customFormat="1">
      <c r="B26785" s="498"/>
      <c r="C26785" s="497"/>
      <c r="D26785" s="550"/>
      <c r="E26785" s="498"/>
      <c r="F26785" s="499"/>
    </row>
    <row r="26786" s="489" customFormat="1">
      <c r="B26786" s="498"/>
      <c r="C26786" s="497"/>
      <c r="D26786" s="550"/>
      <c r="E26786" s="498"/>
      <c r="F26786" s="499"/>
    </row>
    <row r="26787" s="489" customFormat="1">
      <c r="B26787" s="498"/>
      <c r="C26787" s="497"/>
      <c r="D26787" s="550"/>
      <c r="E26787" s="498"/>
      <c r="F26787" s="499"/>
    </row>
    <row r="26788" s="489" customFormat="1">
      <c r="B26788" s="498"/>
      <c r="C26788" s="497"/>
      <c r="D26788" s="550"/>
      <c r="E26788" s="498"/>
      <c r="F26788" s="499"/>
    </row>
    <row r="26789" s="489" customFormat="1">
      <c r="B26789" s="498"/>
      <c r="C26789" s="497"/>
      <c r="D26789" s="550"/>
      <c r="E26789" s="498"/>
      <c r="F26789" s="499"/>
    </row>
    <row r="26790" s="489" customFormat="1">
      <c r="B26790" s="498"/>
      <c r="C26790" s="497"/>
      <c r="D26790" s="550"/>
      <c r="E26790" s="498"/>
      <c r="F26790" s="499"/>
    </row>
    <row r="26791" s="489" customFormat="1">
      <c r="B26791" s="498"/>
      <c r="C26791" s="497"/>
      <c r="D26791" s="550"/>
      <c r="E26791" s="498"/>
      <c r="F26791" s="499"/>
    </row>
    <row r="26792" s="489" customFormat="1">
      <c r="B26792" s="498"/>
      <c r="C26792" s="497"/>
      <c r="D26792" s="550"/>
      <c r="E26792" s="498"/>
      <c r="F26792" s="499"/>
    </row>
    <row r="26793" s="489" customFormat="1">
      <c r="B26793" s="498"/>
      <c r="C26793" s="497"/>
      <c r="D26793" s="550"/>
      <c r="E26793" s="498"/>
      <c r="F26793" s="499"/>
    </row>
    <row r="26794" s="489" customFormat="1">
      <c r="B26794" s="498"/>
      <c r="C26794" s="497"/>
      <c r="D26794" s="550"/>
      <c r="E26794" s="498"/>
      <c r="F26794" s="499"/>
    </row>
    <row r="26795" s="489" customFormat="1">
      <c r="B26795" s="498"/>
      <c r="C26795" s="497"/>
      <c r="D26795" s="550"/>
      <c r="E26795" s="498"/>
      <c r="F26795" s="499"/>
    </row>
    <row r="26796" s="489" customFormat="1">
      <c r="B26796" s="498"/>
      <c r="C26796" s="497"/>
      <c r="D26796" s="550"/>
      <c r="E26796" s="498"/>
      <c r="F26796" s="499"/>
    </row>
    <row r="26797" s="489" customFormat="1">
      <c r="B26797" s="498"/>
      <c r="C26797" s="497"/>
      <c r="D26797" s="550"/>
      <c r="E26797" s="498"/>
      <c r="F26797" s="499"/>
    </row>
    <row r="26798" s="489" customFormat="1">
      <c r="B26798" s="498"/>
      <c r="C26798" s="497"/>
      <c r="D26798" s="550"/>
      <c r="E26798" s="498"/>
      <c r="F26798" s="499"/>
    </row>
    <row r="26799" s="489" customFormat="1">
      <c r="B26799" s="498"/>
      <c r="C26799" s="497"/>
      <c r="D26799" s="550"/>
      <c r="E26799" s="498"/>
      <c r="F26799" s="499"/>
    </row>
    <row r="26800" s="489" customFormat="1">
      <c r="B26800" s="498"/>
      <c r="C26800" s="497"/>
      <c r="D26800" s="550"/>
      <c r="E26800" s="498"/>
      <c r="F26800" s="499"/>
    </row>
    <row r="26801" s="489" customFormat="1">
      <c r="B26801" s="498"/>
      <c r="C26801" s="497"/>
      <c r="D26801" s="550"/>
      <c r="E26801" s="498"/>
      <c r="F26801" s="499"/>
    </row>
    <row r="26802" s="489" customFormat="1">
      <c r="B26802" s="498"/>
      <c r="C26802" s="497"/>
      <c r="D26802" s="550"/>
      <c r="E26802" s="498"/>
      <c r="F26802" s="499"/>
    </row>
    <row r="26803" s="489" customFormat="1">
      <c r="B26803" s="498"/>
      <c r="C26803" s="497"/>
      <c r="D26803" s="550"/>
      <c r="E26803" s="498"/>
      <c r="F26803" s="499"/>
    </row>
    <row r="26804" s="489" customFormat="1">
      <c r="B26804" s="498"/>
      <c r="C26804" s="497"/>
      <c r="D26804" s="550"/>
      <c r="E26804" s="498"/>
      <c r="F26804" s="499"/>
    </row>
    <row r="26805" s="489" customFormat="1">
      <c r="B26805" s="498"/>
      <c r="C26805" s="497"/>
      <c r="D26805" s="550"/>
      <c r="E26805" s="498"/>
      <c r="F26805" s="499"/>
    </row>
    <row r="26806" s="489" customFormat="1">
      <c r="B26806" s="498"/>
      <c r="C26806" s="497"/>
      <c r="D26806" s="550"/>
      <c r="E26806" s="498"/>
      <c r="F26806" s="499"/>
    </row>
    <row r="26807" s="489" customFormat="1">
      <c r="B26807" s="498"/>
      <c r="C26807" s="497"/>
      <c r="D26807" s="550"/>
      <c r="E26807" s="498"/>
      <c r="F26807" s="499"/>
    </row>
    <row r="26808" s="489" customFormat="1">
      <c r="B26808" s="498"/>
      <c r="C26808" s="497"/>
      <c r="D26808" s="550"/>
      <c r="E26808" s="498"/>
      <c r="F26808" s="499"/>
    </row>
    <row r="26809" s="489" customFormat="1">
      <c r="B26809" s="498"/>
      <c r="C26809" s="497"/>
      <c r="D26809" s="550"/>
      <c r="E26809" s="498"/>
      <c r="F26809" s="499"/>
    </row>
    <row r="26810" s="489" customFormat="1">
      <c r="B26810" s="498"/>
      <c r="C26810" s="497"/>
      <c r="D26810" s="550"/>
      <c r="E26810" s="498"/>
      <c r="F26810" s="499"/>
    </row>
    <row r="26811" s="489" customFormat="1">
      <c r="B26811" s="498"/>
      <c r="C26811" s="497"/>
      <c r="D26811" s="550"/>
      <c r="E26811" s="498"/>
      <c r="F26811" s="499"/>
    </row>
    <row r="26812" s="489" customFormat="1">
      <c r="B26812" s="498"/>
      <c r="C26812" s="497"/>
      <c r="D26812" s="550"/>
      <c r="E26812" s="498"/>
      <c r="F26812" s="499"/>
    </row>
    <row r="26813" s="489" customFormat="1">
      <c r="B26813" s="498"/>
      <c r="C26813" s="497"/>
      <c r="D26813" s="550"/>
      <c r="E26813" s="498"/>
      <c r="F26813" s="499"/>
    </row>
    <row r="26814" s="489" customFormat="1">
      <c r="B26814" s="498"/>
      <c r="C26814" s="497"/>
      <c r="D26814" s="550"/>
      <c r="E26814" s="498"/>
      <c r="F26814" s="499"/>
    </row>
    <row r="26815" s="489" customFormat="1">
      <c r="B26815" s="498"/>
      <c r="C26815" s="497"/>
      <c r="D26815" s="550"/>
      <c r="E26815" s="498"/>
      <c r="F26815" s="499"/>
    </row>
    <row r="26816" s="489" customFormat="1">
      <c r="B26816" s="498"/>
      <c r="C26816" s="497"/>
      <c r="D26816" s="550"/>
      <c r="E26816" s="498"/>
      <c r="F26816" s="499"/>
    </row>
    <row r="26817" s="489" customFormat="1">
      <c r="B26817" s="498"/>
      <c r="C26817" s="497"/>
      <c r="D26817" s="550"/>
      <c r="E26817" s="498"/>
      <c r="F26817" s="499"/>
    </row>
    <row r="26818" s="489" customFormat="1">
      <c r="B26818" s="498"/>
      <c r="C26818" s="497"/>
      <c r="D26818" s="550"/>
      <c r="E26818" s="498"/>
      <c r="F26818" s="499"/>
    </row>
    <row r="26819" s="489" customFormat="1">
      <c r="B26819" s="498"/>
      <c r="C26819" s="497"/>
      <c r="D26819" s="550"/>
      <c r="E26819" s="498"/>
      <c r="F26819" s="499"/>
    </row>
    <row r="26820" s="489" customFormat="1">
      <c r="B26820" s="498"/>
      <c r="C26820" s="497"/>
      <c r="D26820" s="550"/>
      <c r="E26820" s="498"/>
      <c r="F26820" s="499"/>
    </row>
    <row r="26821" s="489" customFormat="1">
      <c r="B26821" s="498"/>
      <c r="C26821" s="497"/>
      <c r="D26821" s="550"/>
      <c r="E26821" s="498"/>
      <c r="F26821" s="499"/>
    </row>
    <row r="26822" s="489" customFormat="1">
      <c r="B26822" s="498"/>
      <c r="C26822" s="497"/>
      <c r="D26822" s="550"/>
      <c r="E26822" s="498"/>
      <c r="F26822" s="499"/>
    </row>
    <row r="26823" s="489" customFormat="1">
      <c r="B26823" s="498"/>
      <c r="C26823" s="497"/>
      <c r="D26823" s="550"/>
      <c r="E26823" s="498"/>
      <c r="F26823" s="499"/>
    </row>
    <row r="26824" s="489" customFormat="1">
      <c r="B26824" s="498"/>
      <c r="C26824" s="497"/>
      <c r="D26824" s="550"/>
      <c r="E26824" s="498"/>
      <c r="F26824" s="499"/>
    </row>
    <row r="26825" s="489" customFormat="1">
      <c r="B26825" s="498"/>
      <c r="C26825" s="497"/>
      <c r="D26825" s="550"/>
      <c r="E26825" s="498"/>
      <c r="F26825" s="499"/>
    </row>
    <row r="26826" s="489" customFormat="1">
      <c r="B26826" s="498"/>
      <c r="C26826" s="497"/>
      <c r="D26826" s="550"/>
      <c r="E26826" s="498"/>
      <c r="F26826" s="499"/>
    </row>
    <row r="26827" s="489" customFormat="1">
      <c r="B26827" s="498"/>
      <c r="C26827" s="497"/>
      <c r="D26827" s="550"/>
      <c r="E26827" s="498"/>
      <c r="F26827" s="499"/>
    </row>
    <row r="26828" s="489" customFormat="1">
      <c r="B26828" s="498"/>
      <c r="C26828" s="497"/>
      <c r="D26828" s="550"/>
      <c r="E26828" s="498"/>
      <c r="F26828" s="499"/>
    </row>
    <row r="26829" s="489" customFormat="1">
      <c r="B26829" s="498"/>
      <c r="C26829" s="497"/>
      <c r="D26829" s="550"/>
      <c r="E26829" s="498"/>
      <c r="F26829" s="499"/>
    </row>
    <row r="26830" s="489" customFormat="1">
      <c r="B26830" s="498"/>
      <c r="C26830" s="497"/>
      <c r="D26830" s="550"/>
      <c r="E26830" s="498"/>
      <c r="F26830" s="499"/>
    </row>
    <row r="26831" s="489" customFormat="1">
      <c r="B26831" s="498"/>
      <c r="C26831" s="497"/>
      <c r="D26831" s="550"/>
      <c r="E26831" s="498"/>
      <c r="F26831" s="499"/>
    </row>
    <row r="26832" s="489" customFormat="1">
      <c r="B26832" s="498"/>
      <c r="C26832" s="497"/>
      <c r="D26832" s="550"/>
      <c r="E26832" s="498"/>
      <c r="F26832" s="499"/>
    </row>
    <row r="26833" s="489" customFormat="1">
      <c r="B26833" s="498"/>
      <c r="C26833" s="497"/>
      <c r="D26833" s="550"/>
      <c r="E26833" s="498"/>
      <c r="F26833" s="499"/>
    </row>
    <row r="26834" s="489" customFormat="1">
      <c r="B26834" s="498"/>
      <c r="C26834" s="497"/>
      <c r="D26834" s="550"/>
      <c r="E26834" s="498"/>
      <c r="F26834" s="499"/>
    </row>
    <row r="26835" s="489" customFormat="1">
      <c r="B26835" s="498"/>
      <c r="C26835" s="497"/>
      <c r="D26835" s="550"/>
      <c r="E26835" s="498"/>
      <c r="F26835" s="499"/>
    </row>
    <row r="26836" s="489" customFormat="1">
      <c r="B26836" s="498"/>
      <c r="C26836" s="497"/>
      <c r="D26836" s="550"/>
      <c r="E26836" s="498"/>
      <c r="F26836" s="499"/>
    </row>
    <row r="26837" s="489" customFormat="1">
      <c r="B26837" s="498"/>
      <c r="C26837" s="497"/>
      <c r="D26837" s="550"/>
      <c r="E26837" s="498"/>
      <c r="F26837" s="499"/>
    </row>
    <row r="26838" s="489" customFormat="1">
      <c r="B26838" s="498"/>
      <c r="C26838" s="497"/>
      <c r="D26838" s="550"/>
      <c r="E26838" s="498"/>
      <c r="F26838" s="499"/>
    </row>
    <row r="26839" s="489" customFormat="1">
      <c r="B26839" s="498"/>
      <c r="C26839" s="497"/>
      <c r="D26839" s="550"/>
      <c r="E26839" s="498"/>
      <c r="F26839" s="499"/>
    </row>
    <row r="26840" s="489" customFormat="1">
      <c r="B26840" s="498"/>
      <c r="C26840" s="497"/>
      <c r="D26840" s="550"/>
      <c r="E26840" s="498"/>
      <c r="F26840" s="499"/>
    </row>
    <row r="26841" s="489" customFormat="1">
      <c r="B26841" s="498"/>
      <c r="C26841" s="497"/>
      <c r="D26841" s="550"/>
      <c r="E26841" s="498"/>
      <c r="F26841" s="499"/>
    </row>
    <row r="26842" s="489" customFormat="1">
      <c r="B26842" s="498"/>
      <c r="C26842" s="497"/>
      <c r="D26842" s="550"/>
      <c r="E26842" s="498"/>
      <c r="F26842" s="499"/>
    </row>
    <row r="26843" s="489" customFormat="1">
      <c r="B26843" s="498"/>
      <c r="C26843" s="497"/>
      <c r="D26843" s="550"/>
      <c r="E26843" s="498"/>
      <c r="F26843" s="499"/>
    </row>
    <row r="26844" s="489" customFormat="1">
      <c r="B26844" s="498"/>
      <c r="C26844" s="497"/>
      <c r="D26844" s="550"/>
      <c r="E26844" s="498"/>
      <c r="F26844" s="499"/>
    </row>
    <row r="26845" s="489" customFormat="1">
      <c r="B26845" s="498"/>
      <c r="C26845" s="497"/>
      <c r="D26845" s="550"/>
      <c r="E26845" s="498"/>
      <c r="F26845" s="499"/>
    </row>
    <row r="26846" s="489" customFormat="1">
      <c r="B26846" s="498"/>
      <c r="C26846" s="497"/>
      <c r="D26846" s="550"/>
      <c r="E26846" s="498"/>
      <c r="F26846" s="499"/>
    </row>
    <row r="26847" s="489" customFormat="1">
      <c r="B26847" s="498"/>
      <c r="C26847" s="497"/>
      <c r="D26847" s="550"/>
      <c r="E26847" s="498"/>
      <c r="F26847" s="499"/>
    </row>
    <row r="26848" s="489" customFormat="1">
      <c r="B26848" s="498"/>
      <c r="C26848" s="497"/>
      <c r="D26848" s="550"/>
      <c r="E26848" s="498"/>
      <c r="F26848" s="499"/>
    </row>
    <row r="26849" s="489" customFormat="1">
      <c r="B26849" s="498"/>
      <c r="C26849" s="497"/>
      <c r="D26849" s="550"/>
      <c r="E26849" s="498"/>
      <c r="F26849" s="499"/>
    </row>
    <row r="26850" s="489" customFormat="1">
      <c r="B26850" s="498"/>
      <c r="C26850" s="497"/>
      <c r="D26850" s="550"/>
      <c r="E26850" s="498"/>
      <c r="F26850" s="499"/>
    </row>
    <row r="26851" s="489" customFormat="1">
      <c r="B26851" s="498"/>
      <c r="C26851" s="497"/>
      <c r="D26851" s="550"/>
      <c r="E26851" s="498"/>
      <c r="F26851" s="499"/>
    </row>
    <row r="26852" s="489" customFormat="1">
      <c r="B26852" s="498"/>
      <c r="C26852" s="497"/>
      <c r="D26852" s="550"/>
      <c r="E26852" s="498"/>
      <c r="F26852" s="499"/>
    </row>
    <row r="26853" s="489" customFormat="1">
      <c r="B26853" s="498"/>
      <c r="C26853" s="497"/>
      <c r="D26853" s="550"/>
      <c r="E26853" s="498"/>
      <c r="F26853" s="499"/>
    </row>
    <row r="26854" s="489" customFormat="1">
      <c r="B26854" s="498"/>
      <c r="C26854" s="497"/>
      <c r="D26854" s="550"/>
      <c r="E26854" s="498"/>
      <c r="F26854" s="499"/>
    </row>
    <row r="26855" s="489" customFormat="1">
      <c r="B26855" s="498"/>
      <c r="C26855" s="497"/>
      <c r="D26855" s="550"/>
      <c r="E26855" s="498"/>
      <c r="F26855" s="499"/>
    </row>
    <row r="26856" s="489" customFormat="1">
      <c r="B26856" s="498"/>
      <c r="C26856" s="497"/>
      <c r="D26856" s="550"/>
      <c r="E26856" s="498"/>
      <c r="F26856" s="499"/>
    </row>
    <row r="26857" s="489" customFormat="1">
      <c r="B26857" s="498"/>
      <c r="C26857" s="497"/>
      <c r="D26857" s="550"/>
      <c r="E26857" s="498"/>
      <c r="F26857" s="499"/>
    </row>
    <row r="26858" s="489" customFormat="1">
      <c r="B26858" s="498"/>
      <c r="C26858" s="497"/>
      <c r="D26858" s="550"/>
      <c r="E26858" s="498"/>
      <c r="F26858" s="499"/>
    </row>
    <row r="26859" s="489" customFormat="1">
      <c r="B26859" s="498"/>
      <c r="C26859" s="497"/>
      <c r="D26859" s="550"/>
      <c r="E26859" s="498"/>
      <c r="F26859" s="499"/>
    </row>
    <row r="26860" s="489" customFormat="1">
      <c r="B26860" s="498"/>
      <c r="C26860" s="497"/>
      <c r="D26860" s="550"/>
      <c r="E26860" s="498"/>
      <c r="F26860" s="499"/>
    </row>
    <row r="26861" s="489" customFormat="1">
      <c r="B26861" s="498"/>
      <c r="C26861" s="497"/>
      <c r="D26861" s="550"/>
      <c r="E26861" s="498"/>
      <c r="F26861" s="499"/>
    </row>
    <row r="26862" s="489" customFormat="1">
      <c r="B26862" s="498"/>
      <c r="C26862" s="497"/>
      <c r="D26862" s="550"/>
      <c r="E26862" s="498"/>
      <c r="F26862" s="499"/>
    </row>
    <row r="26863" s="489" customFormat="1">
      <c r="B26863" s="498"/>
      <c r="C26863" s="497"/>
      <c r="D26863" s="550"/>
      <c r="E26863" s="498"/>
      <c r="F26863" s="499"/>
    </row>
    <row r="26864" s="489" customFormat="1">
      <c r="B26864" s="498"/>
      <c r="C26864" s="497"/>
      <c r="D26864" s="550"/>
      <c r="E26864" s="498"/>
      <c r="F26864" s="499"/>
    </row>
    <row r="26865" s="489" customFormat="1">
      <c r="B26865" s="498"/>
      <c r="C26865" s="497"/>
      <c r="D26865" s="550"/>
      <c r="E26865" s="498"/>
      <c r="F26865" s="499"/>
    </row>
    <row r="26866" s="489" customFormat="1">
      <c r="B26866" s="498"/>
      <c r="C26866" s="497"/>
      <c r="D26866" s="550"/>
      <c r="E26866" s="498"/>
      <c r="F26866" s="499"/>
    </row>
    <row r="26867" s="489" customFormat="1">
      <c r="B26867" s="498"/>
      <c r="C26867" s="497"/>
      <c r="D26867" s="550"/>
      <c r="E26867" s="498"/>
      <c r="F26867" s="499"/>
    </row>
    <row r="26868" s="489" customFormat="1">
      <c r="B26868" s="498"/>
      <c r="C26868" s="497"/>
      <c r="D26868" s="550"/>
      <c r="E26868" s="498"/>
      <c r="F26868" s="499"/>
    </row>
    <row r="26869" s="489" customFormat="1">
      <c r="B26869" s="498"/>
      <c r="C26869" s="497"/>
      <c r="D26869" s="550"/>
      <c r="E26869" s="498"/>
      <c r="F26869" s="499"/>
    </row>
    <row r="26870" s="489" customFormat="1">
      <c r="B26870" s="498"/>
      <c r="C26870" s="497"/>
      <c r="D26870" s="550"/>
      <c r="E26870" s="498"/>
      <c r="F26870" s="499"/>
    </row>
    <row r="26871" s="489" customFormat="1">
      <c r="B26871" s="498"/>
      <c r="C26871" s="497"/>
      <c r="D26871" s="550"/>
      <c r="E26871" s="498"/>
      <c r="F26871" s="499"/>
    </row>
    <row r="26872" s="489" customFormat="1">
      <c r="B26872" s="498"/>
      <c r="C26872" s="497"/>
      <c r="D26872" s="550"/>
      <c r="E26872" s="498"/>
      <c r="F26872" s="499"/>
    </row>
    <row r="26873" s="489" customFormat="1">
      <c r="B26873" s="498"/>
      <c r="C26873" s="497"/>
      <c r="D26873" s="550"/>
      <c r="E26873" s="498"/>
      <c r="F26873" s="499"/>
    </row>
    <row r="26874" s="489" customFormat="1">
      <c r="B26874" s="498"/>
      <c r="C26874" s="497"/>
      <c r="D26874" s="550"/>
      <c r="E26874" s="498"/>
      <c r="F26874" s="499"/>
    </row>
    <row r="26875" s="489" customFormat="1">
      <c r="B26875" s="498"/>
      <c r="C26875" s="497"/>
      <c r="D26875" s="550"/>
      <c r="E26875" s="498"/>
      <c r="F26875" s="499"/>
    </row>
    <row r="26876" s="489" customFormat="1">
      <c r="B26876" s="498"/>
      <c r="C26876" s="497"/>
      <c r="D26876" s="550"/>
      <c r="E26876" s="498"/>
      <c r="F26876" s="499"/>
    </row>
    <row r="26877" s="489" customFormat="1">
      <c r="B26877" s="498"/>
      <c r="C26877" s="497"/>
      <c r="D26877" s="550"/>
      <c r="E26877" s="498"/>
      <c r="F26877" s="499"/>
    </row>
    <row r="26878" s="489" customFormat="1">
      <c r="B26878" s="498"/>
      <c r="C26878" s="497"/>
      <c r="D26878" s="550"/>
      <c r="E26878" s="498"/>
      <c r="F26878" s="499"/>
    </row>
    <row r="26879" s="489" customFormat="1">
      <c r="B26879" s="498"/>
      <c r="C26879" s="497"/>
      <c r="D26879" s="550"/>
      <c r="E26879" s="498"/>
      <c r="F26879" s="499"/>
    </row>
    <row r="26880" s="489" customFormat="1">
      <c r="B26880" s="498"/>
      <c r="C26880" s="497"/>
      <c r="D26880" s="550"/>
      <c r="E26880" s="498"/>
      <c r="F26880" s="499"/>
    </row>
    <row r="26881" s="489" customFormat="1">
      <c r="B26881" s="498"/>
      <c r="C26881" s="497"/>
      <c r="D26881" s="550"/>
      <c r="E26881" s="498"/>
      <c r="F26881" s="499"/>
    </row>
    <row r="26882" s="489" customFormat="1">
      <c r="B26882" s="498"/>
      <c r="C26882" s="497"/>
      <c r="D26882" s="550"/>
      <c r="E26882" s="498"/>
      <c r="F26882" s="499"/>
    </row>
    <row r="26883" s="489" customFormat="1">
      <c r="B26883" s="498"/>
      <c r="C26883" s="497"/>
      <c r="D26883" s="550"/>
      <c r="E26883" s="498"/>
      <c r="F26883" s="499"/>
    </row>
    <row r="26884" s="489" customFormat="1">
      <c r="B26884" s="498"/>
      <c r="C26884" s="497"/>
      <c r="D26884" s="550"/>
      <c r="E26884" s="498"/>
      <c r="F26884" s="499"/>
    </row>
    <row r="26885" s="489" customFormat="1">
      <c r="B26885" s="498"/>
      <c r="C26885" s="497"/>
      <c r="D26885" s="550"/>
      <c r="E26885" s="498"/>
      <c r="F26885" s="499"/>
    </row>
    <row r="26886" s="489" customFormat="1">
      <c r="B26886" s="498"/>
      <c r="C26886" s="497"/>
      <c r="D26886" s="550"/>
      <c r="E26886" s="498"/>
      <c r="F26886" s="499"/>
    </row>
    <row r="26887" s="489" customFormat="1">
      <c r="B26887" s="498"/>
      <c r="C26887" s="497"/>
      <c r="D26887" s="550"/>
      <c r="E26887" s="498"/>
      <c r="F26887" s="499"/>
    </row>
    <row r="26888" s="489" customFormat="1">
      <c r="B26888" s="498"/>
      <c r="C26888" s="497"/>
      <c r="D26888" s="550"/>
      <c r="E26888" s="498"/>
      <c r="F26888" s="499"/>
    </row>
    <row r="26889" s="489" customFormat="1">
      <c r="B26889" s="498"/>
      <c r="C26889" s="497"/>
      <c r="D26889" s="550"/>
      <c r="E26889" s="498"/>
      <c r="F26889" s="499"/>
    </row>
    <row r="26890" s="489" customFormat="1">
      <c r="B26890" s="498"/>
      <c r="C26890" s="497"/>
      <c r="D26890" s="550"/>
      <c r="E26890" s="498"/>
      <c r="F26890" s="499"/>
    </row>
    <row r="26891" s="489" customFormat="1">
      <c r="B26891" s="498"/>
      <c r="C26891" s="497"/>
      <c r="D26891" s="550"/>
      <c r="E26891" s="498"/>
      <c r="F26891" s="499"/>
    </row>
    <row r="26892" s="489" customFormat="1">
      <c r="B26892" s="498"/>
      <c r="C26892" s="497"/>
      <c r="D26892" s="550"/>
      <c r="E26892" s="498"/>
      <c r="F26892" s="499"/>
    </row>
    <row r="26893" s="489" customFormat="1">
      <c r="B26893" s="498"/>
      <c r="C26893" s="497"/>
      <c r="D26893" s="550"/>
      <c r="E26893" s="498"/>
      <c r="F26893" s="499"/>
    </row>
    <row r="26894" s="489" customFormat="1">
      <c r="B26894" s="498"/>
      <c r="C26894" s="497"/>
      <c r="D26894" s="550"/>
      <c r="E26894" s="498"/>
      <c r="F26894" s="499"/>
    </row>
    <row r="26895" s="489" customFormat="1">
      <c r="B26895" s="498"/>
      <c r="C26895" s="497"/>
      <c r="D26895" s="550"/>
      <c r="E26895" s="498"/>
      <c r="F26895" s="499"/>
    </row>
    <row r="26896" s="489" customFormat="1">
      <c r="B26896" s="498"/>
      <c r="C26896" s="497"/>
      <c r="D26896" s="550"/>
      <c r="E26896" s="498"/>
      <c r="F26896" s="499"/>
    </row>
    <row r="26897" s="489" customFormat="1">
      <c r="B26897" s="498"/>
      <c r="C26897" s="497"/>
      <c r="D26897" s="550"/>
      <c r="E26897" s="498"/>
      <c r="F26897" s="499"/>
    </row>
    <row r="26898" s="489" customFormat="1">
      <c r="B26898" s="498"/>
      <c r="C26898" s="497"/>
      <c r="D26898" s="550"/>
      <c r="E26898" s="498"/>
      <c r="F26898" s="499"/>
    </row>
    <row r="26899" s="489" customFormat="1">
      <c r="B26899" s="498"/>
      <c r="C26899" s="497"/>
      <c r="D26899" s="550"/>
      <c r="E26899" s="498"/>
      <c r="F26899" s="499"/>
    </row>
    <row r="26900" s="489" customFormat="1">
      <c r="B26900" s="498"/>
      <c r="C26900" s="497"/>
      <c r="D26900" s="550"/>
      <c r="E26900" s="498"/>
      <c r="F26900" s="499"/>
    </row>
    <row r="26901" s="489" customFormat="1">
      <c r="B26901" s="498"/>
      <c r="C26901" s="497"/>
      <c r="D26901" s="550"/>
      <c r="E26901" s="498"/>
      <c r="F26901" s="499"/>
    </row>
    <row r="26902" s="489" customFormat="1">
      <c r="B26902" s="498"/>
      <c r="C26902" s="497"/>
      <c r="D26902" s="550"/>
      <c r="E26902" s="498"/>
      <c r="F26902" s="499"/>
    </row>
    <row r="26903" s="489" customFormat="1">
      <c r="B26903" s="498"/>
      <c r="C26903" s="497"/>
      <c r="D26903" s="550"/>
      <c r="E26903" s="498"/>
      <c r="F26903" s="499"/>
    </row>
    <row r="26904" s="489" customFormat="1">
      <c r="B26904" s="498"/>
      <c r="C26904" s="497"/>
      <c r="D26904" s="550"/>
      <c r="E26904" s="498"/>
      <c r="F26904" s="499"/>
    </row>
    <row r="26905" s="489" customFormat="1">
      <c r="B26905" s="498"/>
      <c r="C26905" s="497"/>
      <c r="D26905" s="550"/>
      <c r="E26905" s="498"/>
      <c r="F26905" s="499"/>
    </row>
    <row r="26906" s="489" customFormat="1">
      <c r="B26906" s="498"/>
      <c r="C26906" s="497"/>
      <c r="D26906" s="550"/>
      <c r="E26906" s="498"/>
      <c r="F26906" s="499"/>
    </row>
    <row r="26907" s="489" customFormat="1">
      <c r="B26907" s="498"/>
      <c r="C26907" s="497"/>
      <c r="D26907" s="550"/>
      <c r="E26907" s="498"/>
      <c r="F26907" s="499"/>
    </row>
    <row r="26908" s="489" customFormat="1">
      <c r="B26908" s="498"/>
      <c r="C26908" s="497"/>
      <c r="D26908" s="550"/>
      <c r="E26908" s="498"/>
      <c r="F26908" s="499"/>
    </row>
    <row r="26909" s="489" customFormat="1">
      <c r="B26909" s="498"/>
      <c r="C26909" s="497"/>
      <c r="D26909" s="550"/>
      <c r="E26909" s="498"/>
      <c r="F26909" s="499"/>
    </row>
    <row r="26910" s="489" customFormat="1">
      <c r="B26910" s="498"/>
      <c r="C26910" s="497"/>
      <c r="D26910" s="550"/>
      <c r="E26910" s="498"/>
      <c r="F26910" s="499"/>
    </row>
    <row r="26911" s="489" customFormat="1">
      <c r="B26911" s="498"/>
      <c r="C26911" s="497"/>
      <c r="D26911" s="550"/>
      <c r="E26911" s="498"/>
      <c r="F26911" s="499"/>
    </row>
    <row r="26912" s="489" customFormat="1">
      <c r="B26912" s="498"/>
      <c r="C26912" s="497"/>
      <c r="D26912" s="550"/>
      <c r="E26912" s="498"/>
      <c r="F26912" s="499"/>
    </row>
    <row r="26913" s="489" customFormat="1">
      <c r="B26913" s="498"/>
      <c r="C26913" s="497"/>
      <c r="D26913" s="550"/>
      <c r="E26913" s="498"/>
      <c r="F26913" s="499"/>
    </row>
    <row r="26914" s="489" customFormat="1">
      <c r="B26914" s="498"/>
      <c r="C26914" s="497"/>
      <c r="D26914" s="550"/>
      <c r="E26914" s="498"/>
      <c r="F26914" s="499"/>
    </row>
    <row r="26915" s="489" customFormat="1">
      <c r="B26915" s="498"/>
      <c r="C26915" s="497"/>
      <c r="D26915" s="550"/>
      <c r="E26915" s="498"/>
      <c r="F26915" s="499"/>
    </row>
    <row r="26916" s="489" customFormat="1">
      <c r="B26916" s="498"/>
      <c r="C26916" s="497"/>
      <c r="D26916" s="550"/>
      <c r="E26916" s="498"/>
      <c r="F26916" s="499"/>
    </row>
    <row r="26917" s="489" customFormat="1">
      <c r="B26917" s="498"/>
      <c r="C26917" s="497"/>
      <c r="D26917" s="550"/>
      <c r="E26917" s="498"/>
      <c r="F26917" s="499"/>
    </row>
    <row r="26918" s="489" customFormat="1">
      <c r="B26918" s="498"/>
      <c r="C26918" s="497"/>
      <c r="D26918" s="550"/>
      <c r="E26918" s="498"/>
      <c r="F26918" s="499"/>
    </row>
    <row r="26919" s="489" customFormat="1">
      <c r="B26919" s="498"/>
      <c r="C26919" s="497"/>
      <c r="D26919" s="550"/>
      <c r="E26919" s="498"/>
      <c r="F26919" s="499"/>
    </row>
    <row r="26920" s="489" customFormat="1">
      <c r="B26920" s="498"/>
      <c r="C26920" s="497"/>
      <c r="D26920" s="550"/>
      <c r="E26920" s="498"/>
      <c r="F26920" s="499"/>
    </row>
    <row r="26921" s="489" customFormat="1">
      <c r="B26921" s="498"/>
      <c r="C26921" s="497"/>
      <c r="D26921" s="550"/>
      <c r="E26921" s="498"/>
      <c r="F26921" s="499"/>
    </row>
    <row r="26922" s="489" customFormat="1">
      <c r="B26922" s="498"/>
      <c r="C26922" s="497"/>
      <c r="D26922" s="550"/>
      <c r="E26922" s="498"/>
      <c r="F26922" s="499"/>
    </row>
    <row r="26923" s="489" customFormat="1">
      <c r="B26923" s="498"/>
      <c r="C26923" s="497"/>
      <c r="D26923" s="550"/>
      <c r="E26923" s="498"/>
      <c r="F26923" s="499"/>
    </row>
    <row r="26924" s="489" customFormat="1">
      <c r="B26924" s="498"/>
      <c r="C26924" s="497"/>
      <c r="D26924" s="550"/>
      <c r="E26924" s="498"/>
      <c r="F26924" s="499"/>
    </row>
    <row r="26925" s="489" customFormat="1">
      <c r="B26925" s="498"/>
      <c r="C26925" s="497"/>
      <c r="D26925" s="550"/>
      <c r="E26925" s="498"/>
      <c r="F26925" s="499"/>
    </row>
    <row r="26926" s="489" customFormat="1">
      <c r="B26926" s="498"/>
      <c r="C26926" s="497"/>
      <c r="D26926" s="550"/>
      <c r="E26926" s="498"/>
      <c r="F26926" s="499"/>
    </row>
    <row r="26927" s="489" customFormat="1">
      <c r="B26927" s="498"/>
      <c r="C26927" s="497"/>
      <c r="D26927" s="550"/>
      <c r="E26927" s="498"/>
      <c r="F26927" s="499"/>
    </row>
    <row r="26928" s="489" customFormat="1">
      <c r="B26928" s="498"/>
      <c r="C26928" s="497"/>
      <c r="D26928" s="550"/>
      <c r="E26928" s="498"/>
      <c r="F26928" s="499"/>
    </row>
    <row r="26929" s="489" customFormat="1">
      <c r="B26929" s="498"/>
      <c r="C26929" s="497"/>
      <c r="D26929" s="550"/>
      <c r="E26929" s="498"/>
      <c r="F26929" s="499"/>
    </row>
    <row r="26930" s="489" customFormat="1">
      <c r="B26930" s="498"/>
      <c r="C26930" s="497"/>
      <c r="D26930" s="550"/>
      <c r="E26930" s="498"/>
      <c r="F26930" s="499"/>
    </row>
    <row r="26931" s="489" customFormat="1">
      <c r="B26931" s="498"/>
      <c r="C26931" s="497"/>
      <c r="D26931" s="550"/>
      <c r="E26931" s="498"/>
      <c r="F26931" s="499"/>
    </row>
    <row r="26932" s="489" customFormat="1">
      <c r="B26932" s="498"/>
      <c r="C26932" s="497"/>
      <c r="D26932" s="550"/>
      <c r="E26932" s="498"/>
      <c r="F26932" s="499"/>
    </row>
    <row r="26933" s="489" customFormat="1">
      <c r="B26933" s="498"/>
      <c r="C26933" s="497"/>
      <c r="D26933" s="550"/>
      <c r="E26933" s="498"/>
      <c r="F26933" s="499"/>
    </row>
    <row r="26934" s="489" customFormat="1">
      <c r="B26934" s="498"/>
      <c r="C26934" s="497"/>
      <c r="D26934" s="550"/>
      <c r="E26934" s="498"/>
      <c r="F26934" s="499"/>
    </row>
    <row r="26935" s="489" customFormat="1">
      <c r="B26935" s="498"/>
      <c r="C26935" s="497"/>
      <c r="D26935" s="550"/>
      <c r="E26935" s="498"/>
      <c r="F26935" s="499"/>
    </row>
    <row r="26936" s="489" customFormat="1">
      <c r="B26936" s="498"/>
      <c r="C26936" s="497"/>
      <c r="D26936" s="550"/>
      <c r="E26936" s="498"/>
      <c r="F26936" s="499"/>
    </row>
    <row r="26937" s="489" customFormat="1">
      <c r="B26937" s="498"/>
      <c r="C26937" s="497"/>
      <c r="D26937" s="550"/>
      <c r="E26937" s="498"/>
      <c r="F26937" s="499"/>
    </row>
    <row r="26938" s="489" customFormat="1">
      <c r="B26938" s="498"/>
      <c r="C26938" s="497"/>
      <c r="D26938" s="550"/>
      <c r="E26938" s="498"/>
      <c r="F26938" s="499"/>
    </row>
    <row r="26939" s="489" customFormat="1">
      <c r="B26939" s="498"/>
      <c r="C26939" s="497"/>
      <c r="D26939" s="550"/>
      <c r="E26939" s="498"/>
      <c r="F26939" s="499"/>
    </row>
    <row r="26940" s="489" customFormat="1">
      <c r="B26940" s="498"/>
      <c r="C26940" s="497"/>
      <c r="D26940" s="550"/>
      <c r="E26940" s="498"/>
      <c r="F26940" s="499"/>
    </row>
    <row r="26941" s="489" customFormat="1">
      <c r="B26941" s="498"/>
      <c r="C26941" s="497"/>
      <c r="D26941" s="550"/>
      <c r="E26941" s="498"/>
      <c r="F26941" s="499"/>
    </row>
    <row r="26942" s="489" customFormat="1">
      <c r="B26942" s="498"/>
      <c r="C26942" s="497"/>
      <c r="D26942" s="550"/>
      <c r="E26942" s="498"/>
      <c r="F26942" s="499"/>
    </row>
    <row r="26943" s="489" customFormat="1">
      <c r="B26943" s="498"/>
      <c r="C26943" s="497"/>
      <c r="D26943" s="550"/>
      <c r="E26943" s="498"/>
      <c r="F26943" s="499"/>
    </row>
    <row r="26944" s="489" customFormat="1">
      <c r="B26944" s="498"/>
      <c r="C26944" s="497"/>
      <c r="D26944" s="550"/>
      <c r="E26944" s="498"/>
      <c r="F26944" s="499"/>
    </row>
    <row r="26945" s="489" customFormat="1">
      <c r="B26945" s="498"/>
      <c r="C26945" s="497"/>
      <c r="D26945" s="550"/>
      <c r="E26945" s="498"/>
      <c r="F26945" s="499"/>
    </row>
    <row r="26946" s="489" customFormat="1">
      <c r="B26946" s="498"/>
      <c r="C26946" s="497"/>
      <c r="D26946" s="550"/>
      <c r="E26946" s="498"/>
      <c r="F26946" s="499"/>
    </row>
    <row r="26947" s="489" customFormat="1">
      <c r="B26947" s="498"/>
      <c r="C26947" s="497"/>
      <c r="D26947" s="550"/>
      <c r="E26947" s="498"/>
      <c r="F26947" s="499"/>
    </row>
    <row r="26948" s="489" customFormat="1">
      <c r="B26948" s="498"/>
      <c r="C26948" s="497"/>
      <c r="D26948" s="550"/>
      <c r="E26948" s="498"/>
      <c r="F26948" s="499"/>
    </row>
    <row r="26949" s="489" customFormat="1">
      <c r="B26949" s="498"/>
      <c r="C26949" s="497"/>
      <c r="D26949" s="550"/>
      <c r="E26949" s="498"/>
      <c r="F26949" s="499"/>
    </row>
    <row r="26950" s="489" customFormat="1">
      <c r="B26950" s="498"/>
      <c r="C26950" s="497"/>
      <c r="D26950" s="550"/>
      <c r="E26950" s="498"/>
      <c r="F26950" s="499"/>
    </row>
    <row r="26951" s="489" customFormat="1">
      <c r="B26951" s="498"/>
      <c r="C26951" s="497"/>
      <c r="D26951" s="550"/>
      <c r="E26951" s="498"/>
      <c r="F26951" s="499"/>
    </row>
    <row r="26952" s="489" customFormat="1">
      <c r="B26952" s="498"/>
      <c r="C26952" s="497"/>
      <c r="D26952" s="550"/>
      <c r="E26952" s="498"/>
      <c r="F26952" s="499"/>
    </row>
    <row r="26953" s="489" customFormat="1">
      <c r="B26953" s="498"/>
      <c r="C26953" s="497"/>
      <c r="D26953" s="550"/>
      <c r="E26953" s="498"/>
      <c r="F26953" s="499"/>
    </row>
    <row r="26954" s="489" customFormat="1">
      <c r="B26954" s="498"/>
      <c r="C26954" s="497"/>
      <c r="D26954" s="550"/>
      <c r="E26954" s="498"/>
      <c r="F26954" s="499"/>
    </row>
    <row r="26955" s="489" customFormat="1">
      <c r="B26955" s="498"/>
      <c r="C26955" s="497"/>
      <c r="D26955" s="550"/>
      <c r="E26955" s="498"/>
      <c r="F26955" s="499"/>
    </row>
    <row r="26956" s="489" customFormat="1">
      <c r="B26956" s="498"/>
      <c r="C26956" s="497"/>
      <c r="D26956" s="550"/>
      <c r="E26956" s="498"/>
      <c r="F26956" s="499"/>
    </row>
    <row r="26957" s="489" customFormat="1">
      <c r="B26957" s="498"/>
      <c r="C26957" s="497"/>
      <c r="D26957" s="550"/>
      <c r="E26957" s="498"/>
      <c r="F26957" s="499"/>
    </row>
    <row r="26958" s="489" customFormat="1">
      <c r="B26958" s="498"/>
      <c r="C26958" s="497"/>
      <c r="D26958" s="550"/>
      <c r="E26958" s="498"/>
      <c r="F26958" s="499"/>
    </row>
    <row r="26959" s="489" customFormat="1">
      <c r="B26959" s="498"/>
      <c r="C26959" s="497"/>
      <c r="D26959" s="550"/>
      <c r="E26959" s="498"/>
      <c r="F26959" s="499"/>
    </row>
    <row r="26960" s="489" customFormat="1">
      <c r="B26960" s="498"/>
      <c r="C26960" s="497"/>
      <c r="D26960" s="550"/>
      <c r="E26960" s="498"/>
      <c r="F26960" s="499"/>
    </row>
    <row r="26961" s="489" customFormat="1">
      <c r="B26961" s="498"/>
      <c r="C26961" s="497"/>
      <c r="D26961" s="550"/>
      <c r="E26961" s="498"/>
      <c r="F26961" s="499"/>
    </row>
    <row r="26962" s="489" customFormat="1">
      <c r="B26962" s="498"/>
      <c r="C26962" s="497"/>
      <c r="D26962" s="550"/>
      <c r="E26962" s="498"/>
      <c r="F26962" s="499"/>
    </row>
    <row r="26963" s="489" customFormat="1">
      <c r="B26963" s="498"/>
      <c r="C26963" s="497"/>
      <c r="D26963" s="550"/>
      <c r="E26963" s="498"/>
      <c r="F26963" s="499"/>
    </row>
    <row r="26964" s="489" customFormat="1">
      <c r="B26964" s="498"/>
      <c r="C26964" s="497"/>
      <c r="D26964" s="550"/>
      <c r="E26964" s="498"/>
      <c r="F26964" s="499"/>
    </row>
    <row r="26965" s="489" customFormat="1">
      <c r="B26965" s="498"/>
      <c r="C26965" s="497"/>
      <c r="D26965" s="550"/>
      <c r="E26965" s="498"/>
      <c r="F26965" s="499"/>
    </row>
    <row r="26966" s="489" customFormat="1">
      <c r="B26966" s="498"/>
      <c r="C26966" s="497"/>
      <c r="D26966" s="550"/>
      <c r="E26966" s="498"/>
      <c r="F26966" s="499"/>
    </row>
    <row r="26967" s="489" customFormat="1">
      <c r="B26967" s="498"/>
      <c r="C26967" s="497"/>
      <c r="D26967" s="550"/>
      <c r="E26967" s="498"/>
      <c r="F26967" s="499"/>
    </row>
    <row r="26968" s="489" customFormat="1">
      <c r="B26968" s="498"/>
      <c r="C26968" s="497"/>
      <c r="D26968" s="550"/>
      <c r="E26968" s="498"/>
      <c r="F26968" s="499"/>
    </row>
    <row r="26969" s="489" customFormat="1">
      <c r="B26969" s="498"/>
      <c r="C26969" s="497"/>
      <c r="D26969" s="550"/>
      <c r="E26969" s="498"/>
      <c r="F26969" s="499"/>
    </row>
    <row r="26970" s="489" customFormat="1">
      <c r="B26970" s="498"/>
      <c r="C26970" s="497"/>
      <c r="D26970" s="550"/>
      <c r="E26970" s="498"/>
      <c r="F26970" s="499"/>
    </row>
    <row r="26971" s="489" customFormat="1">
      <c r="B26971" s="498"/>
      <c r="C26971" s="497"/>
      <c r="D26971" s="550"/>
      <c r="E26971" s="498"/>
      <c r="F26971" s="499"/>
    </row>
    <row r="26972" s="489" customFormat="1">
      <c r="B26972" s="498"/>
      <c r="C26972" s="497"/>
      <c r="D26972" s="550"/>
      <c r="E26972" s="498"/>
      <c r="F26972" s="499"/>
    </row>
    <row r="26973" s="489" customFormat="1">
      <c r="B26973" s="498"/>
      <c r="C26973" s="497"/>
      <c r="D26973" s="550"/>
      <c r="E26973" s="498"/>
      <c r="F26973" s="499"/>
    </row>
    <row r="26974" s="489" customFormat="1">
      <c r="B26974" s="498"/>
      <c r="C26974" s="497"/>
      <c r="D26974" s="550"/>
      <c r="E26974" s="498"/>
      <c r="F26974" s="499"/>
    </row>
    <row r="26975" s="489" customFormat="1">
      <c r="B26975" s="498"/>
      <c r="C26975" s="497"/>
      <c r="D26975" s="550"/>
      <c r="E26975" s="498"/>
      <c r="F26975" s="499"/>
    </row>
    <row r="26976" s="489" customFormat="1">
      <c r="B26976" s="498"/>
      <c r="C26976" s="497"/>
      <c r="D26976" s="550"/>
      <c r="E26976" s="498"/>
      <c r="F26976" s="499"/>
    </row>
    <row r="26977" s="489" customFormat="1">
      <c r="B26977" s="498"/>
      <c r="C26977" s="497"/>
      <c r="D26977" s="550"/>
      <c r="E26977" s="498"/>
      <c r="F26977" s="499"/>
    </row>
    <row r="26978" s="489" customFormat="1">
      <c r="B26978" s="498"/>
      <c r="C26978" s="497"/>
      <c r="D26978" s="550"/>
      <c r="E26978" s="498"/>
      <c r="F26978" s="499"/>
    </row>
    <row r="26979" s="489" customFormat="1">
      <c r="B26979" s="498"/>
      <c r="C26979" s="497"/>
      <c r="D26979" s="550"/>
      <c r="E26979" s="498"/>
      <c r="F26979" s="499"/>
    </row>
    <row r="26980" s="489" customFormat="1">
      <c r="B26980" s="498"/>
      <c r="C26980" s="497"/>
      <c r="D26980" s="550"/>
      <c r="E26980" s="498"/>
      <c r="F26980" s="499"/>
    </row>
    <row r="26981" s="489" customFormat="1">
      <c r="B26981" s="498"/>
      <c r="C26981" s="497"/>
      <c r="D26981" s="550"/>
      <c r="E26981" s="498"/>
      <c r="F26981" s="499"/>
    </row>
    <row r="26982" s="489" customFormat="1">
      <c r="B26982" s="498"/>
      <c r="C26982" s="497"/>
      <c r="D26982" s="550"/>
      <c r="E26982" s="498"/>
      <c r="F26982" s="499"/>
    </row>
    <row r="26983" s="489" customFormat="1">
      <c r="B26983" s="498"/>
      <c r="C26983" s="497"/>
      <c r="D26983" s="550"/>
      <c r="E26983" s="498"/>
      <c r="F26983" s="499"/>
    </row>
    <row r="26984" s="489" customFormat="1">
      <c r="B26984" s="498"/>
      <c r="C26984" s="497"/>
      <c r="D26984" s="550"/>
      <c r="E26984" s="498"/>
      <c r="F26984" s="499"/>
    </row>
    <row r="26985" s="489" customFormat="1">
      <c r="B26985" s="498"/>
      <c r="C26985" s="497"/>
      <c r="D26985" s="550"/>
      <c r="E26985" s="498"/>
      <c r="F26985" s="499"/>
    </row>
    <row r="26986" s="489" customFormat="1">
      <c r="B26986" s="498"/>
      <c r="C26986" s="497"/>
      <c r="D26986" s="550"/>
      <c r="E26986" s="498"/>
      <c r="F26986" s="499"/>
    </row>
    <row r="26987" s="489" customFormat="1">
      <c r="B26987" s="498"/>
      <c r="C26987" s="497"/>
      <c r="D26987" s="550"/>
      <c r="E26987" s="498"/>
      <c r="F26987" s="499"/>
    </row>
    <row r="26988" s="489" customFormat="1">
      <c r="B26988" s="498"/>
      <c r="C26988" s="497"/>
      <c r="D26988" s="550"/>
      <c r="E26988" s="498"/>
      <c r="F26988" s="499"/>
    </row>
    <row r="26989" s="489" customFormat="1">
      <c r="B26989" s="498"/>
      <c r="C26989" s="497"/>
      <c r="D26989" s="550"/>
      <c r="E26989" s="498"/>
      <c r="F26989" s="499"/>
    </row>
    <row r="26990" s="489" customFormat="1">
      <c r="B26990" s="498"/>
      <c r="C26990" s="497"/>
      <c r="D26990" s="550"/>
      <c r="E26990" s="498"/>
      <c r="F26990" s="499"/>
    </row>
    <row r="26991" s="489" customFormat="1">
      <c r="B26991" s="498"/>
      <c r="C26991" s="497"/>
      <c r="D26991" s="550"/>
      <c r="E26991" s="498"/>
      <c r="F26991" s="499"/>
    </row>
    <row r="26992" s="489" customFormat="1">
      <c r="B26992" s="498"/>
      <c r="C26992" s="497"/>
      <c r="D26992" s="550"/>
      <c r="E26992" s="498"/>
      <c r="F26992" s="499"/>
    </row>
    <row r="26993" s="489" customFormat="1">
      <c r="B26993" s="498"/>
      <c r="C26993" s="497"/>
      <c r="D26993" s="550"/>
      <c r="E26993" s="498"/>
      <c r="F26993" s="499"/>
    </row>
    <row r="26994" s="489" customFormat="1">
      <c r="B26994" s="498"/>
      <c r="C26994" s="497"/>
      <c r="D26994" s="550"/>
      <c r="E26994" s="498"/>
      <c r="F26994" s="499"/>
    </row>
    <row r="26995" s="489" customFormat="1">
      <c r="B26995" s="498"/>
      <c r="C26995" s="497"/>
      <c r="D26995" s="550"/>
      <c r="E26995" s="498"/>
      <c r="F26995" s="499"/>
    </row>
    <row r="26996" s="489" customFormat="1">
      <c r="B26996" s="498"/>
      <c r="C26996" s="497"/>
      <c r="D26996" s="550"/>
      <c r="E26996" s="498"/>
      <c r="F26996" s="499"/>
    </row>
    <row r="26997" s="489" customFormat="1">
      <c r="B26997" s="498"/>
      <c r="C26997" s="497"/>
      <c r="D26997" s="550"/>
      <c r="E26997" s="498"/>
      <c r="F26997" s="499"/>
    </row>
    <row r="26998" s="489" customFormat="1">
      <c r="B26998" s="498"/>
      <c r="C26998" s="497"/>
      <c r="D26998" s="550"/>
      <c r="E26998" s="498"/>
      <c r="F26998" s="499"/>
    </row>
    <row r="26999" s="489" customFormat="1">
      <c r="B26999" s="498"/>
      <c r="C26999" s="497"/>
      <c r="D26999" s="550"/>
      <c r="E26999" s="498"/>
      <c r="F26999" s="499"/>
    </row>
    <row r="27000" s="489" customFormat="1">
      <c r="B27000" s="498"/>
      <c r="C27000" s="497"/>
      <c r="D27000" s="550"/>
      <c r="E27000" s="498"/>
      <c r="F27000" s="499"/>
    </row>
    <row r="27001" s="489" customFormat="1">
      <c r="B27001" s="498"/>
      <c r="C27001" s="497"/>
      <c r="D27001" s="550"/>
      <c r="E27001" s="498"/>
      <c r="F27001" s="499"/>
    </row>
    <row r="27002" s="489" customFormat="1">
      <c r="B27002" s="498"/>
      <c r="C27002" s="497"/>
      <c r="D27002" s="550"/>
      <c r="E27002" s="498"/>
      <c r="F27002" s="499"/>
    </row>
    <row r="27003" s="489" customFormat="1">
      <c r="B27003" s="498"/>
      <c r="C27003" s="497"/>
      <c r="D27003" s="550"/>
      <c r="E27003" s="498"/>
      <c r="F27003" s="499"/>
    </row>
    <row r="27004" s="489" customFormat="1">
      <c r="B27004" s="498"/>
      <c r="C27004" s="497"/>
      <c r="D27004" s="550"/>
      <c r="E27004" s="498"/>
      <c r="F27004" s="499"/>
    </row>
    <row r="27005" s="489" customFormat="1">
      <c r="B27005" s="498"/>
      <c r="C27005" s="497"/>
      <c r="D27005" s="550"/>
      <c r="E27005" s="498"/>
      <c r="F27005" s="499"/>
    </row>
    <row r="27006" s="489" customFormat="1">
      <c r="B27006" s="498"/>
      <c r="C27006" s="497"/>
      <c r="D27006" s="550"/>
      <c r="E27006" s="498"/>
      <c r="F27006" s="499"/>
    </row>
    <row r="27007" s="489" customFormat="1">
      <c r="B27007" s="498"/>
      <c r="C27007" s="497"/>
      <c r="D27007" s="550"/>
      <c r="E27007" s="498"/>
      <c r="F27007" s="499"/>
    </row>
    <row r="27008" s="489" customFormat="1">
      <c r="B27008" s="498"/>
      <c r="C27008" s="497"/>
      <c r="D27008" s="550"/>
      <c r="E27008" s="498"/>
      <c r="F27008" s="499"/>
    </row>
    <row r="27009" s="489" customFormat="1">
      <c r="B27009" s="498"/>
      <c r="C27009" s="497"/>
      <c r="D27009" s="550"/>
      <c r="E27009" s="498"/>
      <c r="F27009" s="499"/>
    </row>
    <row r="27010" s="489" customFormat="1">
      <c r="B27010" s="498"/>
      <c r="C27010" s="497"/>
      <c r="D27010" s="550"/>
      <c r="E27010" s="498"/>
      <c r="F27010" s="499"/>
    </row>
    <row r="27011" s="489" customFormat="1">
      <c r="B27011" s="498"/>
      <c r="C27011" s="497"/>
      <c r="D27011" s="550"/>
      <c r="E27011" s="498"/>
      <c r="F27011" s="499"/>
    </row>
    <row r="27012" s="489" customFormat="1">
      <c r="B27012" s="498"/>
      <c r="C27012" s="497"/>
      <c r="D27012" s="550"/>
      <c r="E27012" s="498"/>
      <c r="F27012" s="499"/>
    </row>
    <row r="27013" s="489" customFormat="1">
      <c r="B27013" s="498"/>
      <c r="C27013" s="497"/>
      <c r="D27013" s="550"/>
      <c r="E27013" s="498"/>
      <c r="F27013" s="499"/>
    </row>
    <row r="27014" s="489" customFormat="1">
      <c r="B27014" s="498"/>
      <c r="C27014" s="497"/>
      <c r="D27014" s="550"/>
      <c r="E27014" s="498"/>
      <c r="F27014" s="499"/>
    </row>
    <row r="27015" s="489" customFormat="1">
      <c r="B27015" s="498"/>
      <c r="C27015" s="497"/>
      <c r="D27015" s="550"/>
      <c r="E27015" s="498"/>
      <c r="F27015" s="499"/>
    </row>
    <row r="27016" s="489" customFormat="1">
      <c r="B27016" s="498"/>
      <c r="C27016" s="497"/>
      <c r="D27016" s="550"/>
      <c r="E27016" s="498"/>
      <c r="F27016" s="499"/>
    </row>
    <row r="27017" s="489" customFormat="1">
      <c r="B27017" s="498"/>
      <c r="C27017" s="497"/>
      <c r="D27017" s="550"/>
      <c r="E27017" s="498"/>
      <c r="F27017" s="499"/>
    </row>
    <row r="27018" s="489" customFormat="1">
      <c r="B27018" s="498"/>
      <c r="C27018" s="497"/>
      <c r="D27018" s="550"/>
      <c r="E27018" s="498"/>
      <c r="F27018" s="499"/>
    </row>
    <row r="27019" s="489" customFormat="1">
      <c r="B27019" s="498"/>
      <c r="C27019" s="497"/>
      <c r="D27019" s="550"/>
      <c r="E27019" s="498"/>
      <c r="F27019" s="499"/>
    </row>
    <row r="27020" s="489" customFormat="1">
      <c r="B27020" s="498"/>
      <c r="C27020" s="497"/>
      <c r="D27020" s="550"/>
      <c r="E27020" s="498"/>
      <c r="F27020" s="499"/>
    </row>
    <row r="27021" s="489" customFormat="1">
      <c r="B27021" s="498"/>
      <c r="C27021" s="497"/>
      <c r="D27021" s="550"/>
      <c r="E27021" s="498"/>
      <c r="F27021" s="499"/>
    </row>
    <row r="27022" s="489" customFormat="1">
      <c r="B27022" s="498"/>
      <c r="C27022" s="497"/>
      <c r="D27022" s="550"/>
      <c r="E27022" s="498"/>
      <c r="F27022" s="499"/>
    </row>
    <row r="27023" s="489" customFormat="1">
      <c r="B27023" s="498"/>
      <c r="C27023" s="497"/>
      <c r="D27023" s="550"/>
      <c r="E27023" s="498"/>
      <c r="F27023" s="499"/>
    </row>
    <row r="27024" s="489" customFormat="1">
      <c r="B27024" s="498"/>
      <c r="C27024" s="497"/>
      <c r="D27024" s="550"/>
      <c r="E27024" s="498"/>
      <c r="F27024" s="499"/>
    </row>
    <row r="27025" s="489" customFormat="1">
      <c r="B27025" s="498"/>
      <c r="C27025" s="497"/>
      <c r="D27025" s="550"/>
      <c r="E27025" s="498"/>
      <c r="F27025" s="499"/>
    </row>
    <row r="27026" s="489" customFormat="1">
      <c r="B27026" s="498"/>
      <c r="C27026" s="497"/>
      <c r="D27026" s="550"/>
      <c r="E27026" s="498"/>
      <c r="F27026" s="499"/>
    </row>
    <row r="27027" s="489" customFormat="1">
      <c r="B27027" s="498"/>
      <c r="C27027" s="497"/>
      <c r="D27027" s="550"/>
      <c r="E27027" s="498"/>
      <c r="F27027" s="499"/>
    </row>
    <row r="27028" s="489" customFormat="1">
      <c r="B27028" s="498"/>
      <c r="C27028" s="497"/>
      <c r="D27028" s="550"/>
      <c r="E27028" s="498"/>
      <c r="F27028" s="499"/>
    </row>
    <row r="27029" s="489" customFormat="1">
      <c r="B27029" s="498"/>
      <c r="C27029" s="497"/>
      <c r="D27029" s="550"/>
      <c r="E27029" s="498"/>
      <c r="F27029" s="499"/>
    </row>
    <row r="27030" s="489" customFormat="1">
      <c r="B27030" s="498"/>
      <c r="C27030" s="497"/>
      <c r="D27030" s="550"/>
      <c r="E27030" s="498"/>
      <c r="F27030" s="499"/>
    </row>
    <row r="27031" s="489" customFormat="1">
      <c r="B27031" s="498"/>
      <c r="C27031" s="497"/>
      <c r="D27031" s="550"/>
      <c r="E27031" s="498"/>
      <c r="F27031" s="499"/>
    </row>
    <row r="27032" s="489" customFormat="1">
      <c r="B27032" s="498"/>
      <c r="C27032" s="497"/>
      <c r="D27032" s="550"/>
      <c r="E27032" s="498"/>
      <c r="F27032" s="499"/>
    </row>
    <row r="27033" s="489" customFormat="1">
      <c r="B27033" s="498"/>
      <c r="C27033" s="497"/>
      <c r="D27033" s="550"/>
      <c r="E27033" s="498"/>
      <c r="F27033" s="499"/>
    </row>
    <row r="27034" s="489" customFormat="1">
      <c r="B27034" s="498"/>
      <c r="C27034" s="497"/>
      <c r="D27034" s="550"/>
      <c r="E27034" s="498"/>
      <c r="F27034" s="499"/>
    </row>
    <row r="27035" s="489" customFormat="1">
      <c r="B27035" s="498"/>
      <c r="C27035" s="497"/>
      <c r="D27035" s="550"/>
      <c r="E27035" s="498"/>
      <c r="F27035" s="499"/>
    </row>
    <row r="27036" s="489" customFormat="1">
      <c r="B27036" s="498"/>
      <c r="C27036" s="497"/>
      <c r="D27036" s="550"/>
      <c r="E27036" s="498"/>
      <c r="F27036" s="499"/>
    </row>
    <row r="27037" s="489" customFormat="1">
      <c r="B27037" s="498"/>
      <c r="C27037" s="497"/>
      <c r="D27037" s="550"/>
      <c r="E27037" s="498"/>
      <c r="F27037" s="499"/>
    </row>
    <row r="27038" s="489" customFormat="1">
      <c r="B27038" s="498"/>
      <c r="C27038" s="497"/>
      <c r="D27038" s="550"/>
      <c r="E27038" s="498"/>
      <c r="F27038" s="499"/>
    </row>
    <row r="27039" s="489" customFormat="1">
      <c r="B27039" s="498"/>
      <c r="C27039" s="497"/>
      <c r="D27039" s="550"/>
      <c r="E27039" s="498"/>
      <c r="F27039" s="499"/>
    </row>
    <row r="27040" s="489" customFormat="1">
      <c r="B27040" s="498"/>
      <c r="C27040" s="497"/>
      <c r="D27040" s="550"/>
      <c r="E27040" s="498"/>
      <c r="F27040" s="499"/>
    </row>
    <row r="27041" s="489" customFormat="1">
      <c r="B27041" s="498"/>
      <c r="C27041" s="497"/>
      <c r="D27041" s="550"/>
      <c r="E27041" s="498"/>
      <c r="F27041" s="499"/>
    </row>
    <row r="27042" s="489" customFormat="1">
      <c r="B27042" s="498"/>
      <c r="C27042" s="497"/>
      <c r="D27042" s="550"/>
      <c r="E27042" s="498"/>
      <c r="F27042" s="499"/>
    </row>
    <row r="27043" s="489" customFormat="1">
      <c r="B27043" s="498"/>
      <c r="C27043" s="497"/>
      <c r="D27043" s="550"/>
      <c r="E27043" s="498"/>
      <c r="F27043" s="499"/>
    </row>
    <row r="27044" s="489" customFormat="1">
      <c r="B27044" s="498"/>
      <c r="C27044" s="497"/>
      <c r="D27044" s="550"/>
      <c r="E27044" s="498"/>
      <c r="F27044" s="499"/>
    </row>
    <row r="27045" s="489" customFormat="1">
      <c r="B27045" s="498"/>
      <c r="C27045" s="497"/>
      <c r="D27045" s="550"/>
      <c r="E27045" s="498"/>
      <c r="F27045" s="499"/>
    </row>
    <row r="27046" s="489" customFormat="1">
      <c r="B27046" s="498"/>
      <c r="C27046" s="497"/>
      <c r="D27046" s="550"/>
      <c r="E27046" s="498"/>
      <c r="F27046" s="499"/>
    </row>
    <row r="27047" s="489" customFormat="1">
      <c r="B27047" s="498"/>
      <c r="C27047" s="497"/>
      <c r="D27047" s="550"/>
      <c r="E27047" s="498"/>
      <c r="F27047" s="499"/>
    </row>
    <row r="27048" s="489" customFormat="1">
      <c r="B27048" s="498"/>
      <c r="C27048" s="497"/>
      <c r="D27048" s="550"/>
      <c r="E27048" s="498"/>
      <c r="F27048" s="499"/>
    </row>
    <row r="27049" s="489" customFormat="1">
      <c r="B27049" s="498"/>
      <c r="C27049" s="497"/>
      <c r="D27049" s="550"/>
      <c r="E27049" s="498"/>
      <c r="F27049" s="499"/>
    </row>
    <row r="27050" s="489" customFormat="1">
      <c r="B27050" s="498"/>
      <c r="C27050" s="497"/>
      <c r="D27050" s="550"/>
      <c r="E27050" s="498"/>
      <c r="F27050" s="499"/>
    </row>
    <row r="27051" s="489" customFormat="1">
      <c r="B27051" s="498"/>
      <c r="C27051" s="497"/>
      <c r="D27051" s="550"/>
      <c r="E27051" s="498"/>
      <c r="F27051" s="499"/>
    </row>
    <row r="27052" s="489" customFormat="1">
      <c r="B27052" s="498"/>
      <c r="C27052" s="497"/>
      <c r="D27052" s="550"/>
      <c r="E27052" s="498"/>
      <c r="F27052" s="499"/>
    </row>
    <row r="27053" s="489" customFormat="1">
      <c r="B27053" s="498"/>
      <c r="C27053" s="497"/>
      <c r="D27053" s="550"/>
      <c r="E27053" s="498"/>
      <c r="F27053" s="499"/>
    </row>
    <row r="27054" s="489" customFormat="1">
      <c r="B27054" s="498"/>
      <c r="C27054" s="497"/>
      <c r="D27054" s="550"/>
      <c r="E27054" s="498"/>
      <c r="F27054" s="499"/>
    </row>
    <row r="27055" s="489" customFormat="1">
      <c r="B27055" s="498"/>
      <c r="C27055" s="497"/>
      <c r="D27055" s="550"/>
      <c r="E27055" s="498"/>
      <c r="F27055" s="499"/>
    </row>
    <row r="27056" s="489" customFormat="1">
      <c r="B27056" s="498"/>
      <c r="C27056" s="497"/>
      <c r="D27056" s="550"/>
      <c r="E27056" s="498"/>
      <c r="F27056" s="499"/>
    </row>
    <row r="27057" s="489" customFormat="1">
      <c r="B27057" s="498"/>
      <c r="C27057" s="497"/>
      <c r="D27057" s="550"/>
      <c r="E27057" s="498"/>
      <c r="F27057" s="499"/>
    </row>
    <row r="27058" s="489" customFormat="1">
      <c r="B27058" s="498"/>
      <c r="C27058" s="497"/>
      <c r="D27058" s="550"/>
      <c r="E27058" s="498"/>
      <c r="F27058" s="499"/>
    </row>
    <row r="27059" s="489" customFormat="1">
      <c r="B27059" s="498"/>
      <c r="C27059" s="497"/>
      <c r="D27059" s="550"/>
      <c r="E27059" s="498"/>
      <c r="F27059" s="499"/>
    </row>
    <row r="27060" s="489" customFormat="1">
      <c r="B27060" s="498"/>
      <c r="C27060" s="497"/>
      <c r="D27060" s="550"/>
      <c r="E27060" s="498"/>
      <c r="F27060" s="499"/>
    </row>
    <row r="27061" s="489" customFormat="1">
      <c r="B27061" s="498"/>
      <c r="C27061" s="497"/>
      <c r="D27061" s="550"/>
      <c r="E27061" s="498"/>
      <c r="F27061" s="499"/>
    </row>
    <row r="27062" s="489" customFormat="1">
      <c r="B27062" s="498"/>
      <c r="C27062" s="497"/>
      <c r="D27062" s="550"/>
      <c r="E27062" s="498"/>
      <c r="F27062" s="499"/>
    </row>
    <row r="27063" s="489" customFormat="1">
      <c r="B27063" s="498"/>
      <c r="C27063" s="497"/>
      <c r="D27063" s="550"/>
      <c r="E27063" s="498"/>
      <c r="F27063" s="499"/>
    </row>
    <row r="27064" s="489" customFormat="1">
      <c r="B27064" s="498"/>
      <c r="C27064" s="497"/>
      <c r="D27064" s="550"/>
      <c r="E27064" s="498"/>
      <c r="F27064" s="499"/>
    </row>
    <row r="27065" s="489" customFormat="1">
      <c r="B27065" s="498"/>
      <c r="C27065" s="497"/>
      <c r="D27065" s="550"/>
      <c r="E27065" s="498"/>
      <c r="F27065" s="499"/>
    </row>
    <row r="27066" s="489" customFormat="1">
      <c r="B27066" s="498"/>
      <c r="C27066" s="497"/>
      <c r="D27066" s="550"/>
      <c r="E27066" s="498"/>
      <c r="F27066" s="499"/>
    </row>
    <row r="27067" s="489" customFormat="1">
      <c r="B27067" s="498"/>
      <c r="C27067" s="497"/>
      <c r="D27067" s="550"/>
      <c r="E27067" s="498"/>
      <c r="F27067" s="499"/>
    </row>
    <row r="27068" s="489" customFormat="1">
      <c r="B27068" s="498"/>
      <c r="C27068" s="497"/>
      <c r="D27068" s="550"/>
      <c r="E27068" s="498"/>
      <c r="F27068" s="499"/>
    </row>
    <row r="27069" s="489" customFormat="1">
      <c r="B27069" s="498"/>
      <c r="C27069" s="497"/>
      <c r="D27069" s="550"/>
      <c r="E27069" s="498"/>
      <c r="F27069" s="499"/>
    </row>
    <row r="27070" s="489" customFormat="1">
      <c r="B27070" s="498"/>
      <c r="C27070" s="497"/>
      <c r="D27070" s="550"/>
      <c r="E27070" s="498"/>
      <c r="F27070" s="499"/>
    </row>
    <row r="27071" s="489" customFormat="1">
      <c r="B27071" s="498"/>
      <c r="C27071" s="497"/>
      <c r="D27071" s="550"/>
      <c r="E27071" s="498"/>
      <c r="F27071" s="499"/>
    </row>
    <row r="27072" s="489" customFormat="1">
      <c r="B27072" s="498"/>
      <c r="C27072" s="497"/>
      <c r="D27072" s="550"/>
      <c r="E27072" s="498"/>
      <c r="F27072" s="499"/>
    </row>
    <row r="27073" s="489" customFormat="1">
      <c r="B27073" s="498"/>
      <c r="C27073" s="497"/>
      <c r="D27073" s="550"/>
      <c r="E27073" s="498"/>
      <c r="F27073" s="499"/>
    </row>
    <row r="27074" s="489" customFormat="1">
      <c r="B27074" s="498"/>
      <c r="C27074" s="497"/>
      <c r="D27074" s="550"/>
      <c r="E27074" s="498"/>
      <c r="F27074" s="499"/>
    </row>
    <row r="27075" s="489" customFormat="1">
      <c r="B27075" s="498"/>
      <c r="C27075" s="497"/>
      <c r="D27075" s="550"/>
      <c r="E27075" s="498"/>
      <c r="F27075" s="499"/>
    </row>
    <row r="27076" s="489" customFormat="1">
      <c r="B27076" s="498"/>
      <c r="C27076" s="497"/>
      <c r="D27076" s="550"/>
      <c r="E27076" s="498"/>
      <c r="F27076" s="499"/>
    </row>
    <row r="27077" s="489" customFormat="1">
      <c r="B27077" s="498"/>
      <c r="C27077" s="497"/>
      <c r="D27077" s="550"/>
      <c r="E27077" s="498"/>
      <c r="F27077" s="499"/>
    </row>
    <row r="27078" s="489" customFormat="1">
      <c r="B27078" s="498"/>
      <c r="C27078" s="497"/>
      <c r="D27078" s="550"/>
      <c r="E27078" s="498"/>
      <c r="F27078" s="499"/>
    </row>
    <row r="27079" s="489" customFormat="1">
      <c r="B27079" s="498"/>
      <c r="C27079" s="497"/>
      <c r="D27079" s="550"/>
      <c r="E27079" s="498"/>
      <c r="F27079" s="499"/>
    </row>
    <row r="27080" s="489" customFormat="1">
      <c r="B27080" s="498"/>
      <c r="C27080" s="497"/>
      <c r="D27080" s="550"/>
      <c r="E27080" s="498"/>
      <c r="F27080" s="499"/>
    </row>
    <row r="27081" s="489" customFormat="1">
      <c r="B27081" s="498"/>
      <c r="C27081" s="497"/>
      <c r="D27081" s="550"/>
      <c r="E27081" s="498"/>
      <c r="F27081" s="499"/>
    </row>
    <row r="27082" s="489" customFormat="1">
      <c r="B27082" s="498"/>
      <c r="C27082" s="497"/>
      <c r="D27082" s="550"/>
      <c r="E27082" s="498"/>
      <c r="F27082" s="499"/>
    </row>
    <row r="27083" s="489" customFormat="1">
      <c r="B27083" s="498"/>
      <c r="C27083" s="497"/>
      <c r="D27083" s="550"/>
      <c r="E27083" s="498"/>
      <c r="F27083" s="499"/>
    </row>
    <row r="27084" s="489" customFormat="1">
      <c r="B27084" s="498"/>
      <c r="C27084" s="497"/>
      <c r="D27084" s="550"/>
      <c r="E27084" s="498"/>
      <c r="F27084" s="499"/>
    </row>
    <row r="27085" s="489" customFormat="1">
      <c r="B27085" s="498"/>
      <c r="C27085" s="497"/>
      <c r="D27085" s="550"/>
      <c r="E27085" s="498"/>
      <c r="F27085" s="499"/>
    </row>
    <row r="27086" s="489" customFormat="1">
      <c r="B27086" s="498"/>
      <c r="C27086" s="497"/>
      <c r="D27086" s="550"/>
      <c r="E27086" s="498"/>
      <c r="F27086" s="499"/>
    </row>
    <row r="27087" s="489" customFormat="1">
      <c r="B27087" s="498"/>
      <c r="C27087" s="497"/>
      <c r="D27087" s="550"/>
      <c r="E27087" s="498"/>
      <c r="F27087" s="499"/>
    </row>
    <row r="27088" s="489" customFormat="1">
      <c r="B27088" s="498"/>
      <c r="C27088" s="497"/>
      <c r="D27088" s="550"/>
      <c r="E27088" s="498"/>
      <c r="F27088" s="499"/>
    </row>
    <row r="27089" s="489" customFormat="1">
      <c r="B27089" s="498"/>
      <c r="C27089" s="497"/>
      <c r="D27089" s="550"/>
      <c r="E27089" s="498"/>
      <c r="F27089" s="499"/>
    </row>
    <row r="27090" s="489" customFormat="1">
      <c r="B27090" s="498"/>
      <c r="C27090" s="497"/>
      <c r="D27090" s="550"/>
      <c r="E27090" s="498"/>
      <c r="F27090" s="499"/>
    </row>
    <row r="27091" s="489" customFormat="1">
      <c r="B27091" s="498"/>
      <c r="C27091" s="497"/>
      <c r="D27091" s="550"/>
      <c r="E27091" s="498"/>
      <c r="F27091" s="499"/>
    </row>
    <row r="27092" s="489" customFormat="1">
      <c r="B27092" s="498"/>
      <c r="C27092" s="497"/>
      <c r="D27092" s="550"/>
      <c r="E27092" s="498"/>
      <c r="F27092" s="499"/>
    </row>
    <row r="27093" s="489" customFormat="1">
      <c r="B27093" s="498"/>
      <c r="C27093" s="497"/>
      <c r="D27093" s="550"/>
      <c r="E27093" s="498"/>
      <c r="F27093" s="499"/>
    </row>
    <row r="27094" s="489" customFormat="1">
      <c r="B27094" s="498"/>
      <c r="C27094" s="497"/>
      <c r="D27094" s="550"/>
      <c r="E27094" s="498"/>
      <c r="F27094" s="499"/>
    </row>
    <row r="27095" s="489" customFormat="1">
      <c r="B27095" s="498"/>
      <c r="C27095" s="497"/>
      <c r="D27095" s="550"/>
      <c r="E27095" s="498"/>
      <c r="F27095" s="499"/>
    </row>
    <row r="27096" s="489" customFormat="1">
      <c r="B27096" s="498"/>
      <c r="C27096" s="497"/>
      <c r="D27096" s="550"/>
      <c r="E27096" s="498"/>
      <c r="F27096" s="499"/>
    </row>
    <row r="27097" s="489" customFormat="1">
      <c r="B27097" s="498"/>
      <c r="C27097" s="497"/>
      <c r="D27097" s="550"/>
      <c r="E27097" s="498"/>
      <c r="F27097" s="499"/>
    </row>
    <row r="27098" s="489" customFormat="1">
      <c r="B27098" s="498"/>
      <c r="C27098" s="497"/>
      <c r="D27098" s="550"/>
      <c r="E27098" s="498"/>
      <c r="F27098" s="499"/>
    </row>
    <row r="27099" s="489" customFormat="1">
      <c r="B27099" s="498"/>
      <c r="C27099" s="497"/>
      <c r="D27099" s="550"/>
      <c r="E27099" s="498"/>
      <c r="F27099" s="499"/>
    </row>
    <row r="27100" s="489" customFormat="1">
      <c r="B27100" s="498"/>
      <c r="C27100" s="497"/>
      <c r="D27100" s="550"/>
      <c r="E27100" s="498"/>
      <c r="F27100" s="499"/>
    </row>
    <row r="27101" s="489" customFormat="1">
      <c r="B27101" s="498"/>
      <c r="C27101" s="497"/>
      <c r="D27101" s="550"/>
      <c r="E27101" s="498"/>
      <c r="F27101" s="499"/>
    </row>
    <row r="27102" s="489" customFormat="1">
      <c r="B27102" s="498"/>
      <c r="C27102" s="497"/>
      <c r="D27102" s="550"/>
      <c r="E27102" s="498"/>
      <c r="F27102" s="499"/>
    </row>
    <row r="27103" s="489" customFormat="1">
      <c r="B27103" s="498"/>
      <c r="C27103" s="497"/>
      <c r="D27103" s="550"/>
      <c r="E27103" s="498"/>
      <c r="F27103" s="499"/>
    </row>
    <row r="27104" s="489" customFormat="1">
      <c r="B27104" s="498"/>
      <c r="C27104" s="497"/>
      <c r="D27104" s="550"/>
      <c r="E27104" s="498"/>
      <c r="F27104" s="499"/>
    </row>
    <row r="27105" s="489" customFormat="1">
      <c r="B27105" s="498"/>
      <c r="C27105" s="497"/>
      <c r="D27105" s="550"/>
      <c r="E27105" s="498"/>
      <c r="F27105" s="499"/>
    </row>
    <row r="27106" s="489" customFormat="1">
      <c r="B27106" s="498"/>
      <c r="C27106" s="497"/>
      <c r="D27106" s="550"/>
      <c r="E27106" s="498"/>
      <c r="F27106" s="499"/>
    </row>
    <row r="27107" s="489" customFormat="1">
      <c r="B27107" s="498"/>
      <c r="C27107" s="497"/>
      <c r="D27107" s="550"/>
      <c r="E27107" s="498"/>
      <c r="F27107" s="499"/>
    </row>
    <row r="27108" s="489" customFormat="1">
      <c r="B27108" s="498"/>
      <c r="C27108" s="497"/>
      <c r="D27108" s="550"/>
      <c r="E27108" s="498"/>
      <c r="F27108" s="499"/>
    </row>
    <row r="27109" s="489" customFormat="1">
      <c r="B27109" s="498"/>
      <c r="C27109" s="497"/>
      <c r="D27109" s="550"/>
      <c r="E27109" s="498"/>
      <c r="F27109" s="499"/>
    </row>
    <row r="27110" s="489" customFormat="1">
      <c r="B27110" s="498"/>
      <c r="C27110" s="497"/>
      <c r="D27110" s="550"/>
      <c r="E27110" s="498"/>
      <c r="F27110" s="499"/>
    </row>
    <row r="27111" s="489" customFormat="1">
      <c r="B27111" s="498"/>
      <c r="C27111" s="497"/>
      <c r="D27111" s="550"/>
      <c r="E27111" s="498"/>
      <c r="F27111" s="499"/>
    </row>
    <row r="27112" s="489" customFormat="1">
      <c r="B27112" s="498"/>
      <c r="C27112" s="497"/>
      <c r="D27112" s="550"/>
      <c r="E27112" s="498"/>
      <c r="F27112" s="499"/>
    </row>
    <row r="27113" s="489" customFormat="1">
      <c r="B27113" s="498"/>
      <c r="C27113" s="497"/>
      <c r="D27113" s="550"/>
      <c r="E27113" s="498"/>
      <c r="F27113" s="499"/>
    </row>
    <row r="27114" s="489" customFormat="1">
      <c r="B27114" s="498"/>
      <c r="C27114" s="497"/>
      <c r="D27114" s="550"/>
      <c r="E27114" s="498"/>
      <c r="F27114" s="499"/>
    </row>
    <row r="27115" s="489" customFormat="1">
      <c r="B27115" s="498"/>
      <c r="C27115" s="497"/>
      <c r="D27115" s="550"/>
      <c r="E27115" s="498"/>
      <c r="F27115" s="499"/>
    </row>
    <row r="27116" s="489" customFormat="1">
      <c r="B27116" s="498"/>
      <c r="C27116" s="497"/>
      <c r="D27116" s="550"/>
      <c r="E27116" s="498"/>
      <c r="F27116" s="499"/>
    </row>
    <row r="27117" s="489" customFormat="1">
      <c r="B27117" s="498"/>
      <c r="C27117" s="497"/>
      <c r="D27117" s="550"/>
      <c r="E27117" s="498"/>
      <c r="F27117" s="499"/>
    </row>
    <row r="27118" s="489" customFormat="1">
      <c r="B27118" s="498"/>
      <c r="C27118" s="497"/>
      <c r="D27118" s="550"/>
      <c r="E27118" s="498"/>
      <c r="F27118" s="499"/>
    </row>
    <row r="27119" s="489" customFormat="1">
      <c r="B27119" s="498"/>
      <c r="C27119" s="497"/>
      <c r="D27119" s="550"/>
      <c r="E27119" s="498"/>
      <c r="F27119" s="499"/>
    </row>
    <row r="27120" s="489" customFormat="1">
      <c r="B27120" s="498"/>
      <c r="C27120" s="497"/>
      <c r="D27120" s="550"/>
      <c r="E27120" s="498"/>
      <c r="F27120" s="499"/>
    </row>
    <row r="27121" s="489" customFormat="1">
      <c r="B27121" s="498"/>
      <c r="C27121" s="497"/>
      <c r="D27121" s="550"/>
      <c r="E27121" s="498"/>
      <c r="F27121" s="499"/>
    </row>
    <row r="27122" s="489" customFormat="1">
      <c r="B27122" s="498"/>
      <c r="C27122" s="497"/>
      <c r="D27122" s="550"/>
      <c r="E27122" s="498"/>
      <c r="F27122" s="499"/>
    </row>
    <row r="27123" s="489" customFormat="1">
      <c r="B27123" s="498"/>
      <c r="C27123" s="497"/>
      <c r="D27123" s="550"/>
      <c r="E27123" s="498"/>
      <c r="F27123" s="499"/>
    </row>
    <row r="27124" s="489" customFormat="1">
      <c r="B27124" s="498"/>
      <c r="C27124" s="497"/>
      <c r="D27124" s="550"/>
      <c r="E27124" s="498"/>
      <c r="F27124" s="499"/>
    </row>
    <row r="27125" s="489" customFormat="1">
      <c r="B27125" s="498"/>
      <c r="C27125" s="497"/>
      <c r="D27125" s="550"/>
      <c r="E27125" s="498"/>
      <c r="F27125" s="499"/>
    </row>
    <row r="27126" s="489" customFormat="1">
      <c r="B27126" s="498"/>
      <c r="C27126" s="497"/>
      <c r="D27126" s="550"/>
      <c r="E27126" s="498"/>
      <c r="F27126" s="499"/>
    </row>
    <row r="27127" s="489" customFormat="1">
      <c r="B27127" s="498"/>
      <c r="C27127" s="497"/>
      <c r="D27127" s="550"/>
      <c r="E27127" s="498"/>
      <c r="F27127" s="499"/>
    </row>
    <row r="27128" s="489" customFormat="1">
      <c r="B27128" s="498"/>
      <c r="C27128" s="497"/>
      <c r="D27128" s="550"/>
      <c r="E27128" s="498"/>
      <c r="F27128" s="499"/>
    </row>
    <row r="27129" s="489" customFormat="1">
      <c r="B27129" s="498"/>
      <c r="C27129" s="497"/>
      <c r="D27129" s="550"/>
      <c r="E27129" s="498"/>
      <c r="F27129" s="499"/>
    </row>
    <row r="27130" s="489" customFormat="1">
      <c r="B27130" s="498"/>
      <c r="C27130" s="497"/>
      <c r="D27130" s="550"/>
      <c r="E27130" s="498"/>
      <c r="F27130" s="499"/>
    </row>
    <row r="27131" s="489" customFormat="1">
      <c r="B27131" s="498"/>
      <c r="C27131" s="497"/>
      <c r="D27131" s="550"/>
      <c r="E27131" s="498"/>
      <c r="F27131" s="499"/>
    </row>
    <row r="27132" s="489" customFormat="1">
      <c r="B27132" s="498"/>
      <c r="C27132" s="497"/>
      <c r="D27132" s="550"/>
      <c r="E27132" s="498"/>
      <c r="F27132" s="499"/>
    </row>
    <row r="27133" s="489" customFormat="1">
      <c r="B27133" s="498"/>
      <c r="C27133" s="497"/>
      <c r="D27133" s="550"/>
      <c r="E27133" s="498"/>
      <c r="F27133" s="499"/>
    </row>
    <row r="27134" s="489" customFormat="1">
      <c r="B27134" s="498"/>
      <c r="C27134" s="497"/>
      <c r="D27134" s="550"/>
      <c r="E27134" s="498"/>
      <c r="F27134" s="499"/>
    </row>
    <row r="27135" s="489" customFormat="1">
      <c r="B27135" s="498"/>
      <c r="C27135" s="497"/>
      <c r="D27135" s="550"/>
      <c r="E27135" s="498"/>
      <c r="F27135" s="499"/>
    </row>
    <row r="27136" s="489" customFormat="1">
      <c r="B27136" s="498"/>
      <c r="C27136" s="497"/>
      <c r="D27136" s="550"/>
      <c r="E27136" s="498"/>
      <c r="F27136" s="499"/>
    </row>
    <row r="27137" s="489" customFormat="1">
      <c r="B27137" s="498"/>
      <c r="C27137" s="497"/>
      <c r="D27137" s="550"/>
      <c r="E27137" s="498"/>
      <c r="F27137" s="499"/>
    </row>
    <row r="27138" s="489" customFormat="1">
      <c r="B27138" s="498"/>
      <c r="C27138" s="497"/>
      <c r="D27138" s="550"/>
      <c r="E27138" s="498"/>
      <c r="F27138" s="499"/>
    </row>
    <row r="27139" s="489" customFormat="1">
      <c r="B27139" s="498"/>
      <c r="C27139" s="497"/>
      <c r="D27139" s="550"/>
      <c r="E27139" s="498"/>
      <c r="F27139" s="499"/>
    </row>
    <row r="27140" s="489" customFormat="1">
      <c r="B27140" s="498"/>
      <c r="C27140" s="497"/>
      <c r="D27140" s="550"/>
      <c r="E27140" s="498"/>
      <c r="F27140" s="499"/>
    </row>
    <row r="27141" s="489" customFormat="1">
      <c r="B27141" s="498"/>
      <c r="C27141" s="497"/>
      <c r="D27141" s="550"/>
      <c r="E27141" s="498"/>
      <c r="F27141" s="499"/>
    </row>
    <row r="27142" s="489" customFormat="1">
      <c r="B27142" s="498"/>
      <c r="C27142" s="497"/>
      <c r="D27142" s="550"/>
      <c r="E27142" s="498"/>
      <c r="F27142" s="499"/>
    </row>
    <row r="27143" s="489" customFormat="1">
      <c r="B27143" s="498"/>
      <c r="C27143" s="497"/>
      <c r="D27143" s="550"/>
      <c r="E27143" s="498"/>
      <c r="F27143" s="499"/>
    </row>
    <row r="27144" s="489" customFormat="1">
      <c r="B27144" s="498"/>
      <c r="C27144" s="497"/>
      <c r="D27144" s="550"/>
      <c r="E27144" s="498"/>
      <c r="F27144" s="499"/>
    </row>
    <row r="27145" s="489" customFormat="1">
      <c r="B27145" s="498"/>
      <c r="C27145" s="497"/>
      <c r="D27145" s="550"/>
      <c r="E27145" s="498"/>
      <c r="F27145" s="499"/>
    </row>
    <row r="27146" s="489" customFormat="1">
      <c r="B27146" s="498"/>
      <c r="C27146" s="497"/>
      <c r="D27146" s="550"/>
      <c r="E27146" s="498"/>
      <c r="F27146" s="499"/>
    </row>
    <row r="27147" s="489" customFormat="1">
      <c r="B27147" s="498"/>
      <c r="C27147" s="497"/>
      <c r="D27147" s="550"/>
      <c r="E27147" s="498"/>
      <c r="F27147" s="499"/>
    </row>
    <row r="27148" s="489" customFormat="1">
      <c r="B27148" s="498"/>
      <c r="C27148" s="497"/>
      <c r="D27148" s="550"/>
      <c r="E27148" s="498"/>
      <c r="F27148" s="499"/>
    </row>
    <row r="27149" s="489" customFormat="1">
      <c r="B27149" s="498"/>
      <c r="C27149" s="497"/>
      <c r="D27149" s="550"/>
      <c r="E27149" s="498"/>
      <c r="F27149" s="499"/>
    </row>
    <row r="27150" s="489" customFormat="1">
      <c r="B27150" s="498"/>
      <c r="C27150" s="497"/>
      <c r="D27150" s="550"/>
      <c r="E27150" s="498"/>
      <c r="F27150" s="499"/>
    </row>
    <row r="27151" s="489" customFormat="1">
      <c r="B27151" s="498"/>
      <c r="C27151" s="497"/>
      <c r="D27151" s="550"/>
      <c r="E27151" s="498"/>
      <c r="F27151" s="499"/>
    </row>
    <row r="27152" s="489" customFormat="1">
      <c r="B27152" s="498"/>
      <c r="C27152" s="497"/>
      <c r="D27152" s="550"/>
      <c r="E27152" s="498"/>
      <c r="F27152" s="499"/>
    </row>
    <row r="27153" s="489" customFormat="1">
      <c r="B27153" s="498"/>
      <c r="C27153" s="497"/>
      <c r="D27153" s="550"/>
      <c r="E27153" s="498"/>
      <c r="F27153" s="499"/>
    </row>
    <row r="27154" s="489" customFormat="1">
      <c r="B27154" s="498"/>
      <c r="C27154" s="497"/>
      <c r="D27154" s="550"/>
      <c r="E27154" s="498"/>
      <c r="F27154" s="499"/>
    </row>
    <row r="27155" s="489" customFormat="1">
      <c r="B27155" s="498"/>
      <c r="C27155" s="497"/>
      <c r="D27155" s="550"/>
      <c r="E27155" s="498"/>
      <c r="F27155" s="499"/>
    </row>
    <row r="27156" s="489" customFormat="1">
      <c r="B27156" s="498"/>
      <c r="C27156" s="497"/>
      <c r="D27156" s="550"/>
      <c r="E27156" s="498"/>
      <c r="F27156" s="499"/>
    </row>
    <row r="27157" s="489" customFormat="1">
      <c r="B27157" s="498"/>
      <c r="C27157" s="497"/>
      <c r="D27157" s="550"/>
      <c r="E27157" s="498"/>
      <c r="F27157" s="499"/>
    </row>
    <row r="27158" s="489" customFormat="1">
      <c r="B27158" s="498"/>
      <c r="C27158" s="497"/>
      <c r="D27158" s="550"/>
      <c r="E27158" s="498"/>
      <c r="F27158" s="499"/>
    </row>
    <row r="27159" s="489" customFormat="1">
      <c r="B27159" s="498"/>
      <c r="C27159" s="497"/>
      <c r="D27159" s="550"/>
      <c r="E27159" s="498"/>
      <c r="F27159" s="499"/>
    </row>
    <row r="27160" s="489" customFormat="1">
      <c r="B27160" s="498"/>
      <c r="C27160" s="497"/>
      <c r="D27160" s="550"/>
      <c r="E27160" s="498"/>
      <c r="F27160" s="499"/>
    </row>
    <row r="27161" s="489" customFormat="1">
      <c r="B27161" s="498"/>
      <c r="C27161" s="497"/>
      <c r="D27161" s="550"/>
      <c r="E27161" s="498"/>
      <c r="F27161" s="499"/>
    </row>
    <row r="27162" s="489" customFormat="1">
      <c r="B27162" s="498"/>
      <c r="C27162" s="497"/>
      <c r="D27162" s="550"/>
      <c r="E27162" s="498"/>
      <c r="F27162" s="499"/>
    </row>
    <row r="27163" s="489" customFormat="1">
      <c r="B27163" s="498"/>
      <c r="C27163" s="497"/>
      <c r="D27163" s="550"/>
      <c r="E27163" s="498"/>
      <c r="F27163" s="499"/>
    </row>
    <row r="27164" s="489" customFormat="1">
      <c r="B27164" s="498"/>
      <c r="C27164" s="497"/>
      <c r="D27164" s="550"/>
      <c r="E27164" s="498"/>
      <c r="F27164" s="499"/>
    </row>
    <row r="27165" s="489" customFormat="1">
      <c r="B27165" s="498"/>
      <c r="C27165" s="497"/>
      <c r="D27165" s="550"/>
      <c r="E27165" s="498"/>
      <c r="F27165" s="499"/>
    </row>
    <row r="27166" s="489" customFormat="1">
      <c r="B27166" s="498"/>
      <c r="C27166" s="497"/>
      <c r="D27166" s="550"/>
      <c r="E27166" s="498"/>
      <c r="F27166" s="499"/>
    </row>
    <row r="27167" s="489" customFormat="1">
      <c r="B27167" s="498"/>
      <c r="C27167" s="497"/>
      <c r="D27167" s="550"/>
      <c r="E27167" s="498"/>
      <c r="F27167" s="499"/>
    </row>
    <row r="27168" s="489" customFormat="1">
      <c r="B27168" s="498"/>
      <c r="C27168" s="497"/>
      <c r="D27168" s="550"/>
      <c r="E27168" s="498"/>
      <c r="F27168" s="499"/>
    </row>
    <row r="27169" s="489" customFormat="1">
      <c r="B27169" s="498"/>
      <c r="C27169" s="497"/>
      <c r="D27169" s="550"/>
      <c r="E27169" s="498"/>
      <c r="F27169" s="499"/>
    </row>
    <row r="27170" s="489" customFormat="1">
      <c r="B27170" s="498"/>
      <c r="C27170" s="497"/>
      <c r="D27170" s="550"/>
      <c r="E27170" s="498"/>
      <c r="F27170" s="499"/>
    </row>
    <row r="27171" s="489" customFormat="1">
      <c r="B27171" s="498"/>
      <c r="C27171" s="497"/>
      <c r="D27171" s="550"/>
      <c r="E27171" s="498"/>
      <c r="F27171" s="499"/>
    </row>
    <row r="27172" s="489" customFormat="1">
      <c r="B27172" s="498"/>
      <c r="C27172" s="497"/>
      <c r="D27172" s="550"/>
      <c r="E27172" s="498"/>
      <c r="F27172" s="499"/>
    </row>
    <row r="27173" s="489" customFormat="1">
      <c r="B27173" s="498"/>
      <c r="C27173" s="497"/>
      <c r="D27173" s="550"/>
      <c r="E27173" s="498"/>
      <c r="F27173" s="499"/>
    </row>
    <row r="27174" s="489" customFormat="1">
      <c r="B27174" s="498"/>
      <c r="C27174" s="497"/>
      <c r="D27174" s="550"/>
      <c r="E27174" s="498"/>
      <c r="F27174" s="499"/>
    </row>
    <row r="27175" s="489" customFormat="1">
      <c r="B27175" s="498"/>
      <c r="C27175" s="497"/>
      <c r="D27175" s="550"/>
      <c r="E27175" s="498"/>
      <c r="F27175" s="499"/>
    </row>
    <row r="27176" s="489" customFormat="1">
      <c r="B27176" s="498"/>
      <c r="C27176" s="497"/>
      <c r="D27176" s="550"/>
      <c r="E27176" s="498"/>
      <c r="F27176" s="499"/>
    </row>
    <row r="27177" s="489" customFormat="1">
      <c r="B27177" s="498"/>
      <c r="C27177" s="497"/>
      <c r="D27177" s="550"/>
      <c r="E27177" s="498"/>
      <c r="F27177" s="499"/>
    </row>
    <row r="27178" s="489" customFormat="1">
      <c r="B27178" s="498"/>
      <c r="C27178" s="497"/>
      <c r="D27178" s="550"/>
      <c r="E27178" s="498"/>
      <c r="F27178" s="499"/>
    </row>
    <row r="27179" s="489" customFormat="1">
      <c r="B27179" s="498"/>
      <c r="C27179" s="497"/>
      <c r="D27179" s="550"/>
      <c r="E27179" s="498"/>
      <c r="F27179" s="499"/>
    </row>
    <row r="27180" s="489" customFormat="1">
      <c r="B27180" s="498"/>
      <c r="C27180" s="497"/>
      <c r="D27180" s="550"/>
      <c r="E27180" s="498"/>
      <c r="F27180" s="499"/>
    </row>
    <row r="27181" s="489" customFormat="1">
      <c r="B27181" s="498"/>
      <c r="C27181" s="497"/>
      <c r="D27181" s="550"/>
      <c r="E27181" s="498"/>
      <c r="F27181" s="499"/>
    </row>
    <row r="27182" s="489" customFormat="1">
      <c r="B27182" s="498"/>
      <c r="C27182" s="497"/>
      <c r="D27182" s="550"/>
      <c r="E27182" s="498"/>
      <c r="F27182" s="499"/>
    </row>
    <row r="27183" s="489" customFormat="1">
      <c r="B27183" s="498"/>
      <c r="C27183" s="497"/>
      <c r="D27183" s="550"/>
      <c r="E27183" s="498"/>
      <c r="F27183" s="499"/>
    </row>
    <row r="27184" s="489" customFormat="1">
      <c r="B27184" s="498"/>
      <c r="C27184" s="497"/>
      <c r="D27184" s="550"/>
      <c r="E27184" s="498"/>
      <c r="F27184" s="499"/>
    </row>
    <row r="27185" s="489" customFormat="1">
      <c r="B27185" s="498"/>
      <c r="C27185" s="497"/>
      <c r="D27185" s="550"/>
      <c r="E27185" s="498"/>
      <c r="F27185" s="499"/>
    </row>
    <row r="27186" s="489" customFormat="1">
      <c r="B27186" s="498"/>
      <c r="C27186" s="497"/>
      <c r="D27186" s="550"/>
      <c r="E27186" s="498"/>
      <c r="F27186" s="499"/>
    </row>
    <row r="27187" s="489" customFormat="1">
      <c r="B27187" s="498"/>
      <c r="C27187" s="497"/>
      <c r="D27187" s="550"/>
      <c r="E27187" s="498"/>
      <c r="F27187" s="499"/>
    </row>
    <row r="27188" s="489" customFormat="1">
      <c r="B27188" s="498"/>
      <c r="C27188" s="497"/>
      <c r="D27188" s="550"/>
      <c r="E27188" s="498"/>
      <c r="F27188" s="499"/>
    </row>
    <row r="27189" s="489" customFormat="1">
      <c r="B27189" s="498"/>
      <c r="C27189" s="497"/>
      <c r="D27189" s="550"/>
      <c r="E27189" s="498"/>
      <c r="F27189" s="499"/>
    </row>
    <row r="27190" s="489" customFormat="1">
      <c r="B27190" s="498"/>
      <c r="C27190" s="497"/>
      <c r="D27190" s="550"/>
      <c r="E27190" s="498"/>
      <c r="F27190" s="499"/>
    </row>
    <row r="27191" s="489" customFormat="1">
      <c r="B27191" s="498"/>
      <c r="C27191" s="497"/>
      <c r="D27191" s="550"/>
      <c r="E27191" s="498"/>
      <c r="F27191" s="499"/>
    </row>
    <row r="27192" s="489" customFormat="1">
      <c r="B27192" s="498"/>
      <c r="C27192" s="497"/>
      <c r="D27192" s="550"/>
      <c r="E27192" s="498"/>
      <c r="F27192" s="499"/>
    </row>
    <row r="27193" s="489" customFormat="1">
      <c r="B27193" s="498"/>
      <c r="C27193" s="497"/>
      <c r="D27193" s="550"/>
      <c r="E27193" s="498"/>
      <c r="F27193" s="499"/>
    </row>
    <row r="27194" s="489" customFormat="1">
      <c r="B27194" s="498"/>
      <c r="C27194" s="497"/>
      <c r="D27194" s="550"/>
      <c r="E27194" s="498"/>
      <c r="F27194" s="499"/>
    </row>
    <row r="27195" s="489" customFormat="1">
      <c r="B27195" s="498"/>
      <c r="C27195" s="497"/>
      <c r="D27195" s="550"/>
      <c r="E27195" s="498"/>
      <c r="F27195" s="499"/>
    </row>
    <row r="27196" s="489" customFormat="1">
      <c r="B27196" s="498"/>
      <c r="C27196" s="497"/>
      <c r="D27196" s="550"/>
      <c r="E27196" s="498"/>
      <c r="F27196" s="499"/>
    </row>
    <row r="27197" s="489" customFormat="1">
      <c r="B27197" s="498"/>
      <c r="C27197" s="497"/>
      <c r="D27197" s="550"/>
      <c r="E27197" s="498"/>
      <c r="F27197" s="499"/>
    </row>
    <row r="27198" s="489" customFormat="1">
      <c r="B27198" s="498"/>
      <c r="C27198" s="497"/>
      <c r="D27198" s="550"/>
      <c r="E27198" s="498"/>
      <c r="F27198" s="499"/>
    </row>
    <row r="27199" s="489" customFormat="1">
      <c r="B27199" s="498"/>
      <c r="C27199" s="497"/>
      <c r="D27199" s="550"/>
      <c r="E27199" s="498"/>
      <c r="F27199" s="499"/>
    </row>
    <row r="27200" s="489" customFormat="1">
      <c r="B27200" s="498"/>
      <c r="C27200" s="497"/>
      <c r="D27200" s="550"/>
      <c r="E27200" s="498"/>
      <c r="F27200" s="499"/>
    </row>
    <row r="27201" s="489" customFormat="1">
      <c r="B27201" s="498"/>
      <c r="C27201" s="497"/>
      <c r="D27201" s="550"/>
      <c r="E27201" s="498"/>
      <c r="F27201" s="499"/>
    </row>
    <row r="27202" s="489" customFormat="1">
      <c r="B27202" s="498"/>
      <c r="C27202" s="497"/>
      <c r="D27202" s="550"/>
      <c r="E27202" s="498"/>
      <c r="F27202" s="499"/>
    </row>
    <row r="27203" s="489" customFormat="1">
      <c r="B27203" s="498"/>
      <c r="C27203" s="497"/>
      <c r="D27203" s="550"/>
      <c r="E27203" s="498"/>
      <c r="F27203" s="499"/>
    </row>
    <row r="27204" s="489" customFormat="1">
      <c r="B27204" s="498"/>
      <c r="C27204" s="497"/>
      <c r="D27204" s="550"/>
      <c r="E27204" s="498"/>
      <c r="F27204" s="499"/>
    </row>
    <row r="27205" s="489" customFormat="1">
      <c r="B27205" s="498"/>
      <c r="C27205" s="497"/>
      <c r="D27205" s="550"/>
      <c r="E27205" s="498"/>
      <c r="F27205" s="499"/>
    </row>
    <row r="27206" s="489" customFormat="1">
      <c r="B27206" s="498"/>
      <c r="C27206" s="497"/>
      <c r="D27206" s="550"/>
      <c r="E27206" s="498"/>
      <c r="F27206" s="499"/>
    </row>
    <row r="27207" s="489" customFormat="1">
      <c r="B27207" s="498"/>
      <c r="C27207" s="497"/>
      <c r="D27207" s="550"/>
      <c r="E27207" s="498"/>
      <c r="F27207" s="499"/>
    </row>
    <row r="27208" s="489" customFormat="1">
      <c r="B27208" s="498"/>
      <c r="C27208" s="497"/>
      <c r="D27208" s="550"/>
      <c r="E27208" s="498"/>
      <c r="F27208" s="499"/>
    </row>
    <row r="27209" s="489" customFormat="1">
      <c r="B27209" s="498"/>
      <c r="C27209" s="497"/>
      <c r="D27209" s="550"/>
      <c r="E27209" s="498"/>
      <c r="F27209" s="499"/>
    </row>
    <row r="27210" s="489" customFormat="1">
      <c r="B27210" s="498"/>
      <c r="C27210" s="497"/>
      <c r="D27210" s="550"/>
      <c r="E27210" s="498"/>
      <c r="F27210" s="499"/>
    </row>
    <row r="27211" s="489" customFormat="1">
      <c r="B27211" s="498"/>
      <c r="C27211" s="497"/>
      <c r="D27211" s="550"/>
      <c r="E27211" s="498"/>
      <c r="F27211" s="499"/>
    </row>
    <row r="27212" s="489" customFormat="1">
      <c r="B27212" s="498"/>
      <c r="C27212" s="497"/>
      <c r="D27212" s="550"/>
      <c r="E27212" s="498"/>
      <c r="F27212" s="499"/>
    </row>
    <row r="27213" s="489" customFormat="1">
      <c r="B27213" s="498"/>
      <c r="C27213" s="497"/>
      <c r="D27213" s="550"/>
      <c r="E27213" s="498"/>
      <c r="F27213" s="499"/>
    </row>
    <row r="27214" s="489" customFormat="1">
      <c r="B27214" s="498"/>
      <c r="C27214" s="497"/>
      <c r="D27214" s="550"/>
      <c r="E27214" s="498"/>
      <c r="F27214" s="499"/>
    </row>
    <row r="27215" s="489" customFormat="1">
      <c r="B27215" s="498"/>
      <c r="C27215" s="497"/>
      <c r="D27215" s="550"/>
      <c r="E27215" s="498"/>
      <c r="F27215" s="499"/>
    </row>
    <row r="27216" s="489" customFormat="1">
      <c r="B27216" s="498"/>
      <c r="C27216" s="497"/>
      <c r="D27216" s="550"/>
      <c r="E27216" s="498"/>
      <c r="F27216" s="499"/>
    </row>
    <row r="27217" s="489" customFormat="1">
      <c r="B27217" s="498"/>
      <c r="C27217" s="497"/>
      <c r="D27217" s="550"/>
      <c r="E27217" s="498"/>
      <c r="F27217" s="499"/>
    </row>
    <row r="27218" s="489" customFormat="1">
      <c r="B27218" s="498"/>
      <c r="C27218" s="497"/>
      <c r="D27218" s="550"/>
      <c r="E27218" s="498"/>
      <c r="F27218" s="499"/>
    </row>
    <row r="27219" s="489" customFormat="1">
      <c r="B27219" s="498"/>
      <c r="C27219" s="497"/>
      <c r="D27219" s="550"/>
      <c r="E27219" s="498"/>
      <c r="F27219" s="499"/>
    </row>
    <row r="27220" s="489" customFormat="1">
      <c r="B27220" s="498"/>
      <c r="C27220" s="497"/>
      <c r="D27220" s="550"/>
      <c r="E27220" s="498"/>
      <c r="F27220" s="499"/>
    </row>
    <row r="27221" s="489" customFormat="1">
      <c r="B27221" s="498"/>
      <c r="C27221" s="497"/>
      <c r="D27221" s="550"/>
      <c r="E27221" s="498"/>
      <c r="F27221" s="499"/>
    </row>
    <row r="27222" s="489" customFormat="1">
      <c r="B27222" s="498"/>
      <c r="C27222" s="497"/>
      <c r="D27222" s="550"/>
      <c r="E27222" s="498"/>
      <c r="F27222" s="499"/>
    </row>
    <row r="27223" s="489" customFormat="1">
      <c r="B27223" s="498"/>
      <c r="C27223" s="497"/>
      <c r="D27223" s="550"/>
      <c r="E27223" s="498"/>
      <c r="F27223" s="499"/>
    </row>
    <row r="27224" s="489" customFormat="1">
      <c r="B27224" s="498"/>
      <c r="C27224" s="497"/>
      <c r="D27224" s="550"/>
      <c r="E27224" s="498"/>
      <c r="F27224" s="499"/>
    </row>
    <row r="27225" s="489" customFormat="1">
      <c r="B27225" s="498"/>
      <c r="C27225" s="497"/>
      <c r="D27225" s="550"/>
      <c r="E27225" s="498"/>
      <c r="F27225" s="499"/>
    </row>
    <row r="27226" s="489" customFormat="1">
      <c r="B27226" s="498"/>
      <c r="C27226" s="497"/>
      <c r="D27226" s="550"/>
      <c r="E27226" s="498"/>
      <c r="F27226" s="499"/>
    </row>
    <row r="27227" s="489" customFormat="1">
      <c r="B27227" s="498"/>
      <c r="C27227" s="497"/>
      <c r="D27227" s="550"/>
      <c r="E27227" s="498"/>
      <c r="F27227" s="499"/>
    </row>
    <row r="27228" s="489" customFormat="1">
      <c r="B27228" s="498"/>
      <c r="C27228" s="497"/>
      <c r="D27228" s="550"/>
      <c r="E27228" s="498"/>
      <c r="F27228" s="499"/>
    </row>
    <row r="27229" s="489" customFormat="1">
      <c r="B27229" s="498"/>
      <c r="C27229" s="497"/>
      <c r="D27229" s="550"/>
      <c r="E27229" s="498"/>
      <c r="F27229" s="499"/>
    </row>
    <row r="27230" s="489" customFormat="1">
      <c r="B27230" s="498"/>
      <c r="C27230" s="497"/>
      <c r="D27230" s="550"/>
      <c r="E27230" s="498"/>
      <c r="F27230" s="499"/>
    </row>
    <row r="27231" s="489" customFormat="1">
      <c r="B27231" s="498"/>
      <c r="C27231" s="497"/>
      <c r="D27231" s="550"/>
      <c r="E27231" s="498"/>
      <c r="F27231" s="499"/>
    </row>
    <row r="27232" s="489" customFormat="1">
      <c r="B27232" s="498"/>
      <c r="C27232" s="497"/>
      <c r="D27232" s="550"/>
      <c r="E27232" s="498"/>
      <c r="F27232" s="499"/>
    </row>
    <row r="27233" s="489" customFormat="1">
      <c r="B27233" s="498"/>
      <c r="C27233" s="497"/>
      <c r="D27233" s="550"/>
      <c r="E27233" s="498"/>
      <c r="F27233" s="499"/>
    </row>
    <row r="27234" s="489" customFormat="1">
      <c r="B27234" s="498"/>
      <c r="C27234" s="497"/>
      <c r="D27234" s="550"/>
      <c r="E27234" s="498"/>
      <c r="F27234" s="499"/>
    </row>
    <row r="27235" s="489" customFormat="1">
      <c r="B27235" s="498"/>
      <c r="C27235" s="497"/>
      <c r="D27235" s="550"/>
      <c r="E27235" s="498"/>
      <c r="F27235" s="499"/>
    </row>
    <row r="27236" s="489" customFormat="1">
      <c r="B27236" s="498"/>
      <c r="C27236" s="497"/>
      <c r="D27236" s="550"/>
      <c r="E27236" s="498"/>
      <c r="F27236" s="499"/>
    </row>
    <row r="27237" s="489" customFormat="1">
      <c r="B27237" s="498"/>
      <c r="C27237" s="497"/>
      <c r="D27237" s="550"/>
      <c r="E27237" s="498"/>
      <c r="F27237" s="499"/>
    </row>
    <row r="27238" s="489" customFormat="1">
      <c r="B27238" s="498"/>
      <c r="C27238" s="497"/>
      <c r="D27238" s="550"/>
      <c r="E27238" s="498"/>
      <c r="F27238" s="499"/>
    </row>
    <row r="27239" s="489" customFormat="1">
      <c r="B27239" s="498"/>
      <c r="C27239" s="497"/>
      <c r="D27239" s="550"/>
      <c r="E27239" s="498"/>
      <c r="F27239" s="499"/>
    </row>
    <row r="27240" s="489" customFormat="1">
      <c r="B27240" s="498"/>
      <c r="C27240" s="497"/>
      <c r="D27240" s="550"/>
      <c r="E27240" s="498"/>
      <c r="F27240" s="499"/>
    </row>
    <row r="27241" s="489" customFormat="1">
      <c r="B27241" s="498"/>
      <c r="C27241" s="497"/>
      <c r="D27241" s="550"/>
      <c r="E27241" s="498"/>
      <c r="F27241" s="499"/>
    </row>
    <row r="27242" s="489" customFormat="1">
      <c r="B27242" s="498"/>
      <c r="C27242" s="497"/>
      <c r="D27242" s="550"/>
      <c r="E27242" s="498"/>
      <c r="F27242" s="499"/>
    </row>
    <row r="27243" s="489" customFormat="1">
      <c r="B27243" s="498"/>
      <c r="C27243" s="497"/>
      <c r="D27243" s="550"/>
      <c r="E27243" s="498"/>
      <c r="F27243" s="499"/>
    </row>
    <row r="27244" s="489" customFormat="1">
      <c r="B27244" s="498"/>
      <c r="C27244" s="497"/>
      <c r="D27244" s="550"/>
      <c r="E27244" s="498"/>
      <c r="F27244" s="499"/>
    </row>
    <row r="27245" s="489" customFormat="1">
      <c r="B27245" s="498"/>
      <c r="C27245" s="497"/>
      <c r="D27245" s="550"/>
      <c r="E27245" s="498"/>
      <c r="F27245" s="499"/>
    </row>
    <row r="27246" s="489" customFormat="1">
      <c r="B27246" s="498"/>
      <c r="C27246" s="497"/>
      <c r="D27246" s="550"/>
      <c r="E27246" s="498"/>
      <c r="F27246" s="499"/>
    </row>
    <row r="27247" s="489" customFormat="1">
      <c r="B27247" s="498"/>
      <c r="C27247" s="497"/>
      <c r="D27247" s="550"/>
      <c r="E27247" s="498"/>
      <c r="F27247" s="499"/>
    </row>
    <row r="27248" s="489" customFormat="1">
      <c r="B27248" s="498"/>
      <c r="C27248" s="497"/>
      <c r="D27248" s="550"/>
      <c r="E27248" s="498"/>
      <c r="F27248" s="499"/>
    </row>
    <row r="27249" s="489" customFormat="1">
      <c r="B27249" s="498"/>
      <c r="C27249" s="497"/>
      <c r="D27249" s="550"/>
      <c r="E27249" s="498"/>
      <c r="F27249" s="499"/>
    </row>
    <row r="27250" s="489" customFormat="1">
      <c r="B27250" s="498"/>
      <c r="C27250" s="497"/>
      <c r="D27250" s="550"/>
      <c r="E27250" s="498"/>
      <c r="F27250" s="499"/>
    </row>
    <row r="27251" s="489" customFormat="1">
      <c r="B27251" s="498"/>
      <c r="C27251" s="497"/>
      <c r="D27251" s="550"/>
      <c r="E27251" s="498"/>
      <c r="F27251" s="499"/>
    </row>
    <row r="27252" s="489" customFormat="1">
      <c r="B27252" s="498"/>
      <c r="C27252" s="497"/>
      <c r="D27252" s="550"/>
      <c r="E27252" s="498"/>
      <c r="F27252" s="499"/>
    </row>
    <row r="27253" s="489" customFormat="1">
      <c r="B27253" s="498"/>
      <c r="C27253" s="497"/>
      <c r="D27253" s="550"/>
      <c r="E27253" s="498"/>
      <c r="F27253" s="499"/>
    </row>
    <row r="27254" s="489" customFormat="1">
      <c r="B27254" s="498"/>
      <c r="C27254" s="497"/>
      <c r="D27254" s="550"/>
      <c r="E27254" s="498"/>
      <c r="F27254" s="499"/>
    </row>
    <row r="27255" s="489" customFormat="1">
      <c r="B27255" s="498"/>
      <c r="C27255" s="497"/>
      <c r="D27255" s="550"/>
      <c r="E27255" s="498"/>
      <c r="F27255" s="499"/>
    </row>
    <row r="27256" s="489" customFormat="1">
      <c r="B27256" s="498"/>
      <c r="C27256" s="497"/>
      <c r="D27256" s="550"/>
      <c r="E27256" s="498"/>
      <c r="F27256" s="499"/>
    </row>
    <row r="27257" s="489" customFormat="1">
      <c r="B27257" s="498"/>
      <c r="C27257" s="497"/>
      <c r="D27257" s="550"/>
      <c r="E27257" s="498"/>
      <c r="F27257" s="499"/>
    </row>
    <row r="27258" s="489" customFormat="1">
      <c r="B27258" s="498"/>
      <c r="C27258" s="497"/>
      <c r="D27258" s="550"/>
      <c r="E27258" s="498"/>
      <c r="F27258" s="499"/>
    </row>
    <row r="27259" s="489" customFormat="1">
      <c r="B27259" s="498"/>
      <c r="C27259" s="497"/>
      <c r="D27259" s="550"/>
      <c r="E27259" s="498"/>
      <c r="F27259" s="499"/>
    </row>
    <row r="27260" s="489" customFormat="1">
      <c r="B27260" s="498"/>
      <c r="C27260" s="497"/>
      <c r="D27260" s="550"/>
      <c r="E27260" s="498"/>
      <c r="F27260" s="499"/>
    </row>
    <row r="27261" s="489" customFormat="1">
      <c r="B27261" s="498"/>
      <c r="C27261" s="497"/>
      <c r="D27261" s="550"/>
      <c r="E27261" s="498"/>
      <c r="F27261" s="499"/>
    </row>
    <row r="27262" s="489" customFormat="1">
      <c r="B27262" s="498"/>
      <c r="C27262" s="497"/>
      <c r="D27262" s="550"/>
      <c r="E27262" s="498"/>
      <c r="F27262" s="499"/>
    </row>
    <row r="27263" s="489" customFormat="1">
      <c r="B27263" s="498"/>
      <c r="C27263" s="497"/>
      <c r="D27263" s="550"/>
      <c r="E27263" s="498"/>
      <c r="F27263" s="499"/>
    </row>
    <row r="27264" s="489" customFormat="1">
      <c r="B27264" s="498"/>
      <c r="C27264" s="497"/>
      <c r="D27264" s="550"/>
      <c r="E27264" s="498"/>
      <c r="F27264" s="499"/>
    </row>
    <row r="27265" s="489" customFormat="1">
      <c r="B27265" s="498"/>
      <c r="C27265" s="497"/>
      <c r="D27265" s="550"/>
      <c r="E27265" s="498"/>
      <c r="F27265" s="499"/>
    </row>
    <row r="27266" s="489" customFormat="1">
      <c r="B27266" s="498"/>
      <c r="C27266" s="497"/>
      <c r="D27266" s="550"/>
      <c r="E27266" s="498"/>
      <c r="F27266" s="499"/>
    </row>
    <row r="27267" s="489" customFormat="1">
      <c r="B27267" s="498"/>
      <c r="C27267" s="497"/>
      <c r="D27267" s="550"/>
      <c r="E27267" s="498"/>
      <c r="F27267" s="499"/>
    </row>
    <row r="27268" s="489" customFormat="1">
      <c r="B27268" s="498"/>
      <c r="C27268" s="497"/>
      <c r="D27268" s="550"/>
      <c r="E27268" s="498"/>
      <c r="F27268" s="499"/>
    </row>
    <row r="27269" s="489" customFormat="1">
      <c r="B27269" s="498"/>
      <c r="C27269" s="497"/>
      <c r="D27269" s="550"/>
      <c r="E27269" s="498"/>
      <c r="F27269" s="499"/>
    </row>
    <row r="27270" s="489" customFormat="1">
      <c r="B27270" s="498"/>
      <c r="C27270" s="497"/>
      <c r="D27270" s="550"/>
      <c r="E27270" s="498"/>
      <c r="F27270" s="499"/>
    </row>
    <row r="27271" s="489" customFormat="1">
      <c r="B27271" s="498"/>
      <c r="C27271" s="497"/>
      <c r="D27271" s="550"/>
      <c r="E27271" s="498"/>
      <c r="F27271" s="499"/>
    </row>
    <row r="27272" s="489" customFormat="1">
      <c r="B27272" s="498"/>
      <c r="C27272" s="497"/>
      <c r="D27272" s="550"/>
      <c r="E27272" s="498"/>
      <c r="F27272" s="499"/>
    </row>
    <row r="27273" s="489" customFormat="1">
      <c r="B27273" s="498"/>
      <c r="C27273" s="497"/>
      <c r="D27273" s="550"/>
      <c r="E27273" s="498"/>
      <c r="F27273" s="499"/>
    </row>
    <row r="27274" s="489" customFormat="1">
      <c r="B27274" s="498"/>
      <c r="C27274" s="497"/>
      <c r="D27274" s="550"/>
      <c r="E27274" s="498"/>
      <c r="F27274" s="499"/>
    </row>
    <row r="27275" s="489" customFormat="1">
      <c r="B27275" s="498"/>
      <c r="C27275" s="497"/>
      <c r="D27275" s="550"/>
      <c r="E27275" s="498"/>
      <c r="F27275" s="499"/>
    </row>
    <row r="27276" s="489" customFormat="1">
      <c r="B27276" s="498"/>
      <c r="C27276" s="497"/>
      <c r="D27276" s="550"/>
      <c r="E27276" s="498"/>
      <c r="F27276" s="499"/>
    </row>
    <row r="27277" s="489" customFormat="1">
      <c r="B27277" s="498"/>
      <c r="C27277" s="497"/>
      <c r="D27277" s="550"/>
      <c r="E27277" s="498"/>
      <c r="F27277" s="499"/>
    </row>
    <row r="27278" s="489" customFormat="1">
      <c r="B27278" s="498"/>
      <c r="C27278" s="497"/>
      <c r="D27278" s="550"/>
      <c r="E27278" s="498"/>
      <c r="F27278" s="499"/>
    </row>
    <row r="27279" s="489" customFormat="1">
      <c r="B27279" s="498"/>
      <c r="C27279" s="497"/>
      <c r="D27279" s="550"/>
      <c r="E27279" s="498"/>
      <c r="F27279" s="499"/>
    </row>
    <row r="27280" s="489" customFormat="1">
      <c r="B27280" s="498"/>
      <c r="C27280" s="497"/>
      <c r="D27280" s="550"/>
      <c r="E27280" s="498"/>
      <c r="F27280" s="499"/>
    </row>
    <row r="27281" s="489" customFormat="1">
      <c r="B27281" s="498"/>
      <c r="C27281" s="497"/>
      <c r="D27281" s="550"/>
      <c r="E27281" s="498"/>
      <c r="F27281" s="499"/>
    </row>
    <row r="27282" s="489" customFormat="1">
      <c r="B27282" s="498"/>
      <c r="C27282" s="497"/>
      <c r="D27282" s="550"/>
      <c r="E27282" s="498"/>
      <c r="F27282" s="499"/>
    </row>
    <row r="27283" s="489" customFormat="1">
      <c r="B27283" s="498"/>
      <c r="C27283" s="497"/>
      <c r="D27283" s="550"/>
      <c r="E27283" s="498"/>
      <c r="F27283" s="499"/>
    </row>
    <row r="27284" s="489" customFormat="1">
      <c r="B27284" s="498"/>
      <c r="C27284" s="497"/>
      <c r="D27284" s="550"/>
      <c r="E27284" s="498"/>
      <c r="F27284" s="499"/>
    </row>
    <row r="27285" s="489" customFormat="1">
      <c r="B27285" s="498"/>
      <c r="C27285" s="497"/>
      <c r="D27285" s="550"/>
      <c r="E27285" s="498"/>
      <c r="F27285" s="499"/>
    </row>
    <row r="27286" s="489" customFormat="1">
      <c r="B27286" s="498"/>
      <c r="C27286" s="497"/>
      <c r="D27286" s="550"/>
      <c r="E27286" s="498"/>
      <c r="F27286" s="499"/>
    </row>
    <row r="27287" s="489" customFormat="1">
      <c r="B27287" s="498"/>
      <c r="C27287" s="497"/>
      <c r="D27287" s="550"/>
      <c r="E27287" s="498"/>
      <c r="F27287" s="499"/>
    </row>
    <row r="27288" s="489" customFormat="1">
      <c r="B27288" s="498"/>
      <c r="C27288" s="497"/>
      <c r="D27288" s="550"/>
      <c r="E27288" s="498"/>
      <c r="F27288" s="499"/>
    </row>
    <row r="27289" s="489" customFormat="1">
      <c r="B27289" s="498"/>
      <c r="C27289" s="497"/>
      <c r="D27289" s="550"/>
      <c r="E27289" s="498"/>
      <c r="F27289" s="499"/>
    </row>
    <row r="27290" s="489" customFormat="1">
      <c r="B27290" s="498"/>
      <c r="C27290" s="497"/>
      <c r="D27290" s="550"/>
      <c r="E27290" s="498"/>
      <c r="F27290" s="499"/>
    </row>
    <row r="27291" s="489" customFormat="1">
      <c r="B27291" s="498"/>
      <c r="C27291" s="497"/>
      <c r="D27291" s="550"/>
      <c r="E27291" s="498"/>
      <c r="F27291" s="499"/>
    </row>
    <row r="27292" s="489" customFormat="1">
      <c r="B27292" s="498"/>
      <c r="C27292" s="497"/>
      <c r="D27292" s="550"/>
      <c r="E27292" s="498"/>
      <c r="F27292" s="499"/>
    </row>
    <row r="27293" s="489" customFormat="1">
      <c r="B27293" s="498"/>
      <c r="C27293" s="497"/>
      <c r="D27293" s="550"/>
      <c r="E27293" s="498"/>
      <c r="F27293" s="499"/>
    </row>
    <row r="27294" s="489" customFormat="1">
      <c r="B27294" s="498"/>
      <c r="C27294" s="497"/>
      <c r="D27294" s="550"/>
      <c r="E27294" s="498"/>
      <c r="F27294" s="499"/>
    </row>
    <row r="27295" s="489" customFormat="1">
      <c r="B27295" s="498"/>
      <c r="C27295" s="497"/>
      <c r="D27295" s="550"/>
      <c r="E27295" s="498"/>
      <c r="F27295" s="499"/>
    </row>
    <row r="27296" s="489" customFormat="1">
      <c r="B27296" s="498"/>
      <c r="C27296" s="497"/>
      <c r="D27296" s="550"/>
      <c r="E27296" s="498"/>
      <c r="F27296" s="499"/>
    </row>
    <row r="27297" s="489" customFormat="1">
      <c r="B27297" s="498"/>
      <c r="C27297" s="497"/>
      <c r="D27297" s="550"/>
      <c r="E27297" s="498"/>
      <c r="F27297" s="499"/>
    </row>
    <row r="27298" s="489" customFormat="1">
      <c r="B27298" s="498"/>
      <c r="C27298" s="497"/>
      <c r="D27298" s="550"/>
      <c r="E27298" s="498"/>
      <c r="F27298" s="499"/>
    </row>
    <row r="27299" s="489" customFormat="1">
      <c r="B27299" s="498"/>
      <c r="C27299" s="497"/>
      <c r="D27299" s="550"/>
      <c r="E27299" s="498"/>
      <c r="F27299" s="499"/>
    </row>
    <row r="27300" s="489" customFormat="1">
      <c r="B27300" s="498"/>
      <c r="C27300" s="497"/>
      <c r="D27300" s="550"/>
      <c r="E27300" s="498"/>
      <c r="F27300" s="499"/>
    </row>
    <row r="27301" s="489" customFormat="1">
      <c r="B27301" s="498"/>
      <c r="C27301" s="497"/>
      <c r="D27301" s="550"/>
      <c r="E27301" s="498"/>
      <c r="F27301" s="499"/>
    </row>
    <row r="27302" s="489" customFormat="1">
      <c r="B27302" s="498"/>
      <c r="C27302" s="497"/>
      <c r="D27302" s="550"/>
      <c r="E27302" s="498"/>
      <c r="F27302" s="499"/>
    </row>
    <row r="27303" s="489" customFormat="1">
      <c r="B27303" s="498"/>
      <c r="C27303" s="497"/>
      <c r="D27303" s="550"/>
      <c r="E27303" s="498"/>
      <c r="F27303" s="499"/>
    </row>
    <row r="27304" s="489" customFormat="1">
      <c r="B27304" s="498"/>
      <c r="C27304" s="497"/>
      <c r="D27304" s="550"/>
      <c r="E27304" s="498"/>
      <c r="F27304" s="499"/>
    </row>
    <row r="27305" s="489" customFormat="1">
      <c r="B27305" s="498"/>
      <c r="C27305" s="497"/>
      <c r="D27305" s="550"/>
      <c r="E27305" s="498"/>
      <c r="F27305" s="499"/>
    </row>
    <row r="27306" s="489" customFormat="1">
      <c r="B27306" s="498"/>
      <c r="C27306" s="497"/>
      <c r="D27306" s="550"/>
      <c r="E27306" s="498"/>
      <c r="F27306" s="499"/>
    </row>
    <row r="27307" s="489" customFormat="1">
      <c r="B27307" s="498"/>
      <c r="C27307" s="497"/>
      <c r="D27307" s="550"/>
      <c r="E27307" s="498"/>
      <c r="F27307" s="499"/>
    </row>
    <row r="27308" s="489" customFormat="1">
      <c r="B27308" s="498"/>
      <c r="C27308" s="497"/>
      <c r="D27308" s="550"/>
      <c r="E27308" s="498"/>
      <c r="F27308" s="499"/>
    </row>
    <row r="27309" s="489" customFormat="1">
      <c r="B27309" s="498"/>
      <c r="C27309" s="497"/>
      <c r="D27309" s="550"/>
      <c r="E27309" s="498"/>
      <c r="F27309" s="499"/>
    </row>
    <row r="27310" s="489" customFormat="1">
      <c r="B27310" s="498"/>
      <c r="C27310" s="497"/>
      <c r="D27310" s="550"/>
      <c r="E27310" s="498"/>
      <c r="F27310" s="499"/>
    </row>
    <row r="27311" s="489" customFormat="1">
      <c r="B27311" s="498"/>
      <c r="C27311" s="497"/>
      <c r="D27311" s="550"/>
      <c r="E27311" s="498"/>
      <c r="F27311" s="499"/>
    </row>
    <row r="27312" s="489" customFormat="1">
      <c r="B27312" s="498"/>
      <c r="C27312" s="497"/>
      <c r="D27312" s="550"/>
      <c r="E27312" s="498"/>
      <c r="F27312" s="499"/>
    </row>
    <row r="27313" s="489" customFormat="1">
      <c r="B27313" s="498"/>
      <c r="C27313" s="497"/>
      <c r="D27313" s="550"/>
      <c r="E27313" s="498"/>
      <c r="F27313" s="499"/>
    </row>
    <row r="27314" s="489" customFormat="1">
      <c r="B27314" s="498"/>
      <c r="C27314" s="497"/>
      <c r="D27314" s="550"/>
      <c r="E27314" s="498"/>
      <c r="F27314" s="499"/>
    </row>
    <row r="27315" s="489" customFormat="1">
      <c r="B27315" s="498"/>
      <c r="C27315" s="497"/>
      <c r="D27315" s="550"/>
      <c r="E27315" s="498"/>
      <c r="F27315" s="499"/>
    </row>
    <row r="27316" s="489" customFormat="1">
      <c r="B27316" s="498"/>
      <c r="C27316" s="497"/>
      <c r="D27316" s="550"/>
      <c r="E27316" s="498"/>
      <c r="F27316" s="499"/>
    </row>
    <row r="27317" s="489" customFormat="1">
      <c r="B27317" s="498"/>
      <c r="C27317" s="497"/>
      <c r="D27317" s="550"/>
      <c r="E27317" s="498"/>
      <c r="F27317" s="499"/>
    </row>
    <row r="27318" s="489" customFormat="1">
      <c r="B27318" s="498"/>
      <c r="C27318" s="497"/>
      <c r="D27318" s="550"/>
      <c r="E27318" s="498"/>
      <c r="F27318" s="499"/>
    </row>
    <row r="27319" s="489" customFormat="1">
      <c r="B27319" s="498"/>
      <c r="C27319" s="497"/>
      <c r="D27319" s="550"/>
      <c r="E27319" s="498"/>
      <c r="F27319" s="499"/>
    </row>
    <row r="27320" s="489" customFormat="1">
      <c r="B27320" s="498"/>
      <c r="C27320" s="497"/>
      <c r="D27320" s="550"/>
      <c r="E27320" s="498"/>
      <c r="F27320" s="499"/>
    </row>
    <row r="27321" s="489" customFormat="1">
      <c r="B27321" s="498"/>
      <c r="C27321" s="497"/>
      <c r="D27321" s="550"/>
      <c r="E27321" s="498"/>
      <c r="F27321" s="499"/>
    </row>
    <row r="27322" s="489" customFormat="1">
      <c r="B27322" s="498"/>
      <c r="C27322" s="497"/>
      <c r="D27322" s="550"/>
      <c r="E27322" s="498"/>
      <c r="F27322" s="499"/>
    </row>
    <row r="27323" s="489" customFormat="1">
      <c r="B27323" s="498"/>
      <c r="C27323" s="497"/>
      <c r="D27323" s="550"/>
      <c r="E27323" s="498"/>
      <c r="F27323" s="499"/>
    </row>
    <row r="27324" s="489" customFormat="1">
      <c r="B27324" s="498"/>
      <c r="C27324" s="497"/>
      <c r="D27324" s="550"/>
      <c r="E27324" s="498"/>
      <c r="F27324" s="499"/>
    </row>
    <row r="27325" s="489" customFormat="1">
      <c r="B27325" s="498"/>
      <c r="C27325" s="497"/>
      <c r="D27325" s="550"/>
      <c r="E27325" s="498"/>
      <c r="F27325" s="499"/>
    </row>
    <row r="27326" s="489" customFormat="1">
      <c r="B27326" s="498"/>
      <c r="C27326" s="497"/>
      <c r="D27326" s="550"/>
      <c r="E27326" s="498"/>
      <c r="F27326" s="499"/>
    </row>
    <row r="27327" s="489" customFormat="1">
      <c r="B27327" s="498"/>
      <c r="C27327" s="497"/>
      <c r="D27327" s="550"/>
      <c r="E27327" s="498"/>
      <c r="F27327" s="499"/>
    </row>
    <row r="27328" s="489" customFormat="1">
      <c r="B27328" s="498"/>
      <c r="C27328" s="497"/>
      <c r="D27328" s="550"/>
      <c r="E27328" s="498"/>
      <c r="F27328" s="499"/>
    </row>
    <row r="27329" s="489" customFormat="1">
      <c r="B27329" s="498"/>
      <c r="C27329" s="497"/>
      <c r="D27329" s="550"/>
      <c r="E27329" s="498"/>
      <c r="F27329" s="499"/>
    </row>
    <row r="27330" s="489" customFormat="1">
      <c r="B27330" s="498"/>
      <c r="C27330" s="497"/>
      <c r="D27330" s="550"/>
      <c r="E27330" s="498"/>
      <c r="F27330" s="499"/>
    </row>
    <row r="27331" s="489" customFormat="1">
      <c r="B27331" s="498"/>
      <c r="C27331" s="497"/>
      <c r="D27331" s="550"/>
      <c r="E27331" s="498"/>
      <c r="F27331" s="499"/>
    </row>
    <row r="27332" s="489" customFormat="1">
      <c r="B27332" s="498"/>
      <c r="C27332" s="497"/>
      <c r="D27332" s="550"/>
      <c r="E27332" s="498"/>
      <c r="F27332" s="499"/>
    </row>
    <row r="27333" s="489" customFormat="1">
      <c r="B27333" s="498"/>
      <c r="C27333" s="497"/>
      <c r="D27333" s="550"/>
      <c r="E27333" s="498"/>
      <c r="F27333" s="499"/>
    </row>
    <row r="27334" s="489" customFormat="1">
      <c r="B27334" s="498"/>
      <c r="C27334" s="497"/>
      <c r="D27334" s="550"/>
      <c r="E27334" s="498"/>
      <c r="F27334" s="499"/>
    </row>
    <row r="27335" s="489" customFormat="1">
      <c r="B27335" s="498"/>
      <c r="C27335" s="497"/>
      <c r="D27335" s="550"/>
      <c r="E27335" s="498"/>
      <c r="F27335" s="499"/>
    </row>
    <row r="27336" s="489" customFormat="1">
      <c r="B27336" s="498"/>
      <c r="C27336" s="497"/>
      <c r="D27336" s="550"/>
      <c r="E27336" s="498"/>
      <c r="F27336" s="499"/>
    </row>
    <row r="27337" s="489" customFormat="1">
      <c r="B27337" s="498"/>
      <c r="C27337" s="497"/>
      <c r="D27337" s="550"/>
      <c r="E27337" s="498"/>
      <c r="F27337" s="499"/>
    </row>
    <row r="27338" s="489" customFormat="1">
      <c r="B27338" s="498"/>
      <c r="C27338" s="497"/>
      <c r="D27338" s="550"/>
      <c r="E27338" s="498"/>
      <c r="F27338" s="499"/>
    </row>
    <row r="27339" s="489" customFormat="1">
      <c r="B27339" s="498"/>
      <c r="C27339" s="497"/>
      <c r="D27339" s="550"/>
      <c r="E27339" s="498"/>
      <c r="F27339" s="499"/>
    </row>
    <row r="27340" s="489" customFormat="1">
      <c r="B27340" s="498"/>
      <c r="C27340" s="497"/>
      <c r="D27340" s="550"/>
      <c r="E27340" s="498"/>
      <c r="F27340" s="499"/>
    </row>
    <row r="27341" s="489" customFormat="1">
      <c r="B27341" s="498"/>
      <c r="C27341" s="497"/>
      <c r="D27341" s="550"/>
      <c r="E27341" s="498"/>
      <c r="F27341" s="499"/>
    </row>
    <row r="27342" s="489" customFormat="1">
      <c r="B27342" s="498"/>
      <c r="C27342" s="497"/>
      <c r="D27342" s="550"/>
      <c r="E27342" s="498"/>
      <c r="F27342" s="499"/>
    </row>
    <row r="27343" s="489" customFormat="1">
      <c r="B27343" s="498"/>
      <c r="C27343" s="497"/>
      <c r="D27343" s="550"/>
      <c r="E27343" s="498"/>
      <c r="F27343" s="499"/>
    </row>
    <row r="27344" s="489" customFormat="1">
      <c r="B27344" s="498"/>
      <c r="C27344" s="497"/>
      <c r="D27344" s="550"/>
      <c r="E27344" s="498"/>
      <c r="F27344" s="499"/>
    </row>
    <row r="27345" s="489" customFormat="1">
      <c r="B27345" s="498"/>
      <c r="C27345" s="497"/>
      <c r="D27345" s="550"/>
      <c r="E27345" s="498"/>
      <c r="F27345" s="499"/>
    </row>
    <row r="27346" s="489" customFormat="1">
      <c r="B27346" s="498"/>
      <c r="C27346" s="497"/>
      <c r="D27346" s="550"/>
      <c r="E27346" s="498"/>
      <c r="F27346" s="499"/>
    </row>
    <row r="27347" s="489" customFormat="1">
      <c r="B27347" s="498"/>
      <c r="C27347" s="497"/>
      <c r="D27347" s="550"/>
      <c r="E27347" s="498"/>
      <c r="F27347" s="499"/>
    </row>
    <row r="27348" s="489" customFormat="1">
      <c r="B27348" s="498"/>
      <c r="C27348" s="497"/>
      <c r="D27348" s="550"/>
      <c r="E27348" s="498"/>
      <c r="F27348" s="499"/>
    </row>
    <row r="27349" s="489" customFormat="1">
      <c r="B27349" s="498"/>
      <c r="C27349" s="497"/>
      <c r="D27349" s="550"/>
      <c r="E27349" s="498"/>
      <c r="F27349" s="499"/>
    </row>
    <row r="27350" s="489" customFormat="1">
      <c r="B27350" s="498"/>
      <c r="C27350" s="497"/>
      <c r="D27350" s="550"/>
      <c r="E27350" s="498"/>
      <c r="F27350" s="499"/>
    </row>
    <row r="27351" s="489" customFormat="1">
      <c r="B27351" s="498"/>
      <c r="C27351" s="497"/>
      <c r="D27351" s="550"/>
      <c r="E27351" s="498"/>
      <c r="F27351" s="499"/>
    </row>
    <row r="27352" s="489" customFormat="1">
      <c r="B27352" s="498"/>
      <c r="C27352" s="497"/>
      <c r="D27352" s="550"/>
      <c r="E27352" s="498"/>
      <c r="F27352" s="499"/>
    </row>
    <row r="27353" s="489" customFormat="1">
      <c r="B27353" s="498"/>
      <c r="C27353" s="497"/>
      <c r="D27353" s="550"/>
      <c r="E27353" s="498"/>
      <c r="F27353" s="499"/>
    </row>
    <row r="27354" s="489" customFormat="1">
      <c r="B27354" s="498"/>
      <c r="C27354" s="497"/>
      <c r="D27354" s="550"/>
      <c r="E27354" s="498"/>
      <c r="F27354" s="499"/>
    </row>
    <row r="27355" s="489" customFormat="1">
      <c r="B27355" s="498"/>
      <c r="C27355" s="497"/>
      <c r="D27355" s="550"/>
      <c r="E27355" s="498"/>
      <c r="F27355" s="499"/>
    </row>
    <row r="27356" s="489" customFormat="1">
      <c r="B27356" s="498"/>
      <c r="C27356" s="497"/>
      <c r="D27356" s="550"/>
      <c r="E27356" s="498"/>
      <c r="F27356" s="499"/>
    </row>
    <row r="27357" s="489" customFormat="1">
      <c r="B27357" s="498"/>
      <c r="C27357" s="497"/>
      <c r="D27357" s="550"/>
      <c r="E27357" s="498"/>
      <c r="F27357" s="499"/>
    </row>
    <row r="27358" s="489" customFormat="1">
      <c r="B27358" s="498"/>
      <c r="C27358" s="497"/>
      <c r="D27358" s="550"/>
      <c r="E27358" s="498"/>
      <c r="F27358" s="499"/>
    </row>
    <row r="27359" s="489" customFormat="1">
      <c r="B27359" s="498"/>
      <c r="C27359" s="497"/>
      <c r="D27359" s="550"/>
      <c r="E27359" s="498"/>
      <c r="F27359" s="499"/>
    </row>
    <row r="27360" s="489" customFormat="1">
      <c r="B27360" s="498"/>
      <c r="C27360" s="497"/>
      <c r="D27360" s="550"/>
      <c r="E27360" s="498"/>
      <c r="F27360" s="499"/>
    </row>
    <row r="27361" s="489" customFormat="1">
      <c r="B27361" s="498"/>
      <c r="C27361" s="497"/>
      <c r="D27361" s="550"/>
      <c r="E27361" s="498"/>
      <c r="F27361" s="499"/>
    </row>
    <row r="27362" s="489" customFormat="1">
      <c r="B27362" s="498"/>
      <c r="C27362" s="497"/>
      <c r="D27362" s="550"/>
      <c r="E27362" s="498"/>
      <c r="F27362" s="499"/>
    </row>
    <row r="27363" s="489" customFormat="1">
      <c r="B27363" s="498"/>
      <c r="C27363" s="497"/>
      <c r="D27363" s="550"/>
      <c r="E27363" s="498"/>
      <c r="F27363" s="499"/>
    </row>
    <row r="27364" s="489" customFormat="1">
      <c r="B27364" s="498"/>
      <c r="C27364" s="497"/>
      <c r="D27364" s="550"/>
      <c r="E27364" s="498"/>
      <c r="F27364" s="499"/>
    </row>
    <row r="27365" s="489" customFormat="1">
      <c r="B27365" s="498"/>
      <c r="C27365" s="497"/>
      <c r="D27365" s="550"/>
      <c r="E27365" s="498"/>
      <c r="F27365" s="499"/>
    </row>
    <row r="27366" s="489" customFormat="1">
      <c r="B27366" s="498"/>
      <c r="C27366" s="497"/>
      <c r="D27366" s="550"/>
      <c r="E27366" s="498"/>
      <c r="F27366" s="499"/>
    </row>
    <row r="27367" s="489" customFormat="1">
      <c r="B27367" s="498"/>
      <c r="C27367" s="497"/>
      <c r="D27367" s="550"/>
      <c r="E27367" s="498"/>
      <c r="F27367" s="499"/>
    </row>
    <row r="27368" s="489" customFormat="1">
      <c r="B27368" s="498"/>
      <c r="C27368" s="497"/>
      <c r="D27368" s="550"/>
      <c r="E27368" s="498"/>
      <c r="F27368" s="499"/>
    </row>
    <row r="27369" s="489" customFormat="1">
      <c r="B27369" s="498"/>
      <c r="C27369" s="497"/>
      <c r="D27369" s="550"/>
      <c r="E27369" s="498"/>
      <c r="F27369" s="499"/>
    </row>
    <row r="27370" s="489" customFormat="1">
      <c r="B27370" s="498"/>
      <c r="C27370" s="497"/>
      <c r="D27370" s="550"/>
      <c r="E27370" s="498"/>
      <c r="F27370" s="499"/>
    </row>
    <row r="27371" s="489" customFormat="1">
      <c r="B27371" s="498"/>
      <c r="C27371" s="497"/>
      <c r="D27371" s="550"/>
      <c r="E27371" s="498"/>
      <c r="F27371" s="499"/>
    </row>
    <row r="27372" s="489" customFormat="1">
      <c r="B27372" s="498"/>
      <c r="C27372" s="497"/>
      <c r="D27372" s="550"/>
      <c r="E27372" s="498"/>
      <c r="F27372" s="499"/>
    </row>
    <row r="27373" s="489" customFormat="1">
      <c r="B27373" s="498"/>
      <c r="C27373" s="497"/>
      <c r="D27373" s="550"/>
      <c r="E27373" s="498"/>
      <c r="F27373" s="499"/>
    </row>
    <row r="27374" s="489" customFormat="1">
      <c r="B27374" s="498"/>
      <c r="C27374" s="497"/>
      <c r="D27374" s="550"/>
      <c r="E27374" s="498"/>
      <c r="F27374" s="499"/>
    </row>
    <row r="27375" s="489" customFormat="1">
      <c r="B27375" s="498"/>
      <c r="C27375" s="497"/>
      <c r="D27375" s="550"/>
      <c r="E27375" s="498"/>
      <c r="F27375" s="499"/>
    </row>
    <row r="27376" s="489" customFormat="1">
      <c r="B27376" s="498"/>
      <c r="C27376" s="497"/>
      <c r="D27376" s="550"/>
      <c r="E27376" s="498"/>
      <c r="F27376" s="499"/>
    </row>
    <row r="27377" s="489" customFormat="1">
      <c r="B27377" s="498"/>
      <c r="C27377" s="497"/>
      <c r="D27377" s="550"/>
      <c r="E27377" s="498"/>
      <c r="F27377" s="499"/>
    </row>
    <row r="27378" s="489" customFormat="1">
      <c r="B27378" s="498"/>
      <c r="C27378" s="497"/>
      <c r="D27378" s="550"/>
      <c r="E27378" s="498"/>
      <c r="F27378" s="499"/>
    </row>
    <row r="27379" s="489" customFormat="1">
      <c r="B27379" s="498"/>
      <c r="C27379" s="497"/>
      <c r="D27379" s="550"/>
      <c r="E27379" s="498"/>
      <c r="F27379" s="499"/>
    </row>
    <row r="27380" s="489" customFormat="1">
      <c r="B27380" s="498"/>
      <c r="C27380" s="497"/>
      <c r="D27380" s="550"/>
      <c r="E27380" s="498"/>
      <c r="F27380" s="499"/>
    </row>
    <row r="27381" s="489" customFormat="1">
      <c r="B27381" s="498"/>
      <c r="C27381" s="497"/>
      <c r="D27381" s="550"/>
      <c r="E27381" s="498"/>
      <c r="F27381" s="499"/>
    </row>
    <row r="27382" s="489" customFormat="1">
      <c r="B27382" s="498"/>
      <c r="C27382" s="497"/>
      <c r="D27382" s="550"/>
      <c r="E27382" s="498"/>
      <c r="F27382" s="499"/>
    </row>
    <row r="27383" s="489" customFormat="1">
      <c r="B27383" s="498"/>
      <c r="C27383" s="497"/>
      <c r="D27383" s="550"/>
      <c r="E27383" s="498"/>
      <c r="F27383" s="499"/>
    </row>
    <row r="27384" s="489" customFormat="1">
      <c r="B27384" s="498"/>
      <c r="C27384" s="497"/>
      <c r="D27384" s="550"/>
      <c r="E27384" s="498"/>
      <c r="F27384" s="499"/>
    </row>
    <row r="27385" s="489" customFormat="1">
      <c r="B27385" s="498"/>
      <c r="C27385" s="497"/>
      <c r="D27385" s="550"/>
      <c r="E27385" s="498"/>
      <c r="F27385" s="499"/>
    </row>
    <row r="27386" s="489" customFormat="1">
      <c r="B27386" s="498"/>
      <c r="C27386" s="497"/>
      <c r="D27386" s="550"/>
      <c r="E27386" s="498"/>
      <c r="F27386" s="499"/>
    </row>
    <row r="27387" s="489" customFormat="1">
      <c r="B27387" s="498"/>
      <c r="C27387" s="497"/>
      <c r="D27387" s="550"/>
      <c r="E27387" s="498"/>
      <c r="F27387" s="499"/>
    </row>
    <row r="27388" s="489" customFormat="1">
      <c r="B27388" s="498"/>
      <c r="C27388" s="497"/>
      <c r="D27388" s="550"/>
      <c r="E27388" s="498"/>
      <c r="F27388" s="499"/>
    </row>
    <row r="27389" s="489" customFormat="1">
      <c r="B27389" s="498"/>
      <c r="C27389" s="497"/>
      <c r="D27389" s="550"/>
      <c r="E27389" s="498"/>
      <c r="F27389" s="499"/>
    </row>
    <row r="27390" s="489" customFormat="1">
      <c r="B27390" s="498"/>
      <c r="C27390" s="497"/>
      <c r="D27390" s="550"/>
      <c r="E27390" s="498"/>
      <c r="F27390" s="499"/>
    </row>
    <row r="27391" s="489" customFormat="1">
      <c r="B27391" s="498"/>
      <c r="C27391" s="497"/>
      <c r="D27391" s="550"/>
      <c r="E27391" s="498"/>
      <c r="F27391" s="499"/>
    </row>
    <row r="27392" s="489" customFormat="1">
      <c r="B27392" s="498"/>
      <c r="C27392" s="497"/>
      <c r="D27392" s="550"/>
      <c r="E27392" s="498"/>
      <c r="F27392" s="499"/>
    </row>
    <row r="27393" s="489" customFormat="1">
      <c r="B27393" s="498"/>
      <c r="C27393" s="497"/>
      <c r="D27393" s="550"/>
      <c r="E27393" s="498"/>
      <c r="F27393" s="499"/>
    </row>
    <row r="27394" s="489" customFormat="1">
      <c r="B27394" s="498"/>
      <c r="C27394" s="497"/>
      <c r="D27394" s="550"/>
      <c r="E27394" s="498"/>
      <c r="F27394" s="499"/>
    </row>
    <row r="27395" s="489" customFormat="1">
      <c r="B27395" s="498"/>
      <c r="C27395" s="497"/>
      <c r="D27395" s="550"/>
      <c r="E27395" s="498"/>
      <c r="F27395" s="499"/>
    </row>
    <row r="27396" s="489" customFormat="1">
      <c r="B27396" s="498"/>
      <c r="C27396" s="497"/>
      <c r="D27396" s="550"/>
      <c r="E27396" s="498"/>
      <c r="F27396" s="499"/>
    </row>
    <row r="27397" s="489" customFormat="1">
      <c r="B27397" s="498"/>
      <c r="C27397" s="497"/>
      <c r="D27397" s="550"/>
      <c r="E27397" s="498"/>
      <c r="F27397" s="499"/>
    </row>
    <row r="27398" s="489" customFormat="1">
      <c r="B27398" s="498"/>
      <c r="C27398" s="497"/>
      <c r="D27398" s="550"/>
      <c r="E27398" s="498"/>
      <c r="F27398" s="499"/>
    </row>
    <row r="27399" s="489" customFormat="1">
      <c r="B27399" s="498"/>
      <c r="C27399" s="497"/>
      <c r="D27399" s="550"/>
      <c r="E27399" s="498"/>
      <c r="F27399" s="499"/>
    </row>
    <row r="27400" s="489" customFormat="1">
      <c r="B27400" s="498"/>
      <c r="C27400" s="497"/>
      <c r="D27400" s="550"/>
      <c r="E27400" s="498"/>
      <c r="F27400" s="499"/>
    </row>
    <row r="27401" s="489" customFormat="1">
      <c r="B27401" s="498"/>
      <c r="C27401" s="497"/>
      <c r="D27401" s="550"/>
      <c r="E27401" s="498"/>
      <c r="F27401" s="499"/>
    </row>
    <row r="27402" s="489" customFormat="1">
      <c r="B27402" s="498"/>
      <c r="C27402" s="497"/>
      <c r="D27402" s="550"/>
      <c r="E27402" s="498"/>
      <c r="F27402" s="499"/>
    </row>
    <row r="27403" s="489" customFormat="1">
      <c r="B27403" s="498"/>
      <c r="C27403" s="497"/>
      <c r="D27403" s="550"/>
      <c r="E27403" s="498"/>
      <c r="F27403" s="499"/>
    </row>
    <row r="27404" s="489" customFormat="1">
      <c r="B27404" s="498"/>
      <c r="C27404" s="497"/>
      <c r="D27404" s="550"/>
      <c r="E27404" s="498"/>
      <c r="F27404" s="499"/>
    </row>
    <row r="27405" s="489" customFormat="1">
      <c r="B27405" s="498"/>
      <c r="C27405" s="497"/>
      <c r="D27405" s="550"/>
      <c r="E27405" s="498"/>
      <c r="F27405" s="499"/>
    </row>
    <row r="27406" s="489" customFormat="1">
      <c r="B27406" s="498"/>
      <c r="C27406" s="497"/>
      <c r="D27406" s="550"/>
      <c r="E27406" s="498"/>
      <c r="F27406" s="499"/>
    </row>
    <row r="27407" s="489" customFormat="1">
      <c r="B27407" s="498"/>
      <c r="C27407" s="497"/>
      <c r="D27407" s="550"/>
      <c r="E27407" s="498"/>
      <c r="F27407" s="499"/>
    </row>
    <row r="27408" s="489" customFormat="1">
      <c r="B27408" s="498"/>
      <c r="C27408" s="497"/>
      <c r="D27408" s="550"/>
      <c r="E27408" s="498"/>
      <c r="F27408" s="499"/>
    </row>
    <row r="27409" s="489" customFormat="1">
      <c r="B27409" s="498"/>
      <c r="C27409" s="497"/>
      <c r="D27409" s="550"/>
      <c r="E27409" s="498"/>
      <c r="F27409" s="499"/>
    </row>
    <row r="27410" s="489" customFormat="1">
      <c r="B27410" s="498"/>
      <c r="C27410" s="497"/>
      <c r="D27410" s="550"/>
      <c r="E27410" s="498"/>
      <c r="F27410" s="499"/>
    </row>
    <row r="27411" s="489" customFormat="1">
      <c r="B27411" s="498"/>
      <c r="C27411" s="497"/>
      <c r="D27411" s="550"/>
      <c r="E27411" s="498"/>
      <c r="F27411" s="499"/>
    </row>
    <row r="27412" s="489" customFormat="1">
      <c r="B27412" s="498"/>
      <c r="C27412" s="497"/>
      <c r="D27412" s="550"/>
      <c r="E27412" s="498"/>
      <c r="F27412" s="499"/>
    </row>
    <row r="27413" s="489" customFormat="1">
      <c r="B27413" s="498"/>
      <c r="C27413" s="497"/>
      <c r="D27413" s="550"/>
      <c r="E27413" s="498"/>
      <c r="F27413" s="499"/>
    </row>
    <row r="27414" s="489" customFormat="1">
      <c r="B27414" s="498"/>
      <c r="C27414" s="497"/>
      <c r="D27414" s="550"/>
      <c r="E27414" s="498"/>
      <c r="F27414" s="499"/>
    </row>
    <row r="27415" s="489" customFormat="1">
      <c r="B27415" s="498"/>
      <c r="C27415" s="497"/>
      <c r="D27415" s="550"/>
      <c r="E27415" s="498"/>
      <c r="F27415" s="499"/>
    </row>
    <row r="27416" s="489" customFormat="1">
      <c r="B27416" s="498"/>
      <c r="C27416" s="497"/>
      <c r="D27416" s="550"/>
      <c r="E27416" s="498"/>
      <c r="F27416" s="499"/>
    </row>
    <row r="27417" s="489" customFormat="1">
      <c r="B27417" s="498"/>
      <c r="C27417" s="497"/>
      <c r="D27417" s="550"/>
      <c r="E27417" s="498"/>
      <c r="F27417" s="499"/>
    </row>
    <row r="27418" s="489" customFormat="1">
      <c r="B27418" s="498"/>
      <c r="C27418" s="497"/>
      <c r="D27418" s="550"/>
      <c r="E27418" s="498"/>
      <c r="F27418" s="499"/>
    </row>
    <row r="27419" s="489" customFormat="1">
      <c r="B27419" s="498"/>
      <c r="C27419" s="497"/>
      <c r="D27419" s="550"/>
      <c r="E27419" s="498"/>
      <c r="F27419" s="499"/>
    </row>
    <row r="27420" s="489" customFormat="1">
      <c r="B27420" s="498"/>
      <c r="C27420" s="497"/>
      <c r="D27420" s="550"/>
      <c r="E27420" s="498"/>
      <c r="F27420" s="499"/>
    </row>
    <row r="27421" s="489" customFormat="1">
      <c r="B27421" s="498"/>
      <c r="C27421" s="497"/>
      <c r="D27421" s="550"/>
      <c r="E27421" s="498"/>
      <c r="F27421" s="499"/>
    </row>
    <row r="27422" s="489" customFormat="1">
      <c r="B27422" s="498"/>
      <c r="C27422" s="497"/>
      <c r="D27422" s="550"/>
      <c r="E27422" s="498"/>
      <c r="F27422" s="499"/>
    </row>
    <row r="27423" s="489" customFormat="1">
      <c r="B27423" s="498"/>
      <c r="C27423" s="497"/>
      <c r="D27423" s="550"/>
      <c r="E27423" s="498"/>
      <c r="F27423" s="499"/>
    </row>
    <row r="27424" s="489" customFormat="1">
      <c r="B27424" s="498"/>
      <c r="C27424" s="497"/>
      <c r="D27424" s="550"/>
      <c r="E27424" s="498"/>
      <c r="F27424" s="499"/>
    </row>
    <row r="27425" s="489" customFormat="1">
      <c r="B27425" s="498"/>
      <c r="C27425" s="497"/>
      <c r="D27425" s="550"/>
      <c r="E27425" s="498"/>
      <c r="F27425" s="499"/>
    </row>
    <row r="27426" s="489" customFormat="1">
      <c r="B27426" s="498"/>
      <c r="C27426" s="497"/>
      <c r="D27426" s="550"/>
      <c r="E27426" s="498"/>
      <c r="F27426" s="499"/>
    </row>
    <row r="27427" s="489" customFormat="1">
      <c r="B27427" s="498"/>
      <c r="C27427" s="497"/>
      <c r="D27427" s="550"/>
      <c r="E27427" s="498"/>
      <c r="F27427" s="499"/>
    </row>
    <row r="27428" s="489" customFormat="1">
      <c r="B27428" s="498"/>
      <c r="C27428" s="497"/>
      <c r="D27428" s="550"/>
      <c r="E27428" s="498"/>
      <c r="F27428" s="499"/>
    </row>
    <row r="27429" s="489" customFormat="1">
      <c r="B27429" s="498"/>
      <c r="C27429" s="497"/>
      <c r="D27429" s="550"/>
      <c r="E27429" s="498"/>
      <c r="F27429" s="499"/>
    </row>
    <row r="27430" s="489" customFormat="1">
      <c r="B27430" s="498"/>
      <c r="C27430" s="497"/>
      <c r="D27430" s="550"/>
      <c r="E27430" s="498"/>
      <c r="F27430" s="499"/>
    </row>
    <row r="27431" s="489" customFormat="1">
      <c r="B27431" s="498"/>
      <c r="C27431" s="497"/>
      <c r="D27431" s="550"/>
      <c r="E27431" s="498"/>
      <c r="F27431" s="499"/>
    </row>
    <row r="27432" s="489" customFormat="1">
      <c r="B27432" s="498"/>
      <c r="C27432" s="497"/>
      <c r="D27432" s="550"/>
      <c r="E27432" s="498"/>
      <c r="F27432" s="499"/>
    </row>
    <row r="27433" s="489" customFormat="1">
      <c r="B27433" s="498"/>
      <c r="C27433" s="497"/>
      <c r="D27433" s="550"/>
      <c r="E27433" s="498"/>
      <c r="F27433" s="499"/>
    </row>
    <row r="27434" s="489" customFormat="1">
      <c r="B27434" s="498"/>
      <c r="C27434" s="497"/>
      <c r="D27434" s="550"/>
      <c r="E27434" s="498"/>
      <c r="F27434" s="499"/>
    </row>
    <row r="27435" s="489" customFormat="1">
      <c r="B27435" s="498"/>
      <c r="C27435" s="497"/>
      <c r="D27435" s="550"/>
      <c r="E27435" s="498"/>
      <c r="F27435" s="499"/>
    </row>
    <row r="27436" s="489" customFormat="1">
      <c r="B27436" s="498"/>
      <c r="C27436" s="497"/>
      <c r="D27436" s="550"/>
      <c r="E27436" s="498"/>
      <c r="F27436" s="499"/>
    </row>
    <row r="27437" s="489" customFormat="1">
      <c r="B27437" s="498"/>
      <c r="C27437" s="497"/>
      <c r="D27437" s="550"/>
      <c r="E27437" s="498"/>
      <c r="F27437" s="499"/>
    </row>
    <row r="27438" s="489" customFormat="1">
      <c r="B27438" s="498"/>
      <c r="C27438" s="497"/>
      <c r="D27438" s="550"/>
      <c r="E27438" s="498"/>
      <c r="F27438" s="499"/>
    </row>
    <row r="27439" s="489" customFormat="1">
      <c r="B27439" s="498"/>
      <c r="C27439" s="497"/>
      <c r="D27439" s="550"/>
      <c r="E27439" s="498"/>
      <c r="F27439" s="499"/>
    </row>
    <row r="27440" s="489" customFormat="1">
      <c r="B27440" s="498"/>
      <c r="C27440" s="497"/>
      <c r="D27440" s="550"/>
      <c r="E27440" s="498"/>
      <c r="F27440" s="499"/>
    </row>
    <row r="27441" s="489" customFormat="1">
      <c r="B27441" s="498"/>
      <c r="C27441" s="497"/>
      <c r="D27441" s="550"/>
      <c r="E27441" s="498"/>
      <c r="F27441" s="499"/>
    </row>
    <row r="27442" s="489" customFormat="1">
      <c r="B27442" s="498"/>
      <c r="C27442" s="497"/>
      <c r="D27442" s="550"/>
      <c r="E27442" s="498"/>
      <c r="F27442" s="499"/>
    </row>
    <row r="27443" s="489" customFormat="1">
      <c r="B27443" s="498"/>
      <c r="C27443" s="497"/>
      <c r="D27443" s="550"/>
      <c r="E27443" s="498"/>
      <c r="F27443" s="499"/>
    </row>
    <row r="27444" s="489" customFormat="1">
      <c r="B27444" s="498"/>
      <c r="C27444" s="497"/>
      <c r="D27444" s="550"/>
      <c r="E27444" s="498"/>
      <c r="F27444" s="499"/>
    </row>
    <row r="27445" s="489" customFormat="1">
      <c r="B27445" s="498"/>
      <c r="C27445" s="497"/>
      <c r="D27445" s="550"/>
      <c r="E27445" s="498"/>
      <c r="F27445" s="499"/>
    </row>
    <row r="27446" s="489" customFormat="1">
      <c r="B27446" s="498"/>
      <c r="C27446" s="497"/>
      <c r="D27446" s="550"/>
      <c r="E27446" s="498"/>
      <c r="F27446" s="499"/>
    </row>
    <row r="27447" s="489" customFormat="1">
      <c r="B27447" s="498"/>
      <c r="C27447" s="497"/>
      <c r="D27447" s="550"/>
      <c r="E27447" s="498"/>
      <c r="F27447" s="499"/>
    </row>
    <row r="27448" s="489" customFormat="1">
      <c r="B27448" s="498"/>
      <c r="C27448" s="497"/>
      <c r="D27448" s="550"/>
      <c r="E27448" s="498"/>
      <c r="F27448" s="499"/>
    </row>
    <row r="27449" s="489" customFormat="1">
      <c r="B27449" s="498"/>
      <c r="C27449" s="497"/>
      <c r="D27449" s="550"/>
      <c r="E27449" s="498"/>
      <c r="F27449" s="499"/>
    </row>
    <row r="27450" s="489" customFormat="1">
      <c r="B27450" s="498"/>
      <c r="C27450" s="497"/>
      <c r="D27450" s="550"/>
      <c r="E27450" s="498"/>
      <c r="F27450" s="499"/>
    </row>
    <row r="27451" s="489" customFormat="1">
      <c r="B27451" s="498"/>
      <c r="C27451" s="497"/>
      <c r="D27451" s="550"/>
      <c r="E27451" s="498"/>
      <c r="F27451" s="499"/>
    </row>
    <row r="27452" s="489" customFormat="1">
      <c r="B27452" s="498"/>
      <c r="C27452" s="497"/>
      <c r="D27452" s="550"/>
      <c r="E27452" s="498"/>
      <c r="F27452" s="499"/>
    </row>
    <row r="27453" s="489" customFormat="1">
      <c r="B27453" s="498"/>
      <c r="C27453" s="497"/>
      <c r="D27453" s="550"/>
      <c r="E27453" s="498"/>
      <c r="F27453" s="499"/>
    </row>
    <row r="27454" s="489" customFormat="1">
      <c r="B27454" s="498"/>
      <c r="C27454" s="497"/>
      <c r="D27454" s="550"/>
      <c r="E27454" s="498"/>
      <c r="F27454" s="499"/>
    </row>
    <row r="27455" s="489" customFormat="1">
      <c r="B27455" s="498"/>
      <c r="C27455" s="497"/>
      <c r="D27455" s="550"/>
      <c r="E27455" s="498"/>
      <c r="F27455" s="499"/>
    </row>
    <row r="27456" s="489" customFormat="1">
      <c r="B27456" s="498"/>
      <c r="C27456" s="497"/>
      <c r="D27456" s="550"/>
      <c r="E27456" s="498"/>
      <c r="F27456" s="499"/>
    </row>
    <row r="27457" s="489" customFormat="1">
      <c r="B27457" s="498"/>
      <c r="C27457" s="497"/>
      <c r="D27457" s="550"/>
      <c r="E27457" s="498"/>
      <c r="F27457" s="499"/>
    </row>
    <row r="27458" s="489" customFormat="1">
      <c r="B27458" s="498"/>
      <c r="C27458" s="497"/>
      <c r="D27458" s="550"/>
      <c r="E27458" s="498"/>
      <c r="F27458" s="499"/>
    </row>
    <row r="27459" s="489" customFormat="1">
      <c r="B27459" s="498"/>
      <c r="C27459" s="497"/>
      <c r="D27459" s="550"/>
      <c r="E27459" s="498"/>
      <c r="F27459" s="499"/>
    </row>
    <row r="27460" s="489" customFormat="1">
      <c r="B27460" s="498"/>
      <c r="C27460" s="497"/>
      <c r="D27460" s="550"/>
      <c r="E27460" s="498"/>
      <c r="F27460" s="499"/>
    </row>
    <row r="27461" s="489" customFormat="1">
      <c r="B27461" s="498"/>
      <c r="C27461" s="497"/>
      <c r="D27461" s="550"/>
      <c r="E27461" s="498"/>
      <c r="F27461" s="499"/>
    </row>
    <row r="27462" s="489" customFormat="1">
      <c r="B27462" s="498"/>
      <c r="C27462" s="497"/>
      <c r="D27462" s="550"/>
      <c r="E27462" s="498"/>
      <c r="F27462" s="499"/>
    </row>
    <row r="27463" s="489" customFormat="1">
      <c r="B27463" s="498"/>
      <c r="C27463" s="497"/>
      <c r="D27463" s="550"/>
      <c r="E27463" s="498"/>
      <c r="F27463" s="499"/>
    </row>
    <row r="27464" s="489" customFormat="1">
      <c r="B27464" s="498"/>
      <c r="C27464" s="497"/>
      <c r="D27464" s="550"/>
      <c r="E27464" s="498"/>
      <c r="F27464" s="499"/>
    </row>
    <row r="27465" s="489" customFormat="1">
      <c r="B27465" s="498"/>
      <c r="C27465" s="497"/>
      <c r="D27465" s="550"/>
      <c r="E27465" s="498"/>
      <c r="F27465" s="499"/>
    </row>
    <row r="27466" s="489" customFormat="1">
      <c r="B27466" s="498"/>
      <c r="C27466" s="497"/>
      <c r="D27466" s="550"/>
      <c r="E27466" s="498"/>
      <c r="F27466" s="499"/>
    </row>
    <row r="27467" s="489" customFormat="1">
      <c r="B27467" s="498"/>
      <c r="C27467" s="497"/>
      <c r="D27467" s="550"/>
      <c r="E27467" s="498"/>
      <c r="F27467" s="499"/>
    </row>
    <row r="27468" s="489" customFormat="1">
      <c r="B27468" s="498"/>
      <c r="C27468" s="497"/>
      <c r="D27468" s="550"/>
      <c r="E27468" s="498"/>
      <c r="F27468" s="499"/>
    </row>
    <row r="27469" s="489" customFormat="1">
      <c r="B27469" s="498"/>
      <c r="C27469" s="497"/>
      <c r="D27469" s="550"/>
      <c r="E27469" s="498"/>
      <c r="F27469" s="499"/>
    </row>
    <row r="27470" s="489" customFormat="1">
      <c r="B27470" s="498"/>
      <c r="C27470" s="497"/>
      <c r="D27470" s="550"/>
      <c r="E27470" s="498"/>
      <c r="F27470" s="499"/>
    </row>
    <row r="27471" s="489" customFormat="1">
      <c r="B27471" s="498"/>
      <c r="C27471" s="497"/>
      <c r="D27471" s="550"/>
      <c r="E27471" s="498"/>
      <c r="F27471" s="499"/>
    </row>
    <row r="27472" s="489" customFormat="1">
      <c r="B27472" s="498"/>
      <c r="C27472" s="497"/>
      <c r="D27472" s="550"/>
      <c r="E27472" s="498"/>
      <c r="F27472" s="499"/>
    </row>
    <row r="27473" s="489" customFormat="1">
      <c r="B27473" s="498"/>
      <c r="C27473" s="497"/>
      <c r="D27473" s="550"/>
      <c r="E27473" s="498"/>
      <c r="F27473" s="499"/>
    </row>
    <row r="27474" s="489" customFormat="1">
      <c r="B27474" s="498"/>
      <c r="C27474" s="497"/>
      <c r="D27474" s="550"/>
      <c r="E27474" s="498"/>
      <c r="F27474" s="499"/>
    </row>
    <row r="27475" s="489" customFormat="1">
      <c r="B27475" s="498"/>
      <c r="C27475" s="497"/>
      <c r="D27475" s="550"/>
      <c r="E27475" s="498"/>
      <c r="F27475" s="499"/>
    </row>
    <row r="27476" s="489" customFormat="1">
      <c r="B27476" s="498"/>
      <c r="C27476" s="497"/>
      <c r="D27476" s="550"/>
      <c r="E27476" s="498"/>
      <c r="F27476" s="499"/>
    </row>
    <row r="27477" s="489" customFormat="1">
      <c r="B27477" s="498"/>
      <c r="C27477" s="497"/>
      <c r="D27477" s="550"/>
      <c r="E27477" s="498"/>
      <c r="F27477" s="499"/>
    </row>
    <row r="27478" s="489" customFormat="1">
      <c r="B27478" s="498"/>
      <c r="C27478" s="497"/>
      <c r="D27478" s="550"/>
      <c r="E27478" s="498"/>
      <c r="F27478" s="499"/>
    </row>
    <row r="27479" s="489" customFormat="1">
      <c r="B27479" s="498"/>
      <c r="C27479" s="497"/>
      <c r="D27479" s="550"/>
      <c r="E27479" s="498"/>
      <c r="F27479" s="499"/>
    </row>
    <row r="27480" s="489" customFormat="1">
      <c r="B27480" s="498"/>
      <c r="C27480" s="497"/>
      <c r="D27480" s="550"/>
      <c r="E27480" s="498"/>
      <c r="F27480" s="499"/>
    </row>
    <row r="27481" s="489" customFormat="1">
      <c r="B27481" s="498"/>
      <c r="C27481" s="497"/>
      <c r="D27481" s="550"/>
      <c r="E27481" s="498"/>
      <c r="F27481" s="499"/>
    </row>
    <row r="27482" s="489" customFormat="1">
      <c r="B27482" s="498"/>
      <c r="C27482" s="497"/>
      <c r="D27482" s="550"/>
      <c r="E27482" s="498"/>
      <c r="F27482" s="499"/>
    </row>
    <row r="27483" s="489" customFormat="1">
      <c r="B27483" s="498"/>
      <c r="C27483" s="497"/>
      <c r="D27483" s="550"/>
      <c r="E27483" s="498"/>
      <c r="F27483" s="499"/>
    </row>
    <row r="27484" s="489" customFormat="1">
      <c r="B27484" s="498"/>
      <c r="C27484" s="497"/>
      <c r="D27484" s="550"/>
      <c r="E27484" s="498"/>
      <c r="F27484" s="499"/>
    </row>
    <row r="27485" s="489" customFormat="1">
      <c r="B27485" s="498"/>
      <c r="C27485" s="497"/>
      <c r="D27485" s="550"/>
      <c r="E27485" s="498"/>
      <c r="F27485" s="499"/>
    </row>
    <row r="27486" s="489" customFormat="1">
      <c r="B27486" s="498"/>
      <c r="C27486" s="497"/>
      <c r="D27486" s="550"/>
      <c r="E27486" s="498"/>
      <c r="F27486" s="499"/>
    </row>
    <row r="27487" s="489" customFormat="1">
      <c r="B27487" s="498"/>
      <c r="C27487" s="497"/>
      <c r="D27487" s="550"/>
      <c r="E27487" s="498"/>
      <c r="F27487" s="499"/>
    </row>
    <row r="27488" s="489" customFormat="1">
      <c r="B27488" s="498"/>
      <c r="C27488" s="497"/>
      <c r="D27488" s="550"/>
      <c r="E27488" s="498"/>
      <c r="F27488" s="499"/>
    </row>
    <row r="27489" s="489" customFormat="1">
      <c r="B27489" s="498"/>
      <c r="C27489" s="497"/>
      <c r="D27489" s="550"/>
      <c r="E27489" s="498"/>
      <c r="F27489" s="499"/>
    </row>
    <row r="27490" s="489" customFormat="1">
      <c r="B27490" s="498"/>
      <c r="C27490" s="497"/>
      <c r="D27490" s="550"/>
      <c r="E27490" s="498"/>
      <c r="F27490" s="499"/>
    </row>
    <row r="27491" s="489" customFormat="1">
      <c r="B27491" s="498"/>
      <c r="C27491" s="497"/>
      <c r="D27491" s="550"/>
      <c r="E27491" s="498"/>
      <c r="F27491" s="499"/>
    </row>
    <row r="27492" s="489" customFormat="1">
      <c r="B27492" s="498"/>
      <c r="C27492" s="497"/>
      <c r="D27492" s="550"/>
      <c r="E27492" s="498"/>
      <c r="F27492" s="499"/>
    </row>
    <row r="27493" s="489" customFormat="1">
      <c r="B27493" s="498"/>
      <c r="C27493" s="497"/>
      <c r="D27493" s="550"/>
      <c r="E27493" s="498"/>
      <c r="F27493" s="499"/>
    </row>
    <row r="27494" s="489" customFormat="1">
      <c r="B27494" s="498"/>
      <c r="C27494" s="497"/>
      <c r="D27494" s="550"/>
      <c r="E27494" s="498"/>
      <c r="F27494" s="499"/>
    </row>
    <row r="27495" s="489" customFormat="1">
      <c r="B27495" s="498"/>
      <c r="C27495" s="497"/>
      <c r="D27495" s="550"/>
      <c r="E27495" s="498"/>
      <c r="F27495" s="499"/>
    </row>
    <row r="27496" s="489" customFormat="1">
      <c r="B27496" s="498"/>
      <c r="C27496" s="497"/>
      <c r="D27496" s="550"/>
      <c r="E27496" s="498"/>
      <c r="F27496" s="499"/>
    </row>
    <row r="27497" s="489" customFormat="1">
      <c r="B27497" s="498"/>
      <c r="C27497" s="497"/>
      <c r="D27497" s="550"/>
      <c r="E27497" s="498"/>
      <c r="F27497" s="499"/>
    </row>
    <row r="27498" s="489" customFormat="1">
      <c r="B27498" s="498"/>
      <c r="C27498" s="497"/>
      <c r="D27498" s="550"/>
      <c r="E27498" s="498"/>
      <c r="F27498" s="499"/>
    </row>
    <row r="27499" s="489" customFormat="1">
      <c r="B27499" s="498"/>
      <c r="C27499" s="497"/>
      <c r="D27499" s="550"/>
      <c r="E27499" s="498"/>
      <c r="F27499" s="499"/>
    </row>
    <row r="27500" s="489" customFormat="1">
      <c r="B27500" s="498"/>
      <c r="C27500" s="497"/>
      <c r="D27500" s="550"/>
      <c r="E27500" s="498"/>
      <c r="F27500" s="499"/>
    </row>
    <row r="27501" s="489" customFormat="1">
      <c r="B27501" s="498"/>
      <c r="C27501" s="497"/>
      <c r="D27501" s="550"/>
      <c r="E27501" s="498"/>
      <c r="F27501" s="499"/>
    </row>
    <row r="27502" s="489" customFormat="1">
      <c r="B27502" s="498"/>
      <c r="C27502" s="497"/>
      <c r="D27502" s="550"/>
      <c r="E27502" s="498"/>
      <c r="F27502" s="499"/>
    </row>
    <row r="27503" s="489" customFormat="1">
      <c r="B27503" s="498"/>
      <c r="C27503" s="497"/>
      <c r="D27503" s="550"/>
      <c r="E27503" s="498"/>
      <c r="F27503" s="499"/>
    </row>
    <row r="27504" s="489" customFormat="1">
      <c r="B27504" s="498"/>
      <c r="C27504" s="497"/>
      <c r="D27504" s="550"/>
      <c r="E27504" s="498"/>
      <c r="F27504" s="499"/>
    </row>
    <row r="27505" s="489" customFormat="1">
      <c r="B27505" s="498"/>
      <c r="C27505" s="497"/>
      <c r="D27505" s="550"/>
      <c r="E27505" s="498"/>
      <c r="F27505" s="499"/>
    </row>
    <row r="27506" s="489" customFormat="1">
      <c r="B27506" s="498"/>
      <c r="C27506" s="497"/>
      <c r="D27506" s="550"/>
      <c r="E27506" s="498"/>
      <c r="F27506" s="499"/>
    </row>
    <row r="27507" s="489" customFormat="1">
      <c r="B27507" s="498"/>
      <c r="C27507" s="497"/>
      <c r="D27507" s="550"/>
      <c r="E27507" s="498"/>
      <c r="F27507" s="499"/>
    </row>
    <row r="27508" s="489" customFormat="1">
      <c r="B27508" s="498"/>
      <c r="C27508" s="497"/>
      <c r="D27508" s="550"/>
      <c r="E27508" s="498"/>
      <c r="F27508" s="499"/>
    </row>
    <row r="27509" s="489" customFormat="1">
      <c r="B27509" s="498"/>
      <c r="C27509" s="497"/>
      <c r="D27509" s="550"/>
      <c r="E27509" s="498"/>
      <c r="F27509" s="499"/>
    </row>
    <row r="27510" s="489" customFormat="1">
      <c r="B27510" s="498"/>
      <c r="C27510" s="497"/>
      <c r="D27510" s="550"/>
      <c r="E27510" s="498"/>
      <c r="F27510" s="499"/>
    </row>
    <row r="27511" s="489" customFormat="1">
      <c r="B27511" s="498"/>
      <c r="C27511" s="497"/>
      <c r="D27511" s="550"/>
      <c r="E27511" s="498"/>
      <c r="F27511" s="499"/>
    </row>
    <row r="27512" s="489" customFormat="1">
      <c r="B27512" s="498"/>
      <c r="C27512" s="497"/>
      <c r="D27512" s="550"/>
      <c r="E27512" s="498"/>
      <c r="F27512" s="499"/>
    </row>
    <row r="27513" s="489" customFormat="1">
      <c r="B27513" s="498"/>
      <c r="C27513" s="497"/>
      <c r="D27513" s="550"/>
      <c r="E27513" s="498"/>
      <c r="F27513" s="499"/>
    </row>
    <row r="27514" s="489" customFormat="1">
      <c r="B27514" s="498"/>
      <c r="C27514" s="497"/>
      <c r="D27514" s="550"/>
      <c r="E27514" s="498"/>
      <c r="F27514" s="499"/>
    </row>
    <row r="27515" s="489" customFormat="1">
      <c r="B27515" s="498"/>
      <c r="C27515" s="497"/>
      <c r="D27515" s="550"/>
      <c r="E27515" s="498"/>
      <c r="F27515" s="499"/>
    </row>
    <row r="27516" s="489" customFormat="1">
      <c r="B27516" s="498"/>
      <c r="C27516" s="497"/>
      <c r="D27516" s="550"/>
      <c r="E27516" s="498"/>
      <c r="F27516" s="499"/>
    </row>
    <row r="27517" s="489" customFormat="1">
      <c r="B27517" s="498"/>
      <c r="C27517" s="497"/>
      <c r="D27517" s="550"/>
      <c r="E27517" s="498"/>
      <c r="F27517" s="499"/>
    </row>
    <row r="27518" s="489" customFormat="1">
      <c r="B27518" s="498"/>
      <c r="C27518" s="497"/>
      <c r="D27518" s="550"/>
      <c r="E27518" s="498"/>
      <c r="F27518" s="499"/>
    </row>
    <row r="27519" s="489" customFormat="1">
      <c r="B27519" s="498"/>
      <c r="C27519" s="497"/>
      <c r="D27519" s="550"/>
      <c r="E27519" s="498"/>
      <c r="F27519" s="499"/>
    </row>
    <row r="27520" s="489" customFormat="1">
      <c r="B27520" s="498"/>
      <c r="C27520" s="497"/>
      <c r="D27520" s="550"/>
      <c r="E27520" s="498"/>
      <c r="F27520" s="499"/>
    </row>
    <row r="27521" s="489" customFormat="1">
      <c r="B27521" s="498"/>
      <c r="C27521" s="497"/>
      <c r="D27521" s="550"/>
      <c r="E27521" s="498"/>
      <c r="F27521" s="499"/>
    </row>
    <row r="27522" s="489" customFormat="1">
      <c r="B27522" s="498"/>
      <c r="C27522" s="497"/>
      <c r="D27522" s="550"/>
      <c r="E27522" s="498"/>
      <c r="F27522" s="499"/>
    </row>
    <row r="27523" s="489" customFormat="1">
      <c r="B27523" s="498"/>
      <c r="C27523" s="497"/>
      <c r="D27523" s="550"/>
      <c r="E27523" s="498"/>
      <c r="F27523" s="499"/>
    </row>
    <row r="27524" s="489" customFormat="1">
      <c r="B27524" s="498"/>
      <c r="C27524" s="497"/>
      <c r="D27524" s="550"/>
      <c r="E27524" s="498"/>
      <c r="F27524" s="499"/>
    </row>
    <row r="27525" s="489" customFormat="1">
      <c r="B27525" s="498"/>
      <c r="C27525" s="497"/>
      <c r="D27525" s="550"/>
      <c r="E27525" s="498"/>
      <c r="F27525" s="499"/>
    </row>
    <row r="27526" s="489" customFormat="1">
      <c r="B27526" s="498"/>
      <c r="C27526" s="497"/>
      <c r="D27526" s="550"/>
      <c r="E27526" s="498"/>
      <c r="F27526" s="499"/>
    </row>
    <row r="27527" s="489" customFormat="1">
      <c r="B27527" s="498"/>
      <c r="C27527" s="497"/>
      <c r="D27527" s="550"/>
      <c r="E27527" s="498"/>
      <c r="F27527" s="499"/>
    </row>
    <row r="27528" s="489" customFormat="1">
      <c r="B27528" s="498"/>
      <c r="C27528" s="497"/>
      <c r="D27528" s="550"/>
      <c r="E27528" s="498"/>
      <c r="F27528" s="499"/>
    </row>
    <row r="27529" s="489" customFormat="1">
      <c r="B27529" s="498"/>
      <c r="C27529" s="497"/>
      <c r="D27529" s="550"/>
      <c r="E27529" s="498"/>
      <c r="F27529" s="499"/>
    </row>
    <row r="27530" s="489" customFormat="1">
      <c r="B27530" s="498"/>
      <c r="C27530" s="497"/>
      <c r="D27530" s="550"/>
      <c r="E27530" s="498"/>
      <c r="F27530" s="499"/>
    </row>
    <row r="27531" s="489" customFormat="1">
      <c r="B27531" s="498"/>
      <c r="C27531" s="497"/>
      <c r="D27531" s="550"/>
      <c r="E27531" s="498"/>
      <c r="F27531" s="499"/>
    </row>
    <row r="27532" s="489" customFormat="1">
      <c r="B27532" s="498"/>
      <c r="C27532" s="497"/>
      <c r="D27532" s="550"/>
      <c r="E27532" s="498"/>
      <c r="F27532" s="499"/>
    </row>
    <row r="27533" s="489" customFormat="1">
      <c r="B27533" s="498"/>
      <c r="C27533" s="497"/>
      <c r="D27533" s="550"/>
      <c r="E27533" s="498"/>
      <c r="F27533" s="499"/>
    </row>
    <row r="27534" s="489" customFormat="1">
      <c r="B27534" s="498"/>
      <c r="C27534" s="497"/>
      <c r="D27534" s="550"/>
      <c r="E27534" s="498"/>
      <c r="F27534" s="499"/>
    </row>
    <row r="27535" s="489" customFormat="1">
      <c r="B27535" s="498"/>
      <c r="C27535" s="497"/>
      <c r="D27535" s="550"/>
      <c r="E27535" s="498"/>
      <c r="F27535" s="499"/>
    </row>
    <row r="27536" s="489" customFormat="1">
      <c r="B27536" s="498"/>
      <c r="C27536" s="497"/>
      <c r="D27536" s="550"/>
      <c r="E27536" s="498"/>
      <c r="F27536" s="499"/>
    </row>
    <row r="27537" s="489" customFormat="1">
      <c r="B27537" s="498"/>
      <c r="C27537" s="497"/>
      <c r="D27537" s="550"/>
      <c r="E27537" s="498"/>
      <c r="F27537" s="499"/>
    </row>
    <row r="27538" s="489" customFormat="1">
      <c r="B27538" s="498"/>
      <c r="C27538" s="497"/>
      <c r="D27538" s="550"/>
      <c r="E27538" s="498"/>
      <c r="F27538" s="499"/>
    </row>
    <row r="27539" s="489" customFormat="1">
      <c r="B27539" s="498"/>
      <c r="C27539" s="497"/>
      <c r="D27539" s="550"/>
      <c r="E27539" s="498"/>
      <c r="F27539" s="499"/>
    </row>
    <row r="27540" s="489" customFormat="1">
      <c r="B27540" s="498"/>
      <c r="C27540" s="497"/>
      <c r="D27540" s="550"/>
      <c r="E27540" s="498"/>
      <c r="F27540" s="499"/>
    </row>
    <row r="27541" s="489" customFormat="1">
      <c r="B27541" s="498"/>
      <c r="C27541" s="497"/>
      <c r="D27541" s="550"/>
      <c r="E27541" s="498"/>
      <c r="F27541" s="499"/>
    </row>
    <row r="27542" s="489" customFormat="1">
      <c r="B27542" s="498"/>
      <c r="C27542" s="497"/>
      <c r="D27542" s="550"/>
      <c r="E27542" s="498"/>
      <c r="F27542" s="499"/>
    </row>
    <row r="27543" s="489" customFormat="1">
      <c r="B27543" s="498"/>
      <c r="C27543" s="497"/>
      <c r="D27543" s="550"/>
      <c r="E27543" s="498"/>
      <c r="F27543" s="499"/>
    </row>
    <row r="27544" s="489" customFormat="1">
      <c r="B27544" s="498"/>
      <c r="C27544" s="497"/>
      <c r="D27544" s="550"/>
      <c r="E27544" s="498"/>
      <c r="F27544" s="499"/>
    </row>
    <row r="27545" s="489" customFormat="1">
      <c r="B27545" s="498"/>
      <c r="C27545" s="497"/>
      <c r="D27545" s="550"/>
      <c r="E27545" s="498"/>
      <c r="F27545" s="499"/>
    </row>
    <row r="27546" s="489" customFormat="1">
      <c r="B27546" s="498"/>
      <c r="C27546" s="497"/>
      <c r="D27546" s="550"/>
      <c r="E27546" s="498"/>
      <c r="F27546" s="499"/>
    </row>
    <row r="27547" s="489" customFormat="1">
      <c r="B27547" s="498"/>
      <c r="C27547" s="497"/>
      <c r="D27547" s="550"/>
      <c r="E27547" s="498"/>
      <c r="F27547" s="499"/>
    </row>
    <row r="27548" s="489" customFormat="1">
      <c r="B27548" s="498"/>
      <c r="C27548" s="497"/>
      <c r="D27548" s="550"/>
      <c r="E27548" s="498"/>
      <c r="F27548" s="499"/>
    </row>
    <row r="27549" s="489" customFormat="1">
      <c r="B27549" s="498"/>
      <c r="C27549" s="497"/>
      <c r="D27549" s="550"/>
      <c r="E27549" s="498"/>
      <c r="F27549" s="499"/>
    </row>
    <row r="27550" s="489" customFormat="1">
      <c r="B27550" s="498"/>
      <c r="C27550" s="497"/>
      <c r="D27550" s="550"/>
      <c r="E27550" s="498"/>
      <c r="F27550" s="499"/>
    </row>
    <row r="27551" s="489" customFormat="1">
      <c r="B27551" s="498"/>
      <c r="C27551" s="497"/>
      <c r="D27551" s="550"/>
      <c r="E27551" s="498"/>
      <c r="F27551" s="499"/>
    </row>
    <row r="27552" s="489" customFormat="1">
      <c r="B27552" s="498"/>
      <c r="C27552" s="497"/>
      <c r="D27552" s="550"/>
      <c r="E27552" s="498"/>
      <c r="F27552" s="499"/>
    </row>
    <row r="27553" s="489" customFormat="1">
      <c r="B27553" s="498"/>
      <c r="C27553" s="497"/>
      <c r="D27553" s="550"/>
      <c r="E27553" s="498"/>
      <c r="F27553" s="499"/>
    </row>
    <row r="27554" s="489" customFormat="1">
      <c r="B27554" s="498"/>
      <c r="C27554" s="497"/>
      <c r="D27554" s="550"/>
      <c r="E27554" s="498"/>
      <c r="F27554" s="499"/>
    </row>
    <row r="27555" s="489" customFormat="1">
      <c r="B27555" s="498"/>
      <c r="C27555" s="497"/>
      <c r="D27555" s="550"/>
      <c r="E27555" s="498"/>
      <c r="F27555" s="499"/>
    </row>
    <row r="27556" s="489" customFormat="1">
      <c r="B27556" s="498"/>
      <c r="C27556" s="497"/>
      <c r="D27556" s="550"/>
      <c r="E27556" s="498"/>
      <c r="F27556" s="499"/>
    </row>
    <row r="27557" s="489" customFormat="1">
      <c r="B27557" s="498"/>
      <c r="C27557" s="497"/>
      <c r="D27557" s="550"/>
      <c r="E27557" s="498"/>
      <c r="F27557" s="499"/>
    </row>
    <row r="27558" s="489" customFormat="1">
      <c r="B27558" s="498"/>
      <c r="C27558" s="497"/>
      <c r="D27558" s="550"/>
      <c r="E27558" s="498"/>
      <c r="F27558" s="499"/>
    </row>
    <row r="27559" s="489" customFormat="1">
      <c r="B27559" s="498"/>
      <c r="C27559" s="497"/>
      <c r="D27559" s="550"/>
      <c r="E27559" s="498"/>
      <c r="F27559" s="499"/>
    </row>
    <row r="27560" s="489" customFormat="1">
      <c r="B27560" s="498"/>
      <c r="C27560" s="497"/>
      <c r="D27560" s="550"/>
      <c r="E27560" s="498"/>
      <c r="F27560" s="499"/>
    </row>
    <row r="27561" s="489" customFormat="1">
      <c r="B27561" s="498"/>
      <c r="C27561" s="497"/>
      <c r="D27561" s="550"/>
      <c r="E27561" s="498"/>
      <c r="F27561" s="499"/>
    </row>
    <row r="27562" s="489" customFormat="1">
      <c r="B27562" s="498"/>
      <c r="C27562" s="497"/>
      <c r="D27562" s="550"/>
      <c r="E27562" s="498"/>
      <c r="F27562" s="499"/>
    </row>
    <row r="27563" s="489" customFormat="1">
      <c r="B27563" s="498"/>
      <c r="C27563" s="497"/>
      <c r="D27563" s="550"/>
      <c r="E27563" s="498"/>
      <c r="F27563" s="499"/>
    </row>
    <row r="27564" s="489" customFormat="1">
      <c r="B27564" s="498"/>
      <c r="C27564" s="497"/>
      <c r="D27564" s="550"/>
      <c r="E27564" s="498"/>
      <c r="F27564" s="499"/>
    </row>
    <row r="27565" s="489" customFormat="1">
      <c r="B27565" s="498"/>
      <c r="C27565" s="497"/>
      <c r="D27565" s="550"/>
      <c r="E27565" s="498"/>
      <c r="F27565" s="499"/>
    </row>
    <row r="27566" s="489" customFormat="1">
      <c r="B27566" s="498"/>
      <c r="C27566" s="497"/>
      <c r="D27566" s="550"/>
      <c r="E27566" s="498"/>
      <c r="F27566" s="499"/>
    </row>
    <row r="27567" s="489" customFormat="1">
      <c r="B27567" s="498"/>
      <c r="C27567" s="497"/>
      <c r="D27567" s="550"/>
      <c r="E27567" s="498"/>
      <c r="F27567" s="499"/>
    </row>
    <row r="27568" s="489" customFormat="1">
      <c r="B27568" s="498"/>
      <c r="C27568" s="497"/>
      <c r="D27568" s="550"/>
      <c r="E27568" s="498"/>
      <c r="F27568" s="499"/>
    </row>
    <row r="27569" s="489" customFormat="1">
      <c r="B27569" s="498"/>
      <c r="C27569" s="497"/>
      <c r="D27569" s="550"/>
      <c r="E27569" s="498"/>
      <c r="F27569" s="499"/>
    </row>
    <row r="27570" s="489" customFormat="1">
      <c r="B27570" s="498"/>
      <c r="C27570" s="497"/>
      <c r="D27570" s="550"/>
      <c r="E27570" s="498"/>
      <c r="F27570" s="499"/>
    </row>
    <row r="27571" s="489" customFormat="1">
      <c r="B27571" s="498"/>
      <c r="C27571" s="497"/>
      <c r="D27571" s="550"/>
      <c r="E27571" s="498"/>
      <c r="F27571" s="499"/>
    </row>
    <row r="27572" s="489" customFormat="1">
      <c r="B27572" s="498"/>
      <c r="C27572" s="497"/>
      <c r="D27572" s="550"/>
      <c r="E27572" s="498"/>
      <c r="F27572" s="499"/>
    </row>
    <row r="27573" s="489" customFormat="1">
      <c r="B27573" s="498"/>
      <c r="C27573" s="497"/>
      <c r="D27573" s="550"/>
      <c r="E27573" s="498"/>
      <c r="F27573" s="499"/>
    </row>
    <row r="27574" s="489" customFormat="1">
      <c r="B27574" s="498"/>
      <c r="C27574" s="497"/>
      <c r="D27574" s="550"/>
      <c r="E27574" s="498"/>
      <c r="F27574" s="499"/>
    </row>
    <row r="27575" s="489" customFormat="1">
      <c r="B27575" s="498"/>
      <c r="C27575" s="497"/>
      <c r="D27575" s="550"/>
      <c r="E27575" s="498"/>
      <c r="F27575" s="499"/>
    </row>
    <row r="27576" s="489" customFormat="1">
      <c r="B27576" s="498"/>
      <c r="C27576" s="497"/>
      <c r="D27576" s="550"/>
      <c r="E27576" s="498"/>
      <c r="F27576" s="499"/>
    </row>
    <row r="27577" s="489" customFormat="1">
      <c r="B27577" s="498"/>
      <c r="C27577" s="497"/>
      <c r="D27577" s="550"/>
      <c r="E27577" s="498"/>
      <c r="F27577" s="499"/>
    </row>
    <row r="27578" s="489" customFormat="1">
      <c r="B27578" s="498"/>
      <c r="C27578" s="497"/>
      <c r="D27578" s="550"/>
      <c r="E27578" s="498"/>
      <c r="F27578" s="499"/>
    </row>
    <row r="27579" s="489" customFormat="1">
      <c r="B27579" s="498"/>
      <c r="C27579" s="497"/>
      <c r="D27579" s="550"/>
      <c r="E27579" s="498"/>
      <c r="F27579" s="499"/>
    </row>
    <row r="27580" s="489" customFormat="1">
      <c r="B27580" s="498"/>
      <c r="C27580" s="497"/>
      <c r="D27580" s="550"/>
      <c r="E27580" s="498"/>
      <c r="F27580" s="499"/>
    </row>
    <row r="27581" s="489" customFormat="1">
      <c r="B27581" s="498"/>
      <c r="C27581" s="497"/>
      <c r="D27581" s="550"/>
      <c r="E27581" s="498"/>
      <c r="F27581" s="499"/>
    </row>
    <row r="27582" s="489" customFormat="1">
      <c r="B27582" s="498"/>
      <c r="C27582" s="497"/>
      <c r="D27582" s="550"/>
      <c r="E27582" s="498"/>
      <c r="F27582" s="499"/>
    </row>
    <row r="27583" s="489" customFormat="1">
      <c r="B27583" s="498"/>
      <c r="C27583" s="497"/>
      <c r="D27583" s="550"/>
      <c r="E27583" s="498"/>
      <c r="F27583" s="499"/>
    </row>
    <row r="27584" s="489" customFormat="1">
      <c r="B27584" s="498"/>
      <c r="C27584" s="497"/>
      <c r="D27584" s="550"/>
      <c r="E27584" s="498"/>
      <c r="F27584" s="499"/>
    </row>
    <row r="27585" s="489" customFormat="1">
      <c r="B27585" s="498"/>
      <c r="C27585" s="497"/>
      <c r="D27585" s="550"/>
      <c r="E27585" s="498"/>
      <c r="F27585" s="499"/>
    </row>
    <row r="27586" s="489" customFormat="1">
      <c r="B27586" s="498"/>
      <c r="C27586" s="497"/>
      <c r="D27586" s="550"/>
      <c r="E27586" s="498"/>
      <c r="F27586" s="499"/>
    </row>
    <row r="27587" s="489" customFormat="1">
      <c r="B27587" s="498"/>
      <c r="C27587" s="497"/>
      <c r="D27587" s="550"/>
      <c r="E27587" s="498"/>
      <c r="F27587" s="499"/>
    </row>
    <row r="27588" s="489" customFormat="1">
      <c r="B27588" s="498"/>
      <c r="C27588" s="497"/>
      <c r="D27588" s="550"/>
      <c r="E27588" s="498"/>
      <c r="F27588" s="499"/>
    </row>
    <row r="27589" s="489" customFormat="1">
      <c r="B27589" s="498"/>
      <c r="C27589" s="497"/>
      <c r="D27589" s="550"/>
      <c r="E27589" s="498"/>
      <c r="F27589" s="499"/>
    </row>
    <row r="27590" s="489" customFormat="1">
      <c r="B27590" s="498"/>
      <c r="C27590" s="497"/>
      <c r="D27590" s="550"/>
      <c r="E27590" s="498"/>
      <c r="F27590" s="499"/>
    </row>
    <row r="27591" s="489" customFormat="1">
      <c r="B27591" s="498"/>
      <c r="C27591" s="497"/>
      <c r="D27591" s="550"/>
      <c r="E27591" s="498"/>
      <c r="F27591" s="499"/>
    </row>
    <row r="27592" s="489" customFormat="1">
      <c r="B27592" s="498"/>
      <c r="C27592" s="497"/>
      <c r="D27592" s="550"/>
      <c r="E27592" s="498"/>
      <c r="F27592" s="499"/>
    </row>
    <row r="27593" s="489" customFormat="1">
      <c r="B27593" s="498"/>
      <c r="C27593" s="497"/>
      <c r="D27593" s="550"/>
      <c r="E27593" s="498"/>
      <c r="F27593" s="499"/>
    </row>
    <row r="27594" s="489" customFormat="1">
      <c r="B27594" s="498"/>
      <c r="C27594" s="497"/>
      <c r="D27594" s="550"/>
      <c r="E27594" s="498"/>
      <c r="F27594" s="499"/>
    </row>
    <row r="27595" s="489" customFormat="1">
      <c r="B27595" s="498"/>
      <c r="C27595" s="497"/>
      <c r="D27595" s="550"/>
      <c r="E27595" s="498"/>
      <c r="F27595" s="499"/>
    </row>
    <row r="27596" s="489" customFormat="1">
      <c r="B27596" s="498"/>
      <c r="C27596" s="497"/>
      <c r="D27596" s="550"/>
      <c r="E27596" s="498"/>
      <c r="F27596" s="499"/>
    </row>
    <row r="27597" s="489" customFormat="1">
      <c r="B27597" s="498"/>
      <c r="C27597" s="497"/>
      <c r="D27597" s="550"/>
      <c r="E27597" s="498"/>
      <c r="F27597" s="499"/>
    </row>
    <row r="27598" s="489" customFormat="1">
      <c r="B27598" s="498"/>
      <c r="C27598" s="497"/>
      <c r="D27598" s="550"/>
      <c r="E27598" s="498"/>
      <c r="F27598" s="499"/>
    </row>
    <row r="27599" s="489" customFormat="1">
      <c r="B27599" s="498"/>
      <c r="C27599" s="497"/>
      <c r="D27599" s="550"/>
      <c r="E27599" s="498"/>
      <c r="F27599" s="499"/>
    </row>
    <row r="27600" s="489" customFormat="1">
      <c r="B27600" s="498"/>
      <c r="C27600" s="497"/>
      <c r="D27600" s="550"/>
      <c r="E27600" s="498"/>
      <c r="F27600" s="499"/>
    </row>
    <row r="27601" s="489" customFormat="1">
      <c r="B27601" s="498"/>
      <c r="C27601" s="497"/>
      <c r="D27601" s="550"/>
      <c r="E27601" s="498"/>
      <c r="F27601" s="499"/>
    </row>
    <row r="27602" s="489" customFormat="1">
      <c r="B27602" s="498"/>
      <c r="C27602" s="497"/>
      <c r="D27602" s="550"/>
      <c r="E27602" s="498"/>
      <c r="F27602" s="499"/>
    </row>
    <row r="27603" s="489" customFormat="1">
      <c r="B27603" s="498"/>
      <c r="C27603" s="497"/>
      <c r="D27603" s="550"/>
      <c r="E27603" s="498"/>
      <c r="F27603" s="499"/>
    </row>
    <row r="27604" s="489" customFormat="1">
      <c r="B27604" s="498"/>
      <c r="C27604" s="497"/>
      <c r="D27604" s="550"/>
      <c r="E27604" s="498"/>
      <c r="F27604" s="499"/>
    </row>
    <row r="27605" s="489" customFormat="1">
      <c r="B27605" s="498"/>
      <c r="C27605" s="497"/>
      <c r="D27605" s="550"/>
      <c r="E27605" s="498"/>
      <c r="F27605" s="499"/>
    </row>
    <row r="27606" s="489" customFormat="1">
      <c r="B27606" s="498"/>
      <c r="C27606" s="497"/>
      <c r="D27606" s="550"/>
      <c r="E27606" s="498"/>
      <c r="F27606" s="499"/>
    </row>
    <row r="27607" s="489" customFormat="1">
      <c r="B27607" s="498"/>
      <c r="C27607" s="497"/>
      <c r="D27607" s="550"/>
      <c r="E27607" s="498"/>
      <c r="F27607" s="499"/>
    </row>
    <row r="27608" s="489" customFormat="1">
      <c r="B27608" s="498"/>
      <c r="C27608" s="497"/>
      <c r="D27608" s="550"/>
      <c r="E27608" s="498"/>
      <c r="F27608" s="499"/>
    </row>
    <row r="27609" s="489" customFormat="1">
      <c r="B27609" s="498"/>
      <c r="C27609" s="497"/>
      <c r="D27609" s="550"/>
      <c r="E27609" s="498"/>
      <c r="F27609" s="499"/>
    </row>
    <row r="27610" s="489" customFormat="1">
      <c r="B27610" s="498"/>
      <c r="C27610" s="497"/>
      <c r="D27610" s="550"/>
      <c r="E27610" s="498"/>
      <c r="F27610" s="499"/>
    </row>
    <row r="27611" s="489" customFormat="1">
      <c r="B27611" s="498"/>
      <c r="C27611" s="497"/>
      <c r="D27611" s="550"/>
      <c r="E27611" s="498"/>
      <c r="F27611" s="499"/>
    </row>
    <row r="27612" s="489" customFormat="1">
      <c r="B27612" s="498"/>
      <c r="C27612" s="497"/>
      <c r="D27612" s="550"/>
      <c r="E27612" s="498"/>
      <c r="F27612" s="499"/>
    </row>
    <row r="27613" s="489" customFormat="1">
      <c r="B27613" s="498"/>
      <c r="C27613" s="497"/>
      <c r="D27613" s="550"/>
      <c r="E27613" s="498"/>
      <c r="F27613" s="499"/>
    </row>
    <row r="27614" s="489" customFormat="1">
      <c r="B27614" s="498"/>
      <c r="C27614" s="497"/>
      <c r="D27614" s="550"/>
      <c r="E27614" s="498"/>
      <c r="F27614" s="499"/>
    </row>
    <row r="27615" s="489" customFormat="1">
      <c r="B27615" s="498"/>
      <c r="C27615" s="497"/>
      <c r="D27615" s="550"/>
      <c r="E27615" s="498"/>
      <c r="F27615" s="499"/>
    </row>
    <row r="27616" s="489" customFormat="1">
      <c r="B27616" s="498"/>
      <c r="C27616" s="497"/>
      <c r="D27616" s="550"/>
      <c r="E27616" s="498"/>
      <c r="F27616" s="499"/>
    </row>
    <row r="27617" s="489" customFormat="1">
      <c r="B27617" s="498"/>
      <c r="C27617" s="497"/>
      <c r="D27617" s="550"/>
      <c r="E27617" s="498"/>
      <c r="F27617" s="499"/>
    </row>
    <row r="27618" s="489" customFormat="1">
      <c r="B27618" s="498"/>
      <c r="C27618" s="497"/>
      <c r="D27618" s="550"/>
      <c r="E27618" s="498"/>
      <c r="F27618" s="499"/>
    </row>
    <row r="27619" s="489" customFormat="1">
      <c r="B27619" s="498"/>
      <c r="C27619" s="497"/>
      <c r="D27619" s="550"/>
      <c r="E27619" s="498"/>
      <c r="F27619" s="499"/>
    </row>
    <row r="27620" s="489" customFormat="1">
      <c r="B27620" s="498"/>
      <c r="C27620" s="497"/>
      <c r="D27620" s="550"/>
      <c r="E27620" s="498"/>
      <c r="F27620" s="499"/>
    </row>
    <row r="27621" s="489" customFormat="1">
      <c r="B27621" s="498"/>
      <c r="C27621" s="497"/>
      <c r="D27621" s="550"/>
      <c r="E27621" s="498"/>
      <c r="F27621" s="499"/>
    </row>
    <row r="27622" s="489" customFormat="1">
      <c r="B27622" s="498"/>
      <c r="C27622" s="497"/>
      <c r="D27622" s="550"/>
      <c r="E27622" s="498"/>
      <c r="F27622" s="499"/>
    </row>
    <row r="27623" s="489" customFormat="1">
      <c r="B27623" s="498"/>
      <c r="C27623" s="497"/>
      <c r="D27623" s="550"/>
      <c r="E27623" s="498"/>
      <c r="F27623" s="499"/>
    </row>
    <row r="27624" s="489" customFormat="1">
      <c r="B27624" s="498"/>
      <c r="C27624" s="497"/>
      <c r="D27624" s="550"/>
      <c r="E27624" s="498"/>
      <c r="F27624" s="499"/>
    </row>
    <row r="27625" s="489" customFormat="1">
      <c r="B27625" s="498"/>
      <c r="C27625" s="497"/>
      <c r="D27625" s="550"/>
      <c r="E27625" s="498"/>
      <c r="F27625" s="499"/>
    </row>
    <row r="27626" s="489" customFormat="1">
      <c r="B27626" s="498"/>
      <c r="C27626" s="497"/>
      <c r="D27626" s="550"/>
      <c r="E27626" s="498"/>
      <c r="F27626" s="499"/>
    </row>
    <row r="27627" s="489" customFormat="1">
      <c r="B27627" s="498"/>
      <c r="C27627" s="497"/>
      <c r="D27627" s="550"/>
      <c r="E27627" s="498"/>
      <c r="F27627" s="499"/>
    </row>
    <row r="27628" s="489" customFormat="1">
      <c r="B27628" s="498"/>
      <c r="C27628" s="497"/>
      <c r="D27628" s="550"/>
      <c r="E27628" s="498"/>
      <c r="F27628" s="499"/>
    </row>
    <row r="27629" s="489" customFormat="1">
      <c r="B27629" s="498"/>
      <c r="C27629" s="497"/>
      <c r="D27629" s="550"/>
      <c r="E27629" s="498"/>
      <c r="F27629" s="499"/>
    </row>
    <row r="27630" s="489" customFormat="1">
      <c r="B27630" s="498"/>
      <c r="C27630" s="497"/>
      <c r="D27630" s="550"/>
      <c r="E27630" s="498"/>
      <c r="F27630" s="499"/>
    </row>
    <row r="27631" s="489" customFormat="1">
      <c r="B27631" s="498"/>
      <c r="C27631" s="497"/>
      <c r="D27631" s="550"/>
      <c r="E27631" s="498"/>
      <c r="F27631" s="499"/>
    </row>
    <row r="27632" s="489" customFormat="1">
      <c r="B27632" s="498"/>
      <c r="C27632" s="497"/>
      <c r="D27632" s="550"/>
      <c r="E27632" s="498"/>
      <c r="F27632" s="499"/>
    </row>
    <row r="27633" s="489" customFormat="1">
      <c r="B27633" s="498"/>
      <c r="C27633" s="497"/>
      <c r="D27633" s="550"/>
      <c r="E27633" s="498"/>
      <c r="F27633" s="499"/>
    </row>
    <row r="27634" s="489" customFormat="1">
      <c r="B27634" s="498"/>
      <c r="C27634" s="497"/>
      <c r="D27634" s="550"/>
      <c r="E27634" s="498"/>
      <c r="F27634" s="499"/>
    </row>
    <row r="27635" s="489" customFormat="1">
      <c r="B27635" s="498"/>
      <c r="C27635" s="497"/>
      <c r="D27635" s="550"/>
      <c r="E27635" s="498"/>
      <c r="F27635" s="499"/>
    </row>
    <row r="27636" s="489" customFormat="1">
      <c r="B27636" s="498"/>
      <c r="C27636" s="497"/>
      <c r="D27636" s="550"/>
      <c r="E27636" s="498"/>
      <c r="F27636" s="499"/>
    </row>
    <row r="27637" s="489" customFormat="1">
      <c r="B27637" s="498"/>
      <c r="C27637" s="497"/>
      <c r="D27637" s="550"/>
      <c r="E27637" s="498"/>
      <c r="F27637" s="499"/>
    </row>
    <row r="27638" s="489" customFormat="1">
      <c r="B27638" s="498"/>
      <c r="C27638" s="497"/>
      <c r="D27638" s="550"/>
      <c r="E27638" s="498"/>
      <c r="F27638" s="499"/>
    </row>
    <row r="27639" s="489" customFormat="1">
      <c r="B27639" s="498"/>
      <c r="C27639" s="497"/>
      <c r="D27639" s="550"/>
      <c r="E27639" s="498"/>
      <c r="F27639" s="499"/>
    </row>
    <row r="27640" s="489" customFormat="1">
      <c r="B27640" s="498"/>
      <c r="C27640" s="497"/>
      <c r="D27640" s="550"/>
      <c r="E27640" s="498"/>
      <c r="F27640" s="499"/>
    </row>
    <row r="27641" s="489" customFormat="1">
      <c r="B27641" s="498"/>
      <c r="C27641" s="497"/>
      <c r="D27641" s="550"/>
      <c r="E27641" s="498"/>
      <c r="F27641" s="499"/>
    </row>
    <row r="27642" s="489" customFormat="1">
      <c r="B27642" s="498"/>
      <c r="C27642" s="497"/>
      <c r="D27642" s="550"/>
      <c r="E27642" s="498"/>
      <c r="F27642" s="499"/>
    </row>
    <row r="27643" s="489" customFormat="1">
      <c r="B27643" s="498"/>
      <c r="C27643" s="497"/>
      <c r="D27643" s="550"/>
      <c r="E27643" s="498"/>
      <c r="F27643" s="499"/>
    </row>
    <row r="27644" s="489" customFormat="1">
      <c r="B27644" s="498"/>
      <c r="C27644" s="497"/>
      <c r="D27644" s="550"/>
      <c r="E27644" s="498"/>
      <c r="F27644" s="499"/>
    </row>
    <row r="27645" s="489" customFormat="1">
      <c r="B27645" s="498"/>
      <c r="C27645" s="497"/>
      <c r="D27645" s="550"/>
      <c r="E27645" s="498"/>
      <c r="F27645" s="499"/>
    </row>
    <row r="27646" s="489" customFormat="1">
      <c r="B27646" s="498"/>
      <c r="C27646" s="497"/>
      <c r="D27646" s="550"/>
      <c r="E27646" s="498"/>
      <c r="F27646" s="499"/>
    </row>
    <row r="27647" s="489" customFormat="1">
      <c r="B27647" s="498"/>
      <c r="C27647" s="497"/>
      <c r="D27647" s="550"/>
      <c r="E27647" s="498"/>
      <c r="F27647" s="499"/>
    </row>
    <row r="27648" s="489" customFormat="1">
      <c r="B27648" s="498"/>
      <c r="C27648" s="497"/>
      <c r="D27648" s="550"/>
      <c r="E27648" s="498"/>
      <c r="F27648" s="499"/>
    </row>
    <row r="27649" s="489" customFormat="1">
      <c r="B27649" s="498"/>
      <c r="C27649" s="497"/>
      <c r="D27649" s="550"/>
      <c r="E27649" s="498"/>
      <c r="F27649" s="499"/>
    </row>
    <row r="27650" s="489" customFormat="1">
      <c r="B27650" s="498"/>
      <c r="C27650" s="497"/>
      <c r="D27650" s="550"/>
      <c r="E27650" s="498"/>
      <c r="F27650" s="499"/>
    </row>
    <row r="27651" s="489" customFormat="1">
      <c r="B27651" s="498"/>
      <c r="C27651" s="497"/>
      <c r="D27651" s="550"/>
      <c r="E27651" s="498"/>
      <c r="F27651" s="499"/>
    </row>
    <row r="27652" s="489" customFormat="1">
      <c r="B27652" s="498"/>
      <c r="C27652" s="497"/>
      <c r="D27652" s="550"/>
      <c r="E27652" s="498"/>
      <c r="F27652" s="499"/>
    </row>
    <row r="27653" s="489" customFormat="1">
      <c r="B27653" s="498"/>
      <c r="C27653" s="497"/>
      <c r="D27653" s="550"/>
      <c r="E27653" s="498"/>
      <c r="F27653" s="499"/>
    </row>
    <row r="27654" s="489" customFormat="1">
      <c r="B27654" s="498"/>
      <c r="C27654" s="497"/>
      <c r="D27654" s="550"/>
      <c r="E27654" s="498"/>
      <c r="F27654" s="499"/>
    </row>
    <row r="27655" s="489" customFormat="1">
      <c r="B27655" s="498"/>
      <c r="C27655" s="497"/>
      <c r="D27655" s="550"/>
      <c r="E27655" s="498"/>
      <c r="F27655" s="499"/>
    </row>
    <row r="27656" s="489" customFormat="1">
      <c r="B27656" s="498"/>
      <c r="C27656" s="497"/>
      <c r="D27656" s="550"/>
      <c r="E27656" s="498"/>
      <c r="F27656" s="499"/>
    </row>
    <row r="27657" s="489" customFormat="1">
      <c r="B27657" s="498"/>
      <c r="C27657" s="497"/>
      <c r="D27657" s="550"/>
      <c r="E27657" s="498"/>
      <c r="F27657" s="499"/>
    </row>
    <row r="27658" s="489" customFormat="1">
      <c r="B27658" s="498"/>
      <c r="C27658" s="497"/>
      <c r="D27658" s="550"/>
      <c r="E27658" s="498"/>
      <c r="F27658" s="499"/>
    </row>
    <row r="27659" s="489" customFormat="1">
      <c r="B27659" s="498"/>
      <c r="C27659" s="497"/>
      <c r="D27659" s="550"/>
      <c r="E27659" s="498"/>
      <c r="F27659" s="499"/>
    </row>
    <row r="27660" s="489" customFormat="1">
      <c r="B27660" s="498"/>
      <c r="C27660" s="497"/>
      <c r="D27660" s="550"/>
      <c r="E27660" s="498"/>
      <c r="F27660" s="499"/>
    </row>
    <row r="27661" s="489" customFormat="1">
      <c r="B27661" s="498"/>
      <c r="C27661" s="497"/>
      <c r="D27661" s="550"/>
      <c r="E27661" s="498"/>
      <c r="F27661" s="499"/>
    </row>
    <row r="27662" s="489" customFormat="1">
      <c r="B27662" s="498"/>
      <c r="C27662" s="497"/>
      <c r="D27662" s="550"/>
      <c r="E27662" s="498"/>
      <c r="F27662" s="499"/>
    </row>
    <row r="27663" s="489" customFormat="1">
      <c r="B27663" s="498"/>
      <c r="C27663" s="497"/>
      <c r="D27663" s="550"/>
      <c r="E27663" s="498"/>
      <c r="F27663" s="499"/>
    </row>
    <row r="27664" s="489" customFormat="1">
      <c r="B27664" s="498"/>
      <c r="C27664" s="497"/>
      <c r="D27664" s="550"/>
      <c r="E27664" s="498"/>
      <c r="F27664" s="499"/>
    </row>
    <row r="27665" s="489" customFormat="1">
      <c r="B27665" s="498"/>
      <c r="C27665" s="497"/>
      <c r="D27665" s="550"/>
      <c r="E27665" s="498"/>
      <c r="F27665" s="499"/>
    </row>
    <row r="27666" s="489" customFormat="1">
      <c r="B27666" s="498"/>
      <c r="C27666" s="497"/>
      <c r="D27666" s="550"/>
      <c r="E27666" s="498"/>
      <c r="F27666" s="499"/>
    </row>
    <row r="27667" s="489" customFormat="1">
      <c r="B27667" s="498"/>
      <c r="C27667" s="497"/>
      <c r="D27667" s="550"/>
      <c r="E27667" s="498"/>
      <c r="F27667" s="499"/>
    </row>
    <row r="27668" s="489" customFormat="1">
      <c r="B27668" s="498"/>
      <c r="C27668" s="497"/>
      <c r="D27668" s="550"/>
      <c r="E27668" s="498"/>
      <c r="F27668" s="499"/>
    </row>
    <row r="27669" s="489" customFormat="1">
      <c r="B27669" s="498"/>
      <c r="C27669" s="497"/>
      <c r="D27669" s="550"/>
      <c r="E27669" s="498"/>
      <c r="F27669" s="499"/>
    </row>
    <row r="27670" s="489" customFormat="1">
      <c r="B27670" s="498"/>
      <c r="C27670" s="497"/>
      <c r="D27670" s="550"/>
      <c r="E27670" s="498"/>
      <c r="F27670" s="499"/>
    </row>
    <row r="27671" s="489" customFormat="1">
      <c r="B27671" s="498"/>
      <c r="C27671" s="497"/>
      <c r="D27671" s="550"/>
      <c r="E27671" s="498"/>
      <c r="F27671" s="499"/>
    </row>
    <row r="27672" s="489" customFormat="1">
      <c r="B27672" s="498"/>
      <c r="C27672" s="497"/>
      <c r="D27672" s="550"/>
      <c r="E27672" s="498"/>
      <c r="F27672" s="499"/>
    </row>
    <row r="27673" s="489" customFormat="1">
      <c r="B27673" s="498"/>
      <c r="C27673" s="497"/>
      <c r="D27673" s="550"/>
      <c r="E27673" s="498"/>
      <c r="F27673" s="499"/>
    </row>
    <row r="27674" s="489" customFormat="1">
      <c r="B27674" s="498"/>
      <c r="C27674" s="497"/>
      <c r="D27674" s="550"/>
      <c r="E27674" s="498"/>
      <c r="F27674" s="499"/>
    </row>
    <row r="27675" s="489" customFormat="1">
      <c r="B27675" s="498"/>
      <c r="C27675" s="497"/>
      <c r="D27675" s="550"/>
      <c r="E27675" s="498"/>
      <c r="F27675" s="499"/>
    </row>
    <row r="27676" s="489" customFormat="1">
      <c r="B27676" s="498"/>
      <c r="C27676" s="497"/>
      <c r="D27676" s="550"/>
      <c r="E27676" s="498"/>
      <c r="F27676" s="499"/>
    </row>
    <row r="27677" s="489" customFormat="1">
      <c r="B27677" s="498"/>
      <c r="C27677" s="497"/>
      <c r="D27677" s="550"/>
      <c r="E27677" s="498"/>
      <c r="F27677" s="499"/>
    </row>
    <row r="27678" s="489" customFormat="1">
      <c r="B27678" s="498"/>
      <c r="C27678" s="497"/>
      <c r="D27678" s="550"/>
      <c r="E27678" s="498"/>
      <c r="F27678" s="499"/>
    </row>
    <row r="27679" s="489" customFormat="1">
      <c r="B27679" s="498"/>
      <c r="C27679" s="497"/>
      <c r="D27679" s="550"/>
      <c r="E27679" s="498"/>
      <c r="F27679" s="499"/>
    </row>
    <row r="27680" s="489" customFormat="1">
      <c r="B27680" s="498"/>
      <c r="C27680" s="497"/>
      <c r="D27680" s="550"/>
      <c r="E27680" s="498"/>
      <c r="F27680" s="499"/>
    </row>
    <row r="27681" s="489" customFormat="1">
      <c r="B27681" s="498"/>
      <c r="C27681" s="497"/>
      <c r="D27681" s="550"/>
      <c r="E27681" s="498"/>
      <c r="F27681" s="499"/>
    </row>
    <row r="27682" s="489" customFormat="1">
      <c r="B27682" s="498"/>
      <c r="C27682" s="497"/>
      <c r="D27682" s="550"/>
      <c r="E27682" s="498"/>
      <c r="F27682" s="499"/>
    </row>
    <row r="27683" s="489" customFormat="1">
      <c r="B27683" s="498"/>
      <c r="C27683" s="497"/>
      <c r="D27683" s="550"/>
      <c r="E27683" s="498"/>
      <c r="F27683" s="499"/>
    </row>
    <row r="27684" s="489" customFormat="1">
      <c r="B27684" s="498"/>
      <c r="C27684" s="497"/>
      <c r="D27684" s="550"/>
      <c r="E27684" s="498"/>
      <c r="F27684" s="499"/>
    </row>
    <row r="27685" s="489" customFormat="1">
      <c r="B27685" s="498"/>
      <c r="C27685" s="497"/>
      <c r="D27685" s="550"/>
      <c r="E27685" s="498"/>
      <c r="F27685" s="499"/>
    </row>
    <row r="27686" s="489" customFormat="1">
      <c r="B27686" s="498"/>
      <c r="C27686" s="497"/>
      <c r="D27686" s="550"/>
      <c r="E27686" s="498"/>
      <c r="F27686" s="499"/>
    </row>
    <row r="27687" s="489" customFormat="1">
      <c r="B27687" s="498"/>
      <c r="C27687" s="497"/>
      <c r="D27687" s="550"/>
      <c r="E27687" s="498"/>
      <c r="F27687" s="499"/>
    </row>
    <row r="27688" s="489" customFormat="1">
      <c r="B27688" s="498"/>
      <c r="C27688" s="497"/>
      <c r="D27688" s="550"/>
      <c r="E27688" s="498"/>
      <c r="F27688" s="499"/>
    </row>
    <row r="27689" s="489" customFormat="1">
      <c r="B27689" s="498"/>
      <c r="C27689" s="497"/>
      <c r="D27689" s="550"/>
      <c r="E27689" s="498"/>
      <c r="F27689" s="499"/>
    </row>
    <row r="27690" s="489" customFormat="1">
      <c r="B27690" s="498"/>
      <c r="C27690" s="497"/>
      <c r="D27690" s="550"/>
      <c r="E27690" s="498"/>
      <c r="F27690" s="499"/>
    </row>
    <row r="27691" s="489" customFormat="1">
      <c r="B27691" s="498"/>
      <c r="C27691" s="497"/>
      <c r="D27691" s="550"/>
      <c r="E27691" s="498"/>
      <c r="F27691" s="499"/>
    </row>
    <row r="27692" s="489" customFormat="1">
      <c r="B27692" s="498"/>
      <c r="C27692" s="497"/>
      <c r="D27692" s="550"/>
      <c r="E27692" s="498"/>
      <c r="F27692" s="499"/>
    </row>
    <row r="27693" s="489" customFormat="1">
      <c r="B27693" s="498"/>
      <c r="C27693" s="497"/>
      <c r="D27693" s="550"/>
      <c r="E27693" s="498"/>
      <c r="F27693" s="499"/>
    </row>
    <row r="27694" s="489" customFormat="1">
      <c r="B27694" s="498"/>
      <c r="C27694" s="497"/>
      <c r="D27694" s="550"/>
      <c r="E27694" s="498"/>
      <c r="F27694" s="499"/>
    </row>
    <row r="27695" s="489" customFormat="1">
      <c r="B27695" s="498"/>
      <c r="C27695" s="497"/>
      <c r="D27695" s="550"/>
      <c r="E27695" s="498"/>
      <c r="F27695" s="499"/>
    </row>
    <row r="27696" s="489" customFormat="1">
      <c r="B27696" s="498"/>
      <c r="C27696" s="497"/>
      <c r="D27696" s="550"/>
      <c r="E27696" s="498"/>
      <c r="F27696" s="499"/>
    </row>
    <row r="27697" s="489" customFormat="1">
      <c r="B27697" s="498"/>
      <c r="C27697" s="497"/>
      <c r="D27697" s="550"/>
      <c r="E27697" s="498"/>
      <c r="F27697" s="499"/>
    </row>
    <row r="27698" s="489" customFormat="1">
      <c r="B27698" s="498"/>
      <c r="C27698" s="497"/>
      <c r="D27698" s="550"/>
      <c r="E27698" s="498"/>
      <c r="F27698" s="499"/>
    </row>
    <row r="27699" s="489" customFormat="1">
      <c r="B27699" s="498"/>
      <c r="C27699" s="497"/>
      <c r="D27699" s="550"/>
      <c r="E27699" s="498"/>
      <c r="F27699" s="499"/>
    </row>
    <row r="27700" s="489" customFormat="1">
      <c r="B27700" s="498"/>
      <c r="C27700" s="497"/>
      <c r="D27700" s="550"/>
      <c r="E27700" s="498"/>
      <c r="F27700" s="499"/>
    </row>
    <row r="27701" s="489" customFormat="1">
      <c r="B27701" s="498"/>
      <c r="C27701" s="497"/>
      <c r="D27701" s="550"/>
      <c r="E27701" s="498"/>
      <c r="F27701" s="499"/>
    </row>
    <row r="27702" s="489" customFormat="1">
      <c r="B27702" s="498"/>
      <c r="C27702" s="497"/>
      <c r="D27702" s="550"/>
      <c r="E27702" s="498"/>
      <c r="F27702" s="499"/>
    </row>
    <row r="27703" s="489" customFormat="1">
      <c r="B27703" s="498"/>
      <c r="C27703" s="497"/>
      <c r="D27703" s="550"/>
      <c r="E27703" s="498"/>
      <c r="F27703" s="499"/>
    </row>
    <row r="27704" s="489" customFormat="1">
      <c r="B27704" s="498"/>
      <c r="C27704" s="497"/>
      <c r="D27704" s="550"/>
      <c r="E27704" s="498"/>
      <c r="F27704" s="499"/>
    </row>
    <row r="27705" s="489" customFormat="1">
      <c r="B27705" s="498"/>
      <c r="C27705" s="497"/>
      <c r="D27705" s="550"/>
      <c r="E27705" s="498"/>
      <c r="F27705" s="499"/>
    </row>
    <row r="27706" s="489" customFormat="1">
      <c r="B27706" s="498"/>
      <c r="C27706" s="497"/>
      <c r="D27706" s="550"/>
      <c r="E27706" s="498"/>
      <c r="F27706" s="499"/>
    </row>
    <row r="27707" s="489" customFormat="1">
      <c r="B27707" s="498"/>
      <c r="C27707" s="497"/>
      <c r="D27707" s="550"/>
      <c r="E27707" s="498"/>
      <c r="F27707" s="499"/>
    </row>
    <row r="27708" s="489" customFormat="1">
      <c r="B27708" s="498"/>
      <c r="C27708" s="497"/>
      <c r="D27708" s="550"/>
      <c r="E27708" s="498"/>
      <c r="F27708" s="499"/>
    </row>
    <row r="27709" s="489" customFormat="1">
      <c r="B27709" s="498"/>
      <c r="C27709" s="497"/>
      <c r="D27709" s="550"/>
      <c r="E27709" s="498"/>
      <c r="F27709" s="499"/>
    </row>
    <row r="27710" s="489" customFormat="1">
      <c r="B27710" s="498"/>
      <c r="C27710" s="497"/>
      <c r="D27710" s="550"/>
      <c r="E27710" s="498"/>
      <c r="F27710" s="499"/>
    </row>
    <row r="27711" s="489" customFormat="1">
      <c r="B27711" s="498"/>
      <c r="C27711" s="497"/>
      <c r="D27711" s="550"/>
      <c r="E27711" s="498"/>
      <c r="F27711" s="499"/>
    </row>
    <row r="27712" s="489" customFormat="1">
      <c r="B27712" s="498"/>
      <c r="C27712" s="497"/>
      <c r="D27712" s="550"/>
      <c r="E27712" s="498"/>
      <c r="F27712" s="499"/>
    </row>
    <row r="27713" s="489" customFormat="1">
      <c r="B27713" s="498"/>
      <c r="C27713" s="497"/>
      <c r="D27713" s="550"/>
      <c r="E27713" s="498"/>
      <c r="F27713" s="499"/>
    </row>
    <row r="27714" s="489" customFormat="1">
      <c r="B27714" s="498"/>
      <c r="C27714" s="497"/>
      <c r="D27714" s="550"/>
      <c r="E27714" s="498"/>
      <c r="F27714" s="499"/>
    </row>
    <row r="27715" s="489" customFormat="1">
      <c r="B27715" s="498"/>
      <c r="C27715" s="497"/>
      <c r="D27715" s="550"/>
      <c r="E27715" s="498"/>
      <c r="F27715" s="499"/>
    </row>
    <row r="27716" s="489" customFormat="1">
      <c r="B27716" s="498"/>
      <c r="C27716" s="497"/>
      <c r="D27716" s="550"/>
      <c r="E27716" s="498"/>
      <c r="F27716" s="499"/>
    </row>
    <row r="27717" s="489" customFormat="1">
      <c r="B27717" s="498"/>
      <c r="C27717" s="497"/>
      <c r="D27717" s="550"/>
      <c r="E27717" s="498"/>
      <c r="F27717" s="499"/>
    </row>
    <row r="27718" s="489" customFormat="1">
      <c r="B27718" s="498"/>
      <c r="C27718" s="497"/>
      <c r="D27718" s="550"/>
      <c r="E27718" s="498"/>
      <c r="F27718" s="499"/>
    </row>
    <row r="27719" s="489" customFormat="1">
      <c r="B27719" s="498"/>
      <c r="C27719" s="497"/>
      <c r="D27719" s="550"/>
      <c r="E27719" s="498"/>
      <c r="F27719" s="499"/>
    </row>
    <row r="27720" s="489" customFormat="1">
      <c r="B27720" s="498"/>
      <c r="C27720" s="497"/>
      <c r="D27720" s="550"/>
      <c r="E27720" s="498"/>
      <c r="F27720" s="499"/>
    </row>
    <row r="27721" s="489" customFormat="1">
      <c r="B27721" s="498"/>
      <c r="C27721" s="497"/>
      <c r="D27721" s="550"/>
      <c r="E27721" s="498"/>
      <c r="F27721" s="499"/>
    </row>
    <row r="27722" s="489" customFormat="1">
      <c r="B27722" s="498"/>
      <c r="C27722" s="497"/>
      <c r="D27722" s="550"/>
      <c r="E27722" s="498"/>
      <c r="F27722" s="499"/>
    </row>
    <row r="27723" s="489" customFormat="1">
      <c r="B27723" s="498"/>
      <c r="C27723" s="497"/>
      <c r="D27723" s="550"/>
      <c r="E27723" s="498"/>
      <c r="F27723" s="499"/>
    </row>
    <row r="27724" s="489" customFormat="1">
      <c r="B27724" s="498"/>
      <c r="C27724" s="497"/>
      <c r="D27724" s="550"/>
      <c r="E27724" s="498"/>
      <c r="F27724" s="499"/>
    </row>
    <row r="27725" s="489" customFormat="1">
      <c r="B27725" s="498"/>
      <c r="C27725" s="497"/>
      <c r="D27725" s="550"/>
      <c r="E27725" s="498"/>
      <c r="F27725" s="499"/>
    </row>
    <row r="27726" s="489" customFormat="1">
      <c r="B27726" s="498"/>
      <c r="C27726" s="497"/>
      <c r="D27726" s="550"/>
      <c r="E27726" s="498"/>
      <c r="F27726" s="499"/>
    </row>
    <row r="27727" s="489" customFormat="1">
      <c r="B27727" s="498"/>
      <c r="C27727" s="497"/>
      <c r="D27727" s="550"/>
      <c r="E27727" s="498"/>
      <c r="F27727" s="499"/>
    </row>
    <row r="27728" s="489" customFormat="1">
      <c r="B27728" s="498"/>
      <c r="C27728" s="497"/>
      <c r="D27728" s="550"/>
      <c r="E27728" s="498"/>
      <c r="F27728" s="499"/>
    </row>
    <row r="27729" s="489" customFormat="1">
      <c r="B27729" s="498"/>
      <c r="C27729" s="497"/>
      <c r="D27729" s="550"/>
      <c r="E27729" s="498"/>
      <c r="F27729" s="499"/>
    </row>
    <row r="27730" s="489" customFormat="1">
      <c r="B27730" s="498"/>
      <c r="C27730" s="497"/>
      <c r="D27730" s="550"/>
      <c r="E27730" s="498"/>
      <c r="F27730" s="499"/>
    </row>
    <row r="27731" s="489" customFormat="1">
      <c r="B27731" s="498"/>
      <c r="C27731" s="497"/>
      <c r="D27731" s="550"/>
      <c r="E27731" s="498"/>
      <c r="F27731" s="499"/>
    </row>
    <row r="27732" s="489" customFormat="1">
      <c r="B27732" s="498"/>
      <c r="C27732" s="497"/>
      <c r="D27732" s="550"/>
      <c r="E27732" s="498"/>
      <c r="F27732" s="499"/>
    </row>
    <row r="27733" s="489" customFormat="1">
      <c r="B27733" s="498"/>
      <c r="C27733" s="497"/>
      <c r="D27733" s="550"/>
      <c r="E27733" s="498"/>
      <c r="F27733" s="499"/>
    </row>
    <row r="27734" s="489" customFormat="1">
      <c r="B27734" s="498"/>
      <c r="C27734" s="497"/>
      <c r="D27734" s="550"/>
      <c r="E27734" s="498"/>
      <c r="F27734" s="499"/>
    </row>
    <row r="27735" s="489" customFormat="1">
      <c r="B27735" s="498"/>
      <c r="C27735" s="497"/>
      <c r="D27735" s="550"/>
      <c r="E27735" s="498"/>
      <c r="F27735" s="499"/>
    </row>
    <row r="27736" s="489" customFormat="1">
      <c r="B27736" s="498"/>
      <c r="C27736" s="497"/>
      <c r="D27736" s="550"/>
      <c r="E27736" s="498"/>
      <c r="F27736" s="499"/>
    </row>
    <row r="27737" s="489" customFormat="1">
      <c r="B27737" s="498"/>
      <c r="C27737" s="497"/>
      <c r="D27737" s="550"/>
      <c r="E27737" s="498"/>
      <c r="F27737" s="499"/>
    </row>
    <row r="27738" s="489" customFormat="1">
      <c r="B27738" s="498"/>
      <c r="C27738" s="497"/>
      <c r="D27738" s="550"/>
      <c r="E27738" s="498"/>
      <c r="F27738" s="499"/>
    </row>
    <row r="27739" s="489" customFormat="1">
      <c r="B27739" s="498"/>
      <c r="C27739" s="497"/>
      <c r="D27739" s="550"/>
      <c r="E27739" s="498"/>
      <c r="F27739" s="499"/>
    </row>
    <row r="27740" s="489" customFormat="1">
      <c r="B27740" s="498"/>
      <c r="C27740" s="497"/>
      <c r="D27740" s="550"/>
      <c r="E27740" s="498"/>
      <c r="F27740" s="499"/>
    </row>
    <row r="27741" s="489" customFormat="1">
      <c r="B27741" s="498"/>
      <c r="C27741" s="497"/>
      <c r="D27741" s="550"/>
      <c r="E27741" s="498"/>
      <c r="F27741" s="499"/>
    </row>
    <row r="27742" s="489" customFormat="1">
      <c r="B27742" s="498"/>
      <c r="C27742" s="497"/>
      <c r="D27742" s="550"/>
      <c r="E27742" s="498"/>
      <c r="F27742" s="499"/>
    </row>
    <row r="27743" s="489" customFormat="1">
      <c r="B27743" s="498"/>
      <c r="C27743" s="497"/>
      <c r="D27743" s="550"/>
      <c r="E27743" s="498"/>
      <c r="F27743" s="499"/>
    </row>
    <row r="27744" s="489" customFormat="1">
      <c r="B27744" s="498"/>
      <c r="C27744" s="497"/>
      <c r="D27744" s="550"/>
      <c r="E27744" s="498"/>
      <c r="F27744" s="499"/>
    </row>
    <row r="27745" s="489" customFormat="1">
      <c r="B27745" s="498"/>
      <c r="C27745" s="497"/>
      <c r="D27745" s="550"/>
      <c r="E27745" s="498"/>
      <c r="F27745" s="499"/>
    </row>
    <row r="27746" s="489" customFormat="1">
      <c r="B27746" s="498"/>
      <c r="C27746" s="497"/>
      <c r="D27746" s="550"/>
      <c r="E27746" s="498"/>
      <c r="F27746" s="499"/>
    </row>
    <row r="27747" s="489" customFormat="1">
      <c r="B27747" s="498"/>
      <c r="C27747" s="497"/>
      <c r="D27747" s="550"/>
      <c r="E27747" s="498"/>
      <c r="F27747" s="499"/>
    </row>
    <row r="27748" s="489" customFormat="1">
      <c r="B27748" s="498"/>
      <c r="C27748" s="497"/>
      <c r="D27748" s="550"/>
      <c r="E27748" s="498"/>
      <c r="F27748" s="499"/>
    </row>
    <row r="27749" s="489" customFormat="1">
      <c r="B27749" s="498"/>
      <c r="C27749" s="497"/>
      <c r="D27749" s="550"/>
      <c r="E27749" s="498"/>
      <c r="F27749" s="499"/>
    </row>
    <row r="27750" s="489" customFormat="1">
      <c r="B27750" s="498"/>
      <c r="C27750" s="497"/>
      <c r="D27750" s="550"/>
      <c r="E27750" s="498"/>
      <c r="F27750" s="499"/>
    </row>
    <row r="27751" s="489" customFormat="1">
      <c r="B27751" s="498"/>
      <c r="C27751" s="497"/>
      <c r="D27751" s="550"/>
      <c r="E27751" s="498"/>
      <c r="F27751" s="499"/>
    </row>
    <row r="27752" s="489" customFormat="1">
      <c r="B27752" s="498"/>
      <c r="C27752" s="497"/>
      <c r="D27752" s="550"/>
      <c r="E27752" s="498"/>
      <c r="F27752" s="499"/>
    </row>
    <row r="27753" s="489" customFormat="1">
      <c r="B27753" s="498"/>
      <c r="C27753" s="497"/>
      <c r="D27753" s="550"/>
      <c r="E27753" s="498"/>
      <c r="F27753" s="499"/>
    </row>
    <row r="27754" s="489" customFormat="1">
      <c r="B27754" s="498"/>
      <c r="C27754" s="497"/>
      <c r="D27754" s="550"/>
      <c r="E27754" s="498"/>
      <c r="F27754" s="499"/>
    </row>
    <row r="27755" s="489" customFormat="1">
      <c r="B27755" s="498"/>
      <c r="C27755" s="497"/>
      <c r="D27755" s="550"/>
      <c r="E27755" s="498"/>
      <c r="F27755" s="499"/>
    </row>
    <row r="27756" s="489" customFormat="1">
      <c r="B27756" s="498"/>
      <c r="C27756" s="497"/>
      <c r="D27756" s="550"/>
      <c r="E27756" s="498"/>
      <c r="F27756" s="499"/>
    </row>
    <row r="27757" s="489" customFormat="1">
      <c r="B27757" s="498"/>
      <c r="C27757" s="497"/>
      <c r="D27757" s="550"/>
      <c r="E27757" s="498"/>
      <c r="F27757" s="499"/>
    </row>
    <row r="27758" s="489" customFormat="1">
      <c r="B27758" s="498"/>
      <c r="C27758" s="497"/>
      <c r="D27758" s="550"/>
      <c r="E27758" s="498"/>
      <c r="F27758" s="499"/>
    </row>
    <row r="27759" s="489" customFormat="1">
      <c r="B27759" s="498"/>
      <c r="C27759" s="497"/>
      <c r="D27759" s="550"/>
      <c r="E27759" s="498"/>
      <c r="F27759" s="499"/>
    </row>
    <row r="27760" s="489" customFormat="1">
      <c r="B27760" s="498"/>
      <c r="C27760" s="497"/>
      <c r="D27760" s="550"/>
      <c r="E27760" s="498"/>
      <c r="F27760" s="499"/>
    </row>
    <row r="27761" s="489" customFormat="1">
      <c r="B27761" s="498"/>
      <c r="C27761" s="497"/>
      <c r="D27761" s="550"/>
      <c r="E27761" s="498"/>
      <c r="F27761" s="499"/>
    </row>
    <row r="27762" s="489" customFormat="1">
      <c r="B27762" s="498"/>
      <c r="C27762" s="497"/>
      <c r="D27762" s="550"/>
      <c r="E27762" s="498"/>
      <c r="F27762" s="499"/>
    </row>
    <row r="27763" s="489" customFormat="1">
      <c r="B27763" s="498"/>
      <c r="C27763" s="497"/>
      <c r="D27763" s="550"/>
      <c r="E27763" s="498"/>
      <c r="F27763" s="499"/>
    </row>
    <row r="27764" s="489" customFormat="1">
      <c r="B27764" s="498"/>
      <c r="C27764" s="497"/>
      <c r="D27764" s="550"/>
      <c r="E27764" s="498"/>
      <c r="F27764" s="499"/>
    </row>
    <row r="27765" s="489" customFormat="1">
      <c r="B27765" s="498"/>
      <c r="C27765" s="497"/>
      <c r="D27765" s="550"/>
      <c r="E27765" s="498"/>
      <c r="F27765" s="499"/>
    </row>
    <row r="27766" s="489" customFormat="1">
      <c r="B27766" s="498"/>
      <c r="C27766" s="497"/>
      <c r="D27766" s="550"/>
      <c r="E27766" s="498"/>
      <c r="F27766" s="499"/>
    </row>
    <row r="27767" s="489" customFormat="1">
      <c r="B27767" s="498"/>
      <c r="C27767" s="497"/>
      <c r="D27767" s="550"/>
      <c r="E27767" s="498"/>
      <c r="F27767" s="499"/>
    </row>
    <row r="27768" s="489" customFormat="1">
      <c r="B27768" s="498"/>
      <c r="C27768" s="497"/>
      <c r="D27768" s="550"/>
      <c r="E27768" s="498"/>
      <c r="F27768" s="499"/>
    </row>
    <row r="27769" s="489" customFormat="1">
      <c r="B27769" s="498"/>
      <c r="C27769" s="497"/>
      <c r="D27769" s="550"/>
      <c r="E27769" s="498"/>
      <c r="F27769" s="499"/>
    </row>
    <row r="27770" s="489" customFormat="1">
      <c r="B27770" s="498"/>
      <c r="C27770" s="497"/>
      <c r="D27770" s="550"/>
      <c r="E27770" s="498"/>
      <c r="F27770" s="499"/>
    </row>
    <row r="27771" s="489" customFormat="1">
      <c r="B27771" s="498"/>
      <c r="C27771" s="497"/>
      <c r="D27771" s="550"/>
      <c r="E27771" s="498"/>
      <c r="F27771" s="499"/>
    </row>
    <row r="27772" s="489" customFormat="1">
      <c r="B27772" s="498"/>
      <c r="C27772" s="497"/>
      <c r="D27772" s="550"/>
      <c r="E27772" s="498"/>
      <c r="F27772" s="499"/>
    </row>
    <row r="27773" s="489" customFormat="1">
      <c r="B27773" s="498"/>
      <c r="C27773" s="497"/>
      <c r="D27773" s="550"/>
      <c r="E27773" s="498"/>
      <c r="F27773" s="499"/>
    </row>
    <row r="27774" s="489" customFormat="1">
      <c r="B27774" s="498"/>
      <c r="C27774" s="497"/>
      <c r="D27774" s="550"/>
      <c r="E27774" s="498"/>
      <c r="F27774" s="499"/>
    </row>
    <row r="27775" s="489" customFormat="1">
      <c r="B27775" s="498"/>
      <c r="C27775" s="497"/>
      <c r="D27775" s="550"/>
      <c r="E27775" s="498"/>
      <c r="F27775" s="499"/>
    </row>
    <row r="27776" s="489" customFormat="1">
      <c r="B27776" s="498"/>
      <c r="C27776" s="497"/>
      <c r="D27776" s="550"/>
      <c r="E27776" s="498"/>
      <c r="F27776" s="499"/>
    </row>
    <row r="27777" s="489" customFormat="1">
      <c r="B27777" s="498"/>
      <c r="C27777" s="497"/>
      <c r="D27777" s="550"/>
      <c r="E27777" s="498"/>
      <c r="F27777" s="499"/>
    </row>
    <row r="27778" s="489" customFormat="1">
      <c r="B27778" s="498"/>
      <c r="C27778" s="497"/>
      <c r="D27778" s="550"/>
      <c r="E27778" s="498"/>
      <c r="F27778" s="499"/>
    </row>
    <row r="27779" s="489" customFormat="1">
      <c r="B27779" s="498"/>
      <c r="C27779" s="497"/>
      <c r="D27779" s="550"/>
      <c r="E27779" s="498"/>
      <c r="F27779" s="499"/>
    </row>
    <row r="27780" s="489" customFormat="1">
      <c r="B27780" s="498"/>
      <c r="C27780" s="497"/>
      <c r="D27780" s="550"/>
      <c r="E27780" s="498"/>
      <c r="F27780" s="499"/>
    </row>
    <row r="27781" s="489" customFormat="1">
      <c r="B27781" s="498"/>
      <c r="C27781" s="497"/>
      <c r="D27781" s="550"/>
      <c r="E27781" s="498"/>
      <c r="F27781" s="499"/>
    </row>
    <row r="27782" s="489" customFormat="1">
      <c r="B27782" s="498"/>
      <c r="C27782" s="497"/>
      <c r="D27782" s="550"/>
      <c r="E27782" s="498"/>
      <c r="F27782" s="499"/>
    </row>
    <row r="27783" s="489" customFormat="1">
      <c r="B27783" s="498"/>
      <c r="C27783" s="497"/>
      <c r="D27783" s="550"/>
      <c r="E27783" s="498"/>
      <c r="F27783" s="499"/>
    </row>
    <row r="27784" s="489" customFormat="1">
      <c r="B27784" s="498"/>
      <c r="C27784" s="497"/>
      <c r="D27784" s="550"/>
      <c r="E27784" s="498"/>
      <c r="F27784" s="499"/>
    </row>
    <row r="27785" s="489" customFormat="1">
      <c r="B27785" s="498"/>
      <c r="C27785" s="497"/>
      <c r="D27785" s="550"/>
      <c r="E27785" s="498"/>
      <c r="F27785" s="499"/>
    </row>
    <row r="27786" s="489" customFormat="1">
      <c r="B27786" s="498"/>
      <c r="C27786" s="497"/>
      <c r="D27786" s="550"/>
      <c r="E27786" s="498"/>
      <c r="F27786" s="499"/>
    </row>
    <row r="27787" s="489" customFormat="1">
      <c r="B27787" s="498"/>
      <c r="C27787" s="497"/>
      <c r="D27787" s="550"/>
      <c r="E27787" s="498"/>
      <c r="F27787" s="499"/>
    </row>
    <row r="27788" s="489" customFormat="1">
      <c r="B27788" s="498"/>
      <c r="C27788" s="497"/>
      <c r="D27788" s="550"/>
      <c r="E27788" s="498"/>
      <c r="F27788" s="499"/>
    </row>
    <row r="27789" s="489" customFormat="1">
      <c r="B27789" s="498"/>
      <c r="C27789" s="497"/>
      <c r="D27789" s="550"/>
      <c r="E27789" s="498"/>
      <c r="F27789" s="499"/>
    </row>
    <row r="27790" s="489" customFormat="1">
      <c r="B27790" s="498"/>
      <c r="C27790" s="497"/>
      <c r="D27790" s="550"/>
      <c r="E27790" s="498"/>
      <c r="F27790" s="499"/>
    </row>
    <row r="27791" s="489" customFormat="1">
      <c r="B27791" s="498"/>
      <c r="C27791" s="497"/>
      <c r="D27791" s="550"/>
      <c r="E27791" s="498"/>
      <c r="F27791" s="499"/>
    </row>
    <row r="27792" s="489" customFormat="1">
      <c r="B27792" s="498"/>
      <c r="C27792" s="497"/>
      <c r="D27792" s="550"/>
      <c r="E27792" s="498"/>
      <c r="F27792" s="499"/>
    </row>
    <row r="27793" s="489" customFormat="1">
      <c r="B27793" s="498"/>
      <c r="C27793" s="497"/>
      <c r="D27793" s="550"/>
      <c r="E27793" s="498"/>
      <c r="F27793" s="499"/>
    </row>
    <row r="27794" s="489" customFormat="1">
      <c r="B27794" s="498"/>
      <c r="C27794" s="497"/>
      <c r="D27794" s="550"/>
      <c r="E27794" s="498"/>
      <c r="F27794" s="499"/>
    </row>
    <row r="27795" s="489" customFormat="1">
      <c r="B27795" s="498"/>
      <c r="C27795" s="497"/>
      <c r="D27795" s="550"/>
      <c r="E27795" s="498"/>
      <c r="F27795" s="499"/>
    </row>
    <row r="27796" s="489" customFormat="1">
      <c r="B27796" s="498"/>
      <c r="C27796" s="497"/>
      <c r="D27796" s="550"/>
      <c r="E27796" s="498"/>
      <c r="F27796" s="499"/>
    </row>
    <row r="27797" s="489" customFormat="1">
      <c r="B27797" s="498"/>
      <c r="C27797" s="497"/>
      <c r="D27797" s="550"/>
      <c r="E27797" s="498"/>
      <c r="F27797" s="499"/>
    </row>
    <row r="27798" s="489" customFormat="1">
      <c r="B27798" s="498"/>
      <c r="C27798" s="497"/>
      <c r="D27798" s="550"/>
      <c r="E27798" s="498"/>
      <c r="F27798" s="499"/>
    </row>
    <row r="27799" s="489" customFormat="1">
      <c r="B27799" s="498"/>
      <c r="C27799" s="497"/>
      <c r="D27799" s="550"/>
      <c r="E27799" s="498"/>
      <c r="F27799" s="499"/>
    </row>
    <row r="27800" s="489" customFormat="1">
      <c r="B27800" s="498"/>
      <c r="C27800" s="497"/>
      <c r="D27800" s="550"/>
      <c r="E27800" s="498"/>
      <c r="F27800" s="499"/>
    </row>
    <row r="27801" s="489" customFormat="1">
      <c r="B27801" s="498"/>
      <c r="C27801" s="497"/>
      <c r="D27801" s="550"/>
      <c r="E27801" s="498"/>
      <c r="F27801" s="499"/>
    </row>
    <row r="27802" s="489" customFormat="1">
      <c r="B27802" s="498"/>
      <c r="C27802" s="497"/>
      <c r="D27802" s="550"/>
      <c r="E27802" s="498"/>
      <c r="F27802" s="499"/>
    </row>
    <row r="27803" s="489" customFormat="1">
      <c r="B27803" s="498"/>
      <c r="C27803" s="497"/>
      <c r="D27803" s="550"/>
      <c r="E27803" s="498"/>
      <c r="F27803" s="499"/>
    </row>
    <row r="27804" s="489" customFormat="1">
      <c r="B27804" s="498"/>
      <c r="C27804" s="497"/>
      <c r="D27804" s="550"/>
      <c r="E27804" s="498"/>
      <c r="F27804" s="499"/>
    </row>
    <row r="27805" s="489" customFormat="1">
      <c r="B27805" s="498"/>
      <c r="C27805" s="497"/>
      <c r="D27805" s="550"/>
      <c r="E27805" s="498"/>
      <c r="F27805" s="499"/>
    </row>
    <row r="27806" s="489" customFormat="1">
      <c r="B27806" s="498"/>
      <c r="C27806" s="497"/>
      <c r="D27806" s="550"/>
      <c r="E27806" s="498"/>
      <c r="F27806" s="499"/>
    </row>
    <row r="27807" s="489" customFormat="1">
      <c r="B27807" s="498"/>
      <c r="C27807" s="497"/>
      <c r="D27807" s="550"/>
      <c r="E27807" s="498"/>
      <c r="F27807" s="499"/>
    </row>
    <row r="27808" s="489" customFormat="1">
      <c r="B27808" s="498"/>
      <c r="C27808" s="497"/>
      <c r="D27808" s="550"/>
      <c r="E27808" s="498"/>
      <c r="F27808" s="499"/>
    </row>
    <row r="27809" s="489" customFormat="1">
      <c r="B27809" s="498"/>
      <c r="C27809" s="497"/>
      <c r="D27809" s="550"/>
      <c r="E27809" s="498"/>
      <c r="F27809" s="499"/>
    </row>
    <row r="27810" s="489" customFormat="1">
      <c r="B27810" s="498"/>
      <c r="C27810" s="497"/>
      <c r="D27810" s="550"/>
      <c r="E27810" s="498"/>
      <c r="F27810" s="499"/>
    </row>
    <row r="27811" s="489" customFormat="1">
      <c r="B27811" s="498"/>
      <c r="C27811" s="497"/>
      <c r="D27811" s="550"/>
      <c r="E27811" s="498"/>
      <c r="F27811" s="499"/>
    </row>
    <row r="27812" s="489" customFormat="1">
      <c r="B27812" s="498"/>
      <c r="C27812" s="497"/>
      <c r="D27812" s="550"/>
      <c r="E27812" s="498"/>
      <c r="F27812" s="499"/>
    </row>
    <row r="27813" s="489" customFormat="1">
      <c r="B27813" s="498"/>
      <c r="C27813" s="497"/>
      <c r="D27813" s="550"/>
      <c r="E27813" s="498"/>
      <c r="F27813" s="499"/>
    </row>
    <row r="27814" s="489" customFormat="1">
      <c r="B27814" s="498"/>
      <c r="C27814" s="497"/>
      <c r="D27814" s="550"/>
      <c r="E27814" s="498"/>
      <c r="F27814" s="499"/>
    </row>
    <row r="27815" s="489" customFormat="1">
      <c r="B27815" s="498"/>
      <c r="C27815" s="497"/>
      <c r="D27815" s="550"/>
      <c r="E27815" s="498"/>
      <c r="F27815" s="499"/>
    </row>
    <row r="27816" s="489" customFormat="1">
      <c r="B27816" s="498"/>
      <c r="C27816" s="497"/>
      <c r="D27816" s="550"/>
      <c r="E27816" s="498"/>
      <c r="F27816" s="499"/>
    </row>
    <row r="27817" s="489" customFormat="1">
      <c r="B27817" s="498"/>
      <c r="C27817" s="497"/>
      <c r="D27817" s="550"/>
      <c r="E27817" s="498"/>
      <c r="F27817" s="499"/>
    </row>
    <row r="27818" s="489" customFormat="1">
      <c r="B27818" s="498"/>
      <c r="C27818" s="497"/>
      <c r="D27818" s="550"/>
      <c r="E27818" s="498"/>
      <c r="F27818" s="499"/>
    </row>
    <row r="27819" s="489" customFormat="1">
      <c r="B27819" s="498"/>
      <c r="C27819" s="497"/>
      <c r="D27819" s="550"/>
      <c r="E27819" s="498"/>
      <c r="F27819" s="499"/>
    </row>
    <row r="27820" s="489" customFormat="1">
      <c r="B27820" s="498"/>
      <c r="C27820" s="497"/>
      <c r="D27820" s="550"/>
      <c r="E27820" s="498"/>
      <c r="F27820" s="499"/>
    </row>
    <row r="27821" s="489" customFormat="1">
      <c r="B27821" s="498"/>
      <c r="C27821" s="497"/>
      <c r="D27821" s="550"/>
      <c r="E27821" s="498"/>
      <c r="F27821" s="499"/>
    </row>
    <row r="27822" s="489" customFormat="1">
      <c r="B27822" s="498"/>
      <c r="C27822" s="497"/>
      <c r="D27822" s="550"/>
      <c r="E27822" s="498"/>
      <c r="F27822" s="499"/>
    </row>
    <row r="27823" s="489" customFormat="1">
      <c r="B27823" s="498"/>
      <c r="C27823" s="497"/>
      <c r="D27823" s="550"/>
      <c r="E27823" s="498"/>
      <c r="F27823" s="499"/>
    </row>
    <row r="27824" s="489" customFormat="1">
      <c r="B27824" s="498"/>
      <c r="C27824" s="497"/>
      <c r="D27824" s="550"/>
      <c r="E27824" s="498"/>
      <c r="F27824" s="499"/>
    </row>
    <row r="27825" s="489" customFormat="1">
      <c r="B27825" s="498"/>
      <c r="C27825" s="497"/>
      <c r="D27825" s="550"/>
      <c r="E27825" s="498"/>
      <c r="F27825" s="499"/>
    </row>
    <row r="27826" s="489" customFormat="1">
      <c r="B27826" s="498"/>
      <c r="C27826" s="497"/>
      <c r="D27826" s="550"/>
      <c r="E27826" s="498"/>
      <c r="F27826" s="499"/>
    </row>
    <row r="27827" s="489" customFormat="1">
      <c r="B27827" s="498"/>
      <c r="C27827" s="497"/>
      <c r="D27827" s="550"/>
      <c r="E27827" s="498"/>
      <c r="F27827" s="499"/>
    </row>
    <row r="27828" s="489" customFormat="1">
      <c r="B27828" s="498"/>
      <c r="C27828" s="497"/>
      <c r="D27828" s="550"/>
      <c r="E27828" s="498"/>
      <c r="F27828" s="499"/>
    </row>
    <row r="27829" s="489" customFormat="1">
      <c r="B27829" s="498"/>
      <c r="C27829" s="497"/>
      <c r="D27829" s="550"/>
      <c r="E27829" s="498"/>
      <c r="F27829" s="499"/>
    </row>
    <row r="27830" s="489" customFormat="1">
      <c r="B27830" s="498"/>
      <c r="C27830" s="497"/>
      <c r="D27830" s="550"/>
      <c r="E27830" s="498"/>
      <c r="F27830" s="499"/>
    </row>
    <row r="27831" s="489" customFormat="1">
      <c r="B27831" s="498"/>
      <c r="C27831" s="497"/>
      <c r="D27831" s="550"/>
      <c r="E27831" s="498"/>
      <c r="F27831" s="499"/>
    </row>
    <row r="27832" s="489" customFormat="1">
      <c r="B27832" s="498"/>
      <c r="C27832" s="497"/>
      <c r="D27832" s="550"/>
      <c r="E27832" s="498"/>
      <c r="F27832" s="499"/>
    </row>
    <row r="27833" s="489" customFormat="1">
      <c r="B27833" s="498"/>
      <c r="C27833" s="497"/>
      <c r="D27833" s="550"/>
      <c r="E27833" s="498"/>
      <c r="F27833" s="499"/>
    </row>
    <row r="27834" s="489" customFormat="1">
      <c r="B27834" s="498"/>
      <c r="C27834" s="497"/>
      <c r="D27834" s="550"/>
      <c r="E27834" s="498"/>
      <c r="F27834" s="499"/>
    </row>
    <row r="27835" s="489" customFormat="1">
      <c r="B27835" s="498"/>
      <c r="C27835" s="497"/>
      <c r="D27835" s="550"/>
      <c r="E27835" s="498"/>
      <c r="F27835" s="499"/>
    </row>
    <row r="27836" s="489" customFormat="1">
      <c r="B27836" s="498"/>
      <c r="C27836" s="497"/>
      <c r="D27836" s="550"/>
      <c r="E27836" s="498"/>
      <c r="F27836" s="499"/>
    </row>
    <row r="27837" s="489" customFormat="1">
      <c r="B27837" s="498"/>
      <c r="C27837" s="497"/>
      <c r="D27837" s="550"/>
      <c r="E27837" s="498"/>
      <c r="F27837" s="499"/>
    </row>
    <row r="27838" s="489" customFormat="1">
      <c r="B27838" s="498"/>
      <c r="C27838" s="497"/>
      <c r="D27838" s="550"/>
      <c r="E27838" s="498"/>
      <c r="F27838" s="499"/>
    </row>
    <row r="27839" s="489" customFormat="1">
      <c r="B27839" s="498"/>
      <c r="C27839" s="497"/>
      <c r="D27839" s="550"/>
      <c r="E27839" s="498"/>
      <c r="F27839" s="499"/>
    </row>
    <row r="27840" s="489" customFormat="1">
      <c r="B27840" s="498"/>
      <c r="C27840" s="497"/>
      <c r="D27840" s="550"/>
      <c r="E27840" s="498"/>
      <c r="F27840" s="499"/>
    </row>
    <row r="27841" s="489" customFormat="1">
      <c r="B27841" s="498"/>
      <c r="C27841" s="497"/>
      <c r="D27841" s="550"/>
      <c r="E27841" s="498"/>
      <c r="F27841" s="499"/>
    </row>
    <row r="27842" s="489" customFormat="1">
      <c r="B27842" s="498"/>
      <c r="C27842" s="497"/>
      <c r="D27842" s="550"/>
      <c r="E27842" s="498"/>
      <c r="F27842" s="499"/>
    </row>
    <row r="27843" s="489" customFormat="1">
      <c r="B27843" s="498"/>
      <c r="C27843" s="497"/>
      <c r="D27843" s="550"/>
      <c r="E27843" s="498"/>
      <c r="F27843" s="499"/>
    </row>
    <row r="27844" s="489" customFormat="1">
      <c r="B27844" s="498"/>
      <c r="C27844" s="497"/>
      <c r="D27844" s="550"/>
      <c r="E27844" s="498"/>
      <c r="F27844" s="499"/>
    </row>
    <row r="27845" s="489" customFormat="1">
      <c r="B27845" s="498"/>
      <c r="C27845" s="497"/>
      <c r="D27845" s="550"/>
      <c r="E27845" s="498"/>
      <c r="F27845" s="499"/>
    </row>
    <row r="27846" s="489" customFormat="1">
      <c r="B27846" s="498"/>
      <c r="C27846" s="497"/>
      <c r="D27846" s="550"/>
      <c r="E27846" s="498"/>
      <c r="F27846" s="499"/>
    </row>
    <row r="27847" s="489" customFormat="1">
      <c r="B27847" s="498"/>
      <c r="C27847" s="497"/>
      <c r="D27847" s="550"/>
      <c r="E27847" s="498"/>
      <c r="F27847" s="499"/>
    </row>
    <row r="27848" s="489" customFormat="1">
      <c r="B27848" s="498"/>
      <c r="C27848" s="497"/>
      <c r="D27848" s="550"/>
      <c r="E27848" s="498"/>
      <c r="F27848" s="499"/>
    </row>
    <row r="27849" s="489" customFormat="1">
      <c r="B27849" s="498"/>
      <c r="C27849" s="497"/>
      <c r="D27849" s="550"/>
      <c r="E27849" s="498"/>
      <c r="F27849" s="499"/>
    </row>
    <row r="27850" s="489" customFormat="1">
      <c r="B27850" s="498"/>
      <c r="C27850" s="497"/>
      <c r="D27850" s="550"/>
      <c r="E27850" s="498"/>
      <c r="F27850" s="499"/>
    </row>
    <row r="27851" s="489" customFormat="1">
      <c r="B27851" s="498"/>
      <c r="C27851" s="497"/>
      <c r="D27851" s="550"/>
      <c r="E27851" s="498"/>
      <c r="F27851" s="499"/>
    </row>
    <row r="27852" s="489" customFormat="1">
      <c r="B27852" s="498"/>
      <c r="C27852" s="497"/>
      <c r="D27852" s="550"/>
      <c r="E27852" s="498"/>
      <c r="F27852" s="499"/>
    </row>
    <row r="27853" s="489" customFormat="1">
      <c r="B27853" s="498"/>
      <c r="C27853" s="497"/>
      <c r="D27853" s="550"/>
      <c r="E27853" s="498"/>
      <c r="F27853" s="499"/>
    </row>
    <row r="27854" s="489" customFormat="1">
      <c r="B27854" s="498"/>
      <c r="C27854" s="497"/>
      <c r="D27854" s="550"/>
      <c r="E27854" s="498"/>
      <c r="F27854" s="499"/>
    </row>
    <row r="27855" s="489" customFormat="1">
      <c r="B27855" s="498"/>
      <c r="C27855" s="497"/>
      <c r="D27855" s="550"/>
      <c r="E27855" s="498"/>
      <c r="F27855" s="499"/>
    </row>
    <row r="27856" s="489" customFormat="1">
      <c r="B27856" s="498"/>
      <c r="C27856" s="497"/>
      <c r="D27856" s="550"/>
      <c r="E27856" s="498"/>
      <c r="F27856" s="499"/>
    </row>
    <row r="27857" s="489" customFormat="1">
      <c r="B27857" s="498"/>
      <c r="C27857" s="497"/>
      <c r="D27857" s="550"/>
      <c r="E27857" s="498"/>
      <c r="F27857" s="499"/>
    </row>
    <row r="27858" s="489" customFormat="1">
      <c r="B27858" s="498"/>
      <c r="C27858" s="497"/>
      <c r="D27858" s="550"/>
      <c r="E27858" s="498"/>
      <c r="F27858" s="499"/>
    </row>
    <row r="27859" s="489" customFormat="1">
      <c r="B27859" s="498"/>
      <c r="C27859" s="497"/>
      <c r="D27859" s="550"/>
      <c r="E27859" s="498"/>
      <c r="F27859" s="499"/>
    </row>
    <row r="27860" s="489" customFormat="1">
      <c r="B27860" s="498"/>
      <c r="C27860" s="497"/>
      <c r="D27860" s="550"/>
      <c r="E27860" s="498"/>
      <c r="F27860" s="499"/>
    </row>
    <row r="27861" s="489" customFormat="1">
      <c r="B27861" s="498"/>
      <c r="C27861" s="497"/>
      <c r="D27861" s="550"/>
      <c r="E27861" s="498"/>
      <c r="F27861" s="499"/>
    </row>
    <row r="27862" s="489" customFormat="1">
      <c r="B27862" s="498"/>
      <c r="C27862" s="497"/>
      <c r="D27862" s="550"/>
      <c r="E27862" s="498"/>
      <c r="F27862" s="499"/>
    </row>
    <row r="27863" s="489" customFormat="1">
      <c r="B27863" s="498"/>
      <c r="C27863" s="497"/>
      <c r="D27863" s="550"/>
      <c r="E27863" s="498"/>
      <c r="F27863" s="499"/>
    </row>
    <row r="27864" s="489" customFormat="1">
      <c r="B27864" s="498"/>
      <c r="C27864" s="497"/>
      <c r="D27864" s="550"/>
      <c r="E27864" s="498"/>
      <c r="F27864" s="499"/>
    </row>
    <row r="27865" s="489" customFormat="1">
      <c r="B27865" s="498"/>
      <c r="C27865" s="497"/>
      <c r="D27865" s="550"/>
      <c r="E27865" s="498"/>
      <c r="F27865" s="499"/>
    </row>
    <row r="27866" s="489" customFormat="1">
      <c r="B27866" s="498"/>
      <c r="C27866" s="497"/>
      <c r="D27866" s="550"/>
      <c r="E27866" s="498"/>
      <c r="F27866" s="499"/>
    </row>
    <row r="27867" s="489" customFormat="1">
      <c r="B27867" s="498"/>
      <c r="C27867" s="497"/>
      <c r="D27867" s="550"/>
      <c r="E27867" s="498"/>
      <c r="F27867" s="499"/>
    </row>
    <row r="27868" s="489" customFormat="1">
      <c r="B27868" s="498"/>
      <c r="C27868" s="497"/>
      <c r="D27868" s="550"/>
      <c r="E27868" s="498"/>
      <c r="F27868" s="499"/>
    </row>
    <row r="27869" s="489" customFormat="1">
      <c r="B27869" s="498"/>
      <c r="C27869" s="497"/>
      <c r="D27869" s="550"/>
      <c r="E27869" s="498"/>
      <c r="F27869" s="499"/>
    </row>
    <row r="27870" s="489" customFormat="1">
      <c r="B27870" s="498"/>
      <c r="C27870" s="497"/>
      <c r="D27870" s="550"/>
      <c r="E27870" s="498"/>
      <c r="F27870" s="499"/>
    </row>
    <row r="27871" s="489" customFormat="1">
      <c r="B27871" s="498"/>
      <c r="C27871" s="497"/>
      <c r="D27871" s="550"/>
      <c r="E27871" s="498"/>
      <c r="F27871" s="499"/>
    </row>
    <row r="27872" s="489" customFormat="1">
      <c r="B27872" s="498"/>
      <c r="C27872" s="497"/>
      <c r="D27872" s="550"/>
      <c r="E27872" s="498"/>
      <c r="F27872" s="499"/>
    </row>
    <row r="27873" s="489" customFormat="1">
      <c r="B27873" s="498"/>
      <c r="C27873" s="497"/>
      <c r="D27873" s="550"/>
      <c r="E27873" s="498"/>
      <c r="F27873" s="499"/>
    </row>
    <row r="27874" s="489" customFormat="1">
      <c r="B27874" s="498"/>
      <c r="C27874" s="497"/>
      <c r="D27874" s="550"/>
      <c r="E27874" s="498"/>
      <c r="F27874" s="499"/>
    </row>
    <row r="27875" s="489" customFormat="1">
      <c r="B27875" s="498"/>
      <c r="C27875" s="497"/>
      <c r="D27875" s="550"/>
      <c r="E27875" s="498"/>
      <c r="F27875" s="499"/>
    </row>
    <row r="27876" s="489" customFormat="1">
      <c r="B27876" s="498"/>
      <c r="C27876" s="497"/>
      <c r="D27876" s="550"/>
      <c r="E27876" s="498"/>
      <c r="F27876" s="499"/>
    </row>
    <row r="27877" s="489" customFormat="1">
      <c r="B27877" s="498"/>
      <c r="C27877" s="497"/>
      <c r="D27877" s="550"/>
      <c r="E27877" s="498"/>
      <c r="F27877" s="499"/>
    </row>
    <row r="27878" s="489" customFormat="1">
      <c r="B27878" s="498"/>
      <c r="C27878" s="497"/>
      <c r="D27878" s="550"/>
      <c r="E27878" s="498"/>
      <c r="F27878" s="499"/>
    </row>
    <row r="27879" s="489" customFormat="1">
      <c r="B27879" s="498"/>
      <c r="C27879" s="497"/>
      <c r="D27879" s="550"/>
      <c r="E27879" s="498"/>
      <c r="F27879" s="499"/>
    </row>
    <row r="27880" s="489" customFormat="1">
      <c r="B27880" s="498"/>
      <c r="C27880" s="497"/>
      <c r="D27880" s="550"/>
      <c r="E27880" s="498"/>
      <c r="F27880" s="499"/>
    </row>
    <row r="27881" s="489" customFormat="1">
      <c r="B27881" s="498"/>
      <c r="C27881" s="497"/>
      <c r="D27881" s="550"/>
      <c r="E27881" s="498"/>
      <c r="F27881" s="499"/>
    </row>
    <row r="27882" s="489" customFormat="1">
      <c r="B27882" s="498"/>
      <c r="C27882" s="497"/>
      <c r="D27882" s="550"/>
      <c r="E27882" s="498"/>
      <c r="F27882" s="499"/>
    </row>
    <row r="27883" s="489" customFormat="1">
      <c r="B27883" s="498"/>
      <c r="C27883" s="497"/>
      <c r="D27883" s="550"/>
      <c r="E27883" s="498"/>
      <c r="F27883" s="499"/>
    </row>
    <row r="27884" s="489" customFormat="1">
      <c r="B27884" s="498"/>
      <c r="C27884" s="497"/>
      <c r="D27884" s="550"/>
      <c r="E27884" s="498"/>
      <c r="F27884" s="499"/>
    </row>
    <row r="27885" s="489" customFormat="1">
      <c r="B27885" s="498"/>
      <c r="C27885" s="497"/>
      <c r="D27885" s="550"/>
      <c r="E27885" s="498"/>
      <c r="F27885" s="499"/>
    </row>
    <row r="27886" s="489" customFormat="1">
      <c r="B27886" s="498"/>
      <c r="C27886" s="497"/>
      <c r="D27886" s="550"/>
      <c r="E27886" s="498"/>
      <c r="F27886" s="499"/>
    </row>
    <row r="27887" s="489" customFormat="1">
      <c r="B27887" s="498"/>
      <c r="C27887" s="497"/>
      <c r="D27887" s="550"/>
      <c r="E27887" s="498"/>
      <c r="F27887" s="499"/>
    </row>
    <row r="27888" s="489" customFormat="1">
      <c r="B27888" s="498"/>
      <c r="C27888" s="497"/>
      <c r="D27888" s="550"/>
      <c r="E27888" s="498"/>
      <c r="F27888" s="499"/>
    </row>
    <row r="27889" s="489" customFormat="1">
      <c r="B27889" s="498"/>
      <c r="C27889" s="497"/>
      <c r="D27889" s="550"/>
      <c r="E27889" s="498"/>
      <c r="F27889" s="499"/>
    </row>
    <row r="27890" s="489" customFormat="1">
      <c r="B27890" s="498"/>
      <c r="C27890" s="497"/>
      <c r="D27890" s="550"/>
      <c r="E27890" s="498"/>
      <c r="F27890" s="499"/>
    </row>
    <row r="27891" s="489" customFormat="1">
      <c r="B27891" s="498"/>
      <c r="C27891" s="497"/>
      <c r="D27891" s="550"/>
      <c r="E27891" s="498"/>
      <c r="F27891" s="499"/>
    </row>
    <row r="27892" s="489" customFormat="1">
      <c r="B27892" s="498"/>
      <c r="C27892" s="497"/>
      <c r="D27892" s="550"/>
      <c r="E27892" s="498"/>
      <c r="F27892" s="499"/>
    </row>
    <row r="27893" s="489" customFormat="1">
      <c r="B27893" s="498"/>
      <c r="C27893" s="497"/>
      <c r="D27893" s="550"/>
      <c r="E27893" s="498"/>
      <c r="F27893" s="499"/>
    </row>
    <row r="27894" s="489" customFormat="1">
      <c r="B27894" s="498"/>
      <c r="C27894" s="497"/>
      <c r="D27894" s="550"/>
      <c r="E27894" s="498"/>
      <c r="F27894" s="499"/>
    </row>
    <row r="27895" s="489" customFormat="1">
      <c r="B27895" s="498"/>
      <c r="C27895" s="497"/>
      <c r="D27895" s="550"/>
      <c r="E27895" s="498"/>
      <c r="F27895" s="499"/>
    </row>
    <row r="27896" s="489" customFormat="1">
      <c r="B27896" s="498"/>
      <c r="C27896" s="497"/>
      <c r="D27896" s="550"/>
      <c r="E27896" s="498"/>
      <c r="F27896" s="499"/>
    </row>
    <row r="27897" s="489" customFormat="1">
      <c r="B27897" s="498"/>
      <c r="C27897" s="497"/>
      <c r="D27897" s="550"/>
      <c r="E27897" s="498"/>
      <c r="F27897" s="499"/>
    </row>
    <row r="27898" s="489" customFormat="1">
      <c r="B27898" s="498"/>
      <c r="C27898" s="497"/>
      <c r="D27898" s="550"/>
      <c r="E27898" s="498"/>
      <c r="F27898" s="499"/>
    </row>
    <row r="27899" s="489" customFormat="1">
      <c r="B27899" s="498"/>
      <c r="C27899" s="497"/>
      <c r="D27899" s="550"/>
      <c r="E27899" s="498"/>
      <c r="F27899" s="499"/>
    </row>
    <row r="27900" s="489" customFormat="1">
      <c r="B27900" s="498"/>
      <c r="C27900" s="497"/>
      <c r="D27900" s="550"/>
      <c r="E27900" s="498"/>
      <c r="F27900" s="499"/>
    </row>
    <row r="27901" s="489" customFormat="1">
      <c r="B27901" s="498"/>
      <c r="C27901" s="497"/>
      <c r="D27901" s="550"/>
      <c r="E27901" s="498"/>
      <c r="F27901" s="499"/>
    </row>
    <row r="27902" s="489" customFormat="1">
      <c r="B27902" s="498"/>
      <c r="C27902" s="497"/>
      <c r="D27902" s="550"/>
      <c r="E27902" s="498"/>
      <c r="F27902" s="499"/>
    </row>
    <row r="27903" s="489" customFormat="1">
      <c r="B27903" s="498"/>
      <c r="C27903" s="497"/>
      <c r="D27903" s="550"/>
      <c r="E27903" s="498"/>
      <c r="F27903" s="499"/>
    </row>
    <row r="27904" s="489" customFormat="1">
      <c r="B27904" s="498"/>
      <c r="C27904" s="497"/>
      <c r="D27904" s="550"/>
      <c r="E27904" s="498"/>
      <c r="F27904" s="499"/>
    </row>
    <row r="27905" s="489" customFormat="1">
      <c r="B27905" s="498"/>
      <c r="C27905" s="497"/>
      <c r="D27905" s="550"/>
      <c r="E27905" s="498"/>
      <c r="F27905" s="499"/>
    </row>
    <row r="27906" s="489" customFormat="1">
      <c r="B27906" s="498"/>
      <c r="C27906" s="497"/>
      <c r="D27906" s="550"/>
      <c r="E27906" s="498"/>
      <c r="F27906" s="499"/>
    </row>
    <row r="27907" s="489" customFormat="1">
      <c r="B27907" s="498"/>
      <c r="C27907" s="497"/>
      <c r="D27907" s="550"/>
      <c r="E27907" s="498"/>
      <c r="F27907" s="499"/>
    </row>
    <row r="27908" s="489" customFormat="1">
      <c r="B27908" s="498"/>
      <c r="C27908" s="497"/>
      <c r="D27908" s="550"/>
      <c r="E27908" s="498"/>
      <c r="F27908" s="499"/>
    </row>
    <row r="27909" s="489" customFormat="1">
      <c r="B27909" s="498"/>
      <c r="C27909" s="497"/>
      <c r="D27909" s="550"/>
      <c r="E27909" s="498"/>
      <c r="F27909" s="499"/>
    </row>
    <row r="27910" s="489" customFormat="1">
      <c r="B27910" s="498"/>
      <c r="C27910" s="497"/>
      <c r="D27910" s="550"/>
      <c r="E27910" s="498"/>
      <c r="F27910" s="499"/>
    </row>
    <row r="27911" s="489" customFormat="1">
      <c r="B27911" s="498"/>
      <c r="C27911" s="497"/>
      <c r="D27911" s="550"/>
      <c r="E27911" s="498"/>
      <c r="F27911" s="499"/>
    </row>
    <row r="27912" s="489" customFormat="1">
      <c r="B27912" s="498"/>
      <c r="C27912" s="497"/>
      <c r="D27912" s="550"/>
      <c r="E27912" s="498"/>
      <c r="F27912" s="499"/>
    </row>
    <row r="27913" s="489" customFormat="1">
      <c r="B27913" s="498"/>
      <c r="C27913" s="497"/>
      <c r="D27913" s="550"/>
      <c r="E27913" s="498"/>
      <c r="F27913" s="499"/>
    </row>
    <row r="27914" s="489" customFormat="1">
      <c r="B27914" s="498"/>
      <c r="C27914" s="497"/>
      <c r="D27914" s="550"/>
      <c r="E27914" s="498"/>
      <c r="F27914" s="499"/>
    </row>
    <row r="27915" s="489" customFormat="1">
      <c r="B27915" s="498"/>
      <c r="C27915" s="497"/>
      <c r="D27915" s="550"/>
      <c r="E27915" s="498"/>
      <c r="F27915" s="499"/>
    </row>
    <row r="27916" s="489" customFormat="1">
      <c r="B27916" s="498"/>
      <c r="C27916" s="497"/>
      <c r="D27916" s="550"/>
      <c r="E27916" s="498"/>
      <c r="F27916" s="499"/>
    </row>
    <row r="27917" s="489" customFormat="1">
      <c r="B27917" s="498"/>
      <c r="C27917" s="497"/>
      <c r="D27917" s="550"/>
      <c r="E27917" s="498"/>
      <c r="F27917" s="499"/>
    </row>
    <row r="27918" s="489" customFormat="1">
      <c r="B27918" s="498"/>
      <c r="C27918" s="497"/>
      <c r="D27918" s="550"/>
      <c r="E27918" s="498"/>
      <c r="F27918" s="499"/>
    </row>
    <row r="27919" s="489" customFormat="1">
      <c r="B27919" s="498"/>
      <c r="C27919" s="497"/>
      <c r="D27919" s="550"/>
      <c r="E27919" s="498"/>
      <c r="F27919" s="499"/>
    </row>
    <row r="27920" s="489" customFormat="1">
      <c r="B27920" s="498"/>
      <c r="C27920" s="497"/>
      <c r="D27920" s="550"/>
      <c r="E27920" s="498"/>
      <c r="F27920" s="499"/>
    </row>
    <row r="27921" s="489" customFormat="1">
      <c r="B27921" s="498"/>
      <c r="C27921" s="497"/>
      <c r="D27921" s="550"/>
      <c r="E27921" s="498"/>
      <c r="F27921" s="499"/>
    </row>
    <row r="27922" s="489" customFormat="1">
      <c r="B27922" s="498"/>
      <c r="C27922" s="497"/>
      <c r="D27922" s="550"/>
      <c r="E27922" s="498"/>
      <c r="F27922" s="499"/>
    </row>
    <row r="27923" s="489" customFormat="1">
      <c r="B27923" s="498"/>
      <c r="C27923" s="497"/>
      <c r="D27923" s="550"/>
      <c r="E27923" s="498"/>
      <c r="F27923" s="499"/>
    </row>
    <row r="27924" s="489" customFormat="1">
      <c r="B27924" s="498"/>
      <c r="C27924" s="497"/>
      <c r="D27924" s="550"/>
      <c r="E27924" s="498"/>
      <c r="F27924" s="499"/>
    </row>
    <row r="27925" s="489" customFormat="1">
      <c r="B27925" s="498"/>
      <c r="C27925" s="497"/>
      <c r="D27925" s="550"/>
      <c r="E27925" s="498"/>
      <c r="F27925" s="499"/>
    </row>
    <row r="27926" s="489" customFormat="1">
      <c r="B27926" s="498"/>
      <c r="C27926" s="497"/>
      <c r="D27926" s="550"/>
      <c r="E27926" s="498"/>
      <c r="F27926" s="499"/>
    </row>
    <row r="27927" s="489" customFormat="1">
      <c r="B27927" s="498"/>
      <c r="C27927" s="497"/>
      <c r="D27927" s="550"/>
      <c r="E27927" s="498"/>
      <c r="F27927" s="499"/>
    </row>
    <row r="27928" s="489" customFormat="1">
      <c r="B27928" s="498"/>
      <c r="C27928" s="497"/>
      <c r="D27928" s="550"/>
      <c r="E27928" s="498"/>
      <c r="F27928" s="499"/>
    </row>
    <row r="27929" s="489" customFormat="1">
      <c r="B27929" s="498"/>
      <c r="C27929" s="497"/>
      <c r="D27929" s="550"/>
      <c r="E27929" s="498"/>
      <c r="F27929" s="499"/>
    </row>
    <row r="27930" s="489" customFormat="1">
      <c r="B27930" s="498"/>
      <c r="C27930" s="497"/>
      <c r="D27930" s="550"/>
      <c r="E27930" s="498"/>
      <c r="F27930" s="499"/>
    </row>
    <row r="27931" s="489" customFormat="1">
      <c r="B27931" s="498"/>
      <c r="C27931" s="497"/>
      <c r="D27931" s="550"/>
      <c r="E27931" s="498"/>
      <c r="F27931" s="499"/>
    </row>
    <row r="27932" s="489" customFormat="1">
      <c r="B27932" s="498"/>
      <c r="C27932" s="497"/>
      <c r="D27932" s="550"/>
      <c r="E27932" s="498"/>
      <c r="F27932" s="499"/>
    </row>
    <row r="27933" s="489" customFormat="1">
      <c r="B27933" s="498"/>
      <c r="C27933" s="497"/>
      <c r="D27933" s="550"/>
      <c r="E27933" s="498"/>
      <c r="F27933" s="499"/>
    </row>
    <row r="27934" s="489" customFormat="1">
      <c r="B27934" s="498"/>
      <c r="C27934" s="497"/>
      <c r="D27934" s="550"/>
      <c r="E27934" s="498"/>
      <c r="F27934" s="499"/>
    </row>
    <row r="27935" s="489" customFormat="1">
      <c r="B27935" s="498"/>
      <c r="C27935" s="497"/>
      <c r="D27935" s="550"/>
      <c r="E27935" s="498"/>
      <c r="F27935" s="499"/>
    </row>
    <row r="27936" s="489" customFormat="1">
      <c r="B27936" s="498"/>
      <c r="C27936" s="497"/>
      <c r="D27936" s="550"/>
      <c r="E27936" s="498"/>
      <c r="F27936" s="499"/>
    </row>
    <row r="27937" s="489" customFormat="1">
      <c r="B27937" s="498"/>
      <c r="C27937" s="497"/>
      <c r="D27937" s="550"/>
      <c r="E27937" s="498"/>
      <c r="F27937" s="499"/>
    </row>
    <row r="27938" s="489" customFormat="1">
      <c r="B27938" s="498"/>
      <c r="C27938" s="497"/>
      <c r="D27938" s="550"/>
      <c r="E27938" s="498"/>
      <c r="F27938" s="499"/>
    </row>
    <row r="27939" s="489" customFormat="1">
      <c r="B27939" s="498"/>
      <c r="C27939" s="497"/>
      <c r="D27939" s="550"/>
      <c r="E27939" s="498"/>
      <c r="F27939" s="499"/>
    </row>
    <row r="27940" s="489" customFormat="1">
      <c r="B27940" s="498"/>
      <c r="C27940" s="497"/>
      <c r="D27940" s="550"/>
      <c r="E27940" s="498"/>
      <c r="F27940" s="499"/>
    </row>
    <row r="27941" s="489" customFormat="1">
      <c r="B27941" s="498"/>
      <c r="C27941" s="497"/>
      <c r="D27941" s="550"/>
      <c r="E27941" s="498"/>
      <c r="F27941" s="499"/>
    </row>
    <row r="27942" s="489" customFormat="1">
      <c r="B27942" s="498"/>
      <c r="C27942" s="497"/>
      <c r="D27942" s="550"/>
      <c r="E27942" s="498"/>
      <c r="F27942" s="499"/>
    </row>
    <row r="27943" s="489" customFormat="1">
      <c r="B27943" s="498"/>
      <c r="C27943" s="497"/>
      <c r="D27943" s="550"/>
      <c r="E27943" s="498"/>
      <c r="F27943" s="499"/>
    </row>
    <row r="27944" s="489" customFormat="1">
      <c r="B27944" s="498"/>
      <c r="C27944" s="497"/>
      <c r="D27944" s="550"/>
      <c r="E27944" s="498"/>
      <c r="F27944" s="499"/>
    </row>
    <row r="27945" s="489" customFormat="1">
      <c r="B27945" s="498"/>
      <c r="C27945" s="497"/>
      <c r="D27945" s="550"/>
      <c r="E27945" s="498"/>
      <c r="F27945" s="499"/>
    </row>
    <row r="27946" s="489" customFormat="1">
      <c r="B27946" s="498"/>
      <c r="C27946" s="497"/>
      <c r="D27946" s="550"/>
      <c r="E27946" s="498"/>
      <c r="F27946" s="499"/>
    </row>
    <row r="27947" s="489" customFormat="1">
      <c r="B27947" s="498"/>
      <c r="C27947" s="497"/>
      <c r="D27947" s="550"/>
      <c r="E27947" s="498"/>
      <c r="F27947" s="499"/>
    </row>
    <row r="27948" s="489" customFormat="1">
      <c r="B27948" s="498"/>
      <c r="C27948" s="497"/>
      <c r="D27948" s="550"/>
      <c r="E27948" s="498"/>
      <c r="F27948" s="499"/>
    </row>
    <row r="27949" s="489" customFormat="1">
      <c r="B27949" s="498"/>
      <c r="C27949" s="497"/>
      <c r="D27949" s="550"/>
      <c r="E27949" s="498"/>
      <c r="F27949" s="499"/>
    </row>
    <row r="27950" s="489" customFormat="1">
      <c r="B27950" s="498"/>
      <c r="C27950" s="497"/>
      <c r="D27950" s="550"/>
      <c r="E27950" s="498"/>
      <c r="F27950" s="499"/>
    </row>
    <row r="27951" s="489" customFormat="1">
      <c r="B27951" s="498"/>
      <c r="C27951" s="497"/>
      <c r="D27951" s="550"/>
      <c r="E27951" s="498"/>
      <c r="F27951" s="499"/>
    </row>
    <row r="27952" s="489" customFormat="1">
      <c r="B27952" s="498"/>
      <c r="C27952" s="497"/>
      <c r="D27952" s="550"/>
      <c r="E27952" s="498"/>
      <c r="F27952" s="499"/>
    </row>
    <row r="27953" s="489" customFormat="1">
      <c r="B27953" s="498"/>
      <c r="C27953" s="497"/>
      <c r="D27953" s="550"/>
      <c r="E27953" s="498"/>
      <c r="F27953" s="499"/>
    </row>
    <row r="27954" s="489" customFormat="1">
      <c r="B27954" s="498"/>
      <c r="C27954" s="497"/>
      <c r="D27954" s="550"/>
      <c r="E27954" s="498"/>
      <c r="F27954" s="499"/>
    </row>
    <row r="27955" s="489" customFormat="1">
      <c r="B27955" s="498"/>
      <c r="C27955" s="497"/>
      <c r="D27955" s="550"/>
      <c r="E27955" s="498"/>
      <c r="F27955" s="499"/>
    </row>
    <row r="27956" s="489" customFormat="1">
      <c r="B27956" s="498"/>
      <c r="C27956" s="497"/>
      <c r="D27956" s="550"/>
      <c r="E27956" s="498"/>
      <c r="F27956" s="499"/>
    </row>
    <row r="27957" s="489" customFormat="1">
      <c r="B27957" s="498"/>
      <c r="C27957" s="497"/>
      <c r="D27957" s="550"/>
      <c r="E27957" s="498"/>
      <c r="F27957" s="499"/>
    </row>
    <row r="27958" s="489" customFormat="1">
      <c r="B27958" s="498"/>
      <c r="C27958" s="497"/>
      <c r="D27958" s="550"/>
      <c r="E27958" s="498"/>
      <c r="F27958" s="499"/>
    </row>
    <row r="27959" s="489" customFormat="1">
      <c r="B27959" s="498"/>
      <c r="C27959" s="497"/>
      <c r="D27959" s="550"/>
      <c r="E27959" s="498"/>
      <c r="F27959" s="499"/>
    </row>
    <row r="27960" s="489" customFormat="1">
      <c r="B27960" s="498"/>
      <c r="C27960" s="497"/>
      <c r="D27960" s="550"/>
      <c r="E27960" s="498"/>
      <c r="F27960" s="499"/>
    </row>
    <row r="27961" s="489" customFormat="1">
      <c r="B27961" s="498"/>
      <c r="C27961" s="497"/>
      <c r="D27961" s="550"/>
      <c r="E27961" s="498"/>
      <c r="F27961" s="499"/>
    </row>
    <row r="27962" s="489" customFormat="1">
      <c r="B27962" s="498"/>
      <c r="C27962" s="497"/>
      <c r="D27962" s="550"/>
      <c r="E27962" s="498"/>
      <c r="F27962" s="499"/>
    </row>
    <row r="27963" s="489" customFormat="1">
      <c r="B27963" s="498"/>
      <c r="C27963" s="497"/>
      <c r="D27963" s="550"/>
      <c r="E27963" s="498"/>
      <c r="F27963" s="499"/>
    </row>
    <row r="27964" s="489" customFormat="1">
      <c r="B27964" s="498"/>
      <c r="C27964" s="497"/>
      <c r="D27964" s="550"/>
      <c r="E27964" s="498"/>
      <c r="F27964" s="499"/>
    </row>
    <row r="27965" s="489" customFormat="1">
      <c r="B27965" s="498"/>
      <c r="C27965" s="497"/>
      <c r="D27965" s="550"/>
      <c r="E27965" s="498"/>
      <c r="F27965" s="499"/>
    </row>
    <row r="27966" s="489" customFormat="1">
      <c r="B27966" s="498"/>
      <c r="C27966" s="497"/>
      <c r="D27966" s="550"/>
      <c r="E27966" s="498"/>
      <c r="F27966" s="499"/>
    </row>
    <row r="27967" s="489" customFormat="1">
      <c r="B27967" s="498"/>
      <c r="C27967" s="497"/>
      <c r="D27967" s="550"/>
      <c r="E27967" s="498"/>
      <c r="F27967" s="499"/>
    </row>
    <row r="27968" s="489" customFormat="1">
      <c r="B27968" s="498"/>
      <c r="C27968" s="497"/>
      <c r="D27968" s="550"/>
      <c r="E27968" s="498"/>
      <c r="F27968" s="499"/>
    </row>
    <row r="27969" s="489" customFormat="1">
      <c r="B27969" s="498"/>
      <c r="C27969" s="497"/>
      <c r="D27969" s="550"/>
      <c r="E27969" s="498"/>
      <c r="F27969" s="499"/>
    </row>
    <row r="27970" s="489" customFormat="1">
      <c r="B27970" s="498"/>
      <c r="C27970" s="497"/>
      <c r="D27970" s="550"/>
      <c r="E27970" s="498"/>
      <c r="F27970" s="499"/>
    </row>
    <row r="27971" s="489" customFormat="1">
      <c r="B27971" s="498"/>
      <c r="C27971" s="497"/>
      <c r="D27971" s="550"/>
      <c r="E27971" s="498"/>
      <c r="F27971" s="499"/>
    </row>
    <row r="27972" s="489" customFormat="1">
      <c r="B27972" s="498"/>
      <c r="C27972" s="497"/>
      <c r="D27972" s="550"/>
      <c r="E27972" s="498"/>
      <c r="F27972" s="499"/>
    </row>
    <row r="27973" s="489" customFormat="1">
      <c r="B27973" s="498"/>
      <c r="C27973" s="497"/>
      <c r="D27973" s="550"/>
      <c r="E27973" s="498"/>
      <c r="F27973" s="499"/>
    </row>
    <row r="27974" s="489" customFormat="1">
      <c r="B27974" s="498"/>
      <c r="C27974" s="497"/>
      <c r="D27974" s="550"/>
      <c r="E27974" s="498"/>
      <c r="F27974" s="499"/>
    </row>
    <row r="27975" s="489" customFormat="1">
      <c r="B27975" s="498"/>
      <c r="C27975" s="497"/>
      <c r="D27975" s="550"/>
      <c r="E27975" s="498"/>
      <c r="F27975" s="499"/>
    </row>
    <row r="27976" s="489" customFormat="1">
      <c r="B27976" s="498"/>
      <c r="C27976" s="497"/>
      <c r="D27976" s="550"/>
      <c r="E27976" s="498"/>
      <c r="F27976" s="499"/>
    </row>
    <row r="27977" s="489" customFormat="1">
      <c r="B27977" s="498"/>
      <c r="C27977" s="497"/>
      <c r="D27977" s="550"/>
      <c r="E27977" s="498"/>
      <c r="F27977" s="499"/>
    </row>
    <row r="27978" s="489" customFormat="1">
      <c r="B27978" s="498"/>
      <c r="C27978" s="497"/>
      <c r="D27978" s="550"/>
      <c r="E27978" s="498"/>
      <c r="F27978" s="499"/>
    </row>
    <row r="27979" s="489" customFormat="1">
      <c r="B27979" s="498"/>
      <c r="C27979" s="497"/>
      <c r="D27979" s="550"/>
      <c r="E27979" s="498"/>
      <c r="F27979" s="499"/>
    </row>
    <row r="27980" s="489" customFormat="1">
      <c r="B27980" s="498"/>
      <c r="C27980" s="497"/>
      <c r="D27980" s="550"/>
      <c r="E27980" s="498"/>
      <c r="F27980" s="499"/>
    </row>
    <row r="27981" s="489" customFormat="1">
      <c r="B27981" s="498"/>
      <c r="C27981" s="497"/>
      <c r="D27981" s="550"/>
      <c r="E27981" s="498"/>
      <c r="F27981" s="499"/>
    </row>
    <row r="27982" s="489" customFormat="1">
      <c r="B27982" s="498"/>
      <c r="C27982" s="497"/>
      <c r="D27982" s="550"/>
      <c r="E27982" s="498"/>
      <c r="F27982" s="499"/>
    </row>
    <row r="27983" s="489" customFormat="1">
      <c r="B27983" s="498"/>
      <c r="C27983" s="497"/>
      <c r="D27983" s="550"/>
      <c r="E27983" s="498"/>
      <c r="F27983" s="499"/>
    </row>
    <row r="27984" s="489" customFormat="1">
      <c r="B27984" s="498"/>
      <c r="C27984" s="497"/>
      <c r="D27984" s="550"/>
      <c r="E27984" s="498"/>
      <c r="F27984" s="499"/>
    </row>
    <row r="27985" s="489" customFormat="1">
      <c r="B27985" s="498"/>
      <c r="C27985" s="497"/>
      <c r="D27985" s="550"/>
      <c r="E27985" s="498"/>
      <c r="F27985" s="499"/>
    </row>
    <row r="27986" s="489" customFormat="1">
      <c r="B27986" s="498"/>
      <c r="C27986" s="497"/>
      <c r="D27986" s="550"/>
      <c r="E27986" s="498"/>
      <c r="F27986" s="499"/>
    </row>
    <row r="27987" s="489" customFormat="1">
      <c r="B27987" s="498"/>
      <c r="C27987" s="497"/>
      <c r="D27987" s="550"/>
      <c r="E27987" s="498"/>
      <c r="F27987" s="499"/>
    </row>
    <row r="27988" s="489" customFormat="1">
      <c r="B27988" s="498"/>
      <c r="C27988" s="497"/>
      <c r="D27988" s="550"/>
      <c r="E27988" s="498"/>
      <c r="F27988" s="499"/>
    </row>
    <row r="27989" s="489" customFormat="1">
      <c r="B27989" s="498"/>
      <c r="C27989" s="497"/>
      <c r="D27989" s="550"/>
      <c r="E27989" s="498"/>
      <c r="F27989" s="499"/>
    </row>
    <row r="27990" s="489" customFormat="1">
      <c r="B27990" s="498"/>
      <c r="C27990" s="497"/>
      <c r="D27990" s="550"/>
      <c r="E27990" s="498"/>
      <c r="F27990" s="499"/>
    </row>
    <row r="27991" s="489" customFormat="1">
      <c r="B27991" s="498"/>
      <c r="C27991" s="497"/>
      <c r="D27991" s="550"/>
      <c r="E27991" s="498"/>
      <c r="F27991" s="499"/>
    </row>
    <row r="27992" s="489" customFormat="1">
      <c r="B27992" s="498"/>
      <c r="C27992" s="497"/>
      <c r="D27992" s="550"/>
      <c r="E27992" s="498"/>
      <c r="F27992" s="499"/>
    </row>
    <row r="27993" s="489" customFormat="1">
      <c r="B27993" s="498"/>
      <c r="C27993" s="497"/>
      <c r="D27993" s="550"/>
      <c r="E27993" s="498"/>
      <c r="F27993" s="499"/>
    </row>
    <row r="27994" s="489" customFormat="1">
      <c r="B27994" s="498"/>
      <c r="C27994" s="497"/>
      <c r="D27994" s="550"/>
      <c r="E27994" s="498"/>
      <c r="F27994" s="499"/>
    </row>
    <row r="27995" s="489" customFormat="1">
      <c r="B27995" s="498"/>
      <c r="C27995" s="497"/>
      <c r="D27995" s="550"/>
      <c r="E27995" s="498"/>
      <c r="F27995" s="499"/>
    </row>
    <row r="27996" s="489" customFormat="1">
      <c r="B27996" s="498"/>
      <c r="C27996" s="497"/>
      <c r="D27996" s="550"/>
      <c r="E27996" s="498"/>
      <c r="F27996" s="499"/>
    </row>
    <row r="27997" s="489" customFormat="1">
      <c r="B27997" s="498"/>
      <c r="C27997" s="497"/>
      <c r="D27997" s="550"/>
      <c r="E27997" s="498"/>
      <c r="F27997" s="499"/>
    </row>
    <row r="27998" s="489" customFormat="1">
      <c r="B27998" s="498"/>
      <c r="C27998" s="497"/>
      <c r="D27998" s="550"/>
      <c r="E27998" s="498"/>
      <c r="F27998" s="499"/>
    </row>
    <row r="27999" s="489" customFormat="1">
      <c r="B27999" s="498"/>
      <c r="C27999" s="497"/>
      <c r="D27999" s="550"/>
      <c r="E27999" s="498"/>
      <c r="F27999" s="499"/>
    </row>
    <row r="28000" s="489" customFormat="1">
      <c r="B28000" s="498"/>
      <c r="C28000" s="497"/>
      <c r="D28000" s="550"/>
      <c r="E28000" s="498"/>
      <c r="F28000" s="499"/>
    </row>
    <row r="28001" s="489" customFormat="1">
      <c r="B28001" s="498"/>
      <c r="C28001" s="497"/>
      <c r="D28001" s="550"/>
      <c r="E28001" s="498"/>
      <c r="F28001" s="499"/>
    </row>
    <row r="28002" s="489" customFormat="1">
      <c r="B28002" s="498"/>
      <c r="C28002" s="497"/>
      <c r="D28002" s="550"/>
      <c r="E28002" s="498"/>
      <c r="F28002" s="499"/>
    </row>
    <row r="28003" s="489" customFormat="1">
      <c r="B28003" s="498"/>
      <c r="C28003" s="497"/>
      <c r="D28003" s="550"/>
      <c r="E28003" s="498"/>
      <c r="F28003" s="499"/>
    </row>
    <row r="28004" s="489" customFormat="1">
      <c r="B28004" s="498"/>
      <c r="C28004" s="497"/>
      <c r="D28004" s="550"/>
      <c r="E28004" s="498"/>
      <c r="F28004" s="499"/>
    </row>
    <row r="28005" s="489" customFormat="1">
      <c r="B28005" s="498"/>
      <c r="C28005" s="497"/>
      <c r="D28005" s="550"/>
      <c r="E28005" s="498"/>
      <c r="F28005" s="499"/>
    </row>
    <row r="28006" s="489" customFormat="1">
      <c r="B28006" s="498"/>
      <c r="C28006" s="497"/>
      <c r="D28006" s="550"/>
      <c r="E28006" s="498"/>
      <c r="F28006" s="499"/>
    </row>
    <row r="28007" s="489" customFormat="1">
      <c r="B28007" s="498"/>
      <c r="C28007" s="497"/>
      <c r="D28007" s="550"/>
      <c r="E28007" s="498"/>
      <c r="F28007" s="499"/>
    </row>
    <row r="28008" s="489" customFormat="1">
      <c r="B28008" s="498"/>
      <c r="C28008" s="497"/>
      <c r="D28008" s="550"/>
      <c r="E28008" s="498"/>
      <c r="F28008" s="499"/>
    </row>
    <row r="28009" s="489" customFormat="1">
      <c r="B28009" s="498"/>
      <c r="C28009" s="497"/>
      <c r="D28009" s="550"/>
      <c r="E28009" s="498"/>
      <c r="F28009" s="499"/>
    </row>
    <row r="28010" s="489" customFormat="1">
      <c r="B28010" s="498"/>
      <c r="C28010" s="497"/>
      <c r="D28010" s="550"/>
      <c r="E28010" s="498"/>
      <c r="F28010" s="499"/>
    </row>
    <row r="28011" s="489" customFormat="1">
      <c r="B28011" s="498"/>
      <c r="C28011" s="497"/>
      <c r="D28011" s="550"/>
      <c r="E28011" s="498"/>
      <c r="F28011" s="499"/>
    </row>
    <row r="28012" s="489" customFormat="1">
      <c r="B28012" s="498"/>
      <c r="C28012" s="497"/>
      <c r="D28012" s="550"/>
      <c r="E28012" s="498"/>
      <c r="F28012" s="499"/>
    </row>
    <row r="28013" s="489" customFormat="1">
      <c r="B28013" s="498"/>
      <c r="C28013" s="497"/>
      <c r="D28013" s="550"/>
      <c r="E28013" s="498"/>
      <c r="F28013" s="499"/>
    </row>
    <row r="28014" s="489" customFormat="1">
      <c r="B28014" s="498"/>
      <c r="C28014" s="497"/>
      <c r="D28014" s="550"/>
      <c r="E28014" s="498"/>
      <c r="F28014" s="499"/>
    </row>
    <row r="28015" s="489" customFormat="1">
      <c r="B28015" s="498"/>
      <c r="C28015" s="497"/>
      <c r="D28015" s="550"/>
      <c r="E28015" s="498"/>
      <c r="F28015" s="499"/>
    </row>
    <row r="28016" s="489" customFormat="1">
      <c r="B28016" s="498"/>
      <c r="C28016" s="497"/>
      <c r="D28016" s="550"/>
      <c r="E28016" s="498"/>
      <c r="F28016" s="499"/>
    </row>
    <row r="28017" s="489" customFormat="1">
      <c r="B28017" s="498"/>
      <c r="C28017" s="497"/>
      <c r="D28017" s="550"/>
      <c r="E28017" s="498"/>
      <c r="F28017" s="499"/>
    </row>
    <row r="28018" s="489" customFormat="1">
      <c r="B28018" s="498"/>
      <c r="C28018" s="497"/>
      <c r="D28018" s="550"/>
      <c r="E28018" s="498"/>
      <c r="F28018" s="499"/>
    </row>
    <row r="28019" s="489" customFormat="1">
      <c r="B28019" s="498"/>
      <c r="C28019" s="497"/>
      <c r="D28019" s="550"/>
      <c r="E28019" s="498"/>
      <c r="F28019" s="499"/>
    </row>
    <row r="28020" s="489" customFormat="1">
      <c r="B28020" s="498"/>
      <c r="C28020" s="497"/>
      <c r="D28020" s="550"/>
      <c r="E28020" s="498"/>
      <c r="F28020" s="499"/>
    </row>
    <row r="28021" s="489" customFormat="1">
      <c r="B28021" s="498"/>
      <c r="C28021" s="497"/>
      <c r="D28021" s="550"/>
      <c r="E28021" s="498"/>
      <c r="F28021" s="499"/>
    </row>
    <row r="28022" s="489" customFormat="1">
      <c r="B28022" s="498"/>
      <c r="C28022" s="497"/>
      <c r="D28022" s="550"/>
      <c r="E28022" s="498"/>
      <c r="F28022" s="499"/>
    </row>
    <row r="28023" s="489" customFormat="1">
      <c r="B28023" s="498"/>
      <c r="C28023" s="497"/>
      <c r="D28023" s="550"/>
      <c r="E28023" s="498"/>
      <c r="F28023" s="499"/>
    </row>
    <row r="28024" s="489" customFormat="1">
      <c r="B28024" s="498"/>
      <c r="C28024" s="497"/>
      <c r="D28024" s="550"/>
      <c r="E28024" s="498"/>
      <c r="F28024" s="499"/>
    </row>
    <row r="28025" s="489" customFormat="1">
      <c r="B28025" s="498"/>
      <c r="C28025" s="497"/>
      <c r="D28025" s="550"/>
      <c r="E28025" s="498"/>
      <c r="F28025" s="499"/>
    </row>
    <row r="28026" s="489" customFormat="1">
      <c r="B28026" s="498"/>
      <c r="C28026" s="497"/>
      <c r="D28026" s="550"/>
      <c r="E28026" s="498"/>
      <c r="F28026" s="499"/>
    </row>
    <row r="28027" s="489" customFormat="1">
      <c r="B28027" s="498"/>
      <c r="C28027" s="497"/>
      <c r="D28027" s="550"/>
      <c r="E28027" s="498"/>
      <c r="F28027" s="499"/>
    </row>
    <row r="28028" s="489" customFormat="1">
      <c r="B28028" s="498"/>
      <c r="C28028" s="497"/>
      <c r="D28028" s="550"/>
      <c r="E28028" s="498"/>
      <c r="F28028" s="499"/>
    </row>
    <row r="28029" s="489" customFormat="1">
      <c r="B28029" s="498"/>
      <c r="C28029" s="497"/>
      <c r="D28029" s="550"/>
      <c r="E28029" s="498"/>
      <c r="F28029" s="499"/>
    </row>
    <row r="28030" s="489" customFormat="1">
      <c r="B28030" s="498"/>
      <c r="C28030" s="497"/>
      <c r="D28030" s="550"/>
      <c r="E28030" s="498"/>
      <c r="F28030" s="499"/>
    </row>
    <row r="28031" s="489" customFormat="1">
      <c r="B28031" s="498"/>
      <c r="C28031" s="497"/>
      <c r="D28031" s="550"/>
      <c r="E28031" s="498"/>
      <c r="F28031" s="499"/>
    </row>
    <row r="28032" s="489" customFormat="1">
      <c r="B28032" s="498"/>
      <c r="C28032" s="497"/>
      <c r="D28032" s="550"/>
      <c r="E28032" s="498"/>
      <c r="F28032" s="499"/>
    </row>
    <row r="28033" s="489" customFormat="1">
      <c r="B28033" s="498"/>
      <c r="C28033" s="497"/>
      <c r="D28033" s="550"/>
      <c r="E28033" s="498"/>
      <c r="F28033" s="499"/>
    </row>
    <row r="28034" s="489" customFormat="1">
      <c r="B28034" s="498"/>
      <c r="C28034" s="497"/>
      <c r="D28034" s="550"/>
      <c r="E28034" s="498"/>
      <c r="F28034" s="499"/>
    </row>
    <row r="28035" s="489" customFormat="1">
      <c r="B28035" s="498"/>
      <c r="C28035" s="497"/>
      <c r="D28035" s="550"/>
      <c r="E28035" s="498"/>
      <c r="F28035" s="499"/>
    </row>
    <row r="28036" s="489" customFormat="1">
      <c r="B28036" s="498"/>
      <c r="C28036" s="497"/>
      <c r="D28036" s="550"/>
      <c r="E28036" s="498"/>
      <c r="F28036" s="499"/>
    </row>
    <row r="28037" s="489" customFormat="1">
      <c r="B28037" s="498"/>
      <c r="C28037" s="497"/>
      <c r="D28037" s="550"/>
      <c r="E28037" s="498"/>
      <c r="F28037" s="499"/>
    </row>
    <row r="28038" s="489" customFormat="1">
      <c r="B28038" s="498"/>
      <c r="C28038" s="497"/>
      <c r="D28038" s="550"/>
      <c r="E28038" s="498"/>
      <c r="F28038" s="499"/>
    </row>
    <row r="28039" s="489" customFormat="1">
      <c r="B28039" s="498"/>
      <c r="C28039" s="497"/>
      <c r="D28039" s="550"/>
      <c r="E28039" s="498"/>
      <c r="F28039" s="499"/>
    </row>
    <row r="28040" s="489" customFormat="1">
      <c r="B28040" s="498"/>
      <c r="C28040" s="497"/>
      <c r="D28040" s="550"/>
      <c r="E28040" s="498"/>
      <c r="F28040" s="499"/>
    </row>
    <row r="28041" s="489" customFormat="1">
      <c r="B28041" s="498"/>
      <c r="C28041" s="497"/>
      <c r="D28041" s="550"/>
      <c r="E28041" s="498"/>
      <c r="F28041" s="499"/>
    </row>
    <row r="28042" s="489" customFormat="1">
      <c r="B28042" s="498"/>
      <c r="C28042" s="497"/>
      <c r="D28042" s="550"/>
      <c r="E28042" s="498"/>
      <c r="F28042" s="499"/>
    </row>
    <row r="28043" s="489" customFormat="1">
      <c r="B28043" s="498"/>
      <c r="C28043" s="497"/>
      <c r="D28043" s="550"/>
      <c r="E28043" s="498"/>
      <c r="F28043" s="499"/>
    </row>
    <row r="28044" s="489" customFormat="1">
      <c r="B28044" s="498"/>
      <c r="C28044" s="497"/>
      <c r="D28044" s="550"/>
      <c r="E28044" s="498"/>
      <c r="F28044" s="499"/>
    </row>
    <row r="28045" s="489" customFormat="1">
      <c r="B28045" s="498"/>
      <c r="C28045" s="497"/>
      <c r="D28045" s="550"/>
      <c r="E28045" s="498"/>
      <c r="F28045" s="499"/>
    </row>
    <row r="28046" s="489" customFormat="1">
      <c r="B28046" s="498"/>
      <c r="C28046" s="497"/>
      <c r="D28046" s="550"/>
      <c r="E28046" s="498"/>
      <c r="F28046" s="499"/>
    </row>
    <row r="28047" s="489" customFormat="1">
      <c r="B28047" s="498"/>
      <c r="C28047" s="497"/>
      <c r="D28047" s="550"/>
      <c r="E28047" s="498"/>
      <c r="F28047" s="499"/>
    </row>
    <row r="28048" s="489" customFormat="1">
      <c r="B28048" s="498"/>
      <c r="C28048" s="497"/>
      <c r="D28048" s="550"/>
      <c r="E28048" s="498"/>
      <c r="F28048" s="499"/>
    </row>
    <row r="28049" s="489" customFormat="1">
      <c r="B28049" s="498"/>
      <c r="C28049" s="497"/>
      <c r="D28049" s="550"/>
      <c r="E28049" s="498"/>
      <c r="F28049" s="499"/>
    </row>
    <row r="28050" s="489" customFormat="1">
      <c r="B28050" s="498"/>
      <c r="C28050" s="497"/>
      <c r="D28050" s="550"/>
      <c r="E28050" s="498"/>
      <c r="F28050" s="499"/>
    </row>
    <row r="28051" s="489" customFormat="1">
      <c r="B28051" s="498"/>
      <c r="C28051" s="497"/>
      <c r="D28051" s="550"/>
      <c r="E28051" s="498"/>
      <c r="F28051" s="499"/>
    </row>
    <row r="28052" s="489" customFormat="1">
      <c r="B28052" s="498"/>
      <c r="C28052" s="497"/>
      <c r="D28052" s="550"/>
      <c r="E28052" s="498"/>
      <c r="F28052" s="499"/>
    </row>
    <row r="28053" s="489" customFormat="1">
      <c r="B28053" s="498"/>
      <c r="C28053" s="497"/>
      <c r="D28053" s="550"/>
      <c r="E28053" s="498"/>
      <c r="F28053" s="499"/>
    </row>
    <row r="28054" s="489" customFormat="1">
      <c r="B28054" s="498"/>
      <c r="C28054" s="497"/>
      <c r="D28054" s="550"/>
      <c r="E28054" s="498"/>
      <c r="F28054" s="499"/>
    </row>
    <row r="28055" s="489" customFormat="1">
      <c r="B28055" s="498"/>
      <c r="C28055" s="497"/>
      <c r="D28055" s="550"/>
      <c r="E28055" s="498"/>
      <c r="F28055" s="499"/>
    </row>
    <row r="28056" s="489" customFormat="1">
      <c r="B28056" s="498"/>
      <c r="C28056" s="497"/>
      <c r="D28056" s="550"/>
      <c r="E28056" s="498"/>
      <c r="F28056" s="499"/>
    </row>
    <row r="28057" s="489" customFormat="1">
      <c r="B28057" s="498"/>
      <c r="C28057" s="497"/>
      <c r="D28057" s="550"/>
      <c r="E28057" s="498"/>
      <c r="F28057" s="499"/>
    </row>
    <row r="28058" s="489" customFormat="1">
      <c r="B28058" s="498"/>
      <c r="C28058" s="497"/>
      <c r="D28058" s="550"/>
      <c r="E28058" s="498"/>
      <c r="F28058" s="499"/>
    </row>
    <row r="28059" s="489" customFormat="1">
      <c r="B28059" s="498"/>
      <c r="C28059" s="497"/>
      <c r="D28059" s="550"/>
      <c r="E28059" s="498"/>
      <c r="F28059" s="499"/>
    </row>
    <row r="28060" s="489" customFormat="1">
      <c r="B28060" s="498"/>
      <c r="C28060" s="497"/>
      <c r="D28060" s="550"/>
      <c r="E28060" s="498"/>
      <c r="F28060" s="499"/>
    </row>
    <row r="28061" s="489" customFormat="1">
      <c r="B28061" s="498"/>
      <c r="C28061" s="497"/>
      <c r="D28061" s="550"/>
      <c r="E28061" s="498"/>
      <c r="F28061" s="499"/>
    </row>
    <row r="28062" s="489" customFormat="1">
      <c r="B28062" s="498"/>
      <c r="C28062" s="497"/>
      <c r="D28062" s="550"/>
      <c r="E28062" s="498"/>
      <c r="F28062" s="499"/>
    </row>
    <row r="28063" s="489" customFormat="1">
      <c r="B28063" s="498"/>
      <c r="C28063" s="497"/>
      <c r="D28063" s="550"/>
      <c r="E28063" s="498"/>
      <c r="F28063" s="499"/>
    </row>
    <row r="28064" s="489" customFormat="1">
      <c r="B28064" s="498"/>
      <c r="C28064" s="497"/>
      <c r="D28064" s="550"/>
      <c r="E28064" s="498"/>
      <c r="F28064" s="499"/>
    </row>
    <row r="28065" s="489" customFormat="1">
      <c r="B28065" s="498"/>
      <c r="C28065" s="497"/>
      <c r="D28065" s="550"/>
      <c r="E28065" s="498"/>
      <c r="F28065" s="499"/>
    </row>
    <row r="28066" s="489" customFormat="1">
      <c r="B28066" s="498"/>
      <c r="C28066" s="497"/>
      <c r="D28066" s="550"/>
      <c r="E28066" s="498"/>
      <c r="F28066" s="499"/>
    </row>
    <row r="28067" s="489" customFormat="1">
      <c r="B28067" s="498"/>
      <c r="C28067" s="497"/>
      <c r="D28067" s="550"/>
      <c r="E28067" s="498"/>
      <c r="F28067" s="499"/>
    </row>
    <row r="28068" s="489" customFormat="1">
      <c r="B28068" s="498"/>
      <c r="C28068" s="497"/>
      <c r="D28068" s="550"/>
      <c r="E28068" s="498"/>
      <c r="F28068" s="499"/>
    </row>
    <row r="28069" s="489" customFormat="1">
      <c r="B28069" s="498"/>
      <c r="C28069" s="497"/>
      <c r="D28069" s="550"/>
      <c r="E28069" s="498"/>
      <c r="F28069" s="499"/>
    </row>
    <row r="28070" s="489" customFormat="1">
      <c r="B28070" s="498"/>
      <c r="C28070" s="497"/>
      <c r="D28070" s="550"/>
      <c r="E28070" s="498"/>
      <c r="F28070" s="499"/>
    </row>
    <row r="28071" s="489" customFormat="1">
      <c r="B28071" s="498"/>
      <c r="C28071" s="497"/>
      <c r="D28071" s="550"/>
      <c r="E28071" s="498"/>
      <c r="F28071" s="499"/>
    </row>
    <row r="28072" s="489" customFormat="1">
      <c r="B28072" s="498"/>
      <c r="C28072" s="497"/>
      <c r="D28072" s="550"/>
      <c r="E28072" s="498"/>
      <c r="F28072" s="499"/>
    </row>
    <row r="28073" s="489" customFormat="1">
      <c r="B28073" s="498"/>
      <c r="C28073" s="497"/>
      <c r="D28073" s="550"/>
      <c r="E28073" s="498"/>
      <c r="F28073" s="499"/>
    </row>
    <row r="28074" s="489" customFormat="1">
      <c r="B28074" s="498"/>
      <c r="C28074" s="497"/>
      <c r="D28074" s="550"/>
      <c r="E28074" s="498"/>
      <c r="F28074" s="499"/>
    </row>
    <row r="28075" s="489" customFormat="1">
      <c r="B28075" s="498"/>
      <c r="C28075" s="497"/>
      <c r="D28075" s="550"/>
      <c r="E28075" s="498"/>
      <c r="F28075" s="499"/>
    </row>
    <row r="28076" s="489" customFormat="1">
      <c r="B28076" s="498"/>
      <c r="C28076" s="497"/>
      <c r="D28076" s="550"/>
      <c r="E28076" s="498"/>
      <c r="F28076" s="499"/>
    </row>
    <row r="28077" s="489" customFormat="1">
      <c r="B28077" s="498"/>
      <c r="C28077" s="497"/>
      <c r="D28077" s="550"/>
      <c r="E28077" s="498"/>
      <c r="F28077" s="499"/>
    </row>
    <row r="28078" s="489" customFormat="1">
      <c r="B28078" s="498"/>
      <c r="C28078" s="497"/>
      <c r="D28078" s="550"/>
      <c r="E28078" s="498"/>
      <c r="F28078" s="499"/>
    </row>
    <row r="28079" s="489" customFormat="1">
      <c r="B28079" s="498"/>
      <c r="C28079" s="497"/>
      <c r="D28079" s="550"/>
      <c r="E28079" s="498"/>
      <c r="F28079" s="499"/>
    </row>
    <row r="28080" s="489" customFormat="1">
      <c r="B28080" s="498"/>
      <c r="C28080" s="497"/>
      <c r="D28080" s="550"/>
      <c r="E28080" s="498"/>
      <c r="F28080" s="499"/>
    </row>
    <row r="28081" s="489" customFormat="1">
      <c r="B28081" s="498"/>
      <c r="C28081" s="497"/>
      <c r="D28081" s="550"/>
      <c r="E28081" s="498"/>
      <c r="F28081" s="499"/>
    </row>
    <row r="28082" s="489" customFormat="1">
      <c r="B28082" s="498"/>
      <c r="C28082" s="497"/>
      <c r="D28082" s="550"/>
      <c r="E28082" s="498"/>
      <c r="F28082" s="499"/>
    </row>
    <row r="28083" s="489" customFormat="1">
      <c r="B28083" s="498"/>
      <c r="C28083" s="497"/>
      <c r="D28083" s="550"/>
      <c r="E28083" s="498"/>
      <c r="F28083" s="499"/>
    </row>
    <row r="28084" s="489" customFormat="1">
      <c r="B28084" s="498"/>
      <c r="C28084" s="497"/>
      <c r="D28084" s="550"/>
      <c r="E28084" s="498"/>
      <c r="F28084" s="499"/>
    </row>
    <row r="28085" s="489" customFormat="1">
      <c r="B28085" s="498"/>
      <c r="C28085" s="497"/>
      <c r="D28085" s="550"/>
      <c r="E28085" s="498"/>
      <c r="F28085" s="499"/>
    </row>
    <row r="28086" s="489" customFormat="1">
      <c r="B28086" s="498"/>
      <c r="C28086" s="497"/>
      <c r="D28086" s="550"/>
      <c r="E28086" s="498"/>
      <c r="F28086" s="499"/>
    </row>
    <row r="28087" s="489" customFormat="1">
      <c r="B28087" s="498"/>
      <c r="C28087" s="497"/>
      <c r="D28087" s="550"/>
      <c r="E28087" s="498"/>
      <c r="F28087" s="499"/>
    </row>
    <row r="28088" s="489" customFormat="1">
      <c r="B28088" s="498"/>
      <c r="C28088" s="497"/>
      <c r="D28088" s="550"/>
      <c r="E28088" s="498"/>
      <c r="F28088" s="499"/>
    </row>
    <row r="28089" s="489" customFormat="1">
      <c r="B28089" s="498"/>
      <c r="C28089" s="497"/>
      <c r="D28089" s="550"/>
      <c r="E28089" s="498"/>
      <c r="F28089" s="499"/>
    </row>
    <row r="28090" s="489" customFormat="1">
      <c r="B28090" s="498"/>
      <c r="C28090" s="497"/>
      <c r="D28090" s="550"/>
      <c r="E28090" s="498"/>
      <c r="F28090" s="499"/>
    </row>
    <row r="28091" s="489" customFormat="1">
      <c r="B28091" s="498"/>
      <c r="C28091" s="497"/>
      <c r="D28091" s="550"/>
      <c r="E28091" s="498"/>
      <c r="F28091" s="499"/>
    </row>
    <row r="28092" s="489" customFormat="1">
      <c r="B28092" s="498"/>
      <c r="C28092" s="497"/>
      <c r="D28092" s="550"/>
      <c r="E28092" s="498"/>
      <c r="F28092" s="499"/>
    </row>
    <row r="28093" s="489" customFormat="1">
      <c r="B28093" s="498"/>
      <c r="C28093" s="497"/>
      <c r="D28093" s="550"/>
      <c r="E28093" s="498"/>
      <c r="F28093" s="499"/>
    </row>
    <row r="28094" s="489" customFormat="1">
      <c r="B28094" s="498"/>
      <c r="C28094" s="497"/>
      <c r="D28094" s="550"/>
      <c r="E28094" s="498"/>
      <c r="F28094" s="499"/>
    </row>
    <row r="28095" s="489" customFormat="1">
      <c r="B28095" s="498"/>
      <c r="C28095" s="497"/>
      <c r="D28095" s="550"/>
      <c r="E28095" s="498"/>
      <c r="F28095" s="499"/>
    </row>
    <row r="28096" s="489" customFormat="1">
      <c r="B28096" s="498"/>
      <c r="C28096" s="497"/>
      <c r="D28096" s="550"/>
      <c r="E28096" s="498"/>
      <c r="F28096" s="499"/>
    </row>
    <row r="28097" s="489" customFormat="1">
      <c r="B28097" s="498"/>
      <c r="C28097" s="497"/>
      <c r="D28097" s="550"/>
      <c r="E28097" s="498"/>
      <c r="F28097" s="499"/>
    </row>
    <row r="28098" s="489" customFormat="1">
      <c r="B28098" s="498"/>
      <c r="C28098" s="497"/>
      <c r="D28098" s="550"/>
      <c r="E28098" s="498"/>
      <c r="F28098" s="499"/>
    </row>
    <row r="28099" s="489" customFormat="1">
      <c r="B28099" s="498"/>
      <c r="C28099" s="497"/>
      <c r="D28099" s="550"/>
      <c r="E28099" s="498"/>
      <c r="F28099" s="499"/>
    </row>
    <row r="28100" s="489" customFormat="1">
      <c r="B28100" s="498"/>
      <c r="C28100" s="497"/>
      <c r="D28100" s="550"/>
      <c r="E28100" s="498"/>
      <c r="F28100" s="499"/>
    </row>
    <row r="28101" s="489" customFormat="1">
      <c r="B28101" s="498"/>
      <c r="C28101" s="497"/>
      <c r="D28101" s="550"/>
      <c r="E28101" s="498"/>
      <c r="F28101" s="499"/>
    </row>
    <row r="28102" s="489" customFormat="1">
      <c r="B28102" s="498"/>
      <c r="C28102" s="497"/>
      <c r="D28102" s="550"/>
      <c r="E28102" s="498"/>
      <c r="F28102" s="499"/>
    </row>
    <row r="28103" s="489" customFormat="1">
      <c r="B28103" s="498"/>
      <c r="C28103" s="497"/>
      <c r="D28103" s="550"/>
      <c r="E28103" s="498"/>
      <c r="F28103" s="499"/>
    </row>
    <row r="28104" s="489" customFormat="1">
      <c r="B28104" s="498"/>
      <c r="C28104" s="497"/>
      <c r="D28104" s="550"/>
      <c r="E28104" s="498"/>
      <c r="F28104" s="499"/>
    </row>
    <row r="28105" s="489" customFormat="1">
      <c r="B28105" s="498"/>
      <c r="C28105" s="497"/>
      <c r="D28105" s="550"/>
      <c r="E28105" s="498"/>
      <c r="F28105" s="499"/>
    </row>
    <row r="28106" s="489" customFormat="1">
      <c r="B28106" s="498"/>
      <c r="C28106" s="497"/>
      <c r="D28106" s="550"/>
      <c r="E28106" s="498"/>
      <c r="F28106" s="499"/>
    </row>
    <row r="28107" s="489" customFormat="1">
      <c r="B28107" s="498"/>
      <c r="C28107" s="497"/>
      <c r="D28107" s="550"/>
      <c r="E28107" s="498"/>
      <c r="F28107" s="499"/>
    </row>
    <row r="28108" s="489" customFormat="1">
      <c r="B28108" s="498"/>
      <c r="C28108" s="497"/>
      <c r="D28108" s="550"/>
      <c r="E28108" s="498"/>
      <c r="F28108" s="499"/>
    </row>
    <row r="28109" s="489" customFormat="1">
      <c r="B28109" s="498"/>
      <c r="C28109" s="497"/>
      <c r="D28109" s="550"/>
      <c r="E28109" s="498"/>
      <c r="F28109" s="499"/>
    </row>
    <row r="28110" s="489" customFormat="1">
      <c r="B28110" s="498"/>
      <c r="C28110" s="497"/>
      <c r="D28110" s="550"/>
      <c r="E28110" s="498"/>
      <c r="F28110" s="499"/>
    </row>
    <row r="28111" s="489" customFormat="1">
      <c r="B28111" s="498"/>
      <c r="C28111" s="497"/>
      <c r="D28111" s="550"/>
      <c r="E28111" s="498"/>
      <c r="F28111" s="499"/>
    </row>
    <row r="28112" s="489" customFormat="1">
      <c r="B28112" s="498"/>
      <c r="C28112" s="497"/>
      <c r="D28112" s="550"/>
      <c r="E28112" s="498"/>
      <c r="F28112" s="499"/>
    </row>
    <row r="28113" s="489" customFormat="1">
      <c r="B28113" s="498"/>
      <c r="C28113" s="497"/>
      <c r="D28113" s="550"/>
      <c r="E28113" s="498"/>
      <c r="F28113" s="499"/>
    </row>
    <row r="28114" s="489" customFormat="1">
      <c r="B28114" s="498"/>
      <c r="C28114" s="497"/>
      <c r="D28114" s="550"/>
      <c r="E28114" s="498"/>
      <c r="F28114" s="499"/>
    </row>
    <row r="28115" s="489" customFormat="1">
      <c r="B28115" s="498"/>
      <c r="C28115" s="497"/>
      <c r="D28115" s="550"/>
      <c r="E28115" s="498"/>
      <c r="F28115" s="499"/>
    </row>
    <row r="28116" s="489" customFormat="1">
      <c r="B28116" s="498"/>
      <c r="C28116" s="497"/>
      <c r="D28116" s="550"/>
      <c r="E28116" s="498"/>
      <c r="F28116" s="499"/>
    </row>
    <row r="28117" s="489" customFormat="1">
      <c r="B28117" s="498"/>
      <c r="C28117" s="497"/>
      <c r="D28117" s="550"/>
      <c r="E28117" s="498"/>
      <c r="F28117" s="499"/>
    </row>
    <row r="28118" s="489" customFormat="1">
      <c r="B28118" s="498"/>
      <c r="C28118" s="497"/>
      <c r="D28118" s="550"/>
      <c r="E28118" s="498"/>
      <c r="F28118" s="499"/>
    </row>
    <row r="28119" s="489" customFormat="1">
      <c r="B28119" s="498"/>
      <c r="C28119" s="497"/>
      <c r="D28119" s="550"/>
      <c r="E28119" s="498"/>
      <c r="F28119" s="499"/>
    </row>
    <row r="28120" s="489" customFormat="1">
      <c r="B28120" s="498"/>
      <c r="C28120" s="497"/>
      <c r="D28120" s="550"/>
      <c r="E28120" s="498"/>
      <c r="F28120" s="499"/>
    </row>
    <row r="28121" s="489" customFormat="1">
      <c r="B28121" s="498"/>
      <c r="C28121" s="497"/>
      <c r="D28121" s="550"/>
      <c r="E28121" s="498"/>
      <c r="F28121" s="499"/>
    </row>
    <row r="28122" s="489" customFormat="1">
      <c r="B28122" s="498"/>
      <c r="C28122" s="497"/>
      <c r="D28122" s="550"/>
      <c r="E28122" s="498"/>
      <c r="F28122" s="499"/>
    </row>
    <row r="28123" s="489" customFormat="1">
      <c r="B28123" s="498"/>
      <c r="C28123" s="497"/>
      <c r="D28123" s="550"/>
      <c r="E28123" s="498"/>
      <c r="F28123" s="499"/>
    </row>
    <row r="28124" s="489" customFormat="1">
      <c r="B28124" s="498"/>
      <c r="C28124" s="497"/>
      <c r="D28124" s="550"/>
      <c r="E28124" s="498"/>
      <c r="F28124" s="499"/>
    </row>
    <row r="28125" s="489" customFormat="1">
      <c r="B28125" s="498"/>
      <c r="C28125" s="497"/>
      <c r="D28125" s="550"/>
      <c r="E28125" s="498"/>
      <c r="F28125" s="499"/>
    </row>
    <row r="28126" s="489" customFormat="1">
      <c r="B28126" s="498"/>
      <c r="C28126" s="497"/>
      <c r="D28126" s="550"/>
      <c r="E28126" s="498"/>
      <c r="F28126" s="499"/>
    </row>
    <row r="28127" s="489" customFormat="1">
      <c r="B28127" s="498"/>
      <c r="C28127" s="497"/>
      <c r="D28127" s="550"/>
      <c r="E28127" s="498"/>
      <c r="F28127" s="499"/>
    </row>
    <row r="28128" s="489" customFormat="1">
      <c r="B28128" s="498"/>
      <c r="C28128" s="497"/>
      <c r="D28128" s="550"/>
      <c r="E28128" s="498"/>
      <c r="F28128" s="499"/>
    </row>
    <row r="28129" s="489" customFormat="1">
      <c r="B28129" s="498"/>
      <c r="C28129" s="497"/>
      <c r="D28129" s="550"/>
      <c r="E28129" s="498"/>
      <c r="F28129" s="499"/>
    </row>
    <row r="28130" s="489" customFormat="1">
      <c r="B28130" s="498"/>
      <c r="C28130" s="497"/>
      <c r="D28130" s="550"/>
      <c r="E28130" s="498"/>
      <c r="F28130" s="499"/>
    </row>
    <row r="28131" s="489" customFormat="1">
      <c r="B28131" s="498"/>
      <c r="C28131" s="497"/>
      <c r="D28131" s="550"/>
      <c r="E28131" s="498"/>
      <c r="F28131" s="499"/>
    </row>
    <row r="28132" s="489" customFormat="1">
      <c r="B28132" s="498"/>
      <c r="C28132" s="497"/>
      <c r="D28132" s="550"/>
      <c r="E28132" s="498"/>
      <c r="F28132" s="499"/>
    </row>
    <row r="28133" s="489" customFormat="1">
      <c r="B28133" s="498"/>
      <c r="C28133" s="497"/>
      <c r="D28133" s="550"/>
      <c r="E28133" s="498"/>
      <c r="F28133" s="499"/>
    </row>
    <row r="28134" s="489" customFormat="1">
      <c r="B28134" s="498"/>
      <c r="C28134" s="497"/>
      <c r="D28134" s="550"/>
      <c r="E28134" s="498"/>
      <c r="F28134" s="499"/>
    </row>
    <row r="28135" s="489" customFormat="1">
      <c r="B28135" s="498"/>
      <c r="C28135" s="497"/>
      <c r="D28135" s="550"/>
      <c r="E28135" s="498"/>
      <c r="F28135" s="499"/>
    </row>
    <row r="28136" s="489" customFormat="1">
      <c r="B28136" s="498"/>
      <c r="C28136" s="497"/>
      <c r="D28136" s="550"/>
      <c r="E28136" s="498"/>
      <c r="F28136" s="499"/>
    </row>
    <row r="28137" s="489" customFormat="1">
      <c r="B28137" s="498"/>
      <c r="C28137" s="497"/>
      <c r="D28137" s="550"/>
      <c r="E28137" s="498"/>
      <c r="F28137" s="499"/>
    </row>
    <row r="28138" s="489" customFormat="1">
      <c r="B28138" s="498"/>
      <c r="C28138" s="497"/>
      <c r="D28138" s="550"/>
      <c r="E28138" s="498"/>
      <c r="F28138" s="499"/>
    </row>
    <row r="28139" s="489" customFormat="1">
      <c r="B28139" s="498"/>
      <c r="C28139" s="497"/>
      <c r="D28139" s="550"/>
      <c r="E28139" s="498"/>
      <c r="F28139" s="499"/>
    </row>
    <row r="28140" s="489" customFormat="1">
      <c r="B28140" s="498"/>
      <c r="C28140" s="497"/>
      <c r="D28140" s="550"/>
      <c r="E28140" s="498"/>
      <c r="F28140" s="499"/>
    </row>
    <row r="28141" s="489" customFormat="1">
      <c r="B28141" s="498"/>
      <c r="C28141" s="497"/>
      <c r="D28141" s="550"/>
      <c r="E28141" s="498"/>
      <c r="F28141" s="499"/>
    </row>
    <row r="28142" s="489" customFormat="1">
      <c r="B28142" s="498"/>
      <c r="C28142" s="497"/>
      <c r="D28142" s="550"/>
      <c r="E28142" s="498"/>
      <c r="F28142" s="499"/>
    </row>
    <row r="28143" s="489" customFormat="1">
      <c r="B28143" s="498"/>
      <c r="C28143" s="497"/>
      <c r="D28143" s="550"/>
      <c r="E28143" s="498"/>
      <c r="F28143" s="499"/>
    </row>
    <row r="28144" s="489" customFormat="1">
      <c r="B28144" s="498"/>
      <c r="C28144" s="497"/>
      <c r="D28144" s="550"/>
      <c r="E28144" s="498"/>
      <c r="F28144" s="499"/>
    </row>
    <row r="28145" s="489" customFormat="1">
      <c r="B28145" s="498"/>
      <c r="C28145" s="497"/>
      <c r="D28145" s="550"/>
      <c r="E28145" s="498"/>
      <c r="F28145" s="499"/>
    </row>
    <row r="28146" s="489" customFormat="1">
      <c r="B28146" s="498"/>
      <c r="C28146" s="497"/>
      <c r="D28146" s="550"/>
      <c r="E28146" s="498"/>
      <c r="F28146" s="499"/>
    </row>
    <row r="28147" s="489" customFormat="1">
      <c r="B28147" s="498"/>
      <c r="C28147" s="497"/>
      <c r="D28147" s="550"/>
      <c r="E28147" s="498"/>
      <c r="F28147" s="499"/>
    </row>
    <row r="28148" s="489" customFormat="1">
      <c r="B28148" s="498"/>
      <c r="C28148" s="497"/>
      <c r="D28148" s="550"/>
      <c r="E28148" s="498"/>
      <c r="F28148" s="499"/>
    </row>
    <row r="28149" s="489" customFormat="1">
      <c r="B28149" s="498"/>
      <c r="C28149" s="497"/>
      <c r="D28149" s="550"/>
      <c r="E28149" s="498"/>
      <c r="F28149" s="499"/>
    </row>
    <row r="28150" s="489" customFormat="1">
      <c r="B28150" s="498"/>
      <c r="C28150" s="497"/>
      <c r="D28150" s="550"/>
      <c r="E28150" s="498"/>
      <c r="F28150" s="499"/>
    </row>
    <row r="28151" s="489" customFormat="1">
      <c r="B28151" s="498"/>
      <c r="C28151" s="497"/>
      <c r="D28151" s="550"/>
      <c r="E28151" s="498"/>
      <c r="F28151" s="499"/>
    </row>
    <row r="28152" s="489" customFormat="1">
      <c r="B28152" s="498"/>
      <c r="C28152" s="497"/>
      <c r="D28152" s="550"/>
      <c r="E28152" s="498"/>
      <c r="F28152" s="499"/>
    </row>
    <row r="28153" s="489" customFormat="1">
      <c r="B28153" s="498"/>
      <c r="C28153" s="497"/>
      <c r="D28153" s="550"/>
      <c r="E28153" s="498"/>
      <c r="F28153" s="499"/>
    </row>
    <row r="28154" s="489" customFormat="1">
      <c r="B28154" s="498"/>
      <c r="C28154" s="497"/>
      <c r="D28154" s="550"/>
      <c r="E28154" s="498"/>
      <c r="F28154" s="499"/>
    </row>
    <row r="28155" s="489" customFormat="1">
      <c r="B28155" s="498"/>
      <c r="C28155" s="497"/>
      <c r="D28155" s="550"/>
      <c r="E28155" s="498"/>
      <c r="F28155" s="499"/>
    </row>
    <row r="28156" s="489" customFormat="1">
      <c r="B28156" s="498"/>
      <c r="C28156" s="497"/>
      <c r="D28156" s="550"/>
      <c r="E28156" s="498"/>
      <c r="F28156" s="499"/>
    </row>
    <row r="28157" s="489" customFormat="1">
      <c r="B28157" s="498"/>
      <c r="C28157" s="497"/>
      <c r="D28157" s="550"/>
      <c r="E28157" s="498"/>
      <c r="F28157" s="499"/>
    </row>
    <row r="28158" s="489" customFormat="1">
      <c r="B28158" s="498"/>
      <c r="C28158" s="497"/>
      <c r="D28158" s="550"/>
      <c r="E28158" s="498"/>
      <c r="F28158" s="499"/>
    </row>
    <row r="28159" s="489" customFormat="1">
      <c r="B28159" s="498"/>
      <c r="C28159" s="497"/>
      <c r="D28159" s="550"/>
      <c r="E28159" s="498"/>
      <c r="F28159" s="499"/>
    </row>
    <row r="28160" s="489" customFormat="1">
      <c r="B28160" s="498"/>
      <c r="C28160" s="497"/>
      <c r="D28160" s="550"/>
      <c r="E28160" s="498"/>
      <c r="F28160" s="499"/>
    </row>
    <row r="28161" s="489" customFormat="1">
      <c r="B28161" s="498"/>
      <c r="C28161" s="497"/>
      <c r="D28161" s="550"/>
      <c r="E28161" s="498"/>
      <c r="F28161" s="499"/>
    </row>
    <row r="28162" s="489" customFormat="1">
      <c r="B28162" s="498"/>
      <c r="C28162" s="497"/>
      <c r="D28162" s="550"/>
      <c r="E28162" s="498"/>
      <c r="F28162" s="499"/>
    </row>
    <row r="28163" s="489" customFormat="1">
      <c r="B28163" s="498"/>
      <c r="C28163" s="497"/>
      <c r="D28163" s="550"/>
      <c r="E28163" s="498"/>
      <c r="F28163" s="499"/>
    </row>
    <row r="28164" s="489" customFormat="1">
      <c r="B28164" s="498"/>
      <c r="C28164" s="497"/>
      <c r="D28164" s="550"/>
      <c r="E28164" s="498"/>
      <c r="F28164" s="499"/>
    </row>
    <row r="28165" s="489" customFormat="1">
      <c r="B28165" s="498"/>
      <c r="C28165" s="497"/>
      <c r="D28165" s="550"/>
      <c r="E28165" s="498"/>
      <c r="F28165" s="499"/>
    </row>
    <row r="28166" s="489" customFormat="1">
      <c r="B28166" s="498"/>
      <c r="C28166" s="497"/>
      <c r="D28166" s="550"/>
      <c r="E28166" s="498"/>
      <c r="F28166" s="499"/>
    </row>
    <row r="28167" s="489" customFormat="1">
      <c r="B28167" s="498"/>
      <c r="C28167" s="497"/>
      <c r="D28167" s="550"/>
      <c r="E28167" s="498"/>
      <c r="F28167" s="499"/>
    </row>
    <row r="28168" s="489" customFormat="1">
      <c r="B28168" s="498"/>
      <c r="C28168" s="497"/>
      <c r="D28168" s="550"/>
      <c r="E28168" s="498"/>
      <c r="F28168" s="499"/>
    </row>
    <row r="28169" s="489" customFormat="1">
      <c r="B28169" s="498"/>
      <c r="C28169" s="497"/>
      <c r="D28169" s="550"/>
      <c r="E28169" s="498"/>
      <c r="F28169" s="499"/>
    </row>
    <row r="28170" s="489" customFormat="1">
      <c r="B28170" s="498"/>
      <c r="C28170" s="497"/>
      <c r="D28170" s="550"/>
      <c r="E28170" s="498"/>
      <c r="F28170" s="499"/>
    </row>
    <row r="28171" s="489" customFormat="1">
      <c r="B28171" s="498"/>
      <c r="C28171" s="497"/>
      <c r="D28171" s="550"/>
      <c r="E28171" s="498"/>
      <c r="F28171" s="499"/>
    </row>
    <row r="28172" s="489" customFormat="1">
      <c r="B28172" s="498"/>
      <c r="C28172" s="497"/>
      <c r="D28172" s="550"/>
      <c r="E28172" s="498"/>
      <c r="F28172" s="499"/>
    </row>
    <row r="28173" s="489" customFormat="1">
      <c r="B28173" s="498"/>
      <c r="C28173" s="497"/>
      <c r="D28173" s="550"/>
      <c r="E28173" s="498"/>
      <c r="F28173" s="499"/>
    </row>
    <row r="28174" s="489" customFormat="1">
      <c r="B28174" s="498"/>
      <c r="C28174" s="497"/>
      <c r="D28174" s="550"/>
      <c r="E28174" s="498"/>
      <c r="F28174" s="499"/>
    </row>
    <row r="28175" s="489" customFormat="1">
      <c r="B28175" s="498"/>
      <c r="C28175" s="497"/>
      <c r="D28175" s="550"/>
      <c r="E28175" s="498"/>
      <c r="F28175" s="499"/>
    </row>
    <row r="28176" s="489" customFormat="1">
      <c r="B28176" s="498"/>
      <c r="C28176" s="497"/>
      <c r="D28176" s="550"/>
      <c r="E28176" s="498"/>
      <c r="F28176" s="499"/>
    </row>
    <row r="28177" s="489" customFormat="1">
      <c r="B28177" s="498"/>
      <c r="C28177" s="497"/>
      <c r="D28177" s="550"/>
      <c r="E28177" s="498"/>
      <c r="F28177" s="499"/>
    </row>
    <row r="28178" s="489" customFormat="1">
      <c r="B28178" s="498"/>
      <c r="C28178" s="497"/>
      <c r="D28178" s="550"/>
      <c r="E28178" s="498"/>
      <c r="F28178" s="499"/>
    </row>
    <row r="28179" s="489" customFormat="1">
      <c r="B28179" s="498"/>
      <c r="C28179" s="497"/>
      <c r="D28179" s="550"/>
      <c r="E28179" s="498"/>
      <c r="F28179" s="499"/>
    </row>
    <row r="28180" s="489" customFormat="1">
      <c r="B28180" s="498"/>
      <c r="C28180" s="497"/>
      <c r="D28180" s="550"/>
      <c r="E28180" s="498"/>
      <c r="F28180" s="499"/>
    </row>
    <row r="28181" s="489" customFormat="1">
      <c r="B28181" s="498"/>
      <c r="C28181" s="497"/>
      <c r="D28181" s="550"/>
      <c r="E28181" s="498"/>
      <c r="F28181" s="499"/>
    </row>
    <row r="28182" s="489" customFormat="1">
      <c r="B28182" s="498"/>
      <c r="C28182" s="497"/>
      <c r="D28182" s="550"/>
      <c r="E28182" s="498"/>
      <c r="F28182" s="499"/>
    </row>
    <row r="28183" s="489" customFormat="1">
      <c r="B28183" s="498"/>
      <c r="C28183" s="497"/>
      <c r="D28183" s="550"/>
      <c r="E28183" s="498"/>
      <c r="F28183" s="499"/>
    </row>
    <row r="28184" s="489" customFormat="1">
      <c r="B28184" s="498"/>
      <c r="C28184" s="497"/>
      <c r="D28184" s="550"/>
      <c r="E28184" s="498"/>
      <c r="F28184" s="499"/>
    </row>
    <row r="28185" s="489" customFormat="1">
      <c r="B28185" s="498"/>
      <c r="C28185" s="497"/>
      <c r="D28185" s="550"/>
      <c r="E28185" s="498"/>
      <c r="F28185" s="499"/>
    </row>
    <row r="28186" s="489" customFormat="1">
      <c r="B28186" s="498"/>
      <c r="C28186" s="497"/>
      <c r="D28186" s="550"/>
      <c r="E28186" s="498"/>
      <c r="F28186" s="499"/>
    </row>
    <row r="28187" s="489" customFormat="1">
      <c r="B28187" s="498"/>
      <c r="C28187" s="497"/>
      <c r="D28187" s="550"/>
      <c r="E28187" s="498"/>
      <c r="F28187" s="499"/>
    </row>
    <row r="28188" s="489" customFormat="1">
      <c r="B28188" s="498"/>
      <c r="C28188" s="497"/>
      <c r="D28188" s="550"/>
      <c r="E28188" s="498"/>
      <c r="F28188" s="499"/>
    </row>
    <row r="28189" s="489" customFormat="1">
      <c r="B28189" s="498"/>
      <c r="C28189" s="497"/>
      <c r="D28189" s="550"/>
      <c r="E28189" s="498"/>
      <c r="F28189" s="499"/>
    </row>
    <row r="28190" s="489" customFormat="1">
      <c r="B28190" s="498"/>
      <c r="C28190" s="497"/>
      <c r="D28190" s="550"/>
      <c r="E28190" s="498"/>
      <c r="F28190" s="499"/>
    </row>
    <row r="28191" s="489" customFormat="1">
      <c r="B28191" s="498"/>
      <c r="C28191" s="497"/>
      <c r="D28191" s="550"/>
      <c r="E28191" s="498"/>
      <c r="F28191" s="499"/>
    </row>
    <row r="28192" s="489" customFormat="1">
      <c r="B28192" s="498"/>
      <c r="C28192" s="497"/>
      <c r="D28192" s="550"/>
      <c r="E28192" s="498"/>
      <c r="F28192" s="499"/>
    </row>
    <row r="28193" s="489" customFormat="1">
      <c r="B28193" s="498"/>
      <c r="C28193" s="497"/>
      <c r="D28193" s="550"/>
      <c r="E28193" s="498"/>
      <c r="F28193" s="499"/>
    </row>
    <row r="28194" s="489" customFormat="1">
      <c r="B28194" s="498"/>
      <c r="C28194" s="497"/>
      <c r="D28194" s="550"/>
      <c r="E28194" s="498"/>
      <c r="F28194" s="499"/>
    </row>
    <row r="28195" s="489" customFormat="1">
      <c r="B28195" s="498"/>
      <c r="C28195" s="497"/>
      <c r="D28195" s="550"/>
      <c r="E28195" s="498"/>
      <c r="F28195" s="499"/>
    </row>
    <row r="28196" s="489" customFormat="1">
      <c r="B28196" s="498"/>
      <c r="C28196" s="497"/>
      <c r="D28196" s="550"/>
      <c r="E28196" s="498"/>
      <c r="F28196" s="499"/>
    </row>
    <row r="28197" s="489" customFormat="1">
      <c r="B28197" s="498"/>
      <c r="C28197" s="497"/>
      <c r="D28197" s="550"/>
      <c r="E28197" s="498"/>
      <c r="F28197" s="499"/>
    </row>
    <row r="28198" s="489" customFormat="1">
      <c r="B28198" s="498"/>
      <c r="C28198" s="497"/>
      <c r="D28198" s="550"/>
      <c r="E28198" s="498"/>
      <c r="F28198" s="499"/>
    </row>
    <row r="28199" s="489" customFormat="1">
      <c r="B28199" s="498"/>
      <c r="C28199" s="497"/>
      <c r="D28199" s="550"/>
      <c r="E28199" s="498"/>
      <c r="F28199" s="499"/>
    </row>
    <row r="28200" s="489" customFormat="1">
      <c r="B28200" s="498"/>
      <c r="C28200" s="497"/>
      <c r="D28200" s="550"/>
      <c r="E28200" s="498"/>
      <c r="F28200" s="499"/>
    </row>
    <row r="28201" s="489" customFormat="1">
      <c r="B28201" s="498"/>
      <c r="C28201" s="497"/>
      <c r="D28201" s="550"/>
      <c r="E28201" s="498"/>
      <c r="F28201" s="499"/>
    </row>
    <row r="28202" s="489" customFormat="1">
      <c r="B28202" s="498"/>
      <c r="C28202" s="497"/>
      <c r="D28202" s="550"/>
      <c r="E28202" s="498"/>
      <c r="F28202" s="499"/>
    </row>
    <row r="28203" s="489" customFormat="1">
      <c r="B28203" s="498"/>
      <c r="C28203" s="497"/>
      <c r="D28203" s="550"/>
      <c r="E28203" s="498"/>
      <c r="F28203" s="499"/>
    </row>
    <row r="28204" s="489" customFormat="1">
      <c r="B28204" s="498"/>
      <c r="C28204" s="497"/>
      <c r="D28204" s="550"/>
      <c r="E28204" s="498"/>
      <c r="F28204" s="499"/>
    </row>
    <row r="28205" s="489" customFormat="1">
      <c r="B28205" s="498"/>
      <c r="C28205" s="497"/>
      <c r="D28205" s="550"/>
      <c r="E28205" s="498"/>
      <c r="F28205" s="499"/>
    </row>
    <row r="28206" s="489" customFormat="1">
      <c r="B28206" s="498"/>
      <c r="C28206" s="497"/>
      <c r="D28206" s="550"/>
      <c r="E28206" s="498"/>
      <c r="F28206" s="499"/>
    </row>
    <row r="28207" s="489" customFormat="1">
      <c r="B28207" s="498"/>
      <c r="C28207" s="497"/>
      <c r="D28207" s="550"/>
      <c r="E28207" s="498"/>
      <c r="F28207" s="499"/>
    </row>
    <row r="28208" s="489" customFormat="1">
      <c r="B28208" s="498"/>
      <c r="C28208" s="497"/>
      <c r="D28208" s="550"/>
      <c r="E28208" s="498"/>
      <c r="F28208" s="499"/>
    </row>
    <row r="28209" s="489" customFormat="1">
      <c r="B28209" s="498"/>
      <c r="C28209" s="497"/>
      <c r="D28209" s="550"/>
      <c r="E28209" s="498"/>
      <c r="F28209" s="499"/>
    </row>
    <row r="28210" s="489" customFormat="1">
      <c r="B28210" s="498"/>
      <c r="C28210" s="497"/>
      <c r="D28210" s="550"/>
      <c r="E28210" s="498"/>
      <c r="F28210" s="499"/>
    </row>
    <row r="28211" s="489" customFormat="1">
      <c r="B28211" s="498"/>
      <c r="C28211" s="497"/>
      <c r="D28211" s="550"/>
      <c r="E28211" s="498"/>
      <c r="F28211" s="499"/>
    </row>
    <row r="28212" s="489" customFormat="1">
      <c r="B28212" s="498"/>
      <c r="C28212" s="497"/>
      <c r="D28212" s="550"/>
      <c r="E28212" s="498"/>
      <c r="F28212" s="499"/>
    </row>
    <row r="28213" s="489" customFormat="1">
      <c r="B28213" s="498"/>
      <c r="C28213" s="497"/>
      <c r="D28213" s="550"/>
      <c r="E28213" s="498"/>
      <c r="F28213" s="499"/>
    </row>
    <row r="28214" s="489" customFormat="1">
      <c r="B28214" s="498"/>
      <c r="C28214" s="497"/>
      <c r="D28214" s="550"/>
      <c r="E28214" s="498"/>
      <c r="F28214" s="499"/>
    </row>
    <row r="28215" s="489" customFormat="1">
      <c r="B28215" s="498"/>
      <c r="C28215" s="497"/>
      <c r="D28215" s="550"/>
      <c r="E28215" s="498"/>
      <c r="F28215" s="499"/>
    </row>
    <row r="28216" s="489" customFormat="1">
      <c r="B28216" s="498"/>
      <c r="C28216" s="497"/>
      <c r="D28216" s="550"/>
      <c r="E28216" s="498"/>
      <c r="F28216" s="499"/>
    </row>
    <row r="28217" s="489" customFormat="1">
      <c r="B28217" s="498"/>
      <c r="C28217" s="497"/>
      <c r="D28217" s="550"/>
      <c r="E28217" s="498"/>
      <c r="F28217" s="499"/>
    </row>
    <row r="28218" s="489" customFormat="1">
      <c r="B28218" s="498"/>
      <c r="C28218" s="497"/>
      <c r="D28218" s="550"/>
      <c r="E28218" s="498"/>
      <c r="F28218" s="499"/>
    </row>
    <row r="28219" s="489" customFormat="1">
      <c r="B28219" s="498"/>
      <c r="C28219" s="497"/>
      <c r="D28219" s="550"/>
      <c r="E28219" s="498"/>
      <c r="F28219" s="499"/>
    </row>
    <row r="28220" s="489" customFormat="1">
      <c r="B28220" s="498"/>
      <c r="C28220" s="497"/>
      <c r="D28220" s="550"/>
      <c r="E28220" s="498"/>
      <c r="F28220" s="499"/>
    </row>
    <row r="28221" s="489" customFormat="1">
      <c r="B28221" s="498"/>
      <c r="C28221" s="497"/>
      <c r="D28221" s="550"/>
      <c r="E28221" s="498"/>
      <c r="F28221" s="499"/>
    </row>
    <row r="28222" s="489" customFormat="1">
      <c r="B28222" s="498"/>
      <c r="C28222" s="497"/>
      <c r="D28222" s="550"/>
      <c r="E28222" s="498"/>
      <c r="F28222" s="499"/>
    </row>
    <row r="28223" s="489" customFormat="1">
      <c r="B28223" s="498"/>
      <c r="C28223" s="497"/>
      <c r="D28223" s="550"/>
      <c r="E28223" s="498"/>
      <c r="F28223" s="499"/>
    </row>
    <row r="28224" s="489" customFormat="1">
      <c r="B28224" s="498"/>
      <c r="C28224" s="497"/>
      <c r="D28224" s="550"/>
      <c r="E28224" s="498"/>
      <c r="F28224" s="499"/>
    </row>
    <row r="28225" s="489" customFormat="1">
      <c r="B28225" s="498"/>
      <c r="C28225" s="497"/>
      <c r="D28225" s="550"/>
      <c r="E28225" s="498"/>
      <c r="F28225" s="499"/>
    </row>
    <row r="28226" s="489" customFormat="1">
      <c r="B28226" s="498"/>
      <c r="C28226" s="497"/>
      <c r="D28226" s="550"/>
      <c r="E28226" s="498"/>
      <c r="F28226" s="499"/>
    </row>
    <row r="28227" s="489" customFormat="1">
      <c r="B28227" s="498"/>
      <c r="C28227" s="497"/>
      <c r="D28227" s="550"/>
      <c r="E28227" s="498"/>
      <c r="F28227" s="499"/>
    </row>
    <row r="28228" s="489" customFormat="1">
      <c r="B28228" s="498"/>
      <c r="C28228" s="497"/>
      <c r="D28228" s="550"/>
      <c r="E28228" s="498"/>
      <c r="F28228" s="499"/>
    </row>
    <row r="28229" s="489" customFormat="1">
      <c r="B28229" s="498"/>
      <c r="C28229" s="497"/>
      <c r="D28229" s="550"/>
      <c r="E28229" s="498"/>
      <c r="F28229" s="499"/>
    </row>
    <row r="28230" s="489" customFormat="1">
      <c r="B28230" s="498"/>
      <c r="C28230" s="497"/>
      <c r="D28230" s="550"/>
      <c r="E28230" s="498"/>
      <c r="F28230" s="499"/>
    </row>
    <row r="28231" s="489" customFormat="1">
      <c r="B28231" s="498"/>
      <c r="C28231" s="497"/>
      <c r="D28231" s="550"/>
      <c r="E28231" s="498"/>
      <c r="F28231" s="499"/>
    </row>
    <row r="28232" s="489" customFormat="1">
      <c r="B28232" s="498"/>
      <c r="C28232" s="497"/>
      <c r="D28232" s="550"/>
      <c r="E28232" s="498"/>
      <c r="F28232" s="499"/>
    </row>
    <row r="28233" s="489" customFormat="1">
      <c r="B28233" s="498"/>
      <c r="C28233" s="497"/>
      <c r="D28233" s="550"/>
      <c r="E28233" s="498"/>
      <c r="F28233" s="499"/>
    </row>
    <row r="28234" s="489" customFormat="1">
      <c r="B28234" s="498"/>
      <c r="C28234" s="497"/>
      <c r="D28234" s="550"/>
      <c r="E28234" s="498"/>
      <c r="F28234" s="499"/>
    </row>
    <row r="28235" s="489" customFormat="1">
      <c r="B28235" s="498"/>
      <c r="C28235" s="497"/>
      <c r="D28235" s="550"/>
      <c r="E28235" s="498"/>
      <c r="F28235" s="499"/>
    </row>
    <row r="28236" s="489" customFormat="1">
      <c r="B28236" s="498"/>
      <c r="C28236" s="497"/>
      <c r="D28236" s="550"/>
      <c r="E28236" s="498"/>
      <c r="F28236" s="499"/>
    </row>
    <row r="28237" s="489" customFormat="1">
      <c r="B28237" s="498"/>
      <c r="C28237" s="497"/>
      <c r="D28237" s="550"/>
      <c r="E28237" s="498"/>
      <c r="F28237" s="499"/>
    </row>
    <row r="28238" s="489" customFormat="1">
      <c r="B28238" s="498"/>
      <c r="C28238" s="497"/>
      <c r="D28238" s="550"/>
      <c r="E28238" s="498"/>
      <c r="F28238" s="499"/>
    </row>
    <row r="28239" s="489" customFormat="1">
      <c r="B28239" s="498"/>
      <c r="C28239" s="497"/>
      <c r="D28239" s="550"/>
      <c r="E28239" s="498"/>
      <c r="F28239" s="499"/>
    </row>
    <row r="28240" s="489" customFormat="1">
      <c r="B28240" s="498"/>
      <c r="C28240" s="497"/>
      <c r="D28240" s="550"/>
      <c r="E28240" s="498"/>
      <c r="F28240" s="499"/>
    </row>
    <row r="28241" s="489" customFormat="1">
      <c r="B28241" s="498"/>
      <c r="C28241" s="497"/>
      <c r="D28241" s="550"/>
      <c r="E28241" s="498"/>
      <c r="F28241" s="499"/>
    </row>
    <row r="28242" s="489" customFormat="1">
      <c r="B28242" s="498"/>
      <c r="C28242" s="497"/>
      <c r="D28242" s="550"/>
      <c r="E28242" s="498"/>
      <c r="F28242" s="499"/>
    </row>
    <row r="28243" s="489" customFormat="1">
      <c r="B28243" s="498"/>
      <c r="C28243" s="497"/>
      <c r="D28243" s="550"/>
      <c r="E28243" s="498"/>
      <c r="F28243" s="499"/>
    </row>
    <row r="28244" s="489" customFormat="1">
      <c r="B28244" s="498"/>
      <c r="C28244" s="497"/>
      <c r="D28244" s="550"/>
      <c r="E28244" s="498"/>
      <c r="F28244" s="499"/>
    </row>
    <row r="28245" s="489" customFormat="1">
      <c r="B28245" s="498"/>
      <c r="C28245" s="497"/>
      <c r="D28245" s="550"/>
      <c r="E28245" s="498"/>
      <c r="F28245" s="499"/>
    </row>
    <row r="28246" s="489" customFormat="1">
      <c r="B28246" s="498"/>
      <c r="C28246" s="497"/>
      <c r="D28246" s="550"/>
      <c r="E28246" s="498"/>
      <c r="F28246" s="499"/>
    </row>
    <row r="28247" s="489" customFormat="1">
      <c r="B28247" s="498"/>
      <c r="C28247" s="497"/>
      <c r="D28247" s="550"/>
      <c r="E28247" s="498"/>
      <c r="F28247" s="499"/>
    </row>
    <row r="28248" s="489" customFormat="1">
      <c r="B28248" s="498"/>
      <c r="C28248" s="497"/>
      <c r="D28248" s="550"/>
      <c r="E28248" s="498"/>
      <c r="F28248" s="499"/>
    </row>
    <row r="28249" s="489" customFormat="1">
      <c r="B28249" s="498"/>
      <c r="C28249" s="497"/>
      <c r="D28249" s="550"/>
      <c r="E28249" s="498"/>
      <c r="F28249" s="499"/>
    </row>
    <row r="28250" s="489" customFormat="1">
      <c r="B28250" s="498"/>
      <c r="C28250" s="497"/>
      <c r="D28250" s="550"/>
      <c r="E28250" s="498"/>
      <c r="F28250" s="499"/>
    </row>
    <row r="28251" s="489" customFormat="1">
      <c r="B28251" s="498"/>
      <c r="C28251" s="497"/>
      <c r="D28251" s="550"/>
      <c r="E28251" s="498"/>
      <c r="F28251" s="499"/>
    </row>
    <row r="28252" s="489" customFormat="1">
      <c r="B28252" s="498"/>
      <c r="C28252" s="497"/>
      <c r="D28252" s="550"/>
      <c r="E28252" s="498"/>
      <c r="F28252" s="499"/>
    </row>
    <row r="28253" s="489" customFormat="1">
      <c r="B28253" s="498"/>
      <c r="C28253" s="497"/>
      <c r="D28253" s="550"/>
      <c r="E28253" s="498"/>
      <c r="F28253" s="499"/>
    </row>
    <row r="28254" s="489" customFormat="1">
      <c r="B28254" s="498"/>
      <c r="C28254" s="497"/>
      <c r="D28254" s="550"/>
      <c r="E28254" s="498"/>
      <c r="F28254" s="499"/>
    </row>
    <row r="28255" s="489" customFormat="1">
      <c r="B28255" s="498"/>
      <c r="C28255" s="497"/>
      <c r="D28255" s="550"/>
      <c r="E28255" s="498"/>
      <c r="F28255" s="499"/>
    </row>
    <row r="28256" s="489" customFormat="1">
      <c r="B28256" s="498"/>
      <c r="C28256" s="497"/>
      <c r="D28256" s="550"/>
      <c r="E28256" s="498"/>
      <c r="F28256" s="499"/>
    </row>
    <row r="28257" s="489" customFormat="1">
      <c r="B28257" s="498"/>
      <c r="C28257" s="497"/>
      <c r="D28257" s="550"/>
      <c r="E28257" s="498"/>
      <c r="F28257" s="499"/>
    </row>
    <row r="28258" s="489" customFormat="1">
      <c r="B28258" s="498"/>
      <c r="C28258" s="497"/>
      <c r="D28258" s="550"/>
      <c r="E28258" s="498"/>
      <c r="F28258" s="499"/>
    </row>
    <row r="28259" s="489" customFormat="1">
      <c r="B28259" s="498"/>
      <c r="C28259" s="497"/>
      <c r="D28259" s="550"/>
      <c r="E28259" s="498"/>
      <c r="F28259" s="499"/>
    </row>
    <row r="28260" s="489" customFormat="1">
      <c r="B28260" s="498"/>
      <c r="C28260" s="497"/>
      <c r="D28260" s="550"/>
      <c r="E28260" s="498"/>
      <c r="F28260" s="499"/>
    </row>
    <row r="28261" s="489" customFormat="1">
      <c r="B28261" s="498"/>
      <c r="C28261" s="497"/>
      <c r="D28261" s="550"/>
      <c r="E28261" s="498"/>
      <c r="F28261" s="499"/>
    </row>
    <row r="28262" s="489" customFormat="1">
      <c r="B28262" s="498"/>
      <c r="C28262" s="497"/>
      <c r="D28262" s="550"/>
      <c r="E28262" s="498"/>
      <c r="F28262" s="499"/>
    </row>
    <row r="28263" s="489" customFormat="1">
      <c r="B28263" s="498"/>
      <c r="C28263" s="497"/>
      <c r="D28263" s="550"/>
      <c r="E28263" s="498"/>
      <c r="F28263" s="499"/>
    </row>
    <row r="28264" s="489" customFormat="1">
      <c r="B28264" s="498"/>
      <c r="C28264" s="497"/>
      <c r="D28264" s="550"/>
      <c r="E28264" s="498"/>
      <c r="F28264" s="499"/>
    </row>
    <row r="28265" s="489" customFormat="1">
      <c r="B28265" s="498"/>
      <c r="C28265" s="497"/>
      <c r="D28265" s="550"/>
      <c r="E28265" s="498"/>
      <c r="F28265" s="499"/>
    </row>
    <row r="28266" s="489" customFormat="1">
      <c r="B28266" s="498"/>
      <c r="C28266" s="497"/>
      <c r="D28266" s="550"/>
      <c r="E28266" s="498"/>
      <c r="F28266" s="499"/>
    </row>
    <row r="28267" s="489" customFormat="1">
      <c r="B28267" s="498"/>
      <c r="C28267" s="497"/>
      <c r="D28267" s="550"/>
      <c r="E28267" s="498"/>
      <c r="F28267" s="499"/>
    </row>
    <row r="28268" s="489" customFormat="1">
      <c r="B28268" s="498"/>
      <c r="C28268" s="497"/>
      <c r="D28268" s="550"/>
      <c r="E28268" s="498"/>
      <c r="F28268" s="499"/>
    </row>
    <row r="28269" s="489" customFormat="1">
      <c r="B28269" s="498"/>
      <c r="C28269" s="497"/>
      <c r="D28269" s="550"/>
      <c r="E28269" s="498"/>
      <c r="F28269" s="499"/>
    </row>
    <row r="28270" s="489" customFormat="1">
      <c r="B28270" s="498"/>
      <c r="C28270" s="497"/>
      <c r="D28270" s="550"/>
      <c r="E28270" s="498"/>
      <c r="F28270" s="499"/>
    </row>
    <row r="28271" s="489" customFormat="1">
      <c r="B28271" s="498"/>
      <c r="C28271" s="497"/>
      <c r="D28271" s="550"/>
      <c r="E28271" s="498"/>
      <c r="F28271" s="499"/>
    </row>
    <row r="28272" s="489" customFormat="1">
      <c r="B28272" s="498"/>
      <c r="C28272" s="497"/>
      <c r="D28272" s="550"/>
      <c r="E28272" s="498"/>
      <c r="F28272" s="499"/>
    </row>
    <row r="28273" s="489" customFormat="1">
      <c r="B28273" s="498"/>
      <c r="C28273" s="497"/>
      <c r="D28273" s="550"/>
      <c r="E28273" s="498"/>
      <c r="F28273" s="499"/>
    </row>
    <row r="28274" s="489" customFormat="1">
      <c r="B28274" s="498"/>
      <c r="C28274" s="497"/>
      <c r="D28274" s="550"/>
      <c r="E28274" s="498"/>
      <c r="F28274" s="499"/>
    </row>
    <row r="28275" s="489" customFormat="1">
      <c r="B28275" s="498"/>
      <c r="C28275" s="497"/>
      <c r="D28275" s="550"/>
      <c r="E28275" s="498"/>
      <c r="F28275" s="499"/>
    </row>
    <row r="28276" s="489" customFormat="1">
      <c r="B28276" s="498"/>
      <c r="C28276" s="497"/>
      <c r="D28276" s="550"/>
      <c r="E28276" s="498"/>
      <c r="F28276" s="499"/>
    </row>
    <row r="28277" s="489" customFormat="1">
      <c r="B28277" s="498"/>
      <c r="C28277" s="497"/>
      <c r="D28277" s="550"/>
      <c r="E28277" s="498"/>
      <c r="F28277" s="499"/>
    </row>
    <row r="28278" s="489" customFormat="1">
      <c r="B28278" s="498"/>
      <c r="C28278" s="497"/>
      <c r="D28278" s="550"/>
      <c r="E28278" s="498"/>
      <c r="F28278" s="499"/>
    </row>
    <row r="28279" s="489" customFormat="1">
      <c r="B28279" s="498"/>
      <c r="C28279" s="497"/>
      <c r="D28279" s="550"/>
      <c r="E28279" s="498"/>
      <c r="F28279" s="499"/>
    </row>
    <row r="28280" s="489" customFormat="1">
      <c r="B28280" s="498"/>
      <c r="C28280" s="497"/>
      <c r="D28280" s="550"/>
      <c r="E28280" s="498"/>
      <c r="F28280" s="499"/>
    </row>
    <row r="28281" s="489" customFormat="1">
      <c r="B28281" s="498"/>
      <c r="C28281" s="497"/>
      <c r="D28281" s="550"/>
      <c r="E28281" s="498"/>
      <c r="F28281" s="499"/>
    </row>
    <row r="28282" s="489" customFormat="1">
      <c r="B28282" s="498"/>
      <c r="C28282" s="497"/>
      <c r="D28282" s="550"/>
      <c r="E28282" s="498"/>
      <c r="F28282" s="499"/>
    </row>
    <row r="28283" s="489" customFormat="1">
      <c r="B28283" s="498"/>
      <c r="C28283" s="497"/>
      <c r="D28283" s="550"/>
      <c r="E28283" s="498"/>
      <c r="F28283" s="499"/>
    </row>
    <row r="28284" s="489" customFormat="1">
      <c r="B28284" s="498"/>
      <c r="C28284" s="497"/>
      <c r="D28284" s="550"/>
      <c r="E28284" s="498"/>
      <c r="F28284" s="499"/>
    </row>
    <row r="28285" s="489" customFormat="1">
      <c r="B28285" s="498"/>
      <c r="C28285" s="497"/>
      <c r="D28285" s="550"/>
      <c r="E28285" s="498"/>
      <c r="F28285" s="499"/>
    </row>
    <row r="28286" s="489" customFormat="1">
      <c r="B28286" s="498"/>
      <c r="C28286" s="497"/>
      <c r="D28286" s="550"/>
      <c r="E28286" s="498"/>
      <c r="F28286" s="499"/>
    </row>
    <row r="28287" s="489" customFormat="1">
      <c r="B28287" s="498"/>
      <c r="C28287" s="497"/>
      <c r="D28287" s="550"/>
      <c r="E28287" s="498"/>
      <c r="F28287" s="499"/>
    </row>
    <row r="28288" s="489" customFormat="1">
      <c r="B28288" s="498"/>
      <c r="C28288" s="497"/>
      <c r="D28288" s="550"/>
      <c r="E28288" s="498"/>
      <c r="F28288" s="499"/>
    </row>
    <row r="28289" s="489" customFormat="1">
      <c r="B28289" s="498"/>
      <c r="C28289" s="497"/>
      <c r="D28289" s="550"/>
      <c r="E28289" s="498"/>
      <c r="F28289" s="499"/>
    </row>
    <row r="28290" s="489" customFormat="1">
      <c r="B28290" s="498"/>
      <c r="C28290" s="497"/>
      <c r="D28290" s="550"/>
      <c r="E28290" s="498"/>
      <c r="F28290" s="499"/>
    </row>
    <row r="28291" s="489" customFormat="1">
      <c r="B28291" s="498"/>
      <c r="C28291" s="497"/>
      <c r="D28291" s="550"/>
      <c r="E28291" s="498"/>
      <c r="F28291" s="499"/>
    </row>
    <row r="28292" s="489" customFormat="1">
      <c r="B28292" s="498"/>
      <c r="C28292" s="497"/>
      <c r="D28292" s="550"/>
      <c r="E28292" s="498"/>
      <c r="F28292" s="499"/>
    </row>
    <row r="28293" s="489" customFormat="1">
      <c r="B28293" s="498"/>
      <c r="C28293" s="497"/>
      <c r="D28293" s="550"/>
      <c r="E28293" s="498"/>
      <c r="F28293" s="499"/>
    </row>
    <row r="28294" s="489" customFormat="1">
      <c r="B28294" s="498"/>
      <c r="C28294" s="497"/>
      <c r="D28294" s="550"/>
      <c r="E28294" s="498"/>
      <c r="F28294" s="499"/>
    </row>
    <row r="28295" s="489" customFormat="1">
      <c r="B28295" s="498"/>
      <c r="C28295" s="497"/>
      <c r="D28295" s="550"/>
      <c r="E28295" s="498"/>
      <c r="F28295" s="499"/>
    </row>
    <row r="28296" s="489" customFormat="1">
      <c r="B28296" s="498"/>
      <c r="C28296" s="497"/>
      <c r="D28296" s="550"/>
      <c r="E28296" s="498"/>
      <c r="F28296" s="499"/>
    </row>
    <row r="28297" s="489" customFormat="1">
      <c r="B28297" s="498"/>
      <c r="C28297" s="497"/>
      <c r="D28297" s="550"/>
      <c r="E28297" s="498"/>
      <c r="F28297" s="499"/>
    </row>
    <row r="28298" s="489" customFormat="1">
      <c r="B28298" s="498"/>
      <c r="C28298" s="497"/>
      <c r="D28298" s="550"/>
      <c r="E28298" s="498"/>
      <c r="F28298" s="499"/>
    </row>
    <row r="28299" s="489" customFormat="1">
      <c r="B28299" s="498"/>
      <c r="C28299" s="497"/>
      <c r="D28299" s="550"/>
      <c r="E28299" s="498"/>
      <c r="F28299" s="499"/>
    </row>
    <row r="28300" s="489" customFormat="1">
      <c r="B28300" s="498"/>
      <c r="C28300" s="497"/>
      <c r="D28300" s="550"/>
      <c r="E28300" s="498"/>
      <c r="F28300" s="499"/>
    </row>
    <row r="28301" s="489" customFormat="1">
      <c r="B28301" s="498"/>
      <c r="C28301" s="497"/>
      <c r="D28301" s="550"/>
      <c r="E28301" s="498"/>
      <c r="F28301" s="499"/>
    </row>
    <row r="28302" s="489" customFormat="1">
      <c r="B28302" s="498"/>
      <c r="C28302" s="497"/>
      <c r="D28302" s="550"/>
      <c r="E28302" s="498"/>
      <c r="F28302" s="499"/>
    </row>
    <row r="28303" s="489" customFormat="1">
      <c r="B28303" s="498"/>
      <c r="C28303" s="497"/>
      <c r="D28303" s="550"/>
      <c r="E28303" s="498"/>
      <c r="F28303" s="499"/>
    </row>
    <row r="28304" s="489" customFormat="1">
      <c r="B28304" s="498"/>
      <c r="C28304" s="497"/>
      <c r="D28304" s="550"/>
      <c r="E28304" s="498"/>
      <c r="F28304" s="499"/>
    </row>
    <row r="28305" s="489" customFormat="1">
      <c r="B28305" s="498"/>
      <c r="C28305" s="497"/>
      <c r="D28305" s="550"/>
      <c r="E28305" s="498"/>
      <c r="F28305" s="499"/>
    </row>
    <row r="28306" s="489" customFormat="1">
      <c r="B28306" s="498"/>
      <c r="C28306" s="497"/>
      <c r="D28306" s="550"/>
      <c r="E28306" s="498"/>
      <c r="F28306" s="499"/>
    </row>
    <row r="28307" s="489" customFormat="1">
      <c r="B28307" s="498"/>
      <c r="C28307" s="497"/>
      <c r="D28307" s="550"/>
      <c r="E28307" s="498"/>
      <c r="F28307" s="499"/>
    </row>
    <row r="28308" s="489" customFormat="1">
      <c r="B28308" s="498"/>
      <c r="C28308" s="497"/>
      <c r="D28308" s="550"/>
      <c r="E28308" s="498"/>
      <c r="F28308" s="499"/>
    </row>
    <row r="28309" s="489" customFormat="1">
      <c r="B28309" s="498"/>
      <c r="C28309" s="497"/>
      <c r="D28309" s="550"/>
      <c r="E28309" s="498"/>
      <c r="F28309" s="499"/>
    </row>
    <row r="28310" s="489" customFormat="1">
      <c r="B28310" s="498"/>
      <c r="C28310" s="497"/>
      <c r="D28310" s="550"/>
      <c r="E28310" s="498"/>
      <c r="F28310" s="499"/>
    </row>
    <row r="28311" s="489" customFormat="1">
      <c r="B28311" s="498"/>
      <c r="C28311" s="497"/>
      <c r="D28311" s="550"/>
      <c r="E28311" s="498"/>
      <c r="F28311" s="499"/>
    </row>
    <row r="28312" s="489" customFormat="1">
      <c r="B28312" s="498"/>
      <c r="C28312" s="497"/>
      <c r="D28312" s="550"/>
      <c r="E28312" s="498"/>
      <c r="F28312" s="499"/>
    </row>
    <row r="28313" s="489" customFormat="1">
      <c r="B28313" s="498"/>
      <c r="C28313" s="497"/>
      <c r="D28313" s="550"/>
      <c r="E28313" s="498"/>
      <c r="F28313" s="499"/>
    </row>
    <row r="28314" s="489" customFormat="1">
      <c r="B28314" s="498"/>
      <c r="C28314" s="497"/>
      <c r="D28314" s="550"/>
      <c r="E28314" s="498"/>
      <c r="F28314" s="499"/>
    </row>
    <row r="28315" s="489" customFormat="1">
      <c r="B28315" s="498"/>
      <c r="C28315" s="497"/>
      <c r="D28315" s="550"/>
      <c r="E28315" s="498"/>
      <c r="F28315" s="499"/>
    </row>
    <row r="28316" s="489" customFormat="1">
      <c r="B28316" s="498"/>
      <c r="C28316" s="497"/>
      <c r="D28316" s="550"/>
      <c r="E28316" s="498"/>
      <c r="F28316" s="499"/>
    </row>
    <row r="28317" s="489" customFormat="1">
      <c r="B28317" s="498"/>
      <c r="C28317" s="497"/>
      <c r="D28317" s="550"/>
      <c r="E28317" s="498"/>
      <c r="F28317" s="499"/>
    </row>
    <row r="28318" s="489" customFormat="1">
      <c r="B28318" s="498"/>
      <c r="C28318" s="497"/>
      <c r="D28318" s="550"/>
      <c r="E28318" s="498"/>
      <c r="F28318" s="499"/>
    </row>
    <row r="28319" s="489" customFormat="1">
      <c r="B28319" s="498"/>
      <c r="C28319" s="497"/>
      <c r="D28319" s="550"/>
      <c r="E28319" s="498"/>
      <c r="F28319" s="499"/>
    </row>
    <row r="28320" s="489" customFormat="1">
      <c r="B28320" s="498"/>
      <c r="C28320" s="497"/>
      <c r="D28320" s="550"/>
      <c r="E28320" s="498"/>
      <c r="F28320" s="499"/>
    </row>
    <row r="28321" s="489" customFormat="1">
      <c r="B28321" s="498"/>
      <c r="C28321" s="497"/>
      <c r="D28321" s="550"/>
      <c r="E28321" s="498"/>
      <c r="F28321" s="499"/>
    </row>
    <row r="28322" s="489" customFormat="1">
      <c r="B28322" s="498"/>
      <c r="C28322" s="497"/>
      <c r="D28322" s="550"/>
      <c r="E28322" s="498"/>
      <c r="F28322" s="499"/>
    </row>
    <row r="28323" s="489" customFormat="1">
      <c r="B28323" s="498"/>
      <c r="C28323" s="497"/>
      <c r="D28323" s="550"/>
      <c r="E28323" s="498"/>
      <c r="F28323" s="499"/>
    </row>
    <row r="28324" s="489" customFormat="1">
      <c r="B28324" s="498"/>
      <c r="C28324" s="497"/>
      <c r="D28324" s="550"/>
      <c r="E28324" s="498"/>
      <c r="F28324" s="499"/>
    </row>
    <row r="28325" s="489" customFormat="1">
      <c r="B28325" s="498"/>
      <c r="C28325" s="497"/>
      <c r="D28325" s="550"/>
      <c r="E28325" s="498"/>
      <c r="F28325" s="499"/>
    </row>
    <row r="28326" s="489" customFormat="1">
      <c r="B28326" s="498"/>
      <c r="C28326" s="497"/>
      <c r="D28326" s="550"/>
      <c r="E28326" s="498"/>
      <c r="F28326" s="499"/>
    </row>
    <row r="28327" s="489" customFormat="1">
      <c r="B28327" s="498"/>
      <c r="C28327" s="497"/>
      <c r="D28327" s="550"/>
      <c r="E28327" s="498"/>
      <c r="F28327" s="499"/>
    </row>
    <row r="28328" s="489" customFormat="1">
      <c r="B28328" s="498"/>
      <c r="C28328" s="497"/>
      <c r="D28328" s="550"/>
      <c r="E28328" s="498"/>
      <c r="F28328" s="499"/>
    </row>
    <row r="28329" s="489" customFormat="1">
      <c r="B28329" s="498"/>
      <c r="C28329" s="497"/>
      <c r="D28329" s="550"/>
      <c r="E28329" s="498"/>
      <c r="F28329" s="499"/>
    </row>
    <row r="28330" s="489" customFormat="1">
      <c r="B28330" s="498"/>
      <c r="C28330" s="497"/>
      <c r="D28330" s="550"/>
      <c r="E28330" s="498"/>
      <c r="F28330" s="499"/>
    </row>
    <row r="28331" s="489" customFormat="1">
      <c r="B28331" s="498"/>
      <c r="C28331" s="497"/>
      <c r="D28331" s="550"/>
      <c r="E28331" s="498"/>
      <c r="F28331" s="499"/>
    </row>
    <row r="28332" s="489" customFormat="1">
      <c r="B28332" s="498"/>
      <c r="C28332" s="497"/>
      <c r="D28332" s="550"/>
      <c r="E28332" s="498"/>
      <c r="F28332" s="499"/>
    </row>
    <row r="28333" s="489" customFormat="1">
      <c r="B28333" s="498"/>
      <c r="C28333" s="497"/>
      <c r="D28333" s="550"/>
      <c r="E28333" s="498"/>
      <c r="F28333" s="499"/>
    </row>
    <row r="28334" s="489" customFormat="1">
      <c r="B28334" s="498"/>
      <c r="C28334" s="497"/>
      <c r="D28334" s="550"/>
      <c r="E28334" s="498"/>
      <c r="F28334" s="499"/>
    </row>
    <row r="28335" s="489" customFormat="1">
      <c r="B28335" s="498"/>
      <c r="C28335" s="497"/>
      <c r="D28335" s="550"/>
      <c r="E28335" s="498"/>
      <c r="F28335" s="499"/>
    </row>
    <row r="28336" s="489" customFormat="1">
      <c r="B28336" s="498"/>
      <c r="C28336" s="497"/>
      <c r="D28336" s="550"/>
      <c r="E28336" s="498"/>
      <c r="F28336" s="499"/>
    </row>
    <row r="28337" s="489" customFormat="1">
      <c r="B28337" s="498"/>
      <c r="C28337" s="497"/>
      <c r="D28337" s="550"/>
      <c r="E28337" s="498"/>
      <c r="F28337" s="499"/>
    </row>
    <row r="28338" s="489" customFormat="1">
      <c r="B28338" s="498"/>
      <c r="C28338" s="497"/>
      <c r="D28338" s="550"/>
      <c r="E28338" s="498"/>
      <c r="F28338" s="499"/>
    </row>
    <row r="28339" s="489" customFormat="1">
      <c r="B28339" s="498"/>
      <c r="C28339" s="497"/>
      <c r="D28339" s="550"/>
      <c r="E28339" s="498"/>
      <c r="F28339" s="499"/>
    </row>
    <row r="28340" s="489" customFormat="1">
      <c r="B28340" s="498"/>
      <c r="C28340" s="497"/>
      <c r="D28340" s="550"/>
      <c r="E28340" s="498"/>
      <c r="F28340" s="499"/>
    </row>
    <row r="28341" s="489" customFormat="1">
      <c r="B28341" s="498"/>
      <c r="C28341" s="497"/>
      <c r="D28341" s="550"/>
      <c r="E28341" s="498"/>
      <c r="F28341" s="499"/>
    </row>
    <row r="28342" s="489" customFormat="1">
      <c r="B28342" s="498"/>
      <c r="C28342" s="497"/>
      <c r="D28342" s="550"/>
      <c r="E28342" s="498"/>
      <c r="F28342" s="499"/>
    </row>
    <row r="28343" s="489" customFormat="1">
      <c r="B28343" s="498"/>
      <c r="C28343" s="497"/>
      <c r="D28343" s="550"/>
      <c r="E28343" s="498"/>
      <c r="F28343" s="499"/>
    </row>
    <row r="28344" s="489" customFormat="1">
      <c r="B28344" s="498"/>
      <c r="C28344" s="497"/>
      <c r="D28344" s="550"/>
      <c r="E28344" s="498"/>
      <c r="F28344" s="499"/>
    </row>
    <row r="28345" s="489" customFormat="1">
      <c r="B28345" s="498"/>
      <c r="C28345" s="497"/>
      <c r="D28345" s="550"/>
      <c r="E28345" s="498"/>
      <c r="F28345" s="499"/>
    </row>
    <row r="28346" s="489" customFormat="1">
      <c r="B28346" s="498"/>
      <c r="C28346" s="497"/>
      <c r="D28346" s="550"/>
      <c r="E28346" s="498"/>
      <c r="F28346" s="499"/>
    </row>
    <row r="28347" s="489" customFormat="1">
      <c r="B28347" s="498"/>
      <c r="C28347" s="497"/>
      <c r="D28347" s="550"/>
      <c r="E28347" s="498"/>
      <c r="F28347" s="499"/>
    </row>
    <row r="28348" s="489" customFormat="1">
      <c r="B28348" s="498"/>
      <c r="C28348" s="497"/>
      <c r="D28348" s="550"/>
      <c r="E28348" s="498"/>
      <c r="F28348" s="499"/>
    </row>
    <row r="28349" s="489" customFormat="1">
      <c r="B28349" s="498"/>
      <c r="C28349" s="497"/>
      <c r="D28349" s="550"/>
      <c r="E28349" s="498"/>
      <c r="F28349" s="499"/>
    </row>
    <row r="28350" s="489" customFormat="1">
      <c r="B28350" s="498"/>
      <c r="C28350" s="497"/>
      <c r="D28350" s="550"/>
      <c r="E28350" s="498"/>
      <c r="F28350" s="499"/>
    </row>
    <row r="28351" s="489" customFormat="1">
      <c r="B28351" s="498"/>
      <c r="C28351" s="497"/>
      <c r="D28351" s="550"/>
      <c r="E28351" s="498"/>
      <c r="F28351" s="499"/>
    </row>
    <row r="28352" s="489" customFormat="1">
      <c r="B28352" s="498"/>
      <c r="C28352" s="497"/>
      <c r="D28352" s="550"/>
      <c r="E28352" s="498"/>
      <c r="F28352" s="499"/>
    </row>
    <row r="28353" s="489" customFormat="1">
      <c r="B28353" s="498"/>
      <c r="C28353" s="497"/>
      <c r="D28353" s="550"/>
      <c r="E28353" s="498"/>
      <c r="F28353" s="499"/>
    </row>
    <row r="28354" s="489" customFormat="1">
      <c r="B28354" s="498"/>
      <c r="C28354" s="497"/>
      <c r="D28354" s="550"/>
      <c r="E28354" s="498"/>
      <c r="F28354" s="499"/>
    </row>
    <row r="28355" s="489" customFormat="1">
      <c r="B28355" s="498"/>
      <c r="C28355" s="497"/>
      <c r="D28355" s="550"/>
      <c r="E28355" s="498"/>
      <c r="F28355" s="499"/>
    </row>
    <row r="28356" s="489" customFormat="1">
      <c r="B28356" s="498"/>
      <c r="C28356" s="497"/>
      <c r="D28356" s="550"/>
      <c r="E28356" s="498"/>
      <c r="F28356" s="499"/>
    </row>
    <row r="28357" s="489" customFormat="1">
      <c r="B28357" s="498"/>
      <c r="C28357" s="497"/>
      <c r="D28357" s="550"/>
      <c r="E28357" s="498"/>
      <c r="F28357" s="499"/>
    </row>
    <row r="28358" s="489" customFormat="1">
      <c r="B28358" s="498"/>
      <c r="C28358" s="497"/>
      <c r="D28358" s="550"/>
      <c r="E28358" s="498"/>
      <c r="F28358" s="499"/>
    </row>
    <row r="28359" s="489" customFormat="1">
      <c r="B28359" s="498"/>
      <c r="C28359" s="497"/>
      <c r="D28359" s="550"/>
      <c r="E28359" s="498"/>
      <c r="F28359" s="499"/>
    </row>
    <row r="28360" s="489" customFormat="1">
      <c r="B28360" s="498"/>
      <c r="C28360" s="497"/>
      <c r="D28360" s="550"/>
      <c r="E28360" s="498"/>
      <c r="F28360" s="499"/>
    </row>
    <row r="28361" s="489" customFormat="1">
      <c r="B28361" s="498"/>
      <c r="C28361" s="497"/>
      <c r="D28361" s="550"/>
      <c r="E28361" s="498"/>
      <c r="F28361" s="499"/>
    </row>
    <row r="28362" s="489" customFormat="1">
      <c r="B28362" s="498"/>
      <c r="C28362" s="497"/>
      <c r="D28362" s="550"/>
      <c r="E28362" s="498"/>
      <c r="F28362" s="499"/>
    </row>
    <row r="28363" s="489" customFormat="1">
      <c r="B28363" s="498"/>
      <c r="C28363" s="497"/>
      <c r="D28363" s="550"/>
      <c r="E28363" s="498"/>
      <c r="F28363" s="499"/>
    </row>
    <row r="28364" s="489" customFormat="1">
      <c r="B28364" s="498"/>
      <c r="C28364" s="497"/>
      <c r="D28364" s="550"/>
      <c r="E28364" s="498"/>
      <c r="F28364" s="499"/>
    </row>
    <row r="28365" s="489" customFormat="1">
      <c r="B28365" s="498"/>
      <c r="C28365" s="497"/>
      <c r="D28365" s="550"/>
      <c r="E28365" s="498"/>
      <c r="F28365" s="499"/>
    </row>
    <row r="28366" s="489" customFormat="1">
      <c r="B28366" s="498"/>
      <c r="C28366" s="497"/>
      <c r="D28366" s="550"/>
      <c r="E28366" s="498"/>
      <c r="F28366" s="499"/>
    </row>
    <row r="28367" s="489" customFormat="1">
      <c r="B28367" s="498"/>
      <c r="C28367" s="497"/>
      <c r="D28367" s="550"/>
      <c r="E28367" s="498"/>
      <c r="F28367" s="499"/>
    </row>
    <row r="28368" s="489" customFormat="1">
      <c r="B28368" s="498"/>
      <c r="C28368" s="497"/>
      <c r="D28368" s="550"/>
      <c r="E28368" s="498"/>
      <c r="F28368" s="499"/>
    </row>
    <row r="28369" s="489" customFormat="1">
      <c r="B28369" s="498"/>
      <c r="C28369" s="497"/>
      <c r="D28369" s="550"/>
      <c r="E28369" s="498"/>
      <c r="F28369" s="499"/>
    </row>
    <row r="28370" s="489" customFormat="1">
      <c r="B28370" s="498"/>
      <c r="C28370" s="497"/>
      <c r="D28370" s="550"/>
      <c r="E28370" s="498"/>
      <c r="F28370" s="499"/>
    </row>
    <row r="28371" s="489" customFormat="1">
      <c r="B28371" s="498"/>
      <c r="C28371" s="497"/>
      <c r="D28371" s="550"/>
      <c r="E28371" s="498"/>
      <c r="F28371" s="499"/>
    </row>
    <row r="28372" s="489" customFormat="1">
      <c r="B28372" s="498"/>
      <c r="C28372" s="497"/>
      <c r="D28372" s="550"/>
      <c r="E28372" s="498"/>
      <c r="F28372" s="499"/>
    </row>
    <row r="28373" s="489" customFormat="1">
      <c r="B28373" s="498"/>
      <c r="C28373" s="497"/>
      <c r="D28373" s="550"/>
      <c r="E28373" s="498"/>
      <c r="F28373" s="499"/>
    </row>
    <row r="28374" s="489" customFormat="1">
      <c r="B28374" s="498"/>
      <c r="C28374" s="497"/>
      <c r="D28374" s="550"/>
      <c r="E28374" s="498"/>
      <c r="F28374" s="499"/>
    </row>
    <row r="28375" s="489" customFormat="1">
      <c r="B28375" s="498"/>
      <c r="C28375" s="497"/>
      <c r="D28375" s="550"/>
      <c r="E28375" s="498"/>
      <c r="F28375" s="499"/>
    </row>
    <row r="28376" s="489" customFormat="1">
      <c r="B28376" s="498"/>
      <c r="C28376" s="497"/>
      <c r="D28376" s="550"/>
      <c r="E28376" s="498"/>
      <c r="F28376" s="499"/>
    </row>
    <row r="28377" s="489" customFormat="1">
      <c r="B28377" s="498"/>
      <c r="C28377" s="497"/>
      <c r="D28377" s="550"/>
      <c r="E28377" s="498"/>
      <c r="F28377" s="499"/>
    </row>
    <row r="28378" s="489" customFormat="1">
      <c r="B28378" s="498"/>
      <c r="C28378" s="497"/>
      <c r="D28378" s="550"/>
      <c r="E28378" s="498"/>
      <c r="F28378" s="499"/>
    </row>
    <row r="28379" s="489" customFormat="1">
      <c r="B28379" s="498"/>
      <c r="C28379" s="497"/>
      <c r="D28379" s="550"/>
      <c r="E28379" s="498"/>
      <c r="F28379" s="499"/>
    </row>
    <row r="28380" s="489" customFormat="1">
      <c r="B28380" s="498"/>
      <c r="C28380" s="497"/>
      <c r="D28380" s="550"/>
      <c r="E28380" s="498"/>
      <c r="F28380" s="499"/>
    </row>
    <row r="28381" s="489" customFormat="1">
      <c r="B28381" s="498"/>
      <c r="C28381" s="497"/>
      <c r="D28381" s="550"/>
      <c r="E28381" s="498"/>
      <c r="F28381" s="499"/>
    </row>
    <row r="28382" s="489" customFormat="1">
      <c r="B28382" s="498"/>
      <c r="C28382" s="497"/>
      <c r="D28382" s="550"/>
      <c r="E28382" s="498"/>
      <c r="F28382" s="499"/>
    </row>
    <row r="28383" s="489" customFormat="1">
      <c r="B28383" s="498"/>
      <c r="C28383" s="497"/>
      <c r="D28383" s="550"/>
      <c r="E28383" s="498"/>
      <c r="F28383" s="499"/>
    </row>
    <row r="28384" s="489" customFormat="1">
      <c r="B28384" s="498"/>
      <c r="C28384" s="497"/>
      <c r="D28384" s="550"/>
      <c r="E28384" s="498"/>
      <c r="F28384" s="499"/>
    </row>
    <row r="28385" s="489" customFormat="1">
      <c r="B28385" s="498"/>
      <c r="C28385" s="497"/>
      <c r="D28385" s="550"/>
      <c r="E28385" s="498"/>
      <c r="F28385" s="499"/>
    </row>
    <row r="28386" s="489" customFormat="1">
      <c r="B28386" s="498"/>
      <c r="C28386" s="497"/>
      <c r="D28386" s="550"/>
      <c r="E28386" s="498"/>
      <c r="F28386" s="499"/>
    </row>
    <row r="28387" s="489" customFormat="1">
      <c r="B28387" s="498"/>
      <c r="C28387" s="497"/>
      <c r="D28387" s="550"/>
      <c r="E28387" s="498"/>
      <c r="F28387" s="499"/>
    </row>
    <row r="28388" s="489" customFormat="1">
      <c r="B28388" s="498"/>
      <c r="C28388" s="497"/>
      <c r="D28388" s="550"/>
      <c r="E28388" s="498"/>
      <c r="F28388" s="499"/>
    </row>
    <row r="28389" s="489" customFormat="1">
      <c r="B28389" s="498"/>
      <c r="C28389" s="497"/>
      <c r="D28389" s="550"/>
      <c r="E28389" s="498"/>
      <c r="F28389" s="499"/>
    </row>
    <row r="28390" s="489" customFormat="1">
      <c r="B28390" s="498"/>
      <c r="C28390" s="497"/>
      <c r="D28390" s="550"/>
      <c r="E28390" s="498"/>
      <c r="F28390" s="499"/>
    </row>
    <row r="28391" s="489" customFormat="1">
      <c r="B28391" s="498"/>
      <c r="C28391" s="497"/>
      <c r="D28391" s="550"/>
      <c r="E28391" s="498"/>
      <c r="F28391" s="499"/>
    </row>
    <row r="28392" s="489" customFormat="1">
      <c r="B28392" s="498"/>
      <c r="C28392" s="497"/>
      <c r="D28392" s="550"/>
      <c r="E28392" s="498"/>
      <c r="F28392" s="499"/>
    </row>
    <row r="28393" s="489" customFormat="1">
      <c r="B28393" s="498"/>
      <c r="C28393" s="497"/>
      <c r="D28393" s="550"/>
      <c r="E28393" s="498"/>
      <c r="F28393" s="499"/>
    </row>
    <row r="28394" s="489" customFormat="1">
      <c r="B28394" s="498"/>
      <c r="C28394" s="497"/>
      <c r="D28394" s="550"/>
      <c r="E28394" s="498"/>
      <c r="F28394" s="499"/>
    </row>
    <row r="28395" s="489" customFormat="1">
      <c r="B28395" s="498"/>
      <c r="C28395" s="497"/>
      <c r="D28395" s="550"/>
      <c r="E28395" s="498"/>
      <c r="F28395" s="499"/>
    </row>
    <row r="28396" s="489" customFormat="1">
      <c r="B28396" s="498"/>
      <c r="C28396" s="497"/>
      <c r="D28396" s="550"/>
      <c r="E28396" s="498"/>
      <c r="F28396" s="499"/>
    </row>
    <row r="28397" s="489" customFormat="1">
      <c r="B28397" s="498"/>
      <c r="C28397" s="497"/>
      <c r="D28397" s="550"/>
      <c r="E28397" s="498"/>
      <c r="F28397" s="499"/>
    </row>
    <row r="28398" s="489" customFormat="1">
      <c r="B28398" s="498"/>
      <c r="C28398" s="497"/>
      <c r="D28398" s="550"/>
      <c r="E28398" s="498"/>
      <c r="F28398" s="499"/>
    </row>
    <row r="28399" s="489" customFormat="1">
      <c r="B28399" s="498"/>
      <c r="C28399" s="497"/>
      <c r="D28399" s="550"/>
      <c r="E28399" s="498"/>
      <c r="F28399" s="499"/>
    </row>
    <row r="28400" s="489" customFormat="1">
      <c r="B28400" s="498"/>
      <c r="C28400" s="497"/>
      <c r="D28400" s="550"/>
      <c r="E28400" s="498"/>
      <c r="F28400" s="499"/>
    </row>
    <row r="28401" s="489" customFormat="1">
      <c r="B28401" s="498"/>
      <c r="C28401" s="497"/>
      <c r="D28401" s="550"/>
      <c r="E28401" s="498"/>
      <c r="F28401" s="499"/>
    </row>
    <row r="28402" s="489" customFormat="1">
      <c r="B28402" s="498"/>
      <c r="C28402" s="497"/>
      <c r="D28402" s="550"/>
      <c r="E28402" s="498"/>
      <c r="F28402" s="499"/>
    </row>
    <row r="28403" s="489" customFormat="1">
      <c r="B28403" s="498"/>
      <c r="C28403" s="497"/>
      <c r="D28403" s="550"/>
      <c r="E28403" s="498"/>
      <c r="F28403" s="499"/>
    </row>
    <row r="28404" s="489" customFormat="1">
      <c r="B28404" s="498"/>
      <c r="C28404" s="497"/>
      <c r="D28404" s="550"/>
      <c r="E28404" s="498"/>
      <c r="F28404" s="499"/>
    </row>
    <row r="28405" s="489" customFormat="1">
      <c r="B28405" s="498"/>
      <c r="C28405" s="497"/>
      <c r="D28405" s="550"/>
      <c r="E28405" s="498"/>
      <c r="F28405" s="499"/>
    </row>
    <row r="28406" s="489" customFormat="1">
      <c r="B28406" s="498"/>
      <c r="C28406" s="497"/>
      <c r="D28406" s="550"/>
      <c r="E28406" s="498"/>
      <c r="F28406" s="499"/>
    </row>
    <row r="28407" s="489" customFormat="1">
      <c r="B28407" s="498"/>
      <c r="C28407" s="497"/>
      <c r="D28407" s="550"/>
      <c r="E28407" s="498"/>
      <c r="F28407" s="499"/>
    </row>
    <row r="28408" s="489" customFormat="1">
      <c r="B28408" s="498"/>
      <c r="C28408" s="497"/>
      <c r="D28408" s="550"/>
      <c r="E28408" s="498"/>
      <c r="F28408" s="499"/>
    </row>
    <row r="28409" s="489" customFormat="1">
      <c r="B28409" s="498"/>
      <c r="C28409" s="497"/>
      <c r="D28409" s="550"/>
      <c r="E28409" s="498"/>
      <c r="F28409" s="499"/>
    </row>
    <row r="28410" s="489" customFormat="1">
      <c r="B28410" s="498"/>
      <c r="C28410" s="497"/>
      <c r="D28410" s="550"/>
      <c r="E28410" s="498"/>
      <c r="F28410" s="499"/>
    </row>
    <row r="28411" s="489" customFormat="1">
      <c r="B28411" s="498"/>
      <c r="C28411" s="497"/>
      <c r="D28411" s="550"/>
      <c r="E28411" s="498"/>
      <c r="F28411" s="499"/>
    </row>
    <row r="28412" s="489" customFormat="1">
      <c r="B28412" s="498"/>
      <c r="C28412" s="497"/>
      <c r="D28412" s="550"/>
      <c r="E28412" s="498"/>
      <c r="F28412" s="499"/>
    </row>
    <row r="28413" s="489" customFormat="1">
      <c r="B28413" s="498"/>
      <c r="C28413" s="497"/>
      <c r="D28413" s="550"/>
      <c r="E28413" s="498"/>
      <c r="F28413" s="499"/>
    </row>
    <row r="28414" s="489" customFormat="1">
      <c r="B28414" s="498"/>
      <c r="C28414" s="497"/>
      <c r="D28414" s="550"/>
      <c r="E28414" s="498"/>
      <c r="F28414" s="499"/>
    </row>
    <row r="28415" s="489" customFormat="1">
      <c r="B28415" s="498"/>
      <c r="C28415" s="497"/>
      <c r="D28415" s="550"/>
      <c r="E28415" s="498"/>
      <c r="F28415" s="499"/>
    </row>
    <row r="28416" s="489" customFormat="1">
      <c r="B28416" s="498"/>
      <c r="C28416" s="497"/>
      <c r="D28416" s="550"/>
      <c r="E28416" s="498"/>
      <c r="F28416" s="499"/>
    </row>
    <row r="28417" s="489" customFormat="1">
      <c r="B28417" s="498"/>
      <c r="C28417" s="497"/>
      <c r="D28417" s="550"/>
      <c r="E28417" s="498"/>
      <c r="F28417" s="499"/>
    </row>
    <row r="28418" s="489" customFormat="1">
      <c r="B28418" s="498"/>
      <c r="C28418" s="497"/>
      <c r="D28418" s="550"/>
      <c r="E28418" s="498"/>
      <c r="F28418" s="499"/>
    </row>
    <row r="28419" s="489" customFormat="1">
      <c r="B28419" s="498"/>
      <c r="C28419" s="497"/>
      <c r="D28419" s="550"/>
      <c r="E28419" s="498"/>
      <c r="F28419" s="499"/>
    </row>
    <row r="28420" s="489" customFormat="1">
      <c r="B28420" s="498"/>
      <c r="C28420" s="497"/>
      <c r="D28420" s="550"/>
      <c r="E28420" s="498"/>
      <c r="F28420" s="499"/>
    </row>
    <row r="28421" s="489" customFormat="1">
      <c r="B28421" s="498"/>
      <c r="C28421" s="497"/>
      <c r="D28421" s="550"/>
      <c r="E28421" s="498"/>
      <c r="F28421" s="499"/>
    </row>
    <row r="28422" s="489" customFormat="1">
      <c r="B28422" s="498"/>
      <c r="C28422" s="497"/>
      <c r="D28422" s="550"/>
      <c r="E28422" s="498"/>
      <c r="F28422" s="499"/>
    </row>
    <row r="28423" s="489" customFormat="1">
      <c r="B28423" s="498"/>
      <c r="C28423" s="497"/>
      <c r="D28423" s="550"/>
      <c r="E28423" s="498"/>
      <c r="F28423" s="499"/>
    </row>
    <row r="28424" s="489" customFormat="1">
      <c r="B28424" s="498"/>
      <c r="C28424" s="497"/>
      <c r="D28424" s="550"/>
      <c r="E28424" s="498"/>
      <c r="F28424" s="499"/>
    </row>
    <row r="28425" s="489" customFormat="1">
      <c r="B28425" s="498"/>
      <c r="C28425" s="497"/>
      <c r="D28425" s="550"/>
      <c r="E28425" s="498"/>
      <c r="F28425" s="499"/>
    </row>
    <row r="28426" s="489" customFormat="1">
      <c r="B28426" s="498"/>
      <c r="C28426" s="497"/>
      <c r="D28426" s="550"/>
      <c r="E28426" s="498"/>
      <c r="F28426" s="499"/>
    </row>
    <row r="28427" s="489" customFormat="1">
      <c r="B28427" s="498"/>
      <c r="C28427" s="497"/>
      <c r="D28427" s="550"/>
      <c r="E28427" s="498"/>
      <c r="F28427" s="499"/>
    </row>
    <row r="28428" s="489" customFormat="1">
      <c r="B28428" s="498"/>
      <c r="C28428" s="497"/>
      <c r="D28428" s="550"/>
      <c r="E28428" s="498"/>
      <c r="F28428" s="499"/>
    </row>
    <row r="28429" s="489" customFormat="1">
      <c r="B28429" s="498"/>
      <c r="C28429" s="497"/>
      <c r="D28429" s="550"/>
      <c r="E28429" s="498"/>
      <c r="F28429" s="499"/>
    </row>
    <row r="28430" s="489" customFormat="1">
      <c r="B28430" s="498"/>
      <c r="C28430" s="497"/>
      <c r="D28430" s="550"/>
      <c r="E28430" s="498"/>
      <c r="F28430" s="499"/>
    </row>
    <row r="28431" s="489" customFormat="1">
      <c r="B28431" s="498"/>
      <c r="C28431" s="497"/>
      <c r="D28431" s="550"/>
      <c r="E28431" s="498"/>
      <c r="F28431" s="499"/>
    </row>
    <row r="28432" s="489" customFormat="1">
      <c r="B28432" s="498"/>
      <c r="C28432" s="497"/>
      <c r="D28432" s="550"/>
      <c r="E28432" s="498"/>
      <c r="F28432" s="499"/>
    </row>
    <row r="28433" s="489" customFormat="1">
      <c r="B28433" s="498"/>
      <c r="C28433" s="497"/>
      <c r="D28433" s="550"/>
      <c r="E28433" s="498"/>
      <c r="F28433" s="499"/>
    </row>
    <row r="28434" s="489" customFormat="1">
      <c r="B28434" s="498"/>
      <c r="C28434" s="497"/>
      <c r="D28434" s="550"/>
      <c r="E28434" s="498"/>
      <c r="F28434" s="499"/>
    </row>
    <row r="28435" s="489" customFormat="1">
      <c r="B28435" s="498"/>
      <c r="C28435" s="497"/>
      <c r="D28435" s="550"/>
      <c r="E28435" s="498"/>
      <c r="F28435" s="499"/>
    </row>
    <row r="28436" s="489" customFormat="1">
      <c r="B28436" s="498"/>
      <c r="C28436" s="497"/>
      <c r="D28436" s="550"/>
      <c r="E28436" s="498"/>
      <c r="F28436" s="499"/>
    </row>
    <row r="28437" s="489" customFormat="1">
      <c r="B28437" s="498"/>
      <c r="C28437" s="497"/>
      <c r="D28437" s="550"/>
      <c r="E28437" s="498"/>
      <c r="F28437" s="499"/>
    </row>
    <row r="28438" s="489" customFormat="1">
      <c r="B28438" s="498"/>
      <c r="C28438" s="497"/>
      <c r="D28438" s="550"/>
      <c r="E28438" s="498"/>
      <c r="F28438" s="499"/>
    </row>
    <row r="28439" s="489" customFormat="1">
      <c r="B28439" s="498"/>
      <c r="C28439" s="497"/>
      <c r="D28439" s="550"/>
      <c r="E28439" s="498"/>
      <c r="F28439" s="499"/>
    </row>
    <row r="28440" s="489" customFormat="1">
      <c r="B28440" s="498"/>
      <c r="C28440" s="497"/>
      <c r="D28440" s="550"/>
      <c r="E28440" s="498"/>
      <c r="F28440" s="499"/>
    </row>
    <row r="28441" s="489" customFormat="1">
      <c r="B28441" s="498"/>
      <c r="C28441" s="497"/>
      <c r="D28441" s="550"/>
      <c r="E28441" s="498"/>
      <c r="F28441" s="499"/>
    </row>
    <row r="28442" s="489" customFormat="1">
      <c r="B28442" s="498"/>
      <c r="C28442" s="497"/>
      <c r="D28442" s="550"/>
      <c r="E28442" s="498"/>
      <c r="F28442" s="499"/>
    </row>
    <row r="28443" s="489" customFormat="1">
      <c r="B28443" s="498"/>
      <c r="C28443" s="497"/>
      <c r="D28443" s="550"/>
      <c r="E28443" s="498"/>
      <c r="F28443" s="499"/>
    </row>
    <row r="28444" s="489" customFormat="1">
      <c r="B28444" s="498"/>
      <c r="C28444" s="497"/>
      <c r="D28444" s="550"/>
      <c r="E28444" s="498"/>
      <c r="F28444" s="499"/>
    </row>
    <row r="28445" s="489" customFormat="1">
      <c r="B28445" s="498"/>
      <c r="C28445" s="497"/>
      <c r="D28445" s="550"/>
      <c r="E28445" s="498"/>
      <c r="F28445" s="499"/>
    </row>
    <row r="28446" s="489" customFormat="1">
      <c r="B28446" s="498"/>
      <c r="C28446" s="497"/>
      <c r="D28446" s="550"/>
      <c r="E28446" s="498"/>
      <c r="F28446" s="499"/>
    </row>
    <row r="28447" s="489" customFormat="1">
      <c r="B28447" s="498"/>
      <c r="C28447" s="497"/>
      <c r="D28447" s="550"/>
      <c r="E28447" s="498"/>
      <c r="F28447" s="499"/>
    </row>
    <row r="28448" s="489" customFormat="1">
      <c r="B28448" s="498"/>
      <c r="C28448" s="497"/>
      <c r="D28448" s="550"/>
      <c r="E28448" s="498"/>
      <c r="F28448" s="499"/>
    </row>
    <row r="28449" s="489" customFormat="1">
      <c r="B28449" s="498"/>
      <c r="C28449" s="497"/>
      <c r="D28449" s="550"/>
      <c r="E28449" s="498"/>
      <c r="F28449" s="499"/>
    </row>
    <row r="28450" s="489" customFormat="1">
      <c r="B28450" s="498"/>
      <c r="C28450" s="497"/>
      <c r="D28450" s="550"/>
      <c r="E28450" s="498"/>
      <c r="F28450" s="499"/>
    </row>
    <row r="28451" s="489" customFormat="1">
      <c r="B28451" s="498"/>
      <c r="C28451" s="497"/>
      <c r="D28451" s="550"/>
      <c r="E28451" s="498"/>
      <c r="F28451" s="499"/>
    </row>
    <row r="28452" s="489" customFormat="1">
      <c r="B28452" s="498"/>
      <c r="C28452" s="497"/>
      <c r="D28452" s="550"/>
      <c r="E28452" s="498"/>
      <c r="F28452" s="499"/>
    </row>
    <row r="28453" s="489" customFormat="1">
      <c r="B28453" s="498"/>
      <c r="C28453" s="497"/>
      <c r="D28453" s="550"/>
      <c r="E28453" s="498"/>
      <c r="F28453" s="499"/>
    </row>
    <row r="28454" s="489" customFormat="1">
      <c r="B28454" s="498"/>
      <c r="C28454" s="497"/>
      <c r="D28454" s="550"/>
      <c r="E28454" s="498"/>
      <c r="F28454" s="499"/>
    </row>
    <row r="28455" s="489" customFormat="1">
      <c r="B28455" s="498"/>
      <c r="C28455" s="497"/>
      <c r="D28455" s="550"/>
      <c r="E28455" s="498"/>
      <c r="F28455" s="499"/>
    </row>
    <row r="28456" s="489" customFormat="1">
      <c r="B28456" s="498"/>
      <c r="C28456" s="497"/>
      <c r="D28456" s="550"/>
      <c r="E28456" s="498"/>
      <c r="F28456" s="499"/>
    </row>
    <row r="28457" s="489" customFormat="1">
      <c r="B28457" s="498"/>
      <c r="C28457" s="497"/>
      <c r="D28457" s="550"/>
      <c r="E28457" s="498"/>
      <c r="F28457" s="499"/>
    </row>
    <row r="28458" s="489" customFormat="1">
      <c r="B28458" s="498"/>
      <c r="C28458" s="497"/>
      <c r="D28458" s="550"/>
      <c r="E28458" s="498"/>
      <c r="F28458" s="499"/>
    </row>
    <row r="28459" s="489" customFormat="1">
      <c r="B28459" s="498"/>
      <c r="C28459" s="497"/>
      <c r="D28459" s="550"/>
      <c r="E28459" s="498"/>
      <c r="F28459" s="499"/>
    </row>
    <row r="28460" s="489" customFormat="1">
      <c r="B28460" s="498"/>
      <c r="C28460" s="497"/>
      <c r="D28460" s="550"/>
      <c r="E28460" s="498"/>
      <c r="F28460" s="499"/>
    </row>
    <row r="28461" s="489" customFormat="1">
      <c r="B28461" s="498"/>
      <c r="C28461" s="497"/>
      <c r="D28461" s="550"/>
      <c r="E28461" s="498"/>
      <c r="F28461" s="499"/>
    </row>
    <row r="28462" s="489" customFormat="1">
      <c r="B28462" s="498"/>
      <c r="C28462" s="497"/>
      <c r="D28462" s="550"/>
      <c r="E28462" s="498"/>
      <c r="F28462" s="499"/>
    </row>
    <row r="28463" s="489" customFormat="1">
      <c r="B28463" s="498"/>
      <c r="C28463" s="497"/>
      <c r="D28463" s="550"/>
      <c r="E28463" s="498"/>
      <c r="F28463" s="499"/>
    </row>
    <row r="28464" s="489" customFormat="1">
      <c r="B28464" s="498"/>
      <c r="C28464" s="497"/>
      <c r="D28464" s="550"/>
      <c r="E28464" s="498"/>
      <c r="F28464" s="499"/>
    </row>
    <row r="28465" s="489" customFormat="1">
      <c r="B28465" s="498"/>
      <c r="C28465" s="497"/>
      <c r="D28465" s="550"/>
      <c r="E28465" s="498"/>
      <c r="F28465" s="499"/>
    </row>
    <row r="28466" s="489" customFormat="1">
      <c r="B28466" s="498"/>
      <c r="C28466" s="497"/>
      <c r="D28466" s="550"/>
      <c r="E28466" s="498"/>
      <c r="F28466" s="499"/>
    </row>
    <row r="28467" s="489" customFormat="1">
      <c r="B28467" s="498"/>
      <c r="C28467" s="497"/>
      <c r="D28467" s="550"/>
      <c r="E28467" s="498"/>
      <c r="F28467" s="499"/>
    </row>
    <row r="28468" s="489" customFormat="1">
      <c r="B28468" s="498"/>
      <c r="C28468" s="497"/>
      <c r="D28468" s="550"/>
      <c r="E28468" s="498"/>
      <c r="F28468" s="499"/>
    </row>
    <row r="28469" s="489" customFormat="1">
      <c r="B28469" s="498"/>
      <c r="C28469" s="497"/>
      <c r="D28469" s="550"/>
      <c r="E28469" s="498"/>
      <c r="F28469" s="499"/>
    </row>
    <row r="28470" s="489" customFormat="1">
      <c r="B28470" s="498"/>
      <c r="C28470" s="497"/>
      <c r="D28470" s="550"/>
      <c r="E28470" s="498"/>
      <c r="F28470" s="499"/>
    </row>
    <row r="28471" s="489" customFormat="1">
      <c r="B28471" s="498"/>
      <c r="C28471" s="497"/>
      <c r="D28471" s="550"/>
      <c r="E28471" s="498"/>
      <c r="F28471" s="499"/>
    </row>
    <row r="28472" s="489" customFormat="1">
      <c r="B28472" s="498"/>
      <c r="C28472" s="497"/>
      <c r="D28472" s="550"/>
      <c r="E28472" s="498"/>
      <c r="F28472" s="499"/>
    </row>
    <row r="28473" s="489" customFormat="1">
      <c r="B28473" s="498"/>
      <c r="C28473" s="497"/>
      <c r="D28473" s="550"/>
      <c r="E28473" s="498"/>
      <c r="F28473" s="499"/>
    </row>
    <row r="28474" s="489" customFormat="1">
      <c r="B28474" s="498"/>
      <c r="C28474" s="497"/>
      <c r="D28474" s="550"/>
      <c r="E28474" s="498"/>
      <c r="F28474" s="499"/>
    </row>
    <row r="28475" s="489" customFormat="1">
      <c r="B28475" s="498"/>
      <c r="C28475" s="497"/>
      <c r="D28475" s="550"/>
      <c r="E28475" s="498"/>
      <c r="F28475" s="499"/>
    </row>
    <row r="28476" s="489" customFormat="1">
      <c r="B28476" s="498"/>
      <c r="C28476" s="497"/>
      <c r="D28476" s="550"/>
      <c r="E28476" s="498"/>
      <c r="F28476" s="499"/>
    </row>
    <row r="28477" s="489" customFormat="1">
      <c r="B28477" s="498"/>
      <c r="C28477" s="497"/>
      <c r="D28477" s="550"/>
      <c r="E28477" s="498"/>
      <c r="F28477" s="499"/>
    </row>
    <row r="28478" s="489" customFormat="1">
      <c r="B28478" s="498"/>
      <c r="C28478" s="497"/>
      <c r="D28478" s="550"/>
      <c r="E28478" s="498"/>
      <c r="F28478" s="499"/>
    </row>
    <row r="28479" s="489" customFormat="1">
      <c r="B28479" s="498"/>
      <c r="C28479" s="497"/>
      <c r="D28479" s="550"/>
      <c r="E28479" s="498"/>
      <c r="F28479" s="499"/>
    </row>
    <row r="28480" s="489" customFormat="1">
      <c r="B28480" s="498"/>
      <c r="C28480" s="497"/>
      <c r="D28480" s="550"/>
      <c r="E28480" s="498"/>
      <c r="F28480" s="499"/>
    </row>
    <row r="28481" s="489" customFormat="1">
      <c r="B28481" s="498"/>
      <c r="C28481" s="497"/>
      <c r="D28481" s="550"/>
      <c r="E28481" s="498"/>
      <c r="F28481" s="499"/>
    </row>
    <row r="28482" s="489" customFormat="1">
      <c r="B28482" s="498"/>
      <c r="C28482" s="497"/>
      <c r="D28482" s="550"/>
      <c r="E28482" s="498"/>
      <c r="F28482" s="499"/>
    </row>
    <row r="28483" s="489" customFormat="1">
      <c r="B28483" s="498"/>
      <c r="C28483" s="497"/>
      <c r="D28483" s="550"/>
      <c r="E28483" s="498"/>
      <c r="F28483" s="499"/>
    </row>
    <row r="28484" s="489" customFormat="1">
      <c r="B28484" s="498"/>
      <c r="C28484" s="497"/>
      <c r="D28484" s="550"/>
      <c r="E28484" s="498"/>
      <c r="F28484" s="499"/>
    </row>
    <row r="28485" s="489" customFormat="1">
      <c r="B28485" s="498"/>
      <c r="C28485" s="497"/>
      <c r="D28485" s="550"/>
      <c r="E28485" s="498"/>
      <c r="F28485" s="499"/>
    </row>
    <row r="28486" s="489" customFormat="1">
      <c r="B28486" s="498"/>
      <c r="C28486" s="497"/>
      <c r="D28486" s="550"/>
      <c r="E28486" s="498"/>
      <c r="F28486" s="499"/>
    </row>
    <row r="28487" s="489" customFormat="1">
      <c r="B28487" s="498"/>
      <c r="C28487" s="497"/>
      <c r="D28487" s="550"/>
      <c r="E28487" s="498"/>
      <c r="F28487" s="499"/>
    </row>
    <row r="28488" s="489" customFormat="1">
      <c r="B28488" s="498"/>
      <c r="C28488" s="497"/>
      <c r="D28488" s="550"/>
      <c r="E28488" s="498"/>
      <c r="F28488" s="499"/>
    </row>
    <row r="28489" s="489" customFormat="1">
      <c r="B28489" s="498"/>
      <c r="C28489" s="497"/>
      <c r="D28489" s="550"/>
      <c r="E28489" s="498"/>
      <c r="F28489" s="499"/>
    </row>
    <row r="28490" s="489" customFormat="1">
      <c r="B28490" s="498"/>
      <c r="C28490" s="497"/>
      <c r="D28490" s="550"/>
      <c r="E28490" s="498"/>
      <c r="F28490" s="499"/>
    </row>
    <row r="28491" s="489" customFormat="1">
      <c r="B28491" s="498"/>
      <c r="C28491" s="497"/>
      <c r="D28491" s="550"/>
      <c r="E28491" s="498"/>
      <c r="F28491" s="499"/>
    </row>
    <row r="28492" s="489" customFormat="1">
      <c r="B28492" s="498"/>
      <c r="C28492" s="497"/>
      <c r="D28492" s="550"/>
      <c r="E28492" s="498"/>
      <c r="F28492" s="499"/>
    </row>
    <row r="28493" s="489" customFormat="1">
      <c r="B28493" s="498"/>
      <c r="C28493" s="497"/>
      <c r="D28493" s="550"/>
      <c r="E28493" s="498"/>
      <c r="F28493" s="499"/>
    </row>
    <row r="28494" s="489" customFormat="1">
      <c r="B28494" s="498"/>
      <c r="C28494" s="497"/>
      <c r="D28494" s="550"/>
      <c r="E28494" s="498"/>
      <c r="F28494" s="499"/>
    </row>
    <row r="28495" s="489" customFormat="1">
      <c r="B28495" s="498"/>
      <c r="C28495" s="497"/>
      <c r="D28495" s="550"/>
      <c r="E28495" s="498"/>
      <c r="F28495" s="499"/>
    </row>
    <row r="28496" s="489" customFormat="1">
      <c r="B28496" s="498"/>
      <c r="C28496" s="497"/>
      <c r="D28496" s="550"/>
      <c r="E28496" s="498"/>
      <c r="F28496" s="499"/>
    </row>
    <row r="28497" s="489" customFormat="1">
      <c r="B28497" s="498"/>
      <c r="C28497" s="497"/>
      <c r="D28497" s="550"/>
      <c r="E28497" s="498"/>
      <c r="F28497" s="499"/>
    </row>
    <row r="28498" s="489" customFormat="1">
      <c r="B28498" s="498"/>
      <c r="C28498" s="497"/>
      <c r="D28498" s="550"/>
      <c r="E28498" s="498"/>
      <c r="F28498" s="499"/>
    </row>
    <row r="28499" s="489" customFormat="1">
      <c r="B28499" s="498"/>
      <c r="C28499" s="497"/>
      <c r="D28499" s="550"/>
      <c r="E28499" s="498"/>
      <c r="F28499" s="499"/>
    </row>
    <row r="28500" s="489" customFormat="1">
      <c r="B28500" s="498"/>
      <c r="C28500" s="497"/>
      <c r="D28500" s="550"/>
      <c r="E28500" s="498"/>
      <c r="F28500" s="499"/>
    </row>
    <row r="28501" s="489" customFormat="1">
      <c r="B28501" s="498"/>
      <c r="C28501" s="497"/>
      <c r="D28501" s="550"/>
      <c r="E28501" s="498"/>
      <c r="F28501" s="499"/>
    </row>
    <row r="28502" s="489" customFormat="1">
      <c r="B28502" s="498"/>
      <c r="C28502" s="497"/>
      <c r="D28502" s="550"/>
      <c r="E28502" s="498"/>
      <c r="F28502" s="499"/>
    </row>
    <row r="28503" s="489" customFormat="1">
      <c r="B28503" s="498"/>
      <c r="C28503" s="497"/>
      <c r="D28503" s="550"/>
      <c r="E28503" s="498"/>
      <c r="F28503" s="499"/>
    </row>
    <row r="28504" s="489" customFormat="1">
      <c r="B28504" s="498"/>
      <c r="C28504" s="497"/>
      <c r="D28504" s="550"/>
      <c r="E28504" s="498"/>
      <c r="F28504" s="499"/>
    </row>
    <row r="28505" s="489" customFormat="1">
      <c r="B28505" s="498"/>
      <c r="C28505" s="497"/>
      <c r="D28505" s="550"/>
      <c r="E28505" s="498"/>
      <c r="F28505" s="499"/>
    </row>
    <row r="28506" s="489" customFormat="1">
      <c r="B28506" s="498"/>
      <c r="C28506" s="497"/>
      <c r="D28506" s="550"/>
      <c r="E28506" s="498"/>
      <c r="F28506" s="499"/>
    </row>
    <row r="28507" s="489" customFormat="1">
      <c r="B28507" s="498"/>
      <c r="C28507" s="497"/>
      <c r="D28507" s="550"/>
      <c r="E28507" s="498"/>
      <c r="F28507" s="499"/>
    </row>
    <row r="28508" s="489" customFormat="1">
      <c r="B28508" s="498"/>
      <c r="C28508" s="497"/>
      <c r="D28508" s="550"/>
      <c r="E28508" s="498"/>
      <c r="F28508" s="499"/>
    </row>
    <row r="28509" s="489" customFormat="1">
      <c r="B28509" s="498"/>
      <c r="C28509" s="497"/>
      <c r="D28509" s="550"/>
      <c r="E28509" s="498"/>
      <c r="F28509" s="499"/>
    </row>
    <row r="28510" s="489" customFormat="1">
      <c r="B28510" s="498"/>
      <c r="C28510" s="497"/>
      <c r="D28510" s="550"/>
      <c r="E28510" s="498"/>
      <c r="F28510" s="499"/>
    </row>
    <row r="28511" s="489" customFormat="1">
      <c r="B28511" s="498"/>
      <c r="C28511" s="497"/>
      <c r="D28511" s="550"/>
      <c r="E28511" s="498"/>
      <c r="F28511" s="499"/>
    </row>
    <row r="28512" s="489" customFormat="1">
      <c r="B28512" s="498"/>
      <c r="C28512" s="497"/>
      <c r="D28512" s="550"/>
      <c r="E28512" s="498"/>
      <c r="F28512" s="499"/>
    </row>
    <row r="28513" s="489" customFormat="1">
      <c r="B28513" s="498"/>
      <c r="C28513" s="497"/>
      <c r="D28513" s="550"/>
      <c r="E28513" s="498"/>
      <c r="F28513" s="499"/>
    </row>
    <row r="28514" s="489" customFormat="1">
      <c r="B28514" s="498"/>
      <c r="C28514" s="497"/>
      <c r="D28514" s="550"/>
      <c r="E28514" s="498"/>
      <c r="F28514" s="499"/>
    </row>
    <row r="28515" s="489" customFormat="1">
      <c r="B28515" s="498"/>
      <c r="C28515" s="497"/>
      <c r="D28515" s="550"/>
      <c r="E28515" s="498"/>
      <c r="F28515" s="499"/>
    </row>
    <row r="28516" s="489" customFormat="1">
      <c r="B28516" s="498"/>
      <c r="C28516" s="497"/>
      <c r="D28516" s="550"/>
      <c r="E28516" s="498"/>
      <c r="F28516" s="499"/>
    </row>
    <row r="28517" s="489" customFormat="1">
      <c r="B28517" s="498"/>
      <c r="C28517" s="497"/>
      <c r="D28517" s="550"/>
      <c r="E28517" s="498"/>
      <c r="F28517" s="499"/>
    </row>
    <row r="28518" s="489" customFormat="1">
      <c r="B28518" s="498"/>
      <c r="C28518" s="497"/>
      <c r="D28518" s="550"/>
      <c r="E28518" s="498"/>
      <c r="F28518" s="499"/>
    </row>
    <row r="28519" s="489" customFormat="1">
      <c r="B28519" s="498"/>
      <c r="C28519" s="497"/>
      <c r="D28519" s="550"/>
      <c r="E28519" s="498"/>
      <c r="F28519" s="499"/>
    </row>
    <row r="28520" s="489" customFormat="1">
      <c r="B28520" s="498"/>
      <c r="C28520" s="497"/>
      <c r="D28520" s="550"/>
      <c r="E28520" s="498"/>
      <c r="F28520" s="499"/>
    </row>
    <row r="28521" s="489" customFormat="1">
      <c r="B28521" s="498"/>
      <c r="C28521" s="497"/>
      <c r="D28521" s="550"/>
      <c r="E28521" s="498"/>
      <c r="F28521" s="499"/>
    </row>
    <row r="28522" s="489" customFormat="1">
      <c r="B28522" s="498"/>
      <c r="C28522" s="497"/>
      <c r="D28522" s="550"/>
      <c r="E28522" s="498"/>
      <c r="F28522" s="499"/>
    </row>
    <row r="28523" s="489" customFormat="1">
      <c r="B28523" s="498"/>
      <c r="C28523" s="497"/>
      <c r="D28523" s="550"/>
      <c r="E28523" s="498"/>
      <c r="F28523" s="499"/>
    </row>
    <row r="28524" s="489" customFormat="1">
      <c r="B28524" s="498"/>
      <c r="C28524" s="497"/>
      <c r="D28524" s="550"/>
      <c r="E28524" s="498"/>
      <c r="F28524" s="499"/>
    </row>
    <row r="28525" s="489" customFormat="1">
      <c r="B28525" s="498"/>
      <c r="C28525" s="497"/>
      <c r="D28525" s="550"/>
      <c r="E28525" s="498"/>
      <c r="F28525" s="499"/>
    </row>
    <row r="28526" s="489" customFormat="1">
      <c r="B28526" s="498"/>
      <c r="C28526" s="497"/>
      <c r="D28526" s="550"/>
      <c r="E28526" s="498"/>
      <c r="F28526" s="499"/>
    </row>
    <row r="28527" s="489" customFormat="1">
      <c r="B28527" s="498"/>
      <c r="C28527" s="497"/>
      <c r="D28527" s="550"/>
      <c r="E28527" s="498"/>
      <c r="F28527" s="499"/>
    </row>
    <row r="28528" s="489" customFormat="1">
      <c r="B28528" s="498"/>
      <c r="C28528" s="497"/>
      <c r="D28528" s="550"/>
      <c r="E28528" s="498"/>
      <c r="F28528" s="499"/>
    </row>
    <row r="28529" s="489" customFormat="1">
      <c r="B28529" s="498"/>
      <c r="C28529" s="497"/>
      <c r="D28529" s="550"/>
      <c r="E28529" s="498"/>
      <c r="F28529" s="499"/>
    </row>
    <row r="28530" s="489" customFormat="1">
      <c r="B28530" s="498"/>
      <c r="C28530" s="497"/>
      <c r="D28530" s="550"/>
      <c r="E28530" s="498"/>
      <c r="F28530" s="499"/>
    </row>
    <row r="28531" s="489" customFormat="1">
      <c r="B28531" s="498"/>
      <c r="C28531" s="497"/>
      <c r="D28531" s="550"/>
      <c r="E28531" s="498"/>
      <c r="F28531" s="499"/>
    </row>
    <row r="28532" s="489" customFormat="1">
      <c r="B28532" s="498"/>
      <c r="C28532" s="497"/>
      <c r="D28532" s="550"/>
      <c r="E28532" s="498"/>
      <c r="F28532" s="499"/>
    </row>
    <row r="28533" s="489" customFormat="1">
      <c r="B28533" s="498"/>
      <c r="C28533" s="497"/>
      <c r="D28533" s="550"/>
      <c r="E28533" s="498"/>
      <c r="F28533" s="499"/>
    </row>
    <row r="28534" s="489" customFormat="1">
      <c r="B28534" s="498"/>
      <c r="C28534" s="497"/>
      <c r="D28534" s="550"/>
      <c r="E28534" s="498"/>
      <c r="F28534" s="499"/>
    </row>
    <row r="28535" s="489" customFormat="1">
      <c r="B28535" s="498"/>
      <c r="C28535" s="497"/>
      <c r="D28535" s="550"/>
      <c r="E28535" s="498"/>
      <c r="F28535" s="499"/>
    </row>
    <row r="28536" s="489" customFormat="1">
      <c r="B28536" s="498"/>
      <c r="C28536" s="497"/>
      <c r="D28536" s="550"/>
      <c r="E28536" s="498"/>
      <c r="F28536" s="499"/>
    </row>
    <row r="28537" s="489" customFormat="1">
      <c r="B28537" s="498"/>
      <c r="C28537" s="497"/>
      <c r="D28537" s="550"/>
      <c r="E28537" s="498"/>
      <c r="F28537" s="499"/>
    </row>
    <row r="28538" s="489" customFormat="1">
      <c r="B28538" s="498"/>
      <c r="C28538" s="497"/>
      <c r="D28538" s="550"/>
      <c r="E28538" s="498"/>
      <c r="F28538" s="499"/>
    </row>
    <row r="28539" s="489" customFormat="1">
      <c r="B28539" s="498"/>
      <c r="C28539" s="497"/>
      <c r="D28539" s="550"/>
      <c r="E28539" s="498"/>
      <c r="F28539" s="499"/>
    </row>
    <row r="28540" s="489" customFormat="1">
      <c r="B28540" s="498"/>
      <c r="C28540" s="497"/>
      <c r="D28540" s="550"/>
      <c r="E28540" s="498"/>
      <c r="F28540" s="499"/>
    </row>
    <row r="28541" s="489" customFormat="1">
      <c r="B28541" s="498"/>
      <c r="C28541" s="497"/>
      <c r="D28541" s="550"/>
      <c r="E28541" s="498"/>
      <c r="F28541" s="499"/>
    </row>
    <row r="28542" s="489" customFormat="1">
      <c r="B28542" s="498"/>
      <c r="C28542" s="497"/>
      <c r="D28542" s="550"/>
      <c r="E28542" s="498"/>
      <c r="F28542" s="499"/>
    </row>
    <row r="28543" s="489" customFormat="1">
      <c r="B28543" s="498"/>
      <c r="C28543" s="497"/>
      <c r="D28543" s="550"/>
      <c r="E28543" s="498"/>
      <c r="F28543" s="499"/>
    </row>
    <row r="28544" s="489" customFormat="1">
      <c r="B28544" s="498"/>
      <c r="C28544" s="497"/>
      <c r="D28544" s="550"/>
      <c r="E28544" s="498"/>
      <c r="F28544" s="499"/>
    </row>
    <row r="28545" s="489" customFormat="1">
      <c r="B28545" s="498"/>
      <c r="C28545" s="497"/>
      <c r="D28545" s="550"/>
      <c r="E28545" s="498"/>
      <c r="F28545" s="499"/>
    </row>
    <row r="28546" s="489" customFormat="1">
      <c r="B28546" s="498"/>
      <c r="C28546" s="497"/>
      <c r="D28546" s="550"/>
      <c r="E28546" s="498"/>
      <c r="F28546" s="499"/>
    </row>
    <row r="28547" s="489" customFormat="1">
      <c r="B28547" s="498"/>
      <c r="C28547" s="497"/>
      <c r="D28547" s="550"/>
      <c r="E28547" s="498"/>
      <c r="F28547" s="499"/>
    </row>
    <row r="28548" s="489" customFormat="1">
      <c r="B28548" s="498"/>
      <c r="C28548" s="497"/>
      <c r="D28548" s="550"/>
      <c r="E28548" s="498"/>
      <c r="F28548" s="499"/>
    </row>
    <row r="28549" s="489" customFormat="1">
      <c r="B28549" s="498"/>
      <c r="C28549" s="497"/>
      <c r="D28549" s="550"/>
      <c r="E28549" s="498"/>
      <c r="F28549" s="499"/>
    </row>
    <row r="28550" s="489" customFormat="1">
      <c r="B28550" s="498"/>
      <c r="C28550" s="497"/>
      <c r="D28550" s="550"/>
      <c r="E28550" s="498"/>
      <c r="F28550" s="499"/>
    </row>
    <row r="28551" s="489" customFormat="1">
      <c r="B28551" s="498"/>
      <c r="C28551" s="497"/>
      <c r="D28551" s="550"/>
      <c r="E28551" s="498"/>
      <c r="F28551" s="499"/>
    </row>
    <row r="28552" s="489" customFormat="1">
      <c r="B28552" s="498"/>
      <c r="C28552" s="497"/>
      <c r="D28552" s="550"/>
      <c r="E28552" s="498"/>
      <c r="F28552" s="499"/>
    </row>
    <row r="28553" s="489" customFormat="1">
      <c r="B28553" s="498"/>
      <c r="C28553" s="497"/>
      <c r="D28553" s="550"/>
      <c r="E28553" s="498"/>
      <c r="F28553" s="499"/>
    </row>
    <row r="28554" s="489" customFormat="1">
      <c r="B28554" s="498"/>
      <c r="C28554" s="497"/>
      <c r="D28554" s="550"/>
      <c r="E28554" s="498"/>
      <c r="F28554" s="499"/>
    </row>
    <row r="28555" s="489" customFormat="1">
      <c r="B28555" s="498"/>
      <c r="C28555" s="497"/>
      <c r="D28555" s="550"/>
      <c r="E28555" s="498"/>
      <c r="F28555" s="499"/>
    </row>
    <row r="28556" s="489" customFormat="1">
      <c r="B28556" s="498"/>
      <c r="C28556" s="497"/>
      <c r="D28556" s="550"/>
      <c r="E28556" s="498"/>
      <c r="F28556" s="499"/>
    </row>
    <row r="28557" s="489" customFormat="1">
      <c r="B28557" s="498"/>
      <c r="C28557" s="497"/>
      <c r="D28557" s="550"/>
      <c r="E28557" s="498"/>
      <c r="F28557" s="499"/>
    </row>
    <row r="28558" s="489" customFormat="1">
      <c r="B28558" s="498"/>
      <c r="C28558" s="497"/>
      <c r="D28558" s="550"/>
      <c r="E28558" s="498"/>
      <c r="F28558" s="499"/>
    </row>
    <row r="28559" s="489" customFormat="1">
      <c r="B28559" s="498"/>
      <c r="C28559" s="497"/>
      <c r="D28559" s="550"/>
      <c r="E28559" s="498"/>
      <c r="F28559" s="499"/>
    </row>
    <row r="28560" s="489" customFormat="1">
      <c r="B28560" s="498"/>
      <c r="C28560" s="497"/>
      <c r="D28560" s="550"/>
      <c r="E28560" s="498"/>
      <c r="F28560" s="499"/>
    </row>
    <row r="28561" s="489" customFormat="1">
      <c r="B28561" s="498"/>
      <c r="C28561" s="497"/>
      <c r="D28561" s="550"/>
      <c r="E28561" s="498"/>
      <c r="F28561" s="499"/>
    </row>
    <row r="28562" s="489" customFormat="1">
      <c r="B28562" s="498"/>
      <c r="C28562" s="497"/>
      <c r="D28562" s="550"/>
      <c r="E28562" s="498"/>
      <c r="F28562" s="499"/>
    </row>
    <row r="28563" s="489" customFormat="1">
      <c r="B28563" s="498"/>
      <c r="C28563" s="497"/>
      <c r="D28563" s="550"/>
      <c r="E28563" s="498"/>
      <c r="F28563" s="499"/>
    </row>
    <row r="28564" s="489" customFormat="1">
      <c r="B28564" s="498"/>
      <c r="C28564" s="497"/>
      <c r="D28564" s="550"/>
      <c r="E28564" s="498"/>
      <c r="F28564" s="499"/>
    </row>
    <row r="28565" s="489" customFormat="1">
      <c r="B28565" s="498"/>
      <c r="C28565" s="497"/>
      <c r="D28565" s="550"/>
      <c r="E28565" s="498"/>
      <c r="F28565" s="499"/>
    </row>
    <row r="28566" s="489" customFormat="1">
      <c r="B28566" s="498"/>
      <c r="C28566" s="497"/>
      <c r="D28566" s="550"/>
      <c r="E28566" s="498"/>
      <c r="F28566" s="499"/>
    </row>
    <row r="28567" s="489" customFormat="1">
      <c r="B28567" s="498"/>
      <c r="C28567" s="497"/>
      <c r="D28567" s="550"/>
      <c r="E28567" s="498"/>
      <c r="F28567" s="499"/>
    </row>
    <row r="28568" s="489" customFormat="1">
      <c r="B28568" s="498"/>
      <c r="C28568" s="497"/>
      <c r="D28568" s="550"/>
      <c r="E28568" s="498"/>
      <c r="F28568" s="499"/>
    </row>
    <row r="28569" s="489" customFormat="1">
      <c r="B28569" s="498"/>
      <c r="C28569" s="497"/>
      <c r="D28569" s="550"/>
      <c r="E28569" s="498"/>
      <c r="F28569" s="499"/>
    </row>
    <row r="28570" s="489" customFormat="1">
      <c r="B28570" s="498"/>
      <c r="C28570" s="497"/>
      <c r="D28570" s="550"/>
      <c r="E28570" s="498"/>
      <c r="F28570" s="499"/>
    </row>
    <row r="28571" s="489" customFormat="1">
      <c r="B28571" s="498"/>
      <c r="C28571" s="497"/>
      <c r="D28571" s="550"/>
      <c r="E28571" s="498"/>
      <c r="F28571" s="499"/>
    </row>
    <row r="28572" s="489" customFormat="1">
      <c r="B28572" s="498"/>
      <c r="C28572" s="497"/>
      <c r="D28572" s="550"/>
      <c r="E28572" s="498"/>
      <c r="F28572" s="499"/>
    </row>
    <row r="28573" s="489" customFormat="1">
      <c r="B28573" s="498"/>
      <c r="C28573" s="497"/>
      <c r="D28573" s="550"/>
      <c r="E28573" s="498"/>
      <c r="F28573" s="499"/>
    </row>
    <row r="28574" s="489" customFormat="1">
      <c r="B28574" s="498"/>
      <c r="C28574" s="497"/>
      <c r="D28574" s="550"/>
      <c r="E28574" s="498"/>
      <c r="F28574" s="499"/>
    </row>
    <row r="28575" s="489" customFormat="1">
      <c r="B28575" s="498"/>
      <c r="C28575" s="497"/>
      <c r="D28575" s="550"/>
      <c r="E28575" s="498"/>
      <c r="F28575" s="499"/>
    </row>
    <row r="28576" s="489" customFormat="1">
      <c r="B28576" s="498"/>
      <c r="C28576" s="497"/>
      <c r="D28576" s="550"/>
      <c r="E28576" s="498"/>
      <c r="F28576" s="499"/>
    </row>
    <row r="28577" s="489" customFormat="1">
      <c r="B28577" s="498"/>
      <c r="C28577" s="497"/>
      <c r="D28577" s="550"/>
      <c r="E28577" s="498"/>
      <c r="F28577" s="499"/>
    </row>
    <row r="28578" s="489" customFormat="1">
      <c r="B28578" s="498"/>
      <c r="C28578" s="497"/>
      <c r="D28578" s="550"/>
      <c r="E28578" s="498"/>
      <c r="F28578" s="499"/>
    </row>
    <row r="28579" s="489" customFormat="1">
      <c r="B28579" s="498"/>
      <c r="C28579" s="497"/>
      <c r="D28579" s="550"/>
      <c r="E28579" s="498"/>
      <c r="F28579" s="499"/>
    </row>
    <row r="28580" s="489" customFormat="1">
      <c r="B28580" s="498"/>
      <c r="C28580" s="497"/>
      <c r="D28580" s="550"/>
      <c r="E28580" s="498"/>
      <c r="F28580" s="499"/>
    </row>
    <row r="28581" s="489" customFormat="1">
      <c r="B28581" s="498"/>
      <c r="C28581" s="497"/>
      <c r="D28581" s="550"/>
      <c r="E28581" s="498"/>
      <c r="F28581" s="499"/>
    </row>
    <row r="28582" s="489" customFormat="1">
      <c r="B28582" s="498"/>
      <c r="C28582" s="497"/>
      <c r="D28582" s="550"/>
      <c r="E28582" s="498"/>
      <c r="F28582" s="499"/>
    </row>
    <row r="28583" s="489" customFormat="1">
      <c r="B28583" s="498"/>
      <c r="C28583" s="497"/>
      <c r="D28583" s="550"/>
      <c r="E28583" s="498"/>
      <c r="F28583" s="499"/>
    </row>
    <row r="28584" s="489" customFormat="1">
      <c r="B28584" s="498"/>
      <c r="C28584" s="497"/>
      <c r="D28584" s="550"/>
      <c r="E28584" s="498"/>
      <c r="F28584" s="499"/>
    </row>
    <row r="28585" s="489" customFormat="1">
      <c r="B28585" s="498"/>
      <c r="C28585" s="497"/>
      <c r="D28585" s="550"/>
      <c r="E28585" s="498"/>
      <c r="F28585" s="499"/>
    </row>
    <row r="28586" s="489" customFormat="1">
      <c r="B28586" s="498"/>
      <c r="C28586" s="497"/>
      <c r="D28586" s="550"/>
      <c r="E28586" s="498"/>
      <c r="F28586" s="499"/>
    </row>
    <row r="28587" s="489" customFormat="1">
      <c r="B28587" s="498"/>
      <c r="C28587" s="497"/>
      <c r="D28587" s="550"/>
      <c r="E28587" s="498"/>
      <c r="F28587" s="499"/>
    </row>
    <row r="28588" s="489" customFormat="1">
      <c r="B28588" s="498"/>
      <c r="C28588" s="497"/>
      <c r="D28588" s="550"/>
      <c r="E28588" s="498"/>
      <c r="F28588" s="499"/>
    </row>
    <row r="28589" s="489" customFormat="1">
      <c r="B28589" s="498"/>
      <c r="C28589" s="497"/>
      <c r="D28589" s="550"/>
      <c r="E28589" s="498"/>
      <c r="F28589" s="499"/>
    </row>
    <row r="28590" s="489" customFormat="1">
      <c r="B28590" s="498"/>
      <c r="C28590" s="497"/>
      <c r="D28590" s="550"/>
      <c r="E28590" s="498"/>
      <c r="F28590" s="499"/>
    </row>
    <row r="28591" s="489" customFormat="1">
      <c r="B28591" s="498"/>
      <c r="C28591" s="497"/>
      <c r="D28591" s="550"/>
      <c r="E28591" s="498"/>
      <c r="F28591" s="499"/>
    </row>
    <row r="28592" s="489" customFormat="1">
      <c r="B28592" s="498"/>
      <c r="C28592" s="497"/>
      <c r="D28592" s="550"/>
      <c r="E28592" s="498"/>
      <c r="F28592" s="499"/>
    </row>
    <row r="28593" s="489" customFormat="1">
      <c r="B28593" s="498"/>
      <c r="C28593" s="497"/>
      <c r="D28593" s="550"/>
      <c r="E28593" s="498"/>
      <c r="F28593" s="499"/>
    </row>
    <row r="28594" s="489" customFormat="1">
      <c r="B28594" s="498"/>
      <c r="C28594" s="497"/>
      <c r="D28594" s="550"/>
      <c r="E28594" s="498"/>
      <c r="F28594" s="499"/>
    </row>
    <row r="28595" s="489" customFormat="1">
      <c r="B28595" s="498"/>
      <c r="C28595" s="497"/>
      <c r="D28595" s="550"/>
      <c r="E28595" s="498"/>
      <c r="F28595" s="499"/>
    </row>
    <row r="28596" s="489" customFormat="1">
      <c r="B28596" s="498"/>
      <c r="C28596" s="497"/>
      <c r="D28596" s="550"/>
      <c r="E28596" s="498"/>
      <c r="F28596" s="499"/>
    </row>
    <row r="28597" s="489" customFormat="1">
      <c r="B28597" s="498"/>
      <c r="C28597" s="497"/>
      <c r="D28597" s="550"/>
      <c r="E28597" s="498"/>
      <c r="F28597" s="499"/>
    </row>
    <row r="28598" s="489" customFormat="1">
      <c r="B28598" s="498"/>
      <c r="C28598" s="497"/>
      <c r="D28598" s="550"/>
      <c r="E28598" s="498"/>
      <c r="F28598" s="499"/>
    </row>
    <row r="28599" s="489" customFormat="1">
      <c r="B28599" s="498"/>
      <c r="C28599" s="497"/>
      <c r="D28599" s="550"/>
      <c r="E28599" s="498"/>
      <c r="F28599" s="499"/>
    </row>
    <row r="28600" s="489" customFormat="1">
      <c r="B28600" s="498"/>
      <c r="C28600" s="497"/>
      <c r="D28600" s="550"/>
      <c r="E28600" s="498"/>
      <c r="F28600" s="499"/>
    </row>
    <row r="28601" s="489" customFormat="1">
      <c r="B28601" s="498"/>
      <c r="C28601" s="497"/>
      <c r="D28601" s="550"/>
      <c r="E28601" s="498"/>
      <c r="F28601" s="499"/>
    </row>
    <row r="28602" s="489" customFormat="1">
      <c r="B28602" s="498"/>
      <c r="C28602" s="497"/>
      <c r="D28602" s="550"/>
      <c r="E28602" s="498"/>
      <c r="F28602" s="499"/>
    </row>
    <row r="28603" s="489" customFormat="1">
      <c r="B28603" s="498"/>
      <c r="C28603" s="497"/>
      <c r="D28603" s="550"/>
      <c r="E28603" s="498"/>
      <c r="F28603" s="499"/>
    </row>
    <row r="28604" s="489" customFormat="1">
      <c r="B28604" s="498"/>
      <c r="C28604" s="497"/>
      <c r="D28604" s="550"/>
      <c r="E28604" s="498"/>
      <c r="F28604" s="499"/>
    </row>
    <row r="28605" s="489" customFormat="1">
      <c r="B28605" s="498"/>
      <c r="C28605" s="497"/>
      <c r="D28605" s="550"/>
      <c r="E28605" s="498"/>
      <c r="F28605" s="499"/>
    </row>
    <row r="28606" s="489" customFormat="1">
      <c r="B28606" s="498"/>
      <c r="C28606" s="497"/>
      <c r="D28606" s="550"/>
      <c r="E28606" s="498"/>
      <c r="F28606" s="499"/>
    </row>
    <row r="28607" s="489" customFormat="1">
      <c r="B28607" s="498"/>
      <c r="C28607" s="497"/>
      <c r="D28607" s="550"/>
      <c r="E28607" s="498"/>
      <c r="F28607" s="499"/>
    </row>
    <row r="28608" s="489" customFormat="1">
      <c r="B28608" s="498"/>
      <c r="C28608" s="497"/>
      <c r="D28608" s="550"/>
      <c r="E28608" s="498"/>
      <c r="F28608" s="499"/>
    </row>
    <row r="28609" s="489" customFormat="1">
      <c r="B28609" s="498"/>
      <c r="C28609" s="497"/>
      <c r="D28609" s="550"/>
      <c r="E28609" s="498"/>
      <c r="F28609" s="499"/>
    </row>
    <row r="28610" s="489" customFormat="1">
      <c r="B28610" s="498"/>
      <c r="C28610" s="497"/>
      <c r="D28610" s="550"/>
      <c r="E28610" s="498"/>
      <c r="F28610" s="499"/>
    </row>
    <row r="28611" s="489" customFormat="1">
      <c r="B28611" s="498"/>
      <c r="C28611" s="497"/>
      <c r="D28611" s="550"/>
      <c r="E28611" s="498"/>
      <c r="F28611" s="499"/>
    </row>
    <row r="28612" s="489" customFormat="1">
      <c r="B28612" s="498"/>
      <c r="C28612" s="497"/>
      <c r="D28612" s="550"/>
      <c r="E28612" s="498"/>
      <c r="F28612" s="499"/>
    </row>
    <row r="28613" s="489" customFormat="1">
      <c r="B28613" s="498"/>
      <c r="C28613" s="497"/>
      <c r="D28613" s="550"/>
      <c r="E28613" s="498"/>
      <c r="F28613" s="499"/>
    </row>
    <row r="28614" s="489" customFormat="1">
      <c r="B28614" s="498"/>
      <c r="C28614" s="497"/>
      <c r="D28614" s="550"/>
      <c r="E28614" s="498"/>
      <c r="F28614" s="499"/>
    </row>
    <row r="28615" s="489" customFormat="1">
      <c r="B28615" s="498"/>
      <c r="C28615" s="497"/>
      <c r="D28615" s="550"/>
      <c r="E28615" s="498"/>
      <c r="F28615" s="499"/>
    </row>
    <row r="28616" s="489" customFormat="1">
      <c r="B28616" s="498"/>
      <c r="C28616" s="497"/>
      <c r="D28616" s="550"/>
      <c r="E28616" s="498"/>
      <c r="F28616" s="499"/>
    </row>
    <row r="28617" s="489" customFormat="1">
      <c r="B28617" s="498"/>
      <c r="C28617" s="497"/>
      <c r="D28617" s="550"/>
      <c r="E28617" s="498"/>
      <c r="F28617" s="499"/>
    </row>
    <row r="28618" s="489" customFormat="1">
      <c r="B28618" s="498"/>
      <c r="C28618" s="497"/>
      <c r="D28618" s="550"/>
      <c r="E28618" s="498"/>
      <c r="F28618" s="499"/>
    </row>
    <row r="28619" s="489" customFormat="1">
      <c r="B28619" s="498"/>
      <c r="C28619" s="497"/>
      <c r="D28619" s="550"/>
      <c r="E28619" s="498"/>
      <c r="F28619" s="499"/>
    </row>
    <row r="28620" s="489" customFormat="1">
      <c r="B28620" s="498"/>
      <c r="C28620" s="497"/>
      <c r="D28620" s="550"/>
      <c r="E28620" s="498"/>
      <c r="F28620" s="499"/>
    </row>
    <row r="28621" s="489" customFormat="1">
      <c r="B28621" s="498"/>
      <c r="C28621" s="497"/>
      <c r="D28621" s="550"/>
      <c r="E28621" s="498"/>
      <c r="F28621" s="499"/>
    </row>
    <row r="28622" s="489" customFormat="1">
      <c r="B28622" s="498"/>
      <c r="C28622" s="497"/>
      <c r="D28622" s="550"/>
      <c r="E28622" s="498"/>
      <c r="F28622" s="499"/>
    </row>
    <row r="28623" s="489" customFormat="1">
      <c r="B28623" s="498"/>
      <c r="C28623" s="497"/>
      <c r="D28623" s="550"/>
      <c r="E28623" s="498"/>
      <c r="F28623" s="499"/>
    </row>
    <row r="28624" s="489" customFormat="1">
      <c r="B28624" s="498"/>
      <c r="C28624" s="497"/>
      <c r="D28624" s="550"/>
      <c r="E28624" s="498"/>
      <c r="F28624" s="499"/>
    </row>
    <row r="28625" s="489" customFormat="1">
      <c r="B28625" s="498"/>
      <c r="C28625" s="497"/>
      <c r="D28625" s="550"/>
      <c r="E28625" s="498"/>
      <c r="F28625" s="499"/>
    </row>
    <row r="28626" s="489" customFormat="1">
      <c r="B28626" s="498"/>
      <c r="C28626" s="497"/>
      <c r="D28626" s="550"/>
      <c r="E28626" s="498"/>
      <c r="F28626" s="499"/>
    </row>
    <row r="28627" s="489" customFormat="1">
      <c r="B28627" s="498"/>
      <c r="C28627" s="497"/>
      <c r="D28627" s="550"/>
      <c r="E28627" s="498"/>
      <c r="F28627" s="499"/>
    </row>
    <row r="28628" s="489" customFormat="1">
      <c r="B28628" s="498"/>
      <c r="C28628" s="497"/>
      <c r="D28628" s="550"/>
      <c r="E28628" s="498"/>
      <c r="F28628" s="499"/>
    </row>
    <row r="28629" s="489" customFormat="1">
      <c r="B28629" s="498"/>
      <c r="C28629" s="497"/>
      <c r="D28629" s="550"/>
      <c r="E28629" s="498"/>
      <c r="F28629" s="499"/>
    </row>
    <row r="28630" s="489" customFormat="1">
      <c r="B28630" s="498"/>
      <c r="C28630" s="497"/>
      <c r="D28630" s="550"/>
      <c r="E28630" s="498"/>
      <c r="F28630" s="499"/>
    </row>
    <row r="28631" s="489" customFormat="1">
      <c r="B28631" s="498"/>
      <c r="C28631" s="497"/>
      <c r="D28631" s="550"/>
      <c r="E28631" s="498"/>
      <c r="F28631" s="499"/>
    </row>
    <row r="28632" s="489" customFormat="1">
      <c r="B28632" s="498"/>
      <c r="C28632" s="497"/>
      <c r="D28632" s="550"/>
      <c r="E28632" s="498"/>
      <c r="F28632" s="499"/>
    </row>
    <row r="28633" s="489" customFormat="1">
      <c r="B28633" s="498"/>
      <c r="C28633" s="497"/>
      <c r="D28633" s="550"/>
      <c r="E28633" s="498"/>
      <c r="F28633" s="499"/>
    </row>
    <row r="28634" s="489" customFormat="1">
      <c r="B28634" s="498"/>
      <c r="C28634" s="497"/>
      <c r="D28634" s="550"/>
      <c r="E28634" s="498"/>
      <c r="F28634" s="499"/>
    </row>
    <row r="28635" s="489" customFormat="1">
      <c r="B28635" s="498"/>
      <c r="C28635" s="497"/>
      <c r="D28635" s="550"/>
      <c r="E28635" s="498"/>
      <c r="F28635" s="499"/>
    </row>
    <row r="28636" s="489" customFormat="1">
      <c r="B28636" s="498"/>
      <c r="C28636" s="497"/>
      <c r="D28636" s="550"/>
      <c r="E28636" s="498"/>
      <c r="F28636" s="499"/>
    </row>
    <row r="28637" s="489" customFormat="1">
      <c r="B28637" s="498"/>
      <c r="C28637" s="497"/>
      <c r="D28637" s="550"/>
      <c r="E28637" s="498"/>
      <c r="F28637" s="499"/>
    </row>
    <row r="28638" s="489" customFormat="1">
      <c r="B28638" s="498"/>
      <c r="C28638" s="497"/>
      <c r="D28638" s="550"/>
      <c r="E28638" s="498"/>
      <c r="F28638" s="499"/>
    </row>
    <row r="28639" s="489" customFormat="1">
      <c r="B28639" s="498"/>
      <c r="C28639" s="497"/>
      <c r="D28639" s="550"/>
      <c r="E28639" s="498"/>
      <c r="F28639" s="499"/>
    </row>
    <row r="28640" s="489" customFormat="1">
      <c r="B28640" s="498"/>
      <c r="C28640" s="497"/>
      <c r="D28640" s="550"/>
      <c r="E28640" s="498"/>
      <c r="F28640" s="499"/>
    </row>
    <row r="28641" s="489" customFormat="1">
      <c r="B28641" s="498"/>
      <c r="C28641" s="497"/>
      <c r="D28641" s="550"/>
      <c r="E28641" s="498"/>
      <c r="F28641" s="499"/>
    </row>
    <row r="28642" s="489" customFormat="1">
      <c r="B28642" s="498"/>
      <c r="C28642" s="497"/>
      <c r="D28642" s="550"/>
      <c r="E28642" s="498"/>
      <c r="F28642" s="499"/>
    </row>
    <row r="28643" s="489" customFormat="1">
      <c r="B28643" s="498"/>
      <c r="C28643" s="497"/>
      <c r="D28643" s="550"/>
      <c r="E28643" s="498"/>
      <c r="F28643" s="499"/>
    </row>
    <row r="28644" s="489" customFormat="1">
      <c r="B28644" s="498"/>
      <c r="C28644" s="497"/>
      <c r="D28644" s="550"/>
      <c r="E28644" s="498"/>
      <c r="F28644" s="499"/>
    </row>
    <row r="28645" s="489" customFormat="1">
      <c r="B28645" s="498"/>
      <c r="C28645" s="497"/>
      <c r="D28645" s="550"/>
      <c r="E28645" s="498"/>
      <c r="F28645" s="499"/>
    </row>
    <row r="28646" s="489" customFormat="1">
      <c r="B28646" s="498"/>
      <c r="C28646" s="497"/>
      <c r="D28646" s="550"/>
      <c r="E28646" s="498"/>
      <c r="F28646" s="499"/>
    </row>
    <row r="28647" s="489" customFormat="1">
      <c r="B28647" s="498"/>
      <c r="C28647" s="497"/>
      <c r="D28647" s="550"/>
      <c r="E28647" s="498"/>
      <c r="F28647" s="499"/>
    </row>
    <row r="28648" s="489" customFormat="1">
      <c r="B28648" s="498"/>
      <c r="C28648" s="497"/>
      <c r="D28648" s="550"/>
      <c r="E28648" s="498"/>
      <c r="F28648" s="499"/>
    </row>
    <row r="28649" s="489" customFormat="1">
      <c r="B28649" s="498"/>
      <c r="C28649" s="497"/>
      <c r="D28649" s="550"/>
      <c r="E28649" s="498"/>
      <c r="F28649" s="499"/>
    </row>
    <row r="28650" s="489" customFormat="1">
      <c r="B28650" s="498"/>
      <c r="C28650" s="497"/>
      <c r="D28650" s="550"/>
      <c r="E28650" s="498"/>
      <c r="F28650" s="499"/>
    </row>
    <row r="28651" s="489" customFormat="1">
      <c r="B28651" s="498"/>
      <c r="C28651" s="497"/>
      <c r="D28651" s="550"/>
      <c r="E28651" s="498"/>
      <c r="F28651" s="499"/>
    </row>
    <row r="28652" s="489" customFormat="1">
      <c r="B28652" s="498"/>
      <c r="C28652" s="497"/>
      <c r="D28652" s="550"/>
      <c r="E28652" s="498"/>
      <c r="F28652" s="499"/>
    </row>
    <row r="28653" s="489" customFormat="1">
      <c r="B28653" s="498"/>
      <c r="C28653" s="497"/>
      <c r="D28653" s="550"/>
      <c r="E28653" s="498"/>
      <c r="F28653" s="499"/>
    </row>
    <row r="28654" s="489" customFormat="1">
      <c r="B28654" s="498"/>
      <c r="C28654" s="497"/>
      <c r="D28654" s="550"/>
      <c r="E28654" s="498"/>
      <c r="F28654" s="499"/>
    </row>
    <row r="28655" s="489" customFormat="1">
      <c r="B28655" s="498"/>
      <c r="C28655" s="497"/>
      <c r="D28655" s="550"/>
      <c r="E28655" s="498"/>
      <c r="F28655" s="499"/>
    </row>
    <row r="28656" s="489" customFormat="1">
      <c r="B28656" s="498"/>
      <c r="C28656" s="497"/>
      <c r="D28656" s="550"/>
      <c r="E28656" s="498"/>
      <c r="F28656" s="499"/>
    </row>
    <row r="28657" s="489" customFormat="1">
      <c r="B28657" s="498"/>
      <c r="C28657" s="497"/>
      <c r="D28657" s="550"/>
      <c r="E28657" s="498"/>
      <c r="F28657" s="499"/>
    </row>
    <row r="28658" s="489" customFormat="1">
      <c r="B28658" s="498"/>
      <c r="C28658" s="497"/>
      <c r="D28658" s="550"/>
      <c r="E28658" s="498"/>
      <c r="F28658" s="499"/>
    </row>
    <row r="28659" s="489" customFormat="1">
      <c r="B28659" s="498"/>
      <c r="C28659" s="497"/>
      <c r="D28659" s="550"/>
      <c r="E28659" s="498"/>
      <c r="F28659" s="499"/>
    </row>
    <row r="28660" s="489" customFormat="1">
      <c r="B28660" s="498"/>
      <c r="C28660" s="497"/>
      <c r="D28660" s="550"/>
      <c r="E28660" s="498"/>
      <c r="F28660" s="499"/>
    </row>
    <row r="28661" s="489" customFormat="1">
      <c r="B28661" s="498"/>
      <c r="C28661" s="497"/>
      <c r="D28661" s="550"/>
      <c r="E28661" s="498"/>
      <c r="F28661" s="499"/>
    </row>
    <row r="28662" s="489" customFormat="1">
      <c r="B28662" s="498"/>
      <c r="C28662" s="497"/>
      <c r="D28662" s="550"/>
      <c r="E28662" s="498"/>
      <c r="F28662" s="499"/>
    </row>
    <row r="28663" s="489" customFormat="1">
      <c r="B28663" s="498"/>
      <c r="C28663" s="497"/>
      <c r="D28663" s="550"/>
      <c r="E28663" s="498"/>
      <c r="F28663" s="499"/>
    </row>
    <row r="28664" s="489" customFormat="1">
      <c r="B28664" s="498"/>
      <c r="C28664" s="497"/>
      <c r="D28664" s="550"/>
      <c r="E28664" s="498"/>
      <c r="F28664" s="499"/>
    </row>
    <row r="28665" s="489" customFormat="1">
      <c r="B28665" s="498"/>
      <c r="C28665" s="497"/>
      <c r="D28665" s="550"/>
      <c r="E28665" s="498"/>
      <c r="F28665" s="499"/>
    </row>
    <row r="28666" s="489" customFormat="1">
      <c r="B28666" s="498"/>
      <c r="C28666" s="497"/>
      <c r="D28666" s="550"/>
      <c r="E28666" s="498"/>
      <c r="F28666" s="499"/>
    </row>
    <row r="28667" s="489" customFormat="1">
      <c r="B28667" s="498"/>
      <c r="C28667" s="497"/>
      <c r="D28667" s="550"/>
      <c r="E28667" s="498"/>
      <c r="F28667" s="499"/>
    </row>
    <row r="28668" s="489" customFormat="1">
      <c r="B28668" s="498"/>
      <c r="C28668" s="497"/>
      <c r="D28668" s="550"/>
      <c r="E28668" s="498"/>
      <c r="F28668" s="499"/>
    </row>
    <row r="28669" s="489" customFormat="1">
      <c r="B28669" s="498"/>
      <c r="C28669" s="497"/>
      <c r="D28669" s="550"/>
      <c r="E28669" s="498"/>
      <c r="F28669" s="499"/>
    </row>
    <row r="28670" s="489" customFormat="1">
      <c r="B28670" s="498"/>
      <c r="C28670" s="497"/>
      <c r="D28670" s="550"/>
      <c r="E28670" s="498"/>
      <c r="F28670" s="499"/>
    </row>
    <row r="28671" s="489" customFormat="1">
      <c r="B28671" s="498"/>
      <c r="C28671" s="497"/>
      <c r="D28671" s="550"/>
      <c r="E28671" s="498"/>
      <c r="F28671" s="499"/>
    </row>
    <row r="28672" s="489" customFormat="1">
      <c r="B28672" s="498"/>
      <c r="C28672" s="497"/>
      <c r="D28672" s="550"/>
      <c r="E28672" s="498"/>
      <c r="F28672" s="499"/>
    </row>
    <row r="28673" s="489" customFormat="1">
      <c r="B28673" s="498"/>
      <c r="C28673" s="497"/>
      <c r="D28673" s="550"/>
      <c r="E28673" s="498"/>
      <c r="F28673" s="499"/>
    </row>
    <row r="28674" s="489" customFormat="1">
      <c r="B28674" s="498"/>
      <c r="C28674" s="497"/>
      <c r="D28674" s="550"/>
      <c r="E28674" s="498"/>
      <c r="F28674" s="499"/>
    </row>
    <row r="28675" s="489" customFormat="1">
      <c r="B28675" s="498"/>
      <c r="C28675" s="497"/>
      <c r="D28675" s="550"/>
      <c r="E28675" s="498"/>
      <c r="F28675" s="499"/>
    </row>
    <row r="28676" s="489" customFormat="1">
      <c r="B28676" s="498"/>
      <c r="C28676" s="497"/>
      <c r="D28676" s="550"/>
      <c r="E28676" s="498"/>
      <c r="F28676" s="499"/>
    </row>
    <row r="28677" s="489" customFormat="1">
      <c r="B28677" s="498"/>
      <c r="C28677" s="497"/>
      <c r="D28677" s="550"/>
      <c r="E28677" s="498"/>
      <c r="F28677" s="499"/>
    </row>
    <row r="28678" s="489" customFormat="1">
      <c r="B28678" s="498"/>
      <c r="C28678" s="497"/>
      <c r="D28678" s="550"/>
      <c r="E28678" s="498"/>
      <c r="F28678" s="499"/>
    </row>
    <row r="28679" s="489" customFormat="1">
      <c r="B28679" s="498"/>
      <c r="C28679" s="497"/>
      <c r="D28679" s="550"/>
      <c r="E28679" s="498"/>
      <c r="F28679" s="499"/>
    </row>
    <row r="28680" s="489" customFormat="1">
      <c r="B28680" s="498"/>
      <c r="C28680" s="497"/>
      <c r="D28680" s="550"/>
      <c r="E28680" s="498"/>
      <c r="F28680" s="499"/>
    </row>
    <row r="28681" s="489" customFormat="1">
      <c r="B28681" s="498"/>
      <c r="C28681" s="497"/>
      <c r="D28681" s="550"/>
      <c r="E28681" s="498"/>
      <c r="F28681" s="499"/>
    </row>
    <row r="28682" s="489" customFormat="1">
      <c r="B28682" s="498"/>
      <c r="C28682" s="497"/>
      <c r="D28682" s="550"/>
      <c r="E28682" s="498"/>
      <c r="F28682" s="499"/>
    </row>
    <row r="28683" s="489" customFormat="1">
      <c r="B28683" s="498"/>
      <c r="C28683" s="497"/>
      <c r="D28683" s="550"/>
      <c r="E28683" s="498"/>
      <c r="F28683" s="499"/>
    </row>
    <row r="28684" s="489" customFormat="1">
      <c r="B28684" s="498"/>
      <c r="C28684" s="497"/>
      <c r="D28684" s="550"/>
      <c r="E28684" s="498"/>
      <c r="F28684" s="499"/>
    </row>
    <row r="28685" s="489" customFormat="1">
      <c r="B28685" s="498"/>
      <c r="C28685" s="497"/>
      <c r="D28685" s="550"/>
      <c r="E28685" s="498"/>
      <c r="F28685" s="499"/>
    </row>
    <row r="28686" s="489" customFormat="1">
      <c r="B28686" s="498"/>
      <c r="C28686" s="497"/>
      <c r="D28686" s="550"/>
      <c r="E28686" s="498"/>
      <c r="F28686" s="499"/>
    </row>
    <row r="28687" s="489" customFormat="1">
      <c r="B28687" s="498"/>
      <c r="C28687" s="497"/>
      <c r="D28687" s="550"/>
      <c r="E28687" s="498"/>
      <c r="F28687" s="499"/>
    </row>
    <row r="28688" s="489" customFormat="1">
      <c r="B28688" s="498"/>
      <c r="C28688" s="497"/>
      <c r="D28688" s="550"/>
      <c r="E28688" s="498"/>
      <c r="F28688" s="499"/>
    </row>
    <row r="28689" s="489" customFormat="1">
      <c r="B28689" s="498"/>
      <c r="C28689" s="497"/>
      <c r="D28689" s="550"/>
      <c r="E28689" s="498"/>
      <c r="F28689" s="499"/>
    </row>
    <row r="28690" s="489" customFormat="1">
      <c r="B28690" s="498"/>
      <c r="C28690" s="497"/>
      <c r="D28690" s="550"/>
      <c r="E28690" s="498"/>
      <c r="F28690" s="499"/>
    </row>
    <row r="28691" s="489" customFormat="1">
      <c r="B28691" s="498"/>
      <c r="C28691" s="497"/>
      <c r="D28691" s="550"/>
      <c r="E28691" s="498"/>
      <c r="F28691" s="499"/>
    </row>
    <row r="28692" s="489" customFormat="1">
      <c r="B28692" s="498"/>
      <c r="C28692" s="497"/>
      <c r="D28692" s="550"/>
      <c r="E28692" s="498"/>
      <c r="F28692" s="499"/>
    </row>
    <row r="28693" s="489" customFormat="1">
      <c r="B28693" s="498"/>
      <c r="C28693" s="497"/>
      <c r="D28693" s="550"/>
      <c r="E28693" s="498"/>
      <c r="F28693" s="499"/>
    </row>
    <row r="28694" s="489" customFormat="1">
      <c r="B28694" s="498"/>
      <c r="C28694" s="497"/>
      <c r="D28694" s="550"/>
      <c r="E28694" s="498"/>
      <c r="F28694" s="499"/>
    </row>
    <row r="28695" s="489" customFormat="1">
      <c r="B28695" s="498"/>
      <c r="C28695" s="497"/>
      <c r="D28695" s="550"/>
      <c r="E28695" s="498"/>
      <c r="F28695" s="499"/>
    </row>
    <row r="28696" s="489" customFormat="1">
      <c r="B28696" s="498"/>
      <c r="C28696" s="497"/>
      <c r="D28696" s="550"/>
      <c r="E28696" s="498"/>
      <c r="F28696" s="499"/>
    </row>
    <row r="28697" s="489" customFormat="1">
      <c r="B28697" s="498"/>
      <c r="C28697" s="497"/>
      <c r="D28697" s="550"/>
      <c r="E28697" s="498"/>
      <c r="F28697" s="499"/>
    </row>
    <row r="28698" s="489" customFormat="1">
      <c r="B28698" s="498"/>
      <c r="C28698" s="497"/>
      <c r="D28698" s="550"/>
      <c r="E28698" s="498"/>
      <c r="F28698" s="499"/>
    </row>
    <row r="28699" s="489" customFormat="1">
      <c r="B28699" s="498"/>
      <c r="C28699" s="497"/>
      <c r="D28699" s="550"/>
      <c r="E28699" s="498"/>
      <c r="F28699" s="499"/>
    </row>
    <row r="28700" s="489" customFormat="1">
      <c r="B28700" s="498"/>
      <c r="C28700" s="497"/>
      <c r="D28700" s="550"/>
      <c r="E28700" s="498"/>
      <c r="F28700" s="499"/>
    </row>
    <row r="28701" s="489" customFormat="1">
      <c r="B28701" s="498"/>
      <c r="C28701" s="497"/>
      <c r="D28701" s="550"/>
      <c r="E28701" s="498"/>
      <c r="F28701" s="499"/>
    </row>
    <row r="28702" s="489" customFormat="1">
      <c r="B28702" s="498"/>
      <c r="C28702" s="497"/>
      <c r="D28702" s="550"/>
      <c r="E28702" s="498"/>
      <c r="F28702" s="499"/>
    </row>
    <row r="28703" s="489" customFormat="1">
      <c r="B28703" s="498"/>
      <c r="C28703" s="497"/>
      <c r="D28703" s="550"/>
      <c r="E28703" s="498"/>
      <c r="F28703" s="499"/>
    </row>
    <row r="28704" s="489" customFormat="1">
      <c r="B28704" s="498"/>
      <c r="C28704" s="497"/>
      <c r="D28704" s="550"/>
      <c r="E28704" s="498"/>
      <c r="F28704" s="499"/>
    </row>
    <row r="28705" s="489" customFormat="1">
      <c r="B28705" s="498"/>
      <c r="C28705" s="497"/>
      <c r="D28705" s="550"/>
      <c r="E28705" s="498"/>
      <c r="F28705" s="499"/>
    </row>
    <row r="28706" s="489" customFormat="1">
      <c r="B28706" s="498"/>
      <c r="C28706" s="497"/>
      <c r="D28706" s="550"/>
      <c r="E28706" s="498"/>
      <c r="F28706" s="499"/>
    </row>
    <row r="28707" s="489" customFormat="1">
      <c r="B28707" s="498"/>
      <c r="C28707" s="497"/>
      <c r="D28707" s="550"/>
      <c r="E28707" s="498"/>
      <c r="F28707" s="499"/>
    </row>
    <row r="28708" s="489" customFormat="1">
      <c r="B28708" s="498"/>
      <c r="C28708" s="497"/>
      <c r="D28708" s="550"/>
      <c r="E28708" s="498"/>
      <c r="F28708" s="499"/>
    </row>
    <row r="28709" s="489" customFormat="1">
      <c r="B28709" s="498"/>
      <c r="C28709" s="497"/>
      <c r="D28709" s="550"/>
      <c r="E28709" s="498"/>
      <c r="F28709" s="499"/>
    </row>
    <row r="28710" s="489" customFormat="1">
      <c r="B28710" s="498"/>
      <c r="C28710" s="497"/>
      <c r="D28710" s="550"/>
      <c r="E28710" s="498"/>
      <c r="F28710" s="499"/>
    </row>
    <row r="28711" s="489" customFormat="1">
      <c r="B28711" s="498"/>
      <c r="C28711" s="497"/>
      <c r="D28711" s="550"/>
      <c r="E28711" s="498"/>
      <c r="F28711" s="499"/>
    </row>
    <row r="28712" s="489" customFormat="1">
      <c r="B28712" s="498"/>
      <c r="C28712" s="497"/>
      <c r="D28712" s="550"/>
      <c r="E28712" s="498"/>
      <c r="F28712" s="499"/>
    </row>
    <row r="28713" s="489" customFormat="1">
      <c r="B28713" s="498"/>
      <c r="C28713" s="497"/>
      <c r="D28713" s="550"/>
      <c r="E28713" s="498"/>
      <c r="F28713" s="499"/>
    </row>
    <row r="28714" s="489" customFormat="1">
      <c r="B28714" s="498"/>
      <c r="C28714" s="497"/>
      <c r="D28714" s="550"/>
      <c r="E28714" s="498"/>
      <c r="F28714" s="499"/>
    </row>
    <row r="28715" s="489" customFormat="1">
      <c r="B28715" s="498"/>
      <c r="C28715" s="497"/>
      <c r="D28715" s="550"/>
      <c r="E28715" s="498"/>
      <c r="F28715" s="499"/>
    </row>
    <row r="28716" s="489" customFormat="1">
      <c r="B28716" s="498"/>
      <c r="C28716" s="497"/>
      <c r="D28716" s="550"/>
      <c r="E28716" s="498"/>
      <c r="F28716" s="499"/>
    </row>
    <row r="28717" s="489" customFormat="1">
      <c r="B28717" s="498"/>
      <c r="C28717" s="497"/>
      <c r="D28717" s="550"/>
      <c r="E28717" s="498"/>
      <c r="F28717" s="499"/>
    </row>
    <row r="28718" s="489" customFormat="1">
      <c r="B28718" s="498"/>
      <c r="C28718" s="497"/>
      <c r="D28718" s="550"/>
      <c r="E28718" s="498"/>
      <c r="F28718" s="499"/>
    </row>
    <row r="28719" s="489" customFormat="1">
      <c r="B28719" s="498"/>
      <c r="C28719" s="497"/>
      <c r="D28719" s="550"/>
      <c r="E28719" s="498"/>
      <c r="F28719" s="499"/>
    </row>
    <row r="28720" s="489" customFormat="1">
      <c r="B28720" s="498"/>
      <c r="C28720" s="497"/>
      <c r="D28720" s="550"/>
      <c r="E28720" s="498"/>
      <c r="F28720" s="499"/>
    </row>
    <row r="28721" s="489" customFormat="1">
      <c r="B28721" s="498"/>
      <c r="C28721" s="497"/>
      <c r="D28721" s="550"/>
      <c r="E28721" s="498"/>
      <c r="F28721" s="499"/>
    </row>
    <row r="28722" s="489" customFormat="1">
      <c r="B28722" s="498"/>
      <c r="C28722" s="497"/>
      <c r="D28722" s="550"/>
      <c r="E28722" s="498"/>
      <c r="F28722" s="499"/>
    </row>
    <row r="28723" s="489" customFormat="1">
      <c r="B28723" s="498"/>
      <c r="C28723" s="497"/>
      <c r="D28723" s="550"/>
      <c r="E28723" s="498"/>
      <c r="F28723" s="499"/>
    </row>
    <row r="28724" s="489" customFormat="1">
      <c r="B28724" s="498"/>
      <c r="C28724" s="497"/>
      <c r="D28724" s="550"/>
      <c r="E28724" s="498"/>
      <c r="F28724" s="499"/>
    </row>
    <row r="28725" s="489" customFormat="1">
      <c r="B28725" s="498"/>
      <c r="C28725" s="497"/>
      <c r="D28725" s="550"/>
      <c r="E28725" s="498"/>
      <c r="F28725" s="499"/>
    </row>
    <row r="28726" s="489" customFormat="1">
      <c r="B28726" s="498"/>
      <c r="C28726" s="497"/>
      <c r="D28726" s="550"/>
      <c r="E28726" s="498"/>
      <c r="F28726" s="499"/>
    </row>
    <row r="28727" s="489" customFormat="1">
      <c r="B28727" s="498"/>
      <c r="C28727" s="497"/>
      <c r="D28727" s="550"/>
      <c r="E28727" s="498"/>
      <c r="F28727" s="499"/>
    </row>
    <row r="28728" s="489" customFormat="1">
      <c r="B28728" s="498"/>
      <c r="C28728" s="497"/>
      <c r="D28728" s="550"/>
      <c r="E28728" s="498"/>
      <c r="F28728" s="499"/>
    </row>
    <row r="28729" s="489" customFormat="1">
      <c r="B28729" s="498"/>
      <c r="C28729" s="497"/>
      <c r="D28729" s="550"/>
      <c r="E28729" s="498"/>
      <c r="F28729" s="499"/>
    </row>
    <row r="28730" s="489" customFormat="1">
      <c r="B28730" s="498"/>
      <c r="C28730" s="497"/>
      <c r="D28730" s="550"/>
      <c r="E28730" s="498"/>
      <c r="F28730" s="499"/>
    </row>
    <row r="28731" s="489" customFormat="1">
      <c r="B28731" s="498"/>
      <c r="C28731" s="497"/>
      <c r="D28731" s="550"/>
      <c r="E28731" s="498"/>
      <c r="F28731" s="499"/>
    </row>
    <row r="28732" s="489" customFormat="1">
      <c r="B28732" s="498"/>
      <c r="C28732" s="497"/>
      <c r="D28732" s="550"/>
      <c r="E28732" s="498"/>
      <c r="F28732" s="499"/>
    </row>
    <row r="28733" s="489" customFormat="1">
      <c r="B28733" s="498"/>
      <c r="C28733" s="497"/>
      <c r="D28733" s="550"/>
      <c r="E28733" s="498"/>
      <c r="F28733" s="499"/>
    </row>
    <row r="28734" s="489" customFormat="1">
      <c r="B28734" s="498"/>
      <c r="C28734" s="497"/>
      <c r="D28734" s="550"/>
      <c r="E28734" s="498"/>
      <c r="F28734" s="499"/>
    </row>
    <row r="28735" s="489" customFormat="1">
      <c r="B28735" s="498"/>
      <c r="C28735" s="497"/>
      <c r="D28735" s="550"/>
      <c r="E28735" s="498"/>
      <c r="F28735" s="499"/>
    </row>
    <row r="28736" s="489" customFormat="1">
      <c r="B28736" s="498"/>
      <c r="C28736" s="497"/>
      <c r="D28736" s="550"/>
      <c r="E28736" s="498"/>
      <c r="F28736" s="499"/>
    </row>
    <row r="28737" s="489" customFormat="1">
      <c r="B28737" s="498"/>
      <c r="C28737" s="497"/>
      <c r="D28737" s="550"/>
      <c r="E28737" s="498"/>
      <c r="F28737" s="499"/>
    </row>
    <row r="28738" s="489" customFormat="1">
      <c r="B28738" s="498"/>
      <c r="C28738" s="497"/>
      <c r="D28738" s="550"/>
      <c r="E28738" s="498"/>
      <c r="F28738" s="499"/>
    </row>
    <row r="28739" s="489" customFormat="1">
      <c r="B28739" s="498"/>
      <c r="C28739" s="497"/>
      <c r="D28739" s="550"/>
      <c r="E28739" s="498"/>
      <c r="F28739" s="499"/>
    </row>
    <row r="28740" s="489" customFormat="1">
      <c r="B28740" s="498"/>
      <c r="C28740" s="497"/>
      <c r="D28740" s="550"/>
      <c r="E28740" s="498"/>
      <c r="F28740" s="499"/>
    </row>
    <row r="28741" s="489" customFormat="1">
      <c r="B28741" s="498"/>
      <c r="C28741" s="497"/>
      <c r="D28741" s="550"/>
      <c r="E28741" s="498"/>
      <c r="F28741" s="499"/>
    </row>
    <row r="28742" s="489" customFormat="1">
      <c r="B28742" s="498"/>
      <c r="C28742" s="497"/>
      <c r="D28742" s="550"/>
      <c r="E28742" s="498"/>
      <c r="F28742" s="499"/>
    </row>
    <row r="28743" s="489" customFormat="1">
      <c r="B28743" s="498"/>
      <c r="C28743" s="497"/>
      <c r="D28743" s="550"/>
      <c r="E28743" s="498"/>
      <c r="F28743" s="499"/>
    </row>
    <row r="28744" s="489" customFormat="1">
      <c r="B28744" s="498"/>
      <c r="C28744" s="497"/>
      <c r="D28744" s="550"/>
      <c r="E28744" s="498"/>
      <c r="F28744" s="499"/>
    </row>
    <row r="28745" s="489" customFormat="1">
      <c r="B28745" s="498"/>
      <c r="C28745" s="497"/>
      <c r="D28745" s="550"/>
      <c r="E28745" s="498"/>
      <c r="F28745" s="499"/>
    </row>
    <row r="28746" s="489" customFormat="1">
      <c r="B28746" s="498"/>
      <c r="C28746" s="497"/>
      <c r="D28746" s="550"/>
      <c r="E28746" s="498"/>
      <c r="F28746" s="499"/>
    </row>
    <row r="28747" s="489" customFormat="1">
      <c r="B28747" s="498"/>
      <c r="C28747" s="497"/>
      <c r="D28747" s="550"/>
      <c r="E28747" s="498"/>
      <c r="F28747" s="499"/>
    </row>
    <row r="28748" s="489" customFormat="1">
      <c r="B28748" s="498"/>
      <c r="C28748" s="497"/>
      <c r="D28748" s="550"/>
      <c r="E28748" s="498"/>
      <c r="F28748" s="499"/>
    </row>
    <row r="28749" s="489" customFormat="1">
      <c r="B28749" s="498"/>
      <c r="C28749" s="497"/>
      <c r="D28749" s="550"/>
      <c r="E28749" s="498"/>
      <c r="F28749" s="499"/>
    </row>
    <row r="28750" s="489" customFormat="1">
      <c r="B28750" s="498"/>
      <c r="C28750" s="497"/>
      <c r="D28750" s="550"/>
      <c r="E28750" s="498"/>
      <c r="F28750" s="499"/>
    </row>
    <row r="28751" s="489" customFormat="1">
      <c r="B28751" s="498"/>
      <c r="C28751" s="497"/>
      <c r="D28751" s="550"/>
      <c r="E28751" s="498"/>
      <c r="F28751" s="499"/>
    </row>
    <row r="28752" s="489" customFormat="1">
      <c r="B28752" s="498"/>
      <c r="C28752" s="497"/>
      <c r="D28752" s="550"/>
      <c r="E28752" s="498"/>
      <c r="F28752" s="499"/>
    </row>
    <row r="28753" s="489" customFormat="1">
      <c r="B28753" s="498"/>
      <c r="C28753" s="497"/>
      <c r="D28753" s="550"/>
      <c r="E28753" s="498"/>
      <c r="F28753" s="499"/>
    </row>
    <row r="28754" s="489" customFormat="1">
      <c r="B28754" s="498"/>
      <c r="C28754" s="497"/>
      <c r="D28754" s="550"/>
      <c r="E28754" s="498"/>
      <c r="F28754" s="499"/>
    </row>
    <row r="28755" s="489" customFormat="1">
      <c r="B28755" s="498"/>
      <c r="C28755" s="497"/>
      <c r="D28755" s="550"/>
      <c r="E28755" s="498"/>
      <c r="F28755" s="499"/>
    </row>
    <row r="28756" s="489" customFormat="1">
      <c r="B28756" s="498"/>
      <c r="C28756" s="497"/>
      <c r="D28756" s="550"/>
      <c r="E28756" s="498"/>
      <c r="F28756" s="499"/>
    </row>
    <row r="28757" s="489" customFormat="1">
      <c r="B28757" s="498"/>
      <c r="C28757" s="497"/>
      <c r="D28757" s="550"/>
      <c r="E28757" s="498"/>
      <c r="F28757" s="499"/>
    </row>
    <row r="28758" s="489" customFormat="1">
      <c r="B28758" s="498"/>
      <c r="C28758" s="497"/>
      <c r="D28758" s="550"/>
      <c r="E28758" s="498"/>
      <c r="F28758" s="499"/>
    </row>
    <row r="28759" s="489" customFormat="1">
      <c r="B28759" s="498"/>
      <c r="C28759" s="497"/>
      <c r="D28759" s="550"/>
      <c r="E28759" s="498"/>
      <c r="F28759" s="499"/>
    </row>
    <row r="28760" s="489" customFormat="1">
      <c r="B28760" s="498"/>
      <c r="C28760" s="497"/>
      <c r="D28760" s="550"/>
      <c r="E28760" s="498"/>
      <c r="F28760" s="499"/>
    </row>
    <row r="28761" s="489" customFormat="1">
      <c r="B28761" s="498"/>
      <c r="C28761" s="497"/>
      <c r="D28761" s="550"/>
      <c r="E28761" s="498"/>
      <c r="F28761" s="499"/>
    </row>
    <row r="28762" s="489" customFormat="1">
      <c r="B28762" s="498"/>
      <c r="C28762" s="497"/>
      <c r="D28762" s="550"/>
      <c r="E28762" s="498"/>
      <c r="F28762" s="499"/>
    </row>
    <row r="28763" s="489" customFormat="1">
      <c r="B28763" s="498"/>
      <c r="C28763" s="497"/>
      <c r="D28763" s="550"/>
      <c r="E28763" s="498"/>
      <c r="F28763" s="499"/>
    </row>
    <row r="28764" s="489" customFormat="1">
      <c r="B28764" s="498"/>
      <c r="C28764" s="497"/>
      <c r="D28764" s="550"/>
      <c r="E28764" s="498"/>
      <c r="F28764" s="499"/>
    </row>
    <row r="28765" s="489" customFormat="1">
      <c r="B28765" s="498"/>
      <c r="C28765" s="497"/>
      <c r="D28765" s="550"/>
      <c r="E28765" s="498"/>
      <c r="F28765" s="499"/>
    </row>
    <row r="28766" s="489" customFormat="1">
      <c r="B28766" s="498"/>
      <c r="C28766" s="497"/>
      <c r="D28766" s="550"/>
      <c r="E28766" s="498"/>
      <c r="F28766" s="499"/>
    </row>
    <row r="28767" s="489" customFormat="1">
      <c r="B28767" s="498"/>
      <c r="C28767" s="497"/>
      <c r="D28767" s="550"/>
      <c r="E28767" s="498"/>
      <c r="F28767" s="499"/>
    </row>
    <row r="28768" s="489" customFormat="1">
      <c r="B28768" s="498"/>
      <c r="C28768" s="497"/>
      <c r="D28768" s="550"/>
      <c r="E28768" s="498"/>
      <c r="F28768" s="499"/>
    </row>
    <row r="28769" s="489" customFormat="1">
      <c r="B28769" s="498"/>
      <c r="C28769" s="497"/>
      <c r="D28769" s="550"/>
      <c r="E28769" s="498"/>
      <c r="F28769" s="499"/>
    </row>
    <row r="28770" s="489" customFormat="1">
      <c r="B28770" s="498"/>
      <c r="C28770" s="497"/>
      <c r="D28770" s="550"/>
      <c r="E28770" s="498"/>
      <c r="F28770" s="499"/>
    </row>
    <row r="28771" s="489" customFormat="1">
      <c r="B28771" s="498"/>
      <c r="C28771" s="497"/>
      <c r="D28771" s="550"/>
      <c r="E28771" s="498"/>
      <c r="F28771" s="499"/>
    </row>
    <row r="28772" s="489" customFormat="1">
      <c r="B28772" s="498"/>
      <c r="C28772" s="497"/>
      <c r="D28772" s="550"/>
      <c r="E28772" s="498"/>
      <c r="F28772" s="499"/>
    </row>
    <row r="28773" s="489" customFormat="1">
      <c r="B28773" s="498"/>
      <c r="C28773" s="497"/>
      <c r="D28773" s="550"/>
      <c r="E28773" s="498"/>
      <c r="F28773" s="499"/>
    </row>
    <row r="28774" s="489" customFormat="1">
      <c r="B28774" s="498"/>
      <c r="C28774" s="497"/>
      <c r="D28774" s="550"/>
      <c r="E28774" s="498"/>
      <c r="F28774" s="499"/>
    </row>
    <row r="28775" s="489" customFormat="1">
      <c r="B28775" s="498"/>
      <c r="C28775" s="497"/>
      <c r="D28775" s="550"/>
      <c r="E28775" s="498"/>
      <c r="F28775" s="499"/>
    </row>
    <row r="28776" s="489" customFormat="1">
      <c r="B28776" s="498"/>
      <c r="C28776" s="497"/>
      <c r="D28776" s="550"/>
      <c r="E28776" s="498"/>
      <c r="F28776" s="499"/>
    </row>
    <row r="28777" s="489" customFormat="1">
      <c r="B28777" s="498"/>
      <c r="C28777" s="497"/>
      <c r="D28777" s="550"/>
      <c r="E28777" s="498"/>
      <c r="F28777" s="499"/>
    </row>
    <row r="28778" s="489" customFormat="1">
      <c r="B28778" s="498"/>
      <c r="C28778" s="497"/>
      <c r="D28778" s="550"/>
      <c r="E28778" s="498"/>
      <c r="F28778" s="499"/>
    </row>
    <row r="28779" s="489" customFormat="1">
      <c r="B28779" s="498"/>
      <c r="C28779" s="497"/>
      <c r="D28779" s="550"/>
      <c r="E28779" s="498"/>
      <c r="F28779" s="499"/>
    </row>
    <row r="28780" s="489" customFormat="1">
      <c r="B28780" s="498"/>
      <c r="C28780" s="497"/>
      <c r="D28780" s="550"/>
      <c r="E28780" s="498"/>
      <c r="F28780" s="499"/>
    </row>
    <row r="28781" s="489" customFormat="1">
      <c r="B28781" s="498"/>
      <c r="C28781" s="497"/>
      <c r="D28781" s="550"/>
      <c r="E28781" s="498"/>
      <c r="F28781" s="499"/>
    </row>
    <row r="28782" s="489" customFormat="1">
      <c r="B28782" s="498"/>
      <c r="C28782" s="497"/>
      <c r="D28782" s="550"/>
      <c r="E28782" s="498"/>
      <c r="F28782" s="499"/>
    </row>
    <row r="28783" s="489" customFormat="1">
      <c r="B28783" s="498"/>
      <c r="C28783" s="497"/>
      <c r="D28783" s="550"/>
      <c r="E28783" s="498"/>
      <c r="F28783" s="499"/>
    </row>
    <row r="28784" s="489" customFormat="1">
      <c r="B28784" s="498"/>
      <c r="C28784" s="497"/>
      <c r="D28784" s="550"/>
      <c r="E28784" s="498"/>
      <c r="F28784" s="499"/>
    </row>
    <row r="28785" s="489" customFormat="1">
      <c r="B28785" s="498"/>
      <c r="C28785" s="497"/>
      <c r="D28785" s="550"/>
      <c r="E28785" s="498"/>
      <c r="F28785" s="499"/>
    </row>
    <row r="28786" s="489" customFormat="1">
      <c r="B28786" s="498"/>
      <c r="C28786" s="497"/>
      <c r="D28786" s="550"/>
      <c r="E28786" s="498"/>
      <c r="F28786" s="499"/>
    </row>
    <row r="28787" s="489" customFormat="1">
      <c r="B28787" s="498"/>
      <c r="C28787" s="497"/>
      <c r="D28787" s="550"/>
      <c r="E28787" s="498"/>
      <c r="F28787" s="499"/>
    </row>
    <row r="28788" s="489" customFormat="1">
      <c r="B28788" s="498"/>
      <c r="C28788" s="497"/>
      <c r="D28788" s="550"/>
      <c r="E28788" s="498"/>
      <c r="F28788" s="499"/>
    </row>
    <row r="28789" s="489" customFormat="1">
      <c r="B28789" s="498"/>
      <c r="C28789" s="497"/>
      <c r="D28789" s="550"/>
      <c r="E28789" s="498"/>
      <c r="F28789" s="499"/>
    </row>
    <row r="28790" s="489" customFormat="1">
      <c r="B28790" s="498"/>
      <c r="C28790" s="497"/>
      <c r="D28790" s="550"/>
      <c r="E28790" s="498"/>
      <c r="F28790" s="499"/>
    </row>
    <row r="28791" s="489" customFormat="1">
      <c r="B28791" s="498"/>
      <c r="C28791" s="497"/>
      <c r="D28791" s="550"/>
      <c r="E28791" s="498"/>
      <c r="F28791" s="499"/>
    </row>
    <row r="28792" s="489" customFormat="1">
      <c r="B28792" s="498"/>
      <c r="C28792" s="497"/>
      <c r="D28792" s="550"/>
      <c r="E28792" s="498"/>
      <c r="F28792" s="499"/>
    </row>
    <row r="28793" s="489" customFormat="1">
      <c r="B28793" s="498"/>
      <c r="C28793" s="497"/>
      <c r="D28793" s="550"/>
      <c r="E28793" s="498"/>
      <c r="F28793" s="499"/>
    </row>
    <row r="28794" s="489" customFormat="1">
      <c r="B28794" s="498"/>
      <c r="C28794" s="497"/>
      <c r="D28794" s="550"/>
      <c r="E28794" s="498"/>
      <c r="F28794" s="499"/>
    </row>
    <row r="28795" s="489" customFormat="1">
      <c r="B28795" s="498"/>
      <c r="C28795" s="497"/>
      <c r="D28795" s="550"/>
      <c r="E28795" s="498"/>
      <c r="F28795" s="499"/>
    </row>
    <row r="28796" s="489" customFormat="1">
      <c r="B28796" s="498"/>
      <c r="C28796" s="497"/>
      <c r="D28796" s="550"/>
      <c r="E28796" s="498"/>
      <c r="F28796" s="499"/>
    </row>
    <row r="28797" s="489" customFormat="1">
      <c r="B28797" s="498"/>
      <c r="C28797" s="497"/>
      <c r="D28797" s="550"/>
      <c r="E28797" s="498"/>
      <c r="F28797" s="499"/>
    </row>
    <row r="28798" s="489" customFormat="1">
      <c r="B28798" s="498"/>
      <c r="C28798" s="497"/>
      <c r="D28798" s="550"/>
      <c r="E28798" s="498"/>
      <c r="F28798" s="499"/>
    </row>
    <row r="28799" s="489" customFormat="1">
      <c r="B28799" s="498"/>
      <c r="C28799" s="497"/>
      <c r="D28799" s="550"/>
      <c r="E28799" s="498"/>
      <c r="F28799" s="499"/>
    </row>
    <row r="28800" s="489" customFormat="1">
      <c r="B28800" s="498"/>
      <c r="C28800" s="497"/>
      <c r="D28800" s="550"/>
      <c r="E28800" s="498"/>
      <c r="F28800" s="499"/>
    </row>
    <row r="28801" s="489" customFormat="1">
      <c r="B28801" s="498"/>
      <c r="C28801" s="497"/>
      <c r="D28801" s="550"/>
      <c r="E28801" s="498"/>
      <c r="F28801" s="499"/>
    </row>
    <row r="28802" s="489" customFormat="1">
      <c r="B28802" s="498"/>
      <c r="C28802" s="497"/>
      <c r="D28802" s="550"/>
      <c r="E28802" s="498"/>
      <c r="F28802" s="499"/>
    </row>
    <row r="28803" s="489" customFormat="1">
      <c r="B28803" s="498"/>
      <c r="C28803" s="497"/>
      <c r="D28803" s="550"/>
      <c r="E28803" s="498"/>
      <c r="F28803" s="499"/>
    </row>
    <row r="28804" s="489" customFormat="1">
      <c r="B28804" s="498"/>
      <c r="C28804" s="497"/>
      <c r="D28804" s="550"/>
      <c r="E28804" s="498"/>
      <c r="F28804" s="499"/>
    </row>
    <row r="28805" s="489" customFormat="1">
      <c r="B28805" s="498"/>
      <c r="C28805" s="497"/>
      <c r="D28805" s="550"/>
      <c r="E28805" s="498"/>
      <c r="F28805" s="499"/>
    </row>
    <row r="28806" s="489" customFormat="1">
      <c r="B28806" s="498"/>
      <c r="C28806" s="497"/>
      <c r="D28806" s="550"/>
      <c r="E28806" s="498"/>
      <c r="F28806" s="499"/>
    </row>
    <row r="28807" s="489" customFormat="1">
      <c r="B28807" s="498"/>
      <c r="C28807" s="497"/>
      <c r="D28807" s="550"/>
      <c r="E28807" s="498"/>
      <c r="F28807" s="499"/>
    </row>
    <row r="28808" s="489" customFormat="1">
      <c r="B28808" s="498"/>
      <c r="C28808" s="497"/>
      <c r="D28808" s="550"/>
      <c r="E28808" s="498"/>
      <c r="F28808" s="499"/>
    </row>
    <row r="28809" s="489" customFormat="1">
      <c r="B28809" s="498"/>
      <c r="C28809" s="497"/>
      <c r="D28809" s="550"/>
      <c r="E28809" s="498"/>
      <c r="F28809" s="499"/>
    </row>
    <row r="28810" s="489" customFormat="1">
      <c r="B28810" s="498"/>
      <c r="C28810" s="497"/>
      <c r="D28810" s="550"/>
      <c r="E28810" s="498"/>
      <c r="F28810" s="499"/>
    </row>
    <row r="28811" s="489" customFormat="1">
      <c r="B28811" s="498"/>
      <c r="C28811" s="497"/>
      <c r="D28811" s="550"/>
      <c r="E28811" s="498"/>
      <c r="F28811" s="499"/>
    </row>
    <row r="28812" s="489" customFormat="1">
      <c r="B28812" s="498"/>
      <c r="C28812" s="497"/>
      <c r="D28812" s="550"/>
      <c r="E28812" s="498"/>
      <c r="F28812" s="499"/>
    </row>
    <row r="28813" s="489" customFormat="1">
      <c r="B28813" s="498"/>
      <c r="C28813" s="497"/>
      <c r="D28813" s="550"/>
      <c r="E28813" s="498"/>
      <c r="F28813" s="499"/>
    </row>
    <row r="28814" s="489" customFormat="1">
      <c r="B28814" s="498"/>
      <c r="C28814" s="497"/>
      <c r="D28814" s="550"/>
      <c r="E28814" s="498"/>
      <c r="F28814" s="499"/>
    </row>
    <row r="28815" s="489" customFormat="1">
      <c r="B28815" s="498"/>
      <c r="C28815" s="497"/>
      <c r="D28815" s="550"/>
      <c r="E28815" s="498"/>
      <c r="F28815" s="499"/>
    </row>
    <row r="28816" s="489" customFormat="1">
      <c r="B28816" s="498"/>
      <c r="C28816" s="497"/>
      <c r="D28816" s="550"/>
      <c r="E28816" s="498"/>
      <c r="F28816" s="499"/>
    </row>
    <row r="28817" s="489" customFormat="1">
      <c r="B28817" s="498"/>
      <c r="C28817" s="497"/>
      <c r="D28817" s="550"/>
      <c r="E28817" s="498"/>
      <c r="F28817" s="499"/>
    </row>
    <row r="28818" s="489" customFormat="1">
      <c r="B28818" s="498"/>
      <c r="C28818" s="497"/>
      <c r="D28818" s="550"/>
      <c r="E28818" s="498"/>
      <c r="F28818" s="499"/>
    </row>
    <row r="28819" s="489" customFormat="1">
      <c r="B28819" s="498"/>
      <c r="C28819" s="497"/>
      <c r="D28819" s="550"/>
      <c r="E28819" s="498"/>
      <c r="F28819" s="499"/>
    </row>
    <row r="28820" s="489" customFormat="1">
      <c r="B28820" s="498"/>
      <c r="C28820" s="497"/>
      <c r="D28820" s="550"/>
      <c r="E28820" s="498"/>
      <c r="F28820" s="499"/>
    </row>
    <row r="28821" s="489" customFormat="1">
      <c r="B28821" s="498"/>
      <c r="C28821" s="497"/>
      <c r="D28821" s="550"/>
      <c r="E28821" s="498"/>
      <c r="F28821" s="499"/>
    </row>
    <row r="28822" s="489" customFormat="1">
      <c r="B28822" s="498"/>
      <c r="C28822" s="497"/>
      <c r="D28822" s="550"/>
      <c r="E28822" s="498"/>
      <c r="F28822" s="499"/>
    </row>
    <row r="28823" s="489" customFormat="1">
      <c r="B28823" s="498"/>
      <c r="C28823" s="497"/>
      <c r="D28823" s="550"/>
      <c r="E28823" s="498"/>
      <c r="F28823" s="499"/>
    </row>
    <row r="28824" s="489" customFormat="1">
      <c r="B28824" s="498"/>
      <c r="C28824" s="497"/>
      <c r="D28824" s="550"/>
      <c r="E28824" s="498"/>
      <c r="F28824" s="499"/>
    </row>
    <row r="28825" s="489" customFormat="1">
      <c r="B28825" s="498"/>
      <c r="C28825" s="497"/>
      <c r="D28825" s="550"/>
      <c r="E28825" s="498"/>
      <c r="F28825" s="499"/>
    </row>
    <row r="28826" s="489" customFormat="1">
      <c r="B28826" s="498"/>
      <c r="C28826" s="497"/>
      <c r="D28826" s="550"/>
      <c r="E28826" s="498"/>
      <c r="F28826" s="499"/>
    </row>
    <row r="28827" s="489" customFormat="1">
      <c r="B28827" s="498"/>
      <c r="C28827" s="497"/>
      <c r="D28827" s="550"/>
      <c r="E28827" s="498"/>
      <c r="F28827" s="499"/>
    </row>
    <row r="28828" s="489" customFormat="1">
      <c r="B28828" s="498"/>
      <c r="C28828" s="497"/>
      <c r="D28828" s="550"/>
      <c r="E28828" s="498"/>
      <c r="F28828" s="499"/>
    </row>
    <row r="28829" s="489" customFormat="1">
      <c r="B28829" s="498"/>
      <c r="C28829" s="497"/>
      <c r="D28829" s="550"/>
      <c r="E28829" s="498"/>
      <c r="F28829" s="499"/>
    </row>
    <row r="28830" s="489" customFormat="1">
      <c r="B28830" s="498"/>
      <c r="C28830" s="497"/>
      <c r="D28830" s="550"/>
      <c r="E28830" s="498"/>
      <c r="F28830" s="499"/>
    </row>
    <row r="28831" s="489" customFormat="1">
      <c r="B28831" s="498"/>
      <c r="C28831" s="497"/>
      <c r="D28831" s="550"/>
      <c r="E28831" s="498"/>
      <c r="F28831" s="499"/>
    </row>
    <row r="28832" s="489" customFormat="1">
      <c r="B28832" s="498"/>
      <c r="C28832" s="497"/>
      <c r="D28832" s="550"/>
      <c r="E28832" s="498"/>
      <c r="F28832" s="499"/>
    </row>
    <row r="28833" s="489" customFormat="1">
      <c r="B28833" s="498"/>
      <c r="C28833" s="497"/>
      <c r="D28833" s="550"/>
      <c r="E28833" s="498"/>
      <c r="F28833" s="499"/>
    </row>
    <row r="28834" s="489" customFormat="1">
      <c r="B28834" s="498"/>
      <c r="C28834" s="497"/>
      <c r="D28834" s="550"/>
      <c r="E28834" s="498"/>
      <c r="F28834" s="499"/>
    </row>
    <row r="28835" s="489" customFormat="1">
      <c r="B28835" s="498"/>
      <c r="C28835" s="497"/>
      <c r="D28835" s="550"/>
      <c r="E28835" s="498"/>
      <c r="F28835" s="499"/>
    </row>
    <row r="28836" s="489" customFormat="1">
      <c r="B28836" s="498"/>
      <c r="C28836" s="497"/>
      <c r="D28836" s="550"/>
      <c r="E28836" s="498"/>
      <c r="F28836" s="499"/>
    </row>
    <row r="28837" s="489" customFormat="1">
      <c r="B28837" s="498"/>
      <c r="C28837" s="497"/>
      <c r="D28837" s="550"/>
      <c r="E28837" s="498"/>
      <c r="F28837" s="499"/>
    </row>
    <row r="28838" s="489" customFormat="1">
      <c r="B28838" s="498"/>
      <c r="C28838" s="497"/>
      <c r="D28838" s="550"/>
      <c r="E28838" s="498"/>
      <c r="F28838" s="499"/>
    </row>
    <row r="28839" s="489" customFormat="1">
      <c r="B28839" s="498"/>
      <c r="C28839" s="497"/>
      <c r="D28839" s="550"/>
      <c r="E28839" s="498"/>
      <c r="F28839" s="499"/>
    </row>
    <row r="28840" s="489" customFormat="1">
      <c r="B28840" s="498"/>
      <c r="C28840" s="497"/>
      <c r="D28840" s="550"/>
      <c r="E28840" s="498"/>
      <c r="F28840" s="499"/>
    </row>
    <row r="28841" s="489" customFormat="1">
      <c r="B28841" s="498"/>
      <c r="C28841" s="497"/>
      <c r="D28841" s="550"/>
      <c r="E28841" s="498"/>
      <c r="F28841" s="499"/>
    </row>
    <row r="28842" s="489" customFormat="1">
      <c r="B28842" s="498"/>
      <c r="C28842" s="497"/>
      <c r="D28842" s="550"/>
      <c r="E28842" s="498"/>
      <c r="F28842" s="499"/>
    </row>
    <row r="28843" s="489" customFormat="1">
      <c r="B28843" s="498"/>
      <c r="C28843" s="497"/>
      <c r="D28843" s="550"/>
      <c r="E28843" s="498"/>
      <c r="F28843" s="499"/>
    </row>
    <row r="28844" s="489" customFormat="1">
      <c r="B28844" s="498"/>
      <c r="C28844" s="497"/>
      <c r="D28844" s="550"/>
      <c r="E28844" s="498"/>
      <c r="F28844" s="499"/>
    </row>
    <row r="28845" s="489" customFormat="1">
      <c r="B28845" s="498"/>
      <c r="C28845" s="497"/>
      <c r="D28845" s="550"/>
      <c r="E28845" s="498"/>
      <c r="F28845" s="499"/>
    </row>
    <row r="28846" s="489" customFormat="1">
      <c r="B28846" s="498"/>
      <c r="C28846" s="497"/>
      <c r="D28846" s="550"/>
      <c r="E28846" s="498"/>
      <c r="F28846" s="499"/>
    </row>
    <row r="28847" s="489" customFormat="1">
      <c r="B28847" s="498"/>
      <c r="C28847" s="497"/>
      <c r="D28847" s="550"/>
      <c r="E28847" s="498"/>
      <c r="F28847" s="499"/>
    </row>
    <row r="28848" s="489" customFormat="1">
      <c r="B28848" s="498"/>
      <c r="C28848" s="497"/>
      <c r="D28848" s="550"/>
      <c r="E28848" s="498"/>
      <c r="F28848" s="499"/>
    </row>
    <row r="28849" s="489" customFormat="1">
      <c r="B28849" s="498"/>
      <c r="C28849" s="497"/>
      <c r="D28849" s="550"/>
      <c r="E28849" s="498"/>
      <c r="F28849" s="499"/>
    </row>
    <row r="28850" s="489" customFormat="1">
      <c r="B28850" s="498"/>
      <c r="C28850" s="497"/>
      <c r="D28850" s="550"/>
      <c r="E28850" s="498"/>
      <c r="F28850" s="499"/>
    </row>
    <row r="28851" s="489" customFormat="1">
      <c r="B28851" s="498"/>
      <c r="C28851" s="497"/>
      <c r="D28851" s="550"/>
      <c r="E28851" s="498"/>
      <c r="F28851" s="499"/>
    </row>
    <row r="28852" s="489" customFormat="1">
      <c r="B28852" s="498"/>
      <c r="C28852" s="497"/>
      <c r="D28852" s="550"/>
      <c r="E28852" s="498"/>
      <c r="F28852" s="499"/>
    </row>
    <row r="28853" s="489" customFormat="1">
      <c r="B28853" s="498"/>
      <c r="C28853" s="497"/>
      <c r="D28853" s="550"/>
      <c r="E28853" s="498"/>
      <c r="F28853" s="499"/>
    </row>
    <row r="28854" s="489" customFormat="1">
      <c r="B28854" s="498"/>
      <c r="C28854" s="497"/>
      <c r="D28854" s="550"/>
      <c r="E28854" s="498"/>
      <c r="F28854" s="499"/>
    </row>
    <row r="28855" s="489" customFormat="1">
      <c r="B28855" s="498"/>
      <c r="C28855" s="497"/>
      <c r="D28855" s="550"/>
      <c r="E28855" s="498"/>
      <c r="F28855" s="499"/>
    </row>
    <row r="28856" s="489" customFormat="1">
      <c r="B28856" s="498"/>
      <c r="C28856" s="497"/>
      <c r="D28856" s="550"/>
      <c r="E28856" s="498"/>
      <c r="F28856" s="499"/>
    </row>
    <row r="28857" s="489" customFormat="1">
      <c r="B28857" s="498"/>
      <c r="C28857" s="497"/>
      <c r="D28857" s="550"/>
      <c r="E28857" s="498"/>
      <c r="F28857" s="499"/>
    </row>
    <row r="28858" s="489" customFormat="1">
      <c r="B28858" s="498"/>
      <c r="C28858" s="497"/>
      <c r="D28858" s="550"/>
      <c r="E28858" s="498"/>
      <c r="F28858" s="499"/>
    </row>
    <row r="28859" s="489" customFormat="1">
      <c r="B28859" s="498"/>
      <c r="C28859" s="497"/>
      <c r="D28859" s="550"/>
      <c r="E28859" s="498"/>
      <c r="F28859" s="499"/>
    </row>
    <row r="28860" s="489" customFormat="1">
      <c r="B28860" s="498"/>
      <c r="C28860" s="497"/>
      <c r="D28860" s="550"/>
      <c r="E28860" s="498"/>
      <c r="F28860" s="499"/>
    </row>
    <row r="28861" s="489" customFormat="1">
      <c r="B28861" s="498"/>
      <c r="C28861" s="497"/>
      <c r="D28861" s="550"/>
      <c r="E28861" s="498"/>
      <c r="F28861" s="499"/>
    </row>
    <row r="28862" s="489" customFormat="1">
      <c r="B28862" s="498"/>
      <c r="C28862" s="497"/>
      <c r="D28862" s="550"/>
      <c r="E28862" s="498"/>
      <c r="F28862" s="499"/>
    </row>
    <row r="28863" s="489" customFormat="1">
      <c r="B28863" s="498"/>
      <c r="C28863" s="497"/>
      <c r="D28863" s="550"/>
      <c r="E28863" s="498"/>
      <c r="F28863" s="499"/>
    </row>
    <row r="28864" s="489" customFormat="1">
      <c r="B28864" s="498"/>
      <c r="C28864" s="497"/>
      <c r="D28864" s="550"/>
      <c r="E28864" s="498"/>
      <c r="F28864" s="499"/>
    </row>
    <row r="28865" s="489" customFormat="1">
      <c r="B28865" s="498"/>
      <c r="C28865" s="497"/>
      <c r="D28865" s="550"/>
      <c r="E28865" s="498"/>
      <c r="F28865" s="499"/>
    </row>
    <row r="28866" s="489" customFormat="1">
      <c r="B28866" s="498"/>
      <c r="C28866" s="497"/>
      <c r="D28866" s="550"/>
      <c r="E28866" s="498"/>
      <c r="F28866" s="499"/>
    </row>
    <row r="28867" s="489" customFormat="1">
      <c r="B28867" s="498"/>
      <c r="C28867" s="497"/>
      <c r="D28867" s="550"/>
      <c r="E28867" s="498"/>
      <c r="F28867" s="499"/>
    </row>
    <row r="28868" s="489" customFormat="1">
      <c r="B28868" s="498"/>
      <c r="C28868" s="497"/>
      <c r="D28868" s="550"/>
      <c r="E28868" s="498"/>
      <c r="F28868" s="499"/>
    </row>
    <row r="28869" s="489" customFormat="1">
      <c r="B28869" s="498"/>
      <c r="C28869" s="497"/>
      <c r="D28869" s="550"/>
      <c r="E28869" s="498"/>
      <c r="F28869" s="499"/>
    </row>
    <row r="28870" s="489" customFormat="1">
      <c r="B28870" s="498"/>
      <c r="C28870" s="497"/>
      <c r="D28870" s="550"/>
      <c r="E28870" s="498"/>
      <c r="F28870" s="499"/>
    </row>
    <row r="28871" s="489" customFormat="1">
      <c r="B28871" s="498"/>
      <c r="C28871" s="497"/>
      <c r="D28871" s="550"/>
      <c r="E28871" s="498"/>
      <c r="F28871" s="499"/>
    </row>
    <row r="28872" s="489" customFormat="1">
      <c r="B28872" s="498"/>
      <c r="C28872" s="497"/>
      <c r="D28872" s="550"/>
      <c r="E28872" s="498"/>
      <c r="F28872" s="499"/>
    </row>
    <row r="28873" s="489" customFormat="1">
      <c r="B28873" s="498"/>
      <c r="C28873" s="497"/>
      <c r="D28873" s="550"/>
      <c r="E28873" s="498"/>
      <c r="F28873" s="499"/>
    </row>
    <row r="28874" s="489" customFormat="1">
      <c r="B28874" s="498"/>
      <c r="C28874" s="497"/>
      <c r="D28874" s="550"/>
      <c r="E28874" s="498"/>
      <c r="F28874" s="499"/>
    </row>
    <row r="28875" s="489" customFormat="1">
      <c r="B28875" s="498"/>
      <c r="C28875" s="497"/>
      <c r="D28875" s="550"/>
      <c r="E28875" s="498"/>
      <c r="F28875" s="499"/>
    </row>
    <row r="28876" s="489" customFormat="1">
      <c r="B28876" s="498"/>
      <c r="C28876" s="497"/>
      <c r="D28876" s="550"/>
      <c r="E28876" s="498"/>
      <c r="F28876" s="499"/>
    </row>
    <row r="28877" s="489" customFormat="1">
      <c r="B28877" s="498"/>
      <c r="C28877" s="497"/>
      <c r="D28877" s="550"/>
      <c r="E28877" s="498"/>
      <c r="F28877" s="499"/>
    </row>
    <row r="28878" s="489" customFormat="1">
      <c r="B28878" s="498"/>
      <c r="C28878" s="497"/>
      <c r="D28878" s="550"/>
      <c r="E28878" s="498"/>
      <c r="F28878" s="499"/>
    </row>
    <row r="28879" s="489" customFormat="1">
      <c r="B28879" s="498"/>
      <c r="C28879" s="497"/>
      <c r="D28879" s="550"/>
      <c r="E28879" s="498"/>
      <c r="F28879" s="499"/>
    </row>
    <row r="28880" s="489" customFormat="1">
      <c r="B28880" s="498"/>
      <c r="C28880" s="497"/>
      <c r="D28880" s="550"/>
      <c r="E28880" s="498"/>
      <c r="F28880" s="499"/>
    </row>
    <row r="28881" s="489" customFormat="1">
      <c r="B28881" s="498"/>
      <c r="C28881" s="497"/>
      <c r="D28881" s="550"/>
      <c r="E28881" s="498"/>
      <c r="F28881" s="499"/>
    </row>
    <row r="28882" s="489" customFormat="1">
      <c r="B28882" s="498"/>
      <c r="C28882" s="497"/>
      <c r="D28882" s="550"/>
      <c r="E28882" s="498"/>
      <c r="F28882" s="499"/>
    </row>
    <row r="28883" s="489" customFormat="1">
      <c r="B28883" s="498"/>
      <c r="C28883" s="497"/>
      <c r="D28883" s="550"/>
      <c r="E28883" s="498"/>
      <c r="F28883" s="499"/>
    </row>
    <row r="28884" s="489" customFormat="1">
      <c r="B28884" s="498"/>
      <c r="C28884" s="497"/>
      <c r="D28884" s="550"/>
      <c r="E28884" s="498"/>
      <c r="F28884" s="499"/>
    </row>
    <row r="28885" s="489" customFormat="1">
      <c r="B28885" s="498"/>
      <c r="C28885" s="497"/>
      <c r="D28885" s="550"/>
      <c r="E28885" s="498"/>
      <c r="F28885" s="499"/>
    </row>
    <row r="28886" s="489" customFormat="1">
      <c r="B28886" s="498"/>
      <c r="C28886" s="497"/>
      <c r="D28886" s="550"/>
      <c r="E28886" s="498"/>
      <c r="F28886" s="499"/>
    </row>
    <row r="28887" s="489" customFormat="1">
      <c r="B28887" s="498"/>
      <c r="C28887" s="497"/>
      <c r="D28887" s="550"/>
      <c r="E28887" s="498"/>
      <c r="F28887" s="499"/>
    </row>
    <row r="28888" s="489" customFormat="1">
      <c r="B28888" s="498"/>
      <c r="C28888" s="497"/>
      <c r="D28888" s="550"/>
      <c r="E28888" s="498"/>
      <c r="F28888" s="499"/>
    </row>
    <row r="28889" s="489" customFormat="1">
      <c r="B28889" s="498"/>
      <c r="C28889" s="497"/>
      <c r="D28889" s="550"/>
      <c r="E28889" s="498"/>
      <c r="F28889" s="499"/>
    </row>
    <row r="28890" s="489" customFormat="1">
      <c r="B28890" s="498"/>
      <c r="C28890" s="497"/>
      <c r="D28890" s="550"/>
      <c r="E28890" s="498"/>
      <c r="F28890" s="499"/>
    </row>
    <row r="28891" s="489" customFormat="1">
      <c r="B28891" s="498"/>
      <c r="C28891" s="497"/>
      <c r="D28891" s="550"/>
      <c r="E28891" s="498"/>
      <c r="F28891" s="499"/>
    </row>
    <row r="28892" s="489" customFormat="1">
      <c r="B28892" s="498"/>
      <c r="C28892" s="497"/>
      <c r="D28892" s="550"/>
      <c r="E28892" s="498"/>
      <c r="F28892" s="499"/>
    </row>
    <row r="28893" s="489" customFormat="1">
      <c r="B28893" s="498"/>
      <c r="C28893" s="497"/>
      <c r="D28893" s="550"/>
      <c r="E28893" s="498"/>
      <c r="F28893" s="499"/>
    </row>
    <row r="28894" s="489" customFormat="1">
      <c r="B28894" s="498"/>
      <c r="C28894" s="497"/>
      <c r="D28894" s="550"/>
      <c r="E28894" s="498"/>
      <c r="F28894" s="499"/>
    </row>
    <row r="28895" s="489" customFormat="1">
      <c r="B28895" s="498"/>
      <c r="C28895" s="497"/>
      <c r="D28895" s="550"/>
      <c r="E28895" s="498"/>
      <c r="F28895" s="499"/>
    </row>
    <row r="28896" s="489" customFormat="1">
      <c r="B28896" s="498"/>
      <c r="C28896" s="497"/>
      <c r="D28896" s="550"/>
      <c r="E28896" s="498"/>
      <c r="F28896" s="499"/>
    </row>
    <row r="28897" s="489" customFormat="1">
      <c r="B28897" s="498"/>
      <c r="C28897" s="497"/>
      <c r="D28897" s="550"/>
      <c r="E28897" s="498"/>
      <c r="F28897" s="499"/>
    </row>
    <row r="28898" s="489" customFormat="1">
      <c r="B28898" s="498"/>
      <c r="C28898" s="497"/>
      <c r="D28898" s="550"/>
      <c r="E28898" s="498"/>
      <c r="F28898" s="499"/>
    </row>
    <row r="28899" s="489" customFormat="1">
      <c r="B28899" s="498"/>
      <c r="C28899" s="497"/>
      <c r="D28899" s="550"/>
      <c r="E28899" s="498"/>
      <c r="F28899" s="499"/>
    </row>
    <row r="28900" s="489" customFormat="1">
      <c r="B28900" s="498"/>
      <c r="C28900" s="497"/>
      <c r="D28900" s="550"/>
      <c r="E28900" s="498"/>
      <c r="F28900" s="499"/>
    </row>
    <row r="28901" s="489" customFormat="1">
      <c r="B28901" s="498"/>
      <c r="C28901" s="497"/>
      <c r="D28901" s="550"/>
      <c r="E28901" s="498"/>
      <c r="F28901" s="499"/>
    </row>
    <row r="28902" s="489" customFormat="1">
      <c r="B28902" s="498"/>
      <c r="C28902" s="497"/>
      <c r="D28902" s="550"/>
      <c r="E28902" s="498"/>
      <c r="F28902" s="499"/>
    </row>
    <row r="28903" s="489" customFormat="1">
      <c r="B28903" s="498"/>
      <c r="C28903" s="497"/>
      <c r="D28903" s="550"/>
      <c r="E28903" s="498"/>
      <c r="F28903" s="499"/>
    </row>
    <row r="28904" s="489" customFormat="1">
      <c r="B28904" s="498"/>
      <c r="C28904" s="497"/>
      <c r="D28904" s="550"/>
      <c r="E28904" s="498"/>
      <c r="F28904" s="499"/>
    </row>
    <row r="28905" s="489" customFormat="1">
      <c r="B28905" s="498"/>
      <c r="C28905" s="497"/>
      <c r="D28905" s="550"/>
      <c r="E28905" s="498"/>
      <c r="F28905" s="499"/>
    </row>
    <row r="28906" s="489" customFormat="1">
      <c r="B28906" s="498"/>
      <c r="C28906" s="497"/>
      <c r="D28906" s="550"/>
      <c r="E28906" s="498"/>
      <c r="F28906" s="499"/>
    </row>
    <row r="28907" s="489" customFormat="1">
      <c r="B28907" s="498"/>
      <c r="C28907" s="497"/>
      <c r="D28907" s="550"/>
      <c r="E28907" s="498"/>
      <c r="F28907" s="499"/>
    </row>
    <row r="28908" s="489" customFormat="1">
      <c r="B28908" s="498"/>
      <c r="C28908" s="497"/>
      <c r="D28908" s="550"/>
      <c r="E28908" s="498"/>
      <c r="F28908" s="499"/>
    </row>
    <row r="28909" s="489" customFormat="1">
      <c r="B28909" s="498"/>
      <c r="C28909" s="497"/>
      <c r="D28909" s="550"/>
      <c r="E28909" s="498"/>
      <c r="F28909" s="499"/>
    </row>
    <row r="28910" s="489" customFormat="1">
      <c r="B28910" s="498"/>
      <c r="C28910" s="497"/>
      <c r="D28910" s="550"/>
      <c r="E28910" s="498"/>
      <c r="F28910" s="499"/>
    </row>
    <row r="28911" s="489" customFormat="1">
      <c r="B28911" s="498"/>
      <c r="C28911" s="497"/>
      <c r="D28911" s="550"/>
      <c r="E28911" s="498"/>
      <c r="F28911" s="499"/>
    </row>
    <row r="28912" s="489" customFormat="1">
      <c r="B28912" s="498"/>
      <c r="C28912" s="497"/>
      <c r="D28912" s="550"/>
      <c r="E28912" s="498"/>
      <c r="F28912" s="499"/>
    </row>
    <row r="28913" s="489" customFormat="1">
      <c r="B28913" s="498"/>
      <c r="C28913" s="497"/>
      <c r="D28913" s="550"/>
      <c r="E28913" s="498"/>
      <c r="F28913" s="499"/>
    </row>
    <row r="28914" s="489" customFormat="1">
      <c r="B28914" s="498"/>
      <c r="C28914" s="497"/>
      <c r="D28914" s="550"/>
      <c r="E28914" s="498"/>
      <c r="F28914" s="499"/>
    </row>
    <row r="28915" s="489" customFormat="1">
      <c r="B28915" s="498"/>
      <c r="C28915" s="497"/>
      <c r="D28915" s="550"/>
      <c r="E28915" s="498"/>
      <c r="F28915" s="499"/>
    </row>
    <row r="28916" s="489" customFormat="1">
      <c r="B28916" s="498"/>
      <c r="C28916" s="497"/>
      <c r="D28916" s="550"/>
      <c r="E28916" s="498"/>
      <c r="F28916" s="499"/>
    </row>
    <row r="28917" s="489" customFormat="1">
      <c r="B28917" s="498"/>
      <c r="C28917" s="497"/>
      <c r="D28917" s="550"/>
      <c r="E28917" s="498"/>
      <c r="F28917" s="499"/>
    </row>
    <row r="28918" s="489" customFormat="1">
      <c r="B28918" s="498"/>
      <c r="C28918" s="497"/>
      <c r="D28918" s="550"/>
      <c r="E28918" s="498"/>
      <c r="F28918" s="499"/>
    </row>
    <row r="28919" s="489" customFormat="1">
      <c r="B28919" s="498"/>
      <c r="C28919" s="497"/>
      <c r="D28919" s="550"/>
      <c r="E28919" s="498"/>
      <c r="F28919" s="499"/>
    </row>
    <row r="28920" s="489" customFormat="1">
      <c r="B28920" s="498"/>
      <c r="C28920" s="497"/>
      <c r="D28920" s="550"/>
      <c r="E28920" s="498"/>
      <c r="F28920" s="499"/>
    </row>
    <row r="28921" s="489" customFormat="1">
      <c r="B28921" s="498"/>
      <c r="C28921" s="497"/>
      <c r="D28921" s="550"/>
      <c r="E28921" s="498"/>
      <c r="F28921" s="499"/>
    </row>
    <row r="28922" s="489" customFormat="1">
      <c r="B28922" s="498"/>
      <c r="C28922" s="497"/>
      <c r="D28922" s="550"/>
      <c r="E28922" s="498"/>
      <c r="F28922" s="499"/>
    </row>
    <row r="28923" s="489" customFormat="1">
      <c r="B28923" s="498"/>
      <c r="C28923" s="497"/>
      <c r="D28923" s="550"/>
      <c r="E28923" s="498"/>
      <c r="F28923" s="499"/>
    </row>
    <row r="28924" s="489" customFormat="1">
      <c r="B28924" s="498"/>
      <c r="C28924" s="497"/>
      <c r="D28924" s="550"/>
      <c r="E28924" s="498"/>
      <c r="F28924" s="499"/>
    </row>
    <row r="28925" s="489" customFormat="1">
      <c r="B28925" s="498"/>
      <c r="C28925" s="497"/>
      <c r="D28925" s="550"/>
      <c r="E28925" s="498"/>
      <c r="F28925" s="499"/>
    </row>
    <row r="28926" s="489" customFormat="1">
      <c r="B28926" s="498"/>
      <c r="C28926" s="497"/>
      <c r="D28926" s="550"/>
      <c r="E28926" s="498"/>
      <c r="F28926" s="499"/>
    </row>
    <row r="28927" s="489" customFormat="1">
      <c r="B28927" s="498"/>
      <c r="C28927" s="497"/>
      <c r="D28927" s="550"/>
      <c r="E28927" s="498"/>
      <c r="F28927" s="499"/>
    </row>
    <row r="28928" s="489" customFormat="1">
      <c r="B28928" s="498"/>
      <c r="C28928" s="497"/>
      <c r="D28928" s="550"/>
      <c r="E28928" s="498"/>
      <c r="F28928" s="499"/>
    </row>
    <row r="28929" s="489" customFormat="1">
      <c r="B28929" s="498"/>
      <c r="C28929" s="497"/>
      <c r="D28929" s="550"/>
      <c r="E28929" s="498"/>
      <c r="F28929" s="499"/>
    </row>
    <row r="28930" s="489" customFormat="1">
      <c r="B28930" s="498"/>
      <c r="C28930" s="497"/>
      <c r="D28930" s="550"/>
      <c r="E28930" s="498"/>
      <c r="F28930" s="499"/>
    </row>
    <row r="28931" s="489" customFormat="1">
      <c r="B28931" s="498"/>
      <c r="C28931" s="497"/>
      <c r="D28931" s="550"/>
      <c r="E28931" s="498"/>
      <c r="F28931" s="499"/>
    </row>
    <row r="28932" s="489" customFormat="1">
      <c r="B28932" s="498"/>
      <c r="C28932" s="497"/>
      <c r="D28932" s="550"/>
      <c r="E28932" s="498"/>
      <c r="F28932" s="499"/>
    </row>
    <row r="28933" s="489" customFormat="1">
      <c r="B28933" s="498"/>
      <c r="C28933" s="497"/>
      <c r="D28933" s="550"/>
      <c r="E28933" s="498"/>
      <c r="F28933" s="499"/>
    </row>
    <row r="28934" s="489" customFormat="1">
      <c r="B28934" s="498"/>
      <c r="C28934" s="497"/>
      <c r="D28934" s="550"/>
      <c r="E28934" s="498"/>
      <c r="F28934" s="499"/>
    </row>
    <row r="28935" s="489" customFormat="1">
      <c r="B28935" s="498"/>
      <c r="C28935" s="497"/>
      <c r="D28935" s="550"/>
      <c r="E28935" s="498"/>
      <c r="F28935" s="499"/>
    </row>
    <row r="28936" s="489" customFormat="1">
      <c r="B28936" s="498"/>
      <c r="C28936" s="497"/>
      <c r="D28936" s="550"/>
      <c r="E28936" s="498"/>
      <c r="F28936" s="499"/>
    </row>
    <row r="28937" s="489" customFormat="1">
      <c r="B28937" s="498"/>
      <c r="C28937" s="497"/>
      <c r="D28937" s="550"/>
      <c r="E28937" s="498"/>
      <c r="F28937" s="499"/>
    </row>
    <row r="28938" s="489" customFormat="1">
      <c r="B28938" s="498"/>
      <c r="C28938" s="497"/>
      <c r="D28938" s="550"/>
      <c r="E28938" s="498"/>
      <c r="F28938" s="499"/>
    </row>
    <row r="28939" s="489" customFormat="1">
      <c r="B28939" s="498"/>
      <c r="C28939" s="497"/>
      <c r="D28939" s="550"/>
      <c r="E28939" s="498"/>
      <c r="F28939" s="499"/>
    </row>
    <row r="28940" s="489" customFormat="1">
      <c r="B28940" s="498"/>
      <c r="C28940" s="497"/>
      <c r="D28940" s="550"/>
      <c r="E28940" s="498"/>
      <c r="F28940" s="499"/>
    </row>
    <row r="28941" s="489" customFormat="1">
      <c r="B28941" s="498"/>
      <c r="C28941" s="497"/>
      <c r="D28941" s="550"/>
      <c r="E28941" s="498"/>
      <c r="F28941" s="499"/>
    </row>
    <row r="28942" s="489" customFormat="1">
      <c r="B28942" s="498"/>
      <c r="C28942" s="497"/>
      <c r="D28942" s="550"/>
      <c r="E28942" s="498"/>
      <c r="F28942" s="499"/>
    </row>
    <row r="28943" s="489" customFormat="1">
      <c r="B28943" s="498"/>
      <c r="C28943" s="497"/>
      <c r="D28943" s="550"/>
      <c r="E28943" s="498"/>
      <c r="F28943" s="499"/>
    </row>
    <row r="28944" s="489" customFormat="1">
      <c r="B28944" s="498"/>
      <c r="C28944" s="497"/>
      <c r="D28944" s="550"/>
      <c r="E28944" s="498"/>
      <c r="F28944" s="499"/>
    </row>
    <row r="28945" s="489" customFormat="1">
      <c r="B28945" s="498"/>
      <c r="C28945" s="497"/>
      <c r="D28945" s="550"/>
      <c r="E28945" s="498"/>
      <c r="F28945" s="499"/>
    </row>
    <row r="28946" s="489" customFormat="1">
      <c r="B28946" s="498"/>
      <c r="C28946" s="497"/>
      <c r="D28946" s="550"/>
      <c r="E28946" s="498"/>
      <c r="F28946" s="499"/>
    </row>
    <row r="28947" s="489" customFormat="1">
      <c r="B28947" s="498"/>
      <c r="C28947" s="497"/>
      <c r="D28947" s="550"/>
      <c r="E28947" s="498"/>
      <c r="F28947" s="499"/>
    </row>
    <row r="28948" s="489" customFormat="1">
      <c r="B28948" s="498"/>
      <c r="C28948" s="497"/>
      <c r="D28948" s="550"/>
      <c r="E28948" s="498"/>
      <c r="F28948" s="499"/>
    </row>
    <row r="28949" s="489" customFormat="1">
      <c r="B28949" s="498"/>
      <c r="C28949" s="497"/>
      <c r="D28949" s="550"/>
      <c r="E28949" s="498"/>
      <c r="F28949" s="499"/>
    </row>
    <row r="28950" s="489" customFormat="1">
      <c r="B28950" s="498"/>
      <c r="C28950" s="497"/>
      <c r="D28950" s="550"/>
      <c r="E28950" s="498"/>
      <c r="F28950" s="499"/>
    </row>
    <row r="28951" s="489" customFormat="1">
      <c r="B28951" s="498"/>
      <c r="C28951" s="497"/>
      <c r="D28951" s="550"/>
      <c r="E28951" s="498"/>
      <c r="F28951" s="499"/>
    </row>
    <row r="28952" s="489" customFormat="1">
      <c r="B28952" s="498"/>
      <c r="C28952" s="497"/>
      <c r="D28952" s="550"/>
      <c r="E28952" s="498"/>
      <c r="F28952" s="499"/>
    </row>
    <row r="28953" s="489" customFormat="1">
      <c r="B28953" s="498"/>
      <c r="C28953" s="497"/>
      <c r="D28953" s="550"/>
      <c r="E28953" s="498"/>
      <c r="F28953" s="499"/>
    </row>
    <row r="28954" s="489" customFormat="1">
      <c r="B28954" s="498"/>
      <c r="C28954" s="497"/>
      <c r="D28954" s="550"/>
      <c r="E28954" s="498"/>
      <c r="F28954" s="499"/>
    </row>
    <row r="28955" s="489" customFormat="1">
      <c r="B28955" s="498"/>
      <c r="C28955" s="497"/>
      <c r="D28955" s="550"/>
      <c r="E28955" s="498"/>
      <c r="F28955" s="499"/>
    </row>
    <row r="28956" s="489" customFormat="1">
      <c r="B28956" s="498"/>
      <c r="C28956" s="497"/>
      <c r="D28956" s="550"/>
      <c r="E28956" s="498"/>
      <c r="F28956" s="499"/>
    </row>
    <row r="28957" s="489" customFormat="1">
      <c r="B28957" s="498"/>
      <c r="C28957" s="497"/>
      <c r="D28957" s="550"/>
      <c r="E28957" s="498"/>
      <c r="F28957" s="499"/>
    </row>
    <row r="28958" s="489" customFormat="1">
      <c r="B28958" s="498"/>
      <c r="C28958" s="497"/>
      <c r="D28958" s="550"/>
      <c r="E28958" s="498"/>
      <c r="F28958" s="499"/>
    </row>
    <row r="28959" s="489" customFormat="1">
      <c r="B28959" s="498"/>
      <c r="C28959" s="497"/>
      <c r="D28959" s="550"/>
      <c r="E28959" s="498"/>
      <c r="F28959" s="499"/>
    </row>
    <row r="28960" s="489" customFormat="1">
      <c r="B28960" s="498"/>
      <c r="C28960" s="497"/>
      <c r="D28960" s="550"/>
      <c r="E28960" s="498"/>
      <c r="F28960" s="499"/>
    </row>
    <row r="28961" s="489" customFormat="1">
      <c r="B28961" s="498"/>
      <c r="C28961" s="497"/>
      <c r="D28961" s="550"/>
      <c r="E28961" s="498"/>
      <c r="F28961" s="499"/>
    </row>
    <row r="28962" s="489" customFormat="1">
      <c r="B28962" s="498"/>
      <c r="C28962" s="497"/>
      <c r="D28962" s="550"/>
      <c r="E28962" s="498"/>
      <c r="F28962" s="499"/>
    </row>
    <row r="28963" s="489" customFormat="1">
      <c r="B28963" s="498"/>
      <c r="C28963" s="497"/>
      <c r="D28963" s="550"/>
      <c r="E28963" s="498"/>
      <c r="F28963" s="499"/>
    </row>
    <row r="28964" s="489" customFormat="1">
      <c r="B28964" s="498"/>
      <c r="C28964" s="497"/>
      <c r="D28964" s="550"/>
      <c r="E28964" s="498"/>
      <c r="F28964" s="499"/>
    </row>
    <row r="28965" s="489" customFormat="1">
      <c r="B28965" s="498"/>
      <c r="C28965" s="497"/>
      <c r="D28965" s="550"/>
      <c r="E28965" s="498"/>
      <c r="F28965" s="499"/>
    </row>
    <row r="28966" s="489" customFormat="1">
      <c r="B28966" s="498"/>
      <c r="C28966" s="497"/>
      <c r="D28966" s="550"/>
      <c r="E28966" s="498"/>
      <c r="F28966" s="499"/>
    </row>
    <row r="28967" s="489" customFormat="1">
      <c r="B28967" s="498"/>
      <c r="C28967" s="497"/>
      <c r="D28967" s="550"/>
      <c r="E28967" s="498"/>
      <c r="F28967" s="499"/>
    </row>
    <row r="28968" s="489" customFormat="1">
      <c r="B28968" s="498"/>
      <c r="C28968" s="497"/>
      <c r="D28968" s="550"/>
      <c r="E28968" s="498"/>
      <c r="F28968" s="499"/>
    </row>
    <row r="28969" s="489" customFormat="1">
      <c r="B28969" s="498"/>
      <c r="C28969" s="497"/>
      <c r="D28969" s="550"/>
      <c r="E28969" s="498"/>
      <c r="F28969" s="499"/>
    </row>
    <row r="28970" s="489" customFormat="1">
      <c r="B28970" s="498"/>
      <c r="C28970" s="497"/>
      <c r="D28970" s="550"/>
      <c r="E28970" s="498"/>
      <c r="F28970" s="499"/>
    </row>
    <row r="28971" s="489" customFormat="1">
      <c r="B28971" s="498"/>
      <c r="C28971" s="497"/>
      <c r="D28971" s="550"/>
      <c r="E28971" s="498"/>
      <c r="F28971" s="499"/>
    </row>
    <row r="28972" s="489" customFormat="1">
      <c r="B28972" s="498"/>
      <c r="C28972" s="497"/>
      <c r="D28972" s="550"/>
      <c r="E28972" s="498"/>
      <c r="F28972" s="499"/>
    </row>
    <row r="28973" s="489" customFormat="1">
      <c r="B28973" s="498"/>
      <c r="C28973" s="497"/>
      <c r="D28973" s="550"/>
      <c r="E28973" s="498"/>
      <c r="F28973" s="499"/>
    </row>
    <row r="28974" s="489" customFormat="1">
      <c r="B28974" s="498"/>
      <c r="C28974" s="497"/>
      <c r="D28974" s="550"/>
      <c r="E28974" s="498"/>
      <c r="F28974" s="499"/>
    </row>
    <row r="28975" s="489" customFormat="1">
      <c r="B28975" s="498"/>
      <c r="C28975" s="497"/>
      <c r="D28975" s="550"/>
      <c r="E28975" s="498"/>
      <c r="F28975" s="499"/>
    </row>
    <row r="28976" s="489" customFormat="1">
      <c r="B28976" s="498"/>
      <c r="C28976" s="497"/>
      <c r="D28976" s="550"/>
      <c r="E28976" s="498"/>
      <c r="F28976" s="499"/>
    </row>
    <row r="28977" s="489" customFormat="1">
      <c r="B28977" s="498"/>
      <c r="C28977" s="497"/>
      <c r="D28977" s="550"/>
      <c r="E28977" s="498"/>
      <c r="F28977" s="499"/>
    </row>
    <row r="28978" s="489" customFormat="1">
      <c r="B28978" s="498"/>
      <c r="C28978" s="497"/>
      <c r="D28978" s="550"/>
      <c r="E28978" s="498"/>
      <c r="F28978" s="499"/>
    </row>
    <row r="28979" s="489" customFormat="1">
      <c r="B28979" s="498"/>
      <c r="C28979" s="497"/>
      <c r="D28979" s="550"/>
      <c r="E28979" s="498"/>
      <c r="F28979" s="499"/>
    </row>
    <row r="28980" s="489" customFormat="1">
      <c r="B28980" s="498"/>
      <c r="C28980" s="497"/>
      <c r="D28980" s="550"/>
      <c r="E28980" s="498"/>
      <c r="F28980" s="499"/>
    </row>
    <row r="28981" s="489" customFormat="1">
      <c r="B28981" s="498"/>
      <c r="C28981" s="497"/>
      <c r="D28981" s="550"/>
      <c r="E28981" s="498"/>
      <c r="F28981" s="499"/>
    </row>
    <row r="28982" s="489" customFormat="1">
      <c r="B28982" s="498"/>
      <c r="C28982" s="497"/>
      <c r="D28982" s="550"/>
      <c r="E28982" s="498"/>
      <c r="F28982" s="499"/>
    </row>
    <row r="28983" s="489" customFormat="1">
      <c r="B28983" s="498"/>
      <c r="C28983" s="497"/>
      <c r="D28983" s="550"/>
      <c r="E28983" s="498"/>
      <c r="F28983" s="499"/>
    </row>
    <row r="28984" s="489" customFormat="1">
      <c r="B28984" s="498"/>
      <c r="C28984" s="497"/>
      <c r="D28984" s="550"/>
      <c r="E28984" s="498"/>
      <c r="F28984" s="499"/>
    </row>
    <row r="28985" s="489" customFormat="1">
      <c r="B28985" s="498"/>
      <c r="C28985" s="497"/>
      <c r="D28985" s="550"/>
      <c r="E28985" s="498"/>
      <c r="F28985" s="499"/>
    </row>
    <row r="28986" s="489" customFormat="1">
      <c r="B28986" s="498"/>
      <c r="C28986" s="497"/>
      <c r="D28986" s="550"/>
      <c r="E28986" s="498"/>
      <c r="F28986" s="499"/>
    </row>
    <row r="28987" s="489" customFormat="1">
      <c r="B28987" s="498"/>
      <c r="C28987" s="497"/>
      <c r="D28987" s="550"/>
      <c r="E28987" s="498"/>
      <c r="F28987" s="499"/>
    </row>
    <row r="28988" s="489" customFormat="1">
      <c r="B28988" s="498"/>
      <c r="C28988" s="497"/>
      <c r="D28988" s="550"/>
      <c r="E28988" s="498"/>
      <c r="F28988" s="499"/>
    </row>
    <row r="28989" s="489" customFormat="1">
      <c r="B28989" s="498"/>
      <c r="C28989" s="497"/>
      <c r="D28989" s="550"/>
      <c r="E28989" s="498"/>
      <c r="F28989" s="499"/>
    </row>
    <row r="28990" s="489" customFormat="1">
      <c r="B28990" s="498"/>
      <c r="C28990" s="497"/>
      <c r="D28990" s="550"/>
      <c r="E28990" s="498"/>
      <c r="F28990" s="499"/>
    </row>
    <row r="28991" s="489" customFormat="1">
      <c r="B28991" s="498"/>
      <c r="C28991" s="497"/>
      <c r="D28991" s="550"/>
      <c r="E28991" s="498"/>
      <c r="F28991" s="499"/>
    </row>
    <row r="28992" s="489" customFormat="1">
      <c r="B28992" s="498"/>
      <c r="C28992" s="497"/>
      <c r="D28992" s="550"/>
      <c r="E28992" s="498"/>
      <c r="F28992" s="499"/>
    </row>
    <row r="28993" s="489" customFormat="1">
      <c r="B28993" s="498"/>
      <c r="C28993" s="497"/>
      <c r="D28993" s="550"/>
      <c r="E28993" s="498"/>
      <c r="F28993" s="499"/>
    </row>
    <row r="28994" s="489" customFormat="1">
      <c r="B28994" s="498"/>
      <c r="C28994" s="497"/>
      <c r="D28994" s="550"/>
      <c r="E28994" s="498"/>
      <c r="F28994" s="499"/>
    </row>
    <row r="28995" s="489" customFormat="1">
      <c r="B28995" s="498"/>
      <c r="C28995" s="497"/>
      <c r="D28995" s="550"/>
      <c r="E28995" s="498"/>
      <c r="F28995" s="499"/>
    </row>
    <row r="28996" s="489" customFormat="1">
      <c r="B28996" s="498"/>
      <c r="C28996" s="497"/>
      <c r="D28996" s="550"/>
      <c r="E28996" s="498"/>
      <c r="F28996" s="499"/>
    </row>
    <row r="28997" s="489" customFormat="1">
      <c r="B28997" s="498"/>
      <c r="C28997" s="497"/>
      <c r="D28997" s="550"/>
      <c r="E28997" s="498"/>
      <c r="F28997" s="499"/>
    </row>
    <row r="28998" s="489" customFormat="1">
      <c r="B28998" s="498"/>
      <c r="C28998" s="497"/>
      <c r="D28998" s="550"/>
      <c r="E28998" s="498"/>
      <c r="F28998" s="499"/>
    </row>
    <row r="28999" s="489" customFormat="1">
      <c r="B28999" s="498"/>
      <c r="C28999" s="497"/>
      <c r="D28999" s="550"/>
      <c r="E28999" s="498"/>
      <c r="F28999" s="499"/>
    </row>
    <row r="29000" s="489" customFormat="1">
      <c r="B29000" s="498"/>
      <c r="C29000" s="497"/>
      <c r="D29000" s="550"/>
      <c r="E29000" s="498"/>
      <c r="F29000" s="499"/>
    </row>
    <row r="29001" s="489" customFormat="1">
      <c r="B29001" s="498"/>
      <c r="C29001" s="497"/>
      <c r="D29001" s="550"/>
      <c r="E29001" s="498"/>
      <c r="F29001" s="499"/>
    </row>
    <row r="29002" s="489" customFormat="1">
      <c r="B29002" s="498"/>
      <c r="C29002" s="497"/>
      <c r="D29002" s="550"/>
      <c r="E29002" s="498"/>
      <c r="F29002" s="499"/>
    </row>
    <row r="29003" s="489" customFormat="1">
      <c r="B29003" s="498"/>
      <c r="C29003" s="497"/>
      <c r="D29003" s="550"/>
      <c r="E29003" s="498"/>
      <c r="F29003" s="499"/>
    </row>
    <row r="29004" s="489" customFormat="1">
      <c r="B29004" s="498"/>
      <c r="C29004" s="497"/>
      <c r="D29004" s="550"/>
      <c r="E29004" s="498"/>
      <c r="F29004" s="499"/>
    </row>
    <row r="29005" s="489" customFormat="1">
      <c r="B29005" s="498"/>
      <c r="C29005" s="497"/>
      <c r="D29005" s="550"/>
      <c r="E29005" s="498"/>
      <c r="F29005" s="499"/>
    </row>
    <row r="29006" s="489" customFormat="1">
      <c r="B29006" s="498"/>
      <c r="C29006" s="497"/>
      <c r="D29006" s="550"/>
      <c r="E29006" s="498"/>
      <c r="F29006" s="499"/>
    </row>
    <row r="29007" s="489" customFormat="1">
      <c r="B29007" s="498"/>
      <c r="C29007" s="497"/>
      <c r="D29007" s="550"/>
      <c r="E29007" s="498"/>
      <c r="F29007" s="499"/>
    </row>
    <row r="29008" s="489" customFormat="1">
      <c r="B29008" s="498"/>
      <c r="C29008" s="497"/>
      <c r="D29008" s="550"/>
      <c r="E29008" s="498"/>
      <c r="F29008" s="499"/>
    </row>
    <row r="29009" s="489" customFormat="1">
      <c r="B29009" s="498"/>
      <c r="C29009" s="497"/>
      <c r="D29009" s="550"/>
      <c r="E29009" s="498"/>
      <c r="F29009" s="499"/>
    </row>
    <row r="29010" s="489" customFormat="1">
      <c r="B29010" s="498"/>
      <c r="C29010" s="497"/>
      <c r="D29010" s="550"/>
      <c r="E29010" s="498"/>
      <c r="F29010" s="499"/>
    </row>
    <row r="29011" s="489" customFormat="1">
      <c r="B29011" s="498"/>
      <c r="C29011" s="497"/>
      <c r="D29011" s="550"/>
      <c r="E29011" s="498"/>
      <c r="F29011" s="499"/>
    </row>
    <row r="29012" s="489" customFormat="1">
      <c r="B29012" s="498"/>
      <c r="C29012" s="497"/>
      <c r="D29012" s="550"/>
      <c r="E29012" s="498"/>
      <c r="F29012" s="499"/>
    </row>
    <row r="29013" s="489" customFormat="1">
      <c r="B29013" s="498"/>
      <c r="C29013" s="497"/>
      <c r="D29013" s="550"/>
      <c r="E29013" s="498"/>
      <c r="F29013" s="499"/>
    </row>
    <row r="29014" s="489" customFormat="1">
      <c r="B29014" s="498"/>
      <c r="C29014" s="497"/>
      <c r="D29014" s="550"/>
      <c r="E29014" s="498"/>
      <c r="F29014" s="499"/>
    </row>
    <row r="29015" s="489" customFormat="1">
      <c r="B29015" s="498"/>
      <c r="C29015" s="497"/>
      <c r="D29015" s="550"/>
      <c r="E29015" s="498"/>
      <c r="F29015" s="499"/>
    </row>
    <row r="29016" s="489" customFormat="1">
      <c r="B29016" s="498"/>
      <c r="C29016" s="497"/>
      <c r="D29016" s="550"/>
      <c r="E29016" s="498"/>
      <c r="F29016" s="499"/>
    </row>
    <row r="29017" s="489" customFormat="1">
      <c r="B29017" s="498"/>
      <c r="C29017" s="497"/>
      <c r="D29017" s="550"/>
      <c r="E29017" s="498"/>
      <c r="F29017" s="499"/>
    </row>
    <row r="29018" s="489" customFormat="1">
      <c r="B29018" s="498"/>
      <c r="C29018" s="497"/>
      <c r="D29018" s="550"/>
      <c r="E29018" s="498"/>
      <c r="F29018" s="499"/>
    </row>
    <row r="29019" s="489" customFormat="1">
      <c r="B29019" s="498"/>
      <c r="C29019" s="497"/>
      <c r="D29019" s="550"/>
      <c r="E29019" s="498"/>
      <c r="F29019" s="499"/>
    </row>
    <row r="29020" s="489" customFormat="1">
      <c r="B29020" s="498"/>
      <c r="C29020" s="497"/>
      <c r="D29020" s="550"/>
      <c r="E29020" s="498"/>
      <c r="F29020" s="499"/>
    </row>
    <row r="29021" s="489" customFormat="1">
      <c r="B29021" s="498"/>
      <c r="C29021" s="497"/>
      <c r="D29021" s="550"/>
      <c r="E29021" s="498"/>
      <c r="F29021" s="499"/>
    </row>
    <row r="29022" s="489" customFormat="1">
      <c r="B29022" s="498"/>
      <c r="C29022" s="497"/>
      <c r="D29022" s="550"/>
      <c r="E29022" s="498"/>
      <c r="F29022" s="499"/>
    </row>
    <row r="29023" s="489" customFormat="1">
      <c r="B29023" s="498"/>
      <c r="C29023" s="497"/>
      <c r="D29023" s="550"/>
      <c r="E29023" s="498"/>
      <c r="F29023" s="499"/>
    </row>
    <row r="29024" s="489" customFormat="1">
      <c r="B29024" s="498"/>
      <c r="C29024" s="497"/>
      <c r="D29024" s="550"/>
      <c r="E29024" s="498"/>
      <c r="F29024" s="499"/>
    </row>
    <row r="29025" s="489" customFormat="1">
      <c r="B29025" s="498"/>
      <c r="C29025" s="497"/>
      <c r="D29025" s="550"/>
      <c r="E29025" s="498"/>
      <c r="F29025" s="499"/>
    </row>
    <row r="29026" s="489" customFormat="1">
      <c r="B29026" s="498"/>
      <c r="C29026" s="497"/>
      <c r="D29026" s="550"/>
      <c r="E29026" s="498"/>
      <c r="F29026" s="499"/>
    </row>
    <row r="29027" s="489" customFormat="1">
      <c r="B29027" s="498"/>
      <c r="C29027" s="497"/>
      <c r="D29027" s="550"/>
      <c r="E29027" s="498"/>
      <c r="F29027" s="499"/>
    </row>
    <row r="29028" s="489" customFormat="1">
      <c r="B29028" s="498"/>
      <c r="C29028" s="497"/>
      <c r="D29028" s="550"/>
      <c r="E29028" s="498"/>
      <c r="F29028" s="499"/>
    </row>
    <row r="29029" s="489" customFormat="1">
      <c r="B29029" s="498"/>
      <c r="C29029" s="497"/>
      <c r="D29029" s="550"/>
      <c r="E29029" s="498"/>
      <c r="F29029" s="499"/>
    </row>
    <row r="29030" s="489" customFormat="1">
      <c r="B29030" s="498"/>
      <c r="C29030" s="497"/>
      <c r="D29030" s="550"/>
      <c r="E29030" s="498"/>
      <c r="F29030" s="499"/>
    </row>
    <row r="29031" s="489" customFormat="1">
      <c r="B29031" s="498"/>
      <c r="C29031" s="497"/>
      <c r="D29031" s="550"/>
      <c r="E29031" s="498"/>
      <c r="F29031" s="499"/>
    </row>
    <row r="29032" s="489" customFormat="1">
      <c r="B29032" s="498"/>
      <c r="C29032" s="497"/>
      <c r="D29032" s="550"/>
      <c r="E29032" s="498"/>
      <c r="F29032" s="499"/>
    </row>
    <row r="29033" s="489" customFormat="1">
      <c r="B29033" s="498"/>
      <c r="C29033" s="497"/>
      <c r="D29033" s="550"/>
      <c r="E29033" s="498"/>
      <c r="F29033" s="499"/>
    </row>
    <row r="29034" s="489" customFormat="1">
      <c r="B29034" s="498"/>
      <c r="C29034" s="497"/>
      <c r="D29034" s="550"/>
      <c r="E29034" s="498"/>
      <c r="F29034" s="499"/>
    </row>
    <row r="29035" s="489" customFormat="1">
      <c r="B29035" s="498"/>
      <c r="C29035" s="497"/>
      <c r="D29035" s="550"/>
      <c r="E29035" s="498"/>
      <c r="F29035" s="499"/>
    </row>
    <row r="29036" s="489" customFormat="1">
      <c r="B29036" s="498"/>
      <c r="C29036" s="497"/>
      <c r="D29036" s="550"/>
      <c r="E29036" s="498"/>
      <c r="F29036" s="499"/>
    </row>
    <row r="29037" s="489" customFormat="1">
      <c r="B29037" s="498"/>
      <c r="C29037" s="497"/>
      <c r="D29037" s="550"/>
      <c r="E29037" s="498"/>
      <c r="F29037" s="499"/>
    </row>
    <row r="29038" s="489" customFormat="1">
      <c r="B29038" s="498"/>
      <c r="C29038" s="497"/>
      <c r="D29038" s="550"/>
      <c r="E29038" s="498"/>
      <c r="F29038" s="499"/>
    </row>
    <row r="29039" s="489" customFormat="1">
      <c r="B29039" s="498"/>
      <c r="C29039" s="497"/>
      <c r="D29039" s="550"/>
      <c r="E29039" s="498"/>
      <c r="F29039" s="499"/>
    </row>
    <row r="29040" s="489" customFormat="1">
      <c r="B29040" s="498"/>
      <c r="C29040" s="497"/>
      <c r="D29040" s="550"/>
      <c r="E29040" s="498"/>
      <c r="F29040" s="499"/>
    </row>
    <row r="29041" s="489" customFormat="1">
      <c r="B29041" s="498"/>
      <c r="C29041" s="497"/>
      <c r="D29041" s="550"/>
      <c r="E29041" s="498"/>
      <c r="F29041" s="499"/>
    </row>
    <row r="29042" s="489" customFormat="1">
      <c r="B29042" s="498"/>
      <c r="C29042" s="497"/>
      <c r="D29042" s="550"/>
      <c r="E29042" s="498"/>
      <c r="F29042" s="499"/>
    </row>
    <row r="29043" s="489" customFormat="1">
      <c r="B29043" s="498"/>
      <c r="C29043" s="497"/>
      <c r="D29043" s="550"/>
      <c r="E29043" s="498"/>
      <c r="F29043" s="499"/>
    </row>
    <row r="29044" s="489" customFormat="1">
      <c r="B29044" s="498"/>
      <c r="C29044" s="497"/>
      <c r="D29044" s="550"/>
      <c r="E29044" s="498"/>
      <c r="F29044" s="499"/>
    </row>
    <row r="29045" s="489" customFormat="1">
      <c r="B29045" s="498"/>
      <c r="C29045" s="497"/>
      <c r="D29045" s="550"/>
      <c r="E29045" s="498"/>
      <c r="F29045" s="499"/>
    </row>
    <row r="29046" s="489" customFormat="1">
      <c r="B29046" s="498"/>
      <c r="C29046" s="497"/>
      <c r="D29046" s="550"/>
      <c r="E29046" s="498"/>
      <c r="F29046" s="499"/>
    </row>
    <row r="29047" s="489" customFormat="1">
      <c r="B29047" s="498"/>
      <c r="C29047" s="497"/>
      <c r="D29047" s="550"/>
      <c r="E29047" s="498"/>
      <c r="F29047" s="499"/>
    </row>
    <row r="29048" s="489" customFormat="1">
      <c r="B29048" s="498"/>
      <c r="C29048" s="497"/>
      <c r="D29048" s="550"/>
      <c r="E29048" s="498"/>
      <c r="F29048" s="499"/>
    </row>
    <row r="29049" s="489" customFormat="1">
      <c r="B29049" s="498"/>
      <c r="C29049" s="497"/>
      <c r="D29049" s="550"/>
      <c r="E29049" s="498"/>
      <c r="F29049" s="499"/>
    </row>
    <row r="29050" s="489" customFormat="1">
      <c r="B29050" s="498"/>
      <c r="C29050" s="497"/>
      <c r="D29050" s="550"/>
      <c r="E29050" s="498"/>
      <c r="F29050" s="499"/>
    </row>
    <row r="29051" s="489" customFormat="1">
      <c r="B29051" s="498"/>
      <c r="C29051" s="497"/>
      <c r="D29051" s="550"/>
      <c r="E29051" s="498"/>
      <c r="F29051" s="499"/>
    </row>
    <row r="29052" s="489" customFormat="1">
      <c r="B29052" s="498"/>
      <c r="C29052" s="497"/>
      <c r="D29052" s="550"/>
      <c r="E29052" s="498"/>
      <c r="F29052" s="499"/>
    </row>
    <row r="29053" s="489" customFormat="1">
      <c r="B29053" s="498"/>
      <c r="C29053" s="497"/>
      <c r="D29053" s="550"/>
      <c r="E29053" s="498"/>
      <c r="F29053" s="499"/>
    </row>
    <row r="29054" s="489" customFormat="1">
      <c r="B29054" s="498"/>
      <c r="C29054" s="497"/>
      <c r="D29054" s="550"/>
      <c r="E29054" s="498"/>
      <c r="F29054" s="499"/>
    </row>
    <row r="29055" s="489" customFormat="1">
      <c r="B29055" s="498"/>
      <c r="C29055" s="497"/>
      <c r="D29055" s="550"/>
      <c r="E29055" s="498"/>
      <c r="F29055" s="499"/>
    </row>
    <row r="29056" s="489" customFormat="1">
      <c r="B29056" s="498"/>
      <c r="C29056" s="497"/>
      <c r="D29056" s="550"/>
      <c r="E29056" s="498"/>
      <c r="F29056" s="499"/>
    </row>
    <row r="29057" s="489" customFormat="1">
      <c r="B29057" s="498"/>
      <c r="C29057" s="497"/>
      <c r="D29057" s="550"/>
      <c r="E29057" s="498"/>
      <c r="F29057" s="499"/>
    </row>
    <row r="29058" s="489" customFormat="1">
      <c r="B29058" s="498"/>
      <c r="C29058" s="497"/>
      <c r="D29058" s="550"/>
      <c r="E29058" s="498"/>
      <c r="F29058" s="499"/>
    </row>
    <row r="29059" s="489" customFormat="1">
      <c r="B29059" s="498"/>
      <c r="C29059" s="497"/>
      <c r="D29059" s="550"/>
      <c r="E29059" s="498"/>
      <c r="F29059" s="499"/>
    </row>
    <row r="29060" s="489" customFormat="1">
      <c r="B29060" s="498"/>
      <c r="C29060" s="497"/>
      <c r="D29060" s="550"/>
      <c r="E29060" s="498"/>
      <c r="F29060" s="499"/>
    </row>
    <row r="29061" s="489" customFormat="1">
      <c r="B29061" s="498"/>
      <c r="C29061" s="497"/>
      <c r="D29061" s="550"/>
      <c r="E29061" s="498"/>
      <c r="F29061" s="499"/>
    </row>
    <row r="29062" s="489" customFormat="1">
      <c r="B29062" s="498"/>
      <c r="C29062" s="497"/>
      <c r="D29062" s="550"/>
      <c r="E29062" s="498"/>
      <c r="F29062" s="499"/>
    </row>
    <row r="29063" s="489" customFormat="1">
      <c r="B29063" s="498"/>
      <c r="C29063" s="497"/>
      <c r="D29063" s="550"/>
      <c r="E29063" s="498"/>
      <c r="F29063" s="499"/>
    </row>
    <row r="29064" s="489" customFormat="1">
      <c r="B29064" s="498"/>
      <c r="C29064" s="497"/>
      <c r="D29064" s="550"/>
      <c r="E29064" s="498"/>
      <c r="F29064" s="499"/>
    </row>
    <row r="29065" s="489" customFormat="1">
      <c r="B29065" s="498"/>
      <c r="C29065" s="497"/>
      <c r="D29065" s="550"/>
      <c r="E29065" s="498"/>
      <c r="F29065" s="499"/>
    </row>
    <row r="29066" s="489" customFormat="1">
      <c r="B29066" s="498"/>
      <c r="C29066" s="497"/>
      <c r="D29066" s="550"/>
      <c r="E29066" s="498"/>
      <c r="F29066" s="499"/>
    </row>
    <row r="29067" s="489" customFormat="1">
      <c r="B29067" s="498"/>
      <c r="C29067" s="497"/>
      <c r="D29067" s="550"/>
      <c r="E29067" s="498"/>
      <c r="F29067" s="499"/>
    </row>
    <row r="29068" s="489" customFormat="1">
      <c r="B29068" s="498"/>
      <c r="C29068" s="497"/>
      <c r="D29068" s="550"/>
      <c r="E29068" s="498"/>
      <c r="F29068" s="499"/>
    </row>
    <row r="29069" s="489" customFormat="1">
      <c r="B29069" s="498"/>
      <c r="C29069" s="497"/>
      <c r="D29069" s="550"/>
      <c r="E29069" s="498"/>
      <c r="F29069" s="499"/>
    </row>
    <row r="29070" s="489" customFormat="1">
      <c r="B29070" s="498"/>
      <c r="C29070" s="497"/>
      <c r="D29070" s="550"/>
      <c r="E29070" s="498"/>
      <c r="F29070" s="499"/>
    </row>
    <row r="29071" s="489" customFormat="1">
      <c r="B29071" s="498"/>
      <c r="C29071" s="497"/>
      <c r="D29071" s="550"/>
      <c r="E29071" s="498"/>
      <c r="F29071" s="499"/>
    </row>
    <row r="29072" s="489" customFormat="1">
      <c r="B29072" s="498"/>
      <c r="C29072" s="497"/>
      <c r="D29072" s="550"/>
      <c r="E29072" s="498"/>
      <c r="F29072" s="499"/>
    </row>
    <row r="29073" s="489" customFormat="1">
      <c r="B29073" s="498"/>
      <c r="C29073" s="497"/>
      <c r="D29073" s="550"/>
      <c r="E29073" s="498"/>
      <c r="F29073" s="499"/>
    </row>
    <row r="29074" s="489" customFormat="1">
      <c r="B29074" s="498"/>
      <c r="C29074" s="497"/>
      <c r="D29074" s="550"/>
      <c r="E29074" s="498"/>
      <c r="F29074" s="499"/>
    </row>
    <row r="29075" s="489" customFormat="1">
      <c r="B29075" s="498"/>
      <c r="C29075" s="497"/>
      <c r="D29075" s="550"/>
      <c r="E29075" s="498"/>
      <c r="F29075" s="499"/>
    </row>
    <row r="29076" s="489" customFormat="1">
      <c r="B29076" s="498"/>
      <c r="C29076" s="497"/>
      <c r="D29076" s="550"/>
      <c r="E29076" s="498"/>
      <c r="F29076" s="499"/>
    </row>
    <row r="29077" s="489" customFormat="1">
      <c r="B29077" s="498"/>
      <c r="C29077" s="497"/>
      <c r="D29077" s="550"/>
      <c r="E29077" s="498"/>
      <c r="F29077" s="499"/>
    </row>
    <row r="29078" s="489" customFormat="1">
      <c r="B29078" s="498"/>
      <c r="C29078" s="497"/>
      <c r="D29078" s="550"/>
      <c r="E29078" s="498"/>
      <c r="F29078" s="499"/>
    </row>
    <row r="29079" s="489" customFormat="1">
      <c r="B29079" s="498"/>
      <c r="C29079" s="497"/>
      <c r="D29079" s="550"/>
      <c r="E29079" s="498"/>
      <c r="F29079" s="499"/>
    </row>
    <row r="29080" s="489" customFormat="1">
      <c r="B29080" s="498"/>
      <c r="C29080" s="497"/>
      <c r="D29080" s="550"/>
      <c r="E29080" s="498"/>
      <c r="F29080" s="499"/>
    </row>
    <row r="29081" s="489" customFormat="1">
      <c r="B29081" s="498"/>
      <c r="C29081" s="497"/>
      <c r="D29081" s="550"/>
      <c r="E29081" s="498"/>
      <c r="F29081" s="499"/>
    </row>
    <row r="29082" s="489" customFormat="1">
      <c r="B29082" s="498"/>
      <c r="C29082" s="497"/>
      <c r="D29082" s="550"/>
      <c r="E29082" s="498"/>
      <c r="F29082" s="499"/>
    </row>
    <row r="29083" s="489" customFormat="1">
      <c r="B29083" s="498"/>
      <c r="C29083" s="497"/>
      <c r="D29083" s="550"/>
      <c r="E29083" s="498"/>
      <c r="F29083" s="499"/>
    </row>
    <row r="29084" s="489" customFormat="1">
      <c r="B29084" s="498"/>
      <c r="C29084" s="497"/>
      <c r="D29084" s="550"/>
      <c r="E29084" s="498"/>
      <c r="F29084" s="499"/>
    </row>
    <row r="29085" s="489" customFormat="1">
      <c r="B29085" s="498"/>
      <c r="C29085" s="497"/>
      <c r="D29085" s="550"/>
      <c r="E29085" s="498"/>
      <c r="F29085" s="499"/>
    </row>
    <row r="29086" s="489" customFormat="1">
      <c r="B29086" s="498"/>
      <c r="C29086" s="497"/>
      <c r="D29086" s="550"/>
      <c r="E29086" s="498"/>
      <c r="F29086" s="499"/>
    </row>
    <row r="29087" s="489" customFormat="1">
      <c r="B29087" s="498"/>
      <c r="C29087" s="497"/>
      <c r="D29087" s="550"/>
      <c r="E29087" s="498"/>
      <c r="F29087" s="499"/>
    </row>
    <row r="29088" s="489" customFormat="1">
      <c r="B29088" s="498"/>
      <c r="C29088" s="497"/>
      <c r="D29088" s="550"/>
      <c r="E29088" s="498"/>
      <c r="F29088" s="499"/>
    </row>
    <row r="29089" s="489" customFormat="1">
      <c r="B29089" s="498"/>
      <c r="C29089" s="497"/>
      <c r="D29089" s="550"/>
      <c r="E29089" s="498"/>
      <c r="F29089" s="499"/>
    </row>
    <row r="29090" s="489" customFormat="1">
      <c r="B29090" s="498"/>
      <c r="C29090" s="497"/>
      <c r="D29090" s="550"/>
      <c r="E29090" s="498"/>
      <c r="F29090" s="499"/>
    </row>
    <row r="29091" s="489" customFormat="1">
      <c r="B29091" s="498"/>
      <c r="C29091" s="497"/>
      <c r="D29091" s="550"/>
      <c r="E29091" s="498"/>
      <c r="F29091" s="499"/>
    </row>
    <row r="29092" s="489" customFormat="1">
      <c r="B29092" s="498"/>
      <c r="C29092" s="497"/>
      <c r="D29092" s="550"/>
      <c r="E29092" s="498"/>
      <c r="F29092" s="499"/>
    </row>
    <row r="29093" s="489" customFormat="1">
      <c r="B29093" s="498"/>
      <c r="C29093" s="497"/>
      <c r="D29093" s="550"/>
      <c r="E29093" s="498"/>
      <c r="F29093" s="499"/>
    </row>
    <row r="29094" s="489" customFormat="1">
      <c r="B29094" s="498"/>
      <c r="C29094" s="497"/>
      <c r="D29094" s="550"/>
      <c r="E29094" s="498"/>
      <c r="F29094" s="499"/>
    </row>
    <row r="29095" s="489" customFormat="1">
      <c r="B29095" s="498"/>
      <c r="C29095" s="497"/>
      <c r="D29095" s="550"/>
      <c r="E29095" s="498"/>
      <c r="F29095" s="499"/>
    </row>
    <row r="29096" s="489" customFormat="1">
      <c r="B29096" s="498"/>
      <c r="C29096" s="497"/>
      <c r="D29096" s="550"/>
      <c r="E29096" s="498"/>
      <c r="F29096" s="499"/>
    </row>
    <row r="29097" s="489" customFormat="1">
      <c r="B29097" s="498"/>
      <c r="C29097" s="497"/>
      <c r="D29097" s="550"/>
      <c r="E29097" s="498"/>
      <c r="F29097" s="499"/>
    </row>
    <row r="29098" s="489" customFormat="1">
      <c r="B29098" s="498"/>
      <c r="C29098" s="497"/>
      <c r="D29098" s="550"/>
      <c r="E29098" s="498"/>
      <c r="F29098" s="499"/>
    </row>
    <row r="29099" s="489" customFormat="1">
      <c r="B29099" s="498"/>
      <c r="C29099" s="497"/>
      <c r="D29099" s="550"/>
      <c r="E29099" s="498"/>
      <c r="F29099" s="499"/>
    </row>
    <row r="29100" s="489" customFormat="1">
      <c r="B29100" s="498"/>
      <c r="C29100" s="497"/>
      <c r="D29100" s="550"/>
      <c r="E29100" s="498"/>
      <c r="F29100" s="499"/>
    </row>
    <row r="29101" s="489" customFormat="1">
      <c r="B29101" s="498"/>
      <c r="C29101" s="497"/>
      <c r="D29101" s="550"/>
      <c r="E29101" s="498"/>
      <c r="F29101" s="499"/>
    </row>
    <row r="29102" s="489" customFormat="1">
      <c r="B29102" s="498"/>
      <c r="C29102" s="497"/>
      <c r="D29102" s="550"/>
      <c r="E29102" s="498"/>
      <c r="F29102" s="499"/>
    </row>
    <row r="29103" s="489" customFormat="1">
      <c r="B29103" s="498"/>
      <c r="C29103" s="497"/>
      <c r="D29103" s="550"/>
      <c r="E29103" s="498"/>
      <c r="F29103" s="499"/>
    </row>
    <row r="29104" s="489" customFormat="1">
      <c r="B29104" s="498"/>
      <c r="C29104" s="497"/>
      <c r="D29104" s="550"/>
      <c r="E29104" s="498"/>
      <c r="F29104" s="499"/>
    </row>
    <row r="29105" s="489" customFormat="1">
      <c r="B29105" s="498"/>
      <c r="C29105" s="497"/>
      <c r="D29105" s="550"/>
      <c r="E29105" s="498"/>
      <c r="F29105" s="499"/>
    </row>
    <row r="29106" s="489" customFormat="1">
      <c r="B29106" s="498"/>
      <c r="C29106" s="497"/>
      <c r="D29106" s="550"/>
      <c r="E29106" s="498"/>
      <c r="F29106" s="499"/>
    </row>
    <row r="29107">
      <c r="B29107" s="349"/>
      <c r="C29107" s="348"/>
      <c r="E29107" s="349"/>
      <c r="F29107" s="350"/>
    </row>
    <row r="29108">
      <c r="B29108" s="349"/>
      <c r="C29108" s="348"/>
      <c r="E29108" s="349"/>
      <c r="F29108" s="350"/>
    </row>
    <row r="29109">
      <c r="B29109" s="349"/>
      <c r="C29109" s="348"/>
      <c r="E29109" s="349"/>
      <c r="F29109" s="350"/>
    </row>
    <row r="29110">
      <c r="B29110" s="349"/>
      <c r="C29110" s="348"/>
      <c r="E29110" s="349"/>
      <c r="F29110" s="350"/>
    </row>
    <row r="29111">
      <c r="B29111" s="349"/>
      <c r="C29111" s="348"/>
      <c r="E29111" s="349"/>
      <c r="F29111" s="350"/>
    </row>
    <row r="29112">
      <c r="B29112" s="349"/>
      <c r="C29112" s="348"/>
      <c r="E29112" s="349"/>
      <c r="F29112" s="350"/>
    </row>
    <row r="29113">
      <c r="B29113" s="349"/>
      <c r="C29113" s="348"/>
      <c r="E29113" s="349"/>
      <c r="F29113" s="350"/>
    </row>
    <row r="29114">
      <c r="B29114" s="349"/>
      <c r="C29114" s="348"/>
      <c r="E29114" s="349"/>
      <c r="F29114" s="350"/>
    </row>
    <row r="29115">
      <c r="B29115" s="349"/>
      <c r="C29115" s="348"/>
      <c r="E29115" s="349"/>
      <c r="F29115" s="350"/>
    </row>
    <row r="29116">
      <c r="B29116" s="349"/>
      <c r="C29116" s="348"/>
      <c r="E29116" s="349"/>
      <c r="F29116" s="350"/>
    </row>
    <row r="29117">
      <c r="B29117" s="349"/>
      <c r="C29117" s="348"/>
      <c r="E29117" s="349"/>
      <c r="F29117" s="350"/>
    </row>
    <row r="29118">
      <c r="B29118" s="349"/>
      <c r="C29118" s="348"/>
      <c r="E29118" s="349"/>
      <c r="F29118" s="350"/>
    </row>
    <row r="29119">
      <c r="B29119" s="349"/>
      <c r="C29119" s="348"/>
      <c r="E29119" s="349"/>
      <c r="F29119" s="350"/>
    </row>
    <row r="29120">
      <c r="B29120" s="349"/>
      <c r="C29120" s="348"/>
      <c r="E29120" s="349"/>
      <c r="F29120" s="350"/>
    </row>
    <row r="29121">
      <c r="B29121" s="349"/>
      <c r="C29121" s="348"/>
      <c r="E29121" s="349"/>
      <c r="F29121" s="350"/>
    </row>
    <row r="29122">
      <c r="B29122" s="349"/>
      <c r="C29122" s="348"/>
      <c r="E29122" s="349"/>
      <c r="F29122" s="350"/>
    </row>
    <row r="29123">
      <c r="B29123" s="349"/>
      <c r="C29123" s="348"/>
      <c r="E29123" s="349"/>
      <c r="F29123" s="350"/>
    </row>
    <row r="29124">
      <c r="B29124" s="349"/>
      <c r="C29124" s="348"/>
      <c r="E29124" s="349"/>
      <c r="F29124" s="350"/>
    </row>
    <row r="29125">
      <c r="B29125" s="349"/>
      <c r="C29125" s="348"/>
      <c r="E29125" s="349"/>
      <c r="F29125" s="350"/>
    </row>
    <row r="29126">
      <c r="B29126" s="349"/>
      <c r="C29126" s="348"/>
      <c r="E29126" s="349"/>
      <c r="F29126" s="350"/>
    </row>
    <row r="29127">
      <c r="B29127" s="349"/>
      <c r="C29127" s="348"/>
      <c r="E29127" s="349"/>
      <c r="F29127" s="350"/>
    </row>
    <row r="29128">
      <c r="B29128" s="349"/>
      <c r="C29128" s="348"/>
      <c r="E29128" s="349"/>
      <c r="F29128" s="350"/>
    </row>
    <row r="29129">
      <c r="B29129" s="349"/>
      <c r="C29129" s="348"/>
      <c r="E29129" s="349"/>
      <c r="F29129" s="350"/>
    </row>
    <row r="29130">
      <c r="B29130" s="349"/>
      <c r="C29130" s="348"/>
      <c r="E29130" s="349"/>
      <c r="F29130" s="350"/>
    </row>
    <row r="29131">
      <c r="B29131" s="349"/>
      <c r="C29131" s="348"/>
      <c r="E29131" s="349"/>
      <c r="F29131" s="350"/>
    </row>
    <row r="29132">
      <c r="B29132" s="349"/>
      <c r="C29132" s="348"/>
      <c r="E29132" s="349"/>
      <c r="F29132" s="350"/>
    </row>
    <row r="29133">
      <c r="B29133" s="349"/>
      <c r="C29133" s="348"/>
      <c r="E29133" s="349"/>
      <c r="F29133" s="350"/>
    </row>
    <row r="29134">
      <c r="B29134" s="349"/>
      <c r="C29134" s="348"/>
      <c r="E29134" s="349"/>
      <c r="F29134" s="350"/>
    </row>
    <row r="29135">
      <c r="B29135" s="349"/>
      <c r="C29135" s="348"/>
      <c r="E29135" s="349"/>
      <c r="F29135" s="350"/>
    </row>
    <row r="29136">
      <c r="B29136" s="349"/>
      <c r="C29136" s="348"/>
      <c r="E29136" s="349"/>
      <c r="F29136" s="350"/>
    </row>
    <row r="29137">
      <c r="B29137" s="349"/>
      <c r="C29137" s="348"/>
      <c r="E29137" s="349"/>
      <c r="F29137" s="350"/>
    </row>
    <row r="29138">
      <c r="B29138" s="349"/>
      <c r="C29138" s="348"/>
      <c r="E29138" s="349"/>
      <c r="F29138" s="350"/>
    </row>
    <row r="29139">
      <c r="B29139" s="349"/>
      <c r="C29139" s="348"/>
      <c r="E29139" s="349"/>
      <c r="F29139" s="350"/>
    </row>
    <row r="29140">
      <c r="B29140" s="349"/>
      <c r="C29140" s="348"/>
      <c r="E29140" s="349"/>
      <c r="F29140" s="350"/>
    </row>
    <row r="29141">
      <c r="B29141" s="349"/>
      <c r="C29141" s="348"/>
      <c r="E29141" s="349"/>
      <c r="F29141" s="350"/>
    </row>
    <row r="29142">
      <c r="B29142" s="349"/>
      <c r="C29142" s="348"/>
      <c r="E29142" s="349"/>
      <c r="F29142" s="350"/>
    </row>
    <row r="29143">
      <c r="B29143" s="349"/>
      <c r="C29143" s="348"/>
      <c r="E29143" s="349"/>
      <c r="F29143" s="350"/>
    </row>
    <row r="29144">
      <c r="B29144" s="349"/>
      <c r="C29144" s="348"/>
      <c r="E29144" s="349"/>
      <c r="F29144" s="350"/>
    </row>
    <row r="29145">
      <c r="B29145" s="349"/>
      <c r="C29145" s="348"/>
      <c r="E29145" s="349"/>
      <c r="F29145" s="350"/>
    </row>
  </sheetData>
  <mergeCells count="1">
    <mergeCell ref="G2:H2"/>
  </mergeCells>
  <conditionalFormatting sqref="B4:B19">
    <cfRule type="duplicateValues" priority="3017" dxfId="21"/>
  </conditionalFormatting>
  <conditionalFormatting sqref="B20">
    <cfRule type="duplicateValues" priority="53" dxfId="20"/>
  </conditionalFormatting>
  <conditionalFormatting sqref="B21">
    <cfRule type="duplicateValues" priority="51" dxfId="19"/>
  </conditionalFormatting>
  <conditionalFormatting sqref="B22">
    <cfRule type="duplicateValues" priority="49" dxfId="18"/>
  </conditionalFormatting>
  <conditionalFormatting sqref="B23 B31:B35 B37:B44">
    <cfRule type="duplicateValues" priority="47" dxfId="17"/>
  </conditionalFormatting>
  <conditionalFormatting sqref="B24">
    <cfRule type="duplicateValues" priority="33" dxfId="16"/>
  </conditionalFormatting>
  <conditionalFormatting sqref="B25">
    <cfRule type="duplicateValues" priority="31" dxfId="15"/>
  </conditionalFormatting>
  <conditionalFormatting sqref="B26">
    <cfRule type="duplicateValues" priority="29" dxfId="14"/>
  </conditionalFormatting>
  <conditionalFormatting sqref="B27">
    <cfRule type="duplicateValues" priority="27" dxfId="13"/>
  </conditionalFormatting>
  <conditionalFormatting sqref="B28">
    <cfRule type="duplicateValues" priority="25" dxfId="12"/>
  </conditionalFormatting>
  <conditionalFormatting sqref="B29">
    <cfRule type="duplicateValues" priority="23" dxfId="11"/>
  </conditionalFormatting>
  <conditionalFormatting sqref="B30">
    <cfRule type="duplicateValues" priority="21" dxfId="10"/>
  </conditionalFormatting>
  <conditionalFormatting sqref="B36">
    <cfRule type="duplicateValues" priority="7" dxfId="9"/>
  </conditionalFormatting>
  <conditionalFormatting sqref="B45:B47">
    <cfRule type="duplicateValues" priority="3025" dxfId="8"/>
  </conditionalFormatting>
  <conditionalFormatting sqref="B48">
    <cfRule type="duplicateValues" priority="4" dxfId="7"/>
  </conditionalFormatting>
  <conditionalFormatting sqref="B49:B59">
    <cfRule type="duplicateValues" priority="9" dxfId="6"/>
  </conditionalFormatting>
  <conditionalFormatting sqref="B60:B1016">
    <cfRule type="duplicateValues" priority="70" dxfId="5"/>
  </conditionalFormatting>
  <conditionalFormatting sqref="B1017:B3907">
    <cfRule type="duplicateValues" priority="68" dxfId="4"/>
  </conditionalFormatting>
  <conditionalFormatting sqref="B3908:B9185">
    <cfRule type="duplicateValues" priority="63" dxfId="3"/>
  </conditionalFormatting>
  <conditionalFormatting sqref="B29146:B1048576 B1:B3">
    <cfRule type="duplicateValues" priority="69" dxfId="2"/>
  </conditionalFormatting>
  <conditionalFormatting sqref="C1:C1048576">
    <cfRule type="containsText" priority="1" dxfId="1" operator="containsText" text="ANEXO CPU">
      <formula>NOT(ISERROR(SEARCH("ANEXO CPU",C1)))</formula>
    </cfRule>
  </conditionalFormatting>
  <conditionalFormatting sqref="D5:D9">
    <cfRule type="containsText" priority="34" dxfId="0" operator="containsText" text="ANEXO CPU">
      <formula>NOT(ISERROR(SEARCH("ANEXO CPU",D5)))</formula>
    </cfRule>
  </conditionalFormatting>
  <pageMargins left="0.511811024" right="0.511811024" top="0.78740157500000008" bottom="0.78740157500000008" header="0.31496062000000008" footer="0.31496062000000008"/>
  <pageSetup paperSize="9" scale="10" orientation="portrait"/>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view="pageBreakPreview" topLeftCell="G7" zoomScaleNormal="100" zoomScaleSheetLayoutView="100" workbookViewId="0">
      <selection activeCell="T35" sqref="T35"/>
    </sheetView>
  </sheetViews>
  <sheetFormatPr defaultColWidth="9.140625" defaultRowHeight="15.75"/>
  <cols>
    <col customWidth="1" min="1" max="1" style="7" width="2"/>
    <col customWidth="1" min="2" max="2" style="34" width="27.7109375"/>
    <col customWidth="1" min="3" max="3" style="34" width="1.7109375"/>
    <col customWidth="1" min="4" max="4" style="34" width="22.7109375"/>
    <col customWidth="1" min="5" max="5" style="34" width="17.140625"/>
    <col customWidth="1" min="6" max="6" style="34" width="13"/>
    <col customWidth="1" min="7" max="7" style="34" width="27"/>
    <col customWidth="1" min="8" max="8" style="34" width="14.42578125"/>
    <col customWidth="1" min="9" max="9" style="34" width="24.7109375"/>
    <col customWidth="1" min="10" max="10" style="34" width="13.140625"/>
    <col customWidth="1" min="11" max="11" style="35" width="14"/>
    <col customWidth="1" min="12" max="12" style="34" width="17.140625"/>
    <col customWidth="1" min="13" max="13" style="36" width="15.7109375"/>
    <col customWidth="1" min="14" max="14" style="34" width="17.85546875"/>
    <col customWidth="1" min="15" max="15" style="34" width="21.7109375"/>
    <col customWidth="1" min="16" max="16" style="34" width="22.7109375"/>
    <col customWidth="1" min="17" max="17" style="34" width="1.7109375"/>
    <col customWidth="1" min="18" max="18" style="37" width="14.42578125"/>
    <col customWidth="1" min="19" max="19" style="37" width="3.85546875"/>
    <col customWidth="1" min="20" max="20" style="38" width="24.5703125"/>
    <col customWidth="1" min="21" max="21" style="83" width="24.5703125"/>
    <col customWidth="1" min="22" max="26" style="83" width="30.7109375"/>
    <col customWidth="1" min="27" max="27" style="34" width="22.7109375"/>
    <col customWidth="1" min="28" max="28" style="34" width="18.7109375"/>
    <col customWidth="1" min="29" max="29" style="7" width="18.7109375"/>
    <col customWidth="1" min="30" max="30" style="7" width="26.42578125"/>
    <col customWidth="1" min="31" max="31" style="7" width="17.42578125"/>
    <col customWidth="1" min="32" max="32" style="7" width="15.7109375"/>
    <col min="33" max="16384" style="7" width="9.140625"/>
  </cols>
  <sheetData>
    <row r="1" ht="21" customHeight="1"/>
    <row r="2" ht="9" customHeight="1"/>
    <row r="3" s="1" customFormat="1" ht="15.75" customHeight="1">
      <c r="B3" s="39"/>
      <c r="C3" s="39"/>
      <c r="D3" s="804"/>
      <c r="E3" s="805"/>
      <c r="F3" s="805"/>
      <c r="G3" s="805"/>
      <c r="H3" s="805"/>
      <c r="I3" s="805"/>
      <c r="J3" s="805"/>
      <c r="K3" s="805"/>
      <c r="L3" s="805"/>
      <c r="M3" s="805"/>
      <c r="N3" s="805"/>
      <c r="O3" s="805"/>
      <c r="P3" s="806"/>
      <c r="Q3" s="39"/>
      <c r="R3" s="39"/>
      <c r="S3" s="39"/>
      <c r="T3" s="39"/>
      <c r="U3" s="39"/>
      <c r="V3" s="39"/>
      <c r="W3" s="39"/>
      <c r="X3" s="39"/>
      <c r="Y3" s="39"/>
      <c r="Z3" s="39"/>
      <c r="AA3" s="39"/>
      <c r="AB3" s="39"/>
    </row>
    <row r="4" s="1" customFormat="1" ht="25.5" customHeight="1">
      <c r="B4" s="39"/>
      <c r="C4" s="39"/>
      <c r="D4" s="810" t="str">
        <f>PO!$D$7</f>
        <v>PROPONENTE</v>
      </c>
      <c r="E4" s="811"/>
      <c r="F4" s="811"/>
      <c r="G4" s="811"/>
      <c r="H4" s="811"/>
      <c r="I4" s="811"/>
      <c r="J4" s="811"/>
      <c r="K4" s="811"/>
      <c r="L4" s="811"/>
      <c r="M4" s="811"/>
      <c r="N4" s="811"/>
      <c r="O4" s="811"/>
      <c r="P4" s="812"/>
      <c r="Q4" s="39"/>
      <c r="R4" s="39"/>
      <c r="S4" s="39"/>
      <c r="T4" s="39"/>
      <c r="U4" s="39"/>
      <c r="V4" s="39"/>
      <c r="W4" s="39"/>
      <c r="X4" s="39"/>
      <c r="Y4" s="39"/>
      <c r="Z4" s="39"/>
      <c r="AA4" s="39"/>
      <c r="AB4" s="39"/>
    </row>
    <row r="5" s="1" customFormat="1" ht="26.25" customHeight="1">
      <c r="B5" s="39"/>
      <c r="C5" s="39"/>
      <c r="D5" s="813" t="str">
        <f>PO!$D$8</f>
        <v xml:space="preserve">PREFEITURA MUNICIPAL DE</v>
      </c>
      <c r="E5" s="814"/>
      <c r="F5" s="814" t="str">
        <f>PO!$F$8</f>
        <v>SABARÁ/MG</v>
      </c>
      <c r="G5" s="814"/>
      <c r="H5" s="814"/>
      <c r="I5" s="445"/>
      <c r="J5" s="428"/>
      <c r="K5" s="428"/>
      <c r="L5" s="428"/>
      <c r="M5" s="428"/>
      <c r="N5" s="428"/>
      <c r="O5" s="428"/>
      <c r="P5" s="444"/>
      <c r="Q5" s="34"/>
      <c r="R5" s="39"/>
      <c r="S5" s="39"/>
      <c r="T5" s="39"/>
      <c r="U5" s="39"/>
      <c r="V5" s="39"/>
      <c r="W5" s="39"/>
      <c r="X5" s="39"/>
      <c r="Y5" s="39"/>
      <c r="Z5" s="39"/>
      <c r="AA5" s="39"/>
      <c r="AB5" s="39"/>
    </row>
    <row r="6" s="1" customFormat="1" ht="26.25" customHeight="1">
      <c r="B6" s="39"/>
      <c r="C6" s="39"/>
      <c r="D6" s="807" t="str">
        <f>PO!$D$9</f>
        <v xml:space="preserve">EMPREENDIMENTO: CONSTRUÇÃO DE AMBULATORIO PEDIÁTRICO E OBRAS DE MELHORIAS NA MATERNIDADE</v>
      </c>
      <c r="E6" s="808"/>
      <c r="F6" s="808"/>
      <c r="G6" s="808"/>
      <c r="H6" s="808"/>
      <c r="I6" s="808"/>
      <c r="J6" s="808"/>
      <c r="K6" s="808"/>
      <c r="L6" s="808"/>
      <c r="M6" s="808"/>
      <c r="N6" s="808"/>
      <c r="O6" s="808"/>
      <c r="P6" s="809"/>
      <c r="Q6" s="34"/>
      <c r="R6" s="39"/>
      <c r="S6" s="39"/>
      <c r="T6" s="39"/>
      <c r="U6" s="39"/>
      <c r="V6" s="39"/>
      <c r="W6" s="39"/>
      <c r="X6" s="39"/>
      <c r="Y6" s="39"/>
      <c r="Z6" s="39"/>
      <c r="AA6" s="39"/>
      <c r="AB6" s="39"/>
    </row>
    <row r="7" s="1" customFormat="1" ht="26.25" customHeight="1">
      <c r="B7" s="39"/>
      <c r="C7" s="39"/>
      <c r="D7" s="425" t="str">
        <f>PO!$H$9</f>
        <v>MUNICÍPIO:</v>
      </c>
      <c r="E7" s="808" t="str">
        <f>PO!$H$10</f>
        <v>SABARÁ/MG</v>
      </c>
      <c r="F7" s="808"/>
      <c r="G7" s="808"/>
      <c r="H7" s="808"/>
      <c r="I7" s="808"/>
      <c r="J7" s="808"/>
      <c r="K7" s="808"/>
      <c r="L7" s="808"/>
      <c r="M7" s="808"/>
      <c r="N7" s="808"/>
      <c r="O7" s="808"/>
      <c r="P7" s="809"/>
      <c r="Q7" s="34"/>
      <c r="R7" s="39"/>
      <c r="S7" s="39"/>
      <c r="T7" s="39"/>
      <c r="U7" s="39"/>
      <c r="V7" s="39"/>
      <c r="W7" s="39"/>
      <c r="X7" s="39"/>
      <c r="Y7" s="39"/>
      <c r="Z7" s="39"/>
      <c r="AA7" s="39"/>
      <c r="AB7" s="39"/>
    </row>
    <row r="8" s="1" customFormat="1" ht="26.25" customHeight="1">
      <c r="B8" s="39"/>
      <c r="C8" s="39"/>
      <c r="D8" s="425" t="str">
        <f>PO!$D$10</f>
        <v xml:space="preserve">Nº CONTRATO:</v>
      </c>
      <c r="E8" s="748" t="str">
        <f>PO!$E$10</f>
        <v>nº1012614-26/2013</v>
      </c>
      <c r="F8" s="748"/>
      <c r="G8" s="748"/>
      <c r="H8" s="748"/>
      <c r="I8" s="426"/>
      <c r="J8" s="426"/>
      <c r="K8" s="426"/>
      <c r="L8" s="426"/>
      <c r="M8" s="426"/>
      <c r="N8" s="426"/>
      <c r="O8" s="426"/>
      <c r="P8" s="427"/>
      <c r="Q8" s="34"/>
      <c r="R8" s="39"/>
      <c r="S8" s="39"/>
      <c r="T8" s="39"/>
      <c r="U8" s="39"/>
      <c r="V8" s="39"/>
      <c r="W8" s="39"/>
      <c r="X8" s="39"/>
      <c r="Y8" s="39"/>
      <c r="Z8" s="39"/>
      <c r="AA8" s="39"/>
      <c r="AB8" s="39"/>
    </row>
    <row r="9" s="1" customFormat="1" ht="26.25" customHeight="1">
      <c r="B9" s="39"/>
      <c r="C9" s="39"/>
      <c r="D9" s="425" t="str">
        <f>Índice!H15</f>
        <v>REVISÃO:</v>
      </c>
      <c r="E9" s="748" t="str">
        <f>Índice!K15</f>
        <v>R04</v>
      </c>
      <c r="F9" s="748"/>
      <c r="G9" s="748"/>
      <c r="H9" s="748"/>
      <c r="I9" s="426"/>
      <c r="J9" s="426"/>
      <c r="K9" s="426"/>
      <c r="L9" s="426"/>
      <c r="M9" s="426"/>
      <c r="N9" s="426"/>
      <c r="O9" s="426"/>
      <c r="P9" s="427"/>
      <c r="Q9" s="34"/>
      <c r="R9" s="39"/>
      <c r="S9" s="39"/>
      <c r="T9" s="741" t="s">
        <v>3707</v>
      </c>
      <c r="U9" s="741"/>
      <c r="V9" s="39"/>
      <c r="W9" s="39"/>
      <c r="X9" s="39"/>
      <c r="Y9" s="39"/>
      <c r="Z9" s="39"/>
      <c r="AA9" s="39"/>
      <c r="AB9" s="39"/>
    </row>
    <row r="10" s="1" customFormat="1" ht="3" customHeight="1">
      <c r="B10" s="39"/>
      <c r="C10" s="39"/>
      <c r="D10" s="40"/>
      <c r="E10" s="41"/>
      <c r="F10" s="42"/>
      <c r="G10" s="42"/>
      <c r="H10" s="43"/>
      <c r="I10" s="43"/>
      <c r="J10" s="44"/>
      <c r="K10" s="42"/>
      <c r="L10" s="42"/>
      <c r="M10" s="45"/>
      <c r="N10" s="46"/>
      <c r="O10" s="47"/>
      <c r="P10" s="48"/>
      <c r="Q10" s="34"/>
      <c r="R10" s="39"/>
      <c r="S10" s="39"/>
      <c r="T10" s="741"/>
      <c r="U10" s="741"/>
      <c r="V10" s="39"/>
      <c r="W10" s="39"/>
      <c r="X10" s="39"/>
      <c r="Y10" s="39"/>
      <c r="Z10" s="39"/>
      <c r="AA10" s="39"/>
      <c r="AB10" s="39"/>
    </row>
    <row r="11" ht="33.75" customHeight="1">
      <c r="D11" s="818" t="s">
        <v>3679</v>
      </c>
      <c r="E11" s="819"/>
      <c r="F11" s="819"/>
      <c r="G11" s="819"/>
      <c r="H11" s="819"/>
      <c r="I11" s="819"/>
      <c r="J11" s="819"/>
      <c r="K11" s="819"/>
      <c r="L11" s="819"/>
      <c r="M11" s="819"/>
      <c r="N11" s="820" t="str">
        <f>REF!$G$2</f>
        <v>ONERADO</v>
      </c>
      <c r="O11" s="820"/>
      <c r="P11" s="821"/>
      <c r="T11" s="49" t="s">
        <v>138</v>
      </c>
      <c r="U11" s="49" t="s">
        <v>103</v>
      </c>
    </row>
    <row r="12" ht="48" customHeight="1">
      <c r="B12" s="456"/>
      <c r="D12" s="762" t="s">
        <v>149</v>
      </c>
      <c r="E12" s="762"/>
      <c r="F12" s="762"/>
      <c r="G12" s="762" t="s">
        <v>101</v>
      </c>
      <c r="H12" s="762"/>
      <c r="I12" s="762" t="s">
        <v>102</v>
      </c>
      <c r="J12" s="801"/>
      <c r="K12" s="815" t="s">
        <v>3710</v>
      </c>
      <c r="L12" s="816"/>
      <c r="M12" s="816" t="str">
        <f>VLOOKUP(R12,T43:$AB$57,2,0)</f>
        <v xml:space="preserve">CONSTRUÇÃO DE EDIFÍCIOS</v>
      </c>
      <c r="N12" s="816"/>
      <c r="O12" s="817"/>
      <c r="P12" s="416">
        <f>P17</f>
        <v>0.2392</v>
      </c>
      <c r="R12" s="51" t="str">
        <f>B13&amp;"."</f>
        <v>1.</v>
      </c>
      <c r="S12" s="51"/>
      <c r="T12" s="84">
        <f>VLOOKUP($B$13,T44:$AB$57,9,0)</f>
        <v>0.2034</v>
      </c>
      <c r="U12" s="52">
        <f>VLOOKUP($B$13,T44:$AB$57,8,0)</f>
        <v>0.25</v>
      </c>
    </row>
    <row r="13" ht="20.100000000000001" customHeight="1">
      <c r="B13" s="421">
        <v>1</v>
      </c>
      <c r="D13" s="749" t="s">
        <v>119</v>
      </c>
      <c r="E13" s="750"/>
      <c r="F13" s="751"/>
      <c r="G13" s="791" t="str">
        <f>VLOOKUP(B13,$T$44:$AA$57,2,0)</f>
        <v xml:space="preserve">De 0,80 até 1,00%</v>
      </c>
      <c r="H13" s="792"/>
      <c r="I13" s="53" t="s">
        <v>125</v>
      </c>
      <c r="J13" s="754">
        <v>0.01</v>
      </c>
      <c r="K13" s="738" t="s">
        <v>1</v>
      </c>
      <c r="L13" s="739"/>
      <c r="M13" s="739"/>
      <c r="N13" s="739"/>
      <c r="O13" s="739"/>
      <c r="P13" s="737"/>
    </row>
    <row r="14" ht="20.100000000000001" customHeight="1">
      <c r="B14" s="51">
        <f>B13</f>
        <v>1</v>
      </c>
      <c r="D14" s="749" t="s">
        <v>120</v>
      </c>
      <c r="E14" s="750"/>
      <c r="F14" s="751"/>
      <c r="G14" s="791" t="str">
        <f>VLOOKUP(B14,$T$44:$AA$57,3,0)</f>
        <v xml:space="preserve">De 0,80 até 1,00%</v>
      </c>
      <c r="H14" s="792"/>
      <c r="I14" s="53" t="s">
        <v>121</v>
      </c>
      <c r="J14" s="755"/>
      <c r="K14" s="738"/>
      <c r="L14" s="739"/>
      <c r="M14" s="739"/>
      <c r="N14" s="739"/>
      <c r="O14" s="739"/>
      <c r="P14" s="740"/>
      <c r="T14" s="744" t="s">
        <v>139</v>
      </c>
      <c r="U14" s="744"/>
      <c r="V14" s="461" t="s">
        <v>3700</v>
      </c>
    </row>
    <row r="15" ht="20.100000000000001" customHeight="1">
      <c r="B15" s="51">
        <f>B14</f>
        <v>1</v>
      </c>
      <c r="D15" s="749" t="s">
        <v>2</v>
      </c>
      <c r="E15" s="750"/>
      <c r="F15" s="751"/>
      <c r="G15" s="791" t="str">
        <f>VLOOKUP(B15,$T$44:$AA$57,4,0)</f>
        <v xml:space="preserve">De 0,97 até 1,27%</v>
      </c>
      <c r="H15" s="792"/>
      <c r="I15" s="54" t="s">
        <v>3</v>
      </c>
      <c r="J15" s="474">
        <v>0.012699999999999999</v>
      </c>
      <c r="K15" s="738"/>
      <c r="L15" s="739"/>
      <c r="M15" s="739"/>
      <c r="N15" s="739"/>
      <c r="O15" s="739"/>
      <c r="P15" s="740"/>
      <c r="T15" s="745">
        <f>ROUND((ABS(((1+J17+J15+J13)*(1+J16)*(1+J18))/(1-(SUM(H19:H21))))-1),4)</f>
        <v>0.2392</v>
      </c>
      <c r="U15" s="745"/>
      <c r="V15" s="461" t="str">
        <f>IF(AND($T$15&gt;$T$12,$T$15&lt;$U$12),"OK","ERRO")</f>
        <v>OK</v>
      </c>
    </row>
    <row r="16" ht="20.100000000000001" customHeight="1">
      <c r="B16" s="51">
        <f>B15</f>
        <v>1</v>
      </c>
      <c r="D16" s="749" t="s">
        <v>4</v>
      </c>
      <c r="E16" s="750"/>
      <c r="F16" s="751"/>
      <c r="G16" s="791" t="str">
        <f>VLOOKUP(B16,$T$44:$AA$57,5,0)</f>
        <v xml:space="preserve">De 0,59 até 1,39%</v>
      </c>
      <c r="H16" s="792"/>
      <c r="I16" s="54" t="s">
        <v>5</v>
      </c>
      <c r="J16" s="474">
        <v>0.013899999999999999</v>
      </c>
      <c r="K16" s="55"/>
      <c r="P16" s="56"/>
    </row>
    <row r="17" ht="20.100000000000001" customHeight="1">
      <c r="B17" s="51">
        <f>B16</f>
        <v>1</v>
      </c>
      <c r="D17" s="749" t="s">
        <v>6</v>
      </c>
      <c r="E17" s="750"/>
      <c r="F17" s="751"/>
      <c r="G17" s="791" t="str">
        <f>VLOOKUP(B17,$T$44:$AA$57,6,0)</f>
        <v xml:space="preserve">De 3,00 até 5,50%</v>
      </c>
      <c r="H17" s="792"/>
      <c r="I17" s="53" t="s">
        <v>7</v>
      </c>
      <c r="J17" s="474">
        <v>0.055</v>
      </c>
      <c r="K17" s="60" t="s">
        <v>8</v>
      </c>
      <c r="L17" s="37"/>
      <c r="M17" s="37"/>
      <c r="N17" s="37"/>
      <c r="O17" s="57" t="s">
        <v>9</v>
      </c>
      <c r="P17" s="58">
        <f>ROUND((ABS(((1+J17+J15+J13)*(1+J16)*(1+J18))/(1-J19))-1),4)</f>
        <v>0.2392</v>
      </c>
    </row>
    <row r="18" ht="20.100000000000001" customHeight="1">
      <c r="B18" s="51">
        <f>B17</f>
        <v>1</v>
      </c>
      <c r="D18" s="749" t="s">
        <v>10</v>
      </c>
      <c r="E18" s="750"/>
      <c r="F18" s="751"/>
      <c r="G18" s="791" t="str">
        <f>VLOOKUP(B18,$T$44:$AA$57,7,0)</f>
        <v xml:space="preserve">De 6,16 até 8,96%</v>
      </c>
      <c r="H18" s="792"/>
      <c r="I18" s="59" t="s">
        <v>11</v>
      </c>
      <c r="J18" s="475">
        <v>0.070000000000000007</v>
      </c>
      <c r="K18" s="60"/>
      <c r="L18" s="37"/>
      <c r="M18" s="766" t="s">
        <v>12</v>
      </c>
      <c r="N18" s="766"/>
      <c r="O18" s="37"/>
      <c r="P18" s="61"/>
    </row>
    <row r="19" ht="20.100000000000001" customHeight="1">
      <c r="D19" s="59" t="s">
        <v>13</v>
      </c>
      <c r="E19" s="62"/>
      <c r="F19" s="63"/>
      <c r="G19" s="64" t="s">
        <v>14</v>
      </c>
      <c r="H19" s="65">
        <v>0.02</v>
      </c>
      <c r="I19" s="770" t="s">
        <v>15</v>
      </c>
      <c r="J19" s="773">
        <f>SUM(H19:H22)</f>
        <v>0.056499999999999995</v>
      </c>
      <c r="K19" s="738" t="s">
        <v>16</v>
      </c>
      <c r="L19" s="739"/>
      <c r="M19" s="739"/>
      <c r="N19" s="739"/>
      <c r="O19" s="739"/>
      <c r="P19" s="740"/>
    </row>
    <row r="20" ht="20.100000000000001" customHeight="1">
      <c r="D20" s="738" t="s">
        <v>115</v>
      </c>
      <c r="E20" s="739"/>
      <c r="F20" s="740"/>
      <c r="G20" s="64" t="s">
        <v>17</v>
      </c>
      <c r="H20" s="66">
        <v>0.0064999999999999997</v>
      </c>
      <c r="I20" s="771"/>
      <c r="J20" s="774"/>
      <c r="K20" s="738"/>
      <c r="L20" s="739"/>
      <c r="M20" s="739"/>
      <c r="N20" s="739"/>
      <c r="O20" s="739"/>
      <c r="P20" s="740"/>
    </row>
    <row r="21" ht="20.100000000000001" customHeight="1">
      <c r="D21" s="738"/>
      <c r="E21" s="739"/>
      <c r="F21" s="740"/>
      <c r="G21" s="64" t="s">
        <v>18</v>
      </c>
      <c r="H21" s="66">
        <v>0.029999999999999999</v>
      </c>
      <c r="I21" s="771"/>
      <c r="J21" s="774"/>
      <c r="K21" s="738"/>
      <c r="L21" s="739"/>
      <c r="M21" s="739"/>
      <c r="N21" s="739"/>
      <c r="O21" s="739"/>
      <c r="P21" s="740"/>
    </row>
    <row r="22" ht="20.100000000000001" customHeight="1">
      <c r="D22" s="776"/>
      <c r="E22" s="777"/>
      <c r="F22" s="778"/>
      <c r="G22" s="64" t="s">
        <v>3720</v>
      </c>
      <c r="H22" s="66">
        <f>IF($N$11="DESONERADO",4.5%,0)</f>
        <v>0</v>
      </c>
      <c r="I22" s="772"/>
      <c r="J22" s="775"/>
      <c r="K22" s="67"/>
      <c r="L22" s="68"/>
      <c r="M22" s="69"/>
      <c r="N22" s="68"/>
      <c r="O22" s="68"/>
      <c r="P22" s="70"/>
    </row>
    <row r="23" ht="35.25" customHeight="1">
      <c r="D23" s="756" t="s">
        <v>165</v>
      </c>
      <c r="E23" s="757"/>
      <c r="F23" s="757"/>
      <c r="G23" s="757"/>
      <c r="H23" s="758"/>
      <c r="I23" s="476">
        <v>1</v>
      </c>
      <c r="J23" s="763" t="s">
        <v>166</v>
      </c>
      <c r="K23" s="763"/>
      <c r="L23" s="763"/>
      <c r="M23" s="763"/>
      <c r="N23" s="763"/>
      <c r="O23" s="763"/>
      <c r="P23" s="476">
        <v>0.050000000000000003</v>
      </c>
    </row>
    <row r="24" ht="12" customHeight="1">
      <c r="R24" s="34"/>
      <c r="S24" s="34"/>
    </row>
    <row r="25" ht="34.5" customHeight="1">
      <c r="D25" s="759" t="s">
        <v>39</v>
      </c>
      <c r="E25" s="760"/>
      <c r="F25" s="760"/>
      <c r="G25" s="760"/>
      <c r="H25" s="760"/>
      <c r="I25" s="760"/>
      <c r="J25" s="760"/>
      <c r="K25" s="760"/>
      <c r="L25" s="760"/>
      <c r="M25" s="760"/>
      <c r="N25" s="760"/>
      <c r="O25" s="760"/>
      <c r="P25" s="761"/>
      <c r="R25" s="34"/>
      <c r="S25" s="34"/>
      <c r="T25" s="742" t="s">
        <v>3708</v>
      </c>
      <c r="U25" s="743"/>
    </row>
    <row r="26" ht="36" customHeight="1">
      <c r="D26" s="762" t="s">
        <v>149</v>
      </c>
      <c r="E26" s="762"/>
      <c r="F26" s="762"/>
      <c r="G26" s="762" t="s">
        <v>101</v>
      </c>
      <c r="H26" s="762"/>
      <c r="I26" s="762" t="s">
        <v>102</v>
      </c>
      <c r="J26" s="762"/>
      <c r="K26" s="762" t="s">
        <v>3711</v>
      </c>
      <c r="L26" s="762"/>
      <c r="M26" s="762"/>
      <c r="N26" s="762"/>
      <c r="O26" s="762"/>
      <c r="P26" s="71">
        <f>P31</f>
        <v>0.11020000000000001</v>
      </c>
      <c r="T26" s="461" t="s">
        <v>3701</v>
      </c>
      <c r="U26" s="52">
        <v>0.16800000000000001</v>
      </c>
    </row>
    <row r="27" ht="20.100000000000001" customHeight="1">
      <c r="D27" s="749" t="s">
        <v>140</v>
      </c>
      <c r="E27" s="750"/>
      <c r="F27" s="751"/>
      <c r="G27" s="752" t="s">
        <v>40</v>
      </c>
      <c r="H27" s="753"/>
      <c r="I27" s="53" t="s">
        <v>122</v>
      </c>
      <c r="J27" s="754">
        <v>0.0030000000000000001</v>
      </c>
      <c r="K27" s="735" t="s">
        <v>1</v>
      </c>
      <c r="L27" s="736"/>
      <c r="M27" s="736"/>
      <c r="N27" s="736"/>
      <c r="O27" s="736"/>
      <c r="P27" s="737"/>
    </row>
    <row r="28" ht="20.100000000000001" customHeight="1">
      <c r="D28" s="749" t="s">
        <v>120</v>
      </c>
      <c r="E28" s="750"/>
      <c r="F28" s="751"/>
      <c r="G28" s="752" t="s">
        <v>40</v>
      </c>
      <c r="H28" s="753"/>
      <c r="I28" s="53" t="s">
        <v>121</v>
      </c>
      <c r="J28" s="755"/>
      <c r="K28" s="738"/>
      <c r="L28" s="739"/>
      <c r="M28" s="739"/>
      <c r="N28" s="739"/>
      <c r="O28" s="739"/>
      <c r="P28" s="740"/>
      <c r="T28" s="744" t="s">
        <v>139</v>
      </c>
      <c r="U28" s="744"/>
      <c r="V28" s="461" t="s">
        <v>3700</v>
      </c>
    </row>
    <row r="29" ht="20.100000000000001" customHeight="1">
      <c r="D29" s="749" t="s">
        <v>2</v>
      </c>
      <c r="E29" s="750"/>
      <c r="F29" s="751"/>
      <c r="G29" s="752" t="s">
        <v>41</v>
      </c>
      <c r="H29" s="753"/>
      <c r="I29" s="54" t="s">
        <v>3</v>
      </c>
      <c r="J29" s="477">
        <v>0.0055999999999999999</v>
      </c>
      <c r="K29" s="738"/>
      <c r="L29" s="739"/>
      <c r="M29" s="739"/>
      <c r="N29" s="739"/>
      <c r="O29" s="739"/>
      <c r="P29" s="740"/>
      <c r="T29" s="745">
        <f>ROUND((ABS(((1+J31+J29+J27)*(1+J30)*(1+J32))/(1-(SUM(H33:H34))))-1),4)</f>
        <v>0.11020000000000001</v>
      </c>
      <c r="U29" s="745"/>
      <c r="V29" s="461" t="str">
        <f>IF($T$29&lt;=$U$26,"OK","ERRO")</f>
        <v>OK</v>
      </c>
    </row>
    <row r="30" ht="20.100000000000001" customHeight="1">
      <c r="D30" s="749" t="s">
        <v>4</v>
      </c>
      <c r="E30" s="750"/>
      <c r="F30" s="751"/>
      <c r="G30" s="752" t="s">
        <v>42</v>
      </c>
      <c r="H30" s="753"/>
      <c r="I30" s="54" t="s">
        <v>5</v>
      </c>
      <c r="J30" s="477">
        <v>0.0085000000000000006</v>
      </c>
      <c r="K30" s="55"/>
      <c r="P30" s="56"/>
    </row>
    <row r="31" ht="20.100000000000001" customHeight="1">
      <c r="D31" s="749" t="s">
        <v>6</v>
      </c>
      <c r="E31" s="750"/>
      <c r="F31" s="751"/>
      <c r="G31" s="752" t="s">
        <v>43</v>
      </c>
      <c r="H31" s="753"/>
      <c r="I31" s="53" t="s">
        <v>7</v>
      </c>
      <c r="J31" s="477">
        <v>0.016</v>
      </c>
      <c r="K31" s="60" t="s">
        <v>8</v>
      </c>
      <c r="L31" s="37"/>
      <c r="M31" s="37"/>
      <c r="N31" s="37"/>
      <c r="O31" s="57" t="s">
        <v>9</v>
      </c>
      <c r="P31" s="58">
        <f>ROUND((ABS(((1+J31+J29+J27)*(1+J30)*(1+J32))/(1-J33))-1),4)</f>
        <v>0.11020000000000001</v>
      </c>
    </row>
    <row r="32" ht="20.100000000000001" customHeight="1">
      <c r="D32" s="749" t="s">
        <v>10</v>
      </c>
      <c r="E32" s="750"/>
      <c r="F32" s="751"/>
      <c r="G32" s="752" t="s">
        <v>44</v>
      </c>
      <c r="H32" s="753"/>
      <c r="I32" s="59" t="s">
        <v>11</v>
      </c>
      <c r="J32" s="477">
        <v>0.035200000000000002</v>
      </c>
      <c r="K32" s="60"/>
      <c r="L32" s="37"/>
      <c r="M32" s="766" t="s">
        <v>12</v>
      </c>
      <c r="N32" s="766"/>
      <c r="O32" s="37"/>
      <c r="P32" s="61"/>
    </row>
    <row r="33" ht="20.100000000000001" customHeight="1">
      <c r="D33" s="767" t="s">
        <v>13</v>
      </c>
      <c r="E33" s="768"/>
      <c r="F33" s="769"/>
      <c r="G33" s="64" t="s">
        <v>17</v>
      </c>
      <c r="H33" s="66">
        <f>H20</f>
        <v>0.0064999999999999997</v>
      </c>
      <c r="I33" s="770" t="s">
        <v>15</v>
      </c>
      <c r="J33" s="773">
        <f>SUM(H33:H35)</f>
        <v>0.036499999999999998</v>
      </c>
      <c r="K33" s="738" t="s">
        <v>16</v>
      </c>
      <c r="L33" s="739"/>
      <c r="M33" s="739"/>
      <c r="N33" s="739"/>
      <c r="O33" s="739"/>
      <c r="P33" s="740"/>
    </row>
    <row r="34" ht="20.100000000000001" customHeight="1">
      <c r="D34" s="779" t="s">
        <v>45</v>
      </c>
      <c r="E34" s="780"/>
      <c r="F34" s="781"/>
      <c r="G34" s="64" t="s">
        <v>18</v>
      </c>
      <c r="H34" s="66">
        <f>H21</f>
        <v>0.029999999999999999</v>
      </c>
      <c r="I34" s="771"/>
      <c r="J34" s="774"/>
      <c r="K34" s="738"/>
      <c r="L34" s="739"/>
      <c r="M34" s="739"/>
      <c r="N34" s="739"/>
      <c r="O34" s="739"/>
      <c r="P34" s="740"/>
    </row>
    <row r="35" ht="29.25" customHeight="1">
      <c r="D35" s="782"/>
      <c r="E35" s="783"/>
      <c r="F35" s="784"/>
      <c r="G35" s="64" t="s">
        <v>3720</v>
      </c>
      <c r="H35" s="66">
        <f>H22</f>
        <v>0</v>
      </c>
      <c r="I35" s="772"/>
      <c r="J35" s="775"/>
      <c r="K35" s="776"/>
      <c r="L35" s="777"/>
      <c r="M35" s="777"/>
      <c r="N35" s="777"/>
      <c r="O35" s="777"/>
      <c r="P35" s="778"/>
    </row>
    <row r="36" ht="37.5" customHeight="1">
      <c r="D36" s="72"/>
      <c r="E36" s="72"/>
      <c r="F36" s="72"/>
      <c r="G36" s="73"/>
      <c r="H36" s="74"/>
      <c r="I36" s="75"/>
      <c r="J36" s="76"/>
      <c r="K36" s="77"/>
      <c r="L36" s="77"/>
      <c r="M36" s="77"/>
      <c r="N36" s="77"/>
      <c r="O36" s="77"/>
      <c r="P36" s="77"/>
    </row>
    <row r="37" ht="22.5" customHeight="1">
      <c r="D37" s="739" t="s">
        <v>161</v>
      </c>
      <c r="E37" s="739"/>
      <c r="F37" s="739"/>
      <c r="G37" s="746" t="s">
        <v>3693</v>
      </c>
      <c r="H37" s="746"/>
      <c r="I37" s="746"/>
      <c r="J37" s="76"/>
      <c r="K37" s="77"/>
      <c r="L37" s="77"/>
      <c r="M37" s="77"/>
      <c r="N37" s="77"/>
      <c r="O37" s="77"/>
      <c r="P37" s="77"/>
    </row>
    <row r="38" ht="15" customHeight="1">
      <c r="D38" s="739" t="str">
        <f>PO!E416</f>
        <v>PREFEITURA:</v>
      </c>
      <c r="E38" s="739"/>
      <c r="F38" s="739"/>
      <c r="G38" s="73" t="s">
        <v>3692</v>
      </c>
      <c r="H38" s="764" t="str">
        <f>Índice!H21</f>
        <v xml:space="preserve">HULLE LOPES </v>
      </c>
      <c r="I38" s="764"/>
      <c r="J38" s="76"/>
      <c r="K38" s="77"/>
      <c r="L38" s="77"/>
      <c r="M38" s="77"/>
      <c r="N38" s="77"/>
      <c r="O38" s="77"/>
      <c r="P38" s="77"/>
    </row>
    <row r="39" ht="15" customHeight="1">
      <c r="D39" s="72"/>
      <c r="E39" s="72"/>
      <c r="F39" s="72"/>
      <c r="G39" s="73" t="str">
        <f>Índice!D23</f>
        <v>CREA/CAU:</v>
      </c>
      <c r="H39" s="141" t="str">
        <f>Índice!F23</f>
        <v>A2510774</v>
      </c>
      <c r="I39" s="423"/>
      <c r="J39" s="76"/>
      <c r="K39" s="77"/>
      <c r="L39" s="77"/>
      <c r="M39" s="77"/>
      <c r="N39" s="77"/>
      <c r="O39" s="77"/>
      <c r="P39" s="77"/>
    </row>
    <row r="40" ht="15" customHeight="1">
      <c r="D40" s="72"/>
      <c r="E40" s="72"/>
      <c r="F40" s="72"/>
      <c r="G40" s="73" t="str">
        <f>Índice!H23</f>
        <v>ART/RRT:</v>
      </c>
      <c r="H40" s="747" t="str">
        <f>Índice!K23</f>
        <v xml:space="preserve">RRT- 16053334</v>
      </c>
      <c r="I40" s="747"/>
      <c r="J40" s="76"/>
      <c r="K40" s="77"/>
      <c r="L40" s="77"/>
      <c r="M40" s="77"/>
      <c r="N40" s="77"/>
      <c r="O40" s="77"/>
      <c r="P40" s="77"/>
    </row>
    <row r="41" ht="9.75" customHeight="1">
      <c r="D41" s="765"/>
      <c r="E41" s="765"/>
      <c r="F41" s="765"/>
      <c r="G41" s="765"/>
      <c r="H41" s="765"/>
      <c r="I41" s="765"/>
      <c r="J41" s="765"/>
      <c r="K41" s="765"/>
      <c r="L41" s="765"/>
      <c r="M41" s="765"/>
      <c r="N41" s="765"/>
      <c r="O41" s="765"/>
      <c r="P41" s="765"/>
    </row>
    <row r="42" ht="21.949999999999999" customHeight="1">
      <c r="D42" s="796"/>
      <c r="E42" s="796"/>
      <c r="F42" s="796"/>
      <c r="G42" s="796"/>
      <c r="H42" s="796"/>
      <c r="I42" s="796"/>
      <c r="J42" s="796"/>
      <c r="K42" s="796"/>
      <c r="L42" s="796"/>
      <c r="M42" s="796"/>
      <c r="N42" s="796"/>
      <c r="O42" s="796"/>
      <c r="P42" s="796"/>
      <c r="T42" s="797" t="s">
        <v>123</v>
      </c>
      <c r="U42" s="798"/>
      <c r="V42" s="798"/>
      <c r="W42" s="798"/>
      <c r="X42" s="798"/>
      <c r="Y42" s="798"/>
      <c r="Z42" s="798"/>
      <c r="AA42" s="798"/>
      <c r="AB42" s="799"/>
      <c r="AC42" s="24"/>
    </row>
    <row r="43" ht="21.949999999999999" customHeight="1">
      <c r="K43" s="37"/>
      <c r="L43" s="37"/>
      <c r="M43" s="37"/>
      <c r="N43" s="37"/>
      <c r="O43" s="37"/>
      <c r="P43" s="37"/>
      <c r="T43" s="417" t="s">
        <v>3680</v>
      </c>
      <c r="U43" s="802" t="s">
        <v>71</v>
      </c>
      <c r="V43" s="802"/>
      <c r="W43" s="802"/>
      <c r="X43" s="802"/>
      <c r="Y43" s="802"/>
      <c r="Z43" s="802"/>
      <c r="AA43" s="802"/>
      <c r="AB43" s="803"/>
      <c r="AC43" s="24"/>
    </row>
    <row r="44" ht="21.949999999999999" customHeight="1">
      <c r="B44" s="800" t="s">
        <v>141</v>
      </c>
      <c r="C44" s="800"/>
      <c r="D44" s="800"/>
      <c r="E44" s="800"/>
      <c r="F44" s="800"/>
      <c r="G44" s="800"/>
      <c r="H44" s="800"/>
      <c r="I44" s="800"/>
      <c r="J44" s="800"/>
      <c r="K44" s="800"/>
      <c r="L44" s="800"/>
      <c r="M44" s="37"/>
      <c r="N44" s="37"/>
      <c r="O44" s="37"/>
      <c r="P44" s="37"/>
      <c r="T44" s="80"/>
      <c r="U44" s="73" t="s">
        <v>119</v>
      </c>
      <c r="V44" s="73" t="s">
        <v>120</v>
      </c>
      <c r="W44" s="73" t="s">
        <v>2</v>
      </c>
      <c r="X44" s="73" t="s">
        <v>4</v>
      </c>
      <c r="Y44" s="73" t="s">
        <v>6</v>
      </c>
      <c r="Z44" s="73" t="s">
        <v>10</v>
      </c>
      <c r="AA44" s="73" t="s">
        <v>103</v>
      </c>
      <c r="AB44" s="85" t="s">
        <v>138</v>
      </c>
    </row>
    <row r="45" ht="36" customHeight="1">
      <c r="B45" s="78" t="s">
        <v>126</v>
      </c>
      <c r="C45" s="795" t="s">
        <v>127</v>
      </c>
      <c r="D45" s="795"/>
      <c r="E45" s="795"/>
      <c r="F45" s="795"/>
      <c r="G45" s="795"/>
      <c r="H45" s="795"/>
      <c r="I45" s="795"/>
      <c r="J45" s="795"/>
      <c r="K45" s="795"/>
      <c r="L45" s="795"/>
      <c r="M45" s="79"/>
      <c r="N45" s="79"/>
      <c r="O45" s="79"/>
      <c r="P45" s="79"/>
      <c r="T45" s="80">
        <v>1</v>
      </c>
      <c r="U45" s="72" t="s">
        <v>76</v>
      </c>
      <c r="V45" s="72" t="s">
        <v>76</v>
      </c>
      <c r="W45" s="72" t="s">
        <v>77</v>
      </c>
      <c r="X45" s="72" t="s">
        <v>78</v>
      </c>
      <c r="Y45" s="72" t="s">
        <v>79</v>
      </c>
      <c r="Z45" s="72" t="s">
        <v>80</v>
      </c>
      <c r="AA45" s="86">
        <v>0.25</v>
      </c>
      <c r="AB45" s="87">
        <v>0.2034</v>
      </c>
    </row>
    <row r="46" ht="31.5" customHeight="1">
      <c r="B46" s="78" t="s">
        <v>128</v>
      </c>
      <c r="C46" s="795" t="s">
        <v>129</v>
      </c>
      <c r="D46" s="795"/>
      <c r="E46" s="795"/>
      <c r="F46" s="795"/>
      <c r="G46" s="795"/>
      <c r="H46" s="795"/>
      <c r="I46" s="795"/>
      <c r="J46" s="795"/>
      <c r="K46" s="795"/>
      <c r="L46" s="795"/>
      <c r="M46" s="37"/>
      <c r="N46" s="37"/>
      <c r="O46" s="37"/>
      <c r="P46" s="37"/>
      <c r="T46" s="80" t="s">
        <v>3681</v>
      </c>
      <c r="U46" s="793" t="s">
        <v>72</v>
      </c>
      <c r="V46" s="793"/>
      <c r="W46" s="793"/>
      <c r="X46" s="793"/>
      <c r="Y46" s="793"/>
      <c r="Z46" s="793"/>
      <c r="AA46" s="793"/>
      <c r="AB46" s="794"/>
      <c r="AC46" s="24"/>
    </row>
    <row r="47" ht="25.5" customHeight="1">
      <c r="B47" s="78" t="s">
        <v>130</v>
      </c>
      <c r="C47" s="795" t="s">
        <v>131</v>
      </c>
      <c r="D47" s="795"/>
      <c r="E47" s="795"/>
      <c r="F47" s="795"/>
      <c r="G47" s="795"/>
      <c r="H47" s="795"/>
      <c r="I47" s="795"/>
      <c r="J47" s="795"/>
      <c r="K47" s="795"/>
      <c r="L47" s="795"/>
      <c r="M47" s="79"/>
      <c r="N47" s="79"/>
      <c r="O47" s="79"/>
      <c r="P47" s="79"/>
      <c r="T47" s="80"/>
      <c r="U47" s="73" t="s">
        <v>119</v>
      </c>
      <c r="V47" s="73" t="s">
        <v>120</v>
      </c>
      <c r="W47" s="73" t="s">
        <v>2</v>
      </c>
      <c r="X47" s="73" t="s">
        <v>4</v>
      </c>
      <c r="Y47" s="73" t="s">
        <v>6</v>
      </c>
      <c r="Z47" s="73" t="s">
        <v>10</v>
      </c>
      <c r="AA47" s="73" t="s">
        <v>103</v>
      </c>
      <c r="AB47" s="85" t="s">
        <v>138</v>
      </c>
    </row>
    <row r="48" ht="39" customHeight="1">
      <c r="B48" s="81" t="s">
        <v>132</v>
      </c>
      <c r="C48" s="795" t="s">
        <v>133</v>
      </c>
      <c r="D48" s="795"/>
      <c r="E48" s="795"/>
      <c r="F48" s="795"/>
      <c r="G48" s="795"/>
      <c r="H48" s="795"/>
      <c r="I48" s="795"/>
      <c r="J48" s="795"/>
      <c r="K48" s="795"/>
      <c r="L48" s="795"/>
      <c r="T48" s="80">
        <v>2</v>
      </c>
      <c r="U48" s="72" t="s">
        <v>81</v>
      </c>
      <c r="V48" s="72" t="s">
        <v>81</v>
      </c>
      <c r="W48" s="72" t="s">
        <v>82</v>
      </c>
      <c r="X48" s="72" t="s">
        <v>83</v>
      </c>
      <c r="Y48" s="72" t="s">
        <v>84</v>
      </c>
      <c r="Z48" s="72" t="s">
        <v>85</v>
      </c>
      <c r="AA48" s="86">
        <v>0.24229999999999999</v>
      </c>
      <c r="AB48" s="87">
        <v>0.19600000000000001</v>
      </c>
    </row>
    <row r="49" ht="29.25" customHeight="1">
      <c r="B49" s="81" t="s">
        <v>134</v>
      </c>
      <c r="C49" s="795" t="s">
        <v>135</v>
      </c>
      <c r="D49" s="795"/>
      <c r="E49" s="795"/>
      <c r="F49" s="795"/>
      <c r="G49" s="795"/>
      <c r="H49" s="795"/>
      <c r="I49" s="795"/>
      <c r="J49" s="795"/>
      <c r="K49" s="795"/>
      <c r="L49" s="795"/>
      <c r="T49" s="80" t="s">
        <v>3682</v>
      </c>
      <c r="U49" s="793" t="s">
        <v>73</v>
      </c>
      <c r="V49" s="793"/>
      <c r="W49" s="793"/>
      <c r="X49" s="793"/>
      <c r="Y49" s="793"/>
      <c r="Z49" s="793"/>
      <c r="AA49" s="793"/>
      <c r="AB49" s="794"/>
      <c r="AC49" s="24"/>
    </row>
    <row r="50" ht="40.5" customHeight="1">
      <c r="B50" s="81" t="s">
        <v>136</v>
      </c>
      <c r="C50" s="795" t="s">
        <v>137</v>
      </c>
      <c r="D50" s="795"/>
      <c r="E50" s="795"/>
      <c r="F50" s="795"/>
      <c r="G50" s="795"/>
      <c r="H50" s="795"/>
      <c r="I50" s="795"/>
      <c r="J50" s="795"/>
      <c r="K50" s="795"/>
      <c r="L50" s="795"/>
      <c r="T50" s="80"/>
      <c r="U50" s="73" t="s">
        <v>119</v>
      </c>
      <c r="V50" s="73" t="s">
        <v>120</v>
      </c>
      <c r="W50" s="73" t="s">
        <v>2</v>
      </c>
      <c r="X50" s="73" t="s">
        <v>4</v>
      </c>
      <c r="Y50" s="73" t="s">
        <v>6</v>
      </c>
      <c r="Z50" s="73" t="s">
        <v>10</v>
      </c>
      <c r="AA50" s="73" t="s">
        <v>103</v>
      </c>
      <c r="AB50" s="85" t="s">
        <v>138</v>
      </c>
    </row>
    <row r="51" ht="21.75" customHeight="1">
      <c r="T51" s="80">
        <v>3</v>
      </c>
      <c r="U51" s="72" t="s">
        <v>86</v>
      </c>
      <c r="V51" s="72" t="s">
        <v>86</v>
      </c>
      <c r="W51" s="72" t="s">
        <v>87</v>
      </c>
      <c r="X51" s="72" t="s">
        <v>88</v>
      </c>
      <c r="Y51" s="72" t="s">
        <v>89</v>
      </c>
      <c r="Z51" s="72" t="s">
        <v>90</v>
      </c>
      <c r="AA51" s="86">
        <v>0.26440000000000002</v>
      </c>
      <c r="AB51" s="87">
        <v>0.20760000000000001</v>
      </c>
    </row>
    <row r="52" ht="33" customHeight="1">
      <c r="T52" s="80" t="s">
        <v>3683</v>
      </c>
      <c r="U52" s="793" t="s">
        <v>74</v>
      </c>
      <c r="V52" s="793"/>
      <c r="W52" s="793"/>
      <c r="X52" s="793"/>
      <c r="Y52" s="793"/>
      <c r="Z52" s="793"/>
      <c r="AA52" s="793"/>
      <c r="AB52" s="794"/>
      <c r="AC52" s="24"/>
    </row>
    <row r="53" ht="21.949999999999999" customHeight="1">
      <c r="T53" s="80"/>
      <c r="U53" s="73" t="s">
        <v>119</v>
      </c>
      <c r="V53" s="73" t="s">
        <v>120</v>
      </c>
      <c r="W53" s="73" t="s">
        <v>2</v>
      </c>
      <c r="X53" s="73" t="s">
        <v>4</v>
      </c>
      <c r="Y53" s="73" t="s">
        <v>6</v>
      </c>
      <c r="Z53" s="73" t="s">
        <v>10</v>
      </c>
      <c r="AA53" s="73" t="s">
        <v>103</v>
      </c>
      <c r="AB53" s="85" t="s">
        <v>138</v>
      </c>
    </row>
    <row r="54" ht="21.949999999999999" customHeight="1">
      <c r="T54" s="80">
        <v>4</v>
      </c>
      <c r="U54" s="72" t="s">
        <v>91</v>
      </c>
      <c r="V54" s="72" t="s">
        <v>91</v>
      </c>
      <c r="W54" s="72" t="s">
        <v>92</v>
      </c>
      <c r="X54" s="72" t="s">
        <v>93</v>
      </c>
      <c r="Y54" s="72" t="s">
        <v>94</v>
      </c>
      <c r="Z54" s="72" t="s">
        <v>95</v>
      </c>
      <c r="AA54" s="86">
        <v>0.27860000000000001</v>
      </c>
      <c r="AB54" s="87">
        <v>0.23999999999999999</v>
      </c>
    </row>
    <row r="55" ht="21.949999999999999" customHeight="1">
      <c r="T55" s="80" t="s">
        <v>3684</v>
      </c>
      <c r="U55" s="793" t="s">
        <v>75</v>
      </c>
      <c r="V55" s="793"/>
      <c r="W55" s="793"/>
      <c r="X55" s="793"/>
      <c r="Y55" s="793"/>
      <c r="Z55" s="793"/>
      <c r="AA55" s="793"/>
      <c r="AB55" s="794"/>
      <c r="AC55" s="24"/>
    </row>
    <row r="56" ht="21.949999999999999" customHeight="1">
      <c r="T56" s="80"/>
      <c r="U56" s="73" t="s">
        <v>119</v>
      </c>
      <c r="V56" s="73" t="s">
        <v>120</v>
      </c>
      <c r="W56" s="73" t="s">
        <v>2</v>
      </c>
      <c r="X56" s="73" t="s">
        <v>4</v>
      </c>
      <c r="Y56" s="73" t="s">
        <v>6</v>
      </c>
      <c r="Z56" s="73" t="s">
        <v>10</v>
      </c>
      <c r="AA56" s="73" t="s">
        <v>103</v>
      </c>
      <c r="AB56" s="85" t="s">
        <v>138</v>
      </c>
    </row>
    <row r="57" ht="21.949999999999999" customHeight="1">
      <c r="T57" s="82">
        <v>5</v>
      </c>
      <c r="U57" s="413" t="s">
        <v>96</v>
      </c>
      <c r="V57" s="413" t="s">
        <v>96</v>
      </c>
      <c r="W57" s="413" t="s">
        <v>97</v>
      </c>
      <c r="X57" s="413" t="s">
        <v>98</v>
      </c>
      <c r="Y57" s="413" t="s">
        <v>99</v>
      </c>
      <c r="Z57" s="413" t="s">
        <v>100</v>
      </c>
      <c r="AA57" s="88">
        <v>0.3095</v>
      </c>
      <c r="AB57" s="89">
        <v>0.111</v>
      </c>
    </row>
    <row r="58" ht="21.949999999999999" customHeight="1">
      <c r="T58" s="73"/>
      <c r="U58" s="73"/>
      <c r="V58" s="73"/>
      <c r="W58" s="73"/>
      <c r="X58" s="73"/>
      <c r="Y58" s="73"/>
      <c r="Z58" s="73"/>
      <c r="AA58" s="37"/>
      <c r="AB58" s="37"/>
      <c r="AC58" s="24"/>
    </row>
    <row r="59" ht="20.100000000000001" customHeight="1">
      <c r="T59" s="83"/>
      <c r="U59" s="73"/>
      <c r="V59" s="73"/>
      <c r="W59" s="73"/>
      <c r="X59" s="73"/>
      <c r="Y59" s="73"/>
      <c r="Z59" s="73"/>
      <c r="AA59" s="37"/>
    </row>
    <row r="60" ht="20.100000000000001" customHeight="1">
      <c r="T60" s="51"/>
      <c r="U60" s="72"/>
      <c r="V60" s="72"/>
      <c r="W60" s="72"/>
      <c r="X60" s="72"/>
      <c r="Y60" s="72"/>
      <c r="Z60" s="72"/>
      <c r="AA60" s="79"/>
    </row>
    <row r="61" ht="20.100000000000001" customHeight="1">
      <c r="T61" s="73"/>
      <c r="U61" s="73"/>
      <c r="V61" s="73"/>
      <c r="W61" s="73"/>
      <c r="X61" s="73"/>
      <c r="Y61" s="73"/>
      <c r="Z61" s="73"/>
      <c r="AA61" s="37"/>
      <c r="AB61" s="37"/>
      <c r="AC61" s="24"/>
    </row>
    <row r="62" ht="20.100000000000001" customHeight="1">
      <c r="T62" s="788" t="s">
        <v>104</v>
      </c>
      <c r="U62" s="788"/>
      <c r="V62" s="788"/>
      <c r="W62" s="788"/>
      <c r="X62" s="90"/>
      <c r="Y62" s="73"/>
      <c r="Z62" s="73"/>
      <c r="AA62" s="37"/>
    </row>
    <row r="63" ht="24.949999999999999" customHeight="1">
      <c r="T63" s="788" t="str">
        <f>U43</f>
        <v xml:space="preserve">CONSTRUÇÃO DE EDIFÍCIOS</v>
      </c>
      <c r="U63" s="788"/>
      <c r="V63" s="763" t="s">
        <v>105</v>
      </c>
      <c r="W63" s="763"/>
      <c r="X63" s="91"/>
      <c r="Y63" s="72"/>
      <c r="Z63" s="72"/>
      <c r="AA63" s="79"/>
    </row>
    <row r="64" ht="24.949999999999999" customHeight="1">
      <c r="T64" s="788"/>
      <c r="U64" s="788"/>
      <c r="V64" s="763" t="s">
        <v>106</v>
      </c>
      <c r="W64" s="763"/>
      <c r="X64" s="91"/>
    </row>
    <row r="65" ht="24.949999999999999" customHeight="1">
      <c r="T65" s="788"/>
      <c r="U65" s="788"/>
      <c r="V65" s="763" t="s">
        <v>107</v>
      </c>
      <c r="W65" s="763"/>
      <c r="X65" s="91"/>
    </row>
    <row r="66" ht="24.949999999999999" customHeight="1">
      <c r="T66" s="788" t="str">
        <f>U46</f>
        <v xml:space="preserve">CONSTRUÇÃO DE RODOVIAS E FERROVIAS</v>
      </c>
      <c r="U66" s="788"/>
      <c r="V66" s="763" t="s">
        <v>108</v>
      </c>
      <c r="W66" s="763"/>
      <c r="X66" s="91"/>
    </row>
    <row r="67" ht="24.949999999999999" customHeight="1">
      <c r="T67" s="788"/>
      <c r="U67" s="788"/>
      <c r="V67" s="763" t="s">
        <v>109</v>
      </c>
      <c r="W67" s="763"/>
      <c r="X67" s="91"/>
    </row>
    <row r="68" ht="24.949999999999999" customHeight="1">
      <c r="T68" s="788"/>
      <c r="U68" s="788"/>
      <c r="V68" s="763" t="s">
        <v>110</v>
      </c>
      <c r="W68" s="763"/>
      <c r="X68" s="91"/>
    </row>
    <row r="69" ht="24.949999999999999" customHeight="1">
      <c r="T69" s="789" t="str">
        <f>U49</f>
        <v xml:space="preserve">CONSTRUÇÃO DE REDES DE ABASTECIMENTO DE ÁGUA, COLETA DE ESGOTO E CONSTR. CORRELATAS</v>
      </c>
      <c r="U69" s="789"/>
      <c r="V69" s="763" t="s">
        <v>111</v>
      </c>
      <c r="W69" s="763"/>
      <c r="X69" s="91"/>
    </row>
    <row r="70" ht="24.949999999999999" customHeight="1">
      <c r="T70" s="789"/>
      <c r="U70" s="789"/>
      <c r="V70" s="763"/>
      <c r="W70" s="763"/>
      <c r="X70" s="91"/>
    </row>
    <row r="71" ht="24.949999999999999" customHeight="1">
      <c r="T71" s="789"/>
      <c r="U71" s="789"/>
      <c r="V71" s="763" t="s">
        <v>112</v>
      </c>
      <c r="W71" s="763"/>
      <c r="X71" s="91"/>
    </row>
    <row r="72" ht="24.949999999999999" customHeight="1">
      <c r="T72" s="789"/>
      <c r="U72" s="789"/>
      <c r="V72" s="763"/>
      <c r="W72" s="763"/>
      <c r="X72" s="91"/>
    </row>
    <row r="73" ht="24.949999999999999" customHeight="1">
      <c r="T73" s="789" t="str">
        <f>U52</f>
        <v xml:space="preserve">CONSTRUÇÃO E MANUTENÇÃO DE ESTAÇÕES E REDES DE DISTRIBUIÇÃO DE ENERGIA ELÉTRICA</v>
      </c>
      <c r="U73" s="789"/>
      <c r="V73" s="790" t="s">
        <v>113</v>
      </c>
      <c r="W73" s="790"/>
      <c r="X73" s="92"/>
    </row>
    <row r="74" ht="24.949999999999999" customHeight="1">
      <c r="T74" s="789"/>
      <c r="U74" s="789"/>
      <c r="V74" s="790"/>
      <c r="W74" s="790"/>
      <c r="X74" s="92"/>
    </row>
    <row r="75" ht="24.949999999999999" customHeight="1">
      <c r="T75" s="789"/>
      <c r="U75" s="789"/>
      <c r="V75" s="790"/>
      <c r="W75" s="790"/>
      <c r="X75" s="92"/>
    </row>
    <row r="76" ht="24.949999999999999" customHeight="1">
      <c r="T76" s="789" t="str">
        <f>U55</f>
        <v xml:space="preserve">OBRAS PORTUÁRIAS, MARÍTIMAS E FLUVIAIS</v>
      </c>
      <c r="U76" s="789"/>
      <c r="V76" s="763" t="s">
        <v>114</v>
      </c>
      <c r="W76" s="763"/>
      <c r="X76" s="91"/>
    </row>
    <row r="77" ht="24.949999999999999" customHeight="1">
      <c r="T77" s="789"/>
      <c r="U77" s="789"/>
      <c r="V77" s="763"/>
      <c r="W77" s="763"/>
      <c r="X77" s="91"/>
    </row>
    <row r="78" ht="24.949999999999999" customHeight="1">
      <c r="T78" s="789"/>
      <c r="U78" s="789"/>
      <c r="V78" s="763" t="s">
        <v>116</v>
      </c>
      <c r="W78" s="763"/>
      <c r="X78" s="91"/>
    </row>
    <row r="79" ht="15" customHeight="1">
      <c r="T79" s="785" t="s">
        <v>124</v>
      </c>
      <c r="U79" s="786"/>
      <c r="V79" s="786"/>
      <c r="W79" s="787"/>
    </row>
    <row r="80">
      <c r="T80" s="779"/>
      <c r="U80" s="780"/>
      <c r="V80" s="780"/>
      <c r="W80" s="781"/>
    </row>
    <row r="81">
      <c r="T81" s="782"/>
      <c r="U81" s="783"/>
      <c r="V81" s="783"/>
      <c r="W81" s="784"/>
    </row>
    <row r="94">
      <c r="K94" s="34"/>
    </row>
    <row r="95">
      <c r="K95" s="34"/>
    </row>
    <row r="96">
      <c r="K96" s="34"/>
    </row>
    <row r="97">
      <c r="K97" s="34"/>
    </row>
    <row r="98">
      <c r="K98" s="34"/>
    </row>
    <row r="99">
      <c r="K99" s="34"/>
    </row>
    <row r="100">
      <c r="K100" s="34"/>
    </row>
  </sheetData>
  <mergeCells count="105">
    <mergeCell ref="E8:H8"/>
    <mergeCell ref="T28:U28"/>
    <mergeCell ref="T29:U29"/>
    <mergeCell ref="U43:AB43"/>
    <mergeCell ref="U46:AB46"/>
    <mergeCell ref="U49:AB49"/>
    <mergeCell ref="U52:AB52"/>
    <mergeCell ref="D3:P3"/>
    <mergeCell ref="D6:P6"/>
    <mergeCell ref="D4:P4"/>
    <mergeCell ref="E7:P7"/>
    <mergeCell ref="D5:E5"/>
    <mergeCell ref="F5:H5"/>
    <mergeCell ref="D13:F13"/>
    <mergeCell ref="G13:H13"/>
    <mergeCell ref="J13:J14"/>
    <mergeCell ref="K13:P15"/>
    <mergeCell ref="D14:F14"/>
    <mergeCell ref="G14:H14"/>
    <mergeCell ref="K12:L12"/>
    <mergeCell ref="M12:O12"/>
    <mergeCell ref="D11:M11"/>
    <mergeCell ref="N11:P11"/>
    <mergeCell ref="D16:F16"/>
    <mergeCell ref="G16:H16"/>
    <mergeCell ref="D15:F15"/>
    <mergeCell ref="G15:H15"/>
    <mergeCell ref="D12:F12"/>
    <mergeCell ref="G12:H12"/>
    <mergeCell ref="I12:J12"/>
    <mergeCell ref="D18:F18"/>
    <mergeCell ref="G18:H18"/>
    <mergeCell ref="M18:N18"/>
    <mergeCell ref="I19:I22"/>
    <mergeCell ref="J19:J22"/>
    <mergeCell ref="K19:P21"/>
    <mergeCell ref="D20:F22"/>
    <mergeCell ref="D17:F17"/>
    <mergeCell ref="G17:H17"/>
    <mergeCell ref="T62:W62"/>
    <mergeCell ref="T63:U65"/>
    <mergeCell ref="V63:W63"/>
    <mergeCell ref="V64:W64"/>
    <mergeCell ref="V65:W65"/>
    <mergeCell ref="D31:F31"/>
    <mergeCell ref="G31:H31"/>
    <mergeCell ref="U55:AB55"/>
    <mergeCell ref="C46:L46"/>
    <mergeCell ref="C47:L47"/>
    <mergeCell ref="C48:L48"/>
    <mergeCell ref="C49:L49"/>
    <mergeCell ref="C50:L50"/>
    <mergeCell ref="D38:F38"/>
    <mergeCell ref="D42:P42"/>
    <mergeCell ref="T42:AB42"/>
    <mergeCell ref="B44:L44"/>
    <mergeCell ref="C45:L45"/>
    <mergeCell ref="T79:W81"/>
    <mergeCell ref="T66:U68"/>
    <mergeCell ref="V66:W66"/>
    <mergeCell ref="V67:W67"/>
    <mergeCell ref="V68:W68"/>
    <mergeCell ref="T69:U72"/>
    <mergeCell ref="V69:W70"/>
    <mergeCell ref="V71:W72"/>
    <mergeCell ref="T73:U75"/>
    <mergeCell ref="V73:W75"/>
    <mergeCell ref="T76:U78"/>
    <mergeCell ref="V76:W77"/>
    <mergeCell ref="V78:W78"/>
    <mergeCell ref="H38:I38"/>
    <mergeCell ref="D41:P41"/>
    <mergeCell ref="D32:F32"/>
    <mergeCell ref="G32:H32"/>
    <mergeCell ref="M32:N32"/>
    <mergeCell ref="D33:F33"/>
    <mergeCell ref="I33:I35"/>
    <mergeCell ref="J33:J35"/>
    <mergeCell ref="K33:P35"/>
    <mergeCell ref="D34:F35"/>
    <mergeCell ref="D37:F37"/>
    <mergeCell ref="K27:P29"/>
    <mergeCell ref="T9:U10"/>
    <mergeCell ref="T25:U25"/>
    <mergeCell ref="T14:U14"/>
    <mergeCell ref="T15:U15"/>
    <mergeCell ref="G37:I37"/>
    <mergeCell ref="H40:I40"/>
    <mergeCell ref="E9:H9"/>
    <mergeCell ref="D29:F29"/>
    <mergeCell ref="G29:H29"/>
    <mergeCell ref="J27:J28"/>
    <mergeCell ref="D28:F28"/>
    <mergeCell ref="G28:H28"/>
    <mergeCell ref="D27:F27"/>
    <mergeCell ref="G27:H27"/>
    <mergeCell ref="D23:H23"/>
    <mergeCell ref="D25:P25"/>
    <mergeCell ref="D26:F26"/>
    <mergeCell ref="G26:H26"/>
    <mergeCell ref="I26:J26"/>
    <mergeCell ref="K26:O26"/>
    <mergeCell ref="J23:O23"/>
    <mergeCell ref="D30:F30"/>
    <mergeCell ref="G30:H30"/>
  </mergeCells>
  <conditionalFormatting sqref="F10">
    <cfRule type="cellIs" priority="684" dxfId="954" operator="equal">
      <formula>"DER"</formula>
    </cfRule>
  </conditionalFormatting>
  <conditionalFormatting sqref="V15">
    <cfRule type="containsText" priority="3" dxfId="949" operator="containsText" text="ERRO">
      <formula>NOT(ISERROR(SEARCH("ERRO",V15)))</formula>
    </cfRule>
    <cfRule type="containsText" priority="4" dxfId="948" operator="containsText" text="OK">
      <formula>NOT(ISERROR(SEARCH("OK",V15)))</formula>
    </cfRule>
  </conditionalFormatting>
  <conditionalFormatting sqref="V29">
    <cfRule type="containsText" priority="1" dxfId="947" operator="containsText" text="ERRO">
      <formula>NOT(ISERROR(SEARCH("ERRO",V29)))</formula>
    </cfRule>
    <cfRule type="containsText" priority="2" dxfId="946" operator="containsText" text="OK">
      <formula>NOT(ISERROR(SEARCH("OK",V29)))</formula>
    </cfRule>
  </conditionalFormatting>
  <printOptions horizontalCentered="1"/>
  <pageMargins left="0.23622047244094491" right="0.23622047244094491" top="0.74803149606299213" bottom="0.74803149606299213" header="0.31496062992125984" footer="0.31496062992125984"/>
  <pageSetup paperSize="9" scale="55" orientation="landscape"/>
  <headerFooter alignWithMargins="0">
    <oddHeader>&amp;C&amp;"Courier New,Normal"&amp;11Página &amp;P de &amp;N</oddHeader>
    <oddFooter>&amp;L&amp;"Courier New,Normal"&amp;12COMPOSIÇÃO BDI&amp;R
&amp;"Courier New,Normal"HULLE LOPES
CAU-MG A 2510774
CONEPP CONSULTORIA LTDA </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containsText" priority="681" operator="containsText" text="CPU" id="{00CB0094-008A-4BDC-840E-005B00BD000D}">
            <xm:f>NOT(ISERROR(SEARCH("CPU",PO!F11)))</xm:f>
            <x14:dxf>
              <font>
                <strike val="0"/>
                <color rgb="FF002060"/>
              </font>
            </x14:dxf>
          </x14:cfRule>
          <x14:cfRule type="containsText" priority="682" operator="containsText" text="COT." id="{002E0007-0039-41F8-A282-005200FA007F}">
            <xm:f>NOT(ISERROR(SEARCH("COT.",PO!F11)))</xm:f>
            <x14:dxf>
              <font>
                <strike val="0"/>
                <color rgb="FF002060"/>
              </font>
            </x14:dxf>
          </x14:cfRule>
          <x14:cfRule type="containsText" priority="683" operator="containsText" text="Setop" id="{00DC0034-003B-4609-8567-00D9004B001C}">
            <xm:f>NOT(ISERROR(SEARCH("Setop",PO!F11)))</xm:f>
            <x14:dxf>
              <font>
                <strike val="0"/>
                <color rgb="FF7030A0"/>
              </font>
            </x14:dxf>
          </x14:cfRule>
          <x14:cfRule type="containsText" priority="685" operator="containsText" text="DNIT" id="{00C60082-0044-4AB9-933A-00C800B1001A}">
            <xm:f>NOT(ISERROR(SEARCH("DNIT",PO!F11)))</xm:f>
            <x14:dxf>
              <font>
                <strike val="0"/>
                <color theme="9"/>
              </font>
            </x14:dxf>
          </x14:cfRule>
          <x14:cfRule type="containsText" priority="686" operator="containsText" text="Sudecap" id="{00E700A9-00C4-4A68-9AB3-003000DD0001}">
            <xm:f>NOT(ISERROR(SEARCH("Sudecap",PO!F11)))</xm:f>
            <x14:dxf>
              <font>
                <strike val="0"/>
                <color indexed="2"/>
              </font>
            </x14:dxf>
          </x14:cfRule>
          <x14:cfRule type="containsText" priority="687" operator="containsText" text="Copasa" id="{005100E4-006A-4935-8147-006300FB00BE}">
            <xm:f>NOT(ISERROR(SEARCH("Copasa",PO!F11)))</xm:f>
            <x14:dxf>
              <font>
                <strike val="0"/>
                <color rgb="FF0070C0"/>
              </font>
            </x14:dxf>
          </x14:cfRule>
          <x14:cfRule type="containsText" priority="688" operator="containsText" text="Emop" id="{0013009C-00C0-46F9-B740-008C00BD00B6}">
            <xm:f>NOT(ISERROR(SEARCH("Emop",PO!F11)))</xm:f>
            <x14:dxf>
              <font>
                <strike val="0"/>
                <color rgb="FF00B050"/>
              </font>
              <fill>
                <patternFill>
                  <bgColor theme="0"/>
                </patternFill>
              </fill>
            </x14:dxf>
          </x14:cfRule>
          <xm:sqref>F10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view="pageBreakPreview" topLeftCell="A340" zoomScale="70" zoomScaleNormal="60" zoomScaleSheetLayoutView="70" workbookViewId="0">
      <selection activeCell="G405" sqref="G405"/>
    </sheetView>
  </sheetViews>
  <sheetFormatPr defaultRowHeight="15.75"/>
  <cols>
    <col customWidth="1" min="1" max="1" style="7" width="2"/>
    <col customWidth="1" min="2" max="2" style="83" width="5.7109375"/>
    <col customWidth="1" min="3" max="3" style="34" width="1.7109375"/>
    <col customWidth="1" min="4" max="4" style="34" width="20.7109375"/>
    <col customWidth="1" min="5" max="5" style="37" width="23.85546875"/>
    <col customWidth="1" min="6" max="6" style="34" width="22.5703125"/>
    <col customWidth="1" min="7" max="7" style="34" width="93.5703125"/>
    <col customWidth="1" min="8" max="8" style="34" width="14.5703125"/>
    <col customWidth="1" min="9" max="9" style="36" width="20.28515625"/>
    <col customWidth="1" min="10" max="10" style="34" width="25.140625"/>
    <col customWidth="1" min="11" max="11" style="34" width="11.28515625"/>
    <col customWidth="1" min="12" max="14" style="34" width="25.140625"/>
    <col customWidth="1" min="15" max="15" style="34" width="1.7109375"/>
    <col customWidth="1" min="16" max="16" style="37" width="18.140625"/>
    <col bestFit="1" customWidth="1" min="17" max="17" style="34" width="14.85546875"/>
    <col customWidth="1" min="18" max="18" style="38" width="15.85546875"/>
    <col bestFit="1" customWidth="1" min="19" max="19" style="34" width="14"/>
    <col min="20" max="20" style="34" width="9.140625"/>
    <col customWidth="1" min="21" max="21" style="34" width="25.85546875"/>
    <col customWidth="1" min="22" max="22" style="34" width="41.7109375"/>
    <col customWidth="1" min="23" max="23" style="34" width="9.28515625"/>
    <col customWidth="1" min="24" max="25" style="34" width="10.7109375"/>
    <col customWidth="1" min="26" max="26" style="34" width="15.7109375"/>
    <col customWidth="1" min="27" max="27" style="34" width="26.42578125"/>
    <col customWidth="1" min="28" max="28" style="34" width="17.42578125"/>
    <col customWidth="1" min="29" max="29" style="34" width="15.7109375"/>
    <col min="30" max="252" style="7" width="9.140625"/>
    <col customWidth="1" min="253" max="253" style="7" width="2"/>
    <col customWidth="1" min="254" max="254" style="7" width="5.7109375"/>
    <col customWidth="1" min="255" max="255" style="7" width="1.7109375"/>
    <col customWidth="1" min="256" max="256" style="7" width="16.140625"/>
    <col customWidth="1" min="257" max="257" style="7" width="17.140625"/>
    <col customWidth="1" min="258" max="258" style="7" width="15.5703125"/>
    <col customWidth="1" min="259" max="259" style="7" width="27"/>
    <col customWidth="1" min="260" max="260" style="7" width="11.140625"/>
    <col customWidth="1" min="261" max="261" style="7" width="24.7109375"/>
    <col customWidth="1" min="262" max="262" style="7" width="13.140625"/>
    <col customWidth="1" min="263" max="263" style="7" width="14"/>
    <col customWidth="1" min="264" max="264" style="7" width="11.5703125"/>
    <col customWidth="1" min="265" max="265" style="7" width="15.7109375"/>
    <col customWidth="1" min="266" max="266" style="7" width="17.85546875"/>
    <col customWidth="1" min="267" max="267" style="7" width="21.7109375"/>
    <col customWidth="1" min="268" max="268" style="7" width="24"/>
    <col customWidth="1" min="269" max="270" style="7" width="22.7109375"/>
    <col customWidth="1" min="271" max="271" style="7" width="1.7109375"/>
    <col customWidth="1" min="272" max="272" style="7" width="18.140625"/>
    <col customWidth="1" min="273" max="273" style="7" width="26.5703125"/>
    <col customWidth="1" min="274" max="274" style="7" width="15.85546875"/>
    <col bestFit="1" customWidth="1" min="275" max="275" style="7" width="14"/>
    <col min="276" max="276" style="7" width="9.140625"/>
    <col customWidth="1" min="277" max="277" style="7" width="25.85546875"/>
    <col customWidth="1" min="278" max="278" style="7" width="41.7109375"/>
    <col customWidth="1" min="279" max="279" style="7" width="9.28515625"/>
    <col customWidth="1" min="280" max="281" style="7" width="10.7109375"/>
    <col customWidth="1" min="282" max="282" style="7" width="15.7109375"/>
    <col customWidth="1" min="283" max="283" style="7" width="26.42578125"/>
    <col customWidth="1" min="284" max="284" style="7" width="17.42578125"/>
    <col customWidth="1" min="285" max="285" style="7" width="15.7109375"/>
    <col min="286" max="508" style="7" width="9.140625"/>
    <col customWidth="1" min="509" max="509" style="7" width="2"/>
    <col customWidth="1" min="510" max="510" style="7" width="5.7109375"/>
    <col customWidth="1" min="511" max="511" style="7" width="1.7109375"/>
    <col customWidth="1" min="512" max="512" style="7" width="16.140625"/>
    <col customWidth="1" min="513" max="513" style="7" width="17.140625"/>
    <col customWidth="1" min="514" max="514" style="7" width="15.5703125"/>
    <col customWidth="1" min="515" max="515" style="7" width="27"/>
    <col customWidth="1" min="516" max="516" style="7" width="11.140625"/>
    <col customWidth="1" min="517" max="517" style="7" width="24.7109375"/>
    <col customWidth="1" min="518" max="518" style="7" width="13.140625"/>
    <col customWidth="1" min="519" max="519" style="7" width="14"/>
    <col customWidth="1" min="520" max="520" style="7" width="11.5703125"/>
    <col customWidth="1" min="521" max="521" style="7" width="15.7109375"/>
    <col customWidth="1" min="522" max="522" style="7" width="17.85546875"/>
    <col customWidth="1" min="523" max="523" style="7" width="21.7109375"/>
    <col customWidth="1" min="524" max="524" style="7" width="24"/>
    <col customWidth="1" min="525" max="526" style="7" width="22.7109375"/>
    <col customWidth="1" min="527" max="527" style="7" width="1.7109375"/>
    <col customWidth="1" min="528" max="528" style="7" width="18.140625"/>
    <col customWidth="1" min="529" max="529" style="7" width="26.5703125"/>
    <col customWidth="1" min="530" max="530" style="7" width="15.85546875"/>
    <col bestFit="1" customWidth="1" min="531" max="531" style="7" width="14"/>
    <col min="532" max="532" style="7" width="9.140625"/>
    <col customWidth="1" min="533" max="533" style="7" width="25.85546875"/>
    <col customWidth="1" min="534" max="534" style="7" width="41.7109375"/>
    <col customWidth="1" min="535" max="535" style="7" width="9.28515625"/>
    <col customWidth="1" min="536" max="537" style="7" width="10.7109375"/>
    <col customWidth="1" min="538" max="538" style="7" width="15.7109375"/>
    <col customWidth="1" min="539" max="539" style="7" width="26.42578125"/>
    <col customWidth="1" min="540" max="540" style="7" width="17.42578125"/>
    <col customWidth="1" min="541" max="541" style="7" width="15.7109375"/>
    <col min="542" max="764" style="7" width="9.140625"/>
    <col customWidth="1" min="765" max="765" style="7" width="2"/>
    <col customWidth="1" min="766" max="766" style="7" width="5.7109375"/>
    <col customWidth="1" min="767" max="767" style="7" width="1.7109375"/>
    <col customWidth="1" min="768" max="768" style="7" width="16.140625"/>
    <col customWidth="1" min="769" max="769" style="7" width="17.140625"/>
    <col customWidth="1" min="770" max="770" style="7" width="15.5703125"/>
    <col customWidth="1" min="771" max="771" style="7" width="27"/>
    <col customWidth="1" min="772" max="772" style="7" width="11.140625"/>
    <col customWidth="1" min="773" max="773" style="7" width="24.7109375"/>
    <col customWidth="1" min="774" max="774" style="7" width="13.140625"/>
    <col customWidth="1" min="775" max="775" style="7" width="14"/>
    <col customWidth="1" min="776" max="776" style="7" width="11.5703125"/>
    <col customWidth="1" min="777" max="777" style="7" width="15.7109375"/>
    <col customWidth="1" min="778" max="778" style="7" width="17.85546875"/>
    <col customWidth="1" min="779" max="779" style="7" width="21.7109375"/>
    <col customWidth="1" min="780" max="780" style="7" width="24"/>
    <col customWidth="1" min="781" max="782" style="7" width="22.7109375"/>
    <col customWidth="1" min="783" max="783" style="7" width="1.7109375"/>
    <col customWidth="1" min="784" max="784" style="7" width="18.140625"/>
    <col customWidth="1" min="785" max="785" style="7" width="26.5703125"/>
    <col customWidth="1" min="786" max="786" style="7" width="15.85546875"/>
    <col bestFit="1" customWidth="1" min="787" max="787" style="7" width="14"/>
    <col min="788" max="788" style="7" width="9.140625"/>
    <col customWidth="1" min="789" max="789" style="7" width="25.85546875"/>
    <col customWidth="1" min="790" max="790" style="7" width="41.7109375"/>
    <col customWidth="1" min="791" max="791" style="7" width="9.28515625"/>
    <col customWidth="1" min="792" max="793" style="7" width="10.7109375"/>
    <col customWidth="1" min="794" max="794" style="7" width="15.7109375"/>
    <col customWidth="1" min="795" max="795" style="7" width="26.42578125"/>
    <col customWidth="1" min="796" max="796" style="7" width="17.42578125"/>
    <col customWidth="1" min="797" max="797" style="7" width="15.7109375"/>
    <col min="798" max="1020" style="7" width="9.140625"/>
    <col customWidth="1" min="1021" max="1021" style="7" width="2"/>
    <col customWidth="1" min="1022" max="1022" style="7" width="5.7109375"/>
    <col customWidth="1" min="1023" max="1023" style="7" width="1.7109375"/>
    <col customWidth="1" min="1024" max="1024" style="7" width="16.140625"/>
    <col customWidth="1" min="1025" max="1025" style="7" width="17.140625"/>
    <col customWidth="1" min="1026" max="1026" style="7" width="15.5703125"/>
    <col customWidth="1" min="1027" max="1027" style="7" width="27"/>
    <col customWidth="1" min="1028" max="1028" style="7" width="11.140625"/>
    <col customWidth="1" min="1029" max="1029" style="7" width="24.7109375"/>
    <col customWidth="1" min="1030" max="1030" style="7" width="13.140625"/>
    <col customWidth="1" min="1031" max="1031" style="7" width="14"/>
    <col customWidth="1" min="1032" max="1032" style="7" width="11.5703125"/>
    <col customWidth="1" min="1033" max="1033" style="7" width="15.7109375"/>
    <col customWidth="1" min="1034" max="1034" style="7" width="17.85546875"/>
    <col customWidth="1" min="1035" max="1035" style="7" width="21.7109375"/>
    <col customWidth="1" min="1036" max="1036" style="7" width="24"/>
    <col customWidth="1" min="1037" max="1038" style="7" width="22.7109375"/>
    <col customWidth="1" min="1039" max="1039" style="7" width="1.7109375"/>
    <col customWidth="1" min="1040" max="1040" style="7" width="18.140625"/>
    <col customWidth="1" min="1041" max="1041" style="7" width="26.5703125"/>
    <col customWidth="1" min="1042" max="1042" style="7" width="15.85546875"/>
    <col bestFit="1" customWidth="1" min="1043" max="1043" style="7" width="14"/>
    <col min="1044" max="1044" style="7" width="9.140625"/>
    <col customWidth="1" min="1045" max="1045" style="7" width="25.85546875"/>
    <col customWidth="1" min="1046" max="1046" style="7" width="41.7109375"/>
    <col customWidth="1" min="1047" max="1047" style="7" width="9.28515625"/>
    <col customWidth="1" min="1048" max="1049" style="7" width="10.7109375"/>
    <col customWidth="1" min="1050" max="1050" style="7" width="15.7109375"/>
    <col customWidth="1" min="1051" max="1051" style="7" width="26.42578125"/>
    <col customWidth="1" min="1052" max="1052" style="7" width="17.42578125"/>
    <col customWidth="1" min="1053" max="1053" style="7" width="15.7109375"/>
    <col min="1054" max="1276" style="7" width="9.140625"/>
    <col customWidth="1" min="1277" max="1277" style="7" width="2"/>
    <col customWidth="1" min="1278" max="1278" style="7" width="5.7109375"/>
    <col customWidth="1" min="1279" max="1279" style="7" width="1.7109375"/>
    <col customWidth="1" min="1280" max="1280" style="7" width="16.140625"/>
    <col customWidth="1" min="1281" max="1281" style="7" width="17.140625"/>
    <col customWidth="1" min="1282" max="1282" style="7" width="15.5703125"/>
    <col customWidth="1" min="1283" max="1283" style="7" width="27"/>
    <col customWidth="1" min="1284" max="1284" style="7" width="11.140625"/>
    <col customWidth="1" min="1285" max="1285" style="7" width="24.7109375"/>
    <col customWidth="1" min="1286" max="1286" style="7" width="13.140625"/>
    <col customWidth="1" min="1287" max="1287" style="7" width="14"/>
    <col customWidth="1" min="1288" max="1288" style="7" width="11.5703125"/>
    <col customWidth="1" min="1289" max="1289" style="7" width="15.7109375"/>
    <col customWidth="1" min="1290" max="1290" style="7" width="17.85546875"/>
    <col customWidth="1" min="1291" max="1291" style="7" width="21.7109375"/>
    <col customWidth="1" min="1292" max="1292" style="7" width="24"/>
    <col customWidth="1" min="1293" max="1294" style="7" width="22.7109375"/>
    <col customWidth="1" min="1295" max="1295" style="7" width="1.7109375"/>
    <col customWidth="1" min="1296" max="1296" style="7" width="18.140625"/>
    <col customWidth="1" min="1297" max="1297" style="7" width="26.5703125"/>
    <col customWidth="1" min="1298" max="1298" style="7" width="15.85546875"/>
    <col bestFit="1" customWidth="1" min="1299" max="1299" style="7" width="14"/>
    <col min="1300" max="1300" style="7" width="9.140625"/>
    <col customWidth="1" min="1301" max="1301" style="7" width="25.85546875"/>
    <col customWidth="1" min="1302" max="1302" style="7" width="41.7109375"/>
    <col customWidth="1" min="1303" max="1303" style="7" width="9.28515625"/>
    <col customWidth="1" min="1304" max="1305" style="7" width="10.7109375"/>
    <col customWidth="1" min="1306" max="1306" style="7" width="15.7109375"/>
    <col customWidth="1" min="1307" max="1307" style="7" width="26.42578125"/>
    <col customWidth="1" min="1308" max="1308" style="7" width="17.42578125"/>
    <col customWidth="1" min="1309" max="1309" style="7" width="15.7109375"/>
    <col min="1310" max="1532" style="7" width="9.140625"/>
    <col customWidth="1" min="1533" max="1533" style="7" width="2"/>
    <col customWidth="1" min="1534" max="1534" style="7" width="5.7109375"/>
    <col customWidth="1" min="1535" max="1535" style="7" width="1.7109375"/>
    <col customWidth="1" min="1536" max="1536" style="7" width="16.140625"/>
    <col customWidth="1" min="1537" max="1537" style="7" width="17.140625"/>
    <col customWidth="1" min="1538" max="1538" style="7" width="15.5703125"/>
    <col customWidth="1" min="1539" max="1539" style="7" width="27"/>
    <col customWidth="1" min="1540" max="1540" style="7" width="11.140625"/>
    <col customWidth="1" min="1541" max="1541" style="7" width="24.7109375"/>
    <col customWidth="1" min="1542" max="1542" style="7" width="13.140625"/>
    <col customWidth="1" min="1543" max="1543" style="7" width="14"/>
    <col customWidth="1" min="1544" max="1544" style="7" width="11.5703125"/>
    <col customWidth="1" min="1545" max="1545" style="7" width="15.7109375"/>
    <col customWidth="1" min="1546" max="1546" style="7" width="17.85546875"/>
    <col customWidth="1" min="1547" max="1547" style="7" width="21.7109375"/>
    <col customWidth="1" min="1548" max="1548" style="7" width="24"/>
    <col customWidth="1" min="1549" max="1550" style="7" width="22.7109375"/>
    <col customWidth="1" min="1551" max="1551" style="7" width="1.7109375"/>
    <col customWidth="1" min="1552" max="1552" style="7" width="18.140625"/>
    <col customWidth="1" min="1553" max="1553" style="7" width="26.5703125"/>
    <col customWidth="1" min="1554" max="1554" style="7" width="15.85546875"/>
    <col bestFit="1" customWidth="1" min="1555" max="1555" style="7" width="14"/>
    <col min="1556" max="1556" style="7" width="9.140625"/>
    <col customWidth="1" min="1557" max="1557" style="7" width="25.85546875"/>
    <col customWidth="1" min="1558" max="1558" style="7" width="41.7109375"/>
    <col customWidth="1" min="1559" max="1559" style="7" width="9.28515625"/>
    <col customWidth="1" min="1560" max="1561" style="7" width="10.7109375"/>
    <col customWidth="1" min="1562" max="1562" style="7" width="15.7109375"/>
    <col customWidth="1" min="1563" max="1563" style="7" width="26.42578125"/>
    <col customWidth="1" min="1564" max="1564" style="7" width="17.42578125"/>
    <col customWidth="1" min="1565" max="1565" style="7" width="15.7109375"/>
    <col min="1566" max="1788" style="7" width="9.140625"/>
    <col customWidth="1" min="1789" max="1789" style="7" width="2"/>
    <col customWidth="1" min="1790" max="1790" style="7" width="5.7109375"/>
    <col customWidth="1" min="1791" max="1791" style="7" width="1.7109375"/>
    <col customWidth="1" min="1792" max="1792" style="7" width="16.140625"/>
    <col customWidth="1" min="1793" max="1793" style="7" width="17.140625"/>
    <col customWidth="1" min="1794" max="1794" style="7" width="15.5703125"/>
    <col customWidth="1" min="1795" max="1795" style="7" width="27"/>
    <col customWidth="1" min="1796" max="1796" style="7" width="11.140625"/>
    <col customWidth="1" min="1797" max="1797" style="7" width="24.7109375"/>
    <col customWidth="1" min="1798" max="1798" style="7" width="13.140625"/>
    <col customWidth="1" min="1799" max="1799" style="7" width="14"/>
    <col customWidth="1" min="1800" max="1800" style="7" width="11.5703125"/>
    <col customWidth="1" min="1801" max="1801" style="7" width="15.7109375"/>
    <col customWidth="1" min="1802" max="1802" style="7" width="17.85546875"/>
    <col customWidth="1" min="1803" max="1803" style="7" width="21.7109375"/>
    <col customWidth="1" min="1804" max="1804" style="7" width="24"/>
    <col customWidth="1" min="1805" max="1806" style="7" width="22.7109375"/>
    <col customWidth="1" min="1807" max="1807" style="7" width="1.7109375"/>
    <col customWidth="1" min="1808" max="1808" style="7" width="18.140625"/>
    <col customWidth="1" min="1809" max="1809" style="7" width="26.5703125"/>
    <col customWidth="1" min="1810" max="1810" style="7" width="15.85546875"/>
    <col bestFit="1" customWidth="1" min="1811" max="1811" style="7" width="14"/>
    <col min="1812" max="1812" style="7" width="9.140625"/>
    <col customWidth="1" min="1813" max="1813" style="7" width="25.85546875"/>
    <col customWidth="1" min="1814" max="1814" style="7" width="41.7109375"/>
    <col customWidth="1" min="1815" max="1815" style="7" width="9.28515625"/>
    <col customWidth="1" min="1816" max="1817" style="7" width="10.7109375"/>
    <col customWidth="1" min="1818" max="1818" style="7" width="15.7109375"/>
    <col customWidth="1" min="1819" max="1819" style="7" width="26.42578125"/>
    <col customWidth="1" min="1820" max="1820" style="7" width="17.42578125"/>
    <col customWidth="1" min="1821" max="1821" style="7" width="15.7109375"/>
    <col min="1822" max="2044" style="7" width="9.140625"/>
    <col customWidth="1" min="2045" max="2045" style="7" width="2"/>
    <col customWidth="1" min="2046" max="2046" style="7" width="5.7109375"/>
    <col customWidth="1" min="2047" max="2047" style="7" width="1.7109375"/>
    <col customWidth="1" min="2048" max="2048" style="7" width="16.140625"/>
    <col customWidth="1" min="2049" max="2049" style="7" width="17.140625"/>
    <col customWidth="1" min="2050" max="2050" style="7" width="15.5703125"/>
    <col customWidth="1" min="2051" max="2051" style="7" width="27"/>
    <col customWidth="1" min="2052" max="2052" style="7" width="11.140625"/>
    <col customWidth="1" min="2053" max="2053" style="7" width="24.7109375"/>
    <col customWidth="1" min="2054" max="2054" style="7" width="13.140625"/>
    <col customWidth="1" min="2055" max="2055" style="7" width="14"/>
    <col customWidth="1" min="2056" max="2056" style="7" width="11.5703125"/>
    <col customWidth="1" min="2057" max="2057" style="7" width="15.7109375"/>
    <col customWidth="1" min="2058" max="2058" style="7" width="17.85546875"/>
    <col customWidth="1" min="2059" max="2059" style="7" width="21.7109375"/>
    <col customWidth="1" min="2060" max="2060" style="7" width="24"/>
    <col customWidth="1" min="2061" max="2062" style="7" width="22.7109375"/>
    <col customWidth="1" min="2063" max="2063" style="7" width="1.7109375"/>
    <col customWidth="1" min="2064" max="2064" style="7" width="18.140625"/>
    <col customWidth="1" min="2065" max="2065" style="7" width="26.5703125"/>
    <col customWidth="1" min="2066" max="2066" style="7" width="15.85546875"/>
    <col bestFit="1" customWidth="1" min="2067" max="2067" style="7" width="14"/>
    <col min="2068" max="2068" style="7" width="9.140625"/>
    <col customWidth="1" min="2069" max="2069" style="7" width="25.85546875"/>
    <col customWidth="1" min="2070" max="2070" style="7" width="41.7109375"/>
    <col customWidth="1" min="2071" max="2071" style="7" width="9.28515625"/>
    <col customWidth="1" min="2072" max="2073" style="7" width="10.7109375"/>
    <col customWidth="1" min="2074" max="2074" style="7" width="15.7109375"/>
    <col customWidth="1" min="2075" max="2075" style="7" width="26.42578125"/>
    <col customWidth="1" min="2076" max="2076" style="7" width="17.42578125"/>
    <col customWidth="1" min="2077" max="2077" style="7" width="15.7109375"/>
    <col min="2078" max="2300" style="7" width="9.140625"/>
    <col customWidth="1" min="2301" max="2301" style="7" width="2"/>
    <col customWidth="1" min="2302" max="2302" style="7" width="5.7109375"/>
    <col customWidth="1" min="2303" max="2303" style="7" width="1.7109375"/>
    <col customWidth="1" min="2304" max="2304" style="7" width="16.140625"/>
    <col customWidth="1" min="2305" max="2305" style="7" width="17.140625"/>
    <col customWidth="1" min="2306" max="2306" style="7" width="15.5703125"/>
    <col customWidth="1" min="2307" max="2307" style="7" width="27"/>
    <col customWidth="1" min="2308" max="2308" style="7" width="11.140625"/>
    <col customWidth="1" min="2309" max="2309" style="7" width="24.7109375"/>
    <col customWidth="1" min="2310" max="2310" style="7" width="13.140625"/>
    <col customWidth="1" min="2311" max="2311" style="7" width="14"/>
    <col customWidth="1" min="2312" max="2312" style="7" width="11.5703125"/>
    <col customWidth="1" min="2313" max="2313" style="7" width="15.7109375"/>
    <col customWidth="1" min="2314" max="2314" style="7" width="17.85546875"/>
    <col customWidth="1" min="2315" max="2315" style="7" width="21.7109375"/>
    <col customWidth="1" min="2316" max="2316" style="7" width="24"/>
    <col customWidth="1" min="2317" max="2318" style="7" width="22.7109375"/>
    <col customWidth="1" min="2319" max="2319" style="7" width="1.7109375"/>
    <col customWidth="1" min="2320" max="2320" style="7" width="18.140625"/>
    <col customWidth="1" min="2321" max="2321" style="7" width="26.5703125"/>
    <col customWidth="1" min="2322" max="2322" style="7" width="15.85546875"/>
    <col bestFit="1" customWidth="1" min="2323" max="2323" style="7" width="14"/>
    <col min="2324" max="2324" style="7" width="9.140625"/>
    <col customWidth="1" min="2325" max="2325" style="7" width="25.85546875"/>
    <col customWidth="1" min="2326" max="2326" style="7" width="41.7109375"/>
    <col customWidth="1" min="2327" max="2327" style="7" width="9.28515625"/>
    <col customWidth="1" min="2328" max="2329" style="7" width="10.7109375"/>
    <col customWidth="1" min="2330" max="2330" style="7" width="15.7109375"/>
    <col customWidth="1" min="2331" max="2331" style="7" width="26.42578125"/>
    <col customWidth="1" min="2332" max="2332" style="7" width="17.42578125"/>
    <col customWidth="1" min="2333" max="2333" style="7" width="15.7109375"/>
    <col min="2334" max="2556" style="7" width="9.140625"/>
    <col customWidth="1" min="2557" max="2557" style="7" width="2"/>
    <col customWidth="1" min="2558" max="2558" style="7" width="5.7109375"/>
    <col customWidth="1" min="2559" max="2559" style="7" width="1.7109375"/>
    <col customWidth="1" min="2560" max="2560" style="7" width="16.140625"/>
    <col customWidth="1" min="2561" max="2561" style="7" width="17.140625"/>
    <col customWidth="1" min="2562" max="2562" style="7" width="15.5703125"/>
    <col customWidth="1" min="2563" max="2563" style="7" width="27"/>
    <col customWidth="1" min="2564" max="2564" style="7" width="11.140625"/>
    <col customWidth="1" min="2565" max="2565" style="7" width="24.7109375"/>
    <col customWidth="1" min="2566" max="2566" style="7" width="13.140625"/>
    <col customWidth="1" min="2567" max="2567" style="7" width="14"/>
    <col customWidth="1" min="2568" max="2568" style="7" width="11.5703125"/>
    <col customWidth="1" min="2569" max="2569" style="7" width="15.7109375"/>
    <col customWidth="1" min="2570" max="2570" style="7" width="17.85546875"/>
    <col customWidth="1" min="2571" max="2571" style="7" width="21.7109375"/>
    <col customWidth="1" min="2572" max="2572" style="7" width="24"/>
    <col customWidth="1" min="2573" max="2574" style="7" width="22.7109375"/>
    <col customWidth="1" min="2575" max="2575" style="7" width="1.7109375"/>
    <col customWidth="1" min="2576" max="2576" style="7" width="18.140625"/>
    <col customWidth="1" min="2577" max="2577" style="7" width="26.5703125"/>
    <col customWidth="1" min="2578" max="2578" style="7" width="15.85546875"/>
    <col bestFit="1" customWidth="1" min="2579" max="2579" style="7" width="14"/>
    <col min="2580" max="2580" style="7" width="9.140625"/>
    <col customWidth="1" min="2581" max="2581" style="7" width="25.85546875"/>
    <col customWidth="1" min="2582" max="2582" style="7" width="41.7109375"/>
    <col customWidth="1" min="2583" max="2583" style="7" width="9.28515625"/>
    <col customWidth="1" min="2584" max="2585" style="7" width="10.7109375"/>
    <col customWidth="1" min="2586" max="2586" style="7" width="15.7109375"/>
    <col customWidth="1" min="2587" max="2587" style="7" width="26.42578125"/>
    <col customWidth="1" min="2588" max="2588" style="7" width="17.42578125"/>
    <col customWidth="1" min="2589" max="2589" style="7" width="15.7109375"/>
    <col min="2590" max="2812" style="7" width="9.140625"/>
    <col customWidth="1" min="2813" max="2813" style="7" width="2"/>
    <col customWidth="1" min="2814" max="2814" style="7" width="5.7109375"/>
    <col customWidth="1" min="2815" max="2815" style="7" width="1.7109375"/>
    <col customWidth="1" min="2816" max="2816" style="7" width="16.140625"/>
    <col customWidth="1" min="2817" max="2817" style="7" width="17.140625"/>
    <col customWidth="1" min="2818" max="2818" style="7" width="15.5703125"/>
    <col customWidth="1" min="2819" max="2819" style="7" width="27"/>
    <col customWidth="1" min="2820" max="2820" style="7" width="11.140625"/>
    <col customWidth="1" min="2821" max="2821" style="7" width="24.7109375"/>
    <col customWidth="1" min="2822" max="2822" style="7" width="13.140625"/>
    <col customWidth="1" min="2823" max="2823" style="7" width="14"/>
    <col customWidth="1" min="2824" max="2824" style="7" width="11.5703125"/>
    <col customWidth="1" min="2825" max="2825" style="7" width="15.7109375"/>
    <col customWidth="1" min="2826" max="2826" style="7" width="17.85546875"/>
    <col customWidth="1" min="2827" max="2827" style="7" width="21.7109375"/>
    <col customWidth="1" min="2828" max="2828" style="7" width="24"/>
    <col customWidth="1" min="2829" max="2830" style="7" width="22.7109375"/>
    <col customWidth="1" min="2831" max="2831" style="7" width="1.7109375"/>
    <col customWidth="1" min="2832" max="2832" style="7" width="18.140625"/>
    <col customWidth="1" min="2833" max="2833" style="7" width="26.5703125"/>
    <col customWidth="1" min="2834" max="2834" style="7" width="15.85546875"/>
    <col bestFit="1" customWidth="1" min="2835" max="2835" style="7" width="14"/>
    <col min="2836" max="2836" style="7" width="9.140625"/>
    <col customWidth="1" min="2837" max="2837" style="7" width="25.85546875"/>
    <col customWidth="1" min="2838" max="2838" style="7" width="41.7109375"/>
    <col customWidth="1" min="2839" max="2839" style="7" width="9.28515625"/>
    <col customWidth="1" min="2840" max="2841" style="7" width="10.7109375"/>
    <col customWidth="1" min="2842" max="2842" style="7" width="15.7109375"/>
    <col customWidth="1" min="2843" max="2843" style="7" width="26.42578125"/>
    <col customWidth="1" min="2844" max="2844" style="7" width="17.42578125"/>
    <col customWidth="1" min="2845" max="2845" style="7" width="15.7109375"/>
    <col min="2846" max="3068" style="7" width="9.140625"/>
    <col customWidth="1" min="3069" max="3069" style="7" width="2"/>
    <col customWidth="1" min="3070" max="3070" style="7" width="5.7109375"/>
    <col customWidth="1" min="3071" max="3071" style="7" width="1.7109375"/>
    <col customWidth="1" min="3072" max="3072" style="7" width="16.140625"/>
    <col customWidth="1" min="3073" max="3073" style="7" width="17.140625"/>
    <col customWidth="1" min="3074" max="3074" style="7" width="15.5703125"/>
    <col customWidth="1" min="3075" max="3075" style="7" width="27"/>
    <col customWidth="1" min="3076" max="3076" style="7" width="11.140625"/>
    <col customWidth="1" min="3077" max="3077" style="7" width="24.7109375"/>
    <col customWidth="1" min="3078" max="3078" style="7" width="13.140625"/>
    <col customWidth="1" min="3079" max="3079" style="7" width="14"/>
    <col customWidth="1" min="3080" max="3080" style="7" width="11.5703125"/>
    <col customWidth="1" min="3081" max="3081" style="7" width="15.7109375"/>
    <col customWidth="1" min="3082" max="3082" style="7" width="17.85546875"/>
    <col customWidth="1" min="3083" max="3083" style="7" width="21.7109375"/>
    <col customWidth="1" min="3084" max="3084" style="7" width="24"/>
    <col customWidth="1" min="3085" max="3086" style="7" width="22.7109375"/>
    <col customWidth="1" min="3087" max="3087" style="7" width="1.7109375"/>
    <col customWidth="1" min="3088" max="3088" style="7" width="18.140625"/>
    <col customWidth="1" min="3089" max="3089" style="7" width="26.5703125"/>
    <col customWidth="1" min="3090" max="3090" style="7" width="15.85546875"/>
    <col bestFit="1" customWidth="1" min="3091" max="3091" style="7" width="14"/>
    <col min="3092" max="3092" style="7" width="9.140625"/>
    <col customWidth="1" min="3093" max="3093" style="7" width="25.85546875"/>
    <col customWidth="1" min="3094" max="3094" style="7" width="41.7109375"/>
    <col customWidth="1" min="3095" max="3095" style="7" width="9.28515625"/>
    <col customWidth="1" min="3096" max="3097" style="7" width="10.7109375"/>
    <col customWidth="1" min="3098" max="3098" style="7" width="15.7109375"/>
    <col customWidth="1" min="3099" max="3099" style="7" width="26.42578125"/>
    <col customWidth="1" min="3100" max="3100" style="7" width="17.42578125"/>
    <col customWidth="1" min="3101" max="3101" style="7" width="15.7109375"/>
    <col min="3102" max="3324" style="7" width="9.140625"/>
    <col customWidth="1" min="3325" max="3325" style="7" width="2"/>
    <col customWidth="1" min="3326" max="3326" style="7" width="5.7109375"/>
    <col customWidth="1" min="3327" max="3327" style="7" width="1.7109375"/>
    <col customWidth="1" min="3328" max="3328" style="7" width="16.140625"/>
    <col customWidth="1" min="3329" max="3329" style="7" width="17.140625"/>
    <col customWidth="1" min="3330" max="3330" style="7" width="15.5703125"/>
    <col customWidth="1" min="3331" max="3331" style="7" width="27"/>
    <col customWidth="1" min="3332" max="3332" style="7" width="11.140625"/>
    <col customWidth="1" min="3333" max="3333" style="7" width="24.7109375"/>
    <col customWidth="1" min="3334" max="3334" style="7" width="13.140625"/>
    <col customWidth="1" min="3335" max="3335" style="7" width="14"/>
    <col customWidth="1" min="3336" max="3336" style="7" width="11.5703125"/>
    <col customWidth="1" min="3337" max="3337" style="7" width="15.7109375"/>
    <col customWidth="1" min="3338" max="3338" style="7" width="17.85546875"/>
    <col customWidth="1" min="3339" max="3339" style="7" width="21.7109375"/>
    <col customWidth="1" min="3340" max="3340" style="7" width="24"/>
    <col customWidth="1" min="3341" max="3342" style="7" width="22.7109375"/>
    <col customWidth="1" min="3343" max="3343" style="7" width="1.7109375"/>
    <col customWidth="1" min="3344" max="3344" style="7" width="18.140625"/>
    <col customWidth="1" min="3345" max="3345" style="7" width="26.5703125"/>
    <col customWidth="1" min="3346" max="3346" style="7" width="15.85546875"/>
    <col bestFit="1" customWidth="1" min="3347" max="3347" style="7" width="14"/>
    <col min="3348" max="3348" style="7" width="9.140625"/>
    <col customWidth="1" min="3349" max="3349" style="7" width="25.85546875"/>
    <col customWidth="1" min="3350" max="3350" style="7" width="41.7109375"/>
    <col customWidth="1" min="3351" max="3351" style="7" width="9.28515625"/>
    <col customWidth="1" min="3352" max="3353" style="7" width="10.7109375"/>
    <col customWidth="1" min="3354" max="3354" style="7" width="15.7109375"/>
    <col customWidth="1" min="3355" max="3355" style="7" width="26.42578125"/>
    <col customWidth="1" min="3356" max="3356" style="7" width="17.42578125"/>
    <col customWidth="1" min="3357" max="3357" style="7" width="15.7109375"/>
    <col min="3358" max="3580" style="7" width="9.140625"/>
    <col customWidth="1" min="3581" max="3581" style="7" width="2"/>
    <col customWidth="1" min="3582" max="3582" style="7" width="5.7109375"/>
    <col customWidth="1" min="3583" max="3583" style="7" width="1.7109375"/>
    <col customWidth="1" min="3584" max="3584" style="7" width="16.140625"/>
    <col customWidth="1" min="3585" max="3585" style="7" width="17.140625"/>
    <col customWidth="1" min="3586" max="3586" style="7" width="15.5703125"/>
    <col customWidth="1" min="3587" max="3587" style="7" width="27"/>
    <col customWidth="1" min="3588" max="3588" style="7" width="11.140625"/>
    <col customWidth="1" min="3589" max="3589" style="7" width="24.7109375"/>
    <col customWidth="1" min="3590" max="3590" style="7" width="13.140625"/>
    <col customWidth="1" min="3591" max="3591" style="7" width="14"/>
    <col customWidth="1" min="3592" max="3592" style="7" width="11.5703125"/>
    <col customWidth="1" min="3593" max="3593" style="7" width="15.7109375"/>
    <col customWidth="1" min="3594" max="3594" style="7" width="17.85546875"/>
    <col customWidth="1" min="3595" max="3595" style="7" width="21.7109375"/>
    <col customWidth="1" min="3596" max="3596" style="7" width="24"/>
    <col customWidth="1" min="3597" max="3598" style="7" width="22.7109375"/>
    <col customWidth="1" min="3599" max="3599" style="7" width="1.7109375"/>
    <col customWidth="1" min="3600" max="3600" style="7" width="18.140625"/>
    <col customWidth="1" min="3601" max="3601" style="7" width="26.5703125"/>
    <col customWidth="1" min="3602" max="3602" style="7" width="15.85546875"/>
    <col bestFit="1" customWidth="1" min="3603" max="3603" style="7" width="14"/>
    <col min="3604" max="3604" style="7" width="9.140625"/>
    <col customWidth="1" min="3605" max="3605" style="7" width="25.85546875"/>
    <col customWidth="1" min="3606" max="3606" style="7" width="41.7109375"/>
    <col customWidth="1" min="3607" max="3607" style="7" width="9.28515625"/>
    <col customWidth="1" min="3608" max="3609" style="7" width="10.7109375"/>
    <col customWidth="1" min="3610" max="3610" style="7" width="15.7109375"/>
    <col customWidth="1" min="3611" max="3611" style="7" width="26.42578125"/>
    <col customWidth="1" min="3612" max="3612" style="7" width="17.42578125"/>
    <col customWidth="1" min="3613" max="3613" style="7" width="15.7109375"/>
    <col min="3614" max="3836" style="7" width="9.140625"/>
    <col customWidth="1" min="3837" max="3837" style="7" width="2"/>
    <col customWidth="1" min="3838" max="3838" style="7" width="5.7109375"/>
    <col customWidth="1" min="3839" max="3839" style="7" width="1.7109375"/>
    <col customWidth="1" min="3840" max="3840" style="7" width="16.140625"/>
    <col customWidth="1" min="3841" max="3841" style="7" width="17.140625"/>
    <col customWidth="1" min="3842" max="3842" style="7" width="15.5703125"/>
    <col customWidth="1" min="3843" max="3843" style="7" width="27"/>
    <col customWidth="1" min="3844" max="3844" style="7" width="11.140625"/>
    <col customWidth="1" min="3845" max="3845" style="7" width="24.7109375"/>
    <col customWidth="1" min="3846" max="3846" style="7" width="13.140625"/>
    <col customWidth="1" min="3847" max="3847" style="7" width="14"/>
    <col customWidth="1" min="3848" max="3848" style="7" width="11.5703125"/>
    <col customWidth="1" min="3849" max="3849" style="7" width="15.7109375"/>
    <col customWidth="1" min="3850" max="3850" style="7" width="17.85546875"/>
    <col customWidth="1" min="3851" max="3851" style="7" width="21.7109375"/>
    <col customWidth="1" min="3852" max="3852" style="7" width="24"/>
    <col customWidth="1" min="3853" max="3854" style="7" width="22.7109375"/>
    <col customWidth="1" min="3855" max="3855" style="7" width="1.7109375"/>
    <col customWidth="1" min="3856" max="3856" style="7" width="18.140625"/>
    <col customWidth="1" min="3857" max="3857" style="7" width="26.5703125"/>
    <col customWidth="1" min="3858" max="3858" style="7" width="15.85546875"/>
    <col bestFit="1" customWidth="1" min="3859" max="3859" style="7" width="14"/>
    <col min="3860" max="3860" style="7" width="9.140625"/>
    <col customWidth="1" min="3861" max="3861" style="7" width="25.85546875"/>
    <col customWidth="1" min="3862" max="3862" style="7" width="41.7109375"/>
    <col customWidth="1" min="3863" max="3863" style="7" width="9.28515625"/>
    <col customWidth="1" min="3864" max="3865" style="7" width="10.7109375"/>
    <col customWidth="1" min="3866" max="3866" style="7" width="15.7109375"/>
    <col customWidth="1" min="3867" max="3867" style="7" width="26.42578125"/>
    <col customWidth="1" min="3868" max="3868" style="7" width="17.42578125"/>
    <col customWidth="1" min="3869" max="3869" style="7" width="15.7109375"/>
    <col min="3870" max="4092" style="7" width="9.140625"/>
    <col customWidth="1" min="4093" max="4093" style="7" width="2"/>
    <col customWidth="1" min="4094" max="4094" style="7" width="5.7109375"/>
    <col customWidth="1" min="4095" max="4095" style="7" width="1.7109375"/>
    <col customWidth="1" min="4096" max="4096" style="7" width="16.140625"/>
    <col customWidth="1" min="4097" max="4097" style="7" width="17.140625"/>
    <col customWidth="1" min="4098" max="4098" style="7" width="15.5703125"/>
    <col customWidth="1" min="4099" max="4099" style="7" width="27"/>
    <col customWidth="1" min="4100" max="4100" style="7" width="11.140625"/>
    <col customWidth="1" min="4101" max="4101" style="7" width="24.7109375"/>
    <col customWidth="1" min="4102" max="4102" style="7" width="13.140625"/>
    <col customWidth="1" min="4103" max="4103" style="7" width="14"/>
    <col customWidth="1" min="4104" max="4104" style="7" width="11.5703125"/>
    <col customWidth="1" min="4105" max="4105" style="7" width="15.7109375"/>
    <col customWidth="1" min="4106" max="4106" style="7" width="17.85546875"/>
    <col customWidth="1" min="4107" max="4107" style="7" width="21.7109375"/>
    <col customWidth="1" min="4108" max="4108" style="7" width="24"/>
    <col customWidth="1" min="4109" max="4110" style="7" width="22.7109375"/>
    <col customWidth="1" min="4111" max="4111" style="7" width="1.7109375"/>
    <col customWidth="1" min="4112" max="4112" style="7" width="18.140625"/>
    <col customWidth="1" min="4113" max="4113" style="7" width="26.5703125"/>
    <col customWidth="1" min="4114" max="4114" style="7" width="15.85546875"/>
    <col bestFit="1" customWidth="1" min="4115" max="4115" style="7" width="14"/>
    <col min="4116" max="4116" style="7" width="9.140625"/>
    <col customWidth="1" min="4117" max="4117" style="7" width="25.85546875"/>
    <col customWidth="1" min="4118" max="4118" style="7" width="41.7109375"/>
    <col customWidth="1" min="4119" max="4119" style="7" width="9.28515625"/>
    <col customWidth="1" min="4120" max="4121" style="7" width="10.7109375"/>
    <col customWidth="1" min="4122" max="4122" style="7" width="15.7109375"/>
    <col customWidth="1" min="4123" max="4123" style="7" width="26.42578125"/>
    <col customWidth="1" min="4124" max="4124" style="7" width="17.42578125"/>
    <col customWidth="1" min="4125" max="4125" style="7" width="15.7109375"/>
    <col min="4126" max="4348" style="7" width="9.140625"/>
    <col customWidth="1" min="4349" max="4349" style="7" width="2"/>
    <col customWidth="1" min="4350" max="4350" style="7" width="5.7109375"/>
    <col customWidth="1" min="4351" max="4351" style="7" width="1.7109375"/>
    <col customWidth="1" min="4352" max="4352" style="7" width="16.140625"/>
    <col customWidth="1" min="4353" max="4353" style="7" width="17.140625"/>
    <col customWidth="1" min="4354" max="4354" style="7" width="15.5703125"/>
    <col customWidth="1" min="4355" max="4355" style="7" width="27"/>
    <col customWidth="1" min="4356" max="4356" style="7" width="11.140625"/>
    <col customWidth="1" min="4357" max="4357" style="7" width="24.7109375"/>
    <col customWidth="1" min="4358" max="4358" style="7" width="13.140625"/>
    <col customWidth="1" min="4359" max="4359" style="7" width="14"/>
    <col customWidth="1" min="4360" max="4360" style="7" width="11.5703125"/>
    <col customWidth="1" min="4361" max="4361" style="7" width="15.7109375"/>
    <col customWidth="1" min="4362" max="4362" style="7" width="17.85546875"/>
    <col customWidth="1" min="4363" max="4363" style="7" width="21.7109375"/>
    <col customWidth="1" min="4364" max="4364" style="7" width="24"/>
    <col customWidth="1" min="4365" max="4366" style="7" width="22.7109375"/>
    <col customWidth="1" min="4367" max="4367" style="7" width="1.7109375"/>
    <col customWidth="1" min="4368" max="4368" style="7" width="18.140625"/>
    <col customWidth="1" min="4369" max="4369" style="7" width="26.5703125"/>
    <col customWidth="1" min="4370" max="4370" style="7" width="15.85546875"/>
    <col bestFit="1" customWidth="1" min="4371" max="4371" style="7" width="14"/>
    <col min="4372" max="4372" style="7" width="9.140625"/>
    <col customWidth="1" min="4373" max="4373" style="7" width="25.85546875"/>
    <col customWidth="1" min="4374" max="4374" style="7" width="41.7109375"/>
    <col customWidth="1" min="4375" max="4375" style="7" width="9.28515625"/>
    <col customWidth="1" min="4376" max="4377" style="7" width="10.7109375"/>
    <col customWidth="1" min="4378" max="4378" style="7" width="15.7109375"/>
    <col customWidth="1" min="4379" max="4379" style="7" width="26.42578125"/>
    <col customWidth="1" min="4380" max="4380" style="7" width="17.42578125"/>
    <col customWidth="1" min="4381" max="4381" style="7" width="15.7109375"/>
    <col min="4382" max="4604" style="7" width="9.140625"/>
    <col customWidth="1" min="4605" max="4605" style="7" width="2"/>
    <col customWidth="1" min="4606" max="4606" style="7" width="5.7109375"/>
    <col customWidth="1" min="4607" max="4607" style="7" width="1.7109375"/>
    <col customWidth="1" min="4608" max="4608" style="7" width="16.140625"/>
    <col customWidth="1" min="4609" max="4609" style="7" width="17.140625"/>
    <col customWidth="1" min="4610" max="4610" style="7" width="15.5703125"/>
    <col customWidth="1" min="4611" max="4611" style="7" width="27"/>
    <col customWidth="1" min="4612" max="4612" style="7" width="11.140625"/>
    <col customWidth="1" min="4613" max="4613" style="7" width="24.7109375"/>
    <col customWidth="1" min="4614" max="4614" style="7" width="13.140625"/>
    <col customWidth="1" min="4615" max="4615" style="7" width="14"/>
    <col customWidth="1" min="4616" max="4616" style="7" width="11.5703125"/>
    <col customWidth="1" min="4617" max="4617" style="7" width="15.7109375"/>
    <col customWidth="1" min="4618" max="4618" style="7" width="17.85546875"/>
    <col customWidth="1" min="4619" max="4619" style="7" width="21.7109375"/>
    <col customWidth="1" min="4620" max="4620" style="7" width="24"/>
    <col customWidth="1" min="4621" max="4622" style="7" width="22.7109375"/>
    <col customWidth="1" min="4623" max="4623" style="7" width="1.7109375"/>
    <col customWidth="1" min="4624" max="4624" style="7" width="18.140625"/>
    <col customWidth="1" min="4625" max="4625" style="7" width="26.5703125"/>
    <col customWidth="1" min="4626" max="4626" style="7" width="15.85546875"/>
    <col bestFit="1" customWidth="1" min="4627" max="4627" style="7" width="14"/>
    <col min="4628" max="4628" style="7" width="9.140625"/>
    <col customWidth="1" min="4629" max="4629" style="7" width="25.85546875"/>
    <col customWidth="1" min="4630" max="4630" style="7" width="41.7109375"/>
    <col customWidth="1" min="4631" max="4631" style="7" width="9.28515625"/>
    <col customWidth="1" min="4632" max="4633" style="7" width="10.7109375"/>
    <col customWidth="1" min="4634" max="4634" style="7" width="15.7109375"/>
    <col customWidth="1" min="4635" max="4635" style="7" width="26.42578125"/>
    <col customWidth="1" min="4636" max="4636" style="7" width="17.42578125"/>
    <col customWidth="1" min="4637" max="4637" style="7" width="15.7109375"/>
    <col min="4638" max="4860" style="7" width="9.140625"/>
    <col customWidth="1" min="4861" max="4861" style="7" width="2"/>
    <col customWidth="1" min="4862" max="4862" style="7" width="5.7109375"/>
    <col customWidth="1" min="4863" max="4863" style="7" width="1.7109375"/>
    <col customWidth="1" min="4864" max="4864" style="7" width="16.140625"/>
    <col customWidth="1" min="4865" max="4865" style="7" width="17.140625"/>
    <col customWidth="1" min="4866" max="4866" style="7" width="15.5703125"/>
    <col customWidth="1" min="4867" max="4867" style="7" width="27"/>
    <col customWidth="1" min="4868" max="4868" style="7" width="11.140625"/>
    <col customWidth="1" min="4869" max="4869" style="7" width="24.7109375"/>
    <col customWidth="1" min="4870" max="4870" style="7" width="13.140625"/>
    <col customWidth="1" min="4871" max="4871" style="7" width="14"/>
    <col customWidth="1" min="4872" max="4872" style="7" width="11.5703125"/>
    <col customWidth="1" min="4873" max="4873" style="7" width="15.7109375"/>
    <col customWidth="1" min="4874" max="4874" style="7" width="17.85546875"/>
    <col customWidth="1" min="4875" max="4875" style="7" width="21.7109375"/>
    <col customWidth="1" min="4876" max="4876" style="7" width="24"/>
    <col customWidth="1" min="4877" max="4878" style="7" width="22.7109375"/>
    <col customWidth="1" min="4879" max="4879" style="7" width="1.7109375"/>
    <col customWidth="1" min="4880" max="4880" style="7" width="18.140625"/>
    <col customWidth="1" min="4881" max="4881" style="7" width="26.5703125"/>
    <col customWidth="1" min="4882" max="4882" style="7" width="15.85546875"/>
    <col bestFit="1" customWidth="1" min="4883" max="4883" style="7" width="14"/>
    <col min="4884" max="4884" style="7" width="9.140625"/>
    <col customWidth="1" min="4885" max="4885" style="7" width="25.85546875"/>
    <col customWidth="1" min="4886" max="4886" style="7" width="41.7109375"/>
    <col customWidth="1" min="4887" max="4887" style="7" width="9.28515625"/>
    <col customWidth="1" min="4888" max="4889" style="7" width="10.7109375"/>
    <col customWidth="1" min="4890" max="4890" style="7" width="15.7109375"/>
    <col customWidth="1" min="4891" max="4891" style="7" width="26.42578125"/>
    <col customWidth="1" min="4892" max="4892" style="7" width="17.42578125"/>
    <col customWidth="1" min="4893" max="4893" style="7" width="15.7109375"/>
    <col min="4894" max="5116" style="7" width="9.140625"/>
    <col customWidth="1" min="5117" max="5117" style="7" width="2"/>
    <col customWidth="1" min="5118" max="5118" style="7" width="5.7109375"/>
    <col customWidth="1" min="5119" max="5119" style="7" width="1.7109375"/>
    <col customWidth="1" min="5120" max="5120" style="7" width="16.140625"/>
    <col customWidth="1" min="5121" max="5121" style="7" width="17.140625"/>
    <col customWidth="1" min="5122" max="5122" style="7" width="15.5703125"/>
    <col customWidth="1" min="5123" max="5123" style="7" width="27"/>
    <col customWidth="1" min="5124" max="5124" style="7" width="11.140625"/>
    <col customWidth="1" min="5125" max="5125" style="7" width="24.7109375"/>
    <col customWidth="1" min="5126" max="5126" style="7" width="13.140625"/>
    <col customWidth="1" min="5127" max="5127" style="7" width="14"/>
    <col customWidth="1" min="5128" max="5128" style="7" width="11.5703125"/>
    <col customWidth="1" min="5129" max="5129" style="7" width="15.7109375"/>
    <col customWidth="1" min="5130" max="5130" style="7" width="17.85546875"/>
    <col customWidth="1" min="5131" max="5131" style="7" width="21.7109375"/>
    <col customWidth="1" min="5132" max="5132" style="7" width="24"/>
    <col customWidth="1" min="5133" max="5134" style="7" width="22.7109375"/>
    <col customWidth="1" min="5135" max="5135" style="7" width="1.7109375"/>
    <col customWidth="1" min="5136" max="5136" style="7" width="18.140625"/>
    <col customWidth="1" min="5137" max="5137" style="7" width="26.5703125"/>
    <col customWidth="1" min="5138" max="5138" style="7" width="15.85546875"/>
    <col bestFit="1" customWidth="1" min="5139" max="5139" style="7" width="14"/>
    <col min="5140" max="5140" style="7" width="9.140625"/>
    <col customWidth="1" min="5141" max="5141" style="7" width="25.85546875"/>
    <col customWidth="1" min="5142" max="5142" style="7" width="41.7109375"/>
    <col customWidth="1" min="5143" max="5143" style="7" width="9.28515625"/>
    <col customWidth="1" min="5144" max="5145" style="7" width="10.7109375"/>
    <col customWidth="1" min="5146" max="5146" style="7" width="15.7109375"/>
    <col customWidth="1" min="5147" max="5147" style="7" width="26.42578125"/>
    <col customWidth="1" min="5148" max="5148" style="7" width="17.42578125"/>
    <col customWidth="1" min="5149" max="5149" style="7" width="15.7109375"/>
    <col min="5150" max="5372" style="7" width="9.140625"/>
    <col customWidth="1" min="5373" max="5373" style="7" width="2"/>
    <col customWidth="1" min="5374" max="5374" style="7" width="5.7109375"/>
    <col customWidth="1" min="5375" max="5375" style="7" width="1.7109375"/>
    <col customWidth="1" min="5376" max="5376" style="7" width="16.140625"/>
    <col customWidth="1" min="5377" max="5377" style="7" width="17.140625"/>
    <col customWidth="1" min="5378" max="5378" style="7" width="15.5703125"/>
    <col customWidth="1" min="5379" max="5379" style="7" width="27"/>
    <col customWidth="1" min="5380" max="5380" style="7" width="11.140625"/>
    <col customWidth="1" min="5381" max="5381" style="7" width="24.7109375"/>
    <col customWidth="1" min="5382" max="5382" style="7" width="13.140625"/>
    <col customWidth="1" min="5383" max="5383" style="7" width="14"/>
    <col customWidth="1" min="5384" max="5384" style="7" width="11.5703125"/>
    <col customWidth="1" min="5385" max="5385" style="7" width="15.7109375"/>
    <col customWidth="1" min="5386" max="5386" style="7" width="17.85546875"/>
    <col customWidth="1" min="5387" max="5387" style="7" width="21.7109375"/>
    <col customWidth="1" min="5388" max="5388" style="7" width="24"/>
    <col customWidth="1" min="5389" max="5390" style="7" width="22.7109375"/>
    <col customWidth="1" min="5391" max="5391" style="7" width="1.7109375"/>
    <col customWidth="1" min="5392" max="5392" style="7" width="18.140625"/>
    <col customWidth="1" min="5393" max="5393" style="7" width="26.5703125"/>
    <col customWidth="1" min="5394" max="5394" style="7" width="15.85546875"/>
    <col bestFit="1" customWidth="1" min="5395" max="5395" style="7" width="14"/>
    <col min="5396" max="5396" style="7" width="9.140625"/>
    <col customWidth="1" min="5397" max="5397" style="7" width="25.85546875"/>
    <col customWidth="1" min="5398" max="5398" style="7" width="41.7109375"/>
    <col customWidth="1" min="5399" max="5399" style="7" width="9.28515625"/>
    <col customWidth="1" min="5400" max="5401" style="7" width="10.7109375"/>
    <col customWidth="1" min="5402" max="5402" style="7" width="15.7109375"/>
    <col customWidth="1" min="5403" max="5403" style="7" width="26.42578125"/>
    <col customWidth="1" min="5404" max="5404" style="7" width="17.42578125"/>
    <col customWidth="1" min="5405" max="5405" style="7" width="15.7109375"/>
    <col min="5406" max="5628" style="7" width="9.140625"/>
    <col customWidth="1" min="5629" max="5629" style="7" width="2"/>
    <col customWidth="1" min="5630" max="5630" style="7" width="5.7109375"/>
    <col customWidth="1" min="5631" max="5631" style="7" width="1.7109375"/>
    <col customWidth="1" min="5632" max="5632" style="7" width="16.140625"/>
    <col customWidth="1" min="5633" max="5633" style="7" width="17.140625"/>
    <col customWidth="1" min="5634" max="5634" style="7" width="15.5703125"/>
    <col customWidth="1" min="5635" max="5635" style="7" width="27"/>
    <col customWidth="1" min="5636" max="5636" style="7" width="11.140625"/>
    <col customWidth="1" min="5637" max="5637" style="7" width="24.7109375"/>
    <col customWidth="1" min="5638" max="5638" style="7" width="13.140625"/>
    <col customWidth="1" min="5639" max="5639" style="7" width="14"/>
    <col customWidth="1" min="5640" max="5640" style="7" width="11.5703125"/>
    <col customWidth="1" min="5641" max="5641" style="7" width="15.7109375"/>
    <col customWidth="1" min="5642" max="5642" style="7" width="17.85546875"/>
    <col customWidth="1" min="5643" max="5643" style="7" width="21.7109375"/>
    <col customWidth="1" min="5644" max="5644" style="7" width="24"/>
    <col customWidth="1" min="5645" max="5646" style="7" width="22.7109375"/>
    <col customWidth="1" min="5647" max="5647" style="7" width="1.7109375"/>
    <col customWidth="1" min="5648" max="5648" style="7" width="18.140625"/>
    <col customWidth="1" min="5649" max="5649" style="7" width="26.5703125"/>
    <col customWidth="1" min="5650" max="5650" style="7" width="15.85546875"/>
    <col bestFit="1" customWidth="1" min="5651" max="5651" style="7" width="14"/>
    <col min="5652" max="5652" style="7" width="9.140625"/>
    <col customWidth="1" min="5653" max="5653" style="7" width="25.85546875"/>
    <col customWidth="1" min="5654" max="5654" style="7" width="41.7109375"/>
    <col customWidth="1" min="5655" max="5655" style="7" width="9.28515625"/>
    <col customWidth="1" min="5656" max="5657" style="7" width="10.7109375"/>
    <col customWidth="1" min="5658" max="5658" style="7" width="15.7109375"/>
    <col customWidth="1" min="5659" max="5659" style="7" width="26.42578125"/>
    <col customWidth="1" min="5660" max="5660" style="7" width="17.42578125"/>
    <col customWidth="1" min="5661" max="5661" style="7" width="15.7109375"/>
    <col min="5662" max="5884" style="7" width="9.140625"/>
    <col customWidth="1" min="5885" max="5885" style="7" width="2"/>
    <col customWidth="1" min="5886" max="5886" style="7" width="5.7109375"/>
    <col customWidth="1" min="5887" max="5887" style="7" width="1.7109375"/>
    <col customWidth="1" min="5888" max="5888" style="7" width="16.140625"/>
    <col customWidth="1" min="5889" max="5889" style="7" width="17.140625"/>
    <col customWidth="1" min="5890" max="5890" style="7" width="15.5703125"/>
    <col customWidth="1" min="5891" max="5891" style="7" width="27"/>
    <col customWidth="1" min="5892" max="5892" style="7" width="11.140625"/>
    <col customWidth="1" min="5893" max="5893" style="7" width="24.7109375"/>
    <col customWidth="1" min="5894" max="5894" style="7" width="13.140625"/>
    <col customWidth="1" min="5895" max="5895" style="7" width="14"/>
    <col customWidth="1" min="5896" max="5896" style="7" width="11.5703125"/>
    <col customWidth="1" min="5897" max="5897" style="7" width="15.7109375"/>
    <col customWidth="1" min="5898" max="5898" style="7" width="17.85546875"/>
    <col customWidth="1" min="5899" max="5899" style="7" width="21.7109375"/>
    <col customWidth="1" min="5900" max="5900" style="7" width="24"/>
    <col customWidth="1" min="5901" max="5902" style="7" width="22.7109375"/>
    <col customWidth="1" min="5903" max="5903" style="7" width="1.7109375"/>
    <col customWidth="1" min="5904" max="5904" style="7" width="18.140625"/>
    <col customWidth="1" min="5905" max="5905" style="7" width="26.5703125"/>
    <col customWidth="1" min="5906" max="5906" style="7" width="15.85546875"/>
    <col bestFit="1" customWidth="1" min="5907" max="5907" style="7" width="14"/>
    <col min="5908" max="5908" style="7" width="9.140625"/>
    <col customWidth="1" min="5909" max="5909" style="7" width="25.85546875"/>
    <col customWidth="1" min="5910" max="5910" style="7" width="41.7109375"/>
    <col customWidth="1" min="5911" max="5911" style="7" width="9.28515625"/>
    <col customWidth="1" min="5912" max="5913" style="7" width="10.7109375"/>
    <col customWidth="1" min="5914" max="5914" style="7" width="15.7109375"/>
    <col customWidth="1" min="5915" max="5915" style="7" width="26.42578125"/>
    <col customWidth="1" min="5916" max="5916" style="7" width="17.42578125"/>
    <col customWidth="1" min="5917" max="5917" style="7" width="15.7109375"/>
    <col min="5918" max="6140" style="7" width="9.140625"/>
    <col customWidth="1" min="6141" max="6141" style="7" width="2"/>
    <col customWidth="1" min="6142" max="6142" style="7" width="5.7109375"/>
    <col customWidth="1" min="6143" max="6143" style="7" width="1.7109375"/>
    <col customWidth="1" min="6144" max="6144" style="7" width="16.140625"/>
    <col customWidth="1" min="6145" max="6145" style="7" width="17.140625"/>
    <col customWidth="1" min="6146" max="6146" style="7" width="15.5703125"/>
    <col customWidth="1" min="6147" max="6147" style="7" width="27"/>
    <col customWidth="1" min="6148" max="6148" style="7" width="11.140625"/>
    <col customWidth="1" min="6149" max="6149" style="7" width="24.7109375"/>
    <col customWidth="1" min="6150" max="6150" style="7" width="13.140625"/>
    <col customWidth="1" min="6151" max="6151" style="7" width="14"/>
    <col customWidth="1" min="6152" max="6152" style="7" width="11.5703125"/>
    <col customWidth="1" min="6153" max="6153" style="7" width="15.7109375"/>
    <col customWidth="1" min="6154" max="6154" style="7" width="17.85546875"/>
    <col customWidth="1" min="6155" max="6155" style="7" width="21.7109375"/>
    <col customWidth="1" min="6156" max="6156" style="7" width="24"/>
    <col customWidth="1" min="6157" max="6158" style="7" width="22.7109375"/>
    <col customWidth="1" min="6159" max="6159" style="7" width="1.7109375"/>
    <col customWidth="1" min="6160" max="6160" style="7" width="18.140625"/>
    <col customWidth="1" min="6161" max="6161" style="7" width="26.5703125"/>
    <col customWidth="1" min="6162" max="6162" style="7" width="15.85546875"/>
    <col bestFit="1" customWidth="1" min="6163" max="6163" style="7" width="14"/>
    <col min="6164" max="6164" style="7" width="9.140625"/>
    <col customWidth="1" min="6165" max="6165" style="7" width="25.85546875"/>
    <col customWidth="1" min="6166" max="6166" style="7" width="41.7109375"/>
    <col customWidth="1" min="6167" max="6167" style="7" width="9.28515625"/>
    <col customWidth="1" min="6168" max="6169" style="7" width="10.7109375"/>
    <col customWidth="1" min="6170" max="6170" style="7" width="15.7109375"/>
    <col customWidth="1" min="6171" max="6171" style="7" width="26.42578125"/>
    <col customWidth="1" min="6172" max="6172" style="7" width="17.42578125"/>
    <col customWidth="1" min="6173" max="6173" style="7" width="15.7109375"/>
    <col min="6174" max="6396" style="7" width="9.140625"/>
    <col customWidth="1" min="6397" max="6397" style="7" width="2"/>
    <col customWidth="1" min="6398" max="6398" style="7" width="5.7109375"/>
    <col customWidth="1" min="6399" max="6399" style="7" width="1.7109375"/>
    <col customWidth="1" min="6400" max="6400" style="7" width="16.140625"/>
    <col customWidth="1" min="6401" max="6401" style="7" width="17.140625"/>
    <col customWidth="1" min="6402" max="6402" style="7" width="15.5703125"/>
    <col customWidth="1" min="6403" max="6403" style="7" width="27"/>
    <col customWidth="1" min="6404" max="6404" style="7" width="11.140625"/>
    <col customWidth="1" min="6405" max="6405" style="7" width="24.7109375"/>
    <col customWidth="1" min="6406" max="6406" style="7" width="13.140625"/>
    <col customWidth="1" min="6407" max="6407" style="7" width="14"/>
    <col customWidth="1" min="6408" max="6408" style="7" width="11.5703125"/>
    <col customWidth="1" min="6409" max="6409" style="7" width="15.7109375"/>
    <col customWidth="1" min="6410" max="6410" style="7" width="17.85546875"/>
    <col customWidth="1" min="6411" max="6411" style="7" width="21.7109375"/>
    <col customWidth="1" min="6412" max="6412" style="7" width="24"/>
    <col customWidth="1" min="6413" max="6414" style="7" width="22.7109375"/>
    <col customWidth="1" min="6415" max="6415" style="7" width="1.7109375"/>
    <col customWidth="1" min="6416" max="6416" style="7" width="18.140625"/>
    <col customWidth="1" min="6417" max="6417" style="7" width="26.5703125"/>
    <col customWidth="1" min="6418" max="6418" style="7" width="15.85546875"/>
    <col bestFit="1" customWidth="1" min="6419" max="6419" style="7" width="14"/>
    <col min="6420" max="6420" style="7" width="9.140625"/>
    <col customWidth="1" min="6421" max="6421" style="7" width="25.85546875"/>
    <col customWidth="1" min="6422" max="6422" style="7" width="41.7109375"/>
    <col customWidth="1" min="6423" max="6423" style="7" width="9.28515625"/>
    <col customWidth="1" min="6424" max="6425" style="7" width="10.7109375"/>
    <col customWidth="1" min="6426" max="6426" style="7" width="15.7109375"/>
    <col customWidth="1" min="6427" max="6427" style="7" width="26.42578125"/>
    <col customWidth="1" min="6428" max="6428" style="7" width="17.42578125"/>
    <col customWidth="1" min="6429" max="6429" style="7" width="15.7109375"/>
    <col min="6430" max="6652" style="7" width="9.140625"/>
    <col customWidth="1" min="6653" max="6653" style="7" width="2"/>
    <col customWidth="1" min="6654" max="6654" style="7" width="5.7109375"/>
    <col customWidth="1" min="6655" max="6655" style="7" width="1.7109375"/>
    <col customWidth="1" min="6656" max="6656" style="7" width="16.140625"/>
    <col customWidth="1" min="6657" max="6657" style="7" width="17.140625"/>
    <col customWidth="1" min="6658" max="6658" style="7" width="15.5703125"/>
    <col customWidth="1" min="6659" max="6659" style="7" width="27"/>
    <col customWidth="1" min="6660" max="6660" style="7" width="11.140625"/>
    <col customWidth="1" min="6661" max="6661" style="7" width="24.7109375"/>
    <col customWidth="1" min="6662" max="6662" style="7" width="13.140625"/>
    <col customWidth="1" min="6663" max="6663" style="7" width="14"/>
    <col customWidth="1" min="6664" max="6664" style="7" width="11.5703125"/>
    <col customWidth="1" min="6665" max="6665" style="7" width="15.7109375"/>
    <col customWidth="1" min="6666" max="6666" style="7" width="17.85546875"/>
    <col customWidth="1" min="6667" max="6667" style="7" width="21.7109375"/>
    <col customWidth="1" min="6668" max="6668" style="7" width="24"/>
    <col customWidth="1" min="6669" max="6670" style="7" width="22.7109375"/>
    <col customWidth="1" min="6671" max="6671" style="7" width="1.7109375"/>
    <col customWidth="1" min="6672" max="6672" style="7" width="18.140625"/>
    <col customWidth="1" min="6673" max="6673" style="7" width="26.5703125"/>
    <col customWidth="1" min="6674" max="6674" style="7" width="15.85546875"/>
    <col bestFit="1" customWidth="1" min="6675" max="6675" style="7" width="14"/>
    <col min="6676" max="6676" style="7" width="9.140625"/>
    <col customWidth="1" min="6677" max="6677" style="7" width="25.85546875"/>
    <col customWidth="1" min="6678" max="6678" style="7" width="41.7109375"/>
    <col customWidth="1" min="6679" max="6679" style="7" width="9.28515625"/>
    <col customWidth="1" min="6680" max="6681" style="7" width="10.7109375"/>
    <col customWidth="1" min="6682" max="6682" style="7" width="15.7109375"/>
    <col customWidth="1" min="6683" max="6683" style="7" width="26.42578125"/>
    <col customWidth="1" min="6684" max="6684" style="7" width="17.42578125"/>
    <col customWidth="1" min="6685" max="6685" style="7" width="15.7109375"/>
    <col min="6686" max="6908" style="7" width="9.140625"/>
    <col customWidth="1" min="6909" max="6909" style="7" width="2"/>
    <col customWidth="1" min="6910" max="6910" style="7" width="5.7109375"/>
    <col customWidth="1" min="6911" max="6911" style="7" width="1.7109375"/>
    <col customWidth="1" min="6912" max="6912" style="7" width="16.140625"/>
    <col customWidth="1" min="6913" max="6913" style="7" width="17.140625"/>
    <col customWidth="1" min="6914" max="6914" style="7" width="15.5703125"/>
    <col customWidth="1" min="6915" max="6915" style="7" width="27"/>
    <col customWidth="1" min="6916" max="6916" style="7" width="11.140625"/>
    <col customWidth="1" min="6917" max="6917" style="7" width="24.7109375"/>
    <col customWidth="1" min="6918" max="6918" style="7" width="13.140625"/>
    <col customWidth="1" min="6919" max="6919" style="7" width="14"/>
    <col customWidth="1" min="6920" max="6920" style="7" width="11.5703125"/>
    <col customWidth="1" min="6921" max="6921" style="7" width="15.7109375"/>
    <col customWidth="1" min="6922" max="6922" style="7" width="17.85546875"/>
    <col customWidth="1" min="6923" max="6923" style="7" width="21.7109375"/>
    <col customWidth="1" min="6924" max="6924" style="7" width="24"/>
    <col customWidth="1" min="6925" max="6926" style="7" width="22.7109375"/>
    <col customWidth="1" min="6927" max="6927" style="7" width="1.7109375"/>
    <col customWidth="1" min="6928" max="6928" style="7" width="18.140625"/>
    <col customWidth="1" min="6929" max="6929" style="7" width="26.5703125"/>
    <col customWidth="1" min="6930" max="6930" style="7" width="15.85546875"/>
    <col bestFit="1" customWidth="1" min="6931" max="6931" style="7" width="14"/>
    <col min="6932" max="6932" style="7" width="9.140625"/>
    <col customWidth="1" min="6933" max="6933" style="7" width="25.85546875"/>
    <col customWidth="1" min="6934" max="6934" style="7" width="41.7109375"/>
    <col customWidth="1" min="6935" max="6935" style="7" width="9.28515625"/>
    <col customWidth="1" min="6936" max="6937" style="7" width="10.7109375"/>
    <col customWidth="1" min="6938" max="6938" style="7" width="15.7109375"/>
    <col customWidth="1" min="6939" max="6939" style="7" width="26.42578125"/>
    <col customWidth="1" min="6940" max="6940" style="7" width="17.42578125"/>
    <col customWidth="1" min="6941" max="6941" style="7" width="15.7109375"/>
    <col min="6942" max="7164" style="7" width="9.140625"/>
    <col customWidth="1" min="7165" max="7165" style="7" width="2"/>
    <col customWidth="1" min="7166" max="7166" style="7" width="5.7109375"/>
    <col customWidth="1" min="7167" max="7167" style="7" width="1.7109375"/>
    <col customWidth="1" min="7168" max="7168" style="7" width="16.140625"/>
    <col customWidth="1" min="7169" max="7169" style="7" width="17.140625"/>
    <col customWidth="1" min="7170" max="7170" style="7" width="15.5703125"/>
    <col customWidth="1" min="7171" max="7171" style="7" width="27"/>
    <col customWidth="1" min="7172" max="7172" style="7" width="11.140625"/>
    <col customWidth="1" min="7173" max="7173" style="7" width="24.7109375"/>
    <col customWidth="1" min="7174" max="7174" style="7" width="13.140625"/>
    <col customWidth="1" min="7175" max="7175" style="7" width="14"/>
    <col customWidth="1" min="7176" max="7176" style="7" width="11.5703125"/>
    <col customWidth="1" min="7177" max="7177" style="7" width="15.7109375"/>
    <col customWidth="1" min="7178" max="7178" style="7" width="17.85546875"/>
    <col customWidth="1" min="7179" max="7179" style="7" width="21.7109375"/>
    <col customWidth="1" min="7180" max="7180" style="7" width="24"/>
    <col customWidth="1" min="7181" max="7182" style="7" width="22.7109375"/>
    <col customWidth="1" min="7183" max="7183" style="7" width="1.7109375"/>
    <col customWidth="1" min="7184" max="7184" style="7" width="18.140625"/>
    <col customWidth="1" min="7185" max="7185" style="7" width="26.5703125"/>
    <col customWidth="1" min="7186" max="7186" style="7" width="15.85546875"/>
    <col bestFit="1" customWidth="1" min="7187" max="7187" style="7" width="14"/>
    <col min="7188" max="7188" style="7" width="9.140625"/>
    <col customWidth="1" min="7189" max="7189" style="7" width="25.85546875"/>
    <col customWidth="1" min="7190" max="7190" style="7" width="41.7109375"/>
    <col customWidth="1" min="7191" max="7191" style="7" width="9.28515625"/>
    <col customWidth="1" min="7192" max="7193" style="7" width="10.7109375"/>
    <col customWidth="1" min="7194" max="7194" style="7" width="15.7109375"/>
    <col customWidth="1" min="7195" max="7195" style="7" width="26.42578125"/>
    <col customWidth="1" min="7196" max="7196" style="7" width="17.42578125"/>
    <col customWidth="1" min="7197" max="7197" style="7" width="15.7109375"/>
    <col min="7198" max="7420" style="7" width="9.140625"/>
    <col customWidth="1" min="7421" max="7421" style="7" width="2"/>
    <col customWidth="1" min="7422" max="7422" style="7" width="5.7109375"/>
    <col customWidth="1" min="7423" max="7423" style="7" width="1.7109375"/>
    <col customWidth="1" min="7424" max="7424" style="7" width="16.140625"/>
    <col customWidth="1" min="7425" max="7425" style="7" width="17.140625"/>
    <col customWidth="1" min="7426" max="7426" style="7" width="15.5703125"/>
    <col customWidth="1" min="7427" max="7427" style="7" width="27"/>
    <col customWidth="1" min="7428" max="7428" style="7" width="11.140625"/>
    <col customWidth="1" min="7429" max="7429" style="7" width="24.7109375"/>
    <col customWidth="1" min="7430" max="7430" style="7" width="13.140625"/>
    <col customWidth="1" min="7431" max="7431" style="7" width="14"/>
    <col customWidth="1" min="7432" max="7432" style="7" width="11.5703125"/>
    <col customWidth="1" min="7433" max="7433" style="7" width="15.7109375"/>
    <col customWidth="1" min="7434" max="7434" style="7" width="17.85546875"/>
    <col customWidth="1" min="7435" max="7435" style="7" width="21.7109375"/>
    <col customWidth="1" min="7436" max="7436" style="7" width="24"/>
    <col customWidth="1" min="7437" max="7438" style="7" width="22.7109375"/>
    <col customWidth="1" min="7439" max="7439" style="7" width="1.7109375"/>
    <col customWidth="1" min="7440" max="7440" style="7" width="18.140625"/>
    <col customWidth="1" min="7441" max="7441" style="7" width="26.5703125"/>
    <col customWidth="1" min="7442" max="7442" style="7" width="15.85546875"/>
    <col bestFit="1" customWidth="1" min="7443" max="7443" style="7" width="14"/>
    <col min="7444" max="7444" style="7" width="9.140625"/>
    <col customWidth="1" min="7445" max="7445" style="7" width="25.85546875"/>
    <col customWidth="1" min="7446" max="7446" style="7" width="41.7109375"/>
    <col customWidth="1" min="7447" max="7447" style="7" width="9.28515625"/>
    <col customWidth="1" min="7448" max="7449" style="7" width="10.7109375"/>
    <col customWidth="1" min="7450" max="7450" style="7" width="15.7109375"/>
    <col customWidth="1" min="7451" max="7451" style="7" width="26.42578125"/>
    <col customWidth="1" min="7452" max="7452" style="7" width="17.42578125"/>
    <col customWidth="1" min="7453" max="7453" style="7" width="15.7109375"/>
    <col min="7454" max="7676" style="7" width="9.140625"/>
    <col customWidth="1" min="7677" max="7677" style="7" width="2"/>
    <col customWidth="1" min="7678" max="7678" style="7" width="5.7109375"/>
    <col customWidth="1" min="7679" max="7679" style="7" width="1.7109375"/>
    <col customWidth="1" min="7680" max="7680" style="7" width="16.140625"/>
    <col customWidth="1" min="7681" max="7681" style="7" width="17.140625"/>
    <col customWidth="1" min="7682" max="7682" style="7" width="15.5703125"/>
    <col customWidth="1" min="7683" max="7683" style="7" width="27"/>
    <col customWidth="1" min="7684" max="7684" style="7" width="11.140625"/>
    <col customWidth="1" min="7685" max="7685" style="7" width="24.7109375"/>
    <col customWidth="1" min="7686" max="7686" style="7" width="13.140625"/>
    <col customWidth="1" min="7687" max="7687" style="7" width="14"/>
    <col customWidth="1" min="7688" max="7688" style="7" width="11.5703125"/>
    <col customWidth="1" min="7689" max="7689" style="7" width="15.7109375"/>
    <col customWidth="1" min="7690" max="7690" style="7" width="17.85546875"/>
    <col customWidth="1" min="7691" max="7691" style="7" width="21.7109375"/>
    <col customWidth="1" min="7692" max="7692" style="7" width="24"/>
    <col customWidth="1" min="7693" max="7694" style="7" width="22.7109375"/>
    <col customWidth="1" min="7695" max="7695" style="7" width="1.7109375"/>
    <col customWidth="1" min="7696" max="7696" style="7" width="18.140625"/>
    <col customWidth="1" min="7697" max="7697" style="7" width="26.5703125"/>
    <col customWidth="1" min="7698" max="7698" style="7" width="15.85546875"/>
    <col bestFit="1" customWidth="1" min="7699" max="7699" style="7" width="14"/>
    <col min="7700" max="7700" style="7" width="9.140625"/>
    <col customWidth="1" min="7701" max="7701" style="7" width="25.85546875"/>
    <col customWidth="1" min="7702" max="7702" style="7" width="41.7109375"/>
    <col customWidth="1" min="7703" max="7703" style="7" width="9.28515625"/>
    <col customWidth="1" min="7704" max="7705" style="7" width="10.7109375"/>
    <col customWidth="1" min="7706" max="7706" style="7" width="15.7109375"/>
    <col customWidth="1" min="7707" max="7707" style="7" width="26.42578125"/>
    <col customWidth="1" min="7708" max="7708" style="7" width="17.42578125"/>
    <col customWidth="1" min="7709" max="7709" style="7" width="15.7109375"/>
    <col min="7710" max="7932" style="7" width="9.140625"/>
    <col customWidth="1" min="7933" max="7933" style="7" width="2"/>
    <col customWidth="1" min="7934" max="7934" style="7" width="5.7109375"/>
    <col customWidth="1" min="7935" max="7935" style="7" width="1.7109375"/>
    <col customWidth="1" min="7936" max="7936" style="7" width="16.140625"/>
    <col customWidth="1" min="7937" max="7937" style="7" width="17.140625"/>
    <col customWidth="1" min="7938" max="7938" style="7" width="15.5703125"/>
    <col customWidth="1" min="7939" max="7939" style="7" width="27"/>
    <col customWidth="1" min="7940" max="7940" style="7" width="11.140625"/>
    <col customWidth="1" min="7941" max="7941" style="7" width="24.7109375"/>
    <col customWidth="1" min="7942" max="7942" style="7" width="13.140625"/>
    <col customWidth="1" min="7943" max="7943" style="7" width="14"/>
    <col customWidth="1" min="7944" max="7944" style="7" width="11.5703125"/>
    <col customWidth="1" min="7945" max="7945" style="7" width="15.7109375"/>
    <col customWidth="1" min="7946" max="7946" style="7" width="17.85546875"/>
    <col customWidth="1" min="7947" max="7947" style="7" width="21.7109375"/>
    <col customWidth="1" min="7948" max="7948" style="7" width="24"/>
    <col customWidth="1" min="7949" max="7950" style="7" width="22.7109375"/>
    <col customWidth="1" min="7951" max="7951" style="7" width="1.7109375"/>
    <col customWidth="1" min="7952" max="7952" style="7" width="18.140625"/>
    <col customWidth="1" min="7953" max="7953" style="7" width="26.5703125"/>
    <col customWidth="1" min="7954" max="7954" style="7" width="15.85546875"/>
    <col bestFit="1" customWidth="1" min="7955" max="7955" style="7" width="14"/>
    <col min="7956" max="7956" style="7" width="9.140625"/>
    <col customWidth="1" min="7957" max="7957" style="7" width="25.85546875"/>
    <col customWidth="1" min="7958" max="7958" style="7" width="41.7109375"/>
    <col customWidth="1" min="7959" max="7959" style="7" width="9.28515625"/>
    <col customWidth="1" min="7960" max="7961" style="7" width="10.7109375"/>
    <col customWidth="1" min="7962" max="7962" style="7" width="15.7109375"/>
    <col customWidth="1" min="7963" max="7963" style="7" width="26.42578125"/>
    <col customWidth="1" min="7964" max="7964" style="7" width="17.42578125"/>
    <col customWidth="1" min="7965" max="7965" style="7" width="15.7109375"/>
    <col min="7966" max="8188" style="7" width="9.140625"/>
    <col customWidth="1" min="8189" max="8189" style="7" width="2"/>
    <col customWidth="1" min="8190" max="8190" style="7" width="5.7109375"/>
    <col customWidth="1" min="8191" max="8191" style="7" width="1.7109375"/>
    <col customWidth="1" min="8192" max="8192" style="7" width="16.140625"/>
    <col customWidth="1" min="8193" max="8193" style="7" width="17.140625"/>
    <col customWidth="1" min="8194" max="8194" style="7" width="15.5703125"/>
    <col customWidth="1" min="8195" max="8195" style="7" width="27"/>
    <col customWidth="1" min="8196" max="8196" style="7" width="11.140625"/>
    <col customWidth="1" min="8197" max="8197" style="7" width="24.7109375"/>
    <col customWidth="1" min="8198" max="8198" style="7" width="13.140625"/>
    <col customWidth="1" min="8199" max="8199" style="7" width="14"/>
    <col customWidth="1" min="8200" max="8200" style="7" width="11.5703125"/>
    <col customWidth="1" min="8201" max="8201" style="7" width="15.7109375"/>
    <col customWidth="1" min="8202" max="8202" style="7" width="17.85546875"/>
    <col customWidth="1" min="8203" max="8203" style="7" width="21.7109375"/>
    <col customWidth="1" min="8204" max="8204" style="7" width="24"/>
    <col customWidth="1" min="8205" max="8206" style="7" width="22.7109375"/>
    <col customWidth="1" min="8207" max="8207" style="7" width="1.7109375"/>
    <col customWidth="1" min="8208" max="8208" style="7" width="18.140625"/>
    <col customWidth="1" min="8209" max="8209" style="7" width="26.5703125"/>
    <col customWidth="1" min="8210" max="8210" style="7" width="15.85546875"/>
    <col bestFit="1" customWidth="1" min="8211" max="8211" style="7" width="14"/>
    <col min="8212" max="8212" style="7" width="9.140625"/>
    <col customWidth="1" min="8213" max="8213" style="7" width="25.85546875"/>
    <col customWidth="1" min="8214" max="8214" style="7" width="41.7109375"/>
    <col customWidth="1" min="8215" max="8215" style="7" width="9.28515625"/>
    <col customWidth="1" min="8216" max="8217" style="7" width="10.7109375"/>
    <col customWidth="1" min="8218" max="8218" style="7" width="15.7109375"/>
    <col customWidth="1" min="8219" max="8219" style="7" width="26.42578125"/>
    <col customWidth="1" min="8220" max="8220" style="7" width="17.42578125"/>
    <col customWidth="1" min="8221" max="8221" style="7" width="15.7109375"/>
    <col min="8222" max="8444" style="7" width="9.140625"/>
    <col customWidth="1" min="8445" max="8445" style="7" width="2"/>
    <col customWidth="1" min="8446" max="8446" style="7" width="5.7109375"/>
    <col customWidth="1" min="8447" max="8447" style="7" width="1.7109375"/>
    <col customWidth="1" min="8448" max="8448" style="7" width="16.140625"/>
    <col customWidth="1" min="8449" max="8449" style="7" width="17.140625"/>
    <col customWidth="1" min="8450" max="8450" style="7" width="15.5703125"/>
    <col customWidth="1" min="8451" max="8451" style="7" width="27"/>
    <col customWidth="1" min="8452" max="8452" style="7" width="11.140625"/>
    <col customWidth="1" min="8453" max="8453" style="7" width="24.7109375"/>
    <col customWidth="1" min="8454" max="8454" style="7" width="13.140625"/>
    <col customWidth="1" min="8455" max="8455" style="7" width="14"/>
    <col customWidth="1" min="8456" max="8456" style="7" width="11.5703125"/>
    <col customWidth="1" min="8457" max="8457" style="7" width="15.7109375"/>
    <col customWidth="1" min="8458" max="8458" style="7" width="17.85546875"/>
    <col customWidth="1" min="8459" max="8459" style="7" width="21.7109375"/>
    <col customWidth="1" min="8460" max="8460" style="7" width="24"/>
    <col customWidth="1" min="8461" max="8462" style="7" width="22.7109375"/>
    <col customWidth="1" min="8463" max="8463" style="7" width="1.7109375"/>
    <col customWidth="1" min="8464" max="8464" style="7" width="18.140625"/>
    <col customWidth="1" min="8465" max="8465" style="7" width="26.5703125"/>
    <col customWidth="1" min="8466" max="8466" style="7" width="15.85546875"/>
    <col bestFit="1" customWidth="1" min="8467" max="8467" style="7" width="14"/>
    <col min="8468" max="8468" style="7" width="9.140625"/>
    <col customWidth="1" min="8469" max="8469" style="7" width="25.85546875"/>
    <col customWidth="1" min="8470" max="8470" style="7" width="41.7109375"/>
    <col customWidth="1" min="8471" max="8471" style="7" width="9.28515625"/>
    <col customWidth="1" min="8472" max="8473" style="7" width="10.7109375"/>
    <col customWidth="1" min="8474" max="8474" style="7" width="15.7109375"/>
    <col customWidth="1" min="8475" max="8475" style="7" width="26.42578125"/>
    <col customWidth="1" min="8476" max="8476" style="7" width="17.42578125"/>
    <col customWidth="1" min="8477" max="8477" style="7" width="15.7109375"/>
    <col min="8478" max="8700" style="7" width="9.140625"/>
    <col customWidth="1" min="8701" max="8701" style="7" width="2"/>
    <col customWidth="1" min="8702" max="8702" style="7" width="5.7109375"/>
    <col customWidth="1" min="8703" max="8703" style="7" width="1.7109375"/>
    <col customWidth="1" min="8704" max="8704" style="7" width="16.140625"/>
    <col customWidth="1" min="8705" max="8705" style="7" width="17.140625"/>
    <col customWidth="1" min="8706" max="8706" style="7" width="15.5703125"/>
    <col customWidth="1" min="8707" max="8707" style="7" width="27"/>
    <col customWidth="1" min="8708" max="8708" style="7" width="11.140625"/>
    <col customWidth="1" min="8709" max="8709" style="7" width="24.7109375"/>
    <col customWidth="1" min="8710" max="8710" style="7" width="13.140625"/>
    <col customWidth="1" min="8711" max="8711" style="7" width="14"/>
    <col customWidth="1" min="8712" max="8712" style="7" width="11.5703125"/>
    <col customWidth="1" min="8713" max="8713" style="7" width="15.7109375"/>
    <col customWidth="1" min="8714" max="8714" style="7" width="17.85546875"/>
    <col customWidth="1" min="8715" max="8715" style="7" width="21.7109375"/>
    <col customWidth="1" min="8716" max="8716" style="7" width="24"/>
    <col customWidth="1" min="8717" max="8718" style="7" width="22.7109375"/>
    <col customWidth="1" min="8719" max="8719" style="7" width="1.7109375"/>
    <col customWidth="1" min="8720" max="8720" style="7" width="18.140625"/>
    <col customWidth="1" min="8721" max="8721" style="7" width="26.5703125"/>
    <col customWidth="1" min="8722" max="8722" style="7" width="15.85546875"/>
    <col bestFit="1" customWidth="1" min="8723" max="8723" style="7" width="14"/>
    <col min="8724" max="8724" style="7" width="9.140625"/>
    <col customWidth="1" min="8725" max="8725" style="7" width="25.85546875"/>
    <col customWidth="1" min="8726" max="8726" style="7" width="41.7109375"/>
    <col customWidth="1" min="8727" max="8727" style="7" width="9.28515625"/>
    <col customWidth="1" min="8728" max="8729" style="7" width="10.7109375"/>
    <col customWidth="1" min="8730" max="8730" style="7" width="15.7109375"/>
    <col customWidth="1" min="8731" max="8731" style="7" width="26.42578125"/>
    <col customWidth="1" min="8732" max="8732" style="7" width="17.42578125"/>
    <col customWidth="1" min="8733" max="8733" style="7" width="15.7109375"/>
    <col min="8734" max="8956" style="7" width="9.140625"/>
    <col customWidth="1" min="8957" max="8957" style="7" width="2"/>
    <col customWidth="1" min="8958" max="8958" style="7" width="5.7109375"/>
    <col customWidth="1" min="8959" max="8959" style="7" width="1.7109375"/>
    <col customWidth="1" min="8960" max="8960" style="7" width="16.140625"/>
    <col customWidth="1" min="8961" max="8961" style="7" width="17.140625"/>
    <col customWidth="1" min="8962" max="8962" style="7" width="15.5703125"/>
    <col customWidth="1" min="8963" max="8963" style="7" width="27"/>
    <col customWidth="1" min="8964" max="8964" style="7" width="11.140625"/>
    <col customWidth="1" min="8965" max="8965" style="7" width="24.7109375"/>
    <col customWidth="1" min="8966" max="8966" style="7" width="13.140625"/>
    <col customWidth="1" min="8967" max="8967" style="7" width="14"/>
    <col customWidth="1" min="8968" max="8968" style="7" width="11.5703125"/>
    <col customWidth="1" min="8969" max="8969" style="7" width="15.7109375"/>
    <col customWidth="1" min="8970" max="8970" style="7" width="17.85546875"/>
    <col customWidth="1" min="8971" max="8971" style="7" width="21.7109375"/>
    <col customWidth="1" min="8972" max="8972" style="7" width="24"/>
    <col customWidth="1" min="8973" max="8974" style="7" width="22.7109375"/>
    <col customWidth="1" min="8975" max="8975" style="7" width="1.7109375"/>
    <col customWidth="1" min="8976" max="8976" style="7" width="18.140625"/>
    <col customWidth="1" min="8977" max="8977" style="7" width="26.5703125"/>
    <col customWidth="1" min="8978" max="8978" style="7" width="15.85546875"/>
    <col bestFit="1" customWidth="1" min="8979" max="8979" style="7" width="14"/>
    <col min="8980" max="8980" style="7" width="9.140625"/>
    <col customWidth="1" min="8981" max="8981" style="7" width="25.85546875"/>
    <col customWidth="1" min="8982" max="8982" style="7" width="41.7109375"/>
    <col customWidth="1" min="8983" max="8983" style="7" width="9.28515625"/>
    <col customWidth="1" min="8984" max="8985" style="7" width="10.7109375"/>
    <col customWidth="1" min="8986" max="8986" style="7" width="15.7109375"/>
    <col customWidth="1" min="8987" max="8987" style="7" width="26.42578125"/>
    <col customWidth="1" min="8988" max="8988" style="7" width="17.42578125"/>
    <col customWidth="1" min="8989" max="8989" style="7" width="15.7109375"/>
    <col min="8990" max="9212" style="7" width="9.140625"/>
    <col customWidth="1" min="9213" max="9213" style="7" width="2"/>
    <col customWidth="1" min="9214" max="9214" style="7" width="5.7109375"/>
    <col customWidth="1" min="9215" max="9215" style="7" width="1.7109375"/>
    <col customWidth="1" min="9216" max="9216" style="7" width="16.140625"/>
    <col customWidth="1" min="9217" max="9217" style="7" width="17.140625"/>
    <col customWidth="1" min="9218" max="9218" style="7" width="15.5703125"/>
    <col customWidth="1" min="9219" max="9219" style="7" width="27"/>
    <col customWidth="1" min="9220" max="9220" style="7" width="11.140625"/>
    <col customWidth="1" min="9221" max="9221" style="7" width="24.7109375"/>
    <col customWidth="1" min="9222" max="9222" style="7" width="13.140625"/>
    <col customWidth="1" min="9223" max="9223" style="7" width="14"/>
    <col customWidth="1" min="9224" max="9224" style="7" width="11.5703125"/>
    <col customWidth="1" min="9225" max="9225" style="7" width="15.7109375"/>
    <col customWidth="1" min="9226" max="9226" style="7" width="17.85546875"/>
    <col customWidth="1" min="9227" max="9227" style="7" width="21.7109375"/>
    <col customWidth="1" min="9228" max="9228" style="7" width="24"/>
    <col customWidth="1" min="9229" max="9230" style="7" width="22.7109375"/>
    <col customWidth="1" min="9231" max="9231" style="7" width="1.7109375"/>
    <col customWidth="1" min="9232" max="9232" style="7" width="18.140625"/>
    <col customWidth="1" min="9233" max="9233" style="7" width="26.5703125"/>
    <col customWidth="1" min="9234" max="9234" style="7" width="15.85546875"/>
    <col bestFit="1" customWidth="1" min="9235" max="9235" style="7" width="14"/>
    <col min="9236" max="9236" style="7" width="9.140625"/>
    <col customWidth="1" min="9237" max="9237" style="7" width="25.85546875"/>
    <col customWidth="1" min="9238" max="9238" style="7" width="41.7109375"/>
    <col customWidth="1" min="9239" max="9239" style="7" width="9.28515625"/>
    <col customWidth="1" min="9240" max="9241" style="7" width="10.7109375"/>
    <col customWidth="1" min="9242" max="9242" style="7" width="15.7109375"/>
    <col customWidth="1" min="9243" max="9243" style="7" width="26.42578125"/>
    <col customWidth="1" min="9244" max="9244" style="7" width="17.42578125"/>
    <col customWidth="1" min="9245" max="9245" style="7" width="15.7109375"/>
    <col min="9246" max="9468" style="7" width="9.140625"/>
    <col customWidth="1" min="9469" max="9469" style="7" width="2"/>
    <col customWidth="1" min="9470" max="9470" style="7" width="5.7109375"/>
    <col customWidth="1" min="9471" max="9471" style="7" width="1.7109375"/>
    <col customWidth="1" min="9472" max="9472" style="7" width="16.140625"/>
    <col customWidth="1" min="9473" max="9473" style="7" width="17.140625"/>
    <col customWidth="1" min="9474" max="9474" style="7" width="15.5703125"/>
    <col customWidth="1" min="9475" max="9475" style="7" width="27"/>
    <col customWidth="1" min="9476" max="9476" style="7" width="11.140625"/>
    <col customWidth="1" min="9477" max="9477" style="7" width="24.7109375"/>
    <col customWidth="1" min="9478" max="9478" style="7" width="13.140625"/>
    <col customWidth="1" min="9479" max="9479" style="7" width="14"/>
    <col customWidth="1" min="9480" max="9480" style="7" width="11.5703125"/>
    <col customWidth="1" min="9481" max="9481" style="7" width="15.7109375"/>
    <col customWidth="1" min="9482" max="9482" style="7" width="17.85546875"/>
    <col customWidth="1" min="9483" max="9483" style="7" width="21.7109375"/>
    <col customWidth="1" min="9484" max="9484" style="7" width="24"/>
    <col customWidth="1" min="9485" max="9486" style="7" width="22.7109375"/>
    <col customWidth="1" min="9487" max="9487" style="7" width="1.7109375"/>
    <col customWidth="1" min="9488" max="9488" style="7" width="18.140625"/>
    <col customWidth="1" min="9489" max="9489" style="7" width="26.5703125"/>
    <col customWidth="1" min="9490" max="9490" style="7" width="15.85546875"/>
    <col bestFit="1" customWidth="1" min="9491" max="9491" style="7" width="14"/>
    <col min="9492" max="9492" style="7" width="9.140625"/>
    <col customWidth="1" min="9493" max="9493" style="7" width="25.85546875"/>
    <col customWidth="1" min="9494" max="9494" style="7" width="41.7109375"/>
    <col customWidth="1" min="9495" max="9495" style="7" width="9.28515625"/>
    <col customWidth="1" min="9496" max="9497" style="7" width="10.7109375"/>
    <col customWidth="1" min="9498" max="9498" style="7" width="15.7109375"/>
    <col customWidth="1" min="9499" max="9499" style="7" width="26.42578125"/>
    <col customWidth="1" min="9500" max="9500" style="7" width="17.42578125"/>
    <col customWidth="1" min="9501" max="9501" style="7" width="15.7109375"/>
    <col min="9502" max="9724" style="7" width="9.140625"/>
    <col customWidth="1" min="9725" max="9725" style="7" width="2"/>
    <col customWidth="1" min="9726" max="9726" style="7" width="5.7109375"/>
    <col customWidth="1" min="9727" max="9727" style="7" width="1.7109375"/>
    <col customWidth="1" min="9728" max="9728" style="7" width="16.140625"/>
    <col customWidth="1" min="9729" max="9729" style="7" width="17.140625"/>
    <col customWidth="1" min="9730" max="9730" style="7" width="15.5703125"/>
    <col customWidth="1" min="9731" max="9731" style="7" width="27"/>
    <col customWidth="1" min="9732" max="9732" style="7" width="11.140625"/>
    <col customWidth="1" min="9733" max="9733" style="7" width="24.7109375"/>
    <col customWidth="1" min="9734" max="9734" style="7" width="13.140625"/>
    <col customWidth="1" min="9735" max="9735" style="7" width="14"/>
    <col customWidth="1" min="9736" max="9736" style="7" width="11.5703125"/>
    <col customWidth="1" min="9737" max="9737" style="7" width="15.7109375"/>
    <col customWidth="1" min="9738" max="9738" style="7" width="17.85546875"/>
    <col customWidth="1" min="9739" max="9739" style="7" width="21.7109375"/>
    <col customWidth="1" min="9740" max="9740" style="7" width="24"/>
    <col customWidth="1" min="9741" max="9742" style="7" width="22.7109375"/>
    <col customWidth="1" min="9743" max="9743" style="7" width="1.7109375"/>
    <col customWidth="1" min="9744" max="9744" style="7" width="18.140625"/>
    <col customWidth="1" min="9745" max="9745" style="7" width="26.5703125"/>
    <col customWidth="1" min="9746" max="9746" style="7" width="15.85546875"/>
    <col bestFit="1" customWidth="1" min="9747" max="9747" style="7" width="14"/>
    <col min="9748" max="9748" style="7" width="9.140625"/>
    <col customWidth="1" min="9749" max="9749" style="7" width="25.85546875"/>
    <col customWidth="1" min="9750" max="9750" style="7" width="41.7109375"/>
    <col customWidth="1" min="9751" max="9751" style="7" width="9.28515625"/>
    <col customWidth="1" min="9752" max="9753" style="7" width="10.7109375"/>
    <col customWidth="1" min="9754" max="9754" style="7" width="15.7109375"/>
    <col customWidth="1" min="9755" max="9755" style="7" width="26.42578125"/>
    <col customWidth="1" min="9756" max="9756" style="7" width="17.42578125"/>
    <col customWidth="1" min="9757" max="9757" style="7" width="15.7109375"/>
    <col min="9758" max="9980" style="7" width="9.140625"/>
    <col customWidth="1" min="9981" max="9981" style="7" width="2"/>
    <col customWidth="1" min="9982" max="9982" style="7" width="5.7109375"/>
    <col customWidth="1" min="9983" max="9983" style="7" width="1.7109375"/>
    <col customWidth="1" min="9984" max="9984" style="7" width="16.140625"/>
    <col customWidth="1" min="9985" max="9985" style="7" width="17.140625"/>
    <col customWidth="1" min="9986" max="9986" style="7" width="15.5703125"/>
    <col customWidth="1" min="9987" max="9987" style="7" width="27"/>
    <col customWidth="1" min="9988" max="9988" style="7" width="11.140625"/>
    <col customWidth="1" min="9989" max="9989" style="7" width="24.7109375"/>
    <col customWidth="1" min="9990" max="9990" style="7" width="13.140625"/>
    <col customWidth="1" min="9991" max="9991" style="7" width="14"/>
    <col customWidth="1" min="9992" max="9992" style="7" width="11.5703125"/>
    <col customWidth="1" min="9993" max="9993" style="7" width="15.7109375"/>
    <col customWidth="1" min="9994" max="9994" style="7" width="17.85546875"/>
    <col customWidth="1" min="9995" max="9995" style="7" width="21.7109375"/>
    <col customWidth="1" min="9996" max="9996" style="7" width="24"/>
    <col customWidth="1" min="9997" max="9998" style="7" width="22.7109375"/>
    <col customWidth="1" min="9999" max="9999" style="7" width="1.7109375"/>
    <col customWidth="1" min="10000" max="10000" style="7" width="18.140625"/>
    <col customWidth="1" min="10001" max="10001" style="7" width="26.5703125"/>
    <col customWidth="1" min="10002" max="10002" style="7" width="15.85546875"/>
    <col bestFit="1" customWidth="1" min="10003" max="10003" style="7" width="14"/>
    <col min="10004" max="10004" style="7" width="9.140625"/>
    <col customWidth="1" min="10005" max="10005" style="7" width="25.85546875"/>
    <col customWidth="1" min="10006" max="10006" style="7" width="41.7109375"/>
    <col customWidth="1" min="10007" max="10007" style="7" width="9.28515625"/>
    <col customWidth="1" min="10008" max="10009" style="7" width="10.7109375"/>
    <col customWidth="1" min="10010" max="10010" style="7" width="15.7109375"/>
    <col customWidth="1" min="10011" max="10011" style="7" width="26.42578125"/>
    <col customWidth="1" min="10012" max="10012" style="7" width="17.42578125"/>
    <col customWidth="1" min="10013" max="10013" style="7" width="15.7109375"/>
    <col min="10014" max="10236" style="7" width="9.140625"/>
    <col customWidth="1" min="10237" max="10237" style="7" width="2"/>
    <col customWidth="1" min="10238" max="10238" style="7" width="5.7109375"/>
    <col customWidth="1" min="10239" max="10239" style="7" width="1.7109375"/>
    <col customWidth="1" min="10240" max="10240" style="7" width="16.140625"/>
    <col customWidth="1" min="10241" max="10241" style="7" width="17.140625"/>
    <col customWidth="1" min="10242" max="10242" style="7" width="15.5703125"/>
    <col customWidth="1" min="10243" max="10243" style="7" width="27"/>
    <col customWidth="1" min="10244" max="10244" style="7" width="11.140625"/>
    <col customWidth="1" min="10245" max="10245" style="7" width="24.7109375"/>
    <col customWidth="1" min="10246" max="10246" style="7" width="13.140625"/>
    <col customWidth="1" min="10247" max="10247" style="7" width="14"/>
    <col customWidth="1" min="10248" max="10248" style="7" width="11.5703125"/>
    <col customWidth="1" min="10249" max="10249" style="7" width="15.7109375"/>
    <col customWidth="1" min="10250" max="10250" style="7" width="17.85546875"/>
    <col customWidth="1" min="10251" max="10251" style="7" width="21.7109375"/>
    <col customWidth="1" min="10252" max="10252" style="7" width="24"/>
    <col customWidth="1" min="10253" max="10254" style="7" width="22.7109375"/>
    <col customWidth="1" min="10255" max="10255" style="7" width="1.7109375"/>
    <col customWidth="1" min="10256" max="10256" style="7" width="18.140625"/>
    <col customWidth="1" min="10257" max="10257" style="7" width="26.5703125"/>
    <col customWidth="1" min="10258" max="10258" style="7" width="15.85546875"/>
    <col bestFit="1" customWidth="1" min="10259" max="10259" style="7" width="14"/>
    <col min="10260" max="10260" style="7" width="9.140625"/>
    <col customWidth="1" min="10261" max="10261" style="7" width="25.85546875"/>
    <col customWidth="1" min="10262" max="10262" style="7" width="41.7109375"/>
    <col customWidth="1" min="10263" max="10263" style="7" width="9.28515625"/>
    <col customWidth="1" min="10264" max="10265" style="7" width="10.7109375"/>
    <col customWidth="1" min="10266" max="10266" style="7" width="15.7109375"/>
    <col customWidth="1" min="10267" max="10267" style="7" width="26.42578125"/>
    <col customWidth="1" min="10268" max="10268" style="7" width="17.42578125"/>
    <col customWidth="1" min="10269" max="10269" style="7" width="15.7109375"/>
    <col min="10270" max="10492" style="7" width="9.140625"/>
    <col customWidth="1" min="10493" max="10493" style="7" width="2"/>
    <col customWidth="1" min="10494" max="10494" style="7" width="5.7109375"/>
    <col customWidth="1" min="10495" max="10495" style="7" width="1.7109375"/>
    <col customWidth="1" min="10496" max="10496" style="7" width="16.140625"/>
    <col customWidth="1" min="10497" max="10497" style="7" width="17.140625"/>
    <col customWidth="1" min="10498" max="10498" style="7" width="15.5703125"/>
    <col customWidth="1" min="10499" max="10499" style="7" width="27"/>
    <col customWidth="1" min="10500" max="10500" style="7" width="11.140625"/>
    <col customWidth="1" min="10501" max="10501" style="7" width="24.7109375"/>
    <col customWidth="1" min="10502" max="10502" style="7" width="13.140625"/>
    <col customWidth="1" min="10503" max="10503" style="7" width="14"/>
    <col customWidth="1" min="10504" max="10504" style="7" width="11.5703125"/>
    <col customWidth="1" min="10505" max="10505" style="7" width="15.7109375"/>
    <col customWidth="1" min="10506" max="10506" style="7" width="17.85546875"/>
    <col customWidth="1" min="10507" max="10507" style="7" width="21.7109375"/>
    <col customWidth="1" min="10508" max="10508" style="7" width="24"/>
    <col customWidth="1" min="10509" max="10510" style="7" width="22.7109375"/>
    <col customWidth="1" min="10511" max="10511" style="7" width="1.7109375"/>
    <col customWidth="1" min="10512" max="10512" style="7" width="18.140625"/>
    <col customWidth="1" min="10513" max="10513" style="7" width="26.5703125"/>
    <col customWidth="1" min="10514" max="10514" style="7" width="15.85546875"/>
    <col bestFit="1" customWidth="1" min="10515" max="10515" style="7" width="14"/>
    <col min="10516" max="10516" style="7" width="9.140625"/>
    <col customWidth="1" min="10517" max="10517" style="7" width="25.85546875"/>
    <col customWidth="1" min="10518" max="10518" style="7" width="41.7109375"/>
    <col customWidth="1" min="10519" max="10519" style="7" width="9.28515625"/>
    <col customWidth="1" min="10520" max="10521" style="7" width="10.7109375"/>
    <col customWidth="1" min="10522" max="10522" style="7" width="15.7109375"/>
    <col customWidth="1" min="10523" max="10523" style="7" width="26.42578125"/>
    <col customWidth="1" min="10524" max="10524" style="7" width="17.42578125"/>
    <col customWidth="1" min="10525" max="10525" style="7" width="15.7109375"/>
    <col min="10526" max="10748" style="7" width="9.140625"/>
    <col customWidth="1" min="10749" max="10749" style="7" width="2"/>
    <col customWidth="1" min="10750" max="10750" style="7" width="5.7109375"/>
    <col customWidth="1" min="10751" max="10751" style="7" width="1.7109375"/>
    <col customWidth="1" min="10752" max="10752" style="7" width="16.140625"/>
    <col customWidth="1" min="10753" max="10753" style="7" width="17.140625"/>
    <col customWidth="1" min="10754" max="10754" style="7" width="15.5703125"/>
    <col customWidth="1" min="10755" max="10755" style="7" width="27"/>
    <col customWidth="1" min="10756" max="10756" style="7" width="11.140625"/>
    <col customWidth="1" min="10757" max="10757" style="7" width="24.7109375"/>
    <col customWidth="1" min="10758" max="10758" style="7" width="13.140625"/>
    <col customWidth="1" min="10759" max="10759" style="7" width="14"/>
    <col customWidth="1" min="10760" max="10760" style="7" width="11.5703125"/>
    <col customWidth="1" min="10761" max="10761" style="7" width="15.7109375"/>
    <col customWidth="1" min="10762" max="10762" style="7" width="17.85546875"/>
    <col customWidth="1" min="10763" max="10763" style="7" width="21.7109375"/>
    <col customWidth="1" min="10764" max="10764" style="7" width="24"/>
    <col customWidth="1" min="10765" max="10766" style="7" width="22.7109375"/>
    <col customWidth="1" min="10767" max="10767" style="7" width="1.7109375"/>
    <col customWidth="1" min="10768" max="10768" style="7" width="18.140625"/>
    <col customWidth="1" min="10769" max="10769" style="7" width="26.5703125"/>
    <col customWidth="1" min="10770" max="10770" style="7" width="15.85546875"/>
    <col bestFit="1" customWidth="1" min="10771" max="10771" style="7" width="14"/>
    <col min="10772" max="10772" style="7" width="9.140625"/>
    <col customWidth="1" min="10773" max="10773" style="7" width="25.85546875"/>
    <col customWidth="1" min="10774" max="10774" style="7" width="41.7109375"/>
    <col customWidth="1" min="10775" max="10775" style="7" width="9.28515625"/>
    <col customWidth="1" min="10776" max="10777" style="7" width="10.7109375"/>
    <col customWidth="1" min="10778" max="10778" style="7" width="15.7109375"/>
    <col customWidth="1" min="10779" max="10779" style="7" width="26.42578125"/>
    <col customWidth="1" min="10780" max="10780" style="7" width="17.42578125"/>
    <col customWidth="1" min="10781" max="10781" style="7" width="15.7109375"/>
    <col min="10782" max="11004" style="7" width="9.140625"/>
    <col customWidth="1" min="11005" max="11005" style="7" width="2"/>
    <col customWidth="1" min="11006" max="11006" style="7" width="5.7109375"/>
    <col customWidth="1" min="11007" max="11007" style="7" width="1.7109375"/>
    <col customWidth="1" min="11008" max="11008" style="7" width="16.140625"/>
    <col customWidth="1" min="11009" max="11009" style="7" width="17.140625"/>
    <col customWidth="1" min="11010" max="11010" style="7" width="15.5703125"/>
    <col customWidth="1" min="11011" max="11011" style="7" width="27"/>
    <col customWidth="1" min="11012" max="11012" style="7" width="11.140625"/>
    <col customWidth="1" min="11013" max="11013" style="7" width="24.7109375"/>
    <col customWidth="1" min="11014" max="11014" style="7" width="13.140625"/>
    <col customWidth="1" min="11015" max="11015" style="7" width="14"/>
    <col customWidth="1" min="11016" max="11016" style="7" width="11.5703125"/>
    <col customWidth="1" min="11017" max="11017" style="7" width="15.7109375"/>
    <col customWidth="1" min="11018" max="11018" style="7" width="17.85546875"/>
    <col customWidth="1" min="11019" max="11019" style="7" width="21.7109375"/>
    <col customWidth="1" min="11020" max="11020" style="7" width="24"/>
    <col customWidth="1" min="11021" max="11022" style="7" width="22.7109375"/>
    <col customWidth="1" min="11023" max="11023" style="7" width="1.7109375"/>
    <col customWidth="1" min="11024" max="11024" style="7" width="18.140625"/>
    <col customWidth="1" min="11025" max="11025" style="7" width="26.5703125"/>
    <col customWidth="1" min="11026" max="11026" style="7" width="15.85546875"/>
    <col bestFit="1" customWidth="1" min="11027" max="11027" style="7" width="14"/>
    <col min="11028" max="11028" style="7" width="9.140625"/>
    <col customWidth="1" min="11029" max="11029" style="7" width="25.85546875"/>
    <col customWidth="1" min="11030" max="11030" style="7" width="41.7109375"/>
    <col customWidth="1" min="11031" max="11031" style="7" width="9.28515625"/>
    <col customWidth="1" min="11032" max="11033" style="7" width="10.7109375"/>
    <col customWidth="1" min="11034" max="11034" style="7" width="15.7109375"/>
    <col customWidth="1" min="11035" max="11035" style="7" width="26.42578125"/>
    <col customWidth="1" min="11036" max="11036" style="7" width="17.42578125"/>
    <col customWidth="1" min="11037" max="11037" style="7" width="15.7109375"/>
    <col min="11038" max="11260" style="7" width="9.140625"/>
    <col customWidth="1" min="11261" max="11261" style="7" width="2"/>
    <col customWidth="1" min="11262" max="11262" style="7" width="5.7109375"/>
    <col customWidth="1" min="11263" max="11263" style="7" width="1.7109375"/>
    <col customWidth="1" min="11264" max="11264" style="7" width="16.140625"/>
    <col customWidth="1" min="11265" max="11265" style="7" width="17.140625"/>
    <col customWidth="1" min="11266" max="11266" style="7" width="15.5703125"/>
    <col customWidth="1" min="11267" max="11267" style="7" width="27"/>
    <col customWidth="1" min="11268" max="11268" style="7" width="11.140625"/>
    <col customWidth="1" min="11269" max="11269" style="7" width="24.7109375"/>
    <col customWidth="1" min="11270" max="11270" style="7" width="13.140625"/>
    <col customWidth="1" min="11271" max="11271" style="7" width="14"/>
    <col customWidth="1" min="11272" max="11272" style="7" width="11.5703125"/>
    <col customWidth="1" min="11273" max="11273" style="7" width="15.7109375"/>
    <col customWidth="1" min="11274" max="11274" style="7" width="17.85546875"/>
    <col customWidth="1" min="11275" max="11275" style="7" width="21.7109375"/>
    <col customWidth="1" min="11276" max="11276" style="7" width="24"/>
    <col customWidth="1" min="11277" max="11278" style="7" width="22.7109375"/>
    <col customWidth="1" min="11279" max="11279" style="7" width="1.7109375"/>
    <col customWidth="1" min="11280" max="11280" style="7" width="18.140625"/>
    <col customWidth="1" min="11281" max="11281" style="7" width="26.5703125"/>
    <col customWidth="1" min="11282" max="11282" style="7" width="15.85546875"/>
    <col bestFit="1" customWidth="1" min="11283" max="11283" style="7" width="14"/>
    <col min="11284" max="11284" style="7" width="9.140625"/>
    <col customWidth="1" min="11285" max="11285" style="7" width="25.85546875"/>
    <col customWidth="1" min="11286" max="11286" style="7" width="41.7109375"/>
    <col customWidth="1" min="11287" max="11287" style="7" width="9.28515625"/>
    <col customWidth="1" min="11288" max="11289" style="7" width="10.7109375"/>
    <col customWidth="1" min="11290" max="11290" style="7" width="15.7109375"/>
    <col customWidth="1" min="11291" max="11291" style="7" width="26.42578125"/>
    <col customWidth="1" min="11292" max="11292" style="7" width="17.42578125"/>
    <col customWidth="1" min="11293" max="11293" style="7" width="15.7109375"/>
    <col min="11294" max="11516" style="7" width="9.140625"/>
    <col customWidth="1" min="11517" max="11517" style="7" width="2"/>
    <col customWidth="1" min="11518" max="11518" style="7" width="5.7109375"/>
    <col customWidth="1" min="11519" max="11519" style="7" width="1.7109375"/>
    <col customWidth="1" min="11520" max="11520" style="7" width="16.140625"/>
    <col customWidth="1" min="11521" max="11521" style="7" width="17.140625"/>
    <col customWidth="1" min="11522" max="11522" style="7" width="15.5703125"/>
    <col customWidth="1" min="11523" max="11523" style="7" width="27"/>
    <col customWidth="1" min="11524" max="11524" style="7" width="11.140625"/>
    <col customWidth="1" min="11525" max="11525" style="7" width="24.7109375"/>
    <col customWidth="1" min="11526" max="11526" style="7" width="13.140625"/>
    <col customWidth="1" min="11527" max="11527" style="7" width="14"/>
    <col customWidth="1" min="11528" max="11528" style="7" width="11.5703125"/>
    <col customWidth="1" min="11529" max="11529" style="7" width="15.7109375"/>
    <col customWidth="1" min="11530" max="11530" style="7" width="17.85546875"/>
    <col customWidth="1" min="11531" max="11531" style="7" width="21.7109375"/>
    <col customWidth="1" min="11532" max="11532" style="7" width="24"/>
    <col customWidth="1" min="11533" max="11534" style="7" width="22.7109375"/>
    <col customWidth="1" min="11535" max="11535" style="7" width="1.7109375"/>
    <col customWidth="1" min="11536" max="11536" style="7" width="18.140625"/>
    <col customWidth="1" min="11537" max="11537" style="7" width="26.5703125"/>
    <col customWidth="1" min="11538" max="11538" style="7" width="15.85546875"/>
    <col bestFit="1" customWidth="1" min="11539" max="11539" style="7" width="14"/>
    <col min="11540" max="11540" style="7" width="9.140625"/>
    <col customWidth="1" min="11541" max="11541" style="7" width="25.85546875"/>
    <col customWidth="1" min="11542" max="11542" style="7" width="41.7109375"/>
    <col customWidth="1" min="11543" max="11543" style="7" width="9.28515625"/>
    <col customWidth="1" min="11544" max="11545" style="7" width="10.7109375"/>
    <col customWidth="1" min="11546" max="11546" style="7" width="15.7109375"/>
    <col customWidth="1" min="11547" max="11547" style="7" width="26.42578125"/>
    <col customWidth="1" min="11548" max="11548" style="7" width="17.42578125"/>
    <col customWidth="1" min="11549" max="11549" style="7" width="15.7109375"/>
    <col min="11550" max="11772" style="7" width="9.140625"/>
    <col customWidth="1" min="11773" max="11773" style="7" width="2"/>
    <col customWidth="1" min="11774" max="11774" style="7" width="5.7109375"/>
    <col customWidth="1" min="11775" max="11775" style="7" width="1.7109375"/>
    <col customWidth="1" min="11776" max="11776" style="7" width="16.140625"/>
    <col customWidth="1" min="11777" max="11777" style="7" width="17.140625"/>
    <col customWidth="1" min="11778" max="11778" style="7" width="15.5703125"/>
    <col customWidth="1" min="11779" max="11779" style="7" width="27"/>
    <col customWidth="1" min="11780" max="11780" style="7" width="11.140625"/>
    <col customWidth="1" min="11781" max="11781" style="7" width="24.7109375"/>
    <col customWidth="1" min="11782" max="11782" style="7" width="13.140625"/>
    <col customWidth="1" min="11783" max="11783" style="7" width="14"/>
    <col customWidth="1" min="11784" max="11784" style="7" width="11.5703125"/>
    <col customWidth="1" min="11785" max="11785" style="7" width="15.7109375"/>
    <col customWidth="1" min="11786" max="11786" style="7" width="17.85546875"/>
    <col customWidth="1" min="11787" max="11787" style="7" width="21.7109375"/>
    <col customWidth="1" min="11788" max="11788" style="7" width="24"/>
    <col customWidth="1" min="11789" max="11790" style="7" width="22.7109375"/>
    <col customWidth="1" min="11791" max="11791" style="7" width="1.7109375"/>
    <col customWidth="1" min="11792" max="11792" style="7" width="18.140625"/>
    <col customWidth="1" min="11793" max="11793" style="7" width="26.5703125"/>
    <col customWidth="1" min="11794" max="11794" style="7" width="15.85546875"/>
    <col bestFit="1" customWidth="1" min="11795" max="11795" style="7" width="14"/>
    <col min="11796" max="11796" style="7" width="9.140625"/>
    <col customWidth="1" min="11797" max="11797" style="7" width="25.85546875"/>
    <col customWidth="1" min="11798" max="11798" style="7" width="41.7109375"/>
    <col customWidth="1" min="11799" max="11799" style="7" width="9.28515625"/>
    <col customWidth="1" min="11800" max="11801" style="7" width="10.7109375"/>
    <col customWidth="1" min="11802" max="11802" style="7" width="15.7109375"/>
    <col customWidth="1" min="11803" max="11803" style="7" width="26.42578125"/>
    <col customWidth="1" min="11804" max="11804" style="7" width="17.42578125"/>
    <col customWidth="1" min="11805" max="11805" style="7" width="15.7109375"/>
    <col min="11806" max="12028" style="7" width="9.140625"/>
    <col customWidth="1" min="12029" max="12029" style="7" width="2"/>
    <col customWidth="1" min="12030" max="12030" style="7" width="5.7109375"/>
    <col customWidth="1" min="12031" max="12031" style="7" width="1.7109375"/>
    <col customWidth="1" min="12032" max="12032" style="7" width="16.140625"/>
    <col customWidth="1" min="12033" max="12033" style="7" width="17.140625"/>
    <col customWidth="1" min="12034" max="12034" style="7" width="15.5703125"/>
    <col customWidth="1" min="12035" max="12035" style="7" width="27"/>
    <col customWidth="1" min="12036" max="12036" style="7" width="11.140625"/>
    <col customWidth="1" min="12037" max="12037" style="7" width="24.7109375"/>
    <col customWidth="1" min="12038" max="12038" style="7" width="13.140625"/>
    <col customWidth="1" min="12039" max="12039" style="7" width="14"/>
    <col customWidth="1" min="12040" max="12040" style="7" width="11.5703125"/>
    <col customWidth="1" min="12041" max="12041" style="7" width="15.7109375"/>
    <col customWidth="1" min="12042" max="12042" style="7" width="17.85546875"/>
    <col customWidth="1" min="12043" max="12043" style="7" width="21.7109375"/>
    <col customWidth="1" min="12044" max="12044" style="7" width="24"/>
    <col customWidth="1" min="12045" max="12046" style="7" width="22.7109375"/>
    <col customWidth="1" min="12047" max="12047" style="7" width="1.7109375"/>
    <col customWidth="1" min="12048" max="12048" style="7" width="18.140625"/>
    <col customWidth="1" min="12049" max="12049" style="7" width="26.5703125"/>
    <col customWidth="1" min="12050" max="12050" style="7" width="15.85546875"/>
    <col bestFit="1" customWidth="1" min="12051" max="12051" style="7" width="14"/>
    <col min="12052" max="12052" style="7" width="9.140625"/>
    <col customWidth="1" min="12053" max="12053" style="7" width="25.85546875"/>
    <col customWidth="1" min="12054" max="12054" style="7" width="41.7109375"/>
    <col customWidth="1" min="12055" max="12055" style="7" width="9.28515625"/>
    <col customWidth="1" min="12056" max="12057" style="7" width="10.7109375"/>
    <col customWidth="1" min="12058" max="12058" style="7" width="15.7109375"/>
    <col customWidth="1" min="12059" max="12059" style="7" width="26.42578125"/>
    <col customWidth="1" min="12060" max="12060" style="7" width="17.42578125"/>
    <col customWidth="1" min="12061" max="12061" style="7" width="15.7109375"/>
    <col min="12062" max="12284" style="7" width="9.140625"/>
    <col customWidth="1" min="12285" max="12285" style="7" width="2"/>
    <col customWidth="1" min="12286" max="12286" style="7" width="5.7109375"/>
    <col customWidth="1" min="12287" max="12287" style="7" width="1.7109375"/>
    <col customWidth="1" min="12288" max="12288" style="7" width="16.140625"/>
    <col customWidth="1" min="12289" max="12289" style="7" width="17.140625"/>
    <col customWidth="1" min="12290" max="12290" style="7" width="15.5703125"/>
    <col customWidth="1" min="12291" max="12291" style="7" width="27"/>
    <col customWidth="1" min="12292" max="12292" style="7" width="11.140625"/>
    <col customWidth="1" min="12293" max="12293" style="7" width="24.7109375"/>
    <col customWidth="1" min="12294" max="12294" style="7" width="13.140625"/>
    <col customWidth="1" min="12295" max="12295" style="7" width="14"/>
    <col customWidth="1" min="12296" max="12296" style="7" width="11.5703125"/>
    <col customWidth="1" min="12297" max="12297" style="7" width="15.7109375"/>
    <col customWidth="1" min="12298" max="12298" style="7" width="17.85546875"/>
    <col customWidth="1" min="12299" max="12299" style="7" width="21.7109375"/>
    <col customWidth="1" min="12300" max="12300" style="7" width="24"/>
    <col customWidth="1" min="12301" max="12302" style="7" width="22.7109375"/>
    <col customWidth="1" min="12303" max="12303" style="7" width="1.7109375"/>
    <col customWidth="1" min="12304" max="12304" style="7" width="18.140625"/>
    <col customWidth="1" min="12305" max="12305" style="7" width="26.5703125"/>
    <col customWidth="1" min="12306" max="12306" style="7" width="15.85546875"/>
    <col bestFit="1" customWidth="1" min="12307" max="12307" style="7" width="14"/>
    <col min="12308" max="12308" style="7" width="9.140625"/>
    <col customWidth="1" min="12309" max="12309" style="7" width="25.85546875"/>
    <col customWidth="1" min="12310" max="12310" style="7" width="41.7109375"/>
    <col customWidth="1" min="12311" max="12311" style="7" width="9.28515625"/>
    <col customWidth="1" min="12312" max="12313" style="7" width="10.7109375"/>
    <col customWidth="1" min="12314" max="12314" style="7" width="15.7109375"/>
    <col customWidth="1" min="12315" max="12315" style="7" width="26.42578125"/>
    <col customWidth="1" min="12316" max="12316" style="7" width="17.42578125"/>
    <col customWidth="1" min="12317" max="12317" style="7" width="15.7109375"/>
    <col min="12318" max="12540" style="7" width="9.140625"/>
    <col customWidth="1" min="12541" max="12541" style="7" width="2"/>
    <col customWidth="1" min="12542" max="12542" style="7" width="5.7109375"/>
    <col customWidth="1" min="12543" max="12543" style="7" width="1.7109375"/>
    <col customWidth="1" min="12544" max="12544" style="7" width="16.140625"/>
    <col customWidth="1" min="12545" max="12545" style="7" width="17.140625"/>
    <col customWidth="1" min="12546" max="12546" style="7" width="15.5703125"/>
    <col customWidth="1" min="12547" max="12547" style="7" width="27"/>
    <col customWidth="1" min="12548" max="12548" style="7" width="11.140625"/>
    <col customWidth="1" min="12549" max="12549" style="7" width="24.7109375"/>
    <col customWidth="1" min="12550" max="12550" style="7" width="13.140625"/>
    <col customWidth="1" min="12551" max="12551" style="7" width="14"/>
    <col customWidth="1" min="12552" max="12552" style="7" width="11.5703125"/>
    <col customWidth="1" min="12553" max="12553" style="7" width="15.7109375"/>
    <col customWidth="1" min="12554" max="12554" style="7" width="17.85546875"/>
    <col customWidth="1" min="12555" max="12555" style="7" width="21.7109375"/>
    <col customWidth="1" min="12556" max="12556" style="7" width="24"/>
    <col customWidth="1" min="12557" max="12558" style="7" width="22.7109375"/>
    <col customWidth="1" min="12559" max="12559" style="7" width="1.7109375"/>
    <col customWidth="1" min="12560" max="12560" style="7" width="18.140625"/>
    <col customWidth="1" min="12561" max="12561" style="7" width="26.5703125"/>
    <col customWidth="1" min="12562" max="12562" style="7" width="15.85546875"/>
    <col bestFit="1" customWidth="1" min="12563" max="12563" style="7" width="14"/>
    <col min="12564" max="12564" style="7" width="9.140625"/>
    <col customWidth="1" min="12565" max="12565" style="7" width="25.85546875"/>
    <col customWidth="1" min="12566" max="12566" style="7" width="41.7109375"/>
    <col customWidth="1" min="12567" max="12567" style="7" width="9.28515625"/>
    <col customWidth="1" min="12568" max="12569" style="7" width="10.7109375"/>
    <col customWidth="1" min="12570" max="12570" style="7" width="15.7109375"/>
    <col customWidth="1" min="12571" max="12571" style="7" width="26.42578125"/>
    <col customWidth="1" min="12572" max="12572" style="7" width="17.42578125"/>
    <col customWidth="1" min="12573" max="12573" style="7" width="15.7109375"/>
    <col min="12574" max="12796" style="7" width="9.140625"/>
    <col customWidth="1" min="12797" max="12797" style="7" width="2"/>
    <col customWidth="1" min="12798" max="12798" style="7" width="5.7109375"/>
    <col customWidth="1" min="12799" max="12799" style="7" width="1.7109375"/>
    <col customWidth="1" min="12800" max="12800" style="7" width="16.140625"/>
    <col customWidth="1" min="12801" max="12801" style="7" width="17.140625"/>
    <col customWidth="1" min="12802" max="12802" style="7" width="15.5703125"/>
    <col customWidth="1" min="12803" max="12803" style="7" width="27"/>
    <col customWidth="1" min="12804" max="12804" style="7" width="11.140625"/>
    <col customWidth="1" min="12805" max="12805" style="7" width="24.7109375"/>
    <col customWidth="1" min="12806" max="12806" style="7" width="13.140625"/>
    <col customWidth="1" min="12807" max="12807" style="7" width="14"/>
    <col customWidth="1" min="12808" max="12808" style="7" width="11.5703125"/>
    <col customWidth="1" min="12809" max="12809" style="7" width="15.7109375"/>
    <col customWidth="1" min="12810" max="12810" style="7" width="17.85546875"/>
    <col customWidth="1" min="12811" max="12811" style="7" width="21.7109375"/>
    <col customWidth="1" min="12812" max="12812" style="7" width="24"/>
    <col customWidth="1" min="12813" max="12814" style="7" width="22.7109375"/>
    <col customWidth="1" min="12815" max="12815" style="7" width="1.7109375"/>
    <col customWidth="1" min="12816" max="12816" style="7" width="18.140625"/>
    <col customWidth="1" min="12817" max="12817" style="7" width="26.5703125"/>
    <col customWidth="1" min="12818" max="12818" style="7" width="15.85546875"/>
    <col bestFit="1" customWidth="1" min="12819" max="12819" style="7" width="14"/>
    <col min="12820" max="12820" style="7" width="9.140625"/>
    <col customWidth="1" min="12821" max="12821" style="7" width="25.85546875"/>
    <col customWidth="1" min="12822" max="12822" style="7" width="41.7109375"/>
    <col customWidth="1" min="12823" max="12823" style="7" width="9.28515625"/>
    <col customWidth="1" min="12824" max="12825" style="7" width="10.7109375"/>
    <col customWidth="1" min="12826" max="12826" style="7" width="15.7109375"/>
    <col customWidth="1" min="12827" max="12827" style="7" width="26.42578125"/>
    <col customWidth="1" min="12828" max="12828" style="7" width="17.42578125"/>
    <col customWidth="1" min="12829" max="12829" style="7" width="15.7109375"/>
    <col min="12830" max="13052" style="7" width="9.140625"/>
    <col customWidth="1" min="13053" max="13053" style="7" width="2"/>
    <col customWidth="1" min="13054" max="13054" style="7" width="5.7109375"/>
    <col customWidth="1" min="13055" max="13055" style="7" width="1.7109375"/>
    <col customWidth="1" min="13056" max="13056" style="7" width="16.140625"/>
    <col customWidth="1" min="13057" max="13057" style="7" width="17.140625"/>
    <col customWidth="1" min="13058" max="13058" style="7" width="15.5703125"/>
    <col customWidth="1" min="13059" max="13059" style="7" width="27"/>
    <col customWidth="1" min="13060" max="13060" style="7" width="11.140625"/>
    <col customWidth="1" min="13061" max="13061" style="7" width="24.7109375"/>
    <col customWidth="1" min="13062" max="13062" style="7" width="13.140625"/>
    <col customWidth="1" min="13063" max="13063" style="7" width="14"/>
    <col customWidth="1" min="13064" max="13064" style="7" width="11.5703125"/>
    <col customWidth="1" min="13065" max="13065" style="7" width="15.7109375"/>
    <col customWidth="1" min="13066" max="13066" style="7" width="17.85546875"/>
    <col customWidth="1" min="13067" max="13067" style="7" width="21.7109375"/>
    <col customWidth="1" min="13068" max="13068" style="7" width="24"/>
    <col customWidth="1" min="13069" max="13070" style="7" width="22.7109375"/>
    <col customWidth="1" min="13071" max="13071" style="7" width="1.7109375"/>
    <col customWidth="1" min="13072" max="13072" style="7" width="18.140625"/>
    <col customWidth="1" min="13073" max="13073" style="7" width="26.5703125"/>
    <col customWidth="1" min="13074" max="13074" style="7" width="15.85546875"/>
    <col bestFit="1" customWidth="1" min="13075" max="13075" style="7" width="14"/>
    <col min="13076" max="13076" style="7" width="9.140625"/>
    <col customWidth="1" min="13077" max="13077" style="7" width="25.85546875"/>
    <col customWidth="1" min="13078" max="13078" style="7" width="41.7109375"/>
    <col customWidth="1" min="13079" max="13079" style="7" width="9.28515625"/>
    <col customWidth="1" min="13080" max="13081" style="7" width="10.7109375"/>
    <col customWidth="1" min="13082" max="13082" style="7" width="15.7109375"/>
    <col customWidth="1" min="13083" max="13083" style="7" width="26.42578125"/>
    <col customWidth="1" min="13084" max="13084" style="7" width="17.42578125"/>
    <col customWidth="1" min="13085" max="13085" style="7" width="15.7109375"/>
    <col min="13086" max="13308" style="7" width="9.140625"/>
    <col customWidth="1" min="13309" max="13309" style="7" width="2"/>
    <col customWidth="1" min="13310" max="13310" style="7" width="5.7109375"/>
    <col customWidth="1" min="13311" max="13311" style="7" width="1.7109375"/>
    <col customWidth="1" min="13312" max="13312" style="7" width="16.140625"/>
    <col customWidth="1" min="13313" max="13313" style="7" width="17.140625"/>
    <col customWidth="1" min="13314" max="13314" style="7" width="15.5703125"/>
    <col customWidth="1" min="13315" max="13315" style="7" width="27"/>
    <col customWidth="1" min="13316" max="13316" style="7" width="11.140625"/>
    <col customWidth="1" min="13317" max="13317" style="7" width="24.7109375"/>
    <col customWidth="1" min="13318" max="13318" style="7" width="13.140625"/>
    <col customWidth="1" min="13319" max="13319" style="7" width="14"/>
    <col customWidth="1" min="13320" max="13320" style="7" width="11.5703125"/>
    <col customWidth="1" min="13321" max="13321" style="7" width="15.7109375"/>
    <col customWidth="1" min="13322" max="13322" style="7" width="17.85546875"/>
    <col customWidth="1" min="13323" max="13323" style="7" width="21.7109375"/>
    <col customWidth="1" min="13324" max="13324" style="7" width="24"/>
    <col customWidth="1" min="13325" max="13326" style="7" width="22.7109375"/>
    <col customWidth="1" min="13327" max="13327" style="7" width="1.7109375"/>
    <col customWidth="1" min="13328" max="13328" style="7" width="18.140625"/>
    <col customWidth="1" min="13329" max="13329" style="7" width="26.5703125"/>
    <col customWidth="1" min="13330" max="13330" style="7" width="15.85546875"/>
    <col bestFit="1" customWidth="1" min="13331" max="13331" style="7" width="14"/>
    <col min="13332" max="13332" style="7" width="9.140625"/>
    <col customWidth="1" min="13333" max="13333" style="7" width="25.85546875"/>
    <col customWidth="1" min="13334" max="13334" style="7" width="41.7109375"/>
    <col customWidth="1" min="13335" max="13335" style="7" width="9.28515625"/>
    <col customWidth="1" min="13336" max="13337" style="7" width="10.7109375"/>
    <col customWidth="1" min="13338" max="13338" style="7" width="15.7109375"/>
    <col customWidth="1" min="13339" max="13339" style="7" width="26.42578125"/>
    <col customWidth="1" min="13340" max="13340" style="7" width="17.42578125"/>
    <col customWidth="1" min="13341" max="13341" style="7" width="15.7109375"/>
    <col min="13342" max="13564" style="7" width="9.140625"/>
    <col customWidth="1" min="13565" max="13565" style="7" width="2"/>
    <col customWidth="1" min="13566" max="13566" style="7" width="5.7109375"/>
    <col customWidth="1" min="13567" max="13567" style="7" width="1.7109375"/>
    <col customWidth="1" min="13568" max="13568" style="7" width="16.140625"/>
    <col customWidth="1" min="13569" max="13569" style="7" width="17.140625"/>
    <col customWidth="1" min="13570" max="13570" style="7" width="15.5703125"/>
    <col customWidth="1" min="13571" max="13571" style="7" width="27"/>
    <col customWidth="1" min="13572" max="13572" style="7" width="11.140625"/>
    <col customWidth="1" min="13573" max="13573" style="7" width="24.7109375"/>
    <col customWidth="1" min="13574" max="13574" style="7" width="13.140625"/>
    <col customWidth="1" min="13575" max="13575" style="7" width="14"/>
    <col customWidth="1" min="13576" max="13576" style="7" width="11.5703125"/>
    <col customWidth="1" min="13577" max="13577" style="7" width="15.7109375"/>
    <col customWidth="1" min="13578" max="13578" style="7" width="17.85546875"/>
    <col customWidth="1" min="13579" max="13579" style="7" width="21.7109375"/>
    <col customWidth="1" min="13580" max="13580" style="7" width="24"/>
    <col customWidth="1" min="13581" max="13582" style="7" width="22.7109375"/>
    <col customWidth="1" min="13583" max="13583" style="7" width="1.7109375"/>
    <col customWidth="1" min="13584" max="13584" style="7" width="18.140625"/>
    <col customWidth="1" min="13585" max="13585" style="7" width="26.5703125"/>
    <col customWidth="1" min="13586" max="13586" style="7" width="15.85546875"/>
    <col bestFit="1" customWidth="1" min="13587" max="13587" style="7" width="14"/>
    <col min="13588" max="13588" style="7" width="9.140625"/>
    <col customWidth="1" min="13589" max="13589" style="7" width="25.85546875"/>
    <col customWidth="1" min="13590" max="13590" style="7" width="41.7109375"/>
    <col customWidth="1" min="13591" max="13591" style="7" width="9.28515625"/>
    <col customWidth="1" min="13592" max="13593" style="7" width="10.7109375"/>
    <col customWidth="1" min="13594" max="13594" style="7" width="15.7109375"/>
    <col customWidth="1" min="13595" max="13595" style="7" width="26.42578125"/>
    <col customWidth="1" min="13596" max="13596" style="7" width="17.42578125"/>
    <col customWidth="1" min="13597" max="13597" style="7" width="15.7109375"/>
    <col min="13598" max="13820" style="7" width="9.140625"/>
    <col customWidth="1" min="13821" max="13821" style="7" width="2"/>
    <col customWidth="1" min="13822" max="13822" style="7" width="5.7109375"/>
    <col customWidth="1" min="13823" max="13823" style="7" width="1.7109375"/>
    <col customWidth="1" min="13824" max="13824" style="7" width="16.140625"/>
    <col customWidth="1" min="13825" max="13825" style="7" width="17.140625"/>
    <col customWidth="1" min="13826" max="13826" style="7" width="15.5703125"/>
    <col customWidth="1" min="13827" max="13827" style="7" width="27"/>
    <col customWidth="1" min="13828" max="13828" style="7" width="11.140625"/>
    <col customWidth="1" min="13829" max="13829" style="7" width="24.7109375"/>
    <col customWidth="1" min="13830" max="13830" style="7" width="13.140625"/>
    <col customWidth="1" min="13831" max="13831" style="7" width="14"/>
    <col customWidth="1" min="13832" max="13832" style="7" width="11.5703125"/>
    <col customWidth="1" min="13833" max="13833" style="7" width="15.7109375"/>
    <col customWidth="1" min="13834" max="13834" style="7" width="17.85546875"/>
    <col customWidth="1" min="13835" max="13835" style="7" width="21.7109375"/>
    <col customWidth="1" min="13836" max="13836" style="7" width="24"/>
    <col customWidth="1" min="13837" max="13838" style="7" width="22.7109375"/>
    <col customWidth="1" min="13839" max="13839" style="7" width="1.7109375"/>
    <col customWidth="1" min="13840" max="13840" style="7" width="18.140625"/>
    <col customWidth="1" min="13841" max="13841" style="7" width="26.5703125"/>
    <col customWidth="1" min="13842" max="13842" style="7" width="15.85546875"/>
    <col bestFit="1" customWidth="1" min="13843" max="13843" style="7" width="14"/>
    <col min="13844" max="13844" style="7" width="9.140625"/>
    <col customWidth="1" min="13845" max="13845" style="7" width="25.85546875"/>
    <col customWidth="1" min="13846" max="13846" style="7" width="41.7109375"/>
    <col customWidth="1" min="13847" max="13847" style="7" width="9.28515625"/>
    <col customWidth="1" min="13848" max="13849" style="7" width="10.7109375"/>
    <col customWidth="1" min="13850" max="13850" style="7" width="15.7109375"/>
    <col customWidth="1" min="13851" max="13851" style="7" width="26.42578125"/>
    <col customWidth="1" min="13852" max="13852" style="7" width="17.42578125"/>
    <col customWidth="1" min="13853" max="13853" style="7" width="15.7109375"/>
    <col min="13854" max="14076" style="7" width="9.140625"/>
    <col customWidth="1" min="14077" max="14077" style="7" width="2"/>
    <col customWidth="1" min="14078" max="14078" style="7" width="5.7109375"/>
    <col customWidth="1" min="14079" max="14079" style="7" width="1.7109375"/>
    <col customWidth="1" min="14080" max="14080" style="7" width="16.140625"/>
    <col customWidth="1" min="14081" max="14081" style="7" width="17.140625"/>
    <col customWidth="1" min="14082" max="14082" style="7" width="15.5703125"/>
    <col customWidth="1" min="14083" max="14083" style="7" width="27"/>
    <col customWidth="1" min="14084" max="14084" style="7" width="11.140625"/>
    <col customWidth="1" min="14085" max="14085" style="7" width="24.7109375"/>
    <col customWidth="1" min="14086" max="14086" style="7" width="13.140625"/>
    <col customWidth="1" min="14087" max="14087" style="7" width="14"/>
    <col customWidth="1" min="14088" max="14088" style="7" width="11.5703125"/>
    <col customWidth="1" min="14089" max="14089" style="7" width="15.7109375"/>
    <col customWidth="1" min="14090" max="14090" style="7" width="17.85546875"/>
    <col customWidth="1" min="14091" max="14091" style="7" width="21.7109375"/>
    <col customWidth="1" min="14092" max="14092" style="7" width="24"/>
    <col customWidth="1" min="14093" max="14094" style="7" width="22.7109375"/>
    <col customWidth="1" min="14095" max="14095" style="7" width="1.7109375"/>
    <col customWidth="1" min="14096" max="14096" style="7" width="18.140625"/>
    <col customWidth="1" min="14097" max="14097" style="7" width="26.5703125"/>
    <col customWidth="1" min="14098" max="14098" style="7" width="15.85546875"/>
    <col bestFit="1" customWidth="1" min="14099" max="14099" style="7" width="14"/>
    <col min="14100" max="14100" style="7" width="9.140625"/>
    <col customWidth="1" min="14101" max="14101" style="7" width="25.85546875"/>
    <col customWidth="1" min="14102" max="14102" style="7" width="41.7109375"/>
    <col customWidth="1" min="14103" max="14103" style="7" width="9.28515625"/>
    <col customWidth="1" min="14104" max="14105" style="7" width="10.7109375"/>
    <col customWidth="1" min="14106" max="14106" style="7" width="15.7109375"/>
    <col customWidth="1" min="14107" max="14107" style="7" width="26.42578125"/>
    <col customWidth="1" min="14108" max="14108" style="7" width="17.42578125"/>
    <col customWidth="1" min="14109" max="14109" style="7" width="15.7109375"/>
    <col min="14110" max="14332" style="7" width="9.140625"/>
    <col customWidth="1" min="14333" max="14333" style="7" width="2"/>
    <col customWidth="1" min="14334" max="14334" style="7" width="5.7109375"/>
    <col customWidth="1" min="14335" max="14335" style="7" width="1.7109375"/>
    <col customWidth="1" min="14336" max="14336" style="7" width="16.140625"/>
    <col customWidth="1" min="14337" max="14337" style="7" width="17.140625"/>
    <col customWidth="1" min="14338" max="14338" style="7" width="15.5703125"/>
    <col customWidth="1" min="14339" max="14339" style="7" width="27"/>
    <col customWidth="1" min="14340" max="14340" style="7" width="11.140625"/>
    <col customWidth="1" min="14341" max="14341" style="7" width="24.7109375"/>
    <col customWidth="1" min="14342" max="14342" style="7" width="13.140625"/>
    <col customWidth="1" min="14343" max="14343" style="7" width="14"/>
    <col customWidth="1" min="14344" max="14344" style="7" width="11.5703125"/>
    <col customWidth="1" min="14345" max="14345" style="7" width="15.7109375"/>
    <col customWidth="1" min="14346" max="14346" style="7" width="17.85546875"/>
    <col customWidth="1" min="14347" max="14347" style="7" width="21.7109375"/>
    <col customWidth="1" min="14348" max="14348" style="7" width="24"/>
    <col customWidth="1" min="14349" max="14350" style="7" width="22.7109375"/>
    <col customWidth="1" min="14351" max="14351" style="7" width="1.7109375"/>
    <col customWidth="1" min="14352" max="14352" style="7" width="18.140625"/>
    <col customWidth="1" min="14353" max="14353" style="7" width="26.5703125"/>
    <col customWidth="1" min="14354" max="14354" style="7" width="15.85546875"/>
    <col bestFit="1" customWidth="1" min="14355" max="14355" style="7" width="14"/>
    <col min="14356" max="14356" style="7" width="9.140625"/>
    <col customWidth="1" min="14357" max="14357" style="7" width="25.85546875"/>
    <col customWidth="1" min="14358" max="14358" style="7" width="41.7109375"/>
    <col customWidth="1" min="14359" max="14359" style="7" width="9.28515625"/>
    <col customWidth="1" min="14360" max="14361" style="7" width="10.7109375"/>
    <col customWidth="1" min="14362" max="14362" style="7" width="15.7109375"/>
    <col customWidth="1" min="14363" max="14363" style="7" width="26.42578125"/>
    <col customWidth="1" min="14364" max="14364" style="7" width="17.42578125"/>
    <col customWidth="1" min="14365" max="14365" style="7" width="15.7109375"/>
    <col min="14366" max="14588" style="7" width="9.140625"/>
    <col customWidth="1" min="14589" max="14589" style="7" width="2"/>
    <col customWidth="1" min="14590" max="14590" style="7" width="5.7109375"/>
    <col customWidth="1" min="14591" max="14591" style="7" width="1.7109375"/>
    <col customWidth="1" min="14592" max="14592" style="7" width="16.140625"/>
    <col customWidth="1" min="14593" max="14593" style="7" width="17.140625"/>
    <col customWidth="1" min="14594" max="14594" style="7" width="15.5703125"/>
    <col customWidth="1" min="14595" max="14595" style="7" width="27"/>
    <col customWidth="1" min="14596" max="14596" style="7" width="11.140625"/>
    <col customWidth="1" min="14597" max="14597" style="7" width="24.7109375"/>
    <col customWidth="1" min="14598" max="14598" style="7" width="13.140625"/>
    <col customWidth="1" min="14599" max="14599" style="7" width="14"/>
    <col customWidth="1" min="14600" max="14600" style="7" width="11.5703125"/>
    <col customWidth="1" min="14601" max="14601" style="7" width="15.7109375"/>
    <col customWidth="1" min="14602" max="14602" style="7" width="17.85546875"/>
    <col customWidth="1" min="14603" max="14603" style="7" width="21.7109375"/>
    <col customWidth="1" min="14604" max="14604" style="7" width="24"/>
    <col customWidth="1" min="14605" max="14606" style="7" width="22.7109375"/>
    <col customWidth="1" min="14607" max="14607" style="7" width="1.7109375"/>
    <col customWidth="1" min="14608" max="14608" style="7" width="18.140625"/>
    <col customWidth="1" min="14609" max="14609" style="7" width="26.5703125"/>
    <col customWidth="1" min="14610" max="14610" style="7" width="15.85546875"/>
    <col bestFit="1" customWidth="1" min="14611" max="14611" style="7" width="14"/>
    <col min="14612" max="14612" style="7" width="9.140625"/>
    <col customWidth="1" min="14613" max="14613" style="7" width="25.85546875"/>
    <col customWidth="1" min="14614" max="14614" style="7" width="41.7109375"/>
    <col customWidth="1" min="14615" max="14615" style="7" width="9.28515625"/>
    <col customWidth="1" min="14616" max="14617" style="7" width="10.7109375"/>
    <col customWidth="1" min="14618" max="14618" style="7" width="15.7109375"/>
    <col customWidth="1" min="14619" max="14619" style="7" width="26.42578125"/>
    <col customWidth="1" min="14620" max="14620" style="7" width="17.42578125"/>
    <col customWidth="1" min="14621" max="14621" style="7" width="15.7109375"/>
    <col min="14622" max="14844" style="7" width="9.140625"/>
    <col customWidth="1" min="14845" max="14845" style="7" width="2"/>
    <col customWidth="1" min="14846" max="14846" style="7" width="5.7109375"/>
    <col customWidth="1" min="14847" max="14847" style="7" width="1.7109375"/>
    <col customWidth="1" min="14848" max="14848" style="7" width="16.140625"/>
    <col customWidth="1" min="14849" max="14849" style="7" width="17.140625"/>
    <col customWidth="1" min="14850" max="14850" style="7" width="15.5703125"/>
    <col customWidth="1" min="14851" max="14851" style="7" width="27"/>
    <col customWidth="1" min="14852" max="14852" style="7" width="11.140625"/>
    <col customWidth="1" min="14853" max="14853" style="7" width="24.7109375"/>
    <col customWidth="1" min="14854" max="14854" style="7" width="13.140625"/>
    <col customWidth="1" min="14855" max="14855" style="7" width="14"/>
    <col customWidth="1" min="14856" max="14856" style="7" width="11.5703125"/>
    <col customWidth="1" min="14857" max="14857" style="7" width="15.7109375"/>
    <col customWidth="1" min="14858" max="14858" style="7" width="17.85546875"/>
    <col customWidth="1" min="14859" max="14859" style="7" width="21.7109375"/>
    <col customWidth="1" min="14860" max="14860" style="7" width="24"/>
    <col customWidth="1" min="14861" max="14862" style="7" width="22.7109375"/>
    <col customWidth="1" min="14863" max="14863" style="7" width="1.7109375"/>
    <col customWidth="1" min="14864" max="14864" style="7" width="18.140625"/>
    <col customWidth="1" min="14865" max="14865" style="7" width="26.5703125"/>
    <col customWidth="1" min="14866" max="14866" style="7" width="15.85546875"/>
    <col bestFit="1" customWidth="1" min="14867" max="14867" style="7" width="14"/>
    <col min="14868" max="14868" style="7" width="9.140625"/>
    <col customWidth="1" min="14869" max="14869" style="7" width="25.85546875"/>
    <col customWidth="1" min="14870" max="14870" style="7" width="41.7109375"/>
    <col customWidth="1" min="14871" max="14871" style="7" width="9.28515625"/>
    <col customWidth="1" min="14872" max="14873" style="7" width="10.7109375"/>
    <col customWidth="1" min="14874" max="14874" style="7" width="15.7109375"/>
    <col customWidth="1" min="14875" max="14875" style="7" width="26.42578125"/>
    <col customWidth="1" min="14876" max="14876" style="7" width="17.42578125"/>
    <col customWidth="1" min="14877" max="14877" style="7" width="15.7109375"/>
    <col min="14878" max="15100" style="7" width="9.140625"/>
    <col customWidth="1" min="15101" max="15101" style="7" width="2"/>
    <col customWidth="1" min="15102" max="15102" style="7" width="5.7109375"/>
    <col customWidth="1" min="15103" max="15103" style="7" width="1.7109375"/>
    <col customWidth="1" min="15104" max="15104" style="7" width="16.140625"/>
    <col customWidth="1" min="15105" max="15105" style="7" width="17.140625"/>
    <col customWidth="1" min="15106" max="15106" style="7" width="15.5703125"/>
    <col customWidth="1" min="15107" max="15107" style="7" width="27"/>
    <col customWidth="1" min="15108" max="15108" style="7" width="11.140625"/>
    <col customWidth="1" min="15109" max="15109" style="7" width="24.7109375"/>
    <col customWidth="1" min="15110" max="15110" style="7" width="13.140625"/>
    <col customWidth="1" min="15111" max="15111" style="7" width="14"/>
    <col customWidth="1" min="15112" max="15112" style="7" width="11.5703125"/>
    <col customWidth="1" min="15113" max="15113" style="7" width="15.7109375"/>
    <col customWidth="1" min="15114" max="15114" style="7" width="17.85546875"/>
    <col customWidth="1" min="15115" max="15115" style="7" width="21.7109375"/>
    <col customWidth="1" min="15116" max="15116" style="7" width="24"/>
    <col customWidth="1" min="15117" max="15118" style="7" width="22.7109375"/>
    <col customWidth="1" min="15119" max="15119" style="7" width="1.7109375"/>
    <col customWidth="1" min="15120" max="15120" style="7" width="18.140625"/>
    <col customWidth="1" min="15121" max="15121" style="7" width="26.5703125"/>
    <col customWidth="1" min="15122" max="15122" style="7" width="15.85546875"/>
    <col bestFit="1" customWidth="1" min="15123" max="15123" style="7" width="14"/>
    <col min="15124" max="15124" style="7" width="9.140625"/>
    <col customWidth="1" min="15125" max="15125" style="7" width="25.85546875"/>
    <col customWidth="1" min="15126" max="15126" style="7" width="41.7109375"/>
    <col customWidth="1" min="15127" max="15127" style="7" width="9.28515625"/>
    <col customWidth="1" min="15128" max="15129" style="7" width="10.7109375"/>
    <col customWidth="1" min="15130" max="15130" style="7" width="15.7109375"/>
    <col customWidth="1" min="15131" max="15131" style="7" width="26.42578125"/>
    <col customWidth="1" min="15132" max="15132" style="7" width="17.42578125"/>
    <col customWidth="1" min="15133" max="15133" style="7" width="15.7109375"/>
    <col min="15134" max="15356" style="7" width="9.140625"/>
    <col customWidth="1" min="15357" max="15357" style="7" width="2"/>
    <col customWidth="1" min="15358" max="15358" style="7" width="5.7109375"/>
    <col customWidth="1" min="15359" max="15359" style="7" width="1.7109375"/>
    <col customWidth="1" min="15360" max="15360" style="7" width="16.140625"/>
    <col customWidth="1" min="15361" max="15361" style="7" width="17.140625"/>
    <col customWidth="1" min="15362" max="15362" style="7" width="15.5703125"/>
    <col customWidth="1" min="15363" max="15363" style="7" width="27"/>
    <col customWidth="1" min="15364" max="15364" style="7" width="11.140625"/>
    <col customWidth="1" min="15365" max="15365" style="7" width="24.7109375"/>
    <col customWidth="1" min="15366" max="15366" style="7" width="13.140625"/>
    <col customWidth="1" min="15367" max="15367" style="7" width="14"/>
    <col customWidth="1" min="15368" max="15368" style="7" width="11.5703125"/>
    <col customWidth="1" min="15369" max="15369" style="7" width="15.7109375"/>
    <col customWidth="1" min="15370" max="15370" style="7" width="17.85546875"/>
    <col customWidth="1" min="15371" max="15371" style="7" width="21.7109375"/>
    <col customWidth="1" min="15372" max="15372" style="7" width="24"/>
    <col customWidth="1" min="15373" max="15374" style="7" width="22.7109375"/>
    <col customWidth="1" min="15375" max="15375" style="7" width="1.7109375"/>
    <col customWidth="1" min="15376" max="15376" style="7" width="18.140625"/>
    <col customWidth="1" min="15377" max="15377" style="7" width="26.5703125"/>
    <col customWidth="1" min="15378" max="15378" style="7" width="15.85546875"/>
    <col bestFit="1" customWidth="1" min="15379" max="15379" style="7" width="14"/>
    <col min="15380" max="15380" style="7" width="9.140625"/>
    <col customWidth="1" min="15381" max="15381" style="7" width="25.85546875"/>
    <col customWidth="1" min="15382" max="15382" style="7" width="41.7109375"/>
    <col customWidth="1" min="15383" max="15383" style="7" width="9.28515625"/>
    <col customWidth="1" min="15384" max="15385" style="7" width="10.7109375"/>
    <col customWidth="1" min="15386" max="15386" style="7" width="15.7109375"/>
    <col customWidth="1" min="15387" max="15387" style="7" width="26.42578125"/>
    <col customWidth="1" min="15388" max="15388" style="7" width="17.42578125"/>
    <col customWidth="1" min="15389" max="15389" style="7" width="15.7109375"/>
    <col min="15390" max="15612" style="7" width="9.140625"/>
    <col customWidth="1" min="15613" max="15613" style="7" width="2"/>
    <col customWidth="1" min="15614" max="15614" style="7" width="5.7109375"/>
    <col customWidth="1" min="15615" max="15615" style="7" width="1.7109375"/>
    <col customWidth="1" min="15616" max="15616" style="7" width="16.140625"/>
    <col customWidth="1" min="15617" max="15617" style="7" width="17.140625"/>
    <col customWidth="1" min="15618" max="15618" style="7" width="15.5703125"/>
    <col customWidth="1" min="15619" max="15619" style="7" width="27"/>
    <col customWidth="1" min="15620" max="15620" style="7" width="11.140625"/>
    <col customWidth="1" min="15621" max="15621" style="7" width="24.7109375"/>
    <col customWidth="1" min="15622" max="15622" style="7" width="13.140625"/>
    <col customWidth="1" min="15623" max="15623" style="7" width="14"/>
    <col customWidth="1" min="15624" max="15624" style="7" width="11.5703125"/>
    <col customWidth="1" min="15625" max="15625" style="7" width="15.7109375"/>
    <col customWidth="1" min="15626" max="15626" style="7" width="17.85546875"/>
    <col customWidth="1" min="15627" max="15627" style="7" width="21.7109375"/>
    <col customWidth="1" min="15628" max="15628" style="7" width="24"/>
    <col customWidth="1" min="15629" max="15630" style="7" width="22.7109375"/>
    <col customWidth="1" min="15631" max="15631" style="7" width="1.7109375"/>
    <col customWidth="1" min="15632" max="15632" style="7" width="18.140625"/>
    <col customWidth="1" min="15633" max="15633" style="7" width="26.5703125"/>
    <col customWidth="1" min="15634" max="15634" style="7" width="15.85546875"/>
    <col bestFit="1" customWidth="1" min="15635" max="15635" style="7" width="14"/>
    <col min="15636" max="15636" style="7" width="9.140625"/>
    <col customWidth="1" min="15637" max="15637" style="7" width="25.85546875"/>
    <col customWidth="1" min="15638" max="15638" style="7" width="41.7109375"/>
    <col customWidth="1" min="15639" max="15639" style="7" width="9.28515625"/>
    <col customWidth="1" min="15640" max="15641" style="7" width="10.7109375"/>
    <col customWidth="1" min="15642" max="15642" style="7" width="15.7109375"/>
    <col customWidth="1" min="15643" max="15643" style="7" width="26.42578125"/>
    <col customWidth="1" min="15644" max="15644" style="7" width="17.42578125"/>
    <col customWidth="1" min="15645" max="15645" style="7" width="15.7109375"/>
    <col min="15646" max="15868" style="7" width="9.140625"/>
    <col customWidth="1" min="15869" max="15869" style="7" width="2"/>
    <col customWidth="1" min="15870" max="15870" style="7" width="5.7109375"/>
    <col customWidth="1" min="15871" max="15871" style="7" width="1.7109375"/>
    <col customWidth="1" min="15872" max="15872" style="7" width="16.140625"/>
    <col customWidth="1" min="15873" max="15873" style="7" width="17.140625"/>
    <col customWidth="1" min="15874" max="15874" style="7" width="15.5703125"/>
    <col customWidth="1" min="15875" max="15875" style="7" width="27"/>
    <col customWidth="1" min="15876" max="15876" style="7" width="11.140625"/>
    <col customWidth="1" min="15877" max="15877" style="7" width="24.7109375"/>
    <col customWidth="1" min="15878" max="15878" style="7" width="13.140625"/>
    <col customWidth="1" min="15879" max="15879" style="7" width="14"/>
    <col customWidth="1" min="15880" max="15880" style="7" width="11.5703125"/>
    <col customWidth="1" min="15881" max="15881" style="7" width="15.7109375"/>
    <col customWidth="1" min="15882" max="15882" style="7" width="17.85546875"/>
    <col customWidth="1" min="15883" max="15883" style="7" width="21.7109375"/>
    <col customWidth="1" min="15884" max="15884" style="7" width="24"/>
    <col customWidth="1" min="15885" max="15886" style="7" width="22.7109375"/>
    <col customWidth="1" min="15887" max="15887" style="7" width="1.7109375"/>
    <col customWidth="1" min="15888" max="15888" style="7" width="18.140625"/>
    <col customWidth="1" min="15889" max="15889" style="7" width="26.5703125"/>
    <col customWidth="1" min="15890" max="15890" style="7" width="15.85546875"/>
    <col bestFit="1" customWidth="1" min="15891" max="15891" style="7" width="14"/>
    <col min="15892" max="15892" style="7" width="9.140625"/>
    <col customWidth="1" min="15893" max="15893" style="7" width="25.85546875"/>
    <col customWidth="1" min="15894" max="15894" style="7" width="41.7109375"/>
    <col customWidth="1" min="15895" max="15895" style="7" width="9.28515625"/>
    <col customWidth="1" min="15896" max="15897" style="7" width="10.7109375"/>
    <col customWidth="1" min="15898" max="15898" style="7" width="15.7109375"/>
    <col customWidth="1" min="15899" max="15899" style="7" width="26.42578125"/>
    <col customWidth="1" min="15900" max="15900" style="7" width="17.42578125"/>
    <col customWidth="1" min="15901" max="15901" style="7" width="15.7109375"/>
    <col min="15902" max="16124" style="7" width="9.140625"/>
    <col customWidth="1" min="16125" max="16125" style="7" width="2"/>
    <col customWidth="1" min="16126" max="16126" style="7" width="5.7109375"/>
    <col customWidth="1" min="16127" max="16127" style="7" width="1.7109375"/>
    <col customWidth="1" min="16128" max="16128" style="7" width="16.140625"/>
    <col customWidth="1" min="16129" max="16129" style="7" width="17.140625"/>
    <col customWidth="1" min="16130" max="16130" style="7" width="15.5703125"/>
    <col customWidth="1" min="16131" max="16131" style="7" width="27"/>
    <col customWidth="1" min="16132" max="16132" style="7" width="11.140625"/>
    <col customWidth="1" min="16133" max="16133" style="7" width="24.7109375"/>
    <col customWidth="1" min="16134" max="16134" style="7" width="13.140625"/>
    <col customWidth="1" min="16135" max="16135" style="7" width="14"/>
    <col customWidth="1" min="16136" max="16136" style="7" width="11.5703125"/>
    <col customWidth="1" min="16137" max="16137" style="7" width="15.7109375"/>
    <col customWidth="1" min="16138" max="16138" style="7" width="17.85546875"/>
    <col customWidth="1" min="16139" max="16139" style="7" width="21.7109375"/>
    <col customWidth="1" min="16140" max="16140" style="7" width="24"/>
    <col customWidth="1" min="16141" max="16142" style="7" width="22.7109375"/>
    <col customWidth="1" min="16143" max="16143" style="7" width="1.7109375"/>
    <col customWidth="1" min="16144" max="16144" style="7" width="18.140625"/>
    <col customWidth="1" min="16145" max="16145" style="7" width="26.5703125"/>
    <col customWidth="1" min="16146" max="16146" style="7" width="15.85546875"/>
    <col bestFit="1" customWidth="1" min="16147" max="16147" style="7" width="14"/>
    <col min="16148" max="16148" style="7" width="9.140625"/>
    <col customWidth="1" min="16149" max="16149" style="7" width="25.85546875"/>
    <col customWidth="1" min="16150" max="16150" style="7" width="41.7109375"/>
    <col customWidth="1" min="16151" max="16151" style="7" width="9.28515625"/>
    <col customWidth="1" min="16152" max="16153" style="7" width="10.7109375"/>
    <col customWidth="1" min="16154" max="16154" style="7" width="15.7109375"/>
    <col customWidth="1" min="16155" max="16155" style="7" width="26.42578125"/>
    <col customWidth="1" min="16156" max="16156" style="7" width="17.42578125"/>
    <col customWidth="1" min="16157" max="16157" style="7" width="15.7109375"/>
    <col min="16158" max="16384" style="7" width="9.140625"/>
  </cols>
  <sheetData>
    <row r="3" s="1" customFormat="1">
      <c r="B3" s="39"/>
      <c r="C3" s="39"/>
      <c r="D3" s="93"/>
      <c r="E3" s="711"/>
      <c r="F3" s="94"/>
      <c r="G3" s="94"/>
      <c r="H3" s="94"/>
      <c r="I3" s="95"/>
      <c r="J3" s="94"/>
      <c r="K3" s="94"/>
      <c r="L3" s="94"/>
      <c r="M3" s="94"/>
      <c r="N3" s="96"/>
      <c r="O3" s="97"/>
      <c r="P3" s="39"/>
      <c r="Q3" s="79"/>
      <c r="R3" s="39"/>
      <c r="S3" s="39"/>
      <c r="T3" s="39"/>
      <c r="U3" s="39"/>
      <c r="V3" s="39"/>
      <c r="W3" s="39"/>
      <c r="X3" s="39"/>
      <c r="Y3" s="39"/>
      <c r="Z3" s="39"/>
      <c r="AA3" s="39"/>
      <c r="AB3" s="39"/>
      <c r="AC3" s="39"/>
    </row>
    <row r="4" s="1" customFormat="1">
      <c r="B4" s="39"/>
      <c r="C4" s="39"/>
      <c r="D4" s="98"/>
      <c r="E4" s="97"/>
      <c r="F4" s="39"/>
      <c r="G4" s="39"/>
      <c r="H4" s="39"/>
      <c r="I4" s="36"/>
      <c r="J4" s="39"/>
      <c r="K4" s="39"/>
      <c r="L4" s="39"/>
      <c r="M4" s="39"/>
      <c r="N4" s="99"/>
      <c r="O4" s="97"/>
      <c r="P4" s="39"/>
      <c r="Q4" s="79"/>
      <c r="R4" s="39"/>
      <c r="S4" s="39"/>
      <c r="T4" s="39"/>
      <c r="U4" s="39"/>
      <c r="V4" s="39"/>
      <c r="W4" s="39"/>
      <c r="X4" s="39"/>
      <c r="Y4" s="39"/>
      <c r="Z4" s="39"/>
      <c r="AA4" s="39"/>
      <c r="AB4" s="39"/>
      <c r="AC4" s="39"/>
    </row>
    <row r="5" s="1" customFormat="1" ht="19.5">
      <c r="B5" s="39"/>
      <c r="C5" s="39"/>
      <c r="D5" s="98"/>
      <c r="E5" s="97"/>
      <c r="F5" s="39"/>
      <c r="G5" s="39"/>
      <c r="H5" s="359"/>
      <c r="I5" s="359"/>
      <c r="N5" s="361"/>
      <c r="O5" s="97"/>
      <c r="P5" s="39"/>
      <c r="Q5" s="79"/>
      <c r="R5" s="39"/>
      <c r="S5" s="39"/>
      <c r="T5" s="39"/>
      <c r="U5" s="39"/>
      <c r="V5" s="39"/>
      <c r="W5" s="39"/>
      <c r="X5" s="39"/>
      <c r="Y5" s="39"/>
      <c r="Z5" s="39"/>
      <c r="AA5" s="39"/>
      <c r="AB5" s="39"/>
      <c r="AC5" s="39"/>
    </row>
    <row r="6" s="1" customFormat="1" ht="18.75">
      <c r="B6" s="39"/>
      <c r="C6" s="39"/>
      <c r="D6" s="98"/>
      <c r="E6" s="97"/>
      <c r="F6" s="39"/>
      <c r="G6" s="39"/>
      <c r="H6" s="360"/>
      <c r="I6" s="360"/>
      <c r="L6" s="39"/>
      <c r="M6" s="39"/>
      <c r="N6" s="99"/>
      <c r="O6" s="97"/>
      <c r="P6" s="39"/>
      <c r="Q6" s="79"/>
      <c r="R6" s="39"/>
      <c r="S6" s="39"/>
      <c r="T6" s="39"/>
      <c r="U6" s="39"/>
      <c r="V6" s="39"/>
      <c r="W6" s="39"/>
      <c r="X6" s="39"/>
      <c r="Y6" s="39"/>
      <c r="Z6" s="39"/>
      <c r="AA6" s="39"/>
      <c r="AB6" s="39"/>
      <c r="AC6" s="39"/>
    </row>
    <row r="7" s="1" customFormat="1" ht="21">
      <c r="B7" s="39"/>
      <c r="C7" s="39"/>
      <c r="D7" s="862" t="s">
        <v>68</v>
      </c>
      <c r="E7" s="863"/>
      <c r="F7" s="428"/>
      <c r="G7" s="428"/>
      <c r="H7" s="97"/>
      <c r="I7" s="100"/>
      <c r="J7" s="97"/>
      <c r="K7" s="97"/>
      <c r="L7" s="235"/>
      <c r="M7" s="235"/>
      <c r="N7" s="101"/>
      <c r="O7" s="97"/>
      <c r="P7" s="39"/>
      <c r="Q7" s="79"/>
      <c r="R7" s="39"/>
      <c r="S7" s="39"/>
      <c r="T7" s="39"/>
      <c r="U7" s="39"/>
      <c r="V7" s="39"/>
      <c r="W7" s="39"/>
      <c r="X7" s="39"/>
      <c r="Y7" s="39"/>
      <c r="Z7" s="39"/>
      <c r="AA7" s="39"/>
      <c r="AB7" s="39"/>
      <c r="AC7" s="39"/>
    </row>
    <row r="8" s="1" customFormat="1" ht="21">
      <c r="B8" s="39"/>
      <c r="C8" s="39"/>
      <c r="D8" s="867" t="s">
        <v>3697</v>
      </c>
      <c r="E8" s="859"/>
      <c r="F8" s="859" t="str">
        <f>Índice!$F$7</f>
        <v>SABARÁ/MG</v>
      </c>
      <c r="G8" s="859"/>
      <c r="H8" s="97"/>
      <c r="I8" s="100"/>
      <c r="J8" s="97"/>
      <c r="K8" s="97"/>
      <c r="L8" s="235"/>
      <c r="M8" s="235"/>
      <c r="N8" s="101"/>
      <c r="O8" s="97"/>
      <c r="P8" s="37"/>
      <c r="Q8" s="822"/>
      <c r="R8" s="822"/>
      <c r="S8" s="39"/>
      <c r="T8" s="39"/>
      <c r="U8" s="39"/>
      <c r="V8" s="39"/>
      <c r="W8" s="39"/>
      <c r="X8" s="39"/>
      <c r="Y8" s="39"/>
      <c r="Z8" s="39"/>
      <c r="AA8" s="39"/>
      <c r="AB8" s="39"/>
      <c r="AC8" s="39"/>
    </row>
    <row r="9" s="1" customFormat="1" ht="19.5">
      <c r="B9" s="39"/>
      <c r="C9" s="39"/>
      <c r="D9" s="864" t="str">
        <f>Índice!$F$5</f>
        <v xml:space="preserve">EMPREENDIMENTO: CONSTRUÇÃO DE AMBULATORIO PEDIÁTRICO E OBRAS DE MELHORIAS NA MATERNIDADE</v>
      </c>
      <c r="E9" s="865"/>
      <c r="F9" s="865"/>
      <c r="G9" s="866"/>
      <c r="H9" s="829" t="s">
        <v>152</v>
      </c>
      <c r="I9" s="830"/>
      <c r="J9" s="833" t="s">
        <v>66</v>
      </c>
      <c r="K9" s="824"/>
      <c r="L9" s="833" t="s">
        <v>3705</v>
      </c>
      <c r="M9" s="824"/>
      <c r="N9" s="352">
        <f>BDI!$P$12</f>
        <v>0.2392</v>
      </c>
      <c r="O9" s="97"/>
      <c r="P9" s="37"/>
      <c r="Q9" s="822"/>
      <c r="R9" s="822"/>
      <c r="S9" s="39"/>
      <c r="T9" s="39"/>
      <c r="U9" s="39"/>
      <c r="V9" s="39"/>
      <c r="W9" s="39"/>
      <c r="X9" s="39"/>
      <c r="Y9" s="39"/>
      <c r="Z9" s="39"/>
      <c r="AA9" s="39"/>
      <c r="AB9" s="39"/>
      <c r="AC9" s="39"/>
    </row>
    <row r="10" s="1" customFormat="1" ht="50.25" customHeight="1">
      <c r="B10" s="39"/>
      <c r="C10" s="39"/>
      <c r="D10" s="429" t="s">
        <v>3650</v>
      </c>
      <c r="E10" s="712" t="str">
        <f>Índice!$F$19</f>
        <v>nº1012614-26/2013</v>
      </c>
      <c r="F10" s="429" t="str">
        <f>Índice!H15</f>
        <v>REVISÃO:</v>
      </c>
      <c r="G10" s="486" t="str">
        <f>Índice!K15</f>
        <v>R04</v>
      </c>
      <c r="H10" s="831" t="str">
        <f>Índice!$F$7</f>
        <v>SABARÁ/MG</v>
      </c>
      <c r="I10" s="832"/>
      <c r="J10" s="836" t="str">
        <f>Índice!$K$7</f>
        <v xml:space="preserve">Sinapi/MG 08/2025, Setop-MG 04/2025; Sudecap/MG 04/2025</v>
      </c>
      <c r="K10" s="837"/>
      <c r="L10" s="823" t="s">
        <v>3706</v>
      </c>
      <c r="M10" s="824"/>
      <c r="N10" s="394">
        <f>BDI!$P$26</f>
        <v>0.11020000000000001</v>
      </c>
      <c r="O10" s="97"/>
      <c r="P10" s="37"/>
      <c r="Q10" s="822"/>
      <c r="R10" s="822"/>
      <c r="S10" s="39"/>
      <c r="T10" s="39"/>
      <c r="U10" s="39"/>
      <c r="V10" s="39"/>
      <c r="W10" s="39"/>
      <c r="X10" s="39"/>
      <c r="Y10" s="39"/>
      <c r="Z10" s="39"/>
      <c r="AA10" s="39"/>
      <c r="AB10" s="39"/>
      <c r="AC10" s="39"/>
    </row>
    <row r="11" ht="17.25">
      <c r="D11" s="840" t="s">
        <v>19</v>
      </c>
      <c r="E11" s="843" t="s">
        <v>20</v>
      </c>
      <c r="F11" s="840" t="s">
        <v>61</v>
      </c>
      <c r="G11" s="846" t="s">
        <v>62</v>
      </c>
      <c r="H11" s="846" t="s">
        <v>22</v>
      </c>
      <c r="I11" s="825" t="s">
        <v>23</v>
      </c>
      <c r="J11" s="826" t="s">
        <v>59</v>
      </c>
      <c r="K11" s="827"/>
      <c r="L11" s="827"/>
      <c r="M11" s="828"/>
      <c r="N11" s="834" t="s">
        <v>51</v>
      </c>
      <c r="Q11" s="822"/>
      <c r="R11" s="822"/>
      <c r="T11" s="37"/>
      <c r="U11" s="37"/>
      <c r="V11" s="37"/>
      <c r="W11" s="37"/>
      <c r="X11" s="37"/>
    </row>
    <row r="12" ht="17.25">
      <c r="D12" s="841"/>
      <c r="E12" s="844"/>
      <c r="F12" s="841"/>
      <c r="G12" s="846"/>
      <c r="H12" s="846"/>
      <c r="I12" s="825"/>
      <c r="J12" s="397" t="s">
        <v>60</v>
      </c>
      <c r="K12" s="834" t="s">
        <v>2793</v>
      </c>
      <c r="L12" s="826" t="s">
        <v>70</v>
      </c>
      <c r="M12" s="828"/>
      <c r="N12" s="850"/>
      <c r="Q12" s="822"/>
      <c r="R12" s="822"/>
      <c r="T12" s="37"/>
      <c r="U12" s="37"/>
      <c r="V12" s="37"/>
      <c r="W12" s="37"/>
      <c r="X12" s="37"/>
    </row>
    <row r="13" ht="17.25">
      <c r="D13" s="842"/>
      <c r="E13" s="845"/>
      <c r="F13" s="842"/>
      <c r="G13" s="846"/>
      <c r="H13" s="846"/>
      <c r="I13" s="825"/>
      <c r="J13" s="102" t="s">
        <v>155</v>
      </c>
      <c r="K13" s="835"/>
      <c r="L13" s="102" t="s">
        <v>153</v>
      </c>
      <c r="M13" s="102" t="s">
        <v>154</v>
      </c>
      <c r="N13" s="835"/>
      <c r="Q13" s="822"/>
      <c r="R13" s="822"/>
      <c r="T13" s="37"/>
      <c r="U13" s="37"/>
      <c r="V13" s="37"/>
      <c r="W13" s="37"/>
      <c r="X13" s="37"/>
    </row>
    <row r="14" ht="16.5">
      <c r="D14" s="838"/>
      <c r="E14" s="839"/>
      <c r="F14" s="839"/>
      <c r="G14" s="839"/>
      <c r="H14" s="839"/>
      <c r="I14" s="839"/>
      <c r="J14" s="839"/>
      <c r="K14" s="103"/>
      <c r="L14" s="103"/>
      <c r="M14" s="104"/>
      <c r="N14" s="104"/>
      <c r="T14" s="37"/>
      <c r="U14" s="37"/>
      <c r="V14" s="37"/>
      <c r="W14" s="37"/>
      <c r="X14" s="37"/>
    </row>
    <row r="15" ht="33">
      <c r="B15" s="83" t="s">
        <v>25</v>
      </c>
      <c r="D15" s="590"/>
      <c r="E15" s="558"/>
      <c r="F15" s="558"/>
      <c r="G15" s="591" t="str">
        <f>D9</f>
        <v xml:space="preserve">EMPREENDIMENTO: CONSTRUÇÃO DE AMBULATORIO PEDIÁTRICO E OBRAS DE MELHORIAS NA MATERNIDADE</v>
      </c>
      <c r="H15" s="559"/>
      <c r="I15" s="560"/>
      <c r="J15" s="561"/>
      <c r="K15" s="561"/>
      <c r="L15" s="562"/>
      <c r="M15" s="573">
        <f>SUBTOTAL(9,M16:M407)</f>
        <v>1690730.8699999982</v>
      </c>
      <c r="N15" s="598">
        <f>SUBTOTAL(9,N16:N407)</f>
        <v>1.0000000000000013</v>
      </c>
      <c r="Q15" s="516" t="e">
        <f>SUMPRODUCT(#REF!,#REF!)</f>
        <v>#REF!</v>
      </c>
      <c r="R15" s="516" t="e">
        <f>M15-Q15</f>
        <v>#REF!</v>
      </c>
      <c r="T15" s="37"/>
      <c r="U15" s="37"/>
      <c r="V15" s="37"/>
      <c r="W15" s="37"/>
      <c r="X15" s="37"/>
    </row>
    <row r="16" ht="16.5">
      <c r="B16" s="83" t="s">
        <v>24</v>
      </c>
      <c r="D16" s="592">
        <v>1</v>
      </c>
      <c r="E16" s="593"/>
      <c r="F16" s="593"/>
      <c r="G16" s="594" t="s">
        <v>142</v>
      </c>
      <c r="H16" s="595"/>
      <c r="I16" s="596"/>
      <c r="J16" s="597"/>
      <c r="K16" s="597"/>
      <c r="L16" s="597"/>
      <c r="M16" s="573">
        <f>SUBTOTAL(9,M17:M26)</f>
        <v>46307.370000000003</v>
      </c>
      <c r="N16" s="598">
        <f>SUBTOTAL(9,N17:N26)</f>
        <v>0.027388965814529691</v>
      </c>
      <c r="Q16" s="563">
        <v>0.040000000000000001</v>
      </c>
      <c r="T16" s="37"/>
      <c r="U16" s="37"/>
      <c r="V16" s="37"/>
      <c r="W16" s="37"/>
      <c r="X16" s="37"/>
    </row>
    <row r="17" ht="31.5">
      <c r="D17" s="105" t="s">
        <v>26</v>
      </c>
      <c r="E17" s="151">
        <v>103689</v>
      </c>
      <c r="F17" s="114" t="str">
        <f>VLOOKUP(E17,REF!$B:$F,2,0)</f>
        <v>CPU-SINAPI-MG</v>
      </c>
      <c r="G17" s="564" t="str">
        <f>VLOOKUP(E17,REF!$B:$F,3,0)</f>
        <v xml:space="preserve">FORNECIMENTO E INSTALAÇÃO DE PLACA DE OBRA COM CHAPA GALVANIZADA E ESTRUTURA DE MADEIRA. AF_03/2022_PS</v>
      </c>
      <c r="H17" s="565" t="str">
        <f>VLOOKUP(E17,REF!$B:$F,4,0)</f>
        <v>M2</v>
      </c>
      <c r="I17" s="583">
        <f>ROUND(VLOOKUP(D17,MC!C:L,10,0),2)</f>
        <v>5</v>
      </c>
      <c r="J17" s="567">
        <f>VLOOKUP(E17,REF!$B:$F,5,0)</f>
        <v>501.25</v>
      </c>
      <c r="K17" s="568" t="str">
        <f t="shared" ref="K17:K26" si="0">IF(OR(F17="MAT-SINAPI-MG",F17="MAT-SUDECAP-MG",F17="MAT-COPASA-MG",F17="I-COTAÇÃO-MG",F17="MAT-DNIT-MG",F17="EQUIP-DNIT-MG"),"BDI 2","BDI 1")</f>
        <v xml:space="preserve">BDI 1</v>
      </c>
      <c r="L17" s="299">
        <f t="shared" ref="L17:L26" si="1">IF(K17="BDI 2",ROUND(J17*(1+$N$10),2),ROUND(J17*(1+$N$9),2))</f>
        <v>621.14999999999998</v>
      </c>
      <c r="M17" s="299">
        <f t="shared" ref="M17:M26" si="2">ROUND(I17*L17,2)</f>
        <v>3105.75</v>
      </c>
      <c r="N17" s="108">
        <f t="shared" ref="N17:N79" si="3">M17/$M$15</f>
        <v>0.0018369274821367655</v>
      </c>
      <c r="P17" s="109"/>
      <c r="T17" s="37"/>
      <c r="U17" s="110"/>
      <c r="V17" s="37"/>
      <c r="W17" s="37"/>
      <c r="X17" s="37"/>
      <c r="Y17" s="37"/>
      <c r="Z17" s="37"/>
    </row>
    <row r="18" ht="110.25">
      <c r="D18" s="105" t="s">
        <v>27</v>
      </c>
      <c r="E18" s="151" t="s">
        <v>15262</v>
      </c>
      <c r="F18" s="114" t="str">
        <f>VLOOKUP(E18,REF!$B:$F,2,0)</f>
        <v>CPU-SICOR-MG</v>
      </c>
      <c r="G18" s="564" t="str">
        <f>VLOOKUP(E18,REF!$B:$F,3,0)</f>
        <v xml:space="preserve">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H18" s="565" t="str">
        <f>VLOOKUP(E18,REF!$B:$F,4,0)</f>
        <v>mês</v>
      </c>
      <c r="I18" s="583">
        <f>ROUND(VLOOKUP(D18,MC!C:L,10,0),2)</f>
        <v>8</v>
      </c>
      <c r="J18" s="567">
        <f>VLOOKUP(E18,REF!$B:$F,5,0)</f>
        <v>1638.52</v>
      </c>
      <c r="K18" s="568" t="str">
        <f t="shared" si="0"/>
        <v xml:space="preserve">BDI 1</v>
      </c>
      <c r="L18" s="299">
        <f t="shared" si="1"/>
        <v>2030.45</v>
      </c>
      <c r="M18" s="299">
        <f t="shared" si="2"/>
        <v>16243.6</v>
      </c>
      <c r="N18" s="108">
        <f t="shared" si="3"/>
        <v>0.0096074427268250072</v>
      </c>
      <c r="P18" s="109"/>
      <c r="T18" s="37"/>
      <c r="U18" s="110"/>
      <c r="V18" s="37"/>
      <c r="W18" s="37"/>
      <c r="X18" s="37"/>
      <c r="Y18" s="37"/>
      <c r="Z18" s="37"/>
    </row>
    <row r="19" ht="31.5">
      <c r="D19" s="105" t="s">
        <v>28</v>
      </c>
      <c r="E19" s="151" t="s">
        <v>15243</v>
      </c>
      <c r="F19" s="114" t="str">
        <f>VLOOKUP(E19,REF!$B:$F,2,0)</f>
        <v>CPU-SICOR-MG</v>
      </c>
      <c r="G19" s="564" t="str">
        <f>VLOOKUP(E19,REF!$B:$F,3,0)</f>
        <v xml:space="preserve">LIGAÇÕES PROVISÓRIAS PARA CONTAINER TIPO 2 (CORRESPONDENTE AO CÓDIGO ED-16349)</v>
      </c>
      <c r="H19" s="565" t="str">
        <f>VLOOKUP(E19,REF!$B:$F,4,0)</f>
        <v>un</v>
      </c>
      <c r="I19" s="583">
        <f>ROUND(VLOOKUP(D19,MC!C:L,10,0),2)</f>
        <v>1</v>
      </c>
      <c r="J19" s="567">
        <f>VLOOKUP(E19,REF!$B:$F,5,0)</f>
        <v>675.14999999999998</v>
      </c>
      <c r="K19" s="568" t="str">
        <f t="shared" si="0"/>
        <v xml:space="preserve">BDI 1</v>
      </c>
      <c r="L19" s="299">
        <f t="shared" si="1"/>
        <v>836.64999999999998</v>
      </c>
      <c r="M19" s="299">
        <f t="shared" si="2"/>
        <v>836.64999999999998</v>
      </c>
      <c r="N19" s="108">
        <f t="shared" si="3"/>
        <v>0.00049484516716726229</v>
      </c>
      <c r="P19" s="109"/>
      <c r="T19" s="37"/>
      <c r="U19" s="110"/>
      <c r="V19" s="37"/>
      <c r="W19" s="37"/>
      <c r="X19" s="37"/>
      <c r="Y19" s="37"/>
      <c r="Z19" s="37"/>
    </row>
    <row r="20" ht="78.75">
      <c r="D20" s="105" t="s">
        <v>29</v>
      </c>
      <c r="E20" s="151" t="s">
        <v>15266</v>
      </c>
      <c r="F20" s="114" t="str">
        <f>VLOOKUP(E20,REF!$B:$F,2,0)</f>
        <v>CPU-SICOR-MG</v>
      </c>
      <c r="G20" s="564" t="str">
        <f>VLOOKUP(E20,REF!$B:$F,3,0)</f>
        <v xml:space="preserve">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H20" s="565" t="str">
        <f>VLOOKUP(E20,REF!$B:$F,4,0)</f>
        <v>mês</v>
      </c>
      <c r="I20" s="583">
        <f>ROUND(VLOOKUP(D20,MC!C:L,10,0),2)</f>
        <v>8</v>
      </c>
      <c r="J20" s="567">
        <f>VLOOKUP(E20,REF!$B:$F,5,0)</f>
        <v>925.75</v>
      </c>
      <c r="K20" s="568" t="str">
        <f t="shared" si="0"/>
        <v xml:space="preserve">BDI 1</v>
      </c>
      <c r="L20" s="299">
        <f t="shared" si="1"/>
        <v>1147.1900000000001</v>
      </c>
      <c r="M20" s="299">
        <f t="shared" si="2"/>
        <v>9177.5200000000004</v>
      </c>
      <c r="N20" s="108">
        <f t="shared" si="3"/>
        <v>0.005428137714194578</v>
      </c>
      <c r="P20" s="109"/>
      <c r="T20" s="37"/>
      <c r="U20" s="110"/>
      <c r="V20" s="37"/>
      <c r="W20" s="37"/>
      <c r="X20" s="37"/>
      <c r="Y20" s="37"/>
      <c r="Z20" s="37"/>
    </row>
    <row r="21" ht="31.5">
      <c r="D21" s="105" t="s">
        <v>30</v>
      </c>
      <c r="E21" s="151" t="s">
        <v>15247</v>
      </c>
      <c r="F21" s="114" t="str">
        <f>VLOOKUP(E21,REF!$B:$F,2,0)</f>
        <v>CPU-SICOR-MG</v>
      </c>
      <c r="G21" s="564" t="str">
        <f>VLOOKUP(E21,REF!$B:$F,3,0)</f>
        <v xml:space="preserve">LIGAÇÕES PROVISÓRIAS PARA CONTAINER TIPO 4 (CORRESPONDENTE AO CÓDIGO ED-16351)</v>
      </c>
      <c r="H21" s="565" t="str">
        <f>VLOOKUP(E21,REF!$B:$F,4,0)</f>
        <v>un</v>
      </c>
      <c r="I21" s="583">
        <f>ROUND(VLOOKUP(D21,MC!C:L,10,0),2)</f>
        <v>1</v>
      </c>
      <c r="J21" s="567">
        <f>VLOOKUP(E21,REF!$B:$F,5,0)</f>
        <v>347.98000000000002</v>
      </c>
      <c r="K21" s="568" t="str">
        <f t="shared" si="0"/>
        <v xml:space="preserve">BDI 1</v>
      </c>
      <c r="L21" s="299">
        <f t="shared" si="1"/>
        <v>431.22000000000003</v>
      </c>
      <c r="M21" s="299">
        <f t="shared" si="2"/>
        <v>431.22000000000003</v>
      </c>
      <c r="N21" s="108">
        <f t="shared" si="3"/>
        <v>0.00025504946272140902</v>
      </c>
      <c r="P21" s="109"/>
      <c r="T21" s="37"/>
      <c r="U21" s="110"/>
      <c r="V21" s="37"/>
      <c r="W21" s="37"/>
      <c r="X21" s="37"/>
      <c r="Y21" s="37"/>
      <c r="Z21" s="37"/>
    </row>
    <row r="22" ht="94.5">
      <c r="D22" s="105" t="s">
        <v>31</v>
      </c>
      <c r="E22" s="599" t="s">
        <v>15264</v>
      </c>
      <c r="F22" s="114" t="str">
        <f>VLOOKUP(E22,REF!$B:$F,2,0)</f>
        <v>CPU-SICOR-MG</v>
      </c>
      <c r="G22" s="564" t="str">
        <f>VLOOKUP(E22,REF!$B:$F,3,0)</f>
        <v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H22" s="565" t="str">
        <f>VLOOKUP(E22,REF!$B:$F,4,0)</f>
        <v>mês</v>
      </c>
      <c r="I22" s="583">
        <f>ROUND(VLOOKUP(D22,MC!C:L,10,0),2)</f>
        <v>8</v>
      </c>
      <c r="J22" s="567">
        <f>VLOOKUP(E22,REF!$B:$F,5,0)</f>
        <v>794.83000000000004</v>
      </c>
      <c r="K22" s="568" t="str">
        <f t="shared" si="0"/>
        <v xml:space="preserve">BDI 1</v>
      </c>
      <c r="L22" s="299">
        <f t="shared" si="1"/>
        <v>984.95000000000005</v>
      </c>
      <c r="M22" s="299">
        <f t="shared" si="2"/>
        <v>7879.6000000000004</v>
      </c>
      <c r="N22" s="108">
        <f t="shared" si="3"/>
        <v>0.004660469705625005</v>
      </c>
      <c r="P22" s="109"/>
      <c r="T22" s="37"/>
      <c r="U22" s="110"/>
      <c r="V22" s="37"/>
      <c r="W22" s="37"/>
      <c r="X22" s="37"/>
      <c r="Y22" s="37"/>
      <c r="Z22" s="37"/>
    </row>
    <row r="23" ht="31.5">
      <c r="D23" s="105" t="s">
        <v>32</v>
      </c>
      <c r="E23" s="151" t="s">
        <v>15245</v>
      </c>
      <c r="F23" s="114" t="str">
        <f>VLOOKUP(E23,REF!$B:$F,2,0)</f>
        <v>CPU-SICOR-MG</v>
      </c>
      <c r="G23" s="564" t="str">
        <f>VLOOKUP(E23,REF!$B:$F,3,0)</f>
        <v xml:space="preserve">LIGAÇÕES PROVISÓRIAS PARA CONTAINER TIPO 3 (CORRESPONDENTE AO CÓDIGO ED-16350)</v>
      </c>
      <c r="H23" s="565" t="str">
        <f>VLOOKUP(E23,REF!$B:$F,4,0)</f>
        <v>un</v>
      </c>
      <c r="I23" s="583">
        <f>ROUND(VLOOKUP(D23,MC!C:L,10,0),2)</f>
        <v>1</v>
      </c>
      <c r="J23" s="567">
        <f>VLOOKUP(E23,REF!$B:$F,5,0)</f>
        <v>347.98000000000002</v>
      </c>
      <c r="K23" s="568" t="str">
        <f t="shared" si="0"/>
        <v xml:space="preserve">BDI 1</v>
      </c>
      <c r="L23" s="299">
        <f t="shared" si="1"/>
        <v>431.22000000000003</v>
      </c>
      <c r="M23" s="299">
        <f t="shared" si="2"/>
        <v>431.22000000000003</v>
      </c>
      <c r="N23" s="108">
        <f t="shared" si="3"/>
        <v>0.00025504946272140902</v>
      </c>
      <c r="P23" s="109"/>
      <c r="T23" s="37"/>
      <c r="U23" s="110"/>
      <c r="V23" s="37"/>
      <c r="W23" s="37"/>
      <c r="X23" s="37"/>
      <c r="Y23" s="37"/>
      <c r="Z23" s="37"/>
    </row>
    <row r="24" ht="47.25">
      <c r="D24" s="105" t="s">
        <v>32207</v>
      </c>
      <c r="E24" s="151" t="s">
        <v>15276</v>
      </c>
      <c r="F24" s="114" t="str">
        <f>VLOOKUP(E24,REF!$B:$F,2,0)</f>
        <v>CPU-SICOR-MG</v>
      </c>
      <c r="G24" s="564" t="str">
        <f>VLOOKUP(E24,REF!$B:$F,3,0)</f>
        <v xml:space="preserve">MOBILIZAÇÃO E DESMOBILIZAÇÃO DE CONTAINER, INCLUSIVE CARGA, DESCARGA E TRANSPORTE EM CAMINHÃO CARROCERIA COM GUINDAUTO (MUNCK), EXCLUSIVE LOCAÇÃO DO CONTAINER</v>
      </c>
      <c r="H24" s="565" t="str">
        <f>VLOOKUP(E24,REF!$B:$F,4,0)</f>
        <v>un</v>
      </c>
      <c r="I24" s="583">
        <f>ROUND(VLOOKUP(D24,MC!C:L,10,0),2)</f>
        <v>3</v>
      </c>
      <c r="J24" s="567">
        <f>VLOOKUP(E24,REF!$B:$F,5,0)</f>
        <v>1658.1199999999999</v>
      </c>
      <c r="K24" s="568" t="str">
        <f t="shared" si="0"/>
        <v xml:space="preserve">BDI 1</v>
      </c>
      <c r="L24" s="299">
        <f t="shared" si="1"/>
        <v>2054.7399999999998</v>
      </c>
      <c r="M24" s="299">
        <f t="shared" si="2"/>
        <v>6164.2200000000003</v>
      </c>
      <c r="N24" s="108">
        <f t="shared" si="3"/>
        <v>0.0036458907265353277</v>
      </c>
      <c r="P24" s="109"/>
      <c r="T24" s="37"/>
      <c r="U24" s="110"/>
      <c r="V24" s="37"/>
      <c r="W24" s="37"/>
      <c r="X24" s="37"/>
      <c r="Y24" s="37"/>
      <c r="Z24" s="37"/>
    </row>
    <row r="25" ht="63">
      <c r="D25" s="105" t="s">
        <v>32208</v>
      </c>
      <c r="E25" s="151" t="s">
        <v>15202</v>
      </c>
      <c r="F25" s="114" t="str">
        <f>VLOOKUP(E25,REF!$B:$F,2,0)</f>
        <v>CPU-SICOR-MG</v>
      </c>
      <c r="G25" s="564" t="str">
        <f>VLOOKUP(E25,REF!$B:$F,3,0)</f>
        <v xml:space="preserve">LIGAÇÃO PROVISÓRIA COM ENTRADA DE ENERGIA AÉREA, PADRÃO CEMIG, CARGA INSTALADA DE 15,1KVA ATÉ 30KVA, TRIFÁSICO, COM SAÍDA SUBTERRÂNEA, INCLUSIVE POSTE, CAIXA PARA MEDIDOR, DISJUNTOR, BARRAMENTO, ATERRAMENTO E ACESSÓRIOS</v>
      </c>
      <c r="H25" s="565" t="str">
        <f>VLOOKUP(E25,REF!$B:$F,4,0)</f>
        <v>un</v>
      </c>
      <c r="I25" s="583">
        <f>ROUND(VLOOKUP(D25,MC!C:L,10,0),2)</f>
        <v>1</v>
      </c>
      <c r="J25" s="567">
        <f>VLOOKUP(E25,REF!$B:$F,5,0)</f>
        <v>1069.9200000000001</v>
      </c>
      <c r="K25" s="568" t="str">
        <f t="shared" si="0"/>
        <v xml:space="preserve">BDI 1</v>
      </c>
      <c r="L25" s="299">
        <f t="shared" si="1"/>
        <v>1325.8399999999999</v>
      </c>
      <c r="M25" s="299">
        <f t="shared" si="2"/>
        <v>1325.8399999999999</v>
      </c>
      <c r="N25" s="108">
        <f t="shared" si="3"/>
        <v>0.00078418157704780137</v>
      </c>
      <c r="P25" s="109"/>
      <c r="T25" s="37"/>
      <c r="U25" s="110"/>
      <c r="V25" s="37"/>
      <c r="W25" s="37"/>
      <c r="X25" s="37"/>
      <c r="Y25" s="37"/>
      <c r="Z25" s="37"/>
    </row>
    <row r="26" ht="63">
      <c r="D26" s="105" t="s">
        <v>32209</v>
      </c>
      <c r="E26" s="151" t="s">
        <v>15198</v>
      </c>
      <c r="F26" s="114" t="str">
        <f>VLOOKUP(E26,REF!$B:$F,2,0)</f>
        <v>CPU-SICOR-MG</v>
      </c>
      <c r="G26" s="564" t="str">
        <f>VLOOKUP(E26,REF!$B:$F,3,0)</f>
        <v xml:space="preserve">LIGAÇÃO DE ÁGUA PROVISÓRIA PARA CANTEIRO,  INCLUSIVE HIDRÔMETRO E CAVALETE PARA MEDIÇÃO DE ÁGUA - ENTRADA PRINCIPAL, EM AÇO GALVANIZADO DN 20MM (1/2") - PADRÃO CONCESSIONÁRIA</v>
      </c>
      <c r="H26" s="565" t="str">
        <f>VLOOKUP(E26,REF!$B:$F,4,0)</f>
        <v>un</v>
      </c>
      <c r="I26" s="583">
        <f>ROUND(VLOOKUP(D26,MC!C:L,10,0),2)</f>
        <v>1</v>
      </c>
      <c r="J26" s="567">
        <f>VLOOKUP(E26,REF!$B:$F,5,0)</f>
        <v>574.36000000000001</v>
      </c>
      <c r="K26" s="568" t="str">
        <f t="shared" si="0"/>
        <v xml:space="preserve">BDI 1</v>
      </c>
      <c r="L26" s="299">
        <f t="shared" si="1"/>
        <v>711.75</v>
      </c>
      <c r="M26" s="299">
        <f t="shared" si="2"/>
        <v>711.75</v>
      </c>
      <c r="N26" s="108">
        <f t="shared" si="3"/>
        <v>0.00042097178955512936</v>
      </c>
      <c r="P26" s="109"/>
      <c r="T26" s="37"/>
      <c r="U26" s="110"/>
      <c r="V26" s="37"/>
      <c r="W26" s="37"/>
      <c r="X26" s="37"/>
      <c r="Y26" s="37"/>
      <c r="Z26" s="37"/>
    </row>
    <row r="27" ht="16.5">
      <c r="B27" s="83" t="s">
        <v>24</v>
      </c>
      <c r="D27" s="592">
        <v>2</v>
      </c>
      <c r="E27" s="593"/>
      <c r="F27" s="593"/>
      <c r="G27" s="594" t="s">
        <v>32210</v>
      </c>
      <c r="H27" s="595"/>
      <c r="I27" s="596"/>
      <c r="J27" s="597"/>
      <c r="K27" s="597"/>
      <c r="L27" s="597"/>
      <c r="M27" s="573">
        <f>SUBTOTAL(9,M28)</f>
        <v>58968.389999999999</v>
      </c>
      <c r="N27" s="598">
        <f>SUBTOTAL(9,N28)</f>
        <v>0.034877455097274031</v>
      </c>
      <c r="Q27" s="563">
        <v>0.040000000000000001</v>
      </c>
      <c r="T27" s="37"/>
      <c r="U27" s="37"/>
      <c r="V27" s="37"/>
      <c r="W27" s="37"/>
      <c r="X27" s="37"/>
    </row>
    <row r="28">
      <c r="D28" s="105" t="s">
        <v>33</v>
      </c>
      <c r="E28" s="114" t="s">
        <v>36</v>
      </c>
      <c r="F28" s="114" t="str">
        <f>VLOOKUP(E28,REF!$B:$F,2,0)</f>
        <v>CPU-PRÓPRIA-MG</v>
      </c>
      <c r="G28" s="564" t="str">
        <f>VLOOKUP(E28,REF!$B:$F,3,0)</f>
        <v xml:space="preserve">ADMINSTRAÇÃO LOCAL</v>
      </c>
      <c r="H28" s="565" t="str">
        <f>VLOOKUP(E28,REF!$B:$F,4,0)</f>
        <v>UN</v>
      </c>
      <c r="I28" s="566">
        <f>ROUND(VLOOKUP(D28,MC!C:L,10,0),2)</f>
        <v>1</v>
      </c>
      <c r="J28" s="567">
        <f>VLOOKUP(E28,REF!$B:$F,5,0)</f>
        <v>47585.850000000006</v>
      </c>
      <c r="K28" s="568" t="str">
        <f t="shared" ref="K28:K47" si="4">IF(OR(F28="MAT-SINAPI-MG",F28="MAT-SUDECAP-MG",F28="MAT-COPASA-MG",F28="I-COTAÇÃO-MG",F28="MAT-DNIT-MG",F28="EQUIP-DNIT-MG"),"BDI 2","BDI 1")</f>
        <v xml:space="preserve">BDI 1</v>
      </c>
      <c r="L28" s="299">
        <f t="shared" ref="L28:L47" si="5">IF(K28="BDI 2",ROUND(J28*(1+$N$10),2),ROUND(J28*(1+$N$9),2))</f>
        <v>58968.389999999999</v>
      </c>
      <c r="M28" s="299">
        <f t="shared" ref="M28:M47" si="6">ROUND(I28*L28,2)</f>
        <v>58968.389999999999</v>
      </c>
      <c r="N28" s="108">
        <f t="shared" si="3"/>
        <v>0.034877455097274031</v>
      </c>
      <c r="P28" s="109"/>
      <c r="T28" s="37"/>
      <c r="U28" s="110"/>
      <c r="V28" s="37"/>
      <c r="W28" s="37"/>
      <c r="X28" s="37"/>
      <c r="Y28" s="37"/>
      <c r="Z28" s="37"/>
    </row>
    <row r="29" ht="16.5">
      <c r="B29" s="83" t="s">
        <v>24</v>
      </c>
      <c r="D29" s="592">
        <v>3</v>
      </c>
      <c r="E29" s="593"/>
      <c r="F29" s="593"/>
      <c r="G29" s="683" t="s">
        <v>32211</v>
      </c>
      <c r="H29" s="595"/>
      <c r="I29" s="596"/>
      <c r="J29" s="597"/>
      <c r="K29" s="597"/>
      <c r="L29" s="597"/>
      <c r="M29" s="573">
        <f>SUBTOTAL(9,M30:M104)</f>
        <v>457215.45999999985</v>
      </c>
      <c r="N29" s="598">
        <f>SUBTOTAL(9,N30:N104)</f>
        <v>0.2704247424074066</v>
      </c>
      <c r="Q29" s="563">
        <v>0.040000000000000001</v>
      </c>
      <c r="T29" s="37"/>
      <c r="U29" s="37"/>
      <c r="V29" s="37"/>
      <c r="W29" s="37"/>
      <c r="X29" s="37"/>
    </row>
    <row r="30" ht="16.5">
      <c r="B30" s="83" t="s">
        <v>32213</v>
      </c>
      <c r="D30" s="592" t="s">
        <v>34</v>
      </c>
      <c r="E30" s="593"/>
      <c r="F30" s="593"/>
      <c r="G30" s="594" t="s">
        <v>32214</v>
      </c>
      <c r="H30" s="595"/>
      <c r="I30" s="596"/>
      <c r="J30" s="597"/>
      <c r="K30" s="597"/>
      <c r="L30" s="597"/>
      <c r="M30" s="573">
        <f>SUBTOTAL(9,M31:M42)</f>
        <v>26431.400000000001</v>
      </c>
      <c r="N30" s="598">
        <f>SUBTOTAL(9,N31:N42)</f>
        <v>0.015633120840811303</v>
      </c>
      <c r="Q30" s="563">
        <v>0.040000000000000001</v>
      </c>
      <c r="T30" s="37"/>
      <c r="U30" s="37"/>
      <c r="V30" s="37"/>
      <c r="W30" s="37"/>
      <c r="X30" s="37"/>
    </row>
    <row r="31" ht="31.5">
      <c r="D31" s="105" t="s">
        <v>32215</v>
      </c>
      <c r="E31" s="151">
        <v>96523</v>
      </c>
      <c r="F31" s="114" t="str">
        <f>VLOOKUP(E31,REF!$B:$F,2,0)</f>
        <v>CPU-SINAPI-MG</v>
      </c>
      <c r="G31" s="564" t="str">
        <f>VLOOKUP(E31,REF!$B:$F,3,0)</f>
        <v xml:space="preserve">ESCAVAÇÃO MANUAL PARA BLOCO DE COROAMENTO OU SAPATA (INCLUINDO ESCAVAÇÃO PARA COLOCAÇÃO DE FÔRMAS). AF_01/2024</v>
      </c>
      <c r="H31" s="565" t="str">
        <f>VLOOKUP(E31,REF!$B:$F,4,0)</f>
        <v>M3</v>
      </c>
      <c r="I31" s="583">
        <f>ROUND(VLOOKUP(D31,MC!C:L,10,0),2)</f>
        <v>12.57</v>
      </c>
      <c r="J31" s="567">
        <f>VLOOKUP(E31,REF!$B:$F,5,0)</f>
        <v>100.91</v>
      </c>
      <c r="K31" s="568" t="str">
        <f t="shared" si="4"/>
        <v xml:space="preserve">BDI 1</v>
      </c>
      <c r="L31" s="299">
        <f t="shared" si="5"/>
        <v>125.05</v>
      </c>
      <c r="M31" s="299">
        <f t="shared" si="6"/>
        <v>1571.8800000000001</v>
      </c>
      <c r="N31" s="108">
        <f t="shared" si="3"/>
        <v>0.00092970444196124587</v>
      </c>
      <c r="P31" s="109"/>
      <c r="T31" s="37"/>
      <c r="U31" s="110"/>
      <c r="V31" s="37"/>
      <c r="W31" s="37"/>
      <c r="X31" s="37"/>
      <c r="Y31" s="37"/>
      <c r="Z31" s="37"/>
    </row>
    <row r="32" ht="31.5">
      <c r="D32" s="105" t="s">
        <v>32216</v>
      </c>
      <c r="E32" s="151">
        <v>96619</v>
      </c>
      <c r="F32" s="114" t="str">
        <f>VLOOKUP(E32,REF!$B:$F,2,0)</f>
        <v>CPU-SINAPI-MG</v>
      </c>
      <c r="G32" s="564" t="str">
        <f>VLOOKUP(E32,REF!$B:$F,3,0)</f>
        <v xml:space="preserve">LASTRO DE CONCRETO MAGRO, APLICADO EM BLOCOS DE COROAMENTO OU SAPATAS, ESPESSURA DE 5 CM. AF_01/2024</v>
      </c>
      <c r="H32" s="565" t="str">
        <f>VLOOKUP(E32,REF!$B:$F,4,0)</f>
        <v>M2</v>
      </c>
      <c r="I32" s="583">
        <f>ROUND(VLOOKUP(D32,MC!C:L,10,0),2)</f>
        <v>35.670000000000002</v>
      </c>
      <c r="J32" s="567">
        <f>VLOOKUP(E32,REF!$B:$F,5,0)</f>
        <v>45.369999999999997</v>
      </c>
      <c r="K32" s="568" t="str">
        <f t="shared" si="4"/>
        <v xml:space="preserve">BDI 1</v>
      </c>
      <c r="L32" s="299">
        <f t="shared" si="5"/>
        <v>56.219999999999999</v>
      </c>
      <c r="M32" s="299">
        <f t="shared" si="6"/>
        <v>2005.3699999999999</v>
      </c>
      <c r="N32" s="108">
        <f t="shared" si="3"/>
        <v>0.0011860965193117945</v>
      </c>
      <c r="P32" s="109"/>
      <c r="T32" s="37"/>
      <c r="U32" s="110"/>
      <c r="V32" s="37"/>
      <c r="W32" s="37"/>
      <c r="X32" s="37"/>
      <c r="Y32" s="37"/>
      <c r="Z32" s="37"/>
    </row>
    <row r="33" ht="31.5">
      <c r="D33" s="105" t="s">
        <v>32217</v>
      </c>
      <c r="E33" s="600">
        <v>104918</v>
      </c>
      <c r="F33" s="114" t="str">
        <f>VLOOKUP(E33,REF!$B:$F,2,0)</f>
        <v>CPU-SINAPI-MG</v>
      </c>
      <c r="G33" s="564" t="str">
        <f>VLOOKUP(E33,REF!$B:$F,3,0)</f>
        <v xml:space="preserve">ARMAÇÃO DE SAPATA ISOLADA, VIGA BALDRAME E SAPATA CORRIDA UTILIZANDO AÇO CA-50 DE 8 MM - MONTAGEM. AF_01/2024</v>
      </c>
      <c r="H33" s="565" t="str">
        <f>VLOOKUP(E33,REF!$B:$F,4,0)</f>
        <v>KG</v>
      </c>
      <c r="I33" s="583">
        <f>ROUND(VLOOKUP(D33,MC!C:L,10,0),2)</f>
        <v>206.46000000000001</v>
      </c>
      <c r="J33" s="567">
        <f>VLOOKUP(E33,REF!$B:$F,5,0)</f>
        <v>14.289999999999999</v>
      </c>
      <c r="K33" s="568" t="str">
        <f t="shared" si="4"/>
        <v xml:space="preserve">BDI 1</v>
      </c>
      <c r="L33" s="299">
        <f t="shared" si="5"/>
        <v>17.710000000000001</v>
      </c>
      <c r="M33" s="299">
        <f t="shared" si="6"/>
        <v>3656.4099999999999</v>
      </c>
      <c r="N33" s="108">
        <f t="shared" si="3"/>
        <v>0.0021626209498381036</v>
      </c>
      <c r="P33" s="109"/>
      <c r="T33" s="37"/>
      <c r="U33" s="110"/>
      <c r="V33" s="37"/>
      <c r="W33" s="37"/>
      <c r="X33" s="37"/>
      <c r="Y33" s="37"/>
      <c r="Z33" s="37"/>
    </row>
    <row r="34" ht="31.5">
      <c r="D34" s="105" t="s">
        <v>32218</v>
      </c>
      <c r="E34" s="600">
        <v>104919</v>
      </c>
      <c r="F34" s="114" t="str">
        <f>VLOOKUP(E34,REF!$B:$F,2,0)</f>
        <v>CPU-SINAPI-MG</v>
      </c>
      <c r="G34" s="564" t="str">
        <f>VLOOKUP(E34,REF!$B:$F,3,0)</f>
        <v xml:space="preserve">ARMAÇÃO DE SAPATA ISOLADA, VIGA BALDRAME E SAPATA CORRIDA UTILIZANDO AÇO CA-50 DE 10 MM - MONTAGEM. AF_01/2024</v>
      </c>
      <c r="H34" s="565" t="str">
        <f>VLOOKUP(E34,REF!$B:$F,4,0)</f>
        <v>KG</v>
      </c>
      <c r="I34" s="583">
        <f>ROUND(VLOOKUP(D34,MC!C:L,10,0),2)</f>
        <v>9.0899999999999999</v>
      </c>
      <c r="J34" s="567">
        <f>VLOOKUP(E34,REF!$B:$F,5,0)</f>
        <v>12.640000000000001</v>
      </c>
      <c r="K34" s="568" t="str">
        <f t="shared" si="4"/>
        <v xml:space="preserve">BDI 1</v>
      </c>
      <c r="L34" s="299">
        <f t="shared" si="5"/>
        <v>15.66</v>
      </c>
      <c r="M34" s="299">
        <f t="shared" si="6"/>
        <v>142.34999999999999</v>
      </c>
      <c r="N34" s="108">
        <f t="shared" si="3"/>
        <v>8.4194357911025863e-05</v>
      </c>
      <c r="P34" s="109"/>
      <c r="T34" s="37"/>
      <c r="U34" s="110"/>
      <c r="V34" s="37"/>
      <c r="W34" s="37"/>
      <c r="X34" s="37"/>
      <c r="Y34" s="37"/>
      <c r="Z34" s="37"/>
    </row>
    <row r="35" ht="47.25">
      <c r="D35" s="105" t="s">
        <v>32219</v>
      </c>
      <c r="E35" s="600">
        <v>104920</v>
      </c>
      <c r="F35" s="114" t="str">
        <f>VLOOKUP(E35,REF!$B:$F,2,0)</f>
        <v>CPU-SINAPI-MG</v>
      </c>
      <c r="G35" s="564" t="str">
        <f>VLOOKUP(E35,REF!$B:$F,3,0)</f>
        <v xml:space="preserve">ARMAÇÃO DE BLOCO, SAPATA ISOLADA, VIGA BALDRAME E SAPATA CORRIDA UTILIZANDO AÇO CA-50 DE 12,5 MM - MONTAGEM. AF_01/2024</v>
      </c>
      <c r="H35" s="565" t="str">
        <f>VLOOKUP(E35,REF!$B:$F,4,0)</f>
        <v>KG</v>
      </c>
      <c r="I35" s="583">
        <f>ROUND(VLOOKUP(D35,MC!C:L,10,0),2)</f>
        <v>17.190000000000001</v>
      </c>
      <c r="J35" s="567">
        <f>VLOOKUP(E35,REF!$B:$F,5,0)</f>
        <v>10.67</v>
      </c>
      <c r="K35" s="568" t="str">
        <f t="shared" si="4"/>
        <v xml:space="preserve">BDI 1</v>
      </c>
      <c r="L35" s="299">
        <f t="shared" si="5"/>
        <v>13.220000000000001</v>
      </c>
      <c r="M35" s="299">
        <f t="shared" si="6"/>
        <v>227.25</v>
      </c>
      <c r="N35" s="108">
        <f t="shared" si="3"/>
        <v>0.00013440932796122675</v>
      </c>
      <c r="P35" s="109"/>
      <c r="T35" s="37"/>
      <c r="U35" s="110"/>
      <c r="V35" s="37"/>
      <c r="W35" s="37"/>
      <c r="X35" s="37"/>
      <c r="Y35" s="37"/>
      <c r="Z35" s="37"/>
    </row>
    <row r="36" ht="31.5">
      <c r="D36" s="105" t="s">
        <v>32220</v>
      </c>
      <c r="E36" s="151">
        <v>96529</v>
      </c>
      <c r="F36" s="114" t="str">
        <f>VLOOKUP(E36,REF!$B:$F,2,0)</f>
        <v>CPU-SINAPI-MG</v>
      </c>
      <c r="G36" s="564" t="str">
        <f>VLOOKUP(E36,REF!$B:$F,3,0)</f>
        <v xml:space="preserve">FABRICAÇÃO, MONTAGEM E DESMONTAGEM DE FÔRMA PARA SAPATA, EM MADEIRA SERRADA, E=25 MM, 1 UTILIZAÇÃO. AF_01/2024</v>
      </c>
      <c r="H36" s="565" t="str">
        <f>VLOOKUP(E36,REF!$B:$F,4,0)</f>
        <v>M2</v>
      </c>
      <c r="I36" s="583">
        <f>ROUND(VLOOKUP(D36,MC!C:L,10,0),2)</f>
        <v>31.23</v>
      </c>
      <c r="J36" s="567">
        <f>VLOOKUP(E36,REF!$B:$F,5,0)</f>
        <v>275.31</v>
      </c>
      <c r="K36" s="568" t="str">
        <f t="shared" si="4"/>
        <v xml:space="preserve">BDI 1</v>
      </c>
      <c r="L36" s="299">
        <f t="shared" si="5"/>
        <v>341.16000000000003</v>
      </c>
      <c r="M36" s="299">
        <f t="shared" si="6"/>
        <v>10654.43</v>
      </c>
      <c r="N36" s="108">
        <f t="shared" si="3"/>
        <v>0.0063016711820019066</v>
      </c>
      <c r="P36" s="109"/>
      <c r="T36" s="37"/>
      <c r="U36" s="110"/>
      <c r="V36" s="37"/>
      <c r="W36" s="37"/>
      <c r="X36" s="37"/>
      <c r="Y36" s="37"/>
      <c r="Z36" s="37"/>
    </row>
    <row r="37" ht="31.5">
      <c r="D37" s="105" t="s">
        <v>32221</v>
      </c>
      <c r="E37" s="151">
        <v>98555</v>
      </c>
      <c r="F37" s="114" t="str">
        <f>VLOOKUP(E37,REF!$B:$F,2,0)</f>
        <v>CPU-SINAPI-MG</v>
      </c>
      <c r="G37" s="564" t="str">
        <f>VLOOKUP(E37,REF!$B:$F,3,0)</f>
        <v xml:space="preserve">IMPERMEABILIZAÇÃO DE SUPERFÍCIE COM ARGAMASSA POLIMÉRICA / MEMBRANA ACRÍLICA, 3 DEMÃOS. AF_09/2023</v>
      </c>
      <c r="H37" s="565" t="str">
        <f>VLOOKUP(E37,REF!$B:$F,4,0)</f>
        <v>M2</v>
      </c>
      <c r="I37" s="583">
        <f>ROUND(VLOOKUP(D37,MC!C:L,10,0),2)</f>
        <v>31.23</v>
      </c>
      <c r="J37" s="567">
        <f>VLOOKUP(E37,REF!$B:$F,5,0)</f>
        <v>32.649999999999999</v>
      </c>
      <c r="K37" s="568" t="str">
        <f t="shared" si="4"/>
        <v xml:space="preserve">BDI 1</v>
      </c>
      <c r="L37" s="299">
        <f t="shared" si="5"/>
        <v>40.460000000000001</v>
      </c>
      <c r="M37" s="299">
        <f t="shared" si="6"/>
        <v>1263.5699999999999</v>
      </c>
      <c r="N37" s="108">
        <f t="shared" si="3"/>
        <v>0.00074735135107576356</v>
      </c>
      <c r="P37" s="109"/>
      <c r="T37" s="37"/>
      <c r="U37" s="110"/>
      <c r="V37" s="37"/>
      <c r="W37" s="37"/>
      <c r="X37" s="37"/>
      <c r="Y37" s="37"/>
      <c r="Z37" s="37"/>
    </row>
    <row r="38" ht="31.5">
      <c r="D38" s="105" t="s">
        <v>32222</v>
      </c>
      <c r="E38" s="151">
        <v>96558</v>
      </c>
      <c r="F38" s="114" t="str">
        <f>VLOOKUP(E38,REF!$B:$F,2,0)</f>
        <v>CPU-SINAPI-MG</v>
      </c>
      <c r="G38" s="564" t="str">
        <f>VLOOKUP(E38,REF!$B:$F,3,0)</f>
        <v xml:space="preserve">CONCRETAGEM DE SAPATA, FCK 30 MPA, COM USO DE BOMBA - LANÇAMENTO, ADENSAMENTO E ACABAMENTO. AF_01/2024</v>
      </c>
      <c r="H38" s="565" t="str">
        <f>VLOOKUP(E38,REF!$B:$F,4,0)</f>
        <v>M3</v>
      </c>
      <c r="I38" s="583">
        <f>ROUND(VLOOKUP(D38,MC!C:L,10,0),2)</f>
        <v>6.2999999999999998</v>
      </c>
      <c r="J38" s="567">
        <f>VLOOKUP(E38,REF!$B:$F,5,0)</f>
        <v>790.82000000000005</v>
      </c>
      <c r="K38" s="568" t="str">
        <f t="shared" si="4"/>
        <v xml:space="preserve">BDI 1</v>
      </c>
      <c r="L38" s="299">
        <f t="shared" si="5"/>
        <v>979.98000000000002</v>
      </c>
      <c r="M38" s="299">
        <f t="shared" si="6"/>
        <v>6173.8699999999999</v>
      </c>
      <c r="N38" s="108">
        <f t="shared" si="3"/>
        <v>0.0036515983173596436</v>
      </c>
      <c r="P38" s="109"/>
      <c r="T38" s="37"/>
      <c r="U38" s="110"/>
      <c r="V38" s="37"/>
      <c r="W38" s="37"/>
      <c r="X38" s="37"/>
      <c r="Y38" s="37"/>
      <c r="Z38" s="37"/>
    </row>
    <row r="39" ht="31.5">
      <c r="D39" s="105" t="s">
        <v>32223</v>
      </c>
      <c r="E39" s="151" t="s">
        <v>15403</v>
      </c>
      <c r="F39" s="114" t="str">
        <f>VLOOKUP(E39,REF!$B:$F,2,0)</f>
        <v>CPU-SICOR-MG</v>
      </c>
      <c r="G39" s="564" t="str">
        <f>VLOOKUP(E39,REF!$B:$F,3,0)</f>
        <v xml:space="preserve">REATERRO MANUAL DE VALA, INCLUSIVE ESPALHAMENTO E COMPACTAÇÃO MANUAL COM SOQUETE</v>
      </c>
      <c r="H39" s="565" t="str">
        <f>VLOOKUP(E39,REF!$B:$F,4,0)</f>
        <v>m3</v>
      </c>
      <c r="I39" s="583">
        <f>ROUND(VLOOKUP(D39,MC!C:L,10,0),2)</f>
        <v>6.2699999999999996</v>
      </c>
      <c r="J39" s="567">
        <f>VLOOKUP(E39,REF!$B:$F,5,0)</f>
        <v>77.290000000000006</v>
      </c>
      <c r="K39" s="568" t="str">
        <f t="shared" si="4"/>
        <v xml:space="preserve">BDI 1</v>
      </c>
      <c r="L39" s="299">
        <f t="shared" si="5"/>
        <v>95.780000000000001</v>
      </c>
      <c r="M39" s="299">
        <f t="shared" si="6"/>
        <v>600.53999999999996</v>
      </c>
      <c r="N39" s="108">
        <f t="shared" si="3"/>
        <v>0.00035519550193106761</v>
      </c>
      <c r="P39" s="109"/>
      <c r="T39" s="37"/>
      <c r="U39" s="110"/>
      <c r="V39" s="37"/>
      <c r="W39" s="37"/>
      <c r="X39" s="37"/>
      <c r="Y39" s="37"/>
      <c r="Z39" s="37"/>
    </row>
    <row r="40" ht="63">
      <c r="D40" s="105" t="s">
        <v>32224</v>
      </c>
      <c r="E40" s="151">
        <v>100975</v>
      </c>
      <c r="F40" s="114" t="str">
        <f>VLOOKUP(E40,REF!$B:$F,2,0)</f>
        <v>CPU-SINAPI-MG</v>
      </c>
      <c r="G40" s="564" t="str">
        <f>VLOOKUP(E40,REF!$B:$F,3,0)</f>
        <v xml:space="preserve">CARGA, MANOBRA E DESCARGA DE SOLOS E MATERIAIS GRANULARES EM CAMINHÃO BASCULANTE 14 M³ - CARGA COM PÁ CARREGADEIRA (CAÇAMBA DE 1,7 A 2,8 M³ / 128 HP) E DESCARGA LIVRE (UNIDADE: M3). AF_07/2020</v>
      </c>
      <c r="H40" s="565" t="str">
        <f>VLOOKUP(E40,REF!$B:$F,4,0)</f>
        <v>M3</v>
      </c>
      <c r="I40" s="583">
        <f>ROUND(VLOOKUP(D40,MC!C:L,10,0),2)</f>
        <v>8.1899999999999995</v>
      </c>
      <c r="J40" s="567">
        <f>VLOOKUP(E40,REF!$B:$F,5,0)</f>
        <v>8.7100000000000009</v>
      </c>
      <c r="K40" s="568" t="str">
        <f t="shared" si="4"/>
        <v xml:space="preserve">BDI 1</v>
      </c>
      <c r="L40" s="299">
        <f t="shared" si="5"/>
        <v>10.789999999999999</v>
      </c>
      <c r="M40" s="299">
        <f t="shared" si="6"/>
        <v>88.370000000000005</v>
      </c>
      <c r="N40" s="108">
        <f t="shared" si="3"/>
        <v>5.2267336906198495e-05</v>
      </c>
      <c r="P40" s="109"/>
      <c r="T40" s="37"/>
      <c r="U40" s="110"/>
      <c r="V40" s="37"/>
      <c r="W40" s="37"/>
      <c r="X40" s="37"/>
      <c r="Y40" s="37"/>
      <c r="Z40" s="37"/>
    </row>
    <row r="41" ht="47.25">
      <c r="D41" s="105" t="s">
        <v>32225</v>
      </c>
      <c r="E41" s="151">
        <v>93593</v>
      </c>
      <c r="F41" s="114" t="str">
        <f>VLOOKUP(E41,REF!$B:$F,2,0)</f>
        <v>CPU-SINAPI-MG</v>
      </c>
      <c r="G41" s="564" t="str">
        <f>VLOOKUP(E41,REF!$B:$F,3,0)</f>
        <v xml:space="preserve">TRANSPORTE COM CAMINHÃO BASCULANTE DE 14 M³, EM VIA URBANA PAVIMENTADA, ADICIONAL PARA DMT EXCEDENTE A 30 KM (UNIDADE: M3XKM). AF_07/2020</v>
      </c>
      <c r="H41" s="565" t="str">
        <f>VLOOKUP(E41,REF!$B:$F,4,0)</f>
        <v>M3XKM</v>
      </c>
      <c r="I41" s="583">
        <f>ROUND(VLOOKUP(D41,MC!C:L,10,0),2)</f>
        <v>29.48</v>
      </c>
      <c r="J41" s="567">
        <f>VLOOKUP(E41,REF!$B:$F,5,0)</f>
        <v>0.88</v>
      </c>
      <c r="K41" s="568" t="str">
        <f t="shared" si="4"/>
        <v xml:space="preserve">BDI 1</v>
      </c>
      <c r="L41" s="299">
        <f t="shared" si="5"/>
        <v>1.0900000000000001</v>
      </c>
      <c r="M41" s="299">
        <f t="shared" si="6"/>
        <v>32.130000000000003</v>
      </c>
      <c r="N41" s="108">
        <f t="shared" si="3"/>
        <v>1.9003615874121962e-05</v>
      </c>
      <c r="P41" s="109"/>
      <c r="T41" s="37"/>
      <c r="U41" s="110"/>
      <c r="V41" s="37"/>
      <c r="W41" s="37"/>
      <c r="X41" s="37"/>
      <c r="Y41" s="37"/>
      <c r="Z41" s="37"/>
    </row>
    <row r="42">
      <c r="D42" s="105" t="s">
        <v>32226</v>
      </c>
      <c r="E42" s="151">
        <v>100574</v>
      </c>
      <c r="F42" s="114" t="str">
        <f>VLOOKUP(E42,REF!$B:$F,2,0)</f>
        <v>CPU-SINAPI-MG</v>
      </c>
      <c r="G42" s="577" t="str">
        <f>VLOOKUP(E42,REF!$B:$F,3,0)</f>
        <v xml:space="preserve">ESPALHAMENTO DE MATERIAL COM TRATOR DE ESTEIRAS. AF_09/2024</v>
      </c>
      <c r="H42" s="565" t="str">
        <f>VLOOKUP(E42,REF!$B:$F,4,0)</f>
        <v>M3</v>
      </c>
      <c r="I42" s="583">
        <f>ROUND(VLOOKUP(D42,MC!C:L,10,0),2)</f>
        <v>8.1899999999999995</v>
      </c>
      <c r="J42" s="567">
        <f>VLOOKUP(E42,REF!$B:$F,5,0)</f>
        <v>1.5</v>
      </c>
      <c r="K42" s="568" t="str">
        <f t="shared" si="4"/>
        <v xml:space="preserve">BDI 1</v>
      </c>
      <c r="L42" s="299">
        <f t="shared" si="5"/>
        <v>1.8600000000000001</v>
      </c>
      <c r="M42" s="299">
        <f t="shared" si="6"/>
        <v>15.23</v>
      </c>
      <c r="N42" s="108">
        <f t="shared" si="3"/>
        <v>9.0079386792056486e-06</v>
      </c>
      <c r="P42" s="109"/>
      <c r="T42" s="37"/>
      <c r="U42" s="110"/>
      <c r="V42" s="37"/>
      <c r="W42" s="37"/>
      <c r="X42" s="37"/>
      <c r="Y42" s="37"/>
      <c r="Z42" s="37"/>
    </row>
    <row r="43" ht="16.5">
      <c r="B43" s="83" t="s">
        <v>32213</v>
      </c>
      <c r="D43" s="592" t="s">
        <v>3651</v>
      </c>
      <c r="E43" s="593"/>
      <c r="F43" s="593"/>
      <c r="G43" s="594" t="s">
        <v>32227</v>
      </c>
      <c r="H43" s="595"/>
      <c r="I43" s="596"/>
      <c r="J43" s="597"/>
      <c r="K43" s="597"/>
      <c r="L43" s="597"/>
      <c r="M43" s="573">
        <f>SUBTOTAL(9,M44:M48)</f>
        <v>12881.610000000001</v>
      </c>
      <c r="N43" s="598">
        <f>SUBTOTAL(9,N44:N48)</f>
        <v>0.0076189594858465052</v>
      </c>
      <c r="Q43" s="563">
        <v>0.040000000000000001</v>
      </c>
      <c r="T43" s="37"/>
      <c r="U43" s="37"/>
      <c r="V43" s="37"/>
      <c r="W43" s="37"/>
      <c r="X43" s="37"/>
    </row>
    <row r="44" ht="47.25">
      <c r="D44" s="105" t="s">
        <v>32228</v>
      </c>
      <c r="E44" s="600">
        <v>92759</v>
      </c>
      <c r="F44" s="114" t="str">
        <f>VLOOKUP(E44,REF!$B:$F,2,0)</f>
        <v>CPU-SINAPI-MG</v>
      </c>
      <c r="G44" s="564" t="str">
        <f>VLOOKUP(E44,REF!$B:$F,3,0)</f>
        <v xml:space="preserve">ARMAÇÃO DE PILAR OU VIGA DE ESTRUTURA CONVENCIONAL DE CONCRETO ARMADO UTILIZANDO AÇO CA-60 DE 5,0 MM - MONTAGEM. AF_06/2022</v>
      </c>
      <c r="H44" s="565" t="str">
        <f>VLOOKUP(E44,REF!$B:$F,4,0)</f>
        <v>KG</v>
      </c>
      <c r="I44" s="583">
        <f>ROUND(VLOOKUP(D44,MC!C:L,10,0),2)</f>
        <v>95.310000000000002</v>
      </c>
      <c r="J44" s="567">
        <f>VLOOKUP(E44,REF!$B:$F,5,0)</f>
        <v>14.24</v>
      </c>
      <c r="K44" s="568" t="str">
        <f t="shared" si="4"/>
        <v xml:space="preserve">BDI 1</v>
      </c>
      <c r="L44" s="299">
        <f t="shared" si="5"/>
        <v>17.649999999999999</v>
      </c>
      <c r="M44" s="299">
        <f t="shared" si="6"/>
        <v>1682.22</v>
      </c>
      <c r="N44" s="108">
        <f t="shared" si="3"/>
        <v>0.00099496615922083542</v>
      </c>
      <c r="P44" s="109"/>
      <c r="T44" s="37"/>
      <c r="U44" s="110"/>
      <c r="V44" s="37"/>
      <c r="W44" s="37"/>
      <c r="X44" s="37"/>
      <c r="Y44" s="37"/>
      <c r="Z44" s="37"/>
    </row>
    <row r="45" ht="47.25">
      <c r="D45" s="105" t="s">
        <v>32229</v>
      </c>
      <c r="E45" s="602">
        <v>92762</v>
      </c>
      <c r="F45" s="114" t="str">
        <f>VLOOKUP(E45,REF!$B:$F,2,0)</f>
        <v>CPU-SINAPI-MG</v>
      </c>
      <c r="G45" s="564" t="str">
        <f>VLOOKUP(E45,REF!$B:$F,3,0)</f>
        <v xml:space="preserve">ARMAÇÃO DE PILAR OU VIGA DE ESTRUTURA CONVENCIONAL DE CONCRETO ARMADO UTILIZANDO AÇO CA-50 DE 10,0 MM - MONTAGEM. AF_06/2022</v>
      </c>
      <c r="H45" s="565" t="str">
        <f>VLOOKUP(E45,REF!$B:$F,4,0)</f>
        <v>KG</v>
      </c>
      <c r="I45" s="583">
        <f>ROUND(VLOOKUP(D45,MC!C:L,10,0),2)</f>
        <v>274.41000000000003</v>
      </c>
      <c r="J45" s="567">
        <f>VLOOKUP(E45,REF!$B:$F,5,0)</f>
        <v>10.77</v>
      </c>
      <c r="K45" s="568" t="str">
        <f t="shared" si="4"/>
        <v xml:space="preserve">BDI 1</v>
      </c>
      <c r="L45" s="299">
        <f t="shared" si="5"/>
        <v>13.35</v>
      </c>
      <c r="M45" s="299">
        <f t="shared" si="6"/>
        <v>3663.3699999999999</v>
      </c>
      <c r="N45" s="108">
        <f t="shared" si="3"/>
        <v>0.0021667375127538799</v>
      </c>
      <c r="P45" s="109"/>
      <c r="T45" s="37"/>
      <c r="U45" s="110"/>
      <c r="V45" s="37"/>
      <c r="W45" s="37"/>
      <c r="X45" s="37"/>
      <c r="Y45" s="37"/>
      <c r="Z45" s="37"/>
    </row>
    <row r="46" ht="47.25">
      <c r="D46" s="105" t="s">
        <v>32230</v>
      </c>
      <c r="E46" s="602">
        <v>92764</v>
      </c>
      <c r="F46" s="114" t="str">
        <f>VLOOKUP(E46,REF!$B:$F,2,0)</f>
        <v>CPU-SINAPI-MG</v>
      </c>
      <c r="G46" s="564" t="str">
        <f>VLOOKUP(E46,REF!$B:$F,3,0)</f>
        <v xml:space="preserve">ARMAÇÃO DE PILAR OU VIGA DE ESTRUTURA CONVENCIONAL DE CONCRETO ARMADO UTILIZANDO AÇO CA-50 DE 16,0 MM - MONTAGEM. AF_06/2022</v>
      </c>
      <c r="H46" s="565" t="str">
        <f>VLOOKUP(E46,REF!$B:$F,4,0)</f>
        <v>KG</v>
      </c>
      <c r="I46" s="583">
        <f>ROUND(VLOOKUP(D46,MC!C:L,10,0),2)</f>
        <v>30.510000000000002</v>
      </c>
      <c r="J46" s="567">
        <f>VLOOKUP(E46,REF!$B:$F,5,0)</f>
        <v>8.6400000000000006</v>
      </c>
      <c r="K46" s="568" t="str">
        <f t="shared" si="4"/>
        <v xml:space="preserve">BDI 1</v>
      </c>
      <c r="L46" s="299">
        <f t="shared" si="5"/>
        <v>10.710000000000001</v>
      </c>
      <c r="M46" s="299">
        <f t="shared" si="6"/>
        <v>326.75999999999999</v>
      </c>
      <c r="N46" s="108">
        <f t="shared" si="3"/>
        <v>0.00019326553137342334</v>
      </c>
      <c r="P46" s="109"/>
      <c r="T46" s="37"/>
      <c r="U46" s="110"/>
      <c r="V46" s="37"/>
      <c r="W46" s="37"/>
      <c r="X46" s="37"/>
      <c r="Y46" s="37"/>
      <c r="Z46" s="37"/>
    </row>
    <row r="47" ht="47.25">
      <c r="D47" s="105" t="s">
        <v>32231</v>
      </c>
      <c r="E47" s="602">
        <v>92433</v>
      </c>
      <c r="F47" s="114" t="str">
        <f>VLOOKUP(E47,REF!$B:$F,2,0)</f>
        <v>CPU-SINAPI-MG</v>
      </c>
      <c r="G47" s="564" t="str">
        <f>VLOOKUP(E47,REF!$B:$F,3,0)</f>
        <v xml:space="preserve">MONTAGEM E DESMONTAGEM DE FÔRMA DE PILARES RETANGULARES E ESTRUTURAS SIMILARES, PÉ-DIREITO DUPLO, EM CHAPA DE MADEIRA COMPENSADA PLASTIFICADA, 10 UTILIZAÇÕES. AF_09/2020</v>
      </c>
      <c r="H47" s="565" t="str">
        <f>VLOOKUP(E47,REF!$B:$F,4,0)</f>
        <v>M2</v>
      </c>
      <c r="I47" s="583">
        <f>ROUND(VLOOKUP(D47,MC!C:L,10,0),2)</f>
        <v>48.289999999999999</v>
      </c>
      <c r="J47" s="567">
        <f>VLOOKUP(E47,REF!$B:$F,5,0)</f>
        <v>75.790000000000006</v>
      </c>
      <c r="K47" s="568" t="str">
        <f t="shared" si="4"/>
        <v xml:space="preserve">BDI 1</v>
      </c>
      <c r="L47" s="299">
        <f t="shared" si="5"/>
        <v>93.920000000000002</v>
      </c>
      <c r="M47" s="299">
        <f t="shared" si="6"/>
        <v>4535.3999999999996</v>
      </c>
      <c r="N47" s="108">
        <f t="shared" si="3"/>
        <v>0.0026825085414096711</v>
      </c>
      <c r="P47" s="109"/>
      <c r="T47" s="37"/>
      <c r="U47" s="110"/>
      <c r="V47" s="37"/>
      <c r="W47" s="37"/>
      <c r="X47" s="37"/>
      <c r="Y47" s="37"/>
      <c r="Z47" s="37"/>
    </row>
    <row r="48" ht="47.25">
      <c r="D48" s="105" t="s">
        <v>32232</v>
      </c>
      <c r="E48" s="151" t="s">
        <v>15531</v>
      </c>
      <c r="F48" s="114" t="str">
        <f>VLOOKUP(E48,REF!$B:$F,2,0)</f>
        <v>CPU-SICOR-MG</v>
      </c>
      <c r="G48" s="577" t="str">
        <f>VLOOKUP(E48,REF!$B:$F,3,0)</f>
        <v xml:space="preserve">FORNECIMENTO DE CONCRETO ESTRUTURAL, USINADO BOMBEADO, COM FCK 30MPA, INCLUSIVE LANÇAMENTO, ADENSAMENTO E ACABAMENTO (FUNDAÇÃO)</v>
      </c>
      <c r="H48" s="565" t="str">
        <f>VLOOKUP(E48,REF!$B:$F,4,0)</f>
        <v>m3</v>
      </c>
      <c r="I48" s="583">
        <f>ROUND(VLOOKUP(D48,MC!C:L,10,0),2)</f>
        <v>2.9700000000000002</v>
      </c>
      <c r="J48" s="567">
        <f>VLOOKUP(E48,REF!$B:$F,5,0)</f>
        <v>726.50999999999999</v>
      </c>
      <c r="K48" s="568" t="str">
        <f t="shared" ref="K48:K86" si="7">IF(OR(F48="MAT-SINAPI-MG",F48="MAT-SUDECAP-MG",F48="MAT-COPASA-MG",F48="I-COTAÇÃO-MG",F48="MAT-DNIT-MG",F48="EQUIP-DNIT-MG"),"BDI 2","BDI 1")</f>
        <v xml:space="preserve">BDI 1</v>
      </c>
      <c r="L48" s="299">
        <f t="shared" ref="L48:L86" si="8">IF(K48="BDI 2",ROUND(J48*(1+$N$10),2),ROUND(J48*(1+$N$9),2))</f>
        <v>900.28999999999996</v>
      </c>
      <c r="M48" s="299">
        <f t="shared" ref="M48:M86" si="9">ROUND(I48*L48,2)</f>
        <v>2673.8600000000001</v>
      </c>
      <c r="N48" s="108">
        <f t="shared" si="3"/>
        <v>0.0015814817410886944</v>
      </c>
      <c r="P48" s="109"/>
      <c r="T48" s="37"/>
      <c r="U48" s="110"/>
      <c r="V48" s="37"/>
      <c r="W48" s="37"/>
      <c r="X48" s="37"/>
      <c r="Y48" s="37"/>
      <c r="Z48" s="37"/>
    </row>
    <row r="49" ht="16.5">
      <c r="B49" s="83" t="s">
        <v>32213</v>
      </c>
      <c r="D49" s="592" t="s">
        <v>3652</v>
      </c>
      <c r="E49" s="593"/>
      <c r="F49" s="593"/>
      <c r="G49" s="594" t="s">
        <v>32233</v>
      </c>
      <c r="H49" s="595"/>
      <c r="I49" s="596"/>
      <c r="J49" s="597"/>
      <c r="K49" s="597"/>
      <c r="L49" s="597"/>
      <c r="M49" s="573">
        <f>SUBTOTAL(9,M50:M60)</f>
        <v>42146.619999999995</v>
      </c>
      <c r="N49" s="598">
        <f>SUBTOTAL(9,N50:N60)</f>
        <v>0.024928047832946967</v>
      </c>
      <c r="Q49" s="563">
        <v>0.040000000000000001</v>
      </c>
      <c r="T49" s="37"/>
      <c r="U49" s="37"/>
      <c r="V49" s="37"/>
      <c r="W49" s="37"/>
      <c r="X49" s="37"/>
    </row>
    <row r="50" ht="31.5">
      <c r="D50" s="105" t="s">
        <v>32234</v>
      </c>
      <c r="E50" s="111">
        <v>96527</v>
      </c>
      <c r="F50" s="114" t="str">
        <f>VLOOKUP(E50,REF!$B:$F,2,0)</f>
        <v>CPU-SINAPI-MG</v>
      </c>
      <c r="G50" s="564" t="str">
        <f>VLOOKUP(E50,REF!$B:$F,3,0)</f>
        <v xml:space="preserve">ESCAVAÇÃO MANUAL PARA VIGA BALDRAME OU SAPATA CORRIDA (INCLUINDO ESCAVAÇÃO PARA COLOCAÇÃO DE FÔRMAS). AF_01/2024</v>
      </c>
      <c r="H50" s="565" t="str">
        <f>VLOOKUP(E50,REF!$B:$F,4,0)</f>
        <v>M3</v>
      </c>
      <c r="I50" s="583">
        <f>ROUND(VLOOKUP(D50,MC!C:L,10,0),2)</f>
        <v>21.899999999999999</v>
      </c>
      <c r="J50" s="567">
        <f>VLOOKUP(E50,REF!$B:$F,5,0)</f>
        <v>110.90000000000001</v>
      </c>
      <c r="K50" s="568" t="str">
        <f t="shared" si="7"/>
        <v xml:space="preserve">BDI 1</v>
      </c>
      <c r="L50" s="299">
        <f t="shared" si="8"/>
        <v>137.43000000000001</v>
      </c>
      <c r="M50" s="299">
        <f t="shared" si="9"/>
        <v>3009.7199999999998</v>
      </c>
      <c r="N50" s="108">
        <f t="shared" si="3"/>
        <v>0.0017801295601824569</v>
      </c>
      <c r="P50" s="109"/>
      <c r="T50" s="37"/>
      <c r="U50" s="110"/>
      <c r="V50" s="37"/>
      <c r="W50" s="37"/>
      <c r="X50" s="37"/>
      <c r="Y50" s="37"/>
      <c r="Z50" s="37"/>
    </row>
    <row r="51" ht="47.25">
      <c r="D51" s="105" t="s">
        <v>32235</v>
      </c>
      <c r="E51" s="111">
        <v>96536</v>
      </c>
      <c r="F51" s="114" t="str">
        <f>VLOOKUP(E51,REF!$B:$F,2,0)</f>
        <v>CPU-SINAPI-MG</v>
      </c>
      <c r="G51" s="564" t="str">
        <f>VLOOKUP(E51,REF!$B:$F,3,0)</f>
        <v xml:space="preserve">FABRICAÇÃO, MONTAGEM E DESMONTAGEM DE FÔRMA PARA VIGA BALDRAME, EM MADEIRA SERRADA, E=25 MM, 4 UTILIZAÇÕES. AF_01/2024</v>
      </c>
      <c r="H51" s="565" t="str">
        <f>VLOOKUP(E51,REF!$B:$F,4,0)</f>
        <v>M2</v>
      </c>
      <c r="I51" s="583">
        <f>ROUND(VLOOKUP(D51,MC!C:L,10,0),2)</f>
        <v>131.38</v>
      </c>
      <c r="J51" s="567">
        <f>VLOOKUP(E51,REF!$B:$F,5,0)</f>
        <v>70.579999999999998</v>
      </c>
      <c r="K51" s="568" t="str">
        <f t="shared" si="7"/>
        <v xml:space="preserve">BDI 1</v>
      </c>
      <c r="L51" s="299">
        <f t="shared" si="8"/>
        <v>87.459999999999994</v>
      </c>
      <c r="M51" s="299">
        <f t="shared" si="9"/>
        <v>11490.49</v>
      </c>
      <c r="N51" s="108">
        <f t="shared" si="3"/>
        <v>0.0067961673876576296</v>
      </c>
      <c r="P51" s="109"/>
      <c r="T51" s="37"/>
      <c r="U51" s="110"/>
      <c r="V51" s="37"/>
      <c r="W51" s="37"/>
      <c r="X51" s="37"/>
      <c r="Y51" s="37"/>
      <c r="Z51" s="37"/>
    </row>
    <row r="52" ht="47.25">
      <c r="D52" s="105" t="s">
        <v>32236</v>
      </c>
      <c r="E52" s="111">
        <v>92759</v>
      </c>
      <c r="F52" s="114" t="str">
        <f>VLOOKUP(E52,REF!$B:$F,2,0)</f>
        <v>CPU-SINAPI-MG</v>
      </c>
      <c r="G52" s="564" t="str">
        <f>VLOOKUP(E52,REF!$B:$F,3,0)</f>
        <v xml:space="preserve">ARMAÇÃO DE PILAR OU VIGA DE ESTRUTURA CONVENCIONAL DE CONCRETO ARMADO UTILIZANDO AÇO CA-60 DE 5,0 MM - MONTAGEM. AF_06/2022</v>
      </c>
      <c r="H52" s="565" t="str">
        <f>VLOOKUP(E52,REF!$B:$F,4,0)</f>
        <v>KG</v>
      </c>
      <c r="I52" s="583">
        <f>ROUND(VLOOKUP(D52,MC!C:L,10,0),2)</f>
        <v>162.53999999999999</v>
      </c>
      <c r="J52" s="567">
        <f>VLOOKUP(E52,REF!$B:$F,5,0)</f>
        <v>14.24</v>
      </c>
      <c r="K52" s="568" t="str">
        <f t="shared" si="7"/>
        <v xml:space="preserve">BDI 1</v>
      </c>
      <c r="L52" s="299">
        <f t="shared" si="8"/>
        <v>17.649999999999999</v>
      </c>
      <c r="M52" s="299">
        <f t="shared" si="9"/>
        <v>2868.8299999999999</v>
      </c>
      <c r="N52" s="108">
        <f t="shared" si="3"/>
        <v>0.0016967987341474419</v>
      </c>
      <c r="P52" s="109"/>
      <c r="T52" s="37"/>
      <c r="U52" s="110"/>
      <c r="V52" s="37"/>
      <c r="W52" s="37"/>
      <c r="X52" s="37"/>
      <c r="Y52" s="37"/>
      <c r="Z52" s="37"/>
    </row>
    <row r="53" ht="47.25">
      <c r="D53" s="105" t="s">
        <v>32237</v>
      </c>
      <c r="E53" s="151">
        <v>92761</v>
      </c>
      <c r="F53" s="114" t="str">
        <f>VLOOKUP(E53,REF!$B:$F,2,0)</f>
        <v>CPU-SINAPI-MG</v>
      </c>
      <c r="G53" s="564" t="str">
        <f>VLOOKUP(E53,REF!$B:$F,3,0)</f>
        <v xml:space="preserve">ARMAÇÃO DE PILAR OU VIGA DE ESTRUTURA CONVENCIONAL DE CONCRETO ARMADO UTILIZANDO AÇO CA-50 DE 8,0 MM - MONTAGEM. AF_06/2022</v>
      </c>
      <c r="H53" s="565" t="str">
        <f>VLOOKUP(E53,REF!$B:$F,4,0)</f>
        <v>KG</v>
      </c>
      <c r="I53" s="583">
        <f>ROUND(VLOOKUP(D53,MC!C:L,10,0),2)</f>
        <v>402.20999999999998</v>
      </c>
      <c r="J53" s="567">
        <f>VLOOKUP(E53,REF!$B:$F,5,0)</f>
        <v>12.18</v>
      </c>
      <c r="K53" s="568" t="str">
        <f t="shared" si="7"/>
        <v xml:space="preserve">BDI 1</v>
      </c>
      <c r="L53" s="299">
        <f t="shared" si="8"/>
        <v>15.09</v>
      </c>
      <c r="M53" s="299">
        <f t="shared" si="9"/>
        <v>6069.3500000000004</v>
      </c>
      <c r="N53" s="108">
        <f t="shared" si="3"/>
        <v>0.0035897788984003151</v>
      </c>
      <c r="P53" s="109"/>
      <c r="T53" s="37"/>
      <c r="U53" s="110"/>
      <c r="V53" s="37"/>
      <c r="W53" s="37"/>
      <c r="X53" s="37"/>
      <c r="Y53" s="37"/>
      <c r="Z53" s="37"/>
    </row>
    <row r="54" ht="47.25">
      <c r="D54" s="105" t="s">
        <v>32238</v>
      </c>
      <c r="E54" s="111">
        <v>92762</v>
      </c>
      <c r="F54" s="114" t="str">
        <f>VLOOKUP(E54,REF!$B:$F,2,0)</f>
        <v>CPU-SINAPI-MG</v>
      </c>
      <c r="G54" s="564" t="str">
        <f>VLOOKUP(E54,REF!$B:$F,3,0)</f>
        <v xml:space="preserve">ARMAÇÃO DE PILAR OU VIGA DE ESTRUTURA CONVENCIONAL DE CONCRETO ARMADO UTILIZANDO AÇO CA-50 DE 10,0 MM - MONTAGEM. AF_06/2022</v>
      </c>
      <c r="H54" s="565" t="str">
        <f>VLOOKUP(E54,REF!$B:$F,4,0)</f>
        <v>KG</v>
      </c>
      <c r="I54" s="583">
        <f>ROUND(VLOOKUP(D54,MC!C:L,10,0),2)</f>
        <v>66.060000000000002</v>
      </c>
      <c r="J54" s="567">
        <f>VLOOKUP(E54,REF!$B:$F,5,0)</f>
        <v>10.77</v>
      </c>
      <c r="K54" s="568" t="str">
        <f t="shared" si="7"/>
        <v xml:space="preserve">BDI 1</v>
      </c>
      <c r="L54" s="299">
        <f t="shared" si="8"/>
        <v>13.35</v>
      </c>
      <c r="M54" s="299">
        <f t="shared" si="9"/>
        <v>881.89999999999998</v>
      </c>
      <c r="N54" s="108">
        <f t="shared" si="3"/>
        <v>0.00052160874072169796</v>
      </c>
      <c r="P54" s="109"/>
      <c r="T54" s="37"/>
      <c r="U54" s="110"/>
      <c r="V54" s="37"/>
      <c r="W54" s="37"/>
      <c r="X54" s="37"/>
      <c r="Y54" s="37"/>
      <c r="Z54" s="37"/>
    </row>
    <row r="55" ht="47.25">
      <c r="D55" s="105" t="s">
        <v>32239</v>
      </c>
      <c r="E55" s="111">
        <v>92764</v>
      </c>
      <c r="F55" s="114" t="str">
        <f>VLOOKUP(E55,REF!$B:$F,2,0)</f>
        <v>CPU-SINAPI-MG</v>
      </c>
      <c r="G55" s="564" t="str">
        <f>VLOOKUP(E55,REF!$B:$F,3,0)</f>
        <v xml:space="preserve">ARMAÇÃO DE PILAR OU VIGA DE ESTRUTURA CONVENCIONAL DE CONCRETO ARMADO UTILIZANDO AÇO CA-50 DE 16,0 MM - MONTAGEM. AF_06/2022</v>
      </c>
      <c r="H55" s="565" t="str">
        <f>VLOOKUP(E55,REF!$B:$F,4,0)</f>
        <v>KG</v>
      </c>
      <c r="I55" s="583">
        <f>ROUND(VLOOKUP(D55,MC!C:L,10,0),2)</f>
        <v>36.359999999999999</v>
      </c>
      <c r="J55" s="567">
        <f>VLOOKUP(E55,REF!$B:$F,5,0)</f>
        <v>8.6400000000000006</v>
      </c>
      <c r="K55" s="568" t="str">
        <f t="shared" si="7"/>
        <v xml:space="preserve">BDI 1</v>
      </c>
      <c r="L55" s="299">
        <f t="shared" si="8"/>
        <v>10.710000000000001</v>
      </c>
      <c r="M55" s="299">
        <f t="shared" si="9"/>
        <v>389.42000000000002</v>
      </c>
      <c r="N55" s="108">
        <f t="shared" si="3"/>
        <v>0.00023032642681918998</v>
      </c>
      <c r="P55" s="109"/>
      <c r="T55" s="37"/>
      <c r="U55" s="110"/>
      <c r="V55" s="37"/>
      <c r="W55" s="37"/>
      <c r="X55" s="37"/>
      <c r="Y55" s="37"/>
      <c r="Z55" s="37"/>
    </row>
    <row r="56" ht="47.25">
      <c r="D56" s="105" t="s">
        <v>32240</v>
      </c>
      <c r="E56" s="151">
        <v>96557</v>
      </c>
      <c r="F56" s="114" t="str">
        <f>VLOOKUP(E56,REF!$B:$F,2,0)</f>
        <v>CPU-SINAPI-MG</v>
      </c>
      <c r="G56" s="564" t="str">
        <f>VLOOKUP(E56,REF!$B:$F,3,0)</f>
        <v xml:space="preserve">CONCRETAGEM DE BLOCO DE COROAMENTO OU VIGA BALDRAME, FCK 30 MPA, COM USO DE BOMBA - LANÇAMENTO, ADENSAMENTO E ACABAMENTO. AF_01/2024</v>
      </c>
      <c r="H56" s="565" t="str">
        <f>VLOOKUP(E56,REF!$B:$F,4,0)</f>
        <v>M3</v>
      </c>
      <c r="I56" s="583">
        <f>ROUND(VLOOKUP(D56,MC!C:L,10,0),2)</f>
        <v>11.800000000000001</v>
      </c>
      <c r="J56" s="567">
        <f>VLOOKUP(E56,REF!$B:$F,5,0)</f>
        <v>756.27999999999997</v>
      </c>
      <c r="K56" s="568" t="str">
        <f t="shared" si="7"/>
        <v xml:space="preserve">BDI 1</v>
      </c>
      <c r="L56" s="299">
        <f t="shared" si="8"/>
        <v>937.17999999999995</v>
      </c>
      <c r="M56" s="299">
        <f t="shared" si="9"/>
        <v>11058.719999999999</v>
      </c>
      <c r="N56" s="108">
        <f t="shared" si="3"/>
        <v>0.0065407926218322438</v>
      </c>
      <c r="P56" s="109"/>
      <c r="T56" s="37"/>
      <c r="U56" s="110"/>
      <c r="V56" s="37"/>
      <c r="W56" s="37"/>
      <c r="X56" s="37"/>
      <c r="Y56" s="37"/>
      <c r="Z56" s="37"/>
    </row>
    <row r="57" ht="31.5">
      <c r="D57" s="105" t="s">
        <v>32241</v>
      </c>
      <c r="E57" s="151">
        <v>98555</v>
      </c>
      <c r="F57" s="114" t="str">
        <f>VLOOKUP(E57,REF!$B:$F,2,0)</f>
        <v>CPU-SINAPI-MG</v>
      </c>
      <c r="G57" s="564" t="str">
        <f>VLOOKUP(E57,REF!$B:$F,3,0)</f>
        <v xml:space="preserve">IMPERMEABILIZAÇÃO DE SUPERFÍCIE COM ARGAMASSA POLIMÉRICA / MEMBRANA ACRÍLICA, 3 DEMÃOS. AF_09/2023</v>
      </c>
      <c r="H57" s="565" t="str">
        <f>VLOOKUP(E57,REF!$B:$F,4,0)</f>
        <v>M2</v>
      </c>
      <c r="I57" s="583">
        <f>ROUND(VLOOKUP(D57,MC!C:L,10,0),2)</f>
        <v>145.97999999999999</v>
      </c>
      <c r="J57" s="567">
        <f>VLOOKUP(E57,REF!$B:$F,5,0)</f>
        <v>32.649999999999999</v>
      </c>
      <c r="K57" s="568" t="str">
        <f t="shared" si="7"/>
        <v xml:space="preserve">BDI 1</v>
      </c>
      <c r="L57" s="299">
        <f t="shared" si="8"/>
        <v>40.460000000000001</v>
      </c>
      <c r="M57" s="299">
        <f t="shared" si="9"/>
        <v>5906.3500000000004</v>
      </c>
      <c r="N57" s="108">
        <f t="shared" si="3"/>
        <v>0.0034933708875854418</v>
      </c>
      <c r="P57" s="109"/>
      <c r="T57" s="37"/>
      <c r="U57" s="110"/>
      <c r="V57" s="37"/>
      <c r="W57" s="37"/>
      <c r="X57" s="37"/>
      <c r="Y57" s="37"/>
      <c r="Z57" s="37"/>
    </row>
    <row r="58" ht="63">
      <c r="D58" s="105" t="s">
        <v>32242</v>
      </c>
      <c r="E58" s="151">
        <v>100975</v>
      </c>
      <c r="F58" s="114" t="str">
        <f>VLOOKUP(E58,REF!$B:$F,2,0)</f>
        <v>CPU-SINAPI-MG</v>
      </c>
      <c r="G58" s="564" t="str">
        <f>VLOOKUP(E58,REF!$B:$F,3,0)</f>
        <v xml:space="preserve">CARGA, MANOBRA E DESCARGA DE SOLOS E MATERIAIS GRANULARES EM CAMINHÃO BASCULANTE 14 M³ - CARGA COM PÁ CARREGADEIRA (CAÇAMBA DE 1,7 A 2,8 M³ / 128 HP) E DESCARGA LIVRE (UNIDADE: M3). AF_07/2020</v>
      </c>
      <c r="H58" s="565" t="str">
        <f>VLOOKUP(E58,REF!$B:$F,4,0)</f>
        <v>M3</v>
      </c>
      <c r="I58" s="583">
        <f>ROUND(VLOOKUP(D58,MC!C:L,10,0),2)</f>
        <v>28.469999999999999</v>
      </c>
      <c r="J58" s="567">
        <f>VLOOKUP(E58,REF!$B:$F,5,0)</f>
        <v>8.7100000000000009</v>
      </c>
      <c r="K58" s="568" t="str">
        <f t="shared" si="7"/>
        <v xml:space="preserve">BDI 1</v>
      </c>
      <c r="L58" s="299">
        <f t="shared" si="8"/>
        <v>10.789999999999999</v>
      </c>
      <c r="M58" s="299">
        <f t="shared" si="9"/>
        <v>307.19</v>
      </c>
      <c r="N58" s="108">
        <f t="shared" si="3"/>
        <v>0.00018169065547374806</v>
      </c>
      <c r="P58" s="109"/>
      <c r="T58" s="37"/>
      <c r="U58" s="110"/>
      <c r="V58" s="37"/>
      <c r="W58" s="37"/>
      <c r="X58" s="37"/>
      <c r="Y58" s="37"/>
      <c r="Z58" s="37"/>
    </row>
    <row r="59" ht="47.25">
      <c r="D59" s="105" t="s">
        <v>32243</v>
      </c>
      <c r="E59" s="151">
        <v>93593</v>
      </c>
      <c r="F59" s="114" t="str">
        <f>VLOOKUP(E59,REF!$B:$F,2,0)</f>
        <v>CPU-SINAPI-MG</v>
      </c>
      <c r="G59" s="564" t="str">
        <f>VLOOKUP(E59,REF!$B:$F,3,0)</f>
        <v xml:space="preserve">TRANSPORTE COM CAMINHÃO BASCULANTE DE 14 M³, EM VIA URBANA PAVIMENTADA, ADICIONAL PARA DMT EXCEDENTE A 30 KM (UNIDADE: M3XKM). AF_07/2020</v>
      </c>
      <c r="H59" s="565" t="str">
        <f>VLOOKUP(E59,REF!$B:$F,4,0)</f>
        <v>M3XKM</v>
      </c>
      <c r="I59" s="583">
        <f>ROUND(VLOOKUP(D59,MC!C:L,10,0),2)</f>
        <v>102.48</v>
      </c>
      <c r="J59" s="567">
        <f>VLOOKUP(E59,REF!$B:$F,5,0)</f>
        <v>0.88</v>
      </c>
      <c r="K59" s="568" t="str">
        <f t="shared" si="7"/>
        <v xml:space="preserve">BDI 1</v>
      </c>
      <c r="L59" s="299">
        <f t="shared" si="8"/>
        <v>1.0900000000000001</v>
      </c>
      <c r="M59" s="299">
        <f t="shared" si="9"/>
        <v>111.7</v>
      </c>
      <c r="N59" s="108">
        <f t="shared" si="3"/>
        <v>6.60661031166954e-05</v>
      </c>
      <c r="P59" s="109"/>
      <c r="T59" s="37"/>
      <c r="U59" s="110"/>
      <c r="V59" s="37"/>
      <c r="W59" s="37"/>
      <c r="X59" s="37"/>
      <c r="Y59" s="37"/>
      <c r="Z59" s="37"/>
    </row>
    <row r="60">
      <c r="D60" s="105" t="s">
        <v>32296</v>
      </c>
      <c r="E60" s="601">
        <v>100574</v>
      </c>
      <c r="F60" s="114" t="str">
        <f>VLOOKUP(E60,REF!$B:$F,2,0)</f>
        <v>CPU-SINAPI-MG</v>
      </c>
      <c r="G60" s="577" t="str">
        <f>VLOOKUP(E60,REF!$B:$F,3,0)</f>
        <v xml:space="preserve">ESPALHAMENTO DE MATERIAL COM TRATOR DE ESTEIRAS. AF_09/2024</v>
      </c>
      <c r="H60" s="565" t="str">
        <f>VLOOKUP(E60,REF!$B:$F,4,0)</f>
        <v>M3</v>
      </c>
      <c r="I60" s="583">
        <f>ROUND(VLOOKUP(D60,MC!C:L,10,0),2)</f>
        <v>28.469999999999999</v>
      </c>
      <c r="J60" s="567">
        <f>VLOOKUP(E60,REF!$B:$F,5,0)</f>
        <v>1.5</v>
      </c>
      <c r="K60" s="568" t="str">
        <f t="shared" si="7"/>
        <v xml:space="preserve">BDI 1</v>
      </c>
      <c r="L60" s="299">
        <f t="shared" si="8"/>
        <v>1.8600000000000001</v>
      </c>
      <c r="M60" s="299">
        <f t="shared" si="9"/>
        <v>52.950000000000003</v>
      </c>
      <c r="N60" s="108">
        <f t="shared" si="3"/>
        <v>3.1317817010107624e-05</v>
      </c>
      <c r="P60" s="109"/>
      <c r="T60" s="37"/>
      <c r="U60" s="110"/>
      <c r="V60" s="37"/>
      <c r="W60" s="37"/>
      <c r="X60" s="37"/>
      <c r="Y60" s="37"/>
      <c r="Z60" s="37"/>
    </row>
    <row r="61" ht="16.5">
      <c r="B61" s="83" t="s">
        <v>32213</v>
      </c>
      <c r="D61" s="592" t="s">
        <v>3653</v>
      </c>
      <c r="E61" s="593"/>
      <c r="F61" s="593"/>
      <c r="G61" s="594" t="s">
        <v>32264</v>
      </c>
      <c r="H61" s="595"/>
      <c r="I61" s="596"/>
      <c r="J61" s="597"/>
      <c r="K61" s="597"/>
      <c r="L61" s="597"/>
      <c r="M61" s="573">
        <f>SUBTOTAL(9,M62:M66)</f>
        <v>38489.970000000001</v>
      </c>
      <c r="N61" s="598">
        <f>SUBTOTAL(9,N62:N66)</f>
        <v>0.022765284932663492</v>
      </c>
      <c r="Q61" s="563">
        <v>0.040000000000000001</v>
      </c>
      <c r="T61" s="37"/>
      <c r="U61" s="37"/>
      <c r="V61" s="37"/>
      <c r="W61" s="37"/>
      <c r="X61" s="37"/>
    </row>
    <row r="62" ht="47.25">
      <c r="D62" s="105" t="s">
        <v>32265</v>
      </c>
      <c r="E62" s="600">
        <v>92759</v>
      </c>
      <c r="F62" s="114" t="str">
        <f>VLOOKUP(E62,REF!$B:$F,2,0)</f>
        <v>CPU-SINAPI-MG</v>
      </c>
      <c r="G62" s="564" t="str">
        <f>VLOOKUP(E62,REF!$B:$F,3,0)</f>
        <v xml:space="preserve">ARMAÇÃO DE PILAR OU VIGA DE ESTRUTURA CONVENCIONAL DE CONCRETO ARMADO UTILIZANDO AÇO CA-60 DE 5,0 MM - MONTAGEM. AF_06/2022</v>
      </c>
      <c r="H62" s="565" t="str">
        <f>VLOOKUP(E62,REF!$B:$F,4,0)</f>
        <v>KG</v>
      </c>
      <c r="I62" s="583">
        <f>ROUND(VLOOKUP(D62,MC!C:L,10,0),2)</f>
        <v>250.83000000000001</v>
      </c>
      <c r="J62" s="567">
        <f>VLOOKUP(E62,REF!$B:$F,5,0)</f>
        <v>14.24</v>
      </c>
      <c r="K62" s="568" t="str">
        <f t="shared" si="7"/>
        <v xml:space="preserve">BDI 1</v>
      </c>
      <c r="L62" s="299">
        <f t="shared" si="8"/>
        <v>17.649999999999999</v>
      </c>
      <c r="M62" s="299">
        <f t="shared" si="9"/>
        <v>4427.1499999999996</v>
      </c>
      <c r="N62" s="108">
        <f t="shared" si="3"/>
        <v>0.0026184829759451924</v>
      </c>
      <c r="P62" s="109"/>
      <c r="T62" s="37"/>
      <c r="U62" s="110"/>
      <c r="V62" s="37"/>
      <c r="W62" s="37"/>
      <c r="X62" s="37"/>
      <c r="Y62" s="37"/>
      <c r="Z62" s="37"/>
    </row>
    <row r="63" ht="47.25">
      <c r="D63" s="105" t="s">
        <v>32266</v>
      </c>
      <c r="E63" s="602">
        <v>92762</v>
      </c>
      <c r="F63" s="114" t="str">
        <f>VLOOKUP(E63,REF!$B:$F,2,0)</f>
        <v>CPU-SINAPI-MG</v>
      </c>
      <c r="G63" s="564" t="str">
        <f>VLOOKUP(E63,REF!$B:$F,3,0)</f>
        <v xml:space="preserve">ARMAÇÃO DE PILAR OU VIGA DE ESTRUTURA CONVENCIONAL DE CONCRETO ARMADO UTILIZANDO AÇO CA-50 DE 10,0 MM - MONTAGEM. AF_06/2022</v>
      </c>
      <c r="H63" s="565" t="str">
        <f>VLOOKUP(E63,REF!$B:$F,4,0)</f>
        <v>KG</v>
      </c>
      <c r="I63" s="583">
        <f>ROUND(VLOOKUP(D63,MC!C:L,10,0),2)</f>
        <v>532.88999999999999</v>
      </c>
      <c r="J63" s="567">
        <f>VLOOKUP(E63,REF!$B:$F,5,0)</f>
        <v>10.77</v>
      </c>
      <c r="K63" s="568" t="str">
        <f t="shared" si="7"/>
        <v xml:space="preserve">BDI 1</v>
      </c>
      <c r="L63" s="299">
        <f t="shared" si="8"/>
        <v>13.35</v>
      </c>
      <c r="M63" s="299">
        <f t="shared" si="9"/>
        <v>7114.0799999999999</v>
      </c>
      <c r="N63" s="108">
        <f t="shared" si="3"/>
        <v>0.0042076951017047479</v>
      </c>
      <c r="P63" s="109"/>
      <c r="T63" s="37"/>
      <c r="U63" s="110"/>
      <c r="V63" s="37"/>
      <c r="W63" s="37"/>
      <c r="X63" s="37"/>
      <c r="Y63" s="37"/>
      <c r="Z63" s="37"/>
    </row>
    <row r="64" ht="47.25">
      <c r="D64" s="105" t="s">
        <v>32267</v>
      </c>
      <c r="E64" s="602">
        <v>92764</v>
      </c>
      <c r="F64" s="114" t="str">
        <f>VLOOKUP(E64,REF!$B:$F,2,0)</f>
        <v>CPU-SINAPI-MG</v>
      </c>
      <c r="G64" s="564" t="str">
        <f>VLOOKUP(E64,REF!$B:$F,3,0)</f>
        <v xml:space="preserve">ARMAÇÃO DE PILAR OU VIGA DE ESTRUTURA CONVENCIONAL DE CONCRETO ARMADO UTILIZANDO AÇO CA-50 DE 16,0 MM - MONTAGEM. AF_06/2022</v>
      </c>
      <c r="H64" s="565" t="str">
        <f>VLOOKUP(E64,REF!$B:$F,4,0)</f>
        <v>KG</v>
      </c>
      <c r="I64" s="583">
        <f>ROUND(VLOOKUP(D64,MC!C:L,10,0),2)</f>
        <v>53.460000000000001</v>
      </c>
      <c r="J64" s="567">
        <f>VLOOKUP(E64,REF!$B:$F,5,0)</f>
        <v>8.6400000000000006</v>
      </c>
      <c r="K64" s="568" t="str">
        <f t="shared" si="7"/>
        <v xml:space="preserve">BDI 1</v>
      </c>
      <c r="L64" s="299">
        <f t="shared" si="8"/>
        <v>10.710000000000001</v>
      </c>
      <c r="M64" s="299">
        <f t="shared" si="9"/>
        <v>572.55999999999995</v>
      </c>
      <c r="N64" s="108">
        <f t="shared" si="3"/>
        <v>0.00033864644584149606</v>
      </c>
      <c r="P64" s="109"/>
      <c r="T64" s="37"/>
      <c r="U64" s="110"/>
      <c r="V64" s="37"/>
      <c r="W64" s="37"/>
      <c r="X64" s="37"/>
      <c r="Y64" s="37"/>
      <c r="Z64" s="37"/>
    </row>
    <row r="65" ht="47.25">
      <c r="D65" s="105" t="s">
        <v>32268</v>
      </c>
      <c r="E65" s="602">
        <v>92433</v>
      </c>
      <c r="F65" s="114" t="str">
        <f>VLOOKUP(E65,REF!$B:$F,2,0)</f>
        <v>CPU-SINAPI-MG</v>
      </c>
      <c r="G65" s="564" t="str">
        <f>VLOOKUP(E65,REF!$B:$F,3,0)</f>
        <v xml:space="preserve">MONTAGEM E DESMONTAGEM DE FÔRMA DE PILARES RETANGULARES E ESTRUTURAS SIMILARES, PÉ-DIREITO DUPLO, EM CHAPA DE MADEIRA COMPENSADA PLASTIFICADA, 10 UTILIZAÇÕES. AF_09/2020</v>
      </c>
      <c r="H65" s="565" t="str">
        <f>VLOOKUP(E65,REF!$B:$F,4,0)</f>
        <v>M2</v>
      </c>
      <c r="I65" s="583">
        <f>ROUND(VLOOKUP(D65,MC!C:L,10,0),2)</f>
        <v>176.63999999999999</v>
      </c>
      <c r="J65" s="567">
        <f>VLOOKUP(E65,REF!$B:$F,5,0)</f>
        <v>75.790000000000006</v>
      </c>
      <c r="K65" s="568" t="str">
        <f t="shared" si="7"/>
        <v xml:space="preserve">BDI 1</v>
      </c>
      <c r="L65" s="299">
        <f t="shared" si="8"/>
        <v>93.920000000000002</v>
      </c>
      <c r="M65" s="299">
        <f t="shared" si="9"/>
        <v>16590.029999999999</v>
      </c>
      <c r="N65" s="108">
        <f t="shared" si="3"/>
        <v>0.0098123422801170094</v>
      </c>
      <c r="P65" s="109"/>
      <c r="T65" s="37"/>
      <c r="U65" s="110"/>
      <c r="V65" s="37"/>
      <c r="W65" s="37"/>
      <c r="X65" s="37"/>
      <c r="Y65" s="37"/>
      <c r="Z65" s="37"/>
    </row>
    <row r="66" ht="47.25">
      <c r="D66" s="105" t="s">
        <v>32269</v>
      </c>
      <c r="E66" s="151" t="s">
        <v>15531</v>
      </c>
      <c r="F66" s="114" t="str">
        <f>VLOOKUP(E66,REF!$B:$F,2,0)</f>
        <v>CPU-SICOR-MG</v>
      </c>
      <c r="G66" s="577" t="str">
        <f>VLOOKUP(E66,REF!$B:$F,3,0)</f>
        <v xml:space="preserve">FORNECIMENTO DE CONCRETO ESTRUTURAL, USINADO BOMBEADO, COM FCK 30MPA, INCLUSIVE LANÇAMENTO, ADENSAMENTO E ACABAMENTO (FUNDAÇÃO)</v>
      </c>
      <c r="H66" s="565" t="str">
        <f>VLOOKUP(E66,REF!$B:$F,4,0)</f>
        <v>m3</v>
      </c>
      <c r="I66" s="583">
        <f>ROUND(VLOOKUP(D66,MC!C:L,10,0),2)</f>
        <v>10.869999999999999</v>
      </c>
      <c r="J66" s="567">
        <f>VLOOKUP(E66,REF!$B:$F,5,0)</f>
        <v>726.50999999999999</v>
      </c>
      <c r="K66" s="568" t="str">
        <f t="shared" si="7"/>
        <v xml:space="preserve">BDI 1</v>
      </c>
      <c r="L66" s="299">
        <f t="shared" si="8"/>
        <v>900.28999999999996</v>
      </c>
      <c r="M66" s="299">
        <f t="shared" si="9"/>
        <v>9786.1499999999996</v>
      </c>
      <c r="N66" s="108">
        <f t="shared" si="3"/>
        <v>0.0057881181290550454</v>
      </c>
      <c r="P66" s="109"/>
      <c r="T66" s="37"/>
      <c r="U66" s="110"/>
      <c r="V66" s="37"/>
      <c r="W66" s="37"/>
      <c r="X66" s="37"/>
      <c r="Y66" s="37"/>
      <c r="Z66" s="37"/>
    </row>
    <row r="67" ht="16.5">
      <c r="B67" s="83" t="s">
        <v>32213</v>
      </c>
      <c r="D67" s="592" t="s">
        <v>32270</v>
      </c>
      <c r="E67" s="593"/>
      <c r="F67" s="593"/>
      <c r="G67" s="594" t="s">
        <v>32271</v>
      </c>
      <c r="H67" s="595"/>
      <c r="I67" s="596"/>
      <c r="J67" s="597"/>
      <c r="K67" s="597"/>
      <c r="L67" s="597"/>
      <c r="M67" s="573">
        <f>SUBTOTAL(9,M68:M74)</f>
        <v>72113.529999999999</v>
      </c>
      <c r="N67" s="598">
        <f>SUBTOTAL(9,N68:N74)</f>
        <v>0.042652282086740441</v>
      </c>
      <c r="Q67" s="563">
        <v>0.040000000000000001</v>
      </c>
      <c r="T67" s="37"/>
      <c r="U67" s="37"/>
      <c r="V67" s="37"/>
      <c r="W67" s="37"/>
      <c r="X67" s="37"/>
    </row>
    <row r="68" ht="47.25">
      <c r="D68" s="105" t="s">
        <v>32272</v>
      </c>
      <c r="E68" s="111">
        <v>92759</v>
      </c>
      <c r="F68" s="114" t="str">
        <f>VLOOKUP(E68,REF!$B:$F,2,0)</f>
        <v>CPU-SINAPI-MG</v>
      </c>
      <c r="G68" s="564" t="str">
        <f>VLOOKUP(E68,REF!$B:$F,3,0)</f>
        <v xml:space="preserve">ARMAÇÃO DE PILAR OU VIGA DE ESTRUTURA CONVENCIONAL DE CONCRETO ARMADO UTILIZANDO AÇO CA-60 DE 5,0 MM - MONTAGEM. AF_06/2022</v>
      </c>
      <c r="H68" s="565" t="str">
        <f>VLOOKUP(E68,REF!$B:$F,4,0)</f>
        <v>KG</v>
      </c>
      <c r="I68" s="583">
        <f>ROUND(VLOOKUP(D68,MC!C:L,10,0),2)</f>
        <v>196.38</v>
      </c>
      <c r="J68" s="567">
        <f>VLOOKUP(E68,REF!$B:$F,5,0)</f>
        <v>14.24</v>
      </c>
      <c r="K68" s="568" t="str">
        <f t="shared" si="7"/>
        <v xml:space="preserve">BDI 1</v>
      </c>
      <c r="L68" s="299">
        <f t="shared" si="8"/>
        <v>17.649999999999999</v>
      </c>
      <c r="M68" s="299">
        <f t="shared" si="9"/>
        <v>3466.1100000000001</v>
      </c>
      <c r="N68" s="108">
        <f t="shared" si="3"/>
        <v>0.002050066075862212</v>
      </c>
      <c r="P68" s="109"/>
      <c r="T68" s="37"/>
      <c r="U68" s="110"/>
      <c r="V68" s="37"/>
      <c r="W68" s="37"/>
      <c r="X68" s="37"/>
      <c r="Y68" s="37"/>
      <c r="Z68" s="37"/>
    </row>
    <row r="69" ht="47.25">
      <c r="D69" s="105" t="s">
        <v>32273</v>
      </c>
      <c r="E69" s="111">
        <v>92760</v>
      </c>
      <c r="F69" s="114" t="str">
        <f>VLOOKUP(E69,REF!$B:$F,2,0)</f>
        <v>CPU-SINAPI-MG</v>
      </c>
      <c r="G69" s="564" t="str">
        <f>VLOOKUP(E69,REF!$B:$F,3,0)</f>
        <v xml:space="preserve">ARMAÇÃO DE PILAR OU VIGA DE ESTRUTURA CONVENCIONAL DE CONCRETO ARMADO UTILIZANDO AÇO CA-50 DE 6,3 MM - MONTAGEM. AF_06/2022</v>
      </c>
      <c r="H69" s="565" t="str">
        <f>VLOOKUP(E69,REF!$B:$F,4,0)</f>
        <v>KG</v>
      </c>
      <c r="I69" s="583">
        <f>ROUND(VLOOKUP(D69,MC!C:L,10,0),2)</f>
        <v>35.189999999999998</v>
      </c>
      <c r="J69" s="567">
        <f>VLOOKUP(E69,REF!$B:$F,5,0)</f>
        <v>13.17</v>
      </c>
      <c r="K69" s="568" t="str">
        <f t="shared" ref="K69" si="10">IF(OR(F69="MAT-SINAPI-MG",F69="MAT-SUDECAP-MG",F69="MAT-COPASA-MG",F69="I-COTAÇÃO-MG",F69="MAT-DNIT-MG",F69="EQUIP-DNIT-MG"),"BDI 2","BDI 1")</f>
        <v xml:space="preserve">BDI 1</v>
      </c>
      <c r="L69" s="299">
        <f t="shared" ref="L69" si="11">IF(K69="BDI 2",ROUND(J69*(1+$N$10),2),ROUND(J69*(1+$N$9),2))</f>
        <v>16.32</v>
      </c>
      <c r="M69" s="299">
        <f t="shared" ref="M69" si="12">ROUND(I69*L69,2)</f>
        <v>574.29999999999995</v>
      </c>
      <c r="N69" s="108">
        <f t="shared" si="3"/>
        <v>0.00033967558657044012</v>
      </c>
      <c r="P69" s="109"/>
      <c r="T69" s="37"/>
      <c r="U69" s="110"/>
      <c r="V69" s="37"/>
      <c r="W69" s="37"/>
      <c r="X69" s="37"/>
      <c r="Y69" s="37"/>
      <c r="Z69" s="37"/>
    </row>
    <row r="70" ht="47.25">
      <c r="D70" s="105" t="s">
        <v>32274</v>
      </c>
      <c r="E70" s="151">
        <v>92761</v>
      </c>
      <c r="F70" s="114" t="str">
        <f>VLOOKUP(E70,REF!$B:$F,2,0)</f>
        <v>CPU-SINAPI-MG</v>
      </c>
      <c r="G70" s="564" t="str">
        <f>VLOOKUP(E70,REF!$B:$F,3,0)</f>
        <v xml:space="preserve">ARMAÇÃO DE PILAR OU VIGA DE ESTRUTURA CONVENCIONAL DE CONCRETO ARMADO UTILIZANDO AÇO CA-50 DE 8,0 MM - MONTAGEM. AF_06/2022</v>
      </c>
      <c r="H70" s="565" t="str">
        <f>VLOOKUP(E70,REF!$B:$F,4,0)</f>
        <v>KG</v>
      </c>
      <c r="I70" s="583">
        <f>ROUND(VLOOKUP(D70,MC!C:L,10,0),2)</f>
        <v>353.06999999999999</v>
      </c>
      <c r="J70" s="567">
        <f>VLOOKUP(E70,REF!$B:$F,5,0)</f>
        <v>12.18</v>
      </c>
      <c r="K70" s="568" t="str">
        <f t="shared" si="7"/>
        <v xml:space="preserve">BDI 1</v>
      </c>
      <c r="L70" s="299">
        <f t="shared" si="8"/>
        <v>15.09</v>
      </c>
      <c r="M70" s="299">
        <f t="shared" si="9"/>
        <v>5327.8299999999999</v>
      </c>
      <c r="N70" s="108">
        <f t="shared" si="3"/>
        <v>0.0031511993390172179</v>
      </c>
      <c r="P70" s="109"/>
      <c r="T70" s="37"/>
      <c r="U70" s="110"/>
      <c r="V70" s="37"/>
      <c r="W70" s="37"/>
      <c r="X70" s="37"/>
      <c r="Y70" s="37"/>
      <c r="Z70" s="37"/>
    </row>
    <row r="71" ht="47.25">
      <c r="D71" s="105" t="s">
        <v>32275</v>
      </c>
      <c r="E71" s="111">
        <v>92762</v>
      </c>
      <c r="F71" s="114" t="str">
        <f>VLOOKUP(E71,REF!$B:$F,2,0)</f>
        <v>CPU-SINAPI-MG</v>
      </c>
      <c r="G71" s="564" t="str">
        <f>VLOOKUP(E71,REF!$B:$F,3,0)</f>
        <v xml:space="preserve">ARMAÇÃO DE PILAR OU VIGA DE ESTRUTURA CONVENCIONAL DE CONCRETO ARMADO UTILIZANDO AÇO CA-50 DE 10,0 MM - MONTAGEM. AF_06/2022</v>
      </c>
      <c r="H71" s="565" t="str">
        <f>VLOOKUP(E71,REF!$B:$F,4,0)</f>
        <v>KG</v>
      </c>
      <c r="I71" s="583">
        <f>ROUND(VLOOKUP(D71,MC!C:L,10,0),2)</f>
        <v>133.83000000000001</v>
      </c>
      <c r="J71" s="567">
        <f>VLOOKUP(E71,REF!$B:$F,5,0)</f>
        <v>10.77</v>
      </c>
      <c r="K71" s="568" t="str">
        <f t="shared" si="7"/>
        <v xml:space="preserve">BDI 1</v>
      </c>
      <c r="L71" s="299">
        <f t="shared" si="8"/>
        <v>13.35</v>
      </c>
      <c r="M71" s="299">
        <f t="shared" si="9"/>
        <v>1786.6300000000001</v>
      </c>
      <c r="N71" s="108">
        <f t="shared" si="3"/>
        <v>0.0010567205175593688</v>
      </c>
      <c r="P71" s="109"/>
      <c r="T71" s="37"/>
      <c r="U71" s="110"/>
      <c r="V71" s="37"/>
      <c r="W71" s="37"/>
      <c r="X71" s="37"/>
      <c r="Y71" s="37"/>
      <c r="Z71" s="37"/>
    </row>
    <row r="72" ht="47.25">
      <c r="D72" s="105" t="s">
        <v>32276</v>
      </c>
      <c r="E72" s="111">
        <v>92763</v>
      </c>
      <c r="F72" s="114" t="str">
        <f>VLOOKUP(E72,REF!$B:$F,2,0)</f>
        <v>CPU-SINAPI-MG</v>
      </c>
      <c r="G72" s="564" t="str">
        <f>VLOOKUP(E72,REF!$B:$F,3,0)</f>
        <v xml:space="preserve">ARMAÇÃO DE PILAR OU VIGA DE ESTRUTURA CONVENCIONAL DE CONCRETO ARMADO UTILIZANDO AÇO CA-50 DE 12,5 MM - MONTAGEM. AF_06/2022</v>
      </c>
      <c r="H72" s="565" t="str">
        <f>VLOOKUP(E72,REF!$B:$F,4,0)</f>
        <v>KG</v>
      </c>
      <c r="I72" s="583">
        <f>ROUND(VLOOKUP(D72,MC!C:L,10,0),2)</f>
        <v>284.67000000000002</v>
      </c>
      <c r="J72" s="567">
        <f>VLOOKUP(E72,REF!$B:$F,5,0)</f>
        <v>8.9700000000000006</v>
      </c>
      <c r="K72" s="568" t="str">
        <f t="shared" si="7"/>
        <v xml:space="preserve">BDI 1</v>
      </c>
      <c r="L72" s="299">
        <f t="shared" si="8"/>
        <v>11.119999999999999</v>
      </c>
      <c r="M72" s="299">
        <f t="shared" si="9"/>
        <v>3165.5300000000002</v>
      </c>
      <c r="N72" s="108">
        <f t="shared" si="3"/>
        <v>0.0018722849722380734</v>
      </c>
      <c r="P72" s="109"/>
      <c r="T72" s="37"/>
      <c r="U72" s="110"/>
      <c r="V72" s="37"/>
      <c r="W72" s="37"/>
      <c r="X72" s="37"/>
      <c r="Y72" s="37"/>
      <c r="Z72" s="37"/>
    </row>
    <row r="73" ht="47.25">
      <c r="D73" s="105" t="s">
        <v>32277</v>
      </c>
      <c r="E73" s="602">
        <v>92447</v>
      </c>
      <c r="F73" s="114" t="str">
        <f>VLOOKUP(E73,REF!$B:$F,2,0)</f>
        <v>CPU-SINAPI-MG</v>
      </c>
      <c r="G73" s="564" t="str">
        <f>VLOOKUP(E73,REF!$B:$F,3,0)</f>
        <v xml:space="preserve">MONTAGEM E DESMONTAGEM DE FÔRMA DE VIGA, ESCORAMENTO COM PONTALETE DE MADEIRA, PÉ-DIREITO SIMPLES, EM MADEIRA SERRADA, 2 UTILIZAÇÕES. AF_09/2020</v>
      </c>
      <c r="H73" s="565" t="str">
        <f>VLOOKUP(E73,REF!$B:$F,4,0)</f>
        <v>M2</v>
      </c>
      <c r="I73" s="583">
        <f>ROUND(VLOOKUP(D73,MC!C:L,10,0),2)</f>
        <v>145.86000000000001</v>
      </c>
      <c r="J73" s="567">
        <f>VLOOKUP(E73,REF!$B:$F,5,0)</f>
        <v>247.37</v>
      </c>
      <c r="K73" s="568" t="str">
        <f t="shared" si="7"/>
        <v xml:space="preserve">BDI 1</v>
      </c>
      <c r="L73" s="299">
        <f t="shared" si="8"/>
        <v>306.54000000000002</v>
      </c>
      <c r="M73" s="299">
        <f t="shared" si="9"/>
        <v>44711.919999999998</v>
      </c>
      <c r="N73" s="108">
        <f t="shared" si="3"/>
        <v>0.026445320655912579</v>
      </c>
      <c r="P73" s="109"/>
      <c r="T73" s="37"/>
      <c r="U73" s="110"/>
      <c r="V73" s="37"/>
      <c r="W73" s="37"/>
      <c r="X73" s="37"/>
      <c r="Y73" s="37"/>
      <c r="Z73" s="37"/>
    </row>
    <row r="74" ht="47.25">
      <c r="D74" s="105" t="s">
        <v>32279</v>
      </c>
      <c r="E74" s="151" t="s">
        <v>15531</v>
      </c>
      <c r="F74" s="114" t="str">
        <f>VLOOKUP(E74,REF!$B:$F,2,0)</f>
        <v>CPU-SICOR-MG</v>
      </c>
      <c r="G74" s="577" t="str">
        <f>VLOOKUP(E74,REF!$B:$F,3,0)</f>
        <v xml:space="preserve">FORNECIMENTO DE CONCRETO ESTRUTURAL, USINADO BOMBEADO, COM FCK 30MPA, INCLUSIVE LANÇAMENTO, ADENSAMENTO E ACABAMENTO (FUNDAÇÃO)</v>
      </c>
      <c r="H74" s="565" t="str">
        <f>VLOOKUP(E74,REF!$B:$F,4,0)</f>
        <v>m3</v>
      </c>
      <c r="I74" s="583">
        <f>ROUND(VLOOKUP(D74,MC!C:L,10,0),2)</f>
        <v>14.529999999999999</v>
      </c>
      <c r="J74" s="567">
        <f>VLOOKUP(E74,REF!$B:$F,5,0)</f>
        <v>726.50999999999999</v>
      </c>
      <c r="K74" s="568" t="str">
        <f t="shared" si="7"/>
        <v xml:space="preserve">BDI 1</v>
      </c>
      <c r="L74" s="299">
        <f t="shared" si="8"/>
        <v>900.28999999999996</v>
      </c>
      <c r="M74" s="299">
        <f t="shared" si="9"/>
        <v>13081.209999999999</v>
      </c>
      <c r="N74" s="108">
        <f t="shared" si="3"/>
        <v>0.0077370149395805448</v>
      </c>
      <c r="P74" s="109"/>
      <c r="T74" s="37"/>
      <c r="U74" s="110"/>
      <c r="V74" s="37"/>
      <c r="W74" s="37"/>
      <c r="X74" s="37"/>
      <c r="Y74" s="37"/>
      <c r="Z74" s="37"/>
    </row>
    <row r="75" ht="16.5">
      <c r="B75" s="83" t="s">
        <v>32213</v>
      </c>
      <c r="D75" s="592" t="s">
        <v>32280</v>
      </c>
      <c r="E75" s="593"/>
      <c r="F75" s="593"/>
      <c r="G75" s="594" t="s">
        <v>32278</v>
      </c>
      <c r="H75" s="595"/>
      <c r="I75" s="596"/>
      <c r="J75" s="597"/>
      <c r="K75" s="597"/>
      <c r="L75" s="597"/>
      <c r="M75" s="573">
        <f>SUBTOTAL(9,M76:M83)</f>
        <v>112537.42999999998</v>
      </c>
      <c r="N75" s="598">
        <f>SUBTOTAL(9,N76:N83)</f>
        <v>0.066561409622810111</v>
      </c>
      <c r="Q75" s="563">
        <v>0.040000000000000001</v>
      </c>
      <c r="T75" s="37"/>
      <c r="U75" s="37"/>
      <c r="V75" s="37"/>
      <c r="W75" s="37"/>
      <c r="X75" s="37"/>
    </row>
    <row r="76" ht="47.25">
      <c r="D76" s="105" t="s">
        <v>32281</v>
      </c>
      <c r="E76" s="151">
        <v>101964</v>
      </c>
      <c r="F76" s="114" t="str">
        <f>VLOOKUP(E76,REF!$B:$F,2,0)</f>
        <v>CPU-SINAPI-MG</v>
      </c>
      <c r="G76" s="564" t="str">
        <f>VLOOKUP(E76,REF!$B:$F,3,0)</f>
        <v xml:space="preserve">LAJE PRÉ-MOLDADA UNIDIRECIONAL, BIAPOIADA, PARA FORRO, ENCHIMENTO EM CERÂMICA, VIGOTA CONVENCIONAL, ALTURA TOTAL DA LAJE "LT" = 12 CM (ENCHIMENTO+CAPA) = (8+4). AF_08/2025</v>
      </c>
      <c r="H76" s="565" t="str">
        <f>VLOOKUP(E76,REF!$B:$F,4,0)</f>
        <v>M2</v>
      </c>
      <c r="I76" s="583">
        <f>ROUND(VLOOKUP(D76,MC!C:L,10,0),2)</f>
        <v>243.97</v>
      </c>
      <c r="J76" s="567">
        <f>VLOOKUP(E76,REF!$B:$F,5,0)</f>
        <v>211.61000000000001</v>
      </c>
      <c r="K76" s="568" t="str">
        <f t="shared" si="7"/>
        <v xml:space="preserve">BDI 1</v>
      </c>
      <c r="L76" s="299">
        <f t="shared" si="8"/>
        <v>262.23000000000002</v>
      </c>
      <c r="M76" s="299">
        <f t="shared" si="9"/>
        <v>63976.25</v>
      </c>
      <c r="N76" s="108">
        <f t="shared" si="3"/>
        <v>0.037839404919601465</v>
      </c>
      <c r="P76" s="109"/>
      <c r="T76" s="37"/>
      <c r="U76" s="110"/>
      <c r="V76" s="37"/>
      <c r="W76" s="37"/>
      <c r="X76" s="37"/>
      <c r="Y76" s="37"/>
      <c r="Z76" s="37"/>
    </row>
    <row r="77" ht="47.25">
      <c r="D77" s="105" t="s">
        <v>32282</v>
      </c>
      <c r="E77" s="151" t="s">
        <v>15812</v>
      </c>
      <c r="F77" s="114" t="str">
        <f>VLOOKUP(E77,REF!$B:$F,2,0)</f>
        <v>CPU-SICOR-MG</v>
      </c>
      <c r="G77" s="564" t="str">
        <f>VLOOKUP(E77,REF!$B:$F,3,0)</f>
        <v xml:space="preserve">CIMBRAMENTO PARA LAJE PRÉ-MOLDADA COM ESCORAMENTO METÁLICO, TIPO "A", ALTURA DE (200 ATÉ 310)CM, INCLUSIVE DESCARGA, MONTAGEM, DESMONTAGEM E CARGA</v>
      </c>
      <c r="H77" s="565" t="str">
        <f>VLOOKUP(E77,REF!$B:$F,4,0)</f>
        <v>m2xmês</v>
      </c>
      <c r="I77" s="583">
        <f>ROUND(VLOOKUP(D77,MC!C:L,10,0),2)</f>
        <v>243.97</v>
      </c>
      <c r="J77" s="567">
        <f>VLOOKUP(E77,REF!$B:$F,5,0)</f>
        <v>23.32</v>
      </c>
      <c r="K77" s="568" t="str">
        <f t="shared" si="7"/>
        <v xml:space="preserve">BDI 1</v>
      </c>
      <c r="L77" s="299">
        <f t="shared" si="8"/>
        <v>28.899999999999999</v>
      </c>
      <c r="M77" s="299">
        <f t="shared" si="9"/>
        <v>7050.7299999999996</v>
      </c>
      <c r="N77" s="108">
        <f t="shared" si="3"/>
        <v>0.0041702260987285383</v>
      </c>
      <c r="P77" s="109"/>
      <c r="T77" s="37"/>
      <c r="U77" s="110"/>
      <c r="V77" s="37"/>
      <c r="W77" s="37"/>
      <c r="X77" s="37"/>
      <c r="Y77" s="37"/>
      <c r="Z77" s="37"/>
    </row>
    <row r="78" ht="31.5">
      <c r="D78" s="105" t="s">
        <v>32283</v>
      </c>
      <c r="E78" s="602">
        <v>92768</v>
      </c>
      <c r="F78" s="114" t="str">
        <f>VLOOKUP(E78,REF!$B:$F,2,0)</f>
        <v>CPU-SINAPI-MG</v>
      </c>
      <c r="G78" s="564" t="str">
        <f>VLOOKUP(E78,REF!$B:$F,3,0)</f>
        <v xml:space="preserve">ARMAÇÃO DE LAJE DE ESTRUTURA CONVENCIONAL DE CONCRETO ARMADO UTILIZANDO AÇO CA-60 DE 5,0 MM - MONTAGEM. AF_06/2022</v>
      </c>
      <c r="H78" s="565" t="str">
        <f>VLOOKUP(E78,REF!$B:$F,4,0)</f>
        <v>KG</v>
      </c>
      <c r="I78" s="583">
        <f>ROUND(VLOOKUP(D78,MC!C:L,10,0),2)</f>
        <v>93.150000000000006</v>
      </c>
      <c r="J78" s="567">
        <f>VLOOKUP(E78,REF!$B:$F,5,0)</f>
        <v>13.619999999999999</v>
      </c>
      <c r="K78" s="568" t="str">
        <f t="shared" si="7"/>
        <v xml:space="preserve">BDI 1</v>
      </c>
      <c r="L78" s="299">
        <f t="shared" si="8"/>
        <v>16.879999999999999</v>
      </c>
      <c r="M78" s="299">
        <f t="shared" si="9"/>
        <v>1572.3699999999999</v>
      </c>
      <c r="N78" s="108">
        <f t="shared" si="3"/>
        <v>0.00092999425745387936</v>
      </c>
      <c r="P78" s="109"/>
      <c r="T78" s="37"/>
      <c r="U78" s="110"/>
      <c r="V78" s="37"/>
      <c r="W78" s="37"/>
      <c r="X78" s="37"/>
      <c r="Y78" s="37"/>
      <c r="Z78" s="37"/>
    </row>
    <row r="79" ht="31.5">
      <c r="D79" s="105" t="s">
        <v>32284</v>
      </c>
      <c r="E79" s="602">
        <v>92769</v>
      </c>
      <c r="F79" s="114" t="str">
        <f>VLOOKUP(E79,REF!$B:$F,2,0)</f>
        <v>CPU-SINAPI-MG</v>
      </c>
      <c r="G79" s="564" t="str">
        <f>VLOOKUP(E79,REF!$B:$F,3,0)</f>
        <v xml:space="preserve">ARMAÇÃO DE LAJE DE ESTRUTURA CONVENCIONAL DE CONCRETO ARMADO UTILIZANDO AÇO CA-50 DE 6,3 MM - MONTAGEM. AF_06/2022</v>
      </c>
      <c r="H79" s="565" t="str">
        <f>VLOOKUP(E79,REF!$B:$F,4,0)</f>
        <v>KG</v>
      </c>
      <c r="I79" s="583">
        <f>ROUND(VLOOKUP(D79,MC!C:L,10,0),2)</f>
        <v>93.870000000000005</v>
      </c>
      <c r="J79" s="567">
        <f>VLOOKUP(E79,REF!$B:$F,5,0)</f>
        <v>12.56</v>
      </c>
      <c r="K79" s="568" t="str">
        <f t="shared" si="7"/>
        <v xml:space="preserve">BDI 1</v>
      </c>
      <c r="L79" s="299">
        <f t="shared" si="8"/>
        <v>15.56</v>
      </c>
      <c r="M79" s="299">
        <f t="shared" si="9"/>
        <v>1460.6199999999999</v>
      </c>
      <c r="N79" s="108">
        <f t="shared" si="3"/>
        <v>0.0008638985813277316</v>
      </c>
      <c r="P79" s="109"/>
      <c r="T79" s="37"/>
      <c r="U79" s="110"/>
      <c r="V79" s="37"/>
      <c r="W79" s="37"/>
      <c r="X79" s="37"/>
      <c r="Y79" s="37"/>
      <c r="Z79" s="37"/>
    </row>
    <row r="80" ht="31.5">
      <c r="D80" s="105" t="s">
        <v>32285</v>
      </c>
      <c r="E80" s="602">
        <v>92771</v>
      </c>
      <c r="F80" s="114" t="str">
        <f>VLOOKUP(E80,REF!$B:$F,2,0)</f>
        <v>CPU-SINAPI-MG</v>
      </c>
      <c r="G80" s="564" t="str">
        <f>VLOOKUP(E80,REF!$B:$F,3,0)</f>
        <v xml:space="preserve">ARMAÇÃO DE LAJE DE ESTRUTURA CONVENCIONAL DE CONCRETO ARMADO UTILIZANDO AÇO CA-50 DE 10,0 MM - MONTAGEM. AF_06/2022</v>
      </c>
      <c r="H80" s="565" t="str">
        <f>VLOOKUP(E80,REF!$B:$F,4,0)</f>
        <v>KG</v>
      </c>
      <c r="I80" s="583">
        <f>ROUND(VLOOKUP(D80,MC!C:L,10,0),2)</f>
        <v>373.86000000000001</v>
      </c>
      <c r="J80" s="567">
        <f>VLOOKUP(E80,REF!$B:$F,5,0)</f>
        <v>10.26</v>
      </c>
      <c r="K80" s="568" t="str">
        <f t="shared" si="7"/>
        <v xml:space="preserve">BDI 1</v>
      </c>
      <c r="L80" s="299">
        <f t="shared" si="8"/>
        <v>12.710000000000001</v>
      </c>
      <c r="M80" s="299">
        <f t="shared" si="9"/>
        <v>4751.7600000000002</v>
      </c>
      <c r="N80" s="108">
        <f t="shared" ref="N80:N83" si="13">M80/$M$15</f>
        <v>0.0028104768679121624</v>
      </c>
      <c r="P80" s="109"/>
      <c r="T80" s="37"/>
      <c r="U80" s="110"/>
      <c r="V80" s="37"/>
      <c r="W80" s="37"/>
      <c r="X80" s="37"/>
      <c r="Y80" s="37"/>
      <c r="Z80" s="37"/>
    </row>
    <row r="81" ht="31.5">
      <c r="D81" s="105" t="s">
        <v>32286</v>
      </c>
      <c r="E81" s="602">
        <v>92772</v>
      </c>
      <c r="F81" s="114" t="str">
        <f>VLOOKUP(E81,REF!$B:$F,2,0)</f>
        <v>CPU-SINAPI-MG</v>
      </c>
      <c r="G81" s="564" t="str">
        <f>VLOOKUP(E81,REF!$B:$F,3,0)</f>
        <v xml:space="preserve">ARMAÇÃO DE LAJE DE ESTRUTURA CONVENCIONAL DE CONCRETO ARMADO UTILIZANDO AÇO CA-50 DE 12,5 MM - MONTAGEM. AF_06/2022</v>
      </c>
      <c r="H81" s="565" t="str">
        <f>VLOOKUP(E81,REF!$B:$F,4,0)</f>
        <v>KG</v>
      </c>
      <c r="I81" s="583">
        <f>ROUND(VLOOKUP(D81,MC!C:L,10,0),2)</f>
        <v>2.9700000000000002</v>
      </c>
      <c r="J81" s="567">
        <f>VLOOKUP(E81,REF!$B:$F,5,0)</f>
        <v>8.5299999999999994</v>
      </c>
      <c r="K81" s="568" t="str">
        <f t="shared" ref="K81" si="14">IF(OR(F81="MAT-SINAPI-MG",F81="MAT-SUDECAP-MG",F81="MAT-COPASA-MG",F81="I-COTAÇÃO-MG",F81="MAT-DNIT-MG",F81="EQUIP-DNIT-MG"),"BDI 2","BDI 1")</f>
        <v xml:space="preserve">BDI 1</v>
      </c>
      <c r="L81" s="299">
        <f t="shared" ref="L81" si="15">IF(K81="BDI 2",ROUND(J81*(1+$N$10),2),ROUND(J81*(1+$N$9),2))</f>
        <v>10.57</v>
      </c>
      <c r="M81" s="299">
        <f t="shared" ref="M81" si="16">ROUND(I81*L81,2)</f>
        <v>31.390000000000001</v>
      </c>
      <c r="N81" s="108">
        <f t="shared" si="13"/>
        <v>1.8565935334226218e-05</v>
      </c>
      <c r="P81" s="109"/>
      <c r="T81" s="37"/>
      <c r="U81" s="110"/>
      <c r="V81" s="37"/>
      <c r="W81" s="37"/>
      <c r="X81" s="37"/>
      <c r="Y81" s="37"/>
      <c r="Z81" s="37"/>
    </row>
    <row r="82" ht="47.25">
      <c r="D82" s="105" t="s">
        <v>32287</v>
      </c>
      <c r="E82" s="602">
        <v>103760</v>
      </c>
      <c r="F82" s="114" t="str">
        <f>VLOOKUP(E82,REF!$B:$F,2,0)</f>
        <v>CPU-SINAPI-MG</v>
      </c>
      <c r="G82" s="564" t="str">
        <f>VLOOKUP(E82,REF!$B:$F,3,0)</f>
        <v xml:space="preserve">MONTAGEM E DESMONTAGEM DE FÔRMA DE LAJE MACIÇA, PÉ-DIREITO SIMPLES, EM CHAPA DE MADEIRA COMPENSADA RESINADA E CIMBRAMENTO DE MADEIRA, 2 UTILIZAÇÕES. AF_03/2022</v>
      </c>
      <c r="H82" s="565" t="str">
        <f>VLOOKUP(E82,REF!$B:$F,4,0)</f>
        <v>M2</v>
      </c>
      <c r="I82" s="583">
        <f>ROUND(VLOOKUP(D82,MC!C:L,10,0),2)</f>
        <v>45.789999999999999</v>
      </c>
      <c r="J82" s="567">
        <f>VLOOKUP(E82,REF!$B:$F,5,0)</f>
        <v>134.96000000000001</v>
      </c>
      <c r="K82" s="568" t="str">
        <f t="shared" si="7"/>
        <v xml:space="preserve">BDI 1</v>
      </c>
      <c r="L82" s="299">
        <f t="shared" si="8"/>
        <v>167.24000000000001</v>
      </c>
      <c r="M82" s="299">
        <f t="shared" si="9"/>
        <v>7657.9200000000001</v>
      </c>
      <c r="N82" s="108">
        <f t="shared" si="13"/>
        <v>0.0045293548109167775</v>
      </c>
      <c r="P82" s="109"/>
      <c r="T82" s="37"/>
      <c r="U82" s="110"/>
      <c r="V82" s="37"/>
      <c r="W82" s="37"/>
      <c r="X82" s="37"/>
      <c r="Y82" s="37"/>
      <c r="Z82" s="37"/>
    </row>
    <row r="83" ht="47.25">
      <c r="D83" s="105" t="s">
        <v>32300</v>
      </c>
      <c r="E83" s="601" t="s">
        <v>15531</v>
      </c>
      <c r="F83" s="114" t="str">
        <f>VLOOKUP(E83,REF!$B:$F,2,0)</f>
        <v>CPU-SICOR-MG</v>
      </c>
      <c r="G83" s="577" t="str">
        <f>VLOOKUP(E83,REF!$B:$F,3,0)</f>
        <v xml:space="preserve">FORNECIMENTO DE CONCRETO ESTRUTURAL, USINADO BOMBEADO, COM FCK 30MPA, INCLUSIVE LANÇAMENTO, ADENSAMENTO E ACABAMENTO (FUNDAÇÃO)</v>
      </c>
      <c r="H83" s="565" t="str">
        <f>VLOOKUP(E83,REF!$B:$F,4,0)</f>
        <v>m3</v>
      </c>
      <c r="I83" s="583">
        <f>ROUND(VLOOKUP(D83,MC!C:L,10,0),2)</f>
        <v>28.920000000000002</v>
      </c>
      <c r="J83" s="567">
        <f>VLOOKUP(E83,REF!$B:$F,5,0)</f>
        <v>726.50999999999999</v>
      </c>
      <c r="K83" s="568" t="str">
        <f t="shared" si="7"/>
        <v xml:space="preserve">BDI 1</v>
      </c>
      <c r="L83" s="299">
        <f t="shared" si="8"/>
        <v>900.28999999999996</v>
      </c>
      <c r="M83" s="299">
        <f t="shared" si="9"/>
        <v>26036.389999999999</v>
      </c>
      <c r="N83" s="108">
        <f t="shared" si="13"/>
        <v>0.015399488151535334</v>
      </c>
      <c r="P83" s="109"/>
      <c r="T83" s="37"/>
      <c r="U83" s="110"/>
      <c r="V83" s="37"/>
      <c r="W83" s="37"/>
      <c r="X83" s="37"/>
      <c r="Y83" s="37"/>
      <c r="Z83" s="37"/>
    </row>
    <row r="84" ht="16.5">
      <c r="B84" s="83" t="s">
        <v>32213</v>
      </c>
      <c r="D84" s="592" t="s">
        <v>32288</v>
      </c>
      <c r="E84" s="593"/>
      <c r="F84" s="593"/>
      <c r="G84" s="594" t="s">
        <v>32289</v>
      </c>
      <c r="H84" s="595"/>
      <c r="I84" s="596"/>
      <c r="J84" s="597"/>
      <c r="K84" s="597"/>
      <c r="L84" s="597"/>
      <c r="M84" s="573">
        <f>SUBTOTAL(9,M85:M89)</f>
        <v>37874.219999999994</v>
      </c>
      <c r="N84" s="598">
        <f>SUBTOTAL(9,N85:N89)</f>
        <v>0.022401093321257001</v>
      </c>
      <c r="Q84" s="563">
        <v>0.040000000000000001</v>
      </c>
      <c r="T84" s="37"/>
      <c r="U84" s="37"/>
      <c r="V84" s="37"/>
      <c r="W84" s="37"/>
      <c r="X84" s="37"/>
    </row>
    <row r="85" ht="47.25">
      <c r="D85" s="105" t="s">
        <v>32301</v>
      </c>
      <c r="E85" s="600">
        <v>92759</v>
      </c>
      <c r="F85" s="114" t="str">
        <f>VLOOKUP(E85,REF!$B:$F,2,0)</f>
        <v>CPU-SINAPI-MG</v>
      </c>
      <c r="G85" s="564" t="str">
        <f>VLOOKUP(E85,REF!$B:$F,3,0)</f>
        <v xml:space="preserve">ARMAÇÃO DE PILAR OU VIGA DE ESTRUTURA CONVENCIONAL DE CONCRETO ARMADO UTILIZANDO AÇO CA-60 DE 5,0 MM - MONTAGEM. AF_06/2022</v>
      </c>
      <c r="H85" s="565" t="str">
        <f>VLOOKUP(E85,REF!$B:$F,4,0)</f>
        <v>KG</v>
      </c>
      <c r="I85" s="583">
        <f>ROUND(VLOOKUP(D85,MC!C:L,10,0),2)</f>
        <v>42.299999999999997</v>
      </c>
      <c r="J85" s="567">
        <f>VLOOKUP(E85,REF!$B:$F,5,0)</f>
        <v>14.24</v>
      </c>
      <c r="K85" s="568" t="str">
        <f t="shared" si="7"/>
        <v xml:space="preserve">BDI 1</v>
      </c>
      <c r="L85" s="299">
        <f t="shared" si="8"/>
        <v>17.649999999999999</v>
      </c>
      <c r="M85" s="299">
        <f t="shared" si="9"/>
        <v>746.60000000000002</v>
      </c>
      <c r="N85" s="108">
        <f t="shared" ref="N85:N89" si="17">M85/$M$15</f>
        <v>0.00044158417714346268</v>
      </c>
      <c r="P85" s="109"/>
      <c r="T85" s="37"/>
      <c r="U85" s="110"/>
      <c r="V85" s="37"/>
      <c r="W85" s="37"/>
      <c r="X85" s="37"/>
      <c r="Y85" s="37"/>
      <c r="Z85" s="37"/>
    </row>
    <row r="86" ht="47.25">
      <c r="D86" s="105" t="s">
        <v>32302</v>
      </c>
      <c r="E86" s="602">
        <v>92762</v>
      </c>
      <c r="F86" s="114" t="str">
        <f>VLOOKUP(E86,REF!$B:$F,2,0)</f>
        <v>CPU-SINAPI-MG</v>
      </c>
      <c r="G86" s="564" t="str">
        <f>VLOOKUP(E86,REF!$B:$F,3,0)</f>
        <v xml:space="preserve">ARMAÇÃO DE PILAR OU VIGA DE ESTRUTURA CONVENCIONAL DE CONCRETO ARMADO UTILIZANDO AÇO CA-50 DE 10,0 MM - MONTAGEM. AF_06/2022</v>
      </c>
      <c r="H86" s="565" t="str">
        <f>VLOOKUP(E86,REF!$B:$F,4,0)</f>
        <v>KG</v>
      </c>
      <c r="I86" s="583">
        <f>ROUND(VLOOKUP(D86,MC!C:L,10,0),2)</f>
        <v>124.38</v>
      </c>
      <c r="J86" s="567">
        <f>VLOOKUP(E86,REF!$B:$F,5,0)</f>
        <v>10.77</v>
      </c>
      <c r="K86" s="568" t="str">
        <f t="shared" si="7"/>
        <v xml:space="preserve">BDI 1</v>
      </c>
      <c r="L86" s="299">
        <f t="shared" si="8"/>
        <v>13.35</v>
      </c>
      <c r="M86" s="299">
        <f t="shared" si="9"/>
        <v>1660.47</v>
      </c>
      <c r="N86" s="108">
        <f t="shared" si="17"/>
        <v>0.00098210190010903503</v>
      </c>
      <c r="P86" s="109"/>
      <c r="T86" s="37"/>
      <c r="U86" s="110"/>
      <c r="V86" s="37"/>
      <c r="W86" s="37"/>
      <c r="X86" s="37"/>
      <c r="Y86" s="37"/>
      <c r="Z86" s="37"/>
    </row>
    <row r="87" ht="47.25">
      <c r="D87" s="105" t="s">
        <v>32303</v>
      </c>
      <c r="E87" s="602">
        <v>92763</v>
      </c>
      <c r="F87" s="114" t="str">
        <f>VLOOKUP(E87,REF!$B:$F,2,0)</f>
        <v>CPU-SINAPI-MG</v>
      </c>
      <c r="G87" s="564" t="str">
        <f>VLOOKUP(E87,REF!$B:$F,3,0)</f>
        <v xml:space="preserve">ARMAÇÃO DE PILAR OU VIGA DE ESTRUTURA CONVENCIONAL DE CONCRETO ARMADO UTILIZANDO AÇO CA-50 DE 12,5 MM - MONTAGEM. AF_06/2022</v>
      </c>
      <c r="H87" s="565" t="str">
        <f>VLOOKUP(E87,REF!$B:$F,4,0)</f>
        <v>KG</v>
      </c>
      <c r="I87" s="583">
        <f>ROUND(VLOOKUP(D87,MC!C:L,10,0),2)</f>
        <v>6.6600000000000001</v>
      </c>
      <c r="J87" s="567">
        <f>VLOOKUP(E87,REF!$B:$F,5,0)</f>
        <v>8.9700000000000006</v>
      </c>
      <c r="K87" s="568" t="str">
        <f t="shared" ref="K87:K121" si="18">IF(OR(F87="MAT-SINAPI-MG",F87="MAT-SUDECAP-MG",F87="MAT-COPASA-MG",F87="I-COTAÇÃO-MG",F87="MAT-DNIT-MG",F87="EQUIP-DNIT-MG"),"BDI 2","BDI 1")</f>
        <v xml:space="preserve">BDI 1</v>
      </c>
      <c r="L87" s="299">
        <f t="shared" ref="L87:L121" si="19">IF(K87="BDI 2",ROUND(J87*(1+$N$10),2),ROUND(J87*(1+$N$9),2))</f>
        <v>11.119999999999999</v>
      </c>
      <c r="M87" s="299">
        <f t="shared" ref="M87:M121" si="20">ROUND(I87*L87,2)</f>
        <v>74.060000000000002</v>
      </c>
      <c r="N87" s="108">
        <f t="shared" si="17"/>
        <v>4.3803541600917286e-05</v>
      </c>
      <c r="P87" s="109"/>
      <c r="T87" s="37"/>
      <c r="U87" s="110"/>
      <c r="V87" s="37"/>
      <c r="W87" s="37"/>
      <c r="X87" s="37"/>
      <c r="Y87" s="37"/>
      <c r="Z87" s="37"/>
    </row>
    <row r="88" ht="47.25">
      <c r="D88" s="105" t="s">
        <v>32304</v>
      </c>
      <c r="E88" s="602">
        <v>92433</v>
      </c>
      <c r="F88" s="114" t="str">
        <f>VLOOKUP(E88,REF!$B:$F,2,0)</f>
        <v>CPU-SINAPI-MG</v>
      </c>
      <c r="G88" s="564" t="str">
        <f>VLOOKUP(E88,REF!$B:$F,3,0)</f>
        <v xml:space="preserve">MONTAGEM E DESMONTAGEM DE FÔRMA DE PILARES RETANGULARES E ESTRUTURAS SIMILARES, PÉ-DIREITO DUPLO, EM CHAPA DE MADEIRA COMPENSADA PLASTIFICADA, 10 UTILIZAÇÕES. AF_09/2020</v>
      </c>
      <c r="H88" s="565" t="str">
        <f>VLOOKUP(E88,REF!$B:$F,4,0)</f>
        <v>M2</v>
      </c>
      <c r="I88" s="583">
        <f>ROUND(VLOOKUP(D88,MC!C:L,10,0),2)</f>
        <v>1.8500000000000001</v>
      </c>
      <c r="J88" s="567">
        <f>VLOOKUP(E88,REF!$B:$F,5,0)</f>
        <v>75.790000000000006</v>
      </c>
      <c r="K88" s="568" t="str">
        <f t="shared" si="18"/>
        <v xml:space="preserve">BDI 1</v>
      </c>
      <c r="L88" s="299">
        <f t="shared" si="19"/>
        <v>93.920000000000002</v>
      </c>
      <c r="M88" s="299">
        <f t="shared" si="20"/>
        <v>173.75</v>
      </c>
      <c r="N88" s="108">
        <f t="shared" si="17"/>
        <v>0.00010276620784714257</v>
      </c>
      <c r="P88" s="109"/>
      <c r="T88" s="37"/>
      <c r="U88" s="110"/>
      <c r="V88" s="37"/>
      <c r="W88" s="37"/>
      <c r="X88" s="37"/>
      <c r="Y88" s="37"/>
      <c r="Z88" s="37"/>
    </row>
    <row r="89" ht="47.25">
      <c r="D89" s="105" t="s">
        <v>32305</v>
      </c>
      <c r="E89" s="151" t="s">
        <v>15531</v>
      </c>
      <c r="F89" s="114" t="str">
        <f>VLOOKUP(E89,REF!$B:$F,2,0)</f>
        <v>CPU-SICOR-MG</v>
      </c>
      <c r="G89" s="577" t="str">
        <f>VLOOKUP(E89,REF!$B:$F,3,0)</f>
        <v xml:space="preserve">FORNECIMENTO DE CONCRETO ESTRUTURAL, USINADO BOMBEADO, COM FCK 30MPA, INCLUSIVE LANÇAMENTO, ADENSAMENTO E ACABAMENTO (FUNDAÇÃO)</v>
      </c>
      <c r="H89" s="565" t="str">
        <f>VLOOKUP(E89,REF!$B:$F,4,0)</f>
        <v>m3</v>
      </c>
      <c r="I89" s="583">
        <f>ROUND(VLOOKUP(D89,MC!C:L,10,0),2)</f>
        <v>39.119999999999997</v>
      </c>
      <c r="J89" s="567">
        <f>VLOOKUP(E89,REF!$B:$F,5,0)</f>
        <v>726.50999999999999</v>
      </c>
      <c r="K89" s="568" t="str">
        <f t="shared" si="18"/>
        <v xml:space="preserve">BDI 1</v>
      </c>
      <c r="L89" s="299">
        <f t="shared" si="19"/>
        <v>900.28999999999996</v>
      </c>
      <c r="M89" s="299">
        <f t="shared" si="20"/>
        <v>35219.339999999997</v>
      </c>
      <c r="N89" s="108">
        <f t="shared" si="17"/>
        <v>0.020830837494556442</v>
      </c>
      <c r="P89" s="109"/>
      <c r="T89" s="37"/>
      <c r="U89" s="110"/>
      <c r="V89" s="37"/>
      <c r="W89" s="37"/>
      <c r="X89" s="37"/>
      <c r="Y89" s="37"/>
      <c r="Z89" s="37"/>
    </row>
    <row r="90" ht="16.5">
      <c r="B90" s="83" t="s">
        <v>32213</v>
      </c>
      <c r="D90" s="592" t="s">
        <v>32290</v>
      </c>
      <c r="E90" s="593"/>
      <c r="F90" s="593"/>
      <c r="G90" s="594" t="s">
        <v>32291</v>
      </c>
      <c r="H90" s="595"/>
      <c r="I90" s="596"/>
      <c r="J90" s="597"/>
      <c r="K90" s="597"/>
      <c r="L90" s="597"/>
      <c r="M90" s="573">
        <f>SUBTOTAL(9,M91:M94)</f>
        <v>25495.93</v>
      </c>
      <c r="N90" s="598">
        <f>SUBTOTAL(9,N91:N94)</f>
        <v>0.015079827577762288</v>
      </c>
      <c r="Q90" s="563">
        <v>0.040000000000000001</v>
      </c>
      <c r="T90" s="37"/>
      <c r="U90" s="37"/>
      <c r="V90" s="37"/>
      <c r="W90" s="37"/>
      <c r="X90" s="37"/>
    </row>
    <row r="91" ht="47.25">
      <c r="D91" s="105" t="s">
        <v>32306</v>
      </c>
      <c r="E91" s="111">
        <v>92759</v>
      </c>
      <c r="F91" s="114" t="str">
        <f>VLOOKUP(E91,REF!$B:$F,2,0)</f>
        <v>CPU-SINAPI-MG</v>
      </c>
      <c r="G91" s="564" t="str">
        <f>VLOOKUP(E91,REF!$B:$F,3,0)</f>
        <v xml:space="preserve">ARMAÇÃO DE PILAR OU VIGA DE ESTRUTURA CONVENCIONAL DE CONCRETO ARMADO UTILIZANDO AÇO CA-60 DE 5,0 MM - MONTAGEM. AF_06/2022</v>
      </c>
      <c r="H91" s="565" t="str">
        <f>VLOOKUP(E91,REF!$B:$F,4,0)</f>
        <v>KG</v>
      </c>
      <c r="I91" s="583">
        <f>ROUND(VLOOKUP(D91,MC!C:L,10,0),2)</f>
        <v>67.409999999999997</v>
      </c>
      <c r="J91" s="567">
        <f>VLOOKUP(E91,REF!$B:$F,5,0)</f>
        <v>14.24</v>
      </c>
      <c r="K91" s="568" t="str">
        <f t="shared" si="18"/>
        <v xml:space="preserve">BDI 1</v>
      </c>
      <c r="L91" s="299">
        <f t="shared" si="19"/>
        <v>17.649999999999999</v>
      </c>
      <c r="M91" s="299">
        <f t="shared" si="20"/>
        <v>1189.79</v>
      </c>
      <c r="N91" s="108">
        <f t="shared" ref="N91:N94" si="21">M91/$M$15</f>
        <v>0.00070371341832777988</v>
      </c>
      <c r="P91" s="109"/>
      <c r="T91" s="37"/>
      <c r="U91" s="110"/>
      <c r="V91" s="37"/>
      <c r="W91" s="37"/>
      <c r="X91" s="37"/>
      <c r="Y91" s="37"/>
      <c r="Z91" s="37"/>
    </row>
    <row r="92" ht="47.25">
      <c r="D92" s="105" t="s">
        <v>32307</v>
      </c>
      <c r="E92" s="151">
        <v>92761</v>
      </c>
      <c r="F92" s="114" t="str">
        <f>VLOOKUP(E92,REF!$B:$F,2,0)</f>
        <v>CPU-SINAPI-MG</v>
      </c>
      <c r="G92" s="564" t="str">
        <f>VLOOKUP(E92,REF!$B:$F,3,0)</f>
        <v xml:space="preserve">ARMAÇÃO DE PILAR OU VIGA DE ESTRUTURA CONVENCIONAL DE CONCRETO ARMADO UTILIZANDO AÇO CA-50 DE 8,0 MM - MONTAGEM. AF_06/2022</v>
      </c>
      <c r="H92" s="565" t="str">
        <f>VLOOKUP(E92,REF!$B:$F,4,0)</f>
        <v>KG</v>
      </c>
      <c r="I92" s="583">
        <f>ROUND(VLOOKUP(D92,MC!C:L,10,0),2)</f>
        <v>186.03</v>
      </c>
      <c r="J92" s="567">
        <f>VLOOKUP(E92,REF!$B:$F,5,0)</f>
        <v>12.18</v>
      </c>
      <c r="K92" s="568" t="str">
        <f t="shared" si="18"/>
        <v xml:space="preserve">BDI 1</v>
      </c>
      <c r="L92" s="299">
        <f t="shared" si="19"/>
        <v>15.09</v>
      </c>
      <c r="M92" s="299">
        <f t="shared" si="20"/>
        <v>2807.1900000000001</v>
      </c>
      <c r="N92" s="108">
        <f t="shared" si="21"/>
        <v>0.0016603411280945045</v>
      </c>
      <c r="P92" s="109"/>
      <c r="T92" s="37"/>
      <c r="U92" s="110"/>
      <c r="V92" s="37"/>
      <c r="W92" s="37"/>
      <c r="X92" s="37"/>
      <c r="Y92" s="37"/>
      <c r="Z92" s="37"/>
    </row>
    <row r="93" ht="47.25">
      <c r="D93" s="105" t="s">
        <v>32308</v>
      </c>
      <c r="E93" s="602">
        <v>92447</v>
      </c>
      <c r="F93" s="114" t="str">
        <f>VLOOKUP(E93,REF!$B:$F,2,0)</f>
        <v>CPU-SINAPI-MG</v>
      </c>
      <c r="G93" s="564" t="str">
        <f>VLOOKUP(E93,REF!$B:$F,3,0)</f>
        <v xml:space="preserve">MONTAGEM E DESMONTAGEM DE FÔRMA DE VIGA, ESCORAMENTO COM PONTALETE DE MADEIRA, PÉ-DIREITO SIMPLES, EM MADEIRA SERRADA, 2 UTILIZAÇÕES. AF_09/2020</v>
      </c>
      <c r="H93" s="565" t="str">
        <f>VLOOKUP(E93,REF!$B:$F,4,0)</f>
        <v>M2</v>
      </c>
      <c r="I93" s="583">
        <f>ROUND(VLOOKUP(D93,MC!C:L,10,0),2)</f>
        <v>59.619999999999997</v>
      </c>
      <c r="J93" s="567">
        <f>VLOOKUP(E93,REF!$B:$F,5,0)</f>
        <v>247.37</v>
      </c>
      <c r="K93" s="568" t="str">
        <f t="shared" si="18"/>
        <v xml:space="preserve">BDI 1</v>
      </c>
      <c r="L93" s="299">
        <f t="shared" si="19"/>
        <v>306.54000000000002</v>
      </c>
      <c r="M93" s="299">
        <f t="shared" si="20"/>
        <v>18275.91</v>
      </c>
      <c r="N93" s="108">
        <f t="shared" si="21"/>
        <v>0.010809473183629762</v>
      </c>
      <c r="P93" s="109"/>
      <c r="T93" s="37"/>
      <c r="U93" s="110"/>
      <c r="V93" s="37"/>
      <c r="W93" s="37"/>
      <c r="X93" s="37"/>
      <c r="Y93" s="37"/>
      <c r="Z93" s="37"/>
    </row>
    <row r="94" ht="47.25">
      <c r="D94" s="105" t="s">
        <v>32309</v>
      </c>
      <c r="E94" s="151" t="s">
        <v>15531</v>
      </c>
      <c r="F94" s="114" t="str">
        <f>VLOOKUP(E94,REF!$B:$F,2,0)</f>
        <v>CPU-SICOR-MG</v>
      </c>
      <c r="G94" s="577" t="str">
        <f>VLOOKUP(E94,REF!$B:$F,3,0)</f>
        <v xml:space="preserve">FORNECIMENTO DE CONCRETO ESTRUTURAL, USINADO BOMBEADO, COM FCK 30MPA, INCLUSIVE LANÇAMENTO, ADENSAMENTO E ACABAMENTO (FUNDAÇÃO)</v>
      </c>
      <c r="H94" s="565" t="str">
        <f>VLOOKUP(E94,REF!$B:$F,4,0)</f>
        <v>m3</v>
      </c>
      <c r="I94" s="583">
        <f>ROUND(VLOOKUP(D94,MC!C:L,10,0),2)</f>
        <v>3.5800000000000001</v>
      </c>
      <c r="J94" s="567">
        <f>VLOOKUP(E94,REF!$B:$F,5,0)</f>
        <v>726.50999999999999</v>
      </c>
      <c r="K94" s="568" t="str">
        <f t="shared" si="18"/>
        <v xml:space="preserve">BDI 1</v>
      </c>
      <c r="L94" s="299">
        <f t="shared" si="19"/>
        <v>900.28999999999996</v>
      </c>
      <c r="M94" s="299">
        <f t="shared" si="20"/>
        <v>3223.04</v>
      </c>
      <c r="N94" s="108">
        <f t="shared" si="21"/>
        <v>0.0019062998477102409</v>
      </c>
      <c r="P94" s="109"/>
      <c r="T94" s="37"/>
      <c r="U94" s="110"/>
      <c r="V94" s="37"/>
      <c r="W94" s="37"/>
      <c r="X94" s="37"/>
      <c r="Y94" s="37"/>
      <c r="Z94" s="37"/>
    </row>
    <row r="95" ht="16.5">
      <c r="B95" s="83" t="s">
        <v>32213</v>
      </c>
      <c r="D95" s="592" t="s">
        <v>32292</v>
      </c>
      <c r="E95" s="593"/>
      <c r="F95" s="593"/>
      <c r="G95" s="594" t="s">
        <v>32294</v>
      </c>
      <c r="H95" s="595"/>
      <c r="I95" s="596"/>
      <c r="J95" s="597"/>
      <c r="K95" s="597"/>
      <c r="L95" s="597"/>
      <c r="M95" s="573">
        <f>SUBTOTAL(9,M96:M99)</f>
        <v>928.04999999999995</v>
      </c>
      <c r="N95" s="598">
        <f>SUBTOTAL(9,N96:N99)</f>
        <v>0.00054890462844627724</v>
      </c>
      <c r="Q95" s="563">
        <v>0.040000000000000001</v>
      </c>
      <c r="T95" s="37"/>
      <c r="U95" s="37"/>
      <c r="V95" s="37"/>
      <c r="W95" s="37"/>
      <c r="X95" s="37"/>
    </row>
    <row r="96" ht="47.25">
      <c r="D96" s="105" t="s">
        <v>32310</v>
      </c>
      <c r="E96" s="600">
        <v>92759</v>
      </c>
      <c r="F96" s="114" t="str">
        <f>VLOOKUP(E96,REF!$B:$F,2,0)</f>
        <v>CPU-SINAPI-MG</v>
      </c>
      <c r="G96" s="564" t="str">
        <f>VLOOKUP(E96,REF!$B:$F,3,0)</f>
        <v xml:space="preserve">ARMAÇÃO DE PILAR OU VIGA DE ESTRUTURA CONVENCIONAL DE CONCRETO ARMADO UTILIZANDO AÇO CA-60 DE 5,0 MM - MONTAGEM. AF_06/2022</v>
      </c>
      <c r="H96" s="565" t="str">
        <f>VLOOKUP(E96,REF!$B:$F,4,0)</f>
        <v>KG</v>
      </c>
      <c r="I96" s="583">
        <f>ROUND(VLOOKUP(D96,MC!C:L,10,0),2)</f>
        <v>5.7599999999999998</v>
      </c>
      <c r="J96" s="567">
        <f>VLOOKUP(E96,REF!$B:$F,5,0)</f>
        <v>14.24</v>
      </c>
      <c r="K96" s="568" t="str">
        <f t="shared" si="18"/>
        <v xml:space="preserve">BDI 1</v>
      </c>
      <c r="L96" s="299">
        <f t="shared" si="19"/>
        <v>17.649999999999999</v>
      </c>
      <c r="M96" s="299">
        <f t="shared" si="20"/>
        <v>101.66</v>
      </c>
      <c r="N96" s="108">
        <f t="shared" ref="N96:N99" si="22">M96/$M$15</f>
        <v>6.0127842818650437e-05</v>
      </c>
      <c r="P96" s="109"/>
      <c r="T96" s="37"/>
      <c r="U96" s="110"/>
      <c r="V96" s="37"/>
      <c r="W96" s="37"/>
      <c r="X96" s="37"/>
      <c r="Y96" s="37"/>
      <c r="Z96" s="37"/>
    </row>
    <row r="97" ht="47.25">
      <c r="D97" s="105" t="s">
        <v>32311</v>
      </c>
      <c r="E97" s="602">
        <v>92762</v>
      </c>
      <c r="F97" s="114" t="str">
        <f>VLOOKUP(E97,REF!$B:$F,2,0)</f>
        <v>CPU-SINAPI-MG</v>
      </c>
      <c r="G97" s="564" t="str">
        <f>VLOOKUP(E97,REF!$B:$F,3,0)</f>
        <v xml:space="preserve">ARMAÇÃO DE PILAR OU VIGA DE ESTRUTURA CONVENCIONAL DE CONCRETO ARMADO UTILIZANDO AÇO CA-50 DE 10,0 MM - MONTAGEM. AF_06/2022</v>
      </c>
      <c r="H97" s="565" t="str">
        <f>VLOOKUP(E97,REF!$B:$F,4,0)</f>
        <v>KG</v>
      </c>
      <c r="I97" s="583">
        <f>ROUND(VLOOKUP(D97,MC!C:L,10,0),2)</f>
        <v>14.31</v>
      </c>
      <c r="J97" s="567">
        <f>VLOOKUP(E97,REF!$B:$F,5,0)</f>
        <v>10.77</v>
      </c>
      <c r="K97" s="568" t="str">
        <f t="shared" si="18"/>
        <v xml:space="preserve">BDI 1</v>
      </c>
      <c r="L97" s="299">
        <f t="shared" si="19"/>
        <v>13.35</v>
      </c>
      <c r="M97" s="299">
        <f t="shared" si="20"/>
        <v>191.03999999999999</v>
      </c>
      <c r="N97" s="108">
        <f t="shared" si="22"/>
        <v>0.00011299255451578772</v>
      </c>
      <c r="P97" s="109"/>
      <c r="T97" s="37"/>
      <c r="U97" s="110"/>
      <c r="V97" s="37"/>
      <c r="W97" s="37"/>
      <c r="X97" s="37"/>
      <c r="Y97" s="37"/>
      <c r="Z97" s="37"/>
    </row>
    <row r="98" ht="47.25">
      <c r="D98" s="105" t="s">
        <v>32312</v>
      </c>
      <c r="E98" s="602">
        <v>92433</v>
      </c>
      <c r="F98" s="114" t="str">
        <f>VLOOKUP(E98,REF!$B:$F,2,0)</f>
        <v>CPU-SINAPI-MG</v>
      </c>
      <c r="G98" s="564" t="str">
        <f>VLOOKUP(E98,REF!$B:$F,3,0)</f>
        <v xml:space="preserve">MONTAGEM E DESMONTAGEM DE FÔRMA DE PILARES RETANGULARES E ESTRUTURAS SIMILARES, PÉ-DIREITO DUPLO, EM CHAPA DE MADEIRA COMPENSADA PLASTIFICADA, 10 UTILIZAÇÕES. AF_09/2020</v>
      </c>
      <c r="H98" s="565" t="str">
        <f>VLOOKUP(E98,REF!$B:$F,4,0)</f>
        <v>M2</v>
      </c>
      <c r="I98" s="583">
        <f>ROUND(VLOOKUP(D98,MC!C:L,10,0),2)</f>
        <v>4.5599999999999996</v>
      </c>
      <c r="J98" s="567">
        <f>VLOOKUP(E98,REF!$B:$F,5,0)</f>
        <v>75.790000000000006</v>
      </c>
      <c r="K98" s="568" t="str">
        <f t="shared" si="18"/>
        <v xml:space="preserve">BDI 1</v>
      </c>
      <c r="L98" s="299">
        <f t="shared" si="19"/>
        <v>93.920000000000002</v>
      </c>
      <c r="M98" s="299">
        <f t="shared" si="20"/>
        <v>428.27999999999997</v>
      </c>
      <c r="N98" s="108">
        <f t="shared" si="22"/>
        <v>0.00025331056976560701</v>
      </c>
      <c r="P98" s="109"/>
      <c r="T98" s="37"/>
      <c r="U98" s="110"/>
      <c r="V98" s="37"/>
      <c r="W98" s="37"/>
      <c r="X98" s="37"/>
      <c r="Y98" s="37"/>
      <c r="Z98" s="37"/>
    </row>
    <row r="99" ht="47.25">
      <c r="D99" s="105" t="s">
        <v>32313</v>
      </c>
      <c r="E99" s="151" t="s">
        <v>15531</v>
      </c>
      <c r="F99" s="114" t="str">
        <f>VLOOKUP(E99,REF!$B:$F,2,0)</f>
        <v>CPU-SICOR-MG</v>
      </c>
      <c r="G99" s="577" t="str">
        <f>VLOOKUP(E99,REF!$B:$F,3,0)</f>
        <v xml:space="preserve">FORNECIMENTO DE CONCRETO ESTRUTURAL, USINADO BOMBEADO, COM FCK 30MPA, INCLUSIVE LANÇAMENTO, ADENSAMENTO E ACABAMENTO (FUNDAÇÃO)</v>
      </c>
      <c r="H99" s="565" t="str">
        <f>VLOOKUP(E99,REF!$B:$F,4,0)</f>
        <v>m3</v>
      </c>
      <c r="I99" s="583">
        <f>ROUND(VLOOKUP(D99,MC!C:L,10,0),2)</f>
        <v>0.23000000000000001</v>
      </c>
      <c r="J99" s="567">
        <f>VLOOKUP(E99,REF!$B:$F,5,0)</f>
        <v>726.50999999999999</v>
      </c>
      <c r="K99" s="568" t="str">
        <f t="shared" si="18"/>
        <v xml:space="preserve">BDI 1</v>
      </c>
      <c r="L99" s="299">
        <f t="shared" si="19"/>
        <v>900.28999999999996</v>
      </c>
      <c r="M99" s="299">
        <f t="shared" si="20"/>
        <v>207.06999999999999</v>
      </c>
      <c r="N99" s="108">
        <f t="shared" si="22"/>
        <v>0.00012247366134623201</v>
      </c>
      <c r="P99" s="109"/>
      <c r="T99" s="37"/>
      <c r="U99" s="110"/>
      <c r="V99" s="37"/>
      <c r="W99" s="37"/>
      <c r="X99" s="37"/>
      <c r="Y99" s="37"/>
      <c r="Z99" s="37"/>
    </row>
    <row r="100" ht="16.5">
      <c r="B100" s="83" t="s">
        <v>32213</v>
      </c>
      <c r="D100" s="592" t="s">
        <v>32293</v>
      </c>
      <c r="E100" s="593"/>
      <c r="F100" s="593"/>
      <c r="G100" s="594" t="s">
        <v>32291</v>
      </c>
      <c r="H100" s="595"/>
      <c r="I100" s="596"/>
      <c r="J100" s="597"/>
      <c r="K100" s="597"/>
      <c r="L100" s="597"/>
      <c r="M100" s="573">
        <f>SUBTOTAL(9,M101:M104)</f>
        <v>88316.699999999997</v>
      </c>
      <c r="N100" s="598">
        <f>SUBTOTAL(9,N101:N104)</f>
        <v>0.052235812078122223</v>
      </c>
      <c r="Q100" s="563">
        <v>0.040000000000000001</v>
      </c>
      <c r="T100" s="37"/>
      <c r="U100" s="37"/>
      <c r="V100" s="37"/>
      <c r="W100" s="37"/>
      <c r="X100" s="37"/>
    </row>
    <row r="101" ht="47.25">
      <c r="D101" s="105" t="s">
        <v>32314</v>
      </c>
      <c r="E101" s="111">
        <v>92759</v>
      </c>
      <c r="F101" s="114" t="str">
        <f>VLOOKUP(E101,REF!$B:$F,2,0)</f>
        <v>CPU-SINAPI-MG</v>
      </c>
      <c r="G101" s="564" t="str">
        <f>VLOOKUP(E101,REF!$B:$F,3,0)</f>
        <v xml:space="preserve">ARMAÇÃO DE PILAR OU VIGA DE ESTRUTURA CONVENCIONAL DE CONCRETO ARMADO UTILIZANDO AÇO CA-60 DE 5,0 MM - MONTAGEM. AF_06/2022</v>
      </c>
      <c r="H101" s="565" t="str">
        <f>VLOOKUP(E101,REF!$B:$F,4,0)</f>
        <v>KG</v>
      </c>
      <c r="I101" s="583">
        <f>ROUND(VLOOKUP(D101,MC!C:L,10,0),2)</f>
        <v>20.16</v>
      </c>
      <c r="J101" s="567">
        <f>VLOOKUP(E101,REF!$B:$F,5,0)</f>
        <v>14.24</v>
      </c>
      <c r="K101" s="568" t="str">
        <f t="shared" si="18"/>
        <v xml:space="preserve">BDI 1</v>
      </c>
      <c r="L101" s="299">
        <f t="shared" si="19"/>
        <v>17.649999999999999</v>
      </c>
      <c r="M101" s="299">
        <f t="shared" si="20"/>
        <v>355.81999999999999</v>
      </c>
      <c r="N101" s="108">
        <f t="shared" ref="N101:N104" si="23">M101/$M$15</f>
        <v>0.00021045336446716702</v>
      </c>
      <c r="P101" s="109"/>
      <c r="T101" s="37"/>
      <c r="U101" s="110"/>
      <c r="V101" s="37"/>
      <c r="W101" s="37"/>
      <c r="X101" s="37"/>
      <c r="Y101" s="37"/>
      <c r="Z101" s="37"/>
    </row>
    <row r="102" ht="47.25">
      <c r="D102" s="105" t="s">
        <v>32315</v>
      </c>
      <c r="E102" s="151">
        <v>92761</v>
      </c>
      <c r="F102" s="114" t="str">
        <f>VLOOKUP(E102,REF!$B:$F,2,0)</f>
        <v>CPU-SINAPI-MG</v>
      </c>
      <c r="G102" s="564" t="str">
        <f>VLOOKUP(E102,REF!$B:$F,3,0)</f>
        <v xml:space="preserve">ARMAÇÃO DE PILAR OU VIGA DE ESTRUTURA CONVENCIONAL DE CONCRETO ARMADO UTILIZANDO AÇO CA-50 DE 8,0 MM - MONTAGEM. AF_06/2022</v>
      </c>
      <c r="H102" s="565" t="str">
        <f>VLOOKUP(E102,REF!$B:$F,4,0)</f>
        <v>KG</v>
      </c>
      <c r="I102" s="583">
        <f>ROUND(VLOOKUP(D102,MC!C:L,10,0),2)</f>
        <v>28.620000000000001</v>
      </c>
      <c r="J102" s="567">
        <f>VLOOKUP(E102,REF!$B:$F,5,0)</f>
        <v>12.18</v>
      </c>
      <c r="K102" s="568" t="str">
        <f t="shared" si="18"/>
        <v xml:space="preserve">BDI 1</v>
      </c>
      <c r="L102" s="299">
        <f t="shared" si="19"/>
        <v>15.09</v>
      </c>
      <c r="M102" s="299">
        <f t="shared" si="20"/>
        <v>431.88</v>
      </c>
      <c r="N102" s="108">
        <f t="shared" si="23"/>
        <v>0.0002554398264461809</v>
      </c>
      <c r="P102" s="109"/>
      <c r="T102" s="37"/>
      <c r="U102" s="110"/>
      <c r="V102" s="37"/>
      <c r="W102" s="37"/>
      <c r="X102" s="37"/>
      <c r="Y102" s="37"/>
      <c r="Z102" s="37"/>
    </row>
    <row r="103" ht="47.25">
      <c r="D103" s="105" t="s">
        <v>32316</v>
      </c>
      <c r="E103" s="602">
        <v>92447</v>
      </c>
      <c r="F103" s="114" t="str">
        <f>VLOOKUP(E103,REF!$B:$F,2,0)</f>
        <v>CPU-SINAPI-MG</v>
      </c>
      <c r="G103" s="564" t="str">
        <f>VLOOKUP(E103,REF!$B:$F,3,0)</f>
        <v xml:space="preserve">MONTAGEM E DESMONTAGEM DE FÔRMA DE VIGA, ESCORAMENTO COM PONTALETE DE MADEIRA, PÉ-DIREITO SIMPLES, EM MADEIRA SERRADA, 2 UTILIZAÇÕES. AF_09/2020</v>
      </c>
      <c r="H103" s="565" t="str">
        <f>VLOOKUP(E103,REF!$B:$F,4,0)</f>
        <v>M2</v>
      </c>
      <c r="I103" s="583">
        <f>ROUND(VLOOKUP(D103,MC!C:L,10,0),2)</f>
        <v>15.34</v>
      </c>
      <c r="J103" s="567">
        <f>VLOOKUP(E103,REF!$B:$F,5,0)</f>
        <v>247.37</v>
      </c>
      <c r="K103" s="568" t="str">
        <f t="shared" si="18"/>
        <v xml:space="preserve">BDI 1</v>
      </c>
      <c r="L103" s="299">
        <f t="shared" si="19"/>
        <v>306.54000000000002</v>
      </c>
      <c r="M103" s="299">
        <f t="shared" si="20"/>
        <v>4702.3199999999997</v>
      </c>
      <c r="N103" s="108">
        <f t="shared" si="23"/>
        <v>0.0027812350761656137</v>
      </c>
      <c r="P103" s="109"/>
      <c r="T103" s="37"/>
      <c r="U103" s="110"/>
      <c r="V103" s="37"/>
      <c r="W103" s="37"/>
      <c r="X103" s="37"/>
      <c r="Y103" s="37"/>
      <c r="Z103" s="37"/>
    </row>
    <row r="104" ht="47.25">
      <c r="D104" s="575" t="s">
        <v>32317</v>
      </c>
      <c r="E104" s="601" t="s">
        <v>15531</v>
      </c>
      <c r="F104" s="576" t="str">
        <f>VLOOKUP(E104,REF!$B:$F,2,0)</f>
        <v>CPU-SICOR-MG</v>
      </c>
      <c r="G104" s="577" t="str">
        <f>VLOOKUP(E104,REF!$B:$F,3,0)</f>
        <v xml:space="preserve">FORNECIMENTO DE CONCRETO ESTRUTURAL, USINADO BOMBEADO, COM FCK 30MPA, INCLUSIVE LANÇAMENTO, ADENSAMENTO E ACABAMENTO (FUNDAÇÃO)</v>
      </c>
      <c r="H104" s="578" t="str">
        <f>VLOOKUP(E104,REF!$B:$F,4,0)</f>
        <v>m3</v>
      </c>
      <c r="I104" s="107">
        <f>ROUND(VLOOKUP(D104,MC!C:L,10,0),2)</f>
        <v>92</v>
      </c>
      <c r="J104" s="579">
        <f>VLOOKUP(E104,REF!$B:$F,5,0)</f>
        <v>726.50999999999999</v>
      </c>
      <c r="K104" s="580" t="str">
        <f t="shared" si="18"/>
        <v xml:space="preserve">BDI 1</v>
      </c>
      <c r="L104" s="581">
        <f t="shared" si="19"/>
        <v>900.28999999999996</v>
      </c>
      <c r="M104" s="581">
        <f t="shared" si="20"/>
        <v>82826.679999999993</v>
      </c>
      <c r="N104" s="108">
        <f t="shared" si="23"/>
        <v>0.048988683811043258</v>
      </c>
      <c r="P104" s="109"/>
      <c r="T104" s="37"/>
      <c r="U104" s="110"/>
      <c r="V104" s="37"/>
      <c r="W104" s="37"/>
      <c r="X104" s="37"/>
      <c r="Y104" s="37"/>
      <c r="Z104" s="37"/>
    </row>
    <row r="105" ht="16.5">
      <c r="B105" s="83" t="s">
        <v>24</v>
      </c>
      <c r="D105" s="592">
        <v>4</v>
      </c>
      <c r="E105" s="593"/>
      <c r="F105" s="593"/>
      <c r="G105" s="594" t="s">
        <v>32295</v>
      </c>
      <c r="H105" s="595"/>
      <c r="I105" s="596"/>
      <c r="J105" s="597"/>
      <c r="K105" s="597"/>
      <c r="L105" s="682"/>
      <c r="M105" s="682">
        <f>SUBTOTAL(9,M106:M170)</f>
        <v>479107.23999999999</v>
      </c>
      <c r="N105" s="598">
        <f>SUBTOTAL(9,N106:N170)</f>
        <v>0.28337285874481033</v>
      </c>
      <c r="Q105" s="563">
        <v>0.040000000000000001</v>
      </c>
      <c r="T105" s="37"/>
      <c r="U105" s="37"/>
      <c r="V105" s="37"/>
      <c r="W105" s="37"/>
      <c r="X105" s="37"/>
    </row>
    <row r="106" ht="16.5">
      <c r="B106" s="83" t="s">
        <v>32213</v>
      </c>
      <c r="D106" s="592" t="s">
        <v>35</v>
      </c>
      <c r="E106" s="593"/>
      <c r="F106" s="593"/>
      <c r="G106" s="594" t="s">
        <v>32318</v>
      </c>
      <c r="H106" s="595"/>
      <c r="I106" s="596"/>
      <c r="J106" s="597"/>
      <c r="K106" s="597"/>
      <c r="L106" s="597"/>
      <c r="M106" s="573">
        <f>SUBTOTAL(9,M107)</f>
        <v>37105.330000000002</v>
      </c>
      <c r="N106" s="598">
        <f>SUBTOTAL(9,N107)</f>
        <v>0.021946325496499653</v>
      </c>
      <c r="Q106" s="563">
        <v>0.040000000000000001</v>
      </c>
      <c r="T106" s="37"/>
      <c r="U106" s="37"/>
      <c r="V106" s="37"/>
      <c r="W106" s="37"/>
      <c r="X106" s="37"/>
    </row>
    <row r="107" ht="47.25">
      <c r="D107" s="614" t="s">
        <v>3654</v>
      </c>
      <c r="E107" s="151">
        <v>103360</v>
      </c>
      <c r="F107" s="576" t="str">
        <f>VLOOKUP(E107,REF!$B:$F,2,0)</f>
        <v>CPU-SINAPI-MG</v>
      </c>
      <c r="G107" s="577" t="str">
        <f>VLOOKUP(E107,REF!$B:$F,3,0)</f>
        <v xml:space="preserve">ALVENARIA DE VEDAÇÃO DE BLOCOS CERÂMICOS FURADOS NA HORIZONTAL DE 14X19X29 CM (ESPESSURA 14 CM) E ARGAMASSA DE ASSENTAMENTO COM PREPARO EM BETONEIRA. AF_12/2021</v>
      </c>
      <c r="H107" s="578" t="str">
        <f>VLOOKUP(E107,REF!$B:$F,4,0)</f>
        <v>M2</v>
      </c>
      <c r="I107" s="566">
        <f>ROUND(VLOOKUP(D107,MC!C:L,10,0),2)</f>
        <v>348.07999999999998</v>
      </c>
      <c r="J107" s="579">
        <f>VLOOKUP(E107,REF!$B:$F,5,0)</f>
        <v>86.019999999999996</v>
      </c>
      <c r="K107" s="580" t="str">
        <f t="shared" si="18"/>
        <v xml:space="preserve">BDI 1</v>
      </c>
      <c r="L107" s="581">
        <f t="shared" si="19"/>
        <v>106.59999999999999</v>
      </c>
      <c r="M107" s="581">
        <f t="shared" si="20"/>
        <v>37105.330000000002</v>
      </c>
      <c r="N107" s="108">
        <f t="shared" ref="N107" si="24">M107/$M$15</f>
        <v>0.021946325496499653</v>
      </c>
      <c r="P107" s="109"/>
      <c r="T107" s="37"/>
      <c r="U107" s="110"/>
      <c r="V107" s="37"/>
      <c r="W107" s="37"/>
      <c r="X107" s="37"/>
      <c r="Y107" s="37"/>
      <c r="Z107" s="37"/>
    </row>
    <row r="108" ht="16.5">
      <c r="B108" s="83" t="s">
        <v>32213</v>
      </c>
      <c r="D108" s="592" t="s">
        <v>32319</v>
      </c>
      <c r="E108" s="593"/>
      <c r="F108" s="593"/>
      <c r="G108" s="594" t="s">
        <v>32320</v>
      </c>
      <c r="H108" s="595"/>
      <c r="I108" s="596"/>
      <c r="J108" s="597"/>
      <c r="K108" s="597"/>
      <c r="L108" s="597"/>
      <c r="M108" s="573">
        <f>SUBTOTAL(9,M109)</f>
        <v>9487.3999999999996</v>
      </c>
      <c r="N108" s="598">
        <f>SUBTOTAL(9,N109)</f>
        <v>0.005611419397576865</v>
      </c>
      <c r="Q108" s="563">
        <v>0.040000000000000001</v>
      </c>
      <c r="T108" s="37"/>
      <c r="U108" s="37"/>
      <c r="V108" s="37"/>
      <c r="W108" s="37"/>
      <c r="X108" s="37"/>
    </row>
    <row r="109" ht="47.25">
      <c r="D109" s="614" t="s">
        <v>32321</v>
      </c>
      <c r="E109" s="151">
        <v>103360</v>
      </c>
      <c r="F109" s="114" t="str">
        <f>VLOOKUP(E109,REF!$B:$F,2,0)</f>
        <v>CPU-SINAPI-MG</v>
      </c>
      <c r="G109" s="564" t="str">
        <f>VLOOKUP(E109,REF!$B:$F,3,0)</f>
        <v xml:space="preserve">ALVENARIA DE VEDAÇÃO DE BLOCOS CERÂMICOS FURADOS NA HORIZONTAL DE 14X19X29 CM (ESPESSURA 14 CM) E ARGAMASSA DE ASSENTAMENTO COM PREPARO EM BETONEIRA. AF_12/2021</v>
      </c>
      <c r="H109" s="565" t="str">
        <f>VLOOKUP(E109,REF!$B:$F,4,0)</f>
        <v>M2</v>
      </c>
      <c r="I109" s="613">
        <f>ROUND(VLOOKUP(D109,MC!C:L,10,0),2)</f>
        <v>89</v>
      </c>
      <c r="J109" s="567">
        <f>VLOOKUP(E109,REF!$B:$F,5,0)</f>
        <v>86.019999999999996</v>
      </c>
      <c r="K109" s="568" t="str">
        <f t="shared" si="18"/>
        <v xml:space="preserve">BDI 1</v>
      </c>
      <c r="L109" s="299">
        <f t="shared" si="19"/>
        <v>106.59999999999999</v>
      </c>
      <c r="M109" s="299">
        <f t="shared" si="20"/>
        <v>9487.3999999999996</v>
      </c>
      <c r="N109" s="108">
        <f t="shared" ref="N109" si="25">M109/$M$15</f>
        <v>0.005611419397576865</v>
      </c>
      <c r="P109" s="109"/>
      <c r="T109" s="37"/>
      <c r="U109" s="110"/>
      <c r="V109" s="37"/>
      <c r="W109" s="37"/>
      <c r="X109" s="37"/>
      <c r="Y109" s="37"/>
      <c r="Z109" s="37"/>
    </row>
    <row r="110" ht="16.5">
      <c r="B110" s="83" t="s">
        <v>32213</v>
      </c>
      <c r="D110" s="592" t="s">
        <v>32322</v>
      </c>
      <c r="E110" s="593"/>
      <c r="F110" s="593"/>
      <c r="G110" s="594" t="s">
        <v>32323</v>
      </c>
      <c r="H110" s="595"/>
      <c r="I110" s="596"/>
      <c r="J110" s="597"/>
      <c r="K110" s="597"/>
      <c r="L110" s="597"/>
      <c r="M110" s="573">
        <f>SUBTOTAL(9,M111)</f>
        <v>5526.1400000000003</v>
      </c>
      <c r="N110" s="598">
        <f>SUBTOTAL(9,N111)</f>
        <v>0.0032684918091073867</v>
      </c>
      <c r="Q110" s="563">
        <v>0.040000000000000001</v>
      </c>
      <c r="T110" s="37"/>
      <c r="U110" s="37"/>
      <c r="V110" s="37"/>
      <c r="W110" s="37"/>
      <c r="X110" s="37"/>
    </row>
    <row r="111" ht="47.25">
      <c r="D111" s="614" t="s">
        <v>32324</v>
      </c>
      <c r="E111" s="151">
        <v>103360</v>
      </c>
      <c r="F111" s="114" t="str">
        <f>VLOOKUP(E111,REF!$B:$F,2,0)</f>
        <v>CPU-SINAPI-MG</v>
      </c>
      <c r="G111" s="564" t="str">
        <f>VLOOKUP(E111,REF!$B:$F,3,0)</f>
        <v xml:space="preserve">ALVENARIA DE VEDAÇÃO DE BLOCOS CERÂMICOS FURADOS NA HORIZONTAL DE 14X19X29 CM (ESPESSURA 14 CM) E ARGAMASSA DE ASSENTAMENTO COM PREPARO EM BETONEIRA. AF_12/2021</v>
      </c>
      <c r="H111" s="565" t="str">
        <f>VLOOKUP(E111,REF!$B:$F,4,0)</f>
        <v>M2</v>
      </c>
      <c r="I111" s="583">
        <f>ROUND(VLOOKUP(D111,MC!C:L,10,0),2)</f>
        <v>51.840000000000003</v>
      </c>
      <c r="J111" s="567">
        <f>VLOOKUP(E111,REF!$B:$F,5,0)</f>
        <v>86.019999999999996</v>
      </c>
      <c r="K111" s="568" t="str">
        <f t="shared" si="18"/>
        <v xml:space="preserve">BDI 1</v>
      </c>
      <c r="L111" s="299">
        <f t="shared" si="19"/>
        <v>106.59999999999999</v>
      </c>
      <c r="M111" s="299">
        <f t="shared" si="20"/>
        <v>5526.1400000000003</v>
      </c>
      <c r="N111" s="108">
        <f t="shared" ref="N111" si="26">M111/$M$15</f>
        <v>0.0032684918091073867</v>
      </c>
      <c r="P111" s="109"/>
      <c r="T111" s="37"/>
      <c r="U111" s="110"/>
      <c r="V111" s="37"/>
      <c r="W111" s="37"/>
      <c r="X111" s="37"/>
      <c r="Y111" s="37"/>
      <c r="Z111" s="37"/>
    </row>
    <row r="112" ht="16.5">
      <c r="B112" s="83" t="s">
        <v>32213</v>
      </c>
      <c r="D112" s="592" t="s">
        <v>32325</v>
      </c>
      <c r="E112" s="593"/>
      <c r="F112" s="593"/>
      <c r="G112" s="594" t="s">
        <v>32326</v>
      </c>
      <c r="H112" s="595"/>
      <c r="I112" s="596"/>
      <c r="J112" s="597"/>
      <c r="K112" s="597"/>
      <c r="L112" s="597"/>
      <c r="M112" s="573">
        <f>SUBTOTAL(9,M113)</f>
        <v>21602.650000000001</v>
      </c>
      <c r="N112" s="598">
        <f>SUBTOTAL(9,N113)</f>
        <v>0.012777107452944313</v>
      </c>
      <c r="Q112" s="563">
        <v>0.040000000000000001</v>
      </c>
      <c r="T112" s="37"/>
      <c r="U112" s="37"/>
      <c r="V112" s="37"/>
      <c r="W112" s="37"/>
      <c r="X112" s="37"/>
    </row>
    <row r="113" ht="47.25">
      <c r="D113" s="614" t="s">
        <v>32327</v>
      </c>
      <c r="E113" s="151">
        <v>103370</v>
      </c>
      <c r="F113" s="114" t="str">
        <f>VLOOKUP(E113,REF!$B:$F,2,0)</f>
        <v>CPU-SINAPI-MG</v>
      </c>
      <c r="G113" s="564" t="str">
        <f>VLOOKUP(E113,REF!$B:$F,3,0)</f>
        <v xml:space="preserve">ALVENARIA DE VEDAÇÃO DE BLOCOS CERÂMICOS FURADOS NA HORIZONTAL DE 19X19X39 CM (ESPESSURA 19 CM) E ARGAMASSA DE ASSENTAMENTO COM PREPARO EM BETONEIRA. AF_12/2021</v>
      </c>
      <c r="H113" s="565" t="str">
        <f>VLOOKUP(E113,REF!$B:$F,4,0)</f>
        <v>M2</v>
      </c>
      <c r="I113" s="583">
        <f>ROUND(VLOOKUP(D113,MC!C:L,10,0),2)</f>
        <v>189.83000000000001</v>
      </c>
      <c r="J113" s="567">
        <f>VLOOKUP(E113,REF!$B:$F,5,0)</f>
        <v>91.829999999999998</v>
      </c>
      <c r="K113" s="568" t="str">
        <f t="shared" si="18"/>
        <v xml:space="preserve">BDI 1</v>
      </c>
      <c r="L113" s="299">
        <f t="shared" si="19"/>
        <v>113.8</v>
      </c>
      <c r="M113" s="299">
        <f t="shared" si="20"/>
        <v>21602.650000000001</v>
      </c>
      <c r="N113" s="108">
        <f t="shared" ref="N113" si="27">M113/$M$15</f>
        <v>0.012777107452944313</v>
      </c>
      <c r="P113" s="109"/>
      <c r="T113" s="37"/>
      <c r="U113" s="110"/>
      <c r="V113" s="37"/>
      <c r="W113" s="37"/>
      <c r="X113" s="37"/>
      <c r="Y113" s="37"/>
      <c r="Z113" s="37"/>
    </row>
    <row r="114" ht="16.5">
      <c r="B114" s="83" t="s">
        <v>32213</v>
      </c>
      <c r="D114" s="592" t="s">
        <v>32328</v>
      </c>
      <c r="E114" s="593"/>
      <c r="F114" s="593"/>
      <c r="G114" s="594" t="s">
        <v>32329</v>
      </c>
      <c r="H114" s="595"/>
      <c r="I114" s="596"/>
      <c r="J114" s="597"/>
      <c r="K114" s="597"/>
      <c r="L114" s="597"/>
      <c r="M114" s="573">
        <f>SUBTOTAL(9,M115:M116)</f>
        <v>7300.2600000000002</v>
      </c>
      <c r="N114" s="598">
        <f>SUBTOTAL(9,N115:N116)</f>
        <v>0.0043178131597017607</v>
      </c>
      <c r="Q114" s="563">
        <v>0.040000000000000001</v>
      </c>
      <c r="T114" s="37"/>
      <c r="U114" s="37"/>
      <c r="V114" s="37"/>
      <c r="W114" s="37"/>
      <c r="X114" s="37"/>
    </row>
    <row r="115" ht="47.25">
      <c r="D115" s="105" t="s">
        <v>32330</v>
      </c>
      <c r="E115" s="151" t="s">
        <v>15922</v>
      </c>
      <c r="F115" s="114" t="str">
        <f>VLOOKUP(E115,REF!$B:$F,2,0)</f>
        <v>CPU-SICOR-MG</v>
      </c>
      <c r="G115" s="564" t="str">
        <f>VLOOKUP(E115,REF!$B:$F,3,0)</f>
        <v xml:space="preserve">VERGA OU CONTRAVERGA EM CONCRETO ESTRUTURAL PARA VÃOS DE ATÉ 150CM, PREPARADO EM OBRA COM BETONEIRA, CONTROLE "A", COM FCK 20 MPA, MOLDADA IN LOCO, INCLUSIVE ARMAÇÃO</v>
      </c>
      <c r="H115" s="565" t="str">
        <f>VLOOKUP(E115,REF!$B:$F,4,0)</f>
        <v>m3</v>
      </c>
      <c r="I115" s="583">
        <f>ROUND(VLOOKUP(D115,MC!C:L,10,0),2)</f>
        <v>1.53</v>
      </c>
      <c r="J115" s="567">
        <f>VLOOKUP(E115,REF!$B:$F,5,0)</f>
        <v>3440.4200000000001</v>
      </c>
      <c r="K115" s="568" t="str">
        <f t="shared" si="18"/>
        <v xml:space="preserve">BDI 1</v>
      </c>
      <c r="L115" s="299">
        <f t="shared" si="19"/>
        <v>4263.3699999999999</v>
      </c>
      <c r="M115" s="299">
        <f t="shared" si="20"/>
        <v>6522.96</v>
      </c>
      <c r="N115" s="108">
        <f t="shared" ref="N115:N116" si="28">M115/$M$15</f>
        <v>0.0038580711547545154</v>
      </c>
      <c r="P115" s="109"/>
      <c r="T115" s="37"/>
      <c r="U115" s="110"/>
      <c r="V115" s="37"/>
      <c r="W115" s="37"/>
      <c r="X115" s="37"/>
      <c r="Y115" s="37"/>
      <c r="Z115" s="37"/>
    </row>
    <row r="116" ht="47.25">
      <c r="D116" s="105" t="s">
        <v>32331</v>
      </c>
      <c r="E116" s="151" t="s">
        <v>15920</v>
      </c>
      <c r="F116" s="114" t="str">
        <f>VLOOKUP(E116,REF!$B:$F,2,0)</f>
        <v>CPU-SICOR-MG</v>
      </c>
      <c r="G116" s="564" t="str">
        <f>VLOOKUP(E116,REF!$B:$F,3,0)</f>
        <v xml:space="preserve">VERGA OU CONTRAVERGA EM CONCRETO ESTRUTURAL PARA VÃOS ACIMA DE 150CM, PREPARADO EM OBRA COM BETONEIRA, CONTROLE "A", COM FCK 20 MPA, MOLDADA IN LOCO, INCLUSIVE ARMAÇÃO</v>
      </c>
      <c r="H116" s="565" t="str">
        <f>VLOOKUP(E116,REF!$B:$F,4,0)</f>
        <v>m3</v>
      </c>
      <c r="I116" s="583">
        <f>ROUND(VLOOKUP(D116,MC!C:L,10,0),2)</f>
        <v>0.17000000000000001</v>
      </c>
      <c r="J116" s="567">
        <f>VLOOKUP(E116,REF!$B:$F,5,0)</f>
        <v>3689.75</v>
      </c>
      <c r="K116" s="568" t="str">
        <f t="shared" si="18"/>
        <v xml:space="preserve">BDI 1</v>
      </c>
      <c r="L116" s="299">
        <f t="shared" si="19"/>
        <v>4572.3400000000001</v>
      </c>
      <c r="M116" s="299">
        <f t="shared" si="20"/>
        <v>777.29999999999995</v>
      </c>
      <c r="N116" s="108">
        <f t="shared" si="28"/>
        <v>0.00045974200494724554</v>
      </c>
      <c r="P116" s="109"/>
      <c r="T116" s="37"/>
      <c r="U116" s="110"/>
      <c r="V116" s="37"/>
      <c r="W116" s="37"/>
      <c r="X116" s="37"/>
      <c r="Y116" s="37"/>
      <c r="Z116" s="37"/>
    </row>
    <row r="117" ht="16.5">
      <c r="B117" s="83" t="s">
        <v>32213</v>
      </c>
      <c r="D117" s="592" t="s">
        <v>32332</v>
      </c>
      <c r="E117" s="593"/>
      <c r="F117" s="593"/>
      <c r="G117" s="594" t="s">
        <v>32339</v>
      </c>
      <c r="H117" s="595"/>
      <c r="I117" s="596"/>
      <c r="J117" s="597"/>
      <c r="K117" s="597"/>
      <c r="L117" s="597"/>
      <c r="M117" s="573">
        <f>SUBTOTAL(9,M118:M124)</f>
        <v>24044.959999999999</v>
      </c>
      <c r="N117" s="598">
        <f>SUBTOTAL(9,N119:N124)</f>
        <v>0.014221636587258873</v>
      </c>
      <c r="Q117" s="563">
        <v>0.040000000000000001</v>
      </c>
      <c r="T117" s="37"/>
      <c r="U117" s="37"/>
      <c r="V117" s="37"/>
      <c r="W117" s="37"/>
      <c r="X117" s="37"/>
    </row>
    <row r="118" ht="16.5">
      <c r="B118" s="83" t="s">
        <v>32213</v>
      </c>
      <c r="D118" s="592" t="s">
        <v>32337</v>
      </c>
      <c r="E118" s="593"/>
      <c r="F118" s="593"/>
      <c r="G118" s="615" t="s">
        <v>32340</v>
      </c>
      <c r="H118" s="595"/>
      <c r="I118" s="596"/>
      <c r="J118" s="597"/>
      <c r="K118" s="597"/>
      <c r="L118" s="597"/>
      <c r="M118" s="573">
        <f>SUBTOTAL(9,M119:M122)</f>
        <v>18782.529999999999</v>
      </c>
      <c r="N118" s="598">
        <f>SUBTOTAL(9,N119:N122)</f>
        <v>0.011109118744605413</v>
      </c>
      <c r="Q118" s="563">
        <v>0.040000000000000001</v>
      </c>
      <c r="T118" s="37"/>
      <c r="U118" s="37"/>
      <c r="V118" s="37"/>
      <c r="W118" s="37"/>
      <c r="X118" s="37"/>
    </row>
    <row r="119" ht="31.5">
      <c r="D119" s="105" t="s">
        <v>32333</v>
      </c>
      <c r="E119" s="64" t="s">
        <v>27176</v>
      </c>
      <c r="F119" s="114" t="str">
        <f>VLOOKUP(E119,REF!$B:$F,2,0)</f>
        <v>CPU-SUDECAP-MG</v>
      </c>
      <c r="G119" s="564" t="str">
        <f>VLOOKUP(E119,REF!$B:$F,3,0)</f>
        <v xml:space="preserve">JANELAS DE ALUMÍNIO DE CORRER, 4 FOLHAS, COM VIDROS, BATENTES E FERRAGENS, SEM CONTRA MARCO REF 94573</v>
      </c>
      <c r="H119" s="565" t="str">
        <f>VLOOKUP(E119,REF!$B:$F,4,0)</f>
        <v>M2</v>
      </c>
      <c r="I119" s="583">
        <f>ROUND(VLOOKUP(D119,MC!C:L,10,0),2)</f>
        <v>24.640000000000001</v>
      </c>
      <c r="J119" s="567">
        <f>VLOOKUP(E119,REF!$B:$F,5,0)</f>
        <v>264.25999999999999</v>
      </c>
      <c r="K119" s="568" t="str">
        <f t="shared" si="18"/>
        <v xml:space="preserve">BDI 1</v>
      </c>
      <c r="L119" s="299">
        <f t="shared" si="19"/>
        <v>327.47000000000003</v>
      </c>
      <c r="M119" s="299">
        <f t="shared" si="20"/>
        <v>8068.8599999999997</v>
      </c>
      <c r="N119" s="108">
        <f t="shared" ref="N119:N122" si="29">M119/$M$15</f>
        <v>0.004772409461004286</v>
      </c>
      <c r="P119" s="109"/>
      <c r="T119" s="37"/>
      <c r="U119" s="110"/>
      <c r="V119" s="37"/>
      <c r="W119" s="37"/>
      <c r="X119" s="37"/>
      <c r="Y119" s="37"/>
      <c r="Z119" s="37"/>
    </row>
    <row r="120" ht="31.5">
      <c r="D120" s="105" t="s">
        <v>32334</v>
      </c>
      <c r="E120" s="64" t="s">
        <v>27172</v>
      </c>
      <c r="F120" s="114" t="str">
        <f>VLOOKUP(E120,REF!$B:$F,2,0)</f>
        <v>CPU-SUDECAP-MG</v>
      </c>
      <c r="G120" s="564" t="str">
        <f>VLOOKUP(E120,REF!$B:$F,3,0)</f>
        <v xml:space="preserve">JANELAS DE ALUMÍNIO DE CORRER, 2 FOLHAS, COM VIDROS, BATENTES E FERRAGENS, SEM CONTRA MARCO REF 94570</v>
      </c>
      <c r="H120" s="565" t="str">
        <f>VLOOKUP(E120,REF!$B:$F,4,0)</f>
        <v>M2</v>
      </c>
      <c r="I120" s="583">
        <f>ROUND(VLOOKUP(D120,MC!C:L,10,0),2)</f>
        <v>2.9399999999999999</v>
      </c>
      <c r="J120" s="567">
        <f>VLOOKUP(E120,REF!$B:$F,5,0)</f>
        <v>336.30000000000001</v>
      </c>
      <c r="K120" s="568" t="str">
        <f t="shared" si="18"/>
        <v xml:space="preserve">BDI 1</v>
      </c>
      <c r="L120" s="299">
        <f t="shared" si="19"/>
        <v>416.74000000000001</v>
      </c>
      <c r="M120" s="299">
        <f t="shared" si="20"/>
        <v>1225.22</v>
      </c>
      <c r="N120" s="108">
        <f t="shared" si="29"/>
        <v>0.00072466885282576122</v>
      </c>
      <c r="P120" s="109"/>
      <c r="T120" s="37"/>
      <c r="U120" s="110"/>
      <c r="V120" s="37"/>
      <c r="W120" s="37"/>
      <c r="X120" s="37"/>
      <c r="Y120" s="37"/>
      <c r="Z120" s="37"/>
    </row>
    <row r="121" ht="31.5">
      <c r="D121" s="105" t="s">
        <v>32335</v>
      </c>
      <c r="E121" s="64" t="s">
        <v>27170</v>
      </c>
      <c r="F121" s="114" t="str">
        <f>VLOOKUP(E121,REF!$B:$F,2,0)</f>
        <v>CPU-SUDECAP-MG</v>
      </c>
      <c r="G121" s="564" t="str">
        <f>VLOOKUP(E121,REF!$B:$F,3,0)</f>
        <v xml:space="preserve">JANELAS DE ALUMÍNIO - MÁXIMO AR, COM VIDROS, BATENTES E FERRAGENS, SEM CONTRA MARCO REF 94569</v>
      </c>
      <c r="H121" s="565" t="str">
        <f>VLOOKUP(E121,REF!$B:$F,4,0)</f>
        <v>M2</v>
      </c>
      <c r="I121" s="583">
        <f>ROUND(VLOOKUP(D121,MC!C:L,10,0),2)</f>
        <v>1.1899999999999999</v>
      </c>
      <c r="J121" s="567">
        <f>VLOOKUP(E121,REF!$B:$F,5,0)</f>
        <v>687.94000000000005</v>
      </c>
      <c r="K121" s="568" t="str">
        <f t="shared" si="18"/>
        <v xml:space="preserve">BDI 1</v>
      </c>
      <c r="L121" s="299">
        <f t="shared" si="19"/>
        <v>852.5</v>
      </c>
      <c r="M121" s="299">
        <f t="shared" si="20"/>
        <v>1014.48</v>
      </c>
      <c r="N121" s="108">
        <f t="shared" si="29"/>
        <v>0.00060002453258572194</v>
      </c>
      <c r="P121" s="109"/>
      <c r="T121" s="37"/>
      <c r="U121" s="110"/>
      <c r="V121" s="37"/>
      <c r="W121" s="37"/>
      <c r="X121" s="37"/>
      <c r="Y121" s="37"/>
      <c r="Z121" s="37"/>
    </row>
    <row r="122" ht="31.5">
      <c r="D122" s="105" t="s">
        <v>32336</v>
      </c>
      <c r="E122" s="64" t="s">
        <v>12624</v>
      </c>
      <c r="F122" s="114" t="str">
        <f>VLOOKUP(E122,REF!$B:$F,2,0)</f>
        <v>CPU-PRÓPRIA-MG</v>
      </c>
      <c r="G122" s="564" t="str">
        <f>VLOOKUP(E122,REF!$B:$F,3,0)</f>
        <v xml:space="preserve">JANELA 10FLS MAX.AR, 5FLS FIXAS, ALUMÍNIO ANODIZADO NATURAL (375X230)CM</v>
      </c>
      <c r="H122" s="565" t="str">
        <f>VLOOKUP(E122,REF!$B:$F,4,0)</f>
        <v>M2</v>
      </c>
      <c r="I122" s="583">
        <f>ROUND(VLOOKUP(D122,MC!C:L,10,0),2)</f>
        <v>8.6300000000000008</v>
      </c>
      <c r="J122" s="567">
        <f>VLOOKUP(E122,REF!$B:$F,5,0)</f>
        <v>792.37999999999988</v>
      </c>
      <c r="K122" s="568" t="str">
        <f t="shared" ref="K122" si="30">IF(OR(F122="MAT-SINAPI-MG",F122="MAT-SUDECAP-MG",F122="MAT-COPASA-MG",F122="I-COTAÇÃO-MG",F122="MAT-DNIT-MG",F122="EQUIP-DNIT-MG"),"BDI 2","BDI 1")</f>
        <v xml:space="preserve">BDI 1</v>
      </c>
      <c r="L122" s="299">
        <f t="shared" ref="L122" si="31">IF(K122="BDI 2",ROUND(J122*(1+$N$10),2),ROUND(J122*(1+$N$9),2))</f>
        <v>981.91999999999996</v>
      </c>
      <c r="M122" s="299">
        <f t="shared" ref="M122" si="32">ROUND(I122*L122,2)</f>
        <v>8473.9699999999993</v>
      </c>
      <c r="N122" s="108">
        <f t="shared" si="29"/>
        <v>0.0050120158981896441</v>
      </c>
      <c r="P122" s="109"/>
      <c r="T122" s="37"/>
      <c r="U122" s="110"/>
      <c r="V122" s="37"/>
      <c r="W122" s="37"/>
      <c r="X122" s="37"/>
      <c r="Y122" s="37"/>
      <c r="Z122" s="37"/>
    </row>
    <row r="123" ht="16.5">
      <c r="B123" s="83" t="s">
        <v>32213</v>
      </c>
      <c r="D123" s="592" t="s">
        <v>32338</v>
      </c>
      <c r="E123" s="593"/>
      <c r="F123" s="593"/>
      <c r="G123" s="594" t="s">
        <v>32341</v>
      </c>
      <c r="H123" s="595"/>
      <c r="I123" s="596"/>
      <c r="J123" s="597"/>
      <c r="K123" s="597"/>
      <c r="L123" s="597"/>
      <c r="M123" s="573">
        <f>SUBTOTAL(9,M124)</f>
        <v>5262.4300000000003</v>
      </c>
      <c r="N123" s="598">
        <f>SUBTOTAL(9,N124)</f>
        <v>0.0031125178426534591</v>
      </c>
      <c r="Q123" s="563">
        <v>0.040000000000000001</v>
      </c>
      <c r="T123" s="37"/>
      <c r="U123" s="37"/>
      <c r="V123" s="37"/>
      <c r="W123" s="37"/>
      <c r="X123" s="37"/>
    </row>
    <row r="124">
      <c r="D124" s="105" t="s">
        <v>32342</v>
      </c>
      <c r="E124" s="64" t="s">
        <v>27204</v>
      </c>
      <c r="F124" s="114" t="str">
        <f>VLOOKUP(E124,REF!$B:$F,2,0)</f>
        <v>CPU-SUDECAP-MG</v>
      </c>
      <c r="G124" s="564" t="str">
        <f>VLOOKUP(E124,REF!$B:$F,3,0)</f>
        <v xml:space="preserve">GRADE EM FERRO FIXADO EM VÃOS DE JANELAS ADP REF 99861</v>
      </c>
      <c r="H124" s="565" t="str">
        <f>VLOOKUP(E124,REF!$B:$F,4,0)</f>
        <v>M2</v>
      </c>
      <c r="I124" s="583">
        <v>8.5600000000000005</v>
      </c>
      <c r="J124" s="567">
        <f>VLOOKUP(E124,REF!$B:$F,5,0)</f>
        <v>496.10000000000002</v>
      </c>
      <c r="K124" s="568" t="str">
        <f t="shared" ref="K124:K130" si="33">IF(OR(F124="MAT-SINAPI-MG",F124="MAT-SUDECAP-MG",F124="MAT-COPASA-MG",F124="I-COTAÇÃO-MG",F124="MAT-DNIT-MG",F124="EQUIP-DNIT-MG"),"BDI 2","BDI 1")</f>
        <v xml:space="preserve">BDI 1</v>
      </c>
      <c r="L124" s="299">
        <f t="shared" ref="L124:L130" si="34">IF(K124="BDI 2",ROUND(J124*(1+$N$10),2),ROUND(J124*(1+$N$9),2))</f>
        <v>614.76999999999998</v>
      </c>
      <c r="M124" s="299">
        <f t="shared" ref="M124:M130" si="35">ROUND(I124*L124,2)</f>
        <v>5262.4300000000003</v>
      </c>
      <c r="N124" s="108">
        <f t="shared" ref="N124" si="36">M124/$M$15</f>
        <v>0.0031125178426534591</v>
      </c>
      <c r="P124" s="109"/>
      <c r="T124" s="37"/>
      <c r="U124" s="110"/>
      <c r="V124" s="37"/>
      <c r="W124" s="37"/>
      <c r="X124" s="37"/>
      <c r="Y124" s="37"/>
      <c r="Z124" s="37"/>
    </row>
    <row r="125" ht="16.5">
      <c r="B125" s="83" t="s">
        <v>32213</v>
      </c>
      <c r="D125" s="592" t="s">
        <v>32343</v>
      </c>
      <c r="E125" s="593"/>
      <c r="F125" s="593"/>
      <c r="G125" s="594" t="s">
        <v>32344</v>
      </c>
      <c r="H125" s="595"/>
      <c r="I125" s="596"/>
      <c r="J125" s="597"/>
      <c r="K125" s="597"/>
      <c r="L125" s="597"/>
      <c r="M125" s="597">
        <f>SUBTOTAL(9,M126:M130)</f>
        <v>19745.820000000003</v>
      </c>
      <c r="N125" s="598">
        <f>SUBTOTAL(9,N126:N130)</f>
        <v>0.011678866430113753</v>
      </c>
      <c r="Q125" s="563">
        <v>0.040000000000000001</v>
      </c>
      <c r="T125" s="37"/>
      <c r="U125" s="37"/>
      <c r="V125" s="37"/>
      <c r="W125" s="37"/>
      <c r="X125" s="37"/>
    </row>
    <row r="126" ht="16.5">
      <c r="B126" s="83" t="s">
        <v>32213</v>
      </c>
      <c r="D126" s="592" t="s">
        <v>32345</v>
      </c>
      <c r="E126" s="593"/>
      <c r="F126" s="593"/>
      <c r="G126" s="594" t="s">
        <v>27137</v>
      </c>
      <c r="H126" s="595"/>
      <c r="I126" s="596"/>
      <c r="J126" s="597"/>
      <c r="K126" s="597"/>
      <c r="L126" s="597"/>
      <c r="M126" s="573">
        <f>SUBTOTAL(9,M127:M130)</f>
        <v>19745.820000000003</v>
      </c>
      <c r="N126" s="574">
        <f>SUBTOTAL(9,N127:N130)</f>
        <v>0.011678866430113753</v>
      </c>
      <c r="Q126" s="563">
        <v>0.040000000000000001</v>
      </c>
      <c r="T126" s="37"/>
      <c r="U126" s="37"/>
      <c r="V126" s="37"/>
      <c r="W126" s="37"/>
      <c r="X126" s="37"/>
    </row>
    <row r="127" ht="63">
      <c r="D127" s="614" t="s">
        <v>32346</v>
      </c>
      <c r="E127" s="64">
        <v>90790</v>
      </c>
      <c r="F127" s="114" t="str">
        <f>VLOOKUP(E127,REF!$B:$F,2,0)</f>
        <v>CPU-SINAPI-MG</v>
      </c>
      <c r="G127" s="564" t="str">
        <f>VLOOKUP(E127,REF!$B:$F,3,0)</f>
        <v xml:space="preserve">KIT DE PORTA-PRONTA DE MADEIRA EM ACABAMENTO MELAMÍNICO BRANCO, FOLHA LEVE OU MÉDIA, 80X210CM, EXCLUSIVE FECHADURA, FIXAÇÃO COM PREENCHIMENTO PARCIAL DE ESPUMA EXPANSIVA - FORNECIMENTO E INSTALAÇÃO. AF_12/2019</v>
      </c>
      <c r="H127" s="565" t="str">
        <f>VLOOKUP(E127,REF!$B:$F,4,0)</f>
        <v>UN</v>
      </c>
      <c r="I127" s="583">
        <f>ROUND(VLOOKUP(D127,MC!C:L,10,0),2)</f>
        <v>15</v>
      </c>
      <c r="J127" s="567">
        <f>VLOOKUP(E127,REF!$B:$F,5,0)</f>
        <v>836.95000000000005</v>
      </c>
      <c r="K127" s="568" t="str">
        <f t="shared" si="33"/>
        <v xml:space="preserve">BDI 1</v>
      </c>
      <c r="L127" s="299">
        <f t="shared" si="34"/>
        <v>1037.1500000000001</v>
      </c>
      <c r="M127" s="299">
        <f t="shared" si="35"/>
        <v>15557.25</v>
      </c>
      <c r="N127" s="108">
        <f t="shared" ref="N127:N130" si="37">M127/$M$15</f>
        <v>0.0092014940260717049</v>
      </c>
      <c r="P127" s="109"/>
      <c r="T127" s="37"/>
      <c r="U127" s="110"/>
      <c r="V127" s="37"/>
      <c r="W127" s="37"/>
      <c r="X127" s="37"/>
      <c r="Y127" s="37"/>
      <c r="Z127" s="37"/>
    </row>
    <row r="128" ht="31.5">
      <c r="D128" s="614" t="s">
        <v>32347</v>
      </c>
      <c r="E128" s="64" t="s">
        <v>32193</v>
      </c>
      <c r="F128" s="114" t="str">
        <f>VLOOKUP(E128,REF!$B:$F,2,0)</f>
        <v>CPU-PRÓPRIA-MG</v>
      </c>
      <c r="G128" s="564" t="str">
        <f>VLOOKUP(E128,REF!$B:$F,3,0)</f>
        <v xml:space="preserve">PM2-90X210CM-PORTA DE CORRER, 1 FL., TRILHO SUSPENSO, MADEIRA COM REVESTIMENTO LAMINADO MELAMÍNICO BRANCO NAS 2 FACES.</v>
      </c>
      <c r="H128" s="565" t="str">
        <f>VLOOKUP(E128,REF!$B:$F,4,0)</f>
        <v>UN</v>
      </c>
      <c r="I128" s="583">
        <f>ROUND(VLOOKUP(D128,MC!C:L,10,0),2)</f>
        <v>2</v>
      </c>
      <c r="J128" s="567">
        <f>VLOOKUP(E128,REF!$B:$F,5,0)</f>
        <v>614.13999999999999</v>
      </c>
      <c r="K128" s="568" t="str">
        <f t="shared" si="33"/>
        <v xml:space="preserve">BDI 1</v>
      </c>
      <c r="L128" s="299">
        <f t="shared" si="34"/>
        <v>761.03999999999996</v>
      </c>
      <c r="M128" s="299">
        <f t="shared" si="35"/>
        <v>1522.0799999999999</v>
      </c>
      <c r="N128" s="108">
        <f t="shared" si="37"/>
        <v>0.00090024972454664034</v>
      </c>
      <c r="P128" s="109"/>
      <c r="T128" s="37"/>
      <c r="U128" s="110"/>
      <c r="V128" s="37"/>
      <c r="W128" s="37"/>
      <c r="X128" s="37"/>
      <c r="Y128" s="37"/>
      <c r="Z128" s="37"/>
    </row>
    <row r="129" ht="31.5">
      <c r="D129" s="614" t="s">
        <v>32348</v>
      </c>
      <c r="E129" s="64" t="s">
        <v>32197</v>
      </c>
      <c r="F129" s="114" t="str">
        <f>VLOOKUP(E129,REF!$B:$F,2,0)</f>
        <v>CPU-PRÓPRIA-MG</v>
      </c>
      <c r="G129" s="564" t="str">
        <f>VLOOKUP(E129,REF!$B:$F,3,0)</f>
        <v xml:space="preserve">PM3-70X210CM-PORTA DE CORRER, 1 FL., TRILHO SUSPENSO, MADEIRA COM REVESTIMENTO LAMINADO MELAMÍNICO BRANCO NAS 2 FACES.</v>
      </c>
      <c r="H129" s="565" t="str">
        <f>VLOOKUP(E129,REF!$B:$F,4,0)</f>
        <v>UN</v>
      </c>
      <c r="I129" s="583">
        <f>ROUND(VLOOKUP(D129,MC!C:L,10,0),2)</f>
        <v>1</v>
      </c>
      <c r="J129" s="567">
        <f>VLOOKUP(E129,REF!$B:$F,5,0)</f>
        <v>534.02999999999997</v>
      </c>
      <c r="K129" s="568" t="str">
        <f t="shared" si="33"/>
        <v xml:space="preserve">BDI 1</v>
      </c>
      <c r="L129" s="299">
        <f t="shared" si="34"/>
        <v>661.76999999999998</v>
      </c>
      <c r="M129" s="299">
        <f t="shared" si="35"/>
        <v>661.76999999999998</v>
      </c>
      <c r="N129" s="108">
        <f t="shared" si="37"/>
        <v>0.00039141060930649515</v>
      </c>
      <c r="P129" s="109"/>
      <c r="T129" s="37"/>
      <c r="U129" s="110"/>
      <c r="V129" s="37"/>
      <c r="W129" s="37"/>
      <c r="X129" s="37"/>
      <c r="Y129" s="37"/>
      <c r="Z129" s="37"/>
    </row>
    <row r="130" ht="63">
      <c r="D130" s="614" t="s">
        <v>32349</v>
      </c>
      <c r="E130" s="601">
        <v>90788</v>
      </c>
      <c r="F130" s="114" t="str">
        <f>VLOOKUP(E130,REF!$B:$F,2,0)</f>
        <v>CPU-SINAPI-MG</v>
      </c>
      <c r="G130" s="564" t="str">
        <f>VLOOKUP(E130,REF!$B:$F,3,0)</f>
        <v xml:space="preserve">KIT DE PORTA-PRONTA DE MADEIRA EM ACABAMENTO MELAMÍNICO BRANCO, FOLHA LEVE OU MÉDIA, 60X210CM, EXCLUSIVE FECHADURA, FIXAÇÃO COM PREENCHIMENTO PARCIAL DE ESPUMA EXPANSIVA - FORNECIMENTO E INSTALAÇÃO. AF_12/2019</v>
      </c>
      <c r="H130" s="565" t="str">
        <f>VLOOKUP(E130,REF!$B:$F,4,0)</f>
        <v>UN</v>
      </c>
      <c r="I130" s="583">
        <f>ROUND(VLOOKUP(D130,MC!C:L,10,0),2)</f>
        <v>2</v>
      </c>
      <c r="J130" s="567">
        <f>VLOOKUP(E130,REF!$B:$F,5,0)</f>
        <v>808.88</v>
      </c>
      <c r="K130" s="568" t="str">
        <f t="shared" si="33"/>
        <v xml:space="preserve">BDI 1</v>
      </c>
      <c r="L130" s="299">
        <f t="shared" si="34"/>
        <v>1002.36</v>
      </c>
      <c r="M130" s="299">
        <f t="shared" si="35"/>
        <v>2004.72</v>
      </c>
      <c r="N130" s="108">
        <f t="shared" si="37"/>
        <v>0.0011857120701889131</v>
      </c>
      <c r="P130" s="109"/>
      <c r="T130" s="37"/>
      <c r="U130" s="110"/>
      <c r="V130" s="37"/>
      <c r="W130" s="37"/>
      <c r="X130" s="37"/>
      <c r="Y130" s="37"/>
      <c r="Z130" s="37"/>
    </row>
    <row r="131" ht="16.5">
      <c r="B131" s="83" t="s">
        <v>32213</v>
      </c>
      <c r="D131" s="592" t="s">
        <v>32350</v>
      </c>
      <c r="E131" s="593"/>
      <c r="F131" s="593"/>
      <c r="G131" s="594" t="s">
        <v>32351</v>
      </c>
      <c r="H131" s="595"/>
      <c r="I131" s="596"/>
      <c r="J131" s="597"/>
      <c r="K131" s="597"/>
      <c r="L131" s="597"/>
      <c r="M131" s="573">
        <f>SUBTOTAL(9,M132:M137)</f>
        <v>154658.57000000004</v>
      </c>
      <c r="N131" s="574">
        <f>SUBTOTAL(9,N132:N137)</f>
        <v>0.091474387050140132</v>
      </c>
      <c r="Q131" s="563">
        <v>0.040000000000000001</v>
      </c>
      <c r="T131" s="37"/>
      <c r="U131" s="37"/>
      <c r="V131" s="37"/>
      <c r="W131" s="37"/>
      <c r="X131" s="37"/>
    </row>
    <row r="132" ht="63">
      <c r="D132" s="105" t="s">
        <v>32352</v>
      </c>
      <c r="E132" s="151" t="s">
        <v>16123</v>
      </c>
      <c r="F132" s="114" t="str">
        <f>VLOOKUP(E132,REF!$B:$F,2,0)</f>
        <v>CPU-SICOR-MG</v>
      </c>
      <c r="G132" s="564" t="str">
        <f>VLOOKUP(E132,REF!$B:$F,3,0)</f>
        <v xml:space="preserve">FORNECIMENTO DE ESTRUTURA METÁLICA E ENGRADAMENTO METÁLICO, EM AÇO PATINÁVEL, SOBRE LAJE PARA TELHA CERÂMICA, COBERTURA PADRÃO DO PRÉDIO ESCOLAR, EXCLUSIVE TELHA, INCLUSIVE FABRICAÇÃO, TRANSPORTE E MONTAGEM</v>
      </c>
      <c r="H132" s="565" t="str">
        <f>VLOOKUP(E132,REF!$B:$F,4,0)</f>
        <v>m2</v>
      </c>
      <c r="I132" s="583">
        <f>ROUND(VLOOKUP(D132,MC!C:L,10,0),2)</f>
        <v>259.25999999999999</v>
      </c>
      <c r="J132" s="567">
        <f>VLOOKUP(E132,REF!$B:$F,5,0)</f>
        <v>329.26999999999998</v>
      </c>
      <c r="K132" s="568" t="str">
        <f t="shared" ref="K132:K142" si="38">IF(OR(F132="MAT-SINAPI-MG",F132="MAT-SUDECAP-MG",F132="MAT-COPASA-MG",F132="I-COTAÇÃO-MG",F132="MAT-DNIT-MG",F132="EQUIP-DNIT-MG"),"BDI 2","BDI 1")</f>
        <v xml:space="preserve">BDI 1</v>
      </c>
      <c r="L132" s="299">
        <f t="shared" ref="L132:L142" si="39">IF(K132="BDI 2",ROUND(J132*(1+$N$10),2),ROUND(J132*(1+$N$9),2))</f>
        <v>408.02999999999997</v>
      </c>
      <c r="M132" s="299">
        <f t="shared" ref="M132:M142" si="40">ROUND(I132*L132,2)</f>
        <v>105785.86</v>
      </c>
      <c r="N132" s="108">
        <f t="shared" ref="N132:N137" si="41">M132/$M$15</f>
        <v>0.062568124754237273</v>
      </c>
      <c r="P132" s="109"/>
      <c r="T132" s="37"/>
      <c r="U132" s="110"/>
      <c r="V132" s="37"/>
      <c r="W132" s="37"/>
      <c r="X132" s="37"/>
      <c r="Y132" s="37"/>
      <c r="Z132" s="37"/>
    </row>
    <row r="133" ht="47.25">
      <c r="D133" s="105" t="s">
        <v>32353</v>
      </c>
      <c r="E133" s="151" t="s">
        <v>16155</v>
      </c>
      <c r="F133" s="114" t="str">
        <f>VLOOKUP(E133,REF!$B:$F,2,0)</f>
        <v>CPU-SICOR-MG</v>
      </c>
      <c r="G133" s="564" t="str">
        <f>VLOOKUP(E133,REF!$B:$F,3,0)</f>
        <v xml:space="preserve">COBERTURA EM TELHA METÁLICA GALVANIZADA TRAPEZOIDAL, TIPO SIMPLES, ESP. 0,50MM, ACABAMENTO NATURAL, INCLUSIVE ACESSÓRIOS PARA FIXAÇÃO, FORNECIMENTO E INSTALAÇÃO</v>
      </c>
      <c r="H133" s="565" t="str">
        <f>VLOOKUP(E133,REF!$B:$F,4,0)</f>
        <v>m2</v>
      </c>
      <c r="I133" s="583">
        <f>ROUND(VLOOKUP(D133,MC!C:L,10,0),2)</f>
        <v>259.25999999999999</v>
      </c>
      <c r="J133" s="567">
        <f>VLOOKUP(E133,REF!$B:$F,5,0)</f>
        <v>104.43000000000001</v>
      </c>
      <c r="K133" s="568" t="str">
        <f t="shared" si="38"/>
        <v xml:space="preserve">BDI 1</v>
      </c>
      <c r="L133" s="299">
        <f t="shared" si="39"/>
        <v>129.41</v>
      </c>
      <c r="M133" s="299">
        <f t="shared" si="40"/>
        <v>33550.839999999997</v>
      </c>
      <c r="N133" s="108">
        <f t="shared" si="41"/>
        <v>0.01984398616912935</v>
      </c>
      <c r="P133" s="109"/>
      <c r="T133" s="37"/>
      <c r="U133" s="110"/>
      <c r="V133" s="37"/>
      <c r="W133" s="37"/>
      <c r="X133" s="37"/>
      <c r="Y133" s="37"/>
      <c r="Z133" s="37"/>
    </row>
    <row r="134">
      <c r="D134" s="105" t="s">
        <v>32354</v>
      </c>
      <c r="E134" s="151">
        <v>101979</v>
      </c>
      <c r="F134" s="114" t="str">
        <f>VLOOKUP(E134,REF!$B:$F,2,0)</f>
        <v>CPU-SINAPI-MG</v>
      </c>
      <c r="G134" s="564" t="str">
        <f>VLOOKUP(E134,REF!$B:$F,3,0)</f>
        <v xml:space="preserve">CHAPIM (RUFO CAPA) EM AÇO GALVANIZADO, CORTE 33. AF_11/2020</v>
      </c>
      <c r="H134" s="565" t="str">
        <f>VLOOKUP(E134,REF!$B:$F,4,0)</f>
        <v>M</v>
      </c>
      <c r="I134" s="583">
        <f>ROUND(VLOOKUP(D134,MC!C:L,10,0),2)</f>
        <v>110.59999999999999</v>
      </c>
      <c r="J134" s="567">
        <f>VLOOKUP(E134,REF!$B:$F,5,0)</f>
        <v>41.920000000000002</v>
      </c>
      <c r="K134" s="568" t="str">
        <f t="shared" si="38"/>
        <v xml:space="preserve">BDI 1</v>
      </c>
      <c r="L134" s="299">
        <f t="shared" si="39"/>
        <v>51.950000000000003</v>
      </c>
      <c r="M134" s="299">
        <f t="shared" si="40"/>
        <v>5745.6700000000001</v>
      </c>
      <c r="N134" s="108">
        <f t="shared" si="41"/>
        <v>0.0033983350644091605</v>
      </c>
      <c r="P134" s="109"/>
      <c r="T134" s="37"/>
      <c r="U134" s="110"/>
      <c r="V134" s="37"/>
      <c r="W134" s="37"/>
      <c r="X134" s="37"/>
      <c r="Y134" s="37"/>
      <c r="Z134" s="37"/>
    </row>
    <row r="135" ht="31.5">
      <c r="D135" s="105" t="s">
        <v>32355</v>
      </c>
      <c r="E135" s="151" t="s">
        <v>16206</v>
      </c>
      <c r="F135" s="114" t="str">
        <f>VLOOKUP(E135,REF!$B:$F,2,0)</f>
        <v>CPU-SICOR-MG</v>
      </c>
      <c r="G135" s="564" t="str">
        <f>VLOOKUP(E135,REF!$B:$F,3,0)</f>
        <v xml:space="preserve">CALHA EM CHAPA GALVANIZADA, ESP. 0,65MM (GSG-24), COM DESENVOLVIMENTO DE 75CM, INCLUSIVE IÇAMENTO MANUAL VERTICAL</v>
      </c>
      <c r="H135" s="565" t="str">
        <f>VLOOKUP(E135,REF!$B:$F,4,0)</f>
        <v>m</v>
      </c>
      <c r="I135" s="583">
        <f>ROUND(VLOOKUP(D135,MC!C:L,10,0),2)</f>
        <v>59.450000000000003</v>
      </c>
      <c r="J135" s="567">
        <f>VLOOKUP(E135,REF!$B:$F,5,0)</f>
        <v>90.730000000000004</v>
      </c>
      <c r="K135" s="568" t="str">
        <f t="shared" si="38"/>
        <v xml:space="preserve">BDI 1</v>
      </c>
      <c r="L135" s="299">
        <f t="shared" si="39"/>
        <v>112.43000000000001</v>
      </c>
      <c r="M135" s="299">
        <f t="shared" si="40"/>
        <v>6683.96</v>
      </c>
      <c r="N135" s="108">
        <f t="shared" si="41"/>
        <v>0.003953296245191292</v>
      </c>
      <c r="P135" s="109"/>
      <c r="T135" s="37"/>
      <c r="U135" s="110"/>
      <c r="V135" s="37"/>
      <c r="W135" s="37"/>
      <c r="X135" s="37"/>
      <c r="Y135" s="37"/>
      <c r="Z135" s="37"/>
    </row>
    <row r="136" ht="31.5">
      <c r="D136" s="105" t="s">
        <v>32356</v>
      </c>
      <c r="E136" s="151">
        <v>94227</v>
      </c>
      <c r="F136" s="114" t="str">
        <f>VLOOKUP(E136,REF!$B:$F,2,0)</f>
        <v>CPU-SINAPI-MG</v>
      </c>
      <c r="G136" s="564" t="str">
        <f>VLOOKUP(E136,REF!$B:$F,3,0)</f>
        <v xml:space="preserve">CALHA EM CHAPA DE AÇO GALVANIZADO NÚMERO 24, DESENVOLVIMENTO DE 33 CM, INCLUSO TRANSPORTE VERTICAL. AF_07/2019</v>
      </c>
      <c r="H136" s="565" t="str">
        <f>VLOOKUP(E136,REF!$B:$F,4,0)</f>
        <v>M</v>
      </c>
      <c r="I136" s="583">
        <f>ROUND(VLOOKUP(D136,MC!C:L,10,0),2)</f>
        <v>6</v>
      </c>
      <c r="J136" s="567">
        <f>VLOOKUP(E136,REF!$B:$F,5,0)</f>
        <v>69.569999999999993</v>
      </c>
      <c r="K136" s="568" t="str">
        <f t="shared" si="38"/>
        <v xml:space="preserve">BDI 1</v>
      </c>
      <c r="L136" s="299">
        <f t="shared" si="39"/>
        <v>86.209999999999994</v>
      </c>
      <c r="M136" s="299">
        <f t="shared" si="40"/>
        <v>517.25999999999999</v>
      </c>
      <c r="N136" s="108">
        <f t="shared" si="41"/>
        <v>0.00030593869738712495</v>
      </c>
      <c r="P136" s="109"/>
      <c r="T136" s="37"/>
      <c r="U136" s="110"/>
      <c r="V136" s="37"/>
      <c r="W136" s="37"/>
      <c r="X136" s="37"/>
      <c r="Y136" s="37"/>
      <c r="Z136" s="37"/>
    </row>
    <row r="137" ht="31.5">
      <c r="D137" s="105" t="s">
        <v>32357</v>
      </c>
      <c r="E137" s="151">
        <v>94231</v>
      </c>
      <c r="F137" s="114" t="str">
        <f>VLOOKUP(E137,REF!$B:$F,2,0)</f>
        <v>CPU-SINAPI-MG</v>
      </c>
      <c r="G137" s="564" t="str">
        <f>VLOOKUP(E137,REF!$B:$F,3,0)</f>
        <v xml:space="preserve">RUFO EM CHAPA DE AÇO GALVANIZADO NÚMERO 24, CORTE DE 25 CM, INCLUSO TRANSPORTE VERTICAL. AF_07/2019</v>
      </c>
      <c r="H137" s="565" t="str">
        <f>VLOOKUP(E137,REF!$B:$F,4,0)</f>
        <v>M</v>
      </c>
      <c r="I137" s="583">
        <f>ROUND(VLOOKUP(D137,MC!C:L,10,0),2)</f>
        <v>34.5</v>
      </c>
      <c r="J137" s="567">
        <f>VLOOKUP(E137,REF!$B:$F,5,0)</f>
        <v>55.549999999999997</v>
      </c>
      <c r="K137" s="568" t="str">
        <f t="shared" si="38"/>
        <v xml:space="preserve">BDI 1</v>
      </c>
      <c r="L137" s="299">
        <f t="shared" si="39"/>
        <v>68.840000000000003</v>
      </c>
      <c r="M137" s="299">
        <f t="shared" si="40"/>
        <v>2374.98</v>
      </c>
      <c r="N137" s="108">
        <f t="shared" si="41"/>
        <v>0.0014047061197859376</v>
      </c>
      <c r="P137" s="109"/>
      <c r="T137" s="37"/>
      <c r="U137" s="110"/>
      <c r="V137" s="37"/>
      <c r="W137" s="37"/>
      <c r="X137" s="37"/>
      <c r="Y137" s="37"/>
      <c r="Z137" s="37"/>
    </row>
    <row r="138" ht="16.5">
      <c r="B138" s="83" t="s">
        <v>32213</v>
      </c>
      <c r="D138" s="592" t="s">
        <v>32358</v>
      </c>
      <c r="E138" s="593"/>
      <c r="F138" s="593"/>
      <c r="G138" s="594" t="s">
        <v>32364</v>
      </c>
      <c r="H138" s="595"/>
      <c r="I138" s="596"/>
      <c r="J138" s="597"/>
      <c r="K138" s="597"/>
      <c r="L138" s="597"/>
      <c r="M138" s="573">
        <f>SUBTOTAL(9,M139:M142)</f>
        <v>52803.820000000007</v>
      </c>
      <c r="N138" s="574">
        <f>SUBTOTAL(9,N139:N142)</f>
        <v>0.031231357359672543</v>
      </c>
      <c r="Q138" s="563">
        <v>0.040000000000000001</v>
      </c>
      <c r="T138" s="37"/>
      <c r="U138" s="37"/>
      <c r="V138" s="37"/>
      <c r="W138" s="37"/>
      <c r="X138" s="37"/>
    </row>
    <row r="139" ht="63">
      <c r="D139" s="614" t="s">
        <v>32359</v>
      </c>
      <c r="E139" s="73" t="s">
        <v>16362</v>
      </c>
      <c r="F139" s="114" t="str">
        <f>VLOOKUP(E139,REF!$B:$F,2,0)</f>
        <v>CPU-SICOR-MG</v>
      </c>
      <c r="G139" s="564" t="str">
        <f>VLOOKUP(E139,REF!$B:$F,3,0)</f>
        <v xml:space="preserve">REVESTIMENTO COM PORCELANATO APLICADO EM PISO, ACABAMENTO POLÍDO, AMBIENTE INTERNO, PADRÃO EXTRA, BORDA RETIFICADA, DIMENSÃO DA PEÇA (60X60)CM, ASSENTAMENTO COM ARGAMASSA INDUSTRIALIZADA, INCLUSIVE REJUNTAMENTO</v>
      </c>
      <c r="H139" s="565" t="str">
        <f>VLOOKUP(E139,REF!$B:$F,4,0)</f>
        <v>m2</v>
      </c>
      <c r="I139" s="583">
        <f>ROUND(VLOOKUP(D139,MC!C:L,10,0),2)</f>
        <v>235.46000000000001</v>
      </c>
      <c r="J139" s="567">
        <f>VLOOKUP(E139,REF!$B:$F,5,0)</f>
        <v>113.08</v>
      </c>
      <c r="K139" s="568" t="str">
        <f t="shared" si="38"/>
        <v xml:space="preserve">BDI 1</v>
      </c>
      <c r="L139" s="299">
        <f t="shared" si="39"/>
        <v>140.13</v>
      </c>
      <c r="M139" s="299">
        <f t="shared" si="40"/>
        <v>32995.010000000002</v>
      </c>
      <c r="N139" s="108">
        <f t="shared" ref="N139:N142" si="42">M139/$M$15</f>
        <v>0.019515234852250634</v>
      </c>
      <c r="P139" s="109"/>
      <c r="T139" s="37"/>
      <c r="U139" s="110"/>
      <c r="V139" s="37"/>
      <c r="W139" s="37"/>
      <c r="X139" s="37"/>
      <c r="Y139" s="37"/>
      <c r="Z139" s="37"/>
    </row>
    <row r="140" ht="47.25">
      <c r="D140" s="614" t="s">
        <v>32360</v>
      </c>
      <c r="E140" s="601" t="s">
        <v>16367</v>
      </c>
      <c r="F140" s="114" t="str">
        <f>VLOOKUP(E140,REF!$B:$F,2,0)</f>
        <v>CPU-SICOR-MG</v>
      </c>
      <c r="G140" s="564" t="str">
        <f>VLOOKUP(E140,REF!$B:$F,3,0)</f>
        <v xml:space="preserve">REVESTIMENTO COM LADRILHO HIDRÁULICO APLICADO EM PISO (20X20)CM COM JUNTA SECA, COM UMA (1) COR, ASSENTAMENTO COM ARGAMASSA INDUSTRIALIZADA</v>
      </c>
      <c r="H140" s="565" t="str">
        <f>VLOOKUP(E140,REF!$B:$F,4,0)</f>
        <v>m2</v>
      </c>
      <c r="I140" s="583">
        <f>ROUND(VLOOKUP(D140,MC!C:L,10,0),2)</f>
        <v>5.1699999999999999</v>
      </c>
      <c r="J140" s="567">
        <f>VLOOKUP(E140,REF!$B:$F,5,0)</f>
        <v>184.59999999999999</v>
      </c>
      <c r="K140" s="568" t="str">
        <f t="shared" si="38"/>
        <v xml:space="preserve">BDI 1</v>
      </c>
      <c r="L140" s="299">
        <f t="shared" si="39"/>
        <v>228.75999999999999</v>
      </c>
      <c r="M140" s="299">
        <f t="shared" si="40"/>
        <v>1182.6900000000001</v>
      </c>
      <c r="N140" s="108">
        <f t="shared" si="42"/>
        <v>0.00069951405098553701</v>
      </c>
      <c r="P140" s="109"/>
      <c r="T140" s="37"/>
      <c r="U140" s="110"/>
      <c r="V140" s="37"/>
      <c r="W140" s="37"/>
      <c r="X140" s="37"/>
      <c r="Y140" s="37"/>
      <c r="Z140" s="37"/>
    </row>
    <row r="141" ht="47.25">
      <c r="D141" s="614" t="s">
        <v>32361</v>
      </c>
      <c r="E141" s="160" t="s">
        <v>16542</v>
      </c>
      <c r="F141" s="114" t="str">
        <f>VLOOKUP(E141,REF!$B:$F,2,0)</f>
        <v>CPU-SICOR-MG</v>
      </c>
      <c r="G141" s="564" t="str">
        <f>VLOOKUP(E141,REF!$B:$F,3,0)</f>
        <v xml:space="preserve">PISO PODOTÁTIL DE CONCRETO, ALERTA OU DIRECIONAL, APLICADO EM PISO (20X20)CM COM JUNTA SECA, COR VERMELHO/AMARELO, INCLUSIVE ASSENTAMENTO COM ARGAMASSA INDUSTRIALIZADA</v>
      </c>
      <c r="H141" s="565" t="str">
        <f>VLOOKUP(E141,REF!$B:$F,4,0)</f>
        <v>m2</v>
      </c>
      <c r="I141" s="583">
        <f>ROUND(VLOOKUP(D141,MC!C:L,10,0),2)</f>
        <v>23.440000000000001</v>
      </c>
      <c r="J141" s="567">
        <f>VLOOKUP(E141,REF!$B:$F,5,0)</f>
        <v>113.43000000000001</v>
      </c>
      <c r="K141" s="568" t="str">
        <f t="shared" si="38"/>
        <v xml:space="preserve">BDI 1</v>
      </c>
      <c r="L141" s="299">
        <f t="shared" si="39"/>
        <v>140.56</v>
      </c>
      <c r="M141" s="299">
        <f t="shared" si="40"/>
        <v>3294.73</v>
      </c>
      <c r="N141" s="108">
        <f t="shared" si="42"/>
        <v>0.0019487016286631139</v>
      </c>
      <c r="P141" s="109"/>
      <c r="T141" s="37"/>
      <c r="U141" s="110"/>
      <c r="V141" s="37"/>
      <c r="W141" s="37"/>
      <c r="X141" s="37"/>
      <c r="Y141" s="37"/>
      <c r="Z141" s="37"/>
    </row>
    <row r="142" ht="47.25">
      <c r="D142" s="614" t="s">
        <v>32362</v>
      </c>
      <c r="E142" s="160" t="s">
        <v>16432</v>
      </c>
      <c r="F142" s="114" t="str">
        <f>VLOOKUP(E142,REF!$B:$F,2,0)</f>
        <v>CPU-SICOR-MG</v>
      </c>
      <c r="G142" s="564" t="str">
        <f>VLOOKUP(E142,REF!$B:$F,3,0)</f>
        <v xml:space="preserve">PISO CIMENTADO COM ARGAMASSA, TRAÇO 1:3 (CIMENTO E AREIA), COM ADITIVO IMPERMEABILIZANTE, ESP. 25MM, INCLUSIVE ACABAMENTO DESEMPENADO E FELTRADO</v>
      </c>
      <c r="H142" s="565" t="str">
        <f>VLOOKUP(E142,REF!$B:$F,4,0)</f>
        <v>m2</v>
      </c>
      <c r="I142" s="583">
        <f>ROUND(VLOOKUP(D142,MC!C:L,10,0),2)</f>
        <v>221.36000000000001</v>
      </c>
      <c r="J142" s="567">
        <f>VLOOKUP(E142,REF!$B:$F,5,0)</f>
        <v>55.890000000000001</v>
      </c>
      <c r="K142" s="568" t="str">
        <f t="shared" si="38"/>
        <v xml:space="preserve">BDI 1</v>
      </c>
      <c r="L142" s="299">
        <f t="shared" si="39"/>
        <v>69.260000000000005</v>
      </c>
      <c r="M142" s="299">
        <f t="shared" si="40"/>
        <v>15331.389999999999</v>
      </c>
      <c r="N142" s="108">
        <f t="shared" si="42"/>
        <v>0.009067906827773255</v>
      </c>
      <c r="P142" s="109"/>
      <c r="T142" s="37"/>
      <c r="U142" s="110"/>
      <c r="V142" s="37"/>
      <c r="W142" s="37"/>
      <c r="X142" s="37"/>
      <c r="Y142" s="37"/>
      <c r="Z142" s="37"/>
    </row>
    <row r="143" ht="16.5">
      <c r="B143" s="83" t="s">
        <v>32213</v>
      </c>
      <c r="D143" s="592" t="s">
        <v>32363</v>
      </c>
      <c r="E143" s="593"/>
      <c r="F143" s="593"/>
      <c r="G143" s="616" t="s">
        <v>32365</v>
      </c>
      <c r="H143" s="595"/>
      <c r="I143" s="596"/>
      <c r="J143" s="597"/>
      <c r="K143" s="597"/>
      <c r="L143" s="597"/>
      <c r="M143" s="573">
        <f>SUBTOTAL(9,M144:M146)</f>
        <v>11927.989999999998</v>
      </c>
      <c r="N143" s="574">
        <f>SUBTOTAL(9,N144:N146)</f>
        <v>0.0070549312203662612</v>
      </c>
      <c r="Q143" s="563">
        <v>0.040000000000000001</v>
      </c>
      <c r="T143" s="37"/>
      <c r="U143" s="37"/>
      <c r="V143" s="37"/>
      <c r="W143" s="37"/>
      <c r="X143" s="37"/>
    </row>
    <row r="144" ht="47.25">
      <c r="D144" s="614" t="s">
        <v>32366</v>
      </c>
      <c r="E144" s="601" t="s">
        <v>16596</v>
      </c>
      <c r="F144" s="114" t="str">
        <f>VLOOKUP(E144,REF!$B:$F,2,0)</f>
        <v>CPU-SICOR-MG</v>
      </c>
      <c r="G144" s="564" t="str">
        <f>VLOOKUP(E144,REF!$B:$F,3,0)</f>
        <v xml:space="preserve">RODAPÉ DE MÁRMORE, NA COR BRANCO COMUM, ESP. 2CM, ALTURA DE 7CM, ACABAMENTO POLIDO, ASSENTAMENTO COM ARGAMASSA INDUSTRIALIZADA, INCLUSIVE REJUNTAMENTO</v>
      </c>
      <c r="H144" s="565" t="str">
        <f>VLOOKUP(E144,REF!$B:$F,4,0)</f>
        <v>m</v>
      </c>
      <c r="I144" s="583">
        <f>ROUND(VLOOKUP(D144,MC!C:L,10,0),2)</f>
        <v>255.05000000000001</v>
      </c>
      <c r="J144" s="567">
        <f>VLOOKUP(E144,REF!$B:$F,5,0)</f>
        <v>35.909999999999997</v>
      </c>
      <c r="K144" s="568" t="str">
        <f t="shared" ref="K144:K150" si="43">IF(OR(F144="MAT-SINAPI-MG",F144="MAT-SUDECAP-MG",F144="MAT-COPASA-MG",F144="I-COTAÇÃO-MG",F144="MAT-DNIT-MG",F144="EQUIP-DNIT-MG"),"BDI 2","BDI 1")</f>
        <v xml:space="preserve">BDI 1</v>
      </c>
      <c r="L144" s="299">
        <f t="shared" ref="L144:L150" si="44">IF(K144="BDI 2",ROUND(J144*(1+$N$10),2),ROUND(J144*(1+$N$9),2))</f>
        <v>44.5</v>
      </c>
      <c r="M144" s="299">
        <f t="shared" ref="M144:M150" si="45">ROUND(I144*L144,2)</f>
        <v>11349.73</v>
      </c>
      <c r="N144" s="108">
        <f t="shared" ref="N144:N146" si="46">M144/$M$15</f>
        <v>0.0067129134514471904</v>
      </c>
      <c r="P144" s="109"/>
      <c r="T144" s="37"/>
      <c r="U144" s="110"/>
      <c r="V144" s="37"/>
      <c r="W144" s="37"/>
      <c r="X144" s="37"/>
      <c r="Y144" s="37"/>
      <c r="Z144" s="37"/>
    </row>
    <row r="145" ht="47.25">
      <c r="D145" s="614" t="s">
        <v>32367</v>
      </c>
      <c r="E145" s="160" t="s">
        <v>16619</v>
      </c>
      <c r="F145" s="114" t="str">
        <f>VLOOKUP(E145,REF!$B:$F,2,0)</f>
        <v>CPU-SICOR-MG</v>
      </c>
      <c r="G145" s="564" t="str">
        <f>VLOOKUP(E145,REF!$B:$F,3,0)</f>
        <v xml:space="preserve">PEITORIL DE GRANITO, NA COR CINZA ANDORINHA, COM PINGADEIRA, ESP. 2CM, ACABAMENTO POLIDO, ASSENTAMENTO COM ARGAMASSA INDUSTRIALIZADA, INCLUSIVE REJUNTAMENTO</v>
      </c>
      <c r="H145" s="565" t="str">
        <f>VLOOKUP(E145,REF!$B:$F,4,0)</f>
        <v>m2</v>
      </c>
      <c r="I145" s="583">
        <f>ROUND(VLOOKUP(D145,MC!C:L,10,0),2)</f>
        <v>0.75</v>
      </c>
      <c r="J145" s="567">
        <f>VLOOKUP(E145,REF!$B:$F,5,0)</f>
        <v>327.94999999999999</v>
      </c>
      <c r="K145" s="568" t="str">
        <f t="shared" si="43"/>
        <v xml:space="preserve">BDI 1</v>
      </c>
      <c r="L145" s="299">
        <f t="shared" si="44"/>
        <v>406.39999999999998</v>
      </c>
      <c r="M145" s="299">
        <f t="shared" si="45"/>
        <v>304.80000000000001</v>
      </c>
      <c r="N145" s="108">
        <f t="shared" si="46"/>
        <v>0.00018027706562192262</v>
      </c>
      <c r="P145" s="109"/>
      <c r="T145" s="37"/>
      <c r="U145" s="110"/>
      <c r="V145" s="37"/>
      <c r="W145" s="37"/>
      <c r="X145" s="37"/>
      <c r="Y145" s="37"/>
      <c r="Z145" s="37"/>
    </row>
    <row r="146" ht="47.25">
      <c r="D146" s="614" t="s">
        <v>32368</v>
      </c>
      <c r="E146" s="160" t="s">
        <v>16636</v>
      </c>
      <c r="F146" s="114" t="str">
        <f>VLOOKUP(E146,REF!$B:$F,2,0)</f>
        <v>CPU-SICOR-MG</v>
      </c>
      <c r="G146" s="564" t="str">
        <f>VLOOKUP(E146,REF!$B:$F,3,0)</f>
        <v xml:space="preserve">SOLEIRA DE GRANITO, COR CINZA ANDORINHA, ESP. 2CM, ACABAMENTO POLIDO, ASSENTAMENTO COM ARGAMASSA INDUSTRIALIZADA, INCLUSIVE REJUNTAMENTO</v>
      </c>
      <c r="H146" s="565" t="str">
        <f>VLOOKUP(E146,REF!$B:$F,4,0)</f>
        <v>m2</v>
      </c>
      <c r="I146" s="583">
        <f>ROUND(VLOOKUP(D146,MC!C:L,10,0),2)</f>
        <v>0.62</v>
      </c>
      <c r="J146" s="567">
        <f>VLOOKUP(E146,REF!$B:$F,5,0)</f>
        <v>355.92000000000002</v>
      </c>
      <c r="K146" s="568" t="str">
        <f t="shared" si="43"/>
        <v xml:space="preserve">BDI 1</v>
      </c>
      <c r="L146" s="299">
        <f t="shared" si="44"/>
        <v>441.06</v>
      </c>
      <c r="M146" s="299">
        <f t="shared" si="45"/>
        <v>273.45999999999998</v>
      </c>
      <c r="N146" s="108">
        <f t="shared" si="46"/>
        <v>0.0001617407032971488</v>
      </c>
      <c r="P146" s="109"/>
      <c r="T146" s="37"/>
      <c r="U146" s="110"/>
      <c r="V146" s="37"/>
      <c r="W146" s="37"/>
      <c r="X146" s="37"/>
      <c r="Y146" s="37"/>
      <c r="Z146" s="37"/>
    </row>
    <row r="147" ht="16.5">
      <c r="B147" s="83" t="s">
        <v>32213</v>
      </c>
      <c r="D147" s="592" t="s">
        <v>32369</v>
      </c>
      <c r="E147" s="593"/>
      <c r="F147" s="593"/>
      <c r="G147" s="616" t="s">
        <v>32370</v>
      </c>
      <c r="H147" s="595"/>
      <c r="I147" s="596"/>
      <c r="J147" s="597"/>
      <c r="K147" s="597"/>
      <c r="L147" s="597"/>
      <c r="M147" s="573">
        <f>SUBTOTAL(9,M148:M152)</f>
        <v>77254.199999999997</v>
      </c>
      <c r="N147" s="574">
        <f>SUBTOTAL(9,N148:N152)</f>
        <v>0.045692783736775378</v>
      </c>
      <c r="Q147" s="563">
        <v>0.040000000000000001</v>
      </c>
      <c r="T147" s="37"/>
      <c r="U147" s="37"/>
      <c r="V147" s="37"/>
      <c r="W147" s="37"/>
      <c r="X147" s="37"/>
    </row>
    <row r="148" ht="16.5">
      <c r="B148" s="83" t="s">
        <v>32213</v>
      </c>
      <c r="D148" s="592" t="s">
        <v>32371</v>
      </c>
      <c r="E148" s="593"/>
      <c r="F148" s="593"/>
      <c r="G148" s="616" t="s">
        <v>32370</v>
      </c>
      <c r="H148" s="595"/>
      <c r="I148" s="596"/>
      <c r="J148" s="597"/>
      <c r="K148" s="597"/>
      <c r="L148" s="597"/>
      <c r="M148" s="573">
        <f>SUBTOTAL(9,M149:M152)</f>
        <v>77254.199999999997</v>
      </c>
      <c r="N148" s="574">
        <f>SUBTOTAL(9,N149:N152)</f>
        <v>0.045692783736775378</v>
      </c>
      <c r="Q148" s="563">
        <v>0.040000000000000001</v>
      </c>
      <c r="T148" s="37"/>
      <c r="U148" s="37"/>
      <c r="V148" s="37"/>
      <c r="W148" s="37"/>
      <c r="X148" s="37"/>
    </row>
    <row r="149" ht="47.25">
      <c r="D149" s="614" t="s">
        <v>32372</v>
      </c>
      <c r="E149" s="160" t="s">
        <v>16645</v>
      </c>
      <c r="F149" s="114" t="str">
        <f>VLOOKUP(E149,REF!$B:$F,2,0)</f>
        <v>CPU-SICOR-MG</v>
      </c>
      <c r="G149" s="564" t="str">
        <f>VLOOKUP(E149,REF!$B:$F,3,0)</f>
        <v xml:space="preserve">CHAPISCO COM ARGAMASSA, TRAÇO 1:2:3 (CIMENTO, AREIA E PEDRISCO), APLICADO COM COLHER, ESP. 5MM, INCLUSIVE ARGAMASSA COM PREPARO MECANIZADO</v>
      </c>
      <c r="H149" s="565" t="str">
        <f>VLOOKUP(E149,REF!$B:$F,4,0)</f>
        <v>m2</v>
      </c>
      <c r="I149" s="583">
        <f>ROUND(VLOOKUP(D149,MC!C:L,10,0),2)</f>
        <v>937.96000000000004</v>
      </c>
      <c r="J149" s="567">
        <f>VLOOKUP(E149,REF!$B:$F,5,0)</f>
        <v>15.49</v>
      </c>
      <c r="K149" s="568" t="str">
        <f t="shared" si="43"/>
        <v xml:space="preserve">BDI 1</v>
      </c>
      <c r="L149" s="299">
        <f t="shared" si="44"/>
        <v>19.199999999999999</v>
      </c>
      <c r="M149" s="299">
        <f t="shared" si="45"/>
        <v>18008.830000000002</v>
      </c>
      <c r="N149" s="108">
        <f t="shared" ref="N149:N152" si="47">M149/$M$15</f>
        <v>0.010651505996338743</v>
      </c>
      <c r="P149" s="109"/>
      <c r="T149" s="37"/>
      <c r="U149" s="110"/>
      <c r="V149" s="37"/>
      <c r="W149" s="37"/>
      <c r="X149" s="37"/>
      <c r="Y149" s="37"/>
      <c r="Z149" s="37"/>
    </row>
    <row r="150" ht="47.25">
      <c r="D150" s="614" t="s">
        <v>32373</v>
      </c>
      <c r="E150" s="160" t="s">
        <v>16653</v>
      </c>
      <c r="F150" s="114" t="str">
        <f>VLOOKUP(E150,REF!$B:$F,2,0)</f>
        <v>CPU-SICOR-MG</v>
      </c>
      <c r="G150" s="564" t="str">
        <f>VLOOKUP(E150,REF!$B:$F,3,0)</f>
        <v xml:space="preserve">EMBOÇO COM ARGAMASSA, TRAÇO 1:6 (CIMENTO E AREIA), ESP. 20MM, APLICAÇÃO MANUAL, INCLUSIVE ARGAMASSA COM PREPARO MECANIZADO, EXCLUSIVE CHAPISCO</v>
      </c>
      <c r="H150" s="565" t="str">
        <f>VLOOKUP(E150,REF!$B:$F,4,0)</f>
        <v>m2</v>
      </c>
      <c r="I150" s="583">
        <f>ROUND(VLOOKUP(D150,MC!C:L,10,0),2)</f>
        <v>228.53</v>
      </c>
      <c r="J150" s="567">
        <f>VLOOKUP(E150,REF!$B:$F,5,0)</f>
        <v>37</v>
      </c>
      <c r="K150" s="568" t="str">
        <f t="shared" si="43"/>
        <v xml:space="preserve">BDI 1</v>
      </c>
      <c r="L150" s="299">
        <f t="shared" si="44"/>
        <v>45.850000000000001</v>
      </c>
      <c r="M150" s="299">
        <f t="shared" si="45"/>
        <v>10478.1</v>
      </c>
      <c r="N150" s="108">
        <f t="shared" si="47"/>
        <v>0.0061973790068670194</v>
      </c>
      <c r="P150" s="109"/>
      <c r="T150" s="37"/>
      <c r="U150" s="110"/>
      <c r="V150" s="37"/>
      <c r="W150" s="37"/>
      <c r="X150" s="37"/>
      <c r="Y150" s="37"/>
      <c r="Z150" s="37"/>
    </row>
    <row r="151" ht="63">
      <c r="D151" s="614" t="s">
        <v>32374</v>
      </c>
      <c r="E151" s="160" t="s">
        <v>16700</v>
      </c>
      <c r="F151" s="114" t="str">
        <f>VLOOKUP(E151,REF!$B:$F,2,0)</f>
        <v>CPU-SICOR-MG</v>
      </c>
      <c r="G151" s="564" t="str">
        <f>VLOOKUP(E151,REF!$B:$F,3,0)</f>
        <v xml:space="preserve">REVESTIMENTO COM CERÂMICA APLICADO EM PAREDE, ACABAMENTO ESMALTADO, AMBIENTE INTERNO/EXTERNO, PADRÃO EXTRA, DIMENSÃO DA PEÇA ATÉ 2025 CM2, PEI III, ASSENTAMENTO COM ARGAMASSA INDUSTRIALIZADA, INCLUSIVE REJUNTAMENTO</v>
      </c>
      <c r="H151" s="565" t="str">
        <f>VLOOKUP(E151,REF!$B:$F,4,0)</f>
        <v>m2</v>
      </c>
      <c r="I151" s="583">
        <f>ROUND(VLOOKUP(D151,MC!C:L,10,0),2)</f>
        <v>228.53</v>
      </c>
      <c r="J151" s="567">
        <f>VLOOKUP(E151,REF!$B:$F,5,0)</f>
        <v>75.909999999999997</v>
      </c>
      <c r="K151" s="568" t="str">
        <f t="shared" ref="K151:K181" si="48">IF(OR(F151="MAT-SINAPI-MG",F151="MAT-SUDECAP-MG",F151="MAT-COPASA-MG",F151="I-COTAÇÃO-MG",F151="MAT-DNIT-MG",F151="EQUIP-DNIT-MG"),"BDI 2","BDI 1")</f>
        <v xml:space="preserve">BDI 1</v>
      </c>
      <c r="L151" s="299">
        <f t="shared" ref="L151:L181" si="49">IF(K151="BDI 2",ROUND(J151*(1+$N$10),2),ROUND(J151*(1+$N$9),2))</f>
        <v>94.069999999999993</v>
      </c>
      <c r="M151" s="299">
        <f t="shared" ref="M151:M181" si="50">ROUND(I151*L151,2)</f>
        <v>21497.82</v>
      </c>
      <c r="N151" s="108">
        <f t="shared" si="47"/>
        <v>0.012715104681326379</v>
      </c>
      <c r="P151" s="109"/>
      <c r="T151" s="37"/>
      <c r="U151" s="110"/>
      <c r="V151" s="37"/>
      <c r="W151" s="37"/>
      <c r="X151" s="37"/>
      <c r="Y151" s="37"/>
      <c r="Z151" s="37"/>
    </row>
    <row r="152" ht="31.5">
      <c r="D152" s="614" t="s">
        <v>32375</v>
      </c>
      <c r="E152" s="160" t="s">
        <v>16900</v>
      </c>
      <c r="F152" s="114" t="str">
        <f>VLOOKUP(E152,REF!$B:$F,2,0)</f>
        <v>CPU-SICOR-MG</v>
      </c>
      <c r="G152" s="564" t="str">
        <f>VLOOKUP(E152,REF!$B:$F,3,0)</f>
        <v xml:space="preserve">EMASSAMENTO EM PAREDE COM MASSA ACRÍLICA, DUAS (2) DEMÃOS, INCLUSIVE LIXAMENTO PARA PINTURA</v>
      </c>
      <c r="H152" s="565" t="str">
        <f>VLOOKUP(E152,REF!$B:$F,4,0)</f>
        <v>m2</v>
      </c>
      <c r="I152" s="583">
        <f>ROUND(VLOOKUP(D152,MC!C:L,10,0),2)</f>
        <v>944.55999999999995</v>
      </c>
      <c r="J152" s="567">
        <f>VLOOKUP(E152,REF!$B:$F,5,0)</f>
        <v>23.300000000000001</v>
      </c>
      <c r="K152" s="568" t="str">
        <f t="shared" si="48"/>
        <v xml:space="preserve">BDI 1</v>
      </c>
      <c r="L152" s="299">
        <f t="shared" si="49"/>
        <v>28.870000000000001</v>
      </c>
      <c r="M152" s="299">
        <f t="shared" si="50"/>
        <v>27269.450000000001</v>
      </c>
      <c r="N152" s="108">
        <f t="shared" si="47"/>
        <v>0.016128794052243236</v>
      </c>
      <c r="P152" s="109"/>
      <c r="T152" s="37"/>
      <c r="U152" s="110"/>
      <c r="V152" s="37"/>
      <c r="W152" s="37"/>
      <c r="X152" s="37"/>
      <c r="Y152" s="37"/>
      <c r="Z152" s="37"/>
    </row>
    <row r="153" ht="16.5">
      <c r="B153" s="83" t="s">
        <v>32213</v>
      </c>
      <c r="D153" s="592" t="s">
        <v>32376</v>
      </c>
      <c r="E153" s="593"/>
      <c r="F153" s="593"/>
      <c r="G153" s="616" t="s">
        <v>32380</v>
      </c>
      <c r="H153" s="595"/>
      <c r="I153" s="596"/>
      <c r="J153" s="597"/>
      <c r="K153" s="597"/>
      <c r="L153" s="597"/>
      <c r="M153" s="573">
        <f>SUBTOTAL(9,M154:M156)</f>
        <v>23574.179999999997</v>
      </c>
      <c r="N153" s="574">
        <f>SUBTOTAL(9,N154:N156)</f>
        <v>0.013943188959458713</v>
      </c>
      <c r="Q153" s="563">
        <v>0.040000000000000001</v>
      </c>
      <c r="T153" s="37"/>
      <c r="U153" s="37"/>
      <c r="V153" s="37"/>
      <c r="W153" s="37"/>
      <c r="X153" s="37"/>
    </row>
    <row r="154" ht="47.25">
      <c r="D154" s="614" t="s">
        <v>32377</v>
      </c>
      <c r="E154" s="160" t="s">
        <v>16756</v>
      </c>
      <c r="F154" s="114" t="str">
        <f>VLOOKUP(E154,REF!$B:$F,2,0)</f>
        <v>CPU-SICOR-MG</v>
      </c>
      <c r="G154" s="564" t="str">
        <f>VLOOKUP(E154,REF!$B:$F,3,0)</f>
        <v xml:space="preserve">FORRO EM CHAPA DE GESSO ACARTONADA, ESP. 12,5MM, COM FIXAÇÃO DO TIPO ESTRUTURADA EM PERFIL METÁLICO, EXCLUSIVE PERFIL TABICA, SANCA E MOLDURA, INCLUSIVE ACESSÓRIOS E FIXAÇÃO</v>
      </c>
      <c r="H154" s="565" t="str">
        <f>VLOOKUP(E154,REF!$B:$F,4,0)</f>
        <v>m2</v>
      </c>
      <c r="I154" s="583">
        <f>ROUND(VLOOKUP(D154,MC!C:L,10,0),2)</f>
        <v>238.52000000000001</v>
      </c>
      <c r="J154" s="567">
        <f>VLOOKUP(E154,REF!$B:$F,5,0)</f>
        <v>68.670000000000002</v>
      </c>
      <c r="K154" s="568" t="str">
        <f t="shared" si="48"/>
        <v xml:space="preserve">BDI 1</v>
      </c>
      <c r="L154" s="299">
        <f t="shared" si="49"/>
        <v>85.099999999999994</v>
      </c>
      <c r="M154" s="299">
        <f t="shared" si="50"/>
        <v>20298.049999999999</v>
      </c>
      <c r="N154" s="108">
        <f t="shared" ref="N154:N156" si="51">M154/$M$15</f>
        <v>0.012005488490311897</v>
      </c>
      <c r="P154" s="109"/>
      <c r="T154" s="37"/>
      <c r="U154" s="110"/>
      <c r="V154" s="37"/>
      <c r="W154" s="37"/>
      <c r="X154" s="37"/>
      <c r="Y154" s="37"/>
      <c r="Z154" s="37"/>
    </row>
    <row r="155" ht="47.25">
      <c r="D155" s="614" t="s">
        <v>32378</v>
      </c>
      <c r="E155" s="160" t="s">
        <v>16762</v>
      </c>
      <c r="F155" s="114" t="str">
        <f>VLOOKUP(E155,REF!$B:$F,2,0)</f>
        <v>CPU-SICOR-MG</v>
      </c>
      <c r="G155" s="564" t="str">
        <f>VLOOKUP(E155,REF!$B:$F,3,0)</f>
        <v xml:space="preserve">PERFIL TABICA GALVANIZADO, TIPO LISA, COM ACABAMENTO EM PINTURA, NA COR BRANCA, PARA FORRO EM CHAPA DE GESSO ACARTONADO, INCLUSIVE ACESSÓRIOS DE FIXAÇÃO</v>
      </c>
      <c r="H155" s="565" t="str">
        <f>VLOOKUP(E155,REF!$B:$F,4,0)</f>
        <v>m</v>
      </c>
      <c r="I155" s="583">
        <f>ROUND(VLOOKUP(D155,MC!C:L,10,0),2)</f>
        <v>80</v>
      </c>
      <c r="J155" s="567">
        <f>VLOOKUP(E155,REF!$B:$F,5,0)</f>
        <v>17.079999999999998</v>
      </c>
      <c r="K155" s="568" t="str">
        <f t="shared" si="48"/>
        <v xml:space="preserve">BDI 1</v>
      </c>
      <c r="L155" s="299">
        <f t="shared" si="49"/>
        <v>21.170000000000002</v>
      </c>
      <c r="M155" s="299">
        <f t="shared" si="50"/>
        <v>1693.5999999999999</v>
      </c>
      <c r="N155" s="108">
        <f t="shared" si="51"/>
        <v>0.0010016969761722052</v>
      </c>
      <c r="P155" s="109"/>
      <c r="T155" s="37"/>
      <c r="U155" s="110"/>
      <c r="V155" s="37"/>
      <c r="W155" s="37"/>
      <c r="X155" s="37"/>
      <c r="Y155" s="37"/>
      <c r="Z155" s="37"/>
    </row>
    <row r="156" ht="31.5">
      <c r="D156" s="614" t="s">
        <v>32379</v>
      </c>
      <c r="E156" s="160" t="s">
        <v>27275</v>
      </c>
      <c r="F156" s="114" t="str">
        <f>VLOOKUP(E156,REF!$B:$F,2,0)</f>
        <v>CPU-SUDECAP-MG</v>
      </c>
      <c r="G156" s="564" t="str">
        <f>VLOOKUP(E156,REF!$B:$F,3,0)</f>
        <v xml:space="preserve">EMBOÇO OU REBOCO EM ARGAMASSA 1:3, APLICADO MANUALMENTE EM TETOS, ESPESSURA ENTRE 10 E 20 MM REF 90408</v>
      </c>
      <c r="H156" s="565" t="str">
        <f>VLOOKUP(E156,REF!$B:$F,4,0)</f>
        <v>M2</v>
      </c>
      <c r="I156" s="583">
        <f>ROUND(VLOOKUP(D156,MC!C:L,10,0),2)</f>
        <v>43.5</v>
      </c>
      <c r="J156" s="567">
        <f>VLOOKUP(E156,REF!$B:$F,5,0)</f>
        <v>29.359999999999999</v>
      </c>
      <c r="K156" s="568" t="str">
        <f t="shared" si="48"/>
        <v xml:space="preserve">BDI 1</v>
      </c>
      <c r="L156" s="299">
        <f t="shared" si="49"/>
        <v>36.380000000000003</v>
      </c>
      <c r="M156" s="299">
        <f t="shared" si="50"/>
        <v>1582.53</v>
      </c>
      <c r="N156" s="108">
        <f t="shared" si="51"/>
        <v>0.00093600349297461017</v>
      </c>
      <c r="P156" s="109"/>
      <c r="T156" s="37"/>
      <c r="U156" s="110"/>
      <c r="V156" s="37"/>
      <c r="W156" s="37"/>
      <c r="X156" s="37"/>
      <c r="Y156" s="37"/>
      <c r="Z156" s="37"/>
    </row>
    <row r="157" ht="16.5">
      <c r="B157" s="83" t="s">
        <v>32213</v>
      </c>
      <c r="D157" s="592" t="s">
        <v>32381</v>
      </c>
      <c r="E157" s="593"/>
      <c r="F157" s="593"/>
      <c r="G157" s="616" t="s">
        <v>27115</v>
      </c>
      <c r="H157" s="595"/>
      <c r="I157" s="596"/>
      <c r="J157" s="597"/>
      <c r="K157" s="597"/>
      <c r="L157" s="597"/>
      <c r="M157" s="573">
        <f>SUBTOTAL(9,M158:M159)</f>
        <v>4673.7299999999996</v>
      </c>
      <c r="N157" s="574">
        <f>SUBTOTAL(9,N158:N159)</f>
        <v>0.0027643252293607229</v>
      </c>
      <c r="Q157" s="563">
        <v>0.040000000000000001</v>
      </c>
      <c r="T157" s="37"/>
      <c r="U157" s="37"/>
      <c r="V157" s="37"/>
      <c r="W157" s="37"/>
      <c r="X157" s="37"/>
    </row>
    <row r="158">
      <c r="D158" s="614" t="s">
        <v>32382</v>
      </c>
      <c r="E158" s="160" t="s">
        <v>32205</v>
      </c>
      <c r="F158" s="114" t="str">
        <f>VLOOKUP(E158,REF!$B:$F,2,0)</f>
        <v>I-COTAÇÃO-MG</v>
      </c>
      <c r="G158" s="564" t="str">
        <f>VLOOKUP(E158,REF!$B:$F,3,0)</f>
        <v xml:space="preserve">FECHAMENTO ARMÁRIO 145X77</v>
      </c>
      <c r="H158" s="565" t="str">
        <f>VLOOKUP(E158,REF!$B:$F,4,0)</f>
        <v>UNID.</v>
      </c>
      <c r="I158" s="583">
        <v>1</v>
      </c>
      <c r="J158" s="567">
        <f>VLOOKUP(E158,REF!$B:$F,5,0)</f>
        <v>1854.25</v>
      </c>
      <c r="K158" s="568" t="str">
        <f t="shared" si="48"/>
        <v xml:space="preserve">BDI 2</v>
      </c>
      <c r="L158" s="299">
        <f t="shared" si="49"/>
        <v>2058.5900000000001</v>
      </c>
      <c r="M158" s="299">
        <f t="shared" si="50"/>
        <v>2058.5900000000001</v>
      </c>
      <c r="N158" s="108">
        <f t="shared" ref="N158:N159" si="52">M158/$M$15</f>
        <v>0.0012175740305729451</v>
      </c>
      <c r="P158" s="109"/>
      <c r="T158" s="37"/>
      <c r="U158" s="110"/>
      <c r="V158" s="37"/>
      <c r="W158" s="37"/>
      <c r="X158" s="37"/>
      <c r="Y158" s="37"/>
      <c r="Z158" s="37"/>
    </row>
    <row r="159">
      <c r="D159" s="614" t="s">
        <v>32383</v>
      </c>
      <c r="E159" s="160" t="s">
        <v>32206</v>
      </c>
      <c r="F159" s="114" t="str">
        <f>VLOOKUP(E159,REF!$B:$F,2,0)</f>
        <v>I-COTAÇÃO-MG</v>
      </c>
      <c r="G159" s="564" t="str">
        <f>VLOOKUP(E159,REF!$B:$F,3,0)</f>
        <v xml:space="preserve">ARMÁRIO 100X70</v>
      </c>
      <c r="H159" s="565" t="str">
        <f>VLOOKUP(E159,REF!$B:$F,4,0)</f>
        <v>UNID.</v>
      </c>
      <c r="I159" s="583">
        <v>2</v>
      </c>
      <c r="J159" s="567">
        <f>VLOOKUP(E159,REF!$B:$F,5,0)</f>
        <v>1177.7750000000001</v>
      </c>
      <c r="K159" s="568" t="str">
        <f t="shared" si="48"/>
        <v xml:space="preserve">BDI 2</v>
      </c>
      <c r="L159" s="299">
        <f t="shared" si="49"/>
        <v>1307.5699999999999</v>
      </c>
      <c r="M159" s="299">
        <f t="shared" si="50"/>
        <v>2615.1399999999999</v>
      </c>
      <c r="N159" s="108">
        <f t="shared" si="52"/>
        <v>0.0015467511987877778</v>
      </c>
      <c r="P159" s="109"/>
      <c r="T159" s="37"/>
      <c r="U159" s="110"/>
      <c r="V159" s="37"/>
      <c r="W159" s="37"/>
      <c r="X159" s="37"/>
      <c r="Y159" s="37"/>
      <c r="Z159" s="37"/>
    </row>
    <row r="160" ht="16.5">
      <c r="B160" s="83" t="s">
        <v>32213</v>
      </c>
      <c r="D160" s="592" t="s">
        <v>32384</v>
      </c>
      <c r="E160" s="593"/>
      <c r="F160" s="593"/>
      <c r="G160" s="616" t="s">
        <v>32385</v>
      </c>
      <c r="H160" s="595"/>
      <c r="I160" s="596"/>
      <c r="J160" s="597"/>
      <c r="K160" s="597"/>
      <c r="L160" s="597"/>
      <c r="M160" s="573">
        <f>SUBTOTAL(9,M161:M161)</f>
        <v>4340.5299999999997</v>
      </c>
      <c r="N160" s="574">
        <f>SUBTOTAL(9,N161)</f>
        <v>0.0025672506943698287</v>
      </c>
      <c r="Q160" s="563">
        <v>0.040000000000000001</v>
      </c>
      <c r="T160" s="37"/>
      <c r="U160" s="37"/>
      <c r="V160" s="37"/>
      <c r="W160" s="37"/>
      <c r="X160" s="37"/>
    </row>
    <row r="161" ht="63">
      <c r="D161" s="614" t="s">
        <v>32386</v>
      </c>
      <c r="E161" s="160" t="s">
        <v>17315</v>
      </c>
      <c r="F161" s="114" t="str">
        <f>VLOOKUP(E161,REF!$B:$F,2,0)</f>
        <v>CPU-SICOR-MG</v>
      </c>
      <c r="G161" s="564" t="str">
        <f>VLOOKUP(E161,REF!$B:$F,3,0)</f>
        <v xml:space="preserve">BANCADA EM GRANITO, COR CINZA ANDORINHA, ESP. 2CM, ACABAMENTO POLIDO, APOIADA EM ALVENARIA, EXCLUSIVE ALVENARIA, RODABANCA/FRONTÃO, TESTEIRA/FAIXA, FURO EM BANCADA, CUBA METÁLICA, VÁLVULA, SIFÃO, TORNEIRA E ENGATE FLEXÍVEL</v>
      </c>
      <c r="H161" s="565" t="str">
        <f>VLOOKUP(E161,REF!$B:$F,4,0)</f>
        <v>m2</v>
      </c>
      <c r="I161" s="583">
        <f>ROUND(VLOOKUP(D161,MC!C:L,10,0),2)</f>
        <v>8.5099999999999998</v>
      </c>
      <c r="J161" s="567">
        <f>VLOOKUP(E161,REF!$B:$F,5,0)</f>
        <v>411.60000000000002</v>
      </c>
      <c r="K161" s="568" t="str">
        <f t="shared" si="48"/>
        <v xml:space="preserve">BDI 1</v>
      </c>
      <c r="L161" s="299">
        <f t="shared" si="49"/>
        <v>510.05000000000001</v>
      </c>
      <c r="M161" s="299">
        <f t="shared" si="50"/>
        <v>4340.5299999999997</v>
      </c>
      <c r="N161" s="108">
        <f t="shared" ref="N161" si="53">M161/$M$15</f>
        <v>0.0025672506943698287</v>
      </c>
      <c r="P161" s="109"/>
      <c r="T161" s="37"/>
      <c r="U161" s="110"/>
      <c r="V161" s="37"/>
      <c r="W161" s="37"/>
      <c r="X161" s="37"/>
      <c r="Y161" s="37"/>
      <c r="Z161" s="37"/>
    </row>
    <row r="162" ht="16.5">
      <c r="B162" s="83" t="s">
        <v>32213</v>
      </c>
      <c r="D162" s="592" t="s">
        <v>32387</v>
      </c>
      <c r="E162" s="593"/>
      <c r="F162" s="593"/>
      <c r="G162" s="616" t="s">
        <v>16874</v>
      </c>
      <c r="H162" s="595"/>
      <c r="I162" s="596"/>
      <c r="J162" s="597"/>
      <c r="K162" s="597"/>
      <c r="L162" s="597"/>
      <c r="M162" s="573">
        <f>SUBTOTAL(9,M163:M166)</f>
        <v>21007.700000000001</v>
      </c>
      <c r="N162" s="574">
        <f>SUBTOTAL(9,N163:N166)</f>
        <v>0.012425218213470025</v>
      </c>
      <c r="Q162" s="563">
        <v>0.040000000000000001</v>
      </c>
      <c r="T162" s="37"/>
      <c r="U162" s="37"/>
      <c r="V162" s="37"/>
      <c r="W162" s="37"/>
      <c r="X162" s="37"/>
    </row>
    <row r="163" ht="31.5">
      <c r="D163" s="614" t="s">
        <v>32511</v>
      </c>
      <c r="E163" s="160">
        <v>102209</v>
      </c>
      <c r="F163" s="114" t="str">
        <f>VLOOKUP(E163,REF!$B:$F,2,0)</f>
        <v>CPU-SINAPI-MG</v>
      </c>
      <c r="G163" s="564" t="str">
        <f>VLOOKUP(E163,REF!$B:$F,3,0)</f>
        <v xml:space="preserve">PINTURA TINTA DE ACABAMENTO (PIGMENTADA) ESMALTE SINTÉTICO ACETINADO EM MADEIRA, 1 DEMÃO. AF_01/2021</v>
      </c>
      <c r="H163" s="565" t="str">
        <f>VLOOKUP(E163,REF!$B:$F,4,0)</f>
        <v>M2</v>
      </c>
      <c r="I163" s="583">
        <f>ROUND(VLOOKUP(D163,MC!C:L,10,0),2)</f>
        <v>336.12</v>
      </c>
      <c r="J163" s="567">
        <f>VLOOKUP(E163,REF!$B:$F,5,0)</f>
        <v>9.9499999999999993</v>
      </c>
      <c r="K163" s="568" t="str">
        <f t="shared" si="48"/>
        <v xml:space="preserve">BDI 1</v>
      </c>
      <c r="L163" s="299">
        <f t="shared" si="49"/>
        <v>12.33</v>
      </c>
      <c r="M163" s="299">
        <f t="shared" si="50"/>
        <v>4144.3599999999997</v>
      </c>
      <c r="N163" s="108">
        <f t="shared" ref="N163:N166" si="54">M163/$M$15</f>
        <v>0.0024512239490842229</v>
      </c>
      <c r="P163" s="109"/>
      <c r="T163" s="37"/>
      <c r="U163" s="110"/>
      <c r="V163" s="37"/>
      <c r="W163" s="37"/>
      <c r="X163" s="37"/>
      <c r="Y163" s="37"/>
      <c r="Z163" s="37"/>
    </row>
    <row r="164" ht="31.5">
      <c r="D164" s="614" t="s">
        <v>32515</v>
      </c>
      <c r="E164" s="160">
        <v>88489</v>
      </c>
      <c r="F164" s="114" t="str">
        <f>VLOOKUP(E164,REF!$B:$F,2,0)</f>
        <v>CPU-SINAPI-MG</v>
      </c>
      <c r="G164" s="564" t="str">
        <f>VLOOKUP(E164,REF!$B:$F,3,0)</f>
        <v xml:space="preserve">PINTURA LÁTEX ACRÍLICA PREMIUM, APLICAÇÃO MANUAL EM PAREDES, DUAS DEMÃOS. AF_04/2023</v>
      </c>
      <c r="H164" s="565" t="str">
        <f>VLOOKUP(E164,REF!$B:$F,4,0)</f>
        <v>M2</v>
      </c>
      <c r="I164" s="583">
        <f>ROUND(VLOOKUP(D164,MC!C:L,10,0),2)</f>
        <v>601.85000000000002</v>
      </c>
      <c r="J164" s="567">
        <f>VLOOKUP(E164,REF!$B:$F,5,0)</f>
        <v>13.35</v>
      </c>
      <c r="K164" s="568" t="str">
        <f t="shared" si="48"/>
        <v xml:space="preserve">BDI 1</v>
      </c>
      <c r="L164" s="299">
        <f t="shared" si="49"/>
        <v>16.539999999999999</v>
      </c>
      <c r="M164" s="299">
        <f t="shared" si="50"/>
        <v>9954.6000000000004</v>
      </c>
      <c r="N164" s="108">
        <f t="shared" si="54"/>
        <v>0.0058877495979002331</v>
      </c>
      <c r="P164" s="109"/>
      <c r="T164" s="37"/>
      <c r="U164" s="110"/>
      <c r="V164" s="37"/>
      <c r="W164" s="37"/>
      <c r="X164" s="37"/>
      <c r="Y164" s="37"/>
      <c r="Z164" s="37"/>
    </row>
    <row r="165" ht="31.5">
      <c r="D165" s="614" t="s">
        <v>32516</v>
      </c>
      <c r="E165" s="160">
        <v>88488</v>
      </c>
      <c r="F165" s="114" t="str">
        <f>VLOOKUP(E165,REF!$B:$F,2,0)</f>
        <v>CPU-SINAPI-MG</v>
      </c>
      <c r="G165" s="564" t="str">
        <f>VLOOKUP(E165,REF!$B:$F,3,0)</f>
        <v xml:space="preserve">PINTURA LÁTEX ACRÍLICA PREMIUM, APLICAÇÃO MANUAL EM TETO, DUAS DEMÃOS. AF_04/2023</v>
      </c>
      <c r="H165" s="565" t="str">
        <f>VLOOKUP(E165,REF!$B:$F,4,0)</f>
        <v>M2</v>
      </c>
      <c r="I165" s="583">
        <f>ROUND(VLOOKUP(D165,MC!C:L,10,0),2)</f>
        <v>303.66000000000003</v>
      </c>
      <c r="J165" s="567">
        <f>VLOOKUP(E165,REF!$B:$F,5,0)</f>
        <v>15.93</v>
      </c>
      <c r="K165" s="568" t="str">
        <f t="shared" si="48"/>
        <v xml:space="preserve">BDI 1</v>
      </c>
      <c r="L165" s="299">
        <f t="shared" si="49"/>
        <v>19.739999999999998</v>
      </c>
      <c r="M165" s="299">
        <f t="shared" si="50"/>
        <v>5994.25</v>
      </c>
      <c r="N165" s="108">
        <f t="shared" si="54"/>
        <v>0.0035453602382027874</v>
      </c>
      <c r="P165" s="109"/>
      <c r="T165" s="37"/>
      <c r="U165" s="110"/>
      <c r="V165" s="37"/>
      <c r="W165" s="37"/>
      <c r="X165" s="37"/>
      <c r="Y165" s="37"/>
      <c r="Z165" s="37"/>
    </row>
    <row r="166" ht="31.5">
      <c r="D166" s="614" t="s">
        <v>32521</v>
      </c>
      <c r="E166" s="160" t="s">
        <v>27618</v>
      </c>
      <c r="F166" s="114" t="str">
        <f>VLOOKUP(E166,REF!$B:$F,2,0)</f>
        <v>CPU-SUDECAP-MG</v>
      </c>
      <c r="G166" s="564" t="str">
        <f>VLOOKUP(E166,REF!$B:$F,3,0)</f>
        <v xml:space="preserve">PINTURA COM ESMALTE SINTÉTICO FOSCO EM SUPERFÍCIE METÁLICA, APLICAÇÃO MANUAL, DUAS DEMÃOS REF 100762</v>
      </c>
      <c r="H166" s="565" t="str">
        <f>VLOOKUP(E166,REF!$B:$F,4,0)</f>
        <v>M2</v>
      </c>
      <c r="I166" s="583">
        <f>ROUND(VLOOKUP(D166,MC!C:L,10,0),2)</f>
        <v>16.16</v>
      </c>
      <c r="J166" s="567">
        <f>VLOOKUP(E166,REF!$B:$F,5,0)</f>
        <v>45.670000000000002</v>
      </c>
      <c r="K166" s="568" t="str">
        <f t="shared" ref="K166" si="55">IF(OR(F166="MAT-SINAPI-MG",F166="MAT-SUDECAP-MG",F166="MAT-COPASA-MG",F166="I-COTAÇÃO-MG",F166="MAT-DNIT-MG",F166="EQUIP-DNIT-MG"),"BDI 2","BDI 1")</f>
        <v xml:space="preserve">BDI 1</v>
      </c>
      <c r="L166" s="299">
        <f t="shared" ref="L166" si="56">IF(K166="BDI 2",ROUND(J166*(1+$N$10),2),ROUND(J166*(1+$N$9),2))</f>
        <v>56.590000000000003</v>
      </c>
      <c r="M166" s="299">
        <f t="shared" ref="M166" si="57">ROUND(I166*L166,2)</f>
        <v>914.49000000000001</v>
      </c>
      <c r="N166" s="108">
        <f t="shared" si="54"/>
        <v>0.00054088442828278223</v>
      </c>
      <c r="P166" s="109"/>
      <c r="T166" s="37"/>
      <c r="U166" s="110"/>
      <c r="V166" s="37"/>
      <c r="W166" s="37"/>
      <c r="X166" s="37"/>
      <c r="Y166" s="37"/>
      <c r="Z166" s="37"/>
    </row>
    <row r="167" ht="16.5">
      <c r="B167" s="83" t="s">
        <v>32213</v>
      </c>
      <c r="D167" s="592" t="s">
        <v>32388</v>
      </c>
      <c r="E167" s="593"/>
      <c r="F167" s="593"/>
      <c r="G167" s="616" t="s">
        <v>17085</v>
      </c>
      <c r="H167" s="595"/>
      <c r="I167" s="596"/>
      <c r="J167" s="597"/>
      <c r="K167" s="597"/>
      <c r="L167" s="597"/>
      <c r="M167" s="573">
        <f>SUBTOTAL(9,M168:M170)</f>
        <v>4053.96</v>
      </c>
      <c r="N167" s="574">
        <f>SUBTOTAL(9,N168:N170)</f>
        <v>0.0023977559479942566</v>
      </c>
      <c r="Q167" s="563">
        <v>0.040000000000000001</v>
      </c>
      <c r="T167" s="37"/>
      <c r="U167" s="37"/>
      <c r="V167" s="37"/>
      <c r="W167" s="37"/>
      <c r="X167" s="37"/>
    </row>
    <row r="168" ht="31.5">
      <c r="D168" s="614" t="s">
        <v>32389</v>
      </c>
      <c r="E168" s="160">
        <v>86888</v>
      </c>
      <c r="F168" s="114" t="str">
        <f>VLOOKUP(E168,REF!$B:$F,2,0)</f>
        <v>CPU-SINAPI-MG</v>
      </c>
      <c r="G168" s="564" t="str">
        <f>VLOOKUP(E168,REF!$B:$F,3,0)</f>
        <v xml:space="preserve">VASO SANITÁRIO SIFONADO COM CAIXA ACOPLADA LOUÇA BRANCA - FORNECIMENTO E INSTALAÇÃO. AF_01/2020</v>
      </c>
      <c r="H168" s="565" t="str">
        <f>VLOOKUP(E168,REF!$B:$F,4,0)</f>
        <v>UN</v>
      </c>
      <c r="I168" s="583">
        <f>ROUND(VLOOKUP(D168,MC!C:L,10,0),2)</f>
        <v>2</v>
      </c>
      <c r="J168" s="567">
        <f>VLOOKUP(E168,REF!$B:$F,5,0)</f>
        <v>552.88</v>
      </c>
      <c r="K168" s="568" t="str">
        <f t="shared" si="48"/>
        <v xml:space="preserve">BDI 1</v>
      </c>
      <c r="L168" s="299">
        <f t="shared" si="49"/>
        <v>685.13</v>
      </c>
      <c r="M168" s="299">
        <f t="shared" si="50"/>
        <v>1370.26</v>
      </c>
      <c r="N168" s="108">
        <f t="shared" ref="N168:N170" si="58">M168/$M$15</f>
        <v>0.00081045423864532708</v>
      </c>
      <c r="P168" s="109"/>
      <c r="T168" s="37"/>
      <c r="U168" s="110"/>
      <c r="V168" s="37"/>
      <c r="W168" s="37"/>
      <c r="X168" s="37"/>
      <c r="Y168" s="37"/>
      <c r="Z168" s="37"/>
    </row>
    <row r="169" ht="31.5">
      <c r="D169" s="614" t="s">
        <v>32390</v>
      </c>
      <c r="E169" s="160" t="s">
        <v>32198</v>
      </c>
      <c r="F169" s="114" t="str">
        <f>VLOOKUP(E169,REF!$B:$F,2,0)</f>
        <v>CPU-PRÓPRIA-MG</v>
      </c>
      <c r="G169" s="564" t="str">
        <f>VLOOKUP(E169,REF!$B:$F,3,0)</f>
        <v xml:space="preserve">BACIA SANITÁRIA INFANTIL DE LOUÇA COM CAIXA ACOPLADA, COR BRANCA, REF. KIDS CELITE</v>
      </c>
      <c r="H169" s="565" t="str">
        <f>VLOOKUP(E169,REF!$B:$F,4,0)</f>
        <v>UN</v>
      </c>
      <c r="I169" s="583">
        <f>ROUND(VLOOKUP(D169,MC!C:L,10,0),2)</f>
        <v>1</v>
      </c>
      <c r="J169" s="567">
        <f>VLOOKUP(E169,REF!$B:$F,5,0)</f>
        <v>1116.4300000000001</v>
      </c>
      <c r="K169" s="568" t="str">
        <f t="shared" si="48"/>
        <v xml:space="preserve">BDI 1</v>
      </c>
      <c r="L169" s="299">
        <f t="shared" si="49"/>
        <v>1383.48</v>
      </c>
      <c r="M169" s="299">
        <f t="shared" si="50"/>
        <v>1383.48</v>
      </c>
      <c r="N169" s="108">
        <f t="shared" si="58"/>
        <v>0.00081827334234454562</v>
      </c>
      <c r="P169" s="109"/>
      <c r="T169" s="37"/>
      <c r="U169" s="110"/>
      <c r="V169" s="37"/>
      <c r="W169" s="37"/>
      <c r="X169" s="37"/>
      <c r="Y169" s="37"/>
      <c r="Z169" s="37"/>
    </row>
    <row r="170" ht="31.5">
      <c r="D170" s="614" t="s">
        <v>32391</v>
      </c>
      <c r="E170" s="160" t="s">
        <v>32199</v>
      </c>
      <c r="F170" s="114" t="str">
        <f>VLOOKUP(E170,REF!$B:$F,2,0)</f>
        <v>CPU-PRÓPRIA-MG</v>
      </c>
      <c r="G170" s="564" t="str">
        <f>VLOOKUP(E170,REF!$B:$F,3,0)</f>
        <v xml:space="preserve">BACIA SANITÁRIA ACESSÍVEL (PCD) DE LOUÇA COM CAIXA ACOPLADA, COR BRANCA, REF. CONFORT CELITE</v>
      </c>
      <c r="H170" s="565" t="str">
        <f>VLOOKUP(E170,REF!$B:$F,4,0)</f>
        <v>UN</v>
      </c>
      <c r="I170" s="583">
        <f>ROUND(VLOOKUP(D170,MC!C:L,10,0),2)</f>
        <v>2</v>
      </c>
      <c r="J170" s="567">
        <f>VLOOKUP(E170,REF!$B:$F,5,0)</f>
        <v>524.62</v>
      </c>
      <c r="K170" s="568" t="str">
        <f t="shared" si="48"/>
        <v xml:space="preserve">BDI 1</v>
      </c>
      <c r="L170" s="299">
        <f t="shared" si="49"/>
        <v>650.11000000000001</v>
      </c>
      <c r="M170" s="299">
        <f t="shared" si="50"/>
        <v>1300.22</v>
      </c>
      <c r="N170" s="108">
        <f t="shared" si="58"/>
        <v>0.00076902836700438397</v>
      </c>
      <c r="P170" s="109"/>
      <c r="T170" s="37"/>
      <c r="U170" s="110"/>
      <c r="V170" s="37"/>
      <c r="W170" s="37"/>
      <c r="X170" s="37"/>
      <c r="Y170" s="37"/>
      <c r="Z170" s="37"/>
    </row>
    <row r="171" ht="16.5">
      <c r="B171" s="83" t="s">
        <v>32212</v>
      </c>
      <c r="D171" s="592">
        <v>5</v>
      </c>
      <c r="E171" s="593"/>
      <c r="F171" s="593"/>
      <c r="G171" s="681" t="s">
        <v>32392</v>
      </c>
      <c r="H171" s="595"/>
      <c r="I171" s="596"/>
      <c r="J171" s="597"/>
      <c r="K171" s="597"/>
      <c r="L171" s="597"/>
      <c r="M171" s="573">
        <f>SUBTOTAL(9,M172:M181)</f>
        <v>1533.8699999999999</v>
      </c>
      <c r="N171" s="574">
        <f>SUBTOTAL(9,N172:N181)</f>
        <v>0.00090722304017551978</v>
      </c>
      <c r="Q171" s="563">
        <v>0.040000000000000001</v>
      </c>
      <c r="T171" s="37"/>
      <c r="U171" s="37"/>
      <c r="V171" s="37"/>
      <c r="W171" s="37"/>
      <c r="X171" s="37"/>
    </row>
    <row r="172" ht="16.5">
      <c r="B172" s="83" t="s">
        <v>32213</v>
      </c>
      <c r="D172" s="592" t="s">
        <v>37</v>
      </c>
      <c r="E172" s="593"/>
      <c r="F172" s="593"/>
      <c r="G172" s="680" t="s">
        <v>32393</v>
      </c>
      <c r="H172" s="595"/>
      <c r="I172" s="596"/>
      <c r="J172" s="597"/>
      <c r="K172" s="597"/>
      <c r="L172" s="597"/>
      <c r="M172" s="573">
        <f>SUBTOTAL(9,M173:M177)</f>
        <v>580.73000000000002</v>
      </c>
      <c r="N172" s="574">
        <f>SUBTOTAL(9,N173:N177)</f>
        <v>0.0003434786755860207</v>
      </c>
      <c r="Q172" s="563">
        <v>0.040000000000000001</v>
      </c>
      <c r="T172" s="37"/>
      <c r="U172" s="37"/>
      <c r="V172" s="37"/>
      <c r="W172" s="37"/>
      <c r="X172" s="37"/>
    </row>
    <row r="173" ht="31.5">
      <c r="D173" s="105" t="s">
        <v>32400</v>
      </c>
      <c r="E173" s="151" t="s">
        <v>19946</v>
      </c>
      <c r="F173" s="114" t="str">
        <f>VLOOKUP(E173,REF!$B:$F,2,0)</f>
        <v>CPU-SICOR-MG</v>
      </c>
      <c r="G173" s="564" t="str">
        <f>VLOOKUP(E173,REF!$B:$F,3,0)</f>
        <v xml:space="preserve">PLACA FOTOLUMINESCENTE PARA SINALIZAÇÃO DE EMERGÊNCIA, TIPO "S3", DIMENSÃO (380X190)MM, INCLUSIVE FIXAÇÃO</v>
      </c>
      <c r="H173" s="565" t="str">
        <f>VLOOKUP(E173,REF!$B:$F,4,0)</f>
        <v>un</v>
      </c>
      <c r="I173" s="583">
        <f>ROUND(VLOOKUP(D173,MC!C:L,10,0),2)</f>
        <v>4</v>
      </c>
      <c r="J173" s="567">
        <f>VLOOKUP(E173,REF!$B:$F,5,0)</f>
        <v>34.270000000000003</v>
      </c>
      <c r="K173" s="568" t="str">
        <f t="shared" si="48"/>
        <v xml:space="preserve">BDI 1</v>
      </c>
      <c r="L173" s="299">
        <f t="shared" si="49"/>
        <v>42.469999999999999</v>
      </c>
      <c r="M173" s="299">
        <f t="shared" si="50"/>
        <v>169.88</v>
      </c>
      <c r="N173" s="108">
        <f t="shared" ref="N173:N177" si="59">M173/$M$15</f>
        <v>0.00010047725691552563</v>
      </c>
      <c r="P173" s="109"/>
      <c r="T173" s="37"/>
      <c r="U173" s="110"/>
      <c r="V173" s="37"/>
      <c r="W173" s="37"/>
      <c r="X173" s="37"/>
      <c r="Y173" s="37"/>
      <c r="Z173" s="37"/>
    </row>
    <row r="174" ht="31.5">
      <c r="D174" s="105" t="s">
        <v>32401</v>
      </c>
      <c r="E174" s="151" t="s">
        <v>19924</v>
      </c>
      <c r="F174" s="114" t="str">
        <f>VLOOKUP(E174,REF!$B:$F,2,0)</f>
        <v>CPU-SICOR-MG</v>
      </c>
      <c r="G174" s="564" t="str">
        <f>VLOOKUP(E174,REF!$B:$F,3,0)</f>
        <v xml:space="preserve">PLACA FOTOLUMINESCENTE PARA SINALIZAÇÃO DE EMERGÊNCIA, TIPO "S12", DIMENSÃO (380X190)MM, INCLUSIVE FIXAÇÃO</v>
      </c>
      <c r="H174" s="565" t="str">
        <f>VLOOKUP(E174,REF!$B:$F,4,0)</f>
        <v>un</v>
      </c>
      <c r="I174" s="583">
        <f>ROUND(VLOOKUP(D174,MC!C:L,10,0),2)</f>
        <v>4</v>
      </c>
      <c r="J174" s="567">
        <f>VLOOKUP(E174,REF!$B:$F,5,0)</f>
        <v>34.270000000000003</v>
      </c>
      <c r="K174" s="568" t="str">
        <f t="shared" si="48"/>
        <v xml:space="preserve">BDI 1</v>
      </c>
      <c r="L174" s="299">
        <f t="shared" si="49"/>
        <v>42.469999999999999</v>
      </c>
      <c r="M174" s="299">
        <f t="shared" si="50"/>
        <v>169.88</v>
      </c>
      <c r="N174" s="108">
        <f t="shared" si="59"/>
        <v>0.00010047725691552563</v>
      </c>
      <c r="P174" s="109"/>
      <c r="T174" s="37"/>
      <c r="U174" s="110"/>
      <c r="V174" s="37"/>
      <c r="W174" s="37"/>
      <c r="X174" s="37"/>
      <c r="Y174" s="37"/>
      <c r="Z174" s="37"/>
    </row>
    <row r="175" ht="31.5">
      <c r="D175" s="105" t="s">
        <v>32402</v>
      </c>
      <c r="E175" s="114" t="s">
        <v>19932</v>
      </c>
      <c r="F175" s="114" t="str">
        <f>VLOOKUP(E175,REF!$B:$F,2,0)</f>
        <v>CPU-SICOR-MG</v>
      </c>
      <c r="G175" s="564" t="str">
        <f>VLOOKUP(E175,REF!$B:$F,3,0)</f>
        <v xml:space="preserve">PLACA FOTOLUMINESCENTE PARA SINALIZAÇÃO DE EMERGÊNCIA, TIPO "S16", DIMENSÃO (400X100)MM, INCLUSIVE FIXAÇÃO</v>
      </c>
      <c r="H175" s="565" t="str">
        <f>VLOOKUP(E175,REF!$B:$F,4,0)</f>
        <v>un</v>
      </c>
      <c r="I175" s="583">
        <f>ROUND(VLOOKUP(D175,MC!C:L,10,0),2)</f>
        <v>2</v>
      </c>
      <c r="J175" s="567">
        <f>VLOOKUP(E175,REF!$B:$F,5,0)</f>
        <v>23.27</v>
      </c>
      <c r="K175" s="568" t="str">
        <f t="shared" si="48"/>
        <v xml:space="preserve">BDI 1</v>
      </c>
      <c r="L175" s="299">
        <f t="shared" si="49"/>
        <v>28.84</v>
      </c>
      <c r="M175" s="299">
        <f t="shared" si="50"/>
        <v>57.68</v>
      </c>
      <c r="N175" s="108">
        <f t="shared" si="59"/>
        <v>3.4115423704306091e-05</v>
      </c>
      <c r="P175" s="109"/>
      <c r="T175" s="37"/>
      <c r="U175" s="110"/>
      <c r="V175" s="37"/>
      <c r="W175" s="37"/>
      <c r="X175" s="37"/>
      <c r="Y175" s="37"/>
      <c r="Z175" s="37"/>
    </row>
    <row r="176" ht="31.5">
      <c r="D176" s="105" t="s">
        <v>32403</v>
      </c>
      <c r="E176" s="114" t="s">
        <v>19906</v>
      </c>
      <c r="F176" s="114" t="str">
        <f>VLOOKUP(E176,REF!$B:$F,2,0)</f>
        <v>CPU-SICOR-MG</v>
      </c>
      <c r="G176" s="564" t="str">
        <f>VLOOKUP(E176,REF!$B:$F,3,0)</f>
        <v xml:space="preserve">PLACA FOTOLUMINESCENTE PARA SINALIZAÇÃO DE EMERGÊNCIA, TIPO "M1", DIMENSÃO (400X600)MM, INCLUSIVE FIXAÇÃO</v>
      </c>
      <c r="H176" s="565" t="str">
        <f>VLOOKUP(E176,REF!$B:$F,4,0)</f>
        <v>un</v>
      </c>
      <c r="I176" s="583">
        <f>ROUND(VLOOKUP(D176,MC!C:L,10,0),2)</f>
        <v>1</v>
      </c>
      <c r="J176" s="567">
        <f>VLOOKUP(E176,REF!$B:$F,5,0)</f>
        <v>108.54000000000001</v>
      </c>
      <c r="K176" s="568" t="str">
        <f t="shared" si="48"/>
        <v xml:space="preserve">BDI 1</v>
      </c>
      <c r="L176" s="299">
        <f t="shared" si="49"/>
        <v>134.5</v>
      </c>
      <c r="M176" s="299">
        <f t="shared" si="50"/>
        <v>134.5</v>
      </c>
      <c r="N176" s="108">
        <f t="shared" si="59"/>
        <v>7.9551395426996686e-05</v>
      </c>
      <c r="P176" s="109"/>
      <c r="T176" s="37"/>
      <c r="U176" s="110"/>
      <c r="V176" s="37"/>
      <c r="W176" s="37"/>
      <c r="X176" s="37"/>
      <c r="Y176" s="37"/>
      <c r="Z176" s="37"/>
    </row>
    <row r="177" ht="31.5">
      <c r="D177" s="105" t="s">
        <v>32404</v>
      </c>
      <c r="E177" s="114" t="s">
        <v>19914</v>
      </c>
      <c r="F177" s="114" t="str">
        <f>VLOOKUP(E177,REF!$B:$F,2,0)</f>
        <v>CPU-SICOR-MG</v>
      </c>
      <c r="G177" s="577" t="str">
        <f>VLOOKUP(E177,REF!$B:$F,3,0)</f>
        <v xml:space="preserve">PLACA FOTOLUMINESCENTE PARA SINALIZAÇÃO DE EMERGÊNCIA, TIPO "M7", DIMENSÃO (380X190)MM, INCLUSIVE FIXAÇÃO</v>
      </c>
      <c r="H177" s="565" t="str">
        <f>VLOOKUP(E177,REF!$B:$F,4,0)</f>
        <v>un</v>
      </c>
      <c r="I177" s="583">
        <f>ROUND(VLOOKUP(D177,MC!C:L,10,0),2)</f>
        <v>1</v>
      </c>
      <c r="J177" s="567">
        <f>VLOOKUP(E177,REF!$B:$F,5,0)</f>
        <v>39.369999999999997</v>
      </c>
      <c r="K177" s="568" t="str">
        <f t="shared" si="48"/>
        <v xml:space="preserve">BDI 1</v>
      </c>
      <c r="L177" s="299">
        <f t="shared" si="49"/>
        <v>48.789999999999999</v>
      </c>
      <c r="M177" s="299">
        <f t="shared" si="50"/>
        <v>48.789999999999999</v>
      </c>
      <c r="N177" s="108">
        <f t="shared" si="59"/>
        <v>2.885734262366668e-05</v>
      </c>
      <c r="P177" s="109"/>
      <c r="T177" s="37"/>
      <c r="U177" s="110"/>
      <c r="V177" s="37"/>
      <c r="W177" s="37"/>
      <c r="X177" s="37"/>
      <c r="Y177" s="37"/>
      <c r="Z177" s="37"/>
    </row>
    <row r="178" ht="16.5">
      <c r="B178" s="83" t="s">
        <v>32213</v>
      </c>
      <c r="D178" s="592" t="s">
        <v>32394</v>
      </c>
      <c r="E178" s="593"/>
      <c r="F178" s="593"/>
      <c r="G178" s="680" t="s">
        <v>32395</v>
      </c>
      <c r="H178" s="595"/>
      <c r="I178" s="596"/>
      <c r="J178" s="597"/>
      <c r="K178" s="597"/>
      <c r="L178" s="597"/>
      <c r="M178" s="573">
        <f>SUBTOTAL(9,M179)</f>
        <v>428.33999999999997</v>
      </c>
      <c r="N178" s="574">
        <f>SUBTOTAL(9,N179)</f>
        <v>0.00025334605737694992</v>
      </c>
      <c r="Q178" s="563">
        <v>0.040000000000000001</v>
      </c>
      <c r="T178" s="37"/>
      <c r="U178" s="37"/>
      <c r="V178" s="37"/>
      <c r="W178" s="37"/>
      <c r="X178" s="37"/>
    </row>
    <row r="179">
      <c r="D179" s="105" t="s">
        <v>32399</v>
      </c>
      <c r="E179" s="617" t="s">
        <v>26274</v>
      </c>
      <c r="F179" s="114" t="str">
        <f>VLOOKUP(E179,REF!$B:$F,2,0)</f>
        <v>CPU-SUDECAP-MG</v>
      </c>
      <c r="G179" s="577" t="str">
        <f>VLOOKUP(E179,REF!$B:$F,3,0)</f>
        <v xml:space="preserve">EXTINTOR DE INCÊNDIO TIPO PÓ QUÍMICO - 6KG</v>
      </c>
      <c r="H179" s="565" t="str">
        <f>VLOOKUP(E179,REF!$B:$F,4,0)</f>
        <v>UN</v>
      </c>
      <c r="I179" s="583">
        <f>ROUND(VLOOKUP(D179,MC!C:L,10,0),2)</f>
        <v>2</v>
      </c>
      <c r="J179" s="567">
        <f>VLOOKUP(E179,REF!$B:$F,5,0)</f>
        <v>172.83000000000001</v>
      </c>
      <c r="K179" s="568" t="str">
        <f t="shared" si="48"/>
        <v xml:space="preserve">BDI 1</v>
      </c>
      <c r="L179" s="299">
        <f t="shared" si="49"/>
        <v>214.16999999999999</v>
      </c>
      <c r="M179" s="299">
        <f t="shared" si="50"/>
        <v>428.33999999999997</v>
      </c>
      <c r="N179" s="108">
        <f t="shared" ref="N179" si="60">M179/$M$15</f>
        <v>0.00025334605737694992</v>
      </c>
      <c r="P179" s="109"/>
      <c r="T179" s="37"/>
      <c r="U179" s="110"/>
      <c r="V179" s="37"/>
      <c r="W179" s="37"/>
      <c r="X179" s="37"/>
      <c r="Y179" s="37"/>
      <c r="Z179" s="37"/>
    </row>
    <row r="180" ht="16.5">
      <c r="B180" s="83" t="s">
        <v>32213</v>
      </c>
      <c r="D180" s="592" t="s">
        <v>32397</v>
      </c>
      <c r="E180" s="593"/>
      <c r="F180" s="593"/>
      <c r="G180" s="680" t="s">
        <v>32396</v>
      </c>
      <c r="H180" s="595"/>
      <c r="I180" s="596"/>
      <c r="J180" s="597"/>
      <c r="K180" s="597"/>
      <c r="L180" s="597"/>
      <c r="M180" s="573">
        <f>SUBTOTAL(9,M181)</f>
        <v>524.79999999999995</v>
      </c>
      <c r="N180" s="574">
        <f>SUBTOTAL(9,N181)</f>
        <v>0.00031039830721254916</v>
      </c>
      <c r="Q180" s="563">
        <v>0.040000000000000001</v>
      </c>
      <c r="T180" s="37"/>
      <c r="U180" s="37"/>
      <c r="V180" s="37"/>
      <c r="W180" s="37"/>
      <c r="X180" s="37"/>
    </row>
    <row r="181" ht="31.5">
      <c r="D181" s="575" t="s">
        <v>32398</v>
      </c>
      <c r="E181" s="617" t="s">
        <v>19710</v>
      </c>
      <c r="F181" s="576" t="str">
        <f>VLOOKUP(E181,REF!$B:$F,2,0)</f>
        <v>CPU-SICOR-MG</v>
      </c>
      <c r="G181" s="577" t="str">
        <f>VLOOKUP(E181,REF!$B:$F,3,0)</f>
        <v xml:space="preserve">LUMINÁRIA DE EMERGÊNCIA AUTÔNOMA, TIPO LED POTÊNCIA TOTAL DE 2W, FORNECIMENTO E INSTALAÇÃO</v>
      </c>
      <c r="H181" s="578" t="str">
        <f>VLOOKUP(E181,REF!$B:$F,4,0)</f>
        <v>un</v>
      </c>
      <c r="I181" s="107">
        <f>ROUND(VLOOKUP(D181,MC!C:L,10,0),2)</f>
        <v>16</v>
      </c>
      <c r="J181" s="579">
        <f>VLOOKUP(E181,REF!$B:$F,5,0)</f>
        <v>26.469999999999999</v>
      </c>
      <c r="K181" s="580" t="str">
        <f t="shared" si="48"/>
        <v xml:space="preserve">BDI 1</v>
      </c>
      <c r="L181" s="581">
        <f t="shared" si="49"/>
        <v>32.799999999999997</v>
      </c>
      <c r="M181" s="581">
        <f t="shared" si="50"/>
        <v>524.79999999999995</v>
      </c>
      <c r="N181" s="108">
        <f t="shared" ref="N181" si="61">M181/$M$15</f>
        <v>0.00031039830721254916</v>
      </c>
      <c r="P181" s="109"/>
      <c r="T181" s="37"/>
      <c r="U181" s="110"/>
      <c r="V181" s="37"/>
      <c r="W181" s="37"/>
      <c r="X181" s="37"/>
      <c r="Y181" s="37"/>
      <c r="Z181" s="37"/>
    </row>
    <row r="182" ht="16.5">
      <c r="B182" s="83" t="s">
        <v>24</v>
      </c>
      <c r="D182" s="592">
        <v>6</v>
      </c>
      <c r="E182" s="593"/>
      <c r="F182" s="593"/>
      <c r="G182" s="594" t="s">
        <v>32116</v>
      </c>
      <c r="H182" s="595"/>
      <c r="I182" s="596"/>
      <c r="J182" s="597"/>
      <c r="K182" s="597"/>
      <c r="L182" s="682"/>
      <c r="M182" s="682">
        <f>SUBTOTAL(9,M183:M250)</f>
        <v>86160.679999999964</v>
      </c>
      <c r="N182" s="598">
        <f>SUBTOTAL(9,N183:N250)</f>
        <v>0.050960612081330313</v>
      </c>
      <c r="Q182" s="563">
        <v>0.040000000000000001</v>
      </c>
      <c r="T182" s="37"/>
      <c r="U182" s="37"/>
      <c r="V182" s="37"/>
      <c r="W182" s="37"/>
      <c r="X182" s="37"/>
    </row>
    <row r="183" s="551" customFormat="1" ht="16.5">
      <c r="B183" s="552"/>
      <c r="C183" s="553"/>
      <c r="D183" s="557" t="s">
        <v>3743</v>
      </c>
      <c r="E183" s="569"/>
      <c r="F183" s="569"/>
      <c r="G183" s="570" t="s">
        <v>32128</v>
      </c>
      <c r="H183" s="571"/>
      <c r="I183" s="572"/>
      <c r="J183" s="573"/>
      <c r="K183" s="573"/>
      <c r="L183" s="573"/>
      <c r="M183" s="573">
        <f>SUBTOTAL(9,M184:M191)</f>
        <v>20215.540000000001</v>
      </c>
      <c r="N183" s="574">
        <f>SUBTOTAL(9,N184:N191)</f>
        <v>0.011956687110113521</v>
      </c>
      <c r="O183" s="553"/>
      <c r="P183" s="554"/>
      <c r="Q183" s="555"/>
      <c r="R183" s="556"/>
      <c r="S183" s="553"/>
      <c r="T183" s="554"/>
      <c r="U183" s="554"/>
      <c r="V183" s="554"/>
      <c r="W183" s="554"/>
      <c r="X183" s="554"/>
      <c r="Y183" s="553"/>
      <c r="Z183" s="553"/>
      <c r="AA183" s="553"/>
      <c r="AB183" s="553"/>
      <c r="AC183" s="553"/>
    </row>
    <row r="184" ht="47.25">
      <c r="D184" s="105" t="s">
        <v>32121</v>
      </c>
      <c r="E184" s="114">
        <v>91933</v>
      </c>
      <c r="F184" s="114" t="str">
        <f>VLOOKUP(E184,REF!$B:$F,2,0)</f>
        <v>CPU-SINAPI-MG</v>
      </c>
      <c r="G184" s="564" t="str">
        <f>VLOOKUP(E184,REF!$B:$F,3,0)</f>
        <v xml:space="preserve">CABO DE COBRE FLEXÍVEL ISOLADO, 10 MM², ANTI-CHAMA 0,6/1,0 KV, PARA CIRCUITOS TERMINAIS - FORNECIMENTO E INSTALAÇÃO. AF_03/2023</v>
      </c>
      <c r="H184" s="565" t="str">
        <f>VLOOKUP(E184,REF!$B:$F,4,0)</f>
        <v>M</v>
      </c>
      <c r="I184" s="566">
        <f>ROUND(VLOOKUP(D184,MC!C:L,10,0),2)</f>
        <v>154</v>
      </c>
      <c r="J184" s="567">
        <f>VLOOKUP(E184,REF!$B:$F,5,0)</f>
        <v>17.25</v>
      </c>
      <c r="K184" s="568" t="str">
        <f>IF(OR(F184="MAT-SINAPI-MG",F184="MAT-SUDECAP-MG",F184="MAT-COPASA-MG",F184="I-COTAÇÃO-MG",F184="MAT-DNIT-MG",F184="EQUIP-DNIT-MG"),"BDI 2","BDI 1")</f>
        <v xml:space="preserve">BDI 1</v>
      </c>
      <c r="L184" s="299">
        <f>IF(K184="BDI 2",ROUND(J184*(1+$N$10),2),ROUND(J184*(1+$N$9),2))</f>
        <v>21.379999999999999</v>
      </c>
      <c r="M184" s="299">
        <f t="shared" ref="M184:M190" si="62">ROUND(I184*L184,2)</f>
        <v>3292.52</v>
      </c>
      <c r="N184" s="108">
        <f t="shared" ref="N184:N234" si="63">M184/$M$15</f>
        <v>0.0019473945016453172</v>
      </c>
      <c r="P184" s="109"/>
      <c r="T184" s="37"/>
      <c r="U184" s="110"/>
      <c r="V184" s="37"/>
      <c r="W184" s="37"/>
      <c r="X184" s="37"/>
      <c r="Y184" s="37"/>
      <c r="Z184" s="37"/>
    </row>
    <row r="185" ht="47.25">
      <c r="D185" s="105" t="s">
        <v>32122</v>
      </c>
      <c r="E185" s="111">
        <v>91935</v>
      </c>
      <c r="F185" s="111" t="str">
        <f>VLOOKUP(E185,REF!$B:$F,2,0)</f>
        <v>CPU-SINAPI-MG</v>
      </c>
      <c r="G185" s="347" t="str">
        <f>VLOOKUP(E185,REF!$B:$F,3,0)</f>
        <v xml:space="preserve">CABO DE COBRE FLEXÍVEL ISOLADO, 16 MM², ANTI-CHAMA 0,6/1,0 KV, PARA CIRCUITOS TERMINAIS - FORNECIMENTO E INSTALAÇÃO. AF_03/2023</v>
      </c>
      <c r="H185" s="106" t="str">
        <f>VLOOKUP(E185,REF!$B:$F,4,0)</f>
        <v>M</v>
      </c>
      <c r="I185" s="107">
        <f>ROUND(VLOOKUP(D185,MC!C:L,10,0),2)</f>
        <v>14</v>
      </c>
      <c r="J185" s="298">
        <f>VLOOKUP(E185,REF!$B:$F,5,0)</f>
        <v>27.07</v>
      </c>
      <c r="K185" s="480" t="str">
        <f t="shared" ref="K185:K190" si="64">IF(OR(F185="MAT-SINAPI-MG",F185="MAT-SUDECAP-MG",F185="MAT-COPASA-MG",F185="I-COTAÇÃO-MG",F185="MAT-DNIT-MG",F185="EQUIP-DNIT-MG"),"BDI 2","BDI 1")</f>
        <v xml:space="preserve">BDI 1</v>
      </c>
      <c r="L185" s="299">
        <f t="shared" ref="L185:L190" si="65">IF(K185="BDI 2",ROUND(J185*(1+$N$10),2),ROUND(J185*(1+$N$9),2))</f>
        <v>33.549999999999997</v>
      </c>
      <c r="M185" s="299">
        <f t="shared" si="62"/>
        <v>469.69999999999999</v>
      </c>
      <c r="N185" s="108">
        <f t="shared" si="63"/>
        <v>0.00027780885079598769</v>
      </c>
      <c r="P185" s="73"/>
      <c r="Q185" s="35"/>
      <c r="R185" s="112"/>
      <c r="S185" s="35"/>
    </row>
    <row r="186" ht="47.25">
      <c r="D186" s="105" t="s">
        <v>32123</v>
      </c>
      <c r="E186" s="111">
        <v>92986</v>
      </c>
      <c r="F186" s="111" t="str">
        <f>VLOOKUP(E186,REF!$B:$F,2,0)</f>
        <v>CPU-SINAPI-MG</v>
      </c>
      <c r="G186" s="347" t="str">
        <f>VLOOKUP(E186,REF!$B:$F,3,0)</f>
        <v xml:space="preserve">CABO DE COBRE FLEXÍVEL ISOLADO, 35 MM², ANTI-CHAMA 0,6/1,0 KV, PARA REDE ENTERRADA DE DISTRIBUIÇÃO DE ENERGIA ELÉTRICA - FORNECIMENTO E INSTALAÇÃO. AF_12/2021</v>
      </c>
      <c r="H186" s="106" t="str">
        <f>VLOOKUP(E186,REF!$B:$F,4,0)</f>
        <v>M</v>
      </c>
      <c r="I186" s="107">
        <f>ROUND(VLOOKUP(D186,MC!C:L,10,0),2)</f>
        <v>54</v>
      </c>
      <c r="J186" s="298">
        <f>VLOOKUP(E186,REF!$B:$F,5,0)</f>
        <v>40.729999999999997</v>
      </c>
      <c r="K186" s="480" t="str">
        <f t="shared" si="64"/>
        <v xml:space="preserve">BDI 1</v>
      </c>
      <c r="L186" s="299">
        <f t="shared" si="65"/>
        <v>50.469999999999999</v>
      </c>
      <c r="M186" s="299">
        <f t="shared" si="62"/>
        <v>2725.3800000000001</v>
      </c>
      <c r="N186" s="108">
        <f t="shared" si="63"/>
        <v>0.0016119537700284628</v>
      </c>
      <c r="P186" s="109"/>
      <c r="U186" s="110"/>
      <c r="V186" s="37"/>
      <c r="W186" s="37"/>
      <c r="X186" s="37"/>
      <c r="Y186" s="37"/>
      <c r="Z186" s="37"/>
    </row>
    <row r="187" ht="47.25">
      <c r="D187" s="105" t="s">
        <v>32124</v>
      </c>
      <c r="E187" s="111">
        <v>92988</v>
      </c>
      <c r="F187" s="111" t="str">
        <f>VLOOKUP(E187,REF!$B:$F,2,0)</f>
        <v>CPU-SINAPI-MG</v>
      </c>
      <c r="G187" s="347" t="str">
        <f>VLOOKUP(E187,REF!$B:$F,3,0)</f>
        <v xml:space="preserve">CABO DE COBRE FLEXÍVEL ISOLADO, 50 MM², ANTI-CHAMA 0,6/1,0 KV, PARA REDE ENTERRADA DE DISTRIBUIÇÃO DE ENERGIA ELÉTRICA - FORNECIMENTO E INSTALAÇÃO. AF_12/2021</v>
      </c>
      <c r="H187" s="106" t="str">
        <f>VLOOKUP(E187,REF!$B:$F,4,0)</f>
        <v>M</v>
      </c>
      <c r="I187" s="107">
        <f>ROUND(VLOOKUP(D187,MC!C:L,10,0),2)</f>
        <v>28</v>
      </c>
      <c r="J187" s="298">
        <f>VLOOKUP(E187,REF!$B:$F,5,0)</f>
        <v>59.079999999999998</v>
      </c>
      <c r="K187" s="480" t="str">
        <f t="shared" si="64"/>
        <v xml:space="preserve">BDI 1</v>
      </c>
      <c r="L187" s="299">
        <f t="shared" si="65"/>
        <v>73.209999999999994</v>
      </c>
      <c r="M187" s="299">
        <f t="shared" si="62"/>
        <v>2049.8800000000001</v>
      </c>
      <c r="N187" s="108">
        <f t="shared" si="63"/>
        <v>0.0012124224123263344</v>
      </c>
      <c r="P187" s="73"/>
      <c r="S187" s="79"/>
    </row>
    <row r="188" ht="47.25">
      <c r="D188" s="105" t="s">
        <v>32125</v>
      </c>
      <c r="E188" s="111">
        <v>91924</v>
      </c>
      <c r="F188" s="111" t="str">
        <f>VLOOKUP(E188,REF!$B:$F,2,0)</f>
        <v>CPU-SINAPI-MG</v>
      </c>
      <c r="G188" s="347" t="str">
        <f>VLOOKUP(E188,REF!$B:$F,3,0)</f>
        <v xml:space="preserve">CABO DE COBRE FLEXÍVEL ISOLADO, 1,5 MM², ANTI-CHAMA 450/750 V, PARA CIRCUITOS TERMINAIS - FORNECIMENTO E INSTALAÇÃO. AF_03/2023</v>
      </c>
      <c r="H188" s="106" t="str">
        <f>VLOOKUP(E188,REF!$B:$F,4,0)</f>
        <v>M</v>
      </c>
      <c r="I188" s="107">
        <f>ROUND(VLOOKUP(D188,MC!C:L,10,0),2)</f>
        <v>802</v>
      </c>
      <c r="J188" s="298">
        <f>VLOOKUP(E188,REF!$B:$F,5,0)</f>
        <v>3.2000000000000002</v>
      </c>
      <c r="K188" s="480" t="str">
        <f t="shared" si="64"/>
        <v xml:space="preserve">BDI 1</v>
      </c>
      <c r="L188" s="299">
        <f t="shared" si="65"/>
        <v>3.9700000000000002</v>
      </c>
      <c r="M188" s="299">
        <f t="shared" si="62"/>
        <v>3183.9400000000001</v>
      </c>
      <c r="N188" s="108">
        <f t="shared" si="63"/>
        <v>0.0018831737543184525</v>
      </c>
      <c r="P188" s="73"/>
      <c r="S188" s="79"/>
      <c r="U188" s="37"/>
      <c r="V188" s="37"/>
      <c r="W188" s="37"/>
      <c r="X188" s="37"/>
      <c r="Y188" s="37"/>
      <c r="Z188" s="37"/>
    </row>
    <row r="189" ht="47.25">
      <c r="D189" s="105" t="s">
        <v>32126</v>
      </c>
      <c r="E189" s="113">
        <v>91926</v>
      </c>
      <c r="F189" s="111" t="str">
        <f>VLOOKUP(E189,REF!$B:$F,2,0)</f>
        <v>CPU-SINAPI-MG</v>
      </c>
      <c r="G189" s="347" t="str">
        <f>VLOOKUP(E189,REF!$B:$F,3,0)</f>
        <v xml:space="preserve">CABO DE COBRE FLEXÍVEL ISOLADO, 2,5 MM², ANTI-CHAMA 450/750 V, PARA CIRCUITOS TERMINAIS - FORNECIMENTO E INSTALAÇÃO. AF_03/2023</v>
      </c>
      <c r="H189" s="106" t="str">
        <f>VLOOKUP(E189,REF!$B:$F,4,0)</f>
        <v>M</v>
      </c>
      <c r="I189" s="107">
        <f>ROUND(VLOOKUP(D189,MC!C:L,10,0),2)</f>
        <v>1077</v>
      </c>
      <c r="J189" s="298">
        <f>VLOOKUP(E189,REF!$B:$F,5,0)</f>
        <v>4.6500000000000004</v>
      </c>
      <c r="K189" s="480" t="str">
        <f t="shared" si="64"/>
        <v xml:space="preserve">BDI 1</v>
      </c>
      <c r="L189" s="299">
        <f t="shared" si="65"/>
        <v>5.7599999999999998</v>
      </c>
      <c r="M189" s="299">
        <f t="shared" si="62"/>
        <v>6203.5200000000004</v>
      </c>
      <c r="N189" s="108">
        <f t="shared" si="63"/>
        <v>0.0036691351119649261</v>
      </c>
      <c r="P189" s="73"/>
      <c r="S189" s="79"/>
      <c r="T189" s="37"/>
      <c r="U189" s="37"/>
      <c r="V189" s="37"/>
      <c r="W189" s="37"/>
      <c r="X189" s="37"/>
      <c r="Y189" s="37"/>
      <c r="Z189" s="37"/>
    </row>
    <row r="190" ht="47.25">
      <c r="D190" s="105" t="s">
        <v>32127</v>
      </c>
      <c r="E190" s="351">
        <v>91928</v>
      </c>
      <c r="F190" s="111" t="str">
        <f>VLOOKUP(E190,REF!$B:$F,2,0)</f>
        <v>CPU-SINAPI-MG</v>
      </c>
      <c r="G190" s="347" t="str">
        <f>VLOOKUP(E190,REF!$B:$F,3,0)</f>
        <v xml:space="preserve">CABO DE COBRE FLEXÍVEL ISOLADO, 4 MM², ANTI-CHAMA 450/750 V, PARA CIRCUITOS TERMINAIS - FORNECIMENTO E INSTALAÇÃO. AF_03/2023</v>
      </c>
      <c r="H190" s="106" t="str">
        <f>VLOOKUP(E190,REF!$B:$F,4,0)</f>
        <v>M</v>
      </c>
      <c r="I190" s="583">
        <f>ROUND(VLOOKUP(D190,MC!C:L,10,0),2)</f>
        <v>220</v>
      </c>
      <c r="J190" s="298">
        <f>VLOOKUP(E190,REF!$B:$F,5,0)</f>
        <v>7.1699999999999999</v>
      </c>
      <c r="K190" s="480" t="str">
        <f t="shared" si="64"/>
        <v xml:space="preserve">BDI 1</v>
      </c>
      <c r="L190" s="299">
        <f t="shared" si="65"/>
        <v>8.8900000000000006</v>
      </c>
      <c r="M190" s="299">
        <f t="shared" si="62"/>
        <v>1955.8</v>
      </c>
      <c r="N190" s="108">
        <f t="shared" si="63"/>
        <v>0.0011567778377406701</v>
      </c>
      <c r="P190" s="73"/>
      <c r="S190" s="79"/>
      <c r="T190" s="37"/>
      <c r="U190" s="37"/>
      <c r="V190" s="37"/>
      <c r="W190" s="37"/>
      <c r="X190" s="37"/>
      <c r="Y190" s="37"/>
      <c r="Z190" s="37"/>
    </row>
    <row r="191" ht="47.25">
      <c r="A191" s="83"/>
      <c r="D191" s="575" t="s">
        <v>32129</v>
      </c>
      <c r="E191" s="576">
        <v>91930</v>
      </c>
      <c r="F191" s="576" t="str">
        <f>VLOOKUP(E191,REF!$B:$F,2,0)</f>
        <v>CPU-SINAPI-MG</v>
      </c>
      <c r="G191" s="577" t="str">
        <f>VLOOKUP(E191,REF!$B:$F,3,0)</f>
        <v xml:space="preserve">CABO DE COBRE FLEXÍVEL ISOLADO, 6 MM², ANTI-CHAMA 450/750 V, PARA CIRCUITOS TERMINAIS - FORNECIMENTO E INSTALAÇÃO. AF_03/2023</v>
      </c>
      <c r="H191" s="578" t="str">
        <f>VLOOKUP(E191,REF!$B:$F,4,0)</f>
        <v>M</v>
      </c>
      <c r="I191" s="583">
        <f>ROUND(VLOOKUP(D191,MC!C:L,10,0),2)</f>
        <v>27</v>
      </c>
      <c r="J191" s="579">
        <f>VLOOKUP(E191,REF!$B:$F,5,0)</f>
        <v>10.01</v>
      </c>
      <c r="K191" s="580" t="str">
        <f>IF(OR(F191="MAT-SINAPI-MG",F191="MAT-SUDECAP-MG",F191="MAT-COPASA-MG",F191="I-COTAÇÃO-MG",F191="MAT-DNIT-MG",F191="EQUIP-DNIT-MG"),"BDI 2","BDI 1")</f>
        <v xml:space="preserve">BDI 1</v>
      </c>
      <c r="L191" s="581">
        <f>IF(K191="BDI 2",ROUND(J191*(1+$N$10),2),ROUND(J191*(1+$N$9),2))</f>
        <v>12.4</v>
      </c>
      <c r="M191" s="581">
        <f t="shared" ref="M191:M203" si="66">ROUND(I191*L191,2)</f>
        <v>334.80000000000001</v>
      </c>
      <c r="N191" s="108">
        <f t="shared" si="63"/>
        <v>0.00019802087129337171</v>
      </c>
      <c r="P191" s="109"/>
      <c r="T191" s="37"/>
      <c r="U191" s="110"/>
      <c r="V191" s="37"/>
      <c r="W191" s="37"/>
      <c r="X191" s="37"/>
      <c r="Y191" s="37"/>
      <c r="Z191" s="37"/>
    </row>
    <row r="192" s="551" customFormat="1" ht="16.5">
      <c r="A192" s="83"/>
      <c r="B192" s="83"/>
      <c r="C192" s="553"/>
      <c r="D192" s="557" t="s">
        <v>32117</v>
      </c>
      <c r="E192" s="569"/>
      <c r="F192" s="569"/>
      <c r="G192" s="570" t="s">
        <v>32130</v>
      </c>
      <c r="H192" s="571"/>
      <c r="I192" s="572"/>
      <c r="J192" s="573"/>
      <c r="K192" s="573"/>
      <c r="L192" s="573"/>
      <c r="M192" s="573">
        <f>SUBTOTAL(9,M193)</f>
        <v>1295.3499999999999</v>
      </c>
      <c r="N192" s="574">
        <f>SUBTOTAL(9,N193)</f>
        <v>0.00076614795588371865</v>
      </c>
      <c r="O192" s="553"/>
      <c r="P192" s="554"/>
      <c r="Q192" s="555"/>
      <c r="R192" s="556"/>
      <c r="S192" s="553"/>
      <c r="T192" s="554"/>
      <c r="U192" s="554"/>
      <c r="V192" s="554"/>
      <c r="W192" s="554"/>
      <c r="X192" s="554"/>
      <c r="Y192" s="553"/>
      <c r="Z192" s="553"/>
      <c r="AA192" s="553"/>
      <c r="AB192" s="553"/>
      <c r="AC192" s="553"/>
    </row>
    <row r="193" ht="47.25">
      <c r="A193" s="83"/>
      <c r="D193" s="575" t="s">
        <v>32131</v>
      </c>
      <c r="E193" s="576" t="s">
        <v>17547</v>
      </c>
      <c r="F193" s="576" t="str">
        <f>VLOOKUP(E193,REF!$B:$F,2,0)</f>
        <v>CPU-SICOR-MG</v>
      </c>
      <c r="G193" s="577" t="str">
        <f>VLOOKUP(E193,REF!$B:$F,3,0)</f>
        <v xml:space="preserve">CAIXA DE PASSAGEM EM ALVENARIA E TAMPA DE CONCRETO, FUNDO DE BRITA, TIPO 1, 30 X 30 X 40 CM, INCLUSIVE ESCAVAÇÃO, REATERRO E BOTA-FORA</v>
      </c>
      <c r="H193" s="578" t="str">
        <f>VLOOKUP(E193,REF!$B:$F,4,0)</f>
        <v>un</v>
      </c>
      <c r="I193" s="566">
        <f>ROUND(VLOOKUP(D193,MC!C:L,10,0),2)</f>
        <v>5</v>
      </c>
      <c r="J193" s="579">
        <f>VLOOKUP(E193,REF!$B:$F,5,0)</f>
        <v>209.06</v>
      </c>
      <c r="K193" s="580" t="str">
        <f t="shared" ref="K193:K203" si="67">IF(OR(F193="MAT-SINAPI-MG",F193="MAT-SUDECAP-MG",F193="MAT-COPASA-MG",F193="I-COTAÇÃO-MG",F193="MAT-DNIT-MG",F193="EQUIP-DNIT-MG"),"BDI 2","BDI 1")</f>
        <v xml:space="preserve">BDI 1</v>
      </c>
      <c r="L193" s="581">
        <f t="shared" ref="L193:L203" si="68">IF(K193="BDI 2",ROUND(J193*(1+$N$10),2),ROUND(J193*(1+$N$9),2))</f>
        <v>259.06999999999999</v>
      </c>
      <c r="M193" s="581">
        <f t="shared" si="66"/>
        <v>1295.3499999999999</v>
      </c>
      <c r="N193" s="108">
        <f t="shared" si="63"/>
        <v>0.00076614795588371865</v>
      </c>
      <c r="P193" s="73"/>
      <c r="Q193" s="35"/>
      <c r="R193" s="112"/>
      <c r="S193" s="35"/>
    </row>
    <row r="194" s="551" customFormat="1" ht="16.5">
      <c r="A194" s="83"/>
      <c r="B194" s="83"/>
      <c r="C194" s="553"/>
      <c r="D194" s="557" t="s">
        <v>32118</v>
      </c>
      <c r="E194" s="569"/>
      <c r="F194" s="569"/>
      <c r="G194" s="570" t="s">
        <v>32144</v>
      </c>
      <c r="H194" s="571"/>
      <c r="I194" s="572"/>
      <c r="J194" s="573"/>
      <c r="K194" s="573"/>
      <c r="L194" s="573"/>
      <c r="M194" s="573">
        <f>SUBTOTAL(9,M195:M203)</f>
        <v>4943.4999999999991</v>
      </c>
      <c r="N194" s="574">
        <f>SUBTOTAL(9,N195:N203)</f>
        <v>0.0029238834445602839</v>
      </c>
      <c r="O194" s="553"/>
      <c r="P194" s="554"/>
      <c r="Q194" s="555"/>
      <c r="R194" s="556"/>
      <c r="S194" s="553"/>
      <c r="T194" s="554"/>
      <c r="U194" s="554"/>
      <c r="V194" s="554"/>
      <c r="W194" s="554"/>
      <c r="X194" s="554"/>
      <c r="Y194" s="553"/>
      <c r="Z194" s="553"/>
      <c r="AA194" s="553"/>
      <c r="AB194" s="553"/>
      <c r="AC194" s="553"/>
    </row>
    <row r="195" ht="78.75">
      <c r="A195" s="83"/>
      <c r="D195" s="105" t="s">
        <v>32132</v>
      </c>
      <c r="E195" s="576" t="s">
        <v>17593</v>
      </c>
      <c r="F195" s="114" t="str">
        <f>VLOOKUP(E195,REF!$B:$F,2,0)</f>
        <v>CPU-SICOR-MG</v>
      </c>
      <c r="G195" s="564" t="str">
        <f>VLOOKUP(E195,REF!$B:$F,3,0)</f>
        <v xml:space="preserve">CONJUNTO DE DOIS (2) INTERRUPTORES BIPOLAR SIMPLES, CORRENTE 10A, TENSÃO 250V, (10A-250V) E UM (1) INTERRUPTOR PARALELO, CORRENTE 10A, TENSÃO 250V, (10A-250V), COM PLACA 4"X2" DE TRÊS (3) POSTOS, INCLUSIVE FORNECIMENTO, INSTALAÇÃO, SUPORTE, MÓDULO E PLACA</v>
      </c>
      <c r="H195" s="565" t="str">
        <f>VLOOKUP(E195,REF!$B:$F,4,0)</f>
        <v>un</v>
      </c>
      <c r="I195" s="566">
        <f>ROUND(VLOOKUP(D195,MC!C:L,10,0),2)</f>
        <v>1</v>
      </c>
      <c r="J195" s="567">
        <f>VLOOKUP(E195,REF!$B:$F,5,0)</f>
        <v>92.519999999999996</v>
      </c>
      <c r="K195" s="568" t="str">
        <f t="shared" si="67"/>
        <v xml:space="preserve">BDI 1</v>
      </c>
      <c r="L195" s="299">
        <f t="shared" si="68"/>
        <v>114.65000000000001</v>
      </c>
      <c r="M195" s="299">
        <f t="shared" si="66"/>
        <v>114.65000000000001</v>
      </c>
      <c r="N195" s="108">
        <f t="shared" si="63"/>
        <v>6.7810910674387885e-05</v>
      </c>
      <c r="P195" s="109"/>
      <c r="U195" s="110"/>
      <c r="V195" s="37"/>
      <c r="W195" s="37"/>
      <c r="X195" s="37"/>
      <c r="Y195" s="37"/>
      <c r="Z195" s="37"/>
    </row>
    <row r="196" ht="31.5">
      <c r="D196" s="105" t="s">
        <v>32133</v>
      </c>
      <c r="E196" s="111">
        <v>91955</v>
      </c>
      <c r="F196" s="111" t="str">
        <f>VLOOKUP(E196,REF!$B:$F,2,0)</f>
        <v>CPU-SINAPI-MG</v>
      </c>
      <c r="G196" s="347" t="str">
        <f>VLOOKUP(E196,REF!$B:$F,3,0)</f>
        <v xml:space="preserve">INTERRUPTOR PARALELO (1 MÓDULO), 10A/250V, INCLUINDO SUPORTE E PLACA - FORNECIMENTO E INSTALAÇÃO. AF_03/2023</v>
      </c>
      <c r="H196" s="106" t="str">
        <f>VLOOKUP(E196,REF!$B:$F,4,0)</f>
        <v>UN</v>
      </c>
      <c r="I196" s="107">
        <f>ROUND(VLOOKUP(D196,MC!C:L,10,0),2)</f>
        <v>7</v>
      </c>
      <c r="J196" s="298">
        <f>VLOOKUP(E196,REF!$B:$F,5,0)</f>
        <v>37.770000000000003</v>
      </c>
      <c r="K196" s="480" t="str">
        <f t="shared" si="67"/>
        <v xml:space="preserve">BDI 1</v>
      </c>
      <c r="L196" s="299">
        <f t="shared" si="68"/>
        <v>46.799999999999997</v>
      </c>
      <c r="M196" s="299">
        <f t="shared" si="66"/>
        <v>327.60000000000002</v>
      </c>
      <c r="N196" s="108">
        <f t="shared" si="63"/>
        <v>0.00019376235793222392</v>
      </c>
      <c r="P196" s="73"/>
      <c r="S196" s="79"/>
    </row>
    <row r="197" ht="31.5">
      <c r="D197" s="105" t="s">
        <v>32134</v>
      </c>
      <c r="E197" s="111">
        <v>91953</v>
      </c>
      <c r="F197" s="111" t="str">
        <f>VLOOKUP(E197,REF!$B:$F,2,0)</f>
        <v>CPU-SINAPI-MG</v>
      </c>
      <c r="G197" s="347" t="str">
        <f>VLOOKUP(E197,REF!$B:$F,3,0)</f>
        <v xml:space="preserve">INTERRUPTOR SIMPLES (1 MÓDULO), 10A/250V, INCLUINDO SUPORTE E PLACA - FORNECIMENTO E INSTALAÇÃO. AF_03/2023</v>
      </c>
      <c r="H197" s="106" t="str">
        <f>VLOOKUP(E197,REF!$B:$F,4,0)</f>
        <v>UN</v>
      </c>
      <c r="I197" s="107">
        <f>ROUND(VLOOKUP(D197,MC!C:L,10,0),2)</f>
        <v>22</v>
      </c>
      <c r="J197" s="298">
        <f>VLOOKUP(E197,REF!$B:$F,5,0)</f>
        <v>30.989999999999998</v>
      </c>
      <c r="K197" s="480" t="str">
        <f t="shared" si="67"/>
        <v xml:space="preserve">BDI 1</v>
      </c>
      <c r="L197" s="299">
        <f t="shared" si="68"/>
        <v>38.399999999999999</v>
      </c>
      <c r="M197" s="299">
        <f t="shared" si="66"/>
        <v>844.79999999999995</v>
      </c>
      <c r="N197" s="108">
        <f t="shared" si="63"/>
        <v>0.00049966556770800598</v>
      </c>
      <c r="P197" s="73"/>
      <c r="S197" s="79"/>
      <c r="U197" s="37"/>
      <c r="V197" s="37"/>
      <c r="W197" s="37"/>
      <c r="X197" s="37"/>
      <c r="Y197" s="37"/>
      <c r="Z197" s="37"/>
    </row>
    <row r="198" ht="31.5">
      <c r="D198" s="105" t="s">
        <v>32135</v>
      </c>
      <c r="E198" s="113">
        <v>91959</v>
      </c>
      <c r="F198" s="111" t="str">
        <f>VLOOKUP(E198,REF!$B:$F,2,0)</f>
        <v>CPU-SINAPI-MG</v>
      </c>
      <c r="G198" s="347" t="str">
        <f>VLOOKUP(E198,REF!$B:$F,3,0)</f>
        <v xml:space="preserve">INTERRUPTOR SIMPLES (2 MÓDULOS), 10A/250V, INCLUINDO SUPORTE E PLACA - FORNECIMENTO E INSTALAÇÃO. AF_03/2023</v>
      </c>
      <c r="H198" s="106" t="str">
        <f>VLOOKUP(E198,REF!$B:$F,4,0)</f>
        <v>UN</v>
      </c>
      <c r="I198" s="107">
        <f>ROUND(VLOOKUP(D198,MC!C:L,10,0),2)</f>
        <v>1</v>
      </c>
      <c r="J198" s="298">
        <f>VLOOKUP(E198,REF!$B:$F,5,0)</f>
        <v>47.049999999999997</v>
      </c>
      <c r="K198" s="480" t="str">
        <f t="shared" si="67"/>
        <v xml:space="preserve">BDI 1</v>
      </c>
      <c r="L198" s="299">
        <f t="shared" si="68"/>
        <v>58.299999999999997</v>
      </c>
      <c r="M198" s="299">
        <f t="shared" si="66"/>
        <v>58.299999999999997</v>
      </c>
      <c r="N198" s="108">
        <f t="shared" si="63"/>
        <v>3.4482129021516039e-05</v>
      </c>
      <c r="P198" s="73"/>
      <c r="S198" s="79"/>
      <c r="T198" s="37"/>
      <c r="U198" s="37"/>
      <c r="V198" s="37"/>
      <c r="W198" s="37"/>
      <c r="X198" s="37"/>
      <c r="Y198" s="37"/>
      <c r="Z198" s="37"/>
    </row>
    <row r="199" ht="31.5">
      <c r="D199" s="105" t="s">
        <v>32136</v>
      </c>
      <c r="E199" s="111" t="s">
        <v>17727</v>
      </c>
      <c r="F199" s="111" t="str">
        <f>VLOOKUP(E199,REF!$B:$F,2,0)</f>
        <v>CPU-SICOR-MG</v>
      </c>
      <c r="G199" s="347" t="str">
        <f>VLOOKUP(E199,REF!$B:$F,3,0)</f>
        <v xml:space="preserve">PLACA 4"X2" CEGA, INCLUSIVE FORNECIMENTO E INSTALAÇÃO, EXCLUSIVE SUPORTE</v>
      </c>
      <c r="H199" s="106" t="str">
        <f>VLOOKUP(E199,REF!$B:$F,4,0)</f>
        <v>un</v>
      </c>
      <c r="I199" s="107">
        <f>ROUND(VLOOKUP(D199,MC!C:L,10,0),2)</f>
        <v>59</v>
      </c>
      <c r="J199" s="298">
        <f>VLOOKUP(E199,REF!$B:$F,5,0)</f>
        <v>4.7199999999999998</v>
      </c>
      <c r="K199" s="480" t="str">
        <f t="shared" si="67"/>
        <v xml:space="preserve">BDI 1</v>
      </c>
      <c r="L199" s="299">
        <f t="shared" si="68"/>
        <v>5.8499999999999996</v>
      </c>
      <c r="M199" s="299">
        <f t="shared" si="66"/>
        <v>345.14999999999998</v>
      </c>
      <c r="N199" s="108">
        <f t="shared" si="63"/>
        <v>0.0002041424842500216</v>
      </c>
      <c r="P199" s="109"/>
      <c r="U199" s="110"/>
      <c r="V199" s="37"/>
      <c r="W199" s="37"/>
      <c r="X199" s="37"/>
      <c r="Y199" s="37"/>
      <c r="Z199" s="37"/>
    </row>
    <row r="200" ht="31.5">
      <c r="D200" s="105" t="s">
        <v>32137</v>
      </c>
      <c r="E200" s="111" t="s">
        <v>17729</v>
      </c>
      <c r="F200" s="111" t="str">
        <f>VLOOKUP(E200,REF!$B:$F,2,0)</f>
        <v>CPU-SICOR-MG</v>
      </c>
      <c r="G200" s="347" t="str">
        <f>VLOOKUP(E200,REF!$B:$F,3,0)</f>
        <v xml:space="preserve">PLACA 4"X2" PARA DOIS (2) MÓDULOS, INCLUSIVE FORNECIMENTO E INSTALAÇÃO, EXCLUSIVE SUPORTE E MÓDULO</v>
      </c>
      <c r="H200" s="106" t="str">
        <f>VLOOKUP(E200,REF!$B:$F,4,0)</f>
        <v>un</v>
      </c>
      <c r="I200" s="107">
        <f>ROUND(VLOOKUP(D200,MC!C:L,10,0),2)</f>
        <v>11</v>
      </c>
      <c r="J200" s="298">
        <f>VLOOKUP(E200,REF!$B:$F,5,0)</f>
        <v>4.8099999999999996</v>
      </c>
      <c r="K200" s="480" t="str">
        <f t="shared" si="67"/>
        <v xml:space="preserve">BDI 1</v>
      </c>
      <c r="L200" s="299">
        <f t="shared" si="68"/>
        <v>5.96</v>
      </c>
      <c r="M200" s="299">
        <f t="shared" si="66"/>
        <v>65.560000000000002</v>
      </c>
      <c r="N200" s="108">
        <f t="shared" si="63"/>
        <v>3.8776129994006718e-05</v>
      </c>
      <c r="P200" s="73"/>
      <c r="S200" s="79"/>
    </row>
    <row r="201" ht="31.5">
      <c r="D201" s="105" t="s">
        <v>32138</v>
      </c>
      <c r="E201" s="111">
        <v>92000</v>
      </c>
      <c r="F201" s="111" t="str">
        <f>VLOOKUP(E201,REF!$B:$F,2,0)</f>
        <v>CPU-SINAPI-MG</v>
      </c>
      <c r="G201" s="347" t="str">
        <f>VLOOKUP(E201,REF!$B:$F,3,0)</f>
        <v xml:space="preserve">TOMADA BAIXA DE EMBUTIR (1 MÓDULO), 2P+T 10 A, INCLUINDO SUPORTE E PLACA - FORNECIMENTO E INSTALAÇÃO. AF_03/2023</v>
      </c>
      <c r="H201" s="106" t="str">
        <f>VLOOKUP(E201,REF!$B:$F,4,0)</f>
        <v>UN</v>
      </c>
      <c r="I201" s="107">
        <f>ROUND(VLOOKUP(D201,MC!C:L,10,0),2)</f>
        <v>39</v>
      </c>
      <c r="J201" s="298">
        <f>VLOOKUP(E201,REF!$B:$F,5,0)</f>
        <v>32.439999999999998</v>
      </c>
      <c r="K201" s="480" t="str">
        <f t="shared" si="67"/>
        <v xml:space="preserve">BDI 1</v>
      </c>
      <c r="L201" s="299">
        <f t="shared" si="68"/>
        <v>40.200000000000003</v>
      </c>
      <c r="M201" s="299">
        <f t="shared" si="66"/>
        <v>1567.8</v>
      </c>
      <c r="N201" s="108">
        <f t="shared" si="63"/>
        <v>0.00092729128438992872</v>
      </c>
      <c r="P201" s="73"/>
      <c r="S201" s="79"/>
      <c r="U201" s="37"/>
      <c r="V201" s="37"/>
      <c r="W201" s="37"/>
      <c r="X201" s="37"/>
      <c r="Y201" s="37"/>
      <c r="Z201" s="37"/>
    </row>
    <row r="202" ht="31.5">
      <c r="D202" s="105" t="s">
        <v>32139</v>
      </c>
      <c r="E202" s="113">
        <v>92008</v>
      </c>
      <c r="F202" s="111" t="str">
        <f>VLOOKUP(E202,REF!$B:$F,2,0)</f>
        <v>CPU-SINAPI-MG</v>
      </c>
      <c r="G202" s="347" t="str">
        <f>VLOOKUP(E202,REF!$B:$F,3,0)</f>
        <v xml:space="preserve">TOMADA BAIXA DE EMBUTIR (2 MÓDULOS), 2P+T 10 A, INCLUINDO SUPORTE E PLACA - FORNECIMENTO E INSTALAÇÃO. AF_03/2023</v>
      </c>
      <c r="H202" s="106" t="str">
        <f>VLOOKUP(E202,REF!$B:$F,4,0)</f>
        <v>UN</v>
      </c>
      <c r="I202" s="107">
        <f>ROUND(VLOOKUP(D202,MC!C:L,10,0),2)</f>
        <v>11</v>
      </c>
      <c r="J202" s="298">
        <f>VLOOKUP(E202,REF!$B:$F,5,0)</f>
        <v>49.899999999999999</v>
      </c>
      <c r="K202" s="480" t="str">
        <f t="shared" si="67"/>
        <v xml:space="preserve">BDI 1</v>
      </c>
      <c r="L202" s="299">
        <f t="shared" si="68"/>
        <v>61.840000000000003</v>
      </c>
      <c r="M202" s="299">
        <f t="shared" si="66"/>
        <v>680.24000000000001</v>
      </c>
      <c r="N202" s="108">
        <f t="shared" si="63"/>
        <v>0.00040233487899821733</v>
      </c>
      <c r="P202" s="73"/>
      <c r="S202" s="79"/>
      <c r="T202" s="37"/>
      <c r="U202" s="37"/>
      <c r="V202" s="37"/>
      <c r="W202" s="37"/>
      <c r="X202" s="37"/>
      <c r="Y202" s="37"/>
      <c r="Z202" s="37"/>
    </row>
    <row r="203" ht="31.5">
      <c r="D203" s="105" t="s">
        <v>32140</v>
      </c>
      <c r="E203" s="351">
        <v>92001</v>
      </c>
      <c r="F203" s="111" t="str">
        <f>VLOOKUP(E203,REF!$B:$F,2,0)</f>
        <v>CPU-SINAPI-MG</v>
      </c>
      <c r="G203" s="347" t="str">
        <f>VLOOKUP(E203,REF!$B:$F,3,0)</f>
        <v xml:space="preserve">TOMADA BAIXA DE EMBUTIR (1 MÓDULO), 2P+T 20 A, INCLUINDO SUPORTE E PLACA - FORNECIMENTO E INSTALAÇÃO. AF_03/2023</v>
      </c>
      <c r="H203" s="106" t="str">
        <f>VLOOKUP(E203,REF!$B:$F,4,0)</f>
        <v>UN</v>
      </c>
      <c r="I203" s="107">
        <f>ROUND(VLOOKUP(D203,MC!C:L,10,0),2)</f>
        <v>22</v>
      </c>
      <c r="J203" s="298">
        <f>VLOOKUP(E203,REF!$B:$F,5,0)</f>
        <v>34.460000000000001</v>
      </c>
      <c r="K203" s="480" t="str">
        <f t="shared" si="67"/>
        <v xml:space="preserve">BDI 1</v>
      </c>
      <c r="L203" s="299">
        <f t="shared" si="68"/>
        <v>42.700000000000003</v>
      </c>
      <c r="M203" s="299">
        <f t="shared" si="66"/>
        <v>939.39999999999998</v>
      </c>
      <c r="N203" s="108">
        <f t="shared" si="63"/>
        <v>0.00055561770159197538</v>
      </c>
      <c r="P203" s="73"/>
      <c r="S203" s="79"/>
      <c r="T203" s="37"/>
      <c r="U203" s="37"/>
      <c r="V203" s="37"/>
      <c r="W203" s="37"/>
      <c r="X203" s="37"/>
      <c r="Y203" s="37"/>
      <c r="Z203" s="37"/>
    </row>
    <row r="204" s="551" customFormat="1" ht="16.5">
      <c r="A204" s="83"/>
      <c r="B204" s="83"/>
      <c r="C204" s="553"/>
      <c r="D204" s="557" t="s">
        <v>32119</v>
      </c>
      <c r="E204" s="569"/>
      <c r="F204" s="569"/>
      <c r="G204" s="570" t="s">
        <v>32145</v>
      </c>
      <c r="H204" s="571"/>
      <c r="I204" s="572"/>
      <c r="J204" s="573"/>
      <c r="K204" s="573"/>
      <c r="L204" s="573"/>
      <c r="M204" s="573">
        <f>SUBTOTAL(9,M205:M218)</f>
        <v>5065.1599999999999</v>
      </c>
      <c r="N204" s="574">
        <f>SUBTOTAL(9,N205:N218)</f>
        <v>0.0029958404911599001</v>
      </c>
      <c r="O204" s="553"/>
      <c r="P204" s="554"/>
      <c r="Q204" s="555"/>
      <c r="R204" s="556"/>
      <c r="S204" s="553"/>
      <c r="T204" s="554"/>
      <c r="U204" s="554"/>
      <c r="V204" s="554"/>
      <c r="W204" s="554"/>
      <c r="X204" s="554"/>
      <c r="Y204" s="553"/>
      <c r="Z204" s="553"/>
      <c r="AA204" s="553"/>
      <c r="AB204" s="553"/>
      <c r="AC204" s="553"/>
    </row>
    <row r="205" ht="31.5">
      <c r="A205" s="83"/>
      <c r="D205" s="105" t="s">
        <v>32146</v>
      </c>
      <c r="E205" s="576">
        <v>93653</v>
      </c>
      <c r="F205" s="114" t="str">
        <f>VLOOKUP(E205,REF!$B:$F,2,0)</f>
        <v>CPU-SINAPI-MG</v>
      </c>
      <c r="G205" s="564" t="str">
        <f>VLOOKUP(E205,REF!$B:$F,3,0)</f>
        <v xml:space="preserve">DISJUNTOR MONOPOLAR TIPO DIN, CORRENTE NOMINAL DE 10A - FORNECIMENTO E INSTALAÇÃO. AF_07/2025</v>
      </c>
      <c r="H205" s="565" t="str">
        <f>VLOOKUP(E205,REF!$B:$F,4,0)</f>
        <v>UN</v>
      </c>
      <c r="I205" s="566">
        <f>ROUND(VLOOKUP(D205,MC!C:L,10,0),2)</f>
        <v>3</v>
      </c>
      <c r="J205" s="567">
        <f>VLOOKUP(E205,REF!$B:$F,5,0)</f>
        <v>14.6</v>
      </c>
      <c r="K205" s="568" t="str">
        <f t="shared" ref="K205:K214" si="69">IF(OR(F205="MAT-SINAPI-MG",F205="MAT-SUDECAP-MG",F205="MAT-COPASA-MG",F205="I-COTAÇÃO-MG",F205="MAT-DNIT-MG",F205="EQUIP-DNIT-MG"),"BDI 2","BDI 1")</f>
        <v xml:space="preserve">BDI 1</v>
      </c>
      <c r="L205" s="299">
        <f t="shared" ref="L205:L214" si="70">IF(K205="BDI 2",ROUND(J205*(1+$N$10),2),ROUND(J205*(1+$N$9),2))</f>
        <v>18.09</v>
      </c>
      <c r="M205" s="299">
        <f t="shared" ref="M205:M214" si="71">ROUND(I205*L205,2)</f>
        <v>54.270000000000003</v>
      </c>
      <c r="N205" s="108">
        <f t="shared" si="63"/>
        <v>3.2098544459651378e-05</v>
      </c>
      <c r="P205" s="109"/>
      <c r="U205" s="110"/>
      <c r="V205" s="37"/>
      <c r="W205" s="37"/>
      <c r="X205" s="37"/>
      <c r="Y205" s="37"/>
      <c r="Z205" s="37"/>
    </row>
    <row r="206" ht="31.5">
      <c r="D206" s="105" t="s">
        <v>32147</v>
      </c>
      <c r="E206" s="111">
        <v>93661</v>
      </c>
      <c r="F206" s="111" t="str">
        <f>VLOOKUP(E206,REF!$B:$F,2,0)</f>
        <v>CPU-SINAPI-MG</v>
      </c>
      <c r="G206" s="347" t="str">
        <f>VLOOKUP(E206,REF!$B:$F,3,0)</f>
        <v xml:space="preserve">DISJUNTOR BIPOLAR TIPO DIN, CORRENTE NOMINAL DE 16A - FORNECIMENTO E INSTALAÇÃO. AF_07/2025</v>
      </c>
      <c r="H206" s="106" t="str">
        <f>VLOOKUP(E206,REF!$B:$F,4,0)</f>
        <v>UN</v>
      </c>
      <c r="I206" s="107">
        <f>ROUND(VLOOKUP(D206,MC!C:L,10,0),2)</f>
        <v>3</v>
      </c>
      <c r="J206" s="298">
        <f>VLOOKUP(E206,REF!$B:$F,5,0)</f>
        <v>70.989999999999995</v>
      </c>
      <c r="K206" s="480" t="str">
        <f t="shared" si="69"/>
        <v xml:space="preserve">BDI 1</v>
      </c>
      <c r="L206" s="299">
        <f t="shared" si="70"/>
        <v>87.969999999999999</v>
      </c>
      <c r="M206" s="299">
        <f t="shared" si="71"/>
        <v>263.91000000000003</v>
      </c>
      <c r="N206" s="108">
        <f t="shared" si="63"/>
        <v>0.00015609225849173755</v>
      </c>
      <c r="P206" s="73"/>
      <c r="S206" s="79"/>
    </row>
    <row r="207" ht="31.5">
      <c r="D207" s="105" t="s">
        <v>32148</v>
      </c>
      <c r="E207" s="111">
        <v>93655</v>
      </c>
      <c r="F207" s="111" t="str">
        <f>VLOOKUP(E207,REF!$B:$F,2,0)</f>
        <v>CPU-SINAPI-MG</v>
      </c>
      <c r="G207" s="347" t="str">
        <f>VLOOKUP(E207,REF!$B:$F,3,0)</f>
        <v xml:space="preserve">DISJUNTOR MONOPOLAR TIPO DIN, CORRENTE NOMINAL DE 20A - FORNECIMENTO E INSTALAÇÃO. AF_07/2025</v>
      </c>
      <c r="H207" s="106" t="str">
        <f>VLOOKUP(E207,REF!$B:$F,4,0)</f>
        <v>UN</v>
      </c>
      <c r="I207" s="107">
        <f>ROUND(VLOOKUP(D207,MC!C:L,10,0),2)</f>
        <v>8</v>
      </c>
      <c r="J207" s="298">
        <f>VLOOKUP(E207,REF!$B:$F,5,0)</f>
        <v>15.67</v>
      </c>
      <c r="K207" s="480" t="str">
        <f t="shared" si="69"/>
        <v xml:space="preserve">BDI 1</v>
      </c>
      <c r="L207" s="299">
        <f t="shared" si="70"/>
        <v>19.420000000000002</v>
      </c>
      <c r="M207" s="299">
        <f t="shared" si="71"/>
        <v>155.36000000000001</v>
      </c>
      <c r="N207" s="108">
        <f t="shared" si="63"/>
        <v>9.1889254970544285e-05</v>
      </c>
      <c r="P207" s="73"/>
      <c r="S207" s="79"/>
      <c r="U207" s="37"/>
      <c r="V207" s="37"/>
      <c r="W207" s="37"/>
      <c r="X207" s="37"/>
      <c r="Y207" s="37"/>
      <c r="Z207" s="37"/>
    </row>
    <row r="208" ht="31.5">
      <c r="D208" s="105" t="s">
        <v>32149</v>
      </c>
      <c r="E208" s="113">
        <v>93656</v>
      </c>
      <c r="F208" s="111" t="str">
        <f>VLOOKUP(E208,REF!$B:$F,2,0)</f>
        <v>CPU-SINAPI-MG</v>
      </c>
      <c r="G208" s="347" t="str">
        <f>VLOOKUP(E208,REF!$B:$F,3,0)</f>
        <v xml:space="preserve">DISJUNTOR MONOPOLAR TIPO DIN, CORRENTE NOMINAL DE 25A - FORNECIMENTO E INSTALAÇÃO. AF_07/2025</v>
      </c>
      <c r="H208" s="106" t="str">
        <f>VLOOKUP(E208,REF!$B:$F,4,0)</f>
        <v>UN</v>
      </c>
      <c r="I208" s="107">
        <f>ROUND(VLOOKUP(D208,MC!C:L,10,0),2)</f>
        <v>1</v>
      </c>
      <c r="J208" s="298">
        <f>VLOOKUP(E208,REF!$B:$F,5,0)</f>
        <v>16.649999999999999</v>
      </c>
      <c r="K208" s="480" t="str">
        <f t="shared" si="69"/>
        <v xml:space="preserve">BDI 1</v>
      </c>
      <c r="L208" s="299">
        <f t="shared" si="70"/>
        <v>20.629999999999999</v>
      </c>
      <c r="M208" s="299">
        <f t="shared" si="71"/>
        <v>20.629999999999999</v>
      </c>
      <c r="N208" s="108">
        <f t="shared" si="63"/>
        <v>1.2201823700066482e-05</v>
      </c>
      <c r="P208" s="73"/>
      <c r="S208" s="79"/>
      <c r="T208" s="37"/>
      <c r="U208" s="37"/>
      <c r="V208" s="37"/>
      <c r="W208" s="37"/>
      <c r="X208" s="37"/>
      <c r="Y208" s="37"/>
      <c r="Z208" s="37"/>
    </row>
    <row r="209" ht="31.5">
      <c r="D209" s="105" t="s">
        <v>32150</v>
      </c>
      <c r="E209" s="351">
        <v>93660</v>
      </c>
      <c r="F209" s="111" t="str">
        <f>VLOOKUP(E209,REF!$B:$F,2,0)</f>
        <v>CPU-SINAPI-MG</v>
      </c>
      <c r="G209" s="347" t="str">
        <f>VLOOKUP(E209,REF!$B:$F,3,0)</f>
        <v xml:space="preserve">DISJUNTOR BIPOLAR TIPO DIN, CORRENTE NOMINAL DE 10A - FORNECIMENTO E INSTALAÇÃO. AF_07/2025</v>
      </c>
      <c r="H209" s="106" t="str">
        <f>VLOOKUP(E209,REF!$B:$F,4,0)</f>
        <v>UN</v>
      </c>
      <c r="I209" s="107">
        <f>ROUND(VLOOKUP(D209,MC!C:L,10,0),2)</f>
        <v>11</v>
      </c>
      <c r="J209" s="298">
        <f>VLOOKUP(E209,REF!$B:$F,5,0)</f>
        <v>70.989999999999995</v>
      </c>
      <c r="K209" s="480" t="str">
        <f t="shared" si="69"/>
        <v xml:space="preserve">BDI 1</v>
      </c>
      <c r="L209" s="299">
        <f t="shared" si="70"/>
        <v>87.969999999999999</v>
      </c>
      <c r="M209" s="299">
        <f t="shared" si="71"/>
        <v>967.66999999999996</v>
      </c>
      <c r="N209" s="108">
        <f t="shared" si="63"/>
        <v>0.00057233828113637095</v>
      </c>
      <c r="P209" s="73"/>
      <c r="S209" s="79"/>
      <c r="T209" s="37"/>
      <c r="U209" s="37"/>
      <c r="V209" s="37"/>
      <c r="W209" s="37"/>
      <c r="X209" s="37"/>
      <c r="Y209" s="37"/>
      <c r="Z209" s="37"/>
    </row>
    <row r="210" ht="31.5">
      <c r="D210" s="105" t="s">
        <v>32151</v>
      </c>
      <c r="E210" s="111">
        <v>93663</v>
      </c>
      <c r="F210" s="111" t="str">
        <f>VLOOKUP(E210,REF!$B:$F,2,0)</f>
        <v>CPU-SINAPI-MG</v>
      </c>
      <c r="G210" s="347" t="str">
        <f>VLOOKUP(E210,REF!$B:$F,3,0)</f>
        <v xml:space="preserve">DISJUNTOR BIPOLAR TIPO DIN, CORRENTE NOMINAL DE 25A - FORNECIMENTO E INSTALAÇÃO. AF_07/2025</v>
      </c>
      <c r="H210" s="106" t="str">
        <f>VLOOKUP(E210,REF!$B:$F,4,0)</f>
        <v>UN</v>
      </c>
      <c r="I210" s="107">
        <f>ROUND(VLOOKUP(D210,MC!C:L,10,0),2)</f>
        <v>2</v>
      </c>
      <c r="J210" s="298">
        <f>VLOOKUP(E210,REF!$B:$F,5,0)</f>
        <v>75.090000000000003</v>
      </c>
      <c r="K210" s="480" t="str">
        <f t="shared" si="69"/>
        <v xml:space="preserve">BDI 1</v>
      </c>
      <c r="L210" s="299">
        <f t="shared" si="70"/>
        <v>93.049999999999997</v>
      </c>
      <c r="M210" s="299">
        <f t="shared" si="71"/>
        <v>186.09999999999999</v>
      </c>
      <c r="N210" s="108">
        <f t="shared" si="63"/>
        <v>0.00011007074118188911</v>
      </c>
      <c r="P210" s="109"/>
      <c r="U210" s="110"/>
      <c r="V210" s="37"/>
      <c r="W210" s="37"/>
      <c r="X210" s="37"/>
      <c r="Y210" s="37"/>
      <c r="Z210" s="37"/>
    </row>
    <row r="211" ht="31.5">
      <c r="D211" s="105" t="s">
        <v>32152</v>
      </c>
      <c r="E211" s="111">
        <v>93665</v>
      </c>
      <c r="F211" s="111" t="str">
        <f>VLOOKUP(E211,REF!$B:$F,2,0)</f>
        <v>CPU-SINAPI-MG</v>
      </c>
      <c r="G211" s="347" t="str">
        <f>VLOOKUP(E211,REF!$B:$F,3,0)</f>
        <v xml:space="preserve">DISJUNTOR BIPOLAR TIPO DIN, CORRENTE NOMINAL DE 40A - FORNECIMENTO E INSTALAÇÃO. AF_07/2025</v>
      </c>
      <c r="H211" s="106" t="str">
        <f>VLOOKUP(E211,REF!$B:$F,4,0)</f>
        <v>UN</v>
      </c>
      <c r="I211" s="107">
        <f>ROUND(VLOOKUP(D211,MC!C:L,10,0),2)</f>
        <v>1</v>
      </c>
      <c r="J211" s="298">
        <f>VLOOKUP(E211,REF!$B:$F,5,0)</f>
        <v>82.370000000000005</v>
      </c>
      <c r="K211" s="480" t="str">
        <f t="shared" si="69"/>
        <v xml:space="preserve">BDI 1</v>
      </c>
      <c r="L211" s="299">
        <f t="shared" si="70"/>
        <v>102.06999999999999</v>
      </c>
      <c r="M211" s="299">
        <f t="shared" si="71"/>
        <v>102.06999999999999</v>
      </c>
      <c r="N211" s="108">
        <f t="shared" si="63"/>
        <v>6.0370341496160234e-05</v>
      </c>
      <c r="P211" s="73"/>
      <c r="S211" s="79"/>
    </row>
    <row r="212" ht="31.5">
      <c r="D212" s="105" t="s">
        <v>32153</v>
      </c>
      <c r="E212" s="111">
        <v>93670</v>
      </c>
      <c r="F212" s="111" t="str">
        <f>VLOOKUP(E212,REF!$B:$F,2,0)</f>
        <v>CPU-SINAPI-MG</v>
      </c>
      <c r="G212" s="347" t="str">
        <f>VLOOKUP(E212,REF!$B:$F,3,0)</f>
        <v xml:space="preserve">DISJUNTOR TRIPOLAR TIPO DIN, CORRENTE NOMINAL DE 25A - FORNECIMENTO E INSTALAÇÃO. AF_07/2025</v>
      </c>
      <c r="H212" s="106" t="str">
        <f>VLOOKUP(E212,REF!$B:$F,4,0)</f>
        <v>UN</v>
      </c>
      <c r="I212" s="107">
        <f>ROUND(VLOOKUP(D212,MC!C:L,10,0),2)</f>
        <v>2</v>
      </c>
      <c r="J212" s="298">
        <f>VLOOKUP(E212,REF!$B:$F,5,0)</f>
        <v>95.010000000000005</v>
      </c>
      <c r="K212" s="480" t="str">
        <f t="shared" si="69"/>
        <v xml:space="preserve">BDI 1</v>
      </c>
      <c r="L212" s="299">
        <f t="shared" si="70"/>
        <v>117.73999999999999</v>
      </c>
      <c r="M212" s="299">
        <f t="shared" si="71"/>
        <v>235.47999999999999</v>
      </c>
      <c r="N212" s="108">
        <f t="shared" si="63"/>
        <v>0.00013927704531709428</v>
      </c>
      <c r="P212" s="73"/>
      <c r="S212" s="79"/>
      <c r="U212" s="37"/>
      <c r="V212" s="37"/>
      <c r="W212" s="37"/>
      <c r="X212" s="37"/>
      <c r="Y212" s="37"/>
      <c r="Z212" s="37"/>
    </row>
    <row r="213" ht="31.5">
      <c r="D213" s="105" t="s">
        <v>32154</v>
      </c>
      <c r="E213" s="113">
        <v>101895</v>
      </c>
      <c r="F213" s="111" t="str">
        <f>VLOOKUP(E213,REF!$B:$F,2,0)</f>
        <v>CPU-SINAPI-MG</v>
      </c>
      <c r="G213" s="347" t="str">
        <f>VLOOKUP(E213,REF!$B:$F,3,0)</f>
        <v xml:space="preserve">DISJUNTOR TERMOMAGNÉTICO TRIPOLAR, CORRENTE NOMINAL DE 125A - FORNECIMENTO E INSTALAÇÃO. AF_07/2025</v>
      </c>
      <c r="H213" s="106" t="str">
        <f>VLOOKUP(E213,REF!$B:$F,4,0)</f>
        <v>UN</v>
      </c>
      <c r="I213" s="107">
        <f>ROUND(VLOOKUP(D213,MC!C:L,10,0),2)</f>
        <v>1</v>
      </c>
      <c r="J213" s="298">
        <f>VLOOKUP(E213,REF!$B:$F,5,0)</f>
        <v>521.22000000000003</v>
      </c>
      <c r="K213" s="480" t="str">
        <f t="shared" si="69"/>
        <v xml:space="preserve">BDI 1</v>
      </c>
      <c r="L213" s="299">
        <f t="shared" si="70"/>
        <v>645.89999999999998</v>
      </c>
      <c r="M213" s="299">
        <f t="shared" si="71"/>
        <v>645.89999999999998</v>
      </c>
      <c r="N213" s="108">
        <f t="shared" si="63"/>
        <v>0.00038202413610629861</v>
      </c>
      <c r="P213" s="73"/>
      <c r="S213" s="79"/>
      <c r="T213" s="37"/>
      <c r="U213" s="37"/>
      <c r="V213" s="37"/>
      <c r="W213" s="37"/>
      <c r="X213" s="37"/>
      <c r="Y213" s="37"/>
      <c r="Z213" s="37"/>
    </row>
    <row r="214" ht="31.5">
      <c r="D214" s="105" t="s">
        <v>32155</v>
      </c>
      <c r="E214" s="351" t="s">
        <v>18430</v>
      </c>
      <c r="F214" s="111" t="str">
        <f>VLOOKUP(E214,REF!$B:$F,2,0)</f>
        <v>CPU-SICOR-MG</v>
      </c>
      <c r="G214" s="347" t="str">
        <f>VLOOKUP(E214,REF!$B:$F,3,0)</f>
        <v xml:space="preserve">DISJUNTOR TRIPOLAR TIPO DIN, CORRENTE NOMINAL DE 80A, FORNECIMENTO E INSTALAÇÃO, INCLUSIVE TERMINAL ILHÓS</v>
      </c>
      <c r="H214" s="106" t="str">
        <f>VLOOKUP(E214,REF!$B:$F,4,0)</f>
        <v>un</v>
      </c>
      <c r="I214" s="107">
        <f>ROUND(VLOOKUP(D214,MC!C:L,10,0),2)</f>
        <v>2</v>
      </c>
      <c r="J214" s="298">
        <f>VLOOKUP(E214,REF!$B:$F,5,0)</f>
        <v>189.36000000000001</v>
      </c>
      <c r="K214" s="480" t="str">
        <f t="shared" si="69"/>
        <v xml:space="preserve">BDI 1</v>
      </c>
      <c r="L214" s="299">
        <f t="shared" si="70"/>
        <v>234.65000000000001</v>
      </c>
      <c r="M214" s="299">
        <f t="shared" si="71"/>
        <v>469.30000000000001</v>
      </c>
      <c r="N214" s="108">
        <f t="shared" si="63"/>
        <v>0.00027757226672036841</v>
      </c>
      <c r="P214" s="73"/>
      <c r="S214" s="79"/>
      <c r="T214" s="37"/>
      <c r="U214" s="37"/>
      <c r="V214" s="37"/>
      <c r="W214" s="37"/>
      <c r="X214" s="37"/>
      <c r="Y214" s="37"/>
      <c r="Z214" s="37"/>
    </row>
    <row r="215" ht="31.5">
      <c r="D215" s="105" t="s">
        <v>32156</v>
      </c>
      <c r="E215" s="111">
        <v>93658</v>
      </c>
      <c r="F215" s="111" t="str">
        <f>VLOOKUP(E215,REF!$B:$F,2,0)</f>
        <v>CPU-SINAPI-MG</v>
      </c>
      <c r="G215" s="347" t="str">
        <f>VLOOKUP(E215,REF!$B:$F,3,0)</f>
        <v xml:space="preserve">DISJUNTOR MONOPOLAR TIPO DIN, CORRENTE NOMINAL DE 40A - FORNECIMENTO E INSTALAÇÃO. AF_07/2025</v>
      </c>
      <c r="H215" s="106" t="str">
        <f>VLOOKUP(E215,REF!$B:$F,4,0)</f>
        <v>UN</v>
      </c>
      <c r="I215" s="107">
        <f>ROUND(VLOOKUP(D215,MC!C:L,10,0),2)</f>
        <v>3</v>
      </c>
      <c r="J215" s="298">
        <f>VLOOKUP(E215,REF!$B:$F,5,0)</f>
        <v>26.190000000000001</v>
      </c>
      <c r="K215" s="480" t="str">
        <f t="shared" ref="K215:K218" si="72">IF(OR(F215="MAT-SINAPI-MG",F215="MAT-SUDECAP-MG",F215="MAT-COPASA-MG",F215="I-COTAÇÃO-MG",F215="MAT-DNIT-MG",F215="EQUIP-DNIT-MG"),"BDI 2","BDI 1")</f>
        <v xml:space="preserve">BDI 1</v>
      </c>
      <c r="L215" s="299">
        <f t="shared" ref="L215:L218" si="73">IF(K215="BDI 2",ROUND(J215*(1+$N$10),2),ROUND(J215*(1+$N$9),2))</f>
        <v>32.450000000000003</v>
      </c>
      <c r="M215" s="299">
        <f t="shared" ref="M215:M218" si="74">ROUND(I215*L215,2)</f>
        <v>97.349999999999994</v>
      </c>
      <c r="N215" s="108">
        <f t="shared" si="63"/>
        <v>5.757864940385225e-05</v>
      </c>
      <c r="P215" s="109"/>
      <c r="U215" s="110"/>
      <c r="V215" s="37"/>
      <c r="W215" s="37"/>
      <c r="X215" s="37"/>
      <c r="Y215" s="37"/>
      <c r="Z215" s="37"/>
    </row>
    <row r="216" ht="31.5">
      <c r="D216" s="105" t="s">
        <v>32157</v>
      </c>
      <c r="E216" s="111">
        <v>106027</v>
      </c>
      <c r="F216" s="111" t="str">
        <f>VLOOKUP(E216,REF!$B:$F,2,0)</f>
        <v>CPU-SINAPI-MG</v>
      </c>
      <c r="G216" s="347" t="str">
        <f>VLOOKUP(E216,REF!$B:$F,3,0)</f>
        <v xml:space="preserve">DISPOSITIVO DPS 20KA-175V OU 275V - FORNECIMENTO E INSTALAÇÃO. AF_07/2025</v>
      </c>
      <c r="H216" s="106" t="str">
        <f>VLOOKUP(E216,REF!$B:$F,4,0)</f>
        <v>UN</v>
      </c>
      <c r="I216" s="107">
        <f>ROUND(VLOOKUP(D216,MC!C:L,10,0),2)</f>
        <v>12</v>
      </c>
      <c r="J216" s="298">
        <f>VLOOKUP(E216,REF!$B:$F,5,0)</f>
        <v>93.489999999999995</v>
      </c>
      <c r="K216" s="480" t="str">
        <f t="shared" si="72"/>
        <v xml:space="preserve">BDI 1</v>
      </c>
      <c r="L216" s="299">
        <f t="shared" si="73"/>
        <v>115.84999999999999</v>
      </c>
      <c r="M216" s="299">
        <f t="shared" si="74"/>
        <v>1390.2</v>
      </c>
      <c r="N216" s="108">
        <f t="shared" si="63"/>
        <v>0.00082224795481495021</v>
      </c>
      <c r="P216" s="73"/>
      <c r="S216" s="79"/>
    </row>
    <row r="217" ht="47.25">
      <c r="D217" s="105" t="s">
        <v>32158</v>
      </c>
      <c r="E217" s="111" t="s">
        <v>18340</v>
      </c>
      <c r="F217" s="111" t="str">
        <f>VLOOKUP(E217,REF!$B:$F,2,0)</f>
        <v>CPU-SICOR-MG</v>
      </c>
      <c r="G217" s="347" t="str">
        <f>VLOOKUP(E217,REF!$B:$F,3,0)</f>
        <v xml:space="preserve">DISJUNTOR DE PROTEÇÃO DIFERENCIAL RESIDUAL (DR), BIPOLAR TIPO DIN, CORRENTE NOMINAL DE 25A, SENSIBILIDADE DE 30MA, FORNECIMENTO E INSTALAÇÃO, INCLUSIVE TERMINAL ILHÓS</v>
      </c>
      <c r="H217" s="106" t="str">
        <f>VLOOKUP(E217,REF!$B:$F,4,0)</f>
        <v>un</v>
      </c>
      <c r="I217" s="107">
        <f>ROUND(VLOOKUP(D217,MC!C:L,10,0),2)</f>
        <v>1</v>
      </c>
      <c r="J217" s="298">
        <f>VLOOKUP(E217,REF!$B:$F,5,0)</f>
        <v>148.44999999999999</v>
      </c>
      <c r="K217" s="480" t="str">
        <f t="shared" si="72"/>
        <v xml:space="preserve">BDI 1</v>
      </c>
      <c r="L217" s="299">
        <f t="shared" si="73"/>
        <v>183.96000000000001</v>
      </c>
      <c r="M217" s="299">
        <f t="shared" si="74"/>
        <v>183.96000000000001</v>
      </c>
      <c r="N217" s="108">
        <f t="shared" si="63"/>
        <v>0.00010880501637732574</v>
      </c>
      <c r="P217" s="73"/>
      <c r="S217" s="79"/>
      <c r="U217" s="37"/>
      <c r="V217" s="37"/>
      <c r="W217" s="37"/>
      <c r="X217" s="37"/>
      <c r="Y217" s="37"/>
      <c r="Z217" s="37"/>
    </row>
    <row r="218" ht="47.25">
      <c r="D218" s="105" t="s">
        <v>32159</v>
      </c>
      <c r="E218" s="113" t="s">
        <v>18346</v>
      </c>
      <c r="F218" s="111" t="str">
        <f>VLOOKUP(E218,REF!$B:$F,2,0)</f>
        <v>CPU-SICOR-MG</v>
      </c>
      <c r="G218" s="347" t="str">
        <f>VLOOKUP(E218,REF!$B:$F,3,0)</f>
        <v xml:space="preserve">DISJUNTOR DE PROTEÇÃO DIFERENCIAL RESIDUAL (DR), BIPOLAR TIPO DIN, CORRENTE NOMINAL DE 80A, SENSIBILIDADE DE 30MA, FORNECIMENTO E INSTALAÇÃO, INCLUSIVE TERMINAL ILHÓS</v>
      </c>
      <c r="H218" s="106" t="str">
        <f>VLOOKUP(E218,REF!$B:$F,4,0)</f>
        <v>un</v>
      </c>
      <c r="I218" s="107">
        <f>ROUND(VLOOKUP(D218,MC!C:L,10,0),2)</f>
        <v>1</v>
      </c>
      <c r="J218" s="298">
        <f>VLOOKUP(E218,REF!$B:$F,5,0)</f>
        <v>236.41</v>
      </c>
      <c r="K218" s="480" t="str">
        <f t="shared" si="72"/>
        <v xml:space="preserve">BDI 1</v>
      </c>
      <c r="L218" s="299">
        <f t="shared" si="73"/>
        <v>292.95999999999998</v>
      </c>
      <c r="M218" s="299">
        <f t="shared" si="74"/>
        <v>292.95999999999998</v>
      </c>
      <c r="N218" s="108">
        <f t="shared" si="63"/>
        <v>0.00017327417698359071</v>
      </c>
      <c r="P218" s="73"/>
      <c r="S218" s="79"/>
      <c r="T218" s="37"/>
      <c r="U218" s="37"/>
      <c r="V218" s="37"/>
      <c r="W218" s="37"/>
      <c r="X218" s="37"/>
      <c r="Y218" s="37"/>
      <c r="Z218" s="37"/>
    </row>
    <row r="219" s="551" customFormat="1" ht="16.5">
      <c r="A219" s="83"/>
      <c r="B219" s="83"/>
      <c r="C219" s="553"/>
      <c r="D219" s="557" t="s">
        <v>32120</v>
      </c>
      <c r="E219" s="569"/>
      <c r="F219" s="569"/>
      <c r="G219" s="570" t="s">
        <v>32164</v>
      </c>
      <c r="H219" s="571"/>
      <c r="I219" s="572"/>
      <c r="J219" s="573"/>
      <c r="K219" s="573"/>
      <c r="L219" s="573"/>
      <c r="M219" s="573">
        <f>SUBTOTAL(9,M220:M223)</f>
        <v>9562.0099999999984</v>
      </c>
      <c r="N219" s="574">
        <f>SUBTOTAL(9,N220:N223)</f>
        <v>0.0056555482422817596</v>
      </c>
      <c r="O219" s="553"/>
      <c r="P219" s="554"/>
      <c r="Q219" s="555"/>
      <c r="R219" s="556"/>
      <c r="S219" s="553"/>
      <c r="T219" s="554"/>
      <c r="U219" s="554"/>
      <c r="V219" s="554"/>
      <c r="W219" s="554"/>
      <c r="X219" s="554"/>
      <c r="Y219" s="553"/>
      <c r="Z219" s="553"/>
      <c r="AA219" s="553"/>
      <c r="AB219" s="553"/>
      <c r="AC219" s="553"/>
    </row>
    <row r="220" ht="47.25">
      <c r="A220" s="83"/>
      <c r="D220" s="105" t="s">
        <v>32160</v>
      </c>
      <c r="E220" s="576">
        <v>91855</v>
      </c>
      <c r="F220" s="114" t="str">
        <f>VLOOKUP(E220,REF!$B:$F,2,0)</f>
        <v>CPU-SINAPI-MG</v>
      </c>
      <c r="G220" s="564" t="str">
        <f>VLOOKUP(E220,REF!$B:$F,3,0)</f>
        <v xml:space="preserve">ELETRODUTO FLEXÍVEL CORRUGADO REFORÇADO, PVC, DN 25 MM (3/4"), PARA CIRCUITOS TERMINAIS, INSTALADO EM PAREDE - FORNECIMENTO E INSTALAÇÃO. AF_03/2023</v>
      </c>
      <c r="H220" s="565" t="str">
        <f>VLOOKUP(E220,REF!$B:$F,4,0)</f>
        <v>M</v>
      </c>
      <c r="I220" s="566">
        <f>ROUND(VLOOKUP(D220,MC!C:L,10,0),2)</f>
        <v>592</v>
      </c>
      <c r="J220" s="567">
        <f>VLOOKUP(E220,REF!$B:$F,5,0)</f>
        <v>12.07</v>
      </c>
      <c r="K220" s="568" t="str">
        <f t="shared" ref="K220:K223" si="75">IF(OR(F220="MAT-SINAPI-MG",F220="MAT-SUDECAP-MG",F220="MAT-COPASA-MG",F220="I-COTAÇÃO-MG",F220="MAT-DNIT-MG",F220="EQUIP-DNIT-MG"),"BDI 2","BDI 1")</f>
        <v xml:space="preserve">BDI 1</v>
      </c>
      <c r="L220" s="299">
        <f t="shared" ref="L220:L223" si="76">IF(K220="BDI 2",ROUND(J220*(1+$N$10),2),ROUND(J220*(1+$N$9),2))</f>
        <v>14.960000000000001</v>
      </c>
      <c r="M220" s="299">
        <f t="shared" ref="M220:M223" si="77">ROUND(I220*L220,2)</f>
        <v>8856.3199999999997</v>
      </c>
      <c r="N220" s="108">
        <f t="shared" si="63"/>
        <v>0.0052381607014722626</v>
      </c>
      <c r="P220" s="109"/>
      <c r="U220" s="110"/>
      <c r="V220" s="37"/>
      <c r="W220" s="37"/>
      <c r="X220" s="37"/>
      <c r="Y220" s="37"/>
      <c r="Z220" s="37"/>
    </row>
    <row r="221" ht="47.25">
      <c r="D221" s="105" t="s">
        <v>32161</v>
      </c>
      <c r="E221" s="111">
        <v>91860</v>
      </c>
      <c r="F221" s="111" t="str">
        <f>VLOOKUP(E221,REF!$B:$F,2,0)</f>
        <v>CPU-SINAPI-MG</v>
      </c>
      <c r="G221" s="347" t="str">
        <f>VLOOKUP(E221,REF!$B:$F,3,0)</f>
        <v xml:space="preserve">ELETRODUTO FLEXÍVEL CORRUGADO, PEAD, DN 40 MM (1 1/4"), PARA CIRCUITOS TERMINAIS, INSTALADO EM PAREDE - FORNECIMENTO E INSTALAÇÃO. AF_03/2023</v>
      </c>
      <c r="H221" s="106" t="str">
        <f>VLOOKUP(E221,REF!$B:$F,4,0)</f>
        <v>M</v>
      </c>
      <c r="I221" s="107">
        <f>ROUND(VLOOKUP(D221,MC!C:L,10,0),2)</f>
        <v>23</v>
      </c>
      <c r="J221" s="298">
        <f>VLOOKUP(E221,REF!$B:$F,5,0)</f>
        <v>12.609999999999999</v>
      </c>
      <c r="K221" s="480" t="str">
        <f t="shared" si="75"/>
        <v xml:space="preserve">BDI 1</v>
      </c>
      <c r="L221" s="299">
        <f t="shared" si="76"/>
        <v>15.630000000000001</v>
      </c>
      <c r="M221" s="299">
        <f t="shared" si="77"/>
        <v>359.49000000000001</v>
      </c>
      <c r="N221" s="108">
        <f t="shared" si="63"/>
        <v>0.00021262402336097428</v>
      </c>
      <c r="P221" s="73"/>
      <c r="S221" s="79"/>
    </row>
    <row r="222" ht="47.25">
      <c r="D222" s="105" t="s">
        <v>32162</v>
      </c>
      <c r="E222" s="111">
        <v>97668</v>
      </c>
      <c r="F222" s="111" t="str">
        <f>VLOOKUP(E222,REF!$B:$F,2,0)</f>
        <v>CPU-SINAPI-MG</v>
      </c>
      <c r="G222" s="347" t="str">
        <f>VLOOKUP(E222,REF!$B:$F,3,0)</f>
        <v xml:space="preserve">ELETRODUTO FLEXÍVEL CORRUGADO, PEAD, DN 63 (2"), PARA REDE ENTERRADA DE DISTRIBUIÇÃO DE ENERGIA ELÉTRICA - FORNECIMENTO E INSTALAÇÃO. AF_12/2021</v>
      </c>
      <c r="H222" s="106" t="str">
        <f>VLOOKUP(E222,REF!$B:$F,4,0)</f>
        <v>M</v>
      </c>
      <c r="I222" s="107">
        <f>ROUND(VLOOKUP(D222,MC!C:L,10,0),2)</f>
        <v>12</v>
      </c>
      <c r="J222" s="298">
        <f>VLOOKUP(E222,REF!$B:$F,5,0)</f>
        <v>10.960000000000001</v>
      </c>
      <c r="K222" s="480" t="str">
        <f t="shared" si="75"/>
        <v xml:space="preserve">BDI 1</v>
      </c>
      <c r="L222" s="299">
        <f t="shared" si="76"/>
        <v>13.58</v>
      </c>
      <c r="M222" s="299">
        <f t="shared" si="77"/>
        <v>162.96000000000001</v>
      </c>
      <c r="N222" s="108">
        <f t="shared" si="63"/>
        <v>9.6384352407311385e-05</v>
      </c>
      <c r="P222" s="73"/>
      <c r="S222" s="79"/>
      <c r="U222" s="37"/>
      <c r="V222" s="37"/>
      <c r="W222" s="37"/>
      <c r="X222" s="37"/>
      <c r="Y222" s="37"/>
      <c r="Z222" s="37"/>
    </row>
    <row r="223" ht="47.25">
      <c r="D223" s="105" t="s">
        <v>32163</v>
      </c>
      <c r="E223" s="111">
        <v>97669</v>
      </c>
      <c r="F223" s="111" t="str">
        <f>VLOOKUP(E223,REF!$B:$F,2,0)</f>
        <v>CPU-SINAPI-MG</v>
      </c>
      <c r="G223" s="347" t="str">
        <f>VLOOKUP(E223,REF!$B:$F,3,0)</f>
        <v xml:space="preserve">ELETRODUTO FLEXÍVEL CORRUGADO, PEAD, DN 90 (3"), PARA REDE ENTERRADA DE DISTRIBUIÇÃO DE ENERGIA ELÉTRICA - FORNECIMENTO E INSTALAÇÃO. AF_12/2021</v>
      </c>
      <c r="H223" s="106" t="str">
        <f>VLOOKUP(E223,REF!$B:$F,4,0)</f>
        <v>M</v>
      </c>
      <c r="I223" s="107">
        <f>ROUND(VLOOKUP(D223,MC!C:L,10,0),2)</f>
        <v>9</v>
      </c>
      <c r="J223" s="298">
        <f>VLOOKUP(E223,REF!$B:$F,5,0)</f>
        <v>16.43</v>
      </c>
      <c r="K223" s="480" t="str">
        <f t="shared" si="75"/>
        <v xml:space="preserve">BDI 1</v>
      </c>
      <c r="L223" s="299">
        <f t="shared" si="76"/>
        <v>20.359999999999999</v>
      </c>
      <c r="M223" s="299">
        <f t="shared" si="77"/>
        <v>183.24000000000001</v>
      </c>
      <c r="N223" s="108">
        <f t="shared" si="63"/>
        <v>0.00010837916504121096</v>
      </c>
      <c r="P223" s="73"/>
      <c r="S223" s="79"/>
      <c r="T223" s="37"/>
      <c r="U223" s="37"/>
      <c r="V223" s="37"/>
      <c r="W223" s="37"/>
      <c r="X223" s="37"/>
      <c r="Y223" s="37"/>
      <c r="Z223" s="37"/>
    </row>
    <row r="224" s="551" customFormat="1" ht="16.5">
      <c r="A224" s="83"/>
      <c r="B224" s="83"/>
      <c r="C224" s="553"/>
      <c r="D224" s="557" t="s">
        <v>32166</v>
      </c>
      <c r="E224" s="569"/>
      <c r="F224" s="569"/>
      <c r="G224" s="570" t="s">
        <v>32165</v>
      </c>
      <c r="H224" s="571"/>
      <c r="I224" s="572"/>
      <c r="J224" s="573"/>
      <c r="K224" s="573"/>
      <c r="L224" s="573"/>
      <c r="M224" s="573">
        <f>SUBTOTAL(9,M225)</f>
        <v>110.52</v>
      </c>
      <c r="N224" s="574">
        <f>SUBTOTAL(9,N225)</f>
        <v>6.5368180093618392e-05</v>
      </c>
      <c r="O224" s="553"/>
      <c r="P224" s="554"/>
      <c r="Q224" s="555"/>
      <c r="R224" s="556"/>
      <c r="S224" s="553"/>
      <c r="T224" s="554"/>
      <c r="U224" s="554"/>
      <c r="V224" s="554"/>
      <c r="W224" s="554"/>
      <c r="X224" s="554"/>
      <c r="Y224" s="553"/>
      <c r="Z224" s="553"/>
      <c r="AA224" s="553"/>
      <c r="AB224" s="553"/>
      <c r="AC224" s="553"/>
    </row>
    <row r="225" ht="47.25">
      <c r="A225" s="83"/>
      <c r="D225" s="105" t="s">
        <v>32167</v>
      </c>
      <c r="E225" s="576">
        <v>93009</v>
      </c>
      <c r="F225" s="114" t="str">
        <f>VLOOKUP(E225,REF!$B:$F,2,0)</f>
        <v>CPU-SINAPI-MG</v>
      </c>
      <c r="G225" s="564" t="str">
        <f>VLOOKUP(E225,REF!$B:$F,3,0)</f>
        <v xml:space="preserve">ELETRODUTO RÍGIDO ROSCÁVEL, PVC, DN 60 MM (2"), PARA REDE ENTERRADA DE DISTRIBUIÇÃO DE ENERGIA ELÉTRICA - FORNECIMENTO E INSTALAÇÃO. AF_12/2021</v>
      </c>
      <c r="H225" s="565" t="str">
        <f>VLOOKUP(E225,REF!$B:$F,4,0)</f>
        <v>M</v>
      </c>
      <c r="I225" s="566">
        <f>ROUND(VLOOKUP(D225,MC!C:L,10,0),2)</f>
        <v>3</v>
      </c>
      <c r="J225" s="567">
        <f>VLOOKUP(E225,REF!$B:$F,5,0)</f>
        <v>29.73</v>
      </c>
      <c r="K225" s="568" t="str">
        <f t="shared" ref="K225" si="78">IF(OR(F225="MAT-SINAPI-MG",F225="MAT-SUDECAP-MG",F225="MAT-COPASA-MG",F225="I-COTAÇÃO-MG",F225="MAT-DNIT-MG",F225="EQUIP-DNIT-MG"),"BDI 2","BDI 1")</f>
        <v xml:space="preserve">BDI 1</v>
      </c>
      <c r="L225" s="299">
        <f t="shared" ref="L225" si="79">IF(K225="BDI 2",ROUND(J225*(1+$N$10),2),ROUND(J225*(1+$N$9),2))</f>
        <v>36.840000000000003</v>
      </c>
      <c r="M225" s="299">
        <f t="shared" ref="M225" si="80">ROUND(I225*L225,2)</f>
        <v>110.52</v>
      </c>
      <c r="N225" s="108">
        <f t="shared" si="63"/>
        <v>6.5368180093618392e-05</v>
      </c>
      <c r="P225" s="109"/>
      <c r="U225" s="110"/>
      <c r="V225" s="37"/>
      <c r="W225" s="37"/>
      <c r="X225" s="37"/>
      <c r="Y225" s="37"/>
      <c r="Z225" s="37"/>
    </row>
    <row r="226" s="551" customFormat="1" ht="16.5">
      <c r="A226" s="83"/>
      <c r="B226" s="83"/>
      <c r="C226" s="553"/>
      <c r="D226" s="557" t="s">
        <v>32168</v>
      </c>
      <c r="E226" s="569"/>
      <c r="F226" s="569"/>
      <c r="G226" s="570" t="s">
        <v>32172</v>
      </c>
      <c r="H226" s="571"/>
      <c r="I226" s="572"/>
      <c r="J226" s="573"/>
      <c r="K226" s="573"/>
      <c r="L226" s="573"/>
      <c r="M226" s="573">
        <f>SUBTOTAL(9,M227:M229)</f>
        <v>3664.5500000000002</v>
      </c>
      <c r="N226" s="574">
        <f>SUBTOTAL(9,N227:N229)</f>
        <v>0.0021674354357769576</v>
      </c>
      <c r="O226" s="553"/>
      <c r="P226" s="554"/>
      <c r="Q226" s="555"/>
      <c r="R226" s="556"/>
      <c r="S226" s="553"/>
      <c r="T226" s="554"/>
      <c r="U226" s="554"/>
      <c r="V226" s="554"/>
      <c r="W226" s="554"/>
      <c r="X226" s="554"/>
      <c r="Y226" s="553"/>
      <c r="Z226" s="553"/>
      <c r="AA226" s="553"/>
      <c r="AB226" s="553"/>
      <c r="AC226" s="553"/>
    </row>
    <row r="227" ht="31.5">
      <c r="A227" s="83"/>
      <c r="D227" s="105" t="s">
        <v>32169</v>
      </c>
      <c r="E227" s="111">
        <v>105542</v>
      </c>
      <c r="F227" s="114" t="str">
        <f>VLOOKUP(E227,REF!$B:$F,2,0)</f>
        <v>CPU-SINAPI-MG</v>
      </c>
      <c r="G227" s="564" t="str">
        <f>VLOOKUP(E227,REF!$B:$F,3,0)</f>
        <v xml:space="preserve">LUMINÁRIA LED DE EMBUTIR - QUADRADA 60X60CM, INCLUSO DRIVER - FORNECIMENTO E INSTALAÇÃO. AF_09/2024</v>
      </c>
      <c r="H227" s="565" t="str">
        <f>VLOOKUP(E227,REF!$B:$F,4,0)</f>
        <v>UN</v>
      </c>
      <c r="I227" s="566">
        <f>ROUND(VLOOKUP(D227,MC!C:L,10,0),2)</f>
        <v>1</v>
      </c>
      <c r="J227" s="567">
        <f>VLOOKUP(E227,REF!$B:$F,5,0)</f>
        <v>47.829999999999998</v>
      </c>
      <c r="K227" s="568" t="str">
        <f t="shared" ref="K227:K228" si="81">IF(OR(F227="MAT-SINAPI-MG",F227="MAT-SUDECAP-MG",F227="MAT-COPASA-MG",F227="I-COTAÇÃO-MG",F227="MAT-DNIT-MG",F227="EQUIP-DNIT-MG"),"BDI 2","BDI 1")</f>
        <v xml:space="preserve">BDI 1</v>
      </c>
      <c r="L227" s="299">
        <f t="shared" ref="L227:L228" si="82">IF(K227="BDI 2",ROUND(J227*(1+$N$10),2),ROUND(J227*(1+$N$9),2))</f>
        <v>59.270000000000003</v>
      </c>
      <c r="M227" s="299">
        <f t="shared" ref="M227:M228" si="83">ROUND(I227*L227,2)</f>
        <v>59.270000000000003</v>
      </c>
      <c r="N227" s="108">
        <f t="shared" si="63"/>
        <v>3.5055845404892896e-05</v>
      </c>
      <c r="P227" s="109"/>
      <c r="U227" s="110"/>
      <c r="V227" s="37"/>
      <c r="W227" s="37"/>
      <c r="X227" s="37"/>
      <c r="Y227" s="37"/>
      <c r="Z227" s="37"/>
    </row>
    <row r="228" ht="31.5">
      <c r="D228" s="105" t="s">
        <v>32170</v>
      </c>
      <c r="E228" s="111">
        <v>100913</v>
      </c>
      <c r="F228" s="111" t="str">
        <f>VLOOKUP(E228,REF!$B:$F,2,0)</f>
        <v>CPU-SINAPI-MG</v>
      </c>
      <c r="G228" s="347" t="str">
        <f>VLOOKUP(E228,REF!$B:$F,3,0)</f>
        <v xml:space="preserve">LUMINÁRIA TIPO CALHA, DE EMBUTIR, COM 1 LÂMPADA TUBULAR LED DE 18 W, SEM REATOR - FORNECIMENTO E INSTALAÇÃO. AF_09/2024</v>
      </c>
      <c r="H228" s="106" t="str">
        <f>VLOOKUP(E228,REF!$B:$F,4,0)</f>
        <v>UN</v>
      </c>
      <c r="I228" s="107">
        <f>ROUND(VLOOKUP(D228,MC!C:L,10,0),2)</f>
        <v>50</v>
      </c>
      <c r="J228" s="298">
        <f>VLOOKUP(E228,REF!$B:$F,5,0)</f>
        <v>27.960000000000001</v>
      </c>
      <c r="K228" s="480" t="str">
        <f t="shared" si="81"/>
        <v xml:space="preserve">BDI 1</v>
      </c>
      <c r="L228" s="299">
        <f t="shared" si="82"/>
        <v>34.649999999999999</v>
      </c>
      <c r="M228" s="299">
        <f t="shared" si="83"/>
        <v>1732.5</v>
      </c>
      <c r="N228" s="108">
        <f t="shared" si="63"/>
        <v>0.0010247047775261843</v>
      </c>
      <c r="P228" s="73"/>
      <c r="S228" s="79"/>
    </row>
    <row r="229" ht="47.25">
      <c r="D229" s="105" t="s">
        <v>32171</v>
      </c>
      <c r="E229" s="111">
        <v>97607</v>
      </c>
      <c r="F229" s="111" t="str">
        <f>VLOOKUP(E229,REF!$B:$F,2,0)</f>
        <v>CPU-SINAPI-MG</v>
      </c>
      <c r="G229" s="347" t="str">
        <f>VLOOKUP(E229,REF!$B:$F,3,0)</f>
        <v xml:space="preserve">LUMINÁRIA ARANDELA TIPO TARTARUGA, DE SOBREPOR, COM 1 LÂMPADA LED DE 6 W, SEM REATOR - FORNECIMENTO E INSTALAÇÃO. AF_09/2024</v>
      </c>
      <c r="H229" s="106" t="str">
        <f>VLOOKUP(E229,REF!$B:$F,4,0)</f>
        <v>UN</v>
      </c>
      <c r="I229" s="107">
        <f>ROUND(VLOOKUP(D229,MC!C:L,10,0),2)</f>
        <v>14</v>
      </c>
      <c r="J229" s="298">
        <f>VLOOKUP(E229,REF!$B:$F,5,0)</f>
        <v>107.95</v>
      </c>
      <c r="K229" s="480" t="str">
        <f t="shared" ref="K229" si="84">IF(OR(F229="MAT-SINAPI-MG",F229="MAT-SUDECAP-MG",F229="MAT-COPASA-MG",F229="I-COTAÇÃO-MG",F229="MAT-DNIT-MG",F229="EQUIP-DNIT-MG"),"BDI 2","BDI 1")</f>
        <v xml:space="preserve">BDI 1</v>
      </c>
      <c r="L229" s="299">
        <f t="shared" ref="L229" si="85">IF(K229="BDI 2",ROUND(J229*(1+$N$10),2),ROUND(J229*(1+$N$9),2))</f>
        <v>133.77000000000001</v>
      </c>
      <c r="M229" s="299">
        <f t="shared" ref="M229" si="86">ROUND(I229*L229,2)</f>
        <v>1872.78</v>
      </c>
      <c r="N229" s="108">
        <f t="shared" si="63"/>
        <v>0.0011076748128458801</v>
      </c>
      <c r="P229" s="73"/>
      <c r="S229" s="79"/>
      <c r="U229" s="37"/>
      <c r="V229" s="37"/>
      <c r="W229" s="37"/>
      <c r="X229" s="37"/>
      <c r="Y229" s="37"/>
      <c r="Z229" s="37"/>
    </row>
    <row r="230" s="551" customFormat="1" ht="16.5">
      <c r="A230" s="83"/>
      <c r="B230" s="83"/>
      <c r="C230" s="553"/>
      <c r="D230" s="557" t="s">
        <v>32173</v>
      </c>
      <c r="E230" s="569"/>
      <c r="F230" s="569"/>
      <c r="G230" s="570" t="s">
        <v>32174</v>
      </c>
      <c r="H230" s="571"/>
      <c r="I230" s="572"/>
      <c r="J230" s="573"/>
      <c r="K230" s="573"/>
      <c r="L230" s="573"/>
      <c r="M230" s="573">
        <f>SUBTOTAL(9,M231)</f>
        <v>4819.1199999999999</v>
      </c>
      <c r="N230" s="574">
        <f>SUBTOTAL(9,N231)</f>
        <v>0.0028503176262464555</v>
      </c>
      <c r="O230" s="553"/>
      <c r="P230" s="554"/>
      <c r="Q230" s="555"/>
      <c r="R230" s="556"/>
      <c r="S230" s="553"/>
      <c r="T230" s="554"/>
      <c r="U230" s="554"/>
      <c r="V230" s="554"/>
      <c r="W230" s="554"/>
      <c r="X230" s="554"/>
      <c r="Y230" s="553"/>
      <c r="Z230" s="553"/>
      <c r="AA230" s="553"/>
      <c r="AB230" s="553"/>
      <c r="AC230" s="553"/>
    </row>
    <row r="231" ht="31.5">
      <c r="A231" s="83"/>
      <c r="D231" s="105" t="s">
        <v>32175</v>
      </c>
      <c r="E231" s="576">
        <v>97359</v>
      </c>
      <c r="F231" s="114" t="str">
        <f>VLOOKUP(E231,REF!$B:$F,2,0)</f>
        <v>CPU-SINAPI-MG</v>
      </c>
      <c r="G231" s="564" t="str">
        <f>VLOOKUP(E231,REF!$B:$F,3,0)</f>
        <v xml:space="preserve">QUADRO DE MEDIÇÃO GERAL DE ENERGIA COM 8 MEDIDORES - FORNECIMENTO E INSTALAÇÃO. AF_07/2025</v>
      </c>
      <c r="H231" s="565" t="str">
        <f>VLOOKUP(E231,REF!$B:$F,4,0)</f>
        <v>UN</v>
      </c>
      <c r="I231" s="566">
        <f>ROUND(VLOOKUP(D231,MC!C:L,10,0),2)</f>
        <v>1</v>
      </c>
      <c r="J231" s="567">
        <f>VLOOKUP(E231,REF!$B:$F,5,0)</f>
        <v>3888.9000000000001</v>
      </c>
      <c r="K231" s="568" t="str">
        <f t="shared" ref="K231:K236" si="87">IF(OR(F231="MAT-SINAPI-MG",F231="MAT-SUDECAP-MG",F231="MAT-COPASA-MG",F231="I-COTAÇÃO-MG",F231="MAT-DNIT-MG",F231="EQUIP-DNIT-MG"),"BDI 2","BDI 1")</f>
        <v xml:space="preserve">BDI 1</v>
      </c>
      <c r="L231" s="299">
        <f t="shared" ref="L231:L236" si="88">IF(K231="BDI 2",ROUND(J231*(1+$N$10),2),ROUND(J231*(1+$N$9),2))</f>
        <v>4819.1199999999999</v>
      </c>
      <c r="M231" s="299">
        <f t="shared" ref="M231:M236" si="89">ROUND(I231*L231,2)</f>
        <v>4819.1199999999999</v>
      </c>
      <c r="N231" s="108">
        <f t="shared" si="63"/>
        <v>0.0028503176262464555</v>
      </c>
      <c r="P231" s="109"/>
      <c r="U231" s="110"/>
      <c r="V231" s="37"/>
      <c r="W231" s="37"/>
      <c r="X231" s="37"/>
      <c r="Y231" s="37"/>
      <c r="Z231" s="37"/>
    </row>
    <row r="232" s="551" customFormat="1" ht="16.5">
      <c r="A232" s="83"/>
      <c r="B232" s="83"/>
      <c r="C232" s="553"/>
      <c r="D232" s="557" t="s">
        <v>32176</v>
      </c>
      <c r="E232" s="569"/>
      <c r="F232" s="569"/>
      <c r="G232" s="570" t="s">
        <v>32179</v>
      </c>
      <c r="H232" s="571"/>
      <c r="I232" s="572"/>
      <c r="J232" s="573"/>
      <c r="K232" s="573"/>
      <c r="L232" s="573"/>
      <c r="M232" s="573">
        <f>SUBTOTAL(9,M233:M234)</f>
        <v>2202.3200000000002</v>
      </c>
      <c r="N232" s="574">
        <f>SUBTOTAL(9,N233:N234)</f>
        <v>0.0013025846035448576</v>
      </c>
      <c r="O232" s="553"/>
      <c r="P232" s="554"/>
      <c r="Q232" s="555"/>
      <c r="R232" s="556"/>
      <c r="S232" s="553"/>
      <c r="T232" s="554"/>
      <c r="U232" s="554"/>
      <c r="V232" s="554"/>
      <c r="W232" s="554"/>
      <c r="X232" s="554"/>
      <c r="Y232" s="553"/>
      <c r="Z232" s="553"/>
      <c r="AA232" s="553"/>
      <c r="AB232" s="553"/>
      <c r="AC232" s="553"/>
    </row>
    <row r="233" ht="47.25">
      <c r="D233" s="105" t="s">
        <v>32177</v>
      </c>
      <c r="E233" s="111">
        <v>106022</v>
      </c>
      <c r="F233" s="111" t="str">
        <f>VLOOKUP(E233,REF!$B:$F,2,0)</f>
        <v>CPU-SINAPI-MG</v>
      </c>
      <c r="G233" s="347" t="str">
        <f>VLOOKUP(E233,REF!$B:$F,3,0)</f>
        <v xml:space="preserve">QUADRO DE DISTRIBUIÇÃO DE ENERGIA EM CHAPA DE AÇO GALVANIZADO, DE EMBUTIR, COM BARRAMENTO TRIFÁSICO, PARA 36 DISJUNTORES DIN 100A - FORNECIMENTO E INSTALAÇÃO. AF_07/2025</v>
      </c>
      <c r="H233" s="106" t="str">
        <f>VLOOKUP(E233,REF!$B:$F,4,0)</f>
        <v>UN</v>
      </c>
      <c r="I233" s="107">
        <f>ROUND(VLOOKUP(D233,MC!C:L,10,0),2)</f>
        <v>1</v>
      </c>
      <c r="J233" s="298">
        <f>VLOOKUP(E233,REF!$B:$F,5,0)</f>
        <v>680.53999999999996</v>
      </c>
      <c r="K233" s="480" t="str">
        <f t="shared" si="87"/>
        <v xml:space="preserve">BDI 1</v>
      </c>
      <c r="L233" s="299">
        <f t="shared" si="88"/>
        <v>843.33000000000004</v>
      </c>
      <c r="M233" s="299">
        <f t="shared" si="89"/>
        <v>843.33000000000004</v>
      </c>
      <c r="N233" s="108">
        <f t="shared" si="63"/>
        <v>0.00049879612123010497</v>
      </c>
      <c r="P233" s="73"/>
      <c r="S233" s="79"/>
    </row>
    <row r="234" ht="47.25">
      <c r="D234" s="105" t="s">
        <v>32178</v>
      </c>
      <c r="E234" s="111">
        <v>106023</v>
      </c>
      <c r="F234" s="111" t="str">
        <f>VLOOKUP(E234,REF!$B:$F,2,0)</f>
        <v>CPU-SINAPI-MG</v>
      </c>
      <c r="G234" s="347" t="str">
        <f>VLOOKUP(E234,REF!$B:$F,3,0)</f>
        <v xml:space="preserve">QUADRO DE DISTRIBUIÇÃO DE ENERGIA EM CHAPA DE AÇO GALVANIZADO, DE EMBUTIR, COM BARRAMENTO TRIFÁSICO, PARA 48 DISJUNTORES DIN 100A - FORNECIMENTO E INSTALAÇÃO. AF_07/2025</v>
      </c>
      <c r="H234" s="106" t="str">
        <f>VLOOKUP(E234,REF!$B:$F,4,0)</f>
        <v>UN</v>
      </c>
      <c r="I234" s="107">
        <f>ROUND(VLOOKUP(D234,MC!C:L,10,0),2)</f>
        <v>1</v>
      </c>
      <c r="J234" s="298">
        <f>VLOOKUP(E234,REF!$B:$F,5,0)</f>
        <v>1096.6700000000001</v>
      </c>
      <c r="K234" s="480" t="str">
        <f t="shared" si="87"/>
        <v xml:space="preserve">BDI 1</v>
      </c>
      <c r="L234" s="299">
        <f t="shared" si="88"/>
        <v>1358.99</v>
      </c>
      <c r="M234" s="299">
        <f t="shared" si="89"/>
        <v>1358.99</v>
      </c>
      <c r="N234" s="108">
        <f t="shared" si="63"/>
        <v>0.00080378848231475264</v>
      </c>
      <c r="P234" s="73"/>
      <c r="S234" s="79"/>
      <c r="U234" s="37"/>
      <c r="V234" s="37"/>
      <c r="W234" s="37"/>
      <c r="X234" s="37"/>
      <c r="Y234" s="37"/>
      <c r="Z234" s="37"/>
    </row>
    <row r="235" s="551" customFormat="1" ht="16.5">
      <c r="A235" s="83"/>
      <c r="B235" s="83"/>
      <c r="C235" s="553"/>
      <c r="D235" s="557" t="s">
        <v>32180</v>
      </c>
      <c r="E235" s="569"/>
      <c r="F235" s="569"/>
      <c r="G235" s="570" t="s">
        <v>32181</v>
      </c>
      <c r="H235" s="571"/>
      <c r="I235" s="572"/>
      <c r="J235" s="573"/>
      <c r="K235" s="573"/>
      <c r="L235" s="573"/>
      <c r="M235" s="573">
        <f>SUBTOTAL(9,M236:M246)</f>
        <v>3174.7999999999997</v>
      </c>
      <c r="N235" s="574">
        <f>SUBTOTAL(9,N236:N246)</f>
        <v>0.001877767808190551</v>
      </c>
      <c r="O235" s="553"/>
      <c r="P235" s="554"/>
      <c r="Q235" s="555"/>
      <c r="R235" s="556"/>
      <c r="S235" s="553"/>
      <c r="T235" s="554"/>
      <c r="U235" s="554"/>
      <c r="V235" s="554"/>
      <c r="W235" s="554"/>
      <c r="X235" s="554"/>
      <c r="Y235" s="553"/>
      <c r="Z235" s="553"/>
      <c r="AA235" s="553"/>
      <c r="AB235" s="553"/>
      <c r="AC235" s="553"/>
    </row>
    <row r="236" ht="31.5">
      <c r="D236" s="105" t="s">
        <v>32182</v>
      </c>
      <c r="E236" s="111">
        <v>101538</v>
      </c>
      <c r="F236" s="111" t="str">
        <f>VLOOKUP(E236,REF!$B:$F,2,0)</f>
        <v>CPU-SINAPI-MG</v>
      </c>
      <c r="G236" s="347" t="str">
        <f>VLOOKUP(E236,REF!$B:$F,3,0)</f>
        <v xml:space="preserve">ARMAÇÃO SECUNDÁRIA, COM 1 ESTRIBO E 1 ISOLADOR - FORNECIMENTO E INSTALAÇÃO. AF_07/2020</v>
      </c>
      <c r="H236" s="106" t="str">
        <f>VLOOKUP(E236,REF!$B:$F,4,0)</f>
        <v>UN</v>
      </c>
      <c r="I236" s="107">
        <f>ROUND(VLOOKUP(D236,MC!C:L,10,0),2)</f>
        <v>1</v>
      </c>
      <c r="J236" s="298">
        <f>VLOOKUP(E236,REF!$B:$F,5,0)</f>
        <v>43.18</v>
      </c>
      <c r="K236" s="480" t="str">
        <f t="shared" si="87"/>
        <v xml:space="preserve">BDI 1</v>
      </c>
      <c r="L236" s="299">
        <f t="shared" si="88"/>
        <v>53.509999999999998</v>
      </c>
      <c r="M236" s="299">
        <f t="shared" si="89"/>
        <v>53.509999999999998</v>
      </c>
      <c r="N236" s="108">
        <f t="shared" ref="N236:N256" si="90">M236/$M$15</f>
        <v>3.1649034715974671e-05</v>
      </c>
      <c r="P236" s="73"/>
      <c r="S236" s="79"/>
      <c r="U236" s="37"/>
      <c r="V236" s="37"/>
      <c r="W236" s="37"/>
      <c r="X236" s="37"/>
      <c r="Y236" s="37"/>
      <c r="Z236" s="37"/>
    </row>
    <row r="237" ht="31.5">
      <c r="D237" s="105" t="s">
        <v>32183</v>
      </c>
      <c r="E237" s="111" t="s">
        <v>17476</v>
      </c>
      <c r="F237" s="111" t="str">
        <f>VLOOKUP(E237,REF!$B:$F,2,0)</f>
        <v>CPU-SICOR-MG</v>
      </c>
      <c r="G237" s="347" t="str">
        <f>VLOOKUP(E237,REF!$B:$F,3,0)</f>
        <v xml:space="preserve">CABO DE COBRE NU # 35 MM2, ENTERRADO, EXCLUSIVE ESCAVAÇÃO E REATERRO</v>
      </c>
      <c r="H237" s="106" t="str">
        <f>VLOOKUP(E237,REF!$B:$F,4,0)</f>
        <v>m</v>
      </c>
      <c r="I237" s="107">
        <f>ROUND(VLOOKUP(D237,MC!C:L,10,0),2)</f>
        <v>30</v>
      </c>
      <c r="J237" s="298">
        <f>VLOOKUP(E237,REF!$B:$F,5,0)</f>
        <v>40.869999999999997</v>
      </c>
      <c r="K237" s="480" t="str">
        <f t="shared" ref="K237:K239" si="91">IF(OR(F237="MAT-SINAPI-MG",F237="MAT-SUDECAP-MG",F237="MAT-COPASA-MG",F237="I-COTAÇÃO-MG",F237="MAT-DNIT-MG",F237="EQUIP-DNIT-MG"),"BDI 2","BDI 1")</f>
        <v xml:space="preserve">BDI 1</v>
      </c>
      <c r="L237" s="299">
        <f t="shared" ref="L237:L239" si="92">IF(K237="BDI 2",ROUND(J237*(1+$N$10),2),ROUND(J237*(1+$N$9),2))</f>
        <v>50.649999999999999</v>
      </c>
      <c r="M237" s="299">
        <f t="shared" ref="M237:M239" si="93">ROUND(I237*L237,2)</f>
        <v>1519.5</v>
      </c>
      <c r="N237" s="108">
        <f t="shared" si="90"/>
        <v>0.00089872375725889571</v>
      </c>
      <c r="P237" s="73"/>
      <c r="S237" s="79"/>
      <c r="U237" s="37"/>
      <c r="V237" s="37"/>
      <c r="W237" s="37"/>
      <c r="X237" s="37"/>
      <c r="Y237" s="37"/>
      <c r="Z237" s="37"/>
    </row>
    <row r="238">
      <c r="D238" s="105" t="s">
        <v>32184</v>
      </c>
      <c r="E238" s="111" t="s">
        <v>32678</v>
      </c>
      <c r="F238" s="111" t="str">
        <f>VLOOKUP(E238,REF!$B:$F,2,0)</f>
        <v>CPU-PRÓPRIA-MG</v>
      </c>
      <c r="G238" s="347" t="str">
        <f>VLOOKUP(E238,REF!$B:$F,3,0)</f>
        <v xml:space="preserve">CABO DE AÇO GALVANIZADO - N°14 BWG</v>
      </c>
      <c r="H238" s="106" t="str">
        <f>VLOOKUP(E238,REF!$B:$F,4,0)</f>
        <v>KG</v>
      </c>
      <c r="I238" s="107">
        <f>ROUND(VLOOKUP(D238,MC!C:L,10,0),2)</f>
        <v>0.5</v>
      </c>
      <c r="J238" s="298">
        <f>VLOOKUP(E238,REF!$B:$F,5,0)</f>
        <v>21.43</v>
      </c>
      <c r="K238" s="480" t="str">
        <f t="shared" si="91"/>
        <v xml:space="preserve">BDI 1</v>
      </c>
      <c r="L238" s="299">
        <f t="shared" si="92"/>
        <v>26.559999999999999</v>
      </c>
      <c r="M238" s="299">
        <f t="shared" si="93"/>
        <v>13.279999999999999</v>
      </c>
      <c r="N238" s="108">
        <f t="shared" si="90"/>
        <v>7.8545913105614568e-06</v>
      </c>
      <c r="P238" s="73"/>
      <c r="S238" s="79"/>
      <c r="U238" s="37"/>
      <c r="V238" s="37"/>
      <c r="W238" s="37"/>
      <c r="X238" s="37"/>
      <c r="Y238" s="37"/>
      <c r="Z238" s="37"/>
    </row>
    <row r="239" ht="31.5">
      <c r="D239" s="105" t="s">
        <v>32185</v>
      </c>
      <c r="E239" s="111" t="s">
        <v>18625</v>
      </c>
      <c r="F239" s="111" t="str">
        <f>VLOOKUP(E239,REF!$B:$F,2,0)</f>
        <v>CPU-SICOR-MG</v>
      </c>
      <c r="G239" s="347" t="str">
        <f>VLOOKUP(E239,REF!$B:$F,3,0)</f>
        <v xml:space="preserve">CAIXA PRÉ MOLDADA PARA ATERRAMENTO COM TAMPA DE CONCRETO 25 x 25 x 50 CM, INCLUSIVE ESCAVAÇÃO E BOTA FORA</v>
      </c>
      <c r="H239" s="106" t="str">
        <f>VLOOKUP(E239,REF!$B:$F,4,0)</f>
        <v>un</v>
      </c>
      <c r="I239" s="107">
        <f>ROUND(VLOOKUP(D239,MC!C:L,10,0),2)</f>
        <v>1</v>
      </c>
      <c r="J239" s="298">
        <f>VLOOKUP(E239,REF!$B:$F,5,0)</f>
        <v>145.59999999999999</v>
      </c>
      <c r="K239" s="480" t="str">
        <f t="shared" si="91"/>
        <v xml:space="preserve">BDI 1</v>
      </c>
      <c r="L239" s="299">
        <f t="shared" si="92"/>
        <v>180.43000000000001</v>
      </c>
      <c r="M239" s="299">
        <f t="shared" si="93"/>
        <v>180.43000000000001</v>
      </c>
      <c r="N239" s="108">
        <f t="shared" si="90"/>
        <v>0.00010671716190998523</v>
      </c>
      <c r="P239" s="73"/>
      <c r="S239" s="79"/>
      <c r="U239" s="37"/>
      <c r="V239" s="37"/>
      <c r="W239" s="37"/>
      <c r="X239" s="37"/>
      <c r="Y239" s="37"/>
      <c r="Z239" s="37"/>
    </row>
    <row r="240" ht="63">
      <c r="D240" s="105" t="s">
        <v>32186</v>
      </c>
      <c r="E240" s="111" t="s">
        <v>18459</v>
      </c>
      <c r="F240" s="111" t="str">
        <f>VLOOKUP(E240,REF!$B:$F,2,0)</f>
        <v>CPU-SICOR-MG</v>
      </c>
      <c r="G240" s="347" t="str">
        <f>VLOOKUP(E240,REF!$B:$F,3,0)</f>
        <v xml:space="preserve">TERMINAL PARA ATERRAMENTO E CONEXÃO DE QUADRO/PAINEL ELÉTRICO, TIPO PARAFUSO FENDIDO DE APERTO, EM LATÃO ESTANHADO, DIÂMETRO DERIVAÇÃO 2,5MM2-25MM2, INCLUSIVE INSTALAÇÃO</v>
      </c>
      <c r="H240" s="106" t="str">
        <f>VLOOKUP(E240,REF!$B:$F,4,0)</f>
        <v>un</v>
      </c>
      <c r="I240" s="107">
        <f>ROUND(VLOOKUP(D240,MC!C:L,10,0),2)</f>
        <v>1</v>
      </c>
      <c r="J240" s="298">
        <f>VLOOKUP(E240,REF!$B:$F,5,0)</f>
        <v>13.050000000000001</v>
      </c>
      <c r="K240" s="480" t="str">
        <f t="shared" ref="K240:K245" si="94">IF(OR(F240="MAT-SINAPI-MG",F240="MAT-SUDECAP-MG",F240="MAT-COPASA-MG",F240="I-COTAÇÃO-MG",F240="MAT-DNIT-MG",F240="EQUIP-DNIT-MG"),"BDI 2","BDI 1")</f>
        <v xml:space="preserve">BDI 1</v>
      </c>
      <c r="L240" s="299">
        <f t="shared" ref="L240:L245" si="95">IF(K240="BDI 2",ROUND(J240*(1+$N$10),2),ROUND(J240*(1+$N$9),2))</f>
        <v>16.170000000000002</v>
      </c>
      <c r="M240" s="299">
        <f t="shared" ref="M240:M245" si="96">ROUND(I240*L240,2)</f>
        <v>16.170000000000002</v>
      </c>
      <c r="N240" s="108">
        <f t="shared" si="90"/>
        <v>9.5639112569110527e-06</v>
      </c>
      <c r="P240" s="73"/>
      <c r="S240" s="79"/>
      <c r="U240" s="37"/>
      <c r="V240" s="37"/>
      <c r="W240" s="37"/>
      <c r="X240" s="37"/>
      <c r="Y240" s="37"/>
      <c r="Z240" s="37"/>
    </row>
    <row r="241" ht="31.5">
      <c r="D241" s="105" t="s">
        <v>32187</v>
      </c>
      <c r="E241" s="111" t="s">
        <v>26807</v>
      </c>
      <c r="F241" s="111" t="str">
        <f>VLOOKUP(E241,REF!$B:$F,2,0)</f>
        <v>CPU-SUDECAP-MG</v>
      </c>
      <c r="G241" s="347" t="str">
        <f>VLOOKUP(E241,REF!$B:$F,3,0)</f>
        <v xml:space="preserve">POSTE GALVANIZADO ESCALONADO RETO ENGASTADO HT= 4,5M / HL= 3,8M /B= 89MM /DT= 60,3MM PADRÃO CEMIG</v>
      </c>
      <c r="H241" s="106" t="str">
        <f>VLOOKUP(E241,REF!$B:$F,4,0)</f>
        <v>UN</v>
      </c>
      <c r="I241" s="107">
        <f>ROUND(VLOOKUP(D241,MC!C:L,10,0),2)</f>
        <v>1</v>
      </c>
      <c r="J241" s="298">
        <f>VLOOKUP(E241,REF!$B:$F,5,0)</f>
        <v>606.52999999999997</v>
      </c>
      <c r="K241" s="480" t="str">
        <f t="shared" si="94"/>
        <v xml:space="preserve">BDI 1</v>
      </c>
      <c r="L241" s="299">
        <f t="shared" si="95"/>
        <v>751.61000000000001</v>
      </c>
      <c r="M241" s="299">
        <f t="shared" si="96"/>
        <v>751.61000000000001</v>
      </c>
      <c r="N241" s="108">
        <f t="shared" si="90"/>
        <v>0.00044454739269059467</v>
      </c>
      <c r="P241" s="73"/>
      <c r="S241" s="79"/>
      <c r="U241" s="37"/>
      <c r="V241" s="37"/>
      <c r="W241" s="37"/>
      <c r="X241" s="37"/>
      <c r="Y241" s="37"/>
      <c r="Z241" s="37"/>
    </row>
    <row r="242">
      <c r="D242" s="105" t="s">
        <v>32188</v>
      </c>
      <c r="E242" s="111" t="s">
        <v>32679</v>
      </c>
      <c r="F242" s="111" t="str">
        <f>VLOOKUP(E242,REF!$B:$F,2,0)</f>
        <v>CPU-PRÓPRIA-MG</v>
      </c>
      <c r="G242" s="347" t="str">
        <f>VLOOKUP(E242,REF!$B:$F,3,0)</f>
        <v xml:space="preserve">CINTA DE ALUMÍNIO PARA POSTE L=18MM, C=1,0M</v>
      </c>
      <c r="H242" s="106" t="str">
        <f>VLOOKUP(E242,REF!$B:$F,4,0)</f>
        <v>UN</v>
      </c>
      <c r="I242" s="107">
        <f>ROUND(VLOOKUP(D242,MC!C:L,10,0),2)</f>
        <v>6</v>
      </c>
      <c r="J242" s="298">
        <f>VLOOKUP(E242,REF!$B:$F,5,0)</f>
        <v>32.909999999999997</v>
      </c>
      <c r="K242" s="480" t="str">
        <f t="shared" si="94"/>
        <v xml:space="preserve">BDI 1</v>
      </c>
      <c r="L242" s="299">
        <f t="shared" si="95"/>
        <v>40.780000000000001</v>
      </c>
      <c r="M242" s="299">
        <f t="shared" si="96"/>
        <v>244.68000000000001</v>
      </c>
      <c r="N242" s="108">
        <f t="shared" si="90"/>
        <v>0.00014471847905633866</v>
      </c>
      <c r="P242" s="73"/>
      <c r="S242" s="79"/>
      <c r="U242" s="37"/>
      <c r="V242" s="37"/>
      <c r="W242" s="37"/>
      <c r="X242" s="37"/>
      <c r="Y242" s="37"/>
      <c r="Z242" s="37"/>
    </row>
    <row r="243">
      <c r="D243" s="105" t="s">
        <v>32189</v>
      </c>
      <c r="E243" s="111" t="s">
        <v>32680</v>
      </c>
      <c r="F243" s="111" t="str">
        <f>VLOOKUP(E243,REF!$B:$F,2,0)</f>
        <v>CPU-PRÓPRIA-MG</v>
      </c>
      <c r="G243" s="347" t="str">
        <f>VLOOKUP(E243,REF!$B:$F,3,0)</f>
        <v xml:space="preserve">HASTE DE ATERRAMENTO AÇO/COBRE D=15MM, COMPRIMENTO 2,4M</v>
      </c>
      <c r="H243" s="106" t="str">
        <f>VLOOKUP(E243,REF!$B:$F,4,0)</f>
        <v>UN</v>
      </c>
      <c r="I243" s="107">
        <f>ROUND(VLOOKUP(D243,MC!C:L,10,0),2)</f>
        <v>1</v>
      </c>
      <c r="J243" s="298">
        <f>VLOOKUP(E243,REF!$B:$F,5,0)</f>
        <v>101.31999999999999</v>
      </c>
      <c r="K243" s="480" t="str">
        <f t="shared" si="94"/>
        <v xml:space="preserve">BDI 1</v>
      </c>
      <c r="L243" s="299">
        <f t="shared" si="95"/>
        <v>125.56</v>
      </c>
      <c r="M243" s="299">
        <f t="shared" si="96"/>
        <v>125.56</v>
      </c>
      <c r="N243" s="108">
        <f t="shared" si="90"/>
        <v>7.4263741336904872e-05</v>
      </c>
      <c r="P243" s="73"/>
      <c r="S243" s="79"/>
      <c r="U243" s="37"/>
      <c r="V243" s="37"/>
      <c r="W243" s="37"/>
      <c r="X243" s="37"/>
      <c r="Y243" s="37"/>
      <c r="Z243" s="37"/>
    </row>
    <row r="244">
      <c r="D244" s="105" t="s">
        <v>32190</v>
      </c>
      <c r="E244" s="111" t="s">
        <v>32681</v>
      </c>
      <c r="F244" s="111" t="str">
        <f>VLOOKUP(E244,REF!$B:$F,2,0)</f>
        <v>CPU-PRÓPRIA-MG</v>
      </c>
      <c r="G244" s="347" t="str">
        <f>VLOOKUP(E244,REF!$B:$F,3,0)</f>
        <v xml:space="preserve">HASTE PARA ARMAÇÃO SECUNDÁRIA 16"X150"</v>
      </c>
      <c r="H244" s="106" t="str">
        <f>VLOOKUP(E244,REF!$B:$F,4,0)</f>
        <v>UN</v>
      </c>
      <c r="I244" s="107">
        <f>ROUND(VLOOKUP(D244,MC!C:L,10,0),2)</f>
        <v>1</v>
      </c>
      <c r="J244" s="298">
        <f>VLOOKUP(E244,REF!$B:$F,5,0)</f>
        <v>101.31999999999999</v>
      </c>
      <c r="K244" s="480" t="str">
        <f t="shared" si="94"/>
        <v xml:space="preserve">BDI 1</v>
      </c>
      <c r="L244" s="299">
        <f t="shared" si="95"/>
        <v>125.56</v>
      </c>
      <c r="M244" s="299">
        <f t="shared" si="96"/>
        <v>125.56</v>
      </c>
      <c r="N244" s="108">
        <f t="shared" si="90"/>
        <v>7.4263741336904872e-05</v>
      </c>
      <c r="P244" s="73"/>
      <c r="S244" s="79"/>
      <c r="U244" s="37"/>
      <c r="V244" s="37"/>
      <c r="W244" s="37"/>
      <c r="X244" s="37"/>
      <c r="Y244" s="37"/>
      <c r="Z244" s="37"/>
    </row>
    <row r="245">
      <c r="D245" s="105" t="s">
        <v>32191</v>
      </c>
      <c r="E245" s="111" t="s">
        <v>32682</v>
      </c>
      <c r="F245" s="111" t="str">
        <f>VLOOKUP(E245,REF!$B:$F,2,0)</f>
        <v>CPU-PRÓPRIA-MG</v>
      </c>
      <c r="G245" s="347" t="str">
        <f>VLOOKUP(E245,REF!$B:$F,3,0)</f>
        <v xml:space="preserve">HASTE PARA ARMAÇÃO SECUNDÁRIA 16''X350''</v>
      </c>
      <c r="H245" s="106" t="str">
        <f>VLOOKUP(E245,REF!$B:$F,4,0)</f>
        <v>UN</v>
      </c>
      <c r="I245" s="107">
        <f>ROUND(VLOOKUP(D245,MC!C:L,10,0),2)</f>
        <v>1</v>
      </c>
      <c r="J245" s="298">
        <f>VLOOKUP(E245,REF!$B:$F,5,0)</f>
        <v>101.31999999999999</v>
      </c>
      <c r="K245" s="480" t="str">
        <f t="shared" si="94"/>
        <v xml:space="preserve">BDI 1</v>
      </c>
      <c r="L245" s="299">
        <f t="shared" si="95"/>
        <v>125.56</v>
      </c>
      <c r="M245" s="299">
        <f t="shared" si="96"/>
        <v>125.56</v>
      </c>
      <c r="N245" s="108">
        <f t="shared" si="90"/>
        <v>7.4263741336904872e-05</v>
      </c>
      <c r="P245" s="73"/>
      <c r="S245" s="79"/>
      <c r="U245" s="37"/>
      <c r="V245" s="37"/>
      <c r="W245" s="37"/>
      <c r="X245" s="37"/>
      <c r="Y245" s="37"/>
      <c r="Z245" s="37"/>
    </row>
    <row r="246">
      <c r="D246" s="105" t="s">
        <v>32192</v>
      </c>
      <c r="E246" s="111" t="s">
        <v>32683</v>
      </c>
      <c r="F246" s="111" t="str">
        <f>VLOOKUP(E246,REF!$B:$F,2,0)</f>
        <v>CPU-PRÓPRIA-MG</v>
      </c>
      <c r="G246" s="347" t="str">
        <f>VLOOKUP(E246,REF!$B:$F,3,0)</f>
        <v xml:space="preserve">PARAFUSO AÇO GAÇVANZADO ROSCA M10</v>
      </c>
      <c r="H246" s="106" t="str">
        <f>VLOOKUP(E246,REF!$B:$F,4,0)</f>
        <v>UN</v>
      </c>
      <c r="I246" s="107">
        <f>ROUND(VLOOKUP(D246,MC!C:L,10,0),2)</f>
        <v>2</v>
      </c>
      <c r="J246" s="298">
        <f>VLOOKUP(E246,REF!$B:$F,5,0)</f>
        <v>7.6399999999999997</v>
      </c>
      <c r="K246" s="480" t="str">
        <f t="shared" ref="K246" si="97">IF(OR(F246="MAT-SINAPI-MG",F246="MAT-SUDECAP-MG",F246="MAT-COPASA-MG",F246="I-COTAÇÃO-MG",F246="MAT-DNIT-MG",F246="EQUIP-DNIT-MG"),"BDI 2","BDI 1")</f>
        <v xml:space="preserve">BDI 1</v>
      </c>
      <c r="L246" s="299">
        <f t="shared" ref="L246" si="98">IF(K246="BDI 2",ROUND(J246*(1+$N$10),2),ROUND(J246*(1+$N$9),2))</f>
        <v>9.4700000000000006</v>
      </c>
      <c r="M246" s="299">
        <f t="shared" ref="M246" si="99">ROUND(I246*L246,2)</f>
        <v>18.940000000000001</v>
      </c>
      <c r="N246" s="108">
        <f t="shared" si="90"/>
        <v>1.120225598057485e-05</v>
      </c>
      <c r="P246" s="73"/>
      <c r="S246" s="79"/>
      <c r="U246" s="37"/>
      <c r="V246" s="37"/>
      <c r="W246" s="37"/>
      <c r="X246" s="37"/>
      <c r="Y246" s="37"/>
      <c r="Z246" s="37"/>
    </row>
    <row r="247" s="551" customFormat="1" ht="16.5">
      <c r="A247" s="83"/>
      <c r="B247" s="83"/>
      <c r="C247" s="553"/>
      <c r="D247" s="557" t="s">
        <v>32405</v>
      </c>
      <c r="E247" s="569"/>
      <c r="F247" s="569"/>
      <c r="G247" s="570" t="s">
        <v>32406</v>
      </c>
      <c r="H247" s="571"/>
      <c r="I247" s="572"/>
      <c r="J247" s="573"/>
      <c r="K247" s="573"/>
      <c r="L247" s="573"/>
      <c r="M247" s="573">
        <f>SUBTOTAL(9,M248:M250)</f>
        <v>31107.809999999998</v>
      </c>
      <c r="N247" s="574">
        <f>SUBTOTAL(9,N248:N250)</f>
        <v>0.018399031183478676</v>
      </c>
      <c r="O247" s="553"/>
      <c r="P247" s="554"/>
      <c r="Q247" s="555"/>
      <c r="R247" s="556"/>
      <c r="S247" s="553"/>
      <c r="T247" s="554"/>
      <c r="U247" s="554"/>
      <c r="V247" s="554"/>
      <c r="W247" s="554"/>
      <c r="X247" s="554"/>
      <c r="Y247" s="553"/>
      <c r="Z247" s="553"/>
      <c r="AA247" s="553"/>
      <c r="AB247" s="553"/>
      <c r="AC247" s="553"/>
    </row>
    <row r="248" ht="31.5">
      <c r="D248" s="105" t="s">
        <v>32407</v>
      </c>
      <c r="E248" s="111">
        <v>103244</v>
      </c>
      <c r="F248" s="111" t="str">
        <f>VLOOKUP(E248,REF!$B:$F,2,0)</f>
        <v>CPU-SINAPI-MG</v>
      </c>
      <c r="G248" s="347" t="str">
        <f>VLOOKUP(E248,REF!$B:$F,3,0)</f>
        <v xml:space="preserve">AR CONDICIONADO SPLIT INVERTER, HI-WALL (PAREDE), 9000 BTU/H, CICLO FRIO - FORNECIMENTO E INSTALAÇÃO. AF_11/2021_PE</v>
      </c>
      <c r="H248" s="106" t="str">
        <f>VLOOKUP(E248,REF!$B:$F,4,0)</f>
        <v>UN</v>
      </c>
      <c r="I248" s="107">
        <f>ROUND(VLOOKUP(D248,MC!C:L,10,0),2)</f>
        <v>8</v>
      </c>
      <c r="J248" s="298">
        <f>VLOOKUP(E248,REF!$B:$F,5,0)</f>
        <v>2342.6700000000001</v>
      </c>
      <c r="K248" s="480" t="str">
        <f t="shared" ref="K248:K250" si="100">IF(OR(F248="MAT-SINAPI-MG",F248="MAT-SUDECAP-MG",F248="MAT-COPASA-MG",F248="I-COTAÇÃO-MG",F248="MAT-DNIT-MG",F248="EQUIP-DNIT-MG"),"BDI 2","BDI 1")</f>
        <v xml:space="preserve">BDI 1</v>
      </c>
      <c r="L248" s="299">
        <f t="shared" ref="L248:L250" si="101">IF(K248="BDI 2",ROUND(J248*(1+$N$10),2),ROUND(J248*(1+$N$9),2))</f>
        <v>2903.04</v>
      </c>
      <c r="M248" s="299">
        <f t="shared" ref="M248:M250" si="102">ROUND(I248*L248,2)</f>
        <v>23224.32</v>
      </c>
      <c r="N248" s="108">
        <f t="shared" si="90"/>
        <v>0.013736260697718274</v>
      </c>
      <c r="P248" s="73"/>
      <c r="S248" s="79"/>
      <c r="U248" s="37"/>
      <c r="V248" s="37"/>
      <c r="W248" s="37"/>
      <c r="X248" s="37"/>
      <c r="Y248" s="37"/>
      <c r="Z248" s="37"/>
    </row>
    <row r="249" ht="31.5">
      <c r="D249" s="105" t="s">
        <v>32408</v>
      </c>
      <c r="E249" s="111">
        <v>103247</v>
      </c>
      <c r="F249" s="111" t="str">
        <f>VLOOKUP(E249,REF!$B:$F,2,0)</f>
        <v>CPU-SINAPI-MG</v>
      </c>
      <c r="G249" s="347" t="str">
        <f>VLOOKUP(E249,REF!$B:$F,3,0)</f>
        <v xml:space="preserve">AR CONDICIONADO SPLIT INVERTER, HI-WALL (PAREDE), 12000 BTU/H, CICLO FRIO - FORNECIMENTO E INSTALAÇÃO. AF_11/2021_PE</v>
      </c>
      <c r="H249" s="106" t="str">
        <f>VLOOKUP(E249,REF!$B:$F,4,0)</f>
        <v>UN</v>
      </c>
      <c r="I249" s="107">
        <f>ROUND(VLOOKUP(D249,MC!C:L,10,0),2)</f>
        <v>1</v>
      </c>
      <c r="J249" s="298">
        <f>VLOOKUP(E249,REF!$B:$F,5,0)</f>
        <v>2597.5799999999999</v>
      </c>
      <c r="K249" s="480" t="str">
        <f t="shared" si="100"/>
        <v xml:space="preserve">BDI 1</v>
      </c>
      <c r="L249" s="299">
        <f t="shared" si="101"/>
        <v>3218.9200000000001</v>
      </c>
      <c r="M249" s="299">
        <f t="shared" si="102"/>
        <v>3218.9200000000001</v>
      </c>
      <c r="N249" s="108">
        <f t="shared" si="90"/>
        <v>0.0019038630317313621</v>
      </c>
      <c r="P249" s="73"/>
      <c r="S249" s="79"/>
      <c r="U249" s="37"/>
      <c r="V249" s="37"/>
      <c r="W249" s="37"/>
      <c r="X249" s="37"/>
      <c r="Y249" s="37"/>
      <c r="Z249" s="37"/>
    </row>
    <row r="250" ht="31.5">
      <c r="D250" s="105" t="s">
        <v>32409</v>
      </c>
      <c r="E250" s="111">
        <v>103250</v>
      </c>
      <c r="F250" s="111" t="str">
        <f>VLOOKUP(E250,REF!$B:$F,2,0)</f>
        <v>CPU-SINAPI-MG</v>
      </c>
      <c r="G250" s="347" t="str">
        <f>VLOOKUP(E250,REF!$B:$F,3,0)</f>
        <v xml:space="preserve">AR CONDICIONADO SPLIT INVERTER, HI-WALL (PAREDE), 18000 BTU/H, CICLO FRIO - FORNECIMENTO E INSTALAÇÃO. AF_11/2021_PE</v>
      </c>
      <c r="H250" s="106" t="str">
        <f>VLOOKUP(E250,REF!$B:$F,4,0)</f>
        <v>UN</v>
      </c>
      <c r="I250" s="107">
        <f>ROUND(VLOOKUP(D250,MC!C:L,10,0),2)</f>
        <v>1</v>
      </c>
      <c r="J250" s="298">
        <f>VLOOKUP(E250,REF!$B:$F,5,0)</f>
        <v>3764.1799999999998</v>
      </c>
      <c r="K250" s="480" t="str">
        <f t="shared" si="100"/>
        <v xml:space="preserve">BDI 1</v>
      </c>
      <c r="L250" s="299">
        <f t="shared" si="101"/>
        <v>4664.5699999999997</v>
      </c>
      <c r="M250" s="299">
        <f t="shared" si="102"/>
        <v>4664.5699999999997</v>
      </c>
      <c r="N250" s="108">
        <f t="shared" si="90"/>
        <v>0.0027589074540290406</v>
      </c>
      <c r="P250" s="73"/>
      <c r="S250" s="79"/>
      <c r="U250" s="37"/>
      <c r="V250" s="37"/>
      <c r="W250" s="37"/>
      <c r="X250" s="37"/>
      <c r="Y250" s="37"/>
      <c r="Z250" s="37"/>
    </row>
    <row r="251" s="551" customFormat="1" ht="16.5">
      <c r="A251" s="83"/>
      <c r="B251" s="83" t="s">
        <v>24</v>
      </c>
      <c r="C251" s="553"/>
      <c r="D251" s="557">
        <v>7</v>
      </c>
      <c r="E251" s="569"/>
      <c r="F251" s="569"/>
      <c r="G251" s="570" t="s">
        <v>32522</v>
      </c>
      <c r="H251" s="571"/>
      <c r="I251" s="572"/>
      <c r="J251" s="573"/>
      <c r="K251" s="573"/>
      <c r="L251" s="573"/>
      <c r="M251" s="573">
        <f>SUBTOTAL(9,M252:M258)</f>
        <v>11847.91</v>
      </c>
      <c r="N251" s="574">
        <f>SUBTOTAL(9,N252:N258)</f>
        <v>0.0070075670884272743</v>
      </c>
      <c r="O251" s="553"/>
      <c r="P251" s="554"/>
      <c r="Q251" s="555"/>
      <c r="R251" s="556"/>
      <c r="S251" s="553"/>
      <c r="T251" s="554"/>
      <c r="U251" s="554"/>
      <c r="V251" s="554"/>
      <c r="W251" s="554"/>
      <c r="X251" s="554"/>
      <c r="Y251" s="553"/>
      <c r="Z251" s="553"/>
      <c r="AA251" s="553"/>
      <c r="AB251" s="553"/>
      <c r="AC251" s="553"/>
    </row>
    <row r="252" ht="31.5">
      <c r="D252" s="105" t="s">
        <v>32523</v>
      </c>
      <c r="E252" s="111" t="s">
        <v>18583</v>
      </c>
      <c r="F252" s="111" t="str">
        <f>VLOOKUP(E252,REF!$B:$F,2,0)</f>
        <v>CPU-SICOR-MG</v>
      </c>
      <c r="G252" s="347" t="str">
        <f>VLOOKUP(E252,REF!$B:$F,3,0)</f>
        <v xml:space="preserve">ANILHA (MARCADOR) PARA IDENTIFICAÇÃO DE CABOS (# 16 MM2) - 500 UN</v>
      </c>
      <c r="H252" s="106" t="str">
        <f>VLOOKUP(E252,REF!$B:$F,4,0)</f>
        <v>U</v>
      </c>
      <c r="I252" s="107">
        <f>ROUND(VLOOKUP(D252,MC!C:L,10,0),2)</f>
        <v>1</v>
      </c>
      <c r="J252" s="298">
        <f>VLOOKUP(E252,REF!$B:$F,5,0)</f>
        <v>95.700000000000003</v>
      </c>
      <c r="K252" s="480" t="str">
        <f t="shared" ref="K252:K258" si="103">IF(OR(F252="MAT-SINAPI-MG",F252="MAT-SUDECAP-MG",F252="MAT-COPASA-MG",F252="I-COTAÇÃO-MG",F252="MAT-DNIT-MG",F252="EQUIP-DNIT-MG"),"BDI 2","BDI 1")</f>
        <v xml:space="preserve">BDI 1</v>
      </c>
      <c r="L252" s="299">
        <f t="shared" ref="L252:L258" si="104">IF(K252="BDI 2",ROUND(J252*(1+$N$10),2),ROUND(J252*(1+$N$9),2))</f>
        <v>118.59</v>
      </c>
      <c r="M252" s="299">
        <f t="shared" ref="M252:M258" si="105">ROUND(I252*L252,2)</f>
        <v>118.59</v>
      </c>
      <c r="N252" s="108">
        <f t="shared" si="90"/>
        <v>7.0141263819238202e-05</v>
      </c>
      <c r="P252" s="73"/>
      <c r="S252" s="79"/>
      <c r="U252" s="37"/>
      <c r="V252" s="37"/>
      <c r="W252" s="37"/>
      <c r="X252" s="37"/>
      <c r="Y252" s="37"/>
      <c r="Z252" s="37"/>
    </row>
    <row r="253" ht="31.5">
      <c r="D253" s="105" t="s">
        <v>32524</v>
      </c>
      <c r="E253" s="111" t="s">
        <v>18585</v>
      </c>
      <c r="F253" s="111" t="str">
        <f>VLOOKUP(E253,REF!$B:$F,2,0)</f>
        <v>CPU-SICOR-MG</v>
      </c>
      <c r="G253" s="347" t="str">
        <f>VLOOKUP(E253,REF!$B:$F,3,0)</f>
        <v xml:space="preserve">ANILHA (MARCADOR) PARA IDENTIFICAÇÃO DE CABOS (# 6 MM2) - 500 UN</v>
      </c>
      <c r="H253" s="106" t="str">
        <f>VLOOKUP(E253,REF!$B:$F,4,0)</f>
        <v>U</v>
      </c>
      <c r="I253" s="107">
        <f>ROUND(VLOOKUP(D253,MC!C:L,10,0),2)</f>
        <v>1</v>
      </c>
      <c r="J253" s="298">
        <f>VLOOKUP(E253,REF!$B:$F,5,0)</f>
        <v>70.159999999999997</v>
      </c>
      <c r="K253" s="480" t="str">
        <f t="shared" si="103"/>
        <v xml:space="preserve">BDI 1</v>
      </c>
      <c r="L253" s="299">
        <f t="shared" si="104"/>
        <v>86.939999999999998</v>
      </c>
      <c r="M253" s="299">
        <f t="shared" si="105"/>
        <v>86.939999999999998</v>
      </c>
      <c r="N253" s="108">
        <f t="shared" si="90"/>
        <v>5.1421548835859424e-05</v>
      </c>
      <c r="P253" s="73"/>
      <c r="S253" s="79"/>
      <c r="U253" s="37"/>
      <c r="V253" s="37"/>
      <c r="W253" s="37"/>
      <c r="X253" s="37"/>
      <c r="Y253" s="37"/>
      <c r="Z253" s="37"/>
    </row>
    <row r="254">
      <c r="D254" s="105" t="s">
        <v>32525</v>
      </c>
      <c r="E254" s="111" t="s">
        <v>18587</v>
      </c>
      <c r="F254" s="111" t="str">
        <f>VLOOKUP(E254,REF!$B:$F,2,0)</f>
        <v>CPU-SICOR-MG</v>
      </c>
      <c r="G254" s="347" t="str">
        <f>VLOOKUP(E254,REF!$B:$F,3,0)</f>
        <v xml:space="preserve">GAVETA DE VENTILAÇÃO COM 4 VENTILADORES PARA RACK 19"</v>
      </c>
      <c r="H254" s="106" t="str">
        <f>VLOOKUP(E254,REF!$B:$F,4,0)</f>
        <v>cj</v>
      </c>
      <c r="I254" s="107">
        <f>ROUND(VLOOKUP(D254,MC!C:L,10,0),2)</f>
        <v>1</v>
      </c>
      <c r="J254" s="298">
        <f>VLOOKUP(E254,REF!$B:$F,5,0)</f>
        <v>672.96000000000004</v>
      </c>
      <c r="K254" s="480" t="str">
        <f t="shared" si="103"/>
        <v xml:space="preserve">BDI 1</v>
      </c>
      <c r="L254" s="299">
        <f t="shared" si="104"/>
        <v>833.92999999999995</v>
      </c>
      <c r="M254" s="299">
        <f t="shared" si="105"/>
        <v>833.92999999999995</v>
      </c>
      <c r="N254" s="108">
        <f t="shared" si="90"/>
        <v>0.00049323639545305093</v>
      </c>
      <c r="P254" s="73"/>
      <c r="S254" s="79"/>
      <c r="U254" s="37"/>
      <c r="V254" s="37"/>
      <c r="W254" s="37"/>
      <c r="X254" s="37"/>
      <c r="Y254" s="37"/>
      <c r="Z254" s="37"/>
    </row>
    <row r="255">
      <c r="D255" s="105" t="s">
        <v>32526</v>
      </c>
      <c r="E255" s="111" t="s">
        <v>18589</v>
      </c>
      <c r="F255" s="111" t="str">
        <f>VLOOKUP(E255,REF!$B:$F,2,0)</f>
        <v>CPU-SICOR-MG</v>
      </c>
      <c r="G255" s="347" t="str">
        <f>VLOOKUP(E255,REF!$B:$F,3,0)</f>
        <v xml:space="preserve">ORGANIZADOR DE CABOS DE 1U PARA RACK 19"</v>
      </c>
      <c r="H255" s="106" t="str">
        <f>VLOOKUP(E255,REF!$B:$F,4,0)</f>
        <v>cj</v>
      </c>
      <c r="I255" s="107">
        <f>ROUND(VLOOKUP(D255,MC!C:L,10,0),2)</f>
        <v>1</v>
      </c>
      <c r="J255" s="298">
        <f>VLOOKUP(E255,REF!$B:$F,5,0)</f>
        <v>83.120000000000005</v>
      </c>
      <c r="K255" s="480" t="str">
        <f t="shared" si="103"/>
        <v xml:space="preserve">BDI 1</v>
      </c>
      <c r="L255" s="299">
        <f t="shared" si="104"/>
        <v>103</v>
      </c>
      <c r="M255" s="299">
        <f t="shared" si="105"/>
        <v>103</v>
      </c>
      <c r="N255" s="108">
        <f t="shared" si="90"/>
        <v>6.0920399471975165e-05</v>
      </c>
      <c r="P255" s="73"/>
      <c r="S255" s="79"/>
      <c r="U255" s="37"/>
      <c r="V255" s="37"/>
      <c r="W255" s="37"/>
      <c r="X255" s="37"/>
      <c r="Y255" s="37"/>
      <c r="Z255" s="37"/>
    </row>
    <row r="256" ht="47.25">
      <c r="D256" s="105" t="s">
        <v>32527</v>
      </c>
      <c r="E256" s="111" t="s">
        <v>18509</v>
      </c>
      <c r="F256" s="111" t="str">
        <f>VLOOKUP(E256,REF!$B:$F,2,0)</f>
        <v>CPU-SICOR-MG</v>
      </c>
      <c r="G256" s="347" t="str">
        <f>VLOOKUP(E256,REF!$B:$F,3,0)</f>
        <v xml:space="preserve">CABO UTP COM QUATRO (4) PARES, CATEGORIA 6, CLASSIFICAÇÃO LSZH, COM ISOLAMENTO NÃO HALOGENADO E ANTICHAMA, EXCLUSIVE CONECTOR/PLUG MACHO RJ45 E CRIMPAGEM</v>
      </c>
      <c r="H256" s="106" t="str">
        <f>VLOOKUP(E256,REF!$B:$F,4,0)</f>
        <v>m</v>
      </c>
      <c r="I256" s="107">
        <f>ROUND(VLOOKUP(D256,MC!C:L,10,0),2)</f>
        <v>490</v>
      </c>
      <c r="J256" s="298">
        <f>VLOOKUP(E256,REF!$B:$F,5,0)</f>
        <v>5.9400000000000004</v>
      </c>
      <c r="K256" s="480" t="str">
        <f t="shared" si="103"/>
        <v xml:space="preserve">BDI 1</v>
      </c>
      <c r="L256" s="299">
        <f t="shared" si="104"/>
        <v>7.3600000000000003</v>
      </c>
      <c r="M256" s="299">
        <f t="shared" si="105"/>
        <v>3606.4000000000001</v>
      </c>
      <c r="N256" s="108">
        <f t="shared" si="90"/>
        <v>0.0021330420257837982</v>
      </c>
      <c r="P256" s="73"/>
      <c r="S256" s="79"/>
      <c r="U256" s="37"/>
      <c r="V256" s="37"/>
      <c r="W256" s="37"/>
      <c r="X256" s="37"/>
      <c r="Y256" s="37"/>
      <c r="Z256" s="37"/>
    </row>
    <row r="257" ht="31.5">
      <c r="D257" s="105" t="s">
        <v>32528</v>
      </c>
      <c r="E257" s="111" t="s">
        <v>18591</v>
      </c>
      <c r="F257" s="111" t="str">
        <f>VLOOKUP(E257,REF!$B:$F,2,0)</f>
        <v>CPU-SICOR-MG</v>
      </c>
      <c r="G257" s="347" t="str">
        <f>VLOOKUP(E257,REF!$B:$F,3,0)</f>
        <v xml:space="preserve">PATCH CORD RJ45/RJ45 UTP-4P METÁLICO CATEGORIA 6, PINAGEM T568A (VOZ), COMPRIMENTO 2 METROS</v>
      </c>
      <c r="H257" s="106" t="str">
        <f>VLOOKUP(E257,REF!$B:$F,4,0)</f>
        <v>un</v>
      </c>
      <c r="I257" s="107">
        <f>ROUND(VLOOKUP(D257,MC!C:L,10,0),2)</f>
        <v>5</v>
      </c>
      <c r="J257" s="298">
        <f>VLOOKUP(E257,REF!$B:$F,5,0)</f>
        <v>19.66</v>
      </c>
      <c r="K257" s="480" t="str">
        <f t="shared" si="103"/>
        <v xml:space="preserve">BDI 1</v>
      </c>
      <c r="L257" s="299">
        <f t="shared" si="104"/>
        <v>24.359999999999999</v>
      </c>
      <c r="M257" s="299">
        <f t="shared" si="105"/>
        <v>121.8</v>
      </c>
      <c r="N257" s="108">
        <f t="shared" ref="N257:N258" si="106">M257/$M$15</f>
        <v>7.2039851026083242e-05</v>
      </c>
      <c r="P257" s="73"/>
      <c r="S257" s="79"/>
      <c r="U257" s="37"/>
      <c r="V257" s="37"/>
      <c r="W257" s="37"/>
      <c r="X257" s="37"/>
      <c r="Y257" s="37"/>
      <c r="Z257" s="37"/>
    </row>
    <row r="258">
      <c r="D258" s="105" t="s">
        <v>32529</v>
      </c>
      <c r="E258" s="111" t="s">
        <v>18595</v>
      </c>
      <c r="F258" s="111" t="str">
        <f>VLOOKUP(E258,REF!$B:$F,2,0)</f>
        <v>CPU-SICOR-MG</v>
      </c>
      <c r="G258" s="347" t="str">
        <f>VLOOKUP(E258,REF!$B:$F,3,0)</f>
        <v xml:space="preserve">PATCH PANEL 24 POSIÇÕES, CATEGORIA COM GUIA TRASEIRO</v>
      </c>
      <c r="H258" s="106" t="str">
        <f>VLOOKUP(E258,REF!$B:$F,4,0)</f>
        <v>cj</v>
      </c>
      <c r="I258" s="107">
        <f>ROUND(VLOOKUP(D258,MC!C:L,10,0),2)</f>
        <v>5</v>
      </c>
      <c r="J258" s="298">
        <f>VLOOKUP(E258,REF!$B:$F,5,0)</f>
        <v>1126.0899999999999</v>
      </c>
      <c r="K258" s="480" t="str">
        <f t="shared" si="103"/>
        <v xml:space="preserve">BDI 1</v>
      </c>
      <c r="L258" s="299">
        <f t="shared" si="104"/>
        <v>1395.45</v>
      </c>
      <c r="M258" s="299">
        <f t="shared" si="105"/>
        <v>6977.25</v>
      </c>
      <c r="N258" s="108">
        <f t="shared" si="106"/>
        <v>0.0041267656040372691</v>
      </c>
      <c r="P258" s="73"/>
      <c r="S258" s="79"/>
      <c r="U258" s="37"/>
      <c r="V258" s="37"/>
      <c r="W258" s="37"/>
      <c r="X258" s="37"/>
      <c r="Y258" s="37"/>
      <c r="Z258" s="37"/>
    </row>
    <row r="259" s="551" customFormat="1" ht="16.5">
      <c r="A259" s="83"/>
      <c r="B259" s="83" t="s">
        <v>32212</v>
      </c>
      <c r="C259" s="553"/>
      <c r="D259" s="557">
        <v>8</v>
      </c>
      <c r="E259" s="569"/>
      <c r="F259" s="569"/>
      <c r="G259" s="570" t="s">
        <v>32530</v>
      </c>
      <c r="H259" s="571"/>
      <c r="I259" s="572"/>
      <c r="J259" s="573"/>
      <c r="K259" s="573"/>
      <c r="L259" s="573"/>
      <c r="M259" s="573">
        <f>SUBTOTAL(9,M260:M288)</f>
        <v>19375.420000000002</v>
      </c>
      <c r="N259" s="574">
        <f>SUBTOTAL(9,N260:N288)</f>
        <v>0.01145978957609026</v>
      </c>
      <c r="O259" s="553"/>
      <c r="P259" s="554"/>
      <c r="Q259" s="555"/>
      <c r="R259" s="556"/>
      <c r="S259" s="553"/>
      <c r="T259" s="554"/>
      <c r="U259" s="554"/>
      <c r="V259" s="554"/>
      <c r="W259" s="554"/>
      <c r="X259" s="554"/>
      <c r="Y259" s="553"/>
      <c r="Z259" s="553"/>
      <c r="AA259" s="553"/>
      <c r="AB259" s="553"/>
      <c r="AC259" s="553"/>
    </row>
    <row r="260" s="551" customFormat="1" ht="16.5">
      <c r="A260" s="83"/>
      <c r="B260" s="83"/>
      <c r="C260" s="553"/>
      <c r="D260" s="557" t="s">
        <v>32531</v>
      </c>
      <c r="E260" s="569"/>
      <c r="F260" s="569"/>
      <c r="G260" s="570" t="s">
        <v>32532</v>
      </c>
      <c r="H260" s="571"/>
      <c r="I260" s="572"/>
      <c r="J260" s="573"/>
      <c r="K260" s="573"/>
      <c r="L260" s="573"/>
      <c r="M260" s="573">
        <f>SUBTOTAL(9,M261:M286)</f>
        <v>12437.220000000001</v>
      </c>
      <c r="N260" s="574">
        <f>SUBTOTAL(9,N261:N288)</f>
        <v>0.01145978957609026</v>
      </c>
      <c r="O260" s="553"/>
      <c r="P260" s="554"/>
      <c r="Q260" s="555"/>
      <c r="R260" s="556"/>
      <c r="S260" s="553"/>
      <c r="T260" s="554"/>
      <c r="U260" s="554"/>
      <c r="V260" s="554"/>
      <c r="W260" s="554"/>
      <c r="X260" s="554"/>
      <c r="Y260" s="553"/>
      <c r="Z260" s="553"/>
      <c r="AA260" s="553"/>
      <c r="AB260" s="553"/>
      <c r="AC260" s="553"/>
    </row>
    <row r="261" ht="47.25">
      <c r="D261" s="105" t="s">
        <v>32535</v>
      </c>
      <c r="E261" s="111" t="s">
        <v>18745</v>
      </c>
      <c r="F261" s="111" t="str">
        <f>VLOOKUP(E261,REF!$B:$F,2,0)</f>
        <v>CPU-SICOR-MG</v>
      </c>
      <c r="G261" s="347" t="str">
        <f>VLOOKUP(E261,REF!$B:$F,3,0)</f>
        <v xml:space="preserve">KIT CAVALETE PARA MEDIÇÃO DE ÁGUA, EMBUTIDO EM ALVENARIA, EM AÇO GALVANIZADO DN 20MM (1/2") - PADRÃO CONCESSIONÁRIA LOCAL, EXCLUSIVE HIDRÔMETRO</v>
      </c>
      <c r="H261" s="106" t="str">
        <f>VLOOKUP(E261,REF!$B:$F,4,0)</f>
        <v>un</v>
      </c>
      <c r="I261" s="107">
        <f>ROUND(VLOOKUP(D261,MC!C:L,10,0),2)</f>
        <v>1</v>
      </c>
      <c r="J261" s="298">
        <f>VLOOKUP(E261,REF!$B:$F,5,0)</f>
        <v>443.60000000000002</v>
      </c>
      <c r="K261" s="480" t="str">
        <f t="shared" ref="K261:K324" si="107">IF(OR(F261="MAT-SINAPI-MG",F261="MAT-SUDECAP-MG",F261="MAT-COPASA-MG",F261="I-COTAÇÃO-MG",F261="MAT-DNIT-MG",F261="EQUIP-DNIT-MG"),"BDI 2","BDI 1")</f>
        <v xml:space="preserve">BDI 1</v>
      </c>
      <c r="L261" s="299">
        <f t="shared" ref="L261:L324" si="108">IF(K261="BDI 2",ROUND(J261*(1+$N$10),2),ROUND(J261*(1+$N$9),2))</f>
        <v>549.71000000000004</v>
      </c>
      <c r="M261" s="299">
        <f t="shared" ref="M261:M324" si="109">ROUND(I261*L261,2)</f>
        <v>549.71000000000004</v>
      </c>
      <c r="N261" s="108">
        <f t="shared" ref="N261:N286" si="110">M261/$M$15</f>
        <v>0.00032513158052174243</v>
      </c>
      <c r="P261" s="73"/>
      <c r="S261" s="79"/>
      <c r="U261" s="37"/>
      <c r="V261" s="37"/>
      <c r="W261" s="37"/>
      <c r="X261" s="37"/>
      <c r="Y261" s="37"/>
      <c r="Z261" s="37"/>
    </row>
    <row r="262" ht="47.25">
      <c r="D262" s="105" t="s">
        <v>32536</v>
      </c>
      <c r="E262" s="111" t="s">
        <v>18988</v>
      </c>
      <c r="F262" s="111" t="str">
        <f>VLOOKUP(E262,REF!$B:$F,2,0)</f>
        <v>CPU-SICOR-MG</v>
      </c>
      <c r="G262" s="347" t="str">
        <f>VLOOKUP(E262,REF!$B:$F,3,0)</f>
        <v xml:space="preserve">REGISTRO DE GAVETA, TIPO BASE, ROSCÁVEL 1" (PARA TUBO SOLDÁVEL OU PPR DN 32MM/CPVC DN 28MM), INCLUSIVE ACABAMENTO (PADRÃO POPULAR) E CANOPLA CROMADOS</v>
      </c>
      <c r="H262" s="106" t="str">
        <f>VLOOKUP(E262,REF!$B:$F,4,0)</f>
        <v>un</v>
      </c>
      <c r="I262" s="107">
        <f>ROUND(VLOOKUP(D262,MC!C:L,10,0),2)</f>
        <v>22</v>
      </c>
      <c r="J262" s="298">
        <f>VLOOKUP(E262,REF!$B:$F,5,0)</f>
        <v>131.66</v>
      </c>
      <c r="K262" s="480" t="str">
        <f t="shared" si="107"/>
        <v xml:space="preserve">BDI 1</v>
      </c>
      <c r="L262" s="299">
        <f t="shared" si="108"/>
        <v>163.15000000000001</v>
      </c>
      <c r="M262" s="299">
        <f t="shared" si="109"/>
        <v>3589.3000000000002</v>
      </c>
      <c r="N262" s="108">
        <f t="shared" si="110"/>
        <v>0.0021229280565510725</v>
      </c>
      <c r="P262" s="73"/>
      <c r="S262" s="79"/>
      <c r="U262" s="37"/>
      <c r="V262" s="37"/>
      <c r="W262" s="37"/>
      <c r="X262" s="37"/>
      <c r="Y262" s="37"/>
      <c r="Z262" s="37"/>
    </row>
    <row r="263" ht="47.25">
      <c r="D263" s="105" t="s">
        <v>32537</v>
      </c>
      <c r="E263" s="111" t="s">
        <v>19002</v>
      </c>
      <c r="F263" s="111" t="str">
        <f>VLOOKUP(E263,REF!$B:$F,2,0)</f>
        <v>CPU-SICOR-MG</v>
      </c>
      <c r="G263" s="347" t="str">
        <f>VLOOKUP(E263,REF!$B:$F,3,0)</f>
        <v xml:space="preserve">REGISTRO DE GAVETA, TIPO BASE, ROSCÁVEL 3/4" (PARA TUBO SOLDÁVEL OU PPR DN 25MM/CPVC DN 22MM), INCLUSIVE ACABAMENTO (PADRÃO MÉDIO) E CANOPLA CROMADO</v>
      </c>
      <c r="H263" s="106" t="str">
        <f>VLOOKUP(E263,REF!$B:$F,4,0)</f>
        <v>un</v>
      </c>
      <c r="I263" s="107">
        <f>ROUND(VLOOKUP(D263,MC!C:L,10,0),2)</f>
        <v>2</v>
      </c>
      <c r="J263" s="298">
        <f>VLOOKUP(E263,REF!$B:$F,5,0)</f>
        <v>106.98</v>
      </c>
      <c r="K263" s="480" t="str">
        <f t="shared" si="107"/>
        <v xml:space="preserve">BDI 1</v>
      </c>
      <c r="L263" s="299">
        <f t="shared" si="108"/>
        <v>132.56999999999999</v>
      </c>
      <c r="M263" s="299">
        <f t="shared" si="109"/>
        <v>265.13999999999999</v>
      </c>
      <c r="N263" s="108">
        <f t="shared" si="110"/>
        <v>0.00015681975452426692</v>
      </c>
      <c r="P263" s="73"/>
      <c r="S263" s="79"/>
      <c r="U263" s="37"/>
      <c r="V263" s="37"/>
      <c r="W263" s="37"/>
      <c r="X263" s="37"/>
      <c r="Y263" s="37"/>
      <c r="Z263" s="37"/>
    </row>
    <row r="264" ht="31.5">
      <c r="D264" s="105" t="s">
        <v>32538</v>
      </c>
      <c r="E264" s="111" t="s">
        <v>18978</v>
      </c>
      <c r="F264" s="111" t="str">
        <f>VLOOKUP(E264,REF!$B:$F,2,0)</f>
        <v>CPU-SICOR-MG</v>
      </c>
      <c r="G264" s="347" t="str">
        <f>VLOOKUP(E264,REF!$B:$F,3,0)</f>
        <v xml:space="preserve">REGISTRO DE ESFERA, TIPO PVC SOLDÁVEL DN 32MM (1"), INCLUSIVE VOLANTE PARA ACIONAMENTO</v>
      </c>
      <c r="H264" s="106" t="str">
        <f>VLOOKUP(E264,REF!$B:$F,4,0)</f>
        <v>un</v>
      </c>
      <c r="I264" s="107">
        <f>ROUND(VLOOKUP(D264,MC!C:L,10,0),2)</f>
        <v>2</v>
      </c>
      <c r="J264" s="298">
        <f>VLOOKUP(E264,REF!$B:$F,5,0)</f>
        <v>36.240000000000002</v>
      </c>
      <c r="K264" s="480" t="str">
        <f t="shared" si="107"/>
        <v xml:space="preserve">BDI 1</v>
      </c>
      <c r="L264" s="299">
        <f t="shared" si="108"/>
        <v>44.909999999999997</v>
      </c>
      <c r="M264" s="299">
        <f t="shared" si="109"/>
        <v>89.819999999999993</v>
      </c>
      <c r="N264" s="108">
        <f t="shared" si="110"/>
        <v>5.3124954180318533e-05</v>
      </c>
      <c r="P264" s="73"/>
      <c r="S264" s="79"/>
      <c r="U264" s="37"/>
      <c r="V264" s="37"/>
      <c r="W264" s="37"/>
      <c r="X264" s="37"/>
      <c r="Y264" s="37"/>
      <c r="Z264" s="37"/>
    </row>
    <row r="265" ht="31.5">
      <c r="D265" s="105" t="s">
        <v>32539</v>
      </c>
      <c r="E265" s="111" t="s">
        <v>18982</v>
      </c>
      <c r="F265" s="111" t="str">
        <f>VLOOKUP(E265,REF!$B:$F,2,0)</f>
        <v>CPU-SICOR-MG</v>
      </c>
      <c r="G265" s="347" t="str">
        <f>VLOOKUP(E265,REF!$B:$F,3,0)</f>
        <v xml:space="preserve">REGISTRO DE ESFERA, TIPO PVC SOLDÁVEL DN 50MM (1.1/2"), INCLUSIVE VOLANTE PARA ACIONAMENTO</v>
      </c>
      <c r="H265" s="106" t="str">
        <f>VLOOKUP(E265,REF!$B:$F,4,0)</f>
        <v>un</v>
      </c>
      <c r="I265" s="107">
        <f>ROUND(VLOOKUP(D265,MC!C:L,10,0),2)</f>
        <v>2</v>
      </c>
      <c r="J265" s="298">
        <f>VLOOKUP(E265,REF!$B:$F,5,0)</f>
        <v>43.380000000000003</v>
      </c>
      <c r="K265" s="480" t="str">
        <f t="shared" si="107"/>
        <v xml:space="preserve">BDI 1</v>
      </c>
      <c r="L265" s="299">
        <f t="shared" si="108"/>
        <v>53.759999999999998</v>
      </c>
      <c r="M265" s="299">
        <f t="shared" si="109"/>
        <v>107.52</v>
      </c>
      <c r="N265" s="108">
        <f t="shared" si="110"/>
        <v>6.3593799526473482e-05</v>
      </c>
      <c r="P265" s="73"/>
      <c r="S265" s="79"/>
      <c r="U265" s="37"/>
      <c r="V265" s="37"/>
      <c r="W265" s="37"/>
      <c r="X265" s="37"/>
      <c r="Y265" s="37"/>
      <c r="Z265" s="37"/>
    </row>
    <row r="266" ht="31.5">
      <c r="D266" s="105" t="s">
        <v>32540</v>
      </c>
      <c r="E266" s="111" t="s">
        <v>24793</v>
      </c>
      <c r="F266" s="111" t="str">
        <f>VLOOKUP(E266,REF!$B:$F,2,0)</f>
        <v>CPU-SUDECAP-MG</v>
      </c>
      <c r="G266" s="347" t="str">
        <f>VLOOKUP(E266,REF!$B:$F,3,0)</f>
        <v xml:space="preserve">REMOÇÃO DE METAIS ESPECIAIS (VÁLVULA DE DESCARGA, CAIXA SILEN)</v>
      </c>
      <c r="H266" s="106" t="str">
        <f>VLOOKUP(E266,REF!$B:$F,4,0)</f>
        <v>UN</v>
      </c>
      <c r="I266" s="107">
        <f>ROUND(VLOOKUP(D266,MC!C:L,10,0),2)</f>
        <v>1</v>
      </c>
      <c r="J266" s="298">
        <f>VLOOKUP(E266,REF!$B:$F,5,0)</f>
        <v>13.710000000000001</v>
      </c>
      <c r="K266" s="480" t="str">
        <f t="shared" si="107"/>
        <v xml:space="preserve">BDI 1</v>
      </c>
      <c r="L266" s="299">
        <f t="shared" si="108"/>
        <v>16.989999999999998</v>
      </c>
      <c r="M266" s="299">
        <f t="shared" si="109"/>
        <v>16.989999999999998</v>
      </c>
      <c r="N266" s="108">
        <f t="shared" si="110"/>
        <v>1.004890861193066e-05</v>
      </c>
      <c r="P266" s="73"/>
      <c r="S266" s="79"/>
      <c r="U266" s="37"/>
      <c r="V266" s="37"/>
      <c r="W266" s="37"/>
      <c r="X266" s="37"/>
      <c r="Y266" s="37"/>
      <c r="Z266" s="37"/>
    </row>
    <row r="267" ht="47.25">
      <c r="D267" s="105" t="s">
        <v>32541</v>
      </c>
      <c r="E267" s="111">
        <v>103950</v>
      </c>
      <c r="F267" s="111" t="str">
        <f>VLOOKUP(E267,REF!$B:$F,2,0)</f>
        <v>CPU-SINAPI-MG</v>
      </c>
      <c r="G267" s="347" t="str">
        <f>VLOOKUP(E267,REF!$B:$F,3,0)</f>
        <v xml:space="preserve">JOELHO DE REDUÇÃO, 90 GRAUS, PVC, SOLDÁVEL, DN 25 MM X 20 MM, INSTALADO EM RAMAL OU SUB-RAMAL DE ÁGUA - FORNECIMENTO E INSTALAÇÃO. AF_06/2022</v>
      </c>
      <c r="H267" s="106" t="str">
        <f>VLOOKUP(E267,REF!$B:$F,4,0)</f>
        <v>UN</v>
      </c>
      <c r="I267" s="107">
        <f>ROUND(VLOOKUP(D267,MC!C:L,10,0),2)</f>
        <v>5</v>
      </c>
      <c r="J267" s="298">
        <f>VLOOKUP(E267,REF!$B:$F,5,0)</f>
        <v>11.66</v>
      </c>
      <c r="K267" s="480" t="str">
        <f t="shared" si="107"/>
        <v xml:space="preserve">BDI 1</v>
      </c>
      <c r="L267" s="299">
        <f t="shared" si="108"/>
        <v>14.449999999999999</v>
      </c>
      <c r="M267" s="299">
        <f t="shared" si="109"/>
        <v>72.25</v>
      </c>
      <c r="N267" s="108">
        <f t="shared" si="110"/>
        <v>4.2732998658739861e-05</v>
      </c>
      <c r="P267" s="73"/>
      <c r="S267" s="79"/>
      <c r="U267" s="37"/>
      <c r="V267" s="37"/>
      <c r="W267" s="37"/>
      <c r="X267" s="37"/>
      <c r="Y267" s="37"/>
      <c r="Z267" s="37"/>
    </row>
    <row r="268" ht="31.5">
      <c r="D268" s="105" t="s">
        <v>32542</v>
      </c>
      <c r="E268" s="111">
        <v>104050</v>
      </c>
      <c r="F268" s="111" t="str">
        <f>VLOOKUP(E268,REF!$B:$F,2,0)</f>
        <v>CPU-SINAPI-MG</v>
      </c>
      <c r="G268" s="347" t="str">
        <f>VLOOKUP(E268,REF!$B:$F,3,0)</f>
        <v xml:space="preserve">ADAPTADOR, PVC, CURTO COM BOLSA E ROSCA, 32 MM X 1", PARA LIGAÇÃO PREDIAL DE ÁGUA. AF_06/2022</v>
      </c>
      <c r="H268" s="106" t="str">
        <f>VLOOKUP(E268,REF!$B:$F,4,0)</f>
        <v>UN</v>
      </c>
      <c r="I268" s="107">
        <f>ROUND(VLOOKUP(D268,MC!C:L,10,0),2)</f>
        <v>2</v>
      </c>
      <c r="J268" s="298">
        <f>VLOOKUP(E268,REF!$B:$F,5,0)</f>
        <v>8.8200000000000003</v>
      </c>
      <c r="K268" s="480" t="str">
        <f t="shared" si="107"/>
        <v xml:space="preserve">BDI 1</v>
      </c>
      <c r="L268" s="299">
        <f t="shared" si="108"/>
        <v>10.93</v>
      </c>
      <c r="M268" s="299">
        <f t="shared" si="109"/>
        <v>21.859999999999999</v>
      </c>
      <c r="N268" s="108">
        <f t="shared" si="110"/>
        <v>1.2929319732595893e-05</v>
      </c>
      <c r="P268" s="73"/>
      <c r="S268" s="79"/>
      <c r="U268" s="37"/>
      <c r="V268" s="37"/>
      <c r="W268" s="37"/>
      <c r="X268" s="37"/>
      <c r="Y268" s="37"/>
      <c r="Z268" s="37"/>
    </row>
    <row r="269" ht="47.25">
      <c r="D269" s="105" t="s">
        <v>32543</v>
      </c>
      <c r="E269" s="111">
        <v>89596</v>
      </c>
      <c r="F269" s="111" t="str">
        <f>VLOOKUP(E269,REF!$B:$F,2,0)</f>
        <v>CPU-SINAPI-MG</v>
      </c>
      <c r="G269" s="347" t="str">
        <f>VLOOKUP(E269,REF!$B:$F,3,0)</f>
        <v xml:space="preserve">ADAPTADOR CURTO COM BOLSA E ROSCA PARA REGISTRO, PVC, SOLDÁVEL, DN 50MM X 1.1/2, INSTALADO EM PRUMADA DE ÁGUA - FORNECIMENTO E INSTALAÇÃO. AF_06/2022</v>
      </c>
      <c r="H269" s="106" t="str">
        <f>VLOOKUP(E269,REF!$B:$F,4,0)</f>
        <v>UN</v>
      </c>
      <c r="I269" s="107">
        <f>ROUND(VLOOKUP(D269,MC!C:L,10,0),2)</f>
        <v>2</v>
      </c>
      <c r="J269" s="298">
        <f>VLOOKUP(E269,REF!$B:$F,5,0)</f>
        <v>10.949999999999999</v>
      </c>
      <c r="K269" s="480" t="str">
        <f t="shared" si="107"/>
        <v xml:space="preserve">BDI 1</v>
      </c>
      <c r="L269" s="299">
        <f t="shared" si="108"/>
        <v>13.57</v>
      </c>
      <c r="M269" s="299">
        <f t="shared" si="109"/>
        <v>27.140000000000001</v>
      </c>
      <c r="N269" s="108">
        <f t="shared" si="110"/>
        <v>1.6052229530770931e-05</v>
      </c>
      <c r="P269" s="73"/>
      <c r="S269" s="79"/>
      <c r="U269" s="37"/>
      <c r="V269" s="37"/>
      <c r="W269" s="37"/>
      <c r="X269" s="37"/>
      <c r="Y269" s="37"/>
      <c r="Z269" s="37"/>
    </row>
    <row r="270" ht="47.25">
      <c r="D270" s="105" t="s">
        <v>32544</v>
      </c>
      <c r="E270" s="111">
        <v>89383</v>
      </c>
      <c r="F270" s="111" t="str">
        <f>VLOOKUP(E270,REF!$B:$F,2,0)</f>
        <v>CPU-SINAPI-MG</v>
      </c>
      <c r="G270" s="347" t="str">
        <f>VLOOKUP(E270,REF!$B:$F,3,0)</f>
        <v xml:space="preserve">ADAPTADOR CURTO COM BOLSA E ROSCA PARA REGISTRO, PVC, SOLDÁVEL, DN 25MM X 3/4, INSTALADO EM RAMAL OU SUB-RAMAL DE ÁGUA - FORNECIMENTO E INSTALAÇÃO. AF_06/2022</v>
      </c>
      <c r="H270" s="106" t="str">
        <f>VLOOKUP(E270,REF!$B:$F,4,0)</f>
        <v>UN</v>
      </c>
      <c r="I270" s="107">
        <f>ROUND(VLOOKUP(D270,MC!C:L,10,0),2)</f>
        <v>46</v>
      </c>
      <c r="J270" s="298">
        <f>VLOOKUP(E270,REF!$B:$F,5,0)</f>
        <v>7.1799999999999997</v>
      </c>
      <c r="K270" s="480" t="str">
        <f t="shared" si="107"/>
        <v xml:space="preserve">BDI 1</v>
      </c>
      <c r="L270" s="299">
        <f t="shared" si="108"/>
        <v>8.9000000000000004</v>
      </c>
      <c r="M270" s="299">
        <f t="shared" si="109"/>
        <v>409.39999999999998</v>
      </c>
      <c r="N270" s="108">
        <f t="shared" si="110"/>
        <v>0.00024214380139637504</v>
      </c>
      <c r="P270" s="73"/>
      <c r="S270" s="79"/>
      <c r="U270" s="37"/>
      <c r="V270" s="37"/>
      <c r="W270" s="37"/>
      <c r="X270" s="37"/>
      <c r="Y270" s="37"/>
      <c r="Z270" s="37"/>
    </row>
    <row r="271" ht="47.25">
      <c r="D271" s="105" t="s">
        <v>32545</v>
      </c>
      <c r="E271" s="111">
        <v>89391</v>
      </c>
      <c r="F271" s="111" t="str">
        <f>VLOOKUP(E271,REF!$B:$F,2,0)</f>
        <v>CPU-SINAPI-MG</v>
      </c>
      <c r="G271" s="347" t="str">
        <f>VLOOKUP(E271,REF!$B:$F,3,0)</f>
        <v xml:space="preserve">ADAPTADOR CURTO COM BOLSA E ROSCA PARA REGISTRO, PVC, SOLDÁVEL, DN 32MM X 1, INSTALADO EM RAMAL OU SUB-RAMAL DE ÁGUA - FORNECIMENTO E INSTALAÇÃO. AF_06/2022</v>
      </c>
      <c r="H271" s="106" t="str">
        <f>VLOOKUP(E271,REF!$B:$F,4,0)</f>
        <v>UN</v>
      </c>
      <c r="I271" s="107">
        <f>ROUND(VLOOKUP(D271,MC!C:L,10,0),2)</f>
        <v>2</v>
      </c>
      <c r="J271" s="298">
        <f>VLOOKUP(E271,REF!$B:$F,5,0)</f>
        <v>9.4000000000000004</v>
      </c>
      <c r="K271" s="480" t="str">
        <f t="shared" si="107"/>
        <v xml:space="preserve">BDI 1</v>
      </c>
      <c r="L271" s="299">
        <f t="shared" si="108"/>
        <v>11.65</v>
      </c>
      <c r="M271" s="299">
        <f t="shared" si="109"/>
        <v>23.300000000000001</v>
      </c>
      <c r="N271" s="108">
        <f t="shared" si="110"/>
        <v>1.3781022404825449e-05</v>
      </c>
      <c r="P271" s="73"/>
      <c r="S271" s="79"/>
      <c r="U271" s="37"/>
      <c r="V271" s="37"/>
      <c r="W271" s="37"/>
      <c r="X271" s="37"/>
      <c r="Y271" s="37"/>
      <c r="Z271" s="37"/>
    </row>
    <row r="272" ht="47.25">
      <c r="D272" s="105" t="s">
        <v>32546</v>
      </c>
      <c r="E272" s="111">
        <v>89572</v>
      </c>
      <c r="F272" s="111" t="str">
        <f>VLOOKUP(E272,REF!$B:$F,2,0)</f>
        <v>CPU-SINAPI-MG</v>
      </c>
      <c r="G272" s="347" t="str">
        <f>VLOOKUP(E272,REF!$B:$F,3,0)</f>
        <v xml:space="preserve">ADAPTADOR CURTO COM BOLSA E ROSCA PARA REGISTRO, PVC, SOLDÁVEL, DN 40MM X 1.1/4, INSTALADO EM PRUMADA DE ÁGUA - FORNECIMENTO E INSTALAÇÃO. AF_06/2022</v>
      </c>
      <c r="H272" s="106" t="str">
        <f>VLOOKUP(E272,REF!$B:$F,4,0)</f>
        <v>UN</v>
      </c>
      <c r="I272" s="107">
        <f>ROUND(VLOOKUP(D272,MC!C:L,10,0),2)</f>
        <v>1</v>
      </c>
      <c r="J272" s="298">
        <f>VLOOKUP(E272,REF!$B:$F,5,0)</f>
        <v>9.1199999999999992</v>
      </c>
      <c r="K272" s="480" t="str">
        <f t="shared" si="107"/>
        <v xml:space="preserve">BDI 1</v>
      </c>
      <c r="L272" s="299">
        <f t="shared" si="108"/>
        <v>11.300000000000001</v>
      </c>
      <c r="M272" s="299">
        <f t="shared" si="109"/>
        <v>11.300000000000001</v>
      </c>
      <c r="N272" s="108">
        <f t="shared" si="110"/>
        <v>6.6835001362458192e-06</v>
      </c>
      <c r="P272" s="73"/>
      <c r="S272" s="79"/>
      <c r="U272" s="37"/>
      <c r="V272" s="37"/>
      <c r="W272" s="37"/>
      <c r="X272" s="37"/>
      <c r="Y272" s="37"/>
      <c r="Z272" s="37"/>
    </row>
    <row r="273" ht="47.25">
      <c r="D273" s="105" t="s">
        <v>32547</v>
      </c>
      <c r="E273" s="111">
        <v>103999</v>
      </c>
      <c r="F273" s="111" t="str">
        <f>VLOOKUP(E273,REF!$B:$F,2,0)</f>
        <v>CPU-SINAPI-MG</v>
      </c>
      <c r="G273" s="347" t="str">
        <f>VLOOKUP(E273,REF!$B:$F,3,0)</f>
        <v xml:space="preserve">BUCHA DE REDUÇÃO, LONGA, PVC, SOLDÁVEL, DN 50 X 25 MM, INSTALADO EM RAMAL DE DISTRIBUIÇÃO DE ÁGUA - FORNECIMENTO E INSTALAÇÃO. AF_06/2022</v>
      </c>
      <c r="H273" s="106" t="str">
        <f>VLOOKUP(E273,REF!$B:$F,4,0)</f>
        <v>UN</v>
      </c>
      <c r="I273" s="107">
        <f>ROUND(VLOOKUP(D273,MC!C:L,10,0),2)</f>
        <v>1</v>
      </c>
      <c r="J273" s="298">
        <f>VLOOKUP(E273,REF!$B:$F,5,0)</f>
        <v>13.24</v>
      </c>
      <c r="K273" s="480" t="str">
        <f t="shared" si="107"/>
        <v xml:space="preserve">BDI 1</v>
      </c>
      <c r="L273" s="299">
        <f t="shared" si="108"/>
        <v>16.41</v>
      </c>
      <c r="M273" s="299">
        <f t="shared" si="109"/>
        <v>16.41</v>
      </c>
      <c r="N273" s="108">
        <f t="shared" si="110"/>
        <v>9.7058617022826446e-06</v>
      </c>
      <c r="P273" s="73"/>
      <c r="S273" s="79"/>
      <c r="U273" s="37"/>
      <c r="V273" s="37"/>
      <c r="W273" s="37"/>
      <c r="X273" s="37"/>
      <c r="Y273" s="37"/>
      <c r="Z273" s="37"/>
    </row>
    <row r="274" ht="47.25">
      <c r="D274" s="105" t="s">
        <v>32548</v>
      </c>
      <c r="E274" s="111">
        <v>104003</v>
      </c>
      <c r="F274" s="111" t="str">
        <f>VLOOKUP(E274,REF!$B:$F,2,0)</f>
        <v>CPU-SINAPI-MG</v>
      </c>
      <c r="G274" s="347" t="str">
        <f>VLOOKUP(E274,REF!$B:$F,3,0)</f>
        <v xml:space="preserve">BUCHA DE REDUÇÃO, LONGA, PVC, SOLDÁVEL, DN 50 X 32 MM, INSTALADO EM RAMAL DE DISTRIBUIÇÃO DE ÁGUA - FORNECIMENTO E INSTALAÇÃO. AF_06/2022</v>
      </c>
      <c r="H274" s="106" t="str">
        <f>VLOOKUP(E274,REF!$B:$F,4,0)</f>
        <v>UN</v>
      </c>
      <c r="I274" s="107">
        <f>ROUND(VLOOKUP(D274,MC!C:L,10,0),2)</f>
        <v>1</v>
      </c>
      <c r="J274" s="298">
        <f>VLOOKUP(E274,REF!$B:$F,5,0)</f>
        <v>15.44</v>
      </c>
      <c r="K274" s="480" t="str">
        <f t="shared" si="107"/>
        <v xml:space="preserve">BDI 1</v>
      </c>
      <c r="L274" s="299">
        <f t="shared" si="108"/>
        <v>19.129999999999999</v>
      </c>
      <c r="M274" s="299">
        <f t="shared" si="109"/>
        <v>19.129999999999999</v>
      </c>
      <c r="N274" s="108">
        <f t="shared" si="110"/>
        <v>1.1314633416494027e-05</v>
      </c>
      <c r="P274" s="73"/>
      <c r="S274" s="79"/>
      <c r="U274" s="37"/>
      <c r="V274" s="37"/>
      <c r="W274" s="37"/>
      <c r="X274" s="37"/>
      <c r="Y274" s="37"/>
      <c r="Z274" s="37"/>
    </row>
    <row r="275" ht="31.5">
      <c r="D275" s="105" t="s">
        <v>32549</v>
      </c>
      <c r="E275" s="111">
        <v>89365</v>
      </c>
      <c r="F275" s="111" t="str">
        <f>VLOOKUP(E275,REF!$B:$F,2,0)</f>
        <v>CPU-SINAPI-MG</v>
      </c>
      <c r="G275" s="347" t="str">
        <f>VLOOKUP(E275,REF!$B:$F,3,0)</f>
        <v xml:space="preserve">CURVA 45 GRAUS, PVC, SOLDÁVEL, DN 25MM, INSTALADO EM RAMAL OU SUB-RAMAL DE ÁGUA - FORNECIMENTO E INSTALAÇÃO. AF_06/2022</v>
      </c>
      <c r="H275" s="106" t="str">
        <f>VLOOKUP(E275,REF!$B:$F,4,0)</f>
        <v>UN</v>
      </c>
      <c r="I275" s="107">
        <f>ROUND(VLOOKUP(D275,MC!C:L,10,0),2)</f>
        <v>1</v>
      </c>
      <c r="J275" s="298">
        <f>VLOOKUP(E275,REF!$B:$F,5,0)</f>
        <v>12.119999999999999</v>
      </c>
      <c r="K275" s="480" t="str">
        <f t="shared" si="107"/>
        <v xml:space="preserve">BDI 1</v>
      </c>
      <c r="L275" s="299">
        <f t="shared" si="108"/>
        <v>15.02</v>
      </c>
      <c r="M275" s="299">
        <f t="shared" si="109"/>
        <v>15.02</v>
      </c>
      <c r="N275" s="108">
        <f t="shared" si="110"/>
        <v>8.8837320395055034e-06</v>
      </c>
      <c r="P275" s="73"/>
      <c r="S275" s="79"/>
      <c r="U275" s="37"/>
      <c r="V275" s="37"/>
      <c r="W275" s="37"/>
      <c r="X275" s="37"/>
      <c r="Y275" s="37"/>
      <c r="Z275" s="37"/>
    </row>
    <row r="276" ht="31.5">
      <c r="D276" s="105" t="s">
        <v>32550</v>
      </c>
      <c r="E276" s="111">
        <v>89364</v>
      </c>
      <c r="F276" s="111" t="str">
        <f>VLOOKUP(E276,REF!$B:$F,2,0)</f>
        <v>CPU-SINAPI-MG</v>
      </c>
      <c r="G276" s="347" t="str">
        <f>VLOOKUP(E276,REF!$B:$F,3,0)</f>
        <v xml:space="preserve">CURVA 90 GRAUS, PVC, SOLDÁVEL, DN 25MM, INSTALADO EM RAMAL OU SUB-RAMAL DE ÁGUA - FORNECIMENTO E INSTALAÇÃO. AF_06/2022</v>
      </c>
      <c r="H276" s="106" t="str">
        <f>VLOOKUP(E276,REF!$B:$F,4,0)</f>
        <v>UN</v>
      </c>
      <c r="I276" s="107">
        <f>ROUND(VLOOKUP(D276,MC!C:L,10,0),2)</f>
        <v>64</v>
      </c>
      <c r="J276" s="298">
        <f>VLOOKUP(E276,REF!$B:$F,5,0)</f>
        <v>12.66</v>
      </c>
      <c r="K276" s="480" t="str">
        <f t="shared" si="107"/>
        <v xml:space="preserve">BDI 1</v>
      </c>
      <c r="L276" s="299">
        <f t="shared" si="108"/>
        <v>15.69</v>
      </c>
      <c r="M276" s="299">
        <f t="shared" si="109"/>
        <v>1004.16</v>
      </c>
      <c r="N276" s="108">
        <f t="shared" si="110"/>
        <v>0.00059392066343474351</v>
      </c>
      <c r="P276" s="73"/>
      <c r="S276" s="79"/>
      <c r="U276" s="37"/>
      <c r="V276" s="37"/>
      <c r="W276" s="37"/>
      <c r="X276" s="37"/>
      <c r="Y276" s="37"/>
      <c r="Z276" s="37"/>
    </row>
    <row r="277" ht="31.5">
      <c r="D277" s="105" t="s">
        <v>32551</v>
      </c>
      <c r="E277" s="111">
        <v>89369</v>
      </c>
      <c r="F277" s="111" t="str">
        <f>VLOOKUP(E277,REF!$B:$F,2,0)</f>
        <v>CPU-SINAPI-MG</v>
      </c>
      <c r="G277" s="347" t="str">
        <f>VLOOKUP(E277,REF!$B:$F,3,0)</f>
        <v xml:space="preserve">CURVA 90 GRAUS, PVC, SOLDÁVEL, DN 32MM, INSTALADO EM RAMAL OU SUB-RAMAL DE ÁGUA - FORNECIMENTO E INSTALAÇÃO. AF_06/2022</v>
      </c>
      <c r="H277" s="106" t="str">
        <f>VLOOKUP(E277,REF!$B:$F,4,0)</f>
        <v>UN</v>
      </c>
      <c r="I277" s="107">
        <f>ROUND(VLOOKUP(D277,MC!C:L,10,0),2)</f>
        <v>4</v>
      </c>
      <c r="J277" s="298">
        <f>VLOOKUP(E277,REF!$B:$F,5,0)</f>
        <v>18.260000000000002</v>
      </c>
      <c r="K277" s="480" t="str">
        <f t="shared" si="107"/>
        <v xml:space="preserve">BDI 1</v>
      </c>
      <c r="L277" s="299">
        <f t="shared" si="108"/>
        <v>22.629999999999999</v>
      </c>
      <c r="M277" s="299">
        <f t="shared" si="109"/>
        <v>90.519999999999996</v>
      </c>
      <c r="N277" s="108">
        <f t="shared" si="110"/>
        <v>5.3538976312652347e-05</v>
      </c>
      <c r="P277" s="73"/>
      <c r="S277" s="79"/>
      <c r="U277" s="37"/>
      <c r="V277" s="37"/>
      <c r="W277" s="37"/>
      <c r="X277" s="37"/>
      <c r="Y277" s="37"/>
      <c r="Z277" s="37"/>
    </row>
    <row r="278" ht="31.5">
      <c r="D278" s="105" t="s">
        <v>32552</v>
      </c>
      <c r="E278" s="111">
        <v>89356</v>
      </c>
      <c r="F278" s="111" t="str">
        <f>VLOOKUP(E278,REF!$B:$F,2,0)</f>
        <v>CPU-SINAPI-MG</v>
      </c>
      <c r="G278" s="347" t="str">
        <f>VLOOKUP(E278,REF!$B:$F,3,0)</f>
        <v xml:space="preserve">TUBO, PVC, SOLDÁVEL, DE 25MM, INSTALADO EM RAMAL OU SUB-RAMAL DE ÁGUA - FORNECIMENTO E INSTALAÇÃO. AF_06/2022</v>
      </c>
      <c r="H278" s="106" t="str">
        <f>VLOOKUP(E278,REF!$B:$F,4,0)</f>
        <v>M</v>
      </c>
      <c r="I278" s="107">
        <f>ROUND(VLOOKUP(D278,MC!C:L,10,0),2)</f>
        <v>122.52</v>
      </c>
      <c r="J278" s="298">
        <f>VLOOKUP(E278,REF!$B:$F,5,0)</f>
        <v>25.550000000000001</v>
      </c>
      <c r="K278" s="480" t="str">
        <f t="shared" si="107"/>
        <v xml:space="preserve">BDI 1</v>
      </c>
      <c r="L278" s="299">
        <f t="shared" si="108"/>
        <v>31.66</v>
      </c>
      <c r="M278" s="299">
        <f t="shared" si="109"/>
        <v>3878.98</v>
      </c>
      <c r="N278" s="108">
        <f t="shared" si="110"/>
        <v>0.0022942622441145845</v>
      </c>
      <c r="P278" s="73"/>
      <c r="S278" s="79"/>
      <c r="U278" s="37"/>
      <c r="V278" s="37"/>
      <c r="W278" s="37"/>
      <c r="X278" s="37"/>
      <c r="Y278" s="37"/>
      <c r="Z278" s="37"/>
    </row>
    <row r="279" ht="31.5">
      <c r="D279" s="105" t="s">
        <v>32553</v>
      </c>
      <c r="E279" s="111">
        <v>89357</v>
      </c>
      <c r="F279" s="111" t="str">
        <f>VLOOKUP(E279,REF!$B:$F,2,0)</f>
        <v>CPU-SINAPI-MG</v>
      </c>
      <c r="G279" s="347" t="str">
        <f>VLOOKUP(E279,REF!$B:$F,3,0)</f>
        <v xml:space="preserve">TUBO, PVC, SOLDÁVEL, DE 32MM, INSTALADO EM RAMAL OU SUB-RAMAL DE ÁGUA - FORNECIMENTO E INSTALAÇÃO. AF_06/2022</v>
      </c>
      <c r="H279" s="106" t="str">
        <f>VLOOKUP(E279,REF!$B:$F,4,0)</f>
        <v>M</v>
      </c>
      <c r="I279" s="107">
        <f>ROUND(VLOOKUP(D279,MC!C:L,10,0),2)</f>
        <v>22.079999999999998</v>
      </c>
      <c r="J279" s="298">
        <f>VLOOKUP(E279,REF!$B:$F,5,0)</f>
        <v>34.759999999999998</v>
      </c>
      <c r="K279" s="480" t="str">
        <f t="shared" si="107"/>
        <v xml:space="preserve">BDI 1</v>
      </c>
      <c r="L279" s="299">
        <f t="shared" si="108"/>
        <v>43.07</v>
      </c>
      <c r="M279" s="299">
        <f t="shared" si="109"/>
        <v>950.99000000000001</v>
      </c>
      <c r="N279" s="108">
        <f t="shared" si="110"/>
        <v>0.00056247272518304529</v>
      </c>
      <c r="P279" s="73"/>
      <c r="S279" s="79"/>
      <c r="U279" s="37"/>
      <c r="V279" s="37"/>
      <c r="W279" s="37"/>
      <c r="X279" s="37"/>
      <c r="Y279" s="37"/>
      <c r="Z279" s="37"/>
    </row>
    <row r="280" ht="31.5">
      <c r="D280" s="105" t="s">
        <v>32554</v>
      </c>
      <c r="E280" s="111">
        <v>89449</v>
      </c>
      <c r="F280" s="111" t="str">
        <f>VLOOKUP(E280,REF!$B:$F,2,0)</f>
        <v>CPU-SINAPI-MG</v>
      </c>
      <c r="G280" s="347" t="str">
        <f>VLOOKUP(E280,REF!$B:$F,3,0)</f>
        <v xml:space="preserve">TUBO, PVC, SOLDÁVEL, DE 50MM, INSTALADO EM PRUMADA DE ÁGUA - FORNECIMENTO E INSTALAÇÃO. AF_06/2022</v>
      </c>
      <c r="H280" s="106" t="str">
        <f>VLOOKUP(E280,REF!$B:$F,4,0)</f>
        <v>M</v>
      </c>
      <c r="I280" s="107">
        <f>ROUND(VLOOKUP(D280,MC!C:L,10,0),2)</f>
        <v>21.66</v>
      </c>
      <c r="J280" s="298">
        <f>VLOOKUP(E280,REF!$B:$F,5,0)</f>
        <v>18.449999999999999</v>
      </c>
      <c r="K280" s="480" t="str">
        <f t="shared" si="107"/>
        <v xml:space="preserve">BDI 1</v>
      </c>
      <c r="L280" s="299">
        <f t="shared" si="108"/>
        <v>22.859999999999999</v>
      </c>
      <c r="M280" s="299">
        <f t="shared" si="109"/>
        <v>495.14999999999998</v>
      </c>
      <c r="N280" s="108">
        <f t="shared" si="110"/>
        <v>0.00029286151260726702</v>
      </c>
      <c r="P280" s="73"/>
      <c r="S280" s="79"/>
      <c r="U280" s="37"/>
      <c r="V280" s="37"/>
      <c r="W280" s="37"/>
      <c r="X280" s="37"/>
      <c r="Y280" s="37"/>
      <c r="Z280" s="37"/>
    </row>
    <row r="281" ht="31.5">
      <c r="D281" s="105" t="s">
        <v>32555</v>
      </c>
      <c r="E281" s="111">
        <v>89395</v>
      </c>
      <c r="F281" s="111" t="str">
        <f>VLOOKUP(E281,REF!$B:$F,2,0)</f>
        <v>CPU-SINAPI-MG</v>
      </c>
      <c r="G281" s="347" t="str">
        <f>VLOOKUP(E281,REF!$B:$F,3,0)</f>
        <v xml:space="preserve">TE, PVC, SOLDÁVEL, DN 25MM, INSTALADO EM RAMAL OU SUB-RAMAL DE ÁGUA - FORNECIMENTO E INSTALAÇÃO. AF_06/2022</v>
      </c>
      <c r="H281" s="106" t="str">
        <f>VLOOKUP(E281,REF!$B:$F,4,0)</f>
        <v>UN</v>
      </c>
      <c r="I281" s="107">
        <f>ROUND(VLOOKUP(D281,MC!C:L,10,0),2)</f>
        <v>12</v>
      </c>
      <c r="J281" s="298">
        <f>VLOOKUP(E281,REF!$B:$F,5,0)</f>
        <v>14.25</v>
      </c>
      <c r="K281" s="480" t="str">
        <f t="shared" si="107"/>
        <v xml:space="preserve">BDI 1</v>
      </c>
      <c r="L281" s="299">
        <f t="shared" si="108"/>
        <v>17.66</v>
      </c>
      <c r="M281" s="299">
        <f t="shared" si="109"/>
        <v>211.91999999999999</v>
      </c>
      <c r="N281" s="108">
        <f t="shared" si="110"/>
        <v>0.00012534224326311627</v>
      </c>
      <c r="P281" s="73"/>
      <c r="S281" s="79"/>
      <c r="U281" s="37"/>
      <c r="V281" s="37"/>
      <c r="W281" s="37"/>
      <c r="X281" s="37"/>
      <c r="Y281" s="37"/>
      <c r="Z281" s="37"/>
    </row>
    <row r="282" ht="31.5">
      <c r="D282" s="105" t="s">
        <v>32556</v>
      </c>
      <c r="E282" s="111">
        <v>89625</v>
      </c>
      <c r="F282" s="111" t="str">
        <f>VLOOKUP(E282,REF!$B:$F,2,0)</f>
        <v>CPU-SINAPI-MG</v>
      </c>
      <c r="G282" s="347" t="str">
        <f>VLOOKUP(E282,REF!$B:$F,3,0)</f>
        <v xml:space="preserve">TE, PVC, SOLDÁVEL, DN 50MM, INSTALADO EM PRUMADA DE ÁGUA - FORNECIMENTO E INSTALAÇÃO. AF_06/2022</v>
      </c>
      <c r="H282" s="106" t="str">
        <f>VLOOKUP(E282,REF!$B:$F,4,0)</f>
        <v>UN</v>
      </c>
      <c r="I282" s="107">
        <f>ROUND(VLOOKUP(D282,MC!C:L,10,0),2)</f>
        <v>3</v>
      </c>
      <c r="J282" s="298">
        <f>VLOOKUP(E282,REF!$B:$F,5,0)</f>
        <v>23.809999999999999</v>
      </c>
      <c r="K282" s="480" t="str">
        <f t="shared" si="107"/>
        <v xml:space="preserve">BDI 1</v>
      </c>
      <c r="L282" s="299">
        <f t="shared" si="108"/>
        <v>29.510000000000002</v>
      </c>
      <c r="M282" s="299">
        <f t="shared" si="109"/>
        <v>88.530000000000001</v>
      </c>
      <c r="N282" s="108">
        <f t="shared" si="110"/>
        <v>5.2361970536446222e-05</v>
      </c>
      <c r="P282" s="73"/>
      <c r="S282" s="79"/>
      <c r="U282" s="37"/>
      <c r="V282" s="37"/>
      <c r="W282" s="37"/>
      <c r="X282" s="37"/>
      <c r="Y282" s="37"/>
      <c r="Z282" s="37"/>
    </row>
    <row r="283" ht="47.25">
      <c r="D283" s="105" t="s">
        <v>32557</v>
      </c>
      <c r="E283" s="111">
        <v>89445</v>
      </c>
      <c r="F283" s="111" t="str">
        <f>VLOOKUP(E283,REF!$B:$F,2,0)</f>
        <v>CPU-SINAPI-MG</v>
      </c>
      <c r="G283" s="347" t="str">
        <f>VLOOKUP(E283,REF!$B:$F,3,0)</f>
        <v xml:space="preserve">TÊ DE REDUÇÃO, PVC, SOLDÁVEL, DN 32MM X 25MM, INSTALADO EM RAMAL DE DISTRIBUIÇÃO DE ÁGUA - FORNECIMENTO E INSTALAÇÃO. AF_06/2022</v>
      </c>
      <c r="H283" s="106" t="str">
        <f>VLOOKUP(E283,REF!$B:$F,4,0)</f>
        <v>UN</v>
      </c>
      <c r="I283" s="107">
        <f>ROUND(VLOOKUP(D283,MC!C:L,10,0),2)</f>
        <v>2</v>
      </c>
      <c r="J283" s="298">
        <f>VLOOKUP(E283,REF!$B:$F,5,0)</f>
        <v>19.98</v>
      </c>
      <c r="K283" s="480" t="str">
        <f t="shared" si="107"/>
        <v xml:space="preserve">BDI 1</v>
      </c>
      <c r="L283" s="299">
        <f t="shared" si="108"/>
        <v>24.760000000000002</v>
      </c>
      <c r="M283" s="299">
        <f t="shared" si="109"/>
        <v>49.520000000000003</v>
      </c>
      <c r="N283" s="108">
        <f t="shared" si="110"/>
        <v>2.9289108561671944e-05</v>
      </c>
      <c r="P283" s="73"/>
      <c r="S283" s="79"/>
      <c r="U283" s="37"/>
      <c r="V283" s="37"/>
      <c r="W283" s="37"/>
      <c r="X283" s="37"/>
      <c r="Y283" s="37"/>
      <c r="Z283" s="37"/>
    </row>
    <row r="284" ht="31.5">
      <c r="D284" s="105" t="s">
        <v>32558</v>
      </c>
      <c r="E284" s="111">
        <v>89627</v>
      </c>
      <c r="F284" s="111" t="str">
        <f>VLOOKUP(E284,REF!$B:$F,2,0)</f>
        <v>CPU-SINAPI-MG</v>
      </c>
      <c r="G284" s="347" t="str">
        <f>VLOOKUP(E284,REF!$B:$F,3,0)</f>
        <v xml:space="preserve">TÊ DE REDUÇÃO, PVC, SOLDÁVEL, DN 50MM X 25MM, INSTALADO EM PRUMADA DE ÁGUA - FORNECIMENTO E INSTALAÇÃO. AF_06/2022</v>
      </c>
      <c r="H284" s="106" t="str">
        <f>VLOOKUP(E284,REF!$B:$F,4,0)</f>
        <v>UN</v>
      </c>
      <c r="I284" s="107">
        <f>ROUND(VLOOKUP(D284,MC!C:L,10,0),2)</f>
        <v>7</v>
      </c>
      <c r="J284" s="298">
        <f>VLOOKUP(E284,REF!$B:$F,5,0)</f>
        <v>20.870000000000001</v>
      </c>
      <c r="K284" s="480" t="str">
        <f t="shared" si="107"/>
        <v xml:space="preserve">BDI 1</v>
      </c>
      <c r="L284" s="299">
        <f t="shared" si="108"/>
        <v>25.859999999999999</v>
      </c>
      <c r="M284" s="299">
        <f t="shared" si="109"/>
        <v>181.02000000000001</v>
      </c>
      <c r="N284" s="108">
        <f t="shared" si="110"/>
        <v>0.00010706612342152373</v>
      </c>
      <c r="P284" s="73"/>
      <c r="S284" s="79"/>
      <c r="U284" s="37"/>
      <c r="V284" s="37"/>
      <c r="W284" s="37"/>
      <c r="X284" s="37"/>
      <c r="Y284" s="37"/>
      <c r="Z284" s="37"/>
    </row>
    <row r="285" ht="31.5">
      <c r="D285" s="105" t="s">
        <v>32559</v>
      </c>
      <c r="E285" s="111">
        <v>89536</v>
      </c>
      <c r="F285" s="111" t="str">
        <f>VLOOKUP(E285,REF!$B:$F,2,0)</f>
        <v>CPU-SINAPI-MG</v>
      </c>
      <c r="G285" s="347" t="str">
        <f>VLOOKUP(E285,REF!$B:$F,3,0)</f>
        <v xml:space="preserve">UNIÃO, PVC, SOLDÁVEL, DN 25MM, INSTALADO EM PRUMADA DE ÁGUA - FORNECIMENTO E INSTALAÇÃO. AF_06/2022</v>
      </c>
      <c r="H285" s="106" t="str">
        <f>VLOOKUP(E285,REF!$B:$F,4,0)</f>
        <v>UN</v>
      </c>
      <c r="I285" s="107">
        <f>ROUND(VLOOKUP(D285,MC!C:L,10,0),2)</f>
        <v>7</v>
      </c>
      <c r="J285" s="298">
        <f>VLOOKUP(E285,REF!$B:$F,5,0)</f>
        <v>11.960000000000001</v>
      </c>
      <c r="K285" s="480" t="str">
        <f t="shared" si="107"/>
        <v xml:space="preserve">BDI 1</v>
      </c>
      <c r="L285" s="299">
        <f t="shared" si="108"/>
        <v>14.82</v>
      </c>
      <c r="M285" s="299">
        <f t="shared" si="109"/>
        <v>103.73999999999999</v>
      </c>
      <c r="N285" s="108">
        <f t="shared" si="110"/>
        <v>6.1358080011870899e-05</v>
      </c>
      <c r="P285" s="73"/>
      <c r="S285" s="79"/>
      <c r="U285" s="37"/>
      <c r="V285" s="37"/>
      <c r="W285" s="37"/>
      <c r="X285" s="37"/>
      <c r="Y285" s="37"/>
      <c r="Z285" s="37"/>
    </row>
    <row r="286" ht="47.25">
      <c r="D286" s="105" t="s">
        <v>32560</v>
      </c>
      <c r="E286" s="111">
        <v>89366</v>
      </c>
      <c r="F286" s="111" t="str">
        <f>VLOOKUP(E286,REF!$B:$F,2,0)</f>
        <v>CPU-SINAPI-MG</v>
      </c>
      <c r="G286" s="347" t="str">
        <f>VLOOKUP(E286,REF!$B:$F,3,0)</f>
        <v xml:space="preserve">JOELHO 90 GRAUS COM BUCHA DE LATÃO, PVC, SOLDÁVEL, DN 25MM, X 3/4 INSTALADO EM RAMAL OU SUB-RAMAL DE ÁGUA - FORNECIMENTO E INSTALAÇÃO. AF_06/2022</v>
      </c>
      <c r="H286" s="106" t="str">
        <f>VLOOKUP(E286,REF!$B:$F,4,0)</f>
        <v>UN</v>
      </c>
      <c r="I286" s="107">
        <f>ROUND(VLOOKUP(D286,MC!C:L,10,0),2)</f>
        <v>7</v>
      </c>
      <c r="J286" s="298">
        <f>VLOOKUP(E286,REF!$B:$F,5,0)</f>
        <v>17.109999999999999</v>
      </c>
      <c r="K286" s="480" t="str">
        <f t="shared" si="107"/>
        <v xml:space="preserve">BDI 1</v>
      </c>
      <c r="L286" s="299">
        <f t="shared" si="108"/>
        <v>21.199999999999999</v>
      </c>
      <c r="M286" s="299">
        <f t="shared" si="109"/>
        <v>148.40000000000001</v>
      </c>
      <c r="N286" s="108">
        <f t="shared" si="110"/>
        <v>8.7772692054768106e-05</v>
      </c>
      <c r="P286" s="73"/>
      <c r="S286" s="79"/>
      <c r="U286" s="37"/>
      <c r="V286" s="37"/>
      <c r="W286" s="37"/>
      <c r="X286" s="37"/>
      <c r="Y286" s="37"/>
      <c r="Z286" s="37"/>
    </row>
    <row r="287" s="551" customFormat="1" ht="16.5">
      <c r="A287" s="83"/>
      <c r="B287" s="83"/>
      <c r="C287" s="553"/>
      <c r="D287" s="557" t="s">
        <v>32533</v>
      </c>
      <c r="E287" s="569"/>
      <c r="F287" s="569"/>
      <c r="G287" s="570" t="s">
        <v>32534</v>
      </c>
      <c r="H287" s="571"/>
      <c r="I287" s="572"/>
      <c r="J287" s="573"/>
      <c r="K287" s="573"/>
      <c r="L287" s="573"/>
      <c r="M287" s="573">
        <f>SUBTOTAL(9,M288)</f>
        <v>6938.1999999999998</v>
      </c>
      <c r="N287" s="574">
        <f>SUBTOTAL(9,N288)</f>
        <v>0.0041036690836549327</v>
      </c>
      <c r="O287" s="553"/>
      <c r="P287" s="554"/>
      <c r="Q287" s="555"/>
      <c r="R287" s="556"/>
      <c r="S287" s="553"/>
      <c r="T287" s="554"/>
      <c r="U287" s="554"/>
      <c r="V287" s="554"/>
      <c r="W287" s="554"/>
      <c r="X287" s="554"/>
      <c r="Y287" s="553"/>
      <c r="Z287" s="553"/>
      <c r="AA287" s="553"/>
      <c r="AB287" s="553"/>
      <c r="AC287" s="553"/>
    </row>
    <row r="288" ht="47.25">
      <c r="D288" s="105" t="s">
        <v>32564</v>
      </c>
      <c r="E288" s="111" t="s">
        <v>19263</v>
      </c>
      <c r="F288" s="111" t="s">
        <v>32561</v>
      </c>
      <c r="G288" s="347" t="str">
        <f>VLOOKUP(E288,REF!$B:$F,3,0)</f>
        <v xml:space="preserve">CAIXA D'ÁGUA DE POLIETILENO, CAPACIDADE DE 3.000L, INCLUSIVE TAMPA, TORNEIRA DE BOIA, EXTRAVASOR, TUBO DE LIMPEZA E ACESSÓRIOS, EXCLUSIVE TUBULAÇÃO DE ENTRADA/SAÍDA DE ÁGUA</v>
      </c>
      <c r="H288" s="106" t="str">
        <f>VLOOKUP(E288,REF!$B:$F,4,0)</f>
        <v>un</v>
      </c>
      <c r="I288" s="107">
        <f>ROUND(VLOOKUP(D288,MC!C:L,10,0),2)</f>
        <v>2</v>
      </c>
      <c r="J288" s="298">
        <f>VLOOKUP(E288,REF!$B:$F,5,0)</f>
        <v>2799.4699999999998</v>
      </c>
      <c r="K288" s="480" t="str">
        <f t="shared" si="107"/>
        <v xml:space="preserve">BDI 1</v>
      </c>
      <c r="L288" s="299">
        <f t="shared" si="108"/>
        <v>3469.0999999999999</v>
      </c>
      <c r="M288" s="299">
        <f t="shared" si="109"/>
        <v>6938.1999999999998</v>
      </c>
      <c r="N288" s="108">
        <f t="shared" ref="N288" si="111">M288/$M$15</f>
        <v>0.0041036690836549327</v>
      </c>
      <c r="P288" s="73"/>
      <c r="S288" s="79"/>
      <c r="U288" s="37"/>
      <c r="V288" s="37"/>
      <c r="W288" s="37"/>
      <c r="X288" s="37"/>
      <c r="Y288" s="37"/>
      <c r="Z288" s="37"/>
    </row>
    <row r="289" s="551" customFormat="1" ht="16.5">
      <c r="A289" s="83"/>
      <c r="B289" s="83" t="s">
        <v>32212</v>
      </c>
      <c r="C289" s="553"/>
      <c r="D289" s="557">
        <v>9</v>
      </c>
      <c r="E289" s="569"/>
      <c r="F289" s="569"/>
      <c r="G289" s="570" t="s">
        <v>32561</v>
      </c>
      <c r="H289" s="571"/>
      <c r="I289" s="572"/>
      <c r="J289" s="573"/>
      <c r="K289" s="573"/>
      <c r="L289" s="573"/>
      <c r="M289" s="573">
        <f>SUBTOTAL(9,M290:M314)</f>
        <v>21346.250000000004</v>
      </c>
      <c r="N289" s="574">
        <f>SUBTOTAL(9,N291:N314)</f>
        <v>0.012625457060472328</v>
      </c>
      <c r="O289" s="553"/>
      <c r="P289" s="554"/>
      <c r="Q289" s="555"/>
      <c r="R289" s="556"/>
      <c r="S289" s="553"/>
      <c r="T289" s="554"/>
      <c r="U289" s="554"/>
      <c r="V289" s="554"/>
      <c r="W289" s="554"/>
      <c r="X289" s="554"/>
      <c r="Y289" s="553"/>
      <c r="Z289" s="553"/>
      <c r="AA289" s="553"/>
      <c r="AB289" s="553"/>
      <c r="AC289" s="553"/>
    </row>
    <row r="290" s="551" customFormat="1" ht="16.5">
      <c r="A290" s="83"/>
      <c r="B290" s="83"/>
      <c r="C290" s="553"/>
      <c r="D290" s="557" t="s">
        <v>32562</v>
      </c>
      <c r="E290" s="569"/>
      <c r="F290" s="569"/>
      <c r="G290" s="570" t="s">
        <v>32563</v>
      </c>
      <c r="H290" s="571"/>
      <c r="I290" s="572"/>
      <c r="J290" s="573"/>
      <c r="K290" s="573"/>
      <c r="L290" s="573"/>
      <c r="M290" s="573">
        <f>SUBTOTAL(9,M291:M295)</f>
        <v>6832.0400000000009</v>
      </c>
      <c r="N290" s="574">
        <f>SUBTOTAL(9,N291:N295)</f>
        <v>0.0040408796699855651</v>
      </c>
      <c r="O290" s="553"/>
      <c r="P290" s="554"/>
      <c r="Q290" s="555"/>
      <c r="R290" s="556"/>
      <c r="S290" s="553"/>
      <c r="T290" s="554"/>
      <c r="U290" s="554"/>
      <c r="V290" s="554"/>
      <c r="W290" s="554"/>
      <c r="X290" s="554"/>
      <c r="Y290" s="553"/>
      <c r="Z290" s="553"/>
      <c r="AA290" s="553"/>
      <c r="AB290" s="553"/>
      <c r="AC290" s="553"/>
    </row>
    <row r="291">
      <c r="D291" s="105" t="s">
        <v>32569</v>
      </c>
      <c r="E291" s="351">
        <v>93358</v>
      </c>
      <c r="F291" s="111" t="str">
        <f>VLOOKUP(E291,REF!$B:$F,2,0)</f>
        <v>CPU-SINAPI-MG</v>
      </c>
      <c r="G291" s="347" t="str">
        <f>VLOOKUP(E291,REF!$B:$F,3,0)</f>
        <v xml:space="preserve">ESCAVAÇÃO MANUAL DE VALA. AF_09/2024</v>
      </c>
      <c r="H291" s="106" t="str">
        <f>VLOOKUP(E291,REF!$B:$F,4,0)</f>
        <v>M3</v>
      </c>
      <c r="I291" s="107">
        <f>ROUND(VLOOKUP(D291,MC!C:L,10,0),2)</f>
        <v>42.670000000000002</v>
      </c>
      <c r="J291" s="298">
        <f>VLOOKUP(E291,REF!$B:$F,5,0)</f>
        <v>89.549999999999997</v>
      </c>
      <c r="K291" s="480" t="str">
        <f t="shared" si="107"/>
        <v xml:space="preserve">BDI 1</v>
      </c>
      <c r="L291" s="299">
        <f t="shared" si="108"/>
        <v>110.97</v>
      </c>
      <c r="M291" s="299">
        <f t="shared" si="109"/>
        <v>4735.0900000000001</v>
      </c>
      <c r="N291" s="108">
        <f t="shared" ref="N291" si="112">M291/$M$15</f>
        <v>0.0028006172265607268</v>
      </c>
      <c r="P291" s="73"/>
      <c r="S291" s="79"/>
      <c r="U291" s="37"/>
      <c r="V291" s="37"/>
      <c r="W291" s="37"/>
      <c r="X291" s="37"/>
      <c r="Y291" s="37"/>
      <c r="Z291" s="37"/>
    </row>
    <row r="292" ht="31.5">
      <c r="D292" s="105" t="s">
        <v>32570</v>
      </c>
      <c r="E292" s="151">
        <v>96622</v>
      </c>
      <c r="F292" s="111" t="str">
        <f>VLOOKUP(E292,REF!$B:$F,2,0)</f>
        <v>CPU-SINAPI-MG</v>
      </c>
      <c r="G292" s="347" t="str">
        <f>VLOOKUP(E292,REF!$B:$F,3,0)</f>
        <v xml:space="preserve">LASTRO COM MATERIAL GRANULAR, APLICADO EM PISOS OU LAJES SOBRE SOLO, ESPESSURA DE *5 CM*. AF_01/2024</v>
      </c>
      <c r="H292" s="106" t="str">
        <f>VLOOKUP(E292,REF!$B:$F,4,0)</f>
        <v>M3</v>
      </c>
      <c r="I292" s="107">
        <f>ROUND(VLOOKUP(D292,MC!C:L,10,0),2)</f>
        <v>4.04</v>
      </c>
      <c r="J292" s="298">
        <f>VLOOKUP(E292,REF!$B:$F,5,0)</f>
        <v>254.30000000000001</v>
      </c>
      <c r="K292" s="480" t="str">
        <f t="shared" si="107"/>
        <v xml:space="preserve">BDI 1</v>
      </c>
      <c r="L292" s="299">
        <f t="shared" si="108"/>
        <v>315.13</v>
      </c>
      <c r="M292" s="299">
        <f t="shared" si="109"/>
        <v>1273.1300000000001</v>
      </c>
      <c r="N292" s="108">
        <f t="shared" ref="N292:N324" si="113">M292/$M$15</f>
        <v>0.00075300571048306545</v>
      </c>
      <c r="P292" s="73"/>
      <c r="S292" s="79"/>
      <c r="U292" s="37"/>
      <c r="V292" s="37"/>
      <c r="W292" s="37"/>
      <c r="X292" s="37"/>
      <c r="Y292" s="37"/>
      <c r="Z292" s="37"/>
    </row>
    <row r="293" ht="63">
      <c r="D293" s="105" t="s">
        <v>32571</v>
      </c>
      <c r="E293" s="151">
        <v>100975</v>
      </c>
      <c r="F293" s="111" t="str">
        <f>VLOOKUP(E293,REF!$B:$F,2,0)</f>
        <v>CPU-SINAPI-MG</v>
      </c>
      <c r="G293" s="347" t="str">
        <f>VLOOKUP(E293,REF!$B:$F,3,0)</f>
        <v xml:space="preserve">CARGA, MANOBRA E DESCARGA DE SOLOS E MATERIAIS GRANULARES EM CAMINHÃO BASCULANTE 14 M³ - CARGA COM PÁ CARREGADEIRA (CAÇAMBA DE 1,7 A 2,8 M³ / 128 HP) E DESCARGA LIVRE (UNIDADE: M3). AF_07/2020</v>
      </c>
      <c r="H293" s="106" t="str">
        <f>VLOOKUP(E293,REF!$B:$F,4,0)</f>
        <v>M3</v>
      </c>
      <c r="I293" s="107">
        <f>ROUND(VLOOKUP(D293,MC!C:L,10,0),2)</f>
        <v>55.479999999999997</v>
      </c>
      <c r="J293" s="298">
        <f>VLOOKUP(E293,REF!$B:$F,5,0)</f>
        <v>8.7100000000000009</v>
      </c>
      <c r="K293" s="480" t="str">
        <f t="shared" si="107"/>
        <v xml:space="preserve">BDI 1</v>
      </c>
      <c r="L293" s="299">
        <f t="shared" si="108"/>
        <v>10.789999999999999</v>
      </c>
      <c r="M293" s="299">
        <f t="shared" si="109"/>
        <v>598.63</v>
      </c>
      <c r="N293" s="108">
        <f t="shared" si="113"/>
        <v>0.00035406581296998536</v>
      </c>
      <c r="P293" s="73"/>
      <c r="S293" s="79"/>
      <c r="U293" s="37"/>
      <c r="V293" s="37"/>
      <c r="W293" s="37"/>
      <c r="X293" s="37"/>
      <c r="Y293" s="37"/>
      <c r="Z293" s="37"/>
    </row>
    <row r="294" ht="47.25">
      <c r="D294" s="105" t="s">
        <v>32572</v>
      </c>
      <c r="E294" s="151">
        <v>93593</v>
      </c>
      <c r="F294" s="111" t="str">
        <f>VLOOKUP(E294,REF!$B:$F,2,0)</f>
        <v>CPU-SINAPI-MG</v>
      </c>
      <c r="G294" s="347" t="str">
        <f>VLOOKUP(E294,REF!$B:$F,3,0)</f>
        <v xml:space="preserve">TRANSPORTE COM CAMINHÃO BASCULANTE DE 14 M³, EM VIA URBANA PAVIMENTADA, ADICIONAL PARA DMT EXCEDENTE A 30 KM (UNIDADE: M3XKM). AF_07/2020</v>
      </c>
      <c r="H294" s="106" t="str">
        <f>VLOOKUP(E294,REF!$B:$F,4,0)</f>
        <v>M3XKM</v>
      </c>
      <c r="I294" s="107">
        <f>ROUND(VLOOKUP(D294,MC!C:L,10,0),2)</f>
        <v>199.71000000000001</v>
      </c>
      <c r="J294" s="298">
        <f>VLOOKUP(E294,REF!$B:$F,5,0)</f>
        <v>0.88</v>
      </c>
      <c r="K294" s="480" t="str">
        <f t="shared" si="107"/>
        <v xml:space="preserve">BDI 1</v>
      </c>
      <c r="L294" s="299">
        <f t="shared" si="108"/>
        <v>1.0900000000000001</v>
      </c>
      <c r="M294" s="299">
        <f t="shared" si="109"/>
        <v>217.68000000000001</v>
      </c>
      <c r="N294" s="108">
        <f t="shared" si="113"/>
        <v>0.00012874905395203451</v>
      </c>
      <c r="P294" s="73"/>
      <c r="S294" s="79"/>
      <c r="U294" s="37"/>
      <c r="V294" s="37"/>
      <c r="W294" s="37"/>
      <c r="X294" s="37"/>
      <c r="Y294" s="37"/>
      <c r="Z294" s="37"/>
    </row>
    <row r="295">
      <c r="D295" s="105" t="s">
        <v>32573</v>
      </c>
      <c r="E295" s="601">
        <v>100574</v>
      </c>
      <c r="F295" s="111" t="str">
        <f>VLOOKUP(E295,REF!$B:$F,2,0)</f>
        <v>CPU-SINAPI-MG</v>
      </c>
      <c r="G295" s="347" t="str">
        <f>VLOOKUP(E295,REF!$B:$F,3,0)</f>
        <v xml:space="preserve">ESPALHAMENTO DE MATERIAL COM TRATOR DE ESTEIRAS. AF_09/2024</v>
      </c>
      <c r="H295" s="106" t="str">
        <f>VLOOKUP(E295,REF!$B:$F,4,0)</f>
        <v>M3</v>
      </c>
      <c r="I295" s="107">
        <f>ROUND(VLOOKUP(D295,MC!C:L,10,0),2)</f>
        <v>4.04</v>
      </c>
      <c r="J295" s="298">
        <f>VLOOKUP(E295,REF!$B:$F,5,0)</f>
        <v>1.5</v>
      </c>
      <c r="K295" s="480" t="str">
        <f t="shared" si="107"/>
        <v xml:space="preserve">BDI 1</v>
      </c>
      <c r="L295" s="299">
        <f t="shared" si="108"/>
        <v>1.8600000000000001</v>
      </c>
      <c r="M295" s="299">
        <f t="shared" si="109"/>
        <v>7.5099999999999998</v>
      </c>
      <c r="N295" s="108">
        <f t="shared" si="113"/>
        <v>4.4418660197527517e-06</v>
      </c>
      <c r="P295" s="73"/>
      <c r="S295" s="79"/>
      <c r="U295" s="37"/>
      <c r="V295" s="37"/>
      <c r="W295" s="37"/>
      <c r="X295" s="37"/>
      <c r="Y295" s="37"/>
      <c r="Z295" s="37"/>
    </row>
    <row r="296" s="551" customFormat="1" ht="16.5">
      <c r="A296" s="83"/>
      <c r="B296" s="83"/>
      <c r="C296" s="553"/>
      <c r="D296" s="557" t="s">
        <v>32565</v>
      </c>
      <c r="E296" s="569"/>
      <c r="F296" s="569"/>
      <c r="G296" s="570" t="s">
        <v>32567</v>
      </c>
      <c r="H296" s="571"/>
      <c r="I296" s="572"/>
      <c r="J296" s="573"/>
      <c r="K296" s="573"/>
      <c r="L296" s="573"/>
      <c r="M296" s="573">
        <f>SUBTOTAL(9,M297:M300)</f>
        <v>8585.8799999999992</v>
      </c>
      <c r="N296" s="574">
        <f>SUBTOTAL(9,N297:N300)</f>
        <v>0.0050782062079460398</v>
      </c>
      <c r="O296" s="553"/>
      <c r="P296" s="554"/>
      <c r="Q296" s="555"/>
      <c r="R296" s="556"/>
      <c r="S296" s="553"/>
      <c r="T296" s="554"/>
      <c r="U296" s="554"/>
      <c r="V296" s="554"/>
      <c r="W296" s="554"/>
      <c r="X296" s="554"/>
      <c r="Y296" s="553"/>
      <c r="Z296" s="553"/>
      <c r="AA296" s="553"/>
      <c r="AB296" s="553"/>
      <c r="AC296" s="553"/>
    </row>
    <row r="297" ht="31.5">
      <c r="D297" s="105" t="s">
        <v>32574</v>
      </c>
      <c r="E297" s="111">
        <v>98110</v>
      </c>
      <c r="F297" s="111" t="str">
        <f>VLOOKUP(E297,REF!$B:$F,2,0)</f>
        <v>CPU-SINAPI-MG</v>
      </c>
      <c r="G297" s="347" t="str">
        <f>VLOOKUP(E297,REF!$B:$F,3,0)</f>
        <v xml:space="preserve">CAIXA DE GORDURA PEQUENA (CAPACIDADE: 19 L), CIRCULAR, EM PVC, DIÂMETRO INTERNO= 0,3 M. AF_12/2020</v>
      </c>
      <c r="H297" s="106" t="str">
        <f>VLOOKUP(E297,REF!$B:$F,4,0)</f>
        <v>UN</v>
      </c>
      <c r="I297" s="107">
        <f>ROUND(VLOOKUP(D297,MC!C:L,10,0),2)</f>
        <v>2</v>
      </c>
      <c r="J297" s="298">
        <f>VLOOKUP(E297,REF!$B:$F,5,0)</f>
        <v>381.42000000000002</v>
      </c>
      <c r="K297" s="480" t="str">
        <f t="shared" si="107"/>
        <v xml:space="preserve">BDI 1</v>
      </c>
      <c r="L297" s="299">
        <f t="shared" si="108"/>
        <v>472.66000000000003</v>
      </c>
      <c r="M297" s="299">
        <f t="shared" si="109"/>
        <v>945.32000000000005</v>
      </c>
      <c r="N297" s="108">
        <f t="shared" ref="N297:N300" si="114">M297/$M$15</f>
        <v>0.00055911914591114142</v>
      </c>
      <c r="P297" s="73"/>
      <c r="S297" s="79"/>
      <c r="U297" s="37"/>
      <c r="V297" s="37"/>
      <c r="W297" s="37"/>
      <c r="X297" s="37"/>
      <c r="Y297" s="37"/>
      <c r="Z297" s="37"/>
    </row>
    <row r="298" ht="78.75">
      <c r="D298" s="105" t="s">
        <v>32575</v>
      </c>
      <c r="E298" s="111" t="s">
        <v>19161</v>
      </c>
      <c r="F298" s="111" t="str">
        <f>VLOOKUP(E298,REF!$B:$F,2,0)</f>
        <v>CPU-SICOR-MG</v>
      </c>
      <c r="G298" s="347" t="str">
        <f>VLOOKUP(E298,REF!$B:$F,3,0)</f>
        <v xml:space="preserve">CAIXA DE ESGOTO DE INSPEÇÃO/PASSAGEM EM ALVENARIA (60X60X60CM), REVESTIMENTO EM ARGAMASSA COM ADITIVO IMPERMEABILIZANTE, COM TAMPA DE CONCRETO, INCLUSIVE ESCAVAÇÃO, REATERRO E TRANSPORTE COM RETIRADA DO MATERIAL ESCAVADO (EM CAÇAMBA)</v>
      </c>
      <c r="H298" s="106" t="str">
        <f>VLOOKUP(E298,REF!$B:$F,4,0)</f>
        <v>un</v>
      </c>
      <c r="I298" s="107">
        <f>ROUND(VLOOKUP(D298,MC!C:L,10,0),2)</f>
        <v>10</v>
      </c>
      <c r="J298" s="298">
        <f>VLOOKUP(E298,REF!$B:$F,5,0)</f>
        <v>598.41999999999996</v>
      </c>
      <c r="K298" s="480" t="str">
        <f t="shared" si="107"/>
        <v xml:space="preserve">BDI 1</v>
      </c>
      <c r="L298" s="299">
        <f t="shared" si="108"/>
        <v>741.55999999999995</v>
      </c>
      <c r="M298" s="299">
        <f t="shared" si="109"/>
        <v>7415.6000000000004</v>
      </c>
      <c r="N298" s="108">
        <f t="shared" si="114"/>
        <v>0.0043860321779065929</v>
      </c>
      <c r="P298" s="73"/>
      <c r="S298" s="79"/>
      <c r="U298" s="37"/>
      <c r="V298" s="37"/>
      <c r="W298" s="37"/>
      <c r="X298" s="37"/>
      <c r="Y298" s="37"/>
      <c r="Z298" s="37"/>
    </row>
    <row r="299" ht="47.25">
      <c r="D299" s="105" t="s">
        <v>32576</v>
      </c>
      <c r="E299" s="111">
        <v>104328</v>
      </c>
      <c r="F299" s="111" t="str">
        <f>VLOOKUP(E299,REF!$B:$F,2,0)</f>
        <v>CPU-SINAPI-MG</v>
      </c>
      <c r="G299" s="347" t="str">
        <f>VLOOKUP(E299,REF!$B:$F,3,0)</f>
        <v xml:space="preserve">CAIXA SIFONADA, COM GRELHA QUADRADA, PVC, DN 150 X 150 X 50 MM, JUNTA SOLDÁVEL, FORNECIDA E INSTALADA EM RAMAL DE DESCARGA OU EM RAMAL DE ESGOTO SANITÁRIO. AF_08/2022</v>
      </c>
      <c r="H299" s="106" t="str">
        <f>VLOOKUP(E299,REF!$B:$F,4,0)</f>
        <v>UN</v>
      </c>
      <c r="I299" s="107">
        <f>ROUND(VLOOKUP(D299,MC!C:L,10,0),2)</f>
        <v>2</v>
      </c>
      <c r="J299" s="298">
        <f>VLOOKUP(E299,REF!$B:$F,5,0)</f>
        <v>72.090000000000003</v>
      </c>
      <c r="K299" s="480" t="str">
        <f t="shared" si="107"/>
        <v xml:space="preserve">BDI 1</v>
      </c>
      <c r="L299" s="299">
        <f t="shared" si="108"/>
        <v>89.329999999999998</v>
      </c>
      <c r="M299" s="299">
        <f t="shared" si="109"/>
        <v>178.66</v>
      </c>
      <c r="N299" s="108">
        <f t="shared" si="114"/>
        <v>0.00010567027737536973</v>
      </c>
      <c r="P299" s="73"/>
      <c r="S299" s="79"/>
      <c r="U299" s="37"/>
      <c r="V299" s="37"/>
      <c r="W299" s="37"/>
      <c r="X299" s="37"/>
      <c r="Y299" s="37"/>
      <c r="Z299" s="37"/>
    </row>
    <row r="300" ht="47.25">
      <c r="D300" s="105" t="s">
        <v>32577</v>
      </c>
      <c r="E300" s="111">
        <v>89495</v>
      </c>
      <c r="F300" s="111" t="str">
        <f>VLOOKUP(E300,REF!$B:$F,2,0)</f>
        <v>CPU-SINAPI-MG</v>
      </c>
      <c r="G300" s="347" t="str">
        <f>VLOOKUP(E300,REF!$B:$F,3,0)</f>
        <v xml:space="preserve">RALO SIFONADO, PVC, DN 100 X 40 MM, JUNTA SOLDÁVEL, FORNECIDO E INSTALADO EM RAMAIS DE ENCAMINHAMENTO DE ÁGUA PLUVIAL. AF_06/2022</v>
      </c>
      <c r="H300" s="106" t="str">
        <f>VLOOKUP(E300,REF!$B:$F,4,0)</f>
        <v>UN</v>
      </c>
      <c r="I300" s="107">
        <f>ROUND(VLOOKUP(D300,MC!C:L,10,0),2)</f>
        <v>2</v>
      </c>
      <c r="J300" s="298">
        <f>VLOOKUP(E300,REF!$B:$F,5,0)</f>
        <v>18.68</v>
      </c>
      <c r="K300" s="480" t="str">
        <f t="shared" si="107"/>
        <v xml:space="preserve">BDI 1</v>
      </c>
      <c r="L300" s="299">
        <f t="shared" si="108"/>
        <v>23.149999999999999</v>
      </c>
      <c r="M300" s="299">
        <f t="shared" si="109"/>
        <v>46.299999999999997</v>
      </c>
      <c r="N300" s="108">
        <f t="shared" si="114"/>
        <v>2.7384606752936405e-05</v>
      </c>
      <c r="P300" s="73"/>
      <c r="S300" s="79"/>
      <c r="U300" s="37"/>
      <c r="V300" s="37"/>
      <c r="W300" s="37"/>
      <c r="X300" s="37"/>
      <c r="Y300" s="37"/>
      <c r="Z300" s="37"/>
    </row>
    <row r="301" s="551" customFormat="1" ht="16.5">
      <c r="A301" s="83"/>
      <c r="B301" s="83"/>
      <c r="C301" s="553"/>
      <c r="D301" s="557" t="s">
        <v>32568</v>
      </c>
      <c r="E301" s="569"/>
      <c r="F301" s="569"/>
      <c r="G301" s="570" t="s">
        <v>32566</v>
      </c>
      <c r="H301" s="571"/>
      <c r="I301" s="572"/>
      <c r="J301" s="573"/>
      <c r="K301" s="573"/>
      <c r="L301" s="573"/>
      <c r="M301" s="573">
        <f>SUBTOTAL(9,M302:M314)</f>
        <v>5928.3299999999999</v>
      </c>
      <c r="N301" s="574">
        <f>SUBTOTAL(9,N302:N314)</f>
        <v>0.0035063711825407237</v>
      </c>
      <c r="O301" s="553"/>
      <c r="P301" s="554"/>
      <c r="Q301" s="555"/>
      <c r="R301" s="556"/>
      <c r="S301" s="553"/>
      <c r="T301" s="554"/>
      <c r="U301" s="554"/>
      <c r="V301" s="554"/>
      <c r="W301" s="554"/>
      <c r="X301" s="554"/>
      <c r="Y301" s="553"/>
      <c r="Z301" s="553"/>
      <c r="AA301" s="553"/>
      <c r="AB301" s="553"/>
      <c r="AC301" s="553"/>
    </row>
    <row r="302" ht="47.25">
      <c r="D302" s="105" t="s">
        <v>32578</v>
      </c>
      <c r="E302" s="111">
        <v>89728</v>
      </c>
      <c r="F302" s="111" t="str">
        <f>VLOOKUP(E302,REF!$B:$F,2,0)</f>
        <v>CPU-SINAPI-MG</v>
      </c>
      <c r="G302" s="347" t="str">
        <f>VLOOKUP(E302,REF!$B:$F,3,0)</f>
        <v xml:space="preserve">CURVA CURTA 90 GRAUS, PVC, SERIE NORMAL, ESGOTO PREDIAL, DN 40 MM, JUNTA SOLDÁVEL, FORNECIDO E INSTALADO EM RAMAL DE DESCARGA OU RAMAL DE ESGOTO SANITÁRIO. AF_08/2022</v>
      </c>
      <c r="H302" s="106" t="str">
        <f>VLOOKUP(E302,REF!$B:$F,4,0)</f>
        <v>UN</v>
      </c>
      <c r="I302" s="107">
        <f>ROUND(VLOOKUP(D302,MC!C:L,10,0),2)</f>
        <v>1</v>
      </c>
      <c r="J302" s="298">
        <f>VLOOKUP(E302,REF!$B:$F,5,0)</f>
        <v>14.23</v>
      </c>
      <c r="K302" s="480" t="str">
        <f t="shared" si="107"/>
        <v xml:space="preserve">BDI 1</v>
      </c>
      <c r="L302" s="299">
        <f t="shared" si="108"/>
        <v>17.629999999999999</v>
      </c>
      <c r="M302" s="299">
        <f t="shared" si="109"/>
        <v>17.629999999999999</v>
      </c>
      <c r="N302" s="108">
        <f t="shared" ref="N302:N314" si="115">M302/$M$15</f>
        <v>1.0427443132921574e-05</v>
      </c>
      <c r="P302" s="73"/>
      <c r="S302" s="79"/>
      <c r="U302" s="37"/>
      <c r="V302" s="37"/>
      <c r="W302" s="37"/>
      <c r="X302" s="37"/>
      <c r="Y302" s="37"/>
      <c r="Z302" s="37"/>
    </row>
    <row r="303" ht="47.25">
      <c r="D303" s="105" t="s">
        <v>32579</v>
      </c>
      <c r="E303" s="111">
        <v>89726</v>
      </c>
      <c r="F303" s="111" t="str">
        <f>VLOOKUP(E303,REF!$B:$F,2,0)</f>
        <v>CPU-SINAPI-MG</v>
      </c>
      <c r="G303" s="347" t="str">
        <f>VLOOKUP(E303,REF!$B:$F,3,0)</f>
        <v xml:space="preserve">JOELHO 45 GRAUS, PVC, SERIE NORMAL, ESGOTO PREDIAL, DN 40 MM, JUNTA SOLDÁVEL, FORNECIDO E INSTALADO EM RAMAL DE DESCARGA OU RAMAL DE ESGOTO SANITÁRIO. AF_08/2022</v>
      </c>
      <c r="H303" s="106" t="str">
        <f>VLOOKUP(E303,REF!$B:$F,4,0)</f>
        <v>UN</v>
      </c>
      <c r="I303" s="107">
        <f>ROUND(VLOOKUP(D303,MC!C:L,10,0),2)</f>
        <v>4</v>
      </c>
      <c r="J303" s="298">
        <f>VLOOKUP(E303,REF!$B:$F,5,0)</f>
        <v>11.41</v>
      </c>
      <c r="K303" s="480" t="str">
        <f t="shared" si="107"/>
        <v xml:space="preserve">BDI 1</v>
      </c>
      <c r="L303" s="299">
        <f t="shared" si="108"/>
        <v>14.140000000000001</v>
      </c>
      <c r="M303" s="299">
        <f t="shared" si="109"/>
        <v>56.560000000000002</v>
      </c>
      <c r="N303" s="108">
        <f t="shared" si="115"/>
        <v>3.345298829257199e-05</v>
      </c>
      <c r="P303" s="73"/>
      <c r="S303" s="79"/>
      <c r="U303" s="37"/>
      <c r="V303" s="37"/>
      <c r="W303" s="37"/>
      <c r="X303" s="37"/>
      <c r="Y303" s="37"/>
      <c r="Z303" s="37"/>
    </row>
    <row r="304" ht="47.25">
      <c r="D304" s="105" t="s">
        <v>32580</v>
      </c>
      <c r="E304" s="111">
        <v>89732</v>
      </c>
      <c r="F304" s="111" t="str">
        <f>VLOOKUP(E304,REF!$B:$F,2,0)</f>
        <v>CPU-SINAPI-MG</v>
      </c>
      <c r="G304" s="347" t="str">
        <f>VLOOKUP(E304,REF!$B:$F,3,0)</f>
        <v xml:space="preserve">JOELHO 45 GRAUS, PVC, SERIE NORMAL, ESGOTO PREDIAL, DN 50 MM, JUNTA ELÁSTICA, FORNECIDO E INSTALADO EM RAMAL DE DESCARGA OU RAMAL DE ESGOTO SANITÁRIO. AF_08/2022</v>
      </c>
      <c r="H304" s="106" t="str">
        <f>VLOOKUP(E304,REF!$B:$F,4,0)</f>
        <v>UN</v>
      </c>
      <c r="I304" s="107">
        <f>ROUND(VLOOKUP(D304,MC!C:L,10,0),2)</f>
        <v>1</v>
      </c>
      <c r="J304" s="298">
        <f>VLOOKUP(E304,REF!$B:$F,5,0)</f>
        <v>16.449999999999999</v>
      </c>
      <c r="K304" s="480" t="str">
        <f t="shared" si="107"/>
        <v xml:space="preserve">BDI 1</v>
      </c>
      <c r="L304" s="299">
        <f t="shared" si="108"/>
        <v>20.379999999999999</v>
      </c>
      <c r="M304" s="299">
        <f t="shared" si="109"/>
        <v>20.379999999999999</v>
      </c>
      <c r="N304" s="108">
        <f t="shared" si="115"/>
        <v>1.2053958652804405e-05</v>
      </c>
      <c r="P304" s="73"/>
      <c r="S304" s="79"/>
      <c r="U304" s="37"/>
      <c r="V304" s="37"/>
      <c r="W304" s="37"/>
      <c r="X304" s="37"/>
      <c r="Y304" s="37"/>
      <c r="Z304" s="37"/>
    </row>
    <row r="305" ht="47.25">
      <c r="D305" s="105" t="s">
        <v>32581</v>
      </c>
      <c r="E305" s="111">
        <v>89744</v>
      </c>
      <c r="F305" s="111" t="str">
        <f>VLOOKUP(E305,REF!$B:$F,2,0)</f>
        <v>CPU-SINAPI-MG</v>
      </c>
      <c r="G305" s="347" t="str">
        <f>VLOOKUP(E305,REF!$B:$F,3,0)</f>
        <v xml:space="preserve">JOELHO 90 GRAUS, PVC, SERIE NORMAL, ESGOTO PREDIAL, DN 100 MM, JUNTA ELÁSTICA, FORNECIDO E INSTALADO EM RAMAL DE DESCARGA OU RAMAL DE ESGOTO SANITÁRIO. AF_08/2022</v>
      </c>
      <c r="H305" s="106" t="str">
        <f>VLOOKUP(E305,REF!$B:$F,4,0)</f>
        <v>UN</v>
      </c>
      <c r="I305" s="107">
        <f>ROUND(VLOOKUP(D305,MC!C:L,10,0),2)</f>
        <v>6</v>
      </c>
      <c r="J305" s="298">
        <f>VLOOKUP(E305,REF!$B:$F,5,0)</f>
        <v>28.789999999999999</v>
      </c>
      <c r="K305" s="480" t="str">
        <f t="shared" si="107"/>
        <v xml:space="preserve">BDI 1</v>
      </c>
      <c r="L305" s="299">
        <f t="shared" si="108"/>
        <v>35.68</v>
      </c>
      <c r="M305" s="299">
        <f t="shared" si="109"/>
        <v>214.08000000000001</v>
      </c>
      <c r="N305" s="108">
        <f t="shared" si="115"/>
        <v>0.00012661979727146062</v>
      </c>
      <c r="P305" s="73"/>
      <c r="S305" s="79"/>
      <c r="U305" s="37"/>
      <c r="V305" s="37"/>
      <c r="W305" s="37"/>
      <c r="X305" s="37"/>
      <c r="Y305" s="37"/>
      <c r="Z305" s="37"/>
    </row>
    <row r="306" ht="47.25">
      <c r="D306" s="105" t="s">
        <v>32582</v>
      </c>
      <c r="E306" s="111">
        <v>89731</v>
      </c>
      <c r="F306" s="111" t="str">
        <f>VLOOKUP(E306,REF!$B:$F,2,0)</f>
        <v>CPU-SINAPI-MG</v>
      </c>
      <c r="G306" s="347" t="str">
        <f>VLOOKUP(E306,REF!$B:$F,3,0)</f>
        <v xml:space="preserve">JOELHO 90 GRAUS, PVC, SERIE NORMAL, ESGOTO PREDIAL, DN 50 MM, JUNTA ELÁSTICA, FORNECIDO E INSTALADO EM RAMAL DE DESCARGA OU RAMAL DE ESGOTO SANITÁRIO. AF_08/2022</v>
      </c>
      <c r="H306" s="106" t="str">
        <f>VLOOKUP(E306,REF!$B:$F,4,0)</f>
        <v>UN</v>
      </c>
      <c r="I306" s="107">
        <f>ROUND(VLOOKUP(D306,MC!C:L,10,0),2)</f>
        <v>21</v>
      </c>
      <c r="J306" s="298">
        <f>VLOOKUP(E306,REF!$B:$F,5,0)</f>
        <v>15.68</v>
      </c>
      <c r="K306" s="480" t="str">
        <f t="shared" si="107"/>
        <v xml:space="preserve">BDI 1</v>
      </c>
      <c r="L306" s="299">
        <f t="shared" si="108"/>
        <v>19.43</v>
      </c>
      <c r="M306" s="299">
        <f t="shared" si="109"/>
        <v>408.02999999999997</v>
      </c>
      <c r="N306" s="108">
        <f t="shared" si="115"/>
        <v>0.00024133350093737886</v>
      </c>
      <c r="P306" s="73"/>
      <c r="S306" s="79"/>
      <c r="U306" s="37"/>
      <c r="V306" s="37"/>
      <c r="W306" s="37"/>
      <c r="X306" s="37"/>
      <c r="Y306" s="37"/>
      <c r="Z306" s="37"/>
    </row>
    <row r="307" ht="63">
      <c r="D307" s="105" t="s">
        <v>32583</v>
      </c>
      <c r="E307" s="111">
        <v>104345</v>
      </c>
      <c r="F307" s="111" t="str">
        <f>VLOOKUP(E307,REF!$B:$F,2,0)</f>
        <v>CPU-SINAPI-MG</v>
      </c>
      <c r="G307" s="347" t="str">
        <f>VLOOKUP(E307,REF!$B:$F,3,0)</f>
        <v xml:space="preserve">JUNÇÃO DE REDUÇÃO INVERTIDA, PVC, SÉRIE NORMAL, ESGOTO PREDIAL, DN 100 X 50 MM, JUNTA ELÁSTICA, FORNECIDO E INSTALADO EM RAMAL DE DESCARGA OU RAMAL DE ESGOTO SANITÁRIO. AF_08/2022</v>
      </c>
      <c r="H307" s="106" t="str">
        <f>VLOOKUP(E307,REF!$B:$F,4,0)</f>
        <v>UN</v>
      </c>
      <c r="I307" s="107">
        <f>ROUND(VLOOKUP(D307,MC!C:L,10,0),2)</f>
        <v>5</v>
      </c>
      <c r="J307" s="298">
        <f>VLOOKUP(E307,REF!$B:$F,5,0)</f>
        <v>44.740000000000002</v>
      </c>
      <c r="K307" s="480" t="str">
        <f t="shared" si="107"/>
        <v xml:space="preserve">BDI 1</v>
      </c>
      <c r="L307" s="299">
        <f t="shared" si="108"/>
        <v>55.439999999999998</v>
      </c>
      <c r="M307" s="299">
        <f t="shared" si="109"/>
        <v>277.19999999999999</v>
      </c>
      <c r="N307" s="108">
        <f t="shared" si="115"/>
        <v>0.00016395276440418945</v>
      </c>
      <c r="P307" s="73"/>
      <c r="S307" s="79"/>
      <c r="U307" s="37"/>
      <c r="V307" s="37"/>
      <c r="W307" s="37"/>
      <c r="X307" s="37"/>
      <c r="Y307" s="37"/>
      <c r="Z307" s="37"/>
    </row>
    <row r="308" ht="63">
      <c r="D308" s="105" t="s">
        <v>32584</v>
      </c>
      <c r="E308" s="111">
        <v>104347</v>
      </c>
      <c r="F308" s="111" t="str">
        <f>VLOOKUP(E308,REF!$B:$F,2,0)</f>
        <v>CPU-SINAPI-MG</v>
      </c>
      <c r="G308" s="347" t="str">
        <f>VLOOKUP(E308,REF!$B:$F,3,0)</f>
        <v xml:space="preserve">JUNÇÃO DE REDUCAO INVERTIDA, PVC, SÉRIE NORMAL, ESGOTO PREDIAL, DN 100 X 75 MM, JUNTA ELÁSTICA, FORNECIDO E INSTALADO EM RAMAL DE DESCARGA OU RAMAL DE ESGOTO SANITÁRIO. AF_08/2022</v>
      </c>
      <c r="H308" s="106" t="str">
        <f>VLOOKUP(E308,REF!$B:$F,4,0)</f>
        <v>UN</v>
      </c>
      <c r="I308" s="107">
        <f>ROUND(VLOOKUP(D308,MC!C:L,10,0),2)</f>
        <v>1</v>
      </c>
      <c r="J308" s="298">
        <f>VLOOKUP(E308,REF!$B:$F,5,0)</f>
        <v>49.850000000000001</v>
      </c>
      <c r="K308" s="480" t="str">
        <f t="shared" si="107"/>
        <v xml:space="preserve">BDI 1</v>
      </c>
      <c r="L308" s="299">
        <f t="shared" si="108"/>
        <v>61.770000000000003</v>
      </c>
      <c r="M308" s="299">
        <f t="shared" si="109"/>
        <v>61.770000000000003</v>
      </c>
      <c r="N308" s="108">
        <f t="shared" si="115"/>
        <v>3.6534495877513652e-05</v>
      </c>
      <c r="P308" s="73"/>
      <c r="S308" s="79"/>
      <c r="U308" s="37"/>
      <c r="V308" s="37"/>
      <c r="W308" s="37"/>
      <c r="X308" s="37"/>
      <c r="Y308" s="37"/>
      <c r="Z308" s="37"/>
    </row>
    <row r="309" ht="47.25">
      <c r="D309" s="105" t="s">
        <v>32585</v>
      </c>
      <c r="E309" s="111">
        <v>89785</v>
      </c>
      <c r="F309" s="111" t="str">
        <f>VLOOKUP(E309,REF!$B:$F,2,0)</f>
        <v>CPU-SINAPI-MG</v>
      </c>
      <c r="G309" s="347" t="str">
        <f>VLOOKUP(E309,REF!$B:$F,3,0)</f>
        <v xml:space="preserve">JUNÇÃO SIMPLES, PVC, SERIE NORMAL, ESGOTO PREDIAL, DN 50 X 50 MM, JUNTA ELÁSTICA, FORNECIDO E INSTALADO EM RAMAL DE DESCARGA OU RAMAL DE ESGOTO SANITÁRIO. AF_08/2022</v>
      </c>
      <c r="H309" s="106" t="str">
        <f>VLOOKUP(E309,REF!$B:$F,4,0)</f>
        <v>UN</v>
      </c>
      <c r="I309" s="107">
        <f>ROUND(VLOOKUP(D309,MC!C:L,10,0),2)</f>
        <v>1</v>
      </c>
      <c r="J309" s="298">
        <f>VLOOKUP(E309,REF!$B:$F,5,0)</f>
        <v>27.800000000000001</v>
      </c>
      <c r="K309" s="480" t="str">
        <f t="shared" si="107"/>
        <v xml:space="preserve">BDI 1</v>
      </c>
      <c r="L309" s="299">
        <f t="shared" si="108"/>
        <v>34.450000000000003</v>
      </c>
      <c r="M309" s="299">
        <f t="shared" si="109"/>
        <v>34.450000000000003</v>
      </c>
      <c r="N309" s="108">
        <f t="shared" si="115"/>
        <v>2.0375803512714024e-05</v>
      </c>
      <c r="P309" s="73"/>
      <c r="S309" s="79"/>
      <c r="U309" s="37"/>
      <c r="V309" s="37"/>
      <c r="W309" s="37"/>
      <c r="X309" s="37"/>
      <c r="Y309" s="37"/>
      <c r="Z309" s="37"/>
    </row>
    <row r="310" ht="47.25">
      <c r="D310" s="105" t="s">
        <v>32586</v>
      </c>
      <c r="E310" s="111">
        <v>89848</v>
      </c>
      <c r="F310" s="111" t="str">
        <f>VLOOKUP(E310,REF!$B:$F,2,0)</f>
        <v>CPU-SINAPI-MG</v>
      </c>
      <c r="G310" s="347" t="str">
        <f>VLOOKUP(E310,REF!$B:$F,3,0)</f>
        <v xml:space="preserve">TUBO PVC, SERIE NORMAL, ESGOTO PREDIAL, DN 100 MM, FORNECIDO E INSTALADO EM SUBCOLETOR AÉREO DE ESGOTO SANITÁRIO. AF_08/2022</v>
      </c>
      <c r="H310" s="106" t="str">
        <f>VLOOKUP(E310,REF!$B:$F,4,0)</f>
        <v>M</v>
      </c>
      <c r="I310" s="107">
        <f>ROUND(VLOOKUP(D310,MC!C:L,10,0),2)</f>
        <v>62.630000000000003</v>
      </c>
      <c r="J310" s="298">
        <f>VLOOKUP(E310,REF!$B:$F,5,0)</f>
        <v>29.690000000000001</v>
      </c>
      <c r="K310" s="480" t="str">
        <f t="shared" si="107"/>
        <v xml:space="preserve">BDI 1</v>
      </c>
      <c r="L310" s="299">
        <f t="shared" si="108"/>
        <v>36.789999999999999</v>
      </c>
      <c r="M310" s="299">
        <f t="shared" si="109"/>
        <v>2304.1599999999999</v>
      </c>
      <c r="N310" s="108">
        <f t="shared" si="115"/>
        <v>0.0013628189091975367</v>
      </c>
      <c r="P310" s="73"/>
      <c r="S310" s="79"/>
      <c r="U310" s="37"/>
      <c r="V310" s="37"/>
      <c r="W310" s="37"/>
      <c r="X310" s="37"/>
      <c r="Y310" s="37"/>
      <c r="Z310" s="37"/>
    </row>
    <row r="311" ht="47.25">
      <c r="D311" s="105" t="s">
        <v>32587</v>
      </c>
      <c r="E311" s="111">
        <v>89849</v>
      </c>
      <c r="F311" s="111" t="str">
        <f>VLOOKUP(E311,REF!$B:$F,2,0)</f>
        <v>CPU-SINAPI-MG</v>
      </c>
      <c r="G311" s="347" t="str">
        <f>VLOOKUP(E311,REF!$B:$F,3,0)</f>
        <v xml:space="preserve">TUBO PVC, SERIE NORMAL, ESGOTO PREDIAL, DN 150 MM, FORNECIDO E INSTALADO EM SUBCOLETOR AÉREO DE ESGOTO SANITÁRIO. AF_08/2022</v>
      </c>
      <c r="H311" s="106" t="str">
        <f>VLOOKUP(E311,REF!$B:$F,4,0)</f>
        <v>M</v>
      </c>
      <c r="I311" s="107">
        <f>ROUND(VLOOKUP(D311,MC!C:L,10,0),2)</f>
        <v>3.2799999999999998</v>
      </c>
      <c r="J311" s="298">
        <f>VLOOKUP(E311,REF!$B:$F,5,0)</f>
        <v>60.299999999999997</v>
      </c>
      <c r="K311" s="480" t="str">
        <f t="shared" si="107"/>
        <v xml:space="preserve">BDI 1</v>
      </c>
      <c r="L311" s="299">
        <f t="shared" si="108"/>
        <v>74.719999999999999</v>
      </c>
      <c r="M311" s="299">
        <f t="shared" si="109"/>
        <v>245.08000000000001</v>
      </c>
      <c r="N311" s="108">
        <f t="shared" si="115"/>
        <v>0.00014495506313195799</v>
      </c>
      <c r="P311" s="73"/>
      <c r="S311" s="79"/>
      <c r="U311" s="37"/>
      <c r="V311" s="37"/>
      <c r="W311" s="37"/>
      <c r="X311" s="37"/>
      <c r="Y311" s="37"/>
      <c r="Z311" s="37"/>
    </row>
    <row r="312" ht="47.25">
      <c r="D312" s="105" t="s">
        <v>32588</v>
      </c>
      <c r="E312" s="111">
        <v>89711</v>
      </c>
      <c r="F312" s="111" t="str">
        <f>VLOOKUP(E312,REF!$B:$F,2,0)</f>
        <v>CPU-SINAPI-MG</v>
      </c>
      <c r="G312" s="347" t="str">
        <f>VLOOKUP(E312,REF!$B:$F,3,0)</f>
        <v xml:space="preserve">TUBO PVC, SERIE NORMAL, ESGOTO PREDIAL, DN 40 MM, FORNECIDO E INSTALADO EM RAMAL DE DESCARGA OU RAMAL DE ESGOTO SANITÁRIO. AF_08/2022</v>
      </c>
      <c r="H312" s="106" t="str">
        <f>VLOOKUP(E312,REF!$B:$F,4,0)</f>
        <v>M</v>
      </c>
      <c r="I312" s="107">
        <f>ROUND(VLOOKUP(D312,MC!C:L,10,0),2)</f>
        <v>32.030000000000001</v>
      </c>
      <c r="J312" s="298">
        <f>VLOOKUP(E312,REF!$B:$F,5,0)</f>
        <v>23.350000000000001</v>
      </c>
      <c r="K312" s="480" t="str">
        <f t="shared" si="107"/>
        <v xml:space="preserve">BDI 1</v>
      </c>
      <c r="L312" s="299">
        <f t="shared" si="108"/>
        <v>28.940000000000001</v>
      </c>
      <c r="M312" s="299">
        <f t="shared" si="109"/>
        <v>926.95000000000005</v>
      </c>
      <c r="N312" s="108">
        <f t="shared" si="115"/>
        <v>0.00054825402223832411</v>
      </c>
      <c r="P312" s="73"/>
      <c r="S312" s="79"/>
      <c r="U312" s="37"/>
      <c r="V312" s="37"/>
      <c r="W312" s="37"/>
      <c r="X312" s="37"/>
      <c r="Y312" s="37"/>
      <c r="Z312" s="37"/>
    </row>
    <row r="313" ht="47.25">
      <c r="D313" s="105" t="s">
        <v>32589</v>
      </c>
      <c r="E313" s="111">
        <v>89849</v>
      </c>
      <c r="F313" s="111" t="str">
        <f>VLOOKUP(E313,REF!$B:$F,2,0)</f>
        <v>CPU-SINAPI-MG</v>
      </c>
      <c r="G313" s="347" t="str">
        <f>VLOOKUP(E313,REF!$B:$F,3,0)</f>
        <v xml:space="preserve">TUBO PVC, SERIE NORMAL, ESGOTO PREDIAL, DN 150 MM, FORNECIDO E INSTALADO EM SUBCOLETOR AÉREO DE ESGOTO SANITÁRIO. AF_08/2022</v>
      </c>
      <c r="H313" s="106" t="str">
        <f>VLOOKUP(E313,REF!$B:$F,4,0)</f>
        <v>M</v>
      </c>
      <c r="I313" s="107">
        <f>ROUND(VLOOKUP(D313,MC!C:L,10,0),2)</f>
        <v>17.379999999999999</v>
      </c>
      <c r="J313" s="298">
        <f>VLOOKUP(E313,REF!$B:$F,5,0)</f>
        <v>60.299999999999997</v>
      </c>
      <c r="K313" s="480" t="str">
        <f t="shared" si="107"/>
        <v xml:space="preserve">BDI 1</v>
      </c>
      <c r="L313" s="299">
        <f t="shared" si="108"/>
        <v>74.719999999999999</v>
      </c>
      <c r="M313" s="299">
        <f t="shared" si="109"/>
        <v>1298.6300000000001</v>
      </c>
      <c r="N313" s="108">
        <f t="shared" si="115"/>
        <v>0.00076808794530379724</v>
      </c>
      <c r="P313" s="73"/>
      <c r="S313" s="79"/>
      <c r="U313" s="37"/>
      <c r="V313" s="37"/>
      <c r="W313" s="37"/>
      <c r="X313" s="37"/>
      <c r="Y313" s="37"/>
      <c r="Z313" s="37"/>
    </row>
    <row r="314" ht="47.25">
      <c r="D314" s="105" t="s">
        <v>32590</v>
      </c>
      <c r="E314" s="111">
        <v>89799</v>
      </c>
      <c r="F314" s="111" t="str">
        <f>VLOOKUP(E314,REF!$B:$F,2,0)</f>
        <v>CPU-SINAPI-MG</v>
      </c>
      <c r="G314" s="347" t="str">
        <f>VLOOKUP(E314,REF!$B:$F,3,0)</f>
        <v xml:space="preserve">TUBO PVC, SERIE NORMAL, ESGOTO PREDIAL, DN 75 MM, FORNECIDO E INSTALADO EM PRUMADA DE ESGOTO SANITÁRIO OU VENTILAÇÃO. AF_08/2022</v>
      </c>
      <c r="H314" s="106" t="str">
        <f>VLOOKUP(E314,REF!$B:$F,4,0)</f>
        <v>M</v>
      </c>
      <c r="I314" s="107">
        <f>ROUND(VLOOKUP(D314,MC!C:L,10,0),2)</f>
        <v>2.1299999999999999</v>
      </c>
      <c r="J314" s="298">
        <f>VLOOKUP(E314,REF!$B:$F,5,0)</f>
        <v>24.02</v>
      </c>
      <c r="K314" s="480" t="str">
        <f t="shared" si="107"/>
        <v xml:space="preserve">BDI 1</v>
      </c>
      <c r="L314" s="299">
        <f t="shared" si="108"/>
        <v>29.77</v>
      </c>
      <c r="M314" s="299">
        <f t="shared" si="109"/>
        <v>63.409999999999997</v>
      </c>
      <c r="N314" s="108">
        <f t="shared" si="115"/>
        <v>3.750449058755286e-05</v>
      </c>
      <c r="P314" s="73"/>
      <c r="S314" s="79"/>
      <c r="U314" s="37"/>
      <c r="V314" s="37"/>
      <c r="W314" s="37"/>
      <c r="X314" s="37"/>
      <c r="Y314" s="37"/>
      <c r="Z314" s="37"/>
    </row>
    <row r="315" s="551" customFormat="1" ht="16.5">
      <c r="A315" s="83"/>
      <c r="B315" s="83" t="s">
        <v>24</v>
      </c>
      <c r="C315" s="553"/>
      <c r="D315" s="557">
        <v>10</v>
      </c>
      <c r="E315" s="569"/>
      <c r="F315" s="569"/>
      <c r="G315" s="570" t="s">
        <v>32610</v>
      </c>
      <c r="H315" s="571"/>
      <c r="I315" s="572"/>
      <c r="J315" s="573"/>
      <c r="K315" s="573"/>
      <c r="L315" s="573"/>
      <c r="M315" s="573">
        <f>SUBTOTAL(9,M316:M336)</f>
        <v>27208.449999999997</v>
      </c>
      <c r="N315" s="574">
        <f>SUBTOTAL(9,N317:N336)</f>
        <v>0.016092714980711284</v>
      </c>
      <c r="O315" s="553"/>
      <c r="P315" s="554"/>
      <c r="Q315" s="555"/>
      <c r="R315" s="556"/>
      <c r="S315" s="553"/>
      <c r="T315" s="554"/>
      <c r="U315" s="554"/>
      <c r="V315" s="554"/>
      <c r="W315" s="554"/>
      <c r="X315" s="554"/>
      <c r="Y315" s="553"/>
      <c r="Z315" s="553"/>
      <c r="AA315" s="553"/>
      <c r="AB315" s="553"/>
      <c r="AC315" s="553"/>
    </row>
    <row r="316" s="551" customFormat="1" ht="16.5">
      <c r="A316" s="83"/>
      <c r="B316" s="83"/>
      <c r="C316" s="553"/>
      <c r="D316" s="557" t="s">
        <v>32611</v>
      </c>
      <c r="E316" s="569"/>
      <c r="F316" s="569"/>
      <c r="G316" s="570" t="s">
        <v>32563</v>
      </c>
      <c r="H316" s="571"/>
      <c r="I316" s="572"/>
      <c r="J316" s="573"/>
      <c r="K316" s="573"/>
      <c r="L316" s="573"/>
      <c r="M316" s="573">
        <f>SUBTOTAL(9,M317:M324)</f>
        <v>13082.309999999996</v>
      </c>
      <c r="N316" s="574">
        <f>SUBTOTAL(9,N317:N324)</f>
        <v>0.0077376655457884981</v>
      </c>
      <c r="O316" s="553"/>
      <c r="P316" s="554"/>
      <c r="Q316" s="555"/>
      <c r="R316" s="556"/>
      <c r="S316" s="553"/>
      <c r="T316" s="554"/>
      <c r="U316" s="554"/>
      <c r="V316" s="554"/>
      <c r="W316" s="554"/>
      <c r="X316" s="554"/>
      <c r="Y316" s="553"/>
      <c r="Z316" s="553"/>
      <c r="AA316" s="553"/>
      <c r="AB316" s="553"/>
      <c r="AC316" s="553"/>
    </row>
    <row r="317">
      <c r="D317" s="105" t="s">
        <v>32613</v>
      </c>
      <c r="E317" s="351">
        <v>93358</v>
      </c>
      <c r="F317" s="111" t="str">
        <f>VLOOKUP(E317,REF!$B:$F,2,0)</f>
        <v>CPU-SINAPI-MG</v>
      </c>
      <c r="G317" s="347" t="str">
        <f>VLOOKUP(E317,REF!$B:$F,3,0)</f>
        <v xml:space="preserve">ESCAVAÇÃO MANUAL DE VALA. AF_09/2024</v>
      </c>
      <c r="H317" s="106" t="str">
        <f>VLOOKUP(E317,REF!$B:$F,4,0)</f>
        <v>M3</v>
      </c>
      <c r="I317" s="107">
        <f>ROUND(VLOOKUP(D317,MC!C:L,10,0),2)</f>
        <v>44.75</v>
      </c>
      <c r="J317" s="298">
        <f>VLOOKUP(E317,REF!$B:$F,5,0)</f>
        <v>89.549999999999997</v>
      </c>
      <c r="K317" s="480" t="str">
        <f t="shared" si="107"/>
        <v xml:space="preserve">BDI 1</v>
      </c>
      <c r="L317" s="299">
        <f t="shared" si="108"/>
        <v>110.97</v>
      </c>
      <c r="M317" s="299">
        <f t="shared" si="109"/>
        <v>4965.9099999999999</v>
      </c>
      <c r="N317" s="108">
        <f t="shared" si="113"/>
        <v>0.0029371380673968561</v>
      </c>
      <c r="P317" s="73"/>
      <c r="S317" s="79"/>
      <c r="U317" s="37"/>
      <c r="V317" s="37"/>
      <c r="W317" s="37"/>
      <c r="X317" s="37"/>
      <c r="Y317" s="37"/>
      <c r="Z317" s="37"/>
    </row>
    <row r="318">
      <c r="D318" s="105" t="s">
        <v>32614</v>
      </c>
      <c r="E318" s="151" t="s">
        <v>28735</v>
      </c>
      <c r="F318" s="111" t="str">
        <f>VLOOKUP(E318,REF!$B:$F,2,0)</f>
        <v>CPU-SUDECAP-MG</v>
      </c>
      <c r="G318" s="347" t="str">
        <f>VLOOKUP(E318,REF!$B:$F,3,0)</f>
        <v xml:space="preserve">REGULARIZAÇAO E COMPACT.TERRENO C/PLACA VIBRATORIA</v>
      </c>
      <c r="H318" s="106" t="str">
        <f>VLOOKUP(E318,REF!$B:$F,4,0)</f>
        <v>M2</v>
      </c>
      <c r="I318" s="107">
        <f>ROUND(VLOOKUP(D318,MC!C:L,10,0),2)</f>
        <v>111.34999999999999</v>
      </c>
      <c r="J318" s="298">
        <f>VLOOKUP(E318,REF!$B:$F,5,0)</f>
        <v>5.0099999999999998</v>
      </c>
      <c r="K318" s="480" t="str">
        <f t="shared" si="107"/>
        <v xml:space="preserve">BDI 1</v>
      </c>
      <c r="L318" s="299">
        <f t="shared" si="108"/>
        <v>6.21</v>
      </c>
      <c r="M318" s="299">
        <f t="shared" si="109"/>
        <v>691.48000000000002</v>
      </c>
      <c r="N318" s="108">
        <f t="shared" si="113"/>
        <v>0.00040898289152312026</v>
      </c>
      <c r="P318" s="73"/>
      <c r="S318" s="79"/>
      <c r="U318" s="37"/>
      <c r="V318" s="37"/>
      <c r="W318" s="37"/>
      <c r="X318" s="37"/>
      <c r="Y318" s="37"/>
      <c r="Z318" s="37"/>
    </row>
    <row r="319" ht="47.25">
      <c r="D319" s="105" t="s">
        <v>32615</v>
      </c>
      <c r="E319" s="151">
        <v>100324</v>
      </c>
      <c r="F319" s="111" t="str">
        <f>VLOOKUP(E319,REF!$B:$F,2,0)</f>
        <v>CPU-SINAPI-MG</v>
      </c>
      <c r="G319" s="347" t="str">
        <f>VLOOKUP(E319,REF!$B:$F,3,0)</f>
        <v xml:space="preserve">LASTRO COM MATERIAL GRANULAR (PEDRA BRITADA N.1 E PEDRA BRITADA N.2), APLICADO EM PISOS OU LAJES SOBRE SOLO, ESPESSURA DE *10 CM*. AF_01/2024</v>
      </c>
      <c r="H319" s="106" t="str">
        <f>VLOOKUP(E319,REF!$B:$F,4,0)</f>
        <v>M3</v>
      </c>
      <c r="I319" s="107">
        <f>ROUND(VLOOKUP(D319,MC!C:L,10,0),2)</f>
        <v>2.2400000000000002</v>
      </c>
      <c r="J319" s="298">
        <f>VLOOKUP(E319,REF!$B:$F,5,0)</f>
        <v>215.37</v>
      </c>
      <c r="K319" s="480" t="str">
        <f t="shared" si="107"/>
        <v xml:space="preserve">BDI 1</v>
      </c>
      <c r="L319" s="299">
        <f t="shared" si="108"/>
        <v>266.88999999999999</v>
      </c>
      <c r="M319" s="299">
        <f t="shared" si="109"/>
        <v>597.83000000000004</v>
      </c>
      <c r="N319" s="108">
        <f t="shared" si="113"/>
        <v>0.00035359264481874675</v>
      </c>
      <c r="P319" s="73"/>
      <c r="S319" s="79"/>
      <c r="U319" s="37"/>
      <c r="V319" s="37"/>
      <c r="W319" s="37"/>
      <c r="X319" s="37"/>
      <c r="Y319" s="37"/>
      <c r="Z319" s="37"/>
    </row>
    <row r="320" ht="31.5">
      <c r="D320" s="105" t="s">
        <v>32616</v>
      </c>
      <c r="E320" s="151">
        <v>95241</v>
      </c>
      <c r="F320" s="111" t="str">
        <f>VLOOKUP(E320,REF!$B:$F,2,0)</f>
        <v>CPU-SINAPI-MG</v>
      </c>
      <c r="G320" s="347" t="str">
        <f>VLOOKUP(E320,REF!$B:$F,3,0)</f>
        <v xml:space="preserve">LASTRO DE CONCRETO MAGRO, APLICADO EM PISOS, LAJES SOBRE SOLO OU RADIERS, ESPESSURA DE 5 CM. AF_01/2024</v>
      </c>
      <c r="H320" s="106" t="str">
        <f>VLOOKUP(E320,REF!$B:$F,4,0)</f>
        <v>M2</v>
      </c>
      <c r="I320" s="107">
        <f>ROUND(VLOOKUP(D320,MC!C:L,10,0),2)</f>
        <v>111.34999999999999</v>
      </c>
      <c r="J320" s="298">
        <f>VLOOKUP(E320,REF!$B:$F,5,0)</f>
        <v>42.030000000000001</v>
      </c>
      <c r="K320" s="480" t="str">
        <f t="shared" si="107"/>
        <v xml:space="preserve">BDI 1</v>
      </c>
      <c r="L320" s="299">
        <f t="shared" si="108"/>
        <v>52.079999999999998</v>
      </c>
      <c r="M320" s="299">
        <f t="shared" si="109"/>
        <v>5799.1099999999997</v>
      </c>
      <c r="N320" s="108">
        <f t="shared" si="113"/>
        <v>0.0034299426969119015</v>
      </c>
      <c r="P320" s="73"/>
      <c r="S320" s="79"/>
      <c r="U320" s="37"/>
      <c r="V320" s="37"/>
      <c r="W320" s="37"/>
      <c r="X320" s="37"/>
      <c r="Y320" s="37"/>
      <c r="Z320" s="37"/>
    </row>
    <row r="321">
      <c r="D321" s="105" t="s">
        <v>32617</v>
      </c>
      <c r="E321" s="151" t="s">
        <v>28739</v>
      </c>
      <c r="F321" s="111" t="str">
        <f>VLOOKUP(E321,REF!$B:$F,2,0)</f>
        <v>CPU-SUDECAP-MG</v>
      </c>
      <c r="G321" s="347" t="str">
        <f>VLOOKUP(E321,REF!$B:$F,3,0)</f>
        <v xml:space="preserve">REATERRO COMPACTADO C/ PLACA VIBRATORIA</v>
      </c>
      <c r="H321" s="106" t="str">
        <f>VLOOKUP(E321,REF!$B:$F,4,0)</f>
        <v>M3</v>
      </c>
      <c r="I321" s="107">
        <f>ROUND(VLOOKUP(D321,MC!C:L,10,0),2)</f>
        <v>2.1299999999999999</v>
      </c>
      <c r="J321" s="298">
        <f>VLOOKUP(E321,REF!$B:$F,5,0)</f>
        <v>24.140000000000001</v>
      </c>
      <c r="K321" s="480" t="str">
        <f t="shared" si="107"/>
        <v xml:space="preserve">BDI 1</v>
      </c>
      <c r="L321" s="299">
        <f t="shared" si="108"/>
        <v>29.91</v>
      </c>
      <c r="M321" s="299">
        <f t="shared" si="109"/>
        <v>63.710000000000001</v>
      </c>
      <c r="N321" s="108">
        <f t="shared" si="113"/>
        <v>3.7681928644267353e-05</v>
      </c>
      <c r="P321" s="73"/>
      <c r="S321" s="79"/>
      <c r="U321" s="37"/>
      <c r="V321" s="37"/>
      <c r="W321" s="37"/>
      <c r="X321" s="37"/>
      <c r="Y321" s="37"/>
      <c r="Z321" s="37"/>
    </row>
    <row r="322" ht="63">
      <c r="D322" s="105" t="s">
        <v>32618</v>
      </c>
      <c r="E322" s="151">
        <v>100975</v>
      </c>
      <c r="F322" s="111" t="str">
        <f>VLOOKUP(E322,REF!$B:$F,2,0)</f>
        <v>CPU-SINAPI-MG</v>
      </c>
      <c r="G322" s="347" t="str">
        <f>VLOOKUP(E322,REF!$B:$F,3,0)</f>
        <v xml:space="preserve">CARGA, MANOBRA E DESCARGA DE SOLOS E MATERIAIS GRANULARES EM CAMINHÃO BASCULANTE 14 M³ - CARGA COM PÁ CARREGADEIRA (CAÇAMBA DE 1,7 A 2,8 M³ / 128 HP) E DESCARGA LIVRE (UNIDADE: M3). AF_07/2020</v>
      </c>
      <c r="H322" s="106" t="str">
        <f>VLOOKUP(E322,REF!$B:$F,4,0)</f>
        <v>M3</v>
      </c>
      <c r="I322" s="107">
        <f>ROUND(VLOOKUP(D322,MC!C:L,10,0),2)</f>
        <v>58.18</v>
      </c>
      <c r="J322" s="298">
        <f>VLOOKUP(E322,REF!$B:$F,5,0)</f>
        <v>8.7100000000000009</v>
      </c>
      <c r="K322" s="480" t="str">
        <f t="shared" si="107"/>
        <v xml:space="preserve">BDI 1</v>
      </c>
      <c r="L322" s="299">
        <f t="shared" si="108"/>
        <v>10.789999999999999</v>
      </c>
      <c r="M322" s="299">
        <f t="shared" si="109"/>
        <v>627.75999999999999</v>
      </c>
      <c r="N322" s="108">
        <f t="shared" si="113"/>
        <v>0.0003712950482769624</v>
      </c>
      <c r="P322" s="73"/>
      <c r="S322" s="79"/>
      <c r="U322" s="37"/>
      <c r="V322" s="37"/>
      <c r="W322" s="37"/>
      <c r="X322" s="37"/>
      <c r="Y322" s="37"/>
      <c r="Z322" s="37"/>
    </row>
    <row r="323" ht="47.25">
      <c r="D323" s="105" t="s">
        <v>32619</v>
      </c>
      <c r="E323" s="151">
        <v>93593</v>
      </c>
      <c r="F323" s="111" t="str">
        <f>VLOOKUP(E323,REF!$B:$F,2,0)</f>
        <v>CPU-SINAPI-MG</v>
      </c>
      <c r="G323" s="347" t="str">
        <f>VLOOKUP(E323,REF!$B:$F,3,0)</f>
        <v xml:space="preserve">TRANSPORTE COM CAMINHÃO BASCULANTE DE 14 M³, EM VIA URBANA PAVIMENTADA, ADICIONAL PARA DMT EXCEDENTE A 30 KM (UNIDADE: M3XKM). AF_07/2020</v>
      </c>
      <c r="H323" s="106" t="str">
        <f>VLOOKUP(E323,REF!$B:$F,4,0)</f>
        <v>M3XKM</v>
      </c>
      <c r="I323" s="107">
        <f>ROUND(VLOOKUP(D323,MC!C:L,10,0),2)</f>
        <v>209.44999999999999</v>
      </c>
      <c r="J323" s="298">
        <f>VLOOKUP(E323,REF!$B:$F,5,0)</f>
        <v>0.88</v>
      </c>
      <c r="K323" s="480" t="str">
        <f t="shared" si="107"/>
        <v xml:space="preserve">BDI 1</v>
      </c>
      <c r="L323" s="299">
        <f t="shared" si="108"/>
        <v>1.0900000000000001</v>
      </c>
      <c r="M323" s="299">
        <f t="shared" si="109"/>
        <v>228.30000000000001</v>
      </c>
      <c r="N323" s="108">
        <f t="shared" si="113"/>
        <v>0.00013503036115972749</v>
      </c>
      <c r="P323" s="73"/>
      <c r="S323" s="79"/>
      <c r="U323" s="37"/>
      <c r="V323" s="37"/>
      <c r="W323" s="37"/>
      <c r="X323" s="37"/>
      <c r="Y323" s="37"/>
      <c r="Z323" s="37"/>
    </row>
    <row r="324">
      <c r="D324" s="105" t="s">
        <v>32620</v>
      </c>
      <c r="E324" s="601">
        <v>100574</v>
      </c>
      <c r="F324" s="111" t="str">
        <f>VLOOKUP(E324,REF!$B:$F,2,0)</f>
        <v>CPU-SINAPI-MG</v>
      </c>
      <c r="G324" s="347" t="str">
        <f>VLOOKUP(E324,REF!$B:$F,3,0)</f>
        <v xml:space="preserve">ESPALHAMENTO DE MATERIAL COM TRATOR DE ESTEIRAS. AF_09/2024</v>
      </c>
      <c r="H324" s="106" t="str">
        <f>VLOOKUP(E324,REF!$B:$F,4,0)</f>
        <v>M3</v>
      </c>
      <c r="I324" s="107">
        <f>ROUND(VLOOKUP(D324,MC!C:L,10,0),2)</f>
        <v>58.18</v>
      </c>
      <c r="J324" s="298">
        <f>VLOOKUP(E324,REF!$B:$F,5,0)</f>
        <v>1.5</v>
      </c>
      <c r="K324" s="480" t="str">
        <f t="shared" si="107"/>
        <v xml:space="preserve">BDI 1</v>
      </c>
      <c r="L324" s="299">
        <f t="shared" si="108"/>
        <v>1.8600000000000001</v>
      </c>
      <c r="M324" s="299">
        <f t="shared" si="109"/>
        <v>108.20999999999999</v>
      </c>
      <c r="N324" s="108">
        <f t="shared" si="113"/>
        <v>6.4001907056916813e-05</v>
      </c>
      <c r="P324" s="73"/>
      <c r="S324" s="79"/>
      <c r="U324" s="37"/>
      <c r="V324" s="37"/>
      <c r="W324" s="37"/>
      <c r="X324" s="37"/>
      <c r="Y324" s="37"/>
      <c r="Z324" s="37"/>
    </row>
    <row r="325" s="551" customFormat="1" ht="16.5">
      <c r="A325" s="83"/>
      <c r="B325" s="83"/>
      <c r="C325" s="553"/>
      <c r="D325" s="557" t="s">
        <v>32612</v>
      </c>
      <c r="E325" s="569"/>
      <c r="F325" s="569"/>
      <c r="G325" s="570" t="s">
        <v>32567</v>
      </c>
      <c r="H325" s="571"/>
      <c r="I325" s="572"/>
      <c r="J325" s="573"/>
      <c r="K325" s="573"/>
      <c r="L325" s="573"/>
      <c r="M325" s="573">
        <f>SUBTOTAL(9,M326:M327)</f>
        <v>1841.27</v>
      </c>
      <c r="N325" s="574">
        <f>SUBTOTAL(9,N326:N327)</f>
        <v>0.0010890379022889681</v>
      </c>
      <c r="O325" s="553"/>
      <c r="P325" s="554"/>
      <c r="Q325" s="555"/>
      <c r="R325" s="556"/>
      <c r="S325" s="553"/>
      <c r="T325" s="554"/>
      <c r="U325" s="554"/>
      <c r="V325" s="554"/>
      <c r="W325" s="554"/>
      <c r="X325" s="554"/>
      <c r="Y325" s="553"/>
      <c r="Z325" s="553"/>
      <c r="AA325" s="553"/>
      <c r="AB325" s="553"/>
      <c r="AC325" s="553"/>
    </row>
    <row r="326" ht="78.75">
      <c r="D326" s="105" t="s">
        <v>32621</v>
      </c>
      <c r="E326" s="351" t="s">
        <v>19204</v>
      </c>
      <c r="F326" s="111" t="str">
        <f>VLOOKUP(E326,REF!$B:$F,2,0)</f>
        <v>CPU-SICOR-MG</v>
      </c>
      <c r="G326" s="347" t="str">
        <f>VLOOKUP(E326,REF!$B:$F,3,0)</f>
        <v xml:space="preserve">CAIXA DE DRENAGEM DE INSPEÇÃO/PASSAGEM EM ALVENARIA (30X30X30CM), REVESTIMENTO EM ARGAMASSA COM ADITIVO IMPERMEABILIZANTE, COM TAMPA EM GRELHA, INCLUSIVE ESCAVAÇÃO, REATERRO E TRANSPORTE COM RETIRADA DO MATERIAL ESCAVADO (EM CAÇAMBA)</v>
      </c>
      <c r="H326" s="106" t="str">
        <f>VLOOKUP(E326,REF!$B:$F,4,0)</f>
        <v>un</v>
      </c>
      <c r="I326" s="107">
        <f>ROUND(VLOOKUP(D326,MC!C:L,10,0),2)</f>
        <v>1</v>
      </c>
      <c r="J326" s="298">
        <f>VLOOKUP(E326,REF!$B:$F,5,0)</f>
        <v>260.18000000000001</v>
      </c>
      <c r="K326" s="480" t="str">
        <f t="shared" ref="K326:K393" si="116">IF(OR(F326="MAT-SINAPI-MG",F326="MAT-SUDECAP-MG",F326="MAT-COPASA-MG",F326="I-COTAÇÃO-MG",F326="MAT-DNIT-MG",F326="EQUIP-DNIT-MG"),"BDI 2","BDI 1")</f>
        <v xml:space="preserve">BDI 1</v>
      </c>
      <c r="L326" s="299">
        <f t="shared" ref="L326:L393" si="117">IF(K326="BDI 2",ROUND(J326*(1+$N$10),2),ROUND(J326*(1+$N$9),2))</f>
        <v>322.42000000000002</v>
      </c>
      <c r="M326" s="299">
        <f t="shared" ref="M326:M393" si="118">ROUND(I326*L326,2)</f>
        <v>322.42000000000002</v>
      </c>
      <c r="N326" s="108">
        <f t="shared" ref="N326:N393" si="119">M326/$M$15</f>
        <v>0.00019069859415295372</v>
      </c>
      <c r="P326" s="73"/>
      <c r="S326" s="79"/>
      <c r="U326" s="37"/>
      <c r="V326" s="37"/>
      <c r="W326" s="37"/>
      <c r="X326" s="37"/>
      <c r="Y326" s="37"/>
      <c r="Z326" s="37"/>
    </row>
    <row r="327" ht="31.5">
      <c r="D327" s="105" t="s">
        <v>32622</v>
      </c>
      <c r="E327" s="151" t="s">
        <v>26183</v>
      </c>
      <c r="F327" s="111" t="str">
        <f>VLOOKUP(E327,REF!$B:$F,2,0)</f>
        <v>CPU-SUDECAP-MG</v>
      </c>
      <c r="G327" s="347" t="str">
        <f>VLOOKUP(E327,REF!$B:$F,3,0)</f>
        <v xml:space="preserve">CAIXA DE PASSAGEM/INSPEÇÃO TIJOLO MACIÇO 0,3X0,3X0,3 (CXLXH) DRENAGEM ADPT REF 97900</v>
      </c>
      <c r="H327" s="106" t="str">
        <f>VLOOKUP(E327,REF!$B:$F,4,0)</f>
        <v>UN</v>
      </c>
      <c r="I327" s="107">
        <f>ROUND(VLOOKUP(D327,MC!C:L,10,0),2)</f>
        <v>5</v>
      </c>
      <c r="J327" s="298">
        <f>VLOOKUP(E327,REF!$B:$F,5,0)</f>
        <v>245.13</v>
      </c>
      <c r="K327" s="480" t="str">
        <f t="shared" si="116"/>
        <v xml:space="preserve">BDI 1</v>
      </c>
      <c r="L327" s="299">
        <f t="shared" si="117"/>
        <v>303.76999999999998</v>
      </c>
      <c r="M327" s="299">
        <f t="shared" si="118"/>
        <v>1518.8499999999999</v>
      </c>
      <c r="N327" s="108">
        <f t="shared" si="119"/>
        <v>0.00089833930813601427</v>
      </c>
      <c r="P327" s="73"/>
      <c r="S327" s="79"/>
      <c r="U327" s="37"/>
      <c r="V327" s="37"/>
      <c r="W327" s="37"/>
      <c r="X327" s="37"/>
      <c r="Y327" s="37"/>
      <c r="Z327" s="37"/>
    </row>
    <row r="328" s="551" customFormat="1" ht="16.5">
      <c r="A328" s="83"/>
      <c r="B328" s="83"/>
      <c r="C328" s="553"/>
      <c r="D328" s="557" t="s">
        <v>32630</v>
      </c>
      <c r="E328" s="569"/>
      <c r="F328" s="569"/>
      <c r="G328" s="570" t="s">
        <v>32623</v>
      </c>
      <c r="H328" s="571"/>
      <c r="I328" s="572"/>
      <c r="J328" s="573"/>
      <c r="K328" s="573"/>
      <c r="L328" s="573"/>
      <c r="M328" s="573">
        <f>SUBTOTAL(9,M329:M336)</f>
        <v>12284.870000000003</v>
      </c>
      <c r="N328" s="574">
        <f>SUBTOTAL(9,N329:N336)</f>
        <v>0.0072660115326338209</v>
      </c>
      <c r="O328" s="553"/>
      <c r="P328" s="554"/>
      <c r="Q328" s="555"/>
      <c r="R328" s="556"/>
      <c r="S328" s="553"/>
      <c r="T328" s="554"/>
      <c r="U328" s="554"/>
      <c r="V328" s="554"/>
      <c r="W328" s="554"/>
      <c r="X328" s="554"/>
      <c r="Y328" s="553"/>
      <c r="Z328" s="553"/>
      <c r="AA328" s="553"/>
      <c r="AB328" s="553"/>
      <c r="AC328" s="553"/>
    </row>
    <row r="329" ht="47.25">
      <c r="D329" s="105" t="s">
        <v>32631</v>
      </c>
      <c r="E329" s="111">
        <v>89799</v>
      </c>
      <c r="F329" s="111" t="str">
        <f>VLOOKUP(E329,REF!$B:$F,2,0)</f>
        <v>CPU-SINAPI-MG</v>
      </c>
      <c r="G329" s="347" t="str">
        <f>VLOOKUP(E329,REF!$B:$F,3,0)</f>
        <v xml:space="preserve">TUBO PVC, SERIE NORMAL, ESGOTO PREDIAL, DN 75 MM, FORNECIDO E INSTALADO EM PRUMADA DE ESGOTO SANITÁRIO OU VENTILAÇÃO. AF_08/2022</v>
      </c>
      <c r="H329" s="106" t="str">
        <f>VLOOKUP(E329,REF!$B:$F,4,0)</f>
        <v>M</v>
      </c>
      <c r="I329" s="107">
        <f>ROUND(VLOOKUP(D329,MC!C:L,10,0),2)</f>
        <v>1.52</v>
      </c>
      <c r="J329" s="298">
        <f>VLOOKUP(E329,REF!$B:$F,5,0)</f>
        <v>24.02</v>
      </c>
      <c r="K329" s="480" t="str">
        <f t="shared" si="116"/>
        <v xml:space="preserve">BDI 1</v>
      </c>
      <c r="L329" s="299">
        <f t="shared" si="117"/>
        <v>29.77</v>
      </c>
      <c r="M329" s="299">
        <f t="shared" si="118"/>
        <v>45.25</v>
      </c>
      <c r="N329" s="108">
        <f t="shared" si="119"/>
        <v>2.676357355443569e-05</v>
      </c>
      <c r="P329" s="73"/>
      <c r="S329" s="79"/>
      <c r="U329" s="37"/>
      <c r="V329" s="37"/>
      <c r="W329" s="37"/>
      <c r="X329" s="37"/>
      <c r="Y329" s="37"/>
      <c r="Z329" s="37"/>
    </row>
    <row r="330" ht="47.25">
      <c r="D330" s="105" t="s">
        <v>32632</v>
      </c>
      <c r="E330" s="111">
        <v>89848</v>
      </c>
      <c r="F330" s="111" t="str">
        <f>VLOOKUP(E330,REF!$B:$F,2,0)</f>
        <v>CPU-SINAPI-MG</v>
      </c>
      <c r="G330" s="347" t="str">
        <f>VLOOKUP(E330,REF!$B:$F,3,0)</f>
        <v xml:space="preserve">TUBO PVC, SERIE NORMAL, ESGOTO PREDIAL, DN 100 MM, FORNECIDO E INSTALADO EM SUBCOLETOR AÉREO DE ESGOTO SANITÁRIO. AF_08/2022</v>
      </c>
      <c r="H330" s="106" t="str">
        <f>VLOOKUP(E330,REF!$B:$F,4,0)</f>
        <v>M</v>
      </c>
      <c r="I330" s="107">
        <f>ROUND(VLOOKUP(D330,MC!C:L,10,0),2)</f>
        <v>25.510000000000002</v>
      </c>
      <c r="J330" s="298">
        <f>VLOOKUP(E330,REF!$B:$F,5,0)</f>
        <v>29.690000000000001</v>
      </c>
      <c r="K330" s="480" t="str">
        <f t="shared" si="116"/>
        <v xml:space="preserve">BDI 1</v>
      </c>
      <c r="L330" s="299">
        <f t="shared" si="117"/>
        <v>36.789999999999999</v>
      </c>
      <c r="M330" s="299">
        <f t="shared" si="118"/>
        <v>938.50999999999999</v>
      </c>
      <c r="N330" s="108">
        <f t="shared" si="119"/>
        <v>0.0005550913020237224</v>
      </c>
      <c r="P330" s="73"/>
      <c r="S330" s="79"/>
      <c r="U330" s="37"/>
      <c r="V330" s="37"/>
      <c r="W330" s="37"/>
      <c r="X330" s="37"/>
      <c r="Y330" s="37"/>
      <c r="Z330" s="37"/>
    </row>
    <row r="331" ht="47.25">
      <c r="D331" s="105" t="s">
        <v>32633</v>
      </c>
      <c r="E331" s="111">
        <v>89849</v>
      </c>
      <c r="F331" s="111" t="str">
        <f>VLOOKUP(E331,REF!$B:$F,2,0)</f>
        <v>CPU-SINAPI-MG</v>
      </c>
      <c r="G331" s="347" t="str">
        <f>VLOOKUP(E331,REF!$B:$F,3,0)</f>
        <v xml:space="preserve">TUBO PVC, SERIE NORMAL, ESGOTO PREDIAL, DN 150 MM, FORNECIDO E INSTALADO EM SUBCOLETOR AÉREO DE ESGOTO SANITÁRIO. AF_08/2022</v>
      </c>
      <c r="H331" s="106" t="str">
        <f>VLOOKUP(E331,REF!$B:$F,4,0)</f>
        <v>M</v>
      </c>
      <c r="I331" s="107">
        <f>ROUND(VLOOKUP(D331,MC!C:L,10,0),2)</f>
        <v>125.2</v>
      </c>
      <c r="J331" s="298">
        <f>VLOOKUP(E331,REF!$B:$F,5,0)</f>
        <v>60.299999999999997</v>
      </c>
      <c r="K331" s="480" t="str">
        <f t="shared" si="116"/>
        <v xml:space="preserve">BDI 1</v>
      </c>
      <c r="L331" s="299">
        <f t="shared" si="117"/>
        <v>74.719999999999999</v>
      </c>
      <c r="M331" s="299">
        <f t="shared" si="118"/>
        <v>9354.9400000000005</v>
      </c>
      <c r="N331" s="108">
        <f t="shared" si="119"/>
        <v>0.0055330745809355278</v>
      </c>
      <c r="P331" s="73"/>
      <c r="S331" s="79"/>
      <c r="U331" s="37"/>
      <c r="V331" s="37"/>
      <c r="W331" s="37"/>
      <c r="X331" s="37"/>
      <c r="Y331" s="37"/>
      <c r="Z331" s="37"/>
    </row>
    <row r="332" ht="47.25">
      <c r="D332" s="105" t="s">
        <v>32634</v>
      </c>
      <c r="E332" s="111">
        <v>89524</v>
      </c>
      <c r="F332" s="111" t="str">
        <f>VLOOKUP(E332,REF!$B:$F,2,0)</f>
        <v>CPU-SINAPI-MG</v>
      </c>
      <c r="G332" s="347" t="str">
        <f>VLOOKUP(E332,REF!$B:$F,3,0)</f>
        <v xml:space="preserve">JOELHO 45 GRAUS, PVC, SERIE R, ÁGUA PLUVIAL, DN 75 MM, JUNTA ELÁSTICA, FORNECIDO E INSTALADO EM RAMAL DE ENCAMINHAMENTO. AF_06/2022</v>
      </c>
      <c r="H332" s="106" t="str">
        <f>VLOOKUP(E332,REF!$B:$F,4,0)</f>
        <v>UN</v>
      </c>
      <c r="I332" s="107">
        <f>ROUND(VLOOKUP(D332,MC!C:L,10,0),2)</f>
        <v>10</v>
      </c>
      <c r="J332" s="298">
        <f>VLOOKUP(E332,REF!$B:$F,5,0)</f>
        <v>31</v>
      </c>
      <c r="K332" s="480" t="str">
        <f t="shared" si="116"/>
        <v xml:space="preserve">BDI 1</v>
      </c>
      <c r="L332" s="299">
        <f t="shared" si="117"/>
        <v>38.420000000000002</v>
      </c>
      <c r="M332" s="299">
        <f t="shared" si="118"/>
        <v>384.19999999999999</v>
      </c>
      <c r="N332" s="108">
        <f t="shared" si="119"/>
        <v>0.00022723900463235782</v>
      </c>
      <c r="P332" s="73"/>
      <c r="S332" s="79"/>
      <c r="U332" s="37"/>
      <c r="V332" s="37"/>
      <c r="W332" s="37"/>
      <c r="X332" s="37"/>
      <c r="Y332" s="37"/>
      <c r="Z332" s="37"/>
    </row>
    <row r="333" ht="47.25">
      <c r="D333" s="105" t="s">
        <v>32635</v>
      </c>
      <c r="E333" s="111">
        <v>89531</v>
      </c>
      <c r="F333" s="111" t="str">
        <f>VLOOKUP(E333,REF!$B:$F,2,0)</f>
        <v>CPU-SINAPI-MG</v>
      </c>
      <c r="G333" s="347" t="str">
        <f>VLOOKUP(E333,REF!$B:$F,3,0)</f>
        <v xml:space="preserve">JOELHO 45 GRAUS, PVC, SERIE R, ÁGUA PLUVIAL, DN 100 MM, JUNTA ELÁSTICA, FORNECIDO E INSTALADO EM RAMAL DE ENCAMINHAMENTO. AF_06/2022</v>
      </c>
      <c r="H333" s="106" t="str">
        <f>VLOOKUP(E333,REF!$B:$F,4,0)</f>
        <v>UN</v>
      </c>
      <c r="I333" s="107">
        <f>ROUND(VLOOKUP(D333,MC!C:L,10,0),2)</f>
        <v>25</v>
      </c>
      <c r="J333" s="298">
        <f>VLOOKUP(E333,REF!$B:$F,5,0)</f>
        <v>39.049999999999997</v>
      </c>
      <c r="K333" s="480" t="str">
        <f t="shared" si="116"/>
        <v xml:space="preserve">BDI 1</v>
      </c>
      <c r="L333" s="299">
        <f t="shared" si="117"/>
        <v>48.390000000000001</v>
      </c>
      <c r="M333" s="299">
        <f t="shared" si="118"/>
        <v>1209.75</v>
      </c>
      <c r="N333" s="108">
        <f t="shared" si="119"/>
        <v>0.00071551896370118401</v>
      </c>
      <c r="P333" s="73"/>
      <c r="S333" s="79"/>
      <c r="U333" s="37"/>
      <c r="V333" s="37"/>
      <c r="W333" s="37"/>
      <c r="X333" s="37"/>
      <c r="Y333" s="37"/>
      <c r="Z333" s="37"/>
    </row>
    <row r="334" ht="47.25">
      <c r="D334" s="105" t="s">
        <v>32636</v>
      </c>
      <c r="E334" s="111">
        <v>89547</v>
      </c>
      <c r="F334" s="111" t="str">
        <f>VLOOKUP(E334,REF!$B:$F,2,0)</f>
        <v>CPU-SINAPI-MG</v>
      </c>
      <c r="G334" s="347" t="str">
        <f>VLOOKUP(E334,REF!$B:$F,3,0)</f>
        <v xml:space="preserve">LUVA SIMPLES, PVC, SERIE R, ÁGUA PLUVIAL, DN 75 MM, JUNTA ELÁSTICA, FORNECIDO E INSTALADO EM RAMAL DE ENCAMINHAMENTO. AF_06/2022</v>
      </c>
      <c r="H334" s="106" t="str">
        <f>VLOOKUP(E334,REF!$B:$F,4,0)</f>
        <v>UN</v>
      </c>
      <c r="I334" s="107">
        <f>ROUND(VLOOKUP(D334,MC!C:L,10,0),2)</f>
        <v>4</v>
      </c>
      <c r="J334" s="298">
        <f>VLOOKUP(E334,REF!$B:$F,5,0)</f>
        <v>23.149999999999999</v>
      </c>
      <c r="K334" s="480" t="str">
        <f t="shared" si="116"/>
        <v xml:space="preserve">BDI 1</v>
      </c>
      <c r="L334" s="299">
        <f t="shared" si="117"/>
        <v>28.690000000000001</v>
      </c>
      <c r="M334" s="299">
        <f t="shared" si="118"/>
        <v>114.76000000000001</v>
      </c>
      <c r="N334" s="108">
        <f t="shared" si="119"/>
        <v>6.7875971295183209e-05</v>
      </c>
      <c r="P334" s="73"/>
      <c r="S334" s="79"/>
      <c r="U334" s="37"/>
      <c r="V334" s="37"/>
      <c r="W334" s="37"/>
      <c r="X334" s="37"/>
      <c r="Y334" s="37"/>
      <c r="Z334" s="37"/>
    </row>
    <row r="335" ht="47.25">
      <c r="D335" s="105" t="s">
        <v>32637</v>
      </c>
      <c r="E335" s="111">
        <v>89556</v>
      </c>
      <c r="F335" s="111" t="str">
        <f>VLOOKUP(E335,REF!$B:$F,2,0)</f>
        <v>CPU-SINAPI-MG</v>
      </c>
      <c r="G335" s="347" t="str">
        <f>VLOOKUP(E335,REF!$B:$F,3,0)</f>
        <v xml:space="preserve">LUVA DE CORRER, PVC, SERIE R, ÁGUA PLUVIAL, DN 100 MM, JUNTA ELÁSTICA, FORNECIDO E INSTALADO EM RAMAL DE ENCAMINHAMENTO. AF_06/2022</v>
      </c>
      <c r="H335" s="106" t="str">
        <f>VLOOKUP(E335,REF!$B:$F,4,0)</f>
        <v>UN</v>
      </c>
      <c r="I335" s="107">
        <f>ROUND(VLOOKUP(D335,MC!C:L,10,0),2)</f>
        <v>2</v>
      </c>
      <c r="J335" s="298">
        <f>VLOOKUP(E335,REF!$B:$F,5,0)</f>
        <v>40.969999999999999</v>
      </c>
      <c r="K335" s="480" t="str">
        <f t="shared" si="116"/>
        <v xml:space="preserve">BDI 1</v>
      </c>
      <c r="L335" s="299">
        <f t="shared" si="117"/>
        <v>50.770000000000003</v>
      </c>
      <c r="M335" s="299">
        <f t="shared" si="118"/>
        <v>101.54000000000001</v>
      </c>
      <c r="N335" s="108">
        <f t="shared" si="119"/>
        <v>6.0056867595964644e-05</v>
      </c>
      <c r="P335" s="73"/>
      <c r="S335" s="79"/>
      <c r="U335" s="37"/>
      <c r="V335" s="37"/>
      <c r="W335" s="37"/>
      <c r="X335" s="37"/>
      <c r="Y335" s="37"/>
      <c r="Z335" s="37"/>
    </row>
    <row r="336" ht="47.25">
      <c r="D336" s="105" t="s">
        <v>32638</v>
      </c>
      <c r="E336" s="111">
        <v>95694</v>
      </c>
      <c r="F336" s="111" t="str">
        <f>VLOOKUP(E336,REF!$B:$F,2,0)</f>
        <v>CPU-SINAPI-MG</v>
      </c>
      <c r="G336" s="347" t="str">
        <f>VLOOKUP(E336,REF!$B:$F,3,0)</f>
        <v xml:space="preserve">CURVA 90 GRAUS, PVC, SERIE R, ÁGUA PLUVIAL, DN 100 MM, JUNTA ELÁSTICA, FORNECIDO E INSTALADO EM RAMAL DE ENCAMINHAMENTO. AF_06/2022</v>
      </c>
      <c r="H336" s="106" t="str">
        <f>VLOOKUP(E336,REF!$B:$F,4,0)</f>
        <v>UN</v>
      </c>
      <c r="I336" s="107">
        <f>ROUND(VLOOKUP(D336,MC!C:L,10,0),2)</f>
        <v>2</v>
      </c>
      <c r="J336" s="298">
        <f>VLOOKUP(E336,REF!$B:$F,5,0)</f>
        <v>54.840000000000003</v>
      </c>
      <c r="K336" s="480" t="str">
        <f t="shared" si="116"/>
        <v xml:space="preserve">BDI 1</v>
      </c>
      <c r="L336" s="299">
        <f t="shared" si="117"/>
        <v>67.959999999999994</v>
      </c>
      <c r="M336" s="299">
        <f t="shared" si="118"/>
        <v>135.91999999999999</v>
      </c>
      <c r="N336" s="108">
        <f t="shared" si="119"/>
        <v>8.0391268895445281e-05</v>
      </c>
      <c r="P336" s="73"/>
      <c r="S336" s="79"/>
      <c r="U336" s="37"/>
      <c r="V336" s="37"/>
      <c r="W336" s="37"/>
      <c r="X336" s="37"/>
      <c r="Y336" s="37"/>
      <c r="Z336" s="37"/>
    </row>
    <row r="337" s="551" customFormat="1" ht="16.5">
      <c r="A337" s="83"/>
      <c r="B337" s="83" t="s">
        <v>24</v>
      </c>
      <c r="C337" s="553"/>
      <c r="D337" s="557">
        <v>11</v>
      </c>
      <c r="E337" s="569"/>
      <c r="F337" s="569"/>
      <c r="G337" s="570" t="s">
        <v>32692</v>
      </c>
      <c r="H337" s="571"/>
      <c r="I337" s="572"/>
      <c r="J337" s="573"/>
      <c r="K337" s="573"/>
      <c r="L337" s="573"/>
      <c r="M337" s="573">
        <f>SUBTOTAL(9,M338:M405)</f>
        <v>473504.76000000013</v>
      </c>
      <c r="N337" s="574">
        <f>SUBTOTAL(9,N339:N405)</f>
        <v>0.28005921486487106</v>
      </c>
      <c r="O337" s="553"/>
      <c r="P337" s="554"/>
      <c r="Q337" s="555"/>
      <c r="R337" s="556"/>
      <c r="S337" s="553"/>
      <c r="T337" s="554"/>
      <c r="U337" s="554"/>
      <c r="V337" s="554"/>
      <c r="W337" s="554"/>
      <c r="X337" s="554"/>
      <c r="Y337" s="553"/>
      <c r="Z337" s="553"/>
      <c r="AA337" s="553"/>
      <c r="AB337" s="553"/>
      <c r="AC337" s="553"/>
    </row>
    <row r="338" s="551" customFormat="1" ht="16.5">
      <c r="A338" s="83"/>
      <c r="B338" s="83"/>
      <c r="C338" s="553"/>
      <c r="D338" s="557" t="s">
        <v>32639</v>
      </c>
      <c r="E338" s="569"/>
      <c r="F338" s="569"/>
      <c r="G338" s="570" t="s">
        <v>32693</v>
      </c>
      <c r="H338" s="571"/>
      <c r="I338" s="572"/>
      <c r="J338" s="573"/>
      <c r="K338" s="573"/>
      <c r="L338" s="573"/>
      <c r="M338" s="573">
        <f>SUBTOTAL(9,M339:M340)</f>
        <v>3139.29</v>
      </c>
      <c r="N338" s="574">
        <f>SUBTOTAL(9,N339:N340)</f>
        <v>0.0018567650568774455</v>
      </c>
      <c r="O338" s="553"/>
      <c r="P338" s="554"/>
      <c r="Q338" s="555"/>
      <c r="R338" s="556"/>
      <c r="S338" s="553"/>
      <c r="T338" s="554"/>
      <c r="U338" s="554"/>
      <c r="V338" s="554"/>
      <c r="W338" s="554"/>
      <c r="X338" s="554"/>
      <c r="Y338" s="553"/>
      <c r="Z338" s="553"/>
      <c r="AA338" s="553"/>
      <c r="AB338" s="553"/>
      <c r="AC338" s="553"/>
    </row>
    <row r="339" ht="47.25">
      <c r="D339" s="105" t="s">
        <v>32706</v>
      </c>
      <c r="E339" s="111">
        <v>103365</v>
      </c>
      <c r="F339" s="111" t="str">
        <f>VLOOKUP(E339,REF!$B:$F,2,0)</f>
        <v>CPU-SINAPI-MG</v>
      </c>
      <c r="G339" s="347" t="str">
        <f>VLOOKUP(E339,REF!$B:$F,3,0)</f>
        <v xml:space="preserve">ALVENARIA DE VEDAÇÃO DE BLOCOS CERÂMICOS FURADOS NA HORIZONTAL DE 9X19X39 CM (ESPESSURA 9 CM) E ARGAMASSA DE ASSENTAMENTO COM PREPARO MANUAL. AF_12/2021</v>
      </c>
      <c r="H339" s="106" t="str">
        <f>VLOOKUP(E339,REF!$B:$F,4,0)</f>
        <v>M2</v>
      </c>
      <c r="I339" s="107">
        <v>13.773999999999999</v>
      </c>
      <c r="J339" s="298">
        <f>VLOOKUP(E339,REF!$B:$F,5,0)</f>
        <v>54.119999999999997</v>
      </c>
      <c r="K339" s="480" t="str">
        <f t="shared" si="116"/>
        <v xml:space="preserve">BDI 1</v>
      </c>
      <c r="L339" s="299">
        <f t="shared" si="117"/>
        <v>67.069999999999993</v>
      </c>
      <c r="M339" s="299">
        <f t="shared" si="118"/>
        <v>923.82000000000005</v>
      </c>
      <c r="N339" s="108">
        <f t="shared" si="119"/>
        <v>0.00054640275184660286</v>
      </c>
      <c r="P339" s="73"/>
      <c r="S339" s="79"/>
      <c r="U339" s="37"/>
      <c r="V339" s="37"/>
      <c r="W339" s="37"/>
      <c r="X339" s="37"/>
      <c r="Y339" s="37"/>
      <c r="Z339" s="37"/>
    </row>
    <row r="340" ht="47.25">
      <c r="D340" s="105" t="s">
        <v>32707</v>
      </c>
      <c r="E340" s="111" t="s">
        <v>15905</v>
      </c>
      <c r="F340" s="111" t="str">
        <f>VLOOKUP(E340,REF!$B:$F,2,0)</f>
        <v>CPU-SICOR-MG</v>
      </c>
      <c r="G340" s="347" t="str">
        <f>VLOOKUP(E340,REF!$B:$F,3,0)</f>
        <v xml:space="preserve">ALVENARIA DE ELEMENTO VAZADO, COBOGÓ CERÂMICO (18X18)CM, ESP. 7CM, COM ACABAMENTO APARENTE, INCLUSIVE ARGAMASSA PARA ASSENTAMENTO</v>
      </c>
      <c r="H340" s="106" t="str">
        <f>VLOOKUP(E340,REF!$B:$F,4,0)</f>
        <v>m2</v>
      </c>
      <c r="I340" s="107">
        <v>12.08</v>
      </c>
      <c r="J340" s="298">
        <f>VLOOKUP(E340,REF!$B:$F,5,0)</f>
        <v>148</v>
      </c>
      <c r="K340" s="480" t="str">
        <f t="shared" si="116"/>
        <v xml:space="preserve">BDI 1</v>
      </c>
      <c r="L340" s="299">
        <f t="shared" si="117"/>
        <v>183.40000000000001</v>
      </c>
      <c r="M340" s="299">
        <f>ROUND(I340*L340,2)</f>
        <v>2215.4699999999998</v>
      </c>
      <c r="N340" s="108">
        <f t="shared" si="119"/>
        <v>0.0013103623050308426</v>
      </c>
      <c r="P340" s="73"/>
      <c r="S340" s="79"/>
      <c r="U340" s="37"/>
      <c r="V340" s="37"/>
      <c r="W340" s="37"/>
      <c r="X340" s="37"/>
      <c r="Y340" s="37"/>
      <c r="Z340" s="37"/>
    </row>
    <row r="341" s="551" customFormat="1" ht="16.5">
      <c r="A341" s="83"/>
      <c r="B341" s="83"/>
      <c r="C341" s="553"/>
      <c r="D341" s="557" t="s">
        <v>32810</v>
      </c>
      <c r="E341" s="569"/>
      <c r="F341" s="569"/>
      <c r="G341" s="570" t="s">
        <v>32640</v>
      </c>
      <c r="H341" s="571"/>
      <c r="I341" s="572"/>
      <c r="J341" s="573"/>
      <c r="K341" s="573"/>
      <c r="L341" s="573"/>
      <c r="M341" s="573">
        <f>SUBTOTAL(9,M342:M346)</f>
        <v>9706.2600000000002</v>
      </c>
      <c r="N341" s="574">
        <f>SUBTOTAL(9,N343:N346)</f>
        <v>0.005486272336176135</v>
      </c>
      <c r="O341" s="553"/>
      <c r="P341" s="554"/>
      <c r="Q341" s="555"/>
      <c r="R341" s="556"/>
      <c r="S341" s="553"/>
      <c r="T341" s="554"/>
      <c r="U341" s="554"/>
      <c r="V341" s="554"/>
      <c r="W341" s="554"/>
      <c r="X341" s="554"/>
      <c r="Y341" s="553"/>
      <c r="Z341" s="553"/>
      <c r="AA341" s="553"/>
      <c r="AB341" s="553"/>
      <c r="AC341" s="553"/>
    </row>
    <row r="342">
      <c r="D342" s="105" t="s">
        <v>32811</v>
      </c>
      <c r="E342" s="713" t="s">
        <v>28698</v>
      </c>
      <c r="F342" s="111" t="str">
        <f>VLOOKUP(E342,REF!$B:$F,2,0)</f>
        <v>CPU-SUDECAP-MG</v>
      </c>
      <c r="G342" s="347" t="str">
        <f>VLOOKUP(E342,REF!$B:$F,3,0)</f>
        <v xml:space="preserve">CHAPISCO COM ARGAMASSA 1:3, A PENEIRA</v>
      </c>
      <c r="H342" s="106" t="str">
        <f>VLOOKUP(E342,REF!$B:$F,4,0)</f>
        <v>M2</v>
      </c>
      <c r="I342" s="107">
        <v>27.539999999999999</v>
      </c>
      <c r="J342" s="298">
        <f>VLOOKUP(E342,REF!$B:$F,5,0)</f>
        <v>12.609999999999999</v>
      </c>
      <c r="K342" s="480" t="str">
        <f t="shared" si="116"/>
        <v xml:space="preserve">BDI 1</v>
      </c>
      <c r="L342" s="299">
        <f t="shared" si="117"/>
        <v>15.630000000000001</v>
      </c>
      <c r="M342" s="299">
        <f t="shared" si="118"/>
        <v>430.44999999999999</v>
      </c>
      <c r="N342" s="108">
        <f t="shared" si="119"/>
        <v>0.00025459403837584181</v>
      </c>
      <c r="P342" s="73"/>
      <c r="S342" s="79"/>
      <c r="U342" s="37"/>
      <c r="V342" s="37"/>
      <c r="W342" s="37"/>
      <c r="X342" s="37"/>
      <c r="Y342" s="37"/>
      <c r="Z342" s="37"/>
    </row>
    <row r="343" ht="31.5">
      <c r="D343" s="105" t="s">
        <v>32812</v>
      </c>
      <c r="E343" s="713" t="s">
        <v>27269</v>
      </c>
      <c r="F343" s="111" t="str">
        <f>VLOOKUP(E343,REF!$B:$F,2,0)</f>
        <v>CPU-SUDECAP-MG</v>
      </c>
      <c r="G343" s="347" t="str">
        <f>VLOOKUP(E343,REF!$B:$F,3,0)</f>
        <v xml:space="preserve">EMBOÇO EM ARGAMASSA 1:4, APLICADO MANUALMENTE EM PAREDES INTERNAS, ESPESSURA ENTRE 10 E 20 MM REF 87535</v>
      </c>
      <c r="H343" s="106" t="str">
        <f>VLOOKUP(E343,REF!$B:$F,4,0)</f>
        <v>M2</v>
      </c>
      <c r="I343" s="107">
        <v>13.199999999999999</v>
      </c>
      <c r="J343" s="298">
        <f>VLOOKUP(E343,REF!$B:$F,5,0)</f>
        <v>29.510000000000002</v>
      </c>
      <c r="K343" s="480" t="str">
        <f t="shared" si="116"/>
        <v xml:space="preserve">BDI 1</v>
      </c>
      <c r="L343" s="299">
        <f t="shared" si="117"/>
        <v>36.57</v>
      </c>
      <c r="M343" s="299">
        <f t="shared" si="118"/>
        <v>482.72000000000003</v>
      </c>
      <c r="N343" s="108">
        <f t="shared" si="119"/>
        <v>0.00028550966245739664</v>
      </c>
      <c r="P343" s="73"/>
      <c r="S343" s="79"/>
      <c r="U343" s="37"/>
      <c r="V343" s="37"/>
      <c r="W343" s="37"/>
      <c r="X343" s="37"/>
      <c r="Y343" s="37"/>
      <c r="Z343" s="37"/>
    </row>
    <row r="344" ht="47.25">
      <c r="D344" s="105" t="s">
        <v>32813</v>
      </c>
      <c r="E344" s="713" t="s">
        <v>16659</v>
      </c>
      <c r="F344" s="111" t="str">
        <f>VLOOKUP(E344,REF!$B:$F,2,0)</f>
        <v>CPU-SICOR-MG</v>
      </c>
      <c r="G344" s="347" t="str">
        <f>VLOOKUP(E344,REF!$B:$F,3,0)</f>
        <v xml:space="preserve">REBOCO COM ARGAMASSA, TRAÇO 1:2:8 (CIMENTO, CAL E AREIA), ESP. 20MM, APLICAÇÃO MANUAL, INCLUSIVE ARGAMASSA COM PREPARO MECANIZADO, EXCLUSIVE CHAPISCO</v>
      </c>
      <c r="H344" s="106" t="str">
        <f>VLOOKUP(E344,REF!$B:$F,4,0)</f>
        <v>m2</v>
      </c>
      <c r="I344" s="107">
        <v>11.6</v>
      </c>
      <c r="J344" s="298">
        <f>VLOOKUP(E344,REF!$B:$F,5,0)</f>
        <v>39.100000000000001</v>
      </c>
      <c r="K344" s="480" t="str">
        <f t="shared" si="116"/>
        <v xml:space="preserve">BDI 1</v>
      </c>
      <c r="L344" s="299">
        <f t="shared" si="117"/>
        <v>48.450000000000003</v>
      </c>
      <c r="M344" s="299">
        <f t="shared" si="118"/>
        <v>562.01999999999998</v>
      </c>
      <c r="N344" s="108">
        <f t="shared" si="119"/>
        <v>0.00033241245544892697</v>
      </c>
      <c r="P344" s="73"/>
      <c r="S344" s="79"/>
      <c r="U344" s="37"/>
      <c r="V344" s="37"/>
      <c r="W344" s="37"/>
      <c r="X344" s="37"/>
      <c r="Y344" s="37"/>
      <c r="Z344" s="37"/>
    </row>
    <row r="345" ht="47.25">
      <c r="D345" s="105" t="s">
        <v>32814</v>
      </c>
      <c r="E345" s="713" t="s">
        <v>27307</v>
      </c>
      <c r="F345" s="111" t="str">
        <f>VLOOKUP(E345,REF!$B:$F,2,0)</f>
        <v>CPU-SUDECAP-MG</v>
      </c>
      <c r="G345" s="347" t="str">
        <f>VLOOKUP(E345,REF!$B:$F,3,0)</f>
        <v xml:space="preserve">REVESTIMENTO DE PAREDES INTERNAS, COM PORCELANATO, DIMENSÕES APROXIMADAS DE 30 X 60CM, APLICADAS NA ALTURA INTEIRA DAS PAREDES REF 87273</v>
      </c>
      <c r="H345" s="106" t="str">
        <f>VLOOKUP(E345,REF!$B:$F,4,0)</f>
        <v>M2</v>
      </c>
      <c r="I345" s="107">
        <v>20.949999999999999</v>
      </c>
      <c r="J345" s="298">
        <f>VLOOKUP(E345,REF!$B:$F,5,0)</f>
        <v>96.230000000000004</v>
      </c>
      <c r="K345" s="480" t="str">
        <f t="shared" si="116"/>
        <v xml:space="preserve">BDI 1</v>
      </c>
      <c r="L345" s="299">
        <f t="shared" si="117"/>
        <v>119.25</v>
      </c>
      <c r="M345" s="299">
        <f t="shared" si="118"/>
        <v>2498.29</v>
      </c>
      <c r="N345" s="108">
        <f t="shared" si="119"/>
        <v>0.0014776390756974836</v>
      </c>
      <c r="P345" s="73"/>
      <c r="S345" s="79"/>
      <c r="U345" s="37"/>
      <c r="V345" s="37"/>
      <c r="W345" s="37"/>
      <c r="X345" s="37"/>
      <c r="Y345" s="37"/>
      <c r="Z345" s="37"/>
    </row>
    <row r="346" ht="31.5">
      <c r="D346" s="105" t="s">
        <v>32815</v>
      </c>
      <c r="E346" s="713" t="s">
        <v>16704</v>
      </c>
      <c r="F346" s="111" t="str">
        <f>VLOOKUP(E346,REF!$B:$F,2,0)</f>
        <v>CPU-SICOR-MG</v>
      </c>
      <c r="G346" s="347" t="str">
        <f>VLOOKUP(E346,REF!$B:$F,3,0)</f>
        <v xml:space="preserve">REVESTIMENTO COM PASTILHAS DE PORCELANA, ASSENTADO COM ARGAMASSA PRÉ-FABRICADA, INCLUSIVE REJUNTAMENTO</v>
      </c>
      <c r="H346" s="106" t="str">
        <f>VLOOKUP(E346,REF!$B:$F,4,0)</f>
        <v>m2</v>
      </c>
      <c r="I346" s="107">
        <v>15.52</v>
      </c>
      <c r="J346" s="298">
        <f>VLOOKUP(E346,REF!$B:$F,5,0)</f>
        <v>298.07999999999998</v>
      </c>
      <c r="K346" s="480" t="str">
        <f t="shared" si="116"/>
        <v xml:space="preserve">BDI 1</v>
      </c>
      <c r="L346" s="299">
        <f t="shared" si="117"/>
        <v>369.38</v>
      </c>
      <c r="M346" s="299">
        <f t="shared" si="118"/>
        <v>5732.7799999999997</v>
      </c>
      <c r="N346" s="108">
        <f t="shared" si="119"/>
        <v>0.0033907111425723279</v>
      </c>
      <c r="P346" s="73"/>
      <c r="S346" s="79"/>
      <c r="U346" s="37"/>
      <c r="V346" s="37"/>
      <c r="W346" s="37"/>
      <c r="X346" s="37"/>
      <c r="Y346" s="37"/>
      <c r="Z346" s="37"/>
    </row>
    <row r="347" s="551" customFormat="1" ht="16.5">
      <c r="A347" s="83"/>
      <c r="B347" s="83"/>
      <c r="C347" s="553"/>
      <c r="D347" s="557" t="s">
        <v>32641</v>
      </c>
      <c r="E347" s="569"/>
      <c r="F347" s="569"/>
      <c r="G347" s="570" t="s">
        <v>32642</v>
      </c>
      <c r="H347" s="571"/>
      <c r="I347" s="572"/>
      <c r="J347" s="573"/>
      <c r="K347" s="573"/>
      <c r="L347" s="573"/>
      <c r="M347" s="573">
        <f>SUBTOTAL(9,M348)</f>
        <v>2290</v>
      </c>
      <c r="N347" s="574">
        <f>SUBTOTAL(9,N348)</f>
        <v>0.0013544438329206128</v>
      </c>
      <c r="O347" s="553"/>
      <c r="P347" s="554"/>
      <c r="Q347" s="555"/>
      <c r="R347" s="556"/>
      <c r="S347" s="553"/>
      <c r="T347" s="554"/>
      <c r="U347" s="554"/>
      <c r="V347" s="554"/>
      <c r="W347" s="554"/>
      <c r="X347" s="554"/>
      <c r="Y347" s="553"/>
      <c r="Z347" s="553"/>
      <c r="AA347" s="553"/>
      <c r="AB347" s="553"/>
      <c r="AC347" s="553"/>
    </row>
    <row r="348" ht="47.25">
      <c r="D348" s="105" t="s">
        <v>32708</v>
      </c>
      <c r="E348" s="714" t="s">
        <v>16589</v>
      </c>
      <c r="F348" s="111" t="str">
        <f>VLOOKUP(E348,REF!$B:$F,2,0)</f>
        <v>CPU-SICOR-MG</v>
      </c>
      <c r="G348" s="347" t="str">
        <f>VLOOKUP(E348,REF!$B:$F,3,0)</f>
        <v xml:space="preserve">RODAPÉ DE GRANITO, NA COR CINZA ANDORINHA, ESP. 2CM, ALTURA DE 7CM, ACABAMENTO POLIDO, ASSENTAMENTO COM ARGAMASSA INDUSTRIALIZADA, INCLUSIVE REJUNTAMENTO</v>
      </c>
      <c r="H348" s="106" t="str">
        <f>VLOOKUP(E348,REF!$B:$F,4,0)</f>
        <v>m</v>
      </c>
      <c r="I348" s="107">
        <v>50</v>
      </c>
      <c r="J348" s="298">
        <f>VLOOKUP(E348,REF!$B:$F,5,0)</f>
        <v>36.960000000000001</v>
      </c>
      <c r="K348" s="480" t="str">
        <f t="shared" si="116"/>
        <v xml:space="preserve">BDI 1</v>
      </c>
      <c r="L348" s="299">
        <f t="shared" si="117"/>
        <v>45.799999999999997</v>
      </c>
      <c r="M348" s="299">
        <f t="shared" si="118"/>
        <v>2290</v>
      </c>
      <c r="N348" s="108">
        <f t="shared" si="119"/>
        <v>0.0013544438329206128</v>
      </c>
      <c r="P348" s="73"/>
      <c r="S348" s="79"/>
      <c r="U348" s="37"/>
      <c r="V348" s="37"/>
      <c r="W348" s="37"/>
      <c r="X348" s="37"/>
      <c r="Y348" s="37"/>
      <c r="Z348" s="37"/>
    </row>
    <row r="349" s="551" customFormat="1" ht="16.5">
      <c r="A349" s="83"/>
      <c r="B349" s="83"/>
      <c r="C349" s="553"/>
      <c r="D349" s="557" t="s">
        <v>32643</v>
      </c>
      <c r="E349" s="569"/>
      <c r="F349" s="569"/>
      <c r="G349" s="570" t="s">
        <v>32644</v>
      </c>
      <c r="H349" s="571"/>
      <c r="I349" s="572"/>
      <c r="J349" s="573"/>
      <c r="K349" s="573"/>
      <c r="L349" s="573"/>
      <c r="M349" s="573">
        <f>SUBTOTAL(9,M350:M355)</f>
        <v>12990.810000000001</v>
      </c>
      <c r="N349" s="574">
        <f>SUBTOTAL(9,N350:N355)</f>
        <v>0.0076835469384905798</v>
      </c>
      <c r="O349" s="553"/>
      <c r="P349" s="554"/>
      <c r="Q349" s="555"/>
      <c r="R349" s="556"/>
      <c r="S349" s="553"/>
      <c r="T349" s="554"/>
      <c r="U349" s="554"/>
      <c r="V349" s="554"/>
      <c r="W349" s="554"/>
      <c r="X349" s="554"/>
      <c r="Y349" s="553"/>
      <c r="Z349" s="553"/>
      <c r="AA349" s="553"/>
      <c r="AB349" s="553"/>
      <c r="AC349" s="553"/>
    </row>
    <row r="350" ht="31.5">
      <c r="D350" s="105" t="s">
        <v>32709</v>
      </c>
      <c r="E350" s="715">
        <v>88485</v>
      </c>
      <c r="F350" s="111" t="str">
        <f>VLOOKUP(E350,REF!$B:$F,2,0)</f>
        <v>CPU-SINAPI-MG</v>
      </c>
      <c r="G350" s="347" t="str">
        <f>VLOOKUP(E350,REF!$B:$F,3,0)</f>
        <v xml:space="preserve">FUNDO SELADOR ACRÍLICO, APLICAÇÃO MANUAL EM PAREDE, UMA DEMÃO. AF_04/2023</v>
      </c>
      <c r="H350" s="106" t="str">
        <f>VLOOKUP(E350,REF!$B:$F,4,0)</f>
        <v>M2</v>
      </c>
      <c r="I350" s="107">
        <f>11.6+36.23</f>
        <v>47.829999999999998</v>
      </c>
      <c r="J350" s="298">
        <f>VLOOKUP(E350,REF!$B:$F,5,0)</f>
        <v>4.7400000000000002</v>
      </c>
      <c r="K350" s="480" t="str">
        <f t="shared" si="116"/>
        <v xml:space="preserve">BDI 1</v>
      </c>
      <c r="L350" s="299">
        <f t="shared" si="117"/>
        <v>5.8700000000000001</v>
      </c>
      <c r="M350" s="299">
        <f t="shared" si="118"/>
        <v>280.75999999999999</v>
      </c>
      <c r="N350" s="108">
        <f t="shared" si="119"/>
        <v>0.00016605836267720141</v>
      </c>
      <c r="P350" s="73"/>
      <c r="S350" s="79"/>
      <c r="U350" s="37"/>
      <c r="V350" s="37"/>
      <c r="W350" s="37"/>
      <c r="X350" s="37"/>
      <c r="Y350" s="37"/>
      <c r="Z350" s="37"/>
    </row>
    <row r="351" ht="31.5">
      <c r="D351" s="105" t="s">
        <v>32710</v>
      </c>
      <c r="E351" s="716" t="s">
        <v>16900</v>
      </c>
      <c r="F351" s="111" t="str">
        <f>VLOOKUP(E351,REF!$B:$F,2,0)</f>
        <v>CPU-SICOR-MG</v>
      </c>
      <c r="G351" s="347" t="str">
        <f>VLOOKUP(E351,REF!$B:$F,3,0)</f>
        <v xml:space="preserve">EMASSAMENTO EM PAREDE COM MASSA ACRÍLICA, DUAS (2) DEMÃOS, INCLUSIVE LIXAMENTO PARA PINTURA</v>
      </c>
      <c r="H351" s="106" t="str">
        <f>VLOOKUP(E351,REF!$B:$F,4,0)</f>
        <v>m2</v>
      </c>
      <c r="I351" s="107">
        <v>11.6</v>
      </c>
      <c r="J351" s="298">
        <f>VLOOKUP(E351,REF!$B:$F,5,0)</f>
        <v>23.300000000000001</v>
      </c>
      <c r="K351" s="480" t="str">
        <f t="shared" si="116"/>
        <v xml:space="preserve">BDI 1</v>
      </c>
      <c r="L351" s="299">
        <f t="shared" si="117"/>
        <v>28.870000000000001</v>
      </c>
      <c r="M351" s="299">
        <f t="shared" si="118"/>
        <v>334.88999999999999</v>
      </c>
      <c r="N351" s="108">
        <f t="shared" si="119"/>
        <v>0.00019807410271038603</v>
      </c>
      <c r="P351" s="73"/>
      <c r="S351" s="79"/>
      <c r="U351" s="37"/>
      <c r="V351" s="37"/>
      <c r="W351" s="37"/>
      <c r="X351" s="37"/>
      <c r="Y351" s="37"/>
      <c r="Z351" s="37"/>
    </row>
    <row r="352" ht="31.5">
      <c r="D352" s="105" t="s">
        <v>32711</v>
      </c>
      <c r="E352" s="716">
        <v>88489</v>
      </c>
      <c r="F352" s="111" t="str">
        <f>VLOOKUP(E352,REF!$B:$F,2,0)</f>
        <v>CPU-SINAPI-MG</v>
      </c>
      <c r="G352" s="347" t="str">
        <f>VLOOKUP(E352,REF!$B:$F,3,0)</f>
        <v xml:space="preserve">PINTURA LÁTEX ACRÍLICA PREMIUM, APLICAÇÃO MANUAL EM PAREDES, DUAS DEMÃOS. AF_04/2023</v>
      </c>
      <c r="H352" s="106" t="str">
        <f>VLOOKUP(E352,REF!$B:$F,4,0)</f>
        <v>M2</v>
      </c>
      <c r="I352" s="107">
        <v>11.6</v>
      </c>
      <c r="J352" s="298">
        <f>VLOOKUP(E352,REF!$B:$F,5,0)</f>
        <v>13.35</v>
      </c>
      <c r="K352" s="480" t="str">
        <f t="shared" si="116"/>
        <v xml:space="preserve">BDI 1</v>
      </c>
      <c r="L352" s="299">
        <f t="shared" si="117"/>
        <v>16.539999999999999</v>
      </c>
      <c r="M352" s="299">
        <f t="shared" si="118"/>
        <v>191.86000000000001</v>
      </c>
      <c r="N352" s="108">
        <f t="shared" si="119"/>
        <v>0.00011347755187080734</v>
      </c>
      <c r="P352" s="73"/>
      <c r="S352" s="79"/>
      <c r="U352" s="37"/>
      <c r="V352" s="37"/>
      <c r="W352" s="37"/>
      <c r="X352" s="37"/>
      <c r="Y352" s="37"/>
      <c r="Z352" s="37"/>
    </row>
    <row r="353" ht="31.5">
      <c r="D353" s="105" t="s">
        <v>32712</v>
      </c>
      <c r="E353" s="716" t="s">
        <v>27596</v>
      </c>
      <c r="F353" s="111" t="str">
        <f>VLOOKUP(E353,REF!$B:$F,2,0)</f>
        <v>CPU-SUDECAP-MG</v>
      </c>
      <c r="G353" s="347" t="str">
        <f>VLOOKUP(E353,REF!$B:$F,3,0)</f>
        <v xml:space="preserve">PINTURA COM ESMALTE SINTÉTICO ACETINADO EM PAREDES INTERNAS, APLICAÇÃO MANUAL, DUAS DEMÃOS REF 88489</v>
      </c>
      <c r="H353" s="106" t="str">
        <f>VLOOKUP(E353,REF!$B:$F,4,0)</f>
        <v>M2</v>
      </c>
      <c r="I353" s="107">
        <v>322.37</v>
      </c>
      <c r="J353" s="298">
        <f>VLOOKUP(E353,REF!$B:$F,5,0)</f>
        <v>21.75</v>
      </c>
      <c r="K353" s="480" t="str">
        <f t="shared" si="116"/>
        <v xml:space="preserve">BDI 1</v>
      </c>
      <c r="L353" s="299">
        <f t="shared" si="117"/>
        <v>26.949999999999999</v>
      </c>
      <c r="M353" s="299">
        <f t="shared" si="118"/>
        <v>8687.8700000000008</v>
      </c>
      <c r="N353" s="108">
        <f t="shared" si="119"/>
        <v>0.0051385292326270766</v>
      </c>
      <c r="P353" s="73"/>
      <c r="S353" s="79"/>
      <c r="U353" s="37"/>
      <c r="V353" s="37"/>
      <c r="W353" s="37"/>
      <c r="X353" s="37"/>
      <c r="Y353" s="37"/>
      <c r="Z353" s="37"/>
    </row>
    <row r="354" ht="63">
      <c r="D354" s="105" t="s">
        <v>32713</v>
      </c>
      <c r="E354" s="716">
        <v>100758</v>
      </c>
      <c r="F354" s="111" t="str">
        <f>VLOOKUP(E354,REF!$B:$F,2,0)</f>
        <v>CPU-SINAPI-MG</v>
      </c>
      <c r="G354" s="347" t="str">
        <f>VLOOKUP(E354,REF!$B:$F,3,0)</f>
        <v xml:space="preserve">PINTURA COM TINTA ALQUÍDICA DE ACABAMENTO (ESMALTE SINTÉTICO ACETINADO) APLICADA A ROLO OU PINCEL SOBRE SUPERFÍCIES METÁLICAS (EXCETO PERFIL) EXECUTADO EM OBRA (02 DEMÃOS). AF_01/2020</v>
      </c>
      <c r="H354" s="106" t="str">
        <f>VLOOKUP(E354,REF!$B:$F,4,0)</f>
        <v>M2</v>
      </c>
      <c r="I354" s="107">
        <v>35.039999999999999</v>
      </c>
      <c r="J354" s="298">
        <f>VLOOKUP(E354,REF!$B:$F,5,0)</f>
        <v>58.009999999999998</v>
      </c>
      <c r="K354" s="480" t="str">
        <f t="shared" si="116"/>
        <v xml:space="preserve">BDI 1</v>
      </c>
      <c r="L354" s="299">
        <f t="shared" si="117"/>
        <v>71.890000000000001</v>
      </c>
      <c r="M354" s="299">
        <f t="shared" si="118"/>
        <v>2519.0300000000002</v>
      </c>
      <c r="N354" s="108">
        <f t="shared" si="119"/>
        <v>0.0014899059600183458</v>
      </c>
      <c r="P354" s="73"/>
      <c r="S354" s="79"/>
      <c r="U354" s="37"/>
      <c r="V354" s="37"/>
      <c r="W354" s="37"/>
      <c r="X354" s="37"/>
      <c r="Y354" s="37"/>
      <c r="Z354" s="37"/>
    </row>
    <row r="355" ht="31.5">
      <c r="D355" s="105" t="s">
        <v>32714</v>
      </c>
      <c r="E355" s="716" t="s">
        <v>27596</v>
      </c>
      <c r="F355" s="111" t="str">
        <f>VLOOKUP(E355,REF!$B:$F,2,0)</f>
        <v>CPU-SUDECAP-MG</v>
      </c>
      <c r="G355" s="347" t="str">
        <f>VLOOKUP(E355,REF!$B:$F,3,0)</f>
        <v xml:space="preserve">PINTURA COM ESMALTE SINTÉTICO ACETINADO EM PAREDES INTERNAS, APLICAÇÃO MANUAL, DUAS DEMÃOS REF 88489</v>
      </c>
      <c r="H355" s="106" t="str">
        <f>VLOOKUP(E355,REF!$B:$F,4,0)</f>
        <v>M2</v>
      </c>
      <c r="I355" s="107">
        <v>36.229999999999997</v>
      </c>
      <c r="J355" s="298">
        <f>VLOOKUP(E355,REF!$B:$F,5,0)</f>
        <v>21.75</v>
      </c>
      <c r="K355" s="480" t="str">
        <f t="shared" si="116"/>
        <v xml:space="preserve">BDI 1</v>
      </c>
      <c r="L355" s="299">
        <f t="shared" si="117"/>
        <v>26.949999999999999</v>
      </c>
      <c r="M355" s="299">
        <f t="shared" si="118"/>
        <v>976.39999999999998</v>
      </c>
      <c r="N355" s="108">
        <f t="shared" si="119"/>
        <v>0.00057750172858676255</v>
      </c>
      <c r="P355" s="73"/>
      <c r="S355" s="79"/>
      <c r="U355" s="37"/>
      <c r="V355" s="37"/>
      <c r="W355" s="37"/>
      <c r="X355" s="37"/>
      <c r="Y355" s="37"/>
      <c r="Z355" s="37"/>
    </row>
    <row r="356" s="551" customFormat="1" ht="16.5">
      <c r="A356" s="83"/>
      <c r="B356" s="83"/>
      <c r="C356" s="553"/>
      <c r="D356" s="557" t="s">
        <v>32645</v>
      </c>
      <c r="E356" s="569"/>
      <c r="F356" s="569"/>
      <c r="G356" s="570" t="s">
        <v>32646</v>
      </c>
      <c r="H356" s="571"/>
      <c r="I356" s="572"/>
      <c r="J356" s="573"/>
      <c r="K356" s="573"/>
      <c r="L356" s="573"/>
      <c r="M356" s="573">
        <f>SUBTOTAL(9,M357:M366)</f>
        <v>33766.330000000002</v>
      </c>
      <c r="N356" s="574">
        <f>SUBTOTAL(9,N357:N366)</f>
        <v>0.01997143992526737</v>
      </c>
      <c r="O356" s="553"/>
      <c r="P356" s="554"/>
      <c r="Q356" s="555"/>
      <c r="R356" s="556"/>
      <c r="S356" s="553"/>
      <c r="T356" s="554"/>
      <c r="U356" s="554"/>
      <c r="V356" s="554"/>
      <c r="W356" s="554"/>
      <c r="X356" s="554"/>
      <c r="Y356" s="553"/>
      <c r="Z356" s="553"/>
      <c r="AA356" s="553"/>
      <c r="AB356" s="553"/>
      <c r="AC356" s="553"/>
    </row>
    <row r="357" ht="78.75">
      <c r="D357" s="105" t="s">
        <v>32715</v>
      </c>
      <c r="E357" s="717" t="s">
        <v>32694</v>
      </c>
      <c r="F357" s="111" t="str">
        <f>VLOOKUP(E357,REF!$B:$F,2,0)</f>
        <v>CPU-PRÓPRIA-MG</v>
      </c>
      <c r="G357" s="347" t="str">
        <f>VLOOKUP(E357,REF!$B:$F,3,0)</f>
        <v xml:space="preserve">BANCADA EM GRANITO BRANCO SIENA, APOIADA EM CONSOLE DE METALON 20 X 30 MM  (EXCLUSIVE RODABANCA/FRONTÃO, TESTEIRA/FAIXA, FURO EM BANCADA, CUBA METÁLICA, VÁLVULA, SIFÃO, TORNEIRA E ENGATE FLEXÍVEL) - BASEADO EM SETOP (ED-21657)</v>
      </c>
      <c r="H357" s="106" t="str">
        <f>VLOOKUP(E357,REF!$B:$F,4,0)</f>
        <v>M°</v>
      </c>
      <c r="I357" s="107">
        <v>2.8799999999999999</v>
      </c>
      <c r="J357" s="298">
        <f>VLOOKUP(E357,REF!$B:$F,5,0)</f>
        <v>610.74000000000001</v>
      </c>
      <c r="K357" s="480" t="str">
        <f t="shared" ref="K357" si="120">IF(OR(F357="MAT-SINAPI-MG",F357="MAT-SUDECAP-MG",F357="MAT-COPASA-MG",F357="I-COTAÇÃO-MG",F357="MAT-DNIT-MG",F357="EQUIP-DNIT-MG"),"BDI 2","BDI 1")</f>
        <v xml:space="preserve">BDI 1</v>
      </c>
      <c r="L357" s="299">
        <f t="shared" ref="L357" si="121">IF(K357="BDI 2",ROUND(J357*(1+$N$10),2),ROUND(J357*(1+$N$9),2))</f>
        <v>756.83000000000004</v>
      </c>
      <c r="M357" s="299">
        <f t="shared" ref="M357" si="122">ROUND(I357*L357,2)</f>
        <v>2179.6700000000001</v>
      </c>
      <c r="N357" s="108">
        <f t="shared" ref="N357" si="123">M357/$M$15</f>
        <v>0.0012891880302629136</v>
      </c>
      <c r="P357" s="73"/>
      <c r="S357" s="79"/>
      <c r="U357" s="37"/>
      <c r="V357" s="37"/>
      <c r="W357" s="37"/>
      <c r="X357" s="37"/>
      <c r="Y357" s="37"/>
      <c r="Z357" s="37"/>
    </row>
    <row r="358" ht="63">
      <c r="D358" s="105" t="s">
        <v>32716</v>
      </c>
      <c r="E358" s="717" t="s">
        <v>32696</v>
      </c>
      <c r="F358" s="111" t="str">
        <f>VLOOKUP(E358,REF!$B:$F,2,0)</f>
        <v>CPU-PRÓPRIA-MG</v>
      </c>
      <c r="G358" s="347" t="str">
        <f>VLOOKUP(E358,REF!$B:$F,3,0)</f>
        <v xml:space="preserve">TESTEIRA PARA BANCADA EM GRANITO, COR BRANCO SIENA,  ALTURA DE 7CM, INCLUSIVE POLIMENTO, CORTE/COLAGEM EM MEIA ESQUADRIA E MASSA PLÁSTICA NA COR DA PEDRA - BASEADO EM SETOP (ED-48351)</v>
      </c>
      <c r="H358" s="106" t="str">
        <f>VLOOKUP(E358,REF!$B:$F,4,0)</f>
        <v>M</v>
      </c>
      <c r="I358" s="107">
        <v>9.0500000000000007</v>
      </c>
      <c r="J358" s="298">
        <f>VLOOKUP(E358,REF!$B:$F,5,0)</f>
        <v>94.609999999999999</v>
      </c>
      <c r="K358" s="480" t="str">
        <f t="shared" ref="K358" si="124">IF(OR(F358="MAT-SINAPI-MG",F358="MAT-SUDECAP-MG",F358="MAT-COPASA-MG",F358="I-COTAÇÃO-MG",F358="MAT-DNIT-MG",F358="EQUIP-DNIT-MG"),"BDI 2","BDI 1")</f>
        <v xml:space="preserve">BDI 1</v>
      </c>
      <c r="L358" s="299">
        <f t="shared" ref="L358" si="125">IF(K358="BDI 2",ROUND(J358*(1+$N$10),2),ROUND(J358*(1+$N$9),2))</f>
        <v>117.23999999999999</v>
      </c>
      <c r="M358" s="299">
        <f t="shared" ref="M358" si="126">ROUND(I358*L358,2)</f>
        <v>1061.02</v>
      </c>
      <c r="N358" s="108">
        <f t="shared" ref="N358" si="127">M358/$M$15</f>
        <v>0.00062755108978402999</v>
      </c>
      <c r="P358" s="73"/>
      <c r="S358" s="79"/>
      <c r="U358" s="37"/>
      <c r="V358" s="37"/>
      <c r="W358" s="37"/>
      <c r="X358" s="37"/>
      <c r="Y358" s="37"/>
      <c r="Z358" s="37"/>
    </row>
    <row r="359" ht="63">
      <c r="D359" s="105" t="s">
        <v>32717</v>
      </c>
      <c r="E359" s="717" t="s">
        <v>32698</v>
      </c>
      <c r="F359" s="111" t="str">
        <f>VLOOKUP(E359,REF!$B:$F,2,0)</f>
        <v>CPU-PRÓPRIA-MG</v>
      </c>
      <c r="G359" s="347" t="str">
        <f>VLOOKUP(E359,REF!$B:$F,3,0)</f>
        <v xml:space="preserve">TESTEIRA PARA BANCADA EM GRANITO, COR BRANCO SIENA,  ALTURA DE 7CM, INCLUSIVE POLIMENTO, CORTE/COLAGEM EM MEIA ESQUADRIA E MASSA PLÁSTICA NA COR DA PEDRA - BASEADO EM SETOP (ED-48351)</v>
      </c>
      <c r="H359" s="106" t="str">
        <f>VLOOKUP(E359,REF!$B:$F,4,0)</f>
        <v>M</v>
      </c>
      <c r="I359" s="107">
        <v>3.5600000000000001</v>
      </c>
      <c r="J359" s="298">
        <f>VLOOKUP(E359,REF!$B:$F,5,0)</f>
        <v>591.44000000000005</v>
      </c>
      <c r="K359" s="480" t="str">
        <f t="shared" si="116"/>
        <v xml:space="preserve">BDI 1</v>
      </c>
      <c r="L359" s="299">
        <f t="shared" si="117"/>
        <v>732.90999999999997</v>
      </c>
      <c r="M359" s="299">
        <f t="shared" si="118"/>
        <v>2609.1599999999999</v>
      </c>
      <c r="N359" s="108">
        <f t="shared" si="119"/>
        <v>0.0015432142668572689</v>
      </c>
      <c r="P359" s="73"/>
      <c r="S359" s="79"/>
      <c r="U359" s="37"/>
      <c r="V359" s="37"/>
      <c r="W359" s="37"/>
      <c r="X359" s="37"/>
      <c r="Y359" s="37"/>
      <c r="Z359" s="37"/>
    </row>
    <row r="360" ht="31.5">
      <c r="D360" s="105" t="s">
        <v>32718</v>
      </c>
      <c r="E360" s="717" t="s">
        <v>32699</v>
      </c>
      <c r="F360" s="111" t="str">
        <f>VLOOKUP(E360,REF!$B:$F,2,0)</f>
        <v>CPU-PRÓPRIA-MG</v>
      </c>
      <c r="G360" s="347" t="str">
        <f>VLOOKUP(E360,REF!$B:$F,3,0)</f>
        <v xml:space="preserve">FURO EM BANCADA DE GRANITO/MÁRMORE (PARA PASSAGEM DE FIOS) - BASEADO EM SETOP (ED-20776)</v>
      </c>
      <c r="H360" s="106" t="str">
        <f>VLOOKUP(E360,REF!$B:$F,4,0)</f>
        <v>UM</v>
      </c>
      <c r="I360" s="107">
        <v>6</v>
      </c>
      <c r="J360" s="298">
        <f>VLOOKUP(E360,REF!$B:$F,5,0)</f>
        <v>65.27000000000001</v>
      </c>
      <c r="K360" s="480" t="str">
        <f t="shared" si="116"/>
        <v xml:space="preserve">BDI 1</v>
      </c>
      <c r="L360" s="299">
        <f t="shared" si="117"/>
        <v>80.879999999999995</v>
      </c>
      <c r="M360" s="299">
        <f t="shared" si="118"/>
        <v>485.27999999999997</v>
      </c>
      <c r="N360" s="108">
        <f t="shared" si="119"/>
        <v>0.00028702380054136022</v>
      </c>
      <c r="P360" s="73"/>
      <c r="S360" s="79"/>
      <c r="U360" s="37"/>
      <c r="V360" s="37"/>
      <c r="W360" s="37"/>
      <c r="X360" s="37"/>
      <c r="Y360" s="37"/>
      <c r="Z360" s="37"/>
    </row>
    <row r="361" ht="31.5">
      <c r="D361" s="105" t="s">
        <v>32719</v>
      </c>
      <c r="E361" s="718">
        <v>100861</v>
      </c>
      <c r="F361" s="111" t="str">
        <f>VLOOKUP(E361,REF!$B:$F,2,0)</f>
        <v>CPU-SINAPI-MG</v>
      </c>
      <c r="G361" s="347" t="str">
        <f>VLOOKUP(E361,REF!$B:$F,3,0)</f>
        <v xml:space="preserve">SUPORTE MÃO FRANCESA EM AÇO, ABAS IGUAIS 30 CM, CAPACIDADE MINIMA 60 KG, BRANCO - FORNECIMENTO E INSTALAÇÃO. AF_01/2020</v>
      </c>
      <c r="H361" s="106" t="str">
        <f>VLOOKUP(E361,REF!$B:$F,4,0)</f>
        <v>UN</v>
      </c>
      <c r="I361" s="107">
        <v>47</v>
      </c>
      <c r="J361" s="298">
        <f>VLOOKUP(E361,REF!$B:$F,5,0)</f>
        <v>37.270000000000003</v>
      </c>
      <c r="K361" s="480" t="str">
        <f t="shared" si="116"/>
        <v xml:space="preserve">BDI 1</v>
      </c>
      <c r="L361" s="299">
        <f t="shared" si="117"/>
        <v>46.18</v>
      </c>
      <c r="M361" s="299">
        <f t="shared" si="118"/>
        <v>2170.46</v>
      </c>
      <c r="N361" s="108">
        <f t="shared" si="119"/>
        <v>0.0012837406819217788</v>
      </c>
      <c r="P361" s="73"/>
      <c r="S361" s="79"/>
      <c r="U361" s="37"/>
      <c r="V361" s="37"/>
      <c r="W361" s="37"/>
      <c r="X361" s="37"/>
      <c r="Y361" s="37"/>
      <c r="Z361" s="37"/>
    </row>
    <row r="362" ht="47.25">
      <c r="D362" s="105" t="s">
        <v>32720</v>
      </c>
      <c r="E362" s="718" t="s">
        <v>32702</v>
      </c>
      <c r="F362" s="111" t="str">
        <f>VLOOKUP(E362,REF!$B:$F,2,0)</f>
        <v>CPU-PRÓPRIA-MG</v>
      </c>
      <c r="G362" s="347" t="str">
        <f>VLOOKUP(E362,REF!$B:$F,3,0)</f>
        <v xml:space="preserve">BANCADA DE GRANITO CINZA POLIDO, INCLUSIVE TESTEIRA, EXCLUISVE MÃO FRANCESA- FORNECIMENTO E INSTALAÇÃO. AF_01/2020 - BASEADO EM SINAPI (86895)</v>
      </c>
      <c r="H362" s="106" t="str">
        <f>VLOOKUP(E362,REF!$B:$F,4,0)</f>
        <v>M°</v>
      </c>
      <c r="I362" s="107">
        <v>7.7999999999999998</v>
      </c>
      <c r="J362" s="298">
        <f>VLOOKUP(E362,REF!$B:$F,5,0)</f>
        <v>591.44000000000005</v>
      </c>
      <c r="K362" s="480" t="str">
        <f t="shared" si="116"/>
        <v xml:space="preserve">BDI 1</v>
      </c>
      <c r="L362" s="299">
        <f t="shared" si="117"/>
        <v>732.90999999999997</v>
      </c>
      <c r="M362" s="299">
        <f t="shared" si="118"/>
        <v>5716.6999999999998</v>
      </c>
      <c r="N362" s="108">
        <f t="shared" si="119"/>
        <v>0.0033812004627324309</v>
      </c>
      <c r="P362" s="73"/>
      <c r="S362" s="79"/>
      <c r="U362" s="37"/>
      <c r="V362" s="37"/>
      <c r="W362" s="37"/>
      <c r="X362" s="37"/>
      <c r="Y362" s="37"/>
      <c r="Z362" s="37"/>
    </row>
    <row r="363" ht="47.25">
      <c r="D363" s="105" t="s">
        <v>32721</v>
      </c>
      <c r="E363" s="718" t="s">
        <v>32704</v>
      </c>
      <c r="F363" s="111" t="str">
        <f>VLOOKUP(E363,REF!$B:$F,2,0)</f>
        <v>CPU-PRÓPRIA-MG</v>
      </c>
      <c r="G363" s="347" t="str">
        <f>VLOOKUP(E363,REF!$B:$F,3,0)</f>
        <v xml:space="preserve">PRATELEIRA DE GRANITO CINZA POLIDO, INCLUSIVE TESTEIRA, EXCLUISVE MÃO FRANCESA- FORNECIMENTO E INSTALAÇÃO. AF_01/2020 - BASEADO EM SETOP (ED-50692)</v>
      </c>
      <c r="H363" s="106" t="str">
        <f>VLOOKUP(E363,REF!$B:$F,4,0)</f>
        <v>M°</v>
      </c>
      <c r="I363" s="107">
        <v>11.140000000000001</v>
      </c>
      <c r="J363" s="298">
        <f>VLOOKUP(E363,REF!$B:$F,5,0)</f>
        <v>673.52999999999997</v>
      </c>
      <c r="K363" s="480" t="str">
        <f t="shared" ref="K363:K366" si="128">IF(OR(F363="MAT-SINAPI-MG",F363="MAT-SUDECAP-MG",F363="MAT-COPASA-MG",F363="I-COTAÇÃO-MG",F363="MAT-DNIT-MG",F363="EQUIP-DNIT-MG"),"BDI 2","BDI 1")</f>
        <v xml:space="preserve">BDI 1</v>
      </c>
      <c r="L363" s="299">
        <f t="shared" ref="L363:L366" si="129">IF(K363="BDI 2",ROUND(J363*(1+$N$10),2),ROUND(J363*(1+$N$9),2))</f>
        <v>834.63999999999999</v>
      </c>
      <c r="M363" s="299">
        <f t="shared" ref="M363:M366" si="130">ROUND(I363*L363,2)</f>
        <v>9297.8899999999994</v>
      </c>
      <c r="N363" s="108">
        <f t="shared" ref="N363:N366" si="131">M363/$M$15</f>
        <v>0.0054993317771503212</v>
      </c>
      <c r="P363" s="73"/>
      <c r="S363" s="79"/>
      <c r="U363" s="37"/>
      <c r="V363" s="37"/>
      <c r="W363" s="37"/>
      <c r="X363" s="37"/>
      <c r="Y363" s="37"/>
      <c r="Z363" s="37"/>
    </row>
    <row r="364" ht="47.25">
      <c r="D364" s="105" t="s">
        <v>32722</v>
      </c>
      <c r="E364" s="719" t="s">
        <v>16619</v>
      </c>
      <c r="F364" s="111" t="str">
        <f>VLOOKUP(E364,REF!$B:$F,2,0)</f>
        <v>CPU-SICOR-MG</v>
      </c>
      <c r="G364" s="347" t="str">
        <f>VLOOKUP(E364,REF!$B:$F,3,0)</f>
        <v xml:space="preserve">PEITORIL DE GRANITO, NA COR CINZA ANDORINHA, COM PINGADEIRA, ESP. 2CM, ACABAMENTO POLIDO, ASSENTAMENTO COM ARGAMASSA INDUSTRIALIZADA, INCLUSIVE REJUNTAMENTO</v>
      </c>
      <c r="H364" s="106" t="str">
        <f>VLOOKUP(E364,REF!$B:$F,4,0)</f>
        <v>m2</v>
      </c>
      <c r="I364" s="107">
        <v>2.4100000000000001</v>
      </c>
      <c r="J364" s="298">
        <f>VLOOKUP(E364,REF!$B:$F,5,0)</f>
        <v>327.94999999999999</v>
      </c>
      <c r="K364" s="480" t="str">
        <f t="shared" si="128"/>
        <v xml:space="preserve">BDI 1</v>
      </c>
      <c r="L364" s="299">
        <f t="shared" si="129"/>
        <v>406.39999999999998</v>
      </c>
      <c r="M364" s="299">
        <f t="shared" si="130"/>
        <v>979.41999999999996</v>
      </c>
      <c r="N364" s="108">
        <f t="shared" si="131"/>
        <v>0.00057928793835768848</v>
      </c>
      <c r="P364" s="73"/>
      <c r="S364" s="79"/>
      <c r="U364" s="37"/>
      <c r="V364" s="37"/>
      <c r="W364" s="37"/>
      <c r="X364" s="37"/>
      <c r="Y364" s="37"/>
      <c r="Z364" s="37"/>
    </row>
    <row r="365" ht="31.5">
      <c r="D365" s="105" t="s">
        <v>32723</v>
      </c>
      <c r="E365" s="719" t="s">
        <v>15941</v>
      </c>
      <c r="F365" s="111" t="str">
        <f>VLOOKUP(E365,REF!$B:$F,2,0)</f>
        <v>CPU-SICOR-MG</v>
      </c>
      <c r="G365" s="347" t="str">
        <f>VLOOKUP(E365,REF!$B:$F,3,0)</f>
        <v xml:space="preserve">DIVISÓRIA EM GRANITO CINZA ANDORINHA, ESP. 3CM, INCLUSIVE INSTALAÇÃO, FERRAGENS EM LATÃO CROMADO E ACESSÓRIOS</v>
      </c>
      <c r="H365" s="106" t="str">
        <f>VLOOKUP(E365,REF!$B:$F,4,0)</f>
        <v>m2</v>
      </c>
      <c r="I365" s="107">
        <v>3.5600000000000001</v>
      </c>
      <c r="J365" s="298">
        <f>VLOOKUP(E365,REF!$B:$F,5,0)</f>
        <v>692.10000000000002</v>
      </c>
      <c r="K365" s="480" t="str">
        <f t="shared" si="128"/>
        <v xml:space="preserve">BDI 1</v>
      </c>
      <c r="L365" s="299">
        <f t="shared" si="129"/>
        <v>857.64999999999998</v>
      </c>
      <c r="M365" s="299">
        <f>ROUND(I365*L365,2)</f>
        <v>3053.23</v>
      </c>
      <c r="N365" s="108">
        <f t="shared" si="131"/>
        <v>0.0018058639930079489</v>
      </c>
      <c r="P365" s="73">
        <f>L365*I365</f>
        <v>3053.2339999999999</v>
      </c>
      <c r="S365" s="79"/>
      <c r="U365" s="37"/>
      <c r="V365" s="37"/>
      <c r="W365" s="37"/>
      <c r="X365" s="37"/>
      <c r="Y365" s="37"/>
      <c r="Z365" s="37"/>
    </row>
    <row r="366" ht="47.25">
      <c r="D366" s="105" t="s">
        <v>32724</v>
      </c>
      <c r="E366" s="719" t="s">
        <v>17399</v>
      </c>
      <c r="F366" s="111" t="str">
        <f>VLOOKUP(E366,REF!$B:$F,2,0)</f>
        <v>CPU-SICOR-MG</v>
      </c>
      <c r="G366" s="347" t="str">
        <f>VLOOKUP(E366,REF!$B:$F,3,0)</f>
        <v xml:space="preserve">PRATELEIRA EM GRANITO, COR CINZA ANDORINHA, ESP. 2CM, ACABAMENTO POLIDO, APOIADA EM CONSOLE DE METALON (30X20)MM, INCLUSIVE FIXAÇÃO</v>
      </c>
      <c r="H366" s="106" t="str">
        <f>VLOOKUP(E366,REF!$B:$F,4,0)</f>
        <v>m2</v>
      </c>
      <c r="I366" s="107">
        <v>12.029999999999999</v>
      </c>
      <c r="J366" s="298">
        <f>VLOOKUP(E366,REF!$B:$F,5,0)</f>
        <v>416.80000000000001</v>
      </c>
      <c r="K366" s="480" t="str">
        <f t="shared" si="128"/>
        <v xml:space="preserve">BDI 1</v>
      </c>
      <c r="L366" s="299">
        <f t="shared" si="129"/>
        <v>516.5</v>
      </c>
      <c r="M366" s="299">
        <f t="shared" si="130"/>
        <v>6213.5</v>
      </c>
      <c r="N366" s="108">
        <f t="shared" si="131"/>
        <v>0.0036750378846516279</v>
      </c>
      <c r="P366" s="73">
        <f>L366*I366</f>
        <v>6213.4949999999999</v>
      </c>
      <c r="S366" s="79"/>
      <c r="U366" s="37"/>
      <c r="V366" s="37"/>
      <c r="W366" s="37"/>
      <c r="X366" s="37"/>
      <c r="Y366" s="37"/>
      <c r="Z366" s="37"/>
    </row>
    <row r="367" s="551" customFormat="1" ht="16.5">
      <c r="A367" s="83"/>
      <c r="B367" s="83"/>
      <c r="C367" s="553"/>
      <c r="D367" s="557" t="s">
        <v>32647</v>
      </c>
      <c r="E367" s="569"/>
      <c r="F367" s="569"/>
      <c r="G367" s="570" t="s">
        <v>32727</v>
      </c>
      <c r="H367" s="571"/>
      <c r="I367" s="572"/>
      <c r="J367" s="573"/>
      <c r="K367" s="573"/>
      <c r="L367" s="573"/>
      <c r="M367" s="573">
        <f>SUBTOTAL(9,M368:M374)</f>
        <v>25076.290000000001</v>
      </c>
      <c r="N367" s="574">
        <f>SUBTOTAL(9,N368:N374)</f>
        <v>0.014831627224030057</v>
      </c>
      <c r="O367" s="553"/>
      <c r="P367" s="554"/>
      <c r="Q367" s="555"/>
      <c r="R367" s="556"/>
      <c r="S367" s="553"/>
      <c r="T367" s="554"/>
      <c r="U367" s="554"/>
      <c r="V367" s="554"/>
      <c r="W367" s="554"/>
      <c r="X367" s="554"/>
      <c r="Y367" s="553"/>
      <c r="Z367" s="553"/>
      <c r="AA367" s="553"/>
      <c r="AB367" s="553"/>
      <c r="AC367" s="553"/>
    </row>
    <row r="368" ht="63">
      <c r="D368" s="105" t="s">
        <v>32728</v>
      </c>
      <c r="E368" s="718">
        <v>86942</v>
      </c>
      <c r="F368" s="111" t="str">
        <f>VLOOKUP(E368,REF!$B:$F,2,0)</f>
        <v>CPU-SINAPI-MG</v>
      </c>
      <c r="G368" s="347" t="str">
        <f>VLOOKUP(E368,REF!$B:$F,3,0)</f>
        <v xml:space="preserve">LAVATÓRIO LOUÇA BRANCA SUSPENSO, 29,5 X 39CM OU EQUIVALENTE, PADRÃO POPULAR, INCLUSO SIFÃO TIPO GARRAFA EM PVC, VÁLVULA E ENGATE FLEXÍVEL 30CM EM PLÁSTICO E TORNEIRA CROMADA DE MESA, PADRÃO POPULAR - FORNECIMENTO E INSTALAÇÃO. AF_01/2020</v>
      </c>
      <c r="H368" s="106" t="str">
        <f>VLOOKUP(E368,REF!$B:$F,4,0)</f>
        <v>UN</v>
      </c>
      <c r="I368" s="107">
        <v>1</v>
      </c>
      <c r="J368" s="298">
        <f>VLOOKUP(E368,REF!$B:$F,5,0)</f>
        <v>289.45999999999998</v>
      </c>
      <c r="K368" s="480" t="str">
        <f t="shared" si="116"/>
        <v xml:space="preserve">BDI 1</v>
      </c>
      <c r="L368" s="299">
        <f t="shared" si="117"/>
        <v>358.69999999999999</v>
      </c>
      <c r="M368" s="299">
        <f t="shared" si="118"/>
        <v>358.69999999999999</v>
      </c>
      <c r="N368" s="108">
        <f t="shared" si="119"/>
        <v>0.00021215676981162611</v>
      </c>
      <c r="P368" s="73"/>
      <c r="S368" s="79"/>
      <c r="U368" s="37"/>
      <c r="V368" s="37"/>
      <c r="W368" s="37"/>
      <c r="X368" s="37"/>
      <c r="Y368" s="37"/>
      <c r="Z368" s="37"/>
    </row>
    <row r="369" ht="47.25">
      <c r="D369" s="105" t="s">
        <v>32729</v>
      </c>
      <c r="E369" s="720" t="s">
        <v>17136</v>
      </c>
      <c r="F369" s="111" t="str">
        <f>VLOOKUP(E369,REF!$B:$F,2,0)</f>
        <v>CPU-SICOR-MG</v>
      </c>
      <c r="G369" s="347" t="str">
        <f>VLOOKUP(E369,REF!$B:$F,3,0)</f>
        <v xml:space="preserve">TORNEIRA METÁLICA PARA LAVATÓRIO, FECHAMENTO AUTOMÁTICO, ACABAMENTO CROMADO, COM AREJADOR, APLICAÇÃO DE MESA, INCLUSIVE ENGATE FLEXÍVEL METÁLICO</v>
      </c>
      <c r="H369" s="106" t="str">
        <f>VLOOKUP(E369,REF!$B:$F,4,0)</f>
        <v>un</v>
      </c>
      <c r="I369" s="107">
        <v>1</v>
      </c>
      <c r="J369" s="298">
        <f>VLOOKUP(E369,REF!$B:$F,5,0)</f>
        <v>222.80000000000001</v>
      </c>
      <c r="K369" s="480" t="str">
        <f t="shared" si="116"/>
        <v xml:space="preserve">BDI 1</v>
      </c>
      <c r="L369" s="299">
        <f t="shared" si="117"/>
        <v>276.08999999999997</v>
      </c>
      <c r="M369" s="299">
        <f t="shared" si="118"/>
        <v>276.08999999999997</v>
      </c>
      <c r="N369" s="108">
        <f t="shared" si="119"/>
        <v>0.00016329624359434584</v>
      </c>
      <c r="P369" s="73"/>
      <c r="S369" s="79"/>
      <c r="U369" s="37"/>
      <c r="V369" s="37"/>
      <c r="W369" s="37"/>
      <c r="X369" s="37"/>
      <c r="Y369" s="37"/>
      <c r="Z369" s="37"/>
    </row>
    <row r="370" ht="31.5">
      <c r="D370" s="105" t="s">
        <v>32730</v>
      </c>
      <c r="E370" s="720" t="s">
        <v>17333</v>
      </c>
      <c r="F370" s="111" t="str">
        <f>VLOOKUP(E370,REF!$B:$F,2,0)</f>
        <v>CPU-SICOR-MG</v>
      </c>
      <c r="G370" s="347" t="str">
        <f>VLOOKUP(E370,REF!$B:$F,3,0)</f>
        <v xml:space="preserve">FURO DE BOJO EM BANCADA DE GRANITO/MÁRMORE, INCLUSIVE COLAGEM COM MASSA PLÁSTICA</v>
      </c>
      <c r="H370" s="106" t="str">
        <f>VLOOKUP(E370,REF!$B:$F,4,0)</f>
        <v>un</v>
      </c>
      <c r="I370" s="107">
        <v>3</v>
      </c>
      <c r="J370" s="298">
        <f>VLOOKUP(E370,REF!$B:$F,5,0)</f>
        <v>128.83000000000001</v>
      </c>
      <c r="K370" s="480" t="str">
        <f t="shared" si="116"/>
        <v xml:space="preserve">BDI 1</v>
      </c>
      <c r="L370" s="299">
        <f t="shared" si="117"/>
        <v>159.65000000000001</v>
      </c>
      <c r="M370" s="299">
        <f t="shared" si="118"/>
        <v>478.94999999999999</v>
      </c>
      <c r="N370" s="108">
        <f t="shared" si="119"/>
        <v>0.00028327985754468451</v>
      </c>
      <c r="P370" s="73"/>
      <c r="S370" s="79"/>
      <c r="U370" s="37"/>
      <c r="V370" s="37"/>
      <c r="W370" s="37"/>
      <c r="X370" s="37"/>
      <c r="Y370" s="37"/>
      <c r="Z370" s="37"/>
    </row>
    <row r="371" ht="63">
      <c r="D371" s="105" t="s">
        <v>32731</v>
      </c>
      <c r="E371" s="720" t="s">
        <v>32725</v>
      </c>
      <c r="F371" s="111" t="str">
        <f>VLOOKUP(E371,REF!$B:$F,2,0)</f>
        <v>CPU-PRÓPRIA-MG</v>
      </c>
      <c r="G371" s="347" t="str">
        <f>VLOOKUP(E371,REF!$B:$F,3,0)</f>
        <v xml:space="preserve">EXPURGO EM AÇO INOXIDÁVEL CHAPA 18, DIÂMETRO DE ENTRADA 30CM, DIÂMETRO DE SAÍDA 10CM, FORNECIMENTO E INSTALAÇÃO, INCLUSIVE MECANISMO DE ACIONAMENTO E SIFÃO - BASEADO EM SETOP (ED-26861)</v>
      </c>
      <c r="H371" s="106" t="str">
        <f>VLOOKUP(E371,REF!$B:$F,4,0)</f>
        <v>UN</v>
      </c>
      <c r="I371" s="107">
        <v>3</v>
      </c>
      <c r="J371" s="298">
        <f>VLOOKUP(E371,REF!$B:$F,5,0)</f>
        <v>2551.0999999999999</v>
      </c>
      <c r="K371" s="480" t="str">
        <f t="shared" ref="K371" si="132">IF(OR(F371="MAT-SINAPI-MG",F371="MAT-SUDECAP-MG",F371="MAT-COPASA-MG",F371="I-COTAÇÃO-MG",F371="MAT-DNIT-MG",F371="EQUIP-DNIT-MG"),"BDI 2","BDI 1")</f>
        <v xml:space="preserve">BDI 1</v>
      </c>
      <c r="L371" s="299">
        <f t="shared" ref="L371" si="133">IF(K371="BDI 2",ROUND(J371*(1+$N$10),2),ROUND(J371*(1+$N$9),2))</f>
        <v>3161.3200000000002</v>
      </c>
      <c r="M371" s="299">
        <f t="shared" ref="M371" si="134">ROUND(I371*L371,2)</f>
        <v>9483.9599999999991</v>
      </c>
      <c r="N371" s="108">
        <f t="shared" ref="N371" si="135">M371/$M$15</f>
        <v>0.0056093847745265386</v>
      </c>
      <c r="P371" s="73"/>
      <c r="S371" s="79"/>
      <c r="U371" s="37"/>
      <c r="V371" s="37"/>
      <c r="W371" s="37"/>
      <c r="X371" s="37"/>
      <c r="Y371" s="37"/>
      <c r="Z371" s="37"/>
    </row>
    <row r="372" ht="47.25">
      <c r="D372" s="105" t="s">
        <v>32732</v>
      </c>
      <c r="E372" s="721" t="s">
        <v>17284</v>
      </c>
      <c r="F372" s="111" t="str">
        <f>VLOOKUP(E372,REF!$B:$F,2,0)</f>
        <v>CPU-SICOR-MG</v>
      </c>
      <c r="G372" s="347" t="str">
        <f>VLOOKUP(E372,REF!$B:$F,3,0)</f>
        <v xml:space="preserve">DISTRIBUIDOR/DISPENSER PARA PORTA PAPEL TOALHA PARA INTERFOLHAS DE DUAS (2) OU TRÊS (3) DOBRAS, EM PLÁSTICO, INCLUSIVE ACESSÓRIOS PARA FIXAÇÃO</v>
      </c>
      <c r="H372" s="106" t="str">
        <f>VLOOKUP(E372,REF!$B:$F,4,0)</f>
        <v>un</v>
      </c>
      <c r="I372" s="107">
        <v>67</v>
      </c>
      <c r="J372" s="298">
        <f>VLOOKUP(E372,REF!$B:$F,5,0)</f>
        <v>72.329999999999998</v>
      </c>
      <c r="K372" s="480" t="str">
        <f t="shared" si="116"/>
        <v xml:space="preserve">BDI 1</v>
      </c>
      <c r="L372" s="299">
        <f t="shared" si="117"/>
        <v>89.629999999999995</v>
      </c>
      <c r="M372" s="299">
        <f t="shared" si="118"/>
        <v>6005.21</v>
      </c>
      <c r="N372" s="108">
        <f t="shared" si="119"/>
        <v>0.0035518426418747568</v>
      </c>
      <c r="P372" s="73"/>
      <c r="S372" s="79"/>
      <c r="U372" s="37"/>
      <c r="V372" s="37"/>
      <c r="W372" s="37"/>
      <c r="X372" s="37"/>
      <c r="Y372" s="37"/>
      <c r="Z372" s="37"/>
    </row>
    <row r="373" ht="31.5">
      <c r="D373" s="105" t="s">
        <v>32733</v>
      </c>
      <c r="E373" s="721" t="s">
        <v>17280</v>
      </c>
      <c r="F373" s="111" t="str">
        <f>VLOOKUP(E373,REF!$B:$F,2,0)</f>
        <v>CPU-SICOR-MG</v>
      </c>
      <c r="G373" s="347" t="str">
        <f>VLOOKUP(E373,REF!$B:$F,3,0)</f>
        <v xml:space="preserve">DISTRIBUIDOR/DISPENSER PARA PAPEL HIGIÊNICO EM PLÁSTICO, TIPO SOBREPOR, INCLUSIVE ACESSÓRIOS DE FIXAÇÃO</v>
      </c>
      <c r="H373" s="106" t="str">
        <f>VLOOKUP(E373,REF!$B:$F,4,0)</f>
        <v>un</v>
      </c>
      <c r="I373" s="107">
        <v>42</v>
      </c>
      <c r="J373" s="298">
        <f>VLOOKUP(E373,REF!$B:$F,5,0)</f>
        <v>62.369999999999997</v>
      </c>
      <c r="K373" s="480" t="str">
        <f t="shared" si="116"/>
        <v xml:space="preserve">BDI 1</v>
      </c>
      <c r="L373" s="299">
        <f t="shared" si="117"/>
        <v>77.290000000000006</v>
      </c>
      <c r="M373" s="299">
        <f t="shared" si="118"/>
        <v>3246.1799999999998</v>
      </c>
      <c r="N373" s="108">
        <f t="shared" si="119"/>
        <v>0.0019199862364848188</v>
      </c>
      <c r="P373" s="73"/>
      <c r="S373" s="79"/>
      <c r="U373" s="37"/>
      <c r="V373" s="37"/>
      <c r="W373" s="37"/>
      <c r="X373" s="37"/>
      <c r="Y373" s="37"/>
      <c r="Z373" s="37"/>
    </row>
    <row r="374" ht="47.25">
      <c r="D374" s="105" t="s">
        <v>32734</v>
      </c>
      <c r="E374" s="721" t="s">
        <v>17279</v>
      </c>
      <c r="F374" s="111" t="str">
        <f>VLOOKUP(E374,REF!$B:$F,2,0)</f>
        <v>CPU-SICOR-MG</v>
      </c>
      <c r="G374" s="347" t="str">
        <f>VLOOKUP(E374,REF!$B:$F,3,0)</f>
        <v xml:space="preserve">DISTRIBUIDOR/DISPENSER PARA ÁLCOOL EM GEL OU SABONETE LÍQUIDO, EM PLÁSTICO, CAPACIDADE RESERVATÓRIO 800ML, INCLUSIVE ACESSÓRIOS PARA FIXAÇÃO</v>
      </c>
      <c r="H374" s="106" t="str">
        <f>VLOOKUP(E374,REF!$B:$F,4,0)</f>
        <v>un</v>
      </c>
      <c r="I374" s="107">
        <v>66</v>
      </c>
      <c r="J374" s="298">
        <f>VLOOKUP(E374,REF!$B:$F,5,0)</f>
        <v>63.909999999999997</v>
      </c>
      <c r="K374" s="480" t="str">
        <f t="shared" si="116"/>
        <v xml:space="preserve">BDI 1</v>
      </c>
      <c r="L374" s="299">
        <f t="shared" si="117"/>
        <v>79.200000000000003</v>
      </c>
      <c r="M374" s="299">
        <f t="shared" si="118"/>
        <v>5227.1999999999998</v>
      </c>
      <c r="N374" s="108">
        <f t="shared" si="119"/>
        <v>0.0030916807001932869</v>
      </c>
      <c r="P374" s="73"/>
      <c r="S374" s="79"/>
      <c r="U374" s="37"/>
      <c r="V374" s="37"/>
      <c r="W374" s="37"/>
      <c r="X374" s="37"/>
      <c r="Y374" s="37"/>
      <c r="Z374" s="37"/>
    </row>
    <row r="375" s="551" customFormat="1" ht="16.5">
      <c r="A375" s="83"/>
      <c r="B375" s="83"/>
      <c r="C375" s="553"/>
      <c r="D375" s="557" t="s">
        <v>32649</v>
      </c>
      <c r="E375" s="569"/>
      <c r="F375" s="569"/>
      <c r="G375" s="570" t="s">
        <v>32648</v>
      </c>
      <c r="H375" s="571"/>
      <c r="I375" s="572"/>
      <c r="J375" s="573"/>
      <c r="K375" s="573"/>
      <c r="L375" s="573"/>
      <c r="M375" s="573">
        <f>SUBTOTAL(9,M376:M387)</f>
        <v>73342.98000000001</v>
      </c>
      <c r="N375" s="574">
        <f>SUBTOTAL(9,N377:N387)</f>
        <v>0.04337945281616587</v>
      </c>
      <c r="O375" s="553"/>
      <c r="P375" s="554"/>
      <c r="Q375" s="555"/>
      <c r="R375" s="556"/>
      <c r="S375" s="553"/>
      <c r="T375" s="554"/>
      <c r="U375" s="554"/>
      <c r="V375" s="554"/>
      <c r="W375" s="554"/>
      <c r="X375" s="554"/>
      <c r="Y375" s="553"/>
      <c r="Z375" s="553"/>
      <c r="AA375" s="553"/>
      <c r="AB375" s="553"/>
      <c r="AC375" s="553"/>
    </row>
    <row r="376" s="551" customFormat="1" ht="16.5">
      <c r="A376" s="83"/>
      <c r="B376" s="83"/>
      <c r="C376" s="553"/>
      <c r="D376" s="557" t="s">
        <v>32651</v>
      </c>
      <c r="E376" s="569"/>
      <c r="F376" s="569"/>
      <c r="G376" s="570" t="s">
        <v>32650</v>
      </c>
      <c r="H376" s="571"/>
      <c r="I376" s="572"/>
      <c r="J376" s="573"/>
      <c r="K376" s="573"/>
      <c r="L376" s="573"/>
      <c r="M376" s="573">
        <f>SUBTOTAL(9,M377:M379)</f>
        <v>20943.290000000001</v>
      </c>
      <c r="N376" s="574">
        <f>SUBTOTAL(9,N377:N379)</f>
        <v>0.012387122262693423</v>
      </c>
      <c r="O376" s="553"/>
      <c r="P376" s="554"/>
      <c r="Q376" s="555"/>
      <c r="R376" s="556"/>
      <c r="S376" s="553"/>
      <c r="T376" s="554"/>
      <c r="U376" s="554"/>
      <c r="V376" s="554"/>
      <c r="W376" s="554"/>
      <c r="X376" s="554"/>
      <c r="Y376" s="553"/>
      <c r="Z376" s="553"/>
      <c r="AA376" s="553"/>
      <c r="AB376" s="553"/>
      <c r="AC376" s="553"/>
    </row>
    <row r="377" ht="31.5">
      <c r="D377" s="105" t="s">
        <v>32651</v>
      </c>
      <c r="E377" s="719" t="s">
        <v>27543</v>
      </c>
      <c r="F377" s="111" t="str">
        <f>VLOOKUP(E377,REF!$B:$F,2,0)</f>
        <v>CPU-SUDECAP-MG</v>
      </c>
      <c r="G377" s="347" t="str">
        <f>VLOOKUP(E377,REF!$B:$F,3,0)</f>
        <v xml:space="preserve">VIDRO TEMPERADO, E = 10 MM, ENCAIXADO EM PERFIL U, FORNECIMENTO E INSTALAÇÃO REF 102181</v>
      </c>
      <c r="H377" s="106" t="str">
        <f>VLOOKUP(E377,REF!$B:$F,4,0)</f>
        <v>M2</v>
      </c>
      <c r="I377" s="107">
        <v>17.469999999999999</v>
      </c>
      <c r="J377" s="298">
        <f>VLOOKUP(E377,REF!$B:$F,5,0)</f>
        <v>516.74000000000001</v>
      </c>
      <c r="K377" s="480" t="str">
        <f t="shared" si="116"/>
        <v xml:space="preserve">BDI 1</v>
      </c>
      <c r="L377" s="299">
        <f t="shared" si="117"/>
        <v>640.34000000000003</v>
      </c>
      <c r="M377" s="299">
        <f t="shared" si="118"/>
        <v>11186.74</v>
      </c>
      <c r="N377" s="108">
        <f t="shared" si="119"/>
        <v>0.0066165113552342078</v>
      </c>
      <c r="P377" s="73"/>
      <c r="S377" s="79"/>
      <c r="U377" s="37"/>
      <c r="V377" s="37"/>
      <c r="W377" s="37"/>
      <c r="X377" s="37"/>
      <c r="Y377" s="37"/>
      <c r="Z377" s="37"/>
    </row>
    <row r="378" ht="47.25">
      <c r="D378" s="105" t="s">
        <v>32652</v>
      </c>
      <c r="E378" s="719" t="s">
        <v>15932</v>
      </c>
      <c r="F378" s="111" t="str">
        <f>VLOOKUP(E378,REF!$B:$F,2,0)</f>
        <v>CPU-SICOR-MG</v>
      </c>
      <c r="G378" s="347" t="str">
        <f>VLOOKUP(E378,REF!$B:$F,3,0)</f>
        <v xml:space="preserve">DIVISÓRIA EM PAINEL REMOVÍVEL, NÚCLEO COMPENSADO NAVAL, EM PERFIL DE AÇO TIPO C, INCLUSIVE ACESSÓRIOS, EXCLUSIVE VIDRO E FERRAGENS PARA CONFECÇÃO DE PORTA DE DIVISÓRIA</v>
      </c>
      <c r="H378" s="106" t="str">
        <f>VLOOKUP(E378,REF!$B:$F,4,0)</f>
        <v>m2</v>
      </c>
      <c r="I378" s="107">
        <v>52.030000000000001</v>
      </c>
      <c r="J378" s="298">
        <f>VLOOKUP(E378,REF!$B:$F,5,0)</f>
        <v>101.73</v>
      </c>
      <c r="K378" s="480" t="str">
        <f t="shared" si="116"/>
        <v xml:space="preserve">BDI 1</v>
      </c>
      <c r="L378" s="299">
        <f t="shared" si="117"/>
        <v>126.06</v>
      </c>
      <c r="M378" s="299">
        <f t="shared" si="118"/>
        <v>6558.8999999999996</v>
      </c>
      <c r="N378" s="108">
        <f t="shared" si="119"/>
        <v>0.0038793282339489115</v>
      </c>
      <c r="P378" s="73"/>
      <c r="S378" s="79"/>
      <c r="U378" s="37"/>
      <c r="V378" s="37"/>
      <c r="W378" s="37"/>
      <c r="X378" s="37"/>
      <c r="Y378" s="37"/>
      <c r="Z378" s="37"/>
    </row>
    <row r="379" ht="31.5">
      <c r="D379" s="105" t="s">
        <v>32745</v>
      </c>
      <c r="E379" s="719" t="s">
        <v>25509</v>
      </c>
      <c r="F379" s="111" t="str">
        <f>VLOOKUP(E379,REF!$B:$F,2,0)</f>
        <v>CPU-SUDECAP-MG</v>
      </c>
      <c r="G379" s="347" t="str">
        <f>VLOOKUP(E379,REF!$B:$F,3,0)</f>
        <v xml:space="preserve">CONJUNTO DE FERRAGENS PARA CONFECÇÃO DE PORTA DE DIVISÓRIA, INCLUINDO FECHADURA, DOBRADIÇAS E INSTALAÇÃO</v>
      </c>
      <c r="H379" s="106" t="str">
        <f>VLOOKUP(E379,REF!$B:$F,4,0)</f>
        <v>UN</v>
      </c>
      <c r="I379" s="107">
        <v>5</v>
      </c>
      <c r="J379" s="298">
        <f>VLOOKUP(E379,REF!$B:$F,5,0)</f>
        <v>516.08000000000004</v>
      </c>
      <c r="K379" s="480" t="str">
        <f t="shared" si="116"/>
        <v xml:space="preserve">BDI 1</v>
      </c>
      <c r="L379" s="299">
        <f t="shared" si="117"/>
        <v>639.52999999999997</v>
      </c>
      <c r="M379" s="299">
        <f t="shared" si="118"/>
        <v>3197.6500000000001</v>
      </c>
      <c r="N379" s="108">
        <f t="shared" si="119"/>
        <v>0.0018912826735103046</v>
      </c>
      <c r="P379" s="73"/>
      <c r="S379" s="79"/>
      <c r="U379" s="37"/>
      <c r="V379" s="37"/>
      <c r="W379" s="37"/>
      <c r="X379" s="37"/>
      <c r="Y379" s="37"/>
      <c r="Z379" s="37"/>
    </row>
    <row r="380" s="551" customFormat="1" ht="16.5">
      <c r="A380" s="83"/>
      <c r="B380" s="83"/>
      <c r="C380" s="553"/>
      <c r="D380" s="557" t="s">
        <v>32652</v>
      </c>
      <c r="E380" s="569"/>
      <c r="F380" s="569"/>
      <c r="G380" s="570" t="s">
        <v>32339</v>
      </c>
      <c r="H380" s="571"/>
      <c r="I380" s="107"/>
      <c r="J380" s="573"/>
      <c r="K380" s="573"/>
      <c r="L380" s="573"/>
      <c r="M380" s="573">
        <f>SUBTOTAL(9,M381:M387)</f>
        <v>52399.690000000002</v>
      </c>
      <c r="N380" s="574">
        <f>SUBTOTAL(9,N381:N387)</f>
        <v>0.030992330553472454</v>
      </c>
      <c r="O380" s="553"/>
      <c r="P380" s="554"/>
      <c r="Q380" s="555"/>
      <c r="R380" s="556"/>
      <c r="S380" s="553"/>
      <c r="T380" s="554"/>
      <c r="U380" s="554"/>
      <c r="V380" s="554"/>
      <c r="W380" s="554"/>
      <c r="X380" s="554"/>
      <c r="Y380" s="553"/>
      <c r="Z380" s="553"/>
      <c r="AA380" s="553"/>
      <c r="AB380" s="553"/>
      <c r="AC380" s="553"/>
    </row>
    <row r="381" ht="31.5">
      <c r="D381" s="105" t="s">
        <v>32746</v>
      </c>
      <c r="E381" s="719" t="s">
        <v>32738</v>
      </c>
      <c r="F381" s="111" t="str">
        <f>VLOOKUP(E381,REF!$B:$F,2,0)</f>
        <v>CPU-PRÓPRIA-MG</v>
      </c>
      <c r="G381" s="347" t="str">
        <f>VLOOKUP(E381,REF!$B:$F,3,0)</f>
        <v xml:space="preserve">PORTA DE ABRIR, EM VIDRO TEMPERADO, 2 FOLHAS, 120X210CM, INCLUSIVE ACESSÓRIOS. AF_01/2021 - BASEADO EM SINAPI (102185)</v>
      </c>
      <c r="H381" s="106" t="str">
        <f>VLOOKUP(E381,REF!$B:$F,4,0)</f>
        <v>UN</v>
      </c>
      <c r="I381" s="107">
        <v>1</v>
      </c>
      <c r="J381" s="298">
        <f>VLOOKUP(E381,REF!$B:$F,5,0)</f>
        <v>1591.6199999999999</v>
      </c>
      <c r="K381" s="480" t="str">
        <f t="shared" si="116"/>
        <v xml:space="preserve">BDI 1</v>
      </c>
      <c r="L381" s="299">
        <f t="shared" si="117"/>
        <v>1972.3399999999999</v>
      </c>
      <c r="M381" s="299">
        <f t="shared" si="118"/>
        <v>1972.3399999999999</v>
      </c>
      <c r="N381" s="108">
        <f t="shared" si="119"/>
        <v>0.0011665605892675289</v>
      </c>
      <c r="P381" s="73"/>
      <c r="S381" s="79"/>
      <c r="U381" s="37"/>
      <c r="V381" s="37"/>
      <c r="W381" s="37"/>
      <c r="X381" s="37"/>
      <c r="Y381" s="37"/>
      <c r="Z381" s="37"/>
    </row>
    <row r="382" ht="47.25">
      <c r="D382" s="105" t="s">
        <v>32747</v>
      </c>
      <c r="E382" s="719" t="s">
        <v>32739</v>
      </c>
      <c r="F382" s="111" t="str">
        <f>VLOOKUP(E382,REF!$B:$F,2,0)</f>
        <v>CPU-PRÓPRIA-MG</v>
      </c>
      <c r="G382" s="347" t="str">
        <f>VLOOKUP(E382,REF!$B:$F,3,0)</f>
        <v xml:space="preserve">PORTA DE CORRER AUTOMÁTICA, EM VIDRO TEMPERADO, 245X210CM CM, ESPESSURA 10MM, INCLUSIVE ACESSÓRIOS - INCLUSIVE CORTINA DE AR. AF_01/2021 - BASEADO EM SINAPI (102186)</v>
      </c>
      <c r="H382" s="106" t="str">
        <f>VLOOKUP(E382,REF!$B:$F,4,0)</f>
        <v>UN</v>
      </c>
      <c r="I382" s="107">
        <v>1</v>
      </c>
      <c r="J382" s="298">
        <f>VLOOKUP(E382,REF!$B:$F,5,0)</f>
        <v>21731.880000000001</v>
      </c>
      <c r="K382" s="480" t="str">
        <f t="shared" si="116"/>
        <v xml:space="preserve">BDI 1</v>
      </c>
      <c r="L382" s="299">
        <f t="shared" si="117"/>
        <v>26930.150000000001</v>
      </c>
      <c r="M382" s="299">
        <f t="shared" si="118"/>
        <v>26930.150000000001</v>
      </c>
      <c r="N382" s="108">
        <f t="shared" si="119"/>
        <v>0.015928111610099147</v>
      </c>
      <c r="P382" s="73"/>
      <c r="S382" s="79"/>
      <c r="U382" s="37"/>
      <c r="V382" s="37"/>
      <c r="W382" s="37"/>
      <c r="X382" s="37"/>
      <c r="Y382" s="37"/>
      <c r="Z382" s="37"/>
    </row>
    <row r="383" ht="31.5">
      <c r="D383" s="105" t="s">
        <v>32748</v>
      </c>
      <c r="E383" s="719" t="s">
        <v>27543</v>
      </c>
      <c r="F383" s="111" t="str">
        <f>VLOOKUP(E383,REF!$B:$F,2,0)</f>
        <v>CPU-SUDECAP-MG</v>
      </c>
      <c r="G383" s="347" t="str">
        <f>VLOOKUP(E383,REF!$B:$F,3,0)</f>
        <v xml:space="preserve">VIDRO TEMPERADO, E = 10 MM, ENCAIXADO EM PERFIL U, FORNECIMENTO E INSTALAÇÃO REF 102181</v>
      </c>
      <c r="H383" s="106" t="str">
        <f>VLOOKUP(E383,REF!$B:$F,4,0)</f>
        <v>M2</v>
      </c>
      <c r="I383" s="107">
        <v>5.04</v>
      </c>
      <c r="J383" s="298">
        <f>VLOOKUP(E383,REF!$B:$F,5,0)</f>
        <v>516.74000000000001</v>
      </c>
      <c r="K383" s="480" t="str">
        <f t="shared" si="116"/>
        <v xml:space="preserve">BDI 1</v>
      </c>
      <c r="L383" s="299">
        <f t="shared" si="117"/>
        <v>640.34000000000003</v>
      </c>
      <c r="M383" s="299">
        <f t="shared" si="118"/>
        <v>3227.3099999999999</v>
      </c>
      <c r="N383" s="108">
        <f t="shared" si="119"/>
        <v>0.0019088253827174773</v>
      </c>
      <c r="P383" s="73"/>
      <c r="S383" s="79"/>
      <c r="U383" s="37"/>
      <c r="V383" s="37"/>
      <c r="W383" s="37"/>
      <c r="X383" s="37"/>
      <c r="Y383" s="37"/>
      <c r="Z383" s="37"/>
    </row>
    <row r="384" ht="47.25">
      <c r="D384" s="105" t="s">
        <v>32749</v>
      </c>
      <c r="E384" s="719" t="s">
        <v>15982</v>
      </c>
      <c r="F384" s="111" t="str">
        <f>VLOOKUP(E384,REF!$B:$F,2,0)</f>
        <v>CPU-SICOR-MG</v>
      </c>
      <c r="G384" s="347" t="str">
        <f>VLOOKUP(E384,REF!$B:$F,3,0)</f>
        <v xml:space="preserve">FERRAGENS PARA PORTA DE ALUMÍNIO PARA CONJUNTO DE DUAS (2) FOLHAS DE CORRER, INCLUSIVE ROLDANAS E ACESSÓRIOS, FORNECIMENTO E INSTALAÇÃO, EXCLUSIVE PORTA</v>
      </c>
      <c r="H384" s="106" t="str">
        <f>VLOOKUP(E384,REF!$B:$F,4,0)</f>
        <v>un</v>
      </c>
      <c r="I384" s="107">
        <v>3</v>
      </c>
      <c r="J384" s="298">
        <f>VLOOKUP(E384,REF!$B:$F,5,0)</f>
        <v>166.77000000000001</v>
      </c>
      <c r="K384" s="480" t="str">
        <f t="shared" ref="K384:K387" si="136">IF(OR(F384="MAT-SINAPI-MG",F384="MAT-SUDECAP-MG",F384="MAT-COPASA-MG",F384="I-COTAÇÃO-MG",F384="MAT-DNIT-MG",F384="EQUIP-DNIT-MG"),"BDI 2","BDI 1")</f>
        <v xml:space="preserve">BDI 1</v>
      </c>
      <c r="L384" s="299">
        <f t="shared" ref="L384:L387" si="137">IF(K384="BDI 2",ROUND(J384*(1+$N$10),2),ROUND(J384*(1+$N$9),2))</f>
        <v>206.66</v>
      </c>
      <c r="M384" s="299">
        <f t="shared" ref="M384:M387" si="138">ROUND(I384*L384,2)</f>
        <v>619.98000000000002</v>
      </c>
      <c r="N384" s="108">
        <f t="shared" ref="N384:N387" si="139">M384/$M$15</f>
        <v>0.00036669348800616664</v>
      </c>
      <c r="P384" s="73"/>
      <c r="S384" s="79"/>
      <c r="U384" s="37"/>
      <c r="V384" s="37"/>
      <c r="W384" s="37"/>
      <c r="X384" s="37"/>
      <c r="Y384" s="37"/>
      <c r="Z384" s="37"/>
    </row>
    <row r="385" ht="31.5">
      <c r="D385" s="105" t="s">
        <v>32750</v>
      </c>
      <c r="E385" s="719" t="s">
        <v>32741</v>
      </c>
      <c r="F385" s="111" t="str">
        <f>VLOOKUP(E385,REF!$B:$F,2,0)</f>
        <v>CPU-PRÓPRIA-MG</v>
      </c>
      <c r="G385" s="347" t="str">
        <f>VLOOKUP(E385,REF!$B:$F,3,0)</f>
        <v xml:space="preserve">PORTINHOLA DE METALON, ESTRUTURA VAZADA - BASEADO EM ORSE (4330)</v>
      </c>
      <c r="H385" s="106" t="str">
        <f>VLOOKUP(E385,REF!$B:$F,4,0)</f>
        <v>M°</v>
      </c>
      <c r="I385" s="107">
        <v>1.48</v>
      </c>
      <c r="J385" s="298">
        <f>VLOOKUP(E385,REF!$B:$F,5,0)</f>
        <v>487.64999999999998</v>
      </c>
      <c r="K385" s="480" t="str">
        <f t="shared" si="136"/>
        <v xml:space="preserve">BDI 1</v>
      </c>
      <c r="L385" s="299">
        <f t="shared" si="137"/>
        <v>604.29999999999995</v>
      </c>
      <c r="M385" s="299">
        <f t="shared" si="138"/>
        <v>894.36000000000001</v>
      </c>
      <c r="N385" s="108">
        <f t="shared" si="139"/>
        <v>0.00052897833467723985</v>
      </c>
      <c r="P385" s="73"/>
      <c r="S385" s="79"/>
      <c r="U385" s="37"/>
      <c r="V385" s="37"/>
      <c r="W385" s="37"/>
      <c r="X385" s="37"/>
      <c r="Y385" s="37"/>
      <c r="Z385" s="37"/>
    </row>
    <row r="386" ht="31.5">
      <c r="D386" s="105" t="s">
        <v>32751</v>
      </c>
      <c r="E386" s="719" t="s">
        <v>27172</v>
      </c>
      <c r="F386" s="111" t="str">
        <f>VLOOKUP(E386,REF!$B:$F,2,0)</f>
        <v>CPU-SUDECAP-MG</v>
      </c>
      <c r="G386" s="347" t="str">
        <f>VLOOKUP(E386,REF!$B:$F,3,0)</f>
        <v xml:space="preserve">JANELAS DE ALUMÍNIO DE CORRER, 2 FOLHAS, COM VIDROS, BATENTES E FERRAGENS, SEM CONTRA MARCO REF 94570</v>
      </c>
      <c r="H386" s="106" t="str">
        <f>VLOOKUP(E386,REF!$B:$F,4,0)</f>
        <v>M2</v>
      </c>
      <c r="I386" s="107">
        <v>4.6900000000000004</v>
      </c>
      <c r="J386" s="298">
        <f>VLOOKUP(E386,REF!$B:$F,5,0)</f>
        <v>336.30000000000001</v>
      </c>
      <c r="K386" s="480" t="str">
        <f t="shared" si="136"/>
        <v xml:space="preserve">BDI 1</v>
      </c>
      <c r="L386" s="299">
        <f t="shared" si="137"/>
        <v>416.74000000000001</v>
      </c>
      <c r="M386" s="299">
        <f t="shared" si="138"/>
        <v>1954.51</v>
      </c>
      <c r="N386" s="108">
        <f t="shared" si="139"/>
        <v>0.0011560148540967978</v>
      </c>
      <c r="P386" s="73"/>
      <c r="S386" s="79"/>
      <c r="U386" s="37"/>
      <c r="V386" s="37"/>
      <c r="W386" s="37"/>
      <c r="X386" s="37"/>
      <c r="Y386" s="37"/>
      <c r="Z386" s="37"/>
    </row>
    <row r="387" ht="31.5">
      <c r="D387" s="105" t="s">
        <v>32752</v>
      </c>
      <c r="E387" s="719" t="s">
        <v>32744</v>
      </c>
      <c r="F387" s="111" t="str">
        <f>VLOOKUP(E387,REF!$B:$F,2,0)</f>
        <v>CPU-PRÓPRIA-MG</v>
      </c>
      <c r="G387" s="347" t="str">
        <f>VLOOKUP(E387,REF!$B:$F,3,0)</f>
        <v xml:space="preserve">REQUADRO FIXO EM PERFIL DE ALUMINIO NATURAL E TELA MOSQUITEIRO - BASEADO EM ORSE (11732)</v>
      </c>
      <c r="H387" s="106" t="str">
        <f>VLOOKUP(E387,REF!$B:$F,4,0)</f>
        <v>M°</v>
      </c>
      <c r="I387" s="107">
        <v>29.170000000000002</v>
      </c>
      <c r="J387" s="298">
        <f>VLOOKUP(E387,REF!$B:$F,5,0)</f>
        <v>464.78999999999996</v>
      </c>
      <c r="K387" s="480" t="str">
        <f t="shared" si="136"/>
        <v xml:space="preserve">BDI 1</v>
      </c>
      <c r="L387" s="299">
        <f t="shared" si="137"/>
        <v>575.97000000000003</v>
      </c>
      <c r="M387" s="299">
        <f t="shared" si="138"/>
        <v>16801.040000000001</v>
      </c>
      <c r="N387" s="108">
        <f t="shared" si="139"/>
        <v>0.009937146294608094</v>
      </c>
      <c r="P387" s="73"/>
      <c r="S387" s="79"/>
      <c r="U387" s="37"/>
      <c r="V387" s="37"/>
      <c r="W387" s="37"/>
      <c r="X387" s="37"/>
      <c r="Y387" s="37"/>
      <c r="Z387" s="37"/>
    </row>
    <row r="388" s="551" customFormat="1" ht="16.5">
      <c r="A388" s="83"/>
      <c r="B388" s="83"/>
      <c r="C388" s="553"/>
      <c r="D388" s="557" t="s">
        <v>32653</v>
      </c>
      <c r="E388" s="569"/>
      <c r="F388" s="569"/>
      <c r="G388" s="570" t="s">
        <v>32654</v>
      </c>
      <c r="H388" s="571"/>
      <c r="I388" s="572"/>
      <c r="J388" s="573"/>
      <c r="K388" s="573"/>
      <c r="L388" s="573"/>
      <c r="M388" s="573">
        <f>SUBTOTAL(9,M389:M395)</f>
        <v>136464.54000000001</v>
      </c>
      <c r="N388" s="574">
        <f>SUBTOTAL(9,N389:N395)</f>
        <v>0.080713342626789641</v>
      </c>
      <c r="O388" s="553"/>
      <c r="P388" s="554"/>
      <c r="Q388" s="555"/>
      <c r="R388" s="556"/>
      <c r="S388" s="553"/>
      <c r="T388" s="554"/>
      <c r="U388" s="554"/>
      <c r="V388" s="554"/>
      <c r="W388" s="554"/>
      <c r="X388" s="554"/>
      <c r="Y388" s="553"/>
      <c r="Z388" s="553"/>
      <c r="AA388" s="553"/>
      <c r="AB388" s="553"/>
      <c r="AC388" s="553"/>
    </row>
    <row r="389" ht="47.25">
      <c r="D389" s="105" t="s">
        <v>32753</v>
      </c>
      <c r="E389" s="719" t="s">
        <v>16523</v>
      </c>
      <c r="F389" s="111" t="str">
        <f>VLOOKUP(E389,REF!$B:$F,2,0)</f>
        <v>CPU-SICOR-MG</v>
      </c>
      <c r="G389" s="347" t="str">
        <f>VLOOKUP(E389,REF!$B:$F,3,0)</f>
        <v xml:space="preserve">LAJE DE TRANSIÇÃO EM CONCRETO USINADO AUTO-ADENSÁVEL COM FCK DE 18MPA, ESP. 8CM, INCLUSIVE TELA DE AÇO CA-60 SOLDADA TIPO Q-61 E POLIMENTO MECANIZADO DE SUPERFÍCIE EM CONCRETO</v>
      </c>
      <c r="H389" s="106" t="str">
        <f>VLOOKUP(E389,REF!$B:$F,4,0)</f>
        <v>m2</v>
      </c>
      <c r="I389" s="107">
        <v>334.00999999999999</v>
      </c>
      <c r="J389" s="298">
        <f>VLOOKUP(E389,REF!$B:$F,5,0)</f>
        <v>129.44999999999999</v>
      </c>
      <c r="K389" s="480" t="str">
        <f t="shared" si="116"/>
        <v xml:space="preserve">BDI 1</v>
      </c>
      <c r="L389" s="299">
        <f t="shared" si="117"/>
        <v>160.41</v>
      </c>
      <c r="M389" s="299">
        <f t="shared" si="118"/>
        <v>53578.540000000001</v>
      </c>
      <c r="N389" s="108">
        <f t="shared" si="119"/>
        <v>0.031689573397332041</v>
      </c>
      <c r="P389" s="73"/>
      <c r="S389" s="79"/>
      <c r="U389" s="37"/>
      <c r="V389" s="37"/>
      <c r="W389" s="37"/>
      <c r="X389" s="37"/>
      <c r="Y389" s="37"/>
      <c r="Z389" s="37"/>
    </row>
    <row r="390" ht="31.5">
      <c r="D390" s="105" t="s">
        <v>32754</v>
      </c>
      <c r="E390" s="719">
        <v>88477</v>
      </c>
      <c r="F390" s="111" t="str">
        <f>VLOOKUP(E390,REF!$B:$F,2,0)</f>
        <v>CPU-SINAPI-MG</v>
      </c>
      <c r="G390" s="347" t="str">
        <f>VLOOKUP(E390,REF!$B:$F,3,0)</f>
        <v xml:space="preserve">CONTRAPISO COM ARGAMASSA AUTONIVELANTE, APLICADO SOBRE LAJE, ADERIDO, ESPESSURA 3CM. AF_07/2021</v>
      </c>
      <c r="H390" s="106" t="str">
        <f>VLOOKUP(E390,REF!$B:$F,4,0)</f>
        <v>M2</v>
      </c>
      <c r="I390" s="107">
        <v>334.00999999999999</v>
      </c>
      <c r="J390" s="298">
        <f>VLOOKUP(E390,REF!$B:$F,5,0)</f>
        <v>31.469999999999999</v>
      </c>
      <c r="K390" s="480" t="str">
        <f t="shared" si="116"/>
        <v xml:space="preserve">BDI 1</v>
      </c>
      <c r="L390" s="299">
        <f t="shared" si="117"/>
        <v>39</v>
      </c>
      <c r="M390" s="299">
        <f t="shared" si="118"/>
        <v>13026.389999999999</v>
      </c>
      <c r="N390" s="108">
        <f t="shared" si="119"/>
        <v>0.0077045910920169177</v>
      </c>
      <c r="P390" s="73"/>
      <c r="S390" s="79"/>
      <c r="U390" s="37"/>
      <c r="V390" s="37"/>
      <c r="W390" s="37"/>
      <c r="X390" s="37"/>
      <c r="Y390" s="37"/>
      <c r="Z390" s="37"/>
    </row>
    <row r="391" ht="47.25">
      <c r="D391" s="105" t="s">
        <v>32755</v>
      </c>
      <c r="E391" s="719" t="s">
        <v>16475</v>
      </c>
      <c r="F391" s="111" t="str">
        <f>VLOOKUP(E391,REF!$B:$F,2,0)</f>
        <v>CPU-SICOR-MG</v>
      </c>
      <c r="G391" s="347" t="str">
        <f>VLOOKUP(E391,REF!$B:$F,3,0)</f>
        <v xml:space="preserve">PISO EM GRANILITE/MARMORITE, ESP. 8MM, ACABAMENTO LAVADO TIPO FULGET, COR NATURAL, MODULAÇÃO DE (1X1)M, INCLUSO JUNTA PLÁSTICA</v>
      </c>
      <c r="H391" s="106" t="str">
        <f>VLOOKUP(E391,REF!$B:$F,4,0)</f>
        <v>m2</v>
      </c>
      <c r="I391" s="107">
        <v>334.00999999999999</v>
      </c>
      <c r="J391" s="298">
        <f>VLOOKUP(E391,REF!$B:$F,5,0)</f>
        <v>110.95</v>
      </c>
      <c r="K391" s="480" t="str">
        <f t="shared" si="116"/>
        <v xml:space="preserve">BDI 1</v>
      </c>
      <c r="L391" s="299">
        <f t="shared" si="117"/>
        <v>137.49000000000001</v>
      </c>
      <c r="M391" s="299">
        <f t="shared" si="118"/>
        <v>45923.029999999999</v>
      </c>
      <c r="N391" s="108">
        <f t="shared" si="119"/>
        <v>0.027161644005470869</v>
      </c>
      <c r="P391" s="73"/>
      <c r="S391" s="79"/>
      <c r="U391" s="37"/>
      <c r="V391" s="37"/>
      <c r="W391" s="37"/>
      <c r="X391" s="37"/>
      <c r="Y391" s="37"/>
      <c r="Z391" s="37"/>
    </row>
    <row r="392" ht="47.25">
      <c r="D392" s="105" t="s">
        <v>32756</v>
      </c>
      <c r="E392" s="719" t="s">
        <v>16589</v>
      </c>
      <c r="F392" s="111" t="str">
        <f>VLOOKUP(E392,REF!$B:$F,2,0)</f>
        <v>CPU-SICOR-MG</v>
      </c>
      <c r="G392" s="347" t="str">
        <f>VLOOKUP(E392,REF!$B:$F,3,0)</f>
        <v xml:space="preserve">RODAPÉ DE GRANITO, NA COR CINZA ANDORINHA, ESP. 2CM, ALTURA DE 7CM, ACABAMENTO POLIDO, ASSENTAMENTO COM ARGAMASSA INDUSTRIALIZADA, INCLUSIVE REJUNTAMENTO</v>
      </c>
      <c r="H392" s="106" t="str">
        <f>VLOOKUP(E392,REF!$B:$F,4,0)</f>
        <v>m</v>
      </c>
      <c r="I392" s="107">
        <v>174.03999999999999</v>
      </c>
      <c r="J392" s="298">
        <f>VLOOKUP(E392,REF!$B:$F,5,0)</f>
        <v>36.960000000000001</v>
      </c>
      <c r="K392" s="480" t="str">
        <f t="shared" si="116"/>
        <v xml:space="preserve">BDI 1</v>
      </c>
      <c r="L392" s="299">
        <f t="shared" si="117"/>
        <v>45.799999999999997</v>
      </c>
      <c r="M392" s="299">
        <f t="shared" si="118"/>
        <v>7971.0299999999997</v>
      </c>
      <c r="N392" s="108">
        <f t="shared" si="119"/>
        <v>0.0047145469107096908</v>
      </c>
      <c r="P392" s="73"/>
      <c r="S392" s="79"/>
      <c r="U392" s="37"/>
      <c r="V392" s="37"/>
      <c r="W392" s="37"/>
      <c r="X392" s="37"/>
      <c r="Y392" s="37"/>
      <c r="Z392" s="37"/>
    </row>
    <row r="393" ht="47.25">
      <c r="D393" s="105" t="s">
        <v>32757</v>
      </c>
      <c r="E393" s="719" t="s">
        <v>16619</v>
      </c>
      <c r="F393" s="111" t="str">
        <f>VLOOKUP(E393,REF!$B:$F,2,0)</f>
        <v>CPU-SICOR-MG</v>
      </c>
      <c r="G393" s="347" t="str">
        <f>VLOOKUP(E393,REF!$B:$F,3,0)</f>
        <v xml:space="preserve">PEITORIL DE GRANITO, NA COR CINZA ANDORINHA, COM PINGADEIRA, ESP. 2CM, ACABAMENTO POLIDO, ASSENTAMENTO COM ARGAMASSA INDUSTRIALIZADA, INCLUSIVE REJUNTAMENTO</v>
      </c>
      <c r="H393" s="106" t="str">
        <f>VLOOKUP(E393,REF!$B:$F,4,0)</f>
        <v>m2</v>
      </c>
      <c r="I393" s="107">
        <v>7.7300000000000004</v>
      </c>
      <c r="J393" s="298">
        <f>VLOOKUP(E393,REF!$B:$F,5,0)</f>
        <v>327.94999999999999</v>
      </c>
      <c r="K393" s="480" t="str">
        <f t="shared" si="116"/>
        <v xml:space="preserve">BDI 1</v>
      </c>
      <c r="L393" s="299">
        <f t="shared" si="117"/>
        <v>406.39999999999998</v>
      </c>
      <c r="M393" s="299">
        <f t="shared" si="118"/>
        <v>3141.4699999999998</v>
      </c>
      <c r="N393" s="108">
        <f t="shared" si="119"/>
        <v>0.0018580544400895709</v>
      </c>
      <c r="P393" s="73"/>
      <c r="S393" s="79"/>
      <c r="U393" s="37"/>
      <c r="V393" s="37"/>
      <c r="W393" s="37"/>
      <c r="X393" s="37"/>
      <c r="Y393" s="37"/>
      <c r="Z393" s="37"/>
    </row>
    <row r="394">
      <c r="D394" s="105" t="s">
        <v>32758</v>
      </c>
      <c r="E394" s="719" t="s">
        <v>25535</v>
      </c>
      <c r="F394" s="111" t="str">
        <f>VLOOKUP(E394,REF!$B:$F,2,0)</f>
        <v>CPU-SUDECAP-MG</v>
      </c>
      <c r="G394" s="347" t="str">
        <f>VLOOKUP(E394,REF!$B:$F,3,0)</f>
        <v xml:space="preserve">CHAPÉU DE MURO PADRÃO SUCECAP</v>
      </c>
      <c r="H394" s="106" t="str">
        <f>VLOOKUP(E394,REF!$B:$F,4,0)</f>
        <v>M</v>
      </c>
      <c r="I394" s="107">
        <v>52.770000000000003</v>
      </c>
      <c r="J394" s="298">
        <f>VLOOKUP(E394,REF!$B:$F,5,0)</f>
        <v>29.359999999999999</v>
      </c>
      <c r="K394" s="480" t="str">
        <f t="shared" ref="K394:K407" si="140">IF(OR(F394="MAT-SINAPI-MG",F394="MAT-SUDECAP-MG",F394="MAT-COPASA-MG",F394="I-COTAÇÃO-MG",F394="MAT-DNIT-MG",F394="EQUIP-DNIT-MG"),"BDI 2","BDI 1")</f>
        <v xml:space="preserve">BDI 1</v>
      </c>
      <c r="L394" s="299">
        <f t="shared" ref="L394:L407" si="141">IF(K394="BDI 2",ROUND(J394*(1+$N$10),2),ROUND(J394*(1+$N$9),2))</f>
        <v>36.380000000000003</v>
      </c>
      <c r="M394" s="299">
        <f t="shared" ref="M394:M407" si="142">ROUND(I394*L394,2)</f>
        <v>1919.77</v>
      </c>
      <c r="N394" s="108">
        <f t="shared" ref="N394:N407" si="143">M394/$M$15</f>
        <v>0.0011354675271292598</v>
      </c>
      <c r="P394" s="73"/>
      <c r="S394" s="79"/>
      <c r="U394" s="37"/>
      <c r="V394" s="37"/>
      <c r="W394" s="37"/>
      <c r="X394" s="37"/>
      <c r="Y394" s="37"/>
      <c r="Z394" s="37"/>
    </row>
    <row r="395">
      <c r="D395" s="105" t="s">
        <v>32759</v>
      </c>
      <c r="E395" s="715">
        <v>101979</v>
      </c>
      <c r="F395" s="111" t="str">
        <f>VLOOKUP(E395,REF!$B:$F,2,0)</f>
        <v>CPU-SINAPI-MG</v>
      </c>
      <c r="G395" s="347" t="str">
        <f>VLOOKUP(E395,REF!$B:$F,3,0)</f>
        <v xml:space="preserve">CHAPIM (RUFO CAPA) EM AÇO GALVANIZADO, CORTE 33. AF_11/2020</v>
      </c>
      <c r="H395" s="106" t="str">
        <f>VLOOKUP(E395,REF!$B:$F,4,0)</f>
        <v>M</v>
      </c>
      <c r="I395" s="107">
        <v>209.90000000000001</v>
      </c>
      <c r="J395" s="298">
        <f>VLOOKUP(E395,REF!$B:$F,5,0)</f>
        <v>41.920000000000002</v>
      </c>
      <c r="K395" s="480" t="str">
        <f t="shared" si="140"/>
        <v xml:space="preserve">BDI 1</v>
      </c>
      <c r="L395" s="299">
        <f t="shared" si="141"/>
        <v>51.950000000000003</v>
      </c>
      <c r="M395" s="299">
        <f t="shared" si="142"/>
        <v>10904.309999999999</v>
      </c>
      <c r="N395" s="108">
        <f t="shared" si="143"/>
        <v>0.0064494652540412955</v>
      </c>
      <c r="P395" s="73"/>
      <c r="S395" s="79"/>
      <c r="U395" s="37"/>
      <c r="V395" s="37"/>
      <c r="W395" s="37"/>
      <c r="X395" s="37"/>
      <c r="Y395" s="37"/>
      <c r="Z395" s="37"/>
    </row>
    <row r="396" s="551" customFormat="1" ht="16.5">
      <c r="A396" s="83"/>
      <c r="B396" s="83"/>
      <c r="C396" s="553"/>
      <c r="D396" s="557" t="s">
        <v>32656</v>
      </c>
      <c r="E396" s="569"/>
      <c r="F396" s="569"/>
      <c r="G396" s="570" t="s">
        <v>32760</v>
      </c>
      <c r="H396" s="571"/>
      <c r="I396" s="572"/>
      <c r="J396" s="573"/>
      <c r="K396" s="573"/>
      <c r="L396" s="573"/>
      <c r="M396" s="573">
        <f>SUBTOTAL(9,M397)</f>
        <v>9387.3199999999997</v>
      </c>
      <c r="N396" s="574">
        <f>SUBTOTAL(9,N397)</f>
        <v>0.0055522260618569115</v>
      </c>
      <c r="O396" s="553"/>
      <c r="P396" s="554"/>
      <c r="Q396" s="555"/>
      <c r="R396" s="556"/>
      <c r="S396" s="553"/>
      <c r="T396" s="554"/>
      <c r="U396" s="554"/>
      <c r="V396" s="554"/>
      <c r="W396" s="554"/>
      <c r="X396" s="554"/>
      <c r="Y396" s="553"/>
      <c r="Z396" s="553"/>
      <c r="AA396" s="553"/>
      <c r="AB396" s="553"/>
      <c r="AC396" s="553"/>
    </row>
    <row r="397" ht="94.5">
      <c r="D397" s="105" t="s">
        <v>32761</v>
      </c>
      <c r="E397" s="722" t="s">
        <v>32762</v>
      </c>
      <c r="F397" s="111" t="str">
        <f>VLOOKUP(E397,REF!$B:$F,2,0)</f>
        <v>CPU-PRÓPRIA-MG</v>
      </c>
      <c r="G397" s="347" t="str">
        <f>VLOOKUP(E397,REF!$B:$F,3,0)</f>
        <v xml:space="preserve">FORNECIMENTO E COLOCAÇÃO DE PLACA DE OBRA EM CHAPA GALVANIZADA #26, ESP. 0,45MM, DIMENSÃO 5,73 X0,95 M, PLOTADA COM ADESIVO VINÍLICO, AFIXADA COM REBITES 4,8X40MM, EM ESTRUTURA METÁLICA DE METALON 20X20MM, ESP. 1,25MM, INCLUSIVE SUPORTE EM EUCALIPTO AUTOCLAVADO PINTADO COM TINTA PVA DUAS (2) DEMÃOS- BASEADO EM SETOP ED-28427</v>
      </c>
      <c r="H397" s="106" t="str">
        <f>VLOOKUP(E397,REF!$B:$F,4,0)</f>
        <v>M°</v>
      </c>
      <c r="I397" s="107">
        <v>5.46</v>
      </c>
      <c r="J397" s="298">
        <f>VLOOKUP(E397,REF!$B:$F,5,0)</f>
        <v>1387.4200000000001</v>
      </c>
      <c r="K397" s="480" t="str">
        <f t="shared" ref="K397" si="144">IF(OR(F397="MAT-SINAPI-MG",F397="MAT-SUDECAP-MG",F397="MAT-COPASA-MG",F397="I-COTAÇÃO-MG",F397="MAT-DNIT-MG",F397="EQUIP-DNIT-MG"),"BDI 2","BDI 1")</f>
        <v xml:space="preserve">BDI 1</v>
      </c>
      <c r="L397" s="299">
        <f t="shared" ref="L397" si="145">IF(K397="BDI 2",ROUND(J397*(1+$N$10),2),ROUND(J397*(1+$N$9),2))</f>
        <v>1719.29</v>
      </c>
      <c r="M397" s="299">
        <f>ROUND(I397*L397,2)</f>
        <v>9387.3199999999997</v>
      </c>
      <c r="N397" s="108">
        <f t="shared" ref="N397" si="146">M397/$M$15</f>
        <v>0.0055522260618569115</v>
      </c>
      <c r="P397" s="73"/>
      <c r="S397" s="79"/>
      <c r="U397" s="37"/>
      <c r="V397" s="37"/>
      <c r="W397" s="37"/>
      <c r="X397" s="37"/>
      <c r="Y397" s="37"/>
      <c r="Z397" s="37"/>
    </row>
    <row r="398" s="551" customFormat="1" ht="16.5">
      <c r="A398" s="83"/>
      <c r="B398" s="83"/>
      <c r="C398" s="553"/>
      <c r="D398" s="557" t="s">
        <v>32657</v>
      </c>
      <c r="E398" s="569"/>
      <c r="F398" s="569"/>
      <c r="G398" s="570" t="s">
        <v>32655</v>
      </c>
      <c r="H398" s="571"/>
      <c r="I398" s="572"/>
      <c r="J398" s="573"/>
      <c r="K398" s="573"/>
      <c r="L398" s="573"/>
      <c r="M398" s="573">
        <f>SUBTOTAL(9,M399:M402)</f>
        <v>98784.929999999993</v>
      </c>
      <c r="N398" s="574">
        <f>SUBTOTAL(9,N399:N402)</f>
        <v>0.058427353372923339</v>
      </c>
      <c r="O398" s="553"/>
      <c r="P398" s="554"/>
      <c r="Q398" s="555"/>
      <c r="R398" s="556"/>
      <c r="S398" s="553"/>
      <c r="T398" s="554"/>
      <c r="U398" s="554"/>
      <c r="V398" s="554"/>
      <c r="W398" s="554"/>
      <c r="X398" s="554"/>
      <c r="Y398" s="553"/>
      <c r="Z398" s="553"/>
      <c r="AA398" s="553"/>
      <c r="AB398" s="553"/>
      <c r="AC398" s="553"/>
    </row>
    <row r="399" ht="47.25">
      <c r="D399" s="105" t="s">
        <v>32782</v>
      </c>
      <c r="E399" s="719" t="s">
        <v>16783</v>
      </c>
      <c r="F399" s="111" t="str">
        <f>VLOOKUP(E399,REF!$B:$F,2,0)</f>
        <v>CPU-SICOR-MG</v>
      </c>
      <c r="G399" s="347" t="str">
        <f>VLOOKUP(E399,REF!$B:$F,3,0)</f>
        <v xml:space="preserve">CORRIMÃO DUPLO EM TUBO GALVANIZADO, COM COSTURA, DIÂMETRO DE 1.1/2", ESP. 3MM, FIXADO EM ALVENARIA, INCLUSIVE SUPORTE PARA CORRIMÃO EM BARRA CHATA (1"X1/2"), EXCLUSIVE PINTURA</v>
      </c>
      <c r="H399" s="106" t="str">
        <f>VLOOKUP(E399,REF!$B:$F,4,0)</f>
        <v>m</v>
      </c>
      <c r="I399" s="107">
        <v>63.829999999999998</v>
      </c>
      <c r="J399" s="298">
        <f>VLOOKUP(E399,REF!$B:$F,5,0)</f>
        <v>235.81</v>
      </c>
      <c r="K399" s="480" t="str">
        <f t="shared" si="140"/>
        <v xml:space="preserve">BDI 1</v>
      </c>
      <c r="L399" s="299">
        <f t="shared" si="141"/>
        <v>292.22000000000003</v>
      </c>
      <c r="M399" s="299">
        <f t="shared" si="142"/>
        <v>18652.400000000001</v>
      </c>
      <c r="N399" s="108">
        <f t="shared" si="143"/>
        <v>0.011032152030204559</v>
      </c>
      <c r="P399" s="73"/>
      <c r="S399" s="79"/>
      <c r="U399" s="37"/>
      <c r="V399" s="37"/>
      <c r="W399" s="37"/>
      <c r="X399" s="37"/>
      <c r="Y399" s="37"/>
      <c r="Z399" s="37"/>
    </row>
    <row r="400" ht="47.25">
      <c r="D400" s="105" t="s">
        <v>32783</v>
      </c>
      <c r="E400" s="719" t="s">
        <v>16872</v>
      </c>
      <c r="F400" s="111" t="str">
        <f>VLOOKUP(E400,REF!$B:$F,2,0)</f>
        <v>CPU-SICOR-MG</v>
      </c>
      <c r="G400" s="347" t="str">
        <f>VLOOKUP(E400,REF!$B:$F,3,0)</f>
        <v xml:space="preserve">PROTETOR DE PAREDE/BATE MACA CURVO EM PVC RÍGIDO DE ALTO IMPACTO, LARGURA 20CM, INCLUSIVE BASE DE FIXAÇÃO, TERMINAIS DE ACABAMENTO E ACESSÓRIOS</v>
      </c>
      <c r="H400" s="106" t="str">
        <f>VLOOKUP(E400,REF!$B:$F,4,0)</f>
        <v>m</v>
      </c>
      <c r="I400" s="107">
        <v>95</v>
      </c>
      <c r="J400" s="298">
        <f>VLOOKUP(E400,REF!$B:$F,5,0)</f>
        <v>160.94999999999999</v>
      </c>
      <c r="K400" s="480" t="str">
        <f t="shared" si="140"/>
        <v xml:space="preserve">BDI 1</v>
      </c>
      <c r="L400" s="299">
        <f t="shared" si="141"/>
        <v>199.44999999999999</v>
      </c>
      <c r="M400" s="299">
        <f t="shared" si="142"/>
        <v>18947.75</v>
      </c>
      <c r="N400" s="108">
        <f t="shared" si="143"/>
        <v>0.011206839797039975</v>
      </c>
      <c r="P400" s="73"/>
      <c r="S400" s="79"/>
      <c r="U400" s="37"/>
      <c r="V400" s="37"/>
      <c r="W400" s="37"/>
      <c r="X400" s="37"/>
      <c r="Y400" s="37"/>
      <c r="Z400" s="37"/>
    </row>
    <row r="401" ht="31.5">
      <c r="D401" s="105" t="s">
        <v>32784</v>
      </c>
      <c r="E401" s="719" t="s">
        <v>32665</v>
      </c>
      <c r="F401" s="111" t="str">
        <f>VLOOKUP(E401,REF!$B:$F,2,0)</f>
        <v>CPU-PRÓPRIA-MG</v>
      </c>
      <c r="G401" s="347" t="str">
        <f>VLOOKUP(E401,REF!$B:$F,3,0)</f>
        <v xml:space="preserve">GUARDA-CORPO EXTERNO SOBRE MURETA, NA ALTURA DE 20CM, EM AÇO GALVANIZADO - BASEADO EM SINAPI (99837)</v>
      </c>
      <c r="H401" s="106" t="str">
        <f>VLOOKUP(E401,REF!$B:$F,4,0)</f>
        <v>M</v>
      </c>
      <c r="I401" s="107">
        <v>40.119999999999997</v>
      </c>
      <c r="J401" s="298">
        <f>VLOOKUP(E401,REF!$B:$F,5,0)</f>
        <v>135.97</v>
      </c>
      <c r="K401" s="480" t="str">
        <f t="shared" ref="K401:K402" si="147">IF(OR(F401="MAT-SINAPI-MG",F401="MAT-SUDECAP-MG",F401="MAT-COPASA-MG",F401="I-COTAÇÃO-MG",F401="MAT-DNIT-MG",F401="EQUIP-DNIT-MG"),"BDI 2","BDI 1")</f>
        <v xml:space="preserve">BDI 1</v>
      </c>
      <c r="L401" s="299">
        <f t="shared" ref="L401:L402" si="148">IF(K401="BDI 2",ROUND(J401*(1+$N$10),2),ROUND(J401*(1+$N$9),2))</f>
        <v>168.49000000000001</v>
      </c>
      <c r="M401" s="299">
        <f t="shared" ref="M401:M402" si="149">ROUND(I401*L401,2)</f>
        <v>6759.8199999999997</v>
      </c>
      <c r="N401" s="108">
        <f t="shared" ref="N401:N402" si="150">M401/$M$15</f>
        <v>0.0039981644151324963</v>
      </c>
      <c r="P401" s="73"/>
      <c r="S401" s="79"/>
      <c r="U401" s="37"/>
      <c r="V401" s="37"/>
      <c r="W401" s="37"/>
      <c r="X401" s="37"/>
      <c r="Y401" s="37"/>
      <c r="Z401" s="37"/>
    </row>
    <row r="402" ht="31.5">
      <c r="D402" s="105" t="s">
        <v>32785</v>
      </c>
      <c r="E402" s="719" t="s">
        <v>32666</v>
      </c>
      <c r="F402" s="111" t="str">
        <f>VLOOKUP(E402,REF!$B:$F,2,0)</f>
        <v>CPU-PRÓPRIA-MG</v>
      </c>
      <c r="G402" s="347" t="str">
        <f>VLOOKUP(E402,REF!$B:$F,3,0)</f>
        <v xml:space="preserve">BATE-MACA E CORRIMÃO EM PVC NA COR AZUL COM 14CM DE ALTURA - BASEADO EM SEDOP (252010)</v>
      </c>
      <c r="H402" s="106" t="str">
        <f>VLOOKUP(E402,REF!$B:$F,4,0)</f>
        <v>M</v>
      </c>
      <c r="I402" s="107">
        <v>117.28</v>
      </c>
      <c r="J402" s="298">
        <f>VLOOKUP(E402,REF!$B:$F,5,0)</f>
        <v>374.48000000000002</v>
      </c>
      <c r="K402" s="480" t="str">
        <f t="shared" si="147"/>
        <v xml:space="preserve">BDI 1</v>
      </c>
      <c r="L402" s="299">
        <f t="shared" si="148"/>
        <v>464.06</v>
      </c>
      <c r="M402" s="299">
        <f t="shared" si="149"/>
        <v>54424.959999999999</v>
      </c>
      <c r="N402" s="108">
        <f t="shared" si="150"/>
        <v>0.032190197130546307</v>
      </c>
      <c r="P402" s="73"/>
      <c r="S402" s="79"/>
      <c r="U402" s="37"/>
      <c r="V402" s="37"/>
      <c r="W402" s="37"/>
      <c r="X402" s="37"/>
      <c r="Y402" s="37"/>
      <c r="Z402" s="37"/>
    </row>
    <row r="403" s="551" customFormat="1" ht="16.5">
      <c r="A403" s="83"/>
      <c r="B403" s="83"/>
      <c r="C403" s="553"/>
      <c r="D403" s="557" t="s">
        <v>26436</v>
      </c>
      <c r="E403" s="569"/>
      <c r="F403" s="569"/>
      <c r="G403" s="570" t="s">
        <v>32736</v>
      </c>
      <c r="H403" s="571"/>
      <c r="I403" s="572"/>
      <c r="J403" s="573"/>
      <c r="K403" s="573"/>
      <c r="L403" s="573"/>
      <c r="M403" s="573">
        <f>SUBTOTAL(9,M404:M405)</f>
        <v>68556.010000000009</v>
      </c>
      <c r="N403" s="574">
        <f>SUBTOTAL(9,N404:N405)</f>
        <v>0.040548150634997324</v>
      </c>
      <c r="O403" s="553"/>
      <c r="P403" s="554"/>
      <c r="Q403" s="555"/>
      <c r="R403" s="556"/>
      <c r="S403" s="553"/>
      <c r="T403" s="554"/>
      <c r="U403" s="554"/>
      <c r="V403" s="554"/>
      <c r="W403" s="554"/>
      <c r="X403" s="554"/>
      <c r="Y403" s="553"/>
      <c r="Z403" s="553"/>
      <c r="AA403" s="553"/>
      <c r="AB403" s="553"/>
      <c r="AC403" s="553"/>
    </row>
    <row r="404" ht="31.5">
      <c r="D404" s="105" t="s">
        <v>32786</v>
      </c>
      <c r="E404" s="719" t="s">
        <v>32659</v>
      </c>
      <c r="F404" s="111" t="str">
        <f>VLOOKUP(E404,REF!$B:$F,2,0)</f>
        <v>CPU-PRÓPRIA-MG</v>
      </c>
      <c r="G404" s="347" t="str">
        <f>VLOOKUP(E404,REF!$B:$F,3,0)</f>
        <v xml:space="preserve">PORTA DE CORRER PARA ÁRMARIOS, EM MDF BRANCO - BASEADO EM SINAPI 102239</v>
      </c>
      <c r="H404" s="106" t="str">
        <f>VLOOKUP(E404,REF!$B:$F,4,0)</f>
        <v>UN</v>
      </c>
      <c r="I404" s="107">
        <v>18.199999999999999</v>
      </c>
      <c r="J404" s="298">
        <f>VLOOKUP(E404,REF!$B:$F,5,0)</f>
        <v>325.73000000000002</v>
      </c>
      <c r="K404" s="480" t="str">
        <f t="shared" ref="K404:K405" si="151">IF(OR(F404="MAT-SINAPI-MG",F404="MAT-SUDECAP-MG",F404="MAT-COPASA-MG",F404="I-COTAÇÃO-MG",F404="MAT-DNIT-MG",F404="EQUIP-DNIT-MG"),"BDI 2","BDI 1")</f>
        <v xml:space="preserve">BDI 1</v>
      </c>
      <c r="L404" s="299">
        <f t="shared" ref="L404:L405" si="152">IF(K404="BDI 2",ROUND(J404*(1+$N$10),2),ROUND(J404*(1+$N$9),2))</f>
        <v>403.63999999999999</v>
      </c>
      <c r="M404" s="299">
        <f t="shared" ref="M404:M405" si="153">ROUND(I404*L404,2)</f>
        <v>7346.25</v>
      </c>
      <c r="N404" s="108">
        <f t="shared" ref="N404:N405" si="154">M404/$M$15</f>
        <v>0.0043450144137960924</v>
      </c>
      <c r="P404" s="73"/>
      <c r="S404" s="79"/>
      <c r="U404" s="37"/>
      <c r="V404" s="37"/>
      <c r="W404" s="37"/>
      <c r="X404" s="37"/>
      <c r="Y404" s="37"/>
      <c r="Z404" s="37"/>
    </row>
    <row r="405" ht="31.5">
      <c r="D405" s="105" t="s">
        <v>32787</v>
      </c>
      <c r="E405" s="719" t="s">
        <v>32660</v>
      </c>
      <c r="F405" s="111" t="str">
        <f>VLOOKUP(E405,REF!$B:$F,2,0)</f>
        <v>CPU-PRÓPRIA-MG</v>
      </c>
      <c r="G405" s="347" t="str">
        <f>VLOOKUP(E405,REF!$B:$F,3,0)</f>
        <v xml:space="preserve">ARMARIO SOB BANCADA CM M+66CM EM MDF BRANCO ESPESSURA DE 18MM - BASEADO EM AGESUL 2001003028</v>
      </c>
      <c r="H405" s="106" t="str">
        <f>VLOOKUP(E405,REF!$B:$F,4,0)</f>
        <v>M²</v>
      </c>
      <c r="I405" s="107">
        <v>36.450000000000003</v>
      </c>
      <c r="J405" s="298">
        <f>VLOOKUP(E405,REF!$B:$F,5,0)</f>
        <v>1355.1299999999999</v>
      </c>
      <c r="K405" s="480" t="str">
        <f t="shared" si="151"/>
        <v xml:space="preserve">BDI 1</v>
      </c>
      <c r="L405" s="299">
        <f t="shared" si="152"/>
        <v>1679.28</v>
      </c>
      <c r="M405" s="299">
        <f t="shared" si="153"/>
        <v>61209.760000000002</v>
      </c>
      <c r="N405" s="108">
        <f t="shared" si="154"/>
        <v>0.036203136221201228</v>
      </c>
      <c r="P405" s="73"/>
      <c r="S405" s="79"/>
      <c r="U405" s="37"/>
      <c r="V405" s="37"/>
      <c r="W405" s="37"/>
      <c r="X405" s="37"/>
      <c r="Y405" s="37"/>
      <c r="Z405" s="37"/>
    </row>
    <row r="406" s="551" customFormat="1" ht="16.5">
      <c r="A406" s="83"/>
      <c r="B406" s="83" t="s">
        <v>24</v>
      </c>
      <c r="C406" s="553"/>
      <c r="D406" s="557">
        <v>12</v>
      </c>
      <c r="E406" s="569"/>
      <c r="F406" s="569"/>
      <c r="G406" s="570" t="s">
        <v>32658</v>
      </c>
      <c r="H406" s="571"/>
      <c r="I406" s="572"/>
      <c r="J406" s="573"/>
      <c r="K406" s="573"/>
      <c r="L406" s="573"/>
      <c r="M406" s="573">
        <f>SUBTOTAL(9,M407)</f>
        <v>8155.0699999999997</v>
      </c>
      <c r="N406" s="574">
        <f>SUBTOTAL(9,N407)</f>
        <v>0.0048233992439021406</v>
      </c>
      <c r="O406" s="553"/>
      <c r="P406" s="554"/>
      <c r="Q406" s="555"/>
      <c r="R406" s="556"/>
      <c r="S406" s="553"/>
      <c r="T406" s="554"/>
      <c r="U406" s="554"/>
      <c r="V406" s="554"/>
      <c r="W406" s="554"/>
      <c r="X406" s="554"/>
      <c r="Y406" s="553"/>
      <c r="Z406" s="553"/>
      <c r="AA406" s="553"/>
      <c r="AB406" s="553"/>
      <c r="AC406" s="553"/>
    </row>
    <row r="407">
      <c r="D407" s="105" t="s">
        <v>32788</v>
      </c>
      <c r="E407" s="719" t="s">
        <v>20312</v>
      </c>
      <c r="F407" s="111" t="str">
        <f>VLOOKUP(E407,REF!$B:$F,2,0)</f>
        <v>CPU-SICOR-MG</v>
      </c>
      <c r="G407" s="347" t="str">
        <f>VLOOKUP(E407,REF!$B:$F,3,0)</f>
        <v xml:space="preserve">LIMPEZA FINAL PARA ENTREGA DA OBRA</v>
      </c>
      <c r="H407" s="106" t="str">
        <f>VLOOKUP(E407,REF!$B:$F,4,0)</f>
        <v>m2</v>
      </c>
      <c r="I407" s="583">
        <f>518+272.22</f>
        <v>790.22000000000003</v>
      </c>
      <c r="J407" s="298">
        <f>VLOOKUP(E407,REF!$B:$F,5,0)</f>
        <v>8.3300000000000001</v>
      </c>
      <c r="K407" s="480" t="str">
        <f t="shared" si="140"/>
        <v xml:space="preserve">BDI 1</v>
      </c>
      <c r="L407" s="299">
        <f t="shared" si="141"/>
        <v>10.32</v>
      </c>
      <c r="M407" s="299">
        <f t="shared" si="142"/>
        <v>8155.0699999999997</v>
      </c>
      <c r="N407" s="108">
        <f t="shared" si="143"/>
        <v>0.0048233992439021406</v>
      </c>
      <c r="P407" s="73"/>
      <c r="S407" s="79"/>
      <c r="U407" s="37"/>
      <c r="V407" s="37"/>
      <c r="W407" s="37"/>
      <c r="X407" s="37"/>
      <c r="Y407" s="37"/>
      <c r="Z407" s="37"/>
    </row>
    <row r="408" s="1" customFormat="1">
      <c r="B408" s="39"/>
      <c r="C408" s="39"/>
      <c r="D408" s="847" t="s">
        <v>3736</v>
      </c>
      <c r="E408" s="848"/>
      <c r="F408" s="848"/>
      <c r="G408" s="848"/>
      <c r="H408" s="848"/>
      <c r="I408" s="848"/>
      <c r="J408" s="848"/>
      <c r="K408" s="848"/>
      <c r="L408" s="848"/>
      <c r="M408" s="848"/>
      <c r="N408" s="849"/>
      <c r="O408" s="39"/>
      <c r="P408" s="39"/>
      <c r="Q408" s="97"/>
      <c r="R408" s="115"/>
      <c r="S408" s="39"/>
      <c r="T408" s="39"/>
      <c r="U408" s="39"/>
      <c r="V408" s="39"/>
      <c r="W408" s="39"/>
      <c r="X408" s="39"/>
      <c r="Y408" s="39"/>
      <c r="Z408" s="39"/>
      <c r="AA408" s="39"/>
      <c r="AB408" s="39"/>
      <c r="AC408" s="39"/>
    </row>
    <row r="409" s="1" customFormat="1">
      <c r="B409" s="39"/>
      <c r="C409" s="39"/>
      <c r="D409" s="847"/>
      <c r="E409" s="848"/>
      <c r="F409" s="848"/>
      <c r="G409" s="848"/>
      <c r="H409" s="848"/>
      <c r="I409" s="848"/>
      <c r="J409" s="848"/>
      <c r="K409" s="848"/>
      <c r="L409" s="848"/>
      <c r="M409" s="848"/>
      <c r="N409" s="849"/>
      <c r="O409" s="39"/>
      <c r="P409" s="39"/>
      <c r="Q409" s="97"/>
      <c r="R409" s="115"/>
      <c r="S409" s="39"/>
      <c r="T409" s="39"/>
      <c r="U409" s="39"/>
      <c r="V409" s="39"/>
      <c r="W409" s="39"/>
      <c r="X409" s="39"/>
      <c r="Y409" s="39"/>
      <c r="Z409" s="39"/>
      <c r="AA409" s="39"/>
      <c r="AB409" s="39"/>
      <c r="AC409" s="39"/>
    </row>
    <row r="410" s="1" customFormat="1">
      <c r="B410" s="39"/>
      <c r="C410" s="39"/>
      <c r="D410" s="847"/>
      <c r="E410" s="848"/>
      <c r="F410" s="848"/>
      <c r="G410" s="848"/>
      <c r="H410" s="848"/>
      <c r="I410" s="848"/>
      <c r="J410" s="848"/>
      <c r="K410" s="848"/>
      <c r="L410" s="848"/>
      <c r="M410" s="848"/>
      <c r="N410" s="849"/>
      <c r="O410" s="39"/>
      <c r="P410" s="39"/>
      <c r="Q410" s="97"/>
      <c r="R410" s="115"/>
      <c r="S410" s="39"/>
      <c r="T410" s="39"/>
      <c r="U410" s="39"/>
      <c r="V410" s="39"/>
      <c r="W410" s="39"/>
      <c r="X410" s="39"/>
      <c r="Y410" s="39"/>
      <c r="Z410" s="39"/>
      <c r="AA410" s="39"/>
      <c r="AB410" s="39"/>
      <c r="AC410" s="39"/>
    </row>
    <row r="411" s="1" customFormat="1" ht="19.5">
      <c r="B411" s="39"/>
      <c r="C411" s="39"/>
      <c r="D411" s="853" t="s">
        <v>3737</v>
      </c>
      <c r="E411" s="854"/>
      <c r="F411" s="854"/>
      <c r="G411" s="854"/>
      <c r="H411" s="854"/>
      <c r="I411" s="854"/>
      <c r="J411" s="854"/>
      <c r="K411" s="854"/>
      <c r="L411" s="854"/>
      <c r="M411" s="854"/>
      <c r="N411" s="855"/>
      <c r="O411" s="39"/>
      <c r="P411" s="39"/>
      <c r="Q411" s="97"/>
      <c r="R411" s="115"/>
      <c r="S411" s="39"/>
      <c r="T411" s="39"/>
      <c r="U411" s="39"/>
      <c r="V411" s="39"/>
      <c r="W411" s="39"/>
      <c r="X411" s="39"/>
      <c r="Y411" s="39"/>
      <c r="Z411" s="39"/>
      <c r="AA411" s="39"/>
      <c r="AB411" s="39"/>
      <c r="AC411" s="39"/>
    </row>
    <row r="412" s="1" customFormat="1" ht="18.75">
      <c r="B412" s="39"/>
      <c r="C412" s="39"/>
      <c r="D412" s="856" t="s">
        <v>3738</v>
      </c>
      <c r="E412" s="857"/>
      <c r="F412" s="857"/>
      <c r="G412" s="857"/>
      <c r="H412" s="857"/>
      <c r="I412" s="857"/>
      <c r="J412" s="857"/>
      <c r="K412" s="857"/>
      <c r="L412" s="857"/>
      <c r="M412" s="857"/>
      <c r="N412" s="858"/>
      <c r="O412" s="39"/>
      <c r="P412" s="39"/>
      <c r="Q412" s="97"/>
      <c r="R412" s="115"/>
      <c r="S412" s="39"/>
      <c r="T412" s="39"/>
      <c r="U412" s="39"/>
      <c r="V412" s="39"/>
      <c r="W412" s="39"/>
      <c r="X412" s="39"/>
      <c r="Y412" s="39"/>
      <c r="Z412" s="39"/>
      <c r="AA412" s="39"/>
      <c r="AB412" s="39"/>
      <c r="AC412" s="39"/>
    </row>
    <row r="413" s="1" customFormat="1" ht="16.5">
      <c r="B413" s="39"/>
      <c r="C413" s="39"/>
      <c r="D413" s="98"/>
      <c r="E413" s="723" t="s">
        <v>18589</v>
      </c>
      <c r="F413" s="851"/>
      <c r="G413" s="851"/>
      <c r="H413" s="39"/>
      <c r="I413" s="399"/>
      <c r="J413" s="39"/>
      <c r="K413" s="39"/>
      <c r="L413" s="117"/>
      <c r="M413" s="117"/>
      <c r="N413" s="118"/>
      <c r="O413" s="39"/>
      <c r="P413" s="39"/>
      <c r="Q413" s="39"/>
      <c r="R413" s="115"/>
      <c r="S413" s="39"/>
      <c r="T413" s="39"/>
      <c r="U413" s="39"/>
      <c r="V413" s="39"/>
      <c r="W413" s="39"/>
      <c r="X413" s="39"/>
      <c r="Y413" s="39"/>
      <c r="Z413" s="39"/>
      <c r="AA413" s="39"/>
      <c r="AB413" s="39"/>
      <c r="AC413" s="39"/>
    </row>
    <row r="414" s="1" customFormat="1">
      <c r="B414" s="39"/>
      <c r="C414" s="39"/>
      <c r="D414" s="98"/>
      <c r="E414" s="97" t="s">
        <v>38</v>
      </c>
      <c r="F414" s="97"/>
      <c r="G414" s="97"/>
      <c r="H414" s="123"/>
      <c r="I414" s="69"/>
      <c r="J414" s="123"/>
      <c r="K414" s="39"/>
      <c r="L414" s="97"/>
      <c r="M414" s="97"/>
      <c r="N414" s="119"/>
      <c r="O414" s="39"/>
      <c r="P414" s="39"/>
      <c r="Q414" s="39"/>
      <c r="R414" s="39"/>
      <c r="S414" s="39"/>
      <c r="T414" s="39"/>
      <c r="U414" s="39"/>
      <c r="V414" s="39"/>
      <c r="W414" s="39"/>
      <c r="X414" s="39"/>
      <c r="Y414" s="39"/>
      <c r="Z414" s="39"/>
      <c r="AA414" s="39"/>
      <c r="AB414" s="39"/>
      <c r="AC414" s="39"/>
    </row>
    <row r="415" s="1" customFormat="1">
      <c r="B415" s="39"/>
      <c r="C415" s="39"/>
      <c r="D415" s="98"/>
      <c r="E415" s="723"/>
      <c r="F415" s="97"/>
      <c r="G415" s="97"/>
      <c r="H415" s="39"/>
      <c r="I415" s="36"/>
      <c r="J415" s="116"/>
      <c r="K415" s="116"/>
      <c r="L415" s="97"/>
      <c r="M415" s="97"/>
      <c r="N415" s="119"/>
      <c r="O415" s="39"/>
      <c r="P415" s="39"/>
      <c r="Q415" s="39"/>
      <c r="R415" s="39"/>
      <c r="S415" s="39"/>
      <c r="T415" s="39"/>
      <c r="U415" s="39"/>
      <c r="V415" s="39"/>
      <c r="W415" s="39"/>
      <c r="X415" s="39"/>
      <c r="Y415" s="39"/>
      <c r="Z415" s="39"/>
      <c r="AA415" s="39"/>
      <c r="AB415" s="39"/>
      <c r="AC415" s="39"/>
    </row>
    <row r="416" s="1" customFormat="1" ht="18.75">
      <c r="B416" s="39"/>
      <c r="C416" s="39"/>
      <c r="D416" s="98"/>
      <c r="E416" s="723" t="s">
        <v>162</v>
      </c>
      <c r="F416" s="120"/>
      <c r="G416" s="422" t="str">
        <f>BDI!G38:I38</f>
        <v xml:space="preserve">RT: </v>
      </c>
      <c r="H416" s="860" t="str">
        <f>BDI!$H$38</f>
        <v xml:space="preserve">HULLE LOPES </v>
      </c>
      <c r="I416" s="860"/>
      <c r="J416" s="860"/>
      <c r="K416" s="860"/>
      <c r="L416" s="860"/>
      <c r="M416" s="120"/>
      <c r="N416" s="121"/>
      <c r="O416" s="39"/>
      <c r="P416" s="39"/>
      <c r="Q416" s="97"/>
      <c r="R416" s="39"/>
      <c r="S416" s="39"/>
      <c r="T416" s="39"/>
      <c r="U416" s="39"/>
      <c r="V416" s="39"/>
      <c r="W416" s="39"/>
      <c r="X416" s="39"/>
      <c r="Y416" s="39"/>
      <c r="Z416" s="39"/>
      <c r="AA416" s="39"/>
      <c r="AB416" s="39"/>
      <c r="AC416" s="39"/>
    </row>
    <row r="417" s="1" customFormat="1" ht="18.75">
      <c r="B417" s="39"/>
      <c r="C417" s="39"/>
      <c r="D417" s="98"/>
      <c r="E417" s="97"/>
      <c r="F417" s="39"/>
      <c r="G417" s="422" t="str">
        <f>BDI!G39:I39</f>
        <v>CREA/CAU:</v>
      </c>
      <c r="H417" s="852" t="str">
        <f>BDI!H39</f>
        <v>A2510774</v>
      </c>
      <c r="I417" s="852"/>
      <c r="J417" s="450"/>
      <c r="K417" s="450"/>
      <c r="M417" s="414" t="s">
        <v>3694</v>
      </c>
      <c r="N417" s="424">
        <f ca="1">TODAY()</f>
        <v>45980</v>
      </c>
      <c r="O417" s="39"/>
      <c r="P417" s="39"/>
      <c r="Q417" s="39"/>
      <c r="R417" s="39"/>
      <c r="S417" s="39"/>
      <c r="T417" s="39"/>
      <c r="U417" s="39"/>
      <c r="V417" s="39"/>
      <c r="W417" s="39"/>
      <c r="X417" s="39"/>
      <c r="Y417" s="39"/>
      <c r="Z417" s="39"/>
      <c r="AA417" s="39"/>
      <c r="AB417" s="39"/>
      <c r="AC417" s="39"/>
    </row>
    <row r="418" s="1" customFormat="1" ht="18.75">
      <c r="B418" s="39"/>
      <c r="C418" s="39"/>
      <c r="D418" s="98"/>
      <c r="E418" s="97"/>
      <c r="F418" s="39"/>
      <c r="G418" s="422" t="str">
        <f>BDI!G40:I40</f>
        <v>ART/RRT:</v>
      </c>
      <c r="H418" s="852" t="str">
        <f>BDI!H40:I40</f>
        <v xml:space="preserve">RRT- 16053334</v>
      </c>
      <c r="I418" s="852"/>
      <c r="J418" s="852"/>
      <c r="K418" s="451"/>
      <c r="L418" s="861"/>
      <c r="M418" s="861"/>
      <c r="N418" s="396"/>
      <c r="O418" s="39"/>
      <c r="P418" s="39"/>
      <c r="Q418" s="39"/>
      <c r="R418" s="115"/>
      <c r="S418" s="39"/>
      <c r="T418" s="39"/>
      <c r="U418" s="39"/>
      <c r="V418" s="39"/>
      <c r="W418" s="39"/>
      <c r="X418" s="39"/>
      <c r="Y418" s="39"/>
      <c r="Z418" s="39"/>
      <c r="AA418" s="39"/>
      <c r="AB418" s="39"/>
      <c r="AC418" s="39"/>
    </row>
    <row r="419" s="1" customFormat="1">
      <c r="B419" s="39"/>
      <c r="C419" s="39"/>
      <c r="D419" s="98"/>
      <c r="E419" s="97"/>
      <c r="F419" s="39"/>
      <c r="G419" s="39"/>
      <c r="H419" s="39"/>
      <c r="I419" s="36"/>
      <c r="J419" s="39"/>
      <c r="K419" s="39"/>
      <c r="L419" s="39"/>
      <c r="M419" s="39"/>
      <c r="N419" s="99"/>
      <c r="O419" s="39"/>
      <c r="P419" s="39"/>
      <c r="Q419" s="39"/>
      <c r="R419" s="115"/>
      <c r="S419" s="39"/>
      <c r="T419" s="39"/>
      <c r="U419" s="39"/>
      <c r="V419" s="39"/>
      <c r="W419" s="39"/>
      <c r="X419" s="39"/>
      <c r="Y419" s="39"/>
      <c r="Z419" s="39"/>
      <c r="AA419" s="39"/>
      <c r="AB419" s="39"/>
      <c r="AC419" s="39"/>
    </row>
    <row r="420" s="1" customFormat="1">
      <c r="B420" s="39"/>
      <c r="C420" s="39"/>
      <c r="D420" s="122"/>
      <c r="E420" s="724"/>
      <c r="F420" s="123"/>
      <c r="G420" s="400"/>
      <c r="H420" s="123"/>
      <c r="I420" s="69"/>
      <c r="J420" s="123"/>
      <c r="K420" s="123"/>
      <c r="L420" s="123"/>
      <c r="M420" s="123"/>
      <c r="N420" s="124"/>
      <c r="O420" s="39"/>
      <c r="P420" s="39"/>
      <c r="Q420" s="39"/>
      <c r="R420" s="115"/>
      <c r="S420" s="39"/>
      <c r="T420" s="39"/>
      <c r="U420" s="39"/>
      <c r="V420" s="39"/>
      <c r="W420" s="39"/>
      <c r="X420" s="39"/>
      <c r="Y420" s="39"/>
      <c r="Z420" s="39"/>
      <c r="AA420" s="39"/>
      <c r="AB420" s="39"/>
      <c r="AC420" s="39"/>
    </row>
    <row r="421" ht="18.75">
      <c r="Q421" s="125"/>
    </row>
    <row r="422">
      <c r="F422" s="37"/>
      <c r="G422" s="37"/>
      <c r="Q422" s="37"/>
    </row>
    <row r="423" ht="16.5">
      <c r="E423" s="725"/>
      <c r="F423" s="746"/>
      <c r="G423" s="746"/>
      <c r="I423" s="399"/>
      <c r="L423" s="126"/>
      <c r="M423" s="126"/>
      <c r="N423" s="126"/>
    </row>
    <row r="424">
      <c r="F424" s="37"/>
      <c r="G424" s="37"/>
      <c r="R424" s="34"/>
    </row>
    <row r="425">
      <c r="E425" s="725"/>
      <c r="F425" s="37"/>
      <c r="G425" s="37"/>
      <c r="R425" s="34"/>
    </row>
    <row r="426">
      <c r="E426" s="725"/>
      <c r="F426" s="746"/>
      <c r="G426" s="746"/>
      <c r="I426" s="399"/>
      <c r="Q426" s="37"/>
      <c r="R426" s="34"/>
    </row>
    <row r="427">
      <c r="R427" s="34"/>
    </row>
    <row r="428">
      <c r="G428" s="401"/>
      <c r="Q428" s="127"/>
    </row>
    <row r="429" ht="19.5">
      <c r="G429" s="402"/>
      <c r="L429" s="208"/>
      <c r="M429" s="208"/>
      <c r="N429" s="208"/>
      <c r="Q429" s="37"/>
    </row>
    <row r="432">
      <c r="G432" s="73"/>
    </row>
    <row r="433">
      <c r="G433" s="73"/>
      <c r="I433" s="403"/>
    </row>
    <row r="434">
      <c r="G434" s="73"/>
      <c r="Q434" s="37"/>
      <c r="R434" s="34"/>
    </row>
    <row r="435">
      <c r="G435" s="37"/>
      <c r="I435" s="403"/>
    </row>
    <row r="436">
      <c r="G436" s="73"/>
      <c r="I436" s="34"/>
      <c r="L436" s="128"/>
      <c r="M436" s="128"/>
      <c r="N436" s="128"/>
      <c r="R436" s="34"/>
    </row>
    <row r="437">
      <c r="G437" s="37"/>
      <c r="I437" s="34"/>
      <c r="R437" s="34"/>
    </row>
    <row r="438">
      <c r="G438" s="73"/>
      <c r="I438" s="34"/>
      <c r="R438" s="34"/>
    </row>
  </sheetData>
  <autoFilter ref="A3:AC438"/>
  <mergeCells count="32">
    <mergeCell ref="F8:G8"/>
    <mergeCell ref="H417:I417"/>
    <mergeCell ref="H416:L416"/>
    <mergeCell ref="L418:M418"/>
    <mergeCell ref="D7:E7"/>
    <mergeCell ref="D9:G9"/>
    <mergeCell ref="D8:E8"/>
    <mergeCell ref="F423:G423"/>
    <mergeCell ref="F426:G426"/>
    <mergeCell ref="D14:J14"/>
    <mergeCell ref="D11:D13"/>
    <mergeCell ref="E11:E13"/>
    <mergeCell ref="F11:F13"/>
    <mergeCell ref="G11:G13"/>
    <mergeCell ref="H11:H13"/>
    <mergeCell ref="D408:N410"/>
    <mergeCell ref="N11:N13"/>
    <mergeCell ref="F413:G413"/>
    <mergeCell ref="H418:J418"/>
    <mergeCell ref="D411:N411"/>
    <mergeCell ref="D412:N412"/>
    <mergeCell ref="Q8:R13"/>
    <mergeCell ref="L10:M10"/>
    <mergeCell ref="I11:I13"/>
    <mergeCell ref="J11:M11"/>
    <mergeCell ref="L12:M12"/>
    <mergeCell ref="H9:I9"/>
    <mergeCell ref="H10:I10"/>
    <mergeCell ref="L9:M9"/>
    <mergeCell ref="K12:K13"/>
    <mergeCell ref="J9:K9"/>
    <mergeCell ref="J10:K10"/>
  </mergeCells>
  <conditionalFormatting sqref="D17:D26 D119:D122 D127:D130 D142:E142 D181:D191 K181:K204 E182:J183 D192:J192 M193 D194:J194 D195:D203 J195:J203 D204:J204 M205:M207 D205:D218 M210:M212 M220:M222 J227:K229 M236:M246 F248:F250 J248:K250 M248:M250 F363:F366 F407 J407:K407 M407:N407">
    <cfRule type="expression" priority="3343" dxfId="945">
      <formula>$B17="x"</formula>
    </cfRule>
  </conditionalFormatting>
  <conditionalFormatting sqref="D31:D42 D62:D66 F62:H66 J62:K66">
    <cfRule type="expression" priority="1750" dxfId="944">
      <formula>$B31="x"</formula>
    </cfRule>
    <cfRule type="expression" priority="1749" dxfId="943">
      <formula>$B31="y"</formula>
    </cfRule>
    <cfRule type="expression" priority="1748" dxfId="942">
      <formula>$B31="z"</formula>
    </cfRule>
  </conditionalFormatting>
  <conditionalFormatting sqref="D44:D48">
    <cfRule type="expression" priority="1722" dxfId="941">
      <formula>$B44="x"</formula>
    </cfRule>
    <cfRule type="expression" priority="1721" dxfId="940">
      <formula>$B44="y"</formula>
    </cfRule>
    <cfRule type="expression" priority="1720" dxfId="939">
      <formula>$B44="z"</formula>
    </cfRule>
  </conditionalFormatting>
  <conditionalFormatting sqref="D50:D60">
    <cfRule type="expression" priority="1696" dxfId="938">
      <formula>$B50="z"</formula>
    </cfRule>
    <cfRule type="expression" priority="1698" dxfId="937">
      <formula>$B50="x"</formula>
    </cfRule>
    <cfRule type="expression" priority="1697" dxfId="936">
      <formula>$B50="y"</formula>
    </cfRule>
  </conditionalFormatting>
  <conditionalFormatting sqref="D68:D74">
    <cfRule type="expression" priority="1450" dxfId="935">
      <formula>$B68="y"</formula>
    </cfRule>
    <cfRule type="expression" priority="1451" dxfId="934">
      <formula>$B68="x"</formula>
    </cfRule>
    <cfRule type="expression" priority="1449" dxfId="933">
      <formula>$B68="z"</formula>
    </cfRule>
  </conditionalFormatting>
  <conditionalFormatting sqref="D76:D83">
    <cfRule type="expression" priority="1591" dxfId="932">
      <formula>$B76="x"</formula>
    </cfRule>
    <cfRule type="expression" priority="1589" dxfId="931">
      <formula>$B76="z"</formula>
    </cfRule>
    <cfRule type="expression" priority="1590" dxfId="930">
      <formula>$B76="y"</formula>
    </cfRule>
  </conditionalFormatting>
  <conditionalFormatting sqref="D85:D89">
    <cfRule type="expression" priority="1771" dxfId="929">
      <formula>$B85="x"</formula>
    </cfRule>
    <cfRule type="expression" priority="1770" dxfId="928">
      <formula>$B85="y"</formula>
    </cfRule>
    <cfRule type="expression" priority="1769" dxfId="927">
      <formula>$B85="z"</formula>
    </cfRule>
  </conditionalFormatting>
  <conditionalFormatting sqref="D91:D94 D96:D99 D101:D104">
    <cfRule type="expression" priority="1651" dxfId="926">
      <formula>$B91="y"</formula>
    </cfRule>
    <cfRule type="expression" priority="1652" dxfId="925">
      <formula>$B91="x"</formula>
    </cfRule>
    <cfRule type="expression" priority="1650" dxfId="924">
      <formula>$B91="z"</formula>
    </cfRule>
  </conditionalFormatting>
  <conditionalFormatting sqref="D107">
    <cfRule type="expression" priority="1348" dxfId="923">
      <formula>$B107="x"</formula>
    </cfRule>
    <cfRule type="expression" priority="1347" dxfId="922">
      <formula>$B107="y"</formula>
    </cfRule>
    <cfRule type="expression" priority="1346" dxfId="921">
      <formula>$B107="z"</formula>
    </cfRule>
  </conditionalFormatting>
  <conditionalFormatting sqref="D109">
    <cfRule type="expression" priority="1345" dxfId="920">
      <formula>$B109="x"</formula>
    </cfRule>
    <cfRule type="expression" priority="1344" dxfId="919">
      <formula>$B109="y"</formula>
    </cfRule>
    <cfRule type="expression" priority="1343" dxfId="918">
      <formula>$B109="z"</formula>
    </cfRule>
  </conditionalFormatting>
  <conditionalFormatting sqref="D111">
    <cfRule type="expression" priority="1322" dxfId="917">
      <formula>$B111="z"</formula>
    </cfRule>
    <cfRule type="expression" priority="1323" dxfId="916">
      <formula>$B111="y"</formula>
    </cfRule>
    <cfRule type="expression" priority="1324" dxfId="915">
      <formula>$B111="x"</formula>
    </cfRule>
  </conditionalFormatting>
  <conditionalFormatting sqref="D113">
    <cfRule type="expression" priority="1301" dxfId="914">
      <formula>$B113="z"</formula>
    </cfRule>
    <cfRule type="expression" priority="1302" dxfId="913">
      <formula>$B113="y"</formula>
    </cfRule>
    <cfRule type="expression" priority="1303" dxfId="912">
      <formula>$B113="x"</formula>
    </cfRule>
  </conditionalFormatting>
  <conditionalFormatting sqref="D115:D116">
    <cfRule type="expression" priority="1277" dxfId="911">
      <formula>$B115="z"</formula>
    </cfRule>
    <cfRule type="expression" priority="1278" dxfId="910">
      <formula>$B115="y"</formula>
    </cfRule>
    <cfRule type="expression" priority="1279" dxfId="909">
      <formula>$B115="x"</formula>
    </cfRule>
  </conditionalFormatting>
  <conditionalFormatting sqref="D124">
    <cfRule type="expression" priority="1215" dxfId="908">
      <formula>$B124="z"</formula>
    </cfRule>
    <cfRule type="expression" priority="1216" dxfId="907">
      <formula>$B124="y"</formula>
    </cfRule>
    <cfRule type="expression" priority="1217" dxfId="906">
      <formula>$B124="x"</formula>
    </cfRule>
  </conditionalFormatting>
  <conditionalFormatting sqref="D132:D137">
    <cfRule type="expression" priority="1154" dxfId="905">
      <formula>$B132="y"</formula>
    </cfRule>
    <cfRule type="expression" priority="1153" dxfId="904">
      <formula>$B132="z"</formula>
    </cfRule>
    <cfRule type="expression" priority="1155" dxfId="903">
      <formula>$B132="x"</formula>
    </cfRule>
  </conditionalFormatting>
  <conditionalFormatting sqref="D139:D141 E141">
    <cfRule type="expression" priority="1137" dxfId="902">
      <formula>$B139="x"</formula>
    </cfRule>
  </conditionalFormatting>
  <conditionalFormatting sqref="D144:D146 E145:E146">
    <cfRule type="expression" priority="1090" dxfId="901">
      <formula>$B144="x"</formula>
    </cfRule>
  </conditionalFormatting>
  <conditionalFormatting sqref="D173:D177 D179">
    <cfRule type="expression" priority="1132" dxfId="900">
      <formula>$B173="x"</formula>
    </cfRule>
    <cfRule type="expression" priority="1131" dxfId="899">
      <formula>$B173="y"</formula>
    </cfRule>
    <cfRule type="expression" priority="1130" dxfId="898">
      <formula>$B173="z"</formula>
    </cfRule>
  </conditionalFormatting>
  <conditionalFormatting sqref="D397 F397:H397">
    <cfRule type="expression" priority="298" dxfId="897">
      <formula>$B397="x"</formula>
    </cfRule>
    <cfRule type="expression" priority="296" dxfId="896">
      <formula>$B397="z"</formula>
    </cfRule>
    <cfRule type="expression" priority="297" dxfId="895">
      <formula>$B397="y"</formula>
    </cfRule>
  </conditionalFormatting>
  <conditionalFormatting sqref="D404:D405">
    <cfRule type="expression" priority="610" dxfId="894">
      <formula>$B404="x"</formula>
    </cfRule>
    <cfRule type="expression" priority="608" dxfId="893">
      <formula>$B404="z"</formula>
    </cfRule>
    <cfRule type="expression" priority="609" dxfId="892">
      <formula>$B404="y"</formula>
    </cfRule>
  </conditionalFormatting>
  <conditionalFormatting sqref="D28:E28 I62:I66 L62:N66">
    <cfRule type="expression" priority="1805" dxfId="891" stopIfTrue="1">
      <formula>$B28="z"</formula>
    </cfRule>
    <cfRule type="expression" priority="1806" dxfId="890" stopIfTrue="1">
      <formula>$B28="y"</formula>
    </cfRule>
    <cfRule type="expression" priority="1807" dxfId="889" stopIfTrue="1">
      <formula>$B28="x"</formula>
    </cfRule>
  </conditionalFormatting>
  <conditionalFormatting sqref="D180:G180">
    <cfRule type="expression" priority="830" dxfId="888">
      <formula>$B180="x"</formula>
    </cfRule>
    <cfRule type="expression" priority="829" dxfId="887">
      <formula>$B180="y"</formula>
    </cfRule>
  </conditionalFormatting>
  <conditionalFormatting sqref="D144:H146">
    <cfRule type="expression" priority="1086" dxfId="886">
      <formula>$B144="z"</formula>
    </cfRule>
    <cfRule type="expression" priority="1087" dxfId="885">
      <formula>$B144="y"</formula>
    </cfRule>
  </conditionalFormatting>
  <conditionalFormatting sqref="D149:H152 F144:H146">
    <cfRule type="expression" priority="1396" dxfId="884">
      <formula>$B144="x"</formula>
    </cfRule>
  </conditionalFormatting>
  <conditionalFormatting sqref="D154:H156">
    <cfRule type="expression" priority="1002" dxfId="883">
      <formula>$B154="z"</formula>
    </cfRule>
    <cfRule type="expression" priority="1003" dxfId="882">
      <formula>$B154="y"</formula>
    </cfRule>
    <cfRule type="expression" priority="1006" dxfId="881">
      <formula>$B154="x"</formula>
    </cfRule>
  </conditionalFormatting>
  <conditionalFormatting sqref="D163:H166">
    <cfRule type="expression" priority="786" dxfId="880">
      <formula>$B163="y"</formula>
    </cfRule>
    <cfRule type="expression" priority="787" dxfId="879">
      <formula>$B163="x"</formula>
    </cfRule>
    <cfRule type="expression" priority="785" dxfId="878">
      <formula>$B163="z"</formula>
    </cfRule>
  </conditionalFormatting>
  <conditionalFormatting sqref="D220:H223 D225:H225 D231:H231 D233:H234 F17:H26 J17:K26 F127:H130 J127:K130 F139:H142 J139:K142 J158:K159 J161:K161 J168:K170 J181 E198:H198 D227:H229 D236:H246 D248:H250 D358:D366 F363:H366">
    <cfRule type="expression" priority="1920" dxfId="877">
      <formula>$B17="z"</formula>
    </cfRule>
  </conditionalFormatting>
  <conditionalFormatting sqref="D252:H258">
    <cfRule type="expression" priority="774" dxfId="876">
      <formula>$B252="y"</formula>
    </cfRule>
    <cfRule type="expression" priority="773" dxfId="875">
      <formula>$B252="z"</formula>
    </cfRule>
    <cfRule type="expression" priority="775" dxfId="874">
      <formula>$B252="x"</formula>
    </cfRule>
  </conditionalFormatting>
  <conditionalFormatting sqref="D261:H286 D288:H288 D291:D295 F291:H295 D297:H300 D302:H314 D317:D324 F317:H324 D326:D327 F326:H327 D329:H336 D339:H340 D342:H346 D348:H348 F350:H350 D350:D355 D351:H355 E363 D377:D379 F377:H379 D381:D387 F381:H387 D389:D395 F389:H395 D399:D402 D407 F407:H407">
    <cfRule type="expression" priority="760" dxfId="873">
      <formula>$B261="x"</formula>
    </cfRule>
    <cfRule type="expression" priority="759" dxfId="872">
      <formula>$B261="y"</formula>
    </cfRule>
    <cfRule type="expression" priority="758" dxfId="871">
      <formula>$B261="z"</formula>
    </cfRule>
  </conditionalFormatting>
  <conditionalFormatting sqref="D357:H357 E358:H362">
    <cfRule type="expression" priority="356" dxfId="870">
      <formula>$B357="z"</formula>
    </cfRule>
    <cfRule type="expression" priority="357" dxfId="869">
      <formula>$B357="y"</formula>
    </cfRule>
    <cfRule type="expression" priority="358" dxfId="868">
      <formula>$B357="x"</formula>
    </cfRule>
  </conditionalFormatting>
  <conditionalFormatting sqref="D368:H374">
    <cfRule type="expression" priority="324" dxfId="867">
      <formula>$B368="y"</formula>
    </cfRule>
    <cfRule type="expression" priority="325" dxfId="866">
      <formula>$B368="x"</formula>
    </cfRule>
    <cfRule type="expression" priority="323" dxfId="865">
      <formula>$B368="z"</formula>
    </cfRule>
  </conditionalFormatting>
  <conditionalFormatting sqref="D380:H380">
    <cfRule type="expression" priority="694" dxfId="864">
      <formula>$B380="y"</formula>
    </cfRule>
    <cfRule type="expression" priority="693" dxfId="863">
      <formula>$B380="z"</formula>
    </cfRule>
    <cfRule type="expression" priority="695" dxfId="862">
      <formula>$B380="x"</formula>
    </cfRule>
  </conditionalFormatting>
  <conditionalFormatting sqref="D11:J16">
    <cfRule type="expression" priority="1882" dxfId="861">
      <formula>$B11="x"</formula>
    </cfRule>
    <cfRule type="expression" priority="1881" dxfId="860">
      <formula>$B11="y"</formula>
    </cfRule>
    <cfRule type="expression" priority="1880" dxfId="859">
      <formula>$B11="z"</formula>
    </cfRule>
  </conditionalFormatting>
  <conditionalFormatting sqref="D180:J180">
    <cfRule type="expression" priority="828" dxfId="858">
      <formula>$B180="z"</formula>
    </cfRule>
  </conditionalFormatting>
  <conditionalFormatting sqref="D1:N2 K11:L12 J205:K218 M215:M218 J220:K223 J225:K225 J231:K231 J233:K234 D421:N65886 F236:F246 J236:K246">
    <cfRule type="expression" priority="2145" dxfId="857">
      <formula>$B1="y"</formula>
    </cfRule>
  </conditionalFormatting>
  <conditionalFormatting sqref="D1:N2 K11:L12 J205:K218 M215:M218 J220:K223 J225:K225 J231:K231 J233:K234 F236:F246 J236:K246 D421:N65886">
    <cfRule type="expression" priority="2146" dxfId="856">
      <formula>$B1="x"</formula>
    </cfRule>
  </conditionalFormatting>
  <conditionalFormatting sqref="D27:N27">
    <cfRule type="expression" priority="206" dxfId="855">
      <formula>$B27="y"</formula>
    </cfRule>
    <cfRule type="expression" priority="207" dxfId="854">
      <formula>$B27="x"</formula>
    </cfRule>
    <cfRule type="expression" priority="205" dxfId="853">
      <formula>$B27="z"</formula>
    </cfRule>
  </conditionalFormatting>
  <conditionalFormatting sqref="D29:N30">
    <cfRule type="expression" priority="210" dxfId="852">
      <formula>$B29="x"</formula>
    </cfRule>
    <cfRule type="expression" priority="209" dxfId="851">
      <formula>$B29="y"</formula>
    </cfRule>
    <cfRule type="expression" priority="208" dxfId="850">
      <formula>$B29="z"</formula>
    </cfRule>
  </conditionalFormatting>
  <conditionalFormatting sqref="D43:N43">
    <cfRule type="expression" priority="215" dxfId="849">
      <formula>$B43="y"</formula>
    </cfRule>
    <cfRule type="expression" priority="216" dxfId="848">
      <formula>$B43="x"</formula>
    </cfRule>
    <cfRule type="expression" priority="214" dxfId="847">
      <formula>$B43="z"</formula>
    </cfRule>
  </conditionalFormatting>
  <conditionalFormatting sqref="D49:N49">
    <cfRule type="expression" priority="218" dxfId="846">
      <formula>$B49="y"</formula>
    </cfRule>
    <cfRule type="expression" priority="219" dxfId="845">
      <formula>$B49="x"</formula>
    </cfRule>
    <cfRule type="expression" priority="217" dxfId="844">
      <formula>$B49="z"</formula>
    </cfRule>
  </conditionalFormatting>
  <conditionalFormatting sqref="D61:N61">
    <cfRule type="expression" priority="220" dxfId="843">
      <formula>$B61="z"</formula>
    </cfRule>
    <cfRule type="expression" priority="221" dxfId="842">
      <formula>$B61="y"</formula>
    </cfRule>
    <cfRule type="expression" priority="222" dxfId="841">
      <formula>$B61="x"</formula>
    </cfRule>
  </conditionalFormatting>
  <conditionalFormatting sqref="D67:N67">
    <cfRule type="expression" priority="223" dxfId="840">
      <formula>$B67="z"</formula>
    </cfRule>
    <cfRule type="expression" priority="225" dxfId="839">
      <formula>$B67="x"</formula>
    </cfRule>
    <cfRule type="expression" priority="224" dxfId="838">
      <formula>$B67="y"</formula>
    </cfRule>
  </conditionalFormatting>
  <conditionalFormatting sqref="D75:N75">
    <cfRule type="expression" priority="227" dxfId="837">
      <formula>$B75="y"</formula>
    </cfRule>
    <cfRule type="expression" priority="228" dxfId="836">
      <formula>$B75="x"</formula>
    </cfRule>
    <cfRule type="expression" priority="226" dxfId="835">
      <formula>$B75="z"</formula>
    </cfRule>
  </conditionalFormatting>
  <conditionalFormatting sqref="D84:N84">
    <cfRule type="expression" priority="231" dxfId="834">
      <formula>$B84="x"</formula>
    </cfRule>
    <cfRule type="expression" priority="230" dxfId="833">
      <formula>$B84="y"</formula>
    </cfRule>
    <cfRule type="expression" priority="229" dxfId="832">
      <formula>$B84="z"</formula>
    </cfRule>
  </conditionalFormatting>
  <conditionalFormatting sqref="D90:N90">
    <cfRule type="expression" priority="234" dxfId="831">
      <formula>$B90="x"</formula>
    </cfRule>
    <cfRule type="expression" priority="233" dxfId="830">
      <formula>$B90="y"</formula>
    </cfRule>
    <cfRule type="expression" priority="232" dxfId="829">
      <formula>$B90="z"</formula>
    </cfRule>
  </conditionalFormatting>
  <conditionalFormatting sqref="D95:N95">
    <cfRule type="expression" priority="237" dxfId="828">
      <formula>$B95="x"</formula>
    </cfRule>
    <cfRule type="expression" priority="236" dxfId="827">
      <formula>$B95="y"</formula>
    </cfRule>
    <cfRule type="expression" priority="235" dxfId="826">
      <formula>$B95="z"</formula>
    </cfRule>
  </conditionalFormatting>
  <conditionalFormatting sqref="D100:N100">
    <cfRule type="expression" priority="239" dxfId="825">
      <formula>$B100="y"</formula>
    </cfRule>
    <cfRule type="expression" priority="238" dxfId="824">
      <formula>$B100="z"</formula>
    </cfRule>
    <cfRule type="expression" priority="240" dxfId="823">
      <formula>$B100="x"</formula>
    </cfRule>
  </conditionalFormatting>
  <conditionalFormatting sqref="D105:N106">
    <cfRule type="expression" priority="440" dxfId="822">
      <formula>$B105="x"</formula>
    </cfRule>
    <cfRule type="expression" priority="439" dxfId="821">
      <formula>$B105="y"</formula>
    </cfRule>
    <cfRule type="expression" priority="438" dxfId="820">
      <formula>$B105="z"</formula>
    </cfRule>
  </conditionalFormatting>
  <conditionalFormatting sqref="D108:N108">
    <cfRule type="expression" priority="442" dxfId="819">
      <formula>$B108="y"</formula>
    </cfRule>
    <cfRule type="expression" priority="441" dxfId="818">
      <formula>$B108="z"</formula>
    </cfRule>
    <cfRule type="expression" priority="443" dxfId="817">
      <formula>$B108="x"</formula>
    </cfRule>
  </conditionalFormatting>
  <conditionalFormatting sqref="D110:N110">
    <cfRule type="expression" priority="446" dxfId="816">
      <formula>$B110="x"</formula>
    </cfRule>
    <cfRule type="expression" priority="445" dxfId="815">
      <formula>$B110="y"</formula>
    </cfRule>
    <cfRule type="expression" priority="444" dxfId="814">
      <formula>$B110="z"</formula>
    </cfRule>
  </conditionalFormatting>
  <conditionalFormatting sqref="D112:N112">
    <cfRule type="expression" priority="447" dxfId="813">
      <formula>$B112="z"</formula>
    </cfRule>
    <cfRule type="expression" priority="449" dxfId="812">
      <formula>$B112="x"</formula>
    </cfRule>
    <cfRule type="expression" priority="448" dxfId="811">
      <formula>$B112="y"</formula>
    </cfRule>
  </conditionalFormatting>
  <conditionalFormatting sqref="D114:N114">
    <cfRule type="expression" priority="452" dxfId="810">
      <formula>$B114="x"</formula>
    </cfRule>
    <cfRule type="expression" priority="451" dxfId="809">
      <formula>$B114="y"</formula>
    </cfRule>
    <cfRule type="expression" priority="450" dxfId="808">
      <formula>$B114="z"</formula>
    </cfRule>
  </conditionalFormatting>
  <conditionalFormatting sqref="D117:N118">
    <cfRule type="expression" priority="453" dxfId="807">
      <formula>$B117="z"</formula>
    </cfRule>
    <cfRule type="expression" priority="454" dxfId="806">
      <formula>$B117="y"</formula>
    </cfRule>
    <cfRule type="expression" priority="455" dxfId="805">
      <formula>$B117="x"</formula>
    </cfRule>
  </conditionalFormatting>
  <conditionalFormatting sqref="D123:N123">
    <cfRule type="expression" priority="198" dxfId="804">
      <formula>$B123="x"</formula>
    </cfRule>
    <cfRule type="expression" priority="196" dxfId="803">
      <formula>$B123="z"</formula>
    </cfRule>
    <cfRule type="expression" priority="197" dxfId="802">
      <formula>$B123="y"</formula>
    </cfRule>
  </conditionalFormatting>
  <conditionalFormatting sqref="D125:N126">
    <cfRule type="expression" priority="191" dxfId="801">
      <formula>$B125="y"</formula>
    </cfRule>
    <cfRule type="expression" priority="192" dxfId="800">
      <formula>$B125="x"</formula>
    </cfRule>
    <cfRule type="expression" priority="190" dxfId="799">
      <formula>$B125="z"</formula>
    </cfRule>
  </conditionalFormatting>
  <conditionalFormatting sqref="D131:N131">
    <cfRule type="expression" priority="189" dxfId="798">
      <formula>$B131="x"</formula>
    </cfRule>
    <cfRule type="expression" priority="187" dxfId="797">
      <formula>$B131="z"</formula>
    </cfRule>
    <cfRule type="expression" priority="188" dxfId="796">
      <formula>$B131="y"</formula>
    </cfRule>
  </conditionalFormatting>
  <conditionalFormatting sqref="D138:N138">
    <cfRule type="expression" priority="250" dxfId="795">
      <formula>$B138="z"</formula>
    </cfRule>
    <cfRule type="expression" priority="251" dxfId="794">
      <formula>$B138="y"</formula>
    </cfRule>
    <cfRule type="expression" priority="252" dxfId="793">
      <formula>$B138="x"</formula>
    </cfRule>
  </conditionalFormatting>
  <conditionalFormatting sqref="D143:N143">
    <cfRule type="expression" priority="253" dxfId="792">
      <formula>$B143="z"</formula>
    </cfRule>
    <cfRule type="expression" priority="254" dxfId="791">
      <formula>$B143="y"</formula>
    </cfRule>
    <cfRule type="expression" priority="255" dxfId="790">
      <formula>$B143="x"</formula>
    </cfRule>
  </conditionalFormatting>
  <conditionalFormatting sqref="D147:N148">
    <cfRule type="expression" priority="256" dxfId="789">
      <formula>$B147="z"</formula>
    </cfRule>
    <cfRule type="expression" priority="257" dxfId="788">
      <formula>$B147="y"</formula>
    </cfRule>
    <cfRule type="expression" priority="258" dxfId="787">
      <formula>$B147="x"</formula>
    </cfRule>
  </conditionalFormatting>
  <conditionalFormatting sqref="D153:N153">
    <cfRule type="expression" priority="262" dxfId="786">
      <formula>$B153="z"</formula>
    </cfRule>
    <cfRule type="expression" priority="263" dxfId="785">
      <formula>$B153="y"</formula>
    </cfRule>
    <cfRule type="expression" priority="264" dxfId="784">
      <formula>$B153="x"</formula>
    </cfRule>
  </conditionalFormatting>
  <conditionalFormatting sqref="D157:N157">
    <cfRule type="expression" priority="265" dxfId="783">
      <formula>$B157="z"</formula>
    </cfRule>
    <cfRule type="expression" priority="266" dxfId="782">
      <formula>$B157="y"</formula>
    </cfRule>
    <cfRule type="expression" priority="267" dxfId="781">
      <formula>$B157="x"</formula>
    </cfRule>
  </conditionalFormatting>
  <conditionalFormatting sqref="D160:N160">
    <cfRule type="expression" priority="270" dxfId="780">
      <formula>$B160="x"</formula>
    </cfRule>
    <cfRule type="expression" priority="269" dxfId="779">
      <formula>$B160="y"</formula>
    </cfRule>
    <cfRule type="expression" priority="268" dxfId="778">
      <formula>$B160="z"</formula>
    </cfRule>
  </conditionalFormatting>
  <conditionalFormatting sqref="D162:N162">
    <cfRule type="expression" priority="273" dxfId="777">
      <formula>$B162="x"</formula>
    </cfRule>
    <cfRule type="expression" priority="272" dxfId="776">
      <formula>$B162="y"</formula>
    </cfRule>
    <cfRule type="expression" priority="271" dxfId="775">
      <formula>$B162="z"</formula>
    </cfRule>
  </conditionalFormatting>
  <conditionalFormatting sqref="D167:N167">
    <cfRule type="expression" priority="274" dxfId="774">
      <formula>$B167="z"</formula>
    </cfRule>
    <cfRule type="expression" priority="276" dxfId="773">
      <formula>$B167="x"</formula>
    </cfRule>
    <cfRule type="expression" priority="275" dxfId="772">
      <formula>$B167="y"</formula>
    </cfRule>
  </conditionalFormatting>
  <conditionalFormatting sqref="D171:N172">
    <cfRule type="expression" priority="279" dxfId="771">
      <formula>$B171="x"</formula>
    </cfRule>
    <cfRule type="expression" priority="278" dxfId="770">
      <formula>$B171="y"</formula>
    </cfRule>
    <cfRule type="expression" priority="277" dxfId="769">
      <formula>$B171="z"</formula>
    </cfRule>
  </conditionalFormatting>
  <conditionalFormatting sqref="D178:N178">
    <cfRule type="expression" priority="285" dxfId="768">
      <formula>$B178="x"</formula>
    </cfRule>
    <cfRule type="expression" priority="284" dxfId="767">
      <formula>$B178="y"</formula>
    </cfRule>
    <cfRule type="expression" priority="283" dxfId="766">
      <formula>$B178="z"</formula>
    </cfRule>
  </conditionalFormatting>
  <conditionalFormatting sqref="D219:N219">
    <cfRule type="expression" priority="515" dxfId="765">
      <formula>$B219="x"</formula>
    </cfRule>
    <cfRule type="expression" priority="514" dxfId="764">
      <formula>$B219="y"</formula>
    </cfRule>
    <cfRule type="expression" priority="513" dxfId="763">
      <formula>$B219="z"</formula>
    </cfRule>
  </conditionalFormatting>
  <conditionalFormatting sqref="D224:N224">
    <cfRule type="expression" priority="517" dxfId="762">
      <formula>$B224="y"</formula>
    </cfRule>
    <cfRule type="expression" priority="518" dxfId="761">
      <formula>$B224="x"</formula>
    </cfRule>
    <cfRule type="expression" priority="516" dxfId="760">
      <formula>$B224="z"</formula>
    </cfRule>
  </conditionalFormatting>
  <conditionalFormatting sqref="D226:N226">
    <cfRule type="expression" priority="520" dxfId="759">
      <formula>$B226="y"</formula>
    </cfRule>
    <cfRule type="expression" priority="519" dxfId="758">
      <formula>$B226="z"</formula>
    </cfRule>
    <cfRule type="expression" priority="521" dxfId="757">
      <formula>$B226="x"</formula>
    </cfRule>
  </conditionalFormatting>
  <conditionalFormatting sqref="D230:N230">
    <cfRule type="expression" priority="1901" dxfId="756">
      <formula>$B230="x"</formula>
    </cfRule>
    <cfRule type="expression" priority="1899" dxfId="755">
      <formula>$B230="z"</formula>
    </cfRule>
    <cfRule type="expression" priority="1900" dxfId="754">
      <formula>$B230="y"</formula>
    </cfRule>
  </conditionalFormatting>
  <conditionalFormatting sqref="D232:N232">
    <cfRule type="expression" priority="522" dxfId="753">
      <formula>$B232="z"</formula>
    </cfRule>
    <cfRule type="expression" priority="523" dxfId="752">
      <formula>$B232="y"</formula>
    </cfRule>
    <cfRule type="expression" priority="524" dxfId="751">
      <formula>$B232="x"</formula>
    </cfRule>
  </conditionalFormatting>
  <conditionalFormatting sqref="D235:N235">
    <cfRule type="expression" priority="526" dxfId="750">
      <formula>$B235="y"</formula>
    </cfRule>
    <cfRule type="expression" priority="525" dxfId="749">
      <formula>$B235="z"</formula>
    </cfRule>
    <cfRule type="expression" priority="527" dxfId="748">
      <formula>$B235="x"</formula>
    </cfRule>
  </conditionalFormatting>
  <conditionalFormatting sqref="D247:N247">
    <cfRule type="expression" priority="528" dxfId="747">
      <formula>$B247="z"</formula>
    </cfRule>
    <cfRule type="expression" priority="529" dxfId="746">
      <formula>$B247="y"</formula>
    </cfRule>
    <cfRule type="expression" priority="530" dxfId="745">
      <formula>$B247="x"</formula>
    </cfRule>
  </conditionalFormatting>
  <conditionalFormatting sqref="D251:N251">
    <cfRule type="expression" priority="532" dxfId="744">
      <formula>$B251="y"</formula>
    </cfRule>
    <cfRule type="expression" priority="533" dxfId="743">
      <formula>$B251="x"</formula>
    </cfRule>
    <cfRule type="expression" priority="531" dxfId="742">
      <formula>$B251="z"</formula>
    </cfRule>
  </conditionalFormatting>
  <conditionalFormatting sqref="D259:N260">
    <cfRule type="expression" priority="535" dxfId="741">
      <formula>$B259="y"</formula>
    </cfRule>
    <cfRule type="expression" priority="536" dxfId="740">
      <formula>$B259="x"</formula>
    </cfRule>
    <cfRule type="expression" priority="534" dxfId="739">
      <formula>$B259="z"</formula>
    </cfRule>
  </conditionalFormatting>
  <conditionalFormatting sqref="D287:N287">
    <cfRule type="expression" priority="541" dxfId="738">
      <formula>$B287="y"</formula>
    </cfRule>
    <cfRule type="expression" priority="542" dxfId="737">
      <formula>$B287="x"</formula>
    </cfRule>
    <cfRule type="expression" priority="540" dxfId="736">
      <formula>$B287="z"</formula>
    </cfRule>
  </conditionalFormatting>
  <conditionalFormatting sqref="D289:N290">
    <cfRule type="expression" priority="543" dxfId="735">
      <formula>$B289="z"</formula>
    </cfRule>
    <cfRule type="expression" priority="545" dxfId="734">
      <formula>$B289="x"</formula>
    </cfRule>
    <cfRule type="expression" priority="544" dxfId="733">
      <formula>$B289="y"</formula>
    </cfRule>
  </conditionalFormatting>
  <conditionalFormatting sqref="D296:N296">
    <cfRule type="expression" priority="549" dxfId="732">
      <formula>$B296="z"</formula>
    </cfRule>
    <cfRule type="expression" priority="550" dxfId="731">
      <formula>$B296="y"</formula>
    </cfRule>
    <cfRule type="expression" priority="551" dxfId="730">
      <formula>$B296="x"</formula>
    </cfRule>
  </conditionalFormatting>
  <conditionalFormatting sqref="D301:N301">
    <cfRule type="expression" priority="552" dxfId="729">
      <formula>$B301="z"</formula>
    </cfRule>
    <cfRule type="expression" priority="553" dxfId="728">
      <formula>$B301="y"</formula>
    </cfRule>
    <cfRule type="expression" priority="554" dxfId="727">
      <formula>$B301="x"</formula>
    </cfRule>
  </conditionalFormatting>
  <conditionalFormatting sqref="D315:N316">
    <cfRule type="expression" priority="555" dxfId="726">
      <formula>$B315="z"</formula>
    </cfRule>
    <cfRule type="expression" priority="556" dxfId="725">
      <formula>$B315="y"</formula>
    </cfRule>
    <cfRule type="expression" priority="557" dxfId="724">
      <formula>$B315="x"</formula>
    </cfRule>
  </conditionalFormatting>
  <conditionalFormatting sqref="D325:N325">
    <cfRule type="expression" priority="561" dxfId="723">
      <formula>$B325="z"</formula>
    </cfRule>
    <cfRule type="expression" priority="562" dxfId="722">
      <formula>$B325="y"</formula>
    </cfRule>
    <cfRule type="expression" priority="563" dxfId="721">
      <formula>$B325="x"</formula>
    </cfRule>
  </conditionalFormatting>
  <conditionalFormatting sqref="D328:N328">
    <cfRule type="expression" priority="564" dxfId="720">
      <formula>$B328="z"</formula>
    </cfRule>
    <cfRule type="expression" priority="566" dxfId="719">
      <formula>$B328="x"</formula>
    </cfRule>
    <cfRule type="expression" priority="565" dxfId="718">
      <formula>$B328="y"</formula>
    </cfRule>
  </conditionalFormatting>
  <conditionalFormatting sqref="D337:N338">
    <cfRule type="expression" priority="625" dxfId="717">
      <formula>$B337="x"</formula>
    </cfRule>
    <cfRule type="expression" priority="623" dxfId="716">
      <formula>$B337="z"</formula>
    </cfRule>
    <cfRule type="expression" priority="624" dxfId="715">
      <formula>$B337="y"</formula>
    </cfRule>
  </conditionalFormatting>
  <conditionalFormatting sqref="D341:N341">
    <cfRule type="expression" priority="629" dxfId="714">
      <formula>$B341="z"</formula>
    </cfRule>
    <cfRule type="expression" priority="630" dxfId="713">
      <formula>$B341="y"</formula>
    </cfRule>
    <cfRule type="expression" priority="631" dxfId="712">
      <formula>$B341="x"</formula>
    </cfRule>
  </conditionalFormatting>
  <conditionalFormatting sqref="D347:N347">
    <cfRule type="expression" priority="634" dxfId="711">
      <formula>$B347="x"</formula>
    </cfRule>
    <cfRule type="expression" priority="633" dxfId="710">
      <formula>$B347="y"</formula>
    </cfRule>
    <cfRule type="expression" priority="632" dxfId="709">
      <formula>$B347="z"</formula>
    </cfRule>
  </conditionalFormatting>
  <conditionalFormatting sqref="D349:N349">
    <cfRule type="expression" priority="635" dxfId="708">
      <formula>$B349="z"</formula>
    </cfRule>
    <cfRule type="expression" priority="636" dxfId="707">
      <formula>$B349="y"</formula>
    </cfRule>
    <cfRule type="expression" priority="637" dxfId="706">
      <formula>$B349="x"</formula>
    </cfRule>
  </conditionalFormatting>
  <conditionalFormatting sqref="D356:N356">
    <cfRule type="expression" priority="638" dxfId="705">
      <formula>$B356="z"</formula>
    </cfRule>
    <cfRule type="expression" priority="639" dxfId="704">
      <formula>$B356="y"</formula>
    </cfRule>
    <cfRule type="expression" priority="640" dxfId="703">
      <formula>$B356="x"</formula>
    </cfRule>
  </conditionalFormatting>
  <conditionalFormatting sqref="D367:N367">
    <cfRule type="expression" priority="641" dxfId="702">
      <formula>$B367="z"</formula>
    </cfRule>
    <cfRule type="expression" priority="642" dxfId="701">
      <formula>$B367="y"</formula>
    </cfRule>
    <cfRule type="expression" priority="643" dxfId="700">
      <formula>$B367="x"</formula>
    </cfRule>
  </conditionalFormatting>
  <conditionalFormatting sqref="D375:N376">
    <cfRule type="expression" priority="646" dxfId="699">
      <formula>$B375="x"</formula>
    </cfRule>
    <cfRule type="expression" priority="644" dxfId="698">
      <formula>$B375="z"</formula>
    </cfRule>
    <cfRule type="expression" priority="645" dxfId="697">
      <formula>$B375="y"</formula>
    </cfRule>
  </conditionalFormatting>
  <conditionalFormatting sqref="D388:N388">
    <cfRule type="expression" priority="653" dxfId="696">
      <formula>$B388="z"</formula>
    </cfRule>
    <cfRule type="expression" priority="655" dxfId="695">
      <formula>$B388="x"</formula>
    </cfRule>
    <cfRule type="expression" priority="654" dxfId="694">
      <formula>$B388="y"</formula>
    </cfRule>
  </conditionalFormatting>
  <conditionalFormatting sqref="D396:N396">
    <cfRule type="expression" priority="305" dxfId="693">
      <formula>$B396="z"</formula>
    </cfRule>
    <cfRule type="expression" priority="306" dxfId="692">
      <formula>$B396="y"</formula>
    </cfRule>
    <cfRule type="expression" priority="307" dxfId="691">
      <formula>$B396="x"</formula>
    </cfRule>
  </conditionalFormatting>
  <conditionalFormatting sqref="D398:N398">
    <cfRule type="expression" priority="291" dxfId="690">
      <formula>$B398="x"</formula>
    </cfRule>
    <cfRule type="expression" priority="290" dxfId="689">
      <formula>$B398="y"</formula>
    </cfRule>
    <cfRule type="expression" priority="289" dxfId="688">
      <formula>$B398="z"</formula>
    </cfRule>
  </conditionalFormatting>
  <conditionalFormatting sqref="D403:N403">
    <cfRule type="expression" priority="617" dxfId="687">
      <formula>$B403="z"</formula>
    </cfRule>
    <cfRule type="expression" priority="618" dxfId="686">
      <formula>$B403="y"</formula>
    </cfRule>
    <cfRule type="expression" priority="619" dxfId="685">
      <formula>$B403="x"</formula>
    </cfRule>
  </conditionalFormatting>
  <conditionalFormatting sqref="D406:N406">
    <cfRule type="expression" priority="681" dxfId="684">
      <formula>$B406="z"</formula>
    </cfRule>
    <cfRule type="expression" priority="682" dxfId="683">
      <formula>$B406="y"</formula>
    </cfRule>
    <cfRule type="expression" priority="683" dxfId="682">
      <formula>$B406="x"</formula>
    </cfRule>
  </conditionalFormatting>
  <conditionalFormatting sqref="E44">
    <cfRule type="duplicateValues" priority="1726" dxfId="681"/>
  </conditionalFormatting>
  <conditionalFormatting sqref="E45">
    <cfRule type="duplicateValues" priority="1725" dxfId="680"/>
  </conditionalFormatting>
  <conditionalFormatting sqref="E46">
    <cfRule type="duplicateValues" priority="1724" dxfId="679"/>
  </conditionalFormatting>
  <conditionalFormatting sqref="E47">
    <cfRule type="duplicateValues" priority="1723" dxfId="678"/>
  </conditionalFormatting>
  <conditionalFormatting sqref="E62">
    <cfRule type="duplicateValues" priority="1674" dxfId="677"/>
  </conditionalFormatting>
  <conditionalFormatting sqref="E63">
    <cfRule type="duplicateValues" priority="1673" dxfId="676"/>
  </conditionalFormatting>
  <conditionalFormatting sqref="E64">
    <cfRule type="duplicateValues" priority="1672" dxfId="675"/>
  </conditionalFormatting>
  <conditionalFormatting sqref="E65">
    <cfRule type="duplicateValues" priority="1671" dxfId="674"/>
  </conditionalFormatting>
  <conditionalFormatting sqref="E73">
    <cfRule type="duplicateValues" priority="1607" dxfId="673"/>
  </conditionalFormatting>
  <conditionalFormatting sqref="E78">
    <cfRule type="duplicateValues" priority="1588" dxfId="672"/>
  </conditionalFormatting>
  <conditionalFormatting sqref="E79">
    <cfRule type="duplicateValues" priority="1587" dxfId="671"/>
  </conditionalFormatting>
  <conditionalFormatting sqref="E80">
    <cfRule type="duplicateValues" priority="1586" dxfId="670"/>
  </conditionalFormatting>
  <conditionalFormatting sqref="E81">
    <cfRule type="duplicateValues" priority="1427" dxfId="669"/>
  </conditionalFormatting>
  <conditionalFormatting sqref="E82">
    <cfRule type="duplicateValues" priority="1585" dxfId="668"/>
  </conditionalFormatting>
  <conditionalFormatting sqref="E85">
    <cfRule type="duplicateValues" priority="1566" dxfId="667"/>
  </conditionalFormatting>
  <conditionalFormatting sqref="E86">
    <cfRule type="duplicateValues" priority="1565" dxfId="666"/>
  </conditionalFormatting>
  <conditionalFormatting sqref="E87">
    <cfRule type="duplicateValues" priority="1564" dxfId="665"/>
  </conditionalFormatting>
  <conditionalFormatting sqref="E88">
    <cfRule type="duplicateValues" priority="1563" dxfId="664"/>
  </conditionalFormatting>
  <conditionalFormatting sqref="E93">
    <cfRule type="duplicateValues" priority="1544" dxfId="663"/>
  </conditionalFormatting>
  <conditionalFormatting sqref="E96">
    <cfRule type="duplicateValues" priority="1528" dxfId="662"/>
  </conditionalFormatting>
  <conditionalFormatting sqref="E97">
    <cfRule type="duplicateValues" priority="1527" dxfId="661"/>
  </conditionalFormatting>
  <conditionalFormatting sqref="E98">
    <cfRule type="duplicateValues" priority="1526" dxfId="660"/>
  </conditionalFormatting>
  <conditionalFormatting sqref="E103">
    <cfRule type="duplicateValues" priority="1510" dxfId="659"/>
  </conditionalFormatting>
  <conditionalFormatting sqref="E130">
    <cfRule type="expression" priority="1178" dxfId="658">
      <formula>$B130="y"</formula>
    </cfRule>
    <cfRule type="expression" priority="1177" dxfId="657">
      <formula>$B130="z"</formula>
    </cfRule>
  </conditionalFormatting>
  <conditionalFormatting sqref="E140:E142 D149:H152 D158:H159 D161:H161 D168:H170">
    <cfRule type="expression" priority="1258" dxfId="656">
      <formula>$B140="y"</formula>
    </cfRule>
    <cfRule type="expression" priority="1257" dxfId="655">
      <formula>$B140="z"</formula>
    </cfRule>
  </conditionalFormatting>
  <conditionalFormatting sqref="E350">
    <cfRule type="duplicateValues" priority="706" dxfId="654"/>
  </conditionalFormatting>
  <conditionalFormatting sqref="E395">
    <cfRule type="duplicateValues" priority="680" dxfId="653"/>
  </conditionalFormatting>
  <conditionalFormatting sqref="E397">
    <cfRule type="duplicateValues" priority="295" dxfId="652"/>
  </conditionalFormatting>
  <conditionalFormatting sqref="E184:H188">
    <cfRule type="expression" priority="2035" dxfId="651">
      <formula>$B184="z"</formula>
    </cfRule>
    <cfRule type="expression" priority="2036" dxfId="650">
      <formula>$B184="y"</formula>
    </cfRule>
    <cfRule type="expression" priority="2037" dxfId="649">
      <formula>$B184="x"</formula>
    </cfRule>
  </conditionalFormatting>
  <conditionalFormatting sqref="E189:H190 E202:H203">
    <cfRule type="expression" priority="2030" dxfId="648">
      <formula>$B189="z"</formula>
    </cfRule>
    <cfRule type="expression" priority="2031" dxfId="647">
      <formula>$B189="y"</formula>
    </cfRule>
    <cfRule type="expression" priority="2032" dxfId="646">
      <formula>$B189="x"</formula>
    </cfRule>
  </conditionalFormatting>
  <conditionalFormatting sqref="E191:H191 D193:H193 E195:H197 F227:F229 M227:M229 M195:M203">
    <cfRule type="expression" priority="2010" dxfId="645">
      <formula>$B191="y"</formula>
    </cfRule>
  </conditionalFormatting>
  <conditionalFormatting sqref="E191:H191 D193:H193 E195:H197 M195:M203 F227:F229 M227:M229">
    <cfRule type="expression" priority="2011" dxfId="644">
      <formula>$B191="x"</formula>
    </cfRule>
  </conditionalFormatting>
  <conditionalFormatting sqref="E195:H197 F195:F203 F227:F229 F236:F246 F248:F250 F363:F366 D139:D142 F407 D17:D26 D119:D122 D127:D130 D181:D191 E191:H191 D193:H193 D195:D203 J195:J203 J227:K229 M227:M229 J236:K246 M236:M246 J248:K250 M248:M250 J407:K407 M407:N407">
    <cfRule type="expression" priority="2009" dxfId="643">
      <formula>$B17="z"</formula>
    </cfRule>
  </conditionalFormatting>
  <conditionalFormatting sqref="E199:H201">
    <cfRule type="expression" priority="1987" dxfId="642">
      <formula>$B199="x"</formula>
    </cfRule>
    <cfRule type="expression" priority="1986" dxfId="641">
      <formula>$B199="y"</formula>
    </cfRule>
    <cfRule type="expression" priority="1985" dxfId="640">
      <formula>$B199="z"</formula>
    </cfRule>
  </conditionalFormatting>
  <conditionalFormatting sqref="E205:H209">
    <cfRule type="expression" priority="1955" dxfId="639">
      <formula>$B205="x"</formula>
    </cfRule>
    <cfRule type="expression" priority="1953" dxfId="638">
      <formula>$B205="z"</formula>
    </cfRule>
    <cfRule type="expression" priority="1954" dxfId="637">
      <formula>$B205="y"</formula>
    </cfRule>
  </conditionalFormatting>
  <conditionalFormatting sqref="E210:H214">
    <cfRule type="expression" priority="1947" dxfId="636">
      <formula>$B210="z"</formula>
    </cfRule>
    <cfRule type="expression" priority="1949" dxfId="635">
      <formula>$B210="x"</formula>
    </cfRule>
    <cfRule type="expression" priority="1948" dxfId="634">
      <formula>$B210="y"</formula>
    </cfRule>
  </conditionalFormatting>
  <conditionalFormatting sqref="E215:H218">
    <cfRule type="expression" priority="1941" dxfId="633">
      <formula>$B215="z"</formula>
    </cfRule>
    <cfRule type="expression" priority="1943" dxfId="632">
      <formula>$B215="x"</formula>
    </cfRule>
    <cfRule type="expression" priority="1942" dxfId="631">
      <formula>$B215="y"</formula>
    </cfRule>
  </conditionalFormatting>
  <conditionalFormatting sqref="E182:J183 D192:J192 D194:J194 D204:J204 D205:D218 M193 M205:M207 M210:M212 M220:M222 M236:M246 M248:M250 M407:N407 D17:D26 D119:D122 D127:D130 D139:D142 D181:D191 D195:D203 J195:J203 J227:K229 F248:F250 J248:K250 F363:F366 F407 J407:K407 K181:K204">
    <cfRule type="expression" priority="3342" dxfId="630">
      <formula>$B17="y"</formula>
    </cfRule>
  </conditionalFormatting>
  <conditionalFormatting sqref="F186:F188">
    <cfRule type="expression" priority="2034" dxfId="629">
      <formula>$B186="x"</formula>
    </cfRule>
    <cfRule type="expression" priority="2033" dxfId="628">
      <formula>$B186="y"</formula>
    </cfRule>
  </conditionalFormatting>
  <conditionalFormatting sqref="F186:F190">
    <cfRule type="expression" priority="2028" dxfId="627">
      <formula>$B186="z"</formula>
    </cfRule>
  </conditionalFormatting>
  <conditionalFormatting sqref="F190 F203">
    <cfRule type="expression" priority="2029" dxfId="626">
      <formula>$B190="y"</formula>
    </cfRule>
  </conditionalFormatting>
  <conditionalFormatting sqref="F195:F197">
    <cfRule type="expression" priority="2008" dxfId="625">
      <formula>$B195="x"</formula>
    </cfRule>
    <cfRule type="expression" priority="2007" dxfId="624">
      <formula>$B195="y"</formula>
    </cfRule>
  </conditionalFormatting>
  <conditionalFormatting sqref="F199:F201">
    <cfRule type="expression" priority="1983" dxfId="623">
      <formula>$B199="y"</formula>
    </cfRule>
    <cfRule type="expression" priority="1984" dxfId="622">
      <formula>$B199="x"</formula>
    </cfRule>
  </conditionalFormatting>
  <conditionalFormatting sqref="F205:F207">
    <cfRule type="expression" priority="1952" dxfId="621">
      <formula>$B205="x"</formula>
    </cfRule>
    <cfRule type="expression" priority="1951" dxfId="620">
      <formula>$B205="y"</formula>
    </cfRule>
  </conditionalFormatting>
  <conditionalFormatting sqref="F205:F218 F220:F223 F225 F231 F233:F234 E182:J183 D192:J192 D194:J194 D204:J204 D205:D218">
    <cfRule type="expression" priority="2247" dxfId="619">
      <formula>$B182="z"</formula>
    </cfRule>
  </conditionalFormatting>
  <conditionalFormatting sqref="F209:F212">
    <cfRule type="expression" priority="1945" dxfId="618">
      <formula>$B209="y"</formula>
    </cfRule>
  </conditionalFormatting>
  <conditionalFormatting sqref="F210:F212">
    <cfRule type="expression" priority="1946" dxfId="617">
      <formula>$B210="x"</formula>
    </cfRule>
  </conditionalFormatting>
  <conditionalFormatting sqref="F214:F217">
    <cfRule type="expression" priority="1939" dxfId="616">
      <formula>$B214="y"</formula>
    </cfRule>
  </conditionalFormatting>
  <conditionalFormatting sqref="F215:F217">
    <cfRule type="expression" priority="1940" dxfId="615">
      <formula>$B215="x"</formula>
    </cfRule>
  </conditionalFormatting>
  <conditionalFormatting sqref="F220:F222">
    <cfRule type="expression" priority="1919" dxfId="614">
      <formula>$B220="x"</formula>
    </cfRule>
    <cfRule type="expression" priority="1918" dxfId="613">
      <formula>$B220="y"</formula>
    </cfRule>
  </conditionalFormatting>
  <conditionalFormatting sqref="F225">
    <cfRule type="expression" priority="1911" dxfId="612">
      <formula>$B225="y"</formula>
    </cfRule>
    <cfRule type="expression" priority="1912" dxfId="611">
      <formula>$B225="x"</formula>
    </cfRule>
  </conditionalFormatting>
  <conditionalFormatting sqref="F231 F233:F234">
    <cfRule type="expression" priority="1895" dxfId="610">
      <formula>$B231="y"</formula>
    </cfRule>
    <cfRule type="expression" priority="1896" dxfId="609">
      <formula>$B231="x"</formula>
    </cfRule>
  </conditionalFormatting>
  <conditionalFormatting sqref="F252:F258 J252:K258 M252:M258">
    <cfRule type="expression" priority="781" dxfId="608">
      <formula>$B252="x"</formula>
    </cfRule>
    <cfRule type="expression" priority="776" dxfId="607">
      <formula>$B252="z"</formula>
    </cfRule>
  </conditionalFormatting>
  <conditionalFormatting sqref="F261:F286 F288 F291:F295 F297:F300 F302:F314 F317:F324 F326:F327 F329:F336 F339:F340 F342:F346 F348 F350:F355 F377:F379 F381:F387 F389:F395 J261:K286 M261:M286 J288:K288 M288 J291:K295 M291:M295 J297:K300 M297:M300 J302:K314 M302:M314 J317:K324 M317:N324 J326:K327 M326:N327 J329:K336 M329:N336 J339:K340 M339:N340 J342:K346 M342:N346 J348:K348 M348:N348 J350:K355 M350:N355 J377:K379 M377:N379 J381:K387 M381:N387 J389:K395 M389:N395">
    <cfRule type="expression" priority="761" dxfId="606">
      <formula>$B261="z"</formula>
    </cfRule>
  </conditionalFormatting>
  <conditionalFormatting sqref="F261:F286 J261:K286 M261:M286 F288 J288:K288 M288 F291:F295 J291:K295 M291:M295 F297:F300 J297:K300 M297:M300 F302:F314 J302:K314 M302:M314 F317:F324 J317:K324 M317:N324 F326:F327 J326:K327 M326:N327 F329:F336 J329:K336 M329:N336 F339:F340 J339:K340 M339:N340 F342:F346 J342:K346 M342:N346 F348 J348:K348 M348:N348 F350:F355 J350:K355 M350:N355 F377:F379 J377:K379 M377:N379 F381:F387 J381:K387 M381:N387 F389:F395 J389:K395 M389:N395">
    <cfRule type="expression" priority="766" dxfId="605">
      <formula>$B261="x"</formula>
    </cfRule>
  </conditionalFormatting>
  <conditionalFormatting sqref="F357:F362 J357:K366 M357:N366">
    <cfRule type="expression" priority="364" dxfId="604">
      <formula>$B357="x"</formula>
    </cfRule>
    <cfRule type="expression" priority="359" dxfId="603">
      <formula>$B357="z"</formula>
    </cfRule>
  </conditionalFormatting>
  <conditionalFormatting sqref="F368:F374 J368:K374 M368:N374">
    <cfRule type="expression" priority="331" dxfId="602">
      <formula>$B368="x"</formula>
    </cfRule>
    <cfRule type="expression" priority="326" dxfId="601">
      <formula>$B368="z"</formula>
    </cfRule>
  </conditionalFormatting>
  <conditionalFormatting sqref="F397 J397:K397 M397:N397">
    <cfRule type="expression" priority="299" dxfId="600">
      <formula>$B397="z"</formula>
    </cfRule>
    <cfRule type="expression" priority="304" dxfId="599">
      <formula>$B397="x"</formula>
    </cfRule>
  </conditionalFormatting>
  <conditionalFormatting sqref="F399:F402 J399:K402 M399:N402">
    <cfRule type="expression" priority="577" dxfId="598">
      <formula>$B399="x"</formula>
    </cfRule>
    <cfRule type="expression" priority="572" dxfId="597">
      <formula>$B399="z"</formula>
    </cfRule>
  </conditionalFormatting>
  <conditionalFormatting sqref="F404:F405 J404:K405 M404:N405">
    <cfRule type="expression" priority="602" dxfId="596">
      <formula>$B404="z"</formula>
    </cfRule>
    <cfRule type="expression" priority="607" dxfId="595">
      <formula>$B404="x"</formula>
    </cfRule>
  </conditionalFormatting>
  <conditionalFormatting sqref="F17:H26 J17:K26 F127:H130 J127:K130 F139:H142 J139:K142 J158:K159 J161:K161 J168:K170 J181 E198:H198 D220:H223 D225:H225 D227:H229 D231:H231 D233:H234 D236:H246 D248:H250 D358:D366 F363:H366 D158:H159 D161:H161 D168:H170">
    <cfRule type="expression" priority="1922" dxfId="594">
      <formula>$B17="x"</formula>
    </cfRule>
  </conditionalFormatting>
  <conditionalFormatting sqref="F17:H26 J17:K26 F127:H130 J127:K130 F139:H142 J139:K142 J158:K159 J161:K161 J168:K170 J181 E198:H198 D220:H223 D225:H225 D227:H229 D231:H231 D233:H234 D236:H246 D248:H250 D358:D366 F363:H366">
    <cfRule type="expression" priority="1921" dxfId="593">
      <formula>$B17="y"</formula>
    </cfRule>
  </conditionalFormatting>
  <conditionalFormatting sqref="F28:H28 F31:H42">
    <cfRule type="expression" priority="1839" dxfId="592">
      <formula>$B28="y"</formula>
    </cfRule>
    <cfRule type="expression" priority="1840" dxfId="591">
      <formula>$B28="x"</formula>
    </cfRule>
    <cfRule type="expression" priority="1838" dxfId="590">
      <formula>$B28="z"</formula>
    </cfRule>
  </conditionalFormatting>
  <conditionalFormatting sqref="F44:H48 F50:H60">
    <cfRule type="expression" priority="1762" dxfId="589">
      <formula>$B44="x"</formula>
    </cfRule>
    <cfRule type="expression" priority="1760" dxfId="588">
      <formula>$B44="z"</formula>
    </cfRule>
    <cfRule type="expression" priority="1761" dxfId="587">
      <formula>$B44="y"</formula>
    </cfRule>
  </conditionalFormatting>
  <conditionalFormatting sqref="F68:H74">
    <cfRule type="expression" priority="1461" dxfId="586">
      <formula>$B68="z"</formula>
    </cfRule>
    <cfRule type="expression" priority="1463" dxfId="585">
      <formula>$B68="x"</formula>
    </cfRule>
    <cfRule type="expression" priority="1462" dxfId="584">
      <formula>$B68="y"</formula>
    </cfRule>
  </conditionalFormatting>
  <conditionalFormatting sqref="F76:H83">
    <cfRule type="expression" priority="1442" dxfId="583">
      <formula>$B76="x"</formula>
    </cfRule>
    <cfRule type="expression" priority="1441" dxfId="582">
      <formula>$B76="y"</formula>
    </cfRule>
    <cfRule type="expression" priority="1440" dxfId="581">
      <formula>$B76="z"</formula>
    </cfRule>
  </conditionalFormatting>
  <conditionalFormatting sqref="F85:H89 F91:H94 F96:H99 F101:H104 F107:H107 F109:H109 F111:H111 F113:H113 F115:H116">
    <cfRule type="expression" priority="1643" dxfId="580">
      <formula>$B85="x"</formula>
    </cfRule>
    <cfRule type="expression" priority="1642" dxfId="579">
      <formula>$B85="y"</formula>
    </cfRule>
    <cfRule type="expression" priority="1641" dxfId="578">
      <formula>$B85="z"</formula>
    </cfRule>
  </conditionalFormatting>
  <conditionalFormatting sqref="F119:H122 J119:K122">
    <cfRule type="expression" priority="381" dxfId="577">
      <formula>$B119="y"</formula>
    </cfRule>
    <cfRule type="expression" priority="380" dxfId="576">
      <formula>$B119="z"</formula>
    </cfRule>
    <cfRule type="expression" priority="382" dxfId="575">
      <formula>$B119="x"</formula>
    </cfRule>
  </conditionalFormatting>
  <conditionalFormatting sqref="F124:H124">
    <cfRule type="expression" priority="1622" dxfId="574">
      <formula>$B124="x"</formula>
    </cfRule>
    <cfRule type="expression" priority="1621" dxfId="573">
      <formula>$B124="y"</formula>
    </cfRule>
    <cfRule type="expression" priority="1620" dxfId="572">
      <formula>$B124="z"</formula>
    </cfRule>
  </conditionalFormatting>
  <conditionalFormatting sqref="F132:H137">
    <cfRule type="expression" priority="1417" dxfId="571">
      <formula>$B132="x"</formula>
    </cfRule>
    <cfRule type="expression" priority="1416" dxfId="570">
      <formula>$B132="y"</formula>
    </cfRule>
    <cfRule type="expression" priority="1415" dxfId="569">
      <formula>$B132="z"</formula>
    </cfRule>
  </conditionalFormatting>
  <conditionalFormatting sqref="F173:H174 E175:H177 F179:H179 F181:H181">
    <cfRule type="expression" priority="1121" dxfId="568">
      <formula>$B173="z"</formula>
    </cfRule>
    <cfRule type="expression" priority="1122" dxfId="567">
      <formula>$B173="y"</formula>
    </cfRule>
    <cfRule type="expression" priority="1123" dxfId="566">
      <formula>$B173="x"</formula>
    </cfRule>
  </conditionalFormatting>
  <conditionalFormatting sqref="F399:H402">
    <cfRule type="expression" priority="570" dxfId="565">
      <formula>$B399="y"</formula>
    </cfRule>
    <cfRule type="expression" priority="571" dxfId="564">
      <formula>$B399="x"</formula>
    </cfRule>
    <cfRule type="expression" priority="569" dxfId="563">
      <formula>$B399="z"</formula>
    </cfRule>
  </conditionalFormatting>
  <conditionalFormatting sqref="F404:H405">
    <cfRule type="expression" priority="601" dxfId="562">
      <formula>$B404="x"</formula>
    </cfRule>
    <cfRule type="expression" priority="600" dxfId="561">
      <formula>$B404="y"</formula>
    </cfRule>
    <cfRule type="expression" priority="599" dxfId="560">
      <formula>$B404="z"</formula>
    </cfRule>
  </conditionalFormatting>
  <conditionalFormatting sqref="H180:K180">
    <cfRule type="expression" priority="842" dxfId="559">
      <formula>$B180="x"</formula>
    </cfRule>
    <cfRule type="expression" priority="841" dxfId="558">
      <formula>$B180="y"</formula>
    </cfRule>
  </conditionalFormatting>
  <conditionalFormatting sqref="I17:I26 I127:I130 I139:I142 I158:I159 I161 I168:I170 I181 I184:I191 I193 I195:I203 L195:M203 I205:I218 L205:M218 I220:I223 L220:M223 I225 L225:M225 I227:I229 L227:M229 I231 L231:M231 I233:I234 L233:M234 I236:I246 L236:M246 I248:I250 L248:M250 I407 L407:N407">
    <cfRule type="expression" priority="2021" dxfId="557" stopIfTrue="1">
      <formula>$B17="x"</formula>
    </cfRule>
    <cfRule type="expression" priority="2020" dxfId="556" stopIfTrue="1">
      <formula>$B17="y"</formula>
    </cfRule>
  </conditionalFormatting>
  <conditionalFormatting sqref="I28 I31:I42">
    <cfRule type="expression" priority="1831" dxfId="555" stopIfTrue="1">
      <formula>$B28="x"</formula>
    </cfRule>
    <cfRule type="expression" priority="1829" dxfId="554" stopIfTrue="1">
      <formula>$B28="z"</formula>
    </cfRule>
    <cfRule type="expression" priority="1830" dxfId="553" stopIfTrue="1">
      <formula>$B28="y"</formula>
    </cfRule>
  </conditionalFormatting>
  <conditionalFormatting sqref="I44:I48 I50:I60">
    <cfRule type="expression" priority="1751" dxfId="552" stopIfTrue="1">
      <formula>$B44="z"</formula>
    </cfRule>
    <cfRule type="expression" priority="1752" dxfId="551" stopIfTrue="1">
      <formula>$B44="y"</formula>
    </cfRule>
    <cfRule type="expression" priority="1753" dxfId="550" stopIfTrue="1">
      <formula>$B44="x"</formula>
    </cfRule>
  </conditionalFormatting>
  <conditionalFormatting sqref="I68:I74">
    <cfRule type="expression" priority="1452" dxfId="549" stopIfTrue="1">
      <formula>$B68="z"</formula>
    </cfRule>
    <cfRule type="expression" priority="1453" dxfId="548" stopIfTrue="1">
      <formula>$B68="y"</formula>
    </cfRule>
    <cfRule type="expression" priority="1454" dxfId="547" stopIfTrue="1">
      <formula>$B68="x"</formula>
    </cfRule>
  </conditionalFormatting>
  <conditionalFormatting sqref="I76:I83">
    <cfRule type="expression" priority="1432" dxfId="546" stopIfTrue="1">
      <formula>$B76="y"</formula>
    </cfRule>
    <cfRule type="expression" priority="1433" dxfId="545" stopIfTrue="1">
      <formula>$B76="x"</formula>
    </cfRule>
    <cfRule type="expression" priority="1431" dxfId="544" stopIfTrue="1">
      <formula>$B76="z"</formula>
    </cfRule>
  </conditionalFormatting>
  <conditionalFormatting sqref="I85:I89 I91:I94 I96:I99 I101:I104 I107 I109 I111 I113 I115:I116">
    <cfRule type="expression" priority="1632" dxfId="543" stopIfTrue="1">
      <formula>$B85="z"</formula>
    </cfRule>
    <cfRule type="expression" priority="1633" dxfId="542" stopIfTrue="1">
      <formula>$B85="y"</formula>
    </cfRule>
    <cfRule type="expression" priority="1634" dxfId="541" stopIfTrue="1">
      <formula>$B85="x"</formula>
    </cfRule>
  </conditionalFormatting>
  <conditionalFormatting sqref="I119:I122">
    <cfRule type="expression" priority="385" dxfId="540" stopIfTrue="1">
      <formula>$B119="y"</formula>
    </cfRule>
    <cfRule type="expression" priority="386" dxfId="539" stopIfTrue="1">
      <formula>$B119="x"</formula>
    </cfRule>
    <cfRule type="expression" priority="384" dxfId="538" stopIfTrue="1">
      <formula>$B119="z"</formula>
    </cfRule>
  </conditionalFormatting>
  <conditionalFormatting sqref="I124">
    <cfRule type="expression" priority="1611" dxfId="537" stopIfTrue="1">
      <formula>$B124="z"</formula>
    </cfRule>
    <cfRule type="expression" priority="1612" dxfId="536" stopIfTrue="1">
      <formula>$B124="y"</formula>
    </cfRule>
    <cfRule type="expression" priority="1613" dxfId="535" stopIfTrue="1">
      <formula>$B124="x"</formula>
    </cfRule>
  </conditionalFormatting>
  <conditionalFormatting sqref="I132:I137">
    <cfRule type="expression" priority="1408" dxfId="534" stopIfTrue="1">
      <formula>$B132="x"</formula>
    </cfRule>
    <cfRule type="expression" priority="1407" dxfId="533" stopIfTrue="1">
      <formula>$B132="y"</formula>
    </cfRule>
    <cfRule type="expression" priority="1406" dxfId="532" stopIfTrue="1">
      <formula>$B132="z"</formula>
    </cfRule>
  </conditionalFormatting>
  <conditionalFormatting sqref="I144:I146 I149:I152">
    <cfRule type="expression" priority="1385" dxfId="531" stopIfTrue="1">
      <formula>$B144="z"</formula>
    </cfRule>
    <cfRule type="expression" priority="1387" dxfId="530" stopIfTrue="1">
      <formula>$B144="x"</formula>
    </cfRule>
    <cfRule type="expression" priority="1386" dxfId="529" stopIfTrue="1">
      <formula>$B144="y"</formula>
    </cfRule>
  </conditionalFormatting>
  <conditionalFormatting sqref="I154:I156 I173:I177 I179">
    <cfRule type="expression" priority="1112" dxfId="528" stopIfTrue="1">
      <formula>$B154="z"</formula>
    </cfRule>
    <cfRule type="expression" priority="1114" dxfId="527" stopIfTrue="1">
      <formula>$B154="x"</formula>
    </cfRule>
    <cfRule type="expression" priority="1113" dxfId="526" stopIfTrue="1">
      <formula>$B154="y"</formula>
    </cfRule>
  </conditionalFormatting>
  <conditionalFormatting sqref="I163:I166">
    <cfRule type="expression" priority="793" dxfId="525" stopIfTrue="1">
      <formula>$B163="z"</formula>
    </cfRule>
    <cfRule type="expression" priority="794" dxfId="524" stopIfTrue="1">
      <formula>$B163="y"</formula>
    </cfRule>
    <cfRule type="expression" priority="795" dxfId="523" stopIfTrue="1">
      <formula>$B163="x"</formula>
    </cfRule>
  </conditionalFormatting>
  <conditionalFormatting sqref="I252:I258 L252:M258">
    <cfRule type="expression" priority="778" dxfId="522" stopIfTrue="1">
      <formula>$B252="y"</formula>
    </cfRule>
    <cfRule type="expression" priority="779" dxfId="521" stopIfTrue="1">
      <formula>$B252="x"</formula>
    </cfRule>
  </conditionalFormatting>
  <conditionalFormatting sqref="I261:I286 L261:M286 I288 L288:M288 I291:I295 L291:M295 I297:I300 L297:M300 I302:I314 L302:M314 I317:I324 L317:N324 I326:I327 L326:N327 I329:I336 L329:N336 I339:I340 L339:N340 L342:N346 I348 L348:N348 L350:N355 L377:N379 L381:N387 L389:N395">
    <cfRule type="expression" priority="764" dxfId="520" stopIfTrue="1">
      <formula>$B261="x"</formula>
    </cfRule>
    <cfRule type="expression" priority="763" dxfId="519" stopIfTrue="1">
      <formula>$B261="y"</formula>
    </cfRule>
  </conditionalFormatting>
  <conditionalFormatting sqref="I342:I346">
    <cfRule type="expression" priority="661" dxfId="518" stopIfTrue="1">
      <formula>$B342="x"</formula>
    </cfRule>
    <cfRule type="expression" priority="659" dxfId="517" stopIfTrue="1">
      <formula>$B342="z"</formula>
    </cfRule>
    <cfRule type="expression" priority="660" dxfId="516" stopIfTrue="1">
      <formula>$B342="y"</formula>
    </cfRule>
  </conditionalFormatting>
  <conditionalFormatting sqref="I350:I355">
    <cfRule type="expression" priority="664" dxfId="515" stopIfTrue="1">
      <formula>$B350="x"</formula>
    </cfRule>
    <cfRule type="expression" priority="663" dxfId="514" stopIfTrue="1">
      <formula>$B350="y"</formula>
    </cfRule>
    <cfRule type="expression" priority="662" dxfId="513" stopIfTrue="1">
      <formula>$B350="z"</formula>
    </cfRule>
  </conditionalFormatting>
  <conditionalFormatting sqref="I357:I366">
    <cfRule type="expression" priority="334" dxfId="512" stopIfTrue="1">
      <formula>$B357="x"</formula>
    </cfRule>
    <cfRule type="expression" priority="333" dxfId="511" stopIfTrue="1">
      <formula>$B357="y"</formula>
    </cfRule>
    <cfRule type="expression" priority="332" dxfId="510" stopIfTrue="1">
      <formula>$B357="z"</formula>
    </cfRule>
  </conditionalFormatting>
  <conditionalFormatting sqref="I368:I374">
    <cfRule type="expression" priority="322" dxfId="509" stopIfTrue="1">
      <formula>$B368="x"</formula>
    </cfRule>
    <cfRule type="expression" priority="321" dxfId="508" stopIfTrue="1">
      <formula>$B368="y"</formula>
    </cfRule>
    <cfRule type="expression" priority="320" dxfId="507" stopIfTrue="1">
      <formula>$B368="z"</formula>
    </cfRule>
  </conditionalFormatting>
  <conditionalFormatting sqref="I377:I387">
    <cfRule type="expression" priority="673" dxfId="506" stopIfTrue="1">
      <formula>$B377="x"</formula>
    </cfRule>
    <cfRule type="expression" priority="672" dxfId="505" stopIfTrue="1">
      <formula>$B377="y"</formula>
    </cfRule>
    <cfRule type="expression" priority="671" dxfId="504" stopIfTrue="1">
      <formula>$B377="z"</formula>
    </cfRule>
  </conditionalFormatting>
  <conditionalFormatting sqref="I389:I395">
    <cfRule type="expression" priority="677" dxfId="503" stopIfTrue="1">
      <formula>$B389="z"</formula>
    </cfRule>
    <cfRule type="expression" priority="678" dxfId="502" stopIfTrue="1">
      <formula>$B389="y"</formula>
    </cfRule>
    <cfRule type="expression" priority="679" dxfId="501" stopIfTrue="1">
      <formula>$B389="x"</formula>
    </cfRule>
  </conditionalFormatting>
  <conditionalFormatting sqref="I397">
    <cfRule type="expression" priority="294" dxfId="500" stopIfTrue="1">
      <formula>$B397="x"</formula>
    </cfRule>
    <cfRule type="expression" priority="293" dxfId="499" stopIfTrue="1">
      <formula>$B397="y"</formula>
    </cfRule>
    <cfRule type="expression" priority="292" dxfId="498" stopIfTrue="1">
      <formula>$B397="z"</formula>
    </cfRule>
  </conditionalFormatting>
  <conditionalFormatting sqref="I399:I402 L399:N402">
    <cfRule type="expression" priority="574" dxfId="497" stopIfTrue="1">
      <formula>$B399="y"</formula>
    </cfRule>
    <cfRule type="expression" priority="575" dxfId="496" stopIfTrue="1">
      <formula>$B399="x"</formula>
    </cfRule>
  </conditionalFormatting>
  <conditionalFormatting sqref="I404:I405 L404:N405">
    <cfRule type="expression" priority="605" dxfId="495" stopIfTrue="1">
      <formula>$B404="x"</formula>
    </cfRule>
    <cfRule type="expression" priority="604" dxfId="494" stopIfTrue="1">
      <formula>$B404="y"</formula>
    </cfRule>
  </conditionalFormatting>
  <conditionalFormatting sqref="J184:J191 J193">
    <cfRule type="expression" priority="2025" dxfId="493">
      <formula>$B184="z"</formula>
    </cfRule>
    <cfRule type="expression" priority="2026" dxfId="492">
      <formula>$B184="y"</formula>
    </cfRule>
    <cfRule type="expression" priority="2027" dxfId="491">
      <formula>$B184="x"</formula>
    </cfRule>
  </conditionalFormatting>
  <conditionalFormatting sqref="J28:K28 J31:K42">
    <cfRule type="expression" priority="1836" dxfId="490">
      <formula>$B28="y"</formula>
    </cfRule>
    <cfRule type="expression" priority="1835" dxfId="489">
      <formula>$B28="z"</formula>
    </cfRule>
    <cfRule type="expression" priority="1837" dxfId="488">
      <formula>$B28="x"</formula>
    </cfRule>
  </conditionalFormatting>
  <conditionalFormatting sqref="J44:K48 J50:K60">
    <cfRule type="expression" priority="1759" dxfId="487">
      <formula>$B44="x"</formula>
    </cfRule>
    <cfRule type="expression" priority="1758" dxfId="486">
      <formula>$B44="y"</formula>
    </cfRule>
    <cfRule type="expression" priority="1757" dxfId="485">
      <formula>$B44="z"</formula>
    </cfRule>
  </conditionalFormatting>
  <conditionalFormatting sqref="J68:K74">
    <cfRule type="expression" priority="1458" dxfId="484">
      <formula>$B68="z"</formula>
    </cfRule>
    <cfRule type="expression" priority="1460" dxfId="483">
      <formula>$B68="x"</formula>
    </cfRule>
    <cfRule type="expression" priority="1459" dxfId="482">
      <formula>$B68="y"</formula>
    </cfRule>
  </conditionalFormatting>
  <conditionalFormatting sqref="J76:K83">
    <cfRule type="expression" priority="1439" dxfId="481">
      <formula>$B76="x"</formula>
    </cfRule>
    <cfRule type="expression" priority="1438" dxfId="480">
      <formula>$B76="y"</formula>
    </cfRule>
    <cfRule type="expression" priority="1437" dxfId="479">
      <formula>$B76="z"</formula>
    </cfRule>
  </conditionalFormatting>
  <conditionalFormatting sqref="J85:K89 J91:K94 J96:K99 J101:K104 J107:K107 J109:K109 J111:K111 J113:K113 J115:K116">
    <cfRule type="expression" priority="1640" dxfId="478">
      <formula>$B85="x"</formula>
    </cfRule>
    <cfRule type="expression" priority="1638" dxfId="477">
      <formula>$B85="z"</formula>
    </cfRule>
    <cfRule type="expression" priority="1639" dxfId="476">
      <formula>$B85="y"</formula>
    </cfRule>
  </conditionalFormatting>
  <conditionalFormatting sqref="J124:K124">
    <cfRule type="expression" priority="1617" dxfId="475">
      <formula>$B124="z"</formula>
    </cfRule>
    <cfRule type="expression" priority="1618" dxfId="474">
      <formula>$B124="y"</formula>
    </cfRule>
    <cfRule type="expression" priority="1619" dxfId="473">
      <formula>$B124="x"</formula>
    </cfRule>
  </conditionalFormatting>
  <conditionalFormatting sqref="J132:K137">
    <cfRule type="expression" priority="1412" dxfId="472">
      <formula>$B132="z"</formula>
    </cfRule>
    <cfRule type="expression" priority="1413" dxfId="471">
      <formula>$B132="y"</formula>
    </cfRule>
    <cfRule type="expression" priority="1414" dxfId="470">
      <formula>$B132="x"</formula>
    </cfRule>
  </conditionalFormatting>
  <conditionalFormatting sqref="J144:K146 J149:K152">
    <cfRule type="expression" priority="1391" dxfId="469">
      <formula>$B144="z"</formula>
    </cfRule>
    <cfRule type="expression" priority="1392" dxfId="468">
      <formula>$B144="y"</formula>
    </cfRule>
    <cfRule type="expression" priority="1393" dxfId="467">
      <formula>$B144="x"</formula>
    </cfRule>
  </conditionalFormatting>
  <conditionalFormatting sqref="J154:K156 J173:K177 J179:K179">
    <cfRule type="expression" priority="1120" dxfId="466">
      <formula>$B154="x"</formula>
    </cfRule>
    <cfRule type="expression" priority="1119" dxfId="465">
      <formula>$B154="y"</formula>
    </cfRule>
    <cfRule type="expression" priority="1118" dxfId="464">
      <formula>$B154="z"</formula>
    </cfRule>
  </conditionalFormatting>
  <conditionalFormatting sqref="J163:K166">
    <cfRule type="expression" priority="799" dxfId="463">
      <formula>$B163="z"</formula>
    </cfRule>
    <cfRule type="expression" priority="800" dxfId="462">
      <formula>$B163="y"</formula>
    </cfRule>
    <cfRule type="expression" priority="801" dxfId="461">
      <formula>$B163="x"</formula>
    </cfRule>
  </conditionalFormatting>
  <conditionalFormatting sqref="J380:N380">
    <cfRule type="expression" priority="651" dxfId="460">
      <formula>$B380="y"</formula>
    </cfRule>
    <cfRule type="expression" priority="652" dxfId="459">
      <formula>$B380="x"</formula>
    </cfRule>
    <cfRule type="expression" priority="650" dxfId="458">
      <formula>$B380="z"</formula>
    </cfRule>
  </conditionalFormatting>
  <conditionalFormatting sqref="K14:K16">
    <cfRule type="expression" priority="1879" dxfId="457">
      <formula>$B14="x"</formula>
    </cfRule>
    <cfRule type="expression" priority="1878" dxfId="456">
      <formula>$B14="y"</formula>
    </cfRule>
    <cfRule type="expression" priority="1877" dxfId="455">
      <formula>$B14="z"</formula>
    </cfRule>
  </conditionalFormatting>
  <conditionalFormatting sqref="K180:K204">
    <cfRule type="expression" priority="840" dxfId="454">
      <formula>$B180="z"</formula>
    </cfRule>
  </conditionalFormatting>
  <conditionalFormatting sqref="L15:L16">
    <cfRule type="expression" priority="1876" dxfId="453">
      <formula>$B15="x"</formula>
    </cfRule>
    <cfRule type="expression" priority="1874" dxfId="452">
      <formula>$B15="z"</formula>
    </cfRule>
    <cfRule type="expression" priority="1875" dxfId="451">
      <formula>$B15="y"</formula>
    </cfRule>
  </conditionalFormatting>
  <conditionalFormatting sqref="L185:L190 L193">
    <cfRule type="expression" priority="2018" dxfId="450" stopIfTrue="1">
      <formula>$B185="x"</formula>
    </cfRule>
    <cfRule type="expression" priority="2017" dxfId="449" stopIfTrue="1">
      <formula>$B185="y"</formula>
    </cfRule>
    <cfRule type="expression" priority="2016" dxfId="448" stopIfTrue="1">
      <formula>$B185="z"</formula>
    </cfRule>
  </conditionalFormatting>
  <conditionalFormatting sqref="L195:L203 L184:M191 L193:M193 L17:N26">
    <cfRule type="expression" priority="2022" dxfId="447" stopIfTrue="1">
      <formula>$B17="z"</formula>
    </cfRule>
  </conditionalFormatting>
  <conditionalFormatting sqref="L13:M14">
    <cfRule type="expression" priority="2045" dxfId="446">
      <formula>$B13="y"</formula>
    </cfRule>
    <cfRule type="expression" priority="2044" dxfId="445">
      <formula>$B13="z"</formula>
    </cfRule>
    <cfRule type="expression" priority="2046" dxfId="444">
      <formula>$B13="x"</formula>
    </cfRule>
  </conditionalFormatting>
  <conditionalFormatting sqref="L195:M203 L227:M229 L236:M246 L248:M250 L407:N407 L205:M218 L220:M223 L225:M225 L231:M231 L233:M234 I17:I26 I127:I130 I139:I142 I158:I159 I161 I168:I170 I181 I184:I191 I193 I195:I203 I205:I218 I220:I223 I225 I227:I229 I231 I233:I234 I236:I246 I248:I250 I407">
    <cfRule type="expression" priority="2019" dxfId="443" stopIfTrue="1">
      <formula>$B17="z"</formula>
    </cfRule>
  </conditionalFormatting>
  <conditionalFormatting sqref="L252:M258 I252:I258">
    <cfRule type="expression" priority="777" dxfId="442" stopIfTrue="1">
      <formula>$B252="z"</formula>
    </cfRule>
  </conditionalFormatting>
  <conditionalFormatting sqref="L261:M286 L288:M288 L291:M295 L297:M300 L302:M314 L317:N324 L326:N327 L329:N336 L339:N340 L342:N346 L348:N348 L350:N355 L377:N379 L381:N387 L389:N395 I261:I286 I288 I291:I295 I297:I300 I302:I314 I317:I324 I326:I327 I329:I336 I339:I340 I348">
    <cfRule type="expression" priority="762" dxfId="441" stopIfTrue="1">
      <formula>$B261="z"</formula>
    </cfRule>
  </conditionalFormatting>
  <conditionalFormatting sqref="L17:N26 L184:M191 L193:M193 L195:L203">
    <cfRule type="expression" priority="2024" dxfId="440" stopIfTrue="1">
      <formula>$B17="x"</formula>
    </cfRule>
    <cfRule type="expression" priority="2023" dxfId="439" stopIfTrue="1">
      <formula>$B17="y"</formula>
    </cfRule>
  </conditionalFormatting>
  <conditionalFormatting sqref="L28:N28">
    <cfRule type="expression" priority="183" dxfId="438" stopIfTrue="1">
      <formula>$B28="x"</formula>
    </cfRule>
    <cfRule type="expression" priority="182" dxfId="437" stopIfTrue="1">
      <formula>$B28="y"</formula>
    </cfRule>
    <cfRule type="expression" priority="181" dxfId="436" stopIfTrue="1">
      <formula>$B28="z"</formula>
    </cfRule>
  </conditionalFormatting>
  <conditionalFormatting sqref="L31:N42">
    <cfRule type="expression" priority="179" dxfId="435" stopIfTrue="1">
      <formula>$B31="y"</formula>
    </cfRule>
    <cfRule type="expression" priority="180" dxfId="434" stopIfTrue="1">
      <formula>$B31="x"</formula>
    </cfRule>
    <cfRule type="expression" priority="178" dxfId="433" stopIfTrue="1">
      <formula>$B31="z"</formula>
    </cfRule>
  </conditionalFormatting>
  <conditionalFormatting sqref="L44:N48">
    <cfRule type="expression" priority="177" dxfId="432" stopIfTrue="1">
      <formula>$B44="x"</formula>
    </cfRule>
    <cfRule type="expression" priority="176" dxfId="431" stopIfTrue="1">
      <formula>$B44="y"</formula>
    </cfRule>
    <cfRule type="expression" priority="175" dxfId="430" stopIfTrue="1">
      <formula>$B44="z"</formula>
    </cfRule>
  </conditionalFormatting>
  <conditionalFormatting sqref="L50:N60">
    <cfRule type="expression" priority="174" dxfId="429" stopIfTrue="1">
      <formula>$B50="x"</formula>
    </cfRule>
    <cfRule type="expression" priority="173" dxfId="428" stopIfTrue="1">
      <formula>$B50="y"</formula>
    </cfRule>
    <cfRule type="expression" priority="172" dxfId="427" stopIfTrue="1">
      <formula>$B50="z"</formula>
    </cfRule>
  </conditionalFormatting>
  <conditionalFormatting sqref="L68:N74">
    <cfRule type="expression" priority="168" dxfId="426" stopIfTrue="1">
      <formula>$B68="x"</formula>
    </cfRule>
    <cfRule type="expression" priority="167" dxfId="425" stopIfTrue="1">
      <formula>$B68="y"</formula>
    </cfRule>
    <cfRule type="expression" priority="166" dxfId="424" stopIfTrue="1">
      <formula>$B68="z"</formula>
    </cfRule>
  </conditionalFormatting>
  <conditionalFormatting sqref="L76:N83">
    <cfRule type="expression" priority="165" dxfId="423" stopIfTrue="1">
      <formula>$B76="x"</formula>
    </cfRule>
    <cfRule type="expression" priority="163" dxfId="422" stopIfTrue="1">
      <formula>$B76="z"</formula>
    </cfRule>
    <cfRule type="expression" priority="164" dxfId="421" stopIfTrue="1">
      <formula>$B76="y"</formula>
    </cfRule>
  </conditionalFormatting>
  <conditionalFormatting sqref="L85:N89">
    <cfRule type="expression" priority="162" dxfId="420" stopIfTrue="1">
      <formula>$B85="x"</formula>
    </cfRule>
    <cfRule type="expression" priority="160" dxfId="419" stopIfTrue="1">
      <formula>$B85="z"</formula>
    </cfRule>
    <cfRule type="expression" priority="161" dxfId="418" stopIfTrue="1">
      <formula>$B85="y"</formula>
    </cfRule>
  </conditionalFormatting>
  <conditionalFormatting sqref="L91:N94">
    <cfRule type="expression" priority="159" dxfId="417" stopIfTrue="1">
      <formula>$B91="x"</formula>
    </cfRule>
    <cfRule type="expression" priority="158" dxfId="416" stopIfTrue="1">
      <formula>$B91="y"</formula>
    </cfRule>
    <cfRule type="expression" priority="157" dxfId="415" stopIfTrue="1">
      <formula>$B91="z"</formula>
    </cfRule>
  </conditionalFormatting>
  <conditionalFormatting sqref="L96:N99">
    <cfRule type="expression" priority="155" dxfId="414" stopIfTrue="1">
      <formula>$B96="y"</formula>
    </cfRule>
    <cfRule type="expression" priority="156" dxfId="413" stopIfTrue="1">
      <formula>$B96="x"</formula>
    </cfRule>
    <cfRule type="expression" priority="154" dxfId="412" stopIfTrue="1">
      <formula>$B96="z"</formula>
    </cfRule>
  </conditionalFormatting>
  <conditionalFormatting sqref="L101:N104">
    <cfRule type="expression" priority="152" dxfId="411" stopIfTrue="1">
      <formula>$B101="y"</formula>
    </cfRule>
    <cfRule type="expression" priority="153" dxfId="410" stopIfTrue="1">
      <formula>$B101="x"</formula>
    </cfRule>
    <cfRule type="expression" priority="151" dxfId="409" stopIfTrue="1">
      <formula>$B101="z"</formula>
    </cfRule>
  </conditionalFormatting>
  <conditionalFormatting sqref="L107:N107">
    <cfRule type="expression" priority="148" dxfId="408" stopIfTrue="1">
      <formula>$B107="z"</formula>
    </cfRule>
    <cfRule type="expression" priority="150" dxfId="407" stopIfTrue="1">
      <formula>$B107="x"</formula>
    </cfRule>
    <cfRule type="expression" priority="149" dxfId="406" stopIfTrue="1">
      <formula>$B107="y"</formula>
    </cfRule>
  </conditionalFormatting>
  <conditionalFormatting sqref="L109:N109">
    <cfRule type="expression" priority="147" dxfId="405" stopIfTrue="1">
      <formula>$B109="x"</formula>
    </cfRule>
    <cfRule type="expression" priority="146" dxfId="404" stopIfTrue="1">
      <formula>$B109="y"</formula>
    </cfRule>
    <cfRule type="expression" priority="145" dxfId="403" stopIfTrue="1">
      <formula>$B109="z"</formula>
    </cfRule>
  </conditionalFormatting>
  <conditionalFormatting sqref="L111:N111">
    <cfRule type="expression" priority="142" dxfId="402" stopIfTrue="1">
      <formula>$B111="z"</formula>
    </cfRule>
    <cfRule type="expression" priority="144" dxfId="401" stopIfTrue="1">
      <formula>$B111="x"</formula>
    </cfRule>
    <cfRule type="expression" priority="143" dxfId="400" stopIfTrue="1">
      <formula>$B111="y"</formula>
    </cfRule>
  </conditionalFormatting>
  <conditionalFormatting sqref="L113:N113">
    <cfRule type="expression" priority="140" dxfId="399" stopIfTrue="1">
      <formula>$B113="y"</formula>
    </cfRule>
    <cfRule type="expression" priority="141" dxfId="398" stopIfTrue="1">
      <formula>$B113="x"</formula>
    </cfRule>
    <cfRule type="expression" priority="139" dxfId="397" stopIfTrue="1">
      <formula>$B113="z"</formula>
    </cfRule>
  </conditionalFormatting>
  <conditionalFormatting sqref="L115:N116">
    <cfRule type="expression" priority="137" dxfId="396" stopIfTrue="1">
      <formula>$B115="y"</formula>
    </cfRule>
    <cfRule type="expression" priority="136" dxfId="395" stopIfTrue="1">
      <formula>$B115="z"</formula>
    </cfRule>
    <cfRule type="expression" priority="138" dxfId="394" stopIfTrue="1">
      <formula>$B115="x"</formula>
    </cfRule>
  </conditionalFormatting>
  <conditionalFormatting sqref="L119:N122">
    <cfRule type="expression" priority="134" dxfId="393" stopIfTrue="1">
      <formula>$B119="y"</formula>
    </cfRule>
    <cfRule type="expression" priority="135" dxfId="392" stopIfTrue="1">
      <formula>$B119="x"</formula>
    </cfRule>
    <cfRule type="expression" priority="133" dxfId="391" stopIfTrue="1">
      <formula>$B119="z"</formula>
    </cfRule>
  </conditionalFormatting>
  <conditionalFormatting sqref="L124:N124">
    <cfRule type="expression" priority="130" dxfId="390" stopIfTrue="1">
      <formula>$B124="z"</formula>
    </cfRule>
    <cfRule type="expression" priority="131" dxfId="389" stopIfTrue="1">
      <formula>$B124="y"</formula>
    </cfRule>
    <cfRule type="expression" priority="132" dxfId="388" stopIfTrue="1">
      <formula>$B124="x"</formula>
    </cfRule>
  </conditionalFormatting>
  <conditionalFormatting sqref="L127:N130">
    <cfRule type="expression" priority="129" dxfId="387" stopIfTrue="1">
      <formula>$B127="x"</formula>
    </cfRule>
    <cfRule type="expression" priority="128" dxfId="386" stopIfTrue="1">
      <formula>$B127="y"</formula>
    </cfRule>
    <cfRule type="expression" priority="127" dxfId="385" stopIfTrue="1">
      <formula>$B127="z"</formula>
    </cfRule>
  </conditionalFormatting>
  <conditionalFormatting sqref="L132:N137">
    <cfRule type="expression" priority="122" dxfId="384" stopIfTrue="1">
      <formula>$B132="y"</formula>
    </cfRule>
    <cfRule type="expression" priority="123" dxfId="383" stopIfTrue="1">
      <formula>$B132="x"</formula>
    </cfRule>
    <cfRule type="expression" priority="121" dxfId="382" stopIfTrue="1">
      <formula>$B132="z"</formula>
    </cfRule>
  </conditionalFormatting>
  <conditionalFormatting sqref="L139:N142">
    <cfRule type="expression" priority="120" dxfId="381" stopIfTrue="1">
      <formula>$B139="x"</formula>
    </cfRule>
    <cfRule type="expression" priority="119" dxfId="380" stopIfTrue="1">
      <formula>$B139="y"</formula>
    </cfRule>
    <cfRule type="expression" priority="118" dxfId="379" stopIfTrue="1">
      <formula>$B139="z"</formula>
    </cfRule>
  </conditionalFormatting>
  <conditionalFormatting sqref="L144:N146">
    <cfRule type="expression" priority="117" dxfId="378" stopIfTrue="1">
      <formula>$B144="x"</formula>
    </cfRule>
    <cfRule type="expression" priority="116" dxfId="377" stopIfTrue="1">
      <formula>$B144="y"</formula>
    </cfRule>
    <cfRule type="expression" priority="115" dxfId="376" stopIfTrue="1">
      <formula>$B144="z"</formula>
    </cfRule>
  </conditionalFormatting>
  <conditionalFormatting sqref="L149:N152">
    <cfRule type="expression" priority="114" dxfId="375" stopIfTrue="1">
      <formula>$B149="x"</formula>
    </cfRule>
    <cfRule type="expression" priority="113" dxfId="374" stopIfTrue="1">
      <formula>$B149="y"</formula>
    </cfRule>
    <cfRule type="expression" priority="112" dxfId="373" stopIfTrue="1">
      <formula>$B149="z"</formula>
    </cfRule>
  </conditionalFormatting>
  <conditionalFormatting sqref="L154:N156">
    <cfRule type="expression" priority="111" dxfId="372" stopIfTrue="1">
      <formula>$B154="x"</formula>
    </cfRule>
    <cfRule type="expression" priority="110" dxfId="371" stopIfTrue="1">
      <formula>$B154="y"</formula>
    </cfRule>
    <cfRule type="expression" priority="109" dxfId="370" stopIfTrue="1">
      <formula>$B154="z"</formula>
    </cfRule>
  </conditionalFormatting>
  <conditionalFormatting sqref="L158:N159">
    <cfRule type="expression" priority="108" dxfId="369" stopIfTrue="1">
      <formula>$B158="x"</formula>
    </cfRule>
    <cfRule type="expression" priority="106" dxfId="368" stopIfTrue="1">
      <formula>$B158="z"</formula>
    </cfRule>
    <cfRule type="expression" priority="107" dxfId="367" stopIfTrue="1">
      <formula>$B158="y"</formula>
    </cfRule>
  </conditionalFormatting>
  <conditionalFormatting sqref="L161:N161">
    <cfRule type="expression" priority="105" dxfId="366" stopIfTrue="1">
      <formula>$B161="x"</formula>
    </cfRule>
    <cfRule type="expression" priority="104" dxfId="365" stopIfTrue="1">
      <formula>$B161="y"</formula>
    </cfRule>
    <cfRule type="expression" priority="103" dxfId="364" stopIfTrue="1">
      <formula>$B161="z"</formula>
    </cfRule>
  </conditionalFormatting>
  <conditionalFormatting sqref="L163:N166">
    <cfRule type="expression" priority="102" dxfId="363" stopIfTrue="1">
      <formula>$B163="x"</formula>
    </cfRule>
    <cfRule type="expression" priority="101" dxfId="362" stopIfTrue="1">
      <formula>$B163="y"</formula>
    </cfRule>
    <cfRule type="expression" priority="100" dxfId="361" stopIfTrue="1">
      <formula>$B163="z"</formula>
    </cfRule>
  </conditionalFormatting>
  <conditionalFormatting sqref="L168:N170">
    <cfRule type="expression" priority="97" dxfId="360" stopIfTrue="1">
      <formula>$B168="z"</formula>
    </cfRule>
    <cfRule type="expression" priority="99" dxfId="359" stopIfTrue="1">
      <formula>$B168="x"</formula>
    </cfRule>
    <cfRule type="expression" priority="98" dxfId="358" stopIfTrue="1">
      <formula>$B168="y"</formula>
    </cfRule>
  </conditionalFormatting>
  <conditionalFormatting sqref="L173:N177">
    <cfRule type="expression" priority="95" dxfId="357" stopIfTrue="1">
      <formula>$B173="y"</formula>
    </cfRule>
    <cfRule type="expression" priority="94" dxfId="356" stopIfTrue="1">
      <formula>$B173="z"</formula>
    </cfRule>
    <cfRule type="expression" priority="96" dxfId="355" stopIfTrue="1">
      <formula>$B173="x"</formula>
    </cfRule>
  </conditionalFormatting>
  <conditionalFormatting sqref="L179:N179">
    <cfRule type="expression" priority="92" dxfId="354" stopIfTrue="1">
      <formula>$B179="y"</formula>
    </cfRule>
    <cfRule type="expression" priority="91" dxfId="353" stopIfTrue="1">
      <formula>$B179="z"</formula>
    </cfRule>
    <cfRule type="expression" priority="93" dxfId="352" stopIfTrue="1">
      <formula>$B179="x"</formula>
    </cfRule>
  </conditionalFormatting>
  <conditionalFormatting sqref="L180:N180">
    <cfRule type="expression" priority="288" dxfId="351">
      <formula>$B180="x"</formula>
    </cfRule>
    <cfRule type="expression" priority="287" dxfId="350">
      <formula>$B180="y"</formula>
    </cfRule>
    <cfRule type="expression" priority="286" dxfId="349">
      <formula>$B180="z"</formula>
    </cfRule>
  </conditionalFormatting>
  <conditionalFormatting sqref="L181:N181">
    <cfRule type="expression" priority="90" dxfId="348" stopIfTrue="1">
      <formula>$B181="x"</formula>
    </cfRule>
    <cfRule type="expression" priority="88" dxfId="347" stopIfTrue="1">
      <formula>$B181="z"</formula>
    </cfRule>
    <cfRule type="expression" priority="89" dxfId="346" stopIfTrue="1">
      <formula>$B181="y"</formula>
    </cfRule>
  </conditionalFormatting>
  <conditionalFormatting sqref="L182:N183">
    <cfRule type="expression" priority="2" dxfId="345">
      <formula>$B182="y"</formula>
    </cfRule>
    <cfRule type="expression" priority="3" dxfId="344">
      <formula>$B182="x"</formula>
    </cfRule>
    <cfRule type="expression" priority="1" dxfId="343">
      <formula>$B182="z"</formula>
    </cfRule>
  </conditionalFormatting>
  <conditionalFormatting sqref="L192:N192">
    <cfRule type="expression" priority="1995" dxfId="342">
      <formula>$B192="z"</formula>
    </cfRule>
    <cfRule type="expression" priority="1997" dxfId="341">
      <formula>$B192="x"</formula>
    </cfRule>
    <cfRule type="expression" priority="1996" dxfId="340">
      <formula>$B192="y"</formula>
    </cfRule>
  </conditionalFormatting>
  <conditionalFormatting sqref="L194:N194">
    <cfRule type="expression" priority="1989" dxfId="339">
      <formula>$B194="z"</formula>
    </cfRule>
    <cfRule type="expression" priority="1990" dxfId="338">
      <formula>$B194="y"</formula>
    </cfRule>
    <cfRule type="expression" priority="1991" dxfId="337">
      <formula>$B194="x"</formula>
    </cfRule>
  </conditionalFormatting>
  <conditionalFormatting sqref="L204:N204">
    <cfRule type="expression" priority="510" dxfId="336">
      <formula>$B204="z"</formula>
    </cfRule>
    <cfRule type="expression" priority="511" dxfId="335">
      <formula>$B204="y"</formula>
    </cfRule>
    <cfRule type="expression" priority="512" dxfId="334">
      <formula>$B204="x"</formula>
    </cfRule>
  </conditionalFormatting>
  <conditionalFormatting sqref="L357:N366">
    <cfRule type="expression" priority="361" dxfId="333" stopIfTrue="1">
      <formula>$B357="y"</formula>
    </cfRule>
    <cfRule type="expression" priority="360" dxfId="332" stopIfTrue="1">
      <formula>$B357="z"</formula>
    </cfRule>
    <cfRule type="expression" priority="362" dxfId="331" stopIfTrue="1">
      <formula>$B357="x"</formula>
    </cfRule>
  </conditionalFormatting>
  <conditionalFormatting sqref="L368:N374">
    <cfRule type="expression" priority="327" dxfId="330" stopIfTrue="1">
      <formula>$B368="z"</formula>
    </cfRule>
    <cfRule type="expression" priority="329" dxfId="329" stopIfTrue="1">
      <formula>$B368="x"</formula>
    </cfRule>
    <cfRule type="expression" priority="328" dxfId="328" stopIfTrue="1">
      <formula>$B368="y"</formula>
    </cfRule>
  </conditionalFormatting>
  <conditionalFormatting sqref="L397:N397">
    <cfRule type="expression" priority="300" dxfId="327" stopIfTrue="1">
      <formula>$B397="z"</formula>
    </cfRule>
    <cfRule type="expression" priority="301" dxfId="326" stopIfTrue="1">
      <formula>$B397="y"</formula>
    </cfRule>
    <cfRule type="expression" priority="302" dxfId="325" stopIfTrue="1">
      <formula>$B397="x"</formula>
    </cfRule>
  </conditionalFormatting>
  <conditionalFormatting sqref="L399:N402 I399:I402">
    <cfRule type="expression" priority="573" dxfId="324" stopIfTrue="1">
      <formula>$B399="z"</formula>
    </cfRule>
  </conditionalFormatting>
  <conditionalFormatting sqref="L404:N405 I404:I405">
    <cfRule type="expression" priority="603" dxfId="323" stopIfTrue="1">
      <formula>$B404="z"</formula>
    </cfRule>
  </conditionalFormatting>
  <conditionalFormatting sqref="M15">
    <cfRule type="expression" priority="398" dxfId="322">
      <formula>$B15="x"</formula>
    </cfRule>
    <cfRule type="expression" priority="396" dxfId="321">
      <formula>$B15="z"</formula>
    </cfRule>
    <cfRule type="expression" priority="397" dxfId="320">
      <formula>$B15="y"</formula>
    </cfRule>
  </conditionalFormatting>
  <conditionalFormatting sqref="M185:M190">
    <cfRule type="expression" priority="2051" dxfId="319">
      <formula>$B185="y"</formula>
    </cfRule>
    <cfRule type="expression" priority="2052" dxfId="318">
      <formula>$B185="x"</formula>
    </cfRule>
    <cfRule type="expression" priority="2050" dxfId="317">
      <formula>$B185="z"</formula>
    </cfRule>
  </conditionalFormatting>
  <conditionalFormatting sqref="M195:M197 M193">
    <cfRule type="expression" priority="2012" dxfId="316">
      <formula>$B193="z"</formula>
    </cfRule>
  </conditionalFormatting>
  <conditionalFormatting sqref="M198:M201">
    <cfRule type="expression" priority="1988" dxfId="315">
      <formula>$B198="z"</formula>
    </cfRule>
  </conditionalFormatting>
  <conditionalFormatting sqref="M202:M203">
    <cfRule type="expression" priority="2038" dxfId="314">
      <formula>$B202="z"</formula>
    </cfRule>
  </conditionalFormatting>
  <conditionalFormatting sqref="M205:M217">
    <cfRule type="expression" priority="1944" dxfId="313">
      <formula>$B205="z"</formula>
    </cfRule>
  </conditionalFormatting>
  <conditionalFormatting sqref="M208:M209 M213:M214">
    <cfRule type="expression" priority="1970" dxfId="312">
      <formula>$B208="x"</formula>
    </cfRule>
    <cfRule type="expression" priority="1969" dxfId="311">
      <formula>$B208="y"</formula>
    </cfRule>
  </conditionalFormatting>
  <conditionalFormatting sqref="M218 D1:N2 K11:L12 J205:K218 J220:K223 J225:K225 J231:K231 J233:K234 D421:N65886">
    <cfRule type="expression" priority="2144" dxfId="310">
      <formula>$B1="z"</formula>
    </cfRule>
  </conditionalFormatting>
  <conditionalFormatting sqref="M223">
    <cfRule type="expression" priority="1928" dxfId="309">
      <formula>$B223="y"</formula>
    </cfRule>
    <cfRule type="expression" priority="1929" dxfId="308">
      <formula>$B223="x"</formula>
    </cfRule>
  </conditionalFormatting>
  <conditionalFormatting sqref="M225 M231 M233:M234 M220:M223">
    <cfRule type="expression" priority="1923" dxfId="307">
      <formula>$B220="z"</formula>
    </cfRule>
  </conditionalFormatting>
  <conditionalFormatting sqref="M225">
    <cfRule type="expression" priority="1917" dxfId="306">
      <formula>$B225="x"</formula>
    </cfRule>
    <cfRule type="expression" priority="1916" dxfId="305">
      <formula>$B225="y"</formula>
    </cfRule>
  </conditionalFormatting>
  <conditionalFormatting sqref="M231 M233:M234">
    <cfRule type="expression" priority="1903" dxfId="304">
      <formula>$B231="x"</formula>
    </cfRule>
    <cfRule type="expression" priority="1902" dxfId="303">
      <formula>$B231="y"</formula>
    </cfRule>
  </conditionalFormatting>
  <conditionalFormatting sqref="M252:M258 F252:F258 J252:K258">
    <cfRule type="expression" priority="780" dxfId="302">
      <formula>$B252="y"</formula>
    </cfRule>
  </conditionalFormatting>
  <conditionalFormatting sqref="M261:M286 M288 M291:M295 M297:M300 M302:M314 M317:N324 M326:N327 M329:N336 M339:N340 M342:N346 M348:N348 M350:N355 M377:N379 M381:N387 M389:N395 F261:F286 J261:K286 F288 J288:K288 F291:F295 J291:K295 F297:F300 J297:K300 F302:F314 J302:K314 F317:F324 J317:K324 F326:F327 J326:K327 F329:F336 J329:K336 F339:F340 J339:K340 F342:F346 J342:K346 F348 J348:K348 F350:F355 J350:K355 F377:F379 J377:K379 F381:F387 J381:K387 F389:F395 J389:K395">
    <cfRule type="expression" priority="765" dxfId="301">
      <formula>$B261="y"</formula>
    </cfRule>
  </conditionalFormatting>
  <conditionalFormatting sqref="M11:N11">
    <cfRule type="expression" priority="2972" dxfId="300">
      <formula>$B11="z"</formula>
    </cfRule>
    <cfRule type="expression" priority="2973" dxfId="299">
      <formula>$B11="y"</formula>
    </cfRule>
    <cfRule type="expression" priority="2974" dxfId="298">
      <formula>$B11="x"</formula>
    </cfRule>
  </conditionalFormatting>
  <conditionalFormatting sqref="M16:N16">
    <cfRule type="expression" priority="401" dxfId="297">
      <formula>$B16="x"</formula>
    </cfRule>
    <cfRule type="expression" priority="400" dxfId="296">
      <formula>$B16="y"</formula>
    </cfRule>
    <cfRule type="expression" priority="399" dxfId="295">
      <formula>$B16="z"</formula>
    </cfRule>
  </conditionalFormatting>
  <conditionalFormatting sqref="M357:N366 F357:F362 J357:K366">
    <cfRule type="expression" priority="363" dxfId="294">
      <formula>$B357="y"</formula>
    </cfRule>
  </conditionalFormatting>
  <conditionalFormatting sqref="M368:N374 F368:F374 J368:K374">
    <cfRule type="expression" priority="330" dxfId="293">
      <formula>$B368="y"</formula>
    </cfRule>
  </conditionalFormatting>
  <conditionalFormatting sqref="M397:N397 F397 J397:K397">
    <cfRule type="expression" priority="303" dxfId="292">
      <formula>$B397="y"</formula>
    </cfRule>
  </conditionalFormatting>
  <conditionalFormatting sqref="M399:N402 F399:F402 J399:K402">
    <cfRule type="expression" priority="576" dxfId="291">
      <formula>$B399="y"</formula>
    </cfRule>
  </conditionalFormatting>
  <conditionalFormatting sqref="M404:N405 F404:F405 J404:K405">
    <cfRule type="expression" priority="606" dxfId="290">
      <formula>$B404="y"</formula>
    </cfRule>
  </conditionalFormatting>
  <conditionalFormatting sqref="N14:N15">
    <cfRule type="expression" priority="186" dxfId="289">
      <formula>$B14="x"</formula>
    </cfRule>
    <cfRule type="expression" priority="185" dxfId="288">
      <formula>$B14="y"</formula>
    </cfRule>
    <cfRule type="expression" priority="184" dxfId="287">
      <formula>$B14="z"</formula>
    </cfRule>
  </conditionalFormatting>
  <conditionalFormatting sqref="N184:N191">
    <cfRule type="expression" priority="85" dxfId="286" stopIfTrue="1">
      <formula>$B184="z"</formula>
    </cfRule>
    <cfRule type="expression" priority="87" dxfId="285" stopIfTrue="1">
      <formula>$B184="x"</formula>
    </cfRule>
    <cfRule type="expression" priority="86" dxfId="284" stopIfTrue="1">
      <formula>$B184="y"</formula>
    </cfRule>
  </conditionalFormatting>
  <conditionalFormatting sqref="N193">
    <cfRule type="expression" priority="27" dxfId="283" stopIfTrue="1">
      <formula>$B193="x"</formula>
    </cfRule>
    <cfRule type="expression" priority="26" dxfId="282" stopIfTrue="1">
      <formula>$B193="y"</formula>
    </cfRule>
    <cfRule type="expression" priority="25" dxfId="281" stopIfTrue="1">
      <formula>$B193="z"</formula>
    </cfRule>
  </conditionalFormatting>
  <conditionalFormatting sqref="N195:N203">
    <cfRule type="expression" priority="24" dxfId="280" stopIfTrue="1">
      <formula>$B195="x"</formula>
    </cfRule>
    <cfRule type="expression" priority="22" dxfId="279" stopIfTrue="1">
      <formula>$B195="z"</formula>
    </cfRule>
    <cfRule type="expression" priority="23" dxfId="278" stopIfTrue="1">
      <formula>$B195="y"</formula>
    </cfRule>
  </conditionalFormatting>
  <conditionalFormatting sqref="N205:N218">
    <cfRule type="expression" priority="19" dxfId="277" stopIfTrue="1">
      <formula>$B205="z"</formula>
    </cfRule>
    <cfRule type="expression" priority="21" dxfId="276" stopIfTrue="1">
      <formula>$B205="x"</formula>
    </cfRule>
    <cfRule type="expression" priority="20" dxfId="275" stopIfTrue="1">
      <formula>$B205="y"</formula>
    </cfRule>
  </conditionalFormatting>
  <conditionalFormatting sqref="N220:N223">
    <cfRule type="expression" priority="18" dxfId="274" stopIfTrue="1">
      <formula>$B220="x"</formula>
    </cfRule>
    <cfRule type="expression" priority="16" dxfId="273" stopIfTrue="1">
      <formula>$B220="z"</formula>
    </cfRule>
    <cfRule type="expression" priority="17" dxfId="272" stopIfTrue="1">
      <formula>$B220="y"</formula>
    </cfRule>
  </conditionalFormatting>
  <conditionalFormatting sqref="N225">
    <cfRule type="expression" priority="15" dxfId="271" stopIfTrue="1">
      <formula>$B225="x"</formula>
    </cfRule>
    <cfRule type="expression" priority="14" dxfId="270" stopIfTrue="1">
      <formula>$B225="y"</formula>
    </cfRule>
    <cfRule type="expression" priority="13" dxfId="269" stopIfTrue="1">
      <formula>$B225="z"</formula>
    </cfRule>
  </conditionalFormatting>
  <conditionalFormatting sqref="N227:N229">
    <cfRule type="expression" priority="12" dxfId="268" stopIfTrue="1">
      <formula>$B227="x"</formula>
    </cfRule>
    <cfRule type="expression" priority="11" dxfId="267" stopIfTrue="1">
      <formula>$B227="y"</formula>
    </cfRule>
    <cfRule type="expression" priority="10" dxfId="266" stopIfTrue="1">
      <formula>$B227="z"</formula>
    </cfRule>
  </conditionalFormatting>
  <conditionalFormatting sqref="N231">
    <cfRule type="expression" priority="7" dxfId="265" stopIfTrue="1">
      <formula>$B231="z"</formula>
    </cfRule>
    <cfRule type="expression" priority="9" dxfId="264" stopIfTrue="1">
      <formula>$B231="x"</formula>
    </cfRule>
    <cfRule type="expression" priority="8" dxfId="263" stopIfTrue="1">
      <formula>$B231="y"</formula>
    </cfRule>
  </conditionalFormatting>
  <conditionalFormatting sqref="N233:N234">
    <cfRule type="expression" priority="6" dxfId="262" stopIfTrue="1">
      <formula>$B233="x"</formula>
    </cfRule>
    <cfRule type="expression" priority="4" dxfId="261" stopIfTrue="1">
      <formula>$B233="z"</formula>
    </cfRule>
    <cfRule type="expression" priority="5" dxfId="260" stopIfTrue="1">
      <formula>$B233="y"</formula>
    </cfRule>
  </conditionalFormatting>
  <conditionalFormatting sqref="N236:N246">
    <cfRule type="expression" priority="55" dxfId="259" stopIfTrue="1">
      <formula>$B236="z"</formula>
    </cfRule>
    <cfRule type="expression" priority="57" dxfId="258" stopIfTrue="1">
      <formula>$B236="x"</formula>
    </cfRule>
    <cfRule type="expression" priority="56" dxfId="257" stopIfTrue="1">
      <formula>$B236="y"</formula>
    </cfRule>
  </conditionalFormatting>
  <conditionalFormatting sqref="N248:N250">
    <cfRule type="expression" priority="52" dxfId="256" stopIfTrue="1">
      <formula>$B248="z"</formula>
    </cfRule>
    <cfRule type="expression" priority="54" dxfId="255" stopIfTrue="1">
      <formula>$B248="x"</formula>
    </cfRule>
    <cfRule type="expression" priority="53" dxfId="254" stopIfTrue="1">
      <formula>$B248="y"</formula>
    </cfRule>
  </conditionalFormatting>
  <conditionalFormatting sqref="N252:N258">
    <cfRule type="expression" priority="49" dxfId="253" stopIfTrue="1">
      <formula>$B252="z"</formula>
    </cfRule>
    <cfRule type="expression" priority="50" dxfId="252" stopIfTrue="1">
      <formula>$B252="y"</formula>
    </cfRule>
    <cfRule type="expression" priority="51" dxfId="251" stopIfTrue="1">
      <formula>$B252="x"</formula>
    </cfRule>
  </conditionalFormatting>
  <conditionalFormatting sqref="N261:N286">
    <cfRule type="expression" priority="46" dxfId="250" stopIfTrue="1">
      <formula>$B261="z"</formula>
    </cfRule>
    <cfRule type="expression" priority="47" dxfId="249" stopIfTrue="1">
      <formula>$B261="y"</formula>
    </cfRule>
    <cfRule type="expression" priority="48" dxfId="248" stopIfTrue="1">
      <formula>$B261="x"</formula>
    </cfRule>
  </conditionalFormatting>
  <conditionalFormatting sqref="N288">
    <cfRule type="expression" priority="43" dxfId="247" stopIfTrue="1">
      <formula>$B288="z"</formula>
    </cfRule>
    <cfRule type="expression" priority="44" dxfId="246" stopIfTrue="1">
      <formula>$B288="y"</formula>
    </cfRule>
    <cfRule type="expression" priority="45" dxfId="245" stopIfTrue="1">
      <formula>$B288="x"</formula>
    </cfRule>
  </conditionalFormatting>
  <conditionalFormatting sqref="N291:N295">
    <cfRule type="expression" priority="34" dxfId="244" stopIfTrue="1">
      <formula>$B291="z"</formula>
    </cfRule>
    <cfRule type="expression" priority="35" dxfId="243" stopIfTrue="1">
      <formula>$B291="y"</formula>
    </cfRule>
    <cfRule type="expression" priority="36" dxfId="242" stopIfTrue="1">
      <formula>$B291="x"</formula>
    </cfRule>
  </conditionalFormatting>
  <conditionalFormatting sqref="N297:N300">
    <cfRule type="expression" priority="31" dxfId="241" stopIfTrue="1">
      <formula>$B297="z"</formula>
    </cfRule>
    <cfRule type="expression" priority="32" dxfId="240" stopIfTrue="1">
      <formula>$B297="y"</formula>
    </cfRule>
    <cfRule type="expression" priority="33" dxfId="239" stopIfTrue="1">
      <formula>$B297="x"</formula>
    </cfRule>
  </conditionalFormatting>
  <conditionalFormatting sqref="N302:N314">
    <cfRule type="expression" priority="29" dxfId="238" stopIfTrue="1">
      <formula>$B302="y"</formula>
    </cfRule>
    <cfRule type="expression" priority="30" dxfId="237" stopIfTrue="1">
      <formula>$B302="x"</formula>
    </cfRule>
    <cfRule type="expression" priority="28" dxfId="236" stopIfTrue="1">
      <formula>$B302="z"</formula>
    </cfRule>
  </conditionalFormatting>
  <printOptions horizontalCentered="1"/>
  <pageMargins left="0.23622047244094491" right="0.23622047244094491" top="0.74803149606299213" bottom="0.78740157480314954" header="0.31496062992125984" footer="0.15748031496062992"/>
  <pageSetup paperSize="9" scale="44" orientation="landscape"/>
  <headerFooter alignWithMargins="0">
    <oddHeader>&amp;C&amp;"Courier New,Normal"&amp;11Página &amp;P de &amp;N</oddHeader>
    <oddFooter>&amp;L&amp;"Courier New,Normal"&amp;12PLANILHA ORÇAMENTÁRIA&amp;R&amp;"Courier New,Normal"
HULLE LOPES
CAU-MG A 2510774
CONEPP CONSULTORIA LTDA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pageSetUpPr fitToPage="1"/>
  </sheetPr>
  <sheetViews>
    <sheetView showGridLines="0" view="pageBreakPreview" topLeftCell="A790" zoomScaleNormal="100" zoomScaleSheetLayoutView="100" workbookViewId="0">
      <selection activeCell="O19" sqref="O19"/>
    </sheetView>
  </sheetViews>
  <sheetFormatPr defaultRowHeight="15"/>
  <cols>
    <col customWidth="1" min="1" max="1" style="129" width="5.140625"/>
    <col customWidth="1" min="2" max="2" style="129" width="1.7109375"/>
    <col customWidth="1" min="3" max="3" style="129" width="11.140625"/>
    <col customWidth="1" min="4" max="4" style="129" width="18"/>
    <col customWidth="1" min="5" max="5" style="129" width="26.140625"/>
    <col customWidth="1" min="6" max="6" style="129" width="26"/>
    <col customWidth="1" min="7" max="7" style="129" width="23.140625"/>
    <col customWidth="1" min="8" max="8" style="129" width="15.42578125"/>
    <col customWidth="1" min="9" max="9" style="129" width="23.7109375"/>
    <col customWidth="1" min="10" max="10" style="130" width="20.42578125"/>
    <col customWidth="1" min="11" max="11" style="129" width="16.140625"/>
    <col customWidth="1" min="12" max="12" style="131" width="32"/>
    <col customWidth="1" min="13" max="13" style="129" width="2"/>
    <col customWidth="1" min="14" max="14" style="129" width="8.42578125"/>
    <col customWidth="1" min="15" max="15" style="129" width="16.85546875"/>
    <col customWidth="1" min="16" max="16" style="132" width="22"/>
    <col customWidth="1" min="17" max="20" style="129" width="10.5703125"/>
    <col customWidth="1" min="21" max="21" style="129" width="9.28515625"/>
    <col customWidth="1" min="22" max="23" style="129" width="10.7109375"/>
    <col bestFit="1" customWidth="1" min="24" max="24" style="2" width="11"/>
    <col bestFit="1" customWidth="1" min="25" max="25" style="2" width="9.85546875"/>
    <col bestFit="1" customWidth="1" min="26" max="26" style="2" width="11"/>
    <col min="27" max="258" style="2" width="9.140625"/>
    <col customWidth="1" min="259" max="259" style="2" width="5.140625"/>
    <col customWidth="1" min="260" max="260" style="2" width="1.7109375"/>
    <col customWidth="1" min="261" max="261" style="2" width="11.140625"/>
    <col customWidth="1" min="262" max="262" style="2" width="26"/>
    <col customWidth="1" min="263" max="263" style="2" width="23.140625"/>
    <col customWidth="1" min="264" max="264" style="2" width="15.42578125"/>
    <col customWidth="1" min="265" max="265" style="2" width="23.7109375"/>
    <col customWidth="1" min="266" max="266" style="2" width="20.42578125"/>
    <col customWidth="1" min="267" max="267" style="2" width="16.140625"/>
    <col customWidth="1" min="268" max="268" style="2" width="27.42578125"/>
    <col customWidth="1" min="269" max="269" style="2" width="2"/>
    <col customWidth="1" min="270" max="270" style="2" width="8.42578125"/>
    <col customWidth="1" min="271" max="271" style="2" width="16.85546875"/>
    <col customWidth="1" min="272" max="272" style="2" width="22"/>
    <col customWidth="1" min="273" max="276" style="2" width="10.5703125"/>
    <col customWidth="1" min="277" max="277" style="2" width="9.28515625"/>
    <col customWidth="1" min="278" max="279" style="2" width="10.7109375"/>
    <col bestFit="1" customWidth="1" min="280" max="280" style="2" width="11"/>
    <col bestFit="1" customWidth="1" min="281" max="281" style="2" width="9.85546875"/>
    <col bestFit="1" customWidth="1" min="282" max="282" style="2" width="11"/>
    <col min="283" max="514" style="2" width="9.140625"/>
    <col customWidth="1" min="515" max="515" style="2" width="5.140625"/>
    <col customWidth="1" min="516" max="516" style="2" width="1.7109375"/>
    <col customWidth="1" min="517" max="517" style="2" width="11.140625"/>
    <col customWidth="1" min="518" max="518" style="2" width="26"/>
    <col customWidth="1" min="519" max="519" style="2" width="23.140625"/>
    <col customWidth="1" min="520" max="520" style="2" width="15.42578125"/>
    <col customWidth="1" min="521" max="521" style="2" width="23.7109375"/>
    <col customWidth="1" min="522" max="522" style="2" width="20.42578125"/>
    <col customWidth="1" min="523" max="523" style="2" width="16.140625"/>
    <col customWidth="1" min="524" max="524" style="2" width="27.42578125"/>
    <col customWidth="1" min="525" max="525" style="2" width="2"/>
    <col customWidth="1" min="526" max="526" style="2" width="8.42578125"/>
    <col customWidth="1" min="527" max="527" style="2" width="16.85546875"/>
    <col customWidth="1" min="528" max="528" style="2" width="22"/>
    <col customWidth="1" min="529" max="532" style="2" width="10.5703125"/>
    <col customWidth="1" min="533" max="533" style="2" width="9.28515625"/>
    <col customWidth="1" min="534" max="535" style="2" width="10.7109375"/>
    <col bestFit="1" customWidth="1" min="536" max="536" style="2" width="11"/>
    <col bestFit="1" customWidth="1" min="537" max="537" style="2" width="9.85546875"/>
    <col bestFit="1" customWidth="1" min="538" max="538" style="2" width="11"/>
    <col min="539" max="770" style="2" width="9.140625"/>
    <col customWidth="1" min="771" max="771" style="2" width="5.140625"/>
    <col customWidth="1" min="772" max="772" style="2" width="1.7109375"/>
    <col customWidth="1" min="773" max="773" style="2" width="11.140625"/>
    <col customWidth="1" min="774" max="774" style="2" width="26"/>
    <col customWidth="1" min="775" max="775" style="2" width="23.140625"/>
    <col customWidth="1" min="776" max="776" style="2" width="15.42578125"/>
    <col customWidth="1" min="777" max="777" style="2" width="23.7109375"/>
    <col customWidth="1" min="778" max="778" style="2" width="20.42578125"/>
    <col customWidth="1" min="779" max="779" style="2" width="16.140625"/>
    <col customWidth="1" min="780" max="780" style="2" width="27.42578125"/>
    <col customWidth="1" min="781" max="781" style="2" width="2"/>
    <col customWidth="1" min="782" max="782" style="2" width="8.42578125"/>
    <col customWidth="1" min="783" max="783" style="2" width="16.85546875"/>
    <col customWidth="1" min="784" max="784" style="2" width="22"/>
    <col customWidth="1" min="785" max="788" style="2" width="10.5703125"/>
    <col customWidth="1" min="789" max="789" style="2" width="9.28515625"/>
    <col customWidth="1" min="790" max="791" style="2" width="10.7109375"/>
    <col bestFit="1" customWidth="1" min="792" max="792" style="2" width="11"/>
    <col bestFit="1" customWidth="1" min="793" max="793" style="2" width="9.85546875"/>
    <col bestFit="1" customWidth="1" min="794" max="794" style="2" width="11"/>
    <col min="795" max="1026" style="2" width="9.140625"/>
    <col customWidth="1" min="1027" max="1027" style="2" width="5.140625"/>
    <col customWidth="1" min="1028" max="1028" style="2" width="1.7109375"/>
    <col customWidth="1" min="1029" max="1029" style="2" width="11.140625"/>
    <col customWidth="1" min="1030" max="1030" style="2" width="26"/>
    <col customWidth="1" min="1031" max="1031" style="2" width="23.140625"/>
    <col customWidth="1" min="1032" max="1032" style="2" width="15.42578125"/>
    <col customWidth="1" min="1033" max="1033" style="2" width="23.7109375"/>
    <col customWidth="1" min="1034" max="1034" style="2" width="20.42578125"/>
    <col customWidth="1" min="1035" max="1035" style="2" width="16.140625"/>
    <col customWidth="1" min="1036" max="1036" style="2" width="27.42578125"/>
    <col customWidth="1" min="1037" max="1037" style="2" width="2"/>
    <col customWidth="1" min="1038" max="1038" style="2" width="8.42578125"/>
    <col customWidth="1" min="1039" max="1039" style="2" width="16.85546875"/>
    <col customWidth="1" min="1040" max="1040" style="2" width="22"/>
    <col customWidth="1" min="1041" max="1044" style="2" width="10.5703125"/>
    <col customWidth="1" min="1045" max="1045" style="2" width="9.28515625"/>
    <col customWidth="1" min="1046" max="1047" style="2" width="10.7109375"/>
    <col bestFit="1" customWidth="1" min="1048" max="1048" style="2" width="11"/>
    <col bestFit="1" customWidth="1" min="1049" max="1049" style="2" width="9.85546875"/>
    <col bestFit="1" customWidth="1" min="1050" max="1050" style="2" width="11"/>
    <col min="1051" max="1282" style="2" width="9.140625"/>
    <col customWidth="1" min="1283" max="1283" style="2" width="5.140625"/>
    <col customWidth="1" min="1284" max="1284" style="2" width="1.7109375"/>
    <col customWidth="1" min="1285" max="1285" style="2" width="11.140625"/>
    <col customWidth="1" min="1286" max="1286" style="2" width="26"/>
    <col customWidth="1" min="1287" max="1287" style="2" width="23.140625"/>
    <col customWidth="1" min="1288" max="1288" style="2" width="15.42578125"/>
    <col customWidth="1" min="1289" max="1289" style="2" width="23.7109375"/>
    <col customWidth="1" min="1290" max="1290" style="2" width="20.42578125"/>
    <col customWidth="1" min="1291" max="1291" style="2" width="16.140625"/>
    <col customWidth="1" min="1292" max="1292" style="2" width="27.42578125"/>
    <col customWidth="1" min="1293" max="1293" style="2" width="2"/>
    <col customWidth="1" min="1294" max="1294" style="2" width="8.42578125"/>
    <col customWidth="1" min="1295" max="1295" style="2" width="16.85546875"/>
    <col customWidth="1" min="1296" max="1296" style="2" width="22"/>
    <col customWidth="1" min="1297" max="1300" style="2" width="10.5703125"/>
    <col customWidth="1" min="1301" max="1301" style="2" width="9.28515625"/>
    <col customWidth="1" min="1302" max="1303" style="2" width="10.7109375"/>
    <col bestFit="1" customWidth="1" min="1304" max="1304" style="2" width="11"/>
    <col bestFit="1" customWidth="1" min="1305" max="1305" style="2" width="9.85546875"/>
    <col bestFit="1" customWidth="1" min="1306" max="1306" style="2" width="11"/>
    <col min="1307" max="1538" style="2" width="9.140625"/>
    <col customWidth="1" min="1539" max="1539" style="2" width="5.140625"/>
    <col customWidth="1" min="1540" max="1540" style="2" width="1.7109375"/>
    <col customWidth="1" min="1541" max="1541" style="2" width="11.140625"/>
    <col customWidth="1" min="1542" max="1542" style="2" width="26"/>
    <col customWidth="1" min="1543" max="1543" style="2" width="23.140625"/>
    <col customWidth="1" min="1544" max="1544" style="2" width="15.42578125"/>
    <col customWidth="1" min="1545" max="1545" style="2" width="23.7109375"/>
    <col customWidth="1" min="1546" max="1546" style="2" width="20.42578125"/>
    <col customWidth="1" min="1547" max="1547" style="2" width="16.140625"/>
    <col customWidth="1" min="1548" max="1548" style="2" width="27.42578125"/>
    <col customWidth="1" min="1549" max="1549" style="2" width="2"/>
    <col customWidth="1" min="1550" max="1550" style="2" width="8.42578125"/>
    <col customWidth="1" min="1551" max="1551" style="2" width="16.85546875"/>
    <col customWidth="1" min="1552" max="1552" style="2" width="22"/>
    <col customWidth="1" min="1553" max="1556" style="2" width="10.5703125"/>
    <col customWidth="1" min="1557" max="1557" style="2" width="9.28515625"/>
    <col customWidth="1" min="1558" max="1559" style="2" width="10.7109375"/>
    <col bestFit="1" customWidth="1" min="1560" max="1560" style="2" width="11"/>
    <col bestFit="1" customWidth="1" min="1561" max="1561" style="2" width="9.85546875"/>
    <col bestFit="1" customWidth="1" min="1562" max="1562" style="2" width="11"/>
    <col min="1563" max="1794" style="2" width="9.140625"/>
    <col customWidth="1" min="1795" max="1795" style="2" width="5.140625"/>
    <col customWidth="1" min="1796" max="1796" style="2" width="1.7109375"/>
    <col customWidth="1" min="1797" max="1797" style="2" width="11.140625"/>
    <col customWidth="1" min="1798" max="1798" style="2" width="26"/>
    <col customWidth="1" min="1799" max="1799" style="2" width="23.140625"/>
    <col customWidth="1" min="1800" max="1800" style="2" width="15.42578125"/>
    <col customWidth="1" min="1801" max="1801" style="2" width="23.7109375"/>
    <col customWidth="1" min="1802" max="1802" style="2" width="20.42578125"/>
    <col customWidth="1" min="1803" max="1803" style="2" width="16.140625"/>
    <col customWidth="1" min="1804" max="1804" style="2" width="27.42578125"/>
    <col customWidth="1" min="1805" max="1805" style="2" width="2"/>
    <col customWidth="1" min="1806" max="1806" style="2" width="8.42578125"/>
    <col customWidth="1" min="1807" max="1807" style="2" width="16.85546875"/>
    <col customWidth="1" min="1808" max="1808" style="2" width="22"/>
    <col customWidth="1" min="1809" max="1812" style="2" width="10.5703125"/>
    <col customWidth="1" min="1813" max="1813" style="2" width="9.28515625"/>
    <col customWidth="1" min="1814" max="1815" style="2" width="10.7109375"/>
    <col bestFit="1" customWidth="1" min="1816" max="1816" style="2" width="11"/>
    <col bestFit="1" customWidth="1" min="1817" max="1817" style="2" width="9.85546875"/>
    <col bestFit="1" customWidth="1" min="1818" max="1818" style="2" width="11"/>
    <col min="1819" max="2050" style="2" width="9.140625"/>
    <col customWidth="1" min="2051" max="2051" style="2" width="5.140625"/>
    <col customWidth="1" min="2052" max="2052" style="2" width="1.7109375"/>
    <col customWidth="1" min="2053" max="2053" style="2" width="11.140625"/>
    <col customWidth="1" min="2054" max="2054" style="2" width="26"/>
    <col customWidth="1" min="2055" max="2055" style="2" width="23.140625"/>
    <col customWidth="1" min="2056" max="2056" style="2" width="15.42578125"/>
    <col customWidth="1" min="2057" max="2057" style="2" width="23.7109375"/>
    <col customWidth="1" min="2058" max="2058" style="2" width="20.42578125"/>
    <col customWidth="1" min="2059" max="2059" style="2" width="16.140625"/>
    <col customWidth="1" min="2060" max="2060" style="2" width="27.42578125"/>
    <col customWidth="1" min="2061" max="2061" style="2" width="2"/>
    <col customWidth="1" min="2062" max="2062" style="2" width="8.42578125"/>
    <col customWidth="1" min="2063" max="2063" style="2" width="16.85546875"/>
    <col customWidth="1" min="2064" max="2064" style="2" width="22"/>
    <col customWidth="1" min="2065" max="2068" style="2" width="10.5703125"/>
    <col customWidth="1" min="2069" max="2069" style="2" width="9.28515625"/>
    <col customWidth="1" min="2070" max="2071" style="2" width="10.7109375"/>
    <col bestFit="1" customWidth="1" min="2072" max="2072" style="2" width="11"/>
    <col bestFit="1" customWidth="1" min="2073" max="2073" style="2" width="9.85546875"/>
    <col bestFit="1" customWidth="1" min="2074" max="2074" style="2" width="11"/>
    <col min="2075" max="2306" style="2" width="9.140625"/>
    <col customWidth="1" min="2307" max="2307" style="2" width="5.140625"/>
    <col customWidth="1" min="2308" max="2308" style="2" width="1.7109375"/>
    <col customWidth="1" min="2309" max="2309" style="2" width="11.140625"/>
    <col customWidth="1" min="2310" max="2310" style="2" width="26"/>
    <col customWidth="1" min="2311" max="2311" style="2" width="23.140625"/>
    <col customWidth="1" min="2312" max="2312" style="2" width="15.42578125"/>
    <col customWidth="1" min="2313" max="2313" style="2" width="23.7109375"/>
    <col customWidth="1" min="2314" max="2314" style="2" width="20.42578125"/>
    <col customWidth="1" min="2315" max="2315" style="2" width="16.140625"/>
    <col customWidth="1" min="2316" max="2316" style="2" width="27.42578125"/>
    <col customWidth="1" min="2317" max="2317" style="2" width="2"/>
    <col customWidth="1" min="2318" max="2318" style="2" width="8.42578125"/>
    <col customWidth="1" min="2319" max="2319" style="2" width="16.85546875"/>
    <col customWidth="1" min="2320" max="2320" style="2" width="22"/>
    <col customWidth="1" min="2321" max="2324" style="2" width="10.5703125"/>
    <col customWidth="1" min="2325" max="2325" style="2" width="9.28515625"/>
    <col customWidth="1" min="2326" max="2327" style="2" width="10.7109375"/>
    <col bestFit="1" customWidth="1" min="2328" max="2328" style="2" width="11"/>
    <col bestFit="1" customWidth="1" min="2329" max="2329" style="2" width="9.85546875"/>
    <col bestFit="1" customWidth="1" min="2330" max="2330" style="2" width="11"/>
    <col min="2331" max="2562" style="2" width="9.140625"/>
    <col customWidth="1" min="2563" max="2563" style="2" width="5.140625"/>
    <col customWidth="1" min="2564" max="2564" style="2" width="1.7109375"/>
    <col customWidth="1" min="2565" max="2565" style="2" width="11.140625"/>
    <col customWidth="1" min="2566" max="2566" style="2" width="26"/>
    <col customWidth="1" min="2567" max="2567" style="2" width="23.140625"/>
    <col customWidth="1" min="2568" max="2568" style="2" width="15.42578125"/>
    <col customWidth="1" min="2569" max="2569" style="2" width="23.7109375"/>
    <col customWidth="1" min="2570" max="2570" style="2" width="20.42578125"/>
    <col customWidth="1" min="2571" max="2571" style="2" width="16.140625"/>
    <col customWidth="1" min="2572" max="2572" style="2" width="27.42578125"/>
    <col customWidth="1" min="2573" max="2573" style="2" width="2"/>
    <col customWidth="1" min="2574" max="2574" style="2" width="8.42578125"/>
    <col customWidth="1" min="2575" max="2575" style="2" width="16.85546875"/>
    <col customWidth="1" min="2576" max="2576" style="2" width="22"/>
    <col customWidth="1" min="2577" max="2580" style="2" width="10.5703125"/>
    <col customWidth="1" min="2581" max="2581" style="2" width="9.28515625"/>
    <col customWidth="1" min="2582" max="2583" style="2" width="10.7109375"/>
    <col bestFit="1" customWidth="1" min="2584" max="2584" style="2" width="11"/>
    <col bestFit="1" customWidth="1" min="2585" max="2585" style="2" width="9.85546875"/>
    <col bestFit="1" customWidth="1" min="2586" max="2586" style="2" width="11"/>
    <col min="2587" max="2818" style="2" width="9.140625"/>
    <col customWidth="1" min="2819" max="2819" style="2" width="5.140625"/>
    <col customWidth="1" min="2820" max="2820" style="2" width="1.7109375"/>
    <col customWidth="1" min="2821" max="2821" style="2" width="11.140625"/>
    <col customWidth="1" min="2822" max="2822" style="2" width="26"/>
    <col customWidth="1" min="2823" max="2823" style="2" width="23.140625"/>
    <col customWidth="1" min="2824" max="2824" style="2" width="15.42578125"/>
    <col customWidth="1" min="2825" max="2825" style="2" width="23.7109375"/>
    <col customWidth="1" min="2826" max="2826" style="2" width="20.42578125"/>
    <col customWidth="1" min="2827" max="2827" style="2" width="16.140625"/>
    <col customWidth="1" min="2828" max="2828" style="2" width="27.42578125"/>
    <col customWidth="1" min="2829" max="2829" style="2" width="2"/>
    <col customWidth="1" min="2830" max="2830" style="2" width="8.42578125"/>
    <col customWidth="1" min="2831" max="2831" style="2" width="16.85546875"/>
    <col customWidth="1" min="2832" max="2832" style="2" width="22"/>
    <col customWidth="1" min="2833" max="2836" style="2" width="10.5703125"/>
    <col customWidth="1" min="2837" max="2837" style="2" width="9.28515625"/>
    <col customWidth="1" min="2838" max="2839" style="2" width="10.7109375"/>
    <col bestFit="1" customWidth="1" min="2840" max="2840" style="2" width="11"/>
    <col bestFit="1" customWidth="1" min="2841" max="2841" style="2" width="9.85546875"/>
    <col bestFit="1" customWidth="1" min="2842" max="2842" style="2" width="11"/>
    <col min="2843" max="3074" style="2" width="9.140625"/>
    <col customWidth="1" min="3075" max="3075" style="2" width="5.140625"/>
    <col customWidth="1" min="3076" max="3076" style="2" width="1.7109375"/>
    <col customWidth="1" min="3077" max="3077" style="2" width="11.140625"/>
    <col customWidth="1" min="3078" max="3078" style="2" width="26"/>
    <col customWidth="1" min="3079" max="3079" style="2" width="23.140625"/>
    <col customWidth="1" min="3080" max="3080" style="2" width="15.42578125"/>
    <col customWidth="1" min="3081" max="3081" style="2" width="23.7109375"/>
    <col customWidth="1" min="3082" max="3082" style="2" width="20.42578125"/>
    <col customWidth="1" min="3083" max="3083" style="2" width="16.140625"/>
    <col customWidth="1" min="3084" max="3084" style="2" width="27.42578125"/>
    <col customWidth="1" min="3085" max="3085" style="2" width="2"/>
    <col customWidth="1" min="3086" max="3086" style="2" width="8.42578125"/>
    <col customWidth="1" min="3087" max="3087" style="2" width="16.85546875"/>
    <col customWidth="1" min="3088" max="3088" style="2" width="22"/>
    <col customWidth="1" min="3089" max="3092" style="2" width="10.5703125"/>
    <col customWidth="1" min="3093" max="3093" style="2" width="9.28515625"/>
    <col customWidth="1" min="3094" max="3095" style="2" width="10.7109375"/>
    <col bestFit="1" customWidth="1" min="3096" max="3096" style="2" width="11"/>
    <col bestFit="1" customWidth="1" min="3097" max="3097" style="2" width="9.85546875"/>
    <col bestFit="1" customWidth="1" min="3098" max="3098" style="2" width="11"/>
    <col min="3099" max="3330" style="2" width="9.140625"/>
    <col customWidth="1" min="3331" max="3331" style="2" width="5.140625"/>
    <col customWidth="1" min="3332" max="3332" style="2" width="1.7109375"/>
    <col customWidth="1" min="3333" max="3333" style="2" width="11.140625"/>
    <col customWidth="1" min="3334" max="3334" style="2" width="26"/>
    <col customWidth="1" min="3335" max="3335" style="2" width="23.140625"/>
    <col customWidth="1" min="3336" max="3336" style="2" width="15.42578125"/>
    <col customWidth="1" min="3337" max="3337" style="2" width="23.7109375"/>
    <col customWidth="1" min="3338" max="3338" style="2" width="20.42578125"/>
    <col customWidth="1" min="3339" max="3339" style="2" width="16.140625"/>
    <col customWidth="1" min="3340" max="3340" style="2" width="27.42578125"/>
    <col customWidth="1" min="3341" max="3341" style="2" width="2"/>
    <col customWidth="1" min="3342" max="3342" style="2" width="8.42578125"/>
    <col customWidth="1" min="3343" max="3343" style="2" width="16.85546875"/>
    <col customWidth="1" min="3344" max="3344" style="2" width="22"/>
    <col customWidth="1" min="3345" max="3348" style="2" width="10.5703125"/>
    <col customWidth="1" min="3349" max="3349" style="2" width="9.28515625"/>
    <col customWidth="1" min="3350" max="3351" style="2" width="10.7109375"/>
    <col bestFit="1" customWidth="1" min="3352" max="3352" style="2" width="11"/>
    <col bestFit="1" customWidth="1" min="3353" max="3353" style="2" width="9.85546875"/>
    <col bestFit="1" customWidth="1" min="3354" max="3354" style="2" width="11"/>
    <col min="3355" max="3586" style="2" width="9.140625"/>
    <col customWidth="1" min="3587" max="3587" style="2" width="5.140625"/>
    <col customWidth="1" min="3588" max="3588" style="2" width="1.7109375"/>
    <col customWidth="1" min="3589" max="3589" style="2" width="11.140625"/>
    <col customWidth="1" min="3590" max="3590" style="2" width="26"/>
    <col customWidth="1" min="3591" max="3591" style="2" width="23.140625"/>
    <col customWidth="1" min="3592" max="3592" style="2" width="15.42578125"/>
    <col customWidth="1" min="3593" max="3593" style="2" width="23.7109375"/>
    <col customWidth="1" min="3594" max="3594" style="2" width="20.42578125"/>
    <col customWidth="1" min="3595" max="3595" style="2" width="16.140625"/>
    <col customWidth="1" min="3596" max="3596" style="2" width="27.42578125"/>
    <col customWidth="1" min="3597" max="3597" style="2" width="2"/>
    <col customWidth="1" min="3598" max="3598" style="2" width="8.42578125"/>
    <col customWidth="1" min="3599" max="3599" style="2" width="16.85546875"/>
    <col customWidth="1" min="3600" max="3600" style="2" width="22"/>
    <col customWidth="1" min="3601" max="3604" style="2" width="10.5703125"/>
    <col customWidth="1" min="3605" max="3605" style="2" width="9.28515625"/>
    <col customWidth="1" min="3606" max="3607" style="2" width="10.7109375"/>
    <col bestFit="1" customWidth="1" min="3608" max="3608" style="2" width="11"/>
    <col bestFit="1" customWidth="1" min="3609" max="3609" style="2" width="9.85546875"/>
    <col bestFit="1" customWidth="1" min="3610" max="3610" style="2" width="11"/>
    <col min="3611" max="3842" style="2" width="9.140625"/>
    <col customWidth="1" min="3843" max="3843" style="2" width="5.140625"/>
    <col customWidth="1" min="3844" max="3844" style="2" width="1.7109375"/>
    <col customWidth="1" min="3845" max="3845" style="2" width="11.140625"/>
    <col customWidth="1" min="3846" max="3846" style="2" width="26"/>
    <col customWidth="1" min="3847" max="3847" style="2" width="23.140625"/>
    <col customWidth="1" min="3848" max="3848" style="2" width="15.42578125"/>
    <col customWidth="1" min="3849" max="3849" style="2" width="23.7109375"/>
    <col customWidth="1" min="3850" max="3850" style="2" width="20.42578125"/>
    <col customWidth="1" min="3851" max="3851" style="2" width="16.140625"/>
    <col customWidth="1" min="3852" max="3852" style="2" width="27.42578125"/>
    <col customWidth="1" min="3853" max="3853" style="2" width="2"/>
    <col customWidth="1" min="3854" max="3854" style="2" width="8.42578125"/>
    <col customWidth="1" min="3855" max="3855" style="2" width="16.85546875"/>
    <col customWidth="1" min="3856" max="3856" style="2" width="22"/>
    <col customWidth="1" min="3857" max="3860" style="2" width="10.5703125"/>
    <col customWidth="1" min="3861" max="3861" style="2" width="9.28515625"/>
    <col customWidth="1" min="3862" max="3863" style="2" width="10.7109375"/>
    <col bestFit="1" customWidth="1" min="3864" max="3864" style="2" width="11"/>
    <col bestFit="1" customWidth="1" min="3865" max="3865" style="2" width="9.85546875"/>
    <col bestFit="1" customWidth="1" min="3866" max="3866" style="2" width="11"/>
    <col min="3867" max="4098" style="2" width="9.140625"/>
    <col customWidth="1" min="4099" max="4099" style="2" width="5.140625"/>
    <col customWidth="1" min="4100" max="4100" style="2" width="1.7109375"/>
    <col customWidth="1" min="4101" max="4101" style="2" width="11.140625"/>
    <col customWidth="1" min="4102" max="4102" style="2" width="26"/>
    <col customWidth="1" min="4103" max="4103" style="2" width="23.140625"/>
    <col customWidth="1" min="4104" max="4104" style="2" width="15.42578125"/>
    <col customWidth="1" min="4105" max="4105" style="2" width="23.7109375"/>
    <col customWidth="1" min="4106" max="4106" style="2" width="20.42578125"/>
    <col customWidth="1" min="4107" max="4107" style="2" width="16.140625"/>
    <col customWidth="1" min="4108" max="4108" style="2" width="27.42578125"/>
    <col customWidth="1" min="4109" max="4109" style="2" width="2"/>
    <col customWidth="1" min="4110" max="4110" style="2" width="8.42578125"/>
    <col customWidth="1" min="4111" max="4111" style="2" width="16.85546875"/>
    <col customWidth="1" min="4112" max="4112" style="2" width="22"/>
    <col customWidth="1" min="4113" max="4116" style="2" width="10.5703125"/>
    <col customWidth="1" min="4117" max="4117" style="2" width="9.28515625"/>
    <col customWidth="1" min="4118" max="4119" style="2" width="10.7109375"/>
    <col bestFit="1" customWidth="1" min="4120" max="4120" style="2" width="11"/>
    <col bestFit="1" customWidth="1" min="4121" max="4121" style="2" width="9.85546875"/>
    <col bestFit="1" customWidth="1" min="4122" max="4122" style="2" width="11"/>
    <col min="4123" max="4354" style="2" width="9.140625"/>
    <col customWidth="1" min="4355" max="4355" style="2" width="5.140625"/>
    <col customWidth="1" min="4356" max="4356" style="2" width="1.7109375"/>
    <col customWidth="1" min="4357" max="4357" style="2" width="11.140625"/>
    <col customWidth="1" min="4358" max="4358" style="2" width="26"/>
    <col customWidth="1" min="4359" max="4359" style="2" width="23.140625"/>
    <col customWidth="1" min="4360" max="4360" style="2" width="15.42578125"/>
    <col customWidth="1" min="4361" max="4361" style="2" width="23.7109375"/>
    <col customWidth="1" min="4362" max="4362" style="2" width="20.42578125"/>
    <col customWidth="1" min="4363" max="4363" style="2" width="16.140625"/>
    <col customWidth="1" min="4364" max="4364" style="2" width="27.42578125"/>
    <col customWidth="1" min="4365" max="4365" style="2" width="2"/>
    <col customWidth="1" min="4366" max="4366" style="2" width="8.42578125"/>
    <col customWidth="1" min="4367" max="4367" style="2" width="16.85546875"/>
    <col customWidth="1" min="4368" max="4368" style="2" width="22"/>
    <col customWidth="1" min="4369" max="4372" style="2" width="10.5703125"/>
    <col customWidth="1" min="4373" max="4373" style="2" width="9.28515625"/>
    <col customWidth="1" min="4374" max="4375" style="2" width="10.7109375"/>
    <col bestFit="1" customWidth="1" min="4376" max="4376" style="2" width="11"/>
    <col bestFit="1" customWidth="1" min="4377" max="4377" style="2" width="9.85546875"/>
    <col bestFit="1" customWidth="1" min="4378" max="4378" style="2" width="11"/>
    <col min="4379" max="4610" style="2" width="9.140625"/>
    <col customWidth="1" min="4611" max="4611" style="2" width="5.140625"/>
    <col customWidth="1" min="4612" max="4612" style="2" width="1.7109375"/>
    <col customWidth="1" min="4613" max="4613" style="2" width="11.140625"/>
    <col customWidth="1" min="4614" max="4614" style="2" width="26"/>
    <col customWidth="1" min="4615" max="4615" style="2" width="23.140625"/>
    <col customWidth="1" min="4616" max="4616" style="2" width="15.42578125"/>
    <col customWidth="1" min="4617" max="4617" style="2" width="23.7109375"/>
    <col customWidth="1" min="4618" max="4618" style="2" width="20.42578125"/>
    <col customWidth="1" min="4619" max="4619" style="2" width="16.140625"/>
    <col customWidth="1" min="4620" max="4620" style="2" width="27.42578125"/>
    <col customWidth="1" min="4621" max="4621" style="2" width="2"/>
    <col customWidth="1" min="4622" max="4622" style="2" width="8.42578125"/>
    <col customWidth="1" min="4623" max="4623" style="2" width="16.85546875"/>
    <col customWidth="1" min="4624" max="4624" style="2" width="22"/>
    <col customWidth="1" min="4625" max="4628" style="2" width="10.5703125"/>
    <col customWidth="1" min="4629" max="4629" style="2" width="9.28515625"/>
    <col customWidth="1" min="4630" max="4631" style="2" width="10.7109375"/>
    <col bestFit="1" customWidth="1" min="4632" max="4632" style="2" width="11"/>
    <col bestFit="1" customWidth="1" min="4633" max="4633" style="2" width="9.85546875"/>
    <col bestFit="1" customWidth="1" min="4634" max="4634" style="2" width="11"/>
    <col min="4635" max="4866" style="2" width="9.140625"/>
    <col customWidth="1" min="4867" max="4867" style="2" width="5.140625"/>
    <col customWidth="1" min="4868" max="4868" style="2" width="1.7109375"/>
    <col customWidth="1" min="4869" max="4869" style="2" width="11.140625"/>
    <col customWidth="1" min="4870" max="4870" style="2" width="26"/>
    <col customWidth="1" min="4871" max="4871" style="2" width="23.140625"/>
    <col customWidth="1" min="4872" max="4872" style="2" width="15.42578125"/>
    <col customWidth="1" min="4873" max="4873" style="2" width="23.7109375"/>
    <col customWidth="1" min="4874" max="4874" style="2" width="20.42578125"/>
    <col customWidth="1" min="4875" max="4875" style="2" width="16.140625"/>
    <col customWidth="1" min="4876" max="4876" style="2" width="27.42578125"/>
    <col customWidth="1" min="4877" max="4877" style="2" width="2"/>
    <col customWidth="1" min="4878" max="4878" style="2" width="8.42578125"/>
    <col customWidth="1" min="4879" max="4879" style="2" width="16.85546875"/>
    <col customWidth="1" min="4880" max="4880" style="2" width="22"/>
    <col customWidth="1" min="4881" max="4884" style="2" width="10.5703125"/>
    <col customWidth="1" min="4885" max="4885" style="2" width="9.28515625"/>
    <col customWidth="1" min="4886" max="4887" style="2" width="10.7109375"/>
    <col bestFit="1" customWidth="1" min="4888" max="4888" style="2" width="11"/>
    <col bestFit="1" customWidth="1" min="4889" max="4889" style="2" width="9.85546875"/>
    <col bestFit="1" customWidth="1" min="4890" max="4890" style="2" width="11"/>
    <col min="4891" max="5122" style="2" width="9.140625"/>
    <col customWidth="1" min="5123" max="5123" style="2" width="5.140625"/>
    <col customWidth="1" min="5124" max="5124" style="2" width="1.7109375"/>
    <col customWidth="1" min="5125" max="5125" style="2" width="11.140625"/>
    <col customWidth="1" min="5126" max="5126" style="2" width="26"/>
    <col customWidth="1" min="5127" max="5127" style="2" width="23.140625"/>
    <col customWidth="1" min="5128" max="5128" style="2" width="15.42578125"/>
    <col customWidth="1" min="5129" max="5129" style="2" width="23.7109375"/>
    <col customWidth="1" min="5130" max="5130" style="2" width="20.42578125"/>
    <col customWidth="1" min="5131" max="5131" style="2" width="16.140625"/>
    <col customWidth="1" min="5132" max="5132" style="2" width="27.42578125"/>
    <col customWidth="1" min="5133" max="5133" style="2" width="2"/>
    <col customWidth="1" min="5134" max="5134" style="2" width="8.42578125"/>
    <col customWidth="1" min="5135" max="5135" style="2" width="16.85546875"/>
    <col customWidth="1" min="5136" max="5136" style="2" width="22"/>
    <col customWidth="1" min="5137" max="5140" style="2" width="10.5703125"/>
    <col customWidth="1" min="5141" max="5141" style="2" width="9.28515625"/>
    <col customWidth="1" min="5142" max="5143" style="2" width="10.7109375"/>
    <col bestFit="1" customWidth="1" min="5144" max="5144" style="2" width="11"/>
    <col bestFit="1" customWidth="1" min="5145" max="5145" style="2" width="9.85546875"/>
    <col bestFit="1" customWidth="1" min="5146" max="5146" style="2" width="11"/>
    <col min="5147" max="5378" style="2" width="9.140625"/>
    <col customWidth="1" min="5379" max="5379" style="2" width="5.140625"/>
    <col customWidth="1" min="5380" max="5380" style="2" width="1.7109375"/>
    <col customWidth="1" min="5381" max="5381" style="2" width="11.140625"/>
    <col customWidth="1" min="5382" max="5382" style="2" width="26"/>
    <col customWidth="1" min="5383" max="5383" style="2" width="23.140625"/>
    <col customWidth="1" min="5384" max="5384" style="2" width="15.42578125"/>
    <col customWidth="1" min="5385" max="5385" style="2" width="23.7109375"/>
    <col customWidth="1" min="5386" max="5386" style="2" width="20.42578125"/>
    <col customWidth="1" min="5387" max="5387" style="2" width="16.140625"/>
    <col customWidth="1" min="5388" max="5388" style="2" width="27.42578125"/>
    <col customWidth="1" min="5389" max="5389" style="2" width="2"/>
    <col customWidth="1" min="5390" max="5390" style="2" width="8.42578125"/>
    <col customWidth="1" min="5391" max="5391" style="2" width="16.85546875"/>
    <col customWidth="1" min="5392" max="5392" style="2" width="22"/>
    <col customWidth="1" min="5393" max="5396" style="2" width="10.5703125"/>
    <col customWidth="1" min="5397" max="5397" style="2" width="9.28515625"/>
    <col customWidth="1" min="5398" max="5399" style="2" width="10.7109375"/>
    <col bestFit="1" customWidth="1" min="5400" max="5400" style="2" width="11"/>
    <col bestFit="1" customWidth="1" min="5401" max="5401" style="2" width="9.85546875"/>
    <col bestFit="1" customWidth="1" min="5402" max="5402" style="2" width="11"/>
    <col min="5403" max="5634" style="2" width="9.140625"/>
    <col customWidth="1" min="5635" max="5635" style="2" width="5.140625"/>
    <col customWidth="1" min="5636" max="5636" style="2" width="1.7109375"/>
    <col customWidth="1" min="5637" max="5637" style="2" width="11.140625"/>
    <col customWidth="1" min="5638" max="5638" style="2" width="26"/>
    <col customWidth="1" min="5639" max="5639" style="2" width="23.140625"/>
    <col customWidth="1" min="5640" max="5640" style="2" width="15.42578125"/>
    <col customWidth="1" min="5641" max="5641" style="2" width="23.7109375"/>
    <col customWidth="1" min="5642" max="5642" style="2" width="20.42578125"/>
    <col customWidth="1" min="5643" max="5643" style="2" width="16.140625"/>
    <col customWidth="1" min="5644" max="5644" style="2" width="27.42578125"/>
    <col customWidth="1" min="5645" max="5645" style="2" width="2"/>
    <col customWidth="1" min="5646" max="5646" style="2" width="8.42578125"/>
    <col customWidth="1" min="5647" max="5647" style="2" width="16.85546875"/>
    <col customWidth="1" min="5648" max="5648" style="2" width="22"/>
    <col customWidth="1" min="5649" max="5652" style="2" width="10.5703125"/>
    <col customWidth="1" min="5653" max="5653" style="2" width="9.28515625"/>
    <col customWidth="1" min="5654" max="5655" style="2" width="10.7109375"/>
    <col bestFit="1" customWidth="1" min="5656" max="5656" style="2" width="11"/>
    <col bestFit="1" customWidth="1" min="5657" max="5657" style="2" width="9.85546875"/>
    <col bestFit="1" customWidth="1" min="5658" max="5658" style="2" width="11"/>
    <col min="5659" max="5890" style="2" width="9.140625"/>
    <col customWidth="1" min="5891" max="5891" style="2" width="5.140625"/>
    <col customWidth="1" min="5892" max="5892" style="2" width="1.7109375"/>
    <col customWidth="1" min="5893" max="5893" style="2" width="11.140625"/>
    <col customWidth="1" min="5894" max="5894" style="2" width="26"/>
    <col customWidth="1" min="5895" max="5895" style="2" width="23.140625"/>
    <col customWidth="1" min="5896" max="5896" style="2" width="15.42578125"/>
    <col customWidth="1" min="5897" max="5897" style="2" width="23.7109375"/>
    <col customWidth="1" min="5898" max="5898" style="2" width="20.42578125"/>
    <col customWidth="1" min="5899" max="5899" style="2" width="16.140625"/>
    <col customWidth="1" min="5900" max="5900" style="2" width="27.42578125"/>
    <col customWidth="1" min="5901" max="5901" style="2" width="2"/>
    <col customWidth="1" min="5902" max="5902" style="2" width="8.42578125"/>
    <col customWidth="1" min="5903" max="5903" style="2" width="16.85546875"/>
    <col customWidth="1" min="5904" max="5904" style="2" width="22"/>
    <col customWidth="1" min="5905" max="5908" style="2" width="10.5703125"/>
    <col customWidth="1" min="5909" max="5909" style="2" width="9.28515625"/>
    <col customWidth="1" min="5910" max="5911" style="2" width="10.7109375"/>
    <col bestFit="1" customWidth="1" min="5912" max="5912" style="2" width="11"/>
    <col bestFit="1" customWidth="1" min="5913" max="5913" style="2" width="9.85546875"/>
    <col bestFit="1" customWidth="1" min="5914" max="5914" style="2" width="11"/>
    <col min="5915" max="6146" style="2" width="9.140625"/>
    <col customWidth="1" min="6147" max="6147" style="2" width="5.140625"/>
    <col customWidth="1" min="6148" max="6148" style="2" width="1.7109375"/>
    <col customWidth="1" min="6149" max="6149" style="2" width="11.140625"/>
    <col customWidth="1" min="6150" max="6150" style="2" width="26"/>
    <col customWidth="1" min="6151" max="6151" style="2" width="23.140625"/>
    <col customWidth="1" min="6152" max="6152" style="2" width="15.42578125"/>
    <col customWidth="1" min="6153" max="6153" style="2" width="23.7109375"/>
    <col customWidth="1" min="6154" max="6154" style="2" width="20.42578125"/>
    <col customWidth="1" min="6155" max="6155" style="2" width="16.140625"/>
    <col customWidth="1" min="6156" max="6156" style="2" width="27.42578125"/>
    <col customWidth="1" min="6157" max="6157" style="2" width="2"/>
    <col customWidth="1" min="6158" max="6158" style="2" width="8.42578125"/>
    <col customWidth="1" min="6159" max="6159" style="2" width="16.85546875"/>
    <col customWidth="1" min="6160" max="6160" style="2" width="22"/>
    <col customWidth="1" min="6161" max="6164" style="2" width="10.5703125"/>
    <col customWidth="1" min="6165" max="6165" style="2" width="9.28515625"/>
    <col customWidth="1" min="6166" max="6167" style="2" width="10.7109375"/>
    <col bestFit="1" customWidth="1" min="6168" max="6168" style="2" width="11"/>
    <col bestFit="1" customWidth="1" min="6169" max="6169" style="2" width="9.85546875"/>
    <col bestFit="1" customWidth="1" min="6170" max="6170" style="2" width="11"/>
    <col min="6171" max="6402" style="2" width="9.140625"/>
    <col customWidth="1" min="6403" max="6403" style="2" width="5.140625"/>
    <col customWidth="1" min="6404" max="6404" style="2" width="1.7109375"/>
    <col customWidth="1" min="6405" max="6405" style="2" width="11.140625"/>
    <col customWidth="1" min="6406" max="6406" style="2" width="26"/>
    <col customWidth="1" min="6407" max="6407" style="2" width="23.140625"/>
    <col customWidth="1" min="6408" max="6408" style="2" width="15.42578125"/>
    <col customWidth="1" min="6409" max="6409" style="2" width="23.7109375"/>
    <col customWidth="1" min="6410" max="6410" style="2" width="20.42578125"/>
    <col customWidth="1" min="6411" max="6411" style="2" width="16.140625"/>
    <col customWidth="1" min="6412" max="6412" style="2" width="27.42578125"/>
    <col customWidth="1" min="6413" max="6413" style="2" width="2"/>
    <col customWidth="1" min="6414" max="6414" style="2" width="8.42578125"/>
    <col customWidth="1" min="6415" max="6415" style="2" width="16.85546875"/>
    <col customWidth="1" min="6416" max="6416" style="2" width="22"/>
    <col customWidth="1" min="6417" max="6420" style="2" width="10.5703125"/>
    <col customWidth="1" min="6421" max="6421" style="2" width="9.28515625"/>
    <col customWidth="1" min="6422" max="6423" style="2" width="10.7109375"/>
    <col bestFit="1" customWidth="1" min="6424" max="6424" style="2" width="11"/>
    <col bestFit="1" customWidth="1" min="6425" max="6425" style="2" width="9.85546875"/>
    <col bestFit="1" customWidth="1" min="6426" max="6426" style="2" width="11"/>
    <col min="6427" max="6658" style="2" width="9.140625"/>
    <col customWidth="1" min="6659" max="6659" style="2" width="5.140625"/>
    <col customWidth="1" min="6660" max="6660" style="2" width="1.7109375"/>
    <col customWidth="1" min="6661" max="6661" style="2" width="11.140625"/>
    <col customWidth="1" min="6662" max="6662" style="2" width="26"/>
    <col customWidth="1" min="6663" max="6663" style="2" width="23.140625"/>
    <col customWidth="1" min="6664" max="6664" style="2" width="15.42578125"/>
    <col customWidth="1" min="6665" max="6665" style="2" width="23.7109375"/>
    <col customWidth="1" min="6666" max="6666" style="2" width="20.42578125"/>
    <col customWidth="1" min="6667" max="6667" style="2" width="16.140625"/>
    <col customWidth="1" min="6668" max="6668" style="2" width="27.42578125"/>
    <col customWidth="1" min="6669" max="6669" style="2" width="2"/>
    <col customWidth="1" min="6670" max="6670" style="2" width="8.42578125"/>
    <col customWidth="1" min="6671" max="6671" style="2" width="16.85546875"/>
    <col customWidth="1" min="6672" max="6672" style="2" width="22"/>
    <col customWidth="1" min="6673" max="6676" style="2" width="10.5703125"/>
    <col customWidth="1" min="6677" max="6677" style="2" width="9.28515625"/>
    <col customWidth="1" min="6678" max="6679" style="2" width="10.7109375"/>
    <col bestFit="1" customWidth="1" min="6680" max="6680" style="2" width="11"/>
    <col bestFit="1" customWidth="1" min="6681" max="6681" style="2" width="9.85546875"/>
    <col bestFit="1" customWidth="1" min="6682" max="6682" style="2" width="11"/>
    <col min="6683" max="6914" style="2" width="9.140625"/>
    <col customWidth="1" min="6915" max="6915" style="2" width="5.140625"/>
    <col customWidth="1" min="6916" max="6916" style="2" width="1.7109375"/>
    <col customWidth="1" min="6917" max="6917" style="2" width="11.140625"/>
    <col customWidth="1" min="6918" max="6918" style="2" width="26"/>
    <col customWidth="1" min="6919" max="6919" style="2" width="23.140625"/>
    <col customWidth="1" min="6920" max="6920" style="2" width="15.42578125"/>
    <col customWidth="1" min="6921" max="6921" style="2" width="23.7109375"/>
    <col customWidth="1" min="6922" max="6922" style="2" width="20.42578125"/>
    <col customWidth="1" min="6923" max="6923" style="2" width="16.140625"/>
    <col customWidth="1" min="6924" max="6924" style="2" width="27.42578125"/>
    <col customWidth="1" min="6925" max="6925" style="2" width="2"/>
    <col customWidth="1" min="6926" max="6926" style="2" width="8.42578125"/>
    <col customWidth="1" min="6927" max="6927" style="2" width="16.85546875"/>
    <col customWidth="1" min="6928" max="6928" style="2" width="22"/>
    <col customWidth="1" min="6929" max="6932" style="2" width="10.5703125"/>
    <col customWidth="1" min="6933" max="6933" style="2" width="9.28515625"/>
    <col customWidth="1" min="6934" max="6935" style="2" width="10.7109375"/>
    <col bestFit="1" customWidth="1" min="6936" max="6936" style="2" width="11"/>
    <col bestFit="1" customWidth="1" min="6937" max="6937" style="2" width="9.85546875"/>
    <col bestFit="1" customWidth="1" min="6938" max="6938" style="2" width="11"/>
    <col min="6939" max="7170" style="2" width="9.140625"/>
    <col customWidth="1" min="7171" max="7171" style="2" width="5.140625"/>
    <col customWidth="1" min="7172" max="7172" style="2" width="1.7109375"/>
    <col customWidth="1" min="7173" max="7173" style="2" width="11.140625"/>
    <col customWidth="1" min="7174" max="7174" style="2" width="26"/>
    <col customWidth="1" min="7175" max="7175" style="2" width="23.140625"/>
    <col customWidth="1" min="7176" max="7176" style="2" width="15.42578125"/>
    <col customWidth="1" min="7177" max="7177" style="2" width="23.7109375"/>
    <col customWidth="1" min="7178" max="7178" style="2" width="20.42578125"/>
    <col customWidth="1" min="7179" max="7179" style="2" width="16.140625"/>
    <col customWidth="1" min="7180" max="7180" style="2" width="27.42578125"/>
    <col customWidth="1" min="7181" max="7181" style="2" width="2"/>
    <col customWidth="1" min="7182" max="7182" style="2" width="8.42578125"/>
    <col customWidth="1" min="7183" max="7183" style="2" width="16.85546875"/>
    <col customWidth="1" min="7184" max="7184" style="2" width="22"/>
    <col customWidth="1" min="7185" max="7188" style="2" width="10.5703125"/>
    <col customWidth="1" min="7189" max="7189" style="2" width="9.28515625"/>
    <col customWidth="1" min="7190" max="7191" style="2" width="10.7109375"/>
    <col bestFit="1" customWidth="1" min="7192" max="7192" style="2" width="11"/>
    <col bestFit="1" customWidth="1" min="7193" max="7193" style="2" width="9.85546875"/>
    <col bestFit="1" customWidth="1" min="7194" max="7194" style="2" width="11"/>
    <col min="7195" max="7426" style="2" width="9.140625"/>
    <col customWidth="1" min="7427" max="7427" style="2" width="5.140625"/>
    <col customWidth="1" min="7428" max="7428" style="2" width="1.7109375"/>
    <col customWidth="1" min="7429" max="7429" style="2" width="11.140625"/>
    <col customWidth="1" min="7430" max="7430" style="2" width="26"/>
    <col customWidth="1" min="7431" max="7431" style="2" width="23.140625"/>
    <col customWidth="1" min="7432" max="7432" style="2" width="15.42578125"/>
    <col customWidth="1" min="7433" max="7433" style="2" width="23.7109375"/>
    <col customWidth="1" min="7434" max="7434" style="2" width="20.42578125"/>
    <col customWidth="1" min="7435" max="7435" style="2" width="16.140625"/>
    <col customWidth="1" min="7436" max="7436" style="2" width="27.42578125"/>
    <col customWidth="1" min="7437" max="7437" style="2" width="2"/>
    <col customWidth="1" min="7438" max="7438" style="2" width="8.42578125"/>
    <col customWidth="1" min="7439" max="7439" style="2" width="16.85546875"/>
    <col customWidth="1" min="7440" max="7440" style="2" width="22"/>
    <col customWidth="1" min="7441" max="7444" style="2" width="10.5703125"/>
    <col customWidth="1" min="7445" max="7445" style="2" width="9.28515625"/>
    <col customWidth="1" min="7446" max="7447" style="2" width="10.7109375"/>
    <col bestFit="1" customWidth="1" min="7448" max="7448" style="2" width="11"/>
    <col bestFit="1" customWidth="1" min="7449" max="7449" style="2" width="9.85546875"/>
    <col bestFit="1" customWidth="1" min="7450" max="7450" style="2" width="11"/>
    <col min="7451" max="7682" style="2" width="9.140625"/>
    <col customWidth="1" min="7683" max="7683" style="2" width="5.140625"/>
    <col customWidth="1" min="7684" max="7684" style="2" width="1.7109375"/>
    <col customWidth="1" min="7685" max="7685" style="2" width="11.140625"/>
    <col customWidth="1" min="7686" max="7686" style="2" width="26"/>
    <col customWidth="1" min="7687" max="7687" style="2" width="23.140625"/>
    <col customWidth="1" min="7688" max="7688" style="2" width="15.42578125"/>
    <col customWidth="1" min="7689" max="7689" style="2" width="23.7109375"/>
    <col customWidth="1" min="7690" max="7690" style="2" width="20.42578125"/>
    <col customWidth="1" min="7691" max="7691" style="2" width="16.140625"/>
    <col customWidth="1" min="7692" max="7692" style="2" width="27.42578125"/>
    <col customWidth="1" min="7693" max="7693" style="2" width="2"/>
    <col customWidth="1" min="7694" max="7694" style="2" width="8.42578125"/>
    <col customWidth="1" min="7695" max="7695" style="2" width="16.85546875"/>
    <col customWidth="1" min="7696" max="7696" style="2" width="22"/>
    <col customWidth="1" min="7697" max="7700" style="2" width="10.5703125"/>
    <col customWidth="1" min="7701" max="7701" style="2" width="9.28515625"/>
    <col customWidth="1" min="7702" max="7703" style="2" width="10.7109375"/>
    <col bestFit="1" customWidth="1" min="7704" max="7704" style="2" width="11"/>
    <col bestFit="1" customWidth="1" min="7705" max="7705" style="2" width="9.85546875"/>
    <col bestFit="1" customWidth="1" min="7706" max="7706" style="2" width="11"/>
    <col min="7707" max="7938" style="2" width="9.140625"/>
    <col customWidth="1" min="7939" max="7939" style="2" width="5.140625"/>
    <col customWidth="1" min="7940" max="7940" style="2" width="1.7109375"/>
    <col customWidth="1" min="7941" max="7941" style="2" width="11.140625"/>
    <col customWidth="1" min="7942" max="7942" style="2" width="26"/>
    <col customWidth="1" min="7943" max="7943" style="2" width="23.140625"/>
    <col customWidth="1" min="7944" max="7944" style="2" width="15.42578125"/>
    <col customWidth="1" min="7945" max="7945" style="2" width="23.7109375"/>
    <col customWidth="1" min="7946" max="7946" style="2" width="20.42578125"/>
    <col customWidth="1" min="7947" max="7947" style="2" width="16.140625"/>
    <col customWidth="1" min="7948" max="7948" style="2" width="27.42578125"/>
    <col customWidth="1" min="7949" max="7949" style="2" width="2"/>
    <col customWidth="1" min="7950" max="7950" style="2" width="8.42578125"/>
    <col customWidth="1" min="7951" max="7951" style="2" width="16.85546875"/>
    <col customWidth="1" min="7952" max="7952" style="2" width="22"/>
    <col customWidth="1" min="7953" max="7956" style="2" width="10.5703125"/>
    <col customWidth="1" min="7957" max="7957" style="2" width="9.28515625"/>
    <col customWidth="1" min="7958" max="7959" style="2" width="10.7109375"/>
    <col bestFit="1" customWidth="1" min="7960" max="7960" style="2" width="11"/>
    <col bestFit="1" customWidth="1" min="7961" max="7961" style="2" width="9.85546875"/>
    <col bestFit="1" customWidth="1" min="7962" max="7962" style="2" width="11"/>
    <col min="7963" max="8194" style="2" width="9.140625"/>
    <col customWidth="1" min="8195" max="8195" style="2" width="5.140625"/>
    <col customWidth="1" min="8196" max="8196" style="2" width="1.7109375"/>
    <col customWidth="1" min="8197" max="8197" style="2" width="11.140625"/>
    <col customWidth="1" min="8198" max="8198" style="2" width="26"/>
    <col customWidth="1" min="8199" max="8199" style="2" width="23.140625"/>
    <col customWidth="1" min="8200" max="8200" style="2" width="15.42578125"/>
    <col customWidth="1" min="8201" max="8201" style="2" width="23.7109375"/>
    <col customWidth="1" min="8202" max="8202" style="2" width="20.42578125"/>
    <col customWidth="1" min="8203" max="8203" style="2" width="16.140625"/>
    <col customWidth="1" min="8204" max="8204" style="2" width="27.42578125"/>
    <col customWidth="1" min="8205" max="8205" style="2" width="2"/>
    <col customWidth="1" min="8206" max="8206" style="2" width="8.42578125"/>
    <col customWidth="1" min="8207" max="8207" style="2" width="16.85546875"/>
    <col customWidth="1" min="8208" max="8208" style="2" width="22"/>
    <col customWidth="1" min="8209" max="8212" style="2" width="10.5703125"/>
    <col customWidth="1" min="8213" max="8213" style="2" width="9.28515625"/>
    <col customWidth="1" min="8214" max="8215" style="2" width="10.7109375"/>
    <col bestFit="1" customWidth="1" min="8216" max="8216" style="2" width="11"/>
    <col bestFit="1" customWidth="1" min="8217" max="8217" style="2" width="9.85546875"/>
    <col bestFit="1" customWidth="1" min="8218" max="8218" style="2" width="11"/>
    <col min="8219" max="8450" style="2" width="9.140625"/>
    <col customWidth="1" min="8451" max="8451" style="2" width="5.140625"/>
    <col customWidth="1" min="8452" max="8452" style="2" width="1.7109375"/>
    <col customWidth="1" min="8453" max="8453" style="2" width="11.140625"/>
    <col customWidth="1" min="8454" max="8454" style="2" width="26"/>
    <col customWidth="1" min="8455" max="8455" style="2" width="23.140625"/>
    <col customWidth="1" min="8456" max="8456" style="2" width="15.42578125"/>
    <col customWidth="1" min="8457" max="8457" style="2" width="23.7109375"/>
    <col customWidth="1" min="8458" max="8458" style="2" width="20.42578125"/>
    <col customWidth="1" min="8459" max="8459" style="2" width="16.140625"/>
    <col customWidth="1" min="8460" max="8460" style="2" width="27.42578125"/>
    <col customWidth="1" min="8461" max="8461" style="2" width="2"/>
    <col customWidth="1" min="8462" max="8462" style="2" width="8.42578125"/>
    <col customWidth="1" min="8463" max="8463" style="2" width="16.85546875"/>
    <col customWidth="1" min="8464" max="8464" style="2" width="22"/>
    <col customWidth="1" min="8465" max="8468" style="2" width="10.5703125"/>
    <col customWidth="1" min="8469" max="8469" style="2" width="9.28515625"/>
    <col customWidth="1" min="8470" max="8471" style="2" width="10.7109375"/>
    <col bestFit="1" customWidth="1" min="8472" max="8472" style="2" width="11"/>
    <col bestFit="1" customWidth="1" min="8473" max="8473" style="2" width="9.85546875"/>
    <col bestFit="1" customWidth="1" min="8474" max="8474" style="2" width="11"/>
    <col min="8475" max="8706" style="2" width="9.140625"/>
    <col customWidth="1" min="8707" max="8707" style="2" width="5.140625"/>
    <col customWidth="1" min="8708" max="8708" style="2" width="1.7109375"/>
    <col customWidth="1" min="8709" max="8709" style="2" width="11.140625"/>
    <col customWidth="1" min="8710" max="8710" style="2" width="26"/>
    <col customWidth="1" min="8711" max="8711" style="2" width="23.140625"/>
    <col customWidth="1" min="8712" max="8712" style="2" width="15.42578125"/>
    <col customWidth="1" min="8713" max="8713" style="2" width="23.7109375"/>
    <col customWidth="1" min="8714" max="8714" style="2" width="20.42578125"/>
    <col customWidth="1" min="8715" max="8715" style="2" width="16.140625"/>
    <col customWidth="1" min="8716" max="8716" style="2" width="27.42578125"/>
    <col customWidth="1" min="8717" max="8717" style="2" width="2"/>
    <col customWidth="1" min="8718" max="8718" style="2" width="8.42578125"/>
    <col customWidth="1" min="8719" max="8719" style="2" width="16.85546875"/>
    <col customWidth="1" min="8720" max="8720" style="2" width="22"/>
    <col customWidth="1" min="8721" max="8724" style="2" width="10.5703125"/>
    <col customWidth="1" min="8725" max="8725" style="2" width="9.28515625"/>
    <col customWidth="1" min="8726" max="8727" style="2" width="10.7109375"/>
    <col bestFit="1" customWidth="1" min="8728" max="8728" style="2" width="11"/>
    <col bestFit="1" customWidth="1" min="8729" max="8729" style="2" width="9.85546875"/>
    <col bestFit="1" customWidth="1" min="8730" max="8730" style="2" width="11"/>
    <col min="8731" max="8962" style="2" width="9.140625"/>
    <col customWidth="1" min="8963" max="8963" style="2" width="5.140625"/>
    <col customWidth="1" min="8964" max="8964" style="2" width="1.7109375"/>
    <col customWidth="1" min="8965" max="8965" style="2" width="11.140625"/>
    <col customWidth="1" min="8966" max="8966" style="2" width="26"/>
    <col customWidth="1" min="8967" max="8967" style="2" width="23.140625"/>
    <col customWidth="1" min="8968" max="8968" style="2" width="15.42578125"/>
    <col customWidth="1" min="8969" max="8969" style="2" width="23.7109375"/>
    <col customWidth="1" min="8970" max="8970" style="2" width="20.42578125"/>
    <col customWidth="1" min="8971" max="8971" style="2" width="16.140625"/>
    <col customWidth="1" min="8972" max="8972" style="2" width="27.42578125"/>
    <col customWidth="1" min="8973" max="8973" style="2" width="2"/>
    <col customWidth="1" min="8974" max="8974" style="2" width="8.42578125"/>
    <col customWidth="1" min="8975" max="8975" style="2" width="16.85546875"/>
    <col customWidth="1" min="8976" max="8976" style="2" width="22"/>
    <col customWidth="1" min="8977" max="8980" style="2" width="10.5703125"/>
    <col customWidth="1" min="8981" max="8981" style="2" width="9.28515625"/>
    <col customWidth="1" min="8982" max="8983" style="2" width="10.7109375"/>
    <col bestFit="1" customWidth="1" min="8984" max="8984" style="2" width="11"/>
    <col bestFit="1" customWidth="1" min="8985" max="8985" style="2" width="9.85546875"/>
    <col bestFit="1" customWidth="1" min="8986" max="8986" style="2" width="11"/>
    <col min="8987" max="9218" style="2" width="9.140625"/>
    <col customWidth="1" min="9219" max="9219" style="2" width="5.140625"/>
    <col customWidth="1" min="9220" max="9220" style="2" width="1.7109375"/>
    <col customWidth="1" min="9221" max="9221" style="2" width="11.140625"/>
    <col customWidth="1" min="9222" max="9222" style="2" width="26"/>
    <col customWidth="1" min="9223" max="9223" style="2" width="23.140625"/>
    <col customWidth="1" min="9224" max="9224" style="2" width="15.42578125"/>
    <col customWidth="1" min="9225" max="9225" style="2" width="23.7109375"/>
    <col customWidth="1" min="9226" max="9226" style="2" width="20.42578125"/>
    <col customWidth="1" min="9227" max="9227" style="2" width="16.140625"/>
    <col customWidth="1" min="9228" max="9228" style="2" width="27.42578125"/>
    <col customWidth="1" min="9229" max="9229" style="2" width="2"/>
    <col customWidth="1" min="9230" max="9230" style="2" width="8.42578125"/>
    <col customWidth="1" min="9231" max="9231" style="2" width="16.85546875"/>
    <col customWidth="1" min="9232" max="9232" style="2" width="22"/>
    <col customWidth="1" min="9233" max="9236" style="2" width="10.5703125"/>
    <col customWidth="1" min="9237" max="9237" style="2" width="9.28515625"/>
    <col customWidth="1" min="9238" max="9239" style="2" width="10.7109375"/>
    <col bestFit="1" customWidth="1" min="9240" max="9240" style="2" width="11"/>
    <col bestFit="1" customWidth="1" min="9241" max="9241" style="2" width="9.85546875"/>
    <col bestFit="1" customWidth="1" min="9242" max="9242" style="2" width="11"/>
    <col min="9243" max="9474" style="2" width="9.140625"/>
    <col customWidth="1" min="9475" max="9475" style="2" width="5.140625"/>
    <col customWidth="1" min="9476" max="9476" style="2" width="1.7109375"/>
    <col customWidth="1" min="9477" max="9477" style="2" width="11.140625"/>
    <col customWidth="1" min="9478" max="9478" style="2" width="26"/>
    <col customWidth="1" min="9479" max="9479" style="2" width="23.140625"/>
    <col customWidth="1" min="9480" max="9480" style="2" width="15.42578125"/>
    <col customWidth="1" min="9481" max="9481" style="2" width="23.7109375"/>
    <col customWidth="1" min="9482" max="9482" style="2" width="20.42578125"/>
    <col customWidth="1" min="9483" max="9483" style="2" width="16.140625"/>
    <col customWidth="1" min="9484" max="9484" style="2" width="27.42578125"/>
    <col customWidth="1" min="9485" max="9485" style="2" width="2"/>
    <col customWidth="1" min="9486" max="9486" style="2" width="8.42578125"/>
    <col customWidth="1" min="9487" max="9487" style="2" width="16.85546875"/>
    <col customWidth="1" min="9488" max="9488" style="2" width="22"/>
    <col customWidth="1" min="9489" max="9492" style="2" width="10.5703125"/>
    <col customWidth="1" min="9493" max="9493" style="2" width="9.28515625"/>
    <col customWidth="1" min="9494" max="9495" style="2" width="10.7109375"/>
    <col bestFit="1" customWidth="1" min="9496" max="9496" style="2" width="11"/>
    <col bestFit="1" customWidth="1" min="9497" max="9497" style="2" width="9.85546875"/>
    <col bestFit="1" customWidth="1" min="9498" max="9498" style="2" width="11"/>
    <col min="9499" max="9730" style="2" width="9.140625"/>
    <col customWidth="1" min="9731" max="9731" style="2" width="5.140625"/>
    <col customWidth="1" min="9732" max="9732" style="2" width="1.7109375"/>
    <col customWidth="1" min="9733" max="9733" style="2" width="11.140625"/>
    <col customWidth="1" min="9734" max="9734" style="2" width="26"/>
    <col customWidth="1" min="9735" max="9735" style="2" width="23.140625"/>
    <col customWidth="1" min="9736" max="9736" style="2" width="15.42578125"/>
    <col customWidth="1" min="9737" max="9737" style="2" width="23.7109375"/>
    <col customWidth="1" min="9738" max="9738" style="2" width="20.42578125"/>
    <col customWidth="1" min="9739" max="9739" style="2" width="16.140625"/>
    <col customWidth="1" min="9740" max="9740" style="2" width="27.42578125"/>
    <col customWidth="1" min="9741" max="9741" style="2" width="2"/>
    <col customWidth="1" min="9742" max="9742" style="2" width="8.42578125"/>
    <col customWidth="1" min="9743" max="9743" style="2" width="16.85546875"/>
    <col customWidth="1" min="9744" max="9744" style="2" width="22"/>
    <col customWidth="1" min="9745" max="9748" style="2" width="10.5703125"/>
    <col customWidth="1" min="9749" max="9749" style="2" width="9.28515625"/>
    <col customWidth="1" min="9750" max="9751" style="2" width="10.7109375"/>
    <col bestFit="1" customWidth="1" min="9752" max="9752" style="2" width="11"/>
    <col bestFit="1" customWidth="1" min="9753" max="9753" style="2" width="9.85546875"/>
    <col bestFit="1" customWidth="1" min="9754" max="9754" style="2" width="11"/>
    <col min="9755" max="9986" style="2" width="9.140625"/>
    <col customWidth="1" min="9987" max="9987" style="2" width="5.140625"/>
    <col customWidth="1" min="9988" max="9988" style="2" width="1.7109375"/>
    <col customWidth="1" min="9989" max="9989" style="2" width="11.140625"/>
    <col customWidth="1" min="9990" max="9990" style="2" width="26"/>
    <col customWidth="1" min="9991" max="9991" style="2" width="23.140625"/>
    <col customWidth="1" min="9992" max="9992" style="2" width="15.42578125"/>
    <col customWidth="1" min="9993" max="9993" style="2" width="23.7109375"/>
    <col customWidth="1" min="9994" max="9994" style="2" width="20.42578125"/>
    <col customWidth="1" min="9995" max="9995" style="2" width="16.140625"/>
    <col customWidth="1" min="9996" max="9996" style="2" width="27.42578125"/>
    <col customWidth="1" min="9997" max="9997" style="2" width="2"/>
    <col customWidth="1" min="9998" max="9998" style="2" width="8.42578125"/>
    <col customWidth="1" min="9999" max="9999" style="2" width="16.85546875"/>
    <col customWidth="1" min="10000" max="10000" style="2" width="22"/>
    <col customWidth="1" min="10001" max="10004" style="2" width="10.5703125"/>
    <col customWidth="1" min="10005" max="10005" style="2" width="9.28515625"/>
    <col customWidth="1" min="10006" max="10007" style="2" width="10.7109375"/>
    <col bestFit="1" customWidth="1" min="10008" max="10008" style="2" width="11"/>
    <col bestFit="1" customWidth="1" min="10009" max="10009" style="2" width="9.85546875"/>
    <col bestFit="1" customWidth="1" min="10010" max="10010" style="2" width="11"/>
    <col min="10011" max="10242" style="2" width="9.140625"/>
    <col customWidth="1" min="10243" max="10243" style="2" width="5.140625"/>
    <col customWidth="1" min="10244" max="10244" style="2" width="1.7109375"/>
    <col customWidth="1" min="10245" max="10245" style="2" width="11.140625"/>
    <col customWidth="1" min="10246" max="10246" style="2" width="26"/>
    <col customWidth="1" min="10247" max="10247" style="2" width="23.140625"/>
    <col customWidth="1" min="10248" max="10248" style="2" width="15.42578125"/>
    <col customWidth="1" min="10249" max="10249" style="2" width="23.7109375"/>
    <col customWidth="1" min="10250" max="10250" style="2" width="20.42578125"/>
    <col customWidth="1" min="10251" max="10251" style="2" width="16.140625"/>
    <col customWidth="1" min="10252" max="10252" style="2" width="27.42578125"/>
    <col customWidth="1" min="10253" max="10253" style="2" width="2"/>
    <col customWidth="1" min="10254" max="10254" style="2" width="8.42578125"/>
    <col customWidth="1" min="10255" max="10255" style="2" width="16.85546875"/>
    <col customWidth="1" min="10256" max="10256" style="2" width="22"/>
    <col customWidth="1" min="10257" max="10260" style="2" width="10.5703125"/>
    <col customWidth="1" min="10261" max="10261" style="2" width="9.28515625"/>
    <col customWidth="1" min="10262" max="10263" style="2" width="10.7109375"/>
    <col bestFit="1" customWidth="1" min="10264" max="10264" style="2" width="11"/>
    <col bestFit="1" customWidth="1" min="10265" max="10265" style="2" width="9.85546875"/>
    <col bestFit="1" customWidth="1" min="10266" max="10266" style="2" width="11"/>
    <col min="10267" max="10498" style="2" width="9.140625"/>
    <col customWidth="1" min="10499" max="10499" style="2" width="5.140625"/>
    <col customWidth="1" min="10500" max="10500" style="2" width="1.7109375"/>
    <col customWidth="1" min="10501" max="10501" style="2" width="11.140625"/>
    <col customWidth="1" min="10502" max="10502" style="2" width="26"/>
    <col customWidth="1" min="10503" max="10503" style="2" width="23.140625"/>
    <col customWidth="1" min="10504" max="10504" style="2" width="15.42578125"/>
    <col customWidth="1" min="10505" max="10505" style="2" width="23.7109375"/>
    <col customWidth="1" min="10506" max="10506" style="2" width="20.42578125"/>
    <col customWidth="1" min="10507" max="10507" style="2" width="16.140625"/>
    <col customWidth="1" min="10508" max="10508" style="2" width="27.42578125"/>
    <col customWidth="1" min="10509" max="10509" style="2" width="2"/>
    <col customWidth="1" min="10510" max="10510" style="2" width="8.42578125"/>
    <col customWidth="1" min="10511" max="10511" style="2" width="16.85546875"/>
    <col customWidth="1" min="10512" max="10512" style="2" width="22"/>
    <col customWidth="1" min="10513" max="10516" style="2" width="10.5703125"/>
    <col customWidth="1" min="10517" max="10517" style="2" width="9.28515625"/>
    <col customWidth="1" min="10518" max="10519" style="2" width="10.7109375"/>
    <col bestFit="1" customWidth="1" min="10520" max="10520" style="2" width="11"/>
    <col bestFit="1" customWidth="1" min="10521" max="10521" style="2" width="9.85546875"/>
    <col bestFit="1" customWidth="1" min="10522" max="10522" style="2" width="11"/>
    <col min="10523" max="10754" style="2" width="9.140625"/>
    <col customWidth="1" min="10755" max="10755" style="2" width="5.140625"/>
    <col customWidth="1" min="10756" max="10756" style="2" width="1.7109375"/>
    <col customWidth="1" min="10757" max="10757" style="2" width="11.140625"/>
    <col customWidth="1" min="10758" max="10758" style="2" width="26"/>
    <col customWidth="1" min="10759" max="10759" style="2" width="23.140625"/>
    <col customWidth="1" min="10760" max="10760" style="2" width="15.42578125"/>
    <col customWidth="1" min="10761" max="10761" style="2" width="23.7109375"/>
    <col customWidth="1" min="10762" max="10762" style="2" width="20.42578125"/>
    <col customWidth="1" min="10763" max="10763" style="2" width="16.140625"/>
    <col customWidth="1" min="10764" max="10764" style="2" width="27.42578125"/>
    <col customWidth="1" min="10765" max="10765" style="2" width="2"/>
    <col customWidth="1" min="10766" max="10766" style="2" width="8.42578125"/>
    <col customWidth="1" min="10767" max="10767" style="2" width="16.85546875"/>
    <col customWidth="1" min="10768" max="10768" style="2" width="22"/>
    <col customWidth="1" min="10769" max="10772" style="2" width="10.5703125"/>
    <col customWidth="1" min="10773" max="10773" style="2" width="9.28515625"/>
    <col customWidth="1" min="10774" max="10775" style="2" width="10.7109375"/>
    <col bestFit="1" customWidth="1" min="10776" max="10776" style="2" width="11"/>
    <col bestFit="1" customWidth="1" min="10777" max="10777" style="2" width="9.85546875"/>
    <col bestFit="1" customWidth="1" min="10778" max="10778" style="2" width="11"/>
    <col min="10779" max="11010" style="2" width="9.140625"/>
    <col customWidth="1" min="11011" max="11011" style="2" width="5.140625"/>
    <col customWidth="1" min="11012" max="11012" style="2" width="1.7109375"/>
    <col customWidth="1" min="11013" max="11013" style="2" width="11.140625"/>
    <col customWidth="1" min="11014" max="11014" style="2" width="26"/>
    <col customWidth="1" min="11015" max="11015" style="2" width="23.140625"/>
    <col customWidth="1" min="11016" max="11016" style="2" width="15.42578125"/>
    <col customWidth="1" min="11017" max="11017" style="2" width="23.7109375"/>
    <col customWidth="1" min="11018" max="11018" style="2" width="20.42578125"/>
    <col customWidth="1" min="11019" max="11019" style="2" width="16.140625"/>
    <col customWidth="1" min="11020" max="11020" style="2" width="27.42578125"/>
    <col customWidth="1" min="11021" max="11021" style="2" width="2"/>
    <col customWidth="1" min="11022" max="11022" style="2" width="8.42578125"/>
    <col customWidth="1" min="11023" max="11023" style="2" width="16.85546875"/>
    <col customWidth="1" min="11024" max="11024" style="2" width="22"/>
    <col customWidth="1" min="11025" max="11028" style="2" width="10.5703125"/>
    <col customWidth="1" min="11029" max="11029" style="2" width="9.28515625"/>
    <col customWidth="1" min="11030" max="11031" style="2" width="10.7109375"/>
    <col bestFit="1" customWidth="1" min="11032" max="11032" style="2" width="11"/>
    <col bestFit="1" customWidth="1" min="11033" max="11033" style="2" width="9.85546875"/>
    <col bestFit="1" customWidth="1" min="11034" max="11034" style="2" width="11"/>
    <col min="11035" max="11266" style="2" width="9.140625"/>
    <col customWidth="1" min="11267" max="11267" style="2" width="5.140625"/>
    <col customWidth="1" min="11268" max="11268" style="2" width="1.7109375"/>
    <col customWidth="1" min="11269" max="11269" style="2" width="11.140625"/>
    <col customWidth="1" min="11270" max="11270" style="2" width="26"/>
    <col customWidth="1" min="11271" max="11271" style="2" width="23.140625"/>
    <col customWidth="1" min="11272" max="11272" style="2" width="15.42578125"/>
    <col customWidth="1" min="11273" max="11273" style="2" width="23.7109375"/>
    <col customWidth="1" min="11274" max="11274" style="2" width="20.42578125"/>
    <col customWidth="1" min="11275" max="11275" style="2" width="16.140625"/>
    <col customWidth="1" min="11276" max="11276" style="2" width="27.42578125"/>
    <col customWidth="1" min="11277" max="11277" style="2" width="2"/>
    <col customWidth="1" min="11278" max="11278" style="2" width="8.42578125"/>
    <col customWidth="1" min="11279" max="11279" style="2" width="16.85546875"/>
    <col customWidth="1" min="11280" max="11280" style="2" width="22"/>
    <col customWidth="1" min="11281" max="11284" style="2" width="10.5703125"/>
    <col customWidth="1" min="11285" max="11285" style="2" width="9.28515625"/>
    <col customWidth="1" min="11286" max="11287" style="2" width="10.7109375"/>
    <col bestFit="1" customWidth="1" min="11288" max="11288" style="2" width="11"/>
    <col bestFit="1" customWidth="1" min="11289" max="11289" style="2" width="9.85546875"/>
    <col bestFit="1" customWidth="1" min="11290" max="11290" style="2" width="11"/>
    <col min="11291" max="11522" style="2" width="9.140625"/>
    <col customWidth="1" min="11523" max="11523" style="2" width="5.140625"/>
    <col customWidth="1" min="11524" max="11524" style="2" width="1.7109375"/>
    <col customWidth="1" min="11525" max="11525" style="2" width="11.140625"/>
    <col customWidth="1" min="11526" max="11526" style="2" width="26"/>
    <col customWidth="1" min="11527" max="11527" style="2" width="23.140625"/>
    <col customWidth="1" min="11528" max="11528" style="2" width="15.42578125"/>
    <col customWidth="1" min="11529" max="11529" style="2" width="23.7109375"/>
    <col customWidth="1" min="11530" max="11530" style="2" width="20.42578125"/>
    <col customWidth="1" min="11531" max="11531" style="2" width="16.140625"/>
    <col customWidth="1" min="11532" max="11532" style="2" width="27.42578125"/>
    <col customWidth="1" min="11533" max="11533" style="2" width="2"/>
    <col customWidth="1" min="11534" max="11534" style="2" width="8.42578125"/>
    <col customWidth="1" min="11535" max="11535" style="2" width="16.85546875"/>
    <col customWidth="1" min="11536" max="11536" style="2" width="22"/>
    <col customWidth="1" min="11537" max="11540" style="2" width="10.5703125"/>
    <col customWidth="1" min="11541" max="11541" style="2" width="9.28515625"/>
    <col customWidth="1" min="11542" max="11543" style="2" width="10.7109375"/>
    <col bestFit="1" customWidth="1" min="11544" max="11544" style="2" width="11"/>
    <col bestFit="1" customWidth="1" min="11545" max="11545" style="2" width="9.85546875"/>
    <col bestFit="1" customWidth="1" min="11546" max="11546" style="2" width="11"/>
    <col min="11547" max="11778" style="2" width="9.140625"/>
    <col customWidth="1" min="11779" max="11779" style="2" width="5.140625"/>
    <col customWidth="1" min="11780" max="11780" style="2" width="1.7109375"/>
    <col customWidth="1" min="11781" max="11781" style="2" width="11.140625"/>
    <col customWidth="1" min="11782" max="11782" style="2" width="26"/>
    <col customWidth="1" min="11783" max="11783" style="2" width="23.140625"/>
    <col customWidth="1" min="11784" max="11784" style="2" width="15.42578125"/>
    <col customWidth="1" min="11785" max="11785" style="2" width="23.7109375"/>
    <col customWidth="1" min="11786" max="11786" style="2" width="20.42578125"/>
    <col customWidth="1" min="11787" max="11787" style="2" width="16.140625"/>
    <col customWidth="1" min="11788" max="11788" style="2" width="27.42578125"/>
    <col customWidth="1" min="11789" max="11789" style="2" width="2"/>
    <col customWidth="1" min="11790" max="11790" style="2" width="8.42578125"/>
    <col customWidth="1" min="11791" max="11791" style="2" width="16.85546875"/>
    <col customWidth="1" min="11792" max="11792" style="2" width="22"/>
    <col customWidth="1" min="11793" max="11796" style="2" width="10.5703125"/>
    <col customWidth="1" min="11797" max="11797" style="2" width="9.28515625"/>
    <col customWidth="1" min="11798" max="11799" style="2" width="10.7109375"/>
    <col bestFit="1" customWidth="1" min="11800" max="11800" style="2" width="11"/>
    <col bestFit="1" customWidth="1" min="11801" max="11801" style="2" width="9.85546875"/>
    <col bestFit="1" customWidth="1" min="11802" max="11802" style="2" width="11"/>
    <col min="11803" max="12034" style="2" width="9.140625"/>
    <col customWidth="1" min="12035" max="12035" style="2" width="5.140625"/>
    <col customWidth="1" min="12036" max="12036" style="2" width="1.7109375"/>
    <col customWidth="1" min="12037" max="12037" style="2" width="11.140625"/>
    <col customWidth="1" min="12038" max="12038" style="2" width="26"/>
    <col customWidth="1" min="12039" max="12039" style="2" width="23.140625"/>
    <col customWidth="1" min="12040" max="12040" style="2" width="15.42578125"/>
    <col customWidth="1" min="12041" max="12041" style="2" width="23.7109375"/>
    <col customWidth="1" min="12042" max="12042" style="2" width="20.42578125"/>
    <col customWidth="1" min="12043" max="12043" style="2" width="16.140625"/>
    <col customWidth="1" min="12044" max="12044" style="2" width="27.42578125"/>
    <col customWidth="1" min="12045" max="12045" style="2" width="2"/>
    <col customWidth="1" min="12046" max="12046" style="2" width="8.42578125"/>
    <col customWidth="1" min="12047" max="12047" style="2" width="16.85546875"/>
    <col customWidth="1" min="12048" max="12048" style="2" width="22"/>
    <col customWidth="1" min="12049" max="12052" style="2" width="10.5703125"/>
    <col customWidth="1" min="12053" max="12053" style="2" width="9.28515625"/>
    <col customWidth="1" min="12054" max="12055" style="2" width="10.7109375"/>
    <col bestFit="1" customWidth="1" min="12056" max="12056" style="2" width="11"/>
    <col bestFit="1" customWidth="1" min="12057" max="12057" style="2" width="9.85546875"/>
    <col bestFit="1" customWidth="1" min="12058" max="12058" style="2" width="11"/>
    <col min="12059" max="12290" style="2" width="9.140625"/>
    <col customWidth="1" min="12291" max="12291" style="2" width="5.140625"/>
    <col customWidth="1" min="12292" max="12292" style="2" width="1.7109375"/>
    <col customWidth="1" min="12293" max="12293" style="2" width="11.140625"/>
    <col customWidth="1" min="12294" max="12294" style="2" width="26"/>
    <col customWidth="1" min="12295" max="12295" style="2" width="23.140625"/>
    <col customWidth="1" min="12296" max="12296" style="2" width="15.42578125"/>
    <col customWidth="1" min="12297" max="12297" style="2" width="23.7109375"/>
    <col customWidth="1" min="12298" max="12298" style="2" width="20.42578125"/>
    <col customWidth="1" min="12299" max="12299" style="2" width="16.140625"/>
    <col customWidth="1" min="12300" max="12300" style="2" width="27.42578125"/>
    <col customWidth="1" min="12301" max="12301" style="2" width="2"/>
    <col customWidth="1" min="12302" max="12302" style="2" width="8.42578125"/>
    <col customWidth="1" min="12303" max="12303" style="2" width="16.85546875"/>
    <col customWidth="1" min="12304" max="12304" style="2" width="22"/>
    <col customWidth="1" min="12305" max="12308" style="2" width="10.5703125"/>
    <col customWidth="1" min="12309" max="12309" style="2" width="9.28515625"/>
    <col customWidth="1" min="12310" max="12311" style="2" width="10.7109375"/>
    <col bestFit="1" customWidth="1" min="12312" max="12312" style="2" width="11"/>
    <col bestFit="1" customWidth="1" min="12313" max="12313" style="2" width="9.85546875"/>
    <col bestFit="1" customWidth="1" min="12314" max="12314" style="2" width="11"/>
    <col min="12315" max="12546" style="2" width="9.140625"/>
    <col customWidth="1" min="12547" max="12547" style="2" width="5.140625"/>
    <col customWidth="1" min="12548" max="12548" style="2" width="1.7109375"/>
    <col customWidth="1" min="12549" max="12549" style="2" width="11.140625"/>
    <col customWidth="1" min="12550" max="12550" style="2" width="26"/>
    <col customWidth="1" min="12551" max="12551" style="2" width="23.140625"/>
    <col customWidth="1" min="12552" max="12552" style="2" width="15.42578125"/>
    <col customWidth="1" min="12553" max="12553" style="2" width="23.7109375"/>
    <col customWidth="1" min="12554" max="12554" style="2" width="20.42578125"/>
    <col customWidth="1" min="12555" max="12555" style="2" width="16.140625"/>
    <col customWidth="1" min="12556" max="12556" style="2" width="27.42578125"/>
    <col customWidth="1" min="12557" max="12557" style="2" width="2"/>
    <col customWidth="1" min="12558" max="12558" style="2" width="8.42578125"/>
    <col customWidth="1" min="12559" max="12559" style="2" width="16.85546875"/>
    <col customWidth="1" min="12560" max="12560" style="2" width="22"/>
    <col customWidth="1" min="12561" max="12564" style="2" width="10.5703125"/>
    <col customWidth="1" min="12565" max="12565" style="2" width="9.28515625"/>
    <col customWidth="1" min="12566" max="12567" style="2" width="10.7109375"/>
    <col bestFit="1" customWidth="1" min="12568" max="12568" style="2" width="11"/>
    <col bestFit="1" customWidth="1" min="12569" max="12569" style="2" width="9.85546875"/>
    <col bestFit="1" customWidth="1" min="12570" max="12570" style="2" width="11"/>
    <col min="12571" max="12802" style="2" width="9.140625"/>
    <col customWidth="1" min="12803" max="12803" style="2" width="5.140625"/>
    <col customWidth="1" min="12804" max="12804" style="2" width="1.7109375"/>
    <col customWidth="1" min="12805" max="12805" style="2" width="11.140625"/>
    <col customWidth="1" min="12806" max="12806" style="2" width="26"/>
    <col customWidth="1" min="12807" max="12807" style="2" width="23.140625"/>
    <col customWidth="1" min="12808" max="12808" style="2" width="15.42578125"/>
    <col customWidth="1" min="12809" max="12809" style="2" width="23.7109375"/>
    <col customWidth="1" min="12810" max="12810" style="2" width="20.42578125"/>
    <col customWidth="1" min="12811" max="12811" style="2" width="16.140625"/>
    <col customWidth="1" min="12812" max="12812" style="2" width="27.42578125"/>
    <col customWidth="1" min="12813" max="12813" style="2" width="2"/>
    <col customWidth="1" min="12814" max="12814" style="2" width="8.42578125"/>
    <col customWidth="1" min="12815" max="12815" style="2" width="16.85546875"/>
    <col customWidth="1" min="12816" max="12816" style="2" width="22"/>
    <col customWidth="1" min="12817" max="12820" style="2" width="10.5703125"/>
    <col customWidth="1" min="12821" max="12821" style="2" width="9.28515625"/>
    <col customWidth="1" min="12822" max="12823" style="2" width="10.7109375"/>
    <col bestFit="1" customWidth="1" min="12824" max="12824" style="2" width="11"/>
    <col bestFit="1" customWidth="1" min="12825" max="12825" style="2" width="9.85546875"/>
    <col bestFit="1" customWidth="1" min="12826" max="12826" style="2" width="11"/>
    <col min="12827" max="13058" style="2" width="9.140625"/>
    <col customWidth="1" min="13059" max="13059" style="2" width="5.140625"/>
    <col customWidth="1" min="13060" max="13060" style="2" width="1.7109375"/>
    <col customWidth="1" min="13061" max="13061" style="2" width="11.140625"/>
    <col customWidth="1" min="13062" max="13062" style="2" width="26"/>
    <col customWidth="1" min="13063" max="13063" style="2" width="23.140625"/>
    <col customWidth="1" min="13064" max="13064" style="2" width="15.42578125"/>
    <col customWidth="1" min="13065" max="13065" style="2" width="23.7109375"/>
    <col customWidth="1" min="13066" max="13066" style="2" width="20.42578125"/>
    <col customWidth="1" min="13067" max="13067" style="2" width="16.140625"/>
    <col customWidth="1" min="13068" max="13068" style="2" width="27.42578125"/>
    <col customWidth="1" min="13069" max="13069" style="2" width="2"/>
    <col customWidth="1" min="13070" max="13070" style="2" width="8.42578125"/>
    <col customWidth="1" min="13071" max="13071" style="2" width="16.85546875"/>
    <col customWidth="1" min="13072" max="13072" style="2" width="22"/>
    <col customWidth="1" min="13073" max="13076" style="2" width="10.5703125"/>
    <col customWidth="1" min="13077" max="13077" style="2" width="9.28515625"/>
    <col customWidth="1" min="13078" max="13079" style="2" width="10.7109375"/>
    <col bestFit="1" customWidth="1" min="13080" max="13080" style="2" width="11"/>
    <col bestFit="1" customWidth="1" min="13081" max="13081" style="2" width="9.85546875"/>
    <col bestFit="1" customWidth="1" min="13082" max="13082" style="2" width="11"/>
    <col min="13083" max="13314" style="2" width="9.140625"/>
    <col customWidth="1" min="13315" max="13315" style="2" width="5.140625"/>
    <col customWidth="1" min="13316" max="13316" style="2" width="1.7109375"/>
    <col customWidth="1" min="13317" max="13317" style="2" width="11.140625"/>
    <col customWidth="1" min="13318" max="13318" style="2" width="26"/>
    <col customWidth="1" min="13319" max="13319" style="2" width="23.140625"/>
    <col customWidth="1" min="13320" max="13320" style="2" width="15.42578125"/>
    <col customWidth="1" min="13321" max="13321" style="2" width="23.7109375"/>
    <col customWidth="1" min="13322" max="13322" style="2" width="20.42578125"/>
    <col customWidth="1" min="13323" max="13323" style="2" width="16.140625"/>
    <col customWidth="1" min="13324" max="13324" style="2" width="27.42578125"/>
    <col customWidth="1" min="13325" max="13325" style="2" width="2"/>
    <col customWidth="1" min="13326" max="13326" style="2" width="8.42578125"/>
    <col customWidth="1" min="13327" max="13327" style="2" width="16.85546875"/>
    <col customWidth="1" min="13328" max="13328" style="2" width="22"/>
    <col customWidth="1" min="13329" max="13332" style="2" width="10.5703125"/>
    <col customWidth="1" min="13333" max="13333" style="2" width="9.28515625"/>
    <col customWidth="1" min="13334" max="13335" style="2" width="10.7109375"/>
    <col bestFit="1" customWidth="1" min="13336" max="13336" style="2" width="11"/>
    <col bestFit="1" customWidth="1" min="13337" max="13337" style="2" width="9.85546875"/>
    <col bestFit="1" customWidth="1" min="13338" max="13338" style="2" width="11"/>
    <col min="13339" max="13570" style="2" width="9.140625"/>
    <col customWidth="1" min="13571" max="13571" style="2" width="5.140625"/>
    <col customWidth="1" min="13572" max="13572" style="2" width="1.7109375"/>
    <col customWidth="1" min="13573" max="13573" style="2" width="11.140625"/>
    <col customWidth="1" min="13574" max="13574" style="2" width="26"/>
    <col customWidth="1" min="13575" max="13575" style="2" width="23.140625"/>
    <col customWidth="1" min="13576" max="13576" style="2" width="15.42578125"/>
    <col customWidth="1" min="13577" max="13577" style="2" width="23.7109375"/>
    <col customWidth="1" min="13578" max="13578" style="2" width="20.42578125"/>
    <col customWidth="1" min="13579" max="13579" style="2" width="16.140625"/>
    <col customWidth="1" min="13580" max="13580" style="2" width="27.42578125"/>
    <col customWidth="1" min="13581" max="13581" style="2" width="2"/>
    <col customWidth="1" min="13582" max="13582" style="2" width="8.42578125"/>
    <col customWidth="1" min="13583" max="13583" style="2" width="16.85546875"/>
    <col customWidth="1" min="13584" max="13584" style="2" width="22"/>
    <col customWidth="1" min="13585" max="13588" style="2" width="10.5703125"/>
    <col customWidth="1" min="13589" max="13589" style="2" width="9.28515625"/>
    <col customWidth="1" min="13590" max="13591" style="2" width="10.7109375"/>
    <col bestFit="1" customWidth="1" min="13592" max="13592" style="2" width="11"/>
    <col bestFit="1" customWidth="1" min="13593" max="13593" style="2" width="9.85546875"/>
    <col bestFit="1" customWidth="1" min="13594" max="13594" style="2" width="11"/>
    <col min="13595" max="13826" style="2" width="9.140625"/>
    <col customWidth="1" min="13827" max="13827" style="2" width="5.140625"/>
    <col customWidth="1" min="13828" max="13828" style="2" width="1.7109375"/>
    <col customWidth="1" min="13829" max="13829" style="2" width="11.140625"/>
    <col customWidth="1" min="13830" max="13830" style="2" width="26"/>
    <col customWidth="1" min="13831" max="13831" style="2" width="23.140625"/>
    <col customWidth="1" min="13832" max="13832" style="2" width="15.42578125"/>
    <col customWidth="1" min="13833" max="13833" style="2" width="23.7109375"/>
    <col customWidth="1" min="13834" max="13834" style="2" width="20.42578125"/>
    <col customWidth="1" min="13835" max="13835" style="2" width="16.140625"/>
    <col customWidth="1" min="13836" max="13836" style="2" width="27.42578125"/>
    <col customWidth="1" min="13837" max="13837" style="2" width="2"/>
    <col customWidth="1" min="13838" max="13838" style="2" width="8.42578125"/>
    <col customWidth="1" min="13839" max="13839" style="2" width="16.85546875"/>
    <col customWidth="1" min="13840" max="13840" style="2" width="22"/>
    <col customWidth="1" min="13841" max="13844" style="2" width="10.5703125"/>
    <col customWidth="1" min="13845" max="13845" style="2" width="9.28515625"/>
    <col customWidth="1" min="13846" max="13847" style="2" width="10.7109375"/>
    <col bestFit="1" customWidth="1" min="13848" max="13848" style="2" width="11"/>
    <col bestFit="1" customWidth="1" min="13849" max="13849" style="2" width="9.85546875"/>
    <col bestFit="1" customWidth="1" min="13850" max="13850" style="2" width="11"/>
    <col min="13851" max="14082" style="2" width="9.140625"/>
    <col customWidth="1" min="14083" max="14083" style="2" width="5.140625"/>
    <col customWidth="1" min="14084" max="14084" style="2" width="1.7109375"/>
    <col customWidth="1" min="14085" max="14085" style="2" width="11.140625"/>
    <col customWidth="1" min="14086" max="14086" style="2" width="26"/>
    <col customWidth="1" min="14087" max="14087" style="2" width="23.140625"/>
    <col customWidth="1" min="14088" max="14088" style="2" width="15.42578125"/>
    <col customWidth="1" min="14089" max="14089" style="2" width="23.7109375"/>
    <col customWidth="1" min="14090" max="14090" style="2" width="20.42578125"/>
    <col customWidth="1" min="14091" max="14091" style="2" width="16.140625"/>
    <col customWidth="1" min="14092" max="14092" style="2" width="27.42578125"/>
    <col customWidth="1" min="14093" max="14093" style="2" width="2"/>
    <col customWidth="1" min="14094" max="14094" style="2" width="8.42578125"/>
    <col customWidth="1" min="14095" max="14095" style="2" width="16.85546875"/>
    <col customWidth="1" min="14096" max="14096" style="2" width="22"/>
    <col customWidth="1" min="14097" max="14100" style="2" width="10.5703125"/>
    <col customWidth="1" min="14101" max="14101" style="2" width="9.28515625"/>
    <col customWidth="1" min="14102" max="14103" style="2" width="10.7109375"/>
    <col bestFit="1" customWidth="1" min="14104" max="14104" style="2" width="11"/>
    <col bestFit="1" customWidth="1" min="14105" max="14105" style="2" width="9.85546875"/>
    <col bestFit="1" customWidth="1" min="14106" max="14106" style="2" width="11"/>
    <col min="14107" max="14338" style="2" width="9.140625"/>
    <col customWidth="1" min="14339" max="14339" style="2" width="5.140625"/>
    <col customWidth="1" min="14340" max="14340" style="2" width="1.7109375"/>
    <col customWidth="1" min="14341" max="14341" style="2" width="11.140625"/>
    <col customWidth="1" min="14342" max="14342" style="2" width="26"/>
    <col customWidth="1" min="14343" max="14343" style="2" width="23.140625"/>
    <col customWidth="1" min="14344" max="14344" style="2" width="15.42578125"/>
    <col customWidth="1" min="14345" max="14345" style="2" width="23.7109375"/>
    <col customWidth="1" min="14346" max="14346" style="2" width="20.42578125"/>
    <col customWidth="1" min="14347" max="14347" style="2" width="16.140625"/>
    <col customWidth="1" min="14348" max="14348" style="2" width="27.42578125"/>
    <col customWidth="1" min="14349" max="14349" style="2" width="2"/>
    <col customWidth="1" min="14350" max="14350" style="2" width="8.42578125"/>
    <col customWidth="1" min="14351" max="14351" style="2" width="16.85546875"/>
    <col customWidth="1" min="14352" max="14352" style="2" width="22"/>
    <col customWidth="1" min="14353" max="14356" style="2" width="10.5703125"/>
    <col customWidth="1" min="14357" max="14357" style="2" width="9.28515625"/>
    <col customWidth="1" min="14358" max="14359" style="2" width="10.7109375"/>
    <col bestFit="1" customWidth="1" min="14360" max="14360" style="2" width="11"/>
    <col bestFit="1" customWidth="1" min="14361" max="14361" style="2" width="9.85546875"/>
    <col bestFit="1" customWidth="1" min="14362" max="14362" style="2" width="11"/>
    <col min="14363" max="14594" style="2" width="9.140625"/>
    <col customWidth="1" min="14595" max="14595" style="2" width="5.140625"/>
    <col customWidth="1" min="14596" max="14596" style="2" width="1.7109375"/>
    <col customWidth="1" min="14597" max="14597" style="2" width="11.140625"/>
    <col customWidth="1" min="14598" max="14598" style="2" width="26"/>
    <col customWidth="1" min="14599" max="14599" style="2" width="23.140625"/>
    <col customWidth="1" min="14600" max="14600" style="2" width="15.42578125"/>
    <col customWidth="1" min="14601" max="14601" style="2" width="23.7109375"/>
    <col customWidth="1" min="14602" max="14602" style="2" width="20.42578125"/>
    <col customWidth="1" min="14603" max="14603" style="2" width="16.140625"/>
    <col customWidth="1" min="14604" max="14604" style="2" width="27.42578125"/>
    <col customWidth="1" min="14605" max="14605" style="2" width="2"/>
    <col customWidth="1" min="14606" max="14606" style="2" width="8.42578125"/>
    <col customWidth="1" min="14607" max="14607" style="2" width="16.85546875"/>
    <col customWidth="1" min="14608" max="14608" style="2" width="22"/>
    <col customWidth="1" min="14609" max="14612" style="2" width="10.5703125"/>
    <col customWidth="1" min="14613" max="14613" style="2" width="9.28515625"/>
    <col customWidth="1" min="14614" max="14615" style="2" width="10.7109375"/>
    <col bestFit="1" customWidth="1" min="14616" max="14616" style="2" width="11"/>
    <col bestFit="1" customWidth="1" min="14617" max="14617" style="2" width="9.85546875"/>
    <col bestFit="1" customWidth="1" min="14618" max="14618" style="2" width="11"/>
    <col min="14619" max="14850" style="2" width="9.140625"/>
    <col customWidth="1" min="14851" max="14851" style="2" width="5.140625"/>
    <col customWidth="1" min="14852" max="14852" style="2" width="1.7109375"/>
    <col customWidth="1" min="14853" max="14853" style="2" width="11.140625"/>
    <col customWidth="1" min="14854" max="14854" style="2" width="26"/>
    <col customWidth="1" min="14855" max="14855" style="2" width="23.140625"/>
    <col customWidth="1" min="14856" max="14856" style="2" width="15.42578125"/>
    <col customWidth="1" min="14857" max="14857" style="2" width="23.7109375"/>
    <col customWidth="1" min="14858" max="14858" style="2" width="20.42578125"/>
    <col customWidth="1" min="14859" max="14859" style="2" width="16.140625"/>
    <col customWidth="1" min="14860" max="14860" style="2" width="27.42578125"/>
    <col customWidth="1" min="14861" max="14861" style="2" width="2"/>
    <col customWidth="1" min="14862" max="14862" style="2" width="8.42578125"/>
    <col customWidth="1" min="14863" max="14863" style="2" width="16.85546875"/>
    <col customWidth="1" min="14864" max="14864" style="2" width="22"/>
    <col customWidth="1" min="14865" max="14868" style="2" width="10.5703125"/>
    <col customWidth="1" min="14869" max="14869" style="2" width="9.28515625"/>
    <col customWidth="1" min="14870" max="14871" style="2" width="10.7109375"/>
    <col bestFit="1" customWidth="1" min="14872" max="14872" style="2" width="11"/>
    <col bestFit="1" customWidth="1" min="14873" max="14873" style="2" width="9.85546875"/>
    <col bestFit="1" customWidth="1" min="14874" max="14874" style="2" width="11"/>
    <col min="14875" max="15106" style="2" width="9.140625"/>
    <col customWidth="1" min="15107" max="15107" style="2" width="5.140625"/>
    <col customWidth="1" min="15108" max="15108" style="2" width="1.7109375"/>
    <col customWidth="1" min="15109" max="15109" style="2" width="11.140625"/>
    <col customWidth="1" min="15110" max="15110" style="2" width="26"/>
    <col customWidth="1" min="15111" max="15111" style="2" width="23.140625"/>
    <col customWidth="1" min="15112" max="15112" style="2" width="15.42578125"/>
    <col customWidth="1" min="15113" max="15113" style="2" width="23.7109375"/>
    <col customWidth="1" min="15114" max="15114" style="2" width="20.42578125"/>
    <col customWidth="1" min="15115" max="15115" style="2" width="16.140625"/>
    <col customWidth="1" min="15116" max="15116" style="2" width="27.42578125"/>
    <col customWidth="1" min="15117" max="15117" style="2" width="2"/>
    <col customWidth="1" min="15118" max="15118" style="2" width="8.42578125"/>
    <col customWidth="1" min="15119" max="15119" style="2" width="16.85546875"/>
    <col customWidth="1" min="15120" max="15120" style="2" width="22"/>
    <col customWidth="1" min="15121" max="15124" style="2" width="10.5703125"/>
    <col customWidth="1" min="15125" max="15125" style="2" width="9.28515625"/>
    <col customWidth="1" min="15126" max="15127" style="2" width="10.7109375"/>
    <col bestFit="1" customWidth="1" min="15128" max="15128" style="2" width="11"/>
    <col bestFit="1" customWidth="1" min="15129" max="15129" style="2" width="9.85546875"/>
    <col bestFit="1" customWidth="1" min="15130" max="15130" style="2" width="11"/>
    <col min="15131" max="15362" style="2" width="9.140625"/>
    <col customWidth="1" min="15363" max="15363" style="2" width="5.140625"/>
    <col customWidth="1" min="15364" max="15364" style="2" width="1.7109375"/>
    <col customWidth="1" min="15365" max="15365" style="2" width="11.140625"/>
    <col customWidth="1" min="15366" max="15366" style="2" width="26"/>
    <col customWidth="1" min="15367" max="15367" style="2" width="23.140625"/>
    <col customWidth="1" min="15368" max="15368" style="2" width="15.42578125"/>
    <col customWidth="1" min="15369" max="15369" style="2" width="23.7109375"/>
    <col customWidth="1" min="15370" max="15370" style="2" width="20.42578125"/>
    <col customWidth="1" min="15371" max="15371" style="2" width="16.140625"/>
    <col customWidth="1" min="15372" max="15372" style="2" width="27.42578125"/>
    <col customWidth="1" min="15373" max="15373" style="2" width="2"/>
    <col customWidth="1" min="15374" max="15374" style="2" width="8.42578125"/>
    <col customWidth="1" min="15375" max="15375" style="2" width="16.85546875"/>
    <col customWidth="1" min="15376" max="15376" style="2" width="22"/>
    <col customWidth="1" min="15377" max="15380" style="2" width="10.5703125"/>
    <col customWidth="1" min="15381" max="15381" style="2" width="9.28515625"/>
    <col customWidth="1" min="15382" max="15383" style="2" width="10.7109375"/>
    <col bestFit="1" customWidth="1" min="15384" max="15384" style="2" width="11"/>
    <col bestFit="1" customWidth="1" min="15385" max="15385" style="2" width="9.85546875"/>
    <col bestFit="1" customWidth="1" min="15386" max="15386" style="2" width="11"/>
    <col min="15387" max="15618" style="2" width="9.140625"/>
    <col customWidth="1" min="15619" max="15619" style="2" width="5.140625"/>
    <col customWidth="1" min="15620" max="15620" style="2" width="1.7109375"/>
    <col customWidth="1" min="15621" max="15621" style="2" width="11.140625"/>
    <col customWidth="1" min="15622" max="15622" style="2" width="26"/>
    <col customWidth="1" min="15623" max="15623" style="2" width="23.140625"/>
    <col customWidth="1" min="15624" max="15624" style="2" width="15.42578125"/>
    <col customWidth="1" min="15625" max="15625" style="2" width="23.7109375"/>
    <col customWidth="1" min="15626" max="15626" style="2" width="20.42578125"/>
    <col customWidth="1" min="15627" max="15627" style="2" width="16.140625"/>
    <col customWidth="1" min="15628" max="15628" style="2" width="27.42578125"/>
    <col customWidth="1" min="15629" max="15629" style="2" width="2"/>
    <col customWidth="1" min="15630" max="15630" style="2" width="8.42578125"/>
    <col customWidth="1" min="15631" max="15631" style="2" width="16.85546875"/>
    <col customWidth="1" min="15632" max="15632" style="2" width="22"/>
    <col customWidth="1" min="15633" max="15636" style="2" width="10.5703125"/>
    <col customWidth="1" min="15637" max="15637" style="2" width="9.28515625"/>
    <col customWidth="1" min="15638" max="15639" style="2" width="10.7109375"/>
    <col bestFit="1" customWidth="1" min="15640" max="15640" style="2" width="11"/>
    <col bestFit="1" customWidth="1" min="15641" max="15641" style="2" width="9.85546875"/>
    <col bestFit="1" customWidth="1" min="15642" max="15642" style="2" width="11"/>
    <col min="15643" max="15874" style="2" width="9.140625"/>
    <col customWidth="1" min="15875" max="15875" style="2" width="5.140625"/>
    <col customWidth="1" min="15876" max="15876" style="2" width="1.7109375"/>
    <col customWidth="1" min="15877" max="15877" style="2" width="11.140625"/>
    <col customWidth="1" min="15878" max="15878" style="2" width="26"/>
    <col customWidth="1" min="15879" max="15879" style="2" width="23.140625"/>
    <col customWidth="1" min="15880" max="15880" style="2" width="15.42578125"/>
    <col customWidth="1" min="15881" max="15881" style="2" width="23.7109375"/>
    <col customWidth="1" min="15882" max="15882" style="2" width="20.42578125"/>
    <col customWidth="1" min="15883" max="15883" style="2" width="16.140625"/>
    <col customWidth="1" min="15884" max="15884" style="2" width="27.42578125"/>
    <col customWidth="1" min="15885" max="15885" style="2" width="2"/>
    <col customWidth="1" min="15886" max="15886" style="2" width="8.42578125"/>
    <col customWidth="1" min="15887" max="15887" style="2" width="16.85546875"/>
    <col customWidth="1" min="15888" max="15888" style="2" width="22"/>
    <col customWidth="1" min="15889" max="15892" style="2" width="10.5703125"/>
    <col customWidth="1" min="15893" max="15893" style="2" width="9.28515625"/>
    <col customWidth="1" min="15894" max="15895" style="2" width="10.7109375"/>
    <col bestFit="1" customWidth="1" min="15896" max="15896" style="2" width="11"/>
    <col bestFit="1" customWidth="1" min="15897" max="15897" style="2" width="9.85546875"/>
    <col bestFit="1" customWidth="1" min="15898" max="15898" style="2" width="11"/>
    <col min="15899" max="16130" style="2" width="9.140625"/>
    <col customWidth="1" min="16131" max="16131" style="2" width="5.140625"/>
    <col customWidth="1" min="16132" max="16132" style="2" width="1.7109375"/>
    <col customWidth="1" min="16133" max="16133" style="2" width="11.140625"/>
    <col customWidth="1" min="16134" max="16134" style="2" width="26"/>
    <col customWidth="1" min="16135" max="16135" style="2" width="23.140625"/>
    <col customWidth="1" min="16136" max="16136" style="2" width="15.42578125"/>
    <col customWidth="1" min="16137" max="16137" style="2" width="23.7109375"/>
    <col customWidth="1" min="16138" max="16138" style="2" width="20.42578125"/>
    <col customWidth="1" min="16139" max="16139" style="2" width="16.140625"/>
    <col customWidth="1" min="16140" max="16140" style="2" width="27.42578125"/>
    <col customWidth="1" min="16141" max="16141" style="2" width="2"/>
    <col customWidth="1" min="16142" max="16142" style="2" width="8.42578125"/>
    <col customWidth="1" min="16143" max="16143" style="2" width="16.85546875"/>
    <col customWidth="1" min="16144" max="16144" style="2" width="22"/>
    <col customWidth="1" min="16145" max="16148" style="2" width="10.5703125"/>
    <col customWidth="1" min="16149" max="16149" style="2" width="9.28515625"/>
    <col customWidth="1" min="16150" max="16151" style="2" width="10.7109375"/>
    <col bestFit="1" customWidth="1" min="16152" max="16152" style="2" width="11"/>
    <col bestFit="1" customWidth="1" min="16153" max="16153" style="2" width="9.85546875"/>
    <col bestFit="1" customWidth="1" min="16154" max="16154" style="2" width="11"/>
    <col min="16155" max="16384" style="2" width="9.140625"/>
  </cols>
  <sheetData>
    <row r="3">
      <c r="C3" s="133"/>
      <c r="D3" s="134"/>
      <c r="E3" s="134"/>
      <c r="F3" s="134"/>
      <c r="G3" s="134"/>
      <c r="H3" s="134"/>
      <c r="I3" s="134"/>
      <c r="J3" s="135"/>
      <c r="K3" s="134"/>
      <c r="L3" s="136"/>
    </row>
    <row r="4">
      <c r="C4" s="137"/>
      <c r="L4" s="138"/>
    </row>
    <row r="5" ht="23.25">
      <c r="C5" s="916" t="str">
        <f>PO!$D$7</f>
        <v>PROPONENTE</v>
      </c>
      <c r="D5" s="917"/>
      <c r="E5" s="917"/>
      <c r="F5" s="917"/>
      <c r="G5" s="449"/>
      <c r="H5" s="139"/>
      <c r="I5" s="139"/>
      <c r="J5" s="140"/>
      <c r="K5" s="141"/>
      <c r="L5" s="430"/>
    </row>
    <row r="6" ht="23.25">
      <c r="C6" s="929" t="str">
        <f>PO!$D$8</f>
        <v xml:space="preserve">PREFEITURA MUNICIPAL DE</v>
      </c>
      <c r="D6" s="930"/>
      <c r="E6" s="930"/>
      <c r="F6" s="930" t="str">
        <f>PO!$F$8</f>
        <v>SABARÁ/MG</v>
      </c>
      <c r="G6" s="930"/>
      <c r="H6" s="446"/>
      <c r="I6" s="446"/>
      <c r="J6" s="446"/>
      <c r="K6" s="142"/>
      <c r="L6" s="431"/>
    </row>
    <row r="7" ht="20.25">
      <c r="C7" s="933" t="str">
        <f>PO!D9</f>
        <v xml:space="preserve">EMPREENDIMENTO: CONSTRUÇÃO DE AMBULATORIO PEDIÁTRICO E OBRAS DE MELHORIAS NA MATERNIDADE</v>
      </c>
      <c r="D7" s="934"/>
      <c r="E7" s="934"/>
      <c r="F7" s="934"/>
      <c r="G7" s="934"/>
      <c r="H7" s="934"/>
      <c r="I7" s="934"/>
      <c r="J7" s="934"/>
      <c r="K7" s="935"/>
      <c r="L7" s="447" t="str">
        <f>PO!H9</f>
        <v>MUNICÍPIO:</v>
      </c>
    </row>
    <row r="8" ht="20.25">
      <c r="C8" s="936"/>
      <c r="D8" s="937"/>
      <c r="E8" s="937"/>
      <c r="F8" s="937"/>
      <c r="G8" s="937"/>
      <c r="H8" s="937"/>
      <c r="I8" s="937"/>
      <c r="J8" s="937"/>
      <c r="K8" s="938"/>
      <c r="L8" s="448" t="str">
        <f>PO!H10</f>
        <v>SABARÁ/MG</v>
      </c>
    </row>
    <row r="9" ht="15.75">
      <c r="C9" s="144"/>
      <c r="D9" s="141"/>
      <c r="E9" s="141"/>
      <c r="F9" s="141"/>
      <c r="G9" s="141"/>
      <c r="H9" s="141"/>
      <c r="I9" s="141"/>
      <c r="J9" s="141"/>
      <c r="K9" s="141"/>
      <c r="L9" s="143"/>
    </row>
    <row r="10" ht="19.5">
      <c r="C10" s="926" t="s">
        <v>63</v>
      </c>
      <c r="D10" s="927"/>
      <c r="E10" s="927"/>
      <c r="F10" s="927"/>
      <c r="G10" s="927"/>
      <c r="H10" s="927"/>
      <c r="I10" s="927"/>
      <c r="J10" s="927"/>
      <c r="K10" s="927"/>
      <c r="L10" s="928"/>
      <c r="R10" s="141"/>
      <c r="S10" s="141"/>
      <c r="T10" s="141"/>
      <c r="U10" s="141"/>
      <c r="V10" s="141"/>
    </row>
    <row r="11" ht="19.5">
      <c r="A11" s="500"/>
      <c r="C11" s="926" t="s">
        <v>3725</v>
      </c>
      <c r="D11" s="927"/>
      <c r="E11" s="927"/>
      <c r="F11" s="927"/>
      <c r="G11" s="927"/>
      <c r="H11" s="927"/>
      <c r="I11" s="927"/>
      <c r="J11" s="927"/>
      <c r="K11" s="927"/>
      <c r="L11" s="928"/>
      <c r="O11" s="501"/>
      <c r="P11" s="500"/>
      <c r="R11" s="141"/>
      <c r="S11" s="141"/>
      <c r="T11" s="141"/>
      <c r="U11" s="141"/>
      <c r="V11" s="141"/>
    </row>
    <row r="12" ht="19.5">
      <c r="A12" s="500"/>
      <c r="C12" s="926" t="s">
        <v>3726</v>
      </c>
      <c r="D12" s="927"/>
      <c r="E12" s="927"/>
      <c r="F12" s="927"/>
      <c r="G12" s="927"/>
      <c r="H12" s="927"/>
      <c r="I12" s="927"/>
      <c r="J12" s="927"/>
      <c r="K12" s="927"/>
      <c r="L12" s="928"/>
      <c r="O12" s="501"/>
      <c r="P12" s="500"/>
      <c r="R12" s="141"/>
      <c r="S12" s="141"/>
      <c r="T12" s="141"/>
      <c r="U12" s="141"/>
      <c r="V12" s="141"/>
    </row>
    <row r="13" s="4" customFormat="1" ht="19.5">
      <c r="A13" s="502"/>
      <c r="B13" s="145"/>
      <c r="C13" s="942" t="s">
        <v>3727</v>
      </c>
      <c r="D13" s="943"/>
      <c r="E13" s="514">
        <v>3.6000000000000001</v>
      </c>
      <c r="F13" s="504" t="s">
        <v>198</v>
      </c>
      <c r="G13" s="505" t="s">
        <v>3728</v>
      </c>
      <c r="H13" s="514">
        <v>3.6000000000000001</v>
      </c>
      <c r="I13" s="506" t="s">
        <v>198</v>
      </c>
      <c r="J13" s="943"/>
      <c r="K13" s="939"/>
      <c r="L13" s="940"/>
      <c r="M13" s="145"/>
      <c r="N13" s="145"/>
      <c r="O13" s="507"/>
      <c r="P13" s="502"/>
      <c r="Q13" s="145"/>
      <c r="R13" s="150"/>
      <c r="S13" s="150"/>
      <c r="T13" s="150"/>
      <c r="U13" s="150"/>
      <c r="V13" s="150"/>
      <c r="W13" s="145"/>
    </row>
    <row r="14" s="4" customFormat="1" ht="19.5">
      <c r="A14" s="502"/>
      <c r="B14" s="145"/>
      <c r="C14" s="942" t="s">
        <v>3729</v>
      </c>
      <c r="D14" s="943"/>
      <c r="E14" s="514">
        <v>3.6000000000000001</v>
      </c>
      <c r="F14" s="504" t="s">
        <v>198</v>
      </c>
      <c r="G14" s="505" t="s">
        <v>3730</v>
      </c>
      <c r="H14" s="514">
        <v>3.6000000000000001</v>
      </c>
      <c r="I14" s="506" t="s">
        <v>198</v>
      </c>
      <c r="J14" s="943"/>
      <c r="K14" s="939"/>
      <c r="L14" s="941"/>
      <c r="M14" s="145"/>
      <c r="N14" s="145"/>
      <c r="O14" s="507"/>
      <c r="P14" s="502"/>
      <c r="Q14" s="145"/>
      <c r="R14" s="150"/>
      <c r="S14" s="150"/>
      <c r="T14" s="150"/>
      <c r="U14" s="150"/>
      <c r="V14" s="150"/>
      <c r="W14" s="145"/>
    </row>
    <row r="15" ht="19.5">
      <c r="A15" s="500"/>
      <c r="C15" s="944" t="s">
        <v>3731</v>
      </c>
      <c r="D15" s="945"/>
      <c r="E15" s="945"/>
      <c r="F15" s="945"/>
      <c r="G15" s="945"/>
      <c r="H15" s="945"/>
      <c r="I15" s="945"/>
      <c r="J15" s="945"/>
      <c r="K15" s="945"/>
      <c r="L15" s="946"/>
      <c r="O15" s="501"/>
      <c r="P15" s="500"/>
      <c r="R15" s="141"/>
      <c r="S15" s="141"/>
      <c r="T15" s="141"/>
      <c r="U15" s="141"/>
      <c r="V15" s="141"/>
    </row>
    <row r="16" s="4" customFormat="1" ht="19.5">
      <c r="A16" s="502"/>
      <c r="B16" s="145"/>
      <c r="C16" s="947" t="s">
        <v>3732</v>
      </c>
      <c r="D16" s="948"/>
      <c r="E16" s="948"/>
      <c r="F16" s="512">
        <v>1.3</v>
      </c>
      <c r="G16" s="509"/>
      <c r="H16" s="509"/>
      <c r="I16" s="509"/>
      <c r="J16" s="508"/>
      <c r="K16" s="509"/>
      <c r="L16" s="510"/>
      <c r="M16" s="145"/>
      <c r="N16" s="145"/>
      <c r="O16" s="507"/>
      <c r="P16" s="502"/>
      <c r="Q16" s="145"/>
      <c r="R16" s="150"/>
      <c r="S16" s="150"/>
      <c r="T16" s="150"/>
      <c r="U16" s="150"/>
      <c r="V16" s="150"/>
      <c r="W16" s="145"/>
    </row>
    <row r="17" s="4" customFormat="1" ht="19.5">
      <c r="A17" s="502"/>
      <c r="B17" s="145"/>
      <c r="C17" s="942" t="s">
        <v>3733</v>
      </c>
      <c r="D17" s="943"/>
      <c r="E17" s="943">
        <v>1.5</v>
      </c>
      <c r="F17" s="513">
        <v>1.5</v>
      </c>
      <c r="G17" s="505"/>
      <c r="H17" s="503"/>
      <c r="I17" s="506"/>
      <c r="J17" s="898"/>
      <c r="K17" s="898"/>
      <c r="L17" s="511"/>
      <c r="M17" s="145"/>
      <c r="N17" s="145"/>
      <c r="O17" s="507"/>
      <c r="P17" s="502"/>
      <c r="Q17" s="145"/>
      <c r="R17" s="150"/>
      <c r="S17" s="150"/>
      <c r="T17" s="150"/>
      <c r="U17" s="150"/>
      <c r="V17" s="150"/>
      <c r="W17" s="145"/>
    </row>
    <row r="18" s="4" customFormat="1" ht="19.5">
      <c r="A18" s="502"/>
      <c r="B18" s="145"/>
      <c r="C18" s="942" t="s">
        <v>3734</v>
      </c>
      <c r="D18" s="943"/>
      <c r="E18" s="943">
        <v>1.1299999999999999</v>
      </c>
      <c r="F18" s="513">
        <v>1.1299999999999999</v>
      </c>
      <c r="G18" s="505"/>
      <c r="H18" s="503"/>
      <c r="I18" s="506"/>
      <c r="J18" s="898"/>
      <c r="K18" s="898"/>
      <c r="L18" s="511"/>
      <c r="M18" s="145"/>
      <c r="N18" s="145"/>
      <c r="O18" s="507"/>
      <c r="P18" s="502"/>
      <c r="Q18" s="145"/>
      <c r="R18" s="150"/>
      <c r="S18" s="150"/>
      <c r="T18" s="150"/>
      <c r="U18" s="150"/>
      <c r="V18" s="150"/>
      <c r="W18" s="145"/>
    </row>
    <row r="19" s="4" customFormat="1" ht="19.5">
      <c r="A19" s="502"/>
      <c r="B19" s="145"/>
      <c r="C19" s="894" t="s">
        <v>3735</v>
      </c>
      <c r="D19" s="895"/>
      <c r="E19" s="895"/>
      <c r="F19" s="513">
        <v>1.1799999999999999</v>
      </c>
      <c r="G19" s="505"/>
      <c r="H19" s="503"/>
      <c r="I19" s="506"/>
      <c r="J19" s="898"/>
      <c r="K19" s="898"/>
      <c r="L19" s="511"/>
      <c r="M19" s="145"/>
      <c r="N19" s="145"/>
      <c r="O19" s="507"/>
      <c r="P19" s="502"/>
      <c r="Q19" s="145"/>
      <c r="R19" s="150"/>
      <c r="S19" s="150"/>
      <c r="T19" s="150"/>
      <c r="U19" s="150"/>
      <c r="V19" s="150"/>
      <c r="W19" s="145"/>
    </row>
    <row r="20" ht="15.75">
      <c r="C20" s="918" t="str">
        <f>PO!D11</f>
        <v>ITEM</v>
      </c>
      <c r="D20" s="931" t="str">
        <f>PO!E11</f>
        <v>CÓDIGO</v>
      </c>
      <c r="E20" s="931" t="str">
        <f>PO!F11</f>
        <v>REFERÊNCIA</v>
      </c>
      <c r="F20" s="919" t="str">
        <f>PO!G11</f>
        <v xml:space="preserve">DESCRIÇÃO DOS SERVIÇOS</v>
      </c>
      <c r="G20" s="920"/>
      <c r="H20" s="920"/>
      <c r="I20" s="920"/>
      <c r="J20" s="921"/>
      <c r="K20" s="918" t="str">
        <f>PO!H11</f>
        <v>UNID.</v>
      </c>
      <c r="L20" s="925" t="str">
        <f>PO!I11</f>
        <v>QUANT.</v>
      </c>
      <c r="R20" s="141"/>
      <c r="S20" s="141"/>
      <c r="T20" s="141"/>
      <c r="U20" s="141"/>
      <c r="V20" s="141"/>
    </row>
    <row r="21" ht="15.75">
      <c r="C21" s="918"/>
      <c r="D21" s="932"/>
      <c r="E21" s="932"/>
      <c r="F21" s="922"/>
      <c r="G21" s="923"/>
      <c r="H21" s="923"/>
      <c r="I21" s="923"/>
      <c r="J21" s="924"/>
      <c r="K21" s="918"/>
      <c r="L21" s="925"/>
      <c r="R21" s="141"/>
      <c r="S21" s="141"/>
      <c r="T21" s="141"/>
      <c r="U21" s="141"/>
      <c r="V21" s="141"/>
    </row>
    <row r="22" ht="39">
      <c r="C22" s="896" t="s">
        <v>32434</v>
      </c>
      <c r="D22" s="897"/>
      <c r="E22" s="641" t="s">
        <v>32435</v>
      </c>
      <c r="F22" s="642" t="s">
        <v>3713</v>
      </c>
      <c r="G22" s="642" t="s">
        <v>32432</v>
      </c>
      <c r="H22" s="642" t="s">
        <v>32436</v>
      </c>
      <c r="I22" s="642" t="s">
        <v>32437</v>
      </c>
      <c r="J22" s="642" t="s">
        <v>32438</v>
      </c>
      <c r="K22" s="643" t="s">
        <v>32439</v>
      </c>
      <c r="L22" s="643" t="s">
        <v>32439</v>
      </c>
      <c r="R22" s="141"/>
      <c r="S22" s="141"/>
      <c r="T22" s="141"/>
      <c r="U22" s="141"/>
      <c r="V22" s="141"/>
    </row>
    <row r="23" ht="19.5">
      <c r="C23" s="644" t="s">
        <v>32440</v>
      </c>
      <c r="D23" s="644" t="s">
        <v>32410</v>
      </c>
      <c r="E23" s="645" t="s">
        <v>32441</v>
      </c>
      <c r="F23" s="646" t="s">
        <v>32442</v>
      </c>
      <c r="G23" s="642" t="s">
        <v>32443</v>
      </c>
      <c r="H23" s="642" t="s">
        <v>32444</v>
      </c>
      <c r="I23" s="642" t="s">
        <v>32445</v>
      </c>
      <c r="J23" s="642" t="s">
        <v>32446</v>
      </c>
      <c r="K23" s="642" t="s">
        <v>32447</v>
      </c>
      <c r="L23" s="645" t="s">
        <v>32448</v>
      </c>
      <c r="R23" s="141"/>
      <c r="S23" s="141"/>
      <c r="T23" s="141"/>
      <c r="U23" s="141"/>
      <c r="V23" s="141"/>
    </row>
    <row r="24" ht="39">
      <c r="C24" s="647">
        <v>1</v>
      </c>
      <c r="D24" s="648" t="s">
        <v>32449</v>
      </c>
      <c r="E24" s="649">
        <v>0</v>
      </c>
      <c r="F24" s="650">
        <v>0</v>
      </c>
      <c r="G24" s="649">
        <v>3.2999999999999998</v>
      </c>
      <c r="H24" s="650">
        <v>2.5</v>
      </c>
      <c r="I24" s="649">
        <v>6.75</v>
      </c>
      <c r="J24" s="650"/>
      <c r="K24" s="649"/>
      <c r="L24" s="647"/>
      <c r="R24" s="141"/>
      <c r="S24" s="141"/>
      <c r="T24" s="141"/>
      <c r="U24" s="141"/>
      <c r="V24" s="141"/>
    </row>
    <row r="25" ht="39">
      <c r="C25" s="647">
        <v>2</v>
      </c>
      <c r="D25" s="648" t="s">
        <v>32450</v>
      </c>
      <c r="E25" s="649">
        <v>0</v>
      </c>
      <c r="F25" s="650">
        <v>0</v>
      </c>
      <c r="G25" s="649">
        <v>0</v>
      </c>
      <c r="H25" s="650">
        <v>2.2000000000000002</v>
      </c>
      <c r="I25" s="649">
        <f>2.2*2.1</f>
        <v>4.620000000000001</v>
      </c>
      <c r="J25" s="650"/>
      <c r="K25" s="649"/>
      <c r="L25" s="647"/>
      <c r="R25" s="141"/>
      <c r="S25" s="141"/>
      <c r="T25" s="141"/>
      <c r="U25" s="141"/>
      <c r="V25" s="141"/>
    </row>
    <row r="26" ht="19.5">
      <c r="C26" s="647">
        <v>3</v>
      </c>
      <c r="D26" s="648" t="s">
        <v>32451</v>
      </c>
      <c r="E26" s="649">
        <f>4+2.7+4.3</f>
        <v>11</v>
      </c>
      <c r="F26" s="650">
        <v>0</v>
      </c>
      <c r="G26" s="649">
        <v>3.2999999999999998</v>
      </c>
      <c r="H26" s="650">
        <v>2</v>
      </c>
      <c r="I26" s="649">
        <f>2*2.1</f>
        <v>4.2000000000000002</v>
      </c>
      <c r="J26" s="650"/>
      <c r="K26" s="649">
        <v>1</v>
      </c>
      <c r="L26" s="647"/>
      <c r="R26" s="141"/>
      <c r="S26" s="141"/>
      <c r="T26" s="141"/>
      <c r="U26" s="141"/>
      <c r="V26" s="141"/>
    </row>
    <row r="27" ht="19.5">
      <c r="C27" s="647">
        <v>4</v>
      </c>
      <c r="D27" s="648" t="s">
        <v>32452</v>
      </c>
      <c r="E27" s="649">
        <f>1.8+4.85+3.05+1.3</f>
        <v>11</v>
      </c>
      <c r="F27" s="650">
        <v>0</v>
      </c>
      <c r="G27" s="649">
        <v>3.2999999999999998</v>
      </c>
      <c r="H27" s="650"/>
      <c r="I27" s="649"/>
      <c r="J27" s="650"/>
      <c r="K27" s="649">
        <v>13.800000000000001</v>
      </c>
      <c r="L27" s="647"/>
      <c r="R27" s="141"/>
      <c r="S27" s="141"/>
      <c r="T27" s="141"/>
      <c r="U27" s="141"/>
      <c r="V27" s="141"/>
    </row>
    <row r="28" ht="19.5">
      <c r="C28" s="647">
        <v>5</v>
      </c>
      <c r="D28" s="648" t="s">
        <v>32453</v>
      </c>
      <c r="E28" s="649">
        <f>1+3.95+10.25+16.3</f>
        <v>31.5</v>
      </c>
      <c r="F28" s="650">
        <v>0</v>
      </c>
      <c r="G28" s="649">
        <v>3.2999999999999998</v>
      </c>
      <c r="H28" s="650"/>
      <c r="I28" s="649">
        <f>0.8*1.5</f>
        <v>1.2000000000000002</v>
      </c>
      <c r="J28" s="650"/>
      <c r="K28" s="649">
        <v>17.950000000000003</v>
      </c>
      <c r="L28" s="647"/>
      <c r="R28" s="141"/>
      <c r="S28" s="141"/>
      <c r="T28" s="141"/>
      <c r="U28" s="141"/>
      <c r="V28" s="141"/>
    </row>
    <row r="29" ht="19.5">
      <c r="C29" s="647">
        <v>6</v>
      </c>
      <c r="D29" s="648" t="s">
        <v>32454</v>
      </c>
      <c r="E29" s="649">
        <f>15.2+13.95+2.35</f>
        <v>31.5</v>
      </c>
      <c r="F29" s="650">
        <v>0</v>
      </c>
      <c r="G29" s="649">
        <v>3.2999999999999998</v>
      </c>
      <c r="H29" s="650">
        <v>0.80000000000000004</v>
      </c>
      <c r="I29" s="649"/>
      <c r="J29" s="650"/>
      <c r="K29" s="649">
        <v>0</v>
      </c>
      <c r="L29" s="647"/>
      <c r="R29" s="141"/>
      <c r="S29" s="141"/>
      <c r="T29" s="141"/>
      <c r="U29" s="141"/>
      <c r="V29" s="141"/>
    </row>
    <row r="30" ht="39">
      <c r="C30" s="647">
        <v>7</v>
      </c>
      <c r="D30" s="648" t="s">
        <v>32455</v>
      </c>
      <c r="E30" s="649">
        <v>89</v>
      </c>
      <c r="F30" s="650">
        <v>0</v>
      </c>
      <c r="G30" s="649">
        <v>1.1499999999999999</v>
      </c>
      <c r="H30" s="650"/>
      <c r="I30" s="649"/>
      <c r="J30" s="650"/>
      <c r="K30" s="649">
        <v>0</v>
      </c>
      <c r="L30" s="647"/>
      <c r="R30" s="141"/>
      <c r="S30" s="141"/>
      <c r="T30" s="141"/>
      <c r="U30" s="141"/>
      <c r="V30" s="141"/>
    </row>
    <row r="31" ht="39">
      <c r="C31" s="647">
        <v>8</v>
      </c>
      <c r="D31" s="648" t="s">
        <v>32456</v>
      </c>
      <c r="E31" s="649">
        <v>20.399999999999999</v>
      </c>
      <c r="F31" s="650">
        <v>25.199999999999999</v>
      </c>
      <c r="G31" s="649">
        <v>2.3999999999999999</v>
      </c>
      <c r="H31" s="650"/>
      <c r="I31" s="649">
        <f>2.5*2.7</f>
        <v>6.75</v>
      </c>
      <c r="J31" s="650">
        <v>0.69999999999999996</v>
      </c>
      <c r="K31" s="649">
        <v>0</v>
      </c>
      <c r="L31" s="647"/>
      <c r="R31" s="141"/>
      <c r="S31" s="141"/>
      <c r="T31" s="141"/>
      <c r="U31" s="141"/>
      <c r="V31" s="141"/>
    </row>
    <row r="32" ht="39">
      <c r="C32" s="647">
        <v>9</v>
      </c>
      <c r="D32" s="648" t="s">
        <v>32457</v>
      </c>
      <c r="E32" s="649">
        <v>4.5</v>
      </c>
      <c r="F32" s="650">
        <v>2.7000000000000002</v>
      </c>
      <c r="G32" s="649">
        <v>0</v>
      </c>
      <c r="H32" s="650">
        <v>2.5</v>
      </c>
      <c r="I32" s="649">
        <f>2.5*2.7</f>
        <v>6.75</v>
      </c>
      <c r="J32" s="650">
        <v>14.139999999999997</v>
      </c>
      <c r="K32" s="649">
        <v>0</v>
      </c>
      <c r="L32" s="647"/>
      <c r="R32" s="141"/>
      <c r="S32" s="141"/>
      <c r="T32" s="141"/>
      <c r="U32" s="141"/>
      <c r="V32" s="141"/>
    </row>
    <row r="33" ht="39">
      <c r="C33" s="647">
        <v>10</v>
      </c>
      <c r="D33" s="648" t="s">
        <v>32458</v>
      </c>
      <c r="E33" s="649">
        <v>10.4</v>
      </c>
      <c r="F33" s="650">
        <v>9.8800000000000008</v>
      </c>
      <c r="G33" s="649">
        <v>2.7999999999999998</v>
      </c>
      <c r="H33" s="650">
        <v>2.5</v>
      </c>
      <c r="I33" s="649">
        <f>((0.8+0.4+1.3+0.8+0.8)*2.1)</f>
        <v>8.6099999999999994</v>
      </c>
      <c r="J33" s="650">
        <v>23.044999999999998</v>
      </c>
      <c r="K33" s="649">
        <v>3.75</v>
      </c>
      <c r="L33" s="647"/>
      <c r="R33" s="141"/>
      <c r="S33" s="141"/>
      <c r="T33" s="141"/>
      <c r="U33" s="141"/>
      <c r="V33" s="141"/>
    </row>
    <row r="34" ht="39">
      <c r="C34" s="647">
        <v>11</v>
      </c>
      <c r="D34" s="648" t="s">
        <v>32459</v>
      </c>
      <c r="E34" s="649">
        <f>31.1-1.65</f>
        <v>29.450000000000003</v>
      </c>
      <c r="F34" s="650">
        <v>47.57</v>
      </c>
      <c r="G34" s="649">
        <v>2.7999999999999998</v>
      </c>
      <c r="H34" s="650">
        <f>(0.8*3)+0.4+1.3</f>
        <v>4.1000000000000005</v>
      </c>
      <c r="I34" s="649">
        <f>0.8*2.1</f>
        <v>1.6800000000000002</v>
      </c>
      <c r="J34" s="650"/>
      <c r="K34" s="649">
        <v>3.75</v>
      </c>
      <c r="L34" s="647"/>
      <c r="R34" s="141"/>
      <c r="S34" s="141"/>
      <c r="T34" s="141"/>
      <c r="U34" s="141"/>
      <c r="V34" s="141"/>
    </row>
    <row r="35" ht="19.5">
      <c r="C35" s="647">
        <v>12</v>
      </c>
      <c r="D35" s="648" t="s">
        <v>32460</v>
      </c>
      <c r="E35" s="649">
        <v>16.899999999999999</v>
      </c>
      <c r="F35" s="650">
        <v>17.52</v>
      </c>
      <c r="G35" s="649">
        <v>2.7999999999999998</v>
      </c>
      <c r="H35" s="650">
        <v>0.80000000000000004</v>
      </c>
      <c r="I35" s="649">
        <f>0.8*2.1</f>
        <v>1.6800000000000002</v>
      </c>
      <c r="J35" s="650"/>
      <c r="K35" s="649">
        <v>4.2000000000000002</v>
      </c>
      <c r="L35" s="647"/>
      <c r="R35" s="141"/>
      <c r="S35" s="141"/>
      <c r="T35" s="141"/>
      <c r="U35" s="141"/>
      <c r="V35" s="141"/>
    </row>
    <row r="36" ht="19.5">
      <c r="C36" s="647">
        <v>13</v>
      </c>
      <c r="D36" s="648" t="s">
        <v>32461</v>
      </c>
      <c r="E36" s="649">
        <v>7.4000000000000004</v>
      </c>
      <c r="F36" s="650">
        <v>3.4199999999999999</v>
      </c>
      <c r="G36" s="649">
        <v>2.7999999999999998</v>
      </c>
      <c r="H36" s="650">
        <v>0.80000000000000004</v>
      </c>
      <c r="I36" s="649">
        <v>1.6799999999999999</v>
      </c>
      <c r="J36" s="650"/>
      <c r="K36" s="649">
        <v>2.7999999999999998</v>
      </c>
      <c r="L36" s="647"/>
      <c r="R36" s="141"/>
      <c r="S36" s="141"/>
      <c r="T36" s="141"/>
      <c r="U36" s="141"/>
      <c r="V36" s="141"/>
    </row>
    <row r="37" ht="19.5">
      <c r="C37" s="647">
        <v>14</v>
      </c>
      <c r="D37" s="648" t="s">
        <v>32462</v>
      </c>
      <c r="E37" s="649">
        <v>7.4000000000000004</v>
      </c>
      <c r="F37" s="650">
        <v>3.4199999999999999</v>
      </c>
      <c r="G37" s="649">
        <v>2.7999999999999998</v>
      </c>
      <c r="H37" s="650">
        <v>0.80000000000000004</v>
      </c>
      <c r="I37" s="649">
        <f>0.6*2.1</f>
        <v>1.26</v>
      </c>
      <c r="J37" s="650">
        <v>8.625</v>
      </c>
      <c r="K37" s="649">
        <v>0.69999999999999996</v>
      </c>
      <c r="L37" s="647"/>
      <c r="R37" s="141"/>
      <c r="S37" s="141"/>
      <c r="T37" s="141"/>
      <c r="U37" s="141"/>
      <c r="V37" s="141"/>
    </row>
    <row r="38" ht="19.5">
      <c r="C38" s="647">
        <v>15</v>
      </c>
      <c r="D38" s="648" t="s">
        <v>32463</v>
      </c>
      <c r="E38" s="649">
        <f>6.7-1.65</f>
        <v>5.0500000000000007</v>
      </c>
      <c r="F38" s="650">
        <v>2.5800000000000001</v>
      </c>
      <c r="G38" s="649">
        <v>2.7999999999999998</v>
      </c>
      <c r="H38" s="650">
        <v>0.59999999999999998</v>
      </c>
      <c r="I38" s="649">
        <v>1.26</v>
      </c>
      <c r="J38" s="650">
        <v>8.625</v>
      </c>
      <c r="K38" s="649">
        <v>0.69999999999999996</v>
      </c>
      <c r="L38" s="647"/>
      <c r="R38" s="141"/>
      <c r="S38" s="141"/>
      <c r="T38" s="141"/>
      <c r="U38" s="141"/>
      <c r="V38" s="141"/>
    </row>
    <row r="39" ht="39">
      <c r="C39" s="647">
        <v>16</v>
      </c>
      <c r="D39" s="648" t="s">
        <v>32464</v>
      </c>
      <c r="E39" s="649">
        <v>6</v>
      </c>
      <c r="F39" s="650">
        <v>2.1600000000000001</v>
      </c>
      <c r="G39" s="649">
        <v>2.7999999999999998</v>
      </c>
      <c r="H39" s="650">
        <v>0.59999999999999998</v>
      </c>
      <c r="I39" s="649">
        <f>0.8*2.1</f>
        <v>1.6800000000000002</v>
      </c>
      <c r="J39" s="650">
        <v>4.6199999999999992</v>
      </c>
      <c r="K39" s="649"/>
      <c r="L39" s="647"/>
      <c r="R39" s="141"/>
      <c r="S39" s="141"/>
      <c r="T39" s="141"/>
      <c r="U39" s="141"/>
      <c r="V39" s="141"/>
    </row>
    <row r="40" ht="19.5">
      <c r="C40" s="647">
        <v>17</v>
      </c>
      <c r="D40" s="648" t="s">
        <v>32465</v>
      </c>
      <c r="E40" s="649">
        <v>14</v>
      </c>
      <c r="F40" s="650">
        <v>9.1899999999999995</v>
      </c>
      <c r="G40" s="649">
        <v>2.7999999999999998</v>
      </c>
      <c r="H40" s="650">
        <v>0.80000000000000004</v>
      </c>
      <c r="I40" s="649">
        <f>(1.1+0.8)*2.1</f>
        <v>3.9900000000000007</v>
      </c>
      <c r="J40" s="650">
        <v>3.0800000000000001</v>
      </c>
      <c r="K40" s="649">
        <v>1.3999999999999999</v>
      </c>
      <c r="L40" s="647"/>
      <c r="R40" s="141"/>
      <c r="S40" s="141"/>
      <c r="T40" s="141"/>
      <c r="U40" s="141"/>
      <c r="V40" s="141"/>
    </row>
    <row r="41" ht="19.5">
      <c r="C41" s="647">
        <v>18</v>
      </c>
      <c r="D41" s="648" t="s">
        <v>32466</v>
      </c>
      <c r="E41" s="649">
        <v>16.399999999999999</v>
      </c>
      <c r="F41" s="650">
        <v>15.9</v>
      </c>
      <c r="G41" s="649">
        <v>2.7999999999999998</v>
      </c>
      <c r="H41" s="650">
        <f>1.1+0.8</f>
        <v>1.9000000000000001</v>
      </c>
      <c r="I41" s="649">
        <f>((0.8*7)+1.1+1.3)*2.1</f>
        <v>16.800000000000004</v>
      </c>
      <c r="J41" s="650">
        <v>0.48999999999999994</v>
      </c>
      <c r="K41" s="649">
        <v>2.7999999999999998</v>
      </c>
      <c r="L41" s="647"/>
      <c r="R41" s="141"/>
      <c r="S41" s="141"/>
      <c r="T41" s="141"/>
      <c r="U41" s="141"/>
      <c r="V41" s="141"/>
    </row>
    <row r="42" ht="39">
      <c r="C42" s="647">
        <v>19</v>
      </c>
      <c r="D42" s="648" t="s">
        <v>32467</v>
      </c>
      <c r="E42" s="649">
        <f>24-1.2</f>
        <v>22.800000000000001</v>
      </c>
      <c r="F42" s="650">
        <v>15.75</v>
      </c>
      <c r="G42" s="649">
        <v>2.7999999999999998</v>
      </c>
      <c r="H42" s="650">
        <f>(0.8*7)+1.3+1.1</f>
        <v>8</v>
      </c>
      <c r="I42" s="649">
        <f t="shared" ref="I42:I49" si="0">0.8*2.1</f>
        <v>1.6800000000000002</v>
      </c>
      <c r="J42" s="650">
        <v>0.48999999999999999</v>
      </c>
      <c r="K42" s="649"/>
      <c r="L42" s="647"/>
      <c r="R42" s="141"/>
      <c r="S42" s="141"/>
      <c r="T42" s="141"/>
      <c r="U42" s="141"/>
      <c r="V42" s="141"/>
    </row>
    <row r="43" ht="19.5">
      <c r="C43" s="647">
        <v>20</v>
      </c>
      <c r="D43" s="648" t="s">
        <v>32468</v>
      </c>
      <c r="E43" s="649">
        <f>14-1.7</f>
        <v>12.300000000000001</v>
      </c>
      <c r="F43" s="650">
        <v>9.6099999999999994</v>
      </c>
      <c r="G43" s="649">
        <v>2.7999999999999998</v>
      </c>
      <c r="H43" s="650">
        <v>0.80000000000000004</v>
      </c>
      <c r="I43" s="649">
        <f t="shared" si="0"/>
        <v>1.6800000000000002</v>
      </c>
      <c r="J43" s="650"/>
      <c r="K43" s="649">
        <v>1.3999999999999999</v>
      </c>
      <c r="L43" s="647"/>
      <c r="R43" s="141"/>
      <c r="S43" s="141"/>
      <c r="T43" s="141"/>
      <c r="U43" s="141"/>
      <c r="V43" s="141"/>
    </row>
    <row r="44" ht="58.5">
      <c r="C44" s="647">
        <v>21</v>
      </c>
      <c r="D44" s="648" t="s">
        <v>32469</v>
      </c>
      <c r="E44" s="649">
        <v>11.4</v>
      </c>
      <c r="F44" s="650">
        <v>8.1199999999999992</v>
      </c>
      <c r="G44" s="649">
        <v>2.7999999999999998</v>
      </c>
      <c r="H44" s="650">
        <v>0.80000000000000004</v>
      </c>
      <c r="I44" s="649">
        <f t="shared" si="0"/>
        <v>1.6800000000000002</v>
      </c>
      <c r="J44" s="650"/>
      <c r="K44" s="649">
        <v>1.3999999999999999</v>
      </c>
      <c r="L44" s="647"/>
      <c r="R44" s="141"/>
      <c r="S44" s="141"/>
      <c r="T44" s="141"/>
      <c r="U44" s="141"/>
      <c r="V44" s="141"/>
    </row>
    <row r="45" ht="39">
      <c r="C45" s="647">
        <v>22</v>
      </c>
      <c r="D45" s="648" t="s">
        <v>32470</v>
      </c>
      <c r="E45" s="649">
        <v>11.4</v>
      </c>
      <c r="F45" s="650">
        <v>8.1199999999999992</v>
      </c>
      <c r="G45" s="649">
        <v>2.7999999999999998</v>
      </c>
      <c r="H45" s="650">
        <v>0.80000000000000004</v>
      </c>
      <c r="I45" s="649">
        <f t="shared" si="0"/>
        <v>1.6800000000000002</v>
      </c>
      <c r="J45" s="650">
        <v>1.54</v>
      </c>
      <c r="K45" s="649">
        <v>1.3999999999999999</v>
      </c>
      <c r="L45" s="647"/>
      <c r="R45" s="141"/>
      <c r="S45" s="141"/>
      <c r="T45" s="141"/>
      <c r="U45" s="141"/>
      <c r="V45" s="141"/>
    </row>
    <row r="46" ht="39">
      <c r="C46" s="647">
        <v>23</v>
      </c>
      <c r="D46" s="648" t="s">
        <v>32471</v>
      </c>
      <c r="E46" s="649">
        <v>11.4</v>
      </c>
      <c r="F46" s="650">
        <v>8.1199999999999992</v>
      </c>
      <c r="G46" s="649">
        <v>2.7999999999999998</v>
      </c>
      <c r="H46" s="650">
        <v>0.80000000000000004</v>
      </c>
      <c r="I46" s="649">
        <f t="shared" si="0"/>
        <v>1.6800000000000002</v>
      </c>
      <c r="J46" s="650">
        <v>3.0800000000000001</v>
      </c>
      <c r="K46" s="649">
        <v>1.3999999999999999</v>
      </c>
      <c r="L46" s="647"/>
      <c r="R46" s="141"/>
      <c r="S46" s="141"/>
      <c r="T46" s="141"/>
      <c r="U46" s="141"/>
      <c r="V46" s="141"/>
    </row>
    <row r="47" ht="39">
      <c r="C47" s="647">
        <v>24</v>
      </c>
      <c r="D47" s="648" t="s">
        <v>32472</v>
      </c>
      <c r="E47" s="649">
        <v>11.4</v>
      </c>
      <c r="F47" s="650">
        <v>8.1199999999999992</v>
      </c>
      <c r="G47" s="649">
        <v>2.7999999999999998</v>
      </c>
      <c r="H47" s="650">
        <v>0.80000000000000004</v>
      </c>
      <c r="I47" s="649">
        <f t="shared" si="0"/>
        <v>1.6800000000000002</v>
      </c>
      <c r="J47" s="650"/>
      <c r="K47" s="649">
        <v>1.3999999999999999</v>
      </c>
      <c r="L47" s="647"/>
      <c r="R47" s="141"/>
      <c r="S47" s="141"/>
      <c r="T47" s="141"/>
      <c r="U47" s="141"/>
      <c r="V47" s="141"/>
    </row>
    <row r="48" ht="39">
      <c r="C48" s="647">
        <v>25</v>
      </c>
      <c r="D48" s="648" t="s">
        <v>32473</v>
      </c>
      <c r="E48" s="649">
        <v>11.4</v>
      </c>
      <c r="F48" s="650">
        <v>8.1199999999999992</v>
      </c>
      <c r="G48" s="649">
        <v>2.7999999999999998</v>
      </c>
      <c r="H48" s="650">
        <v>0.80000000000000004</v>
      </c>
      <c r="I48" s="649">
        <f t="shared" si="0"/>
        <v>1.6800000000000002</v>
      </c>
      <c r="J48" s="650">
        <v>1.54</v>
      </c>
      <c r="K48" s="649">
        <v>1.3999999999999999</v>
      </c>
      <c r="L48" s="647"/>
      <c r="R48" s="141"/>
      <c r="S48" s="141"/>
      <c r="T48" s="141"/>
      <c r="U48" s="141"/>
      <c r="V48" s="141"/>
    </row>
    <row r="49" ht="39">
      <c r="C49" s="647">
        <v>26</v>
      </c>
      <c r="D49" s="648" t="s">
        <v>32474</v>
      </c>
      <c r="E49" s="649">
        <v>11.4</v>
      </c>
      <c r="F49" s="650">
        <v>8.1199999999999992</v>
      </c>
      <c r="G49" s="649">
        <v>2.7999999999999998</v>
      </c>
      <c r="H49" s="650">
        <v>0.80000000000000004</v>
      </c>
      <c r="I49" s="649">
        <f t="shared" si="0"/>
        <v>1.6800000000000002</v>
      </c>
      <c r="J49" s="650">
        <v>1.54</v>
      </c>
      <c r="K49" s="649">
        <v>1.3999999999999999</v>
      </c>
      <c r="L49" s="647"/>
      <c r="R49" s="141"/>
      <c r="S49" s="141"/>
      <c r="T49" s="141"/>
      <c r="U49" s="141"/>
      <c r="V49" s="141"/>
    </row>
    <row r="50" ht="39">
      <c r="C50" s="647">
        <v>27</v>
      </c>
      <c r="D50" s="648" t="s">
        <v>32475</v>
      </c>
      <c r="E50" s="649">
        <v>19.5</v>
      </c>
      <c r="F50" s="650">
        <v>11.99</v>
      </c>
      <c r="G50" s="649">
        <v>2.7999999999999998</v>
      </c>
      <c r="H50" s="650">
        <f>(0.8*5)+(2*1.1)</f>
        <v>6.2000000000000002</v>
      </c>
      <c r="I50" s="649">
        <f>((0.8*5)+(2*1.1))*2.1</f>
        <v>13.020000000000001</v>
      </c>
      <c r="J50" s="650">
        <v>1.54</v>
      </c>
      <c r="K50" s="649">
        <v>0.5</v>
      </c>
      <c r="L50" s="647"/>
      <c r="R50" s="141"/>
      <c r="S50" s="141"/>
      <c r="T50" s="141"/>
      <c r="U50" s="141"/>
      <c r="V50" s="141"/>
    </row>
    <row r="51" ht="19.5">
      <c r="C51" s="647">
        <v>28</v>
      </c>
      <c r="D51" s="648" t="s">
        <v>32476</v>
      </c>
      <c r="E51" s="649">
        <v>11.4</v>
      </c>
      <c r="F51" s="650">
        <v>8.1199999999999992</v>
      </c>
      <c r="G51" s="649">
        <v>2.7999999999999998</v>
      </c>
      <c r="H51" s="650">
        <v>0.80000000000000004</v>
      </c>
      <c r="I51" s="649">
        <f>0.8*2.1</f>
        <v>1.6800000000000002</v>
      </c>
      <c r="J51" s="650">
        <v>1.54</v>
      </c>
      <c r="K51" s="649">
        <v>1.3999999999999999</v>
      </c>
      <c r="L51" s="647"/>
      <c r="R51" s="141"/>
      <c r="S51" s="141"/>
      <c r="T51" s="141"/>
      <c r="U51" s="141"/>
      <c r="V51" s="141"/>
    </row>
    <row r="52" ht="58.5">
      <c r="C52" s="647">
        <v>29</v>
      </c>
      <c r="D52" s="648" t="s">
        <v>32477</v>
      </c>
      <c r="E52" s="649">
        <v>9.4000000000000004</v>
      </c>
      <c r="F52" s="650">
        <v>5.2699999999999996</v>
      </c>
      <c r="G52" s="649">
        <v>2.7999999999999998</v>
      </c>
      <c r="H52" s="650">
        <v>0.80000000000000004</v>
      </c>
      <c r="I52" s="649">
        <f>0.8*2.1</f>
        <v>1.6800000000000002</v>
      </c>
      <c r="J52" s="650">
        <v>1.54</v>
      </c>
      <c r="K52" s="649">
        <v>1.2</v>
      </c>
      <c r="L52" s="647"/>
      <c r="R52" s="141"/>
      <c r="S52" s="141"/>
      <c r="T52" s="141"/>
      <c r="U52" s="141"/>
      <c r="V52" s="141"/>
    </row>
    <row r="53" ht="39">
      <c r="C53" s="647">
        <v>30</v>
      </c>
      <c r="D53" s="648" t="s">
        <v>32478</v>
      </c>
      <c r="E53" s="649">
        <v>11.4</v>
      </c>
      <c r="F53" s="650">
        <v>8.1199999999999992</v>
      </c>
      <c r="G53" s="649">
        <v>2.7999999999999998</v>
      </c>
      <c r="H53" s="650">
        <v>0.80000000000000004</v>
      </c>
      <c r="I53" s="649">
        <f>0.8*2.1</f>
        <v>1.6800000000000002</v>
      </c>
      <c r="J53" s="650">
        <v>1.54</v>
      </c>
      <c r="K53" s="649">
        <v>1.5</v>
      </c>
      <c r="L53" s="647"/>
      <c r="R53" s="141"/>
      <c r="S53" s="141"/>
      <c r="T53" s="141"/>
      <c r="U53" s="141"/>
      <c r="V53" s="141"/>
    </row>
    <row r="54" ht="39">
      <c r="C54" s="647">
        <v>31</v>
      </c>
      <c r="D54" s="648" t="s">
        <v>32479</v>
      </c>
      <c r="E54" s="649">
        <v>11.4</v>
      </c>
      <c r="F54" s="650">
        <v>8.1199999999999992</v>
      </c>
      <c r="G54" s="649">
        <v>2.7999999999999998</v>
      </c>
      <c r="H54" s="650">
        <v>0.80000000000000004</v>
      </c>
      <c r="I54" s="649">
        <f>0.8*2.1</f>
        <v>1.6800000000000002</v>
      </c>
      <c r="J54" s="650">
        <v>1.54</v>
      </c>
      <c r="K54" s="649">
        <v>1.5</v>
      </c>
      <c r="L54" s="647"/>
      <c r="R54" s="141"/>
      <c r="S54" s="141"/>
      <c r="T54" s="141"/>
      <c r="U54" s="141"/>
      <c r="V54" s="141"/>
    </row>
    <row r="55" ht="19.5">
      <c r="C55" s="647">
        <v>32</v>
      </c>
      <c r="D55" s="648" t="s">
        <v>32480</v>
      </c>
      <c r="E55" s="649">
        <v>5.7999999999999998</v>
      </c>
      <c r="F55" s="650">
        <v>8.1199999999999992</v>
      </c>
      <c r="G55" s="649">
        <v>2.7999999999999998</v>
      </c>
      <c r="H55" s="650">
        <v>0.80000000000000004</v>
      </c>
      <c r="I55" s="649">
        <f>0.8*2.1</f>
        <v>1.6800000000000002</v>
      </c>
      <c r="J55" s="650">
        <v>0.34999999999999998</v>
      </c>
      <c r="K55" s="649">
        <v>0.5</v>
      </c>
      <c r="L55" s="647"/>
      <c r="R55" s="141"/>
      <c r="S55" s="141"/>
      <c r="T55" s="141"/>
      <c r="U55" s="141"/>
      <c r="V55" s="141"/>
    </row>
    <row r="56" ht="19.5">
      <c r="C56" s="647">
        <v>33</v>
      </c>
      <c r="D56" s="648" t="s">
        <v>32481</v>
      </c>
      <c r="E56" s="649">
        <v>6</v>
      </c>
      <c r="F56" s="650">
        <v>8.1199999999999992</v>
      </c>
      <c r="G56" s="649">
        <v>2.7999999999999998</v>
      </c>
      <c r="H56" s="650">
        <v>1</v>
      </c>
      <c r="I56" s="649">
        <v>2.1000000000000001</v>
      </c>
      <c r="J56" s="650">
        <v>1.54</v>
      </c>
      <c r="K56" s="649"/>
      <c r="L56" s="647"/>
      <c r="R56" s="141"/>
      <c r="S56" s="141"/>
      <c r="T56" s="141"/>
      <c r="U56" s="141"/>
      <c r="V56" s="141"/>
    </row>
    <row r="57" ht="19.5">
      <c r="C57" s="647">
        <v>34</v>
      </c>
      <c r="D57" s="648" t="s">
        <v>32482</v>
      </c>
      <c r="E57" s="649">
        <v>6</v>
      </c>
      <c r="F57" s="650">
        <v>8.1199999999999992</v>
      </c>
      <c r="G57" s="649">
        <v>2.7999999999999998</v>
      </c>
      <c r="H57" s="650">
        <v>1</v>
      </c>
      <c r="I57" s="649">
        <v>2.1000000000000001</v>
      </c>
      <c r="J57" s="650">
        <v>0.83999999999999997</v>
      </c>
      <c r="K57" s="649"/>
      <c r="L57" s="647"/>
      <c r="R57" s="141"/>
      <c r="S57" s="141"/>
      <c r="T57" s="141"/>
      <c r="U57" s="141"/>
      <c r="V57" s="141"/>
    </row>
    <row r="58" ht="39">
      <c r="C58" s="647">
        <v>35</v>
      </c>
      <c r="D58" s="648" t="s">
        <v>32483</v>
      </c>
      <c r="E58" s="649">
        <v>3.3999999999999999</v>
      </c>
      <c r="F58" s="650">
        <v>8.1199999999999992</v>
      </c>
      <c r="G58" s="649">
        <v>2.7999999999999998</v>
      </c>
      <c r="H58" s="650">
        <v>2</v>
      </c>
      <c r="I58" s="649">
        <v>4.2000000000000002</v>
      </c>
      <c r="J58" s="650">
        <v>1.0499999999999998</v>
      </c>
      <c r="K58" s="649"/>
      <c r="L58" s="647"/>
      <c r="R58" s="141"/>
      <c r="S58" s="141"/>
      <c r="T58" s="141"/>
      <c r="U58" s="141"/>
      <c r="V58" s="141"/>
    </row>
    <row r="59" ht="39">
      <c r="C59" s="647">
        <v>39</v>
      </c>
      <c r="D59" s="648" t="s">
        <v>32484</v>
      </c>
      <c r="E59" s="649">
        <v>2</v>
      </c>
      <c r="F59" s="650">
        <v>8.1199999999999992</v>
      </c>
      <c r="G59" s="649">
        <v>0</v>
      </c>
      <c r="H59" s="650"/>
      <c r="I59" s="649"/>
      <c r="J59" s="650">
        <v>1.0499999999999998</v>
      </c>
      <c r="K59" s="649"/>
      <c r="L59" s="647"/>
      <c r="R59" s="141"/>
      <c r="S59" s="141"/>
      <c r="T59" s="141"/>
      <c r="U59" s="141"/>
      <c r="V59" s="141"/>
    </row>
    <row r="60" ht="39">
      <c r="C60" s="647">
        <v>40</v>
      </c>
      <c r="D60" s="648" t="s">
        <v>32456</v>
      </c>
      <c r="E60" s="649">
        <v>20.399999999999999</v>
      </c>
      <c r="F60" s="650">
        <v>8.1199999999999992</v>
      </c>
      <c r="G60" s="649">
        <v>2.3999999999999999</v>
      </c>
      <c r="H60" s="650">
        <v>0.80000000000000004</v>
      </c>
      <c r="I60" s="649">
        <f>0.8*1.5</f>
        <v>1.2000000000000002</v>
      </c>
      <c r="J60" s="650">
        <v>0.34999999999999998</v>
      </c>
      <c r="K60" s="649"/>
      <c r="L60" s="647"/>
      <c r="R60" s="141"/>
      <c r="S60" s="141"/>
      <c r="T60" s="141"/>
      <c r="U60" s="141"/>
      <c r="V60" s="141"/>
    </row>
    <row r="61" ht="15.75">
      <c r="C61" s="640"/>
      <c r="D61" s="640"/>
      <c r="E61" s="640"/>
      <c r="F61" s="640"/>
      <c r="G61" s="640"/>
      <c r="H61" s="640"/>
      <c r="I61" s="640"/>
      <c r="J61" s="640"/>
      <c r="K61" s="640"/>
      <c r="L61" s="640"/>
      <c r="R61" s="141"/>
      <c r="S61" s="141"/>
      <c r="T61" s="141"/>
      <c r="U61" s="141"/>
      <c r="V61" s="141"/>
    </row>
    <row r="62" ht="16.5">
      <c r="C62" s="640"/>
      <c r="D62" s="640"/>
      <c r="E62" s="640"/>
      <c r="F62" s="640"/>
      <c r="G62" s="640"/>
      <c r="H62" s="640"/>
      <c r="I62" s="640"/>
      <c r="J62" s="640"/>
      <c r="K62" s="640"/>
      <c r="L62" s="640"/>
      <c r="R62" s="141"/>
      <c r="S62" s="141"/>
      <c r="T62" s="141"/>
      <c r="U62" s="141"/>
      <c r="V62" s="141"/>
    </row>
    <row r="63" s="4" customFormat="1" ht="17.25">
      <c r="A63" s="145"/>
      <c r="B63" s="145"/>
      <c r="C63" s="146">
        <v>1</v>
      </c>
      <c r="D63" s="353"/>
      <c r="E63" s="353"/>
      <c r="F63" s="465" t="str">
        <f>VLOOKUP(C63,PO!D$1:J$65886,4,0)</f>
        <v xml:space="preserve">SERVIÇOS PRELIMINARES</v>
      </c>
      <c r="G63" s="465"/>
      <c r="H63" s="465"/>
      <c r="I63" s="465"/>
      <c r="J63" s="465"/>
      <c r="K63" s="147"/>
      <c r="L63" s="148"/>
      <c r="M63" s="145"/>
      <c r="N63" s="145"/>
      <c r="O63" s="145"/>
      <c r="P63" s="149"/>
      <c r="Q63" s="145"/>
      <c r="R63" s="150"/>
      <c r="S63" s="150"/>
      <c r="T63" s="150"/>
      <c r="U63" s="150"/>
      <c r="V63" s="150"/>
      <c r="W63" s="145"/>
    </row>
    <row r="64" ht="31.5">
      <c r="C64" s="151" t="s">
        <v>26</v>
      </c>
      <c r="D64" s="151">
        <f>VLOOKUP(C64,PO!$D:$N,2,0)</f>
        <v>103689</v>
      </c>
      <c r="E64" s="151" t="str">
        <f>VLOOKUP(D64,REF!$B:$F,2,0)</f>
        <v>CPU-SINAPI-MG</v>
      </c>
      <c r="F64" s="467" t="str">
        <f>VLOOKUP(C64,PO!D$1:J$65886,4,0)</f>
        <v xml:space="preserve">FORNECIMENTO E INSTALAÇÃO DE PLACA DE OBRA COM CHAPA GALVANIZADA E ESTRUTURA DE MADEIRA. AF_03/2022_PS</v>
      </c>
      <c r="G64" s="467"/>
      <c r="H64" s="467"/>
      <c r="I64" s="467"/>
      <c r="J64" s="467"/>
      <c r="K64" s="151" t="str">
        <f>VLOOKUP(C64,PO!D$1:J$65886,5,0)</f>
        <v>M2</v>
      </c>
      <c r="L64" s="152">
        <v>5</v>
      </c>
      <c r="R64" s="141"/>
      <c r="S64" s="141"/>
      <c r="T64" s="141"/>
      <c r="U64" s="141"/>
      <c r="V64" s="141"/>
      <c r="W64" s="141"/>
      <c r="X64" s="3"/>
    </row>
    <row r="65" ht="94.5">
      <c r="C65" s="151" t="s">
        <v>27</v>
      </c>
      <c r="D65" s="151" t="str">
        <f>VLOOKUP(C65,PO!$D:$N,2,0)</f>
        <v>ED-16349</v>
      </c>
      <c r="E65" s="151" t="str">
        <f>VLOOKUP(D65,REF!$B:$F,2,0)</f>
        <v>CPU-SICOR-MG</v>
      </c>
      <c r="F65" s="467" t="str">
        <f>VLOOKUP(C65,PO!D$1:J$65886,4,0)</f>
        <v xml:space="preserve">LOCAÇÃO DE CONTAINER COM ISOLAMENTO TÉRMICO, TIPO 2, PARA ESCRITÓRIO DE OBRA COM SANITÁRIO CONTENDO UM (1) VASO SANITÁRIO E UM (1) LAVATÓRIO, COM MEDIDAS REFERENCIAIS DE (6) METROS COMPRIMENTO, (2,3) METROS LARGURA E (2,5) METROS ALTURA ÚTIL INTERNA, INCLUSIVE AR CONDICIONADO E LIGAÇÕES ELÉTRICAS E HIDROSSANITÁRIAS INTERNAS, EXCLUSIVE MOBILIZAÇÃO/DESMOBILIZAÇÃO E LIGAÇÕES PROVISÓRIAS EXTERNAS</v>
      </c>
      <c r="G65" s="467"/>
      <c r="H65" s="467"/>
      <c r="I65" s="467"/>
      <c r="J65" s="467"/>
      <c r="K65" s="151" t="str">
        <f>VLOOKUP(C65,PO!D$1:J$65886,5,0)</f>
        <v>mês</v>
      </c>
      <c r="L65" s="152">
        <v>8</v>
      </c>
      <c r="R65" s="141"/>
      <c r="S65" s="141"/>
      <c r="T65" s="141"/>
      <c r="U65" s="141"/>
      <c r="V65" s="141"/>
      <c r="W65" s="141"/>
      <c r="X65" s="3"/>
    </row>
    <row r="66" ht="31.5">
      <c r="C66" s="151" t="s">
        <v>28</v>
      </c>
      <c r="D66" s="151" t="str">
        <f>VLOOKUP(C66,PO!$D:$N,2,0)</f>
        <v>ED-16357</v>
      </c>
      <c r="E66" s="151" t="str">
        <f>VLOOKUP(D66,REF!$B:$F,2,0)</f>
        <v>CPU-SICOR-MG</v>
      </c>
      <c r="F66" s="467" t="str">
        <f>VLOOKUP(C66,PO!D$1:J$65886,4,0)</f>
        <v xml:space="preserve">LIGAÇÕES PROVISÓRIAS PARA CONTAINER TIPO 2 (CORRESPONDENTE AO CÓDIGO ED-16349)</v>
      </c>
      <c r="G66" s="467"/>
      <c r="H66" s="467"/>
      <c r="I66" s="467"/>
      <c r="J66" s="467"/>
      <c r="K66" s="151" t="str">
        <f>VLOOKUP(C66,PO!D$1:J$65886,5,0)</f>
        <v>un</v>
      </c>
      <c r="L66" s="152">
        <v>1</v>
      </c>
      <c r="R66" s="141"/>
      <c r="S66" s="141"/>
      <c r="T66" s="141"/>
      <c r="U66" s="141"/>
      <c r="V66" s="141"/>
      <c r="W66" s="141"/>
      <c r="X66" s="3"/>
    </row>
    <row r="67" ht="78.75">
      <c r="C67" s="151" t="s">
        <v>29</v>
      </c>
      <c r="D67" s="151" t="str">
        <f>VLOOKUP(C67,PO!$D:$N,2,0)</f>
        <v>ED-16351</v>
      </c>
      <c r="E67" s="151" t="str">
        <f>VLOOKUP(D67,REF!$B:$F,2,0)</f>
        <v>CPU-SICOR-MG</v>
      </c>
      <c r="F67" s="467" t="str">
        <f>VLOOKUP(C67,PO!D$1:J$65886,4,0)</f>
        <v xml:space="preserve">LOCAÇÃO DE CONTAINER COM ISOLAMENTO TÉRMICO, TIPO 4, PARA REFEITÓRIO DE OBRA, COM MEDIDAS REFERENCIAIS DE (6) METROS COMPRIMENTO, (2,3) METROS LARGURA E (2,5) METROS ALTURA ÚTIL INTERNA, INCLUSIVE LIGAÇÕES ELÉTRICAS INTERNAS, EXCLUSIVE MOBILIZAÇÃO/DESMOBILIZAÇÃO E LIGAÇÕES PROVISÓRIAS EXTERNAS</v>
      </c>
      <c r="G67" s="467"/>
      <c r="H67" s="467"/>
      <c r="I67" s="467"/>
      <c r="J67" s="467"/>
      <c r="K67" s="151" t="str">
        <f>VLOOKUP(C67,PO!D$1:J$65886,5,0)</f>
        <v>mês</v>
      </c>
      <c r="L67" s="152">
        <v>8</v>
      </c>
      <c r="R67" s="141"/>
      <c r="S67" s="141"/>
      <c r="T67" s="141"/>
      <c r="U67" s="141"/>
      <c r="V67" s="141"/>
      <c r="W67" s="141"/>
      <c r="X67" s="3"/>
    </row>
    <row r="68" ht="31.5">
      <c r="C68" s="151" t="s">
        <v>30</v>
      </c>
      <c r="D68" s="151" t="str">
        <f>VLOOKUP(C68,PO!$D:$N,2,0)</f>
        <v>ED-16359</v>
      </c>
      <c r="E68" s="151" t="str">
        <f>VLOOKUP(D68,REF!$B:$F,2,0)</f>
        <v>CPU-SICOR-MG</v>
      </c>
      <c r="F68" s="467" t="str">
        <f>VLOOKUP(C68,PO!D$1:J$65886,4,0)</f>
        <v xml:space="preserve">LIGAÇÕES PROVISÓRIAS PARA CONTAINER TIPO 4 (CORRESPONDENTE AO CÓDIGO ED-16351)</v>
      </c>
      <c r="G68" s="467"/>
      <c r="H68" s="467"/>
      <c r="I68" s="467"/>
      <c r="J68" s="467"/>
      <c r="K68" s="151" t="str">
        <f>VLOOKUP(C68,PO!D$1:J$65886,5,0)</f>
        <v>un</v>
      </c>
      <c r="L68" s="152">
        <v>1</v>
      </c>
      <c r="R68" s="141"/>
      <c r="S68" s="141"/>
      <c r="T68" s="141"/>
      <c r="U68" s="141"/>
      <c r="V68" s="141"/>
      <c r="W68" s="141"/>
      <c r="X68" s="3"/>
    </row>
    <row r="69" ht="78.75">
      <c r="C69" s="151" t="s">
        <v>31</v>
      </c>
      <c r="D69" s="151" t="str">
        <f>VLOOKUP(C69,PO!$D:$N,2,0)</f>
        <v>ED-16350</v>
      </c>
      <c r="E69" s="151" t="str">
        <f>VLOOKUP(D69,REF!$B:$F,2,0)</f>
        <v>CPU-SICOR-MG</v>
      </c>
      <c r="F69" s="467" t="str">
        <f>VLOOKUP(C69,PO!D$1:J$65886,4,0)</f>
        <v xml:space="preserve">LOCAÇÃO DE CONTAINER COM ISOLAMENTO TÉRMICO, TIPO 3, PARA DEPÓSITO/FERRAMENTARIA DE OBRA, COM MEDIDAS REFERENCIAIS DE (6) METROS COMPRIMENTO, (2,3) METROS LARGURA E (2,5) METROS ALTURA ÚTIL INTERNA, INCLUSIVE LIGAÇÕES ELÉTRICAS INTERNAS, EXCLUSIVE MOBILIZAÇÃO/DESMOBILIZAÇÃO E LIGAÇÕES PROVISÓRIAS EXTERNAS</v>
      </c>
      <c r="G69" s="467"/>
      <c r="H69" s="467"/>
      <c r="I69" s="467"/>
      <c r="J69" s="467"/>
      <c r="K69" s="151" t="str">
        <f>VLOOKUP(C69,PO!D$1:J$65886,5,0)</f>
        <v>mês</v>
      </c>
      <c r="L69" s="152">
        <v>8</v>
      </c>
      <c r="R69" s="141"/>
      <c r="S69" s="141"/>
      <c r="T69" s="141"/>
      <c r="U69" s="141"/>
      <c r="V69" s="141"/>
      <c r="W69" s="141"/>
      <c r="X69" s="3"/>
    </row>
    <row r="70" ht="31.5">
      <c r="C70" s="151" t="s">
        <v>32</v>
      </c>
      <c r="D70" s="151" t="str">
        <f>VLOOKUP(C70,PO!$D:$N,2,0)</f>
        <v>ED-16358</v>
      </c>
      <c r="E70" s="151" t="str">
        <f>VLOOKUP(D70,REF!$B:$F,2,0)</f>
        <v>CPU-SICOR-MG</v>
      </c>
      <c r="F70" s="467" t="str">
        <f>VLOOKUP(C70,PO!D$1:J$65886,4,0)</f>
        <v xml:space="preserve">LIGAÇÕES PROVISÓRIAS PARA CONTAINER TIPO 3 (CORRESPONDENTE AO CÓDIGO ED-16350)</v>
      </c>
      <c r="G70" s="467"/>
      <c r="H70" s="467"/>
      <c r="I70" s="467"/>
      <c r="J70" s="467"/>
      <c r="K70" s="151" t="str">
        <f>VLOOKUP(C70,PO!D$1:J$65886,5,0)</f>
        <v>un</v>
      </c>
      <c r="L70" s="152">
        <v>1</v>
      </c>
      <c r="R70" s="141"/>
      <c r="S70" s="141"/>
      <c r="T70" s="141"/>
      <c r="U70" s="141"/>
      <c r="V70" s="141"/>
      <c r="W70" s="141"/>
      <c r="X70" s="3"/>
    </row>
    <row r="71" ht="47.25">
      <c r="C71" s="151" t="s">
        <v>32207</v>
      </c>
      <c r="D71" s="151" t="str">
        <f>VLOOKUP(C71,PO!$D:$N,2,0)</f>
        <v>ED-50137</v>
      </c>
      <c r="E71" s="151" t="str">
        <f>VLOOKUP(D71,REF!$B:$F,2,0)</f>
        <v>CPU-SICOR-MG</v>
      </c>
      <c r="F71" s="467" t="str">
        <f>VLOOKUP(C71,PO!D$1:J$65886,4,0)</f>
        <v xml:space="preserve">MOBILIZAÇÃO E DESMOBILIZAÇÃO DE CONTAINER, INCLUSIVE CARGA, DESCARGA E TRANSPORTE EM CAMINHÃO CARROCERIA COM GUINDAUTO (MUNCK), EXCLUSIVE LOCAÇÃO DO CONTAINER</v>
      </c>
      <c r="G71" s="467"/>
      <c r="H71" s="467"/>
      <c r="I71" s="467"/>
      <c r="J71" s="467"/>
      <c r="K71" s="151" t="str">
        <f>VLOOKUP(C71,PO!D$1:J$65886,5,0)</f>
        <v>un</v>
      </c>
      <c r="L71" s="152">
        <v>3</v>
      </c>
      <c r="R71" s="141"/>
      <c r="S71" s="141"/>
      <c r="T71" s="141"/>
      <c r="U71" s="141"/>
      <c r="V71" s="141"/>
      <c r="W71" s="141"/>
      <c r="X71" s="3"/>
    </row>
    <row r="72" ht="63">
      <c r="C72" s="151" t="s">
        <v>32208</v>
      </c>
      <c r="D72" s="151" t="str">
        <f>VLOOKUP(C72,PO!$D:$N,2,0)</f>
        <v>ED-50151</v>
      </c>
      <c r="E72" s="151" t="str">
        <f>VLOOKUP(D72,REF!$B:$F,2,0)</f>
        <v>CPU-SICOR-MG</v>
      </c>
      <c r="F72" s="467" t="str">
        <f>VLOOKUP(C72,PO!D$1:J$65886,4,0)</f>
        <v xml:space="preserve">LIGAÇÃO PROVISÓRIA COM ENTRADA DE ENERGIA AÉREA, PADRÃO CEMIG, CARGA INSTALADA DE 15,1KVA ATÉ 30KVA, TRIFÁSICO, COM SAÍDA SUBTERRÂNEA, INCLUSIVE POSTE, CAIXA PARA MEDIDOR, DISJUNTOR, BARRAMENTO, ATERRAMENTO E ACESSÓRIOS</v>
      </c>
      <c r="G72" s="467"/>
      <c r="H72" s="467"/>
      <c r="I72" s="467"/>
      <c r="J72" s="467"/>
      <c r="K72" s="151" t="str">
        <f>VLOOKUP(C72,PO!D$1:J$65886,5,0)</f>
        <v>un</v>
      </c>
      <c r="L72" s="152">
        <v>1</v>
      </c>
      <c r="R72" s="141"/>
      <c r="S72" s="141"/>
      <c r="T72" s="141"/>
      <c r="U72" s="141"/>
      <c r="V72" s="141"/>
      <c r="W72" s="141"/>
      <c r="X72" s="3"/>
    </row>
    <row r="73" ht="48">
      <c r="C73" s="151" t="s">
        <v>32209</v>
      </c>
      <c r="D73" s="151" t="str">
        <f>VLOOKUP(C73,PO!$D:$N,2,0)</f>
        <v>ED-50150</v>
      </c>
      <c r="E73" s="151" t="str">
        <f>VLOOKUP(D73,REF!$B:$F,2,0)</f>
        <v>CPU-SICOR-MG</v>
      </c>
      <c r="F73" s="467" t="str">
        <f>VLOOKUP(C73,PO!D$1:J$65886,4,0)</f>
        <v xml:space="preserve">LIGAÇÃO DE ÁGUA PROVISÓRIA PARA CANTEIRO,  INCLUSIVE HIDRÔMETRO E CAVALETE PARA MEDIÇÃO DE ÁGUA - ENTRADA PRINCIPAL, EM AÇO GALVANIZADO DN 20MM (1/2") - PADRÃO CONCESSIONÁRIA</v>
      </c>
      <c r="G73" s="467"/>
      <c r="H73" s="467"/>
      <c r="I73" s="467"/>
      <c r="J73" s="467"/>
      <c r="K73" s="151" t="str">
        <f>VLOOKUP(C73,PO!D$1:J$65886,5,0)</f>
        <v>un</v>
      </c>
      <c r="L73" s="152">
        <v>1</v>
      </c>
      <c r="R73" s="141"/>
      <c r="S73" s="141"/>
      <c r="T73" s="141"/>
      <c r="U73" s="141"/>
      <c r="V73" s="141"/>
      <c r="W73" s="141"/>
      <c r="X73" s="3"/>
    </row>
    <row r="74" s="4" customFormat="1" ht="17.25">
      <c r="A74" s="145"/>
      <c r="B74" s="145"/>
      <c r="C74" s="146">
        <v>2</v>
      </c>
      <c r="D74" s="353"/>
      <c r="E74" s="353"/>
      <c r="F74" s="465" t="str">
        <f>VLOOKUP(C74,PO!D$1:J$65886,4,0)</f>
        <v xml:space="preserve">ADMINISTRAÇÃO LOCAL DA OBRA</v>
      </c>
      <c r="G74" s="465"/>
      <c r="H74" s="465"/>
      <c r="I74" s="465"/>
      <c r="J74" s="465"/>
      <c r="K74" s="147"/>
      <c r="L74" s="148"/>
      <c r="M74" s="145"/>
      <c r="N74" s="145"/>
      <c r="O74" s="145"/>
      <c r="P74" s="149"/>
      <c r="Q74" s="145"/>
      <c r="R74" s="150"/>
      <c r="S74" s="150"/>
      <c r="T74" s="150"/>
      <c r="U74" s="150"/>
      <c r="V74" s="150"/>
      <c r="W74" s="145"/>
    </row>
    <row r="75" ht="15.75">
      <c r="C75" s="151" t="s">
        <v>33</v>
      </c>
      <c r="D75" s="151" t="str">
        <f>VLOOKUP(C75,PO!$D:$N,2,0)</f>
        <v>CPU01</v>
      </c>
      <c r="E75" s="151" t="str">
        <f>VLOOKUP(D75,REF!$B:$F,2,0)</f>
        <v>CPU-PRÓPRIA-MG</v>
      </c>
      <c r="F75" s="467" t="str">
        <f>VLOOKUP(C75,PO!D$1:J$65886,4,0)</f>
        <v xml:space="preserve">ADMINSTRAÇÃO LOCAL</v>
      </c>
      <c r="G75" s="467"/>
      <c r="H75" s="467"/>
      <c r="I75" s="467"/>
      <c r="J75" s="467"/>
      <c r="K75" s="151" t="str">
        <f>VLOOKUP(C75,PO!D$1:J$65886,5,0)</f>
        <v>UN</v>
      </c>
      <c r="L75" s="152">
        <v>1</v>
      </c>
      <c r="R75" s="141"/>
      <c r="S75" s="141"/>
      <c r="T75" s="141"/>
      <c r="U75" s="141"/>
      <c r="V75" s="141"/>
      <c r="W75" s="141"/>
      <c r="X75" s="3"/>
    </row>
    <row r="76" s="5" customFormat="1" ht="16.5">
      <c r="A76" s="153"/>
      <c r="B76" s="153"/>
      <c r="C76" s="587"/>
      <c r="D76" s="156"/>
      <c r="E76" s="156"/>
      <c r="F76" s="156"/>
      <c r="G76" s="156"/>
      <c r="H76" s="156"/>
      <c r="I76" s="156"/>
      <c r="J76" s="156"/>
      <c r="K76" s="587"/>
      <c r="L76" s="157"/>
      <c r="M76" s="153"/>
      <c r="N76" s="153"/>
      <c r="O76" s="153"/>
      <c r="P76" s="154"/>
      <c r="Q76" s="153"/>
      <c r="R76" s="155"/>
      <c r="S76" s="155"/>
      <c r="T76" s="155"/>
      <c r="U76" s="155"/>
      <c r="V76" s="155"/>
      <c r="W76" s="155"/>
      <c r="X76" s="6"/>
    </row>
    <row r="77" s="4" customFormat="1" ht="17.25">
      <c r="A77" s="145"/>
      <c r="B77" s="145"/>
      <c r="C77" s="146">
        <v>3</v>
      </c>
      <c r="D77" s="353"/>
      <c r="E77" s="353"/>
      <c r="F77" s="465" t="str">
        <f>VLOOKUP(C77,PO!D$1:J$65886,4,0)</f>
        <v xml:space="preserve">ESTRUTURAS DE CONCRETO ARMADO </v>
      </c>
      <c r="G77" s="465"/>
      <c r="H77" s="465"/>
      <c r="I77" s="465"/>
      <c r="J77" s="465"/>
      <c r="K77" s="147"/>
      <c r="L77" s="148"/>
      <c r="M77" s="145"/>
      <c r="N77" s="145"/>
      <c r="O77" s="145"/>
      <c r="P77" s="149"/>
      <c r="Q77" s="145"/>
      <c r="R77" s="150"/>
      <c r="S77" s="150"/>
      <c r="T77" s="150"/>
      <c r="U77" s="150"/>
      <c r="V77" s="150"/>
      <c r="W77" s="145"/>
    </row>
    <row r="78" s="4" customFormat="1" ht="17.25">
      <c r="A78" s="145"/>
      <c r="B78" s="145"/>
      <c r="C78" s="146" t="s">
        <v>34</v>
      </c>
      <c r="D78" s="353"/>
      <c r="E78" s="353"/>
      <c r="F78" s="465" t="str">
        <f>VLOOKUP(C78,PO!D$1:J$65886,4,0)</f>
        <v>SAPATAS</v>
      </c>
      <c r="G78" s="465"/>
      <c r="H78" s="465"/>
      <c r="I78" s="465"/>
      <c r="J78" s="465"/>
      <c r="K78" s="147"/>
      <c r="L78" s="148"/>
      <c r="M78" s="145"/>
      <c r="N78" s="145"/>
      <c r="O78" s="145"/>
      <c r="P78" s="149"/>
      <c r="Q78" s="145"/>
      <c r="R78" s="150"/>
      <c r="S78" s="150"/>
      <c r="T78" s="150"/>
      <c r="U78" s="150"/>
      <c r="V78" s="150"/>
      <c r="W78" s="145"/>
    </row>
    <row r="79" ht="31.5">
      <c r="C79" s="151" t="s">
        <v>32215</v>
      </c>
      <c r="D79" s="151">
        <f>VLOOKUP(C79,PO!$D:$N,2,0)</f>
        <v>96523</v>
      </c>
      <c r="E79" s="151" t="str">
        <f>VLOOKUP(D79,REF!$B:$F,2,0)</f>
        <v>CPU-SINAPI-MG</v>
      </c>
      <c r="F79" s="467" t="str">
        <f>VLOOKUP(C79,PO!D$1:J$65886,4,0)</f>
        <v xml:space="preserve">ESCAVAÇÃO MANUAL PARA BLOCO DE COROAMENTO OU SAPATA (INCLUINDO ESCAVAÇÃO PARA COLOCAÇÃO DE FÔRMAS). AF_01/2024</v>
      </c>
      <c r="G79" s="467"/>
      <c r="H79" s="467"/>
      <c r="I79" s="467"/>
      <c r="J79" s="467"/>
      <c r="K79" s="151" t="str">
        <f>VLOOKUP(C79,PO!D$1:J$65886,5,0)</f>
        <v>M3</v>
      </c>
      <c r="L79" s="152">
        <f>K89</f>
        <v>12.568499999999998</v>
      </c>
      <c r="R79" s="141"/>
      <c r="S79" s="141"/>
      <c r="T79" s="141"/>
      <c r="U79" s="141"/>
      <c r="V79" s="141"/>
      <c r="W79" s="141"/>
      <c r="X79" s="3"/>
    </row>
    <row r="80" s="5" customFormat="1" ht="15.75">
      <c r="A80" s="153"/>
      <c r="B80" s="153"/>
      <c r="C80" s="587"/>
      <c r="D80" s="156"/>
      <c r="E80" s="156"/>
      <c r="F80" s="156"/>
      <c r="G80" s="156"/>
      <c r="H80" s="156"/>
      <c r="I80" s="156"/>
      <c r="J80" s="156"/>
      <c r="K80" s="587"/>
      <c r="L80" s="157"/>
      <c r="M80" s="153"/>
      <c r="N80" s="153"/>
      <c r="O80" s="153"/>
      <c r="P80" s="154"/>
      <c r="Q80" s="153"/>
      <c r="R80" s="155"/>
      <c r="S80" s="155"/>
      <c r="T80" s="155"/>
      <c r="U80" s="155"/>
      <c r="V80" s="155"/>
      <c r="W80" s="155"/>
      <c r="X80" s="6"/>
    </row>
    <row r="81" s="5" customFormat="1" ht="15.75">
      <c r="A81" s="153"/>
      <c r="B81" s="153"/>
      <c r="C81" s="587"/>
      <c r="D81" s="156"/>
      <c r="E81" s="481" t="s">
        <v>32244</v>
      </c>
      <c r="F81" s="481" t="s">
        <v>32245</v>
      </c>
      <c r="G81" s="481" t="s">
        <v>32246</v>
      </c>
      <c r="H81" s="903" t="s">
        <v>32247</v>
      </c>
      <c r="I81" s="904"/>
      <c r="J81" s="586" t="s">
        <v>3715</v>
      </c>
      <c r="K81" s="481" t="s">
        <v>3713</v>
      </c>
      <c r="L81" s="481" t="s">
        <v>3702</v>
      </c>
      <c r="M81" s="153"/>
      <c r="N81" s="153"/>
      <c r="O81" s="153"/>
      <c r="P81" s="154"/>
      <c r="Q81" s="153"/>
      <c r="R81" s="155"/>
      <c r="S81" s="155"/>
      <c r="T81" s="155"/>
      <c r="U81" s="155"/>
      <c r="V81" s="155"/>
      <c r="W81" s="155"/>
      <c r="X81" s="6"/>
    </row>
    <row r="82" s="5" customFormat="1" ht="15.75">
      <c r="A82" s="153"/>
      <c r="B82" s="153"/>
      <c r="C82" s="587"/>
      <c r="D82" s="156"/>
      <c r="E82" s="585"/>
      <c r="F82" s="585" t="s">
        <v>3712</v>
      </c>
      <c r="G82" s="585" t="s">
        <v>3712</v>
      </c>
      <c r="H82" s="603"/>
      <c r="I82" s="604" t="s">
        <v>32248</v>
      </c>
      <c r="J82" s="588" t="s">
        <v>3712</v>
      </c>
      <c r="K82" s="585" t="s">
        <v>3714</v>
      </c>
      <c r="L82" s="585"/>
      <c r="M82" s="153"/>
      <c r="N82" s="153"/>
      <c r="O82" s="153"/>
      <c r="P82" s="154"/>
      <c r="Q82" s="153"/>
      <c r="R82" s="155"/>
      <c r="S82" s="155"/>
      <c r="T82" s="155"/>
      <c r="U82" s="155"/>
      <c r="V82" s="155"/>
      <c r="W82" s="155"/>
      <c r="X82" s="6"/>
    </row>
    <row r="83" s="5" customFormat="1" ht="141.75">
      <c r="A83" s="153"/>
      <c r="B83" s="153"/>
      <c r="C83" s="587"/>
      <c r="D83" s="156"/>
      <c r="E83" s="605" t="s">
        <v>32249</v>
      </c>
      <c r="F83" s="354">
        <f>0.8+0.6</f>
        <v>1.3999999999999999</v>
      </c>
      <c r="G83" s="606">
        <v>0.59999999999999998</v>
      </c>
      <c r="H83" s="901">
        <v>23</v>
      </c>
      <c r="I83" s="901">
        <v>1</v>
      </c>
      <c r="J83" s="584">
        <v>0.34999999999999998</v>
      </c>
      <c r="K83" s="605">
        <f>H83*G83*F83</f>
        <v>19.319999999999997</v>
      </c>
      <c r="L83" s="905" t="s">
        <v>32250</v>
      </c>
      <c r="M83" s="153"/>
      <c r="N83" s="153"/>
      <c r="O83" s="153"/>
      <c r="P83" s="154"/>
      <c r="Q83" s="153"/>
      <c r="R83" s="155"/>
      <c r="S83" s="155"/>
      <c r="T83" s="155"/>
      <c r="U83" s="155"/>
      <c r="V83" s="155"/>
      <c r="W83" s="155"/>
      <c r="X83" s="6"/>
    </row>
    <row r="84" s="5" customFormat="1" ht="110.25">
      <c r="A84" s="153"/>
      <c r="B84" s="153"/>
      <c r="C84" s="587"/>
      <c r="D84" s="156"/>
      <c r="E84" s="605" t="s">
        <v>32251</v>
      </c>
      <c r="F84" s="354">
        <f>0.8+0.6</f>
        <v>1.3999999999999999</v>
      </c>
      <c r="G84" s="606">
        <v>0.55000000000000004</v>
      </c>
      <c r="H84" s="901">
        <v>18</v>
      </c>
      <c r="I84" s="901">
        <v>1</v>
      </c>
      <c r="J84" s="584">
        <v>0.34999999999999998</v>
      </c>
      <c r="K84" s="605">
        <f>H84*G84*F84</f>
        <v>13.859999999999999</v>
      </c>
      <c r="L84" s="905"/>
      <c r="M84" s="153"/>
      <c r="N84" s="153"/>
      <c r="O84" s="153"/>
      <c r="P84" s="154"/>
      <c r="Q84" s="153"/>
      <c r="R84" s="155"/>
      <c r="S84" s="155"/>
      <c r="T84" s="155"/>
      <c r="U84" s="155"/>
      <c r="V84" s="155"/>
      <c r="W84" s="155"/>
      <c r="X84" s="6"/>
    </row>
    <row r="85" s="5" customFormat="1" ht="15.75">
      <c r="A85" s="153"/>
      <c r="B85" s="153"/>
      <c r="C85" s="587"/>
      <c r="D85" s="156"/>
      <c r="E85" s="605" t="s">
        <v>32252</v>
      </c>
      <c r="F85" s="354">
        <f>1+0.6</f>
        <v>1.6000000000000001</v>
      </c>
      <c r="G85" s="606">
        <v>0.55000000000000004</v>
      </c>
      <c r="H85" s="901">
        <v>1</v>
      </c>
      <c r="I85" s="901">
        <v>1</v>
      </c>
      <c r="J85" s="584">
        <v>0.34999999999999998</v>
      </c>
      <c r="K85" s="605">
        <f t="shared" ref="K85:K87" si="1">H85*G85*F85</f>
        <v>0.88000000000000012</v>
      </c>
      <c r="L85" s="905"/>
      <c r="M85" s="153"/>
      <c r="N85" s="153"/>
      <c r="O85" s="153"/>
      <c r="P85" s="154"/>
      <c r="Q85" s="153"/>
      <c r="R85" s="155"/>
      <c r="S85" s="155"/>
      <c r="T85" s="155"/>
      <c r="U85" s="155"/>
      <c r="V85" s="155"/>
      <c r="W85" s="155"/>
      <c r="X85" s="6"/>
    </row>
    <row r="86" s="5" customFormat="1" ht="15.75">
      <c r="A86" s="153"/>
      <c r="B86" s="153"/>
      <c r="C86" s="587"/>
      <c r="D86" s="156"/>
      <c r="E86" s="605" t="s">
        <v>32253</v>
      </c>
      <c r="F86" s="354">
        <f>0.8+0.6</f>
        <v>1.3999999999999999</v>
      </c>
      <c r="G86" s="606">
        <v>0.55000000000000004</v>
      </c>
      <c r="H86" s="901">
        <v>1</v>
      </c>
      <c r="I86" s="901">
        <v>1</v>
      </c>
      <c r="J86" s="584">
        <v>0.34999999999999998</v>
      </c>
      <c r="K86" s="605">
        <f t="shared" si="1"/>
        <v>0.77000000000000002</v>
      </c>
      <c r="L86" s="905"/>
      <c r="M86" s="153"/>
      <c r="N86" s="153"/>
      <c r="O86" s="153"/>
      <c r="P86" s="154"/>
      <c r="Q86" s="153"/>
      <c r="R86" s="155"/>
      <c r="S86" s="155"/>
      <c r="T86" s="155"/>
      <c r="U86" s="155"/>
      <c r="V86" s="155"/>
      <c r="W86" s="155"/>
      <c r="X86" s="6"/>
    </row>
    <row r="87" s="5" customFormat="1" ht="15.75">
      <c r="A87" s="153"/>
      <c r="B87" s="153"/>
      <c r="C87" s="587"/>
      <c r="D87" s="156"/>
      <c r="E87" s="605" t="s">
        <v>32254</v>
      </c>
      <c r="F87" s="354">
        <f>0.8+0.6</f>
        <v>1.3999999999999999</v>
      </c>
      <c r="G87" s="606">
        <v>0.59999999999999998</v>
      </c>
      <c r="H87" s="901">
        <v>1</v>
      </c>
      <c r="I87" s="901">
        <v>1</v>
      </c>
      <c r="J87" s="584">
        <v>0.45000000000000001</v>
      </c>
      <c r="K87" s="605">
        <f t="shared" si="1"/>
        <v>0.83999999999999997</v>
      </c>
      <c r="L87" s="905"/>
      <c r="M87" s="153"/>
      <c r="N87" s="153"/>
      <c r="O87" s="153"/>
      <c r="P87" s="154"/>
      <c r="Q87" s="153"/>
      <c r="R87" s="155"/>
      <c r="S87" s="155"/>
      <c r="T87" s="155"/>
      <c r="U87" s="155"/>
      <c r="V87" s="155"/>
      <c r="W87" s="155"/>
      <c r="X87" s="6"/>
    </row>
    <row r="88" s="5" customFormat="1" ht="15.75">
      <c r="A88" s="153"/>
      <c r="B88" s="153"/>
      <c r="C88" s="587"/>
      <c r="D88" s="156"/>
      <c r="E88" s="589"/>
      <c r="F88" s="589"/>
      <c r="G88" s="158"/>
      <c r="H88" s="902" t="s">
        <v>32255</v>
      </c>
      <c r="I88" s="902"/>
      <c r="J88" s="902"/>
      <c r="K88" s="607">
        <f>SUM(K83:K87)</f>
        <v>35.670000000000002</v>
      </c>
      <c r="L88" s="589"/>
      <c r="M88" s="153"/>
      <c r="N88" s="153"/>
      <c r="O88" s="153"/>
      <c r="P88" s="154"/>
      <c r="Q88" s="153"/>
      <c r="R88" s="155"/>
      <c r="S88" s="155"/>
      <c r="T88" s="155"/>
      <c r="U88" s="155"/>
      <c r="V88" s="155"/>
      <c r="W88" s="155"/>
      <c r="X88" s="6"/>
    </row>
    <row r="89" s="5" customFormat="1" ht="15.75">
      <c r="A89" s="153"/>
      <c r="B89" s="153"/>
      <c r="C89" s="587"/>
      <c r="D89" s="156"/>
      <c r="E89" s="589"/>
      <c r="F89" s="589"/>
      <c r="G89" s="158"/>
      <c r="H89" s="902" t="s">
        <v>32256</v>
      </c>
      <c r="I89" s="902"/>
      <c r="J89" s="902"/>
      <c r="K89" s="607">
        <f>(K83*J83)+(J84*K84)+(J85*K85)+(J86*K86)+(J87*K87)</f>
        <v>12.568499999999998</v>
      </c>
      <c r="L89" s="589"/>
      <c r="M89" s="153"/>
      <c r="N89" s="153"/>
      <c r="O89" s="153"/>
      <c r="P89" s="154"/>
      <c r="Q89" s="153"/>
      <c r="R89" s="155"/>
      <c r="S89" s="155"/>
      <c r="T89" s="155"/>
      <c r="U89" s="155"/>
      <c r="V89" s="155"/>
      <c r="W89" s="155"/>
      <c r="X89" s="6"/>
    </row>
    <row r="90" s="5" customFormat="1" ht="15.75">
      <c r="A90" s="153"/>
      <c r="B90" s="153"/>
      <c r="C90" s="587"/>
      <c r="D90" s="156"/>
      <c r="E90" s="589"/>
      <c r="F90" s="589"/>
      <c r="G90" s="158"/>
      <c r="H90" s="157"/>
      <c r="I90" s="158"/>
      <c r="J90" s="158"/>
      <c r="K90" s="158"/>
      <c r="L90" s="589"/>
      <c r="M90" s="153"/>
      <c r="N90" s="153"/>
      <c r="O90" s="153"/>
      <c r="P90" s="154"/>
      <c r="Q90" s="153"/>
      <c r="R90" s="155"/>
      <c r="S90" s="155"/>
      <c r="T90" s="155"/>
      <c r="U90" s="155"/>
      <c r="V90" s="155"/>
      <c r="W90" s="155"/>
      <c r="X90" s="6"/>
    </row>
    <row r="91" ht="31.5">
      <c r="C91" s="151" t="s">
        <v>32216</v>
      </c>
      <c r="D91" s="151">
        <f>VLOOKUP(C91,PO!$D:$N,2,0)</f>
        <v>96619</v>
      </c>
      <c r="E91" s="151" t="str">
        <f>VLOOKUP(D91,REF!$B:$F,2,0)</f>
        <v>CPU-SINAPI-MG</v>
      </c>
      <c r="F91" s="467" t="str">
        <f>VLOOKUP(C91,PO!D$1:J$65886,4,0)</f>
        <v xml:space="preserve">LASTRO DE CONCRETO MAGRO, APLICADO EM BLOCOS DE COROAMENTO OU SAPATAS, ESPESSURA DE 5 CM. AF_01/2024</v>
      </c>
      <c r="G91" s="467"/>
      <c r="H91" s="467"/>
      <c r="I91" s="467"/>
      <c r="J91" s="467"/>
      <c r="K91" s="151" t="str">
        <f>VLOOKUP(C91,PO!D$1:J$65886,5,0)</f>
        <v>M2</v>
      </c>
      <c r="L91" s="152">
        <f>K88</f>
        <v>35.670000000000002</v>
      </c>
      <c r="R91" s="141"/>
      <c r="S91" s="141"/>
      <c r="T91" s="141"/>
      <c r="U91" s="141"/>
      <c r="V91" s="141"/>
      <c r="W91" s="141"/>
      <c r="X91" s="3"/>
    </row>
    <row r="92" ht="31.5">
      <c r="C92" s="151" t="s">
        <v>32217</v>
      </c>
      <c r="D92" s="151">
        <f>VLOOKUP(C92,PO!$D:$N,2,0)</f>
        <v>104918</v>
      </c>
      <c r="E92" s="151" t="str">
        <f>VLOOKUP(D92,REF!$B:$F,2,0)</f>
        <v>CPU-SINAPI-MG</v>
      </c>
      <c r="F92" s="467" t="str">
        <f>VLOOKUP(C92,PO!D$1:J$65886,4,0)</f>
        <v xml:space="preserve">ARMAÇÃO DE SAPATA ISOLADA, VIGA BALDRAME E SAPATA CORRIDA UTILIZANDO AÇO CA-50 DE 8 MM - MONTAGEM. AF_01/2024</v>
      </c>
      <c r="G92" s="467"/>
      <c r="H92" s="467"/>
      <c r="I92" s="467"/>
      <c r="J92" s="467"/>
      <c r="K92" s="151" t="str">
        <f>VLOOKUP(C92,PO!D$1:J$65886,5,0)</f>
        <v>KG</v>
      </c>
      <c r="L92" s="152">
        <f>0.9*229.4</f>
        <v>206.46000000000001</v>
      </c>
      <c r="R92" s="141"/>
      <c r="S92" s="141"/>
      <c r="T92" s="141"/>
      <c r="U92" s="141"/>
      <c r="V92" s="141"/>
      <c r="W92" s="141"/>
      <c r="X92" s="3"/>
    </row>
    <row r="93" ht="31.5">
      <c r="C93" s="151" t="s">
        <v>32218</v>
      </c>
      <c r="D93" s="151">
        <f>VLOOKUP(C93,PO!$D:$N,2,0)</f>
        <v>104919</v>
      </c>
      <c r="E93" s="151" t="str">
        <f>VLOOKUP(D93,REF!$B:$F,2,0)</f>
        <v>CPU-SINAPI-MG</v>
      </c>
      <c r="F93" s="467" t="str">
        <f>VLOOKUP(C93,PO!D$1:J$65886,4,0)</f>
        <v xml:space="preserve">ARMAÇÃO DE SAPATA ISOLADA, VIGA BALDRAME E SAPATA CORRIDA UTILIZANDO AÇO CA-50 DE 10 MM - MONTAGEM. AF_01/2024</v>
      </c>
      <c r="G93" s="467"/>
      <c r="H93" s="467"/>
      <c r="I93" s="467"/>
      <c r="J93" s="467"/>
      <c r="K93" s="151" t="str">
        <f>VLOOKUP(C93,PO!D$1:J$65886,5,0)</f>
        <v>KG</v>
      </c>
      <c r="L93" s="152">
        <f>0.9*10.1</f>
        <v>9.0899999999999999</v>
      </c>
      <c r="R93" s="141"/>
      <c r="S93" s="141"/>
      <c r="T93" s="141"/>
      <c r="U93" s="141"/>
      <c r="V93" s="141"/>
      <c r="W93" s="141"/>
      <c r="X93" s="3"/>
    </row>
    <row r="94" ht="31.5">
      <c r="C94" s="151" t="s">
        <v>32219</v>
      </c>
      <c r="D94" s="151">
        <f>VLOOKUP(C94,PO!$D:$N,2,0)</f>
        <v>104920</v>
      </c>
      <c r="E94" s="151" t="str">
        <f>VLOOKUP(D94,REF!$B:$F,2,0)</f>
        <v>CPU-SINAPI-MG</v>
      </c>
      <c r="F94" s="467" t="str">
        <f>VLOOKUP(C94,PO!D$1:J$65886,4,0)</f>
        <v xml:space="preserve">ARMAÇÃO DE BLOCO, SAPATA ISOLADA, VIGA BALDRAME E SAPATA CORRIDA UTILIZANDO AÇO CA-50 DE 12,5 MM - MONTAGEM. AF_01/2024</v>
      </c>
      <c r="G94" s="467"/>
      <c r="H94" s="467"/>
      <c r="I94" s="467"/>
      <c r="J94" s="467"/>
      <c r="K94" s="151" t="str">
        <f>VLOOKUP(C94,PO!D$1:J$65886,5,0)</f>
        <v>KG</v>
      </c>
      <c r="L94" s="152">
        <f>0.9*19.1</f>
        <v>17.190000000000001</v>
      </c>
      <c r="R94" s="141"/>
      <c r="S94" s="141"/>
      <c r="T94" s="141"/>
      <c r="U94" s="141"/>
      <c r="V94" s="141"/>
      <c r="W94" s="141"/>
      <c r="X94" s="3"/>
    </row>
    <row r="95" ht="31.5">
      <c r="C95" s="151" t="s">
        <v>32220</v>
      </c>
      <c r="D95" s="151">
        <f>VLOOKUP(C95,PO!$D:$N,2,0)</f>
        <v>96529</v>
      </c>
      <c r="E95" s="151" t="str">
        <f>VLOOKUP(D95,REF!$B:$F,2,0)</f>
        <v>CPU-SINAPI-MG</v>
      </c>
      <c r="F95" s="467" t="str">
        <f>VLOOKUP(C95,PO!D$1:J$65886,4,0)</f>
        <v xml:space="preserve">FABRICAÇÃO, MONTAGEM E DESMONTAGEM DE FÔRMA PARA SAPATA, EM MADEIRA SERRADA, E=25 MM, 1 UTILIZAÇÃO. AF_01/2024</v>
      </c>
      <c r="G95" s="467"/>
      <c r="H95" s="467"/>
      <c r="I95" s="467"/>
      <c r="J95" s="467"/>
      <c r="K95" s="151" t="str">
        <f>VLOOKUP(C95,PO!D$1:J$65886,5,0)</f>
        <v>M2</v>
      </c>
      <c r="L95" s="152">
        <v>31.23</v>
      </c>
      <c r="R95" s="141"/>
      <c r="S95" s="141"/>
      <c r="T95" s="141"/>
      <c r="U95" s="141"/>
      <c r="V95" s="141"/>
      <c r="W95" s="141"/>
      <c r="X95" s="3"/>
    </row>
    <row r="96" ht="31.5">
      <c r="C96" s="151" t="s">
        <v>32221</v>
      </c>
      <c r="D96" s="151">
        <f>VLOOKUP(C96,PO!$D:$N,2,0)</f>
        <v>98555</v>
      </c>
      <c r="E96" s="151" t="str">
        <f>VLOOKUP(D96,REF!$B:$F,2,0)</f>
        <v>CPU-SINAPI-MG</v>
      </c>
      <c r="F96" s="467" t="str">
        <f>VLOOKUP(C96,PO!D$1:J$65886,4,0)</f>
        <v xml:space="preserve">IMPERMEABILIZAÇÃO DE SUPERFÍCIE COM ARGAMASSA POLIMÉRICA / MEMBRANA ACRÍLICA, 3 DEMÃOS. AF_09/2023</v>
      </c>
      <c r="G96" s="467"/>
      <c r="H96" s="467"/>
      <c r="I96" s="467"/>
      <c r="J96" s="467"/>
      <c r="K96" s="151" t="str">
        <f>VLOOKUP(C96,PO!D$1:J$65886,5,0)</f>
        <v>M2</v>
      </c>
      <c r="L96" s="152">
        <v>31.23</v>
      </c>
      <c r="R96" s="141"/>
      <c r="S96" s="141"/>
      <c r="T96" s="141"/>
      <c r="U96" s="141"/>
      <c r="V96" s="141"/>
      <c r="W96" s="141"/>
      <c r="X96" s="3"/>
    </row>
    <row r="97" ht="31.5">
      <c r="C97" s="151" t="s">
        <v>32222</v>
      </c>
      <c r="D97" s="151">
        <f>VLOOKUP(C97,PO!$D:$N,2,0)</f>
        <v>96558</v>
      </c>
      <c r="E97" s="151" t="str">
        <f>VLOOKUP(D97,REF!$B:$F,2,0)</f>
        <v>CPU-SINAPI-MG</v>
      </c>
      <c r="F97" s="467" t="str">
        <f>VLOOKUP(C97,PO!D$1:J$65886,4,0)</f>
        <v xml:space="preserve">CONCRETAGEM DE SAPATA, FCK 30 MPA, COM USO DE BOMBA - LANÇAMENTO, ADENSAMENTO E ACABAMENTO. AF_01/2024</v>
      </c>
      <c r="G97" s="467"/>
      <c r="H97" s="467"/>
      <c r="I97" s="467"/>
      <c r="J97" s="467"/>
      <c r="K97" s="151" t="str">
        <f>VLOOKUP(C97,PO!D$1:J$65886,5,0)</f>
        <v>M3</v>
      </c>
      <c r="L97" s="152">
        <v>6.2999999999999998</v>
      </c>
      <c r="R97" s="141"/>
      <c r="S97" s="141"/>
      <c r="T97" s="141"/>
      <c r="U97" s="141"/>
      <c r="V97" s="141"/>
      <c r="W97" s="141"/>
      <c r="X97" s="3"/>
    </row>
    <row r="98" ht="31.5">
      <c r="C98" s="151" t="s">
        <v>32223</v>
      </c>
      <c r="D98" s="151" t="str">
        <f>VLOOKUP(C98,PO!$D:$N,2,0)</f>
        <v>ED-51120</v>
      </c>
      <c r="E98" s="151" t="str">
        <f>VLOOKUP(D98,REF!$B:$F,2,0)</f>
        <v>CPU-SICOR-MG</v>
      </c>
      <c r="F98" s="467" t="str">
        <f>VLOOKUP(C98,PO!D$1:J$65886,4,0)</f>
        <v xml:space="preserve">REATERRO MANUAL DE VALA, INCLUSIVE ESPALHAMENTO E COMPACTAÇÃO MANUAL COM SOQUETE</v>
      </c>
      <c r="G98" s="467"/>
      <c r="H98" s="467"/>
      <c r="I98" s="467"/>
      <c r="J98" s="467"/>
      <c r="K98" s="151" t="str">
        <f>VLOOKUP(C98,PO!D$1:J$65886,5,0)</f>
        <v>m3</v>
      </c>
      <c r="L98" s="152">
        <f>G102</f>
        <v>6.2684999999999986</v>
      </c>
      <c r="R98" s="141"/>
      <c r="S98" s="141"/>
      <c r="T98" s="141"/>
      <c r="U98" s="141"/>
      <c r="V98" s="141"/>
      <c r="W98" s="141"/>
      <c r="X98" s="3"/>
    </row>
    <row r="99" s="5" customFormat="1" ht="15.75">
      <c r="A99" s="153"/>
      <c r="B99" s="153"/>
      <c r="C99" s="587"/>
      <c r="D99" s="156"/>
      <c r="E99" s="156"/>
      <c r="F99" s="156"/>
      <c r="G99" s="156"/>
      <c r="H99" s="156"/>
      <c r="I99" s="156"/>
      <c r="J99" s="156"/>
      <c r="K99" s="587"/>
      <c r="L99" s="157"/>
      <c r="M99" s="153"/>
      <c r="N99" s="153"/>
      <c r="O99" s="153"/>
      <c r="P99" s="154"/>
      <c r="Q99" s="153"/>
      <c r="R99" s="155"/>
      <c r="S99" s="155"/>
      <c r="T99" s="155"/>
      <c r="U99" s="155"/>
      <c r="V99" s="155"/>
      <c r="W99" s="155"/>
      <c r="X99" s="6"/>
    </row>
    <row r="100" s="5" customFormat="1" ht="47.25">
      <c r="A100" s="153"/>
      <c r="B100" s="153"/>
      <c r="C100" s="587"/>
      <c r="D100" s="156"/>
      <c r="E100" s="608" t="s">
        <v>32257</v>
      </c>
      <c r="F100" s="609" t="s">
        <v>32258</v>
      </c>
      <c r="G100" s="608" t="s">
        <v>32259</v>
      </c>
      <c r="H100" s="156"/>
      <c r="I100" s="156"/>
      <c r="J100" s="156"/>
      <c r="K100" s="587"/>
      <c r="L100" s="157"/>
      <c r="M100" s="153"/>
      <c r="N100" s="153"/>
      <c r="O100" s="153"/>
      <c r="P100" s="154"/>
      <c r="Q100" s="153"/>
      <c r="R100" s="155"/>
      <c r="S100" s="155"/>
      <c r="T100" s="155"/>
      <c r="U100" s="155"/>
      <c r="V100" s="155"/>
      <c r="W100" s="155"/>
      <c r="X100" s="6"/>
    </row>
    <row r="101" s="5" customFormat="1" ht="15.75">
      <c r="A101" s="153"/>
      <c r="B101" s="153"/>
      <c r="C101" s="587"/>
      <c r="D101" s="156"/>
      <c r="E101" s="610" t="s">
        <v>3716</v>
      </c>
      <c r="F101" s="610" t="s">
        <v>3716</v>
      </c>
      <c r="G101" s="610" t="s">
        <v>3716</v>
      </c>
      <c r="H101" s="156"/>
      <c r="I101" s="156"/>
      <c r="J101" s="156"/>
      <c r="K101" s="587"/>
      <c r="L101" s="157"/>
      <c r="M101" s="153"/>
      <c r="N101" s="153"/>
      <c r="O101" s="153"/>
      <c r="P101" s="154"/>
      <c r="Q101" s="153"/>
      <c r="R101" s="155"/>
      <c r="S101" s="155"/>
      <c r="T101" s="155"/>
      <c r="U101" s="155"/>
      <c r="V101" s="155"/>
      <c r="W101" s="155"/>
      <c r="X101" s="6"/>
    </row>
    <row r="102" s="5" customFormat="1" ht="15.75">
      <c r="A102" s="153"/>
      <c r="B102" s="153"/>
      <c r="C102" s="587"/>
      <c r="D102" s="156"/>
      <c r="E102" s="605">
        <f>K89</f>
        <v>12.568499999999998</v>
      </c>
      <c r="F102" s="354">
        <f>L97</f>
        <v>6.2999999999999998</v>
      </c>
      <c r="G102" s="606">
        <f>E102-F102</f>
        <v>6.2684999999999986</v>
      </c>
      <c r="H102" s="156"/>
      <c r="I102" s="156"/>
      <c r="J102" s="156"/>
      <c r="K102" s="587"/>
      <c r="L102" s="157"/>
      <c r="M102" s="153"/>
      <c r="N102" s="153"/>
      <c r="O102" s="153"/>
      <c r="P102" s="154"/>
      <c r="Q102" s="153"/>
      <c r="R102" s="155"/>
      <c r="S102" s="155"/>
      <c r="T102" s="155"/>
      <c r="U102" s="155"/>
      <c r="V102" s="155"/>
      <c r="W102" s="155"/>
      <c r="X102" s="6"/>
    </row>
    <row r="103" s="5" customFormat="1" ht="15.75">
      <c r="A103" s="153"/>
      <c r="B103" s="153"/>
      <c r="C103" s="587"/>
      <c r="D103" s="156"/>
      <c r="E103" s="156"/>
      <c r="F103" s="156"/>
      <c r="G103" s="156"/>
      <c r="H103" s="156"/>
      <c r="I103" s="156"/>
      <c r="J103" s="156"/>
      <c r="K103" s="587"/>
      <c r="L103" s="157"/>
      <c r="M103" s="153"/>
      <c r="N103" s="153"/>
      <c r="O103" s="153"/>
      <c r="P103" s="154"/>
      <c r="Q103" s="153"/>
      <c r="R103" s="155"/>
      <c r="S103" s="155"/>
      <c r="T103" s="155"/>
      <c r="U103" s="155"/>
      <c r="V103" s="155"/>
      <c r="W103" s="155"/>
      <c r="X103" s="6"/>
    </row>
    <row r="104" ht="47.25">
      <c r="C104" s="151" t="s">
        <v>32224</v>
      </c>
      <c r="D104" s="151">
        <f>VLOOKUP(C104,PO!$D:$N,2,0)</f>
        <v>100975</v>
      </c>
      <c r="E104" s="151" t="str">
        <f>VLOOKUP(D104,REF!$B:$F,2,0)</f>
        <v>CPU-SINAPI-MG</v>
      </c>
      <c r="F104" s="466" t="str">
        <f>VLOOKUP(C104,PO!D$1:J$65886,4,0)</f>
        <v xml:space="preserve">CARGA, MANOBRA E DESCARGA DE SOLOS E MATERIAIS GRANULARES EM CAMINHÃO BASCULANTE 14 M³ - CARGA COM PÁ CARREGADEIRA (CAÇAMBA DE 1,7 A 2,8 M³ / 128 HP) E DESCARGA LIVRE (UNIDADE: M3). AF_07/2020</v>
      </c>
      <c r="G104" s="466"/>
      <c r="H104" s="466"/>
      <c r="I104" s="466"/>
      <c r="J104" s="466"/>
      <c r="K104" s="151" t="str">
        <f>VLOOKUP(C104,PO!D$1:J$65886,5,0)</f>
        <v>M3</v>
      </c>
      <c r="L104" s="152">
        <f>G108</f>
        <v>8.1899999999999995</v>
      </c>
      <c r="R104" s="141"/>
      <c r="S104" s="141"/>
      <c r="T104" s="141"/>
      <c r="U104" s="141"/>
      <c r="V104" s="141"/>
      <c r="W104" s="141"/>
      <c r="X104" s="3"/>
    </row>
    <row r="105" s="5" customFormat="1" ht="15.75">
      <c r="A105" s="153"/>
      <c r="B105" s="153"/>
      <c r="C105" s="587"/>
      <c r="D105" s="156"/>
      <c r="E105" s="156"/>
      <c r="F105" s="156"/>
      <c r="G105" s="156"/>
      <c r="H105" s="156"/>
      <c r="I105" s="156"/>
      <c r="J105" s="156"/>
      <c r="K105" s="587"/>
      <c r="L105" s="157"/>
      <c r="M105" s="153"/>
      <c r="N105" s="153"/>
      <c r="O105" s="153"/>
      <c r="P105" s="154"/>
      <c r="Q105" s="153"/>
      <c r="R105" s="155"/>
      <c r="S105" s="155"/>
      <c r="T105" s="155"/>
      <c r="U105" s="155"/>
      <c r="V105" s="155"/>
      <c r="W105" s="155"/>
      <c r="X105" s="6"/>
    </row>
    <row r="106" s="5" customFormat="1" ht="31.5">
      <c r="A106" s="153"/>
      <c r="B106" s="153"/>
      <c r="C106" s="587"/>
      <c r="D106" s="156"/>
      <c r="E106" s="608" t="s">
        <v>3656</v>
      </c>
      <c r="F106" s="608" t="s">
        <v>32257</v>
      </c>
      <c r="G106" s="609" t="s">
        <v>32260</v>
      </c>
      <c r="H106" s="608" t="s">
        <v>32261</v>
      </c>
      <c r="I106" s="608" t="s">
        <v>32259</v>
      </c>
      <c r="J106" s="899" t="s">
        <v>32262</v>
      </c>
      <c r="K106" s="587"/>
      <c r="L106" s="157"/>
      <c r="M106" s="153"/>
      <c r="N106" s="153"/>
      <c r="O106" s="153"/>
      <c r="P106" s="154"/>
      <c r="Q106" s="153"/>
      <c r="R106" s="155"/>
      <c r="S106" s="155"/>
      <c r="T106" s="155"/>
      <c r="U106" s="155"/>
      <c r="V106" s="155"/>
      <c r="W106" s="155"/>
      <c r="X106" s="6"/>
    </row>
    <row r="107" s="5" customFormat="1" ht="15.75">
      <c r="A107" s="153"/>
      <c r="B107" s="153"/>
      <c r="C107" s="587"/>
      <c r="D107" s="156"/>
      <c r="E107" s="610" t="s">
        <v>3717</v>
      </c>
      <c r="F107" s="610" t="s">
        <v>3716</v>
      </c>
      <c r="G107" s="610" t="s">
        <v>3719</v>
      </c>
      <c r="H107" s="610" t="s">
        <v>3719</v>
      </c>
      <c r="I107" s="610" t="s">
        <v>3718</v>
      </c>
      <c r="J107" s="900"/>
      <c r="K107" s="587"/>
      <c r="L107" s="157"/>
      <c r="M107" s="153"/>
      <c r="N107" s="153"/>
      <c r="O107" s="153"/>
      <c r="P107" s="154"/>
      <c r="Q107" s="153"/>
      <c r="R107" s="155"/>
      <c r="S107" s="155"/>
      <c r="T107" s="155"/>
      <c r="U107" s="155"/>
      <c r="V107" s="155"/>
      <c r="W107" s="155"/>
      <c r="X107" s="6"/>
    </row>
    <row r="108" s="5" customFormat="1" ht="47.25">
      <c r="A108" s="153"/>
      <c r="B108" s="153"/>
      <c r="C108" s="587"/>
      <c r="D108" s="156"/>
      <c r="E108" s="611">
        <v>1.3</v>
      </c>
      <c r="F108" s="611">
        <f>E102-G102</f>
        <v>6.2999999999999998</v>
      </c>
      <c r="G108" s="612">
        <f>F108*E108</f>
        <v>8.1899999999999995</v>
      </c>
      <c r="H108" s="612">
        <v>3.6000000000000001</v>
      </c>
      <c r="I108" s="612">
        <f>G108*H108</f>
        <v>29.483999999999998</v>
      </c>
      <c r="J108" s="612" t="s">
        <v>32263</v>
      </c>
      <c r="K108" s="587"/>
      <c r="L108" s="157"/>
      <c r="M108" s="153"/>
      <c r="N108" s="153"/>
      <c r="O108" s="153"/>
      <c r="P108" s="154"/>
      <c r="Q108" s="153"/>
      <c r="R108" s="155"/>
      <c r="S108" s="155"/>
      <c r="T108" s="155"/>
      <c r="U108" s="155"/>
      <c r="V108" s="155"/>
      <c r="W108" s="155"/>
      <c r="X108" s="6"/>
    </row>
    <row r="109" s="5" customFormat="1" ht="15.75">
      <c r="A109" s="153"/>
      <c r="B109" s="153"/>
      <c r="C109" s="587"/>
      <c r="D109" s="156"/>
      <c r="E109" s="156"/>
      <c r="F109" s="156"/>
      <c r="G109" s="156"/>
      <c r="H109" s="156"/>
      <c r="I109" s="156"/>
      <c r="J109" s="156"/>
      <c r="K109" s="587"/>
      <c r="L109" s="157"/>
      <c r="M109" s="153"/>
      <c r="N109" s="153"/>
      <c r="O109" s="153"/>
      <c r="P109" s="154"/>
      <c r="Q109" s="153"/>
      <c r="R109" s="155"/>
      <c r="S109" s="155"/>
      <c r="T109" s="155"/>
      <c r="U109" s="155"/>
      <c r="V109" s="155"/>
      <c r="W109" s="155"/>
      <c r="X109" s="6"/>
    </row>
    <row r="110" ht="31.5">
      <c r="C110" s="151" t="s">
        <v>32225</v>
      </c>
      <c r="D110" s="151">
        <f>VLOOKUP(C110,PO!$D:$N,2,0)</f>
        <v>93593</v>
      </c>
      <c r="E110" s="151" t="str">
        <f>VLOOKUP(D110,REF!$B:$F,2,0)</f>
        <v>CPU-SINAPI-MG</v>
      </c>
      <c r="F110" s="466" t="str">
        <f>VLOOKUP(C110,PO!D$1:J$65886,4,0)</f>
        <v xml:space="preserve">TRANSPORTE COM CAMINHÃO BASCULANTE DE 14 M³, EM VIA URBANA PAVIMENTADA, ADICIONAL PARA DMT EXCEDENTE A 30 KM (UNIDADE: M3XKM). AF_07/2020</v>
      </c>
      <c r="G110" s="466"/>
      <c r="H110" s="466"/>
      <c r="I110" s="466"/>
      <c r="J110" s="466"/>
      <c r="K110" s="151" t="str">
        <f>VLOOKUP(C110,PO!D$1:J$65886,5,0)</f>
        <v>M3XKM</v>
      </c>
      <c r="L110" s="152">
        <f>I108</f>
        <v>29.483999999999998</v>
      </c>
      <c r="R110" s="141"/>
      <c r="S110" s="141"/>
      <c r="T110" s="141"/>
      <c r="U110" s="141"/>
      <c r="V110" s="141"/>
      <c r="W110" s="141"/>
      <c r="X110" s="3"/>
    </row>
    <row r="111" ht="15.75">
      <c r="C111" s="151" t="s">
        <v>32226</v>
      </c>
      <c r="D111" s="151">
        <f>VLOOKUP(C111,PO!$D:$N,2,0)</f>
        <v>100574</v>
      </c>
      <c r="E111" s="151" t="str">
        <f>VLOOKUP(D111,REF!$B:$F,2,0)</f>
        <v>CPU-SINAPI-MG</v>
      </c>
      <c r="F111" s="466" t="str">
        <f>VLOOKUP(C111,PO!D$1:J$65886,4,0)</f>
        <v xml:space="preserve">ESPALHAMENTO DE MATERIAL COM TRATOR DE ESTEIRAS. AF_09/2024</v>
      </c>
      <c r="G111" s="466"/>
      <c r="H111" s="466"/>
      <c r="I111" s="466"/>
      <c r="J111" s="466"/>
      <c r="K111" s="151" t="str">
        <f>VLOOKUP(C111,PO!D$1:J$65886,5,0)</f>
        <v>M3</v>
      </c>
      <c r="L111" s="152">
        <f>G108</f>
        <v>8.1899999999999995</v>
      </c>
      <c r="R111" s="141"/>
      <c r="S111" s="141"/>
      <c r="T111" s="141"/>
      <c r="U111" s="141"/>
      <c r="V111" s="141"/>
      <c r="W111" s="141"/>
      <c r="X111" s="3"/>
    </row>
    <row r="112" s="5" customFormat="1" ht="16.5">
      <c r="A112" s="153"/>
      <c r="B112" s="153"/>
      <c r="C112" s="587"/>
      <c r="D112" s="156"/>
      <c r="E112" s="156"/>
      <c r="F112" s="156"/>
      <c r="G112" s="156"/>
      <c r="H112" s="156"/>
      <c r="I112" s="156"/>
      <c r="J112" s="156"/>
      <c r="K112" s="587"/>
      <c r="L112" s="157"/>
      <c r="M112" s="153"/>
      <c r="N112" s="153"/>
      <c r="O112" s="153"/>
      <c r="P112" s="154"/>
      <c r="Q112" s="153"/>
      <c r="R112" s="155"/>
      <c r="S112" s="155"/>
      <c r="T112" s="155"/>
      <c r="U112" s="155"/>
      <c r="V112" s="155"/>
      <c r="W112" s="155"/>
      <c r="X112" s="6"/>
    </row>
    <row r="113" s="4" customFormat="1" ht="17.25">
      <c r="A113" s="145"/>
      <c r="B113" s="145"/>
      <c r="C113" s="146" t="s">
        <v>3651</v>
      </c>
      <c r="D113" s="353"/>
      <c r="E113" s="353"/>
      <c r="F113" s="465" t="str">
        <f>VLOOKUP(C113,PO!D$1:J$65886,4,0)</f>
        <v xml:space="preserve">PILARES DE ARRANQUE </v>
      </c>
      <c r="G113" s="465"/>
      <c r="H113" s="465"/>
      <c r="I113" s="465"/>
      <c r="J113" s="465"/>
      <c r="K113" s="147"/>
      <c r="L113" s="148"/>
      <c r="M113" s="145"/>
      <c r="N113" s="145"/>
      <c r="O113" s="145"/>
      <c r="P113" s="149"/>
      <c r="Q113" s="145"/>
      <c r="R113" s="150"/>
      <c r="S113" s="150"/>
      <c r="T113" s="150"/>
      <c r="U113" s="150"/>
      <c r="V113" s="150"/>
      <c r="W113" s="145"/>
    </row>
    <row r="114" ht="31.5">
      <c r="C114" s="151" t="s">
        <v>32228</v>
      </c>
      <c r="D114" s="151">
        <f>VLOOKUP(C114,PO!$D:$N,2,0)</f>
        <v>92759</v>
      </c>
      <c r="E114" s="151" t="str">
        <f>VLOOKUP(D114,REF!$B:$F,2,0)</f>
        <v>CPU-SINAPI-MG</v>
      </c>
      <c r="F114" s="466" t="str">
        <f>VLOOKUP(C114,PO!D$1:J$65886,4,0)</f>
        <v xml:space="preserve">ARMAÇÃO DE PILAR OU VIGA DE ESTRUTURA CONVENCIONAL DE CONCRETO ARMADO UTILIZANDO AÇO CA-60 DE 5,0 MM - MONTAGEM. AF_06/2022</v>
      </c>
      <c r="G114" s="466"/>
      <c r="H114" s="466"/>
      <c r="I114" s="466"/>
      <c r="J114" s="466"/>
      <c r="K114" s="151" t="str">
        <f>VLOOKUP(C114,PO!D$1:J$65886,5,0)</f>
        <v>KG</v>
      </c>
      <c r="L114" s="152">
        <f>0.9*105.9</f>
        <v>95.310000000000002</v>
      </c>
      <c r="R114" s="141"/>
      <c r="S114" s="141"/>
      <c r="T114" s="141"/>
      <c r="U114" s="141"/>
      <c r="V114" s="141"/>
      <c r="W114" s="141"/>
      <c r="X114" s="3"/>
    </row>
    <row r="115" ht="31.5">
      <c r="C115" s="151" t="s">
        <v>32229</v>
      </c>
      <c r="D115" s="151">
        <f>VLOOKUP(C115,PO!$D:$N,2,0)</f>
        <v>92762</v>
      </c>
      <c r="E115" s="151" t="str">
        <f>VLOOKUP(D115,REF!$B:$F,2,0)</f>
        <v>CPU-SINAPI-MG</v>
      </c>
      <c r="F115" s="466" t="str">
        <f>VLOOKUP(C115,PO!D$1:J$65886,4,0)</f>
        <v xml:space="preserve">ARMAÇÃO DE PILAR OU VIGA DE ESTRUTURA CONVENCIONAL DE CONCRETO ARMADO UTILIZANDO AÇO CA-50 DE 10,0 MM - MONTAGEM. AF_06/2022</v>
      </c>
      <c r="G115" s="466"/>
      <c r="H115" s="466"/>
      <c r="I115" s="466"/>
      <c r="J115" s="466"/>
      <c r="K115" s="151" t="str">
        <f>VLOOKUP(C115,PO!D$1:J$65886,5,0)</f>
        <v>KG</v>
      </c>
      <c r="L115" s="152">
        <f>0.9*304.9</f>
        <v>274.40999999999997</v>
      </c>
      <c r="R115" s="141"/>
      <c r="S115" s="141"/>
      <c r="T115" s="141"/>
      <c r="U115" s="141"/>
      <c r="V115" s="141"/>
      <c r="W115" s="141"/>
      <c r="X115" s="3"/>
    </row>
    <row r="116" ht="31.5">
      <c r="C116" s="151" t="s">
        <v>32230</v>
      </c>
      <c r="D116" s="151">
        <f>VLOOKUP(C116,PO!$D:$N,2,0)</f>
        <v>92764</v>
      </c>
      <c r="E116" s="151" t="str">
        <f>VLOOKUP(D116,REF!$B:$F,2,0)</f>
        <v>CPU-SINAPI-MG</v>
      </c>
      <c r="F116" s="466" t="str">
        <f>VLOOKUP(C116,PO!D$1:J$65886,4,0)</f>
        <v xml:space="preserve">ARMAÇÃO DE PILAR OU VIGA DE ESTRUTURA CONVENCIONAL DE CONCRETO ARMADO UTILIZANDO AÇO CA-50 DE 16,0 MM - MONTAGEM. AF_06/2022</v>
      </c>
      <c r="G116" s="466"/>
      <c r="H116" s="466"/>
      <c r="I116" s="466"/>
      <c r="J116" s="466"/>
      <c r="K116" s="151" t="str">
        <f>VLOOKUP(C116,PO!D$1:J$65886,5,0)</f>
        <v>KG</v>
      </c>
      <c r="L116" s="152">
        <f>0.9*33.9</f>
        <v>30.509999999999998</v>
      </c>
      <c r="R116" s="141"/>
      <c r="S116" s="141"/>
      <c r="T116" s="141"/>
      <c r="U116" s="141"/>
      <c r="V116" s="141"/>
      <c r="W116" s="141"/>
      <c r="X116" s="3"/>
    </row>
    <row r="117" ht="47.25">
      <c r="C117" s="151" t="s">
        <v>32231</v>
      </c>
      <c r="D117" s="151">
        <f>VLOOKUP(C117,PO!$D:$N,2,0)</f>
        <v>92433</v>
      </c>
      <c r="E117" s="151" t="str">
        <f>VLOOKUP(D117,REF!$B:$F,2,0)</f>
        <v>CPU-SINAPI-MG</v>
      </c>
      <c r="F117" s="466" t="str">
        <f>VLOOKUP(C117,PO!D$1:J$65886,4,0)</f>
        <v xml:space="preserve">MONTAGEM E DESMONTAGEM DE FÔRMA DE PILARES RETANGULARES E ESTRUTURAS SIMILARES, PÉ-DIREITO DUPLO, EM CHAPA DE MADEIRA COMPENSADA PLASTIFICADA, 10 UTILIZAÇÕES. AF_09/2020</v>
      </c>
      <c r="G117" s="466"/>
      <c r="H117" s="466"/>
      <c r="I117" s="466"/>
      <c r="J117" s="466"/>
      <c r="K117" s="151" t="str">
        <f>VLOOKUP(C117,PO!D$1:J$65886,5,0)</f>
        <v>M2</v>
      </c>
      <c r="L117" s="152">
        <v>48.289999999999999</v>
      </c>
      <c r="R117" s="141"/>
      <c r="S117" s="141"/>
      <c r="T117" s="141"/>
      <c r="U117" s="141"/>
      <c r="V117" s="141"/>
      <c r="W117" s="141"/>
      <c r="X117" s="3"/>
    </row>
    <row r="118" ht="31.5">
      <c r="C118" s="151" t="s">
        <v>32232</v>
      </c>
      <c r="D118" s="151" t="str">
        <f>VLOOKUP(C118,PO!$D:$N,2,0)</f>
        <v>ED-49806</v>
      </c>
      <c r="E118" s="151" t="str">
        <f>VLOOKUP(D118,REF!$B:$F,2,0)</f>
        <v>CPU-SICOR-MG</v>
      </c>
      <c r="F118" s="466" t="str">
        <f>VLOOKUP(C118,PO!D$1:J$65886,4,0)</f>
        <v xml:space="preserve">FORNECIMENTO DE CONCRETO ESTRUTURAL, USINADO BOMBEADO, COM FCK 30MPA, INCLUSIVE LANÇAMENTO, ADENSAMENTO E ACABAMENTO (FUNDAÇÃO)</v>
      </c>
      <c r="G118" s="466"/>
      <c r="H118" s="466"/>
      <c r="I118" s="466"/>
      <c r="J118" s="466"/>
      <c r="K118" s="151" t="str">
        <f>VLOOKUP(C118,PO!D$1:J$65886,5,0)</f>
        <v>m3</v>
      </c>
      <c r="L118" s="152">
        <v>2.9700000000000002</v>
      </c>
      <c r="R118" s="141"/>
      <c r="S118" s="141"/>
      <c r="T118" s="141"/>
      <c r="U118" s="141"/>
      <c r="V118" s="141"/>
      <c r="W118" s="141"/>
      <c r="X118" s="3"/>
    </row>
    <row r="119" s="5" customFormat="1" ht="16.5">
      <c r="A119" s="153"/>
      <c r="B119" s="153"/>
      <c r="C119" s="587"/>
      <c r="D119" s="156"/>
      <c r="E119" s="156"/>
      <c r="F119" s="156"/>
      <c r="G119" s="156"/>
      <c r="H119" s="156"/>
      <c r="I119" s="156"/>
      <c r="J119" s="156"/>
      <c r="K119" s="587"/>
      <c r="L119" s="157"/>
      <c r="M119" s="153"/>
      <c r="N119" s="153"/>
      <c r="O119" s="153"/>
      <c r="P119" s="154"/>
      <c r="Q119" s="153"/>
      <c r="R119" s="155"/>
      <c r="S119" s="155"/>
      <c r="T119" s="155"/>
      <c r="U119" s="155"/>
      <c r="V119" s="155"/>
      <c r="W119" s="155"/>
      <c r="X119" s="6"/>
    </row>
    <row r="120" s="4" customFormat="1" ht="17.25">
      <c r="A120" s="145"/>
      <c r="B120" s="145"/>
      <c r="C120" s="146" t="s">
        <v>3652</v>
      </c>
      <c r="D120" s="353"/>
      <c r="E120" s="353"/>
      <c r="F120" s="465" t="str">
        <f>VLOOKUP(C120,PO!D$1:J$65886,4,0)</f>
        <v xml:space="preserve">VIGAS BALDRAME </v>
      </c>
      <c r="G120" s="465"/>
      <c r="H120" s="465"/>
      <c r="I120" s="465"/>
      <c r="J120" s="465"/>
      <c r="K120" s="147"/>
      <c r="L120" s="148"/>
      <c r="M120" s="145"/>
      <c r="N120" s="145"/>
      <c r="O120" s="145"/>
      <c r="P120" s="149"/>
      <c r="Q120" s="145"/>
      <c r="R120" s="150"/>
      <c r="S120" s="150"/>
      <c r="T120" s="150"/>
      <c r="U120" s="150"/>
      <c r="V120" s="150"/>
      <c r="W120" s="145"/>
    </row>
    <row r="121" ht="31.5">
      <c r="C121" s="151" t="s">
        <v>32234</v>
      </c>
      <c r="D121" s="151">
        <f>VLOOKUP(C121,PO!$D:$N,2,0)</f>
        <v>96527</v>
      </c>
      <c r="E121" s="151" t="str">
        <f>VLOOKUP(D121,REF!$B:$F,2,0)</f>
        <v>CPU-SINAPI-MG</v>
      </c>
      <c r="F121" s="466" t="str">
        <f>VLOOKUP(C121,PO!D$1:J$65886,4,0)</f>
        <v xml:space="preserve">ESCAVAÇÃO MANUAL PARA VIGA BALDRAME OU SAPATA CORRIDA (INCLUINDO ESCAVAÇÃO PARA COLOCAÇÃO DE FÔRMAS). AF_01/2024</v>
      </c>
      <c r="G121" s="466"/>
      <c r="H121" s="466"/>
      <c r="I121" s="466"/>
      <c r="J121" s="466"/>
      <c r="K121" s="151" t="str">
        <f>VLOOKUP(C121,PO!D$1:J$65886,5,0)</f>
        <v>M3</v>
      </c>
      <c r="L121" s="612">
        <f>G135</f>
        <v>21.896999999999998</v>
      </c>
      <c r="R121" s="141"/>
      <c r="S121" s="141"/>
      <c r="T121" s="141"/>
      <c r="U121" s="141"/>
      <c r="V121" s="141"/>
      <c r="W121" s="141"/>
      <c r="X121" s="3"/>
    </row>
    <row r="122" ht="31.5">
      <c r="C122" s="151" t="s">
        <v>32235</v>
      </c>
      <c r="D122" s="151">
        <f>VLOOKUP(C122,PO!$D:$N,2,0)</f>
        <v>96536</v>
      </c>
      <c r="E122" s="151" t="str">
        <f>VLOOKUP(D122,REF!$B:$F,2,0)</f>
        <v>CPU-SINAPI-MG</v>
      </c>
      <c r="F122" s="466" t="str">
        <f>VLOOKUP(C122,PO!D$1:J$65886,4,0)</f>
        <v xml:space="preserve">FABRICAÇÃO, MONTAGEM E DESMONTAGEM DE FÔRMA PARA VIGA BALDRAME, EM MADEIRA SERRADA, E=25 MM, 4 UTILIZAÇÕES. AF_01/2024</v>
      </c>
      <c r="G122" s="466"/>
      <c r="H122" s="466"/>
      <c r="I122" s="466"/>
      <c r="J122" s="466"/>
      <c r="K122" s="151" t="str">
        <f>VLOOKUP(C122,PO!D$1:J$65886,5,0)</f>
        <v>M2</v>
      </c>
      <c r="L122" s="152">
        <f>(52.48+93.5)*0.9</f>
        <v>131.38200000000001</v>
      </c>
      <c r="R122" s="141"/>
      <c r="S122" s="141"/>
      <c r="T122" s="141"/>
      <c r="U122" s="141"/>
      <c r="V122" s="141"/>
      <c r="W122" s="141"/>
      <c r="X122" s="3"/>
    </row>
    <row r="123" ht="31.5">
      <c r="C123" s="151" t="s">
        <v>32236</v>
      </c>
      <c r="D123" s="151">
        <f>VLOOKUP(C123,PO!$D:$N,2,0)</f>
        <v>92759</v>
      </c>
      <c r="E123" s="151" t="str">
        <f>VLOOKUP(D123,REF!$B:$F,2,0)</f>
        <v>CPU-SINAPI-MG</v>
      </c>
      <c r="F123" s="466" t="str">
        <f>VLOOKUP(C123,PO!D$1:J$65886,4,0)</f>
        <v xml:space="preserve">ARMAÇÃO DE PILAR OU VIGA DE ESTRUTURA CONVENCIONAL DE CONCRETO ARMADO UTILIZANDO AÇO CA-60 DE 5,0 MM - MONTAGEM. AF_06/2022</v>
      </c>
      <c r="G123" s="466"/>
      <c r="H123" s="466"/>
      <c r="I123" s="466"/>
      <c r="J123" s="466"/>
      <c r="K123" s="151" t="str">
        <f>VLOOKUP(C123,PO!D$1:J$65886,5,0)</f>
        <v>KG</v>
      </c>
      <c r="L123" s="152">
        <f>(115+65.6)*0.9</f>
        <v>162.53999999999999</v>
      </c>
      <c r="R123" s="141"/>
      <c r="S123" s="141"/>
      <c r="T123" s="141"/>
      <c r="U123" s="141"/>
      <c r="V123" s="141"/>
      <c r="W123" s="141"/>
      <c r="X123" s="3"/>
    </row>
    <row r="124" ht="31.5">
      <c r="C124" s="151" t="s">
        <v>32237</v>
      </c>
      <c r="D124" s="151">
        <f>VLOOKUP(C124,PO!$D:$N,2,0)</f>
        <v>92761</v>
      </c>
      <c r="E124" s="151" t="str">
        <f>VLOOKUP(D124,REF!$B:$F,2,0)</f>
        <v>CPU-SINAPI-MG</v>
      </c>
      <c r="F124" s="466" t="str">
        <f>VLOOKUP(C124,PO!D$1:J$65886,4,0)</f>
        <v xml:space="preserve">ARMAÇÃO DE PILAR OU VIGA DE ESTRUTURA CONVENCIONAL DE CONCRETO ARMADO UTILIZANDO AÇO CA-50 DE 8,0 MM - MONTAGEM. AF_06/2022</v>
      </c>
      <c r="G124" s="466"/>
      <c r="H124" s="466"/>
      <c r="I124" s="466"/>
      <c r="J124" s="466"/>
      <c r="K124" s="151" t="str">
        <f>VLOOKUP(C124,PO!D$1:J$65886,5,0)</f>
        <v>KG</v>
      </c>
      <c r="L124" s="152">
        <f>(259.9+187)*0.9</f>
        <v>402.20999999999998</v>
      </c>
      <c r="R124" s="141"/>
      <c r="S124" s="141"/>
      <c r="T124" s="141"/>
      <c r="U124" s="141"/>
      <c r="V124" s="141"/>
      <c r="W124" s="141"/>
      <c r="X124" s="3"/>
    </row>
    <row r="125" ht="31.5">
      <c r="C125" s="151" t="s">
        <v>32238</v>
      </c>
      <c r="D125" s="151">
        <f>VLOOKUP(C125,PO!$D:$N,2,0)</f>
        <v>92762</v>
      </c>
      <c r="E125" s="151" t="str">
        <f>VLOOKUP(D125,REF!$B:$F,2,0)</f>
        <v>CPU-SINAPI-MG</v>
      </c>
      <c r="F125" s="466" t="str">
        <f>VLOOKUP(C125,PO!D$1:J$65886,4,0)</f>
        <v xml:space="preserve">ARMAÇÃO DE PILAR OU VIGA DE ESTRUTURA CONVENCIONAL DE CONCRETO ARMADO UTILIZANDO AÇO CA-50 DE 10,0 MM - MONTAGEM. AF_06/2022</v>
      </c>
      <c r="G125" s="466"/>
      <c r="H125" s="466"/>
      <c r="I125" s="466"/>
      <c r="J125" s="466"/>
      <c r="K125" s="151" t="str">
        <f>VLOOKUP(C125,PO!D$1:J$65886,5,0)</f>
        <v>KG</v>
      </c>
      <c r="L125" s="152">
        <f>(38+35.4)*0.9</f>
        <v>66.060000000000002</v>
      </c>
      <c r="R125" s="141"/>
      <c r="S125" s="141"/>
      <c r="T125" s="141"/>
      <c r="U125" s="141"/>
      <c r="V125" s="141"/>
      <c r="W125" s="141"/>
      <c r="X125" s="3"/>
    </row>
    <row r="126" ht="31.5">
      <c r="C126" s="151" t="s">
        <v>32239</v>
      </c>
      <c r="D126" s="151">
        <f>VLOOKUP(C126,PO!$D:$N,2,0)</f>
        <v>92764</v>
      </c>
      <c r="E126" s="151" t="str">
        <f>VLOOKUP(D126,REF!$B:$F,2,0)</f>
        <v>CPU-SINAPI-MG</v>
      </c>
      <c r="F126" s="466" t="str">
        <f>VLOOKUP(C126,PO!D$1:J$65886,4,0)</f>
        <v xml:space="preserve">ARMAÇÃO DE PILAR OU VIGA DE ESTRUTURA CONVENCIONAL DE CONCRETO ARMADO UTILIZANDO AÇO CA-50 DE 16,0 MM - MONTAGEM. AF_06/2022</v>
      </c>
      <c r="G126" s="466"/>
      <c r="H126" s="466"/>
      <c r="I126" s="466"/>
      <c r="J126" s="466"/>
      <c r="K126" s="151" t="str">
        <f>VLOOKUP(C126,PO!D$1:J$65886,5,0)</f>
        <v>KG</v>
      </c>
      <c r="L126" s="152">
        <f>0.9*40.4</f>
        <v>36.359999999999999</v>
      </c>
      <c r="R126" s="141"/>
      <c r="S126" s="141"/>
      <c r="T126" s="141"/>
      <c r="U126" s="141"/>
      <c r="V126" s="141"/>
      <c r="W126" s="141"/>
      <c r="X126" s="3"/>
    </row>
    <row r="127" ht="31.5">
      <c r="C127" s="151" t="s">
        <v>32240</v>
      </c>
      <c r="D127" s="151">
        <f>VLOOKUP(C127,PO!$D:$N,2,0)</f>
        <v>96557</v>
      </c>
      <c r="E127" s="151" t="str">
        <f>VLOOKUP(D127,REF!$B:$F,2,0)</f>
        <v>CPU-SINAPI-MG</v>
      </c>
      <c r="F127" s="466" t="str">
        <f>VLOOKUP(C127,PO!D$1:J$65886,4,0)</f>
        <v xml:space="preserve">CONCRETAGEM DE BLOCO DE COROAMENTO OU VIGA BALDRAME, FCK 30 MPA, COM USO DE BOMBA - LANÇAMENTO, ADENSAMENTO E ACABAMENTO. AF_01/2024</v>
      </c>
      <c r="G127" s="466"/>
      <c r="H127" s="466"/>
      <c r="I127" s="466"/>
      <c r="J127" s="466"/>
      <c r="K127" s="151" t="str">
        <f>VLOOKUP(C127,PO!D$1:J$65886,5,0)</f>
        <v>M3</v>
      </c>
      <c r="L127" s="152">
        <v>11.800000000000001</v>
      </c>
      <c r="R127" s="141"/>
      <c r="S127" s="141"/>
      <c r="T127" s="141"/>
      <c r="U127" s="141"/>
      <c r="V127" s="141"/>
      <c r="W127" s="141"/>
      <c r="X127" s="3"/>
    </row>
    <row r="128" ht="31.5">
      <c r="C128" s="151" t="s">
        <v>32241</v>
      </c>
      <c r="D128" s="151">
        <f>VLOOKUP(C128,PO!$D:$N,2,0)</f>
        <v>98555</v>
      </c>
      <c r="E128" s="151" t="str">
        <f>VLOOKUP(D128,REF!$B:$F,2,0)</f>
        <v>CPU-SINAPI-MG</v>
      </c>
      <c r="F128" s="466" t="str">
        <f>VLOOKUP(C128,PO!D$1:J$65886,4,0)</f>
        <v xml:space="preserve">IMPERMEABILIZAÇÃO DE SUPERFÍCIE COM ARGAMASSA POLIMÉRICA / MEMBRANA ACRÍLICA, 3 DEMÃOS. AF_09/2023</v>
      </c>
      <c r="G128" s="466"/>
      <c r="H128" s="466"/>
      <c r="I128" s="466"/>
      <c r="J128" s="466"/>
      <c r="K128" s="151" t="str">
        <f>VLOOKUP(C128,PO!D$1:J$65886,5,0)</f>
        <v>M2</v>
      </c>
      <c r="L128" s="152">
        <f>52.48+93.5</f>
        <v>145.97999999999999</v>
      </c>
      <c r="R128" s="141"/>
      <c r="S128" s="141"/>
      <c r="T128" s="141"/>
      <c r="U128" s="141"/>
      <c r="V128" s="141"/>
      <c r="W128" s="141"/>
      <c r="X128" s="3"/>
    </row>
    <row r="129" ht="47.25">
      <c r="C129" s="151" t="s">
        <v>32242</v>
      </c>
      <c r="D129" s="151">
        <f>VLOOKUP(C129,PO!$D:$N,2,0)</f>
        <v>100975</v>
      </c>
      <c r="E129" s="151" t="str">
        <f>VLOOKUP(D129,REF!$B:$F,2,0)</f>
        <v>CPU-SINAPI-MG</v>
      </c>
      <c r="F129" s="466" t="str">
        <f>VLOOKUP(C129,PO!D$1:J$65886,4,0)</f>
        <v xml:space="preserve">CARGA, MANOBRA E DESCARGA DE SOLOS E MATERIAIS GRANULARES EM CAMINHÃO BASCULANTE 14 M³ - CARGA COM PÁ CARREGADEIRA (CAÇAMBA DE 1,7 A 2,8 M³ / 128 HP) E DESCARGA LIVRE (UNIDADE: M3). AF_07/2020</v>
      </c>
      <c r="G129" s="466"/>
      <c r="H129" s="466"/>
      <c r="I129" s="466"/>
      <c r="J129" s="466"/>
      <c r="K129" s="151" t="str">
        <f>VLOOKUP(C129,PO!D$1:J$65886,5,0)</f>
        <v>M3</v>
      </c>
      <c r="L129" s="152">
        <f>G139</f>
        <v>28.466099999999997</v>
      </c>
      <c r="R129" s="141"/>
      <c r="S129" s="141"/>
      <c r="T129" s="141"/>
      <c r="U129" s="141"/>
      <c r="V129" s="141"/>
      <c r="W129" s="141"/>
      <c r="X129" s="3"/>
    </row>
    <row r="130" ht="31.5">
      <c r="C130" s="151" t="s">
        <v>32243</v>
      </c>
      <c r="D130" s="151">
        <f>VLOOKUP(C130,PO!$D:$N,2,0)</f>
        <v>93593</v>
      </c>
      <c r="E130" s="151" t="str">
        <f>VLOOKUP(D130,REF!$B:$F,2,0)</f>
        <v>CPU-SINAPI-MG</v>
      </c>
      <c r="F130" s="466" t="str">
        <f>VLOOKUP(C130,PO!D$1:J$65886,4,0)</f>
        <v xml:space="preserve">TRANSPORTE COM CAMINHÃO BASCULANTE DE 14 M³, EM VIA URBANA PAVIMENTADA, ADICIONAL PARA DMT EXCEDENTE A 30 KM (UNIDADE: M3XKM). AF_07/2020</v>
      </c>
      <c r="G130" s="466"/>
      <c r="H130" s="466"/>
      <c r="I130" s="466"/>
      <c r="J130" s="466"/>
      <c r="K130" s="151" t="str">
        <f>VLOOKUP(C130,PO!D$1:J$65886,5,0)</f>
        <v>M3XKM</v>
      </c>
      <c r="L130" s="152">
        <f>I139</f>
        <v>102.47796</v>
      </c>
      <c r="R130" s="141"/>
      <c r="S130" s="141"/>
      <c r="T130" s="141"/>
      <c r="U130" s="141"/>
      <c r="V130" s="141"/>
      <c r="W130" s="141"/>
      <c r="X130" s="3"/>
    </row>
    <row r="131" ht="15.75">
      <c r="C131" s="151" t="s">
        <v>32296</v>
      </c>
      <c r="D131" s="151">
        <f>VLOOKUP(C131,PO!$D:$N,2,0)</f>
        <v>100574</v>
      </c>
      <c r="E131" s="151" t="str">
        <f>VLOOKUP(D131,REF!$B:$F,2,0)</f>
        <v>CPU-SINAPI-MG</v>
      </c>
      <c r="F131" s="466" t="str">
        <f>VLOOKUP(C131,PO!D$1:J$65886,4,0)</f>
        <v xml:space="preserve">ESPALHAMENTO DE MATERIAL COM TRATOR DE ESTEIRAS. AF_09/2024</v>
      </c>
      <c r="G131" s="466"/>
      <c r="H131" s="466"/>
      <c r="I131" s="466"/>
      <c r="J131" s="466"/>
      <c r="K131" s="151" t="str">
        <f>VLOOKUP(C131,PO!D$1:J$65886,5,0)</f>
        <v>M3</v>
      </c>
      <c r="L131" s="152">
        <f>L129</f>
        <v>28.466099999999997</v>
      </c>
      <c r="R131" s="141"/>
      <c r="S131" s="141"/>
      <c r="T131" s="141"/>
      <c r="U131" s="141"/>
      <c r="V131" s="141"/>
      <c r="W131" s="141"/>
      <c r="X131" s="3"/>
    </row>
    <row r="132" s="5" customFormat="1" ht="15.75">
      <c r="A132" s="153"/>
      <c r="B132" s="153"/>
      <c r="C132" s="587"/>
      <c r="D132" s="156"/>
      <c r="E132" s="156"/>
      <c r="F132" s="156"/>
      <c r="G132" s="156"/>
      <c r="H132" s="156"/>
      <c r="I132" s="156"/>
      <c r="J132" s="156"/>
      <c r="K132" s="587"/>
      <c r="L132" s="157"/>
      <c r="M132" s="153"/>
      <c r="N132" s="153"/>
      <c r="O132" s="153"/>
      <c r="P132" s="154"/>
      <c r="Q132" s="153"/>
      <c r="R132" s="155"/>
      <c r="S132" s="155"/>
      <c r="T132" s="155"/>
      <c r="U132" s="155"/>
      <c r="V132" s="155"/>
      <c r="W132" s="155"/>
      <c r="X132" s="6"/>
    </row>
    <row r="133" s="5" customFormat="1" ht="15.75">
      <c r="A133" s="153"/>
      <c r="B133" s="153"/>
      <c r="C133" s="587"/>
      <c r="D133" s="156"/>
      <c r="E133" s="608" t="s">
        <v>32297</v>
      </c>
      <c r="F133" s="609" t="s">
        <v>32298</v>
      </c>
      <c r="G133" s="608" t="s">
        <v>32299</v>
      </c>
      <c r="H133" s="156"/>
      <c r="I133" s="156"/>
      <c r="J133" s="156"/>
      <c r="K133" s="587"/>
      <c r="L133" s="157"/>
      <c r="M133" s="153"/>
      <c r="N133" s="153"/>
      <c r="O133" s="153"/>
      <c r="P133" s="154"/>
      <c r="Q133" s="153"/>
      <c r="R133" s="155"/>
      <c r="S133" s="155"/>
      <c r="T133" s="155"/>
      <c r="U133" s="155"/>
      <c r="V133" s="155"/>
      <c r="W133" s="155"/>
      <c r="X133" s="6"/>
    </row>
    <row r="134" s="5" customFormat="1" ht="15.75">
      <c r="A134" s="153"/>
      <c r="B134" s="153"/>
      <c r="C134" s="587"/>
      <c r="D134" s="156"/>
      <c r="E134" s="610" t="s">
        <v>3714</v>
      </c>
      <c r="F134" s="610" t="s">
        <v>3712</v>
      </c>
      <c r="G134" s="610" t="s">
        <v>3716</v>
      </c>
      <c r="H134" s="156"/>
      <c r="I134" s="156"/>
      <c r="J134" s="156"/>
      <c r="K134" s="587"/>
      <c r="L134" s="157"/>
      <c r="M134" s="153"/>
      <c r="N134" s="153"/>
      <c r="O134" s="153"/>
      <c r="P134" s="154"/>
      <c r="Q134" s="153"/>
      <c r="R134" s="155"/>
      <c r="S134" s="155"/>
      <c r="T134" s="155"/>
      <c r="U134" s="155"/>
      <c r="V134" s="155"/>
      <c r="W134" s="155"/>
      <c r="X134" s="6"/>
    </row>
    <row r="135" s="5" customFormat="1" ht="15.75">
      <c r="A135" s="153"/>
      <c r="B135" s="153"/>
      <c r="C135" s="587"/>
      <c r="D135" s="156"/>
      <c r="E135" s="152">
        <f>(52.48+93.5)/2</f>
        <v>72.989999999999995</v>
      </c>
      <c r="F135" s="612">
        <v>0.29999999999999999</v>
      </c>
      <c r="G135" s="612">
        <f>E135*F135</f>
        <v>21.896999999999998</v>
      </c>
      <c r="H135" s="156"/>
      <c r="I135" s="156"/>
      <c r="J135" s="156"/>
      <c r="K135" s="587"/>
      <c r="L135" s="157"/>
      <c r="M135" s="153"/>
      <c r="N135" s="153"/>
      <c r="O135" s="153"/>
      <c r="P135" s="154"/>
      <c r="Q135" s="153"/>
      <c r="R135" s="155"/>
      <c r="S135" s="155"/>
      <c r="T135" s="155"/>
      <c r="U135" s="155"/>
      <c r="V135" s="155"/>
      <c r="W135" s="155"/>
      <c r="X135" s="6"/>
    </row>
    <row r="136" s="5" customFormat="1" ht="15.75">
      <c r="A136" s="153"/>
      <c r="B136" s="153"/>
      <c r="C136" s="587"/>
      <c r="D136" s="156"/>
      <c r="E136" s="156"/>
      <c r="F136" s="156"/>
      <c r="G136" s="156"/>
      <c r="H136" s="156"/>
      <c r="I136" s="156"/>
      <c r="J136" s="156"/>
      <c r="K136" s="587"/>
      <c r="L136" s="157"/>
      <c r="M136" s="153"/>
      <c r="N136" s="153"/>
      <c r="O136" s="153"/>
      <c r="P136" s="154"/>
      <c r="Q136" s="153"/>
      <c r="R136" s="155"/>
      <c r="S136" s="155"/>
      <c r="T136" s="155"/>
      <c r="U136" s="155"/>
      <c r="V136" s="155"/>
      <c r="W136" s="155"/>
      <c r="X136" s="6"/>
    </row>
    <row r="137" s="5" customFormat="1" ht="31.5">
      <c r="A137" s="153"/>
      <c r="B137" s="153"/>
      <c r="C137" s="587"/>
      <c r="D137" s="156"/>
      <c r="E137" s="608" t="s">
        <v>3656</v>
      </c>
      <c r="F137" s="608" t="s">
        <v>32257</v>
      </c>
      <c r="G137" s="609" t="s">
        <v>32260</v>
      </c>
      <c r="H137" s="608" t="s">
        <v>32261</v>
      </c>
      <c r="I137" s="608" t="s">
        <v>32259</v>
      </c>
      <c r="J137" s="899" t="s">
        <v>32262</v>
      </c>
      <c r="K137" s="587"/>
      <c r="L137" s="157"/>
      <c r="M137" s="153"/>
      <c r="N137" s="153"/>
      <c r="O137" s="153"/>
      <c r="P137" s="154"/>
      <c r="Q137" s="153"/>
      <c r="R137" s="155"/>
      <c r="S137" s="155"/>
      <c r="T137" s="155"/>
      <c r="U137" s="155"/>
      <c r="V137" s="155"/>
      <c r="W137" s="155"/>
      <c r="X137" s="6"/>
    </row>
    <row r="138" s="5" customFormat="1" ht="15.75">
      <c r="A138" s="153"/>
      <c r="B138" s="153"/>
      <c r="C138" s="587"/>
      <c r="D138" s="156"/>
      <c r="E138" s="610" t="s">
        <v>3717</v>
      </c>
      <c r="F138" s="610" t="s">
        <v>3716</v>
      </c>
      <c r="G138" s="610" t="s">
        <v>3719</v>
      </c>
      <c r="H138" s="610" t="s">
        <v>3719</v>
      </c>
      <c r="I138" s="610" t="s">
        <v>3718</v>
      </c>
      <c r="J138" s="900"/>
      <c r="K138" s="587"/>
      <c r="L138" s="157"/>
      <c r="M138" s="153"/>
      <c r="N138" s="153"/>
      <c r="O138" s="153"/>
      <c r="P138" s="154"/>
      <c r="Q138" s="153"/>
      <c r="R138" s="155"/>
      <c r="S138" s="155"/>
      <c r="T138" s="155"/>
      <c r="U138" s="155"/>
      <c r="V138" s="155"/>
      <c r="W138" s="155"/>
      <c r="X138" s="6"/>
    </row>
    <row r="139" s="5" customFormat="1" ht="47.25">
      <c r="A139" s="153"/>
      <c r="B139" s="153"/>
      <c r="C139" s="587"/>
      <c r="D139" s="156"/>
      <c r="E139" s="611">
        <v>1.3</v>
      </c>
      <c r="F139" s="611">
        <f>G135</f>
        <v>21.896999999999998</v>
      </c>
      <c r="G139" s="612">
        <f>F139*E139</f>
        <v>28.466099999999997</v>
      </c>
      <c r="H139" s="612">
        <v>3.6000000000000001</v>
      </c>
      <c r="I139" s="612">
        <f>G139*H139</f>
        <v>102.47796</v>
      </c>
      <c r="J139" s="612" t="s">
        <v>32263</v>
      </c>
      <c r="K139" s="587"/>
      <c r="L139" s="157"/>
      <c r="M139" s="153"/>
      <c r="N139" s="153"/>
      <c r="O139" s="153"/>
      <c r="P139" s="154"/>
      <c r="Q139" s="153"/>
      <c r="R139" s="155"/>
      <c r="S139" s="155"/>
      <c r="T139" s="155"/>
      <c r="U139" s="155"/>
      <c r="V139" s="155"/>
      <c r="W139" s="155"/>
      <c r="X139" s="6"/>
    </row>
    <row r="140" s="5" customFormat="1" ht="15.75">
      <c r="A140" s="153"/>
      <c r="B140" s="153"/>
      <c r="C140" s="587"/>
      <c r="D140" s="156"/>
      <c r="E140" s="156"/>
      <c r="F140" s="156"/>
      <c r="G140" s="156"/>
      <c r="H140" s="156"/>
      <c r="I140" s="156"/>
      <c r="J140" s="156"/>
      <c r="K140" s="587"/>
      <c r="L140" s="157"/>
      <c r="M140" s="153"/>
      <c r="N140" s="153"/>
      <c r="O140" s="153"/>
      <c r="P140" s="154"/>
      <c r="Q140" s="153"/>
      <c r="R140" s="155"/>
      <c r="S140" s="155"/>
      <c r="T140" s="155"/>
      <c r="U140" s="155"/>
      <c r="V140" s="155"/>
      <c r="W140" s="155"/>
      <c r="X140" s="6"/>
    </row>
    <row r="141" s="5" customFormat="1" ht="16.5">
      <c r="A141" s="153"/>
      <c r="B141" s="153"/>
      <c r="C141" s="587"/>
      <c r="D141" s="156"/>
      <c r="E141" s="156"/>
      <c r="F141" s="156"/>
      <c r="G141" s="156"/>
      <c r="H141" s="156"/>
      <c r="I141" s="156"/>
      <c r="J141" s="156"/>
      <c r="K141" s="587"/>
      <c r="L141" s="157"/>
      <c r="M141" s="153"/>
      <c r="N141" s="153"/>
      <c r="O141" s="153"/>
      <c r="P141" s="154"/>
      <c r="Q141" s="153"/>
      <c r="R141" s="155"/>
      <c r="S141" s="155"/>
      <c r="T141" s="155"/>
      <c r="U141" s="155"/>
      <c r="V141" s="155"/>
      <c r="W141" s="155"/>
      <c r="X141" s="6"/>
    </row>
    <row r="142" s="4" customFormat="1" ht="17.25">
      <c r="A142" s="145"/>
      <c r="B142" s="145"/>
      <c r="C142" s="146" t="s">
        <v>3653</v>
      </c>
      <c r="D142" s="353"/>
      <c r="E142" s="353"/>
      <c r="F142" s="465" t="str">
        <f>VLOOKUP(C142,PO!D$1:J$65886,4,0)</f>
        <v xml:space="preserve">PILARES ATÉ A COBERTURA </v>
      </c>
      <c r="G142" s="465"/>
      <c r="H142" s="465"/>
      <c r="I142" s="465"/>
      <c r="J142" s="465"/>
      <c r="K142" s="147"/>
      <c r="L142" s="148"/>
      <c r="M142" s="145"/>
      <c r="N142" s="145"/>
      <c r="O142" s="145"/>
      <c r="P142" s="149"/>
      <c r="Q142" s="145"/>
      <c r="R142" s="150"/>
      <c r="S142" s="150"/>
      <c r="T142" s="150"/>
      <c r="U142" s="150"/>
      <c r="V142" s="150"/>
      <c r="W142" s="145"/>
    </row>
    <row r="143" ht="31.5">
      <c r="C143" s="151" t="s">
        <v>32265</v>
      </c>
      <c r="D143" s="151">
        <f>VLOOKUP(C143,PO!$D:$N,2,0)</f>
        <v>92759</v>
      </c>
      <c r="E143" s="151" t="str">
        <f>VLOOKUP(D143,REF!$B:$F,2,0)</f>
        <v>CPU-SINAPI-MG</v>
      </c>
      <c r="F143" s="466" t="str">
        <f>VLOOKUP(C143,PO!D$1:J$65886,4,0)</f>
        <v xml:space="preserve">ARMAÇÃO DE PILAR OU VIGA DE ESTRUTURA CONVENCIONAL DE CONCRETO ARMADO UTILIZANDO AÇO CA-60 DE 5,0 MM - MONTAGEM. AF_06/2022</v>
      </c>
      <c r="G143" s="466"/>
      <c r="H143" s="466"/>
      <c r="I143" s="466"/>
      <c r="J143" s="466"/>
      <c r="K143" s="151" t="str">
        <f>VLOOKUP(C143,PO!D$1:J$65886,5,0)</f>
        <v>KG</v>
      </c>
      <c r="L143" s="152">
        <f>0.9*278.7</f>
        <v>250.82999999999998</v>
      </c>
      <c r="R143" s="141"/>
      <c r="S143" s="141"/>
      <c r="T143" s="141"/>
      <c r="U143" s="141"/>
      <c r="V143" s="141"/>
      <c r="W143" s="141"/>
      <c r="X143" s="3"/>
    </row>
    <row r="144" ht="31.5">
      <c r="C144" s="151" t="s">
        <v>32266</v>
      </c>
      <c r="D144" s="151">
        <f>VLOOKUP(C144,PO!$D:$N,2,0)</f>
        <v>92762</v>
      </c>
      <c r="E144" s="151" t="str">
        <f>VLOOKUP(D144,REF!$B:$F,2,0)</f>
        <v>CPU-SINAPI-MG</v>
      </c>
      <c r="F144" s="466" t="str">
        <f>VLOOKUP(C144,PO!D$1:J$65886,4,0)</f>
        <v xml:space="preserve">ARMAÇÃO DE PILAR OU VIGA DE ESTRUTURA CONVENCIONAL DE CONCRETO ARMADO UTILIZANDO AÇO CA-50 DE 10,0 MM - MONTAGEM. AF_06/2022</v>
      </c>
      <c r="G144" s="466"/>
      <c r="H144" s="466"/>
      <c r="I144" s="466"/>
      <c r="J144" s="466"/>
      <c r="K144" s="151" t="str">
        <f>VLOOKUP(C144,PO!D$1:J$65886,5,0)</f>
        <v>KG</v>
      </c>
      <c r="L144" s="152">
        <f>0.9*592.1</f>
        <v>532.88999999999999</v>
      </c>
      <c r="R144" s="141"/>
      <c r="S144" s="141"/>
      <c r="T144" s="141"/>
      <c r="U144" s="141"/>
      <c r="V144" s="141"/>
      <c r="W144" s="141"/>
      <c r="X144" s="3"/>
    </row>
    <row r="145" ht="31.5">
      <c r="C145" s="151" t="s">
        <v>32267</v>
      </c>
      <c r="D145" s="151">
        <f>VLOOKUP(C145,PO!$D:$N,2,0)</f>
        <v>92764</v>
      </c>
      <c r="E145" s="151" t="str">
        <f>VLOOKUP(D145,REF!$B:$F,2,0)</f>
        <v>CPU-SINAPI-MG</v>
      </c>
      <c r="F145" s="466" t="str">
        <f>VLOOKUP(C145,PO!D$1:J$65886,4,0)</f>
        <v xml:space="preserve">ARMAÇÃO DE PILAR OU VIGA DE ESTRUTURA CONVENCIONAL DE CONCRETO ARMADO UTILIZANDO AÇO CA-50 DE 16,0 MM - MONTAGEM. AF_06/2022</v>
      </c>
      <c r="G145" s="466"/>
      <c r="H145" s="466"/>
      <c r="I145" s="466"/>
      <c r="J145" s="466"/>
      <c r="K145" s="151" t="str">
        <f>VLOOKUP(C145,PO!D$1:J$65886,5,0)</f>
        <v>KG</v>
      </c>
      <c r="L145" s="152">
        <f>0.9*59.4</f>
        <v>53.460000000000001</v>
      </c>
      <c r="R145" s="141"/>
      <c r="S145" s="141"/>
      <c r="T145" s="141"/>
      <c r="U145" s="141"/>
      <c r="V145" s="141"/>
      <c r="W145" s="141"/>
      <c r="X145" s="3"/>
    </row>
    <row r="146" ht="47.25">
      <c r="C146" s="151" t="s">
        <v>32268</v>
      </c>
      <c r="D146" s="151">
        <f>VLOOKUP(C146,PO!$D:$N,2,0)</f>
        <v>92433</v>
      </c>
      <c r="E146" s="151" t="str">
        <f>VLOOKUP(D146,REF!$B:$F,2,0)</f>
        <v>CPU-SINAPI-MG</v>
      </c>
      <c r="F146" s="466" t="str">
        <f>VLOOKUP(C146,PO!D$1:J$65886,4,0)</f>
        <v xml:space="preserve">MONTAGEM E DESMONTAGEM DE FÔRMA DE PILARES RETANGULARES E ESTRUTURAS SIMILARES, PÉ-DIREITO DUPLO, EM CHAPA DE MADEIRA COMPENSADA PLASTIFICADA, 10 UTILIZAÇÕES. AF_09/2020</v>
      </c>
      <c r="G146" s="466"/>
      <c r="H146" s="466"/>
      <c r="I146" s="466"/>
      <c r="J146" s="466"/>
      <c r="K146" s="151" t="str">
        <f>VLOOKUP(C146,PO!D$1:J$65886,5,0)</f>
        <v>M2</v>
      </c>
      <c r="L146" s="152">
        <v>176.63999999999999</v>
      </c>
      <c r="R146" s="141"/>
      <c r="S146" s="141"/>
      <c r="T146" s="141"/>
      <c r="U146" s="141"/>
      <c r="V146" s="141"/>
      <c r="W146" s="141"/>
      <c r="X146" s="3"/>
    </row>
    <row r="147" ht="31.5">
      <c r="C147" s="151" t="s">
        <v>32269</v>
      </c>
      <c r="D147" s="151" t="str">
        <f>VLOOKUP(C147,PO!$D:$N,2,0)</f>
        <v>ED-49806</v>
      </c>
      <c r="E147" s="151" t="str">
        <f>VLOOKUP(D147,REF!$B:$F,2,0)</f>
        <v>CPU-SICOR-MG</v>
      </c>
      <c r="F147" s="466" t="str">
        <f>VLOOKUP(C147,PO!D$1:J$65886,4,0)</f>
        <v xml:space="preserve">FORNECIMENTO DE CONCRETO ESTRUTURAL, USINADO BOMBEADO, COM FCK 30MPA, INCLUSIVE LANÇAMENTO, ADENSAMENTO E ACABAMENTO (FUNDAÇÃO)</v>
      </c>
      <c r="G147" s="466"/>
      <c r="H147" s="466"/>
      <c r="I147" s="466"/>
      <c r="J147" s="466"/>
      <c r="K147" s="151" t="str">
        <f>VLOOKUP(C147,PO!D$1:J$65886,5,0)</f>
        <v>m3</v>
      </c>
      <c r="L147" s="152">
        <v>10.869999999999999</v>
      </c>
      <c r="R147" s="141"/>
      <c r="S147" s="141"/>
      <c r="T147" s="141"/>
      <c r="U147" s="141"/>
      <c r="V147" s="141"/>
      <c r="W147" s="141"/>
      <c r="X147" s="3"/>
    </row>
    <row r="148" s="5" customFormat="1" ht="16.5">
      <c r="A148" s="153"/>
      <c r="B148" s="153"/>
      <c r="C148" s="587"/>
      <c r="D148" s="156"/>
      <c r="E148" s="156"/>
      <c r="F148" s="156"/>
      <c r="G148" s="156"/>
      <c r="H148" s="156"/>
      <c r="I148" s="156"/>
      <c r="J148" s="156"/>
      <c r="K148" s="587"/>
      <c r="L148" s="157"/>
      <c r="M148" s="153"/>
      <c r="N148" s="153"/>
      <c r="O148" s="153"/>
      <c r="P148" s="154"/>
      <c r="Q148" s="153"/>
      <c r="R148" s="155"/>
      <c r="S148" s="155"/>
      <c r="T148" s="155"/>
      <c r="U148" s="155"/>
      <c r="V148" s="155"/>
      <c r="W148" s="155"/>
      <c r="X148" s="6"/>
    </row>
    <row r="149" s="4" customFormat="1" ht="17.25">
      <c r="A149" s="145"/>
      <c r="B149" s="145"/>
      <c r="C149" s="146" t="s">
        <v>32270</v>
      </c>
      <c r="D149" s="353"/>
      <c r="E149" s="353"/>
      <c r="F149" s="465" t="str">
        <f>VLOOKUP(C149,PO!D$1:J$65886,4,0)</f>
        <v xml:space="preserve">VIGAS COBERTURA </v>
      </c>
      <c r="G149" s="465"/>
      <c r="H149" s="465"/>
      <c r="I149" s="465"/>
      <c r="J149" s="465"/>
      <c r="K149" s="147"/>
      <c r="L149" s="148"/>
      <c r="M149" s="145"/>
      <c r="N149" s="145"/>
      <c r="O149" s="145"/>
      <c r="P149" s="149"/>
      <c r="Q149" s="145"/>
      <c r="R149" s="150"/>
      <c r="S149" s="150"/>
      <c r="T149" s="150"/>
      <c r="U149" s="150"/>
      <c r="V149" s="150"/>
      <c r="W149" s="145"/>
    </row>
    <row r="150" ht="31.5">
      <c r="C150" s="151" t="s">
        <v>32272</v>
      </c>
      <c r="D150" s="151">
        <f>VLOOKUP(C150,PO!$D:$N,2,0)</f>
        <v>92759</v>
      </c>
      <c r="E150" s="151" t="str">
        <f>VLOOKUP(D150,REF!$B:$F,2,0)</f>
        <v>CPU-SINAPI-MG</v>
      </c>
      <c r="F150" s="466" t="str">
        <f>VLOOKUP(C150,PO!D$1:J$65886,4,0)</f>
        <v xml:space="preserve">ARMAÇÃO DE PILAR OU VIGA DE ESTRUTURA CONVENCIONAL DE CONCRETO ARMADO UTILIZANDO AÇO CA-60 DE 5,0 MM - MONTAGEM. AF_06/2022</v>
      </c>
      <c r="G150" s="466"/>
      <c r="H150" s="466"/>
      <c r="I150" s="466"/>
      <c r="J150" s="466"/>
      <c r="K150" s="151" t="str">
        <f>VLOOKUP(C150,PO!D$1:J$65886,5,0)</f>
        <v>KG</v>
      </c>
      <c r="L150" s="152">
        <f>(75.9+108.6+33.7)*0.9</f>
        <v>196.38</v>
      </c>
      <c r="R150" s="141"/>
      <c r="S150" s="141"/>
      <c r="T150" s="141"/>
      <c r="U150" s="141"/>
      <c r="V150" s="141"/>
      <c r="W150" s="141"/>
      <c r="X150" s="3"/>
    </row>
    <row r="151" ht="31.5">
      <c r="C151" s="151" t="s">
        <v>32273</v>
      </c>
      <c r="D151" s="151">
        <f>VLOOKUP(C151,PO!$D:$N,2,0)</f>
        <v>92760</v>
      </c>
      <c r="E151" s="151" t="str">
        <f>VLOOKUP(D151,REF!$B:$F,2,0)</f>
        <v>CPU-SINAPI-MG</v>
      </c>
      <c r="F151" s="466" t="str">
        <f>VLOOKUP(C151,PO!D$1:J$65886,4,0)</f>
        <v xml:space="preserve">ARMAÇÃO DE PILAR OU VIGA DE ESTRUTURA CONVENCIONAL DE CONCRETO ARMADO UTILIZANDO AÇO CA-50 DE 6,3 MM - MONTAGEM. AF_06/2022</v>
      </c>
      <c r="G151" s="466"/>
      <c r="H151" s="466"/>
      <c r="I151" s="466"/>
      <c r="J151" s="466"/>
      <c r="K151" s="151" t="str">
        <f>VLOOKUP(C151,PO!D$1:J$65886,5,0)</f>
        <v>KG</v>
      </c>
      <c r="L151" s="152">
        <f>(19.9+19.2)*0.9</f>
        <v>35.189999999999998</v>
      </c>
      <c r="R151" s="141"/>
      <c r="S151" s="141"/>
      <c r="T151" s="141"/>
      <c r="U151" s="141"/>
      <c r="V151" s="141"/>
      <c r="W151" s="141"/>
      <c r="X151" s="3"/>
    </row>
    <row r="152" ht="31.5">
      <c r="C152" s="151" t="s">
        <v>32274</v>
      </c>
      <c r="D152" s="151">
        <f>VLOOKUP(C152,PO!$D:$N,2,0)</f>
        <v>92761</v>
      </c>
      <c r="E152" s="151" t="str">
        <f>VLOOKUP(D152,REF!$B:$F,2,0)</f>
        <v>CPU-SINAPI-MG</v>
      </c>
      <c r="F152" s="466" t="str">
        <f>VLOOKUP(C152,PO!D$1:J$65886,4,0)</f>
        <v xml:space="preserve">ARMAÇÃO DE PILAR OU VIGA DE ESTRUTURA CONVENCIONAL DE CONCRETO ARMADO UTILIZANDO AÇO CA-50 DE 8,0 MM - MONTAGEM. AF_06/2022</v>
      </c>
      <c r="G152" s="466"/>
      <c r="H152" s="466"/>
      <c r="I152" s="466"/>
      <c r="J152" s="466"/>
      <c r="K152" s="151" t="str">
        <f>VLOOKUP(C152,PO!D$1:J$65886,5,0)</f>
        <v>KG</v>
      </c>
      <c r="L152" s="152">
        <f>(97.1+188.3+106.9)*0.9</f>
        <v>353.06999999999999</v>
      </c>
      <c r="R152" s="141"/>
      <c r="S152" s="141"/>
      <c r="T152" s="141"/>
      <c r="U152" s="141"/>
      <c r="V152" s="141"/>
      <c r="W152" s="141"/>
      <c r="X152" s="3"/>
    </row>
    <row r="153" ht="31.5">
      <c r="C153" s="151" t="s">
        <v>32275</v>
      </c>
      <c r="D153" s="151">
        <f>VLOOKUP(C153,PO!$D:$N,2,0)</f>
        <v>92762</v>
      </c>
      <c r="E153" s="151" t="str">
        <f>VLOOKUP(D153,REF!$B:$F,2,0)</f>
        <v>CPU-SINAPI-MG</v>
      </c>
      <c r="F153" s="466" t="str">
        <f>VLOOKUP(C153,PO!D$1:J$65886,4,0)</f>
        <v xml:space="preserve">ARMAÇÃO DE PILAR OU VIGA DE ESTRUTURA CONVENCIONAL DE CONCRETO ARMADO UTILIZANDO AÇO CA-50 DE 10,0 MM - MONTAGEM. AF_06/2022</v>
      </c>
      <c r="G153" s="466"/>
      <c r="H153" s="466"/>
      <c r="I153" s="466"/>
      <c r="J153" s="466"/>
      <c r="K153" s="151" t="str">
        <f>VLOOKUP(C153,PO!D$1:J$65886,5,0)</f>
        <v>KG</v>
      </c>
      <c r="L153" s="152">
        <f>(98.5+45.3+4.9)*0.9</f>
        <v>133.83000000000001</v>
      </c>
      <c r="R153" s="141"/>
      <c r="S153" s="141"/>
      <c r="T153" s="141"/>
      <c r="U153" s="141"/>
      <c r="V153" s="141"/>
      <c r="W153" s="141"/>
      <c r="X153" s="3"/>
    </row>
    <row r="154" ht="31.5">
      <c r="C154" s="151" t="s">
        <v>32276</v>
      </c>
      <c r="D154" s="151">
        <f>VLOOKUP(C154,PO!$D:$N,2,0)</f>
        <v>92763</v>
      </c>
      <c r="E154" s="151" t="str">
        <f>VLOOKUP(D154,REF!$B:$F,2,0)</f>
        <v>CPU-SINAPI-MG</v>
      </c>
      <c r="F154" s="466" t="str">
        <f>VLOOKUP(C154,PO!D$1:J$65886,4,0)</f>
        <v xml:space="preserve">ARMAÇÃO DE PILAR OU VIGA DE ESTRUTURA CONVENCIONAL DE CONCRETO ARMADO UTILIZANDO AÇO CA-50 DE 12,5 MM - MONTAGEM. AF_06/2022</v>
      </c>
      <c r="G154" s="466"/>
      <c r="H154" s="466"/>
      <c r="I154" s="466"/>
      <c r="J154" s="466"/>
      <c r="K154" s="151" t="str">
        <f>VLOOKUP(C154,PO!D$1:J$65886,5,0)</f>
        <v>KG</v>
      </c>
      <c r="L154" s="152">
        <f>(120.5+173.3+22.5)*0.9</f>
        <v>284.67000000000002</v>
      </c>
      <c r="R154" s="141"/>
      <c r="S154" s="141"/>
      <c r="T154" s="141"/>
      <c r="U154" s="141"/>
      <c r="V154" s="141"/>
      <c r="W154" s="141"/>
      <c r="X154" s="3"/>
    </row>
    <row r="155" ht="47.25">
      <c r="C155" s="151" t="s">
        <v>32277</v>
      </c>
      <c r="D155" s="151">
        <f>VLOOKUP(C155,PO!$D:$N,2,0)</f>
        <v>92447</v>
      </c>
      <c r="E155" s="151" t="str">
        <f>VLOOKUP(D155,REF!$B:$F,2,0)</f>
        <v>CPU-SINAPI-MG</v>
      </c>
      <c r="F155" s="466" t="str">
        <f>VLOOKUP(C155,PO!D$1:J$65886,4,0)</f>
        <v xml:space="preserve">MONTAGEM E DESMONTAGEM DE FÔRMA DE VIGA, ESCORAMENTO COM PONTALETE DE MADEIRA, PÉ-DIREITO SIMPLES, EM MADEIRA SERRADA, 2 UTILIZAÇÕES. AF_09/2020</v>
      </c>
      <c r="G155" s="466"/>
      <c r="H155" s="466"/>
      <c r="I155" s="466"/>
      <c r="J155" s="466"/>
      <c r="K155" s="151" t="str">
        <f>VLOOKUP(C155,PO!D$1:J$65886,5,0)</f>
        <v>M2</v>
      </c>
      <c r="L155" s="152">
        <f>24.54+69.5+51.82</f>
        <v>145.85999999999999</v>
      </c>
      <c r="R155" s="141"/>
      <c r="S155" s="141"/>
      <c r="T155" s="141"/>
      <c r="U155" s="141"/>
      <c r="V155" s="141"/>
      <c r="W155" s="141"/>
      <c r="X155" s="3"/>
    </row>
    <row r="156" ht="31.5">
      <c r="C156" s="151" t="s">
        <v>32279</v>
      </c>
      <c r="D156" s="151" t="str">
        <f>VLOOKUP(C156,PO!$D:$N,2,0)</f>
        <v>ED-49806</v>
      </c>
      <c r="E156" s="151" t="str">
        <f>VLOOKUP(D156,REF!$B:$F,2,0)</f>
        <v>CPU-SICOR-MG</v>
      </c>
      <c r="F156" s="466" t="str">
        <f>VLOOKUP(C156,PO!D$1:J$65886,4,0)</f>
        <v xml:space="preserve">FORNECIMENTO DE CONCRETO ESTRUTURAL, USINADO BOMBEADO, COM FCK 30MPA, INCLUSIVE LANÇAMENTO, ADENSAMENTO E ACABAMENTO (FUNDAÇÃO)</v>
      </c>
      <c r="G156" s="466"/>
      <c r="H156" s="466"/>
      <c r="I156" s="466"/>
      <c r="J156" s="466"/>
      <c r="K156" s="151" t="str">
        <f>VLOOKUP(C156,PO!D$1:J$65886,5,0)</f>
        <v>m3</v>
      </c>
      <c r="L156" s="152">
        <f>2.37+6.96+5.2</f>
        <v>14.530000000000001</v>
      </c>
      <c r="R156" s="141"/>
      <c r="S156" s="141"/>
      <c r="T156" s="141"/>
      <c r="U156" s="141"/>
      <c r="V156" s="141"/>
      <c r="W156" s="141"/>
      <c r="X156" s="3"/>
    </row>
    <row r="157" s="5" customFormat="1" ht="16.5">
      <c r="A157" s="153"/>
      <c r="B157" s="153"/>
      <c r="C157" s="587"/>
      <c r="D157" s="156"/>
      <c r="E157" s="156"/>
      <c r="F157" s="156"/>
      <c r="G157" s="156"/>
      <c r="H157" s="156"/>
      <c r="I157" s="156"/>
      <c r="J157" s="156"/>
      <c r="K157" s="587"/>
      <c r="L157" s="157"/>
      <c r="M157" s="153"/>
      <c r="N157" s="153"/>
      <c r="O157" s="153"/>
      <c r="P157" s="154"/>
      <c r="Q157" s="153"/>
      <c r="R157" s="155"/>
      <c r="S157" s="155"/>
      <c r="T157" s="155"/>
      <c r="U157" s="155"/>
      <c r="V157" s="155"/>
      <c r="W157" s="155"/>
      <c r="X157" s="6"/>
    </row>
    <row r="158" s="4" customFormat="1" ht="17.25">
      <c r="A158" s="145"/>
      <c r="B158" s="145"/>
      <c r="C158" s="146" t="s">
        <v>32280</v>
      </c>
      <c r="D158" s="353"/>
      <c r="E158" s="353"/>
      <c r="F158" s="465" t="str">
        <f>VLOOKUP(C158,PO!D$1:J$65886,4,0)</f>
        <v xml:space="preserve">LAJES DA COBERTURA </v>
      </c>
      <c r="G158" s="465"/>
      <c r="H158" s="465"/>
      <c r="I158" s="465"/>
      <c r="J158" s="465"/>
      <c r="K158" s="147"/>
      <c r="L158" s="148"/>
      <c r="M158" s="145"/>
      <c r="N158" s="145"/>
      <c r="O158" s="145"/>
      <c r="P158" s="149"/>
      <c r="Q158" s="145"/>
      <c r="R158" s="150"/>
      <c r="S158" s="150"/>
      <c r="T158" s="150"/>
      <c r="U158" s="150"/>
      <c r="V158" s="150"/>
      <c r="W158" s="145"/>
    </row>
    <row r="159" ht="47.25">
      <c r="C159" s="151" t="s">
        <v>32281</v>
      </c>
      <c r="D159" s="151">
        <f>VLOOKUP(C159,PO!$D:$N,2,0)</f>
        <v>101964</v>
      </c>
      <c r="E159" s="151" t="str">
        <f>VLOOKUP(D159,REF!$B:$F,2,0)</f>
        <v>CPU-SINAPI-MG</v>
      </c>
      <c r="F159" s="466" t="str">
        <f>VLOOKUP(C159,PO!D$1:J$65886,4,0)</f>
        <v xml:space="preserve">LAJE PRÉ-MOLDADA UNIDIRECIONAL, BIAPOIADA, PARA FORRO, ENCHIMENTO EM CERÂMICA, VIGOTA CONVENCIONAL, ALTURA TOTAL DA LAJE "LT" = 12 CM (ENCHIMENTO+CAPA) = (8+4). AF_08/2025</v>
      </c>
      <c r="G159" s="466"/>
      <c r="H159" s="466"/>
      <c r="I159" s="466"/>
      <c r="J159" s="466"/>
      <c r="K159" s="151" t="str">
        <f>VLOOKUP(C159,PO!D$1:J$65886,5,0)</f>
        <v>M2</v>
      </c>
      <c r="L159" s="152">
        <f>272.32-28.35</f>
        <v>243.97</v>
      </c>
      <c r="R159" s="141"/>
      <c r="S159" s="141"/>
      <c r="T159" s="141"/>
      <c r="U159" s="141"/>
      <c r="V159" s="141"/>
      <c r="W159" s="141"/>
      <c r="X159" s="3"/>
    </row>
    <row r="160" ht="47.25">
      <c r="C160" s="151" t="s">
        <v>32282</v>
      </c>
      <c r="D160" s="151" t="str">
        <f>VLOOKUP(C160,PO!$D:$N,2,0)</f>
        <v>ED-19637</v>
      </c>
      <c r="E160" s="151" t="str">
        <f>VLOOKUP(D160,REF!$B:$F,2,0)</f>
        <v>CPU-SICOR-MG</v>
      </c>
      <c r="F160" s="466" t="str">
        <f>VLOOKUP(C160,PO!D$1:J$65886,4,0)</f>
        <v xml:space="preserve">CIMBRAMENTO PARA LAJE PRÉ-MOLDADA COM ESCORAMENTO METÁLICO, TIPO "A", ALTURA DE (200 ATÉ 310)CM, INCLUSIVE DESCARGA, MONTAGEM, DESMONTAGEM E CARGA</v>
      </c>
      <c r="G160" s="466"/>
      <c r="H160" s="466"/>
      <c r="I160" s="466"/>
      <c r="J160" s="466"/>
      <c r="K160" s="151" t="str">
        <f>VLOOKUP(C160,PO!D$1:J$65886,5,0)</f>
        <v>m2xmês</v>
      </c>
      <c r="L160" s="152">
        <f>L159</f>
        <v>243.97</v>
      </c>
      <c r="R160" s="141"/>
      <c r="S160" s="141"/>
      <c r="T160" s="141"/>
      <c r="U160" s="141"/>
      <c r="V160" s="141"/>
      <c r="W160" s="141"/>
      <c r="X160" s="3"/>
    </row>
    <row r="161" ht="31.5">
      <c r="C161" s="151" t="s">
        <v>32283</v>
      </c>
      <c r="D161" s="151">
        <f>VLOOKUP(C161,PO!$D:$N,2,0)</f>
        <v>92768</v>
      </c>
      <c r="E161" s="151" t="str">
        <f>VLOOKUP(D161,REF!$B:$F,2,0)</f>
        <v>CPU-SINAPI-MG</v>
      </c>
      <c r="F161" s="466" t="str">
        <f>VLOOKUP(C161,PO!D$1:J$65886,4,0)</f>
        <v xml:space="preserve">ARMAÇÃO DE LAJE DE ESTRUTURA CONVENCIONAL DE CONCRETO ARMADO UTILIZANDO AÇO CA-60 DE 5,0 MM - MONTAGEM. AF_06/2022</v>
      </c>
      <c r="G161" s="466"/>
      <c r="H161" s="466"/>
      <c r="I161" s="466"/>
      <c r="J161" s="466"/>
      <c r="K161" s="151" t="str">
        <f>VLOOKUP(C161,PO!D$1:J$65886,5,0)</f>
        <v>KG</v>
      </c>
      <c r="L161" s="152">
        <f>(10.9+12.8+79.8)*0.9</f>
        <v>93.150000000000006</v>
      </c>
      <c r="R161" s="141"/>
      <c r="S161" s="141"/>
      <c r="T161" s="141"/>
      <c r="U161" s="141"/>
      <c r="V161" s="141"/>
      <c r="W161" s="141"/>
      <c r="X161" s="3"/>
    </row>
    <row r="162" ht="31.5">
      <c r="C162" s="151" t="s">
        <v>32284</v>
      </c>
      <c r="D162" s="151">
        <f>VLOOKUP(C162,PO!$D:$N,2,0)</f>
        <v>92769</v>
      </c>
      <c r="E162" s="151" t="str">
        <f>VLOOKUP(D162,REF!$B:$F,2,0)</f>
        <v>CPU-SINAPI-MG</v>
      </c>
      <c r="F162" s="466" t="str">
        <f>VLOOKUP(C162,PO!D$1:J$65886,4,0)</f>
        <v xml:space="preserve">ARMAÇÃO DE LAJE DE ESTRUTURA CONVENCIONAL DE CONCRETO ARMADO UTILIZANDO AÇO CA-50 DE 6,3 MM - MONTAGEM. AF_06/2022</v>
      </c>
      <c r="G162" s="466"/>
      <c r="H162" s="466"/>
      <c r="I162" s="466"/>
      <c r="J162" s="466"/>
      <c r="K162" s="151" t="str">
        <f>VLOOKUP(C162,PO!D$1:J$65886,5,0)</f>
        <v>KG</v>
      </c>
      <c r="L162" s="152">
        <f>(2+12.5+38.7+51.1)*0.9</f>
        <v>93.870000000000019</v>
      </c>
      <c r="R162" s="141"/>
      <c r="S162" s="141"/>
      <c r="T162" s="141"/>
      <c r="U162" s="141"/>
      <c r="V162" s="141"/>
      <c r="W162" s="141"/>
      <c r="X162" s="3"/>
    </row>
    <row r="163" ht="31.5">
      <c r="C163" s="151" t="s">
        <v>32285</v>
      </c>
      <c r="D163" s="151">
        <f>VLOOKUP(C163,PO!$D:$N,2,0)</f>
        <v>92771</v>
      </c>
      <c r="E163" s="151" t="str">
        <f>VLOOKUP(D163,REF!$B:$F,2,0)</f>
        <v>CPU-SINAPI-MG</v>
      </c>
      <c r="F163" s="466" t="str">
        <f>VLOOKUP(C163,PO!D$1:J$65886,4,0)</f>
        <v xml:space="preserve">ARMAÇÃO DE LAJE DE ESTRUTURA CONVENCIONAL DE CONCRETO ARMADO UTILIZANDO AÇO CA-50 DE 10,0 MM - MONTAGEM. AF_06/2022</v>
      </c>
      <c r="G163" s="466"/>
      <c r="H163" s="466"/>
      <c r="I163" s="466"/>
      <c r="J163" s="466"/>
      <c r="K163" s="151" t="str">
        <f>VLOOKUP(C163,PO!D$1:J$65886,5,0)</f>
        <v>KG</v>
      </c>
      <c r="L163" s="152">
        <f>(1.6+19.3+91.8+302.7)*0.9</f>
        <v>373.86000000000001</v>
      </c>
      <c r="R163" s="141"/>
      <c r="S163" s="141"/>
      <c r="T163" s="141"/>
      <c r="U163" s="141"/>
      <c r="V163" s="141"/>
      <c r="W163" s="141"/>
      <c r="X163" s="3"/>
    </row>
    <row r="164" ht="31.5">
      <c r="C164" s="151" t="s">
        <v>32286</v>
      </c>
      <c r="D164" s="151">
        <f>VLOOKUP(C164,PO!$D:$N,2,0)</f>
        <v>92772</v>
      </c>
      <c r="E164" s="151" t="str">
        <f>VLOOKUP(D164,REF!$B:$F,2,0)</f>
        <v>CPU-SINAPI-MG</v>
      </c>
      <c r="F164" s="466" t="str">
        <f>VLOOKUP(C164,PO!D$1:J$65886,4,0)</f>
        <v xml:space="preserve">ARMAÇÃO DE LAJE DE ESTRUTURA CONVENCIONAL DE CONCRETO ARMADO UTILIZANDO AÇO CA-50 DE 12,5 MM - MONTAGEM. AF_06/2022</v>
      </c>
      <c r="G164" s="466"/>
      <c r="H164" s="466"/>
      <c r="I164" s="466"/>
      <c r="J164" s="466"/>
      <c r="K164" s="151" t="str">
        <f>VLOOKUP(C164,PO!D$1:J$65886,5,0)</f>
        <v>KG</v>
      </c>
      <c r="L164" s="152">
        <f>3.3*0.9</f>
        <v>2.9699999999999998</v>
      </c>
      <c r="R164" s="141"/>
      <c r="S164" s="141"/>
      <c r="T164" s="141"/>
      <c r="U164" s="141"/>
      <c r="V164" s="141"/>
      <c r="W164" s="141"/>
      <c r="X164" s="3"/>
    </row>
    <row r="165" ht="47.25">
      <c r="C165" s="151" t="s">
        <v>32287</v>
      </c>
      <c r="D165" s="151">
        <f>VLOOKUP(C165,PO!$D:$N,2,0)</f>
        <v>103760</v>
      </c>
      <c r="E165" s="151" t="str">
        <f>VLOOKUP(D165,REF!$B:$F,2,0)</f>
        <v>CPU-SINAPI-MG</v>
      </c>
      <c r="F165" s="466" t="str">
        <f>VLOOKUP(C165,PO!D$1:J$65886,4,0)</f>
        <v xml:space="preserve">MONTAGEM E DESMONTAGEM DE FÔRMA DE LAJE MACIÇA, PÉ-DIREITO SIMPLES, EM CHAPA DE MADEIRA COMPENSADA RESINADA E CIMBRAMENTO DE MADEIRA, 2 UTILIZAÇÕES. AF_03/2022</v>
      </c>
      <c r="G165" s="466"/>
      <c r="H165" s="466"/>
      <c r="I165" s="466"/>
      <c r="J165" s="466"/>
      <c r="K165" s="151" t="str">
        <f>VLOOKUP(C165,PO!D$1:J$65886,5,0)</f>
        <v>M2</v>
      </c>
      <c r="L165" s="152">
        <f>318-272.21</f>
        <v>45.79000000000002</v>
      </c>
      <c r="R165" s="141"/>
      <c r="S165" s="141"/>
      <c r="T165" s="141"/>
      <c r="U165" s="141"/>
      <c r="V165" s="141"/>
      <c r="W165" s="141"/>
      <c r="X165" s="3"/>
    </row>
    <row r="166" ht="31.5">
      <c r="C166" s="151" t="s">
        <v>32300</v>
      </c>
      <c r="D166" s="151" t="str">
        <f>VLOOKUP(C166,PO!$D:$N,2,0)</f>
        <v>ED-49806</v>
      </c>
      <c r="E166" s="151" t="str">
        <f>VLOOKUP(D166,REF!$B:$F,2,0)</f>
        <v>CPU-SICOR-MG</v>
      </c>
      <c r="F166" s="466" t="str">
        <f>VLOOKUP(C166,PO!D$1:J$65886,4,0)</f>
        <v xml:space="preserve">FORNECIMENTO DE CONCRETO ESTRUTURAL, USINADO BOMBEADO, COM FCK 30MPA, INCLUSIVE LANÇAMENTO, ADENSAMENTO E ACABAMENTO (FUNDAÇÃO)</v>
      </c>
      <c r="G166" s="466"/>
      <c r="H166" s="466"/>
      <c r="I166" s="466"/>
      <c r="J166" s="466"/>
      <c r="K166" s="151" t="str">
        <f>VLOOKUP(C166,PO!D$1:J$65886,5,0)</f>
        <v>m3</v>
      </c>
      <c r="L166" s="152">
        <v>28.920000000000002</v>
      </c>
      <c r="R166" s="141"/>
      <c r="S166" s="141"/>
      <c r="T166" s="141"/>
      <c r="U166" s="141"/>
      <c r="V166" s="141"/>
      <c r="W166" s="141"/>
      <c r="X166" s="3"/>
    </row>
    <row r="167" s="5" customFormat="1" ht="16.5">
      <c r="A167" s="153"/>
      <c r="B167" s="153"/>
      <c r="C167" s="587"/>
      <c r="D167" s="156"/>
      <c r="E167" s="156"/>
      <c r="F167" s="156"/>
      <c r="G167" s="156"/>
      <c r="H167" s="156"/>
      <c r="I167" s="156"/>
      <c r="J167" s="156"/>
      <c r="K167" s="587"/>
      <c r="L167" s="157"/>
      <c r="M167" s="153"/>
      <c r="N167" s="153"/>
      <c r="O167" s="153"/>
      <c r="P167" s="154"/>
      <c r="Q167" s="153"/>
      <c r="R167" s="155"/>
      <c r="S167" s="155"/>
      <c r="T167" s="155"/>
      <c r="U167" s="155"/>
      <c r="V167" s="155"/>
      <c r="W167" s="155"/>
      <c r="X167" s="6"/>
    </row>
    <row r="168" s="4" customFormat="1" ht="17.25">
      <c r="A168" s="145"/>
      <c r="B168" s="145"/>
      <c r="C168" s="146" t="s">
        <v>32288</v>
      </c>
      <c r="D168" s="353"/>
      <c r="E168" s="353"/>
      <c r="F168" s="465" t="str">
        <f>VLOOKUP(C168,PO!D$1:J$65886,4,0)</f>
        <v xml:space="preserve">PILARES PLATIBANDA </v>
      </c>
      <c r="G168" s="465"/>
      <c r="H168" s="465"/>
      <c r="I168" s="465"/>
      <c r="J168" s="465"/>
      <c r="K168" s="147"/>
      <c r="L168" s="148"/>
      <c r="M168" s="145"/>
      <c r="N168" s="145"/>
      <c r="O168" s="145"/>
      <c r="P168" s="149"/>
      <c r="Q168" s="145"/>
      <c r="R168" s="150"/>
      <c r="S168" s="150"/>
      <c r="T168" s="150"/>
      <c r="U168" s="150"/>
      <c r="V168" s="150"/>
      <c r="W168" s="145"/>
    </row>
    <row r="169" ht="31.5">
      <c r="C169" s="151" t="s">
        <v>32301</v>
      </c>
      <c r="D169" s="151">
        <f>VLOOKUP(C169,PO!$D:$N,2,0)</f>
        <v>92759</v>
      </c>
      <c r="E169" s="151" t="str">
        <f>VLOOKUP(D169,REF!$B:$F,2,0)</f>
        <v>CPU-SINAPI-MG</v>
      </c>
      <c r="F169" s="466" t="str">
        <f>VLOOKUP(C169,PO!D$1:J$65886,4,0)</f>
        <v xml:space="preserve">ARMAÇÃO DE PILAR OU VIGA DE ESTRUTURA CONVENCIONAL DE CONCRETO ARMADO UTILIZANDO AÇO CA-60 DE 5,0 MM - MONTAGEM. AF_06/2022</v>
      </c>
      <c r="G169" s="466"/>
      <c r="H169" s="466"/>
      <c r="I169" s="466"/>
      <c r="J169" s="466"/>
      <c r="K169" s="151" t="str">
        <f>VLOOKUP(C169,PO!D$1:J$65886,5,0)</f>
        <v>KG</v>
      </c>
      <c r="L169" s="152">
        <f>0.9*47</f>
        <v>42.300000000000004</v>
      </c>
      <c r="R169" s="141"/>
      <c r="S169" s="141"/>
      <c r="T169" s="141"/>
      <c r="U169" s="141"/>
      <c r="V169" s="141"/>
      <c r="W169" s="141"/>
      <c r="X169" s="3"/>
    </row>
    <row r="170" ht="31.5">
      <c r="C170" s="151" t="s">
        <v>32302</v>
      </c>
      <c r="D170" s="151">
        <f>VLOOKUP(C170,PO!$D:$N,2,0)</f>
        <v>92762</v>
      </c>
      <c r="E170" s="151" t="str">
        <f>VLOOKUP(D170,REF!$B:$F,2,0)</f>
        <v>CPU-SINAPI-MG</v>
      </c>
      <c r="F170" s="466" t="str">
        <f>VLOOKUP(C170,PO!D$1:J$65886,4,0)</f>
        <v xml:space="preserve">ARMAÇÃO DE PILAR OU VIGA DE ESTRUTURA CONVENCIONAL DE CONCRETO ARMADO UTILIZANDO AÇO CA-50 DE 10,0 MM - MONTAGEM. AF_06/2022</v>
      </c>
      <c r="G170" s="466"/>
      <c r="H170" s="466"/>
      <c r="I170" s="466"/>
      <c r="J170" s="466"/>
      <c r="K170" s="151" t="str">
        <f>VLOOKUP(C170,PO!D$1:J$65886,5,0)</f>
        <v>KG</v>
      </c>
      <c r="L170" s="152">
        <f>0.9*138.2</f>
        <v>124.38</v>
      </c>
      <c r="R170" s="141"/>
      <c r="S170" s="141"/>
      <c r="T170" s="141"/>
      <c r="U170" s="141"/>
      <c r="V170" s="141"/>
      <c r="W170" s="141"/>
      <c r="X170" s="3"/>
    </row>
    <row r="171" ht="31.5">
      <c r="C171" s="151" t="s">
        <v>32303</v>
      </c>
      <c r="D171" s="151">
        <f>VLOOKUP(C171,PO!$D:$N,2,0)</f>
        <v>92763</v>
      </c>
      <c r="E171" s="151" t="str">
        <f>VLOOKUP(D171,REF!$B:$F,2,0)</f>
        <v>CPU-SINAPI-MG</v>
      </c>
      <c r="F171" s="466" t="str">
        <f>VLOOKUP(C171,PO!D$1:J$65886,4,0)</f>
        <v xml:space="preserve">ARMAÇÃO DE PILAR OU VIGA DE ESTRUTURA CONVENCIONAL DE CONCRETO ARMADO UTILIZANDO AÇO CA-50 DE 12,5 MM - MONTAGEM. AF_06/2022</v>
      </c>
      <c r="G171" s="466"/>
      <c r="H171" s="466"/>
      <c r="I171" s="466"/>
      <c r="J171" s="466"/>
      <c r="K171" s="151" t="str">
        <f>VLOOKUP(C171,PO!D$1:J$65886,5,0)</f>
        <v>KG</v>
      </c>
      <c r="L171" s="152">
        <f>0.9*7.4</f>
        <v>6.6600000000000001</v>
      </c>
      <c r="R171" s="141"/>
      <c r="S171" s="141"/>
      <c r="T171" s="141"/>
      <c r="U171" s="141"/>
      <c r="V171" s="141"/>
      <c r="W171" s="141"/>
      <c r="X171" s="3"/>
    </row>
    <row r="172" ht="47.25">
      <c r="C172" s="151" t="s">
        <v>32304</v>
      </c>
      <c r="D172" s="151">
        <f>VLOOKUP(C172,PO!$D:$N,2,0)</f>
        <v>92433</v>
      </c>
      <c r="E172" s="151" t="str">
        <f>VLOOKUP(D172,REF!$B:$F,2,0)</f>
        <v>CPU-SINAPI-MG</v>
      </c>
      <c r="F172" s="466" t="str">
        <f>VLOOKUP(C172,PO!D$1:J$65886,4,0)</f>
        <v xml:space="preserve">MONTAGEM E DESMONTAGEM DE FÔRMA DE PILARES RETANGULARES E ESTRUTURAS SIMILARES, PÉ-DIREITO DUPLO, EM CHAPA DE MADEIRA COMPENSADA PLASTIFICADA, 10 UTILIZAÇÕES. AF_09/2020</v>
      </c>
      <c r="G172" s="466"/>
      <c r="H172" s="466"/>
      <c r="I172" s="466"/>
      <c r="J172" s="466"/>
      <c r="K172" s="151" t="str">
        <f>VLOOKUP(C172,PO!D$1:J$65886,5,0)</f>
        <v>M2</v>
      </c>
      <c r="L172" s="152">
        <v>1.8500000000000001</v>
      </c>
      <c r="R172" s="141"/>
      <c r="S172" s="141"/>
      <c r="T172" s="141"/>
      <c r="U172" s="141"/>
      <c r="V172" s="141"/>
      <c r="W172" s="141"/>
      <c r="X172" s="3"/>
    </row>
    <row r="173" ht="31.5">
      <c r="C173" s="151" t="s">
        <v>32305</v>
      </c>
      <c r="D173" s="151" t="str">
        <f>VLOOKUP(C173,PO!$D:$N,2,0)</f>
        <v>ED-49806</v>
      </c>
      <c r="E173" s="151" t="str">
        <f>VLOOKUP(D173,REF!$B:$F,2,0)</f>
        <v>CPU-SICOR-MG</v>
      </c>
      <c r="F173" s="466" t="str">
        <f>VLOOKUP(C173,PO!D$1:J$65886,4,0)</f>
        <v xml:space="preserve">FORNECIMENTO DE CONCRETO ESTRUTURAL, USINADO BOMBEADO, COM FCK 30MPA, INCLUSIVE LANÇAMENTO, ADENSAMENTO E ACABAMENTO (FUNDAÇÃO)</v>
      </c>
      <c r="G173" s="466"/>
      <c r="H173" s="466"/>
      <c r="I173" s="466"/>
      <c r="J173" s="466"/>
      <c r="K173" s="151" t="str">
        <f>VLOOKUP(C173,PO!D$1:J$65886,5,0)</f>
        <v>m3</v>
      </c>
      <c r="L173" s="152">
        <v>39.119999999999997</v>
      </c>
      <c r="R173" s="141"/>
      <c r="S173" s="141"/>
      <c r="T173" s="141"/>
      <c r="U173" s="141"/>
      <c r="V173" s="141"/>
      <c r="W173" s="141"/>
      <c r="X173" s="3"/>
    </row>
    <row r="174" s="5" customFormat="1" ht="16.5">
      <c r="A174" s="153"/>
      <c r="B174" s="153"/>
      <c r="C174" s="587"/>
      <c r="D174" s="156"/>
      <c r="E174" s="156"/>
      <c r="F174" s="156"/>
      <c r="G174" s="156"/>
      <c r="H174" s="156"/>
      <c r="I174" s="156"/>
      <c r="J174" s="156"/>
      <c r="K174" s="587"/>
      <c r="L174" s="157"/>
      <c r="M174" s="153"/>
      <c r="N174" s="153"/>
      <c r="O174" s="153"/>
      <c r="P174" s="154"/>
      <c r="Q174" s="153"/>
      <c r="R174" s="155"/>
      <c r="S174" s="155"/>
      <c r="T174" s="155"/>
      <c r="U174" s="155"/>
      <c r="V174" s="155"/>
      <c r="W174" s="155"/>
      <c r="X174" s="6"/>
    </row>
    <row r="175" s="4" customFormat="1" ht="17.25">
      <c r="A175" s="145"/>
      <c r="B175" s="145"/>
      <c r="C175" s="146" t="s">
        <v>32290</v>
      </c>
      <c r="D175" s="353"/>
      <c r="E175" s="353"/>
      <c r="F175" s="465" t="str">
        <f>VLOOKUP(C175,PO!D$1:J$65886,4,0)</f>
        <v xml:space="preserve">VIGAS PLATIBANDA </v>
      </c>
      <c r="G175" s="465"/>
      <c r="H175" s="465"/>
      <c r="I175" s="465"/>
      <c r="J175" s="465"/>
      <c r="K175" s="147"/>
      <c r="L175" s="148"/>
      <c r="M175" s="145"/>
      <c r="N175" s="145"/>
      <c r="O175" s="145"/>
      <c r="P175" s="149"/>
      <c r="Q175" s="145"/>
      <c r="R175" s="150"/>
      <c r="S175" s="150"/>
      <c r="T175" s="150"/>
      <c r="U175" s="150"/>
      <c r="V175" s="150"/>
      <c r="W175" s="145"/>
    </row>
    <row r="176" ht="31.5">
      <c r="C176" s="151" t="s">
        <v>32306</v>
      </c>
      <c r="D176" s="151">
        <f>VLOOKUP(C176,PO!$D:$N,2,0)</f>
        <v>92759</v>
      </c>
      <c r="E176" s="151" t="str">
        <f>VLOOKUP(D176,REF!$B:$F,2,0)</f>
        <v>CPU-SINAPI-MG</v>
      </c>
      <c r="F176" s="466" t="str">
        <f>VLOOKUP(C176,PO!D$1:J$65886,4,0)</f>
        <v xml:space="preserve">ARMAÇÃO DE PILAR OU VIGA DE ESTRUTURA CONVENCIONAL DE CONCRETO ARMADO UTILIZANDO AÇO CA-60 DE 5,0 MM - MONTAGEM. AF_06/2022</v>
      </c>
      <c r="G176" s="466"/>
      <c r="H176" s="466"/>
      <c r="I176" s="466"/>
      <c r="J176" s="466"/>
      <c r="K176" s="151" t="str">
        <f>VLOOKUP(C176,PO!D$1:J$65886,5,0)</f>
        <v>KG</v>
      </c>
      <c r="L176" s="152">
        <f>0.9*74.9</f>
        <v>67.410000000000011</v>
      </c>
      <c r="R176" s="141"/>
      <c r="S176" s="141"/>
      <c r="T176" s="141"/>
      <c r="U176" s="141"/>
      <c r="V176" s="141"/>
      <c r="W176" s="141"/>
      <c r="X176" s="3"/>
    </row>
    <row r="177" ht="31.5">
      <c r="C177" s="151" t="s">
        <v>32307</v>
      </c>
      <c r="D177" s="151">
        <f>VLOOKUP(C177,PO!$D:$N,2,0)</f>
        <v>92761</v>
      </c>
      <c r="E177" s="151" t="str">
        <f>VLOOKUP(D177,REF!$B:$F,2,0)</f>
        <v>CPU-SINAPI-MG</v>
      </c>
      <c r="F177" s="466" t="str">
        <f>VLOOKUP(C177,PO!D$1:J$65886,4,0)</f>
        <v xml:space="preserve">ARMAÇÃO DE PILAR OU VIGA DE ESTRUTURA CONVENCIONAL DE CONCRETO ARMADO UTILIZANDO AÇO CA-50 DE 8,0 MM - MONTAGEM. AF_06/2022</v>
      </c>
      <c r="G177" s="466"/>
      <c r="H177" s="466"/>
      <c r="I177" s="466"/>
      <c r="J177" s="466"/>
      <c r="K177" s="151" t="str">
        <f>VLOOKUP(C177,PO!D$1:J$65886,5,0)</f>
        <v>KG</v>
      </c>
      <c r="L177" s="152">
        <f>0.9*206.7</f>
        <v>186.03</v>
      </c>
      <c r="R177" s="141"/>
      <c r="S177" s="141"/>
      <c r="T177" s="141"/>
      <c r="U177" s="141"/>
      <c r="V177" s="141"/>
      <c r="W177" s="141"/>
      <c r="X177" s="3"/>
    </row>
    <row r="178" ht="47.25">
      <c r="C178" s="151" t="s">
        <v>32308</v>
      </c>
      <c r="D178" s="151">
        <f>VLOOKUP(C178,PO!$D:$N,2,0)</f>
        <v>92447</v>
      </c>
      <c r="E178" s="151" t="str">
        <f>VLOOKUP(D178,REF!$B:$F,2,0)</f>
        <v>CPU-SINAPI-MG</v>
      </c>
      <c r="F178" s="466" t="str">
        <f>VLOOKUP(C178,PO!D$1:J$65886,4,0)</f>
        <v xml:space="preserve">MONTAGEM E DESMONTAGEM DE FÔRMA DE VIGA, ESCORAMENTO COM PONTALETE DE MADEIRA, PÉ-DIREITO SIMPLES, EM MADEIRA SERRADA, 2 UTILIZAÇÕES. AF_09/2020</v>
      </c>
      <c r="G178" s="466"/>
      <c r="H178" s="466"/>
      <c r="I178" s="466"/>
      <c r="J178" s="466"/>
      <c r="K178" s="151" t="str">
        <f>VLOOKUP(C178,PO!D$1:J$65886,5,0)</f>
        <v>M2</v>
      </c>
      <c r="L178" s="152">
        <v>59.619999999999997</v>
      </c>
      <c r="R178" s="141"/>
      <c r="S178" s="141"/>
      <c r="T178" s="141"/>
      <c r="U178" s="141"/>
      <c r="V178" s="141"/>
      <c r="W178" s="141"/>
      <c r="X178" s="3"/>
    </row>
    <row r="179" ht="31.5">
      <c r="C179" s="151" t="s">
        <v>32309</v>
      </c>
      <c r="D179" s="151" t="str">
        <f>VLOOKUP(C179,PO!$D:$N,2,0)</f>
        <v>ED-49806</v>
      </c>
      <c r="E179" s="151" t="str">
        <f>VLOOKUP(D179,REF!$B:$F,2,0)</f>
        <v>CPU-SICOR-MG</v>
      </c>
      <c r="F179" s="466" t="str">
        <f>VLOOKUP(C179,PO!D$1:J$65886,4,0)</f>
        <v xml:space="preserve">FORNECIMENTO DE CONCRETO ESTRUTURAL, USINADO BOMBEADO, COM FCK 30MPA, INCLUSIVE LANÇAMENTO, ADENSAMENTO E ACABAMENTO (FUNDAÇÃO)</v>
      </c>
      <c r="G179" s="466"/>
      <c r="H179" s="466"/>
      <c r="I179" s="466"/>
      <c r="J179" s="466"/>
      <c r="K179" s="151" t="str">
        <f>VLOOKUP(C179,PO!D$1:J$65886,5,0)</f>
        <v>m3</v>
      </c>
      <c r="L179" s="152">
        <v>3.5800000000000001</v>
      </c>
      <c r="R179" s="141"/>
      <c r="S179" s="141"/>
      <c r="T179" s="141"/>
      <c r="U179" s="141"/>
      <c r="V179" s="141"/>
      <c r="W179" s="141"/>
      <c r="X179" s="3"/>
    </row>
    <row r="180" s="5" customFormat="1" ht="16.5">
      <c r="A180" s="153"/>
      <c r="B180" s="153"/>
      <c r="C180" s="587"/>
      <c r="D180" s="156"/>
      <c r="E180" s="156"/>
      <c r="F180" s="156"/>
      <c r="G180" s="156"/>
      <c r="H180" s="156"/>
      <c r="I180" s="156"/>
      <c r="J180" s="156"/>
      <c r="K180" s="587"/>
      <c r="L180" s="157"/>
      <c r="M180" s="153"/>
      <c r="N180" s="153"/>
      <c r="O180" s="153"/>
      <c r="P180" s="154"/>
      <c r="Q180" s="153"/>
      <c r="R180" s="155"/>
      <c r="S180" s="155"/>
      <c r="T180" s="155"/>
      <c r="U180" s="155"/>
      <c r="V180" s="155"/>
      <c r="W180" s="155"/>
      <c r="X180" s="6"/>
    </row>
    <row r="181" s="4" customFormat="1" ht="17.25">
      <c r="A181" s="145"/>
      <c r="B181" s="145"/>
      <c r="C181" s="146" t="s">
        <v>32292</v>
      </c>
      <c r="D181" s="353"/>
      <c r="E181" s="353"/>
      <c r="F181" s="465" t="str">
        <f>VLOOKUP(C181,PO!D$1:J$65886,4,0)</f>
        <v xml:space="preserve">PILARES CAIXA D'ÁGUA</v>
      </c>
      <c r="G181" s="465"/>
      <c r="H181" s="465"/>
      <c r="I181" s="465"/>
      <c r="J181" s="465"/>
      <c r="K181" s="147"/>
      <c r="L181" s="148"/>
      <c r="M181" s="145"/>
      <c r="N181" s="145"/>
      <c r="O181" s="145"/>
      <c r="P181" s="149"/>
      <c r="Q181" s="145"/>
      <c r="R181" s="150"/>
      <c r="S181" s="150"/>
      <c r="T181" s="150"/>
      <c r="U181" s="150"/>
      <c r="V181" s="150"/>
      <c r="W181" s="145"/>
    </row>
    <row r="182" ht="31.5">
      <c r="C182" s="151" t="s">
        <v>32310</v>
      </c>
      <c r="D182" s="151">
        <f>VLOOKUP(C182,PO!$D:$N,2,0)</f>
        <v>92759</v>
      </c>
      <c r="E182" s="151" t="str">
        <f>VLOOKUP(D182,REF!$B:$F,2,0)</f>
        <v>CPU-SINAPI-MG</v>
      </c>
      <c r="F182" s="466" t="str">
        <f>VLOOKUP(C182,PO!D$1:J$65886,4,0)</f>
        <v xml:space="preserve">ARMAÇÃO DE PILAR OU VIGA DE ESTRUTURA CONVENCIONAL DE CONCRETO ARMADO UTILIZANDO AÇO CA-60 DE 5,0 MM - MONTAGEM. AF_06/2022</v>
      </c>
      <c r="G182" s="466"/>
      <c r="H182" s="466"/>
      <c r="I182" s="466"/>
      <c r="J182" s="466"/>
      <c r="K182" s="151" t="str">
        <f>VLOOKUP(C182,PO!D$1:J$65886,5,0)</f>
        <v>KG</v>
      </c>
      <c r="L182" s="152">
        <f>6.4*0.9</f>
        <v>5.7600000000000007</v>
      </c>
      <c r="O182" s="129">
        <v>6.4000000000000004</v>
      </c>
      <c r="R182" s="141"/>
      <c r="S182" s="141"/>
      <c r="T182" s="141"/>
      <c r="U182" s="141"/>
      <c r="V182" s="141"/>
      <c r="W182" s="141"/>
      <c r="X182" s="3"/>
    </row>
    <row r="183" ht="31.5">
      <c r="C183" s="151" t="s">
        <v>32311</v>
      </c>
      <c r="D183" s="151">
        <f>VLOOKUP(C183,PO!$D:$N,2,0)</f>
        <v>92762</v>
      </c>
      <c r="E183" s="151" t="str">
        <f>VLOOKUP(D183,REF!$B:$F,2,0)</f>
        <v>CPU-SINAPI-MG</v>
      </c>
      <c r="F183" s="466" t="str">
        <f>VLOOKUP(C183,PO!D$1:J$65886,4,0)</f>
        <v xml:space="preserve">ARMAÇÃO DE PILAR OU VIGA DE ESTRUTURA CONVENCIONAL DE CONCRETO ARMADO UTILIZANDO AÇO CA-50 DE 10,0 MM - MONTAGEM. AF_06/2022</v>
      </c>
      <c r="G183" s="466"/>
      <c r="H183" s="466"/>
      <c r="I183" s="466"/>
      <c r="J183" s="466"/>
      <c r="K183" s="151" t="str">
        <f>VLOOKUP(C183,PO!D$1:J$65886,5,0)</f>
        <v>KG</v>
      </c>
      <c r="L183" s="152">
        <f>15.9*0.9</f>
        <v>14.31</v>
      </c>
      <c r="R183" s="141"/>
      <c r="S183" s="141"/>
      <c r="T183" s="141"/>
      <c r="U183" s="141"/>
      <c r="V183" s="141"/>
      <c r="W183" s="141"/>
      <c r="X183" s="3"/>
    </row>
    <row r="184" ht="47.25">
      <c r="C184" s="151" t="s">
        <v>32312</v>
      </c>
      <c r="D184" s="151">
        <f>VLOOKUP(C184,PO!$D:$N,2,0)</f>
        <v>92433</v>
      </c>
      <c r="E184" s="151" t="str">
        <f>VLOOKUP(D184,REF!$B:$F,2,0)</f>
        <v>CPU-SINAPI-MG</v>
      </c>
      <c r="F184" s="466" t="str">
        <f>VLOOKUP(C184,PO!D$1:J$65886,4,0)</f>
        <v xml:space="preserve">MONTAGEM E DESMONTAGEM DE FÔRMA DE PILARES RETANGULARES E ESTRUTURAS SIMILARES, PÉ-DIREITO DUPLO, EM CHAPA DE MADEIRA COMPENSADA PLASTIFICADA, 10 UTILIZAÇÕES. AF_09/2020</v>
      </c>
      <c r="G184" s="466"/>
      <c r="H184" s="466"/>
      <c r="I184" s="466"/>
      <c r="J184" s="466"/>
      <c r="K184" s="151" t="str">
        <f>VLOOKUP(C184,PO!D$1:J$65886,5,0)</f>
        <v>M2</v>
      </c>
      <c r="L184" s="152">
        <v>4.5599999999999996</v>
      </c>
      <c r="R184" s="141"/>
      <c r="S184" s="141"/>
      <c r="T184" s="141"/>
      <c r="U184" s="141"/>
      <c r="V184" s="141"/>
      <c r="W184" s="141"/>
      <c r="X184" s="3"/>
    </row>
    <row r="185" ht="31.5">
      <c r="C185" s="151" t="s">
        <v>32313</v>
      </c>
      <c r="D185" s="151" t="str">
        <f>VLOOKUP(C185,PO!$D:$N,2,0)</f>
        <v>ED-49806</v>
      </c>
      <c r="E185" s="151" t="str">
        <f>VLOOKUP(D185,REF!$B:$F,2,0)</f>
        <v>CPU-SICOR-MG</v>
      </c>
      <c r="F185" s="466" t="str">
        <f>VLOOKUP(C185,PO!D$1:J$65886,4,0)</f>
        <v xml:space="preserve">FORNECIMENTO DE CONCRETO ESTRUTURAL, USINADO BOMBEADO, COM FCK 30MPA, INCLUSIVE LANÇAMENTO, ADENSAMENTO E ACABAMENTO (FUNDAÇÃO)</v>
      </c>
      <c r="G185" s="466"/>
      <c r="H185" s="466"/>
      <c r="I185" s="466"/>
      <c r="J185" s="466"/>
      <c r="K185" s="151" t="str">
        <f>VLOOKUP(C185,PO!D$1:J$65886,5,0)</f>
        <v>m3</v>
      </c>
      <c r="L185" s="152">
        <v>0.23000000000000001</v>
      </c>
      <c r="R185" s="141"/>
      <c r="S185" s="141"/>
      <c r="T185" s="141"/>
      <c r="U185" s="141"/>
      <c r="V185" s="141"/>
      <c r="W185" s="141"/>
      <c r="X185" s="3"/>
    </row>
    <row r="186" s="5" customFormat="1" ht="16.5">
      <c r="A186" s="153"/>
      <c r="B186" s="153"/>
      <c r="C186" s="587"/>
      <c r="D186" s="156"/>
      <c r="E186" s="156"/>
      <c r="F186" s="156"/>
      <c r="G186" s="156"/>
      <c r="H186" s="156"/>
      <c r="I186" s="156"/>
      <c r="J186" s="156"/>
      <c r="K186" s="587"/>
      <c r="L186" s="157"/>
      <c r="M186" s="153"/>
      <c r="N186" s="153"/>
      <c r="O186" s="153"/>
      <c r="P186" s="154"/>
      <c r="Q186" s="153"/>
      <c r="R186" s="155"/>
      <c r="S186" s="155"/>
      <c r="T186" s="155"/>
      <c r="U186" s="155"/>
      <c r="V186" s="155"/>
      <c r="W186" s="155"/>
      <c r="X186" s="6"/>
    </row>
    <row r="187" s="4" customFormat="1" ht="17.25">
      <c r="A187" s="145"/>
      <c r="B187" s="145"/>
      <c r="C187" s="146" t="s">
        <v>32293</v>
      </c>
      <c r="D187" s="353"/>
      <c r="E187" s="353"/>
      <c r="F187" s="465" t="str">
        <f>VLOOKUP(C187,PO!D$1:J$65886,4,0)</f>
        <v xml:space="preserve">VIGAS PLATIBANDA </v>
      </c>
      <c r="G187" s="465"/>
      <c r="H187" s="465"/>
      <c r="I187" s="465"/>
      <c r="J187" s="465"/>
      <c r="K187" s="147"/>
      <c r="L187" s="148"/>
      <c r="M187" s="145"/>
      <c r="N187" s="145"/>
      <c r="O187" s="145"/>
      <c r="P187" s="149"/>
      <c r="Q187" s="145"/>
      <c r="R187" s="150"/>
      <c r="S187" s="150"/>
      <c r="T187" s="150"/>
      <c r="U187" s="150"/>
      <c r="V187" s="150"/>
      <c r="W187" s="145"/>
    </row>
    <row r="188" ht="31.5">
      <c r="C188" s="151" t="s">
        <v>32314</v>
      </c>
      <c r="D188" s="151">
        <f>VLOOKUP(C188,PO!$D:$N,2,0)</f>
        <v>92759</v>
      </c>
      <c r="E188" s="151" t="str">
        <f>VLOOKUP(D188,REF!$B:$F,2,0)</f>
        <v>CPU-SINAPI-MG</v>
      </c>
      <c r="F188" s="466" t="str">
        <f>VLOOKUP(C188,PO!D$1:J$65886,4,0)</f>
        <v xml:space="preserve">ARMAÇÃO DE PILAR OU VIGA DE ESTRUTURA CONVENCIONAL DE CONCRETO ARMADO UTILIZANDO AÇO CA-60 DE 5,0 MM - MONTAGEM. AF_06/2022</v>
      </c>
      <c r="G188" s="466"/>
      <c r="H188" s="466"/>
      <c r="I188" s="466"/>
      <c r="J188" s="466"/>
      <c r="K188" s="151" t="str">
        <f>VLOOKUP(C188,PO!D$1:J$65886,5,0)</f>
        <v>KG</v>
      </c>
      <c r="L188" s="152">
        <f>0.9*22.4</f>
        <v>20.16</v>
      </c>
      <c r="R188" s="141"/>
      <c r="S188" s="141"/>
      <c r="T188" s="141"/>
      <c r="U188" s="141"/>
      <c r="V188" s="141"/>
      <c r="W188" s="141"/>
      <c r="X188" s="3"/>
    </row>
    <row r="189" ht="31.5">
      <c r="C189" s="151" t="s">
        <v>32315</v>
      </c>
      <c r="D189" s="151">
        <f>VLOOKUP(C189,PO!$D:$N,2,0)</f>
        <v>92761</v>
      </c>
      <c r="E189" s="151" t="str">
        <f>VLOOKUP(D189,REF!$B:$F,2,0)</f>
        <v>CPU-SINAPI-MG</v>
      </c>
      <c r="F189" s="466" t="str">
        <f>VLOOKUP(C189,PO!D$1:J$65886,4,0)</f>
        <v xml:space="preserve">ARMAÇÃO DE PILAR OU VIGA DE ESTRUTURA CONVENCIONAL DE CONCRETO ARMADO UTILIZANDO AÇO CA-50 DE 8,0 MM - MONTAGEM. AF_06/2022</v>
      </c>
      <c r="G189" s="466"/>
      <c r="H189" s="466"/>
      <c r="I189" s="466"/>
      <c r="J189" s="466"/>
      <c r="K189" s="151" t="str">
        <f>VLOOKUP(C189,PO!D$1:J$65886,5,0)</f>
        <v>KG</v>
      </c>
      <c r="L189" s="152">
        <f>0.9*31.8</f>
        <v>28.620000000000001</v>
      </c>
      <c r="R189" s="141"/>
      <c r="S189" s="141"/>
      <c r="T189" s="141"/>
      <c r="U189" s="141"/>
      <c r="V189" s="141"/>
      <c r="W189" s="141"/>
      <c r="X189" s="3"/>
    </row>
    <row r="190" ht="47.25">
      <c r="C190" s="151" t="s">
        <v>32316</v>
      </c>
      <c r="D190" s="151">
        <f>VLOOKUP(C190,PO!$D:$N,2,0)</f>
        <v>92447</v>
      </c>
      <c r="E190" s="151" t="str">
        <f>VLOOKUP(D190,REF!$B:$F,2,0)</f>
        <v>CPU-SINAPI-MG</v>
      </c>
      <c r="F190" s="466" t="str">
        <f>VLOOKUP(C190,PO!D$1:J$65886,4,0)</f>
        <v xml:space="preserve">MONTAGEM E DESMONTAGEM DE FÔRMA DE VIGA, ESCORAMENTO COM PONTALETE DE MADEIRA, PÉ-DIREITO SIMPLES, EM MADEIRA SERRADA, 2 UTILIZAÇÕES. AF_09/2020</v>
      </c>
      <c r="G190" s="466"/>
      <c r="H190" s="466"/>
      <c r="I190" s="466"/>
      <c r="J190" s="466"/>
      <c r="K190" s="151" t="str">
        <f>VLOOKUP(C190,PO!D$1:J$65886,5,0)</f>
        <v>M2</v>
      </c>
      <c r="L190" s="152">
        <v>15.34</v>
      </c>
      <c r="R190" s="141"/>
      <c r="S190" s="141"/>
      <c r="T190" s="141"/>
      <c r="U190" s="141"/>
      <c r="V190" s="141"/>
      <c r="W190" s="141"/>
      <c r="X190" s="3"/>
    </row>
    <row r="191" ht="31.5">
      <c r="C191" s="151" t="s">
        <v>32317</v>
      </c>
      <c r="D191" s="151" t="str">
        <f>VLOOKUP(C191,PO!$D:$N,2,0)</f>
        <v>ED-49806</v>
      </c>
      <c r="E191" s="151" t="str">
        <f>VLOOKUP(D191,REF!$B:$F,2,0)</f>
        <v>CPU-SICOR-MG</v>
      </c>
      <c r="F191" s="466" t="str">
        <f>VLOOKUP(C191,PO!D$1:J$65886,4,0)</f>
        <v xml:space="preserve">FORNECIMENTO DE CONCRETO ESTRUTURAL, USINADO BOMBEADO, COM FCK 30MPA, INCLUSIVE LANÇAMENTO, ADENSAMENTO E ACABAMENTO (FUNDAÇÃO)</v>
      </c>
      <c r="G191" s="466"/>
      <c r="H191" s="466"/>
      <c r="I191" s="466"/>
      <c r="J191" s="466"/>
      <c r="K191" s="151" t="str">
        <f>VLOOKUP(C191,PO!D$1:J$65886,5,0)</f>
        <v>m3</v>
      </c>
      <c r="L191" s="152">
        <v>92</v>
      </c>
      <c r="R191" s="141"/>
      <c r="S191" s="141"/>
      <c r="T191" s="141"/>
      <c r="U191" s="141"/>
      <c r="V191" s="141"/>
      <c r="W191" s="141"/>
      <c r="X191" s="3"/>
    </row>
    <row r="192" s="5" customFormat="1" ht="16.5">
      <c r="A192" s="153"/>
      <c r="B192" s="153"/>
      <c r="C192" s="587"/>
      <c r="D192" s="156"/>
      <c r="E192" s="156"/>
      <c r="F192" s="156"/>
      <c r="G192" s="156"/>
      <c r="H192" s="156"/>
      <c r="I192" s="156"/>
      <c r="J192" s="156"/>
      <c r="K192" s="587"/>
      <c r="L192" s="157"/>
      <c r="M192" s="153"/>
      <c r="N192" s="153"/>
      <c r="O192" s="153"/>
      <c r="P192" s="154"/>
      <c r="Q192" s="153"/>
      <c r="R192" s="155"/>
      <c r="S192" s="155"/>
      <c r="T192" s="155"/>
      <c r="U192" s="155"/>
      <c r="V192" s="155"/>
      <c r="W192" s="155"/>
      <c r="X192" s="6"/>
    </row>
    <row r="193" s="4" customFormat="1" ht="17.25">
      <c r="A193" s="145"/>
      <c r="B193" s="145"/>
      <c r="C193" s="146">
        <v>4</v>
      </c>
      <c r="D193" s="353"/>
      <c r="E193" s="353"/>
      <c r="F193" s="465" t="str">
        <f>VLOOKUP(C193,PO!D$1:J$65886,4,0)</f>
        <v>ARQUITETURA</v>
      </c>
      <c r="G193" s="465"/>
      <c r="H193" s="465"/>
      <c r="I193" s="465"/>
      <c r="J193" s="465"/>
      <c r="K193" s="147"/>
      <c r="L193" s="148"/>
      <c r="M193" s="145"/>
      <c r="N193" s="145"/>
      <c r="O193" s="145"/>
      <c r="P193" s="149"/>
      <c r="Q193" s="145"/>
      <c r="R193" s="150"/>
      <c r="S193" s="150"/>
      <c r="T193" s="150"/>
      <c r="U193" s="150"/>
      <c r="V193" s="150"/>
      <c r="W193" s="145"/>
    </row>
    <row r="194" s="4" customFormat="1" ht="17.25">
      <c r="A194" s="145"/>
      <c r="B194" s="145"/>
      <c r="C194" s="146" t="s">
        <v>35</v>
      </c>
      <c r="D194" s="353"/>
      <c r="E194" s="353"/>
      <c r="F194" s="465" t="str">
        <f>VLOOKUP(C194,PO!D$1:J$65886,4,0)</f>
        <v xml:space="preserve">ALVENARIA DE VEDAÇÃO INTERNA 15, 00 CM - PAREDES INTERNAS </v>
      </c>
      <c r="G194" s="465"/>
      <c r="H194" s="465"/>
      <c r="I194" s="465"/>
      <c r="J194" s="465"/>
      <c r="K194" s="147"/>
      <c r="L194" s="148"/>
      <c r="M194" s="145"/>
      <c r="N194" s="145"/>
      <c r="O194" s="145"/>
      <c r="P194" s="149"/>
      <c r="Q194" s="145"/>
      <c r="R194" s="150"/>
      <c r="S194" s="150"/>
      <c r="T194" s="150"/>
      <c r="U194" s="150"/>
      <c r="V194" s="150"/>
      <c r="W194" s="145"/>
    </row>
    <row r="195" ht="47.25">
      <c r="C195" s="151" t="s">
        <v>3654</v>
      </c>
      <c r="D195" s="151">
        <f>VLOOKUP(C195,PO!$D:$N,2,0)</f>
        <v>103360</v>
      </c>
      <c r="E195" s="151" t="str">
        <f>VLOOKUP(D195,REF!$B:$F,2,0)</f>
        <v>CPU-SINAPI-MG</v>
      </c>
      <c r="F195" s="466" t="str">
        <f>VLOOKUP(C195,PO!D$1:J$65886,4,0)</f>
        <v xml:space="preserve">ALVENARIA DE VEDAÇÃO DE BLOCOS CERÂMICOS FURADOS NA HORIZONTAL DE 14X19X29 CM (ESPESSURA 14 CM) E ARGAMASSA DE ASSENTAMENTO COM PREPARO EM BETONEIRA. AF_12/2021</v>
      </c>
      <c r="G195" s="466"/>
      <c r="H195" s="466"/>
      <c r="I195" s="466"/>
      <c r="J195" s="466"/>
      <c r="K195" s="151" t="str">
        <f>VLOOKUP(C195,PO!D$1:J$65886,5,0)</f>
        <v>M2</v>
      </c>
      <c r="L195" s="152">
        <f>I226</f>
        <v>348.07999999999998</v>
      </c>
      <c r="R195" s="141"/>
      <c r="S195" s="141"/>
      <c r="T195" s="141"/>
      <c r="U195" s="141"/>
      <c r="V195" s="141"/>
      <c r="W195" s="141"/>
      <c r="X195" s="3"/>
    </row>
    <row r="196" s="5" customFormat="1" ht="15.75">
      <c r="A196" s="153"/>
      <c r="B196" s="153"/>
      <c r="C196" s="587"/>
      <c r="D196" s="156"/>
      <c r="E196" s="156"/>
      <c r="F196" s="156"/>
      <c r="G196" s="156"/>
      <c r="H196" s="156"/>
      <c r="I196" s="156"/>
      <c r="J196" s="156"/>
      <c r="K196" s="587"/>
      <c r="L196" s="157"/>
      <c r="M196" s="153"/>
      <c r="N196" s="153"/>
      <c r="O196" s="153"/>
      <c r="P196" s="154"/>
      <c r="Q196" s="153"/>
      <c r="R196" s="155"/>
      <c r="S196" s="155"/>
      <c r="T196" s="155"/>
      <c r="U196" s="155"/>
      <c r="V196" s="155"/>
      <c r="W196" s="155"/>
      <c r="X196" s="6"/>
    </row>
    <row r="197" s="5" customFormat="1" ht="31.5">
      <c r="A197" s="153"/>
      <c r="B197" s="153"/>
      <c r="C197" s="587"/>
      <c r="D197" s="481" t="s">
        <v>19</v>
      </c>
      <c r="E197" s="481" t="s">
        <v>32410</v>
      </c>
      <c r="F197" s="481" t="s">
        <v>32411</v>
      </c>
      <c r="G197" s="481" t="s">
        <v>32412</v>
      </c>
      <c r="H197" s="481" t="s">
        <v>32413</v>
      </c>
      <c r="I197" s="481" t="s">
        <v>32414</v>
      </c>
      <c r="J197" s="619"/>
      <c r="K197" s="620" t="s">
        <v>32415</v>
      </c>
      <c r="L197" s="621"/>
      <c r="M197" s="153"/>
      <c r="N197" s="153"/>
      <c r="O197" s="153"/>
      <c r="P197" s="154"/>
      <c r="Q197" s="153"/>
      <c r="R197" s="155"/>
      <c r="S197" s="155"/>
      <c r="T197" s="155"/>
      <c r="U197" s="155"/>
      <c r="V197" s="155"/>
      <c r="W197" s="155"/>
      <c r="X197" s="6"/>
    </row>
    <row r="198" s="5" customFormat="1" ht="15.75">
      <c r="A198" s="153"/>
      <c r="B198" s="153"/>
      <c r="C198" s="587"/>
      <c r="D198" s="584"/>
      <c r="E198" s="584"/>
      <c r="F198" s="584" t="s">
        <v>32416</v>
      </c>
      <c r="G198" s="584" t="s">
        <v>3712</v>
      </c>
      <c r="H198" s="584" t="s">
        <v>32416</v>
      </c>
      <c r="I198" s="584" t="s">
        <v>32417</v>
      </c>
      <c r="J198" s="603"/>
      <c r="K198" s="622"/>
      <c r="L198" s="604"/>
      <c r="M198" s="153"/>
      <c r="N198" s="153"/>
      <c r="O198" s="153"/>
      <c r="P198" s="154"/>
      <c r="Q198" s="153"/>
      <c r="R198" s="155"/>
      <c r="S198" s="155"/>
      <c r="T198" s="155"/>
      <c r="U198" s="155"/>
      <c r="V198" s="155"/>
      <c r="W198" s="155"/>
      <c r="X198" s="6"/>
    </row>
    <row r="199" s="5" customFormat="1" ht="15.75">
      <c r="A199" s="153"/>
      <c r="B199" s="153"/>
      <c r="C199" s="587"/>
      <c r="D199" s="623"/>
      <c r="E199" s="624"/>
      <c r="F199" s="354"/>
      <c r="G199" s="624"/>
      <c r="H199" s="624"/>
      <c r="I199" s="624"/>
      <c r="J199" s="624"/>
      <c r="K199" s="624"/>
      <c r="L199" s="625"/>
      <c r="M199" s="153"/>
      <c r="N199" s="153"/>
      <c r="O199" s="153"/>
      <c r="P199" s="154"/>
      <c r="Q199" s="153"/>
      <c r="R199" s="155"/>
      <c r="S199" s="155"/>
      <c r="T199" s="155"/>
      <c r="U199" s="155"/>
      <c r="V199" s="155"/>
      <c r="W199" s="155"/>
      <c r="X199" s="6"/>
    </row>
    <row r="200" s="5" customFormat="1" ht="18">
      <c r="A200" s="153"/>
      <c r="B200" s="153"/>
      <c r="C200" s="587"/>
      <c r="D200" s="584">
        <v>1</v>
      </c>
      <c r="E200" s="626">
        <f>D112</f>
        <v>0</v>
      </c>
      <c r="F200" s="627">
        <v>4.7999999999999998</v>
      </c>
      <c r="G200" s="606">
        <v>3.0499999999999998</v>
      </c>
      <c r="H200" s="628">
        <f>H112</f>
        <v>0</v>
      </c>
      <c r="I200" s="629">
        <f t="shared" ref="I200:I224" si="2">ROUND((F200*G200)-(H200),2)</f>
        <v>14.640000000000001</v>
      </c>
      <c r="J200" s="630" t="s">
        <v>32418</v>
      </c>
      <c r="K200" s="631"/>
      <c r="L200" s="632"/>
      <c r="M200" s="153"/>
      <c r="N200" s="153"/>
      <c r="O200" s="153"/>
      <c r="P200" s="154"/>
      <c r="Q200" s="153"/>
      <c r="R200" s="155"/>
      <c r="S200" s="155"/>
      <c r="T200" s="155"/>
      <c r="U200" s="155"/>
      <c r="V200" s="155"/>
      <c r="W200" s="155"/>
      <c r="X200" s="6"/>
    </row>
    <row r="201" s="5" customFormat="1" ht="18">
      <c r="A201" s="153"/>
      <c r="B201" s="153"/>
      <c r="C201" s="587"/>
      <c r="D201" s="584">
        <v>2</v>
      </c>
      <c r="E201" s="626">
        <f t="shared" ref="E201:E224" si="3">D113</f>
        <v>0</v>
      </c>
      <c r="F201" s="627">
        <v>3.7999999999999998</v>
      </c>
      <c r="G201" s="606">
        <v>3.0499999999999998</v>
      </c>
      <c r="H201" s="628">
        <f t="shared" ref="H201:H224" si="4">H113</f>
        <v>0</v>
      </c>
      <c r="I201" s="629">
        <f t="shared" si="2"/>
        <v>11.59</v>
      </c>
      <c r="J201" s="630" t="s">
        <v>32418</v>
      </c>
      <c r="K201" s="631"/>
      <c r="L201" s="632"/>
      <c r="M201" s="153"/>
      <c r="N201" s="153"/>
      <c r="O201" s="153"/>
      <c r="P201" s="154"/>
      <c r="Q201" s="153"/>
      <c r="R201" s="155"/>
      <c r="S201" s="155"/>
      <c r="T201" s="155"/>
      <c r="U201" s="155"/>
      <c r="V201" s="155"/>
      <c r="W201" s="155"/>
      <c r="X201" s="6"/>
    </row>
    <row r="202" s="5" customFormat="1" ht="18">
      <c r="A202" s="153"/>
      <c r="B202" s="153"/>
      <c r="C202" s="587"/>
      <c r="D202" s="584">
        <v>3</v>
      </c>
      <c r="E202" s="626">
        <f t="shared" si="3"/>
        <v>92759</v>
      </c>
      <c r="F202" s="627">
        <v>2.5</v>
      </c>
      <c r="G202" s="606">
        <v>3.0499999999999998</v>
      </c>
      <c r="H202" s="628">
        <f t="shared" si="4"/>
        <v>0</v>
      </c>
      <c r="I202" s="629">
        <f t="shared" si="2"/>
        <v>7.6299999999999999</v>
      </c>
      <c r="J202" s="630" t="s">
        <v>32418</v>
      </c>
      <c r="K202" s="631"/>
      <c r="L202" s="632"/>
      <c r="M202" s="153"/>
      <c r="N202" s="153"/>
      <c r="O202" s="153"/>
      <c r="P202" s="154"/>
      <c r="Q202" s="153"/>
      <c r="R202" s="155"/>
      <c r="S202" s="155"/>
      <c r="T202" s="155"/>
      <c r="U202" s="155"/>
      <c r="V202" s="155"/>
      <c r="W202" s="155"/>
      <c r="X202" s="6"/>
    </row>
    <row r="203" s="5" customFormat="1" ht="18">
      <c r="A203" s="153"/>
      <c r="B203" s="153"/>
      <c r="C203" s="587"/>
      <c r="D203" s="584">
        <v>4</v>
      </c>
      <c r="E203" s="626">
        <f t="shared" si="3"/>
        <v>92762</v>
      </c>
      <c r="F203" s="627">
        <v>2.5</v>
      </c>
      <c r="G203" s="606">
        <v>3.0499999999999998</v>
      </c>
      <c r="H203" s="628">
        <f t="shared" si="4"/>
        <v>0</v>
      </c>
      <c r="I203" s="629">
        <f t="shared" si="2"/>
        <v>7.6299999999999999</v>
      </c>
      <c r="J203" s="630" t="s">
        <v>32418</v>
      </c>
      <c r="K203" s="631"/>
      <c r="L203" s="632"/>
      <c r="M203" s="153"/>
      <c r="N203" s="153"/>
      <c r="O203" s="153"/>
      <c r="P203" s="154"/>
      <c r="Q203" s="153"/>
      <c r="R203" s="155"/>
      <c r="S203" s="155"/>
      <c r="T203" s="155"/>
      <c r="U203" s="155"/>
      <c r="V203" s="155"/>
      <c r="W203" s="155"/>
      <c r="X203" s="6"/>
    </row>
    <row r="204" s="5" customFormat="1" ht="18">
      <c r="A204" s="153"/>
      <c r="B204" s="153"/>
      <c r="C204" s="587"/>
      <c r="D204" s="584">
        <v>5</v>
      </c>
      <c r="E204" s="626">
        <f t="shared" si="3"/>
        <v>92764</v>
      </c>
      <c r="F204" s="627">
        <v>1.8500000000000001</v>
      </c>
      <c r="G204" s="606">
        <v>3.0499999999999998</v>
      </c>
      <c r="H204" s="628">
        <f t="shared" si="4"/>
        <v>0</v>
      </c>
      <c r="I204" s="629">
        <f t="shared" si="2"/>
        <v>5.6399999999999997</v>
      </c>
      <c r="J204" s="630" t="s">
        <v>32418</v>
      </c>
      <c r="K204" s="631"/>
      <c r="L204" s="632"/>
      <c r="M204" s="153"/>
      <c r="N204" s="153"/>
      <c r="O204" s="153"/>
      <c r="P204" s="154"/>
      <c r="Q204" s="153"/>
      <c r="R204" s="155"/>
      <c r="S204" s="155"/>
      <c r="T204" s="155"/>
      <c r="U204" s="155"/>
      <c r="V204" s="155"/>
      <c r="W204" s="155"/>
      <c r="X204" s="6"/>
    </row>
    <row r="205" s="5" customFormat="1" ht="18">
      <c r="A205" s="153"/>
      <c r="B205" s="153"/>
      <c r="C205" s="587"/>
      <c r="D205" s="584">
        <v>6</v>
      </c>
      <c r="E205" s="626">
        <f t="shared" si="3"/>
        <v>92433</v>
      </c>
      <c r="F205" s="627">
        <v>4.1500000000000004</v>
      </c>
      <c r="G205" s="606">
        <v>3.0499999999999998</v>
      </c>
      <c r="H205" s="628">
        <f t="shared" si="4"/>
        <v>0</v>
      </c>
      <c r="I205" s="629">
        <f t="shared" si="2"/>
        <v>12.66</v>
      </c>
      <c r="J205" s="630" t="s">
        <v>32418</v>
      </c>
      <c r="K205" s="631"/>
      <c r="L205" s="632"/>
      <c r="M205" s="153"/>
      <c r="N205" s="153"/>
      <c r="O205" s="153"/>
      <c r="P205" s="154"/>
      <c r="Q205" s="153"/>
      <c r="R205" s="155"/>
      <c r="S205" s="155"/>
      <c r="T205" s="155"/>
      <c r="U205" s="155"/>
      <c r="V205" s="155"/>
      <c r="W205" s="155"/>
      <c r="X205" s="6"/>
    </row>
    <row r="206" s="5" customFormat="1" ht="18">
      <c r="A206" s="153"/>
      <c r="B206" s="153"/>
      <c r="C206" s="587"/>
      <c r="D206" s="584">
        <v>7</v>
      </c>
      <c r="E206" s="626" t="str">
        <f t="shared" si="3"/>
        <v>ED-49806</v>
      </c>
      <c r="F206" s="627">
        <v>1.3500000000000001</v>
      </c>
      <c r="G206" s="606">
        <v>3.0499999999999998</v>
      </c>
      <c r="H206" s="628">
        <f t="shared" si="4"/>
        <v>0</v>
      </c>
      <c r="I206" s="629">
        <f t="shared" si="2"/>
        <v>4.1200000000000001</v>
      </c>
      <c r="J206" s="630" t="s">
        <v>32418</v>
      </c>
      <c r="K206" s="631"/>
      <c r="L206" s="632"/>
      <c r="M206" s="153"/>
      <c r="N206" s="153"/>
      <c r="O206" s="153"/>
      <c r="P206" s="154"/>
      <c r="Q206" s="153"/>
      <c r="R206" s="155"/>
      <c r="S206" s="155"/>
      <c r="T206" s="155"/>
      <c r="U206" s="155"/>
      <c r="V206" s="155"/>
      <c r="W206" s="155"/>
      <c r="X206" s="6"/>
    </row>
    <row r="207" s="5" customFormat="1" ht="18">
      <c r="A207" s="153"/>
      <c r="B207" s="153"/>
      <c r="C207" s="587"/>
      <c r="D207" s="584">
        <v>8</v>
      </c>
      <c r="E207" s="626">
        <f t="shared" si="3"/>
        <v>0</v>
      </c>
      <c r="F207" s="627">
        <v>1.95</v>
      </c>
      <c r="G207" s="606">
        <v>3.0499999999999998</v>
      </c>
      <c r="H207" s="628">
        <f t="shared" si="4"/>
        <v>0</v>
      </c>
      <c r="I207" s="629">
        <f t="shared" si="2"/>
        <v>5.9500000000000002</v>
      </c>
      <c r="J207" s="630" t="s">
        <v>32418</v>
      </c>
      <c r="K207" s="631"/>
      <c r="L207" s="632"/>
      <c r="M207" s="153"/>
      <c r="N207" s="153"/>
      <c r="O207" s="153"/>
      <c r="P207" s="154"/>
      <c r="Q207" s="153"/>
      <c r="R207" s="155"/>
      <c r="S207" s="155"/>
      <c r="T207" s="155"/>
      <c r="U207" s="155"/>
      <c r="V207" s="155"/>
      <c r="W207" s="155"/>
      <c r="X207" s="6"/>
    </row>
    <row r="208" s="5" customFormat="1" ht="18">
      <c r="A208" s="153"/>
      <c r="B208" s="153"/>
      <c r="C208" s="587"/>
      <c r="D208" s="584">
        <v>9</v>
      </c>
      <c r="E208" s="626">
        <f t="shared" si="3"/>
        <v>0</v>
      </c>
      <c r="F208" s="627">
        <v>4.1500000000000004</v>
      </c>
      <c r="G208" s="606">
        <v>3.0499999999999998</v>
      </c>
      <c r="H208" s="628">
        <f t="shared" si="4"/>
        <v>0</v>
      </c>
      <c r="I208" s="629">
        <f t="shared" si="2"/>
        <v>12.66</v>
      </c>
      <c r="J208" s="630" t="s">
        <v>32418</v>
      </c>
      <c r="K208" s="631"/>
      <c r="L208" s="632"/>
      <c r="M208" s="153"/>
      <c r="N208" s="153"/>
      <c r="O208" s="153"/>
      <c r="P208" s="154"/>
      <c r="Q208" s="153"/>
      <c r="R208" s="155"/>
      <c r="S208" s="155"/>
      <c r="T208" s="155"/>
      <c r="U208" s="155"/>
      <c r="V208" s="155"/>
      <c r="W208" s="155"/>
      <c r="X208" s="6"/>
    </row>
    <row r="209" s="5" customFormat="1" ht="18">
      <c r="A209" s="153"/>
      <c r="B209" s="153"/>
      <c r="C209" s="587"/>
      <c r="D209" s="584">
        <v>10</v>
      </c>
      <c r="E209" s="626">
        <f t="shared" si="3"/>
        <v>96527</v>
      </c>
      <c r="F209" s="627">
        <v>5.7000000000000002</v>
      </c>
      <c r="G209" s="606">
        <v>3.0499999999999998</v>
      </c>
      <c r="H209" s="628">
        <f t="shared" si="4"/>
        <v>0</v>
      </c>
      <c r="I209" s="629">
        <f t="shared" si="2"/>
        <v>17.390000000000001</v>
      </c>
      <c r="J209" s="630" t="s">
        <v>32418</v>
      </c>
      <c r="K209" s="631"/>
      <c r="L209" s="632"/>
      <c r="M209" s="153"/>
      <c r="N209" s="153"/>
      <c r="O209" s="153"/>
      <c r="P209" s="154"/>
      <c r="Q209" s="153"/>
      <c r="R209" s="155"/>
      <c r="S209" s="155"/>
      <c r="T209" s="155"/>
      <c r="U209" s="155"/>
      <c r="V209" s="155"/>
      <c r="W209" s="155"/>
      <c r="X209" s="6"/>
    </row>
    <row r="210" s="5" customFormat="1" ht="18">
      <c r="A210" s="153"/>
      <c r="B210" s="153"/>
      <c r="C210" s="587"/>
      <c r="D210" s="584">
        <v>11</v>
      </c>
      <c r="E210" s="626">
        <f t="shared" si="3"/>
        <v>96536</v>
      </c>
      <c r="F210" s="627">
        <v>1.2</v>
      </c>
      <c r="G210" s="606">
        <v>3.0499999999999998</v>
      </c>
      <c r="H210" s="628">
        <f t="shared" si="4"/>
        <v>0</v>
      </c>
      <c r="I210" s="629">
        <f t="shared" si="2"/>
        <v>3.6600000000000001</v>
      </c>
      <c r="J210" s="630" t="s">
        <v>32418</v>
      </c>
      <c r="K210" s="631"/>
      <c r="L210" s="632"/>
      <c r="M210" s="153"/>
      <c r="N210" s="153"/>
      <c r="O210" s="153"/>
      <c r="P210" s="154"/>
      <c r="Q210" s="153"/>
      <c r="R210" s="155"/>
      <c r="S210" s="155"/>
      <c r="T210" s="155"/>
      <c r="U210" s="155"/>
      <c r="V210" s="155"/>
      <c r="W210" s="155"/>
      <c r="X210" s="6"/>
    </row>
    <row r="211" s="5" customFormat="1" ht="18">
      <c r="A211" s="153"/>
      <c r="B211" s="153"/>
      <c r="C211" s="587"/>
      <c r="D211" s="584">
        <v>12</v>
      </c>
      <c r="E211" s="626">
        <f t="shared" si="3"/>
        <v>92759</v>
      </c>
      <c r="F211" s="627">
        <v>1.5</v>
      </c>
      <c r="G211" s="606">
        <v>3.0499999999999998</v>
      </c>
      <c r="H211" s="628">
        <f t="shared" si="4"/>
        <v>0</v>
      </c>
      <c r="I211" s="629">
        <f t="shared" si="2"/>
        <v>4.5800000000000001</v>
      </c>
      <c r="J211" s="630" t="s">
        <v>32418</v>
      </c>
      <c r="K211" s="631"/>
      <c r="L211" s="632"/>
      <c r="M211" s="153"/>
      <c r="N211" s="153"/>
      <c r="O211" s="153"/>
      <c r="P211" s="154"/>
      <c r="Q211" s="153"/>
      <c r="R211" s="155"/>
      <c r="S211" s="155"/>
      <c r="T211" s="155"/>
      <c r="U211" s="155"/>
      <c r="V211" s="155"/>
      <c r="W211" s="155"/>
      <c r="X211" s="6"/>
    </row>
    <row r="212" s="5" customFormat="1" ht="18">
      <c r="A212" s="153"/>
      <c r="B212" s="153"/>
      <c r="C212" s="587"/>
      <c r="D212" s="584">
        <v>13</v>
      </c>
      <c r="E212" s="626">
        <f t="shared" si="3"/>
        <v>92761</v>
      </c>
      <c r="F212" s="627">
        <v>2.0499999999999998</v>
      </c>
      <c r="G212" s="606">
        <v>3.0499999999999998</v>
      </c>
      <c r="H212" s="628">
        <f t="shared" si="4"/>
        <v>0</v>
      </c>
      <c r="I212" s="629">
        <f t="shared" si="2"/>
        <v>6.25</v>
      </c>
      <c r="J212" s="630" t="s">
        <v>32418</v>
      </c>
      <c r="K212" s="631"/>
      <c r="L212" s="632"/>
      <c r="M212" s="153"/>
      <c r="N212" s="153"/>
      <c r="O212" s="153"/>
      <c r="P212" s="154"/>
      <c r="Q212" s="153"/>
      <c r="R212" s="155"/>
      <c r="S212" s="155"/>
      <c r="T212" s="155"/>
      <c r="U212" s="155"/>
      <c r="V212" s="155"/>
      <c r="W212" s="155"/>
      <c r="X212" s="6"/>
    </row>
    <row r="213" s="5" customFormat="1" ht="18">
      <c r="A213" s="153"/>
      <c r="B213" s="153"/>
      <c r="C213" s="587"/>
      <c r="D213" s="584">
        <v>14</v>
      </c>
      <c r="E213" s="626">
        <f t="shared" si="3"/>
        <v>92762</v>
      </c>
      <c r="F213" s="627">
        <v>4.6500000000000004</v>
      </c>
      <c r="G213" s="606">
        <v>3.0499999999999998</v>
      </c>
      <c r="H213" s="628">
        <f t="shared" si="4"/>
        <v>0</v>
      </c>
      <c r="I213" s="629">
        <f t="shared" si="2"/>
        <v>14.18</v>
      </c>
      <c r="J213" s="630" t="s">
        <v>32418</v>
      </c>
      <c r="K213" s="631"/>
      <c r="L213" s="632"/>
      <c r="M213" s="153"/>
      <c r="N213" s="153"/>
      <c r="O213" s="153"/>
      <c r="P213" s="154"/>
      <c r="Q213" s="153"/>
      <c r="R213" s="155"/>
      <c r="S213" s="155"/>
      <c r="T213" s="155"/>
      <c r="U213" s="155"/>
      <c r="V213" s="155"/>
      <c r="W213" s="155"/>
      <c r="X213" s="6"/>
    </row>
    <row r="214" s="5" customFormat="1" ht="18">
      <c r="A214" s="153"/>
      <c r="B214" s="153"/>
      <c r="C214" s="587"/>
      <c r="D214" s="584">
        <v>15</v>
      </c>
      <c r="E214" s="626">
        <f t="shared" si="3"/>
        <v>92764</v>
      </c>
      <c r="F214" s="627">
        <v>2</v>
      </c>
      <c r="G214" s="606">
        <v>3.0499999999999998</v>
      </c>
      <c r="H214" s="628">
        <f t="shared" si="4"/>
        <v>0</v>
      </c>
      <c r="I214" s="629">
        <f t="shared" si="2"/>
        <v>6.0999999999999996</v>
      </c>
      <c r="J214" s="630" t="s">
        <v>32418</v>
      </c>
      <c r="K214" s="631"/>
      <c r="L214" s="632"/>
      <c r="M214" s="153"/>
      <c r="N214" s="153"/>
      <c r="O214" s="153"/>
      <c r="P214" s="154"/>
      <c r="Q214" s="153"/>
      <c r="R214" s="155"/>
      <c r="S214" s="155"/>
      <c r="T214" s="155"/>
      <c r="U214" s="155"/>
      <c r="V214" s="155"/>
      <c r="W214" s="155"/>
      <c r="X214" s="6"/>
    </row>
    <row r="215" s="5" customFormat="1" ht="18">
      <c r="A215" s="153"/>
      <c r="B215" s="153"/>
      <c r="C215" s="587"/>
      <c r="D215" s="584">
        <v>16</v>
      </c>
      <c r="E215" s="626">
        <f t="shared" si="3"/>
        <v>96557</v>
      </c>
      <c r="F215" s="627">
        <v>2</v>
      </c>
      <c r="G215" s="606">
        <v>3.0499999999999998</v>
      </c>
      <c r="H215" s="628">
        <f t="shared" si="4"/>
        <v>0</v>
      </c>
      <c r="I215" s="629">
        <f t="shared" si="2"/>
        <v>6.0999999999999996</v>
      </c>
      <c r="J215" s="630" t="s">
        <v>32418</v>
      </c>
      <c r="K215" s="631"/>
      <c r="L215" s="632"/>
      <c r="M215" s="153"/>
      <c r="N215" s="153"/>
      <c r="O215" s="153"/>
      <c r="P215" s="154"/>
      <c r="Q215" s="153"/>
      <c r="R215" s="155"/>
      <c r="S215" s="155"/>
      <c r="T215" s="155"/>
      <c r="U215" s="155"/>
      <c r="V215" s="155"/>
      <c r="W215" s="155"/>
      <c r="X215" s="6"/>
    </row>
    <row r="216" s="5" customFormat="1" ht="18">
      <c r="A216" s="153"/>
      <c r="B216" s="153"/>
      <c r="C216" s="587"/>
      <c r="D216" s="584">
        <v>17</v>
      </c>
      <c r="E216" s="626">
        <f t="shared" si="3"/>
        <v>98555</v>
      </c>
      <c r="F216" s="627">
        <v>10.5</v>
      </c>
      <c r="G216" s="606">
        <v>3.0499999999999998</v>
      </c>
      <c r="H216" s="628">
        <f t="shared" si="4"/>
        <v>0</v>
      </c>
      <c r="I216" s="629">
        <f t="shared" si="2"/>
        <v>32.030000000000001</v>
      </c>
      <c r="J216" s="630" t="s">
        <v>32418</v>
      </c>
      <c r="K216" s="631"/>
      <c r="L216" s="632"/>
      <c r="M216" s="153"/>
      <c r="N216" s="153"/>
      <c r="O216" s="153"/>
      <c r="P216" s="154"/>
      <c r="Q216" s="153"/>
      <c r="R216" s="155"/>
      <c r="S216" s="155"/>
      <c r="T216" s="155"/>
      <c r="U216" s="155"/>
      <c r="V216" s="155"/>
      <c r="W216" s="155"/>
      <c r="X216" s="6"/>
    </row>
    <row r="217" s="5" customFormat="1" ht="18">
      <c r="A217" s="153"/>
      <c r="B217" s="153"/>
      <c r="C217" s="587"/>
      <c r="D217" s="584">
        <v>18</v>
      </c>
      <c r="E217" s="626">
        <f t="shared" si="3"/>
        <v>100975</v>
      </c>
      <c r="F217" s="627">
        <v>10.5</v>
      </c>
      <c r="G217" s="606">
        <v>3.0499999999999998</v>
      </c>
      <c r="H217" s="628">
        <f t="shared" si="4"/>
        <v>0</v>
      </c>
      <c r="I217" s="629">
        <f t="shared" si="2"/>
        <v>32.030000000000001</v>
      </c>
      <c r="J217" s="630" t="s">
        <v>32418</v>
      </c>
      <c r="K217" s="631"/>
      <c r="L217" s="632"/>
      <c r="M217" s="153"/>
      <c r="N217" s="153"/>
      <c r="O217" s="153"/>
      <c r="P217" s="154"/>
      <c r="Q217" s="153"/>
      <c r="R217" s="155"/>
      <c r="S217" s="155"/>
      <c r="T217" s="155"/>
      <c r="U217" s="155"/>
      <c r="V217" s="155"/>
      <c r="W217" s="155"/>
      <c r="X217" s="6"/>
    </row>
    <row r="218" s="5" customFormat="1" ht="18">
      <c r="A218" s="153"/>
      <c r="B218" s="153"/>
      <c r="C218" s="587"/>
      <c r="D218" s="584">
        <v>19</v>
      </c>
      <c r="E218" s="626">
        <f t="shared" si="3"/>
        <v>93593</v>
      </c>
      <c r="F218" s="627">
        <v>7.1500000000000004</v>
      </c>
      <c r="G218" s="606">
        <v>3.0499999999999998</v>
      </c>
      <c r="H218" s="628">
        <f t="shared" si="4"/>
        <v>0</v>
      </c>
      <c r="I218" s="629">
        <f t="shared" si="2"/>
        <v>21.809999999999999</v>
      </c>
      <c r="J218" s="630" t="s">
        <v>32418</v>
      </c>
      <c r="K218" s="631"/>
      <c r="L218" s="632"/>
      <c r="M218" s="153"/>
      <c r="N218" s="153"/>
      <c r="O218" s="153"/>
      <c r="P218" s="154"/>
      <c r="Q218" s="153"/>
      <c r="R218" s="155"/>
      <c r="S218" s="155"/>
      <c r="T218" s="155"/>
      <c r="U218" s="155"/>
      <c r="V218" s="155"/>
      <c r="W218" s="155"/>
      <c r="X218" s="6"/>
    </row>
    <row r="219" s="5" customFormat="1" ht="18">
      <c r="A219" s="153"/>
      <c r="B219" s="153"/>
      <c r="C219" s="587"/>
      <c r="D219" s="584">
        <v>20</v>
      </c>
      <c r="E219" s="626">
        <f t="shared" si="3"/>
        <v>100574</v>
      </c>
      <c r="F219" s="627">
        <v>7.1500000000000004</v>
      </c>
      <c r="G219" s="606">
        <v>3.0499999999999998</v>
      </c>
      <c r="H219" s="628">
        <f t="shared" si="4"/>
        <v>0</v>
      </c>
      <c r="I219" s="629">
        <f t="shared" si="2"/>
        <v>21.809999999999999</v>
      </c>
      <c r="J219" s="630" t="s">
        <v>32418</v>
      </c>
      <c r="K219" s="631"/>
      <c r="L219" s="632"/>
      <c r="M219" s="153"/>
      <c r="N219" s="153"/>
      <c r="O219" s="153"/>
      <c r="P219" s="154"/>
      <c r="Q219" s="153"/>
      <c r="R219" s="155"/>
      <c r="S219" s="155"/>
      <c r="T219" s="155"/>
      <c r="U219" s="155"/>
      <c r="V219" s="155"/>
      <c r="W219" s="155"/>
      <c r="X219" s="6"/>
    </row>
    <row r="220" s="5" customFormat="1" ht="18">
      <c r="A220" s="153"/>
      <c r="B220" s="153"/>
      <c r="C220" s="587"/>
      <c r="D220" s="584">
        <v>21</v>
      </c>
      <c r="E220" s="626">
        <f t="shared" si="3"/>
        <v>0</v>
      </c>
      <c r="F220" s="627">
        <v>2.1499999999999999</v>
      </c>
      <c r="G220" s="606">
        <v>3.0499999999999998</v>
      </c>
      <c r="H220" s="628">
        <f t="shared" si="4"/>
        <v>0</v>
      </c>
      <c r="I220" s="629">
        <f t="shared" si="2"/>
        <v>6.5599999999999996</v>
      </c>
      <c r="J220" s="630" t="s">
        <v>32418</v>
      </c>
      <c r="K220" s="631"/>
      <c r="L220" s="632"/>
      <c r="M220" s="153"/>
      <c r="N220" s="153"/>
      <c r="O220" s="153"/>
      <c r="P220" s="154"/>
      <c r="Q220" s="153"/>
      <c r="R220" s="155"/>
      <c r="S220" s="155"/>
      <c r="T220" s="155"/>
      <c r="U220" s="155"/>
      <c r="V220" s="155"/>
      <c r="W220" s="155"/>
      <c r="X220" s="6"/>
    </row>
    <row r="221" s="5" customFormat="1" ht="18">
      <c r="A221" s="153"/>
      <c r="B221" s="153"/>
      <c r="C221" s="587"/>
      <c r="D221" s="584">
        <v>22</v>
      </c>
      <c r="E221" s="626">
        <f t="shared" si="3"/>
        <v>0</v>
      </c>
      <c r="F221" s="627">
        <v>31.350000000000001</v>
      </c>
      <c r="G221" s="606">
        <v>3.0499999999999998</v>
      </c>
      <c r="H221" s="628">
        <f t="shared" si="4"/>
        <v>0</v>
      </c>
      <c r="I221" s="629">
        <f t="shared" si="2"/>
        <v>95.620000000000005</v>
      </c>
      <c r="J221" s="630" t="s">
        <v>32418</v>
      </c>
      <c r="K221" s="631"/>
      <c r="L221" s="632"/>
      <c r="M221" s="153"/>
      <c r="N221" s="153"/>
      <c r="O221" s="153"/>
      <c r="P221" s="154"/>
      <c r="Q221" s="153"/>
      <c r="R221" s="155"/>
      <c r="S221" s="155"/>
      <c r="T221" s="155"/>
      <c r="U221" s="155"/>
      <c r="V221" s="155"/>
      <c r="W221" s="155"/>
      <c r="X221" s="6"/>
    </row>
    <row r="222" s="5" customFormat="1" ht="18">
      <c r="A222" s="153"/>
      <c r="B222" s="153"/>
      <c r="C222" s="587"/>
      <c r="D222" s="584">
        <v>23</v>
      </c>
      <c r="E222" s="626">
        <f t="shared" si="3"/>
        <v>0</v>
      </c>
      <c r="F222" s="627"/>
      <c r="G222" s="606"/>
      <c r="H222" s="628">
        <f t="shared" si="4"/>
        <v>0</v>
      </c>
      <c r="I222" s="629">
        <f t="shared" si="2"/>
        <v>0</v>
      </c>
      <c r="J222" s="630" t="s">
        <v>32418</v>
      </c>
      <c r="K222" s="631"/>
      <c r="L222" s="632"/>
      <c r="M222" s="153"/>
      <c r="N222" s="153"/>
      <c r="O222" s="153"/>
      <c r="P222" s="154"/>
      <c r="Q222" s="153"/>
      <c r="R222" s="155"/>
      <c r="S222" s="155"/>
      <c r="T222" s="155"/>
      <c r="U222" s="155"/>
      <c r="V222" s="155"/>
      <c r="W222" s="155"/>
      <c r="X222" s="6"/>
    </row>
    <row r="223" s="5" customFormat="1" ht="18">
      <c r="A223" s="153"/>
      <c r="B223" s="153"/>
      <c r="C223" s="587"/>
      <c r="D223" s="584">
        <v>24</v>
      </c>
      <c r="E223" s="626">
        <f t="shared" si="3"/>
        <v>0</v>
      </c>
      <c r="F223" s="627"/>
      <c r="G223" s="606"/>
      <c r="H223" s="628">
        <f t="shared" si="4"/>
        <v>0</v>
      </c>
      <c r="I223" s="629">
        <f t="shared" si="2"/>
        <v>0</v>
      </c>
      <c r="J223" s="630" t="s">
        <v>32418</v>
      </c>
      <c r="K223" s="631"/>
      <c r="L223" s="632"/>
      <c r="M223" s="153"/>
      <c r="N223" s="153"/>
      <c r="O223" s="153"/>
      <c r="P223" s="154"/>
      <c r="Q223" s="153"/>
      <c r="R223" s="155"/>
      <c r="S223" s="155"/>
      <c r="T223" s="155"/>
      <c r="U223" s="155"/>
      <c r="V223" s="155"/>
      <c r="W223" s="155"/>
      <c r="X223" s="6"/>
    </row>
    <row r="224" s="5" customFormat="1" ht="18">
      <c r="A224" s="153"/>
      <c r="B224" s="153"/>
      <c r="C224" s="587"/>
      <c r="D224" s="584">
        <v>25</v>
      </c>
      <c r="E224" s="626">
        <f t="shared" si="3"/>
        <v>0</v>
      </c>
      <c r="F224" s="627"/>
      <c r="G224" s="606"/>
      <c r="H224" s="628">
        <f t="shared" si="4"/>
        <v>0</v>
      </c>
      <c r="I224" s="629">
        <f t="shared" si="2"/>
        <v>0</v>
      </c>
      <c r="J224" s="630" t="s">
        <v>32418</v>
      </c>
      <c r="K224" s="631"/>
      <c r="L224" s="632"/>
      <c r="M224" s="153"/>
      <c r="N224" s="153"/>
      <c r="O224" s="153"/>
      <c r="P224" s="154"/>
      <c r="Q224" s="153"/>
      <c r="R224" s="155"/>
      <c r="S224" s="155"/>
      <c r="T224" s="155"/>
      <c r="U224" s="155"/>
      <c r="V224" s="155"/>
      <c r="W224" s="155"/>
      <c r="X224" s="6"/>
    </row>
    <row r="225" s="5" customFormat="1" ht="18">
      <c r="A225" s="153"/>
      <c r="B225" s="153"/>
      <c r="C225" s="587"/>
      <c r="D225" s="584">
        <v>26</v>
      </c>
      <c r="E225" s="626">
        <f>D137</f>
        <v>0</v>
      </c>
      <c r="F225" s="627"/>
      <c r="G225" s="606"/>
      <c r="H225" s="628" t="str">
        <f>H137</f>
        <v xml:space="preserve">DISTANCIA </v>
      </c>
      <c r="I225" s="629"/>
      <c r="J225" s="630"/>
      <c r="K225" s="631"/>
      <c r="L225" s="632"/>
      <c r="M225" s="153"/>
      <c r="N225" s="153"/>
      <c r="O225" s="153"/>
      <c r="P225" s="154"/>
      <c r="Q225" s="153"/>
      <c r="R225" s="155"/>
      <c r="S225" s="155"/>
      <c r="T225" s="155"/>
      <c r="U225" s="155"/>
      <c r="V225" s="155"/>
      <c r="W225" s="155"/>
      <c r="X225" s="6"/>
    </row>
    <row r="226" s="5" customFormat="1" ht="33">
      <c r="A226" s="153"/>
      <c r="B226" s="153"/>
      <c r="C226" s="587"/>
      <c r="D226" s="633" t="s">
        <v>32419</v>
      </c>
      <c r="E226" s="606"/>
      <c r="F226" s="634">
        <f>SUM(F200:F225)-2.56</f>
        <v>112.39000000000001</v>
      </c>
      <c r="G226" s="684">
        <f>SUM(G200:G225)-2.56</f>
        <v>64.539999999999978</v>
      </c>
      <c r="H226" s="635">
        <f>SUM(H200:H225)</f>
        <v>0</v>
      </c>
      <c r="I226" s="634">
        <f>SUM(I200:I225)-2.56</f>
        <v>348.07999999999998</v>
      </c>
      <c r="J226" s="584"/>
      <c r="K226" s="584"/>
      <c r="L226" s="584"/>
      <c r="M226" s="153"/>
      <c r="N226" s="153"/>
      <c r="O226" s="153"/>
      <c r="P226" s="154"/>
      <c r="Q226" s="153"/>
      <c r="R226" s="155"/>
      <c r="S226" s="155"/>
      <c r="T226" s="155"/>
      <c r="U226" s="155"/>
      <c r="V226" s="155"/>
      <c r="W226" s="155"/>
      <c r="X226" s="6"/>
    </row>
    <row r="227" s="5" customFormat="1" ht="16.5">
      <c r="A227" s="153"/>
      <c r="B227" s="153"/>
      <c r="C227" s="587"/>
      <c r="D227" s="156"/>
      <c r="E227" s="156"/>
      <c r="F227" s="156"/>
      <c r="G227" s="156"/>
      <c r="H227" s="156"/>
      <c r="I227" s="156"/>
      <c r="J227" s="156"/>
      <c r="K227" s="587"/>
      <c r="L227" s="157"/>
      <c r="M227" s="153"/>
      <c r="N227" s="153"/>
      <c r="O227" s="153"/>
      <c r="P227" s="154"/>
      <c r="Q227" s="153"/>
      <c r="R227" s="155"/>
      <c r="S227" s="155"/>
      <c r="T227" s="155"/>
      <c r="U227" s="155"/>
      <c r="V227" s="155"/>
      <c r="W227" s="155"/>
      <c r="X227" s="6"/>
    </row>
    <row r="228" s="4" customFormat="1" ht="17.25">
      <c r="A228" s="145"/>
      <c r="B228" s="145"/>
      <c r="C228" s="146" t="s">
        <v>32319</v>
      </c>
      <c r="D228" s="353"/>
      <c r="E228" s="353"/>
      <c r="F228" s="465" t="str">
        <f>VLOOKUP(C228,PO!D$1:J$65886,4,0)</f>
        <v xml:space="preserve">ALVENARIA DE VEDAÇÃO 15, 00 CM - PLATIBANDA</v>
      </c>
      <c r="G228" s="465"/>
      <c r="H228" s="465"/>
      <c r="I228" s="465"/>
      <c r="J228" s="465"/>
      <c r="K228" s="147"/>
      <c r="L228" s="148"/>
      <c r="M228" s="145"/>
      <c r="N228" s="145"/>
      <c r="O228" s="145"/>
      <c r="P228" s="149"/>
      <c r="Q228" s="145"/>
      <c r="R228" s="150"/>
      <c r="S228" s="150"/>
      <c r="T228" s="150"/>
      <c r="U228" s="150"/>
      <c r="V228" s="150"/>
      <c r="W228" s="145"/>
    </row>
    <row r="229" ht="47.25">
      <c r="C229" s="151" t="s">
        <v>32321</v>
      </c>
      <c r="D229" s="151">
        <f>VLOOKUP(C229,PO!$D:$N,2,0)</f>
        <v>103360</v>
      </c>
      <c r="E229" s="151" t="str">
        <f>VLOOKUP(D229,REF!$B:$F,2,0)</f>
        <v>CPU-SINAPI-MG</v>
      </c>
      <c r="F229" s="466" t="str">
        <f>VLOOKUP(C229,PO!D$1:J$65886,4,0)</f>
        <v xml:space="preserve">ALVENARIA DE VEDAÇÃO DE BLOCOS CERÂMICOS FURADOS NA HORIZONTAL DE 14X19X29 CM (ESPESSURA 14 CM) E ARGAMASSA DE ASSENTAMENTO COM PREPARO EM BETONEIRA. AF_12/2021</v>
      </c>
      <c r="G229" s="466"/>
      <c r="H229" s="466"/>
      <c r="I229" s="466"/>
      <c r="J229" s="466"/>
      <c r="K229" s="151" t="str">
        <f>VLOOKUP(C229,PO!D$1:J$65886,5,0)</f>
        <v>M2</v>
      </c>
      <c r="L229" s="152">
        <f>I234</f>
        <v>89</v>
      </c>
      <c r="R229" s="141"/>
      <c r="S229" s="141"/>
      <c r="T229" s="141"/>
      <c r="U229" s="141"/>
      <c r="V229" s="141"/>
      <c r="W229" s="141"/>
      <c r="X229" s="3"/>
    </row>
    <row r="230" s="5" customFormat="1" ht="15.75">
      <c r="A230" s="153"/>
      <c r="B230" s="153"/>
      <c r="C230" s="587"/>
      <c r="D230" s="156"/>
      <c r="E230" s="156"/>
      <c r="F230" s="156"/>
      <c r="G230" s="156"/>
      <c r="H230" s="156"/>
      <c r="I230" s="156"/>
      <c r="J230" s="156"/>
      <c r="K230" s="587"/>
      <c r="L230" s="157"/>
      <c r="M230" s="153"/>
      <c r="N230" s="153"/>
      <c r="O230" s="153"/>
      <c r="P230" s="154"/>
      <c r="Q230" s="153"/>
      <c r="R230" s="155"/>
      <c r="S230" s="155"/>
      <c r="T230" s="155"/>
      <c r="U230" s="155"/>
      <c r="V230" s="155"/>
      <c r="W230" s="155"/>
      <c r="X230" s="6"/>
    </row>
    <row r="231" s="5" customFormat="1" ht="31.5">
      <c r="A231" s="153"/>
      <c r="B231" s="153"/>
      <c r="C231" s="587"/>
      <c r="D231" s="481" t="s">
        <v>19</v>
      </c>
      <c r="E231" s="481" t="s">
        <v>32410</v>
      </c>
      <c r="F231" s="481" t="s">
        <v>32420</v>
      </c>
      <c r="G231" s="481" t="s">
        <v>32412</v>
      </c>
      <c r="H231" s="481" t="s">
        <v>32413</v>
      </c>
      <c r="I231" s="481" t="s">
        <v>32414</v>
      </c>
      <c r="J231" s="619"/>
      <c r="K231" s="620" t="s">
        <v>32415</v>
      </c>
      <c r="L231" s="621"/>
      <c r="M231" s="153"/>
      <c r="N231" s="153"/>
      <c r="O231" s="153"/>
      <c r="P231" s="154"/>
      <c r="Q231" s="153"/>
      <c r="R231" s="155"/>
      <c r="S231" s="155"/>
      <c r="T231" s="155"/>
      <c r="U231" s="155"/>
      <c r="V231" s="155"/>
      <c r="W231" s="155"/>
      <c r="X231" s="6"/>
    </row>
    <row r="232" s="5" customFormat="1" ht="15.75">
      <c r="A232" s="153"/>
      <c r="B232" s="153"/>
      <c r="C232" s="587"/>
      <c r="D232" s="584">
        <v>1</v>
      </c>
      <c r="E232" s="584"/>
      <c r="F232" s="584" t="s">
        <v>3712</v>
      </c>
      <c r="G232" s="584" t="s">
        <v>3712</v>
      </c>
      <c r="H232" s="584" t="s">
        <v>32416</v>
      </c>
      <c r="I232" s="584" t="s">
        <v>32417</v>
      </c>
      <c r="J232" s="603"/>
      <c r="K232" s="622"/>
      <c r="L232" s="604"/>
      <c r="M232" s="153"/>
      <c r="N232" s="153"/>
      <c r="O232" s="153"/>
      <c r="P232" s="154"/>
      <c r="Q232" s="153"/>
      <c r="R232" s="155"/>
      <c r="S232" s="155"/>
      <c r="T232" s="155"/>
      <c r="U232" s="155"/>
      <c r="V232" s="155"/>
      <c r="W232" s="155"/>
      <c r="X232" s="6"/>
    </row>
    <row r="233" s="5" customFormat="1" ht="15.75">
      <c r="A233" s="153"/>
      <c r="B233" s="153"/>
      <c r="C233" s="587"/>
      <c r="D233" s="623"/>
      <c r="E233" s="624"/>
      <c r="F233" s="354"/>
      <c r="G233" s="624"/>
      <c r="H233" s="624"/>
      <c r="I233" s="624"/>
      <c r="J233" s="624"/>
      <c r="K233" s="624"/>
      <c r="L233" s="625"/>
      <c r="M233" s="153"/>
      <c r="N233" s="153"/>
      <c r="O233" s="153"/>
      <c r="P233" s="154"/>
      <c r="Q233" s="153"/>
      <c r="R233" s="155"/>
      <c r="S233" s="155"/>
      <c r="T233" s="155"/>
      <c r="U233" s="155"/>
      <c r="V233" s="155"/>
      <c r="W233" s="155"/>
      <c r="X233" s="6"/>
    </row>
    <row r="234" s="5" customFormat="1" ht="18">
      <c r="A234" s="153"/>
      <c r="B234" s="153"/>
      <c r="C234" s="587"/>
      <c r="D234" s="584">
        <v>1</v>
      </c>
      <c r="E234" s="606">
        <f>D106</f>
        <v>0</v>
      </c>
      <c r="F234" s="627">
        <v>89</v>
      </c>
      <c r="G234" s="606">
        <v>1</v>
      </c>
      <c r="H234" s="628">
        <v>0</v>
      </c>
      <c r="I234" s="636">
        <f>ROUND(F234*G234,2)</f>
        <v>89</v>
      </c>
      <c r="J234" s="630"/>
      <c r="K234" s="637" t="s">
        <v>32421</v>
      </c>
      <c r="L234" s="632"/>
      <c r="M234" s="153"/>
      <c r="N234" s="153"/>
      <c r="O234" s="153"/>
      <c r="P234" s="154"/>
      <c r="Q234" s="153"/>
      <c r="R234" s="155"/>
      <c r="S234" s="155"/>
      <c r="T234" s="155"/>
      <c r="U234" s="155"/>
      <c r="V234" s="155"/>
      <c r="W234" s="155"/>
      <c r="X234" s="6"/>
    </row>
    <row r="235" s="5" customFormat="1" ht="16.5">
      <c r="A235" s="153"/>
      <c r="B235" s="153"/>
      <c r="C235" s="587"/>
      <c r="D235" s="156"/>
      <c r="E235" s="156"/>
      <c r="F235" s="156"/>
      <c r="G235" s="156"/>
      <c r="H235" s="156"/>
      <c r="I235" s="156"/>
      <c r="J235" s="156"/>
      <c r="K235" s="587"/>
      <c r="L235" s="157"/>
      <c r="M235" s="153"/>
      <c r="N235" s="153"/>
      <c r="O235" s="153"/>
      <c r="P235" s="154"/>
      <c r="Q235" s="153"/>
      <c r="R235" s="155"/>
      <c r="S235" s="155"/>
      <c r="T235" s="155"/>
      <c r="U235" s="155"/>
      <c r="V235" s="155"/>
      <c r="W235" s="155"/>
      <c r="X235" s="6"/>
    </row>
    <row r="236" s="4" customFormat="1" ht="17.25">
      <c r="A236" s="145"/>
      <c r="B236" s="145"/>
      <c r="C236" s="146" t="s">
        <v>32322</v>
      </c>
      <c r="D236" s="353"/>
      <c r="E236" s="353"/>
      <c r="F236" s="465" t="str">
        <f>VLOOKUP(C236,PO!D$1:J$65886,4,0)</f>
        <v xml:space="preserve">ALVENARIA 15, 00 CM - PAREDES RESERVATÓRIOS </v>
      </c>
      <c r="G236" s="465"/>
      <c r="H236" s="465"/>
      <c r="I236" s="465"/>
      <c r="J236" s="465"/>
      <c r="K236" s="147"/>
      <c r="L236" s="148"/>
      <c r="M236" s="145"/>
      <c r="N236" s="145"/>
      <c r="O236" s="145"/>
      <c r="P236" s="149"/>
      <c r="Q236" s="145"/>
      <c r="R236" s="150"/>
      <c r="S236" s="150"/>
      <c r="T236" s="150"/>
      <c r="U236" s="150"/>
      <c r="V236" s="150"/>
      <c r="W236" s="145"/>
    </row>
    <row r="237" ht="47.25">
      <c r="C237" s="151" t="s">
        <v>32324</v>
      </c>
      <c r="D237" s="151">
        <f>VLOOKUP(C237,PO!$D:$N,2,0)</f>
        <v>103360</v>
      </c>
      <c r="E237" s="151" t="str">
        <f>VLOOKUP(D237,REF!$B:$F,2,0)</f>
        <v>CPU-SINAPI-MG</v>
      </c>
      <c r="F237" s="466" t="str">
        <f>VLOOKUP(C237,PO!D$1:J$65886,4,0)</f>
        <v xml:space="preserve">ALVENARIA DE VEDAÇÃO DE BLOCOS CERÂMICOS FURADOS NA HORIZONTAL DE 14X19X29 CM (ESPESSURA 14 CM) E ARGAMASSA DE ASSENTAMENTO COM PREPARO EM BETONEIRA. AF_12/2021</v>
      </c>
      <c r="G237" s="466"/>
      <c r="H237" s="466"/>
      <c r="I237" s="466"/>
      <c r="J237" s="466"/>
      <c r="K237" s="151" t="str">
        <f>VLOOKUP(C237,PO!D$1:J$65886,5,0)</f>
        <v>M2</v>
      </c>
      <c r="L237" s="152">
        <f>I242</f>
        <v>51.840000000000003</v>
      </c>
      <c r="R237" s="141"/>
      <c r="S237" s="141"/>
      <c r="T237" s="141"/>
      <c r="U237" s="141"/>
      <c r="V237" s="141"/>
      <c r="W237" s="141"/>
      <c r="X237" s="3"/>
    </row>
    <row r="238" s="5" customFormat="1" ht="15.75">
      <c r="A238" s="153"/>
      <c r="B238" s="153"/>
      <c r="C238" s="587"/>
      <c r="D238" s="156"/>
      <c r="E238" s="156"/>
      <c r="F238" s="156"/>
      <c r="G238" s="156"/>
      <c r="H238" s="156"/>
      <c r="I238" s="156"/>
      <c r="J238" s="156"/>
      <c r="K238" s="587"/>
      <c r="L238" s="157"/>
      <c r="M238" s="153"/>
      <c r="N238" s="153"/>
      <c r="O238" s="153"/>
      <c r="P238" s="154"/>
      <c r="Q238" s="153"/>
      <c r="R238" s="155"/>
      <c r="S238" s="155"/>
      <c r="T238" s="155"/>
      <c r="U238" s="155"/>
      <c r="V238" s="155"/>
      <c r="W238" s="155"/>
      <c r="X238" s="6"/>
    </row>
    <row r="239" s="5" customFormat="1" ht="31.5">
      <c r="A239" s="153"/>
      <c r="B239" s="153"/>
      <c r="C239" s="587"/>
      <c r="D239" s="481" t="s">
        <v>19</v>
      </c>
      <c r="E239" s="481" t="s">
        <v>32410</v>
      </c>
      <c r="F239" s="481" t="s">
        <v>32420</v>
      </c>
      <c r="G239" s="481" t="s">
        <v>32412</v>
      </c>
      <c r="H239" s="481" t="s">
        <v>32413</v>
      </c>
      <c r="I239" s="481" t="s">
        <v>32414</v>
      </c>
      <c r="J239" s="619"/>
      <c r="K239" s="620" t="s">
        <v>32415</v>
      </c>
      <c r="L239" s="621"/>
      <c r="M239" s="153"/>
      <c r="N239" s="153"/>
      <c r="O239" s="153"/>
      <c r="P239" s="154"/>
      <c r="Q239" s="153"/>
      <c r="R239" s="155"/>
      <c r="S239" s="155"/>
      <c r="T239" s="155"/>
      <c r="U239" s="155"/>
      <c r="V239" s="155"/>
      <c r="W239" s="155"/>
      <c r="X239" s="6"/>
    </row>
    <row r="240" s="5" customFormat="1" ht="15.75">
      <c r="A240" s="153"/>
      <c r="B240" s="153"/>
      <c r="C240" s="587"/>
      <c r="D240" s="584">
        <v>1</v>
      </c>
      <c r="E240" s="584"/>
      <c r="F240" s="584" t="s">
        <v>3712</v>
      </c>
      <c r="G240" s="584" t="s">
        <v>3712</v>
      </c>
      <c r="H240" s="584" t="s">
        <v>32416</v>
      </c>
      <c r="I240" s="584" t="s">
        <v>32417</v>
      </c>
      <c r="J240" s="603"/>
      <c r="K240" s="622"/>
      <c r="L240" s="604"/>
      <c r="M240" s="153"/>
      <c r="N240" s="153"/>
      <c r="O240" s="153"/>
      <c r="P240" s="154"/>
      <c r="Q240" s="153"/>
      <c r="R240" s="155"/>
      <c r="S240" s="155"/>
      <c r="T240" s="155"/>
      <c r="U240" s="155"/>
      <c r="V240" s="155"/>
      <c r="W240" s="155"/>
      <c r="X240" s="6"/>
    </row>
    <row r="241" s="5" customFormat="1" ht="15.75">
      <c r="A241" s="153"/>
      <c r="B241" s="153"/>
      <c r="C241" s="587"/>
      <c r="D241" s="623"/>
      <c r="E241" s="624"/>
      <c r="F241" s="354"/>
      <c r="G241" s="624"/>
      <c r="H241" s="624"/>
      <c r="I241" s="624"/>
      <c r="J241" s="624"/>
      <c r="K241" s="624"/>
      <c r="L241" s="625"/>
      <c r="M241" s="153"/>
      <c r="N241" s="153"/>
      <c r="O241" s="153"/>
      <c r="P241" s="154"/>
      <c r="Q241" s="153"/>
      <c r="R241" s="155"/>
      <c r="S241" s="155"/>
      <c r="T241" s="155"/>
      <c r="U241" s="155"/>
      <c r="V241" s="155"/>
      <c r="W241" s="155"/>
      <c r="X241" s="6"/>
    </row>
    <row r="242" s="5" customFormat="1" ht="15.75">
      <c r="A242" s="153"/>
      <c r="B242" s="153"/>
      <c r="C242" s="587"/>
      <c r="D242" s="584">
        <v>1</v>
      </c>
      <c r="E242" s="606">
        <f>D105</f>
        <v>0</v>
      </c>
      <c r="F242" s="627">
        <v>21.600000000000001</v>
      </c>
      <c r="G242" s="606">
        <v>2.3999999999999999</v>
      </c>
      <c r="H242" s="628">
        <v>0</v>
      </c>
      <c r="I242" s="628">
        <f>ROUND(F242*G242,2)</f>
        <v>51.840000000000003</v>
      </c>
      <c r="J242" s="630"/>
      <c r="K242" s="637" t="s">
        <v>32422</v>
      </c>
      <c r="L242" s="632"/>
      <c r="M242" s="153"/>
      <c r="N242" s="153"/>
      <c r="O242" s="153"/>
      <c r="P242" s="154"/>
      <c r="Q242" s="153"/>
      <c r="R242" s="155"/>
      <c r="S242" s="155"/>
      <c r="T242" s="155"/>
      <c r="U242" s="155"/>
      <c r="V242" s="155"/>
      <c r="W242" s="155"/>
      <c r="X242" s="6"/>
    </row>
    <row r="243" s="5" customFormat="1" ht="16.5">
      <c r="A243" s="153"/>
      <c r="B243" s="153"/>
      <c r="C243" s="587"/>
      <c r="D243" s="156"/>
      <c r="E243" s="156"/>
      <c r="F243" s="156"/>
      <c r="G243" s="156"/>
      <c r="H243" s="156"/>
      <c r="I243" s="156"/>
      <c r="J243" s="156"/>
      <c r="K243" s="587"/>
      <c r="L243" s="157"/>
      <c r="M243" s="153"/>
      <c r="N243" s="153"/>
      <c r="O243" s="153"/>
      <c r="P243" s="154"/>
      <c r="Q243" s="153"/>
      <c r="R243" s="155"/>
      <c r="S243" s="155"/>
      <c r="T243" s="155"/>
      <c r="U243" s="155"/>
      <c r="V243" s="155"/>
      <c r="W243" s="155"/>
      <c r="X243" s="6"/>
    </row>
    <row r="244" s="4" customFormat="1" ht="17.25">
      <c r="A244" s="145"/>
      <c r="B244" s="145"/>
      <c r="C244" s="146" t="s">
        <v>32325</v>
      </c>
      <c r="D244" s="353"/>
      <c r="E244" s="353"/>
      <c r="F244" s="465" t="str">
        <f>VLOOKUP(C244,PO!D$1:J$65886,4,0)</f>
        <v xml:space="preserve">ALVENARIA EXTERNA 20, 00 CM - PAREDES EXTERNAS </v>
      </c>
      <c r="G244" s="465"/>
      <c r="H244" s="465"/>
      <c r="I244" s="465"/>
      <c r="J244" s="465"/>
      <c r="K244" s="147"/>
      <c r="L244" s="148"/>
      <c r="M244" s="145"/>
      <c r="N244" s="145"/>
      <c r="O244" s="145"/>
      <c r="P244" s="149"/>
      <c r="Q244" s="145"/>
      <c r="R244" s="150"/>
      <c r="S244" s="150"/>
      <c r="T244" s="150"/>
      <c r="U244" s="150"/>
      <c r="V244" s="150"/>
      <c r="W244" s="145"/>
    </row>
    <row r="245" ht="47.25">
      <c r="C245" s="151" t="s">
        <v>32327</v>
      </c>
      <c r="D245" s="151">
        <f>VLOOKUP(C245,PO!$D:$N,2,0)</f>
        <v>103370</v>
      </c>
      <c r="E245" s="151" t="str">
        <f>VLOOKUP(D245,REF!$B:$F,2,0)</f>
        <v>CPU-SINAPI-MG</v>
      </c>
      <c r="F245" s="466" t="str">
        <f>VLOOKUP(C245,PO!D$1:J$65886,4,0)</f>
        <v xml:space="preserve">ALVENARIA DE VEDAÇÃO DE BLOCOS CERÂMICOS FURADOS NA HORIZONTAL DE 19X19X39 CM (ESPESSURA 19 CM) E ARGAMASSA DE ASSENTAMENTO COM PREPARO EM BETONEIRA. AF_12/2021</v>
      </c>
      <c r="G245" s="466"/>
      <c r="H245" s="466"/>
      <c r="I245" s="466"/>
      <c r="J245" s="466"/>
      <c r="K245" s="151" t="str">
        <f>VLOOKUP(C245,PO!D$1:J$65886,5,0)</f>
        <v>M2</v>
      </c>
      <c r="L245" s="152">
        <f>I273</f>
        <v>189.82999999999996</v>
      </c>
      <c r="R245" s="141"/>
      <c r="S245" s="141"/>
      <c r="T245" s="141"/>
      <c r="U245" s="141"/>
      <c r="V245" s="141"/>
      <c r="W245" s="141"/>
      <c r="X245" s="3"/>
    </row>
    <row r="246" s="5" customFormat="1" ht="15.75">
      <c r="A246" s="153"/>
      <c r="B246" s="153"/>
      <c r="C246" s="587"/>
      <c r="D246" s="156"/>
      <c r="E246" s="156"/>
      <c r="F246" s="156"/>
      <c r="G246" s="156"/>
      <c r="H246" s="156"/>
      <c r="I246" s="156"/>
      <c r="J246" s="156"/>
      <c r="K246" s="587"/>
      <c r="L246" s="157"/>
      <c r="M246" s="153"/>
      <c r="N246" s="153"/>
      <c r="O246" s="153"/>
      <c r="P246" s="154"/>
      <c r="Q246" s="153"/>
      <c r="R246" s="155"/>
      <c r="S246" s="155"/>
      <c r="T246" s="155"/>
      <c r="U246" s="155"/>
      <c r="V246" s="155"/>
      <c r="W246" s="155"/>
      <c r="X246" s="6"/>
    </row>
    <row r="247" s="5" customFormat="1" ht="63">
      <c r="A247" s="153"/>
      <c r="B247" s="153"/>
      <c r="C247" s="587"/>
      <c r="D247" s="481" t="s">
        <v>19</v>
      </c>
      <c r="E247" s="481" t="s">
        <v>32410</v>
      </c>
      <c r="F247" s="481" t="s">
        <v>32411</v>
      </c>
      <c r="G247" s="481" t="s">
        <v>32412</v>
      </c>
      <c r="H247" s="481" t="s">
        <v>32423</v>
      </c>
      <c r="I247" s="481" t="s">
        <v>32414</v>
      </c>
      <c r="J247" s="619"/>
      <c r="K247" s="620" t="s">
        <v>32415</v>
      </c>
      <c r="L247" s="621"/>
      <c r="M247" s="153"/>
      <c r="N247" s="153"/>
      <c r="O247" s="153"/>
      <c r="P247" s="154"/>
      <c r="Q247" s="153"/>
      <c r="R247" s="155"/>
      <c r="S247" s="155"/>
      <c r="T247" s="155"/>
      <c r="U247" s="155"/>
      <c r="V247" s="155"/>
      <c r="W247" s="155"/>
      <c r="X247" s="6"/>
    </row>
    <row r="248" s="5" customFormat="1" ht="15.75">
      <c r="A248" s="153"/>
      <c r="B248" s="153"/>
      <c r="C248" s="587"/>
      <c r="D248" s="584"/>
      <c r="E248" s="584"/>
      <c r="F248" s="584" t="s">
        <v>3712</v>
      </c>
      <c r="G248" s="584" t="s">
        <v>3712</v>
      </c>
      <c r="H248" s="584" t="s">
        <v>32424</v>
      </c>
      <c r="I248" s="584" t="s">
        <v>32417</v>
      </c>
      <c r="J248" s="603"/>
      <c r="K248" s="622"/>
      <c r="L248" s="604"/>
      <c r="M248" s="153"/>
      <c r="N248" s="153"/>
      <c r="O248" s="153"/>
      <c r="P248" s="154"/>
      <c r="Q248" s="153"/>
      <c r="R248" s="155"/>
      <c r="S248" s="155"/>
      <c r="T248" s="155"/>
      <c r="U248" s="155"/>
      <c r="V248" s="155"/>
      <c r="W248" s="155"/>
      <c r="X248" s="6"/>
    </row>
    <row r="249" s="5" customFormat="1" ht="15.75">
      <c r="A249" s="153"/>
      <c r="B249" s="153"/>
      <c r="C249" s="587"/>
      <c r="D249" s="623"/>
      <c r="E249" s="624"/>
      <c r="F249" s="354"/>
      <c r="G249" s="624"/>
      <c r="H249" s="624"/>
      <c r="I249" s="624"/>
      <c r="J249" s="624"/>
      <c r="K249" s="624"/>
      <c r="L249" s="625"/>
      <c r="M249" s="153"/>
      <c r="N249" s="153"/>
      <c r="O249" s="153"/>
      <c r="P249" s="154"/>
      <c r="Q249" s="153"/>
      <c r="R249" s="155"/>
      <c r="S249" s="155"/>
      <c r="T249" s="155"/>
      <c r="U249" s="155"/>
      <c r="V249" s="155"/>
      <c r="W249" s="155"/>
      <c r="X249" s="6"/>
    </row>
    <row r="250" s="5" customFormat="1" ht="15.75">
      <c r="A250" s="153"/>
      <c r="B250" s="153"/>
      <c r="C250" s="587"/>
      <c r="D250" s="584">
        <v>1</v>
      </c>
      <c r="E250" s="606">
        <f t="shared" ref="E250:E259" si="5">D104</f>
        <v>100975</v>
      </c>
      <c r="F250" s="627">
        <v>15.199999999999999</v>
      </c>
      <c r="G250" s="606">
        <v>2.3999999999999999</v>
      </c>
      <c r="H250" s="628">
        <f>ROUND(I104+I105,2)</f>
        <v>0</v>
      </c>
      <c r="I250" s="628">
        <f>ROUND(F250*G250,2)</f>
        <v>36.479999999999997</v>
      </c>
      <c r="J250" s="630"/>
      <c r="K250" s="637" t="s">
        <v>32422</v>
      </c>
      <c r="L250" s="632"/>
      <c r="M250" s="153"/>
      <c r="N250" s="153"/>
      <c r="O250" s="153"/>
      <c r="P250" s="154"/>
      <c r="Q250" s="153"/>
      <c r="R250" s="155"/>
      <c r="S250" s="155"/>
      <c r="T250" s="155"/>
      <c r="U250" s="155"/>
      <c r="V250" s="155"/>
      <c r="W250" s="155"/>
      <c r="X250" s="6"/>
    </row>
    <row r="251" s="5" customFormat="1" ht="15.75">
      <c r="A251" s="153"/>
      <c r="B251" s="153"/>
      <c r="C251" s="587"/>
      <c r="D251" s="584">
        <v>2</v>
      </c>
      <c r="E251" s="606">
        <f t="shared" si="5"/>
        <v>0</v>
      </c>
      <c r="F251" s="627">
        <v>1.3</v>
      </c>
      <c r="G251" s="606">
        <v>2.3999999999999999</v>
      </c>
      <c r="H251" s="628"/>
      <c r="I251" s="628">
        <f t="shared" ref="I251:I260" si="6">ROUND(F251*G251,2)</f>
        <v>3.1200000000000001</v>
      </c>
      <c r="J251" s="630"/>
      <c r="K251" s="637" t="s">
        <v>32422</v>
      </c>
      <c r="L251" s="632"/>
      <c r="M251" s="153"/>
      <c r="N251" s="153"/>
      <c r="O251" s="153"/>
      <c r="P251" s="154"/>
      <c r="Q251" s="153"/>
      <c r="R251" s="155"/>
      <c r="S251" s="155"/>
      <c r="T251" s="155"/>
      <c r="U251" s="155"/>
      <c r="V251" s="155"/>
      <c r="W251" s="155"/>
      <c r="X251" s="6"/>
    </row>
    <row r="252" s="5" customFormat="1" ht="15.75">
      <c r="A252" s="153"/>
      <c r="B252" s="153"/>
      <c r="C252" s="587"/>
      <c r="D252" s="584">
        <v>3</v>
      </c>
      <c r="E252" s="606">
        <f t="shared" si="5"/>
        <v>0</v>
      </c>
      <c r="F252" s="627">
        <v>13.949999999999999</v>
      </c>
      <c r="G252" s="606">
        <v>2.3999999999999999</v>
      </c>
      <c r="H252" s="628">
        <f>J112+J113</f>
        <v>0</v>
      </c>
      <c r="I252" s="628">
        <f t="shared" si="6"/>
        <v>33.479999999999997</v>
      </c>
      <c r="J252" s="630"/>
      <c r="K252" s="637" t="s">
        <v>32422</v>
      </c>
      <c r="L252" s="632"/>
      <c r="M252" s="153"/>
      <c r="N252" s="153"/>
      <c r="O252" s="153"/>
      <c r="P252" s="154"/>
      <c r="Q252" s="153"/>
      <c r="R252" s="155"/>
      <c r="S252" s="155"/>
      <c r="T252" s="155"/>
      <c r="U252" s="155"/>
      <c r="V252" s="155"/>
      <c r="W252" s="155"/>
      <c r="X252" s="6"/>
    </row>
    <row r="253" s="5" customFormat="1" ht="15.75">
      <c r="A253" s="153"/>
      <c r="B253" s="153"/>
      <c r="C253" s="587"/>
      <c r="D253" s="584">
        <v>4</v>
      </c>
      <c r="E253" s="606">
        <f t="shared" si="5"/>
        <v>0</v>
      </c>
      <c r="F253" s="627">
        <v>6.8499999999999996</v>
      </c>
      <c r="G253" s="606">
        <v>2.3999999999999999</v>
      </c>
      <c r="H253" s="628">
        <f>J117+J118+J119+J120+J121+J122+J123+J124+J125+J126+J127</f>
        <v>0</v>
      </c>
      <c r="I253" s="628">
        <f t="shared" si="6"/>
        <v>16.440000000000001</v>
      </c>
      <c r="J253" s="630"/>
      <c r="K253" s="637" t="s">
        <v>32422</v>
      </c>
      <c r="L253" s="632"/>
      <c r="M253" s="153"/>
      <c r="N253" s="153"/>
      <c r="O253" s="153"/>
      <c r="P253" s="154"/>
      <c r="Q253" s="153"/>
      <c r="R253" s="155"/>
      <c r="S253" s="155"/>
      <c r="T253" s="155"/>
      <c r="U253" s="155"/>
      <c r="V253" s="155"/>
      <c r="W253" s="155"/>
      <c r="X253" s="6"/>
    </row>
    <row r="254" s="5" customFormat="1" ht="15.75">
      <c r="A254" s="153"/>
      <c r="B254" s="153"/>
      <c r="C254" s="587"/>
      <c r="D254" s="584">
        <v>5</v>
      </c>
      <c r="E254" s="606">
        <f t="shared" si="5"/>
        <v>0</v>
      </c>
      <c r="F254" s="627">
        <v>16.300000000000001</v>
      </c>
      <c r="G254" s="606">
        <v>2.3999999999999999</v>
      </c>
      <c r="H254" s="628">
        <v>0</v>
      </c>
      <c r="I254" s="628">
        <f t="shared" si="6"/>
        <v>39.119999999999997</v>
      </c>
      <c r="J254" s="630"/>
      <c r="K254" s="637" t="s">
        <v>32422</v>
      </c>
      <c r="L254" s="632"/>
      <c r="M254" s="153"/>
      <c r="N254" s="153"/>
      <c r="O254" s="153"/>
      <c r="P254" s="154"/>
      <c r="Q254" s="153"/>
      <c r="R254" s="155"/>
      <c r="S254" s="155"/>
      <c r="T254" s="155"/>
      <c r="U254" s="155"/>
      <c r="V254" s="155"/>
      <c r="W254" s="155"/>
      <c r="X254" s="6"/>
    </row>
    <row r="255" s="5" customFormat="1" ht="15.75">
      <c r="A255" s="153"/>
      <c r="B255" s="153"/>
      <c r="C255" s="587"/>
      <c r="D255" s="584">
        <v>6</v>
      </c>
      <c r="E255" s="606">
        <f t="shared" si="5"/>
        <v>0</v>
      </c>
      <c r="F255" s="627">
        <v>1.8</v>
      </c>
      <c r="G255" s="606">
        <v>2.3999999999999999</v>
      </c>
      <c r="H255" s="628">
        <v>0</v>
      </c>
      <c r="I255" s="628">
        <f t="shared" si="6"/>
        <v>4.3200000000000003</v>
      </c>
      <c r="J255" s="630"/>
      <c r="K255" s="637" t="s">
        <v>32422</v>
      </c>
      <c r="L255" s="632"/>
      <c r="M255" s="153"/>
      <c r="N255" s="153"/>
      <c r="O255" s="153"/>
      <c r="P255" s="154"/>
      <c r="Q255" s="153"/>
      <c r="R255" s="155"/>
      <c r="S255" s="155"/>
      <c r="T255" s="155"/>
      <c r="U255" s="155"/>
      <c r="V255" s="155"/>
      <c r="W255" s="155"/>
      <c r="X255" s="6"/>
    </row>
    <row r="256" s="5" customFormat="1" ht="15.75">
      <c r="A256" s="153"/>
      <c r="B256" s="153"/>
      <c r="C256" s="587"/>
      <c r="D256" s="584">
        <v>7</v>
      </c>
      <c r="E256" s="606">
        <f t="shared" si="5"/>
        <v>93593</v>
      </c>
      <c r="F256" s="627">
        <v>10.25</v>
      </c>
      <c r="G256" s="606">
        <v>2.3999999999999999</v>
      </c>
      <c r="H256" s="628">
        <v>0</v>
      </c>
      <c r="I256" s="628">
        <f t="shared" si="6"/>
        <v>24.600000000000001</v>
      </c>
      <c r="J256" s="630"/>
      <c r="K256" s="637" t="s">
        <v>32422</v>
      </c>
      <c r="L256" s="632"/>
      <c r="M256" s="153"/>
      <c r="N256" s="153"/>
      <c r="O256" s="153"/>
      <c r="P256" s="154"/>
      <c r="Q256" s="153"/>
      <c r="R256" s="155"/>
      <c r="S256" s="155"/>
      <c r="T256" s="155"/>
      <c r="U256" s="155"/>
      <c r="V256" s="155"/>
      <c r="W256" s="155"/>
      <c r="X256" s="6"/>
    </row>
    <row r="257" s="5" customFormat="1" ht="15.75">
      <c r="A257" s="153"/>
      <c r="B257" s="153"/>
      <c r="C257" s="587"/>
      <c r="D257" s="584">
        <v>8</v>
      </c>
      <c r="E257" s="606">
        <f t="shared" si="5"/>
        <v>100574</v>
      </c>
      <c r="F257" s="627">
        <v>4.2999999999999998</v>
      </c>
      <c r="G257" s="606">
        <v>2.3999999999999999</v>
      </c>
      <c r="H257" s="628">
        <v>0</v>
      </c>
      <c r="I257" s="628">
        <f t="shared" si="6"/>
        <v>10.32</v>
      </c>
      <c r="J257" s="630"/>
      <c r="K257" s="637" t="s">
        <v>32422</v>
      </c>
      <c r="L257" s="632"/>
      <c r="M257" s="153"/>
      <c r="N257" s="153"/>
      <c r="O257" s="153"/>
      <c r="P257" s="154"/>
      <c r="Q257" s="153"/>
      <c r="R257" s="155"/>
      <c r="S257" s="155"/>
      <c r="T257" s="155"/>
      <c r="U257" s="155"/>
      <c r="V257" s="155"/>
      <c r="W257" s="155"/>
      <c r="X257" s="6"/>
    </row>
    <row r="258" s="5" customFormat="1" ht="15.75">
      <c r="A258" s="153"/>
      <c r="B258" s="153"/>
      <c r="C258" s="587"/>
      <c r="D258" s="584">
        <v>9</v>
      </c>
      <c r="E258" s="606">
        <f t="shared" si="5"/>
        <v>0</v>
      </c>
      <c r="F258" s="627">
        <v>4.9500000000000002</v>
      </c>
      <c r="G258" s="606">
        <v>2.3999999999999999</v>
      </c>
      <c r="H258" s="628">
        <v>0</v>
      </c>
      <c r="I258" s="628">
        <f t="shared" si="6"/>
        <v>11.880000000000001</v>
      </c>
      <c r="J258" s="630"/>
      <c r="K258" s="637" t="s">
        <v>32422</v>
      </c>
      <c r="L258" s="632"/>
      <c r="M258" s="153"/>
      <c r="N258" s="153"/>
      <c r="O258" s="153"/>
      <c r="P258" s="154"/>
      <c r="Q258" s="153"/>
      <c r="R258" s="155"/>
      <c r="S258" s="155"/>
      <c r="T258" s="155"/>
      <c r="U258" s="155"/>
      <c r="V258" s="155"/>
      <c r="W258" s="155"/>
      <c r="X258" s="6"/>
    </row>
    <row r="259" s="5" customFormat="1" ht="15.75">
      <c r="A259" s="153"/>
      <c r="B259" s="153"/>
      <c r="C259" s="587"/>
      <c r="D259" s="584">
        <v>10</v>
      </c>
      <c r="E259" s="606">
        <f t="shared" si="5"/>
        <v>0</v>
      </c>
      <c r="F259" s="627">
        <v>2.7000000000000002</v>
      </c>
      <c r="G259" s="606">
        <v>2.3999999999999999</v>
      </c>
      <c r="H259" s="628">
        <v>0</v>
      </c>
      <c r="I259" s="628">
        <f t="shared" si="6"/>
        <v>6.4800000000000004</v>
      </c>
      <c r="J259" s="630"/>
      <c r="K259" s="637" t="s">
        <v>32422</v>
      </c>
      <c r="L259" s="632"/>
      <c r="M259" s="153"/>
      <c r="N259" s="153"/>
      <c r="O259" s="153"/>
      <c r="P259" s="154"/>
      <c r="Q259" s="153"/>
      <c r="R259" s="155"/>
      <c r="S259" s="155"/>
      <c r="T259" s="155"/>
      <c r="U259" s="155"/>
      <c r="V259" s="155"/>
      <c r="W259" s="155"/>
      <c r="X259" s="6"/>
    </row>
    <row r="260" s="5" customFormat="1" ht="15.75">
      <c r="A260" s="153"/>
      <c r="B260" s="153"/>
      <c r="C260" s="587"/>
      <c r="D260" s="584">
        <v>11</v>
      </c>
      <c r="E260" s="606">
        <f t="shared" ref="E260:E272" si="7">D115</f>
        <v>92762</v>
      </c>
      <c r="F260" s="627">
        <v>3.6499999999999999</v>
      </c>
      <c r="G260" s="606">
        <v>2.3999999999999999</v>
      </c>
      <c r="H260" s="628">
        <v>0</v>
      </c>
      <c r="I260" s="628">
        <f t="shared" si="6"/>
        <v>8.7599999999999998</v>
      </c>
      <c r="J260" s="630"/>
      <c r="K260" s="637" t="s">
        <v>32422</v>
      </c>
      <c r="L260" s="632"/>
      <c r="M260" s="153"/>
      <c r="N260" s="153"/>
      <c r="O260" s="153"/>
      <c r="P260" s="154"/>
      <c r="Q260" s="153"/>
      <c r="R260" s="155"/>
      <c r="S260" s="155"/>
      <c r="T260" s="155"/>
      <c r="U260" s="155"/>
      <c r="V260" s="155"/>
      <c r="W260" s="155"/>
      <c r="X260" s="6"/>
    </row>
    <row r="261" s="5" customFormat="1" ht="15.75">
      <c r="A261" s="153"/>
      <c r="B261" s="153"/>
      <c r="C261" s="587"/>
      <c r="D261" s="584">
        <v>12</v>
      </c>
      <c r="E261" s="606">
        <f t="shared" si="7"/>
        <v>92764</v>
      </c>
      <c r="F261" s="627"/>
      <c r="G261" s="606"/>
      <c r="H261" s="628"/>
      <c r="I261" s="628"/>
      <c r="J261" s="630"/>
      <c r="K261" s="637"/>
      <c r="L261" s="632"/>
      <c r="M261" s="153"/>
      <c r="N261" s="153"/>
      <c r="O261" s="153"/>
      <c r="P261" s="154"/>
      <c r="Q261" s="153"/>
      <c r="R261" s="155"/>
      <c r="S261" s="155"/>
      <c r="T261" s="155"/>
      <c r="U261" s="155"/>
      <c r="V261" s="155"/>
      <c r="W261" s="155"/>
      <c r="X261" s="6"/>
    </row>
    <row r="262" s="5" customFormat="1" ht="15.75">
      <c r="A262" s="153"/>
      <c r="B262" s="153"/>
      <c r="C262" s="587"/>
      <c r="D262" s="584">
        <v>13</v>
      </c>
      <c r="E262" s="606">
        <f t="shared" si="7"/>
        <v>92433</v>
      </c>
      <c r="F262" s="627"/>
      <c r="G262" s="606"/>
      <c r="H262" s="628"/>
      <c r="I262" s="628"/>
      <c r="J262" s="630"/>
      <c r="K262" s="637"/>
      <c r="L262" s="632"/>
      <c r="M262" s="153"/>
      <c r="N262" s="153"/>
      <c r="O262" s="153"/>
      <c r="P262" s="154"/>
      <c r="Q262" s="153"/>
      <c r="R262" s="155"/>
      <c r="S262" s="155"/>
      <c r="T262" s="155"/>
      <c r="U262" s="155"/>
      <c r="V262" s="155"/>
      <c r="W262" s="155"/>
      <c r="X262" s="6"/>
    </row>
    <row r="263" s="5" customFormat="1" ht="15.75">
      <c r="A263" s="153"/>
      <c r="B263" s="153"/>
      <c r="C263" s="587"/>
      <c r="D263" s="584">
        <v>14</v>
      </c>
      <c r="E263" s="606" t="str">
        <f t="shared" si="7"/>
        <v>ED-49806</v>
      </c>
      <c r="F263" s="627"/>
      <c r="G263" s="606"/>
      <c r="H263" s="628"/>
      <c r="I263" s="628"/>
      <c r="J263" s="630"/>
      <c r="K263" s="637"/>
      <c r="L263" s="632"/>
      <c r="M263" s="153"/>
      <c r="N263" s="153"/>
      <c r="O263" s="153"/>
      <c r="P263" s="154"/>
      <c r="Q263" s="153"/>
      <c r="R263" s="155"/>
      <c r="S263" s="155"/>
      <c r="T263" s="155"/>
      <c r="U263" s="155"/>
      <c r="V263" s="155"/>
      <c r="W263" s="155"/>
      <c r="X263" s="6"/>
    </row>
    <row r="264" s="5" customFormat="1" ht="15.75">
      <c r="A264" s="153"/>
      <c r="B264" s="153"/>
      <c r="C264" s="587"/>
      <c r="D264" s="584">
        <v>15</v>
      </c>
      <c r="E264" s="606">
        <f t="shared" si="7"/>
        <v>0</v>
      </c>
      <c r="F264" s="627"/>
      <c r="G264" s="606"/>
      <c r="H264" s="628"/>
      <c r="I264" s="628"/>
      <c r="J264" s="630"/>
      <c r="K264" s="637"/>
      <c r="L264" s="632"/>
      <c r="M264" s="153"/>
      <c r="N264" s="153"/>
      <c r="O264" s="153"/>
      <c r="P264" s="154"/>
      <c r="Q264" s="153"/>
      <c r="R264" s="155"/>
      <c r="S264" s="155"/>
      <c r="T264" s="155"/>
      <c r="U264" s="155"/>
      <c r="V264" s="155"/>
      <c r="W264" s="155"/>
      <c r="X264" s="6"/>
    </row>
    <row r="265" s="5" customFormat="1" ht="15.75">
      <c r="A265" s="153"/>
      <c r="B265" s="153"/>
      <c r="C265" s="587"/>
      <c r="D265" s="584">
        <v>16</v>
      </c>
      <c r="E265" s="606">
        <f t="shared" si="7"/>
        <v>0</v>
      </c>
      <c r="F265" s="627"/>
      <c r="G265" s="606"/>
      <c r="H265" s="628"/>
      <c r="I265" s="628"/>
      <c r="J265" s="630"/>
      <c r="K265" s="637"/>
      <c r="L265" s="632"/>
      <c r="M265" s="153"/>
      <c r="N265" s="153"/>
      <c r="O265" s="153"/>
      <c r="P265" s="154"/>
      <c r="Q265" s="153"/>
      <c r="R265" s="155"/>
      <c r="S265" s="155"/>
      <c r="T265" s="155"/>
      <c r="U265" s="155"/>
      <c r="V265" s="155"/>
      <c r="W265" s="155"/>
      <c r="X265" s="6"/>
    </row>
    <row r="266" s="5" customFormat="1" ht="15.75">
      <c r="A266" s="153"/>
      <c r="B266" s="153"/>
      <c r="C266" s="587"/>
      <c r="D266" s="584">
        <v>17</v>
      </c>
      <c r="E266" s="606">
        <f t="shared" si="7"/>
        <v>96527</v>
      </c>
      <c r="F266" s="627"/>
      <c r="G266" s="606"/>
      <c r="H266" s="628"/>
      <c r="I266" s="628"/>
      <c r="J266" s="630"/>
      <c r="K266" s="637"/>
      <c r="L266" s="632"/>
      <c r="M266" s="153"/>
      <c r="N266" s="153"/>
      <c r="O266" s="153"/>
      <c r="P266" s="154"/>
      <c r="Q266" s="153"/>
      <c r="R266" s="155"/>
      <c r="S266" s="155"/>
      <c r="T266" s="155"/>
      <c r="U266" s="155"/>
      <c r="V266" s="155"/>
      <c r="W266" s="155"/>
      <c r="X266" s="6"/>
    </row>
    <row r="267" s="5" customFormat="1" ht="15.75">
      <c r="A267" s="153"/>
      <c r="B267" s="153"/>
      <c r="C267" s="587"/>
      <c r="D267" s="584">
        <v>18</v>
      </c>
      <c r="E267" s="606">
        <f t="shared" si="7"/>
        <v>96536</v>
      </c>
      <c r="F267" s="627"/>
      <c r="G267" s="606"/>
      <c r="H267" s="628"/>
      <c r="I267" s="628"/>
      <c r="J267" s="630"/>
      <c r="K267" s="637"/>
      <c r="L267" s="632"/>
      <c r="M267" s="153"/>
      <c r="N267" s="153"/>
      <c r="O267" s="153"/>
      <c r="P267" s="154"/>
      <c r="Q267" s="153"/>
      <c r="R267" s="155"/>
      <c r="S267" s="155"/>
      <c r="T267" s="155"/>
      <c r="U267" s="155"/>
      <c r="V267" s="155"/>
      <c r="W267" s="155"/>
      <c r="X267" s="6"/>
    </row>
    <row r="268" s="5" customFormat="1" ht="15.75">
      <c r="A268" s="153"/>
      <c r="B268" s="153"/>
      <c r="C268" s="587"/>
      <c r="D268" s="584">
        <v>19</v>
      </c>
      <c r="E268" s="606">
        <f t="shared" si="7"/>
        <v>92759</v>
      </c>
      <c r="F268" s="627"/>
      <c r="G268" s="606"/>
      <c r="H268" s="628"/>
      <c r="I268" s="628"/>
      <c r="J268" s="630"/>
      <c r="K268" s="637"/>
      <c r="L268" s="632"/>
      <c r="M268" s="153"/>
      <c r="N268" s="153"/>
      <c r="O268" s="153"/>
      <c r="P268" s="154"/>
      <c r="Q268" s="153"/>
      <c r="R268" s="155"/>
      <c r="S268" s="155"/>
      <c r="T268" s="155"/>
      <c r="U268" s="155"/>
      <c r="V268" s="155"/>
      <c r="W268" s="155"/>
      <c r="X268" s="6"/>
    </row>
    <row r="269" s="5" customFormat="1" ht="15.75">
      <c r="A269" s="153"/>
      <c r="B269" s="153"/>
      <c r="C269" s="587"/>
      <c r="D269" s="584">
        <v>20</v>
      </c>
      <c r="E269" s="606">
        <f t="shared" si="7"/>
        <v>92761</v>
      </c>
      <c r="F269" s="627"/>
      <c r="G269" s="606"/>
      <c r="H269" s="628"/>
      <c r="I269" s="628"/>
      <c r="J269" s="630"/>
      <c r="K269" s="637"/>
      <c r="L269" s="632"/>
      <c r="M269" s="153"/>
      <c r="N269" s="153"/>
      <c r="O269" s="153"/>
      <c r="P269" s="154"/>
      <c r="Q269" s="153"/>
      <c r="R269" s="155"/>
      <c r="S269" s="155"/>
      <c r="T269" s="155"/>
      <c r="U269" s="155"/>
      <c r="V269" s="155"/>
      <c r="W269" s="155"/>
      <c r="X269" s="6"/>
    </row>
    <row r="270" s="5" customFormat="1" ht="15.75">
      <c r="A270" s="153"/>
      <c r="B270" s="153"/>
      <c r="C270" s="587"/>
      <c r="D270" s="584">
        <v>21</v>
      </c>
      <c r="E270" s="606">
        <f t="shared" si="7"/>
        <v>92762</v>
      </c>
      <c r="F270" s="627"/>
      <c r="G270" s="606"/>
      <c r="H270" s="628"/>
      <c r="I270" s="628"/>
      <c r="J270" s="630"/>
      <c r="K270" s="637"/>
      <c r="L270" s="632"/>
      <c r="M270" s="153"/>
      <c r="N270" s="153"/>
      <c r="O270" s="153"/>
      <c r="P270" s="154"/>
      <c r="Q270" s="153"/>
      <c r="R270" s="155"/>
      <c r="S270" s="155"/>
      <c r="T270" s="155"/>
      <c r="U270" s="155"/>
      <c r="V270" s="155"/>
      <c r="W270" s="155"/>
      <c r="X270" s="6"/>
    </row>
    <row r="271" s="5" customFormat="1" ht="15.75">
      <c r="A271" s="153"/>
      <c r="B271" s="153"/>
      <c r="C271" s="587"/>
      <c r="D271" s="584">
        <v>22</v>
      </c>
      <c r="E271" s="606">
        <f t="shared" si="7"/>
        <v>92764</v>
      </c>
      <c r="F271" s="627"/>
      <c r="G271" s="606"/>
      <c r="H271" s="628"/>
      <c r="I271" s="628"/>
      <c r="J271" s="630"/>
      <c r="K271" s="637"/>
      <c r="L271" s="632"/>
      <c r="M271" s="153"/>
      <c r="N271" s="153"/>
      <c r="O271" s="153"/>
      <c r="P271" s="154"/>
      <c r="Q271" s="153"/>
      <c r="R271" s="155"/>
      <c r="S271" s="155"/>
      <c r="T271" s="155"/>
      <c r="U271" s="155"/>
      <c r="V271" s="155"/>
      <c r="W271" s="155"/>
      <c r="X271" s="6"/>
    </row>
    <row r="272" s="5" customFormat="1" ht="15.75">
      <c r="A272" s="153"/>
      <c r="B272" s="153"/>
      <c r="C272" s="587"/>
      <c r="D272" s="584">
        <v>23</v>
      </c>
      <c r="E272" s="606">
        <f t="shared" si="7"/>
        <v>96557</v>
      </c>
      <c r="F272" s="627"/>
      <c r="G272" s="606"/>
      <c r="H272" s="628"/>
      <c r="I272" s="628"/>
      <c r="J272" s="630"/>
      <c r="K272" s="637"/>
      <c r="L272" s="632"/>
      <c r="M272" s="153"/>
      <c r="N272" s="153"/>
      <c r="O272" s="153"/>
      <c r="P272" s="154"/>
      <c r="Q272" s="153"/>
      <c r="R272" s="155"/>
      <c r="S272" s="155"/>
      <c r="T272" s="155"/>
      <c r="U272" s="155"/>
      <c r="V272" s="155"/>
      <c r="W272" s="155"/>
      <c r="X272" s="6"/>
    </row>
    <row r="273" s="5" customFormat="1" ht="18">
      <c r="A273" s="153"/>
      <c r="B273" s="153"/>
      <c r="C273" s="587"/>
      <c r="D273" s="584"/>
      <c r="E273" s="606"/>
      <c r="F273" s="627"/>
      <c r="G273" s="606"/>
      <c r="H273" s="636">
        <f>SUM(H250:H272)</f>
        <v>0</v>
      </c>
      <c r="I273" s="628">
        <f>SUM(I250:I272)-5.17</f>
        <v>189.82999999999996</v>
      </c>
      <c r="J273" s="630"/>
      <c r="K273" s="637"/>
      <c r="L273" s="632"/>
      <c r="M273" s="153"/>
      <c r="N273" s="153"/>
      <c r="O273" s="153"/>
      <c r="P273" s="154"/>
      <c r="Q273" s="153"/>
      <c r="R273" s="155"/>
      <c r="S273" s="155"/>
      <c r="T273" s="155"/>
      <c r="U273" s="155"/>
      <c r="V273" s="155"/>
      <c r="W273" s="155"/>
      <c r="X273" s="6"/>
    </row>
    <row r="274" s="5" customFormat="1" ht="16.5">
      <c r="A274" s="153"/>
      <c r="B274" s="153"/>
      <c r="C274" s="587"/>
      <c r="D274" s="156"/>
      <c r="E274" s="156"/>
      <c r="F274" s="156"/>
      <c r="G274" s="156"/>
      <c r="H274" s="156"/>
      <c r="I274" s="156"/>
      <c r="J274" s="156"/>
      <c r="K274" s="587"/>
      <c r="L274" s="157"/>
      <c r="M274" s="153"/>
      <c r="N274" s="153"/>
      <c r="O274" s="153"/>
      <c r="P274" s="154"/>
      <c r="Q274" s="153"/>
      <c r="R274" s="155"/>
      <c r="S274" s="155"/>
      <c r="T274" s="155"/>
      <c r="U274" s="155"/>
      <c r="V274" s="155"/>
      <c r="W274" s="155"/>
      <c r="X274" s="6"/>
    </row>
    <row r="275" s="4" customFormat="1" ht="17.25">
      <c r="A275" s="145"/>
      <c r="B275" s="145"/>
      <c r="C275" s="146" t="s">
        <v>32328</v>
      </c>
      <c r="D275" s="353"/>
      <c r="E275" s="353"/>
      <c r="F275" s="465" t="str">
        <f>VLOOKUP(C275,PO!D$1:J$65886,4,0)</f>
        <v xml:space="preserve">VERGA E CONTRAVERGA</v>
      </c>
      <c r="G275" s="465"/>
      <c r="H275" s="465"/>
      <c r="I275" s="465"/>
      <c r="J275" s="465"/>
      <c r="K275" s="147"/>
      <c r="L275" s="148"/>
      <c r="M275" s="145"/>
      <c r="N275" s="145"/>
      <c r="O275" s="145"/>
      <c r="P275" s="149"/>
      <c r="Q275" s="145"/>
      <c r="R275" s="150"/>
      <c r="S275" s="150"/>
      <c r="T275" s="150"/>
      <c r="U275" s="150"/>
      <c r="V275" s="150"/>
      <c r="W275" s="145"/>
    </row>
    <row r="276" ht="47.25">
      <c r="C276" s="151" t="s">
        <v>32330</v>
      </c>
      <c r="D276" s="151" t="str">
        <f>VLOOKUP(C276,PO!$D:$N,2,0)</f>
        <v>ED-9903</v>
      </c>
      <c r="E276" s="151" t="str">
        <f>VLOOKUP(D276,REF!$B:$F,2,0)</f>
        <v>CPU-SICOR-MG</v>
      </c>
      <c r="F276" s="466" t="str">
        <f>VLOOKUP(C276,PO!D$1:J$65886,4,0)</f>
        <v xml:space="preserve">VERGA OU CONTRAVERGA EM CONCRETO ESTRUTURAL PARA VÃOS DE ATÉ 150CM, PREPARADO EM OBRA COM BETONEIRA, CONTROLE "A", COM FCK 20 MPA, MOLDADA IN LOCO, INCLUSIVE ARMAÇÃO</v>
      </c>
      <c r="G276" s="466"/>
      <c r="H276" s="466"/>
      <c r="I276" s="466"/>
      <c r="J276" s="466"/>
      <c r="K276" s="151" t="str">
        <f>VLOOKUP(C276,PO!D$1:J$65886,5,0)</f>
        <v>m3</v>
      </c>
      <c r="L276" s="152">
        <f>H278+H279</f>
        <v>1.5316000000000001</v>
      </c>
      <c r="R276" s="141"/>
      <c r="S276" s="141"/>
      <c r="T276" s="141"/>
      <c r="U276" s="141"/>
      <c r="V276" s="141"/>
      <c r="W276" s="141"/>
      <c r="X276" s="3"/>
    </row>
    <row r="277" s="5" customFormat="1" ht="15.75">
      <c r="A277" s="153"/>
      <c r="B277" s="153"/>
      <c r="C277" s="587"/>
      <c r="D277" s="156"/>
      <c r="E277" s="156"/>
      <c r="F277" s="156"/>
      <c r="G277" s="156"/>
      <c r="H277" s="156"/>
      <c r="I277" s="156"/>
      <c r="J277" s="156"/>
      <c r="K277" s="587"/>
      <c r="L277" s="157"/>
      <c r="M277" s="153"/>
      <c r="N277" s="153"/>
      <c r="O277" s="153"/>
      <c r="P277" s="154"/>
      <c r="Q277" s="153"/>
      <c r="R277" s="155"/>
      <c r="S277" s="155"/>
      <c r="T277" s="155"/>
      <c r="U277" s="155"/>
      <c r="V277" s="155"/>
      <c r="W277" s="155"/>
      <c r="X277" s="6"/>
    </row>
    <row r="278" s="5" customFormat="1" ht="15.75">
      <c r="A278" s="153"/>
      <c r="B278" s="153"/>
      <c r="C278" s="587"/>
      <c r="D278" s="156"/>
      <c r="E278" s="906" t="s">
        <v>32425</v>
      </c>
      <c r="F278" s="907"/>
      <c r="G278" s="908"/>
      <c r="H278" s="909">
        <f>71.8*0.14*0.1</f>
        <v>1.0052000000000001</v>
      </c>
      <c r="I278" s="910"/>
      <c r="J278" s="156"/>
      <c r="K278" s="587"/>
      <c r="L278" s="157"/>
      <c r="M278" s="153"/>
      <c r="N278" s="153"/>
      <c r="O278" s="153"/>
      <c r="P278" s="154"/>
      <c r="Q278" s="153"/>
      <c r="R278" s="155"/>
      <c r="S278" s="155"/>
      <c r="T278" s="155"/>
      <c r="U278" s="155"/>
      <c r="V278" s="155"/>
      <c r="W278" s="155"/>
      <c r="X278" s="6"/>
    </row>
    <row r="279" s="5" customFormat="1" ht="15.75">
      <c r="A279" s="153"/>
      <c r="B279" s="153"/>
      <c r="C279" s="587"/>
      <c r="D279" s="156"/>
      <c r="E279" s="906" t="s">
        <v>32344</v>
      </c>
      <c r="F279" s="907"/>
      <c r="G279" s="908"/>
      <c r="H279" s="911">
        <f>37.6*0.1*0.14</f>
        <v>0.52640000000000009</v>
      </c>
      <c r="I279" s="912"/>
      <c r="J279" s="156"/>
      <c r="K279" s="587"/>
      <c r="L279" s="157"/>
      <c r="M279" s="153"/>
      <c r="N279" s="153"/>
      <c r="O279" s="153"/>
      <c r="P279" s="154"/>
      <c r="Q279" s="153"/>
      <c r="R279" s="155"/>
      <c r="S279" s="155"/>
      <c r="T279" s="155"/>
      <c r="U279" s="155"/>
      <c r="V279" s="155"/>
      <c r="W279" s="155"/>
      <c r="X279" s="6"/>
    </row>
    <row r="280" s="5" customFormat="1" ht="15.75">
      <c r="A280" s="153"/>
      <c r="B280" s="153"/>
      <c r="C280" s="587"/>
      <c r="D280" s="156"/>
      <c r="E280" s="156"/>
      <c r="F280" s="156"/>
      <c r="G280" s="156"/>
      <c r="H280" s="156"/>
      <c r="I280" s="156"/>
      <c r="J280" s="156"/>
      <c r="K280" s="587"/>
      <c r="L280" s="157"/>
      <c r="M280" s="153"/>
      <c r="N280" s="153"/>
      <c r="O280" s="153"/>
      <c r="P280" s="154"/>
      <c r="Q280" s="153"/>
      <c r="R280" s="155"/>
      <c r="S280" s="155"/>
      <c r="T280" s="155"/>
      <c r="U280" s="155"/>
      <c r="V280" s="155"/>
      <c r="W280" s="155"/>
      <c r="X280" s="6"/>
    </row>
    <row r="281" ht="47.25">
      <c r="C281" s="151" t="s">
        <v>32331</v>
      </c>
      <c r="D281" s="151" t="str">
        <f>VLOOKUP(C281,PO!$D:$N,2,0)</f>
        <v>ED-9906</v>
      </c>
      <c r="E281" s="151" t="str">
        <f>VLOOKUP(D281,REF!$B:$F,2,0)</f>
        <v>CPU-SICOR-MG</v>
      </c>
      <c r="F281" s="466" t="str">
        <f>VLOOKUP(C281,PO!D$1:J$65886,4,0)</f>
        <v xml:space="preserve">VERGA OU CONTRAVERGA EM CONCRETO ESTRUTURAL PARA VÃOS ACIMA DE 150CM, PREPARADO EM OBRA COM BETONEIRA, CONTROLE "A", COM FCK 20 MPA, MOLDADA IN LOCO, INCLUSIVE ARMAÇÃO</v>
      </c>
      <c r="G281" s="466"/>
      <c r="H281" s="466"/>
      <c r="I281" s="466"/>
      <c r="J281" s="466"/>
      <c r="K281" s="151" t="str">
        <f>VLOOKUP(C281,PO!D$1:J$65886,5,0)</f>
        <v>m3</v>
      </c>
      <c r="L281" s="152">
        <f>H283+H284</f>
        <v>0.17249999999999999</v>
      </c>
      <c r="R281" s="141"/>
      <c r="S281" s="141"/>
      <c r="T281" s="141"/>
      <c r="U281" s="141"/>
      <c r="V281" s="141"/>
      <c r="W281" s="141"/>
      <c r="X281" s="3"/>
    </row>
    <row r="282" s="5" customFormat="1" ht="15.75">
      <c r="A282" s="153"/>
      <c r="B282" s="153"/>
      <c r="C282" s="587"/>
      <c r="D282" s="156"/>
      <c r="E282" s="156"/>
      <c r="F282" s="156"/>
      <c r="G282" s="156"/>
      <c r="H282" s="156"/>
      <c r="I282" s="156"/>
      <c r="J282" s="156"/>
      <c r="K282" s="587"/>
      <c r="L282" s="157"/>
      <c r="M282" s="153"/>
      <c r="N282" s="153"/>
      <c r="O282" s="153"/>
      <c r="P282" s="154"/>
      <c r="Q282" s="153"/>
      <c r="R282" s="155"/>
      <c r="S282" s="155"/>
      <c r="T282" s="155"/>
      <c r="U282" s="155"/>
      <c r="V282" s="155"/>
      <c r="W282" s="155"/>
      <c r="X282" s="6"/>
    </row>
    <row r="283" s="5" customFormat="1" ht="15.75">
      <c r="A283" s="153"/>
      <c r="B283" s="153"/>
      <c r="C283" s="587"/>
      <c r="D283" s="156"/>
      <c r="E283" s="906" t="s">
        <v>32425</v>
      </c>
      <c r="F283" s="907"/>
      <c r="G283" s="908"/>
      <c r="H283" s="909">
        <f>8.7*0.15*0.1</f>
        <v>0.1305</v>
      </c>
      <c r="I283" s="910"/>
      <c r="J283" s="156"/>
      <c r="K283" s="587"/>
      <c r="L283" s="157"/>
      <c r="M283" s="153"/>
      <c r="N283" s="153"/>
      <c r="O283" s="153"/>
      <c r="P283" s="154"/>
      <c r="Q283" s="153"/>
      <c r="R283" s="155"/>
      <c r="S283" s="155"/>
      <c r="T283" s="155"/>
      <c r="U283" s="155"/>
      <c r="V283" s="155"/>
      <c r="W283" s="155"/>
      <c r="X283" s="6"/>
    </row>
    <row r="284" s="5" customFormat="1" ht="15.75">
      <c r="A284" s="153"/>
      <c r="B284" s="153"/>
      <c r="C284" s="587"/>
      <c r="D284" s="156"/>
      <c r="E284" s="906" t="s">
        <v>32344</v>
      </c>
      <c r="F284" s="907"/>
      <c r="G284" s="908"/>
      <c r="H284" s="911">
        <f>2.8*0.1*0.15</f>
        <v>0.041999999999999996</v>
      </c>
      <c r="I284" s="912"/>
      <c r="J284" s="156"/>
      <c r="K284" s="587"/>
      <c r="L284" s="157"/>
      <c r="M284" s="153"/>
      <c r="N284" s="153"/>
      <c r="O284" s="153"/>
      <c r="P284" s="154"/>
      <c r="Q284" s="153"/>
      <c r="R284" s="155"/>
      <c r="S284" s="155"/>
      <c r="T284" s="155"/>
      <c r="U284" s="155"/>
      <c r="V284" s="155"/>
      <c r="W284" s="155"/>
      <c r="X284" s="6"/>
    </row>
    <row r="285" s="5" customFormat="1" ht="16.5">
      <c r="A285" s="153"/>
      <c r="B285" s="153"/>
      <c r="C285" s="587"/>
      <c r="D285" s="156"/>
      <c r="E285" s="156"/>
      <c r="F285" s="156"/>
      <c r="G285" s="156"/>
      <c r="H285" s="156"/>
      <c r="I285" s="156"/>
      <c r="J285" s="156"/>
      <c r="K285" s="587"/>
      <c r="L285" s="157"/>
      <c r="M285" s="153"/>
      <c r="N285" s="153"/>
      <c r="O285" s="153"/>
      <c r="P285" s="154"/>
      <c r="Q285" s="153"/>
      <c r="R285" s="155"/>
      <c r="S285" s="155"/>
      <c r="T285" s="155"/>
      <c r="U285" s="155"/>
      <c r="V285" s="155"/>
      <c r="W285" s="155"/>
      <c r="X285" s="6"/>
    </row>
    <row r="286" s="4" customFormat="1" ht="17.25">
      <c r="A286" s="145"/>
      <c r="B286" s="145"/>
      <c r="C286" s="146" t="s">
        <v>32332</v>
      </c>
      <c r="D286" s="353"/>
      <c r="E286" s="353"/>
      <c r="F286" s="465" t="str">
        <f>VLOOKUP(C286,PO!D$1:J$65886,4,0)</f>
        <v>ESQUADRIAS</v>
      </c>
      <c r="G286" s="465"/>
      <c r="H286" s="465"/>
      <c r="I286" s="465"/>
      <c r="J286" s="465"/>
      <c r="K286" s="147"/>
      <c r="L286" s="148"/>
      <c r="M286" s="145"/>
      <c r="N286" s="145"/>
      <c r="O286" s="145"/>
      <c r="P286" s="149"/>
      <c r="Q286" s="145"/>
      <c r="R286" s="150"/>
      <c r="S286" s="150"/>
      <c r="T286" s="150"/>
      <c r="U286" s="150"/>
      <c r="V286" s="150"/>
      <c r="W286" s="145"/>
    </row>
    <row r="287" s="4" customFormat="1" ht="17.25">
      <c r="A287" s="145"/>
      <c r="B287" s="145"/>
      <c r="C287" s="146" t="s">
        <v>32337</v>
      </c>
      <c r="D287" s="353"/>
      <c r="E287" s="353"/>
      <c r="F287" s="465" t="str">
        <f>VLOOKUP(C287,PO!D$1:J$65886,4,0)</f>
        <v xml:space="preserve">ESQUADRIAS DE ALUMINIO</v>
      </c>
      <c r="G287" s="465"/>
      <c r="H287" s="465"/>
      <c r="I287" s="465"/>
      <c r="J287" s="465"/>
      <c r="K287" s="147"/>
      <c r="L287" s="148"/>
      <c r="M287" s="145"/>
      <c r="N287" s="145"/>
      <c r="O287" s="145"/>
      <c r="P287" s="149"/>
      <c r="Q287" s="145"/>
      <c r="R287" s="150"/>
      <c r="S287" s="150"/>
      <c r="T287" s="150"/>
      <c r="U287" s="150"/>
      <c r="V287" s="150"/>
      <c r="W287" s="145"/>
    </row>
    <row r="288" ht="31.5">
      <c r="C288" s="151" t="s">
        <v>32333</v>
      </c>
      <c r="D288" s="151" t="str">
        <f>VLOOKUP(C288,PO!$D:$N,2,0)</f>
        <v>13.01.04</v>
      </c>
      <c r="E288" s="151" t="str">
        <f>VLOOKUP(D288,REF!$B:$F,2,0)</f>
        <v>CPU-SUDECAP-MG</v>
      </c>
      <c r="F288" s="466" t="str">
        <f>VLOOKUP(C288,PO!D$1:J$65886,4,0)</f>
        <v xml:space="preserve">JANELAS DE ALUMÍNIO DE CORRER, 4 FOLHAS, COM VIDROS, BATENTES E FERRAGENS, SEM CONTRA MARCO REF 94573</v>
      </c>
      <c r="G288" s="466"/>
      <c r="H288" s="466"/>
      <c r="I288" s="466"/>
      <c r="J288" s="466"/>
      <c r="K288" s="151" t="str">
        <f>VLOOKUP(C288,PO!D$1:J$65886,5,0)</f>
        <v>M2</v>
      </c>
      <c r="L288" s="152">
        <f>H291</f>
        <v>24.640000000000001</v>
      </c>
      <c r="R288" s="141"/>
      <c r="S288" s="141"/>
      <c r="T288" s="141"/>
      <c r="U288" s="141"/>
      <c r="V288" s="141"/>
      <c r="W288" s="141"/>
      <c r="X288" s="3"/>
    </row>
    <row r="289" s="5" customFormat="1" ht="15.75">
      <c r="A289" s="153"/>
      <c r="B289" s="153"/>
      <c r="C289" s="587"/>
      <c r="D289" s="156"/>
      <c r="E289" s="156"/>
      <c r="F289" s="156"/>
      <c r="G289" s="156"/>
      <c r="H289" s="156"/>
      <c r="I289" s="156"/>
      <c r="J289" s="156"/>
      <c r="K289" s="587"/>
      <c r="L289" s="157"/>
      <c r="M289" s="153"/>
      <c r="N289" s="153"/>
      <c r="O289" s="153"/>
      <c r="P289" s="154"/>
      <c r="Q289" s="153"/>
      <c r="R289" s="155"/>
      <c r="S289" s="155"/>
      <c r="T289" s="155"/>
      <c r="U289" s="155"/>
      <c r="V289" s="155"/>
      <c r="W289" s="155"/>
      <c r="X289" s="6"/>
    </row>
    <row r="290" s="5" customFormat="1" ht="15.75">
      <c r="A290" s="153"/>
      <c r="B290" s="153"/>
      <c r="C290" s="587"/>
      <c r="D290" s="156"/>
      <c r="E290" s="151" t="s">
        <v>32426</v>
      </c>
      <c r="F290" s="151" t="s">
        <v>32427</v>
      </c>
      <c r="G290" s="151" t="s">
        <v>32428</v>
      </c>
      <c r="H290" s="151" t="s">
        <v>0</v>
      </c>
      <c r="I290" s="156"/>
      <c r="J290" s="156"/>
      <c r="K290" s="587"/>
      <c r="L290" s="157"/>
      <c r="M290" s="153"/>
      <c r="N290" s="153"/>
      <c r="O290" s="153"/>
      <c r="P290" s="154"/>
      <c r="Q290" s="153"/>
      <c r="R290" s="155"/>
      <c r="S290" s="155"/>
      <c r="T290" s="155"/>
      <c r="U290" s="155"/>
      <c r="V290" s="155"/>
      <c r="W290" s="155"/>
      <c r="X290" s="6"/>
    </row>
    <row r="291" s="5" customFormat="1" ht="15.75">
      <c r="A291" s="153"/>
      <c r="B291" s="153"/>
      <c r="C291" s="587"/>
      <c r="D291" s="156"/>
      <c r="E291" s="882">
        <v>1.3999999999999999</v>
      </c>
      <c r="F291" s="882">
        <v>1.1000000000000001</v>
      </c>
      <c r="G291" s="882">
        <v>16</v>
      </c>
      <c r="H291" s="890">
        <f>ROUND(E291*F291*G291,2)</f>
        <v>24.640000000000001</v>
      </c>
      <c r="I291" s="156"/>
      <c r="J291" s="156"/>
      <c r="K291" s="587"/>
      <c r="L291" s="157"/>
      <c r="M291" s="153"/>
      <c r="N291" s="153"/>
      <c r="O291" s="153"/>
      <c r="P291" s="154"/>
      <c r="Q291" s="153"/>
      <c r="R291" s="155"/>
      <c r="S291" s="155"/>
      <c r="T291" s="155"/>
      <c r="U291" s="155"/>
      <c r="V291" s="155"/>
      <c r="W291" s="155"/>
      <c r="X291" s="6"/>
    </row>
    <row r="292" s="5" customFormat="1" ht="15.75">
      <c r="A292" s="153"/>
      <c r="B292" s="153"/>
      <c r="C292" s="587"/>
      <c r="D292" s="156"/>
      <c r="E292" s="883"/>
      <c r="F292" s="883"/>
      <c r="G292" s="883"/>
      <c r="H292" s="891"/>
      <c r="I292" s="156"/>
      <c r="J292" s="156"/>
      <c r="K292" s="587"/>
      <c r="L292" s="157"/>
      <c r="M292" s="153"/>
      <c r="N292" s="153"/>
      <c r="O292" s="153"/>
      <c r="P292" s="154"/>
      <c r="Q292" s="153"/>
      <c r="R292" s="155"/>
      <c r="S292" s="155"/>
      <c r="T292" s="155"/>
      <c r="U292" s="155"/>
      <c r="V292" s="155"/>
      <c r="W292" s="155"/>
      <c r="X292" s="6"/>
    </row>
    <row r="293" s="5" customFormat="1" ht="15.75">
      <c r="A293" s="153"/>
      <c r="B293" s="153"/>
      <c r="C293" s="587"/>
      <c r="D293" s="156"/>
      <c r="E293" s="156"/>
      <c r="F293" s="156"/>
      <c r="G293" s="156"/>
      <c r="H293" s="156"/>
      <c r="I293" s="156"/>
      <c r="J293" s="156"/>
      <c r="K293" s="587"/>
      <c r="L293" s="157"/>
      <c r="M293" s="153"/>
      <c r="N293" s="153"/>
      <c r="O293" s="153"/>
      <c r="P293" s="154"/>
      <c r="Q293" s="153"/>
      <c r="R293" s="155"/>
      <c r="S293" s="155"/>
      <c r="T293" s="155"/>
      <c r="U293" s="155"/>
      <c r="V293" s="155"/>
      <c r="W293" s="155"/>
      <c r="X293" s="6"/>
    </row>
    <row r="294" ht="31.5">
      <c r="C294" s="151" t="s">
        <v>32334</v>
      </c>
      <c r="D294" s="151" t="str">
        <f>VLOOKUP(C294,PO!$D:$N,2,0)</f>
        <v>13.01.02</v>
      </c>
      <c r="E294" s="151" t="str">
        <f>VLOOKUP(D294,REF!$B:$F,2,0)</f>
        <v>CPU-SUDECAP-MG</v>
      </c>
      <c r="F294" s="466" t="str">
        <f>VLOOKUP(C294,PO!D$1:J$65886,4,0)</f>
        <v xml:space="preserve">JANELAS DE ALUMÍNIO DE CORRER, 2 FOLHAS, COM VIDROS, BATENTES E FERRAGENS, SEM CONTRA MARCO REF 94570</v>
      </c>
      <c r="G294" s="466"/>
      <c r="H294" s="466"/>
      <c r="I294" s="466"/>
      <c r="J294" s="466"/>
      <c r="K294" s="151" t="str">
        <f>VLOOKUP(C294,PO!D$1:J$65886,5,0)</f>
        <v>M2</v>
      </c>
      <c r="L294" s="152">
        <f>H297+H300</f>
        <v>2.9399999999999999</v>
      </c>
      <c r="R294" s="141"/>
      <c r="S294" s="141"/>
      <c r="T294" s="141"/>
      <c r="U294" s="141"/>
      <c r="V294" s="141"/>
      <c r="W294" s="141"/>
      <c r="X294" s="3"/>
    </row>
    <row r="295" s="5" customFormat="1" ht="15.75">
      <c r="A295" s="153"/>
      <c r="B295" s="153"/>
      <c r="C295" s="587"/>
      <c r="D295" s="156"/>
      <c r="E295" s="156"/>
      <c r="F295" s="156"/>
      <c r="G295" s="156"/>
      <c r="H295" s="156"/>
      <c r="I295" s="156"/>
      <c r="J295" s="156"/>
      <c r="K295" s="587"/>
      <c r="L295" s="157"/>
      <c r="M295" s="153"/>
      <c r="N295" s="153"/>
      <c r="O295" s="153"/>
      <c r="P295" s="154"/>
      <c r="Q295" s="153"/>
      <c r="R295" s="155"/>
      <c r="S295" s="155"/>
      <c r="T295" s="155"/>
      <c r="U295" s="155"/>
      <c r="V295" s="155"/>
      <c r="W295" s="155"/>
      <c r="X295" s="6"/>
    </row>
    <row r="296" s="5" customFormat="1" ht="15.75">
      <c r="A296" s="153"/>
      <c r="B296" s="153"/>
      <c r="C296" s="587"/>
      <c r="D296" s="156"/>
      <c r="E296" s="151" t="s">
        <v>3715</v>
      </c>
      <c r="F296" s="151" t="s">
        <v>32429</v>
      </c>
      <c r="G296" s="151" t="s">
        <v>32430</v>
      </c>
      <c r="H296" s="151" t="s">
        <v>0</v>
      </c>
      <c r="I296" s="156"/>
      <c r="J296" s="156"/>
      <c r="K296" s="587"/>
      <c r="L296" s="157"/>
      <c r="M296" s="153"/>
      <c r="N296" s="153"/>
      <c r="O296" s="153"/>
      <c r="P296" s="154"/>
      <c r="Q296" s="153"/>
      <c r="R296" s="155"/>
      <c r="S296" s="155"/>
      <c r="T296" s="155"/>
      <c r="U296" s="155"/>
      <c r="V296" s="155"/>
      <c r="W296" s="155"/>
      <c r="X296" s="6"/>
    </row>
    <row r="297" s="5" customFormat="1" ht="15.75">
      <c r="A297" s="153"/>
      <c r="B297" s="153"/>
      <c r="C297" s="587"/>
      <c r="D297" s="156"/>
      <c r="E297" s="890">
        <v>1.5</v>
      </c>
      <c r="F297" s="890">
        <v>0.69999999999999996</v>
      </c>
      <c r="G297" s="892">
        <v>2</v>
      </c>
      <c r="H297" s="890">
        <f>ROUND(E297*F297*G297,2)</f>
        <v>2.1000000000000001</v>
      </c>
      <c r="I297" s="156"/>
      <c r="J297" s="156"/>
      <c r="K297" s="587"/>
      <c r="L297" s="157"/>
      <c r="M297" s="153"/>
      <c r="N297" s="153"/>
      <c r="O297" s="153"/>
      <c r="P297" s="154"/>
      <c r="Q297" s="153"/>
      <c r="R297" s="155"/>
      <c r="S297" s="155"/>
      <c r="T297" s="155"/>
      <c r="U297" s="155"/>
      <c r="V297" s="155"/>
      <c r="W297" s="155"/>
      <c r="X297" s="6"/>
    </row>
    <row r="298" s="5" customFormat="1" ht="15.75">
      <c r="A298" s="153"/>
      <c r="B298" s="153"/>
      <c r="C298" s="587"/>
      <c r="D298" s="156"/>
      <c r="E298" s="891"/>
      <c r="F298" s="891"/>
      <c r="G298" s="893"/>
      <c r="H298" s="891"/>
      <c r="I298" s="156"/>
      <c r="J298" s="156"/>
      <c r="K298" s="587"/>
      <c r="L298" s="157"/>
      <c r="M298" s="153"/>
      <c r="N298" s="153"/>
      <c r="O298" s="153"/>
      <c r="P298" s="154"/>
      <c r="Q298" s="153"/>
      <c r="R298" s="155"/>
      <c r="S298" s="155"/>
      <c r="T298" s="155"/>
      <c r="U298" s="155"/>
      <c r="V298" s="155"/>
      <c r="W298" s="155"/>
      <c r="X298" s="6"/>
    </row>
    <row r="299" s="5" customFormat="1" ht="15.75">
      <c r="A299" s="153"/>
      <c r="B299" s="153"/>
      <c r="C299" s="587"/>
      <c r="D299" s="156"/>
      <c r="E299" s="151" t="s">
        <v>3715</v>
      </c>
      <c r="F299" s="151" t="s">
        <v>32429</v>
      </c>
      <c r="G299" s="151" t="s">
        <v>32430</v>
      </c>
      <c r="H299" s="151" t="s">
        <v>0</v>
      </c>
      <c r="I299" s="156"/>
      <c r="J299" s="156"/>
      <c r="K299" s="587"/>
      <c r="L299" s="157"/>
      <c r="M299" s="153"/>
      <c r="N299" s="153"/>
      <c r="O299" s="153"/>
      <c r="P299" s="154"/>
      <c r="Q299" s="153"/>
      <c r="R299" s="155"/>
      <c r="S299" s="155"/>
      <c r="T299" s="155"/>
      <c r="U299" s="155"/>
      <c r="V299" s="155"/>
      <c r="W299" s="155"/>
      <c r="X299" s="6"/>
    </row>
    <row r="300" s="5" customFormat="1" ht="15.75">
      <c r="A300" s="153"/>
      <c r="B300" s="153"/>
      <c r="C300" s="587"/>
      <c r="D300" s="156"/>
      <c r="E300" s="890">
        <v>1.2</v>
      </c>
      <c r="F300" s="890">
        <v>0.69999999999999996</v>
      </c>
      <c r="G300" s="892">
        <v>1</v>
      </c>
      <c r="H300" s="890">
        <f>ROUND(E300*F300*G300,2)</f>
        <v>0.83999999999999997</v>
      </c>
      <c r="I300" s="156"/>
      <c r="J300" s="156"/>
      <c r="K300" s="587"/>
      <c r="L300" s="157"/>
      <c r="M300" s="153"/>
      <c r="N300" s="153"/>
      <c r="O300" s="153"/>
      <c r="P300" s="154"/>
      <c r="Q300" s="153"/>
      <c r="R300" s="155"/>
      <c r="S300" s="155"/>
      <c r="T300" s="155"/>
      <c r="U300" s="155"/>
      <c r="V300" s="155"/>
      <c r="W300" s="155"/>
      <c r="X300" s="6"/>
    </row>
    <row r="301" s="5" customFormat="1" ht="15.75">
      <c r="A301" s="153"/>
      <c r="B301" s="153"/>
      <c r="C301" s="587"/>
      <c r="D301" s="156"/>
      <c r="E301" s="891"/>
      <c r="F301" s="891"/>
      <c r="G301" s="893"/>
      <c r="H301" s="891"/>
      <c r="I301" s="156"/>
      <c r="J301" s="156"/>
      <c r="K301" s="587"/>
      <c r="L301" s="157"/>
      <c r="M301" s="153"/>
      <c r="N301" s="153"/>
      <c r="O301" s="153"/>
      <c r="P301" s="154"/>
      <c r="Q301" s="153"/>
      <c r="R301" s="155"/>
      <c r="S301" s="155"/>
      <c r="T301" s="155"/>
      <c r="U301" s="155"/>
      <c r="V301" s="155"/>
      <c r="W301" s="155"/>
      <c r="X301" s="6"/>
    </row>
    <row r="302" s="5" customFormat="1" ht="15.75">
      <c r="A302" s="153"/>
      <c r="B302" s="153"/>
      <c r="C302" s="587"/>
      <c r="D302" s="156"/>
      <c r="E302" s="156"/>
      <c r="F302" s="156"/>
      <c r="G302" s="156"/>
      <c r="H302" s="156"/>
      <c r="I302" s="156"/>
      <c r="J302" s="156"/>
      <c r="K302" s="587"/>
      <c r="L302" s="157"/>
      <c r="M302" s="153"/>
      <c r="N302" s="153"/>
      <c r="O302" s="153"/>
      <c r="P302" s="154"/>
      <c r="Q302" s="153"/>
      <c r="R302" s="155"/>
      <c r="S302" s="155"/>
      <c r="T302" s="155"/>
      <c r="U302" s="155"/>
      <c r="V302" s="155"/>
      <c r="W302" s="155"/>
      <c r="X302" s="6"/>
    </row>
    <row r="303" ht="31.5">
      <c r="C303" s="151" t="s">
        <v>32335</v>
      </c>
      <c r="D303" s="151" t="str">
        <f>VLOOKUP(C303,PO!$D:$N,2,0)</f>
        <v>13.01.01</v>
      </c>
      <c r="E303" s="151" t="str">
        <f>VLOOKUP(D303,REF!$B:$F,2,0)</f>
        <v>CPU-SUDECAP-MG</v>
      </c>
      <c r="F303" s="466" t="str">
        <f>VLOOKUP(C303,PO!D$1:J$65886,4,0)</f>
        <v xml:space="preserve">JANELAS DE ALUMÍNIO - MÁXIMO AR, COM VIDROS, BATENTES E FERRAGENS, SEM CONTRA MARCO REF 94569</v>
      </c>
      <c r="G303" s="466"/>
      <c r="H303" s="466"/>
      <c r="I303" s="466"/>
      <c r="J303" s="466"/>
      <c r="K303" s="151" t="str">
        <f>VLOOKUP(C303,PO!D$1:J$65886,5,0)</f>
        <v>M2</v>
      </c>
      <c r="L303" s="152">
        <f>H306+H309</f>
        <v>1.1899999999999999</v>
      </c>
      <c r="R303" s="141"/>
      <c r="S303" s="141"/>
      <c r="T303" s="141"/>
      <c r="U303" s="141"/>
      <c r="V303" s="141"/>
      <c r="W303" s="141"/>
      <c r="X303" s="3"/>
    </row>
    <row r="304" s="5" customFormat="1" ht="15.75">
      <c r="A304" s="153"/>
      <c r="B304" s="153"/>
      <c r="C304" s="587"/>
      <c r="D304" s="156"/>
      <c r="E304" s="156"/>
      <c r="F304" s="156"/>
      <c r="G304" s="156"/>
      <c r="H304" s="156"/>
      <c r="I304" s="156"/>
      <c r="J304" s="156"/>
      <c r="K304" s="587"/>
      <c r="L304" s="157"/>
      <c r="M304" s="153"/>
      <c r="N304" s="153"/>
      <c r="O304" s="153"/>
      <c r="P304" s="154"/>
      <c r="Q304" s="153"/>
      <c r="R304" s="155"/>
      <c r="S304" s="155"/>
      <c r="T304" s="155"/>
      <c r="U304" s="155"/>
      <c r="V304" s="155"/>
      <c r="W304" s="155"/>
      <c r="X304" s="6"/>
    </row>
    <row r="305" s="5" customFormat="1" ht="15.75">
      <c r="A305" s="153"/>
      <c r="B305" s="153"/>
      <c r="C305" s="587"/>
      <c r="D305" s="156"/>
      <c r="E305" s="151" t="s">
        <v>3715</v>
      </c>
      <c r="F305" s="151" t="s">
        <v>32429</v>
      </c>
      <c r="G305" s="151" t="s">
        <v>32430</v>
      </c>
      <c r="H305" s="151" t="s">
        <v>0</v>
      </c>
      <c r="I305" s="156"/>
      <c r="J305" s="156"/>
      <c r="K305" s="587"/>
      <c r="L305" s="157"/>
      <c r="M305" s="153"/>
      <c r="N305" s="153"/>
      <c r="O305" s="153"/>
      <c r="P305" s="154"/>
      <c r="Q305" s="153"/>
      <c r="R305" s="155"/>
      <c r="S305" s="155"/>
      <c r="T305" s="155"/>
      <c r="U305" s="155"/>
      <c r="V305" s="155"/>
      <c r="W305" s="155"/>
      <c r="X305" s="6"/>
    </row>
    <row r="306" s="5" customFormat="1" ht="15.75">
      <c r="A306" s="153"/>
      <c r="B306" s="153"/>
      <c r="C306" s="587"/>
      <c r="D306" s="156"/>
      <c r="E306" s="890">
        <v>0.5</v>
      </c>
      <c r="F306" s="890">
        <v>0.69999999999999996</v>
      </c>
      <c r="G306" s="892">
        <v>2</v>
      </c>
      <c r="H306" s="892">
        <f>ROUND(E306*F306*G306,2)</f>
        <v>0.69999999999999996</v>
      </c>
      <c r="I306" s="156"/>
      <c r="J306" s="156"/>
      <c r="K306" s="587"/>
      <c r="L306" s="157"/>
      <c r="M306" s="153"/>
      <c r="N306" s="153"/>
      <c r="O306" s="153"/>
      <c r="P306" s="154"/>
      <c r="Q306" s="153"/>
      <c r="R306" s="155"/>
      <c r="S306" s="155"/>
      <c r="T306" s="155"/>
      <c r="U306" s="155"/>
      <c r="V306" s="155"/>
      <c r="W306" s="155"/>
      <c r="X306" s="6"/>
    </row>
    <row r="307" s="5" customFormat="1" ht="15.75">
      <c r="A307" s="153"/>
      <c r="B307" s="153"/>
      <c r="C307" s="587"/>
      <c r="D307" s="156"/>
      <c r="E307" s="891"/>
      <c r="F307" s="891"/>
      <c r="G307" s="893"/>
      <c r="H307" s="893"/>
      <c r="I307" s="156"/>
      <c r="J307" s="156"/>
      <c r="K307" s="587"/>
      <c r="L307" s="157"/>
      <c r="M307" s="153"/>
      <c r="N307" s="153"/>
      <c r="O307" s="153"/>
      <c r="P307" s="154"/>
      <c r="Q307" s="153"/>
      <c r="R307" s="155"/>
      <c r="S307" s="155"/>
      <c r="T307" s="155"/>
      <c r="U307" s="155"/>
      <c r="V307" s="155"/>
      <c r="W307" s="155"/>
      <c r="X307" s="6"/>
    </row>
    <row r="308" s="5" customFormat="1" ht="15.75">
      <c r="A308" s="153"/>
      <c r="B308" s="153"/>
      <c r="C308" s="587"/>
      <c r="D308" s="156"/>
      <c r="E308" s="151" t="s">
        <v>3715</v>
      </c>
      <c r="F308" s="151" t="s">
        <v>32429</v>
      </c>
      <c r="G308" s="151" t="s">
        <v>32430</v>
      </c>
      <c r="H308" s="151" t="s">
        <v>0</v>
      </c>
      <c r="I308" s="156"/>
      <c r="J308" s="156"/>
      <c r="K308" s="587"/>
      <c r="L308" s="157"/>
      <c r="M308" s="153"/>
      <c r="N308" s="153"/>
      <c r="O308" s="153"/>
      <c r="P308" s="154"/>
      <c r="Q308" s="153"/>
      <c r="R308" s="155"/>
      <c r="S308" s="155"/>
      <c r="T308" s="155"/>
      <c r="U308" s="155"/>
      <c r="V308" s="155"/>
      <c r="W308" s="155"/>
      <c r="X308" s="6"/>
    </row>
    <row r="309" s="5" customFormat="1" ht="15.75">
      <c r="A309" s="153"/>
      <c r="B309" s="153"/>
      <c r="C309" s="587"/>
      <c r="D309" s="156"/>
      <c r="E309" s="890">
        <v>0.69999999999999996</v>
      </c>
      <c r="F309" s="890">
        <v>0.69999999999999996</v>
      </c>
      <c r="G309" s="892">
        <v>1</v>
      </c>
      <c r="H309" s="892">
        <f>ROUND(E309*F309*G309,2)</f>
        <v>0.48999999999999999</v>
      </c>
      <c r="I309" s="156"/>
      <c r="J309" s="156"/>
      <c r="K309" s="587"/>
      <c r="L309" s="157"/>
      <c r="M309" s="153"/>
      <c r="N309" s="153"/>
      <c r="O309" s="153"/>
      <c r="P309" s="154"/>
      <c r="Q309" s="153"/>
      <c r="R309" s="155"/>
      <c r="S309" s="155"/>
      <c r="T309" s="155"/>
      <c r="U309" s="155"/>
      <c r="V309" s="155"/>
      <c r="W309" s="155"/>
      <c r="X309" s="6"/>
    </row>
    <row r="310" s="5" customFormat="1" ht="15.75">
      <c r="A310" s="153"/>
      <c r="B310" s="153"/>
      <c r="C310" s="587"/>
      <c r="D310" s="156"/>
      <c r="E310" s="891"/>
      <c r="F310" s="891"/>
      <c r="G310" s="893"/>
      <c r="H310" s="893"/>
      <c r="I310" s="156"/>
      <c r="J310" s="156"/>
      <c r="K310" s="587"/>
      <c r="L310" s="157"/>
      <c r="M310" s="153"/>
      <c r="N310" s="153"/>
      <c r="O310" s="153"/>
      <c r="P310" s="154"/>
      <c r="Q310" s="153"/>
      <c r="R310" s="155"/>
      <c r="S310" s="155"/>
      <c r="T310" s="155"/>
      <c r="U310" s="155"/>
      <c r="V310" s="155"/>
      <c r="W310" s="155"/>
      <c r="X310" s="6"/>
    </row>
    <row r="311" s="5" customFormat="1" ht="15.75">
      <c r="A311" s="153"/>
      <c r="B311" s="153"/>
      <c r="C311" s="587"/>
      <c r="D311" s="156"/>
      <c r="E311" s="156"/>
      <c r="F311" s="156"/>
      <c r="G311" s="156"/>
      <c r="H311" s="156"/>
      <c r="I311" s="156"/>
      <c r="J311" s="156"/>
      <c r="K311" s="587"/>
      <c r="L311" s="157"/>
      <c r="M311" s="153"/>
      <c r="N311" s="153"/>
      <c r="O311" s="153"/>
      <c r="P311" s="154"/>
      <c r="Q311" s="153"/>
      <c r="R311" s="155"/>
      <c r="S311" s="155"/>
      <c r="T311" s="155"/>
      <c r="U311" s="155"/>
      <c r="V311" s="155"/>
      <c r="W311" s="155"/>
      <c r="X311" s="6"/>
    </row>
    <row r="312" ht="31.5">
      <c r="C312" s="151" t="s">
        <v>32336</v>
      </c>
      <c r="D312" s="151" t="str">
        <f>VLOOKUP(C312,PO!$D:$N,2,0)</f>
        <v>CPU02</v>
      </c>
      <c r="E312" s="151" t="str">
        <f>VLOOKUP(D312,REF!$B:$F,2,0)</f>
        <v>CPU-PRÓPRIA-MG</v>
      </c>
      <c r="F312" s="466" t="str">
        <f>VLOOKUP(C312,PO!D$1:J$65886,4,0)</f>
        <v xml:space="preserve">JANELA 10FLS MAX.AR, 5FLS FIXAS, ALUMÍNIO ANODIZADO NATURAL (375X230)CM</v>
      </c>
      <c r="G312" s="466"/>
      <c r="H312" s="466"/>
      <c r="I312" s="466"/>
      <c r="J312" s="466"/>
      <c r="K312" s="151" t="str">
        <f>VLOOKUP(C312,PO!D$1:J$65886,5,0)</f>
        <v>M2</v>
      </c>
      <c r="L312" s="152">
        <f>H315</f>
        <v>8.6300000000000008</v>
      </c>
      <c r="R312" s="141"/>
      <c r="S312" s="141"/>
      <c r="T312" s="141"/>
      <c r="U312" s="141"/>
      <c r="V312" s="141"/>
      <c r="W312" s="141"/>
      <c r="X312" s="3"/>
    </row>
    <row r="313" s="5" customFormat="1" ht="15.75">
      <c r="A313" s="153"/>
      <c r="B313" s="153"/>
      <c r="C313" s="587"/>
      <c r="D313" s="156"/>
      <c r="E313" s="156"/>
      <c r="F313" s="156"/>
      <c r="G313" s="156"/>
      <c r="H313" s="156"/>
      <c r="I313" s="156"/>
      <c r="J313" s="156"/>
      <c r="K313" s="587"/>
      <c r="L313" s="157"/>
      <c r="M313" s="153"/>
      <c r="N313" s="153"/>
      <c r="O313" s="153"/>
      <c r="P313" s="154"/>
      <c r="Q313" s="153"/>
      <c r="R313" s="155"/>
      <c r="S313" s="155"/>
      <c r="T313" s="155"/>
      <c r="U313" s="155"/>
      <c r="V313" s="155"/>
      <c r="W313" s="155"/>
      <c r="X313" s="6"/>
    </row>
    <row r="314" s="5" customFormat="1" ht="15.75">
      <c r="A314" s="153"/>
      <c r="B314" s="153"/>
      <c r="C314" s="587"/>
      <c r="D314" s="156"/>
      <c r="E314" s="151" t="s">
        <v>3715</v>
      </c>
      <c r="F314" s="151" t="s">
        <v>32429</v>
      </c>
      <c r="G314" s="151" t="s">
        <v>32430</v>
      </c>
      <c r="H314" s="151" t="s">
        <v>0</v>
      </c>
      <c r="I314" s="156"/>
      <c r="J314" s="156"/>
      <c r="K314" s="587"/>
      <c r="L314" s="157"/>
      <c r="M314" s="153"/>
      <c r="N314" s="153"/>
      <c r="O314" s="153"/>
      <c r="P314" s="154"/>
      <c r="Q314" s="153"/>
      <c r="R314" s="155"/>
      <c r="S314" s="155"/>
      <c r="T314" s="155"/>
      <c r="U314" s="155"/>
      <c r="V314" s="155"/>
      <c r="W314" s="155"/>
      <c r="X314" s="6"/>
    </row>
    <row r="315" s="5" customFormat="1" ht="15.75">
      <c r="A315" s="153"/>
      <c r="B315" s="153"/>
      <c r="C315" s="587"/>
      <c r="D315" s="156"/>
      <c r="E315" s="890">
        <v>3.75</v>
      </c>
      <c r="F315" s="890">
        <v>2.2999999999999998</v>
      </c>
      <c r="G315" s="892">
        <v>1</v>
      </c>
      <c r="H315" s="892">
        <f>ROUND(E315*F315*G315,2)</f>
        <v>8.6300000000000008</v>
      </c>
      <c r="I315" s="156"/>
      <c r="J315" s="156"/>
      <c r="K315" s="587"/>
      <c r="L315" s="157"/>
      <c r="M315" s="153"/>
      <c r="N315" s="153"/>
      <c r="O315" s="153"/>
      <c r="P315" s="154"/>
      <c r="Q315" s="153"/>
      <c r="R315" s="155"/>
      <c r="S315" s="155"/>
      <c r="T315" s="155"/>
      <c r="U315" s="155"/>
      <c r="V315" s="155"/>
      <c r="W315" s="155"/>
      <c r="X315" s="6"/>
    </row>
    <row r="316" s="5" customFormat="1" ht="15.75">
      <c r="A316" s="153"/>
      <c r="B316" s="153"/>
      <c r="C316" s="587"/>
      <c r="D316" s="156"/>
      <c r="E316" s="891"/>
      <c r="F316" s="891"/>
      <c r="G316" s="893"/>
      <c r="H316" s="893"/>
      <c r="I316" s="156"/>
      <c r="J316" s="156"/>
      <c r="K316" s="587"/>
      <c r="L316" s="157"/>
      <c r="M316" s="153"/>
      <c r="N316" s="153"/>
      <c r="O316" s="153"/>
      <c r="P316" s="154"/>
      <c r="Q316" s="153"/>
      <c r="R316" s="155"/>
      <c r="S316" s="155"/>
      <c r="T316" s="155"/>
      <c r="U316" s="155"/>
      <c r="V316" s="155"/>
      <c r="W316" s="155"/>
      <c r="X316" s="6"/>
    </row>
    <row r="317" s="5" customFormat="1" ht="16.5">
      <c r="A317" s="153"/>
      <c r="B317" s="153"/>
      <c r="C317" s="587"/>
      <c r="D317" s="156"/>
      <c r="E317" s="156"/>
      <c r="F317" s="156"/>
      <c r="G317" s="156"/>
      <c r="H317" s="156"/>
      <c r="I317" s="156"/>
      <c r="J317" s="156"/>
      <c r="K317" s="587"/>
      <c r="L317" s="157"/>
      <c r="M317" s="153"/>
      <c r="N317" s="153"/>
      <c r="O317" s="153"/>
      <c r="P317" s="154"/>
      <c r="Q317" s="153"/>
      <c r="R317" s="155"/>
      <c r="S317" s="155"/>
      <c r="T317" s="155"/>
      <c r="U317" s="155"/>
      <c r="V317" s="155"/>
      <c r="W317" s="155"/>
      <c r="X317" s="6"/>
    </row>
    <row r="318" s="4" customFormat="1" ht="17.25">
      <c r="A318" s="145"/>
      <c r="B318" s="145"/>
      <c r="C318" s="146" t="s">
        <v>32338</v>
      </c>
      <c r="D318" s="353"/>
      <c r="E318" s="353"/>
      <c r="F318" s="465" t="str">
        <f>VLOOKUP(C318,PO!D$1:J$65886,4,0)</f>
        <v xml:space="preserve">GRADES AÇO GALVANIZADO</v>
      </c>
      <c r="G318" s="465"/>
      <c r="H318" s="465"/>
      <c r="I318" s="465"/>
      <c r="J318" s="465"/>
      <c r="K318" s="147"/>
      <c r="L318" s="148"/>
      <c r="M318" s="145"/>
      <c r="N318" s="145"/>
      <c r="O318" s="145"/>
      <c r="P318" s="149"/>
      <c r="Q318" s="145"/>
      <c r="R318" s="150"/>
      <c r="S318" s="150"/>
      <c r="T318" s="150"/>
      <c r="U318" s="150"/>
      <c r="V318" s="150"/>
      <c r="W318" s="145"/>
    </row>
    <row r="319" ht="31.5">
      <c r="C319" s="151" t="s">
        <v>32342</v>
      </c>
      <c r="D319" s="151" t="str">
        <f>VLOOKUP(C319,PO!$D:$N,2,0)</f>
        <v>13.38.04</v>
      </c>
      <c r="E319" s="151" t="str">
        <f>VLOOKUP(D319,REF!$B:$F,2,0)</f>
        <v>CPU-SUDECAP-MG</v>
      </c>
      <c r="F319" s="466" t="str">
        <f>VLOOKUP(C319,PO!D$1:J$65886,4,0)</f>
        <v xml:space="preserve">GRADE EM FERRO FIXADO EM VÃOS DE JANELAS ADP REF 99861</v>
      </c>
      <c r="G319" s="466"/>
      <c r="H319" s="466"/>
      <c r="I319" s="466"/>
      <c r="J319" s="466"/>
      <c r="K319" s="151" t="str">
        <f>VLOOKUP(C319,PO!D$1:J$65886,5,0)</f>
        <v>M2</v>
      </c>
      <c r="L319" s="152">
        <f>H322+H325+H328+H331+H334+H337</f>
        <v>37.890000000000001</v>
      </c>
      <c r="R319" s="141"/>
      <c r="S319" s="141"/>
      <c r="T319" s="141"/>
      <c r="U319" s="141"/>
      <c r="V319" s="141"/>
      <c r="W319" s="141"/>
      <c r="X319" s="3"/>
    </row>
    <row r="320" s="5" customFormat="1" ht="15.75">
      <c r="A320" s="153"/>
      <c r="B320" s="153"/>
      <c r="C320" s="587"/>
      <c r="D320" s="156"/>
      <c r="E320" s="156"/>
      <c r="F320" s="156"/>
      <c r="G320" s="156"/>
      <c r="H320" s="156"/>
      <c r="I320" s="156"/>
      <c r="J320" s="156"/>
      <c r="K320" s="587"/>
      <c r="L320" s="157"/>
      <c r="M320" s="153"/>
      <c r="N320" s="153"/>
      <c r="O320" s="153"/>
      <c r="P320" s="154"/>
      <c r="Q320" s="153"/>
      <c r="R320" s="155"/>
      <c r="S320" s="155"/>
      <c r="T320" s="155"/>
      <c r="U320" s="155"/>
      <c r="V320" s="155"/>
      <c r="W320" s="155"/>
      <c r="X320" s="6"/>
    </row>
    <row r="321" s="5" customFormat="1" ht="15.75">
      <c r="A321" s="153"/>
      <c r="B321" s="153"/>
      <c r="C321" s="587"/>
      <c r="D321" s="156"/>
      <c r="E321" s="151" t="s">
        <v>3715</v>
      </c>
      <c r="F321" s="151" t="s">
        <v>32429</v>
      </c>
      <c r="G321" s="151" t="s">
        <v>32430</v>
      </c>
      <c r="H321" s="151" t="s">
        <v>0</v>
      </c>
      <c r="I321" s="156"/>
      <c r="J321" s="156"/>
      <c r="K321" s="587"/>
      <c r="L321" s="157"/>
      <c r="M321" s="153"/>
      <c r="N321" s="153"/>
      <c r="O321" s="153"/>
      <c r="P321" s="154"/>
      <c r="Q321" s="153"/>
      <c r="R321" s="155"/>
      <c r="S321" s="155"/>
      <c r="T321" s="155"/>
      <c r="U321" s="155"/>
      <c r="V321" s="155"/>
      <c r="W321" s="155"/>
      <c r="X321" s="6"/>
    </row>
    <row r="322" s="5" customFormat="1" ht="15.75">
      <c r="A322" s="153"/>
      <c r="B322" s="153"/>
      <c r="C322" s="587"/>
      <c r="D322" s="156"/>
      <c r="E322" s="882">
        <v>1.3999999999999999</v>
      </c>
      <c r="F322" s="882">
        <v>1.1000000000000001</v>
      </c>
      <c r="G322" s="882">
        <v>16</v>
      </c>
      <c r="H322" s="882">
        <f>ROUND(E322*F322*G322,2)</f>
        <v>24.640000000000001</v>
      </c>
      <c r="I322" s="156"/>
      <c r="J322" s="156"/>
      <c r="K322" s="587"/>
      <c r="L322" s="157"/>
      <c r="M322" s="153"/>
      <c r="N322" s="153"/>
      <c r="O322" s="153"/>
      <c r="P322" s="154"/>
      <c r="Q322" s="153"/>
      <c r="R322" s="155"/>
      <c r="S322" s="155"/>
      <c r="T322" s="155"/>
      <c r="U322" s="155"/>
      <c r="V322" s="155"/>
      <c r="W322" s="155"/>
      <c r="X322" s="6"/>
    </row>
    <row r="323" s="5" customFormat="1" ht="15.75">
      <c r="A323" s="153"/>
      <c r="B323" s="153"/>
      <c r="C323" s="587"/>
      <c r="D323" s="156"/>
      <c r="E323" s="883"/>
      <c r="F323" s="883"/>
      <c r="G323" s="883"/>
      <c r="H323" s="883"/>
      <c r="I323" s="156"/>
      <c r="J323" s="156"/>
      <c r="K323" s="587"/>
      <c r="L323" s="157"/>
      <c r="M323" s="153"/>
      <c r="N323" s="153"/>
      <c r="O323" s="153"/>
      <c r="P323" s="154"/>
      <c r="Q323" s="153"/>
      <c r="R323" s="155"/>
      <c r="S323" s="155"/>
      <c r="T323" s="155"/>
      <c r="U323" s="155"/>
      <c r="V323" s="155"/>
      <c r="W323" s="155"/>
      <c r="X323" s="6"/>
    </row>
    <row r="324" s="5" customFormat="1" ht="15.75">
      <c r="A324" s="153"/>
      <c r="B324" s="153"/>
      <c r="C324" s="587"/>
      <c r="D324" s="156"/>
      <c r="E324" s="151" t="s">
        <v>3715</v>
      </c>
      <c r="F324" s="151" t="s">
        <v>32429</v>
      </c>
      <c r="G324" s="151" t="s">
        <v>32430</v>
      </c>
      <c r="H324" s="151" t="s">
        <v>0</v>
      </c>
      <c r="I324" s="156"/>
      <c r="J324" s="156"/>
      <c r="K324" s="587"/>
      <c r="L324" s="157"/>
      <c r="M324" s="153"/>
      <c r="N324" s="153"/>
      <c r="O324" s="153"/>
      <c r="P324" s="154"/>
      <c r="Q324" s="153"/>
      <c r="R324" s="155"/>
      <c r="S324" s="155"/>
      <c r="T324" s="155"/>
      <c r="U324" s="155"/>
      <c r="V324" s="155"/>
      <c r="W324" s="155"/>
      <c r="X324" s="6"/>
    </row>
    <row r="325" s="5" customFormat="1" ht="15.75">
      <c r="A325" s="153"/>
      <c r="B325" s="153"/>
      <c r="C325" s="587"/>
      <c r="D325" s="156"/>
      <c r="E325" s="882">
        <v>1.5</v>
      </c>
      <c r="F325" s="882">
        <v>0.69999999999999996</v>
      </c>
      <c r="G325" s="882">
        <v>2</v>
      </c>
      <c r="H325" s="882">
        <f>ROUND(E325*F325*G325,2)</f>
        <v>2.1000000000000001</v>
      </c>
      <c r="I325" s="156"/>
      <c r="J325" s="156"/>
      <c r="K325" s="587"/>
      <c r="L325" s="157"/>
      <c r="M325" s="153"/>
      <c r="N325" s="153"/>
      <c r="O325" s="153"/>
      <c r="P325" s="154"/>
      <c r="Q325" s="153"/>
      <c r="R325" s="155"/>
      <c r="S325" s="155"/>
      <c r="T325" s="155"/>
      <c r="U325" s="155"/>
      <c r="V325" s="155"/>
      <c r="W325" s="155"/>
      <c r="X325" s="6"/>
    </row>
    <row r="326" s="5" customFormat="1" ht="15.75">
      <c r="A326" s="153"/>
      <c r="B326" s="153"/>
      <c r="C326" s="587"/>
      <c r="D326" s="156"/>
      <c r="E326" s="883"/>
      <c r="F326" s="883"/>
      <c r="G326" s="883"/>
      <c r="H326" s="883"/>
      <c r="I326" s="156"/>
      <c r="J326" s="156"/>
      <c r="K326" s="587"/>
      <c r="L326" s="157"/>
      <c r="M326" s="153"/>
      <c r="N326" s="153"/>
      <c r="O326" s="153"/>
      <c r="P326" s="154"/>
      <c r="Q326" s="153"/>
      <c r="R326" s="155"/>
      <c r="S326" s="155"/>
      <c r="T326" s="155"/>
      <c r="U326" s="155"/>
      <c r="V326" s="155"/>
      <c r="W326" s="155"/>
      <c r="X326" s="6"/>
    </row>
    <row r="327" s="5" customFormat="1" ht="15.75">
      <c r="A327" s="153"/>
      <c r="B327" s="153"/>
      <c r="C327" s="587"/>
      <c r="D327" s="156"/>
      <c r="E327" s="151" t="s">
        <v>3715</v>
      </c>
      <c r="F327" s="151" t="s">
        <v>32429</v>
      </c>
      <c r="G327" s="151" t="s">
        <v>32430</v>
      </c>
      <c r="H327" s="151" t="s">
        <v>0</v>
      </c>
      <c r="I327" s="156"/>
      <c r="J327" s="156"/>
      <c r="K327" s="587"/>
      <c r="L327" s="157"/>
      <c r="M327" s="153"/>
      <c r="N327" s="153"/>
      <c r="O327" s="153"/>
      <c r="P327" s="154"/>
      <c r="Q327" s="153"/>
      <c r="R327" s="155"/>
      <c r="S327" s="155"/>
      <c r="T327" s="155"/>
      <c r="U327" s="155"/>
      <c r="V327" s="155"/>
      <c r="W327" s="155"/>
      <c r="X327" s="6"/>
    </row>
    <row r="328" s="5" customFormat="1" ht="15.75">
      <c r="A328" s="153"/>
      <c r="B328" s="153"/>
      <c r="C328" s="587"/>
      <c r="D328" s="156"/>
      <c r="E328" s="882">
        <v>0.5</v>
      </c>
      <c r="F328" s="882">
        <v>0.69999999999999996</v>
      </c>
      <c r="G328" s="882">
        <v>2</v>
      </c>
      <c r="H328" s="882">
        <f>ROUND(E328*F328*G328,2)</f>
        <v>0.69999999999999996</v>
      </c>
      <c r="I328" s="156"/>
      <c r="J328" s="156"/>
      <c r="K328" s="587"/>
      <c r="L328" s="157"/>
      <c r="M328" s="153"/>
      <c r="N328" s="153"/>
      <c r="O328" s="153"/>
      <c r="P328" s="154"/>
      <c r="Q328" s="153"/>
      <c r="R328" s="155"/>
      <c r="S328" s="155"/>
      <c r="T328" s="155"/>
      <c r="U328" s="155"/>
      <c r="V328" s="155"/>
      <c r="W328" s="155"/>
      <c r="X328" s="6"/>
    </row>
    <row r="329" s="5" customFormat="1" ht="15.75">
      <c r="A329" s="153"/>
      <c r="B329" s="153"/>
      <c r="C329" s="587"/>
      <c r="D329" s="156"/>
      <c r="E329" s="883"/>
      <c r="F329" s="883"/>
      <c r="G329" s="883"/>
      <c r="H329" s="883"/>
      <c r="I329" s="156"/>
      <c r="J329" s="156"/>
      <c r="K329" s="587"/>
      <c r="L329" s="157"/>
      <c r="M329" s="153"/>
      <c r="N329" s="153"/>
      <c r="O329" s="153"/>
      <c r="P329" s="154"/>
      <c r="Q329" s="153"/>
      <c r="R329" s="155"/>
      <c r="S329" s="155"/>
      <c r="T329" s="155"/>
      <c r="U329" s="155"/>
      <c r="V329" s="155"/>
      <c r="W329" s="155"/>
      <c r="X329" s="6"/>
    </row>
    <row r="330" s="5" customFormat="1" ht="15.75">
      <c r="A330" s="153"/>
      <c r="B330" s="153"/>
      <c r="C330" s="587"/>
      <c r="D330" s="156"/>
      <c r="E330" s="151" t="s">
        <v>3715</v>
      </c>
      <c r="F330" s="151" t="s">
        <v>32429</v>
      </c>
      <c r="G330" s="151" t="s">
        <v>32430</v>
      </c>
      <c r="H330" s="151" t="s">
        <v>0</v>
      </c>
      <c r="I330" s="156"/>
      <c r="J330" s="156"/>
      <c r="K330" s="587"/>
      <c r="L330" s="157"/>
      <c r="M330" s="153"/>
      <c r="N330" s="153"/>
      <c r="O330" s="153"/>
      <c r="P330" s="154"/>
      <c r="Q330" s="153"/>
      <c r="R330" s="155"/>
      <c r="S330" s="155"/>
      <c r="T330" s="155"/>
      <c r="U330" s="155"/>
      <c r="V330" s="155"/>
      <c r="W330" s="155"/>
      <c r="X330" s="6"/>
    </row>
    <row r="331" s="5" customFormat="1" ht="15.75">
      <c r="A331" s="153"/>
      <c r="B331" s="153"/>
      <c r="C331" s="587"/>
      <c r="D331" s="156"/>
      <c r="E331" s="882">
        <v>1.2</v>
      </c>
      <c r="F331" s="882">
        <v>0.69999999999999996</v>
      </c>
      <c r="G331" s="882">
        <v>1</v>
      </c>
      <c r="H331" s="882">
        <f>ROUND(E331*F331*G331,2)</f>
        <v>0.83999999999999997</v>
      </c>
      <c r="I331" s="156"/>
      <c r="J331" s="156"/>
      <c r="K331" s="587"/>
      <c r="L331" s="157"/>
      <c r="M331" s="153"/>
      <c r="N331" s="153"/>
      <c r="O331" s="153"/>
      <c r="P331" s="154"/>
      <c r="Q331" s="153"/>
      <c r="R331" s="155"/>
      <c r="S331" s="155"/>
      <c r="T331" s="155"/>
      <c r="U331" s="155"/>
      <c r="V331" s="155"/>
      <c r="W331" s="155"/>
      <c r="X331" s="6"/>
    </row>
    <row r="332" s="5" customFormat="1" ht="15.75">
      <c r="A332" s="153"/>
      <c r="B332" s="153"/>
      <c r="C332" s="587"/>
      <c r="D332" s="156"/>
      <c r="E332" s="883"/>
      <c r="F332" s="883"/>
      <c r="G332" s="883"/>
      <c r="H332" s="883"/>
      <c r="I332" s="156"/>
      <c r="J332" s="156"/>
      <c r="K332" s="587"/>
      <c r="L332" s="157"/>
      <c r="M332" s="153"/>
      <c r="N332" s="153"/>
      <c r="O332" s="153"/>
      <c r="P332" s="154"/>
      <c r="Q332" s="153"/>
      <c r="R332" s="155"/>
      <c r="S332" s="155"/>
      <c r="T332" s="155"/>
      <c r="U332" s="155"/>
      <c r="V332" s="155"/>
      <c r="W332" s="155"/>
      <c r="X332" s="6"/>
    </row>
    <row r="333" s="5" customFormat="1" ht="15.75">
      <c r="A333" s="153"/>
      <c r="B333" s="153"/>
      <c r="C333" s="587"/>
      <c r="D333" s="156"/>
      <c r="E333" s="151" t="s">
        <v>3715</v>
      </c>
      <c r="F333" s="151" t="s">
        <v>32429</v>
      </c>
      <c r="G333" s="151" t="s">
        <v>32430</v>
      </c>
      <c r="H333" s="151" t="s">
        <v>0</v>
      </c>
      <c r="I333" s="156"/>
      <c r="J333" s="156"/>
      <c r="K333" s="587"/>
      <c r="L333" s="157"/>
      <c r="M333" s="153"/>
      <c r="N333" s="153"/>
      <c r="O333" s="153"/>
      <c r="P333" s="154"/>
      <c r="Q333" s="153"/>
      <c r="R333" s="155"/>
      <c r="S333" s="155"/>
      <c r="T333" s="155"/>
      <c r="U333" s="155"/>
      <c r="V333" s="155"/>
      <c r="W333" s="155"/>
      <c r="X333" s="6"/>
    </row>
    <row r="334" s="5" customFormat="1" ht="15.75">
      <c r="A334" s="153"/>
      <c r="B334" s="153"/>
      <c r="C334" s="587"/>
      <c r="D334" s="156"/>
      <c r="E334" s="882">
        <v>0.69999999999999996</v>
      </c>
      <c r="F334" s="882">
        <v>0.69999999999999996</v>
      </c>
      <c r="G334" s="882">
        <v>2</v>
      </c>
      <c r="H334" s="882">
        <f>ROUND(E334*F334*G334,2)</f>
        <v>0.97999999999999998</v>
      </c>
      <c r="I334" s="156"/>
      <c r="J334" s="156"/>
      <c r="K334" s="587"/>
      <c r="L334" s="157"/>
      <c r="M334" s="153"/>
      <c r="N334" s="153"/>
      <c r="O334" s="153"/>
      <c r="P334" s="154"/>
      <c r="Q334" s="153"/>
      <c r="R334" s="155"/>
      <c r="S334" s="155"/>
      <c r="T334" s="155"/>
      <c r="U334" s="155"/>
      <c r="V334" s="155"/>
      <c r="W334" s="155"/>
      <c r="X334" s="6"/>
    </row>
    <row r="335" s="5" customFormat="1" ht="15.75">
      <c r="A335" s="153"/>
      <c r="B335" s="153"/>
      <c r="C335" s="587"/>
      <c r="D335" s="156"/>
      <c r="E335" s="883"/>
      <c r="F335" s="883"/>
      <c r="G335" s="883"/>
      <c r="H335" s="883"/>
      <c r="I335" s="156"/>
      <c r="J335" s="156"/>
      <c r="K335" s="587"/>
      <c r="L335" s="157"/>
      <c r="M335" s="153"/>
      <c r="N335" s="153"/>
      <c r="O335" s="153"/>
      <c r="P335" s="154"/>
      <c r="Q335" s="153"/>
      <c r="R335" s="155"/>
      <c r="S335" s="155"/>
      <c r="T335" s="155"/>
      <c r="U335" s="155"/>
      <c r="V335" s="155"/>
      <c r="W335" s="155"/>
      <c r="X335" s="6"/>
    </row>
    <row r="336" s="5" customFormat="1" ht="15.75">
      <c r="A336" s="153"/>
      <c r="B336" s="153"/>
      <c r="C336" s="587"/>
      <c r="D336" s="156"/>
      <c r="E336" s="151" t="s">
        <v>3715</v>
      </c>
      <c r="F336" s="151" t="s">
        <v>32429</v>
      </c>
      <c r="G336" s="151" t="s">
        <v>32430</v>
      </c>
      <c r="H336" s="151" t="s">
        <v>0</v>
      </c>
      <c r="I336" s="156"/>
      <c r="J336" s="156"/>
      <c r="K336" s="587"/>
      <c r="L336" s="157"/>
      <c r="M336" s="153"/>
      <c r="N336" s="153"/>
      <c r="O336" s="153"/>
      <c r="P336" s="154"/>
      <c r="Q336" s="153"/>
      <c r="R336" s="155"/>
      <c r="S336" s="155"/>
      <c r="T336" s="155"/>
      <c r="U336" s="155"/>
      <c r="V336" s="155"/>
      <c r="W336" s="155"/>
      <c r="X336" s="6"/>
    </row>
    <row r="337" s="5" customFormat="1" ht="15.75">
      <c r="A337" s="153"/>
      <c r="B337" s="153"/>
      <c r="C337" s="587"/>
      <c r="D337" s="156"/>
      <c r="E337" s="882">
        <v>3.75</v>
      </c>
      <c r="F337" s="882">
        <v>2.2999999999999998</v>
      </c>
      <c r="G337" s="882">
        <v>1</v>
      </c>
      <c r="H337" s="882">
        <f>ROUND(E337*F337*G337,2)</f>
        <v>8.6300000000000008</v>
      </c>
      <c r="I337" s="156"/>
      <c r="J337" s="156"/>
      <c r="K337" s="587"/>
      <c r="L337" s="157"/>
      <c r="M337" s="153"/>
      <c r="N337" s="153"/>
      <c r="O337" s="153"/>
      <c r="P337" s="154"/>
      <c r="Q337" s="153"/>
      <c r="R337" s="155"/>
      <c r="S337" s="155"/>
      <c r="T337" s="155"/>
      <c r="U337" s="155"/>
      <c r="V337" s="155"/>
      <c r="W337" s="155"/>
      <c r="X337" s="6"/>
    </row>
    <row r="338" s="5" customFormat="1" ht="15.75">
      <c r="A338" s="153"/>
      <c r="B338" s="153"/>
      <c r="C338" s="587"/>
      <c r="D338" s="156"/>
      <c r="E338" s="883"/>
      <c r="F338" s="883"/>
      <c r="G338" s="883"/>
      <c r="H338" s="883"/>
      <c r="I338" s="156"/>
      <c r="J338" s="156"/>
      <c r="K338" s="587"/>
      <c r="L338" s="157"/>
      <c r="M338" s="153"/>
      <c r="N338" s="153"/>
      <c r="O338" s="153"/>
      <c r="P338" s="154"/>
      <c r="Q338" s="153"/>
      <c r="R338" s="155"/>
      <c r="S338" s="155"/>
      <c r="T338" s="155"/>
      <c r="U338" s="155"/>
      <c r="V338" s="155"/>
      <c r="W338" s="155"/>
      <c r="X338" s="6"/>
    </row>
    <row r="339" s="5" customFormat="1" ht="16.5">
      <c r="A339" s="153"/>
      <c r="B339" s="153"/>
      <c r="C339" s="587"/>
      <c r="D339" s="156"/>
      <c r="E339" s="156"/>
      <c r="F339" s="156"/>
      <c r="G339" s="156"/>
      <c r="H339" s="156"/>
      <c r="I339" s="156"/>
      <c r="J339" s="156"/>
      <c r="K339" s="587"/>
      <c r="L339" s="157"/>
      <c r="M339" s="153"/>
      <c r="N339" s="153"/>
      <c r="O339" s="153"/>
      <c r="P339" s="154"/>
      <c r="Q339" s="153"/>
      <c r="R339" s="155"/>
      <c r="S339" s="155"/>
      <c r="T339" s="155"/>
      <c r="U339" s="155"/>
      <c r="V339" s="155"/>
      <c r="W339" s="155"/>
      <c r="X339" s="6"/>
    </row>
    <row r="340" s="4" customFormat="1" ht="17.25">
      <c r="A340" s="145"/>
      <c r="B340" s="145"/>
      <c r="C340" s="146" t="s">
        <v>32343</v>
      </c>
      <c r="D340" s="353"/>
      <c r="E340" s="353"/>
      <c r="F340" s="465" t="str">
        <f>VLOOKUP(C340,PO!D$1:J$65886,4,0)</f>
        <v>PORTAS</v>
      </c>
      <c r="G340" s="465"/>
      <c r="H340" s="465"/>
      <c r="I340" s="465"/>
      <c r="J340" s="465"/>
      <c r="K340" s="147"/>
      <c r="L340" s="148"/>
      <c r="M340" s="145"/>
      <c r="N340" s="145"/>
      <c r="O340" s="145"/>
      <c r="P340" s="149"/>
      <c r="Q340" s="145"/>
      <c r="R340" s="150"/>
      <c r="S340" s="150"/>
      <c r="T340" s="150"/>
      <c r="U340" s="150"/>
      <c r="V340" s="150"/>
      <c r="W340" s="145"/>
    </row>
    <row r="341" s="4" customFormat="1" ht="16.5">
      <c r="A341" s="145"/>
      <c r="B341" s="145"/>
      <c r="C341" s="351" t="s">
        <v>32345</v>
      </c>
      <c r="D341" s="686"/>
      <c r="E341" s="686"/>
      <c r="F341" s="468" t="str">
        <f>VLOOKUP(C341,PO!D$1:J$65886,4,0)</f>
        <v xml:space="preserve">PORTAS DE MADEIRA</v>
      </c>
      <c r="G341" s="468"/>
      <c r="H341" s="468"/>
      <c r="I341" s="468"/>
      <c r="J341" s="468"/>
      <c r="K341" s="351"/>
      <c r="L341" s="687"/>
      <c r="M341" s="145"/>
      <c r="N341" s="145"/>
      <c r="O341" s="145"/>
      <c r="P341" s="149"/>
      <c r="Q341" s="145"/>
      <c r="R341" s="150"/>
      <c r="S341" s="150"/>
      <c r="T341" s="150"/>
      <c r="U341" s="150"/>
      <c r="V341" s="150"/>
      <c r="W341" s="145"/>
    </row>
    <row r="342" ht="47.25">
      <c r="C342" s="105" t="s">
        <v>32346</v>
      </c>
      <c r="D342" s="351">
        <f>VLOOKUP(C342,PO!$D:$N,2,0)</f>
        <v>90790</v>
      </c>
      <c r="E342" s="351" t="str">
        <f>VLOOKUP(D342,REF!$B:$F,2,0)</f>
        <v>CPU-SINAPI-MG</v>
      </c>
      <c r="F342" s="467" t="str">
        <f>VLOOKUP(C342,PO!D$1:J$65886,4,0)</f>
        <v xml:space="preserve">KIT DE PORTA-PRONTA DE MADEIRA EM ACABAMENTO MELAMÍNICO BRANCO, FOLHA LEVE OU MÉDIA, 80X210CM, EXCLUSIVE FECHADURA, FIXAÇÃO COM PREENCHIMENTO PARCIAL DE ESPUMA EXPANSIVA - FORNECIMENTO E INSTALAÇÃO. AF_12/2019</v>
      </c>
      <c r="G342" s="467"/>
      <c r="H342" s="467"/>
      <c r="I342" s="467"/>
      <c r="J342" s="467"/>
      <c r="K342" s="351" t="str">
        <f>VLOOKUP(C342,PO!D$1:J$65886,5,0)</f>
        <v>UN</v>
      </c>
      <c r="L342" s="685">
        <v>15</v>
      </c>
      <c r="R342" s="141"/>
      <c r="S342" s="141"/>
      <c r="T342" s="141"/>
      <c r="U342" s="141"/>
      <c r="V342" s="141"/>
      <c r="W342" s="141"/>
      <c r="X342" s="3"/>
    </row>
    <row r="343" ht="31.5">
      <c r="C343" s="614" t="s">
        <v>32347</v>
      </c>
      <c r="D343" s="151" t="str">
        <f>VLOOKUP(C343,PO!$D:$N,2,0)</f>
        <v>CPU03</v>
      </c>
      <c r="E343" s="151" t="str">
        <f>VLOOKUP(D343,REF!$B:$F,2,0)</f>
        <v>CPU-PRÓPRIA-MG</v>
      </c>
      <c r="F343" s="466" t="str">
        <f>VLOOKUP(C343,PO!D$1:J$65886,4,0)</f>
        <v xml:space="preserve">PM2-90X210CM-PORTA DE CORRER, 1 FL., TRILHO SUSPENSO, MADEIRA COM REVESTIMENTO LAMINADO MELAMÍNICO BRANCO NAS 2 FACES.</v>
      </c>
      <c r="G343" s="466"/>
      <c r="H343" s="466"/>
      <c r="I343" s="466"/>
      <c r="J343" s="466"/>
      <c r="K343" s="151" t="str">
        <f>VLOOKUP(C343,PO!D$1:J$65886,5,0)</f>
        <v>UN</v>
      </c>
      <c r="L343" s="639">
        <v>2</v>
      </c>
      <c r="R343" s="141"/>
      <c r="S343" s="141"/>
      <c r="T343" s="141"/>
      <c r="U343" s="141"/>
      <c r="V343" s="141"/>
      <c r="W343" s="141"/>
      <c r="X343" s="3"/>
    </row>
    <row r="344" ht="31.5">
      <c r="C344" s="614" t="s">
        <v>32348</v>
      </c>
      <c r="D344" s="151" t="str">
        <f>VLOOKUP(C344,PO!$D:$N,2,0)</f>
        <v>CPU04</v>
      </c>
      <c r="E344" s="151" t="str">
        <f>VLOOKUP(D344,REF!$B:$F,2,0)</f>
        <v>CPU-PRÓPRIA-MG</v>
      </c>
      <c r="F344" s="466" t="str">
        <f>VLOOKUP(C344,PO!D$1:J$65886,4,0)</f>
        <v xml:space="preserve">PM3-70X210CM-PORTA DE CORRER, 1 FL., TRILHO SUSPENSO, MADEIRA COM REVESTIMENTO LAMINADO MELAMÍNICO BRANCO NAS 2 FACES.</v>
      </c>
      <c r="G344" s="466"/>
      <c r="H344" s="466"/>
      <c r="I344" s="466"/>
      <c r="J344" s="466"/>
      <c r="K344" s="151" t="str">
        <f>VLOOKUP(C344,PO!D$1:J$65886,5,0)</f>
        <v>UN</v>
      </c>
      <c r="L344" s="639">
        <v>1</v>
      </c>
      <c r="R344" s="141"/>
      <c r="S344" s="141"/>
      <c r="T344" s="141"/>
      <c r="U344" s="141"/>
      <c r="V344" s="141"/>
      <c r="W344" s="141"/>
      <c r="X344" s="3"/>
    </row>
    <row r="345" ht="47.25">
      <c r="C345" s="614" t="s">
        <v>32349</v>
      </c>
      <c r="D345" s="151">
        <f>VLOOKUP(C345,PO!$D:$N,2,0)</f>
        <v>90788</v>
      </c>
      <c r="E345" s="151" t="str">
        <f>VLOOKUP(D345,REF!$B:$F,2,0)</f>
        <v>CPU-SINAPI-MG</v>
      </c>
      <c r="F345" s="466" t="str">
        <f>VLOOKUP(C345,PO!D$1:J$65886,4,0)</f>
        <v xml:space="preserve">KIT DE PORTA-PRONTA DE MADEIRA EM ACABAMENTO MELAMÍNICO BRANCO, FOLHA LEVE OU MÉDIA, 60X210CM, EXCLUSIVE FECHADURA, FIXAÇÃO COM PREENCHIMENTO PARCIAL DE ESPUMA EXPANSIVA - FORNECIMENTO E INSTALAÇÃO. AF_12/2019</v>
      </c>
      <c r="G345" s="466"/>
      <c r="H345" s="466"/>
      <c r="I345" s="466"/>
      <c r="J345" s="466"/>
      <c r="K345" s="151" t="str">
        <f>VLOOKUP(C345,PO!D$1:J$65886,5,0)</f>
        <v>UN</v>
      </c>
      <c r="L345" s="639">
        <v>2</v>
      </c>
      <c r="R345" s="141"/>
      <c r="S345" s="141"/>
      <c r="T345" s="141"/>
      <c r="U345" s="141"/>
      <c r="V345" s="141"/>
      <c r="W345" s="141"/>
      <c r="X345" s="3"/>
    </row>
    <row r="346" s="5" customFormat="1" ht="16.5">
      <c r="A346" s="153"/>
      <c r="B346" s="153"/>
      <c r="C346" s="587"/>
      <c r="D346" s="156"/>
      <c r="E346" s="156"/>
      <c r="F346" s="156"/>
      <c r="G346" s="156"/>
      <c r="H346" s="156"/>
      <c r="I346" s="156"/>
      <c r="J346" s="156"/>
      <c r="K346" s="587"/>
      <c r="L346" s="157"/>
      <c r="M346" s="153"/>
      <c r="N346" s="153"/>
      <c r="O346" s="153"/>
      <c r="P346" s="154"/>
      <c r="Q346" s="153"/>
      <c r="R346" s="155"/>
      <c r="S346" s="155"/>
      <c r="T346" s="155"/>
      <c r="U346" s="155"/>
      <c r="V346" s="155"/>
      <c r="W346" s="155"/>
      <c r="X346" s="6"/>
    </row>
    <row r="347" s="4" customFormat="1" ht="17.25">
      <c r="A347" s="145"/>
      <c r="B347" s="145"/>
      <c r="C347" s="146" t="s">
        <v>32350</v>
      </c>
      <c r="D347" s="353"/>
      <c r="E347" s="353"/>
      <c r="F347" s="465" t="str">
        <f>VLOOKUP(C347,PO!D$1:J$65886,4,0)</f>
        <v xml:space="preserve">COBERTURA E PROTEÇÕES</v>
      </c>
      <c r="G347" s="465"/>
      <c r="H347" s="465"/>
      <c r="I347" s="465"/>
      <c r="J347" s="465"/>
      <c r="K347" s="147"/>
      <c r="L347" s="148"/>
      <c r="M347" s="145"/>
      <c r="N347" s="145"/>
      <c r="O347" s="145"/>
      <c r="P347" s="149"/>
      <c r="Q347" s="145"/>
      <c r="R347" s="150"/>
      <c r="S347" s="150"/>
      <c r="T347" s="150"/>
      <c r="U347" s="150"/>
      <c r="V347" s="150"/>
      <c r="W347" s="145"/>
    </row>
    <row r="348" ht="47.25">
      <c r="C348" s="614" t="s">
        <v>32352</v>
      </c>
      <c r="D348" s="151" t="str">
        <f>VLOOKUP(C348,PO!$D:$N,2,0)</f>
        <v>ED-20574</v>
      </c>
      <c r="E348" s="151" t="str">
        <f>VLOOKUP(D348,REF!$B:$F,2,0)</f>
        <v>CPU-SICOR-MG</v>
      </c>
      <c r="F348" s="466" t="str">
        <f>VLOOKUP(C348,PO!D$1:J$65886,4,0)</f>
        <v xml:space="preserve">FORNECIMENTO DE ESTRUTURA METÁLICA E ENGRADAMENTO METÁLICO, EM AÇO PATINÁVEL, SOBRE LAJE PARA TELHA CERÂMICA, COBERTURA PADRÃO DO PRÉDIO ESCOLAR, EXCLUSIVE TELHA, INCLUSIVE FABRICAÇÃO, TRANSPORTE E MONTAGEM</v>
      </c>
      <c r="G348" s="466"/>
      <c r="H348" s="466"/>
      <c r="I348" s="466"/>
      <c r="J348" s="466"/>
      <c r="K348" s="151" t="str">
        <f>VLOOKUP(C348,PO!D$1:J$65886,5,0)</f>
        <v>m2</v>
      </c>
      <c r="L348" s="639">
        <f>H353</f>
        <v>259.25999999999999</v>
      </c>
      <c r="R348" s="141"/>
      <c r="S348" s="141"/>
      <c r="T348" s="141"/>
      <c r="U348" s="141"/>
      <c r="V348" s="141"/>
      <c r="W348" s="141"/>
      <c r="X348" s="3"/>
    </row>
    <row r="349" ht="47.25">
      <c r="C349" s="699" t="s">
        <v>32353</v>
      </c>
      <c r="D349" s="601" t="str">
        <f>VLOOKUP(C349,PO!$D:$N,2,0)</f>
        <v>ED-48428</v>
      </c>
      <c r="E349" s="601" t="str">
        <f>VLOOKUP(D349,REF!$B:$F,2,0)</f>
        <v>CPU-SICOR-MG</v>
      </c>
      <c r="F349" s="700" t="str">
        <f>VLOOKUP(C349,PO!D$1:J$65886,4,0)</f>
        <v xml:space="preserve">COBERTURA EM TELHA METÁLICA GALVANIZADA TRAPEZOIDAL, TIPO SIMPLES, ESP. 0,50MM, ACABAMENTO NATURAL, INCLUSIVE ACESSÓRIOS PARA FIXAÇÃO, FORNECIMENTO E INSTALAÇÃO</v>
      </c>
      <c r="G349" s="700"/>
      <c r="H349" s="700"/>
      <c r="I349" s="700"/>
      <c r="J349" s="700"/>
      <c r="K349" s="601" t="str">
        <f>VLOOKUP(C349,PO!D$1:J$65886,5,0)</f>
        <v>m2</v>
      </c>
      <c r="L349" s="701">
        <f>H353</f>
        <v>259.25999999999999</v>
      </c>
      <c r="R349" s="141"/>
      <c r="S349" s="141"/>
      <c r="T349" s="141"/>
      <c r="U349" s="141"/>
      <c r="V349" s="141"/>
      <c r="W349" s="141"/>
      <c r="X349" s="3"/>
    </row>
    <row r="350" ht="21">
      <c r="C350" s="704"/>
      <c r="D350" s="705"/>
      <c r="E350" s="705"/>
      <c r="F350" s="706"/>
      <c r="G350" s="706"/>
      <c r="H350" s="706"/>
      <c r="I350" s="706"/>
      <c r="J350" s="706"/>
      <c r="K350" s="705"/>
      <c r="L350" s="707"/>
      <c r="R350" s="141"/>
      <c r="S350" s="141"/>
      <c r="T350" s="141"/>
      <c r="U350" s="141"/>
      <c r="V350" s="141"/>
      <c r="W350" s="141"/>
      <c r="X350" s="3"/>
    </row>
    <row r="351" ht="21">
      <c r="C351" s="702"/>
      <c r="D351" s="589"/>
      <c r="E351" s="587"/>
      <c r="F351" s="868" t="s">
        <v>32826</v>
      </c>
      <c r="G351" s="481" t="s">
        <v>32827</v>
      </c>
      <c r="H351" s="618" t="s">
        <v>0</v>
      </c>
      <c r="I351" s="710"/>
      <c r="J351" s="703"/>
      <c r="K351" s="703"/>
      <c r="L351" s="703"/>
      <c r="R351" s="141"/>
      <c r="S351" s="141"/>
      <c r="T351" s="141"/>
      <c r="U351" s="141"/>
      <c r="V351" s="141"/>
      <c r="W351" s="141"/>
      <c r="X351" s="3"/>
    </row>
    <row r="352" ht="21">
      <c r="C352" s="702"/>
      <c r="D352" s="589"/>
      <c r="E352" s="587"/>
      <c r="F352" s="869"/>
      <c r="G352" s="584" t="s">
        <v>32828</v>
      </c>
      <c r="H352" s="655" t="s">
        <v>32828</v>
      </c>
      <c r="I352" s="710"/>
      <c r="J352" s="703"/>
      <c r="K352" s="703"/>
      <c r="L352" s="703"/>
      <c r="R352" s="141"/>
      <c r="S352" s="141"/>
      <c r="T352" s="141"/>
      <c r="U352" s="141"/>
      <c r="V352" s="141"/>
      <c r="W352" s="141"/>
      <c r="X352" s="3"/>
    </row>
    <row r="353" ht="21">
      <c r="C353" s="702"/>
      <c r="D353" s="589"/>
      <c r="E353" s="708"/>
      <c r="F353" s="584">
        <v>1</v>
      </c>
      <c r="G353" s="638">
        <v>106.53</v>
      </c>
      <c r="H353" s="870">
        <f>SUM(G353:G358)</f>
        <v>259.25999999999999</v>
      </c>
      <c r="I353" s="710"/>
      <c r="J353" s="703"/>
      <c r="K353" s="703"/>
      <c r="L353" s="703"/>
      <c r="R353" s="141"/>
      <c r="S353" s="141"/>
      <c r="T353" s="141"/>
      <c r="U353" s="141"/>
      <c r="V353" s="141"/>
      <c r="W353" s="141"/>
      <c r="X353" s="3"/>
    </row>
    <row r="354" ht="21">
      <c r="C354" s="702"/>
      <c r="D354" s="589"/>
      <c r="E354" s="708"/>
      <c r="F354" s="584">
        <v>2</v>
      </c>
      <c r="G354" s="638">
        <v>39.420000000000002</v>
      </c>
      <c r="H354" s="871"/>
      <c r="I354" s="710"/>
      <c r="J354" s="703"/>
      <c r="K354" s="703"/>
      <c r="L354" s="703"/>
      <c r="R354" s="141"/>
      <c r="S354" s="141"/>
      <c r="T354" s="141"/>
      <c r="U354" s="141"/>
      <c r="V354" s="141"/>
      <c r="W354" s="141"/>
      <c r="X354" s="3"/>
    </row>
    <row r="355" ht="21">
      <c r="C355" s="702"/>
      <c r="D355" s="589"/>
      <c r="E355" s="708"/>
      <c r="F355" s="584">
        <v>3</v>
      </c>
      <c r="G355" s="638">
        <v>60.840000000000003</v>
      </c>
      <c r="H355" s="871"/>
      <c r="I355" s="710"/>
      <c r="J355" s="703"/>
      <c r="K355" s="703"/>
      <c r="L355" s="703"/>
      <c r="R355" s="141"/>
      <c r="S355" s="141"/>
      <c r="T355" s="141"/>
      <c r="U355" s="141"/>
      <c r="V355" s="141"/>
      <c r="W355" s="141"/>
      <c r="X355" s="3"/>
    </row>
    <row r="356" ht="21">
      <c r="C356" s="702"/>
      <c r="D356" s="589"/>
      <c r="E356" s="709"/>
      <c r="F356" s="584">
        <v>4</v>
      </c>
      <c r="G356" s="638">
        <v>17.010000000000002</v>
      </c>
      <c r="H356" s="871"/>
      <c r="I356" s="710"/>
      <c r="J356" s="703"/>
      <c r="K356" s="703"/>
      <c r="L356" s="703"/>
      <c r="R356" s="141"/>
      <c r="S356" s="141"/>
      <c r="T356" s="141"/>
      <c r="U356" s="141"/>
      <c r="V356" s="141"/>
      <c r="W356" s="141"/>
      <c r="X356" s="3"/>
    </row>
    <row r="357" ht="21">
      <c r="C357" s="702"/>
      <c r="D357" s="589"/>
      <c r="E357" s="709"/>
      <c r="F357" s="584">
        <v>5</v>
      </c>
      <c r="G357" s="638">
        <v>11.16</v>
      </c>
      <c r="H357" s="871"/>
      <c r="I357" s="703"/>
      <c r="J357" s="703"/>
      <c r="K357" s="703"/>
      <c r="L357" s="703"/>
      <c r="R357" s="141"/>
      <c r="S357" s="141"/>
      <c r="T357" s="141"/>
      <c r="U357" s="141"/>
      <c r="V357" s="141"/>
      <c r="W357" s="141"/>
      <c r="X357" s="3"/>
    </row>
    <row r="358" ht="21">
      <c r="C358" s="702"/>
      <c r="D358" s="589"/>
      <c r="E358" s="709"/>
      <c r="F358" s="584">
        <v>6</v>
      </c>
      <c r="G358" s="638">
        <v>24.300000000000001</v>
      </c>
      <c r="H358" s="872"/>
      <c r="I358" s="703"/>
      <c r="J358" s="703"/>
      <c r="K358" s="703"/>
      <c r="L358" s="703"/>
      <c r="R358" s="141"/>
      <c r="S358" s="141"/>
      <c r="T358" s="141"/>
      <c r="U358" s="141"/>
      <c r="V358" s="141"/>
      <c r="W358" s="141"/>
      <c r="X358" s="3"/>
    </row>
    <row r="359" ht="21">
      <c r="C359" s="702"/>
      <c r="D359" s="589"/>
      <c r="E359" s="589"/>
      <c r="F359" s="676"/>
      <c r="G359" s="676"/>
      <c r="H359" s="676"/>
      <c r="I359" s="676"/>
      <c r="J359" s="676"/>
      <c r="K359" s="589"/>
      <c r="L359" s="703"/>
      <c r="R359" s="141"/>
      <c r="S359" s="141"/>
      <c r="T359" s="141"/>
      <c r="U359" s="141"/>
      <c r="V359" s="141"/>
      <c r="W359" s="141"/>
      <c r="X359" s="3"/>
    </row>
    <row r="360" ht="21">
      <c r="C360" s="702"/>
      <c r="D360" s="589"/>
      <c r="E360" s="589"/>
      <c r="F360" s="676"/>
      <c r="G360" s="676"/>
      <c r="H360" s="676"/>
      <c r="I360" s="676"/>
      <c r="J360" s="676"/>
      <c r="K360" s="589"/>
      <c r="L360" s="703"/>
      <c r="R360" s="141"/>
      <c r="S360" s="141"/>
      <c r="T360" s="141"/>
      <c r="U360" s="141"/>
      <c r="V360" s="141"/>
      <c r="W360" s="141"/>
      <c r="X360" s="3"/>
    </row>
    <row r="361" ht="21">
      <c r="C361" s="702"/>
      <c r="D361" s="589"/>
      <c r="E361" s="589"/>
      <c r="F361" s="676"/>
      <c r="G361" s="676"/>
      <c r="H361" s="676"/>
      <c r="I361" s="676"/>
      <c r="J361" s="676"/>
      <c r="K361" s="589"/>
      <c r="L361" s="703"/>
      <c r="R361" s="141"/>
      <c r="S361" s="141"/>
      <c r="T361" s="141"/>
      <c r="U361" s="141"/>
      <c r="V361" s="141"/>
      <c r="W361" s="141"/>
      <c r="X361" s="3"/>
    </row>
    <row r="362" ht="21">
      <c r="C362" s="702"/>
      <c r="D362" s="589"/>
      <c r="E362" s="589"/>
      <c r="F362" s="676"/>
      <c r="G362" s="676"/>
      <c r="H362" s="676"/>
      <c r="I362" s="676"/>
      <c r="J362" s="676"/>
      <c r="K362" s="589"/>
      <c r="L362" s="703"/>
      <c r="R362" s="141"/>
      <c r="S362" s="141"/>
      <c r="T362" s="141"/>
      <c r="U362" s="141"/>
      <c r="V362" s="141"/>
      <c r="W362" s="141"/>
      <c r="X362" s="3"/>
    </row>
    <row r="363" ht="21">
      <c r="C363" s="702"/>
      <c r="D363" s="589"/>
      <c r="E363" s="589"/>
      <c r="F363" s="676"/>
      <c r="G363" s="676"/>
      <c r="H363" s="676"/>
      <c r="I363" s="676"/>
      <c r="J363" s="676"/>
      <c r="K363" s="589"/>
      <c r="L363" s="703"/>
      <c r="R363" s="141"/>
      <c r="S363" s="141"/>
      <c r="T363" s="141"/>
      <c r="U363" s="141"/>
      <c r="V363" s="141"/>
      <c r="W363" s="141"/>
      <c r="X363" s="3"/>
    </row>
    <row r="364" ht="21">
      <c r="C364" s="702"/>
      <c r="D364" s="589"/>
      <c r="E364" s="589"/>
      <c r="F364" s="676"/>
      <c r="G364" s="676"/>
      <c r="H364" s="676"/>
      <c r="I364" s="676"/>
      <c r="J364" s="676"/>
      <c r="K364" s="589"/>
      <c r="L364" s="703"/>
      <c r="R364" s="141"/>
      <c r="S364" s="141"/>
      <c r="T364" s="141"/>
      <c r="U364" s="141"/>
      <c r="V364" s="141"/>
      <c r="W364" s="141"/>
      <c r="X364" s="3"/>
    </row>
    <row r="365" ht="21">
      <c r="C365" s="702"/>
      <c r="D365" s="589"/>
      <c r="E365" s="589"/>
      <c r="F365" s="676"/>
      <c r="G365" s="676"/>
      <c r="H365" s="676"/>
      <c r="I365" s="676"/>
      <c r="J365" s="676"/>
      <c r="K365" s="589"/>
      <c r="L365" s="703"/>
      <c r="R365" s="141"/>
      <c r="S365" s="141"/>
      <c r="T365" s="141"/>
      <c r="U365" s="141"/>
      <c r="V365" s="141"/>
      <c r="W365" s="141"/>
      <c r="X365" s="3"/>
    </row>
    <row r="366" ht="21">
      <c r="C366" s="702"/>
      <c r="D366" s="589"/>
      <c r="E366" s="589"/>
      <c r="F366" s="676"/>
      <c r="G366" s="676"/>
      <c r="H366" s="676"/>
      <c r="I366" s="676"/>
      <c r="J366" s="676"/>
      <c r="K366" s="589"/>
      <c r="L366" s="703"/>
      <c r="R366" s="141"/>
      <c r="S366" s="141"/>
      <c r="T366" s="141"/>
      <c r="U366" s="141"/>
      <c r="V366" s="141"/>
      <c r="W366" s="141"/>
      <c r="X366" s="3"/>
    </row>
    <row r="367" ht="21">
      <c r="C367" s="702"/>
      <c r="D367" s="589"/>
      <c r="E367" s="589"/>
      <c r="F367" s="676"/>
      <c r="G367" s="676"/>
      <c r="H367" s="676"/>
      <c r="I367" s="676"/>
      <c r="J367" s="676"/>
      <c r="K367" s="589"/>
      <c r="L367" s="703"/>
      <c r="R367" s="141"/>
      <c r="S367" s="141"/>
      <c r="T367" s="141"/>
      <c r="U367" s="141"/>
      <c r="V367" s="141"/>
      <c r="W367" s="141"/>
      <c r="X367" s="3"/>
    </row>
    <row r="368" ht="21">
      <c r="C368" s="702"/>
      <c r="D368" s="589"/>
      <c r="E368" s="589"/>
      <c r="F368" s="676"/>
      <c r="G368" s="676"/>
      <c r="H368" s="676"/>
      <c r="I368" s="676"/>
      <c r="J368" s="676"/>
      <c r="K368" s="589"/>
      <c r="L368" s="703"/>
      <c r="R368" s="141"/>
      <c r="S368" s="141"/>
      <c r="T368" s="141"/>
      <c r="U368" s="141"/>
      <c r="V368" s="141"/>
      <c r="W368" s="141"/>
      <c r="X368" s="3"/>
    </row>
    <row r="369" ht="21">
      <c r="C369" s="702"/>
      <c r="D369" s="589"/>
      <c r="E369" s="589"/>
      <c r="F369" s="676"/>
      <c r="G369" s="676"/>
      <c r="H369" s="676"/>
      <c r="I369" s="676"/>
      <c r="J369" s="676"/>
      <c r="K369" s="589"/>
      <c r="L369" s="703"/>
      <c r="R369" s="141"/>
      <c r="S369" s="141"/>
      <c r="T369" s="141"/>
      <c r="U369" s="141"/>
      <c r="V369" s="141"/>
      <c r="W369" s="141"/>
      <c r="X369" s="3"/>
    </row>
    <row r="370" ht="21">
      <c r="C370" s="702"/>
      <c r="D370" s="589"/>
      <c r="E370" s="589"/>
      <c r="F370" s="676"/>
      <c r="G370" s="676"/>
      <c r="H370" s="676"/>
      <c r="I370" s="676"/>
      <c r="J370" s="676"/>
      <c r="K370" s="589"/>
      <c r="L370" s="703"/>
      <c r="R370" s="141"/>
      <c r="S370" s="141"/>
      <c r="T370" s="141"/>
      <c r="U370" s="141"/>
      <c r="V370" s="141"/>
      <c r="W370" s="141"/>
      <c r="X370" s="3"/>
    </row>
    <row r="371" ht="21">
      <c r="C371" s="702"/>
      <c r="D371" s="589"/>
      <c r="E371" s="589"/>
      <c r="F371" s="676"/>
      <c r="G371" s="676"/>
      <c r="H371" s="676"/>
      <c r="I371" s="676"/>
      <c r="J371" s="676"/>
      <c r="K371" s="589"/>
      <c r="L371" s="703"/>
      <c r="R371" s="141"/>
      <c r="S371" s="141"/>
      <c r="T371" s="141"/>
      <c r="U371" s="141"/>
      <c r="V371" s="141"/>
      <c r="W371" s="141"/>
      <c r="X371" s="3"/>
    </row>
    <row r="372" ht="21">
      <c r="C372" s="702"/>
      <c r="D372" s="589"/>
      <c r="E372" s="589"/>
      <c r="F372" s="676"/>
      <c r="G372" s="676"/>
      <c r="H372" s="676"/>
      <c r="I372" s="676"/>
      <c r="J372" s="676"/>
      <c r="K372" s="589"/>
      <c r="L372" s="703"/>
      <c r="R372" s="141"/>
      <c r="S372" s="141"/>
      <c r="T372" s="141"/>
      <c r="U372" s="141"/>
      <c r="V372" s="141"/>
      <c r="W372" s="141"/>
      <c r="X372" s="3"/>
    </row>
    <row r="373" ht="21">
      <c r="C373" s="702"/>
      <c r="D373" s="589"/>
      <c r="E373" s="589"/>
      <c r="F373" s="676"/>
      <c r="G373" s="676"/>
      <c r="H373" s="676"/>
      <c r="I373" s="676"/>
      <c r="J373" s="676"/>
      <c r="K373" s="589"/>
      <c r="L373" s="703"/>
      <c r="R373" s="141"/>
      <c r="S373" s="141"/>
      <c r="T373" s="141"/>
      <c r="U373" s="141"/>
      <c r="V373" s="141"/>
      <c r="W373" s="141"/>
      <c r="X373" s="3"/>
    </row>
    <row r="374" ht="21">
      <c r="C374" s="702"/>
      <c r="D374" s="589"/>
      <c r="E374" s="589"/>
      <c r="F374" s="676"/>
      <c r="G374" s="676"/>
      <c r="H374" s="676"/>
      <c r="I374" s="676"/>
      <c r="J374" s="676"/>
      <c r="K374" s="589"/>
      <c r="L374" s="703"/>
      <c r="R374" s="141"/>
      <c r="S374" s="141"/>
      <c r="T374" s="141"/>
      <c r="U374" s="141"/>
      <c r="V374" s="141"/>
      <c r="W374" s="141"/>
      <c r="X374" s="3"/>
    </row>
    <row r="375" ht="21">
      <c r="C375" s="702"/>
      <c r="D375" s="589"/>
      <c r="E375" s="589"/>
      <c r="F375" s="676"/>
      <c r="G375" s="676"/>
      <c r="H375" s="676"/>
      <c r="I375" s="676"/>
      <c r="J375" s="676"/>
      <c r="K375" s="589"/>
      <c r="L375" s="703"/>
      <c r="R375" s="141"/>
      <c r="S375" s="141"/>
      <c r="T375" s="141"/>
      <c r="U375" s="141"/>
      <c r="V375" s="141"/>
      <c r="W375" s="141"/>
      <c r="X375" s="3"/>
    </row>
    <row r="376" ht="21">
      <c r="C376" s="702"/>
      <c r="D376" s="589"/>
      <c r="E376" s="589"/>
      <c r="F376" s="676"/>
      <c r="G376" s="676"/>
      <c r="H376" s="676"/>
      <c r="I376" s="676"/>
      <c r="J376" s="676"/>
      <c r="K376" s="589"/>
      <c r="L376" s="703"/>
      <c r="R376" s="141"/>
      <c r="S376" s="141"/>
      <c r="T376" s="141"/>
      <c r="U376" s="141"/>
      <c r="V376" s="141"/>
      <c r="W376" s="141"/>
      <c r="X376" s="3"/>
    </row>
    <row r="377" ht="21">
      <c r="C377" s="702"/>
      <c r="D377" s="589"/>
      <c r="E377" s="589"/>
      <c r="F377" s="676"/>
      <c r="G377" s="676"/>
      <c r="H377" s="676"/>
      <c r="I377" s="676"/>
      <c r="J377" s="676"/>
      <c r="K377" s="589"/>
      <c r="L377" s="703"/>
      <c r="R377" s="141"/>
      <c r="S377" s="141"/>
      <c r="T377" s="141"/>
      <c r="U377" s="141"/>
      <c r="V377" s="141"/>
      <c r="W377" s="141"/>
      <c r="X377" s="3"/>
    </row>
    <row r="378" ht="21">
      <c r="C378" s="702"/>
      <c r="D378" s="589"/>
      <c r="E378" s="589"/>
      <c r="F378" s="676"/>
      <c r="G378" s="676"/>
      <c r="H378" s="676"/>
      <c r="I378" s="676"/>
      <c r="J378" s="676"/>
      <c r="K378" s="589"/>
      <c r="L378" s="703"/>
      <c r="R378" s="141"/>
      <c r="S378" s="141"/>
      <c r="T378" s="141"/>
      <c r="U378" s="141"/>
      <c r="V378" s="141"/>
      <c r="W378" s="141"/>
      <c r="X378" s="3"/>
    </row>
    <row r="379" ht="21">
      <c r="C379" s="702"/>
      <c r="D379" s="589"/>
      <c r="E379" s="589"/>
      <c r="F379" s="676"/>
      <c r="G379" s="676"/>
      <c r="H379" s="676"/>
      <c r="I379" s="676"/>
      <c r="J379" s="676"/>
      <c r="K379" s="589"/>
      <c r="L379" s="703"/>
      <c r="R379" s="141"/>
      <c r="S379" s="141"/>
      <c r="T379" s="141"/>
      <c r="U379" s="141"/>
      <c r="V379" s="141"/>
      <c r="W379" s="141"/>
      <c r="X379" s="3"/>
    </row>
    <row r="380" ht="21">
      <c r="C380" s="702"/>
      <c r="D380" s="589"/>
      <c r="E380" s="589"/>
      <c r="F380" s="676"/>
      <c r="G380" s="676"/>
      <c r="H380" s="676"/>
      <c r="I380" s="676"/>
      <c r="J380" s="676"/>
      <c r="K380" s="589"/>
      <c r="L380" s="703"/>
      <c r="R380" s="141"/>
      <c r="S380" s="141"/>
      <c r="T380" s="141"/>
      <c r="U380" s="141"/>
      <c r="V380" s="141"/>
      <c r="W380" s="141"/>
      <c r="X380" s="3"/>
    </row>
    <row r="381" ht="21">
      <c r="C381" s="702"/>
      <c r="D381" s="589"/>
      <c r="E381" s="589"/>
      <c r="F381" s="676"/>
      <c r="G381" s="676"/>
      <c r="H381" s="676"/>
      <c r="I381" s="676"/>
      <c r="J381" s="676"/>
      <c r="K381" s="589"/>
      <c r="L381" s="703"/>
      <c r="R381" s="141"/>
      <c r="S381" s="141"/>
      <c r="T381" s="141"/>
      <c r="U381" s="141"/>
      <c r="V381" s="141"/>
      <c r="W381" s="141"/>
      <c r="X381" s="3"/>
    </row>
    <row r="382" ht="21">
      <c r="C382" s="702"/>
      <c r="D382" s="589"/>
      <c r="E382" s="589"/>
      <c r="F382" s="676"/>
      <c r="G382" s="676"/>
      <c r="H382" s="676"/>
      <c r="I382" s="676"/>
      <c r="J382" s="676"/>
      <c r="K382" s="589"/>
      <c r="L382" s="703"/>
      <c r="R382" s="141"/>
      <c r="S382" s="141"/>
      <c r="T382" s="141"/>
      <c r="U382" s="141"/>
      <c r="V382" s="141"/>
      <c r="W382" s="141"/>
      <c r="X382" s="3"/>
    </row>
    <row r="383" ht="21">
      <c r="C383" s="614" t="s">
        <v>32354</v>
      </c>
      <c r="D383" s="151">
        <f>VLOOKUP(C383,PO!$D:$N,2,0)</f>
        <v>101979</v>
      </c>
      <c r="E383" s="151" t="str">
        <f>VLOOKUP(D383,REF!$B:$F,2,0)</f>
        <v>CPU-SINAPI-MG</v>
      </c>
      <c r="F383" s="466" t="str">
        <f>VLOOKUP(C383,PO!D$1:J$65886,4,0)</f>
        <v xml:space="preserve">CHAPIM (RUFO CAPA) EM AÇO GALVANIZADO, CORTE 33. AF_11/2020</v>
      </c>
      <c r="G383" s="466"/>
      <c r="H383" s="466"/>
      <c r="I383" s="466"/>
      <c r="J383" s="466"/>
      <c r="K383" s="151" t="str">
        <f>VLOOKUP(C383,PO!D$1:J$65886,5,0)</f>
        <v>M</v>
      </c>
      <c r="L383" s="639">
        <v>110.59999999999999</v>
      </c>
      <c r="R383" s="141"/>
      <c r="S383" s="141"/>
      <c r="T383" s="141"/>
      <c r="U383" s="141"/>
      <c r="V383" s="141"/>
      <c r="W383" s="141"/>
      <c r="X383" s="3"/>
    </row>
    <row r="384" ht="31.5">
      <c r="C384" s="614" t="s">
        <v>32355</v>
      </c>
      <c r="D384" s="151" t="str">
        <f>VLOOKUP(C384,PO!$D:$N,2,0)</f>
        <v>ED-50659</v>
      </c>
      <c r="E384" s="151" t="str">
        <f>VLOOKUP(D384,REF!$B:$F,2,0)</f>
        <v>CPU-SICOR-MG</v>
      </c>
      <c r="F384" s="466" t="str">
        <f>VLOOKUP(C384,PO!D$1:J$65886,4,0)</f>
        <v xml:space="preserve">CALHA EM CHAPA GALVANIZADA, ESP. 0,65MM (GSG-24), COM DESENVOLVIMENTO DE 75CM, INCLUSIVE IÇAMENTO MANUAL VERTICAL</v>
      </c>
      <c r="G384" s="466"/>
      <c r="H384" s="466"/>
      <c r="I384" s="466"/>
      <c r="J384" s="466"/>
      <c r="K384" s="151" t="str">
        <f>VLOOKUP(C384,PO!D$1:J$65886,5,0)</f>
        <v>m</v>
      </c>
      <c r="L384" s="639">
        <v>59.450000000000003</v>
      </c>
      <c r="R384" s="141"/>
      <c r="S384" s="141"/>
      <c r="T384" s="141"/>
      <c r="U384" s="141"/>
      <c r="V384" s="141"/>
      <c r="W384" s="141"/>
      <c r="X384" s="3"/>
    </row>
    <row r="385" ht="31.5">
      <c r="C385" s="614" t="s">
        <v>32356</v>
      </c>
      <c r="D385" s="151">
        <f>VLOOKUP(C385,PO!$D:$N,2,0)</f>
        <v>94227</v>
      </c>
      <c r="E385" s="151" t="str">
        <f>VLOOKUP(D385,REF!$B:$F,2,0)</f>
        <v>CPU-SINAPI-MG</v>
      </c>
      <c r="F385" s="466" t="str">
        <f>VLOOKUP(C385,PO!D$1:J$65886,4,0)</f>
        <v xml:space="preserve">CALHA EM CHAPA DE AÇO GALVANIZADO NÚMERO 24, DESENVOLVIMENTO DE 33 CM, INCLUSO TRANSPORTE VERTICAL. AF_07/2019</v>
      </c>
      <c r="G385" s="466"/>
      <c r="H385" s="466"/>
      <c r="I385" s="466"/>
      <c r="J385" s="466"/>
      <c r="K385" s="151" t="str">
        <f>VLOOKUP(C385,PO!D$1:J$65886,5,0)</f>
        <v>M</v>
      </c>
      <c r="L385" s="639">
        <v>6</v>
      </c>
      <c r="R385" s="141"/>
      <c r="S385" s="141"/>
      <c r="T385" s="141"/>
      <c r="U385" s="141"/>
      <c r="V385" s="141"/>
      <c r="W385" s="141"/>
      <c r="X385" s="3"/>
    </row>
    <row r="386" ht="31.5">
      <c r="C386" s="614" t="s">
        <v>32357</v>
      </c>
      <c r="D386" s="151">
        <f>VLOOKUP(C386,PO!$D:$N,2,0)</f>
        <v>94231</v>
      </c>
      <c r="E386" s="151" t="str">
        <f>VLOOKUP(D386,REF!$B:$F,2,0)</f>
        <v>CPU-SINAPI-MG</v>
      </c>
      <c r="F386" s="466" t="str">
        <f>VLOOKUP(C386,PO!D$1:J$65886,4,0)</f>
        <v xml:space="preserve">RUFO EM CHAPA DE AÇO GALVANIZADO NÚMERO 24, CORTE DE 25 CM, INCLUSO TRANSPORTE VERTICAL. AF_07/2019</v>
      </c>
      <c r="G386" s="466"/>
      <c r="H386" s="466"/>
      <c r="I386" s="466"/>
      <c r="J386" s="466"/>
      <c r="K386" s="151" t="str">
        <f>VLOOKUP(C386,PO!D$1:J$65886,5,0)</f>
        <v>M</v>
      </c>
      <c r="L386" s="639">
        <f>(4.5*2)+6.3+7.2+1.1+3.6+0.6+6.7</f>
        <v>34.500000000000007</v>
      </c>
      <c r="R386" s="141"/>
      <c r="S386" s="141"/>
      <c r="T386" s="141"/>
      <c r="U386" s="141"/>
      <c r="V386" s="141"/>
      <c r="W386" s="141"/>
      <c r="X386" s="3"/>
    </row>
    <row r="387" s="5" customFormat="1" ht="16.5">
      <c r="A387" s="153"/>
      <c r="B387" s="153"/>
      <c r="C387" s="587"/>
      <c r="D387" s="156"/>
      <c r="E387" s="156"/>
      <c r="F387" s="156"/>
      <c r="G387" s="156"/>
      <c r="H387" s="156"/>
      <c r="I387" s="156"/>
      <c r="J387" s="156"/>
      <c r="K387" s="587"/>
      <c r="L387" s="157"/>
      <c r="M387" s="153"/>
      <c r="N387" s="153"/>
      <c r="O387" s="153"/>
      <c r="P387" s="154"/>
      <c r="Q387" s="153"/>
      <c r="R387" s="155"/>
      <c r="S387" s="155"/>
      <c r="T387" s="155"/>
      <c r="U387" s="155"/>
      <c r="V387" s="155"/>
      <c r="W387" s="155"/>
      <c r="X387" s="6"/>
    </row>
    <row r="388" s="4" customFormat="1" ht="17.25">
      <c r="A388" s="145"/>
      <c r="B388" s="145"/>
      <c r="C388" s="146" t="s">
        <v>32358</v>
      </c>
      <c r="D388" s="353"/>
      <c r="E388" s="353"/>
      <c r="F388" s="465" t="str">
        <f>VLOOKUP(C388,PO!D$1:J$65886,4,0)</f>
        <v xml:space="preserve">REVESTIMENTO (PISO) </v>
      </c>
      <c r="G388" s="465"/>
      <c r="H388" s="465"/>
      <c r="I388" s="465"/>
      <c r="J388" s="465"/>
      <c r="K388" s="147"/>
      <c r="L388" s="148"/>
      <c r="M388" s="145"/>
      <c r="N388" s="145"/>
      <c r="O388" s="145"/>
      <c r="P388" s="149"/>
      <c r="Q388" s="145"/>
      <c r="R388" s="150"/>
      <c r="S388" s="150"/>
      <c r="T388" s="150"/>
      <c r="U388" s="150"/>
      <c r="V388" s="150"/>
      <c r="W388" s="145"/>
    </row>
    <row r="389" ht="63">
      <c r="C389" s="151" t="s">
        <v>32359</v>
      </c>
      <c r="D389" s="151" t="str">
        <f>VLOOKUP(C389,PO!$D:$N,2,0)</f>
        <v>ED-50754</v>
      </c>
      <c r="E389" s="151" t="str">
        <f>VLOOKUP(D389,REF!$B:$F,2,0)</f>
        <v>CPU-SICOR-MG</v>
      </c>
      <c r="F389" s="466" t="str">
        <f>VLOOKUP(C389,PO!D$1:J$65886,4,0)</f>
        <v xml:space="preserve">REVESTIMENTO COM PORCELANATO APLICADO EM PISO, ACABAMENTO POLÍDO, AMBIENTE INTERNO, PADRÃO EXTRA, BORDA RETIFICADA, DIMENSÃO DA PEÇA (60X60)CM, ASSENTAMENTO COM ARGAMASSA INDUSTRIALIZADA, INCLUSIVE REJUNTAMENTO</v>
      </c>
      <c r="G389" s="466"/>
      <c r="H389" s="466"/>
      <c r="I389" s="466"/>
      <c r="J389" s="466"/>
      <c r="K389" s="151" t="str">
        <f>VLOOKUP(C389,PO!D$1:J$65886,5,0)</f>
        <v>m2</v>
      </c>
      <c r="L389" s="152">
        <v>235.46000000000001</v>
      </c>
      <c r="R389" s="141"/>
      <c r="S389" s="141"/>
      <c r="T389" s="141"/>
      <c r="U389" s="141"/>
      <c r="V389" s="141"/>
      <c r="W389" s="141"/>
      <c r="X389" s="3"/>
    </row>
    <row r="390" s="5" customFormat="1" ht="15.75">
      <c r="A390" s="153"/>
      <c r="B390" s="153"/>
      <c r="C390" s="587"/>
      <c r="D390" s="156"/>
      <c r="E390" s="156"/>
      <c r="F390" s="156"/>
      <c r="G390" s="156"/>
      <c r="H390" s="156"/>
      <c r="I390" s="156"/>
      <c r="J390" s="156"/>
      <c r="K390" s="587"/>
      <c r="L390" s="157"/>
      <c r="M390" s="153"/>
      <c r="N390" s="153"/>
      <c r="O390" s="153"/>
      <c r="P390" s="154"/>
      <c r="Q390" s="153"/>
      <c r="R390" s="155"/>
      <c r="S390" s="155"/>
      <c r="T390" s="155"/>
      <c r="U390" s="155"/>
      <c r="V390" s="155"/>
      <c r="W390" s="155"/>
      <c r="X390" s="6"/>
    </row>
    <row r="391" s="5" customFormat="1" ht="15.75">
      <c r="A391" s="153"/>
      <c r="B391" s="153"/>
      <c r="C391" s="587"/>
      <c r="D391" s="156"/>
      <c r="E391" s="156"/>
      <c r="F391" s="156"/>
      <c r="G391" s="156"/>
      <c r="H391" s="156"/>
      <c r="I391" s="156"/>
      <c r="J391" s="156"/>
      <c r="K391" s="587"/>
      <c r="L391" s="157"/>
      <c r="M391" s="153"/>
      <c r="N391" s="153"/>
      <c r="O391" s="153"/>
      <c r="P391" s="154"/>
      <c r="Q391" s="153"/>
      <c r="R391" s="155"/>
      <c r="S391" s="155"/>
      <c r="T391" s="155"/>
      <c r="U391" s="155"/>
      <c r="V391" s="155"/>
      <c r="W391" s="155"/>
      <c r="X391" s="6"/>
    </row>
    <row r="392" ht="31.5">
      <c r="C392" s="151" t="s">
        <v>32360</v>
      </c>
      <c r="D392" s="151" t="str">
        <f>VLOOKUP(C392,PO!$D:$N,2,0)</f>
        <v>ED-50581</v>
      </c>
      <c r="E392" s="151" t="str">
        <f>VLOOKUP(D392,REF!$B:$F,2,0)</f>
        <v>CPU-SICOR-MG</v>
      </c>
      <c r="F392" s="466" t="str">
        <f>VLOOKUP(C392,PO!D$1:J$65886,4,0)</f>
        <v xml:space="preserve">REVESTIMENTO COM LADRILHO HIDRÁULICO APLICADO EM PISO (20X20)CM COM JUNTA SECA, COM UMA (1) COR, ASSENTAMENTO COM ARGAMASSA INDUSTRIALIZADA</v>
      </c>
      <c r="G392" s="466"/>
      <c r="H392" s="466"/>
      <c r="I392" s="466"/>
      <c r="J392" s="466"/>
      <c r="K392" s="151" t="str">
        <f>VLOOKUP(C392,PO!D$1:J$65886,5,0)</f>
        <v>m2</v>
      </c>
      <c r="L392" s="152">
        <f>I399</f>
        <v>5.1699999999999999</v>
      </c>
      <c r="R392" s="141"/>
      <c r="S392" s="141"/>
      <c r="T392" s="141"/>
      <c r="U392" s="141"/>
      <c r="V392" s="141"/>
      <c r="W392" s="141"/>
      <c r="X392" s="3"/>
    </row>
    <row r="393" s="5" customFormat="1" ht="15.75">
      <c r="A393" s="153"/>
      <c r="B393" s="153"/>
      <c r="C393" s="587"/>
      <c r="D393" s="156"/>
      <c r="E393" s="156"/>
      <c r="F393" s="156"/>
      <c r="G393" s="156"/>
      <c r="H393" s="156"/>
      <c r="I393" s="156"/>
      <c r="J393" s="156"/>
      <c r="K393" s="587"/>
      <c r="L393" s="157"/>
      <c r="M393" s="153"/>
      <c r="N393" s="153"/>
      <c r="O393" s="153"/>
      <c r="P393" s="154"/>
      <c r="Q393" s="153"/>
      <c r="R393" s="155"/>
      <c r="S393" s="155"/>
      <c r="T393" s="155"/>
      <c r="U393" s="155"/>
      <c r="V393" s="155"/>
      <c r="W393" s="155"/>
      <c r="X393" s="6"/>
    </row>
    <row r="394" s="5" customFormat="1" ht="31.5">
      <c r="A394" s="153"/>
      <c r="B394" s="153"/>
      <c r="C394" s="587"/>
      <c r="D394" s="481" t="s">
        <v>19</v>
      </c>
      <c r="E394" s="481" t="s">
        <v>32410</v>
      </c>
      <c r="F394" s="481" t="s">
        <v>32411</v>
      </c>
      <c r="G394" s="481" t="s">
        <v>32431</v>
      </c>
      <c r="H394" s="481" t="s">
        <v>32432</v>
      </c>
      <c r="I394" s="481" t="s">
        <v>32489</v>
      </c>
      <c r="J394" s="619"/>
      <c r="K394" s="620" t="s">
        <v>32490</v>
      </c>
      <c r="L394" s="621"/>
      <c r="M394" s="153"/>
      <c r="N394" s="153"/>
      <c r="O394" s="153"/>
      <c r="P394" s="154"/>
      <c r="Q394" s="153"/>
      <c r="R394" s="155"/>
      <c r="S394" s="155"/>
      <c r="T394" s="155"/>
      <c r="U394" s="155"/>
      <c r="V394" s="155"/>
      <c r="W394" s="155"/>
      <c r="X394" s="6"/>
    </row>
    <row r="395" s="5" customFormat="1" ht="15.75">
      <c r="A395" s="153"/>
      <c r="B395" s="153"/>
      <c r="C395" s="587"/>
      <c r="D395" s="584"/>
      <c r="E395" s="584"/>
      <c r="F395" s="584" t="s">
        <v>32416</v>
      </c>
      <c r="G395" s="584" t="s">
        <v>32416</v>
      </c>
      <c r="H395" s="584" t="s">
        <v>32416</v>
      </c>
      <c r="I395" s="584" t="s">
        <v>32416</v>
      </c>
      <c r="J395" s="603"/>
      <c r="K395" s="622"/>
      <c r="L395" s="604"/>
      <c r="M395" s="153"/>
      <c r="N395" s="153"/>
      <c r="O395" s="153"/>
      <c r="P395" s="154"/>
      <c r="Q395" s="153"/>
      <c r="R395" s="155"/>
      <c r="S395" s="155"/>
      <c r="T395" s="155"/>
      <c r="U395" s="155"/>
      <c r="V395" s="155"/>
      <c r="W395" s="155"/>
      <c r="X395" s="6"/>
    </row>
    <row r="396" s="5" customFormat="1" ht="15.75">
      <c r="A396" s="153"/>
      <c r="B396" s="153"/>
      <c r="C396" s="587"/>
      <c r="D396" s="623"/>
      <c r="E396" s="624"/>
      <c r="F396" s="354"/>
      <c r="G396" s="624"/>
      <c r="H396" s="624"/>
      <c r="I396" s="624"/>
      <c r="J396" s="624"/>
      <c r="K396" s="624"/>
      <c r="L396" s="625"/>
      <c r="M396" s="153"/>
      <c r="N396" s="153"/>
      <c r="O396" s="153"/>
      <c r="P396" s="154"/>
      <c r="Q396" s="153"/>
      <c r="R396" s="155"/>
      <c r="S396" s="155"/>
      <c r="T396" s="155"/>
      <c r="U396" s="155"/>
      <c r="V396" s="155"/>
      <c r="W396" s="155"/>
      <c r="X396" s="6"/>
    </row>
    <row r="397" s="5" customFormat="1" ht="15.75">
      <c r="A397" s="153"/>
      <c r="B397" s="153"/>
      <c r="C397" s="587"/>
      <c r="D397" s="584">
        <v>1</v>
      </c>
      <c r="E397" s="626" t="s">
        <v>32458</v>
      </c>
      <c r="F397" s="626"/>
      <c r="G397" s="626"/>
      <c r="H397" s="626"/>
      <c r="I397" s="628">
        <v>2.7000000000000002</v>
      </c>
      <c r="J397" s="630" t="s">
        <v>32433</v>
      </c>
      <c r="K397" s="631"/>
      <c r="L397" s="632"/>
      <c r="M397" s="153"/>
      <c r="N397" s="153"/>
      <c r="O397" s="153"/>
      <c r="P397" s="154"/>
      <c r="Q397" s="153"/>
      <c r="R397" s="155"/>
      <c r="S397" s="155"/>
      <c r="T397" s="155"/>
      <c r="U397" s="155"/>
      <c r="V397" s="155"/>
      <c r="W397" s="155"/>
      <c r="X397" s="6"/>
    </row>
    <row r="398" s="5" customFormat="1" ht="15.75">
      <c r="A398" s="153"/>
      <c r="B398" s="153"/>
      <c r="C398" s="587"/>
      <c r="D398" s="584">
        <v>2</v>
      </c>
      <c r="E398" s="626" t="s">
        <v>32491</v>
      </c>
      <c r="F398" s="626"/>
      <c r="G398" s="626"/>
      <c r="H398" s="626"/>
      <c r="I398" s="628">
        <v>2.4700000000000002</v>
      </c>
      <c r="J398" s="652" t="s">
        <v>32433</v>
      </c>
      <c r="K398" s="653"/>
      <c r="L398" s="586"/>
      <c r="M398" s="153"/>
      <c r="N398" s="153"/>
      <c r="O398" s="153"/>
      <c r="P398" s="154"/>
      <c r="Q398" s="153"/>
      <c r="R398" s="155"/>
      <c r="S398" s="155"/>
      <c r="T398" s="155"/>
      <c r="U398" s="155"/>
      <c r="V398" s="155"/>
      <c r="W398" s="155"/>
      <c r="X398" s="6"/>
    </row>
    <row r="399" s="5" customFormat="1" ht="33">
      <c r="A399" s="153"/>
      <c r="B399" s="153"/>
      <c r="C399" s="587"/>
      <c r="D399" s="633" t="s">
        <v>32419</v>
      </c>
      <c r="E399" s="606"/>
      <c r="F399" s="627"/>
      <c r="G399" s="606"/>
      <c r="H399" s="635"/>
      <c r="I399" s="654">
        <f>ROUND(SUM(I397:I398),2)</f>
        <v>5.1699999999999999</v>
      </c>
      <c r="J399" s="655"/>
      <c r="K399" s="631"/>
      <c r="L399" s="632"/>
      <c r="M399" s="153"/>
      <c r="N399" s="153"/>
      <c r="O399" s="153"/>
      <c r="P399" s="154"/>
      <c r="Q399" s="153"/>
      <c r="R399" s="155"/>
      <c r="S399" s="155"/>
      <c r="T399" s="155"/>
      <c r="U399" s="155"/>
      <c r="V399" s="155"/>
      <c r="W399" s="155"/>
      <c r="X399" s="6"/>
    </row>
    <row r="400" s="5" customFormat="1" ht="15.75">
      <c r="A400" s="153"/>
      <c r="B400" s="153"/>
      <c r="C400" s="587"/>
      <c r="D400" s="156"/>
      <c r="E400" s="156"/>
      <c r="F400" s="156"/>
      <c r="G400" s="156"/>
      <c r="H400" s="156"/>
      <c r="I400" s="156"/>
      <c r="J400" s="156"/>
      <c r="K400" s="587"/>
      <c r="L400" s="157"/>
      <c r="M400" s="153"/>
      <c r="N400" s="153"/>
      <c r="O400" s="153"/>
      <c r="P400" s="154"/>
      <c r="Q400" s="153"/>
      <c r="R400" s="155"/>
      <c r="S400" s="155"/>
      <c r="T400" s="155"/>
      <c r="U400" s="155"/>
      <c r="V400" s="155"/>
      <c r="W400" s="155"/>
      <c r="X400" s="6"/>
    </row>
    <row r="401" ht="47.25">
      <c r="C401" s="151" t="s">
        <v>32361</v>
      </c>
      <c r="D401" s="151" t="str">
        <f>VLOOKUP(C401,PO!$D:$N,2,0)</f>
        <v>ED-15226</v>
      </c>
      <c r="E401" s="151" t="str">
        <f>VLOOKUP(D401,REF!$B:$F,2,0)</f>
        <v>CPU-SICOR-MG</v>
      </c>
      <c r="F401" s="466" t="str">
        <f>VLOOKUP(C401,PO!D$1:J$65886,4,0)</f>
        <v xml:space="preserve">PISO PODOTÁTIL DE CONCRETO, ALERTA OU DIRECIONAL, APLICADO EM PISO (20X20)CM COM JUNTA SECA, COR VERMELHO/AMARELO, INCLUSIVE ASSENTAMENTO COM ARGAMASSA INDUSTRIALIZADA</v>
      </c>
      <c r="G401" s="466"/>
      <c r="H401" s="466"/>
      <c r="I401" s="466"/>
      <c r="J401" s="466"/>
      <c r="K401" s="151" t="str">
        <f>VLOOKUP(C401,PO!D$1:J$65886,5,0)</f>
        <v>m2</v>
      </c>
      <c r="L401" s="152">
        <f>I408</f>
        <v>23.440000000000001</v>
      </c>
      <c r="R401" s="141"/>
      <c r="S401" s="141"/>
      <c r="T401" s="141"/>
      <c r="U401" s="141"/>
      <c r="V401" s="141"/>
      <c r="W401" s="141"/>
      <c r="X401" s="3"/>
    </row>
    <row r="402" s="5" customFormat="1" ht="15.75">
      <c r="A402" s="153"/>
      <c r="B402" s="153"/>
      <c r="C402" s="587"/>
      <c r="D402" s="156"/>
      <c r="E402" s="156"/>
      <c r="F402" s="156"/>
      <c r="G402" s="156"/>
      <c r="H402" s="156"/>
      <c r="I402" s="156"/>
      <c r="J402" s="156"/>
      <c r="K402" s="587"/>
      <c r="L402" s="157"/>
      <c r="M402" s="153"/>
      <c r="N402" s="153"/>
      <c r="O402" s="153"/>
      <c r="P402" s="154"/>
      <c r="Q402" s="153"/>
      <c r="R402" s="155"/>
      <c r="S402" s="155"/>
      <c r="T402" s="155"/>
      <c r="U402" s="155"/>
      <c r="V402" s="155"/>
      <c r="W402" s="155"/>
      <c r="X402" s="6"/>
    </row>
    <row r="403" s="5" customFormat="1" ht="15.75">
      <c r="A403" s="153"/>
      <c r="B403" s="153"/>
      <c r="C403" s="587"/>
      <c r="D403" s="481" t="s">
        <v>19</v>
      </c>
      <c r="E403" s="481" t="s">
        <v>32410</v>
      </c>
      <c r="F403" s="481" t="s">
        <v>32411</v>
      </c>
      <c r="G403" s="481" t="s">
        <v>32492</v>
      </c>
      <c r="H403" s="481"/>
      <c r="I403" s="481" t="s">
        <v>32489</v>
      </c>
      <c r="J403" s="619"/>
      <c r="K403" s="620" t="s">
        <v>32493</v>
      </c>
      <c r="L403" s="621"/>
      <c r="M403" s="153"/>
      <c r="N403" s="153"/>
      <c r="O403" s="153"/>
      <c r="P403" s="154"/>
      <c r="Q403" s="153"/>
      <c r="R403" s="155"/>
      <c r="S403" s="155"/>
      <c r="T403" s="155"/>
      <c r="U403" s="155"/>
      <c r="V403" s="155"/>
      <c r="W403" s="155"/>
      <c r="X403" s="6"/>
    </row>
    <row r="404" s="5" customFormat="1" ht="15.75">
      <c r="A404" s="153"/>
      <c r="B404" s="153"/>
      <c r="C404" s="587"/>
      <c r="D404" s="584"/>
      <c r="E404" s="584"/>
      <c r="F404" s="584" t="s">
        <v>32416</v>
      </c>
      <c r="G404" s="584" t="s">
        <v>32416</v>
      </c>
      <c r="H404" s="584"/>
      <c r="I404" s="584" t="s">
        <v>32416</v>
      </c>
      <c r="J404" s="603"/>
      <c r="K404" s="622"/>
      <c r="L404" s="604"/>
      <c r="M404" s="153"/>
      <c r="N404" s="153"/>
      <c r="O404" s="153"/>
      <c r="P404" s="154"/>
      <c r="Q404" s="153"/>
      <c r="R404" s="155"/>
      <c r="S404" s="155"/>
      <c r="T404" s="155"/>
      <c r="U404" s="155"/>
      <c r="V404" s="155"/>
      <c r="W404" s="155"/>
      <c r="X404" s="6"/>
    </row>
    <row r="405" s="5" customFormat="1" ht="15.75">
      <c r="A405" s="153"/>
      <c r="B405" s="153"/>
      <c r="C405" s="587"/>
      <c r="D405" s="623"/>
      <c r="E405" s="624"/>
      <c r="F405" s="354"/>
      <c r="G405" s="624"/>
      <c r="H405" s="624"/>
      <c r="I405" s="624"/>
      <c r="J405" s="624"/>
      <c r="K405" s="624"/>
      <c r="L405" s="625"/>
      <c r="M405" s="153"/>
      <c r="N405" s="153"/>
      <c r="O405" s="153"/>
      <c r="P405" s="154"/>
      <c r="Q405" s="153"/>
      <c r="R405" s="155"/>
      <c r="S405" s="155"/>
      <c r="T405" s="155"/>
      <c r="U405" s="155"/>
      <c r="V405" s="155"/>
      <c r="W405" s="155"/>
      <c r="X405" s="6"/>
    </row>
    <row r="406" s="5" customFormat="1" ht="18">
      <c r="A406" s="153"/>
      <c r="B406" s="153"/>
      <c r="C406" s="587"/>
      <c r="D406" s="584">
        <v>1</v>
      </c>
      <c r="E406" s="626" t="str">
        <f>D73</f>
        <v>ED-50150</v>
      </c>
      <c r="F406" s="656">
        <f>(23.44/1.5)</f>
        <v>15.626666666666667</v>
      </c>
      <c r="G406" s="657">
        <v>1.5</v>
      </c>
      <c r="H406" s="658"/>
      <c r="I406" s="628">
        <f>ROUND(G406*F406,2)</f>
        <v>23.440000000000001</v>
      </c>
      <c r="J406" s="630"/>
      <c r="K406" s="637" t="s">
        <v>32493</v>
      </c>
      <c r="L406" s="632"/>
      <c r="M406" s="153"/>
      <c r="N406" s="153"/>
      <c r="O406" s="153"/>
      <c r="P406" s="154"/>
      <c r="Q406" s="153"/>
      <c r="R406" s="155"/>
      <c r="S406" s="155"/>
      <c r="T406" s="155"/>
      <c r="U406" s="155"/>
      <c r="V406" s="155"/>
      <c r="W406" s="155"/>
      <c r="X406" s="6"/>
    </row>
    <row r="407" s="5" customFormat="1" ht="15.75">
      <c r="A407" s="153"/>
      <c r="B407" s="153"/>
      <c r="C407" s="587"/>
      <c r="D407" s="584"/>
      <c r="E407" s="626"/>
      <c r="F407" s="659"/>
      <c r="G407" s="658"/>
      <c r="H407" s="658"/>
      <c r="I407" s="628"/>
      <c r="J407" s="652"/>
      <c r="K407" s="637" t="s">
        <v>32493</v>
      </c>
      <c r="L407" s="586"/>
      <c r="M407" s="153"/>
      <c r="N407" s="153"/>
      <c r="O407" s="153"/>
      <c r="P407" s="154"/>
      <c r="Q407" s="153"/>
      <c r="R407" s="155"/>
      <c r="S407" s="155"/>
      <c r="T407" s="155"/>
      <c r="U407" s="155"/>
      <c r="V407" s="155"/>
      <c r="W407" s="155"/>
      <c r="X407" s="6"/>
    </row>
    <row r="408" s="5" customFormat="1" ht="33">
      <c r="A408" s="153"/>
      <c r="B408" s="153"/>
      <c r="C408" s="587"/>
      <c r="D408" s="633" t="s">
        <v>32419</v>
      </c>
      <c r="E408" s="606"/>
      <c r="F408" s="627"/>
      <c r="G408" s="606"/>
      <c r="H408" s="635"/>
      <c r="I408" s="654">
        <f>ROUND(SUM(I406:I407),2)</f>
        <v>23.440000000000001</v>
      </c>
      <c r="J408" s="655"/>
      <c r="K408" s="637" t="s">
        <v>32493</v>
      </c>
      <c r="L408" s="632"/>
      <c r="M408" s="153"/>
      <c r="N408" s="153"/>
      <c r="O408" s="153"/>
      <c r="P408" s="154"/>
      <c r="Q408" s="153"/>
      <c r="R408" s="155"/>
      <c r="S408" s="155"/>
      <c r="T408" s="155"/>
      <c r="U408" s="155"/>
      <c r="V408" s="155"/>
      <c r="W408" s="155"/>
      <c r="X408" s="6"/>
    </row>
    <row r="409" s="5" customFormat="1" ht="15.75">
      <c r="A409" s="153"/>
      <c r="B409" s="153"/>
      <c r="C409" s="587"/>
      <c r="D409" s="156"/>
      <c r="E409" s="156"/>
      <c r="F409" s="156"/>
      <c r="G409" s="156"/>
      <c r="H409" s="156"/>
      <c r="I409" s="156"/>
      <c r="J409" s="156"/>
      <c r="K409" s="587"/>
      <c r="L409" s="157"/>
      <c r="M409" s="153"/>
      <c r="N409" s="153"/>
      <c r="O409" s="153"/>
      <c r="P409" s="154"/>
      <c r="Q409" s="153"/>
      <c r="R409" s="155"/>
      <c r="S409" s="155"/>
      <c r="T409" s="155"/>
      <c r="U409" s="155"/>
      <c r="V409" s="155"/>
      <c r="W409" s="155"/>
      <c r="X409" s="6"/>
    </row>
    <row r="410" ht="47.25">
      <c r="C410" s="151" t="s">
        <v>32362</v>
      </c>
      <c r="D410" s="151" t="str">
        <f>VLOOKUP(C410,PO!$D:$N,2,0)</f>
        <v>ED-50563</v>
      </c>
      <c r="E410" s="151" t="str">
        <f>VLOOKUP(D410,REF!$B:$F,2,0)</f>
        <v>CPU-SICOR-MG</v>
      </c>
      <c r="F410" s="466" t="str">
        <f>VLOOKUP(C410,PO!D$1:J$65886,4,0)</f>
        <v xml:space="preserve">PISO CIMENTADO COM ARGAMASSA, TRAÇO 1:3 (CIMENTO E AREIA), COM ADITIVO IMPERMEABILIZANTE, ESP. 25MM, INCLUSIVE ACABAMENTO DESEMPENADO E FELTRADO</v>
      </c>
      <c r="G410" s="466"/>
      <c r="H410" s="466"/>
      <c r="I410" s="466"/>
      <c r="J410" s="466"/>
      <c r="K410" s="151" t="str">
        <f>VLOOKUP(C410,PO!D$1:J$65886,5,0)</f>
        <v>m2</v>
      </c>
      <c r="L410" s="152">
        <f>I417</f>
        <v>221.35999999999999</v>
      </c>
      <c r="R410" s="141"/>
      <c r="S410" s="141"/>
      <c r="T410" s="141"/>
      <c r="U410" s="141"/>
      <c r="V410" s="141"/>
      <c r="W410" s="141"/>
      <c r="X410" s="3"/>
    </row>
    <row r="411" s="5" customFormat="1" ht="15.75">
      <c r="A411" s="153"/>
      <c r="B411" s="153"/>
      <c r="C411" s="587"/>
      <c r="D411" s="156"/>
      <c r="E411" s="156"/>
      <c r="F411" s="156"/>
      <c r="G411" s="156"/>
      <c r="H411" s="156"/>
      <c r="I411" s="156"/>
      <c r="J411" s="156"/>
      <c r="K411" s="587"/>
      <c r="L411" s="157"/>
      <c r="M411" s="153"/>
      <c r="N411" s="153"/>
      <c r="O411" s="153"/>
      <c r="P411" s="154"/>
      <c r="Q411" s="153"/>
      <c r="R411" s="155"/>
      <c r="S411" s="155"/>
      <c r="T411" s="155"/>
      <c r="U411" s="155"/>
      <c r="V411" s="155"/>
      <c r="W411" s="155"/>
      <c r="X411" s="6"/>
    </row>
    <row r="412" s="5" customFormat="1" ht="15.75">
      <c r="A412" s="153"/>
      <c r="B412" s="153"/>
      <c r="C412" s="587"/>
      <c r="D412" s="481" t="s">
        <v>19</v>
      </c>
      <c r="E412" s="481" t="s">
        <v>32410</v>
      </c>
      <c r="F412" s="481" t="s">
        <v>32411</v>
      </c>
      <c r="G412" s="481" t="s">
        <v>32494</v>
      </c>
      <c r="H412" s="481"/>
      <c r="I412" s="481" t="s">
        <v>32495</v>
      </c>
      <c r="J412" s="619"/>
      <c r="K412" s="620" t="s">
        <v>32490</v>
      </c>
      <c r="L412" s="621"/>
      <c r="M412" s="153"/>
      <c r="N412" s="153"/>
      <c r="O412" s="153"/>
      <c r="P412" s="154"/>
      <c r="Q412" s="153"/>
      <c r="R412" s="155"/>
      <c r="S412" s="155"/>
      <c r="T412" s="155"/>
      <c r="U412" s="155"/>
      <c r="V412" s="155"/>
      <c r="W412" s="155"/>
      <c r="X412" s="6"/>
    </row>
    <row r="413" s="5" customFormat="1" ht="15.75">
      <c r="A413" s="153"/>
      <c r="B413" s="153"/>
      <c r="C413" s="587"/>
      <c r="D413" s="584"/>
      <c r="E413" s="584"/>
      <c r="F413" s="584" t="s">
        <v>32416</v>
      </c>
      <c r="G413" s="584" t="s">
        <v>32416</v>
      </c>
      <c r="H413" s="584"/>
      <c r="I413" s="584" t="s">
        <v>32424</v>
      </c>
      <c r="J413" s="603"/>
      <c r="K413" s="622"/>
      <c r="L413" s="604"/>
      <c r="M413" s="153"/>
      <c r="N413" s="153"/>
      <c r="O413" s="153"/>
      <c r="P413" s="154"/>
      <c r="Q413" s="153"/>
      <c r="R413" s="155"/>
      <c r="S413" s="155"/>
      <c r="T413" s="155"/>
      <c r="U413" s="155"/>
      <c r="V413" s="155"/>
      <c r="W413" s="155"/>
      <c r="X413" s="6"/>
    </row>
    <row r="414" s="5" customFormat="1" ht="15.75">
      <c r="A414" s="153"/>
      <c r="B414" s="153"/>
      <c r="C414" s="587"/>
      <c r="D414" s="623"/>
      <c r="E414" s="624"/>
      <c r="F414" s="354"/>
      <c r="G414" s="624"/>
      <c r="H414" s="624"/>
      <c r="I414" s="624"/>
      <c r="J414" s="624"/>
      <c r="K414" s="624"/>
      <c r="L414" s="625"/>
      <c r="M414" s="153"/>
      <c r="N414" s="153"/>
      <c r="O414" s="153"/>
      <c r="P414" s="154"/>
      <c r="Q414" s="153"/>
      <c r="R414" s="155"/>
      <c r="S414" s="155"/>
      <c r="T414" s="155"/>
      <c r="U414" s="155"/>
      <c r="V414" s="155"/>
      <c r="W414" s="155"/>
      <c r="X414" s="6"/>
    </row>
    <row r="415" s="5" customFormat="1" ht="15.75">
      <c r="A415" s="153"/>
      <c r="B415" s="153"/>
      <c r="C415" s="587"/>
      <c r="D415" s="584">
        <v>1</v>
      </c>
      <c r="E415" s="626" t="s">
        <v>32496</v>
      </c>
      <c r="F415" s="627">
        <v>196.19999999999999</v>
      </c>
      <c r="G415" s="660">
        <v>1.5</v>
      </c>
      <c r="H415" s="628"/>
      <c r="I415" s="628">
        <v>196.16</v>
      </c>
      <c r="J415" s="630" t="s">
        <v>32493</v>
      </c>
      <c r="K415" s="631"/>
      <c r="L415" s="632"/>
      <c r="M415" s="153"/>
      <c r="N415" s="153"/>
      <c r="O415" s="153"/>
      <c r="P415" s="154"/>
      <c r="Q415" s="153"/>
      <c r="R415" s="155"/>
      <c r="S415" s="155"/>
      <c r="T415" s="155"/>
      <c r="U415" s="155"/>
      <c r="V415" s="155"/>
      <c r="W415" s="155"/>
      <c r="X415" s="6"/>
    </row>
    <row r="416" s="5" customFormat="1" ht="15.75">
      <c r="A416" s="153"/>
      <c r="B416" s="153"/>
      <c r="C416" s="587"/>
      <c r="D416" s="584">
        <v>2</v>
      </c>
      <c r="E416" s="626" t="s">
        <v>32497</v>
      </c>
      <c r="F416" s="627">
        <f>(I416/1.5)</f>
        <v>16.800000000000001</v>
      </c>
      <c r="G416" s="628">
        <v>1.5</v>
      </c>
      <c r="H416" s="628"/>
      <c r="I416" s="628">
        <v>25.199999999999999</v>
      </c>
      <c r="J416" s="630" t="s">
        <v>32493</v>
      </c>
      <c r="K416" s="631"/>
      <c r="L416" s="632"/>
      <c r="M416" s="153"/>
      <c r="N416" s="153"/>
      <c r="O416" s="153"/>
      <c r="P416" s="154"/>
      <c r="Q416" s="153"/>
      <c r="R416" s="155"/>
      <c r="S416" s="155"/>
      <c r="T416" s="155"/>
      <c r="U416" s="155"/>
      <c r="V416" s="155"/>
      <c r="W416" s="155"/>
      <c r="X416" s="6"/>
    </row>
    <row r="417" s="5" customFormat="1" ht="33">
      <c r="A417" s="153"/>
      <c r="B417" s="153"/>
      <c r="C417" s="587"/>
      <c r="D417" s="633" t="s">
        <v>32419</v>
      </c>
      <c r="E417" s="606"/>
      <c r="F417" s="627"/>
      <c r="G417" s="606"/>
      <c r="H417" s="635"/>
      <c r="I417" s="635">
        <f>SUM(I415:I416)</f>
        <v>221.35999999999999</v>
      </c>
      <c r="J417" s="584"/>
      <c r="K417" s="584"/>
      <c r="L417" s="584"/>
      <c r="M417" s="153"/>
      <c r="N417" s="153"/>
      <c r="O417" s="153"/>
      <c r="P417" s="154"/>
      <c r="Q417" s="153"/>
      <c r="R417" s="155"/>
      <c r="S417" s="155"/>
      <c r="T417" s="155"/>
      <c r="U417" s="155"/>
      <c r="V417" s="155"/>
      <c r="W417" s="155"/>
      <c r="X417" s="6"/>
    </row>
    <row r="418" s="5" customFormat="1" ht="15.75">
      <c r="A418" s="153"/>
      <c r="B418" s="153"/>
      <c r="C418" s="587"/>
      <c r="D418" s="156"/>
      <c r="E418" s="156"/>
      <c r="F418" s="156"/>
      <c r="G418" s="156"/>
      <c r="H418" s="156"/>
      <c r="I418" s="156"/>
      <c r="J418" s="156"/>
      <c r="K418" s="587"/>
      <c r="L418" s="157"/>
      <c r="M418" s="153"/>
      <c r="N418" s="153"/>
      <c r="O418" s="153"/>
      <c r="P418" s="154"/>
      <c r="Q418" s="153"/>
      <c r="R418" s="155"/>
      <c r="S418" s="155"/>
      <c r="T418" s="155"/>
      <c r="U418" s="155"/>
      <c r="V418" s="155"/>
      <c r="W418" s="155"/>
      <c r="X418" s="6"/>
    </row>
    <row r="419" s="5" customFormat="1" ht="16.5">
      <c r="A419" s="153"/>
      <c r="B419" s="153"/>
      <c r="C419" s="587"/>
      <c r="D419" s="156"/>
      <c r="E419" s="156"/>
      <c r="F419" s="156"/>
      <c r="G419" s="156"/>
      <c r="H419" s="156"/>
      <c r="I419" s="156"/>
      <c r="J419" s="156"/>
      <c r="K419" s="587"/>
      <c r="L419" s="157"/>
      <c r="M419" s="153"/>
      <c r="N419" s="153"/>
      <c r="O419" s="153"/>
      <c r="P419" s="154"/>
      <c r="Q419" s="153"/>
      <c r="R419" s="155"/>
      <c r="S419" s="155"/>
      <c r="T419" s="155"/>
      <c r="U419" s="155"/>
      <c r="V419" s="155"/>
      <c r="W419" s="155"/>
      <c r="X419" s="6"/>
    </row>
    <row r="420" s="4" customFormat="1" ht="17.25">
      <c r="A420" s="145"/>
      <c r="B420" s="145"/>
      <c r="C420" s="146" t="s">
        <v>32363</v>
      </c>
      <c r="D420" s="353"/>
      <c r="E420" s="353"/>
      <c r="F420" s="465" t="str">
        <f>VLOOKUP(C420,PO!D$1:J$65886,4,0)</f>
        <v xml:space="preserve">RODAPÉ,SOLEIRAS E PEITORIS</v>
      </c>
      <c r="G420" s="465"/>
      <c r="H420" s="465"/>
      <c r="I420" s="465"/>
      <c r="J420" s="465"/>
      <c r="K420" s="147"/>
      <c r="L420" s="148"/>
      <c r="M420" s="145"/>
      <c r="N420" s="145"/>
      <c r="O420" s="145"/>
      <c r="P420" s="149"/>
      <c r="Q420" s="145"/>
      <c r="R420" s="150"/>
      <c r="S420" s="150"/>
      <c r="T420" s="150"/>
      <c r="U420" s="150"/>
      <c r="V420" s="150"/>
      <c r="W420" s="145"/>
    </row>
    <row r="421" ht="47.25">
      <c r="C421" s="151" t="s">
        <v>32366</v>
      </c>
      <c r="D421" s="151" t="str">
        <f>VLOOKUP(C421,PO!$D:$N,2,0)</f>
        <v>ED-50779</v>
      </c>
      <c r="E421" s="151" t="str">
        <f>VLOOKUP(D421,REF!$B:$F,2,0)</f>
        <v>CPU-SICOR-MG</v>
      </c>
      <c r="F421" s="466" t="str">
        <f>VLOOKUP(C421,PO!D$1:J$65886,4,0)</f>
        <v xml:space="preserve">RODAPÉ DE MÁRMORE, NA COR BRANCO COMUM, ESP. 2CM, ALTURA DE 7CM, ACABAMENTO POLIDO, ASSENTAMENTO COM ARGAMASSA INDUSTRIALIZADA, INCLUSIVE REJUNTAMENTO</v>
      </c>
      <c r="G421" s="466"/>
      <c r="H421" s="466"/>
      <c r="I421" s="466"/>
      <c r="J421" s="466"/>
      <c r="K421" s="151" t="str">
        <f>VLOOKUP(C421,PO!D$1:J$65886,5,0)</f>
        <v>m</v>
      </c>
      <c r="L421" s="152">
        <f>F444</f>
        <v>255.04999999999998</v>
      </c>
      <c r="R421" s="141"/>
      <c r="S421" s="141"/>
      <c r="T421" s="141"/>
      <c r="U421" s="141"/>
      <c r="V421" s="141"/>
      <c r="W421" s="141"/>
      <c r="X421" s="3"/>
    </row>
    <row r="422" s="5" customFormat="1" ht="15.75">
      <c r="A422" s="153"/>
      <c r="B422" s="153"/>
      <c r="C422" s="587"/>
      <c r="D422" s="156"/>
      <c r="E422" s="156"/>
      <c r="F422" s="156"/>
      <c r="G422" s="156"/>
      <c r="H422" s="156"/>
      <c r="I422" s="156"/>
      <c r="J422" s="156"/>
      <c r="K422" s="587"/>
      <c r="L422" s="157"/>
      <c r="M422" s="153"/>
      <c r="N422" s="153"/>
      <c r="O422" s="153"/>
      <c r="P422" s="154"/>
      <c r="Q422" s="153"/>
      <c r="R422" s="155"/>
      <c r="S422" s="155"/>
      <c r="T422" s="155"/>
      <c r="U422" s="155"/>
      <c r="V422" s="155"/>
      <c r="W422" s="155"/>
      <c r="X422" s="6"/>
    </row>
    <row r="423" s="5" customFormat="1" ht="15.75">
      <c r="A423" s="153"/>
      <c r="B423" s="153"/>
      <c r="C423" s="587"/>
      <c r="D423" s="481" t="s">
        <v>19</v>
      </c>
      <c r="E423" s="481" t="s">
        <v>32410</v>
      </c>
      <c r="F423" s="481" t="s">
        <v>32485</v>
      </c>
      <c r="G423" s="886" t="s">
        <v>32486</v>
      </c>
      <c r="H423" s="887"/>
      <c r="I423" s="156"/>
      <c r="J423" s="156"/>
      <c r="K423" s="587"/>
      <c r="L423" s="157"/>
      <c r="M423" s="153"/>
      <c r="N423" s="153"/>
      <c r="O423" s="153"/>
      <c r="P423" s="154"/>
      <c r="Q423" s="153"/>
      <c r="R423" s="155"/>
      <c r="S423" s="155"/>
      <c r="T423" s="155"/>
      <c r="U423" s="155"/>
      <c r="V423" s="155"/>
      <c r="W423" s="155"/>
      <c r="X423" s="6"/>
    </row>
    <row r="424" s="5" customFormat="1" ht="15.75">
      <c r="A424" s="153"/>
      <c r="B424" s="153"/>
      <c r="C424" s="587"/>
      <c r="D424" s="584"/>
      <c r="E424" s="584"/>
      <c r="F424" s="584" t="s">
        <v>32416</v>
      </c>
      <c r="G424" s="888"/>
      <c r="H424" s="889"/>
      <c r="I424" s="156"/>
      <c r="J424" s="156"/>
      <c r="K424" s="587"/>
      <c r="L424" s="157"/>
      <c r="M424" s="153"/>
      <c r="N424" s="153"/>
      <c r="O424" s="153"/>
      <c r="P424" s="154"/>
      <c r="Q424" s="153"/>
      <c r="R424" s="155"/>
      <c r="S424" s="155"/>
      <c r="T424" s="155"/>
      <c r="U424" s="155"/>
      <c r="V424" s="155"/>
      <c r="W424" s="155"/>
      <c r="X424" s="6"/>
    </row>
    <row r="425" s="5" customFormat="1" ht="15.75">
      <c r="A425" s="153"/>
      <c r="B425" s="153"/>
      <c r="C425" s="587"/>
      <c r="D425" s="623"/>
      <c r="E425" s="624"/>
      <c r="F425" s="354"/>
      <c r="G425" s="624"/>
      <c r="H425" s="625"/>
      <c r="I425" s="156"/>
      <c r="J425" s="156"/>
      <c r="K425" s="587"/>
      <c r="L425" s="157"/>
      <c r="M425" s="153"/>
      <c r="N425" s="153"/>
      <c r="O425" s="153"/>
      <c r="P425" s="154"/>
      <c r="Q425" s="153"/>
      <c r="R425" s="155"/>
      <c r="S425" s="155"/>
      <c r="T425" s="155"/>
      <c r="U425" s="155"/>
      <c r="V425" s="155"/>
      <c r="W425" s="155"/>
      <c r="X425" s="6"/>
    </row>
    <row r="426" s="5" customFormat="1" ht="15.75">
      <c r="A426" s="153"/>
      <c r="B426" s="153"/>
      <c r="C426" s="587"/>
      <c r="D426" s="584">
        <v>1</v>
      </c>
      <c r="E426" s="626" t="s">
        <v>32458</v>
      </c>
      <c r="F426" s="651">
        <v>7.9000000000000004</v>
      </c>
      <c r="G426" s="884" t="s">
        <v>32433</v>
      </c>
      <c r="H426" s="885"/>
      <c r="I426" s="156"/>
      <c r="J426" s="156"/>
      <c r="K426" s="587"/>
      <c r="L426" s="157"/>
      <c r="M426" s="153"/>
      <c r="N426" s="153"/>
      <c r="O426" s="153"/>
      <c r="P426" s="154"/>
      <c r="Q426" s="153"/>
      <c r="R426" s="155"/>
      <c r="S426" s="155"/>
      <c r="T426" s="155"/>
      <c r="U426" s="155"/>
      <c r="V426" s="155"/>
      <c r="W426" s="155"/>
      <c r="X426" s="6"/>
    </row>
    <row r="427" s="5" customFormat="1" ht="15.75">
      <c r="A427" s="153"/>
      <c r="B427" s="153"/>
      <c r="C427" s="587"/>
      <c r="D427" s="584">
        <v>2</v>
      </c>
      <c r="E427" s="626" t="s">
        <v>32459</v>
      </c>
      <c r="F427" s="651">
        <v>25.399999999999999</v>
      </c>
      <c r="G427" s="884" t="s">
        <v>32433</v>
      </c>
      <c r="H427" s="885"/>
      <c r="I427" s="156"/>
      <c r="J427" s="156"/>
      <c r="K427" s="587"/>
      <c r="L427" s="157"/>
      <c r="M427" s="153"/>
      <c r="N427" s="153"/>
      <c r="O427" s="153"/>
      <c r="P427" s="154"/>
      <c r="Q427" s="153"/>
      <c r="R427" s="155"/>
      <c r="S427" s="155"/>
      <c r="T427" s="155"/>
      <c r="U427" s="155"/>
      <c r="V427" s="155"/>
      <c r="W427" s="155"/>
      <c r="X427" s="6"/>
    </row>
    <row r="428" s="5" customFormat="1" ht="15.75">
      <c r="A428" s="153"/>
      <c r="B428" s="153"/>
      <c r="C428" s="587"/>
      <c r="D428" s="584">
        <v>3</v>
      </c>
      <c r="E428" s="626" t="s">
        <v>32460</v>
      </c>
      <c r="F428" s="651">
        <v>16.100000000000001</v>
      </c>
      <c r="G428" s="884" t="s">
        <v>32433</v>
      </c>
      <c r="H428" s="885"/>
      <c r="I428" s="156"/>
      <c r="J428" s="156"/>
      <c r="K428" s="587"/>
      <c r="L428" s="157"/>
      <c r="M428" s="153"/>
      <c r="N428" s="153"/>
      <c r="O428" s="153"/>
      <c r="P428" s="154"/>
      <c r="Q428" s="153"/>
      <c r="R428" s="155"/>
      <c r="S428" s="155"/>
      <c r="T428" s="155"/>
      <c r="U428" s="155"/>
      <c r="V428" s="155"/>
      <c r="W428" s="155"/>
      <c r="X428" s="6"/>
    </row>
    <row r="429" s="5" customFormat="1" ht="15.75">
      <c r="A429" s="153"/>
      <c r="B429" s="153"/>
      <c r="C429" s="587"/>
      <c r="D429" s="584">
        <v>8</v>
      </c>
      <c r="E429" s="626" t="s">
        <v>32465</v>
      </c>
      <c r="F429" s="651">
        <v>13.199999999999999</v>
      </c>
      <c r="G429" s="884" t="s">
        <v>32433</v>
      </c>
      <c r="H429" s="885"/>
      <c r="I429" s="156"/>
      <c r="J429" s="156"/>
      <c r="K429" s="587"/>
      <c r="L429" s="157"/>
      <c r="M429" s="153"/>
      <c r="N429" s="153"/>
      <c r="O429" s="153"/>
      <c r="P429" s="154"/>
      <c r="Q429" s="153"/>
      <c r="R429" s="155"/>
      <c r="S429" s="155"/>
      <c r="T429" s="155"/>
      <c r="U429" s="155"/>
      <c r="V429" s="155"/>
      <c r="W429" s="155"/>
      <c r="X429" s="6"/>
    </row>
    <row r="430" s="5" customFormat="1" ht="15.75">
      <c r="A430" s="153"/>
      <c r="B430" s="153"/>
      <c r="C430" s="587"/>
      <c r="D430" s="584">
        <v>9</v>
      </c>
      <c r="E430" s="626" t="s">
        <v>32466</v>
      </c>
      <c r="F430" s="651">
        <v>14.5</v>
      </c>
      <c r="G430" s="884" t="s">
        <v>32433</v>
      </c>
      <c r="H430" s="885"/>
      <c r="I430" s="156"/>
      <c r="J430" s="156"/>
      <c r="K430" s="587"/>
      <c r="L430" s="157"/>
      <c r="M430" s="153"/>
      <c r="N430" s="153"/>
      <c r="O430" s="153"/>
      <c r="P430" s="154"/>
      <c r="Q430" s="153"/>
      <c r="R430" s="155"/>
      <c r="S430" s="155"/>
      <c r="T430" s="155"/>
      <c r="U430" s="155"/>
      <c r="V430" s="155"/>
      <c r="W430" s="155"/>
      <c r="X430" s="6"/>
    </row>
    <row r="431" s="5" customFormat="1" ht="15.75">
      <c r="A431" s="153"/>
      <c r="B431" s="153"/>
      <c r="C431" s="587"/>
      <c r="D431" s="584">
        <v>10</v>
      </c>
      <c r="E431" s="626" t="s">
        <v>32467</v>
      </c>
      <c r="F431" s="651">
        <v>14.800000000000001</v>
      </c>
      <c r="G431" s="884" t="s">
        <v>32433</v>
      </c>
      <c r="H431" s="885"/>
      <c r="I431" s="156"/>
      <c r="J431" s="156"/>
      <c r="K431" s="587"/>
      <c r="L431" s="157"/>
      <c r="M431" s="153"/>
      <c r="N431" s="153"/>
      <c r="O431" s="153"/>
      <c r="P431" s="154"/>
      <c r="Q431" s="153"/>
      <c r="R431" s="155"/>
      <c r="S431" s="155"/>
      <c r="T431" s="155"/>
      <c r="U431" s="155"/>
      <c r="V431" s="155"/>
      <c r="W431" s="155"/>
      <c r="X431" s="6"/>
    </row>
    <row r="432" s="5" customFormat="1" ht="15.75">
      <c r="A432" s="153"/>
      <c r="B432" s="153"/>
      <c r="C432" s="587"/>
      <c r="D432" s="584">
        <v>11</v>
      </c>
      <c r="E432" s="626" t="s">
        <v>32468</v>
      </c>
      <c r="F432" s="651">
        <v>11.5</v>
      </c>
      <c r="G432" s="884" t="s">
        <v>32433</v>
      </c>
      <c r="H432" s="885"/>
      <c r="I432" s="156"/>
      <c r="J432" s="156"/>
      <c r="K432" s="587"/>
      <c r="L432" s="157"/>
      <c r="M432" s="153"/>
      <c r="N432" s="153"/>
      <c r="O432" s="153"/>
      <c r="P432" s="154"/>
      <c r="Q432" s="153"/>
      <c r="R432" s="155"/>
      <c r="S432" s="155"/>
      <c r="T432" s="155"/>
      <c r="U432" s="155"/>
      <c r="V432" s="155"/>
      <c r="W432" s="155"/>
      <c r="X432" s="6"/>
    </row>
    <row r="433" s="5" customFormat="1" ht="31.5">
      <c r="A433" s="153"/>
      <c r="B433" s="153"/>
      <c r="C433" s="587"/>
      <c r="D433" s="584">
        <v>12</v>
      </c>
      <c r="E433" s="626" t="s">
        <v>32469</v>
      </c>
      <c r="F433" s="651">
        <v>10.6</v>
      </c>
      <c r="G433" s="884" t="s">
        <v>32433</v>
      </c>
      <c r="H433" s="885"/>
      <c r="I433" s="156"/>
      <c r="J433" s="156"/>
      <c r="K433" s="587"/>
      <c r="L433" s="157"/>
      <c r="M433" s="153"/>
      <c r="N433" s="153"/>
      <c r="O433" s="153"/>
      <c r="P433" s="154"/>
      <c r="Q433" s="153"/>
      <c r="R433" s="155"/>
      <c r="S433" s="155"/>
      <c r="T433" s="155"/>
      <c r="U433" s="155"/>
      <c r="V433" s="155"/>
      <c r="W433" s="155"/>
      <c r="X433" s="6"/>
    </row>
    <row r="434" s="5" customFormat="1" ht="15.75">
      <c r="A434" s="153"/>
      <c r="B434" s="153"/>
      <c r="C434" s="587"/>
      <c r="D434" s="584">
        <v>13</v>
      </c>
      <c r="E434" s="626" t="s">
        <v>32470</v>
      </c>
      <c r="F434" s="651">
        <v>10.6</v>
      </c>
      <c r="G434" s="884" t="s">
        <v>32433</v>
      </c>
      <c r="H434" s="885"/>
      <c r="I434" s="156"/>
      <c r="J434" s="156"/>
      <c r="K434" s="587"/>
      <c r="L434" s="157"/>
      <c r="M434" s="153"/>
      <c r="N434" s="153"/>
      <c r="O434" s="153"/>
      <c r="P434" s="154"/>
      <c r="Q434" s="153"/>
      <c r="R434" s="155"/>
      <c r="S434" s="155"/>
      <c r="T434" s="155"/>
      <c r="U434" s="155"/>
      <c r="V434" s="155"/>
      <c r="W434" s="155"/>
      <c r="X434" s="6"/>
    </row>
    <row r="435" s="5" customFormat="1" ht="15.75">
      <c r="A435" s="153"/>
      <c r="B435" s="153"/>
      <c r="C435" s="587"/>
      <c r="D435" s="584">
        <v>14</v>
      </c>
      <c r="E435" s="626" t="s">
        <v>32471</v>
      </c>
      <c r="F435" s="651">
        <v>10.6</v>
      </c>
      <c r="G435" s="884" t="s">
        <v>32433</v>
      </c>
      <c r="H435" s="885"/>
      <c r="I435" s="156"/>
      <c r="J435" s="156"/>
      <c r="K435" s="587"/>
      <c r="L435" s="157"/>
      <c r="M435" s="153"/>
      <c r="N435" s="153"/>
      <c r="O435" s="153"/>
      <c r="P435" s="154"/>
      <c r="Q435" s="153"/>
      <c r="R435" s="155"/>
      <c r="S435" s="155"/>
      <c r="T435" s="155"/>
      <c r="U435" s="155"/>
      <c r="V435" s="155"/>
      <c r="W435" s="155"/>
      <c r="X435" s="6"/>
    </row>
    <row r="436" s="5" customFormat="1" ht="15.75">
      <c r="A436" s="153"/>
      <c r="B436" s="153"/>
      <c r="C436" s="587"/>
      <c r="D436" s="584">
        <v>15</v>
      </c>
      <c r="E436" s="626" t="s">
        <v>32472</v>
      </c>
      <c r="F436" s="651">
        <v>10.6</v>
      </c>
      <c r="G436" s="884" t="s">
        <v>32433</v>
      </c>
      <c r="H436" s="885"/>
      <c r="I436" s="156"/>
      <c r="J436" s="156"/>
      <c r="K436" s="587"/>
      <c r="L436" s="157"/>
      <c r="M436" s="153"/>
      <c r="N436" s="153"/>
      <c r="O436" s="153"/>
      <c r="P436" s="154"/>
      <c r="Q436" s="153"/>
      <c r="R436" s="155"/>
      <c r="S436" s="155"/>
      <c r="T436" s="155"/>
      <c r="U436" s="155"/>
      <c r="V436" s="155"/>
      <c r="W436" s="155"/>
      <c r="X436" s="6"/>
    </row>
    <row r="437" s="5" customFormat="1" ht="15.75">
      <c r="A437" s="153"/>
      <c r="B437" s="153"/>
      <c r="C437" s="587"/>
      <c r="D437" s="584">
        <v>16</v>
      </c>
      <c r="E437" s="626" t="s">
        <v>32473</v>
      </c>
      <c r="F437" s="651">
        <v>10.6</v>
      </c>
      <c r="G437" s="884" t="s">
        <v>32433</v>
      </c>
      <c r="H437" s="885"/>
      <c r="I437" s="156"/>
      <c r="J437" s="156"/>
      <c r="K437" s="587"/>
      <c r="L437" s="157"/>
      <c r="M437" s="153"/>
      <c r="N437" s="153"/>
      <c r="O437" s="153"/>
      <c r="P437" s="154"/>
      <c r="Q437" s="153"/>
      <c r="R437" s="155"/>
      <c r="S437" s="155"/>
      <c r="T437" s="155"/>
      <c r="U437" s="155"/>
      <c r="V437" s="155"/>
      <c r="W437" s="155"/>
      <c r="X437" s="6"/>
    </row>
    <row r="438" s="5" customFormat="1" ht="15.75">
      <c r="A438" s="153"/>
      <c r="B438" s="153"/>
      <c r="C438" s="587"/>
      <c r="D438" s="584">
        <v>17</v>
      </c>
      <c r="E438" s="626" t="s">
        <v>32474</v>
      </c>
      <c r="F438" s="651">
        <v>10.6</v>
      </c>
      <c r="G438" s="884" t="s">
        <v>32433</v>
      </c>
      <c r="H438" s="885"/>
      <c r="I438" s="156"/>
      <c r="J438" s="156"/>
      <c r="K438" s="587"/>
      <c r="L438" s="157"/>
      <c r="M438" s="153"/>
      <c r="N438" s="153"/>
      <c r="O438" s="153"/>
      <c r="P438" s="154"/>
      <c r="Q438" s="153"/>
      <c r="R438" s="155"/>
      <c r="S438" s="155"/>
      <c r="T438" s="155"/>
      <c r="U438" s="155"/>
      <c r="V438" s="155"/>
      <c r="W438" s="155"/>
      <c r="X438" s="6"/>
    </row>
    <row r="439" s="5" customFormat="1" ht="15.75">
      <c r="A439" s="153"/>
      <c r="B439" s="153"/>
      <c r="C439" s="587"/>
      <c r="D439" s="584">
        <v>18</v>
      </c>
      <c r="E439" s="626" t="s">
        <v>32475</v>
      </c>
      <c r="F439" s="651">
        <v>13.300000000000001</v>
      </c>
      <c r="G439" s="884" t="s">
        <v>32433</v>
      </c>
      <c r="H439" s="885"/>
      <c r="I439" s="156"/>
      <c r="J439" s="156"/>
      <c r="K439" s="587"/>
      <c r="L439" s="157"/>
      <c r="M439" s="153"/>
      <c r="N439" s="153"/>
      <c r="O439" s="153"/>
      <c r="P439" s="154"/>
      <c r="Q439" s="153"/>
      <c r="R439" s="155"/>
      <c r="S439" s="155"/>
      <c r="T439" s="155"/>
      <c r="U439" s="155"/>
      <c r="V439" s="155"/>
      <c r="W439" s="155"/>
      <c r="X439" s="6"/>
    </row>
    <row r="440" s="5" customFormat="1" ht="15.75">
      <c r="A440" s="153"/>
      <c r="B440" s="153"/>
      <c r="C440" s="587"/>
      <c r="D440" s="584">
        <v>19</v>
      </c>
      <c r="E440" s="626" t="s">
        <v>32451</v>
      </c>
      <c r="F440" s="651">
        <v>8.3000000000000007</v>
      </c>
      <c r="G440" s="884" t="s">
        <v>32433</v>
      </c>
      <c r="H440" s="885"/>
      <c r="I440" s="156"/>
      <c r="J440" s="156"/>
      <c r="K440" s="587"/>
      <c r="L440" s="157"/>
      <c r="M440" s="153"/>
      <c r="N440" s="153"/>
      <c r="O440" s="153"/>
      <c r="P440" s="154"/>
      <c r="Q440" s="153"/>
      <c r="R440" s="155"/>
      <c r="S440" s="155"/>
      <c r="T440" s="155"/>
      <c r="U440" s="155"/>
      <c r="V440" s="155"/>
      <c r="W440" s="155"/>
      <c r="X440" s="6"/>
    </row>
    <row r="441" s="5" customFormat="1" ht="15.75">
      <c r="A441" s="153"/>
      <c r="B441" s="153"/>
      <c r="C441" s="587"/>
      <c r="D441" s="584">
        <v>20</v>
      </c>
      <c r="E441" s="626" t="s">
        <v>32487</v>
      </c>
      <c r="F441" s="651">
        <v>5.75</v>
      </c>
      <c r="G441" s="884" t="s">
        <v>32433</v>
      </c>
      <c r="H441" s="885"/>
      <c r="I441" s="156"/>
      <c r="J441" s="156"/>
      <c r="K441" s="587"/>
      <c r="L441" s="157"/>
      <c r="M441" s="153"/>
      <c r="N441" s="153"/>
      <c r="O441" s="153"/>
      <c r="P441" s="154"/>
      <c r="Q441" s="153"/>
      <c r="R441" s="155"/>
      <c r="S441" s="155"/>
      <c r="T441" s="155"/>
      <c r="U441" s="155"/>
      <c r="V441" s="155"/>
      <c r="W441" s="155"/>
      <c r="X441" s="6"/>
    </row>
    <row r="442" s="5" customFormat="1" ht="15.75">
      <c r="A442" s="153"/>
      <c r="B442" s="153"/>
      <c r="C442" s="587"/>
      <c r="D442" s="584">
        <v>21</v>
      </c>
      <c r="E442" s="626" t="s">
        <v>32453</v>
      </c>
      <c r="F442" s="651">
        <v>29.199999999999999</v>
      </c>
      <c r="G442" s="884" t="s">
        <v>32433</v>
      </c>
      <c r="H442" s="885"/>
      <c r="I442" s="156"/>
      <c r="J442" s="156"/>
      <c r="K442" s="587"/>
      <c r="L442" s="157"/>
      <c r="M442" s="153"/>
      <c r="N442" s="153"/>
      <c r="O442" s="153"/>
      <c r="P442" s="154"/>
      <c r="Q442" s="153"/>
      <c r="R442" s="155"/>
      <c r="S442" s="155"/>
      <c r="T442" s="155"/>
      <c r="U442" s="155"/>
      <c r="V442" s="155"/>
      <c r="W442" s="155"/>
      <c r="X442" s="6"/>
    </row>
    <row r="443" s="5" customFormat="1" ht="15.75">
      <c r="A443" s="153"/>
      <c r="B443" s="153"/>
      <c r="C443" s="587"/>
      <c r="D443" s="584">
        <v>22</v>
      </c>
      <c r="E443" s="626" t="s">
        <v>32488</v>
      </c>
      <c r="F443" s="651">
        <v>31.5</v>
      </c>
      <c r="G443" s="884" t="s">
        <v>32433</v>
      </c>
      <c r="H443" s="885"/>
      <c r="I443" s="156"/>
      <c r="J443" s="156"/>
      <c r="K443" s="587"/>
      <c r="L443" s="157"/>
      <c r="M443" s="153"/>
      <c r="N443" s="153"/>
      <c r="O443" s="153"/>
      <c r="P443" s="154"/>
      <c r="Q443" s="153"/>
      <c r="R443" s="155"/>
      <c r="S443" s="155"/>
      <c r="T443" s="155"/>
      <c r="U443" s="155"/>
      <c r="V443" s="155"/>
      <c r="W443" s="155"/>
      <c r="X443" s="6"/>
    </row>
    <row r="444" s="5" customFormat="1" ht="33">
      <c r="A444" s="153"/>
      <c r="B444" s="153"/>
      <c r="C444" s="587"/>
      <c r="D444" s="633" t="s">
        <v>32419</v>
      </c>
      <c r="E444" s="606"/>
      <c r="F444" s="633">
        <f>SUM(F426:F443)</f>
        <v>255.04999999999998</v>
      </c>
      <c r="G444" s="884"/>
      <c r="H444" s="885"/>
      <c r="I444" s="156"/>
      <c r="J444" s="156"/>
      <c r="K444" s="587"/>
      <c r="L444" s="157"/>
      <c r="M444" s="153"/>
      <c r="N444" s="153"/>
      <c r="O444" s="153"/>
      <c r="P444" s="154"/>
      <c r="Q444" s="153"/>
      <c r="R444" s="155"/>
      <c r="S444" s="155"/>
      <c r="T444" s="155"/>
      <c r="U444" s="155"/>
      <c r="V444" s="155"/>
      <c r="W444" s="155"/>
      <c r="X444" s="6"/>
    </row>
    <row r="445" s="5" customFormat="1" ht="15.75">
      <c r="A445" s="153"/>
      <c r="B445" s="153"/>
      <c r="C445" s="587"/>
      <c r="D445" s="156"/>
      <c r="E445" s="156"/>
      <c r="F445" s="156"/>
      <c r="G445" s="156"/>
      <c r="H445" s="156"/>
      <c r="I445" s="156"/>
      <c r="J445" s="156"/>
      <c r="K445" s="587"/>
      <c r="L445" s="157"/>
      <c r="M445" s="153"/>
      <c r="N445" s="153"/>
      <c r="O445" s="153"/>
      <c r="P445" s="154"/>
      <c r="Q445" s="153"/>
      <c r="R445" s="155"/>
      <c r="S445" s="155"/>
      <c r="T445" s="155"/>
      <c r="U445" s="155"/>
      <c r="V445" s="155"/>
      <c r="W445" s="155"/>
      <c r="X445" s="6"/>
    </row>
    <row r="446" ht="47.25">
      <c r="C446" s="151" t="s">
        <v>32367</v>
      </c>
      <c r="D446" s="151" t="str">
        <f>VLOOKUP(C446,PO!$D:$N,2,0)</f>
        <v>ED-50997</v>
      </c>
      <c r="E446" s="151" t="str">
        <f>VLOOKUP(D446,REF!$B:$F,2,0)</f>
        <v>CPU-SICOR-MG</v>
      </c>
      <c r="F446" s="466" t="str">
        <f>VLOOKUP(C446,PO!D$1:J$65886,4,0)</f>
        <v xml:space="preserve">PEITORIL DE GRANITO, NA COR CINZA ANDORINHA, COM PINGADEIRA, ESP. 2CM, ACABAMENTO POLIDO, ASSENTAMENTO COM ARGAMASSA INDUSTRIALIZADA, INCLUSIVE REJUNTAMENTO</v>
      </c>
      <c r="G446" s="466"/>
      <c r="H446" s="466"/>
      <c r="I446" s="466"/>
      <c r="J446" s="466"/>
      <c r="K446" s="151" t="str">
        <f>VLOOKUP(C446,PO!D$1:J$65886,5,0)</f>
        <v>m2</v>
      </c>
      <c r="L446" s="152">
        <v>0.75</v>
      </c>
      <c r="R446" s="141"/>
      <c r="S446" s="141"/>
      <c r="T446" s="141"/>
      <c r="U446" s="141"/>
      <c r="V446" s="141"/>
      <c r="W446" s="141"/>
      <c r="X446" s="3"/>
    </row>
    <row r="447" ht="31.5">
      <c r="C447" s="151" t="s">
        <v>32368</v>
      </c>
      <c r="D447" s="151" t="str">
        <f>VLOOKUP(C447,PO!$D:$N,2,0)</f>
        <v>ED-51002</v>
      </c>
      <c r="E447" s="151" t="str">
        <f>VLOOKUP(D447,REF!$B:$F,2,0)</f>
        <v>CPU-SICOR-MG</v>
      </c>
      <c r="F447" s="466" t="str">
        <f>VLOOKUP(C447,PO!D$1:J$65886,4,0)</f>
        <v xml:space="preserve">SOLEIRA DE GRANITO, COR CINZA ANDORINHA, ESP. 2CM, ACABAMENTO POLIDO, ASSENTAMENTO COM ARGAMASSA INDUSTRIALIZADA, INCLUSIVE REJUNTAMENTO</v>
      </c>
      <c r="G447" s="466"/>
      <c r="H447" s="466"/>
      <c r="I447" s="466"/>
      <c r="J447" s="466"/>
      <c r="K447" s="151" t="str">
        <f>VLOOKUP(C447,PO!D$1:J$65886,5,0)</f>
        <v>m2</v>
      </c>
      <c r="L447" s="152">
        <v>0.62</v>
      </c>
      <c r="R447" s="141"/>
      <c r="S447" s="141"/>
      <c r="T447" s="141"/>
      <c r="U447" s="141"/>
      <c r="V447" s="141"/>
      <c r="W447" s="141"/>
      <c r="X447" s="3"/>
    </row>
    <row r="448" s="5" customFormat="1" ht="16.5">
      <c r="A448" s="153"/>
      <c r="B448" s="153"/>
      <c r="C448" s="587"/>
      <c r="D448" s="156"/>
      <c r="E448" s="156"/>
      <c r="F448" s="156"/>
      <c r="G448" s="156"/>
      <c r="H448" s="156"/>
      <c r="I448" s="156"/>
      <c r="J448" s="156"/>
      <c r="K448" s="587"/>
      <c r="L448" s="157"/>
      <c r="M448" s="153"/>
      <c r="N448" s="153"/>
      <c r="O448" s="153"/>
      <c r="P448" s="154"/>
      <c r="Q448" s="153"/>
      <c r="R448" s="155"/>
      <c r="S448" s="155"/>
      <c r="T448" s="155"/>
      <c r="U448" s="155"/>
      <c r="V448" s="155"/>
      <c r="W448" s="155"/>
      <c r="X448" s="6"/>
    </row>
    <row r="449" s="4" customFormat="1" ht="17.25">
      <c r="A449" s="145"/>
      <c r="B449" s="145"/>
      <c r="C449" s="146" t="s">
        <v>32369</v>
      </c>
      <c r="D449" s="353"/>
      <c r="E449" s="353"/>
      <c r="F449" s="465" t="str">
        <f>VLOOKUP(C449,PO!D$1:J$65886,4,0)</f>
        <v xml:space="preserve">REVESTIMENTO PAREDE INTERNA E EXTERNA </v>
      </c>
      <c r="G449" s="465"/>
      <c r="H449" s="465"/>
      <c r="I449" s="465"/>
      <c r="J449" s="465"/>
      <c r="K449" s="147"/>
      <c r="L449" s="148"/>
      <c r="M449" s="145"/>
      <c r="N449" s="145"/>
      <c r="O449" s="145"/>
      <c r="P449" s="149"/>
      <c r="Q449" s="145"/>
      <c r="R449" s="150"/>
      <c r="S449" s="150"/>
      <c r="T449" s="150"/>
      <c r="U449" s="150"/>
      <c r="V449" s="150"/>
      <c r="W449" s="145"/>
    </row>
    <row r="450" s="4" customFormat="1" ht="17.25">
      <c r="A450" s="145"/>
      <c r="B450" s="145"/>
      <c r="C450" s="146" t="s">
        <v>32371</v>
      </c>
      <c r="D450" s="353"/>
      <c r="E450" s="353"/>
      <c r="F450" s="465" t="str">
        <f>VLOOKUP(C450,PO!D$1:J$65886,4,0)</f>
        <v xml:space="preserve">REVESTIMENTO PAREDE INTERNA E EXTERNA </v>
      </c>
      <c r="G450" s="465"/>
      <c r="H450" s="465"/>
      <c r="I450" s="465"/>
      <c r="J450" s="465"/>
      <c r="K450" s="147"/>
      <c r="L450" s="148"/>
      <c r="M450" s="145"/>
      <c r="N450" s="145"/>
      <c r="O450" s="145"/>
      <c r="P450" s="149"/>
      <c r="Q450" s="145"/>
      <c r="R450" s="150"/>
      <c r="S450" s="150"/>
      <c r="T450" s="150"/>
      <c r="U450" s="150"/>
      <c r="V450" s="150"/>
      <c r="W450" s="145"/>
    </row>
    <row r="451" ht="47.25">
      <c r="C451" s="151" t="s">
        <v>32372</v>
      </c>
      <c r="D451" s="151" t="str">
        <f>VLOOKUP(C451,PO!$D:$N,2,0)</f>
        <v>ED-50730</v>
      </c>
      <c r="E451" s="151" t="str">
        <f>VLOOKUP(D451,REF!$B:$F,2,0)</f>
        <v>CPU-SICOR-MG</v>
      </c>
      <c r="F451" s="466" t="str">
        <f>VLOOKUP(C451,PO!D$1:J$65886,4,0)</f>
        <v xml:space="preserve">CHAPISCO COM ARGAMASSA, TRAÇO 1:2:3 (CIMENTO, AREIA E PEDRISCO), APLICADO COM COLHER, ESP. 5MM, INCLUSIVE ARGAMASSA COM PREPARO MECANIZADO</v>
      </c>
      <c r="G451" s="466"/>
      <c r="H451" s="466"/>
      <c r="I451" s="466"/>
      <c r="J451" s="466"/>
      <c r="K451" s="151" t="str">
        <f>VLOOKUP(C451,PO!D$1:J$65886,5,0)</f>
        <v>m2</v>
      </c>
      <c r="L451" s="152">
        <v>937.96000000000004</v>
      </c>
      <c r="R451" s="141"/>
      <c r="S451" s="141"/>
      <c r="T451" s="141"/>
      <c r="U451" s="141"/>
      <c r="V451" s="141"/>
      <c r="W451" s="141"/>
      <c r="X451" s="3"/>
    </row>
    <row r="452" ht="31.5">
      <c r="C452" s="151" t="s">
        <v>32373</v>
      </c>
      <c r="D452" s="151" t="str">
        <f>VLOOKUP(C452,PO!$D:$N,2,0)</f>
        <v>ED-50732</v>
      </c>
      <c r="E452" s="151" t="str">
        <f>VLOOKUP(D452,REF!$B:$F,2,0)</f>
        <v>CPU-SICOR-MG</v>
      </c>
      <c r="F452" s="466" t="str">
        <f>VLOOKUP(C452,PO!D$1:J$65886,4,0)</f>
        <v xml:space="preserve">EMBOÇO COM ARGAMASSA, TRAÇO 1:6 (CIMENTO E AREIA), ESP. 20MM, APLICAÇÃO MANUAL, INCLUSIVE ARGAMASSA COM PREPARO MECANIZADO, EXCLUSIVE CHAPISCO</v>
      </c>
      <c r="G452" s="466"/>
      <c r="H452" s="466"/>
      <c r="I452" s="466"/>
      <c r="J452" s="466"/>
      <c r="K452" s="151" t="str">
        <f>VLOOKUP(C452,PO!D$1:J$65886,5,0)</f>
        <v>m2</v>
      </c>
      <c r="L452" s="152">
        <v>228.53</v>
      </c>
      <c r="R452" s="141"/>
      <c r="S452" s="141"/>
      <c r="T452" s="141"/>
      <c r="U452" s="141"/>
      <c r="V452" s="141"/>
      <c r="W452" s="141"/>
      <c r="X452" s="3"/>
    </row>
    <row r="453" ht="63">
      <c r="C453" s="151" t="s">
        <v>32374</v>
      </c>
      <c r="D453" s="151" t="str">
        <f>VLOOKUP(C453,PO!$D:$N,2,0)</f>
        <v>ED-9081</v>
      </c>
      <c r="E453" s="151" t="str">
        <f>VLOOKUP(D453,REF!$B:$F,2,0)</f>
        <v>CPU-SICOR-MG</v>
      </c>
      <c r="F453" s="466" t="str">
        <f>VLOOKUP(C453,PO!D$1:J$65886,4,0)</f>
        <v xml:space="preserve">REVESTIMENTO COM CERÂMICA APLICADO EM PAREDE, ACABAMENTO ESMALTADO, AMBIENTE INTERNO/EXTERNO, PADRÃO EXTRA, DIMENSÃO DA PEÇA ATÉ 2025 CM2, PEI III, ASSENTAMENTO COM ARGAMASSA INDUSTRIALIZADA, INCLUSIVE REJUNTAMENTO</v>
      </c>
      <c r="G453" s="466"/>
      <c r="H453" s="466"/>
      <c r="I453" s="466"/>
      <c r="J453" s="466"/>
      <c r="K453" s="151" t="str">
        <f>VLOOKUP(C453,PO!D$1:J$65886,5,0)</f>
        <v>m2</v>
      </c>
      <c r="L453" s="152">
        <v>228.53</v>
      </c>
      <c r="R453" s="141"/>
      <c r="S453" s="141"/>
      <c r="T453" s="141"/>
      <c r="U453" s="141"/>
      <c r="V453" s="141"/>
      <c r="W453" s="141"/>
      <c r="X453" s="3"/>
    </row>
    <row r="454" ht="31.5">
      <c r="C454" s="151" t="s">
        <v>32375</v>
      </c>
      <c r="D454" s="151" t="str">
        <f>VLOOKUP(C454,PO!$D:$N,2,0)</f>
        <v>ED-50474</v>
      </c>
      <c r="E454" s="151" t="str">
        <f>VLOOKUP(D454,REF!$B:$F,2,0)</f>
        <v>CPU-SICOR-MG</v>
      </c>
      <c r="F454" s="466" t="str">
        <f>VLOOKUP(C454,PO!D$1:J$65886,4,0)</f>
        <v xml:space="preserve">EMASSAMENTO EM PAREDE COM MASSA ACRÍLICA, DUAS (2) DEMÃOS, INCLUSIVE LIXAMENTO PARA PINTURA</v>
      </c>
      <c r="G454" s="466"/>
      <c r="H454" s="466"/>
      <c r="I454" s="466"/>
      <c r="J454" s="466"/>
      <c r="K454" s="151" t="str">
        <f>VLOOKUP(C454,PO!D$1:J$65886,5,0)</f>
        <v>m2</v>
      </c>
      <c r="L454" s="152">
        <f>H457+H460+H463+H466</f>
        <v>944.56000000000006</v>
      </c>
      <c r="R454" s="141"/>
      <c r="S454" s="141"/>
      <c r="T454" s="141"/>
      <c r="U454" s="141"/>
      <c r="V454" s="141"/>
      <c r="W454" s="141"/>
      <c r="X454" s="3"/>
    </row>
    <row r="455" s="5" customFormat="1" ht="15.75">
      <c r="A455" s="153"/>
      <c r="B455" s="153"/>
      <c r="C455" s="587"/>
      <c r="D455" s="156"/>
      <c r="E455" s="156"/>
      <c r="F455" s="156"/>
      <c r="G455" s="156"/>
      <c r="H455" s="156"/>
      <c r="I455" s="156"/>
      <c r="J455" s="156"/>
      <c r="K455" s="587"/>
      <c r="L455" s="157"/>
      <c r="M455" s="153"/>
      <c r="N455" s="153"/>
      <c r="O455" s="153"/>
      <c r="P455" s="154"/>
      <c r="Q455" s="153"/>
      <c r="R455" s="155"/>
      <c r="S455" s="155"/>
      <c r="T455" s="155"/>
      <c r="U455" s="155"/>
      <c r="V455" s="155"/>
      <c r="W455" s="155"/>
      <c r="X455" s="6"/>
    </row>
    <row r="456" s="5" customFormat="1" ht="15.75">
      <c r="A456" s="153"/>
      <c r="B456" s="153"/>
      <c r="C456" s="587"/>
      <c r="D456" s="156"/>
      <c r="E456" s="873" t="s">
        <v>32498</v>
      </c>
      <c r="F456" s="874"/>
      <c r="G456" s="875"/>
      <c r="H456" s="151" t="s">
        <v>32499</v>
      </c>
      <c r="I456" s="156"/>
      <c r="J456" s="156"/>
      <c r="K456" s="587"/>
      <c r="L456" s="157"/>
      <c r="M456" s="153"/>
      <c r="N456" s="153"/>
      <c r="O456" s="153"/>
      <c r="P456" s="154"/>
      <c r="Q456" s="153"/>
      <c r="R456" s="155"/>
      <c r="S456" s="155"/>
      <c r="T456" s="155"/>
      <c r="U456" s="155"/>
      <c r="V456" s="155"/>
      <c r="W456" s="155"/>
      <c r="X456" s="6"/>
    </row>
    <row r="457" s="5" customFormat="1" ht="15.75">
      <c r="A457" s="153"/>
      <c r="B457" s="153"/>
      <c r="C457" s="587"/>
      <c r="D457" s="156"/>
      <c r="E457" s="876">
        <v>463.64999999999998</v>
      </c>
      <c r="F457" s="877"/>
      <c r="G457" s="878"/>
      <c r="H457" s="882">
        <f>E457</f>
        <v>463.64999999999998</v>
      </c>
      <c r="I457" s="156"/>
      <c r="J457" s="156"/>
      <c r="K457" s="587"/>
      <c r="L457" s="157"/>
      <c r="M457" s="153"/>
      <c r="N457" s="153"/>
      <c r="O457" s="153"/>
      <c r="P457" s="154"/>
      <c r="Q457" s="153"/>
      <c r="R457" s="155"/>
      <c r="S457" s="155"/>
      <c r="T457" s="155"/>
      <c r="U457" s="155"/>
      <c r="V457" s="155"/>
      <c r="W457" s="155"/>
      <c r="X457" s="6"/>
    </row>
    <row r="458" s="5" customFormat="1" ht="15.75">
      <c r="A458" s="153"/>
      <c r="B458" s="153"/>
      <c r="C458" s="587"/>
      <c r="D458" s="156"/>
      <c r="E458" s="879"/>
      <c r="F458" s="880"/>
      <c r="G458" s="881"/>
      <c r="H458" s="883"/>
      <c r="I458" s="156"/>
      <c r="J458" s="156"/>
      <c r="K458" s="587"/>
      <c r="L458" s="157"/>
      <c r="M458" s="153"/>
      <c r="N458" s="153"/>
      <c r="O458" s="153"/>
      <c r="P458" s="154"/>
      <c r="Q458" s="153"/>
      <c r="R458" s="155"/>
      <c r="S458" s="155"/>
      <c r="T458" s="155"/>
      <c r="U458" s="155"/>
      <c r="V458" s="155"/>
      <c r="W458" s="155"/>
      <c r="X458" s="6"/>
    </row>
    <row r="459" s="5" customFormat="1" ht="15.75">
      <c r="A459" s="153"/>
      <c r="B459" s="153"/>
      <c r="C459" s="587"/>
      <c r="D459" s="156"/>
      <c r="E459" s="873" t="s">
        <v>32500</v>
      </c>
      <c r="F459" s="874"/>
      <c r="G459" s="875"/>
      <c r="H459" s="151" t="s">
        <v>32499</v>
      </c>
      <c r="I459" s="156"/>
      <c r="J459" s="156"/>
      <c r="K459" s="587"/>
      <c r="L459" s="157"/>
      <c r="M459" s="153"/>
      <c r="N459" s="153"/>
      <c r="O459" s="153"/>
      <c r="P459" s="154"/>
      <c r="Q459" s="153"/>
      <c r="R459" s="155"/>
      <c r="S459" s="155"/>
      <c r="T459" s="155"/>
      <c r="U459" s="155"/>
      <c r="V459" s="155"/>
      <c r="W459" s="155"/>
      <c r="X459" s="6"/>
    </row>
    <row r="460" s="5" customFormat="1" ht="15.75">
      <c r="A460" s="153"/>
      <c r="B460" s="153"/>
      <c r="C460" s="587"/>
      <c r="D460" s="156"/>
      <c r="E460" s="876">
        <v>221.84999999999999</v>
      </c>
      <c r="F460" s="877"/>
      <c r="G460" s="878"/>
      <c r="H460" s="882">
        <f>E460</f>
        <v>221.84999999999999</v>
      </c>
      <c r="I460" s="156"/>
      <c r="J460" s="156"/>
      <c r="K460" s="587"/>
      <c r="L460" s="157"/>
      <c r="M460" s="153"/>
      <c r="N460" s="153"/>
      <c r="O460" s="153"/>
      <c r="P460" s="154"/>
      <c r="Q460" s="153"/>
      <c r="R460" s="155"/>
      <c r="S460" s="155"/>
      <c r="T460" s="155"/>
      <c r="U460" s="155"/>
      <c r="V460" s="155"/>
      <c r="W460" s="155"/>
      <c r="X460" s="6"/>
    </row>
    <row r="461" s="5" customFormat="1" ht="15.75">
      <c r="A461" s="153"/>
      <c r="B461" s="153"/>
      <c r="C461" s="587"/>
      <c r="D461" s="156"/>
      <c r="E461" s="879"/>
      <c r="F461" s="880"/>
      <c r="G461" s="881"/>
      <c r="H461" s="883"/>
      <c r="I461" s="156"/>
      <c r="J461" s="156"/>
      <c r="K461" s="587"/>
      <c r="L461" s="157"/>
      <c r="M461" s="153"/>
      <c r="N461" s="153"/>
      <c r="O461" s="153"/>
      <c r="P461" s="154"/>
      <c r="Q461" s="153"/>
      <c r="R461" s="155"/>
      <c r="S461" s="155"/>
      <c r="T461" s="155"/>
      <c r="U461" s="155"/>
      <c r="V461" s="155"/>
      <c r="W461" s="155"/>
      <c r="X461" s="6"/>
    </row>
    <row r="462" s="5" customFormat="1" ht="15.75">
      <c r="A462" s="153"/>
      <c r="B462" s="153"/>
      <c r="C462" s="587"/>
      <c r="D462" s="156"/>
      <c r="E462" s="873" t="s">
        <v>32501</v>
      </c>
      <c r="F462" s="874"/>
      <c r="G462" s="875"/>
      <c r="H462" s="151" t="s">
        <v>32499</v>
      </c>
      <c r="I462" s="156"/>
      <c r="J462" s="156"/>
      <c r="K462" s="587"/>
      <c r="L462" s="157"/>
      <c r="M462" s="153"/>
      <c r="N462" s="153"/>
      <c r="O462" s="153"/>
      <c r="P462" s="154"/>
      <c r="Q462" s="153"/>
      <c r="R462" s="155"/>
      <c r="S462" s="155"/>
      <c r="T462" s="155"/>
      <c r="U462" s="155"/>
      <c r="V462" s="155"/>
      <c r="W462" s="155"/>
      <c r="X462" s="6"/>
    </row>
    <row r="463" s="5" customFormat="1" ht="15.75">
      <c r="A463" s="153"/>
      <c r="B463" s="153"/>
      <c r="C463" s="587"/>
      <c r="D463" s="156"/>
      <c r="E463" s="876">
        <v>252.46000000000001</v>
      </c>
      <c r="F463" s="877"/>
      <c r="G463" s="878"/>
      <c r="H463" s="882">
        <f>E463</f>
        <v>252.46000000000001</v>
      </c>
      <c r="I463" s="156"/>
      <c r="J463" s="156"/>
      <c r="K463" s="587"/>
      <c r="L463" s="157"/>
      <c r="M463" s="153"/>
      <c r="N463" s="153"/>
      <c r="O463" s="153"/>
      <c r="P463" s="154"/>
      <c r="Q463" s="153"/>
      <c r="R463" s="155"/>
      <c r="S463" s="155"/>
      <c r="T463" s="155"/>
      <c r="U463" s="155"/>
      <c r="V463" s="155"/>
      <c r="W463" s="155"/>
      <c r="X463" s="6"/>
    </row>
    <row r="464" s="5" customFormat="1" ht="15.75">
      <c r="A464" s="153"/>
      <c r="B464" s="153"/>
      <c r="C464" s="587"/>
      <c r="D464" s="156"/>
      <c r="E464" s="879"/>
      <c r="F464" s="880"/>
      <c r="G464" s="881"/>
      <c r="H464" s="883"/>
      <c r="I464" s="156"/>
      <c r="J464" s="156"/>
      <c r="K464" s="587"/>
      <c r="L464" s="157"/>
      <c r="M464" s="153"/>
      <c r="N464" s="153"/>
      <c r="O464" s="153"/>
      <c r="P464" s="154"/>
      <c r="Q464" s="153"/>
      <c r="R464" s="155"/>
      <c r="S464" s="155"/>
      <c r="T464" s="155"/>
      <c r="U464" s="155"/>
      <c r="V464" s="155"/>
      <c r="W464" s="155"/>
      <c r="X464" s="6"/>
    </row>
    <row r="465" s="5" customFormat="1" ht="15.75">
      <c r="A465" s="153"/>
      <c r="B465" s="153"/>
      <c r="C465" s="587"/>
      <c r="D465" s="156"/>
      <c r="E465" s="873" t="s">
        <v>32502</v>
      </c>
      <c r="F465" s="874"/>
      <c r="G465" s="875"/>
      <c r="H465" s="151" t="s">
        <v>32499</v>
      </c>
      <c r="I465" s="156"/>
      <c r="J465" s="156"/>
      <c r="K465" s="587"/>
      <c r="L465" s="157"/>
      <c r="M465" s="153"/>
      <c r="N465" s="153"/>
      <c r="O465" s="153"/>
      <c r="P465" s="154"/>
      <c r="Q465" s="153"/>
      <c r="R465" s="155"/>
      <c r="S465" s="155"/>
      <c r="T465" s="155"/>
      <c r="U465" s="155"/>
      <c r="V465" s="155"/>
      <c r="W465" s="155"/>
      <c r="X465" s="6"/>
    </row>
    <row r="466" s="5" customFormat="1" ht="15.75">
      <c r="A466" s="153"/>
      <c r="B466" s="153"/>
      <c r="C466" s="587"/>
      <c r="D466" s="156"/>
      <c r="E466" s="876">
        <v>6.5999999999999996</v>
      </c>
      <c r="F466" s="877"/>
      <c r="G466" s="878"/>
      <c r="H466" s="882">
        <f>E466</f>
        <v>6.5999999999999996</v>
      </c>
      <c r="I466" s="156"/>
      <c r="J466" s="156"/>
      <c r="K466" s="587"/>
      <c r="L466" s="157"/>
      <c r="M466" s="153"/>
      <c r="N466" s="153"/>
      <c r="O466" s="153"/>
      <c r="P466" s="154"/>
      <c r="Q466" s="153"/>
      <c r="R466" s="155"/>
      <c r="S466" s="155"/>
      <c r="T466" s="155"/>
      <c r="U466" s="155"/>
      <c r="V466" s="155"/>
      <c r="W466" s="155"/>
      <c r="X466" s="6"/>
    </row>
    <row r="467" s="5" customFormat="1" ht="15.75">
      <c r="A467" s="153"/>
      <c r="B467" s="153"/>
      <c r="C467" s="587"/>
      <c r="D467" s="156"/>
      <c r="E467" s="879"/>
      <c r="F467" s="880"/>
      <c r="G467" s="881"/>
      <c r="H467" s="883"/>
      <c r="I467" s="156"/>
      <c r="J467" s="156"/>
      <c r="K467" s="587"/>
      <c r="L467" s="157"/>
      <c r="M467" s="153"/>
      <c r="N467" s="153"/>
      <c r="O467" s="153"/>
      <c r="P467" s="154"/>
      <c r="Q467" s="153"/>
      <c r="R467" s="155"/>
      <c r="S467" s="155"/>
      <c r="T467" s="155"/>
      <c r="U467" s="155"/>
      <c r="V467" s="155"/>
      <c r="W467" s="155"/>
      <c r="X467" s="6"/>
    </row>
    <row r="468" s="5" customFormat="1" ht="16.5">
      <c r="A468" s="153"/>
      <c r="B468" s="153"/>
      <c r="C468" s="587"/>
      <c r="D468" s="156"/>
      <c r="E468" s="156"/>
      <c r="F468" s="156"/>
      <c r="G468" s="156"/>
      <c r="H468" s="156"/>
      <c r="I468" s="156"/>
      <c r="J468" s="156"/>
      <c r="K468" s="587"/>
      <c r="L468" s="157"/>
      <c r="M468" s="153"/>
      <c r="N468" s="153"/>
      <c r="O468" s="153"/>
      <c r="P468" s="154"/>
      <c r="Q468" s="153"/>
      <c r="R468" s="155"/>
      <c r="S468" s="155"/>
      <c r="T468" s="155"/>
      <c r="U468" s="155"/>
      <c r="V468" s="155"/>
      <c r="W468" s="155"/>
      <c r="X468" s="6"/>
    </row>
    <row r="469" s="4" customFormat="1" ht="17.25">
      <c r="A469" s="145"/>
      <c r="B469" s="145"/>
      <c r="C469" s="146" t="s">
        <v>32376</v>
      </c>
      <c r="D469" s="353"/>
      <c r="E469" s="353"/>
      <c r="F469" s="465" t="str">
        <f>VLOOKUP(C469,PO!D$1:J$65886,4,0)</f>
        <v xml:space="preserve">FORROS E TETOS</v>
      </c>
      <c r="G469" s="465"/>
      <c r="H469" s="465"/>
      <c r="I469" s="465"/>
      <c r="J469" s="465"/>
      <c r="K469" s="147"/>
      <c r="L469" s="148"/>
      <c r="M469" s="145"/>
      <c r="N469" s="145"/>
      <c r="O469" s="145"/>
      <c r="P469" s="149"/>
      <c r="Q469" s="145"/>
      <c r="R469" s="150"/>
      <c r="S469" s="150"/>
      <c r="T469" s="150"/>
      <c r="U469" s="150"/>
      <c r="V469" s="150"/>
      <c r="W469" s="145"/>
    </row>
    <row r="470" ht="47.25">
      <c r="C470" s="151" t="s">
        <v>32377</v>
      </c>
      <c r="D470" s="151" t="str">
        <f>VLOOKUP(C470,PO!$D:$N,2,0)</f>
        <v>ED-49686</v>
      </c>
      <c r="E470" s="151" t="str">
        <f>VLOOKUP(D470,REF!$B:$F,2,0)</f>
        <v>CPU-SICOR-MG</v>
      </c>
      <c r="F470" s="466" t="str">
        <f>VLOOKUP(C470,PO!D$1:J$65886,4,0)</f>
        <v xml:space="preserve">FORRO EM CHAPA DE GESSO ACARTONADA, ESP. 12,5MM, COM FIXAÇÃO DO TIPO ESTRUTURADA EM PERFIL METÁLICO, EXCLUSIVE PERFIL TABICA, SANCA E MOLDURA, INCLUSIVE ACESSÓRIOS E FIXAÇÃO</v>
      </c>
      <c r="G470" s="466"/>
      <c r="H470" s="466"/>
      <c r="I470" s="466"/>
      <c r="J470" s="466"/>
      <c r="K470" s="151" t="str">
        <f>VLOOKUP(C470,PO!D$1:J$65886,5,0)</f>
        <v>m2</v>
      </c>
      <c r="L470" s="152">
        <v>238.52000000000001</v>
      </c>
      <c r="R470" s="141"/>
      <c r="S470" s="141"/>
      <c r="T470" s="141"/>
      <c r="U470" s="141"/>
      <c r="V470" s="141"/>
      <c r="W470" s="141"/>
      <c r="X470" s="3"/>
    </row>
    <row r="471" ht="47.25">
      <c r="C471" s="151" t="s">
        <v>32378</v>
      </c>
      <c r="D471" s="151" t="str">
        <f>VLOOKUP(C471,PO!$D:$N,2,0)</f>
        <v>ED-28454</v>
      </c>
      <c r="E471" s="151" t="str">
        <f>VLOOKUP(D471,REF!$B:$F,2,0)</f>
        <v>CPU-SICOR-MG</v>
      </c>
      <c r="F471" s="466" t="str">
        <f>VLOOKUP(C471,PO!D$1:J$65886,4,0)</f>
        <v xml:space="preserve">PERFIL TABICA GALVANIZADO, TIPO LISA, COM ACABAMENTO EM PINTURA, NA COR BRANCA, PARA FORRO EM CHAPA DE GESSO ACARTONADO, INCLUSIVE ACESSÓRIOS DE FIXAÇÃO</v>
      </c>
      <c r="G471" s="466"/>
      <c r="H471" s="466"/>
      <c r="I471" s="466"/>
      <c r="J471" s="466"/>
      <c r="K471" s="151" t="str">
        <f>VLOOKUP(C471,PO!D$1:J$65886,5,0)</f>
        <v>m</v>
      </c>
      <c r="L471" s="152">
        <v>80</v>
      </c>
      <c r="R471" s="141"/>
      <c r="S471" s="141"/>
      <c r="T471" s="141"/>
      <c r="U471" s="141"/>
      <c r="V471" s="141"/>
      <c r="W471" s="141"/>
      <c r="X471" s="3"/>
    </row>
    <row r="472" ht="31.5">
      <c r="C472" s="151" t="s">
        <v>32379</v>
      </c>
      <c r="D472" s="151" t="str">
        <f>VLOOKUP(C472,PO!$D:$N,2,0)</f>
        <v>14.05.29</v>
      </c>
      <c r="E472" s="151" t="str">
        <f>VLOOKUP(D472,REF!$B:$F,2,0)</f>
        <v>CPU-SUDECAP-MG</v>
      </c>
      <c r="F472" s="466" t="str">
        <f>VLOOKUP(C472,PO!D$1:J$65886,4,0)</f>
        <v xml:space="preserve">EMBOÇO OU REBOCO EM ARGAMASSA 1:3, APLICADO MANUALMENTE EM TETOS, ESPESSURA ENTRE 10 E 20 MM REF 90408</v>
      </c>
      <c r="G472" s="466"/>
      <c r="H472" s="466"/>
      <c r="I472" s="466"/>
      <c r="J472" s="466"/>
      <c r="K472" s="151" t="str">
        <f>VLOOKUP(C472,PO!D$1:J$65886,5,0)</f>
        <v>M2</v>
      </c>
      <c r="L472" s="152">
        <v>43.5</v>
      </c>
      <c r="R472" s="141"/>
      <c r="S472" s="141"/>
      <c r="T472" s="141"/>
      <c r="U472" s="141"/>
      <c r="V472" s="141"/>
      <c r="W472" s="141"/>
      <c r="X472" s="3"/>
    </row>
    <row r="473" s="5" customFormat="1" ht="16.5">
      <c r="A473" s="153"/>
      <c r="B473" s="153"/>
      <c r="C473" s="587"/>
      <c r="D473" s="156"/>
      <c r="E473" s="156"/>
      <c r="F473" s="156"/>
      <c r="G473" s="156"/>
      <c r="H473" s="156"/>
      <c r="I473" s="156"/>
      <c r="J473" s="156"/>
      <c r="K473" s="587"/>
      <c r="L473" s="157"/>
      <c r="M473" s="153"/>
      <c r="N473" s="153"/>
      <c r="O473" s="153"/>
      <c r="P473" s="154"/>
      <c r="Q473" s="153"/>
      <c r="R473" s="155"/>
      <c r="S473" s="155"/>
      <c r="T473" s="155"/>
      <c r="U473" s="155"/>
      <c r="V473" s="155"/>
      <c r="W473" s="155"/>
      <c r="X473" s="6"/>
    </row>
    <row r="474" s="4" customFormat="1" ht="17.25">
      <c r="A474" s="145"/>
      <c r="B474" s="145"/>
      <c r="C474" s="146" t="s">
        <v>32381</v>
      </c>
      <c r="D474" s="353"/>
      <c r="E474" s="353"/>
      <c r="F474" s="465" t="str">
        <f>VLOOKUP(C474,PO!D$1:J$65886,4,0)</f>
        <v>MARCENARIA</v>
      </c>
      <c r="G474" s="465"/>
      <c r="H474" s="465"/>
      <c r="I474" s="465"/>
      <c r="J474" s="465"/>
      <c r="K474" s="147"/>
      <c r="L474" s="148"/>
      <c r="M474" s="145"/>
      <c r="N474" s="145"/>
      <c r="O474" s="145"/>
      <c r="P474" s="149"/>
      <c r="Q474" s="145"/>
      <c r="R474" s="150"/>
      <c r="S474" s="150"/>
      <c r="T474" s="150"/>
      <c r="U474" s="150"/>
      <c r="V474" s="150"/>
      <c r="W474" s="145"/>
    </row>
    <row r="475" ht="15.75">
      <c r="C475" s="151" t="s">
        <v>32382</v>
      </c>
      <c r="D475" s="151" t="str">
        <f>VLOOKUP(C475,PO!$D:$N,2,0)</f>
        <v>COT-MAT-02</v>
      </c>
      <c r="E475" s="151" t="str">
        <f>VLOOKUP(D475,REF!$B:$F,2,0)</f>
        <v>I-COTAÇÃO-MG</v>
      </c>
      <c r="F475" s="466" t="str">
        <f>VLOOKUP(C475,PO!D$1:J$65886,4,0)</f>
        <v xml:space="preserve">FECHAMENTO ARMÁRIO 145X77</v>
      </c>
      <c r="G475" s="466"/>
      <c r="H475" s="466"/>
      <c r="I475" s="466"/>
      <c r="J475" s="466"/>
      <c r="K475" s="151" t="str">
        <f>VLOOKUP(C475,PO!D$1:J$65886,5,0)</f>
        <v>UNID.</v>
      </c>
      <c r="L475" s="152">
        <v>1</v>
      </c>
      <c r="R475" s="141"/>
      <c r="S475" s="141"/>
      <c r="T475" s="141"/>
      <c r="U475" s="141"/>
      <c r="V475" s="141"/>
      <c r="W475" s="141"/>
      <c r="X475" s="3"/>
    </row>
    <row r="476" ht="15.75">
      <c r="C476" s="151" t="s">
        <v>32383</v>
      </c>
      <c r="D476" s="151" t="str">
        <f>VLOOKUP(C476,PO!$D:$N,2,0)</f>
        <v>COT-MAT-03</v>
      </c>
      <c r="E476" s="151" t="str">
        <f>VLOOKUP(D476,REF!$B:$F,2,0)</f>
        <v>I-COTAÇÃO-MG</v>
      </c>
      <c r="F476" s="466" t="str">
        <f>VLOOKUP(C476,PO!D$1:J$65886,4,0)</f>
        <v xml:space="preserve">ARMÁRIO 100X70</v>
      </c>
      <c r="G476" s="466"/>
      <c r="H476" s="466"/>
      <c r="I476" s="466"/>
      <c r="J476" s="466"/>
      <c r="K476" s="151" t="str">
        <f>VLOOKUP(C476,PO!D$1:J$65886,5,0)</f>
        <v>UNID.</v>
      </c>
      <c r="L476" s="152">
        <v>2</v>
      </c>
      <c r="R476" s="141"/>
      <c r="S476" s="141"/>
      <c r="T476" s="141"/>
      <c r="U476" s="141"/>
      <c r="V476" s="141"/>
      <c r="W476" s="141"/>
      <c r="X476" s="3"/>
    </row>
    <row r="477" s="5" customFormat="1" ht="16.5">
      <c r="A477" s="153"/>
      <c r="B477" s="153"/>
      <c r="C477" s="587"/>
      <c r="D477" s="156"/>
      <c r="E477" s="156"/>
      <c r="F477" s="156"/>
      <c r="G477" s="156"/>
      <c r="H477" s="156"/>
      <c r="I477" s="156"/>
      <c r="J477" s="156"/>
      <c r="K477" s="587"/>
      <c r="L477" s="157"/>
      <c r="M477" s="153"/>
      <c r="N477" s="153"/>
      <c r="O477" s="153"/>
      <c r="P477" s="154"/>
      <c r="Q477" s="153"/>
      <c r="R477" s="155"/>
      <c r="S477" s="155"/>
      <c r="T477" s="155"/>
      <c r="U477" s="155"/>
      <c r="V477" s="155"/>
      <c r="W477" s="155"/>
      <c r="X477" s="6"/>
    </row>
    <row r="478" s="4" customFormat="1" ht="17.25">
      <c r="A478" s="145"/>
      <c r="B478" s="145"/>
      <c r="C478" s="146" t="s">
        <v>32384</v>
      </c>
      <c r="D478" s="353"/>
      <c r="E478" s="353"/>
      <c r="F478" s="465" t="str">
        <f>VLOOKUP(C478,PO!D$1:J$65886,4,0)</f>
        <v>MARMORARIA</v>
      </c>
      <c r="G478" s="465"/>
      <c r="H478" s="465"/>
      <c r="I478" s="465"/>
      <c r="J478" s="465"/>
      <c r="K478" s="147"/>
      <c r="L478" s="148"/>
      <c r="M478" s="145"/>
      <c r="N478" s="145"/>
      <c r="O478" s="145"/>
      <c r="P478" s="149"/>
      <c r="Q478" s="145"/>
      <c r="R478" s="150"/>
      <c r="S478" s="150"/>
      <c r="T478" s="150"/>
      <c r="U478" s="150"/>
      <c r="V478" s="150"/>
      <c r="W478" s="145"/>
    </row>
    <row r="479" ht="63">
      <c r="C479" s="151" t="s">
        <v>32386</v>
      </c>
      <c r="D479" s="151" t="str">
        <f>VLOOKUP(C479,PO!$D:$N,2,0)</f>
        <v>ED-21657</v>
      </c>
      <c r="E479" s="151" t="str">
        <f>VLOOKUP(D479,REF!$B:$F,2,0)</f>
        <v>CPU-SICOR-MG</v>
      </c>
      <c r="F479" s="466" t="str">
        <f>VLOOKUP(C479,PO!D$1:J$65886,4,0)</f>
        <v xml:space="preserve">BANCADA EM GRANITO, COR CINZA ANDORINHA, ESP. 2CM, ACABAMENTO POLIDO, APOIADA EM ALVENARIA, EXCLUSIVE ALVENARIA, RODABANCA/FRONTÃO, TESTEIRA/FAIXA, FURO EM BANCADA, CUBA METÁLICA, VÁLVULA, SIFÃO, TORNEIRA E ENGATE FLEXÍVEL</v>
      </c>
      <c r="G479" s="466"/>
      <c r="H479" s="466"/>
      <c r="I479" s="466"/>
      <c r="J479" s="466"/>
      <c r="K479" s="151" t="str">
        <f>VLOOKUP(C479,PO!D$1:J$65886,5,0)</f>
        <v>m2</v>
      </c>
      <c r="L479" s="152">
        <f>H482+H485+H488+H491+H494+H497</f>
        <v>8.5099999999999998</v>
      </c>
      <c r="R479" s="141"/>
      <c r="S479" s="141"/>
      <c r="T479" s="141"/>
      <c r="U479" s="141"/>
      <c r="V479" s="141"/>
      <c r="W479" s="141"/>
      <c r="X479" s="3"/>
    </row>
    <row r="480" s="5" customFormat="1" ht="15.75">
      <c r="A480" s="153"/>
      <c r="B480" s="153"/>
      <c r="C480" s="587"/>
      <c r="D480" s="156"/>
      <c r="E480" s="156"/>
      <c r="F480" s="156"/>
      <c r="G480" s="156"/>
      <c r="H480" s="156"/>
      <c r="I480" s="156"/>
      <c r="J480" s="156"/>
      <c r="K480" s="587"/>
      <c r="L480" s="157"/>
      <c r="M480" s="153"/>
      <c r="N480" s="153"/>
      <c r="O480" s="153"/>
      <c r="P480" s="154"/>
      <c r="Q480" s="153"/>
      <c r="R480" s="155"/>
      <c r="S480" s="155"/>
      <c r="T480" s="155"/>
      <c r="U480" s="155"/>
      <c r="V480" s="155"/>
      <c r="W480" s="155"/>
      <c r="X480" s="6"/>
    </row>
    <row r="481" s="5" customFormat="1" ht="15.75">
      <c r="A481" s="153"/>
      <c r="B481" s="153"/>
      <c r="C481" s="587"/>
      <c r="D481" s="156"/>
      <c r="E481" s="873" t="s">
        <v>32503</v>
      </c>
      <c r="F481" s="874"/>
      <c r="G481" s="875"/>
      <c r="H481" s="151" t="s">
        <v>32504</v>
      </c>
      <c r="I481" s="156"/>
      <c r="J481" s="156"/>
      <c r="K481" s="587"/>
      <c r="L481" s="157"/>
      <c r="M481" s="153"/>
      <c r="N481" s="153"/>
      <c r="O481" s="153"/>
      <c r="P481" s="154"/>
      <c r="Q481" s="153"/>
      <c r="R481" s="155"/>
      <c r="S481" s="155"/>
      <c r="T481" s="155"/>
      <c r="U481" s="155"/>
      <c r="V481" s="155"/>
      <c r="W481" s="155"/>
      <c r="X481" s="6"/>
    </row>
    <row r="482" s="5" customFormat="1" ht="15.75">
      <c r="A482" s="153"/>
      <c r="B482" s="153"/>
      <c r="C482" s="587"/>
      <c r="D482" s="156"/>
      <c r="E482" s="876" t="s">
        <v>32505</v>
      </c>
      <c r="F482" s="877"/>
      <c r="G482" s="878"/>
      <c r="H482" s="882">
        <v>0.59999999999999998</v>
      </c>
      <c r="I482" s="156"/>
      <c r="J482" s="156"/>
      <c r="K482" s="587"/>
      <c r="L482" s="157"/>
      <c r="M482" s="153"/>
      <c r="N482" s="153"/>
      <c r="O482" s="153"/>
      <c r="P482" s="154"/>
      <c r="Q482" s="153"/>
      <c r="R482" s="155"/>
      <c r="S482" s="155"/>
      <c r="T482" s="155"/>
      <c r="U482" s="155"/>
      <c r="V482" s="155"/>
      <c r="W482" s="155"/>
      <c r="X482" s="6"/>
    </row>
    <row r="483" s="5" customFormat="1" ht="15.75">
      <c r="A483" s="153"/>
      <c r="B483" s="153"/>
      <c r="C483" s="587"/>
      <c r="D483" s="156"/>
      <c r="E483" s="879"/>
      <c r="F483" s="880"/>
      <c r="G483" s="881"/>
      <c r="H483" s="883"/>
      <c r="I483" s="156"/>
      <c r="J483" s="156"/>
      <c r="K483" s="587"/>
      <c r="L483" s="157"/>
      <c r="M483" s="153"/>
      <c r="N483" s="153"/>
      <c r="O483" s="153"/>
      <c r="P483" s="154"/>
      <c r="Q483" s="153"/>
      <c r="R483" s="155"/>
      <c r="S483" s="155"/>
      <c r="T483" s="155"/>
      <c r="U483" s="155"/>
      <c r="V483" s="155"/>
      <c r="W483" s="155"/>
      <c r="X483" s="6"/>
    </row>
    <row r="484" s="5" customFormat="1" ht="15.75">
      <c r="A484" s="153"/>
      <c r="B484" s="153"/>
      <c r="C484" s="587"/>
      <c r="D484" s="156"/>
      <c r="E484" s="873" t="s">
        <v>32503</v>
      </c>
      <c r="F484" s="874"/>
      <c r="G484" s="875"/>
      <c r="H484" s="151" t="s">
        <v>32504</v>
      </c>
      <c r="I484" s="156"/>
      <c r="J484" s="156"/>
      <c r="K484" s="587"/>
      <c r="L484" s="157"/>
      <c r="M484" s="153"/>
      <c r="N484" s="153"/>
      <c r="O484" s="153"/>
      <c r="P484" s="154"/>
      <c r="Q484" s="153"/>
      <c r="R484" s="155"/>
      <c r="S484" s="155"/>
      <c r="T484" s="155"/>
      <c r="U484" s="155"/>
      <c r="V484" s="155"/>
      <c r="W484" s="155"/>
      <c r="X484" s="6"/>
    </row>
    <row r="485" s="5" customFormat="1" ht="15.75">
      <c r="A485" s="153"/>
      <c r="B485" s="153"/>
      <c r="C485" s="587"/>
      <c r="D485" s="156"/>
      <c r="E485" s="876" t="s">
        <v>32506</v>
      </c>
      <c r="F485" s="877"/>
      <c r="G485" s="878"/>
      <c r="H485" s="882">
        <v>0.91000000000000003</v>
      </c>
      <c r="I485" s="156"/>
      <c r="J485" s="156"/>
      <c r="K485" s="587"/>
      <c r="L485" s="157"/>
      <c r="M485" s="153"/>
      <c r="N485" s="153"/>
      <c r="O485" s="153"/>
      <c r="P485" s="154"/>
      <c r="Q485" s="153"/>
      <c r="R485" s="155"/>
      <c r="S485" s="155"/>
      <c r="T485" s="155"/>
      <c r="U485" s="155"/>
      <c r="V485" s="155"/>
      <c r="W485" s="155"/>
      <c r="X485" s="6"/>
    </row>
    <row r="486" s="5" customFormat="1" ht="15.75">
      <c r="A486" s="153"/>
      <c r="B486" s="153"/>
      <c r="C486" s="587"/>
      <c r="D486" s="156"/>
      <c r="E486" s="879"/>
      <c r="F486" s="880"/>
      <c r="G486" s="881"/>
      <c r="H486" s="883"/>
      <c r="I486" s="156"/>
      <c r="J486" s="156"/>
      <c r="K486" s="587"/>
      <c r="L486" s="157"/>
      <c r="M486" s="153"/>
      <c r="N486" s="153"/>
      <c r="O486" s="153"/>
      <c r="P486" s="154"/>
      <c r="Q486" s="153"/>
      <c r="R486" s="155"/>
      <c r="S486" s="155"/>
      <c r="T486" s="155"/>
      <c r="U486" s="155"/>
      <c r="V486" s="155"/>
      <c r="W486" s="155"/>
      <c r="X486" s="6"/>
    </row>
    <row r="487" s="5" customFormat="1" ht="15.75">
      <c r="A487" s="153"/>
      <c r="B487" s="153"/>
      <c r="C487" s="587"/>
      <c r="D487" s="156"/>
      <c r="E487" s="873" t="s">
        <v>32503</v>
      </c>
      <c r="F487" s="874"/>
      <c r="G487" s="875"/>
      <c r="H487" s="151" t="s">
        <v>32504</v>
      </c>
      <c r="I487" s="156"/>
      <c r="J487" s="156"/>
      <c r="K487" s="587"/>
      <c r="L487" s="157"/>
      <c r="M487" s="153"/>
      <c r="N487" s="153"/>
      <c r="O487" s="153"/>
      <c r="P487" s="154"/>
      <c r="Q487" s="153"/>
      <c r="R487" s="155"/>
      <c r="S487" s="155"/>
      <c r="T487" s="155"/>
      <c r="U487" s="155"/>
      <c r="V487" s="155"/>
      <c r="W487" s="155"/>
      <c r="X487" s="6"/>
    </row>
    <row r="488" s="5" customFormat="1" ht="15.75">
      <c r="A488" s="153"/>
      <c r="B488" s="153"/>
      <c r="C488" s="587"/>
      <c r="D488" s="156"/>
      <c r="E488" s="876" t="s">
        <v>32507</v>
      </c>
      <c r="F488" s="877"/>
      <c r="G488" s="878"/>
      <c r="H488" s="882">
        <v>1.1599999999999999</v>
      </c>
      <c r="I488" s="156"/>
      <c r="J488" s="156"/>
      <c r="K488" s="587"/>
      <c r="L488" s="157"/>
      <c r="M488" s="153"/>
      <c r="N488" s="153"/>
      <c r="O488" s="153"/>
      <c r="P488" s="154"/>
      <c r="Q488" s="153"/>
      <c r="R488" s="155"/>
      <c r="S488" s="155"/>
      <c r="T488" s="155"/>
      <c r="U488" s="155"/>
      <c r="V488" s="155"/>
      <c r="W488" s="155"/>
      <c r="X488" s="6"/>
    </row>
    <row r="489" s="5" customFormat="1" ht="15.75">
      <c r="A489" s="153"/>
      <c r="B489" s="153"/>
      <c r="C489" s="587"/>
      <c r="D489" s="156"/>
      <c r="E489" s="879"/>
      <c r="F489" s="880"/>
      <c r="G489" s="881"/>
      <c r="H489" s="883"/>
      <c r="I489" s="156"/>
      <c r="J489" s="156"/>
      <c r="K489" s="587"/>
      <c r="L489" s="157"/>
      <c r="M489" s="153"/>
      <c r="N489" s="153"/>
      <c r="O489" s="153"/>
      <c r="P489" s="154"/>
      <c r="Q489" s="153"/>
      <c r="R489" s="155"/>
      <c r="S489" s="155"/>
      <c r="T489" s="155"/>
      <c r="U489" s="155"/>
      <c r="V489" s="155"/>
      <c r="W489" s="155"/>
      <c r="X489" s="6"/>
    </row>
    <row r="490" s="5" customFormat="1" ht="15.75">
      <c r="A490" s="153"/>
      <c r="B490" s="153"/>
      <c r="C490" s="587"/>
      <c r="D490" s="156"/>
      <c r="E490" s="873" t="s">
        <v>32503</v>
      </c>
      <c r="F490" s="874"/>
      <c r="G490" s="875"/>
      <c r="H490" s="151" t="s">
        <v>32504</v>
      </c>
      <c r="I490" s="156"/>
      <c r="J490" s="156"/>
      <c r="K490" s="587"/>
      <c r="L490" s="157"/>
      <c r="M490" s="153"/>
      <c r="N490" s="153"/>
      <c r="O490" s="153"/>
      <c r="P490" s="154"/>
      <c r="Q490" s="153"/>
      <c r="R490" s="155"/>
      <c r="S490" s="155"/>
      <c r="T490" s="155"/>
      <c r="U490" s="155"/>
      <c r="V490" s="155"/>
      <c r="W490" s="155"/>
      <c r="X490" s="6"/>
    </row>
    <row r="491" s="5" customFormat="1" ht="15.75">
      <c r="A491" s="153"/>
      <c r="B491" s="153"/>
      <c r="C491" s="587"/>
      <c r="D491" s="156"/>
      <c r="E491" s="876" t="s">
        <v>32508</v>
      </c>
      <c r="F491" s="877"/>
      <c r="G491" s="878"/>
      <c r="H491" s="882">
        <v>1.1299999999999999</v>
      </c>
      <c r="I491" s="156"/>
      <c r="J491" s="156"/>
      <c r="K491" s="587"/>
      <c r="L491" s="157"/>
      <c r="M491" s="153"/>
      <c r="N491" s="153"/>
      <c r="O491" s="153"/>
      <c r="P491" s="154"/>
      <c r="Q491" s="153"/>
      <c r="R491" s="155"/>
      <c r="S491" s="155"/>
      <c r="T491" s="155"/>
      <c r="U491" s="155"/>
      <c r="V491" s="155"/>
      <c r="W491" s="155"/>
      <c r="X491" s="6"/>
    </row>
    <row r="492" s="5" customFormat="1" ht="15.75">
      <c r="A492" s="153"/>
      <c r="B492" s="153"/>
      <c r="C492" s="587"/>
      <c r="D492" s="156"/>
      <c r="E492" s="879"/>
      <c r="F492" s="880"/>
      <c r="G492" s="881"/>
      <c r="H492" s="883"/>
      <c r="I492" s="156"/>
      <c r="J492" s="156"/>
      <c r="K492" s="587"/>
      <c r="L492" s="157"/>
      <c r="M492" s="153"/>
      <c r="N492" s="153"/>
      <c r="O492" s="153"/>
      <c r="P492" s="154"/>
      <c r="Q492" s="153"/>
      <c r="R492" s="155"/>
      <c r="S492" s="155"/>
      <c r="T492" s="155"/>
      <c r="U492" s="155"/>
      <c r="V492" s="155"/>
      <c r="W492" s="155"/>
      <c r="X492" s="6"/>
    </row>
    <row r="493" s="5" customFormat="1" ht="15.75">
      <c r="A493" s="153"/>
      <c r="B493" s="153"/>
      <c r="C493" s="587"/>
      <c r="D493" s="156"/>
      <c r="E493" s="873" t="s">
        <v>32503</v>
      </c>
      <c r="F493" s="874"/>
      <c r="G493" s="875"/>
      <c r="H493" s="151" t="s">
        <v>32504</v>
      </c>
      <c r="I493" s="156"/>
      <c r="J493" s="156"/>
      <c r="K493" s="587"/>
      <c r="L493" s="157"/>
      <c r="M493" s="153"/>
      <c r="N493" s="153"/>
      <c r="O493" s="153"/>
      <c r="P493" s="154"/>
      <c r="Q493" s="153"/>
      <c r="R493" s="155"/>
      <c r="S493" s="155"/>
      <c r="T493" s="155"/>
      <c r="U493" s="155"/>
      <c r="V493" s="155"/>
      <c r="W493" s="155"/>
      <c r="X493" s="6"/>
    </row>
    <row r="494" s="5" customFormat="1" ht="15.75">
      <c r="A494" s="153"/>
      <c r="B494" s="153"/>
      <c r="C494" s="587"/>
      <c r="D494" s="156"/>
      <c r="E494" s="876" t="s">
        <v>32509</v>
      </c>
      <c r="F494" s="877"/>
      <c r="G494" s="878"/>
      <c r="H494" s="882">
        <v>1.71</v>
      </c>
      <c r="I494" s="156"/>
      <c r="J494" s="156"/>
      <c r="K494" s="587"/>
      <c r="L494" s="157"/>
      <c r="M494" s="153"/>
      <c r="N494" s="153"/>
      <c r="O494" s="153"/>
      <c r="P494" s="154"/>
      <c r="Q494" s="153"/>
      <c r="R494" s="155"/>
      <c r="S494" s="155"/>
      <c r="T494" s="155"/>
      <c r="U494" s="155"/>
      <c r="V494" s="155"/>
      <c r="W494" s="155"/>
      <c r="X494" s="6"/>
    </row>
    <row r="495" s="5" customFormat="1" ht="15.75">
      <c r="A495" s="153"/>
      <c r="B495" s="153"/>
      <c r="C495" s="587"/>
      <c r="D495" s="156"/>
      <c r="E495" s="879"/>
      <c r="F495" s="880"/>
      <c r="G495" s="881"/>
      <c r="H495" s="883"/>
      <c r="I495" s="156"/>
      <c r="J495" s="156"/>
      <c r="K495" s="587"/>
      <c r="L495" s="157"/>
      <c r="M495" s="153"/>
      <c r="N495" s="153"/>
      <c r="O495" s="153"/>
      <c r="P495" s="154"/>
      <c r="Q495" s="153"/>
      <c r="R495" s="155"/>
      <c r="S495" s="155"/>
      <c r="T495" s="155"/>
      <c r="U495" s="155"/>
      <c r="V495" s="155"/>
      <c r="W495" s="155"/>
      <c r="X495" s="6"/>
    </row>
    <row r="496" s="5" customFormat="1" ht="15.75">
      <c r="A496" s="153"/>
      <c r="B496" s="153"/>
      <c r="C496" s="587"/>
      <c r="D496" s="156"/>
      <c r="E496" s="873" t="s">
        <v>32503</v>
      </c>
      <c r="F496" s="874"/>
      <c r="G496" s="875"/>
      <c r="H496" s="151" t="s">
        <v>32504</v>
      </c>
      <c r="I496" s="156"/>
      <c r="J496" s="156"/>
      <c r="K496" s="587"/>
      <c r="L496" s="157"/>
      <c r="M496" s="153"/>
      <c r="N496" s="153"/>
      <c r="O496" s="153"/>
      <c r="P496" s="154"/>
      <c r="Q496" s="153"/>
      <c r="R496" s="155"/>
      <c r="S496" s="155"/>
      <c r="T496" s="155"/>
      <c r="U496" s="155"/>
      <c r="V496" s="155"/>
      <c r="W496" s="155"/>
      <c r="X496" s="6"/>
    </row>
    <row r="497" s="5" customFormat="1" ht="15.75">
      <c r="A497" s="153"/>
      <c r="B497" s="153"/>
      <c r="C497" s="587"/>
      <c r="D497" s="156"/>
      <c r="E497" s="876" t="s">
        <v>32510</v>
      </c>
      <c r="F497" s="877"/>
      <c r="G497" s="878"/>
      <c r="H497" s="882">
        <v>3</v>
      </c>
      <c r="I497" s="156"/>
      <c r="J497" s="156"/>
      <c r="K497" s="587"/>
      <c r="L497" s="157"/>
      <c r="M497" s="153"/>
      <c r="N497" s="153"/>
      <c r="O497" s="153"/>
      <c r="P497" s="154"/>
      <c r="Q497" s="153"/>
      <c r="R497" s="155"/>
      <c r="S497" s="155"/>
      <c r="T497" s="155"/>
      <c r="U497" s="155"/>
      <c r="V497" s="155"/>
      <c r="W497" s="155"/>
      <c r="X497" s="6"/>
    </row>
    <row r="498" s="5" customFormat="1" ht="15.75">
      <c r="A498" s="153"/>
      <c r="B498" s="153"/>
      <c r="C498" s="587"/>
      <c r="D498" s="156"/>
      <c r="E498" s="879"/>
      <c r="F498" s="880"/>
      <c r="G498" s="881"/>
      <c r="H498" s="883"/>
      <c r="I498" s="156"/>
      <c r="J498" s="156"/>
      <c r="K498" s="587"/>
      <c r="L498" s="157"/>
      <c r="M498" s="153"/>
      <c r="N498" s="153"/>
      <c r="O498" s="153"/>
      <c r="P498" s="154"/>
      <c r="Q498" s="153"/>
      <c r="R498" s="155"/>
      <c r="S498" s="155"/>
      <c r="T498" s="155"/>
      <c r="U498" s="155"/>
      <c r="V498" s="155"/>
      <c r="W498" s="155"/>
      <c r="X498" s="6"/>
    </row>
    <row r="499" s="5" customFormat="1" ht="15.75">
      <c r="A499" s="153"/>
      <c r="B499" s="153"/>
      <c r="C499" s="587"/>
      <c r="D499" s="156"/>
      <c r="E499" s="156"/>
      <c r="F499" s="156"/>
      <c r="G499" s="156"/>
      <c r="H499" s="156"/>
      <c r="I499" s="156"/>
      <c r="J499" s="156"/>
      <c r="K499" s="587"/>
      <c r="L499" s="157"/>
      <c r="M499" s="153"/>
      <c r="N499" s="153"/>
      <c r="O499" s="153"/>
      <c r="P499" s="154"/>
      <c r="Q499" s="153"/>
      <c r="R499" s="155"/>
      <c r="S499" s="155"/>
      <c r="T499" s="155"/>
      <c r="U499" s="155"/>
      <c r="V499" s="155"/>
      <c r="W499" s="155"/>
      <c r="X499" s="6"/>
    </row>
    <row r="500" s="5" customFormat="1" ht="16.5">
      <c r="A500" s="153"/>
      <c r="B500" s="153"/>
      <c r="C500" s="587"/>
      <c r="D500" s="156"/>
      <c r="E500" s="156"/>
      <c r="F500" s="156"/>
      <c r="G500" s="156"/>
      <c r="H500" s="156"/>
      <c r="I500" s="156"/>
      <c r="J500" s="156"/>
      <c r="K500" s="587"/>
      <c r="L500" s="157"/>
      <c r="M500" s="153"/>
      <c r="N500" s="153"/>
      <c r="O500" s="153"/>
      <c r="P500" s="154"/>
      <c r="Q500" s="153"/>
      <c r="R500" s="155"/>
      <c r="S500" s="155"/>
      <c r="T500" s="155"/>
      <c r="U500" s="155"/>
      <c r="V500" s="155"/>
      <c r="W500" s="155"/>
      <c r="X500" s="6"/>
    </row>
    <row r="501" s="4" customFormat="1" ht="17.25">
      <c r="A501" s="145"/>
      <c r="B501" s="145"/>
      <c r="C501" s="146" t="s">
        <v>32387</v>
      </c>
      <c r="D501" s="353"/>
      <c r="E501" s="353"/>
      <c r="F501" s="465" t="str">
        <f>VLOOKUP(C501,PO!D$1:J$65886,4,0)</f>
        <v>PINTURA</v>
      </c>
      <c r="G501" s="465"/>
      <c r="H501" s="465"/>
      <c r="I501" s="465"/>
      <c r="J501" s="465"/>
      <c r="K501" s="147"/>
      <c r="L501" s="148"/>
      <c r="M501" s="145"/>
      <c r="N501" s="145"/>
      <c r="O501" s="145"/>
      <c r="P501" s="149"/>
      <c r="Q501" s="145"/>
      <c r="R501" s="150"/>
      <c r="S501" s="150"/>
      <c r="T501" s="150"/>
      <c r="U501" s="150"/>
      <c r="V501" s="150"/>
      <c r="W501" s="145"/>
    </row>
    <row r="502" ht="31.5">
      <c r="C502" s="151" t="s">
        <v>32511</v>
      </c>
      <c r="D502" s="151">
        <f>VLOOKUP(C502,PO!$D:$N,2,0)</f>
        <v>102209</v>
      </c>
      <c r="E502" s="151" t="str">
        <f>VLOOKUP(D502,REF!$B:$F,2,0)</f>
        <v>CPU-SINAPI-MG</v>
      </c>
      <c r="F502" s="466" t="str">
        <f>VLOOKUP(C502,PO!D$1:J$65886,4,0)</f>
        <v xml:space="preserve">PINTURA TINTA DE ACABAMENTO (PIGMENTADA) ESMALTE SINTÉTICO ACETINADO EM MADEIRA, 1 DEMÃO. AF_01/2021</v>
      </c>
      <c r="G502" s="466"/>
      <c r="H502" s="466"/>
      <c r="I502" s="466"/>
      <c r="J502" s="466"/>
      <c r="K502" s="151" t="str">
        <f>VLOOKUP(C502,PO!D$1:J$65886,5,0)</f>
        <v>M2</v>
      </c>
      <c r="L502" s="152">
        <f>H505+H508</f>
        <v>336.12</v>
      </c>
      <c r="R502" s="141"/>
      <c r="S502" s="141"/>
      <c r="T502" s="141"/>
      <c r="U502" s="141"/>
      <c r="V502" s="141"/>
      <c r="W502" s="141"/>
      <c r="X502" s="3"/>
    </row>
    <row r="503" s="5" customFormat="1" ht="15.75">
      <c r="A503" s="153"/>
      <c r="B503" s="153"/>
      <c r="C503" s="587"/>
      <c r="D503" s="156"/>
      <c r="E503" s="156"/>
      <c r="F503" s="156"/>
      <c r="G503" s="156"/>
      <c r="H503" s="156"/>
      <c r="I503" s="156"/>
      <c r="J503" s="156"/>
      <c r="K503" s="587"/>
      <c r="L503" s="157"/>
      <c r="M503" s="153"/>
      <c r="N503" s="153"/>
      <c r="O503" s="153"/>
      <c r="P503" s="154"/>
      <c r="Q503" s="153"/>
      <c r="R503" s="155"/>
      <c r="S503" s="155"/>
      <c r="T503" s="155"/>
      <c r="U503" s="155"/>
      <c r="V503" s="155"/>
      <c r="W503" s="155"/>
      <c r="X503" s="6"/>
    </row>
    <row r="504" s="5" customFormat="1" ht="15.75">
      <c r="A504" s="153"/>
      <c r="B504" s="153"/>
      <c r="C504" s="587"/>
      <c r="D504" s="156"/>
      <c r="E504" s="873" t="s">
        <v>32512</v>
      </c>
      <c r="F504" s="874"/>
      <c r="G504" s="875"/>
      <c r="H504" s="151" t="s">
        <v>32504</v>
      </c>
      <c r="I504" s="156"/>
      <c r="J504" s="156"/>
      <c r="K504" s="587"/>
      <c r="L504" s="157"/>
      <c r="M504" s="153"/>
      <c r="N504" s="153"/>
      <c r="O504" s="153"/>
      <c r="P504" s="154"/>
      <c r="Q504" s="153"/>
      <c r="R504" s="155"/>
      <c r="S504" s="155"/>
      <c r="T504" s="155"/>
      <c r="U504" s="155"/>
      <c r="V504" s="155"/>
      <c r="W504" s="155"/>
      <c r="X504" s="6"/>
    </row>
    <row r="505" s="5" customFormat="1" ht="15.75">
      <c r="A505" s="153"/>
      <c r="B505" s="153"/>
      <c r="C505" s="587"/>
      <c r="D505" s="156"/>
      <c r="E505" s="876" t="s">
        <v>32513</v>
      </c>
      <c r="F505" s="877"/>
      <c r="G505" s="878"/>
      <c r="H505" s="882">
        <v>234.33000000000001</v>
      </c>
      <c r="I505" s="156"/>
      <c r="J505" s="156"/>
      <c r="K505" s="587"/>
      <c r="L505" s="157"/>
      <c r="M505" s="153"/>
      <c r="N505" s="153"/>
      <c r="O505" s="153"/>
      <c r="P505" s="154"/>
      <c r="Q505" s="153"/>
      <c r="R505" s="155"/>
      <c r="S505" s="155"/>
      <c r="T505" s="155"/>
      <c r="U505" s="155"/>
      <c r="V505" s="155"/>
      <c r="W505" s="155"/>
      <c r="X505" s="6"/>
    </row>
    <row r="506" s="5" customFormat="1" ht="15.75">
      <c r="A506" s="153"/>
      <c r="B506" s="153"/>
      <c r="C506" s="587"/>
      <c r="D506" s="156"/>
      <c r="E506" s="879"/>
      <c r="F506" s="880"/>
      <c r="G506" s="881"/>
      <c r="H506" s="883"/>
      <c r="I506" s="156"/>
      <c r="J506" s="156"/>
      <c r="K506" s="587"/>
      <c r="L506" s="157"/>
      <c r="M506" s="153"/>
      <c r="N506" s="153"/>
      <c r="O506" s="153"/>
      <c r="P506" s="154"/>
      <c r="Q506" s="153"/>
      <c r="R506" s="155"/>
      <c r="S506" s="155"/>
      <c r="T506" s="155"/>
      <c r="U506" s="155"/>
      <c r="V506" s="155"/>
      <c r="W506" s="155"/>
      <c r="X506" s="6"/>
    </row>
    <row r="507" s="5" customFormat="1" ht="15.75">
      <c r="A507" s="153"/>
      <c r="B507" s="153"/>
      <c r="C507" s="587"/>
      <c r="D507" s="156"/>
      <c r="E507" s="873" t="s">
        <v>32514</v>
      </c>
      <c r="F507" s="874"/>
      <c r="G507" s="875"/>
      <c r="H507" s="151" t="s">
        <v>32504</v>
      </c>
      <c r="I507" s="156"/>
      <c r="J507" s="156"/>
      <c r="K507" s="587"/>
      <c r="L507" s="157"/>
      <c r="M507" s="153"/>
      <c r="N507" s="153"/>
      <c r="O507" s="153"/>
      <c r="P507" s="154"/>
      <c r="Q507" s="153"/>
      <c r="R507" s="155"/>
      <c r="S507" s="155"/>
      <c r="T507" s="155"/>
      <c r="U507" s="155"/>
      <c r="V507" s="155"/>
      <c r="W507" s="155"/>
      <c r="X507" s="6"/>
    </row>
    <row r="508" s="5" customFormat="1" ht="15.75">
      <c r="A508" s="153"/>
      <c r="B508" s="153"/>
      <c r="C508" s="587"/>
      <c r="D508" s="156"/>
      <c r="E508" s="876" t="s">
        <v>32513</v>
      </c>
      <c r="F508" s="877"/>
      <c r="G508" s="878"/>
      <c r="H508" s="882">
        <f>101.79</f>
        <v>101.79000000000001</v>
      </c>
      <c r="I508" s="156"/>
      <c r="J508" s="156"/>
      <c r="K508" s="587"/>
      <c r="L508" s="157"/>
      <c r="M508" s="153"/>
      <c r="N508" s="153"/>
      <c r="O508" s="153"/>
      <c r="P508" s="154"/>
      <c r="Q508" s="153"/>
      <c r="R508" s="155"/>
      <c r="S508" s="155"/>
      <c r="T508" s="155"/>
      <c r="U508" s="155"/>
      <c r="V508" s="155"/>
      <c r="W508" s="155"/>
      <c r="X508" s="6"/>
    </row>
    <row r="509" s="5" customFormat="1" ht="15.75">
      <c r="A509" s="153"/>
      <c r="B509" s="153"/>
      <c r="C509" s="587"/>
      <c r="D509" s="156"/>
      <c r="E509" s="879"/>
      <c r="F509" s="880"/>
      <c r="G509" s="881"/>
      <c r="H509" s="883"/>
      <c r="I509" s="156"/>
      <c r="J509" s="156"/>
      <c r="K509" s="587"/>
      <c r="L509" s="157"/>
      <c r="M509" s="153"/>
      <c r="N509" s="153"/>
      <c r="O509" s="153"/>
      <c r="P509" s="154"/>
      <c r="Q509" s="153"/>
      <c r="R509" s="155"/>
      <c r="S509" s="155"/>
      <c r="T509" s="155"/>
      <c r="U509" s="155"/>
      <c r="V509" s="155"/>
      <c r="W509" s="155"/>
      <c r="X509" s="6"/>
    </row>
    <row r="510" s="5" customFormat="1" ht="15.75">
      <c r="A510" s="153"/>
      <c r="B510" s="153"/>
      <c r="C510" s="587"/>
      <c r="D510" s="156"/>
      <c r="E510" s="156"/>
      <c r="F510" s="156"/>
      <c r="G510" s="156"/>
      <c r="H510" s="156"/>
      <c r="I510" s="156"/>
      <c r="J510" s="156"/>
      <c r="K510" s="587"/>
      <c r="L510" s="157"/>
      <c r="M510" s="153"/>
      <c r="N510" s="153"/>
      <c r="O510" s="153"/>
      <c r="P510" s="154"/>
      <c r="Q510" s="153"/>
      <c r="R510" s="155"/>
      <c r="S510" s="155"/>
      <c r="T510" s="155"/>
      <c r="U510" s="155"/>
      <c r="V510" s="155"/>
      <c r="W510" s="155"/>
      <c r="X510" s="6"/>
    </row>
    <row r="511" ht="31.5">
      <c r="C511" s="151" t="s">
        <v>32515</v>
      </c>
      <c r="D511" s="151">
        <f>VLOOKUP(C511,PO!$D:$N,2,0)</f>
        <v>88489</v>
      </c>
      <c r="E511" s="151" t="str">
        <f>VLOOKUP(D511,REF!$B:$F,2,0)</f>
        <v>CPU-SINAPI-MG</v>
      </c>
      <c r="F511" s="466" t="str">
        <f>VLOOKUP(C511,PO!D$1:J$65886,4,0)</f>
        <v xml:space="preserve">PINTURA LÁTEX ACRÍLICA PREMIUM, APLICAÇÃO MANUAL EM PAREDES, DUAS DEMÃOS. AF_04/2023</v>
      </c>
      <c r="G511" s="466"/>
      <c r="H511" s="466"/>
      <c r="I511" s="466"/>
      <c r="J511" s="466"/>
      <c r="K511" s="151" t="str">
        <f>VLOOKUP(C511,PO!D$1:J$65886,5,0)</f>
        <v>M2</v>
      </c>
      <c r="L511" s="152">
        <f>H514+H517+H520</f>
        <v>601.85000000000002</v>
      </c>
      <c r="R511" s="141"/>
      <c r="S511" s="141"/>
      <c r="T511" s="141"/>
      <c r="U511" s="141"/>
      <c r="V511" s="141"/>
      <c r="W511" s="141"/>
      <c r="X511" s="3"/>
    </row>
    <row r="512" s="5" customFormat="1" ht="15.75">
      <c r="A512" s="153"/>
      <c r="B512" s="153"/>
      <c r="C512" s="587"/>
      <c r="D512" s="156"/>
      <c r="E512" s="156"/>
      <c r="F512" s="156"/>
      <c r="G512" s="156"/>
      <c r="H512" s="156"/>
      <c r="I512" s="156"/>
      <c r="J512" s="156"/>
      <c r="K512" s="587"/>
      <c r="L512" s="157"/>
      <c r="M512" s="153"/>
      <c r="N512" s="153"/>
      <c r="O512" s="153"/>
      <c r="P512" s="154"/>
      <c r="Q512" s="153"/>
      <c r="R512" s="155"/>
      <c r="S512" s="155"/>
      <c r="T512" s="155"/>
      <c r="U512" s="155"/>
      <c r="V512" s="155"/>
      <c r="W512" s="155"/>
      <c r="X512" s="6"/>
    </row>
    <row r="513" s="5" customFormat="1" ht="15.75">
      <c r="A513" s="153"/>
      <c r="B513" s="153"/>
      <c r="C513" s="587"/>
      <c r="D513" s="156"/>
      <c r="E513" s="873" t="s">
        <v>32517</v>
      </c>
      <c r="F513" s="874"/>
      <c r="G513" s="875"/>
      <c r="H513" s="151" t="s">
        <v>32504</v>
      </c>
      <c r="I513" s="156"/>
      <c r="J513" s="156"/>
      <c r="K513" s="587"/>
      <c r="L513" s="157"/>
      <c r="M513" s="153"/>
      <c r="N513" s="153"/>
      <c r="O513" s="153"/>
      <c r="P513" s="154"/>
      <c r="Q513" s="153"/>
      <c r="R513" s="155"/>
      <c r="S513" s="155"/>
      <c r="T513" s="155"/>
      <c r="U513" s="155"/>
      <c r="V513" s="155"/>
      <c r="W513" s="155"/>
      <c r="X513" s="6"/>
    </row>
    <row r="514" s="5" customFormat="1" ht="15.75">
      <c r="A514" s="153"/>
      <c r="B514" s="153"/>
      <c r="C514" s="587"/>
      <c r="D514" s="156"/>
      <c r="E514" s="876">
        <v>229.33000000000001</v>
      </c>
      <c r="F514" s="877"/>
      <c r="G514" s="878"/>
      <c r="H514" s="882">
        <f>E514</f>
        <v>229.33000000000001</v>
      </c>
      <c r="I514" s="156"/>
      <c r="J514" s="156"/>
      <c r="K514" s="587"/>
      <c r="L514" s="157"/>
      <c r="M514" s="153"/>
      <c r="N514" s="153"/>
      <c r="O514" s="153"/>
      <c r="P514" s="154"/>
      <c r="Q514" s="153"/>
      <c r="R514" s="155"/>
      <c r="S514" s="155"/>
      <c r="T514" s="155"/>
      <c r="U514" s="155"/>
      <c r="V514" s="155"/>
      <c r="W514" s="155"/>
      <c r="X514" s="6"/>
    </row>
    <row r="515" s="5" customFormat="1" ht="15.75">
      <c r="A515" s="153"/>
      <c r="B515" s="153"/>
      <c r="C515" s="587"/>
      <c r="D515" s="156"/>
      <c r="E515" s="879"/>
      <c r="F515" s="880"/>
      <c r="G515" s="881"/>
      <c r="H515" s="883"/>
      <c r="I515" s="156"/>
      <c r="J515" s="156"/>
      <c r="K515" s="587"/>
      <c r="L515" s="157"/>
      <c r="M515" s="153"/>
      <c r="N515" s="153"/>
      <c r="O515" s="153"/>
      <c r="P515" s="154"/>
      <c r="Q515" s="153"/>
      <c r="R515" s="155"/>
      <c r="S515" s="155"/>
      <c r="T515" s="155"/>
      <c r="U515" s="155"/>
      <c r="V515" s="155"/>
      <c r="W515" s="155"/>
      <c r="X515" s="6"/>
    </row>
    <row r="516" s="5" customFormat="1" ht="15.75">
      <c r="A516" s="153"/>
      <c r="B516" s="153"/>
      <c r="C516" s="587"/>
      <c r="D516" s="156"/>
      <c r="E516" s="873" t="s">
        <v>32518</v>
      </c>
      <c r="F516" s="874"/>
      <c r="G516" s="875"/>
      <c r="H516" s="151" t="s">
        <v>32504</v>
      </c>
      <c r="I516" s="156"/>
      <c r="J516" s="156"/>
      <c r="K516" s="587"/>
      <c r="L516" s="157"/>
      <c r="M516" s="153"/>
      <c r="N516" s="153"/>
      <c r="O516" s="153"/>
      <c r="P516" s="154"/>
      <c r="Q516" s="153"/>
      <c r="R516" s="155"/>
      <c r="S516" s="155"/>
      <c r="T516" s="155"/>
      <c r="U516" s="155"/>
      <c r="V516" s="155"/>
      <c r="W516" s="155"/>
      <c r="X516" s="6"/>
    </row>
    <row r="517" s="5" customFormat="1" ht="15.75">
      <c r="A517" s="153"/>
      <c r="B517" s="153"/>
      <c r="C517" s="587"/>
      <c r="D517" s="156"/>
      <c r="E517" s="876">
        <v>120.06</v>
      </c>
      <c r="F517" s="877"/>
      <c r="G517" s="878"/>
      <c r="H517" s="882">
        <f>E517</f>
        <v>120.06</v>
      </c>
      <c r="I517" s="156"/>
      <c r="J517" s="156"/>
      <c r="K517" s="587"/>
      <c r="L517" s="157"/>
      <c r="M517" s="153"/>
      <c r="N517" s="153"/>
      <c r="O517" s="153"/>
      <c r="P517" s="154"/>
      <c r="Q517" s="153"/>
      <c r="R517" s="155"/>
      <c r="S517" s="155"/>
      <c r="T517" s="155"/>
      <c r="U517" s="155"/>
      <c r="V517" s="155"/>
      <c r="W517" s="155"/>
      <c r="X517" s="6"/>
    </row>
    <row r="518" s="5" customFormat="1" ht="15.75">
      <c r="A518" s="153"/>
      <c r="B518" s="153"/>
      <c r="C518" s="587"/>
      <c r="D518" s="156"/>
      <c r="E518" s="879"/>
      <c r="F518" s="880"/>
      <c r="G518" s="881"/>
      <c r="H518" s="883"/>
      <c r="I518" s="156"/>
      <c r="J518" s="156"/>
      <c r="K518" s="587"/>
      <c r="L518" s="157"/>
      <c r="M518" s="153"/>
      <c r="N518" s="153"/>
      <c r="O518" s="153"/>
      <c r="P518" s="154"/>
      <c r="Q518" s="153"/>
      <c r="R518" s="155"/>
      <c r="S518" s="155"/>
      <c r="T518" s="155"/>
      <c r="U518" s="155"/>
      <c r="V518" s="155"/>
      <c r="W518" s="155"/>
      <c r="X518" s="6"/>
    </row>
    <row r="519" s="5" customFormat="1" ht="15.75">
      <c r="A519" s="153"/>
      <c r="B519" s="153"/>
      <c r="C519" s="587"/>
      <c r="D519" s="156"/>
      <c r="E519" s="873" t="s">
        <v>32519</v>
      </c>
      <c r="F519" s="874"/>
      <c r="G519" s="875"/>
      <c r="H519" s="151" t="s">
        <v>32504</v>
      </c>
      <c r="I519" s="156"/>
      <c r="J519" s="156"/>
      <c r="K519" s="587"/>
      <c r="L519" s="157"/>
      <c r="M519" s="153"/>
      <c r="N519" s="153"/>
      <c r="O519" s="153"/>
      <c r="P519" s="154"/>
      <c r="Q519" s="153"/>
      <c r="R519" s="155"/>
      <c r="S519" s="155"/>
      <c r="T519" s="155"/>
      <c r="U519" s="155"/>
      <c r="V519" s="155"/>
      <c r="W519" s="155"/>
      <c r="X519" s="6"/>
    </row>
    <row r="520" s="5" customFormat="1" ht="15.75">
      <c r="A520" s="153"/>
      <c r="B520" s="153"/>
      <c r="C520" s="587"/>
      <c r="D520" s="156"/>
      <c r="E520" s="876">
        <v>252.46000000000001</v>
      </c>
      <c r="F520" s="877"/>
      <c r="G520" s="878"/>
      <c r="H520" s="882">
        <f>E520</f>
        <v>252.46000000000001</v>
      </c>
      <c r="I520" s="156"/>
      <c r="J520" s="156"/>
      <c r="K520" s="587"/>
      <c r="L520" s="157"/>
      <c r="M520" s="153"/>
      <c r="N520" s="153"/>
      <c r="O520" s="153"/>
      <c r="P520" s="154"/>
      <c r="Q520" s="153"/>
      <c r="R520" s="155"/>
      <c r="S520" s="155"/>
      <c r="T520" s="155"/>
      <c r="U520" s="155"/>
      <c r="V520" s="155"/>
      <c r="W520" s="155"/>
      <c r="X520" s="6"/>
    </row>
    <row r="521" s="5" customFormat="1" ht="15.75">
      <c r="A521" s="153"/>
      <c r="B521" s="153"/>
      <c r="C521" s="587"/>
      <c r="D521" s="156"/>
      <c r="E521" s="879"/>
      <c r="F521" s="880"/>
      <c r="G521" s="881"/>
      <c r="H521" s="883"/>
      <c r="I521" s="156"/>
      <c r="J521" s="156"/>
      <c r="K521" s="587"/>
      <c r="L521" s="157"/>
      <c r="M521" s="153"/>
      <c r="N521" s="153"/>
      <c r="O521" s="153"/>
      <c r="P521" s="154"/>
      <c r="Q521" s="153"/>
      <c r="R521" s="155"/>
      <c r="S521" s="155"/>
      <c r="T521" s="155"/>
      <c r="U521" s="155"/>
      <c r="V521" s="155"/>
      <c r="W521" s="155"/>
      <c r="X521" s="6"/>
    </row>
    <row r="522" s="5" customFormat="1" ht="15.75">
      <c r="A522" s="153"/>
      <c r="B522" s="153"/>
      <c r="C522" s="587"/>
      <c r="D522" s="156"/>
      <c r="E522" s="156"/>
      <c r="F522" s="156"/>
      <c r="G522" s="156"/>
      <c r="H522" s="156"/>
      <c r="I522" s="156"/>
      <c r="J522" s="156"/>
      <c r="K522" s="587"/>
      <c r="L522" s="157"/>
      <c r="M522" s="153"/>
      <c r="N522" s="153"/>
      <c r="O522" s="153"/>
      <c r="P522" s="154"/>
      <c r="Q522" s="153"/>
      <c r="R522" s="155"/>
      <c r="S522" s="155"/>
      <c r="T522" s="155"/>
      <c r="U522" s="155"/>
      <c r="V522" s="155"/>
      <c r="W522" s="155"/>
      <c r="X522" s="6"/>
    </row>
    <row r="523" ht="31.5">
      <c r="C523" s="151" t="s">
        <v>32516</v>
      </c>
      <c r="D523" s="151">
        <f>VLOOKUP(C523,PO!$D:$N,2,0)</f>
        <v>88488</v>
      </c>
      <c r="E523" s="151" t="str">
        <f>VLOOKUP(D523,REF!$B:$F,2,0)</f>
        <v>CPU-SINAPI-MG</v>
      </c>
      <c r="F523" s="466" t="str">
        <f>VLOOKUP(C523,PO!D$1:J$65886,4,0)</f>
        <v xml:space="preserve">PINTURA LÁTEX ACRÍLICA PREMIUM, APLICAÇÃO MANUAL EM TETO, DUAS DEMÃOS. AF_04/2023</v>
      </c>
      <c r="G523" s="466"/>
      <c r="H523" s="466"/>
      <c r="I523" s="466"/>
      <c r="J523" s="466"/>
      <c r="K523" s="151" t="str">
        <f>VLOOKUP(C523,PO!D$1:J$65886,5,0)</f>
        <v>M2</v>
      </c>
      <c r="L523" s="152">
        <f>H526+H529</f>
        <v>303.66000000000003</v>
      </c>
      <c r="R523" s="141"/>
      <c r="S523" s="141"/>
      <c r="T523" s="141"/>
      <c r="U523" s="141"/>
      <c r="V523" s="141"/>
      <c r="W523" s="141"/>
      <c r="X523" s="3"/>
    </row>
    <row r="524" s="5" customFormat="1" ht="15.75">
      <c r="A524" s="153"/>
      <c r="B524" s="153"/>
      <c r="C524" s="587"/>
      <c r="D524" s="156"/>
      <c r="E524" s="156"/>
      <c r="F524" s="156"/>
      <c r="G524" s="156"/>
      <c r="H524" s="156"/>
      <c r="I524" s="156"/>
      <c r="J524" s="156"/>
      <c r="K524" s="587"/>
      <c r="L524" s="157"/>
      <c r="M524" s="153"/>
      <c r="N524" s="153"/>
      <c r="O524" s="153"/>
      <c r="P524" s="154"/>
      <c r="Q524" s="153"/>
      <c r="R524" s="155"/>
      <c r="S524" s="155"/>
      <c r="T524" s="155"/>
      <c r="U524" s="155"/>
      <c r="V524" s="155"/>
      <c r="W524" s="155"/>
      <c r="X524" s="6"/>
    </row>
    <row r="525" s="5" customFormat="1" ht="15.75">
      <c r="A525" s="153"/>
      <c r="B525" s="153"/>
      <c r="C525" s="587"/>
      <c r="D525" s="156"/>
      <c r="E525" s="873" t="s">
        <v>16755</v>
      </c>
      <c r="F525" s="874"/>
      <c r="G525" s="875"/>
      <c r="H525" s="151" t="s">
        <v>32504</v>
      </c>
      <c r="I525" s="156"/>
      <c r="J525" s="156"/>
      <c r="K525" s="587"/>
      <c r="L525" s="157"/>
      <c r="M525" s="153"/>
      <c r="N525" s="153"/>
      <c r="O525" s="153"/>
      <c r="P525" s="154"/>
      <c r="Q525" s="153"/>
      <c r="R525" s="155"/>
      <c r="S525" s="155"/>
      <c r="T525" s="155"/>
      <c r="U525" s="155"/>
      <c r="V525" s="155"/>
      <c r="W525" s="155"/>
      <c r="X525" s="6"/>
    </row>
    <row r="526" s="5" customFormat="1" ht="15.75">
      <c r="A526" s="153"/>
      <c r="B526" s="153"/>
      <c r="C526" s="587"/>
      <c r="D526" s="156"/>
      <c r="E526" s="876">
        <v>43.5</v>
      </c>
      <c r="F526" s="877"/>
      <c r="G526" s="878"/>
      <c r="H526" s="882">
        <f>E526</f>
        <v>43.5</v>
      </c>
      <c r="I526" s="156"/>
      <c r="J526" s="156"/>
      <c r="K526" s="587"/>
      <c r="L526" s="157"/>
      <c r="M526" s="153"/>
      <c r="N526" s="153"/>
      <c r="O526" s="153"/>
      <c r="P526" s="154"/>
      <c r="Q526" s="153"/>
      <c r="R526" s="155"/>
      <c r="S526" s="155"/>
      <c r="T526" s="155"/>
      <c r="U526" s="155"/>
      <c r="V526" s="155"/>
      <c r="W526" s="155"/>
      <c r="X526" s="6"/>
    </row>
    <row r="527" s="5" customFormat="1" ht="15.75">
      <c r="A527" s="153"/>
      <c r="B527" s="153"/>
      <c r="C527" s="587"/>
      <c r="D527" s="156"/>
      <c r="E527" s="879"/>
      <c r="F527" s="880"/>
      <c r="G527" s="881"/>
      <c r="H527" s="883"/>
      <c r="I527" s="156"/>
      <c r="J527" s="156"/>
      <c r="K527" s="587"/>
      <c r="L527" s="157"/>
      <c r="M527" s="153"/>
      <c r="N527" s="153"/>
      <c r="O527" s="153"/>
      <c r="P527" s="154"/>
      <c r="Q527" s="153"/>
      <c r="R527" s="155"/>
      <c r="S527" s="155"/>
      <c r="T527" s="155"/>
      <c r="U527" s="155"/>
      <c r="V527" s="155"/>
      <c r="W527" s="155"/>
      <c r="X527" s="6"/>
    </row>
    <row r="528" s="5" customFormat="1" ht="15.75">
      <c r="A528" s="153"/>
      <c r="B528" s="153"/>
      <c r="C528" s="587"/>
      <c r="D528" s="156"/>
      <c r="E528" s="873" t="s">
        <v>32520</v>
      </c>
      <c r="F528" s="874"/>
      <c r="G528" s="875"/>
      <c r="H528" s="151" t="s">
        <v>32504</v>
      </c>
      <c r="I528" s="156"/>
      <c r="J528" s="156"/>
      <c r="K528" s="587"/>
      <c r="L528" s="157"/>
      <c r="M528" s="153"/>
      <c r="N528" s="153"/>
      <c r="O528" s="153"/>
      <c r="P528" s="154"/>
      <c r="Q528" s="153"/>
      <c r="R528" s="155"/>
      <c r="S528" s="155"/>
      <c r="T528" s="155"/>
      <c r="U528" s="155"/>
      <c r="V528" s="155"/>
      <c r="W528" s="155"/>
      <c r="X528" s="6"/>
    </row>
    <row r="529" s="5" customFormat="1" ht="15.75">
      <c r="A529" s="153"/>
      <c r="B529" s="153"/>
      <c r="C529" s="587"/>
      <c r="D529" s="156"/>
      <c r="E529" s="876">
        <v>260.16000000000003</v>
      </c>
      <c r="F529" s="877"/>
      <c r="G529" s="878"/>
      <c r="H529" s="882">
        <f>E529</f>
        <v>260.16000000000003</v>
      </c>
      <c r="I529" s="156"/>
      <c r="J529" s="156"/>
      <c r="K529" s="587"/>
      <c r="L529" s="157"/>
      <c r="M529" s="153"/>
      <c r="N529" s="153"/>
      <c r="O529" s="153"/>
      <c r="P529" s="154"/>
      <c r="Q529" s="153"/>
      <c r="R529" s="155"/>
      <c r="S529" s="155"/>
      <c r="T529" s="155"/>
      <c r="U529" s="155"/>
      <c r="V529" s="155"/>
      <c r="W529" s="155"/>
      <c r="X529" s="6"/>
    </row>
    <row r="530" s="5" customFormat="1" ht="15.75">
      <c r="A530" s="153"/>
      <c r="B530" s="153"/>
      <c r="C530" s="587"/>
      <c r="D530" s="156"/>
      <c r="E530" s="879"/>
      <c r="F530" s="880"/>
      <c r="G530" s="881"/>
      <c r="H530" s="883"/>
      <c r="I530" s="156"/>
      <c r="J530" s="156"/>
      <c r="K530" s="587"/>
      <c r="L530" s="157"/>
      <c r="M530" s="153"/>
      <c r="N530" s="153"/>
      <c r="O530" s="153"/>
      <c r="P530" s="154"/>
      <c r="Q530" s="153"/>
      <c r="R530" s="155"/>
      <c r="S530" s="155"/>
      <c r="T530" s="155"/>
      <c r="U530" s="155"/>
      <c r="V530" s="155"/>
      <c r="W530" s="155"/>
      <c r="X530" s="6"/>
    </row>
    <row r="531" s="5" customFormat="1" ht="15.75">
      <c r="A531" s="153"/>
      <c r="B531" s="153"/>
      <c r="C531" s="587"/>
      <c r="D531" s="156"/>
      <c r="E531" s="156"/>
      <c r="F531" s="156"/>
      <c r="G531" s="156"/>
      <c r="H531" s="156"/>
      <c r="I531" s="156"/>
      <c r="J531" s="156"/>
      <c r="K531" s="587"/>
      <c r="L531" s="157"/>
      <c r="M531" s="153"/>
      <c r="N531" s="153"/>
      <c r="O531" s="153"/>
      <c r="P531" s="154"/>
      <c r="Q531" s="153"/>
      <c r="R531" s="155"/>
      <c r="S531" s="155"/>
      <c r="T531" s="155"/>
      <c r="U531" s="155"/>
      <c r="V531" s="155"/>
      <c r="W531" s="155"/>
      <c r="X531" s="6"/>
    </row>
    <row r="532" ht="31.5">
      <c r="C532" s="151" t="s">
        <v>32521</v>
      </c>
      <c r="D532" s="151" t="str">
        <f>VLOOKUP(C532,PO!$D:$N,2,0)</f>
        <v>17.08.22</v>
      </c>
      <c r="E532" s="151" t="str">
        <f>VLOOKUP(D532,REF!$B:$F,2,0)</f>
        <v>CPU-SUDECAP-MG</v>
      </c>
      <c r="F532" s="466" t="str">
        <f>VLOOKUP(C532,PO!D$1:J$65886,4,0)</f>
        <v xml:space="preserve">PINTURA COM ESMALTE SINTÉTICO FOSCO EM SUPERFÍCIE METÁLICA, APLICAÇÃO MANUAL, DUAS DEMÃOS REF 100762</v>
      </c>
      <c r="G532" s="466"/>
      <c r="H532" s="466"/>
      <c r="I532" s="466"/>
      <c r="J532" s="466"/>
      <c r="K532" s="151" t="str">
        <f>VLOOKUP(C532,PO!D$1:J$65886,5,0)</f>
        <v>M2</v>
      </c>
      <c r="L532" s="152">
        <v>16.16</v>
      </c>
      <c r="R532" s="141"/>
      <c r="S532" s="141"/>
      <c r="T532" s="141"/>
      <c r="U532" s="141"/>
      <c r="V532" s="141"/>
      <c r="W532" s="141"/>
      <c r="X532" s="3"/>
    </row>
    <row r="533" s="5" customFormat="1" ht="16.5">
      <c r="A533" s="153"/>
      <c r="B533" s="153"/>
      <c r="C533" s="587"/>
      <c r="D533" s="156"/>
      <c r="E533" s="156"/>
      <c r="F533" s="156"/>
      <c r="G533" s="156"/>
      <c r="H533" s="156"/>
      <c r="I533" s="156"/>
      <c r="J533" s="156"/>
      <c r="K533" s="587"/>
      <c r="L533" s="157"/>
      <c r="M533" s="153"/>
      <c r="N533" s="153"/>
      <c r="O533" s="153"/>
      <c r="P533" s="154"/>
      <c r="Q533" s="153"/>
      <c r="R533" s="155"/>
      <c r="S533" s="155"/>
      <c r="T533" s="155"/>
      <c r="U533" s="155"/>
      <c r="V533" s="155"/>
      <c r="W533" s="155"/>
      <c r="X533" s="6"/>
    </row>
    <row r="534" s="4" customFormat="1" ht="20.25">
      <c r="A534" s="145"/>
      <c r="B534" s="145"/>
      <c r="C534" s="146" t="s">
        <v>32388</v>
      </c>
      <c r="D534" s="661"/>
      <c r="E534" s="146"/>
      <c r="F534" s="662" t="str">
        <f>VLOOKUP(C534,'[18]02'!D$1:J$65607,4,0)</f>
        <v xml:space="preserve">LOUÇAS, METAIS E ACESSÓRIOS</v>
      </c>
      <c r="G534" s="465"/>
      <c r="H534" s="465"/>
      <c r="I534" s="465"/>
      <c r="J534" s="465"/>
      <c r="K534" s="147"/>
      <c r="L534" s="148"/>
      <c r="M534" s="145"/>
    </row>
    <row r="535" ht="31.5">
      <c r="C535" s="151" t="s">
        <v>32389</v>
      </c>
      <c r="D535" s="151">
        <f>VLOOKUP(C535,PO!$D:$N,2,0)</f>
        <v>86888</v>
      </c>
      <c r="E535" s="151" t="str">
        <f>VLOOKUP(D535,REF!$B:$F,2,0)</f>
        <v>CPU-SINAPI-MG</v>
      </c>
      <c r="F535" s="466" t="str">
        <f>VLOOKUP(C535,PO!D$1:J$65886,4,0)</f>
        <v xml:space="preserve">VASO SANITÁRIO SIFONADO COM CAIXA ACOPLADA LOUÇA BRANCA - FORNECIMENTO E INSTALAÇÃO. AF_01/2020</v>
      </c>
      <c r="G535" s="466"/>
      <c r="H535" s="466"/>
      <c r="I535" s="466"/>
      <c r="J535" s="466"/>
      <c r="K535" s="151" t="str">
        <f>VLOOKUP(C535,PO!D$1:J$65886,5,0)</f>
        <v>UN</v>
      </c>
      <c r="L535" s="152">
        <v>2</v>
      </c>
      <c r="R535" s="141"/>
      <c r="S535" s="141"/>
      <c r="T535" s="141"/>
      <c r="U535" s="141"/>
      <c r="V535" s="141"/>
      <c r="W535" s="141"/>
      <c r="X535" s="3"/>
    </row>
    <row r="536" ht="31.5">
      <c r="C536" s="151" t="s">
        <v>32390</v>
      </c>
      <c r="D536" s="151" t="str">
        <f>VLOOKUP(C536,PO!$D:$N,2,0)</f>
        <v>CPU05</v>
      </c>
      <c r="E536" s="151" t="str">
        <f>VLOOKUP(D536,REF!$B:$F,2,0)</f>
        <v>CPU-PRÓPRIA-MG</v>
      </c>
      <c r="F536" s="466" t="str">
        <f>VLOOKUP(C536,PO!D$1:J$65886,4,0)</f>
        <v xml:space="preserve">BACIA SANITÁRIA INFANTIL DE LOUÇA COM CAIXA ACOPLADA, COR BRANCA, REF. KIDS CELITE</v>
      </c>
      <c r="G536" s="466"/>
      <c r="H536" s="466"/>
      <c r="I536" s="466"/>
      <c r="J536" s="466"/>
      <c r="K536" s="151" t="str">
        <f>VLOOKUP(C536,PO!D$1:J$65886,5,0)</f>
        <v>UN</v>
      </c>
      <c r="L536" s="152">
        <v>1</v>
      </c>
      <c r="R536" s="141"/>
      <c r="S536" s="141"/>
      <c r="T536" s="141"/>
      <c r="U536" s="141"/>
      <c r="V536" s="141"/>
      <c r="W536" s="141"/>
      <c r="X536" s="3"/>
    </row>
    <row r="537" ht="31.5">
      <c r="C537" s="151" t="s">
        <v>32391</v>
      </c>
      <c r="D537" s="151" t="str">
        <f>VLOOKUP(C537,PO!$D:$N,2,0)</f>
        <v>CPU06</v>
      </c>
      <c r="E537" s="151" t="str">
        <f>VLOOKUP(D537,REF!$B:$F,2,0)</f>
        <v>CPU-PRÓPRIA-MG</v>
      </c>
      <c r="F537" s="466" t="str">
        <f>VLOOKUP(C537,PO!D$1:J$65886,4,0)</f>
        <v xml:space="preserve">BACIA SANITÁRIA ACESSÍVEL (PCD) DE LOUÇA COM CAIXA ACOPLADA, COR BRANCA, REF. CONFORT CELITE</v>
      </c>
      <c r="G537" s="466"/>
      <c r="H537" s="466"/>
      <c r="I537" s="466"/>
      <c r="J537" s="466"/>
      <c r="K537" s="151" t="str">
        <f>VLOOKUP(C537,PO!D$1:J$65886,5,0)</f>
        <v>UN</v>
      </c>
      <c r="L537" s="152">
        <v>2</v>
      </c>
      <c r="R537" s="141"/>
      <c r="S537" s="141"/>
      <c r="T537" s="141"/>
      <c r="U537" s="141"/>
      <c r="V537" s="141"/>
      <c r="W537" s="141"/>
      <c r="X537" s="3"/>
    </row>
    <row r="538" s="5" customFormat="1" ht="16.5">
      <c r="A538" s="153"/>
      <c r="B538" s="153"/>
      <c r="C538" s="587"/>
      <c r="D538" s="156"/>
      <c r="E538" s="156"/>
      <c r="F538" s="156"/>
      <c r="G538" s="156"/>
      <c r="H538" s="156"/>
      <c r="I538" s="156"/>
      <c r="J538" s="156"/>
      <c r="K538" s="587"/>
      <c r="L538" s="157"/>
      <c r="M538" s="153"/>
      <c r="N538" s="153"/>
      <c r="O538" s="153"/>
      <c r="P538" s="154"/>
      <c r="Q538" s="153"/>
      <c r="R538" s="155"/>
      <c r="S538" s="155"/>
      <c r="T538" s="155"/>
      <c r="U538" s="155"/>
      <c r="V538" s="155"/>
      <c r="W538" s="155"/>
      <c r="X538" s="6"/>
    </row>
    <row r="539" s="4" customFormat="1" ht="17.25">
      <c r="A539" s="145"/>
      <c r="B539" s="145"/>
      <c r="C539" s="146">
        <v>5</v>
      </c>
      <c r="D539" s="353"/>
      <c r="E539" s="353"/>
      <c r="F539" s="465" t="str">
        <f>VLOOKUP(C539,PO!D$1:J$65886,4,0)</f>
        <v xml:space="preserve">COMBATE A INCÊNDIO E PÂNICO</v>
      </c>
      <c r="G539" s="465"/>
      <c r="H539" s="465"/>
      <c r="I539" s="465"/>
      <c r="J539" s="465"/>
      <c r="K539" s="147"/>
      <c r="L539" s="148"/>
      <c r="M539" s="145"/>
      <c r="N539" s="145"/>
      <c r="O539" s="145"/>
      <c r="P539" s="149"/>
      <c r="Q539" s="145"/>
      <c r="R539" s="150"/>
      <c r="S539" s="150"/>
      <c r="T539" s="150"/>
      <c r="U539" s="150"/>
      <c r="V539" s="150"/>
      <c r="W539" s="145"/>
    </row>
    <row r="540" ht="16.5">
      <c r="C540" s="161" t="s">
        <v>37</v>
      </c>
      <c r="D540" s="161"/>
      <c r="E540" s="161"/>
      <c r="F540" s="468" t="str">
        <f>VLOOKUP(C540,PO!D$1:J$65886,4,0)</f>
        <v xml:space="preserve">SINALIZAÇÃO, ORIENTAÇÃO E SALVAMENTO</v>
      </c>
      <c r="G540" s="468"/>
      <c r="H540" s="468"/>
      <c r="I540" s="468"/>
      <c r="J540" s="468"/>
      <c r="K540" s="151"/>
      <c r="L540" s="162"/>
      <c r="R540" s="141"/>
      <c r="S540" s="141"/>
      <c r="T540" s="141"/>
      <c r="U540" s="141"/>
      <c r="V540" s="141"/>
      <c r="W540" s="141"/>
      <c r="X540" s="3"/>
    </row>
    <row r="541" ht="31.5">
      <c r="C541" s="151" t="s">
        <v>32400</v>
      </c>
      <c r="D541" s="151" t="str">
        <f>VLOOKUP(C541,PO!$D:$N,2,0)</f>
        <v>ED-29400</v>
      </c>
      <c r="E541" s="151" t="str">
        <f>VLOOKUP(D541,REF!$B:$F,2,0)</f>
        <v>CPU-SICOR-MG</v>
      </c>
      <c r="F541" s="467" t="str">
        <f>VLOOKUP(C541,PO!D$1:J$65886,4,0)</f>
        <v xml:space="preserve">PLACA FOTOLUMINESCENTE PARA SINALIZAÇÃO DE EMERGÊNCIA, TIPO "S3", DIMENSÃO (380X190)MM, INCLUSIVE FIXAÇÃO</v>
      </c>
      <c r="G541" s="467"/>
      <c r="H541" s="467"/>
      <c r="I541" s="467"/>
      <c r="J541" s="467"/>
      <c r="K541" s="151" t="str">
        <f>VLOOKUP(C541,PO!D$1:J$65886,5,0)</f>
        <v>un</v>
      </c>
      <c r="L541" s="152">
        <v>4</v>
      </c>
      <c r="R541" s="141"/>
      <c r="S541" s="141"/>
      <c r="T541" s="141"/>
      <c r="U541" s="141"/>
      <c r="V541" s="141"/>
      <c r="W541" s="141"/>
      <c r="X541" s="3"/>
    </row>
    <row r="542" ht="31.5">
      <c r="C542" s="151" t="s">
        <v>32401</v>
      </c>
      <c r="D542" s="151" t="str">
        <f>VLOOKUP(C542,PO!$D:$N,2,0)</f>
        <v>ED-50205</v>
      </c>
      <c r="E542" s="151" t="str">
        <f>VLOOKUP(D542,REF!$B:$F,2,0)</f>
        <v>CPU-SICOR-MG</v>
      </c>
      <c r="F542" s="467" t="str">
        <f>VLOOKUP(C542,PO!D$1:J$65886,4,0)</f>
        <v xml:space="preserve">PLACA FOTOLUMINESCENTE PARA SINALIZAÇÃO DE EMERGÊNCIA, TIPO "S12", DIMENSÃO (380X190)MM, INCLUSIVE FIXAÇÃO</v>
      </c>
      <c r="G542" s="467"/>
      <c r="H542" s="467"/>
      <c r="I542" s="467"/>
      <c r="J542" s="467"/>
      <c r="K542" s="151" t="str">
        <f>VLOOKUP(C542,PO!D$1:J$65886,5,0)</f>
        <v>un</v>
      </c>
      <c r="L542" s="152">
        <v>4</v>
      </c>
      <c r="R542" s="141"/>
      <c r="S542" s="141"/>
      <c r="T542" s="141"/>
      <c r="U542" s="141"/>
      <c r="V542" s="141"/>
      <c r="W542" s="141"/>
      <c r="X542" s="3"/>
    </row>
    <row r="543" ht="31.5">
      <c r="C543" s="151" t="s">
        <v>32402</v>
      </c>
      <c r="D543" s="151" t="str">
        <f>VLOOKUP(C543,PO!$D:$N,2,0)</f>
        <v>ED-29410</v>
      </c>
      <c r="E543" s="151" t="str">
        <f>VLOOKUP(D543,REF!$B:$F,2,0)</f>
        <v>CPU-SICOR-MG</v>
      </c>
      <c r="F543" s="467" t="str">
        <f>VLOOKUP(C543,PO!D$1:J$65886,4,0)</f>
        <v xml:space="preserve">PLACA FOTOLUMINESCENTE PARA SINALIZAÇÃO DE EMERGÊNCIA, TIPO "S16", DIMENSÃO (400X100)MM, INCLUSIVE FIXAÇÃO</v>
      </c>
      <c r="G543" s="467"/>
      <c r="H543" s="467"/>
      <c r="I543" s="467"/>
      <c r="J543" s="467"/>
      <c r="K543" s="151" t="str">
        <f>VLOOKUP(C543,PO!D$1:J$65886,5,0)</f>
        <v>un</v>
      </c>
      <c r="L543" s="152">
        <v>2</v>
      </c>
      <c r="R543" s="141"/>
      <c r="S543" s="141"/>
      <c r="T543" s="141"/>
      <c r="U543" s="141"/>
      <c r="V543" s="141"/>
      <c r="W543" s="141"/>
      <c r="X543" s="3"/>
    </row>
    <row r="544" ht="31.5">
      <c r="C544" s="151" t="s">
        <v>32403</v>
      </c>
      <c r="D544" s="151" t="str">
        <f>VLOOKUP(C544,PO!$D:$N,2,0)</f>
        <v>ED-32246</v>
      </c>
      <c r="E544" s="151" t="str">
        <f>VLOOKUP(D544,REF!$B:$F,2,0)</f>
        <v>CPU-SICOR-MG</v>
      </c>
      <c r="F544" s="467" t="str">
        <f>VLOOKUP(C544,PO!D$1:J$65886,4,0)</f>
        <v xml:space="preserve">PLACA FOTOLUMINESCENTE PARA SINALIZAÇÃO DE EMERGÊNCIA, TIPO "M1", DIMENSÃO (400X600)MM, INCLUSIVE FIXAÇÃO</v>
      </c>
      <c r="G544" s="467"/>
      <c r="H544" s="467"/>
      <c r="I544" s="467"/>
      <c r="J544" s="467"/>
      <c r="K544" s="151" t="str">
        <f>VLOOKUP(C544,PO!D$1:J$65886,5,0)</f>
        <v>un</v>
      </c>
      <c r="L544" s="152">
        <v>1</v>
      </c>
      <c r="R544" s="141"/>
      <c r="S544" s="141"/>
      <c r="T544" s="141"/>
      <c r="U544" s="141"/>
      <c r="V544" s="141"/>
      <c r="W544" s="141"/>
      <c r="X544" s="3"/>
    </row>
    <row r="545" ht="31.5">
      <c r="C545" s="151" t="s">
        <v>32404</v>
      </c>
      <c r="D545" s="151" t="str">
        <f>VLOOKUP(C545,PO!$D:$N,2,0)</f>
        <v>ED-32250</v>
      </c>
      <c r="E545" s="151" t="str">
        <f>VLOOKUP(D545,REF!$B:$F,2,0)</f>
        <v>CPU-SICOR-MG</v>
      </c>
      <c r="F545" s="467" t="str">
        <f>VLOOKUP(C545,PO!D$1:J$65886,4,0)</f>
        <v xml:space="preserve">PLACA FOTOLUMINESCENTE PARA SINALIZAÇÃO DE EMERGÊNCIA, TIPO "M7", DIMENSÃO (380X190)MM, INCLUSIVE FIXAÇÃO</v>
      </c>
      <c r="G545" s="467"/>
      <c r="H545" s="467"/>
      <c r="I545" s="467"/>
      <c r="J545" s="467"/>
      <c r="K545" s="151" t="str">
        <f>VLOOKUP(C545,PO!D$1:J$65886,5,0)</f>
        <v>un</v>
      </c>
      <c r="L545" s="152">
        <v>1</v>
      </c>
      <c r="R545" s="141"/>
      <c r="S545" s="141"/>
      <c r="T545" s="141"/>
      <c r="U545" s="141"/>
      <c r="V545" s="141"/>
      <c r="W545" s="141"/>
      <c r="X545" s="3"/>
    </row>
    <row r="546" ht="16.5">
      <c r="C546" s="161" t="s">
        <v>32394</v>
      </c>
      <c r="D546" s="161"/>
      <c r="E546" s="161"/>
      <c r="F546" s="468" t="str">
        <f>VLOOKUP(C546,PO!D$1:J$65886,4,0)</f>
        <v>EXTINTORES</v>
      </c>
      <c r="G546" s="468"/>
      <c r="H546" s="468"/>
      <c r="I546" s="468"/>
      <c r="J546" s="468"/>
      <c r="K546" s="151"/>
      <c r="L546" s="162"/>
      <c r="R546" s="141"/>
      <c r="S546" s="141"/>
      <c r="T546" s="141"/>
      <c r="U546" s="141"/>
      <c r="V546" s="141"/>
      <c r="W546" s="141"/>
      <c r="X546" s="3"/>
    </row>
    <row r="547" ht="15.75">
      <c r="C547" s="151" t="s">
        <v>32399</v>
      </c>
      <c r="D547" s="151" t="str">
        <f>VLOOKUP(C547,PO!$D:$N,2,0)</f>
        <v>10.90.03</v>
      </c>
      <c r="E547" s="151" t="str">
        <f>VLOOKUP(D547,REF!$B:$F,2,0)</f>
        <v>CPU-SUDECAP-MG</v>
      </c>
      <c r="F547" s="467" t="str">
        <f>VLOOKUP(C547,PO!D$1:J$65886,4,0)</f>
        <v xml:space="preserve">EXTINTOR DE INCÊNDIO TIPO PÓ QUÍMICO - 6KG</v>
      </c>
      <c r="G547" s="467"/>
      <c r="H547" s="467"/>
      <c r="I547" s="467"/>
      <c r="J547" s="467"/>
      <c r="K547" s="151" t="str">
        <f>VLOOKUP(C547,PO!D$1:J$65886,5,0)</f>
        <v>UN</v>
      </c>
      <c r="L547" s="152">
        <v>2</v>
      </c>
      <c r="R547" s="141"/>
      <c r="S547" s="141"/>
      <c r="T547" s="141"/>
      <c r="U547" s="141"/>
      <c r="V547" s="141"/>
      <c r="W547" s="141"/>
      <c r="X547" s="3"/>
    </row>
    <row r="548" ht="16.5">
      <c r="C548" s="161" t="s">
        <v>32397</v>
      </c>
      <c r="D548" s="161"/>
      <c r="E548" s="161"/>
      <c r="F548" s="468" t="str">
        <f>VLOOKUP(C548,PO!D$1:J$65886,4,0)</f>
        <v xml:space="preserve">LIMINARIAS DE EMERGÊNCIA</v>
      </c>
      <c r="G548" s="468"/>
      <c r="H548" s="468"/>
      <c r="I548" s="468"/>
      <c r="J548" s="468"/>
      <c r="K548" s="151"/>
      <c r="L548" s="162"/>
      <c r="R548" s="141"/>
      <c r="S548" s="141"/>
      <c r="T548" s="141"/>
      <c r="U548" s="141"/>
      <c r="V548" s="141"/>
      <c r="W548" s="141"/>
      <c r="X548" s="3"/>
    </row>
    <row r="549" ht="32.25">
      <c r="C549" s="151" t="s">
        <v>32398</v>
      </c>
      <c r="D549" s="151" t="str">
        <f>VLOOKUP(C549,PO!$D:$N,2,0)</f>
        <v>ED-26989</v>
      </c>
      <c r="E549" s="151" t="str">
        <f>VLOOKUP(D549,REF!$B:$F,2,0)</f>
        <v>CPU-SICOR-MG</v>
      </c>
      <c r="F549" s="467" t="str">
        <f>VLOOKUP(C549,PO!D$1:J$65886,4,0)</f>
        <v xml:space="preserve">LUMINÁRIA DE EMERGÊNCIA AUTÔNOMA, TIPO LED POTÊNCIA TOTAL DE 2W, FORNECIMENTO E INSTALAÇÃO</v>
      </c>
      <c r="G549" s="467"/>
      <c r="H549" s="467"/>
      <c r="I549" s="467"/>
      <c r="J549" s="467"/>
      <c r="K549" s="151" t="str">
        <f>VLOOKUP(C549,PO!D$1:J$65886,5,0)</f>
        <v>un</v>
      </c>
      <c r="L549" s="152">
        <v>16</v>
      </c>
      <c r="R549" s="141"/>
      <c r="S549" s="141"/>
      <c r="T549" s="141"/>
      <c r="U549" s="141"/>
      <c r="V549" s="141"/>
      <c r="W549" s="141"/>
      <c r="X549" s="3"/>
    </row>
    <row r="550" s="4" customFormat="1" ht="17.25">
      <c r="A550" s="145"/>
      <c r="B550" s="145"/>
      <c r="C550" s="146">
        <v>6</v>
      </c>
      <c r="D550" s="353"/>
      <c r="E550" s="353"/>
      <c r="F550" s="465" t="str">
        <f>VLOOKUP(C550,PO!D$1:J$65886,4,0)</f>
        <v>ELÉTRICA</v>
      </c>
      <c r="G550" s="465"/>
      <c r="H550" s="465"/>
      <c r="I550" s="465"/>
      <c r="J550" s="465"/>
      <c r="K550" s="147"/>
      <c r="L550" s="148"/>
      <c r="M550" s="145"/>
      <c r="N550" s="145"/>
      <c r="O550" s="145"/>
      <c r="P550" s="149"/>
      <c r="Q550" s="145"/>
      <c r="R550" s="150"/>
      <c r="S550" s="150"/>
      <c r="T550" s="150"/>
      <c r="U550" s="150"/>
      <c r="V550" s="150"/>
      <c r="W550" s="145"/>
    </row>
    <row r="551" ht="16.5">
      <c r="C551" s="161" t="s">
        <v>3743</v>
      </c>
      <c r="D551" s="161"/>
      <c r="E551" s="161"/>
      <c r="F551" s="468" t="str">
        <f>VLOOKUP(C551,PO!D$1:J$65886,4,0)</f>
        <v xml:space="preserve">CABO UNIPOLAR</v>
      </c>
      <c r="G551" s="468"/>
      <c r="H551" s="468"/>
      <c r="I551" s="468"/>
      <c r="J551" s="468"/>
      <c r="K551" s="151"/>
      <c r="L551" s="162"/>
      <c r="R551" s="141"/>
      <c r="S551" s="141"/>
      <c r="T551" s="141"/>
      <c r="U551" s="141"/>
      <c r="V551" s="141"/>
      <c r="W551" s="141"/>
      <c r="X551" s="3"/>
    </row>
    <row r="552" ht="31.5">
      <c r="C552" s="151" t="s">
        <v>32121</v>
      </c>
      <c r="D552" s="151">
        <f>VLOOKUP(C552,PO!$D:$N,2,0)</f>
        <v>91933</v>
      </c>
      <c r="E552" s="151" t="str">
        <f>VLOOKUP(D552,REF!$B:$F,2,0)</f>
        <v>CPU-SINAPI-MG</v>
      </c>
      <c r="F552" s="467" t="str">
        <f>VLOOKUP(C552,PO!D$1:J$65886,4,0)</f>
        <v xml:space="preserve">CABO DE COBRE FLEXÍVEL ISOLADO, 10 MM², ANTI-CHAMA 0,6/1,0 KV, PARA CIRCUITOS TERMINAIS - FORNECIMENTO E INSTALAÇÃO. AF_03/2023</v>
      </c>
      <c r="G552" s="467"/>
      <c r="H552" s="467"/>
      <c r="I552" s="467"/>
      <c r="J552" s="467"/>
      <c r="K552" s="151" t="str">
        <f>VLOOKUP(C552,PO!D$1:J$65886,5,0)</f>
        <v>M</v>
      </c>
      <c r="L552" s="152">
        <v>154</v>
      </c>
      <c r="R552" s="141"/>
      <c r="S552" s="141"/>
      <c r="T552" s="141"/>
      <c r="U552" s="141"/>
      <c r="V552" s="141"/>
      <c r="W552" s="141"/>
      <c r="X552" s="3"/>
    </row>
    <row r="553" ht="31.5">
      <c r="C553" s="151" t="s">
        <v>32122</v>
      </c>
      <c r="D553" s="151">
        <f>VLOOKUP(C553,PO!$D:$N,2,0)</f>
        <v>91935</v>
      </c>
      <c r="E553" s="151" t="str">
        <f>VLOOKUP(D553,REF!$B:$F,2,0)</f>
        <v>CPU-SINAPI-MG</v>
      </c>
      <c r="F553" s="467" t="str">
        <f>VLOOKUP(C553,PO!D$1:J$65886,4,0)</f>
        <v xml:space="preserve">CABO DE COBRE FLEXÍVEL ISOLADO, 16 MM², ANTI-CHAMA 0,6/1,0 KV, PARA CIRCUITOS TERMINAIS - FORNECIMENTO E INSTALAÇÃO. AF_03/2023</v>
      </c>
      <c r="G553" s="467"/>
      <c r="H553" s="467"/>
      <c r="I553" s="467"/>
      <c r="J553" s="467"/>
      <c r="K553" s="151" t="str">
        <f>VLOOKUP(C553,PO!D$1:J$65886,5,0)</f>
        <v>M</v>
      </c>
      <c r="L553" s="152">
        <v>14</v>
      </c>
      <c r="R553" s="141"/>
      <c r="S553" s="141"/>
      <c r="T553" s="141"/>
      <c r="U553" s="141"/>
      <c r="V553" s="141"/>
      <c r="W553" s="141"/>
      <c r="X553" s="3"/>
    </row>
    <row r="554" ht="47.25">
      <c r="C554" s="151" t="s">
        <v>32123</v>
      </c>
      <c r="D554" s="151">
        <f>VLOOKUP(C554,PO!$D:$N,2,0)</f>
        <v>92986</v>
      </c>
      <c r="E554" s="151" t="str">
        <f>VLOOKUP(D554,REF!$B:$F,2,0)</f>
        <v>CPU-SINAPI-MG</v>
      </c>
      <c r="F554" s="467" t="str">
        <f>VLOOKUP(C554,PO!D$1:J$65886,4,0)</f>
        <v xml:space="preserve">CABO DE COBRE FLEXÍVEL ISOLADO, 35 MM², ANTI-CHAMA 0,6/1,0 KV, PARA REDE ENTERRADA DE DISTRIBUIÇÃO DE ENERGIA ELÉTRICA - FORNECIMENTO E INSTALAÇÃO. AF_12/2021</v>
      </c>
      <c r="G554" s="467"/>
      <c r="H554" s="467"/>
      <c r="I554" s="467"/>
      <c r="J554" s="467"/>
      <c r="K554" s="151" t="str">
        <f>VLOOKUP(C554,PO!D$1:J$65886,5,0)</f>
        <v>M</v>
      </c>
      <c r="L554" s="152">
        <v>54</v>
      </c>
      <c r="R554" s="141"/>
      <c r="S554" s="141"/>
      <c r="T554" s="141"/>
      <c r="U554" s="141"/>
      <c r="V554" s="141"/>
      <c r="W554" s="141"/>
      <c r="X554" s="3"/>
    </row>
    <row r="555" ht="47.25">
      <c r="C555" s="151" t="s">
        <v>32124</v>
      </c>
      <c r="D555" s="151">
        <f>VLOOKUP(C555,PO!$D:$N,2,0)</f>
        <v>92988</v>
      </c>
      <c r="E555" s="151" t="str">
        <f>VLOOKUP(D555,REF!$B:$F,2,0)</f>
        <v>CPU-SINAPI-MG</v>
      </c>
      <c r="F555" s="467" t="str">
        <f>VLOOKUP(C555,PO!D$1:J$65886,4,0)</f>
        <v xml:space="preserve">CABO DE COBRE FLEXÍVEL ISOLADO, 50 MM², ANTI-CHAMA 0,6/1,0 KV, PARA REDE ENTERRADA DE DISTRIBUIÇÃO DE ENERGIA ELÉTRICA - FORNECIMENTO E INSTALAÇÃO. AF_12/2021</v>
      </c>
      <c r="G555" s="467"/>
      <c r="H555" s="467"/>
      <c r="I555" s="467"/>
      <c r="J555" s="467"/>
      <c r="K555" s="151" t="str">
        <f>VLOOKUP(C555,PO!D$1:J$65886,5,0)</f>
        <v>M</v>
      </c>
      <c r="L555" s="152">
        <v>28</v>
      </c>
      <c r="R555" s="141"/>
      <c r="S555" s="141"/>
      <c r="T555" s="141"/>
      <c r="U555" s="141"/>
      <c r="V555" s="141"/>
      <c r="W555" s="141"/>
      <c r="X555" s="3"/>
    </row>
    <row r="556" ht="31.5">
      <c r="C556" s="151" t="s">
        <v>32125</v>
      </c>
      <c r="D556" s="151">
        <f>VLOOKUP(C556,PO!$D:$N,2,0)</f>
        <v>91924</v>
      </c>
      <c r="E556" s="151" t="str">
        <f>VLOOKUP(D556,REF!$B:$F,2,0)</f>
        <v>CPU-SINAPI-MG</v>
      </c>
      <c r="F556" s="467" t="str">
        <f>VLOOKUP(C556,PO!D$1:J$65886,4,0)</f>
        <v xml:space="preserve">CABO DE COBRE FLEXÍVEL ISOLADO, 1,5 MM², ANTI-CHAMA 450/750 V, PARA CIRCUITOS TERMINAIS - FORNECIMENTO E INSTALAÇÃO. AF_03/2023</v>
      </c>
      <c r="G556" s="467"/>
      <c r="H556" s="467"/>
      <c r="I556" s="467"/>
      <c r="J556" s="467"/>
      <c r="K556" s="151" t="str">
        <f>VLOOKUP(C556,PO!D$1:J$65886,5,0)</f>
        <v>M</v>
      </c>
      <c r="L556" s="152">
        <v>802</v>
      </c>
      <c r="R556" s="141"/>
      <c r="S556" s="141"/>
      <c r="T556" s="141"/>
      <c r="U556" s="141"/>
      <c r="V556" s="141"/>
      <c r="W556" s="141"/>
      <c r="X556" s="3"/>
    </row>
    <row r="557" ht="31.5">
      <c r="C557" s="151" t="s">
        <v>32126</v>
      </c>
      <c r="D557" s="151">
        <f>VLOOKUP(C557,PO!$D:$N,2,0)</f>
        <v>91926</v>
      </c>
      <c r="E557" s="151" t="str">
        <f>VLOOKUP(D557,REF!$B:$F,2,0)</f>
        <v>CPU-SINAPI-MG</v>
      </c>
      <c r="F557" s="467" t="str">
        <f>VLOOKUP(C557,PO!D$1:J$65886,4,0)</f>
        <v xml:space="preserve">CABO DE COBRE FLEXÍVEL ISOLADO, 2,5 MM², ANTI-CHAMA 450/750 V, PARA CIRCUITOS TERMINAIS - FORNECIMENTO E INSTALAÇÃO. AF_03/2023</v>
      </c>
      <c r="G557" s="467"/>
      <c r="H557" s="467"/>
      <c r="I557" s="467"/>
      <c r="J557" s="467"/>
      <c r="K557" s="151" t="str">
        <f>VLOOKUP(C557,PO!D$1:J$65886,5,0)</f>
        <v>M</v>
      </c>
      <c r="L557" s="152">
        <v>1077</v>
      </c>
      <c r="R557" s="141"/>
      <c r="S557" s="141"/>
      <c r="T557" s="141"/>
      <c r="U557" s="141"/>
      <c r="V557" s="141"/>
      <c r="W557" s="141"/>
      <c r="X557" s="3"/>
    </row>
    <row r="558" ht="31.5">
      <c r="C558" s="151" t="s">
        <v>32127</v>
      </c>
      <c r="D558" s="151">
        <f>VLOOKUP(C558,PO!$D:$N,2,0)</f>
        <v>91928</v>
      </c>
      <c r="E558" s="151" t="str">
        <f>VLOOKUP(D558,REF!$B:$F,2,0)</f>
        <v>CPU-SINAPI-MG</v>
      </c>
      <c r="F558" s="467" t="str">
        <f>VLOOKUP(C558,PO!D$1:J$65886,4,0)</f>
        <v xml:space="preserve">CABO DE COBRE FLEXÍVEL ISOLADO, 4 MM², ANTI-CHAMA 450/750 V, PARA CIRCUITOS TERMINAIS - FORNECIMENTO E INSTALAÇÃO. AF_03/2023</v>
      </c>
      <c r="G558" s="467"/>
      <c r="H558" s="467"/>
      <c r="I558" s="467"/>
      <c r="J558" s="467"/>
      <c r="K558" s="151" t="str">
        <f>VLOOKUP(C558,PO!D$1:J$65886,5,0)</f>
        <v>M</v>
      </c>
      <c r="L558" s="152">
        <v>220</v>
      </c>
      <c r="R558" s="141"/>
      <c r="S558" s="141"/>
      <c r="T558" s="141"/>
      <c r="U558" s="141"/>
      <c r="V558" s="141"/>
      <c r="W558" s="141"/>
      <c r="X558" s="3"/>
    </row>
    <row r="559" ht="31.5">
      <c r="C559" s="151" t="s">
        <v>32129</v>
      </c>
      <c r="D559" s="151">
        <f>VLOOKUP(C559,PO!$D:$N,2,0)</f>
        <v>91930</v>
      </c>
      <c r="E559" s="151" t="str">
        <f>VLOOKUP(D559,REF!$B:$F,2,0)</f>
        <v>CPU-SINAPI-MG</v>
      </c>
      <c r="F559" s="467" t="str">
        <f>VLOOKUP(C559,PO!D$1:J$65886,4,0)</f>
        <v xml:space="preserve">CABO DE COBRE FLEXÍVEL ISOLADO, 6 MM², ANTI-CHAMA 450/750 V, PARA CIRCUITOS TERMINAIS - FORNECIMENTO E INSTALAÇÃO. AF_03/2023</v>
      </c>
      <c r="G559" s="467"/>
      <c r="H559" s="467"/>
      <c r="I559" s="467"/>
      <c r="J559" s="467"/>
      <c r="K559" s="151" t="str">
        <f>VLOOKUP(C559,PO!D$1:J$65886,5,0)</f>
        <v>M</v>
      </c>
      <c r="L559" s="152">
        <v>27</v>
      </c>
      <c r="R559" s="141"/>
      <c r="S559" s="141"/>
      <c r="T559" s="141"/>
      <c r="U559" s="141"/>
      <c r="V559" s="141"/>
      <c r="W559" s="141"/>
      <c r="X559" s="3"/>
    </row>
    <row r="560" ht="16.5">
      <c r="C560" s="161" t="s">
        <v>32117</v>
      </c>
      <c r="D560" s="161"/>
      <c r="E560" s="161"/>
      <c r="F560" s="468" t="str">
        <f>VLOOKUP(C560,PO!D$1:J$65886,4,0)</f>
        <v xml:space="preserve">CAIXA DE PASSAGEM</v>
      </c>
      <c r="G560" s="468"/>
      <c r="H560" s="468"/>
      <c r="I560" s="468"/>
      <c r="J560" s="468"/>
      <c r="K560" s="151"/>
      <c r="L560" s="162"/>
      <c r="R560" s="141"/>
      <c r="S560" s="141"/>
      <c r="T560" s="141"/>
      <c r="U560" s="141"/>
      <c r="V560" s="141"/>
      <c r="W560" s="141"/>
      <c r="X560" s="3"/>
    </row>
    <row r="561" ht="31.5">
      <c r="C561" s="151" t="s">
        <v>32131</v>
      </c>
      <c r="D561" s="151" t="str">
        <f>VLOOKUP(C561,PO!$D:$N,2,0)</f>
        <v>ED-49168</v>
      </c>
      <c r="E561" s="151" t="str">
        <f>VLOOKUP(D561,REF!$B:$F,2,0)</f>
        <v>CPU-SICOR-MG</v>
      </c>
      <c r="F561" s="467" t="str">
        <f>VLOOKUP(C561,PO!D$1:J$65886,4,0)</f>
        <v xml:space="preserve">CAIXA DE PASSAGEM EM ALVENARIA E TAMPA DE CONCRETO, FUNDO DE BRITA, TIPO 1, 30 X 30 X 40 CM, INCLUSIVE ESCAVAÇÃO, REATERRO E BOTA-FORA</v>
      </c>
      <c r="G561" s="467"/>
      <c r="H561" s="467"/>
      <c r="I561" s="467"/>
      <c r="J561" s="467"/>
      <c r="K561" s="151" t="str">
        <f>VLOOKUP(C561,PO!D$1:J$65886,5,0)</f>
        <v>un</v>
      </c>
      <c r="L561" s="152">
        <v>5</v>
      </c>
      <c r="R561" s="141"/>
      <c r="S561" s="141"/>
      <c r="T561" s="141"/>
      <c r="U561" s="141"/>
      <c r="V561" s="141"/>
      <c r="W561" s="141"/>
      <c r="X561" s="3"/>
    </row>
    <row r="562" ht="16.5">
      <c r="C562" s="161" t="s">
        <v>32118</v>
      </c>
      <c r="D562" s="161"/>
      <c r="E562" s="161"/>
      <c r="F562" s="468" t="str">
        <f>VLOOKUP(C562,PO!D$1:J$65886,4,0)</f>
        <v xml:space="preserve">DISPOSITIVO ELÉTRICO</v>
      </c>
      <c r="G562" s="468"/>
      <c r="H562" s="468"/>
      <c r="I562" s="468"/>
      <c r="J562" s="468"/>
      <c r="K562" s="151"/>
      <c r="L562" s="162"/>
      <c r="R562" s="141"/>
      <c r="S562" s="141"/>
      <c r="T562" s="141"/>
      <c r="U562" s="141"/>
      <c r="V562" s="141"/>
      <c r="W562" s="141"/>
      <c r="X562" s="3"/>
    </row>
    <row r="563" ht="63">
      <c r="C563" s="151" t="s">
        <v>32132</v>
      </c>
      <c r="D563" s="151" t="str">
        <f>VLOOKUP(C563,PO!$D:$N,2,0)</f>
        <v>ED-15747</v>
      </c>
      <c r="E563" s="151" t="str">
        <f>VLOOKUP(D563,REF!$B:$F,2,0)</f>
        <v>CPU-SICOR-MG</v>
      </c>
      <c r="F563" s="467" t="str">
        <f>VLOOKUP(C563,PO!D$1:J$65886,4,0)</f>
        <v xml:space="preserve">CONJUNTO DE DOIS (2) INTERRUPTORES BIPOLAR SIMPLES, CORRENTE 10A, TENSÃO 250V, (10A-250V) E UM (1) INTERRUPTOR PARALELO, CORRENTE 10A, TENSÃO 250V, (10A-250V), COM PLACA 4"X2" DE TRÊS (3) POSTOS, INCLUSIVE FORNECIMENTO, INSTALAÇÃO, SUPORTE, MÓDULO E PLACA</v>
      </c>
      <c r="G563" s="467"/>
      <c r="H563" s="467"/>
      <c r="I563" s="467"/>
      <c r="J563" s="467"/>
      <c r="K563" s="151" t="str">
        <f>VLOOKUP(C563,PO!D$1:J$65886,5,0)</f>
        <v>un</v>
      </c>
      <c r="L563" s="152">
        <v>1</v>
      </c>
      <c r="R563" s="141"/>
      <c r="S563" s="141"/>
      <c r="T563" s="141"/>
      <c r="U563" s="141"/>
      <c r="V563" s="141"/>
      <c r="W563" s="141"/>
      <c r="X563" s="3"/>
    </row>
    <row r="564" ht="31.5">
      <c r="C564" s="151" t="s">
        <v>32133</v>
      </c>
      <c r="D564" s="151">
        <f>VLOOKUP(C564,PO!$D:$N,2,0)</f>
        <v>91955</v>
      </c>
      <c r="E564" s="151" t="str">
        <f>VLOOKUP(D564,REF!$B:$F,2,0)</f>
        <v>CPU-SINAPI-MG</v>
      </c>
      <c r="F564" s="467" t="str">
        <f>VLOOKUP(C564,PO!D$1:J$65886,4,0)</f>
        <v xml:space="preserve">INTERRUPTOR PARALELO (1 MÓDULO), 10A/250V, INCLUINDO SUPORTE E PLACA - FORNECIMENTO E INSTALAÇÃO. AF_03/2023</v>
      </c>
      <c r="G564" s="467"/>
      <c r="H564" s="467"/>
      <c r="I564" s="467"/>
      <c r="J564" s="467"/>
      <c r="K564" s="151" t="str">
        <f>VLOOKUP(C564,PO!D$1:J$65886,5,0)</f>
        <v>UN</v>
      </c>
      <c r="L564" s="152">
        <v>7</v>
      </c>
      <c r="R564" s="141"/>
      <c r="S564" s="141"/>
      <c r="T564" s="141"/>
      <c r="U564" s="141"/>
      <c r="V564" s="141"/>
      <c r="W564" s="141"/>
      <c r="X564" s="3"/>
    </row>
    <row r="565" ht="31.5">
      <c r="C565" s="151" t="s">
        <v>32134</v>
      </c>
      <c r="D565" s="151">
        <f>VLOOKUP(C565,PO!$D:$N,2,0)</f>
        <v>91953</v>
      </c>
      <c r="E565" s="151" t="str">
        <f>VLOOKUP(D565,REF!$B:$F,2,0)</f>
        <v>CPU-SINAPI-MG</v>
      </c>
      <c r="F565" s="467" t="str">
        <f>VLOOKUP(C565,PO!D$1:J$65886,4,0)</f>
        <v xml:space="preserve">INTERRUPTOR SIMPLES (1 MÓDULO), 10A/250V, INCLUINDO SUPORTE E PLACA - FORNECIMENTO E INSTALAÇÃO. AF_03/2023</v>
      </c>
      <c r="G565" s="467"/>
      <c r="H565" s="467"/>
      <c r="I565" s="467"/>
      <c r="J565" s="467"/>
      <c r="K565" s="151" t="str">
        <f>VLOOKUP(C565,PO!D$1:J$65886,5,0)</f>
        <v>UN</v>
      </c>
      <c r="L565" s="152">
        <v>22</v>
      </c>
      <c r="R565" s="141"/>
      <c r="S565" s="141"/>
      <c r="T565" s="141"/>
      <c r="U565" s="141"/>
      <c r="V565" s="141"/>
      <c r="W565" s="141"/>
      <c r="X565" s="3"/>
    </row>
    <row r="566" ht="31.5">
      <c r="C566" s="151" t="s">
        <v>32135</v>
      </c>
      <c r="D566" s="151">
        <f>VLOOKUP(C566,PO!$D:$N,2,0)</f>
        <v>91959</v>
      </c>
      <c r="E566" s="151" t="str">
        <f>VLOOKUP(D566,REF!$B:$F,2,0)</f>
        <v>CPU-SINAPI-MG</v>
      </c>
      <c r="F566" s="467" t="str">
        <f>VLOOKUP(C566,PO!D$1:J$65886,4,0)</f>
        <v xml:space="preserve">INTERRUPTOR SIMPLES (2 MÓDULOS), 10A/250V, INCLUINDO SUPORTE E PLACA - FORNECIMENTO E INSTALAÇÃO. AF_03/2023</v>
      </c>
      <c r="G566" s="467"/>
      <c r="H566" s="467"/>
      <c r="I566" s="467"/>
      <c r="J566" s="467"/>
      <c r="K566" s="151" t="str">
        <f>VLOOKUP(C566,PO!D$1:J$65886,5,0)</f>
        <v>UN</v>
      </c>
      <c r="L566" s="152">
        <v>1</v>
      </c>
      <c r="R566" s="141"/>
      <c r="S566" s="141"/>
      <c r="T566" s="141"/>
      <c r="U566" s="141"/>
      <c r="V566" s="141"/>
      <c r="W566" s="141"/>
      <c r="X566" s="3"/>
    </row>
    <row r="567" ht="15.75">
      <c r="C567" s="151" t="s">
        <v>32136</v>
      </c>
      <c r="D567" s="151" t="str">
        <f>VLOOKUP(C567,PO!$D:$N,2,0)</f>
        <v>ED-5618</v>
      </c>
      <c r="E567" s="151" t="str">
        <f>VLOOKUP(D567,REF!$B:$F,2,0)</f>
        <v>CPU-SICOR-MG</v>
      </c>
      <c r="F567" s="467" t="str">
        <f>VLOOKUP(C567,PO!D$1:J$65886,4,0)</f>
        <v xml:space="preserve">PLACA 4"X2" CEGA, INCLUSIVE FORNECIMENTO E INSTALAÇÃO, EXCLUSIVE SUPORTE</v>
      </c>
      <c r="G567" s="467"/>
      <c r="H567" s="467"/>
      <c r="I567" s="467"/>
      <c r="J567" s="467"/>
      <c r="K567" s="151" t="str">
        <f>VLOOKUP(C567,PO!D$1:J$65886,5,0)</f>
        <v>un</v>
      </c>
      <c r="L567" s="152">
        <v>59</v>
      </c>
      <c r="R567" s="141"/>
      <c r="S567" s="141"/>
      <c r="T567" s="141"/>
      <c r="U567" s="141"/>
      <c r="V567" s="141"/>
      <c r="W567" s="141"/>
      <c r="X567" s="3"/>
    </row>
    <row r="568" ht="31.5">
      <c r="C568" s="151" t="s">
        <v>32137</v>
      </c>
      <c r="D568" s="151" t="str">
        <f>VLOOKUP(C568,PO!$D:$N,2,0)</f>
        <v>ED-5621</v>
      </c>
      <c r="E568" s="151" t="str">
        <f>VLOOKUP(D568,REF!$B:$F,2,0)</f>
        <v>CPU-SICOR-MG</v>
      </c>
      <c r="F568" s="467" t="str">
        <f>VLOOKUP(C568,PO!D$1:J$65886,4,0)</f>
        <v xml:space="preserve">PLACA 4"X2" PARA DOIS (2) MÓDULOS, INCLUSIVE FORNECIMENTO E INSTALAÇÃO, EXCLUSIVE SUPORTE E MÓDULO</v>
      </c>
      <c r="G568" s="467"/>
      <c r="H568" s="467"/>
      <c r="I568" s="467"/>
      <c r="J568" s="467"/>
      <c r="K568" s="151" t="str">
        <f>VLOOKUP(C568,PO!D$1:J$65886,5,0)</f>
        <v>un</v>
      </c>
      <c r="L568" s="152">
        <v>11</v>
      </c>
      <c r="R568" s="141"/>
      <c r="S568" s="141"/>
      <c r="T568" s="141"/>
      <c r="U568" s="141"/>
      <c r="V568" s="141"/>
      <c r="W568" s="141"/>
      <c r="X568" s="3"/>
    </row>
    <row r="569" ht="31.5">
      <c r="C569" s="151" t="s">
        <v>32138</v>
      </c>
      <c r="D569" s="151">
        <f>VLOOKUP(C569,PO!$D:$N,2,0)</f>
        <v>92000</v>
      </c>
      <c r="E569" s="151" t="str">
        <f>VLOOKUP(D569,REF!$B:$F,2,0)</f>
        <v>CPU-SINAPI-MG</v>
      </c>
      <c r="F569" s="467" t="str">
        <f>VLOOKUP(C569,PO!D$1:J$65886,4,0)</f>
        <v xml:space="preserve">TOMADA BAIXA DE EMBUTIR (1 MÓDULO), 2P+T 10 A, INCLUINDO SUPORTE E PLACA - FORNECIMENTO E INSTALAÇÃO. AF_03/2023</v>
      </c>
      <c r="G569" s="467"/>
      <c r="H569" s="467"/>
      <c r="I569" s="467"/>
      <c r="J569" s="467"/>
      <c r="K569" s="151" t="str">
        <f>VLOOKUP(C569,PO!D$1:J$65886,5,0)</f>
        <v>UN</v>
      </c>
      <c r="L569" s="152">
        <v>39</v>
      </c>
      <c r="R569" s="141"/>
      <c r="S569" s="141"/>
      <c r="T569" s="141"/>
      <c r="U569" s="141"/>
      <c r="V569" s="141"/>
      <c r="W569" s="141"/>
      <c r="X569" s="3"/>
    </row>
    <row r="570" ht="31.5">
      <c r="C570" s="151" t="s">
        <v>32139</v>
      </c>
      <c r="D570" s="151">
        <f>VLOOKUP(C570,PO!$D:$N,2,0)</f>
        <v>92008</v>
      </c>
      <c r="E570" s="151" t="str">
        <f>VLOOKUP(D570,REF!$B:$F,2,0)</f>
        <v>CPU-SINAPI-MG</v>
      </c>
      <c r="F570" s="467" t="str">
        <f>VLOOKUP(C570,PO!D$1:J$65886,4,0)</f>
        <v xml:space="preserve">TOMADA BAIXA DE EMBUTIR (2 MÓDULOS), 2P+T 10 A, INCLUINDO SUPORTE E PLACA - FORNECIMENTO E INSTALAÇÃO. AF_03/2023</v>
      </c>
      <c r="G570" s="467"/>
      <c r="H570" s="467"/>
      <c r="I570" s="467"/>
      <c r="J570" s="467"/>
      <c r="K570" s="151" t="str">
        <f>VLOOKUP(C570,PO!D$1:J$65886,5,0)</f>
        <v>UN</v>
      </c>
      <c r="L570" s="152">
        <v>11</v>
      </c>
      <c r="R570" s="141"/>
      <c r="S570" s="141"/>
      <c r="T570" s="141"/>
      <c r="U570" s="141"/>
      <c r="V570" s="141"/>
      <c r="W570" s="141"/>
      <c r="X570" s="3"/>
    </row>
    <row r="571" ht="31.5">
      <c r="C571" s="151" t="s">
        <v>32140</v>
      </c>
      <c r="D571" s="151">
        <f>VLOOKUP(C571,PO!$D:$N,2,0)</f>
        <v>92001</v>
      </c>
      <c r="E571" s="151" t="str">
        <f>VLOOKUP(D571,REF!$B:$F,2,0)</f>
        <v>CPU-SINAPI-MG</v>
      </c>
      <c r="F571" s="467" t="str">
        <f>VLOOKUP(C571,PO!D$1:J$65886,4,0)</f>
        <v xml:space="preserve">TOMADA BAIXA DE EMBUTIR (1 MÓDULO), 2P+T 20 A, INCLUINDO SUPORTE E PLACA - FORNECIMENTO E INSTALAÇÃO. AF_03/2023</v>
      </c>
      <c r="G571" s="467"/>
      <c r="H571" s="467"/>
      <c r="I571" s="467"/>
      <c r="J571" s="467"/>
      <c r="K571" s="151" t="str">
        <f>VLOOKUP(C571,PO!D$1:J$65886,5,0)</f>
        <v>UN</v>
      </c>
      <c r="L571" s="152">
        <v>22</v>
      </c>
      <c r="R571" s="141"/>
      <c r="S571" s="141"/>
      <c r="T571" s="141"/>
      <c r="U571" s="141"/>
      <c r="V571" s="141"/>
      <c r="W571" s="141"/>
      <c r="X571" s="3"/>
    </row>
    <row r="572" ht="16.5">
      <c r="C572" s="161" t="s">
        <v>32119</v>
      </c>
      <c r="D572" s="161"/>
      <c r="E572" s="161"/>
      <c r="F572" s="468" t="str">
        <f>VLOOKUP(C572,PO!D$1:J$65886,4,0)</f>
        <v xml:space="preserve">DISPOSITIVO DE PROTEÇÃO</v>
      </c>
      <c r="G572" s="468"/>
      <c r="H572" s="468"/>
      <c r="I572" s="468"/>
      <c r="J572" s="468"/>
      <c r="K572" s="151"/>
      <c r="L572" s="162"/>
      <c r="R572" s="141"/>
      <c r="S572" s="141"/>
      <c r="T572" s="141"/>
      <c r="U572" s="141"/>
      <c r="V572" s="141"/>
      <c r="W572" s="141"/>
      <c r="X572" s="3"/>
    </row>
    <row r="573" ht="31.5">
      <c r="C573" s="151" t="s">
        <v>32146</v>
      </c>
      <c r="D573" s="151">
        <f>VLOOKUP(C573,PO!$D:$N,2,0)</f>
        <v>93653</v>
      </c>
      <c r="E573" s="151" t="str">
        <f>VLOOKUP(D573,REF!$B:$F,2,0)</f>
        <v>CPU-SINAPI-MG</v>
      </c>
      <c r="F573" s="467" t="str">
        <f>VLOOKUP(C573,PO!D$1:J$65886,4,0)</f>
        <v xml:space="preserve">DISJUNTOR MONOPOLAR TIPO DIN, CORRENTE NOMINAL DE 10A - FORNECIMENTO E INSTALAÇÃO. AF_07/2025</v>
      </c>
      <c r="G573" s="467"/>
      <c r="H573" s="467"/>
      <c r="I573" s="467"/>
      <c r="J573" s="467"/>
      <c r="K573" s="151" t="str">
        <f>VLOOKUP(C573,PO!D$1:J$65886,5,0)</f>
        <v>UN</v>
      </c>
      <c r="L573" s="152">
        <v>3</v>
      </c>
      <c r="R573" s="141"/>
      <c r="S573" s="141"/>
      <c r="T573" s="141"/>
      <c r="U573" s="141"/>
      <c r="V573" s="141"/>
      <c r="W573" s="141"/>
      <c r="X573" s="3"/>
    </row>
    <row r="574" ht="31.5">
      <c r="C574" s="151" t="s">
        <v>32147</v>
      </c>
      <c r="D574" s="151">
        <f>VLOOKUP(C574,PO!$D:$N,2,0)</f>
        <v>93661</v>
      </c>
      <c r="E574" s="151" t="str">
        <f>VLOOKUP(D574,REF!$B:$F,2,0)</f>
        <v>CPU-SINAPI-MG</v>
      </c>
      <c r="F574" s="467" t="str">
        <f>VLOOKUP(C574,PO!D$1:J$65886,4,0)</f>
        <v xml:space="preserve">DISJUNTOR BIPOLAR TIPO DIN, CORRENTE NOMINAL DE 16A - FORNECIMENTO E INSTALAÇÃO. AF_07/2025</v>
      </c>
      <c r="G574" s="467"/>
      <c r="H574" s="467"/>
      <c r="I574" s="467"/>
      <c r="J574" s="467"/>
      <c r="K574" s="151" t="str">
        <f>VLOOKUP(C574,PO!D$1:J$65886,5,0)</f>
        <v>UN</v>
      </c>
      <c r="L574" s="152">
        <v>3</v>
      </c>
      <c r="R574" s="141"/>
      <c r="S574" s="141"/>
      <c r="T574" s="141"/>
      <c r="U574" s="141"/>
      <c r="V574" s="141"/>
      <c r="W574" s="141"/>
      <c r="X574" s="3"/>
    </row>
    <row r="575" ht="31.5">
      <c r="C575" s="151" t="s">
        <v>32148</v>
      </c>
      <c r="D575" s="151">
        <f>VLOOKUP(C575,PO!$D:$N,2,0)</f>
        <v>93655</v>
      </c>
      <c r="E575" s="151" t="str">
        <f>VLOOKUP(D575,REF!$B:$F,2,0)</f>
        <v>CPU-SINAPI-MG</v>
      </c>
      <c r="F575" s="467" t="str">
        <f>VLOOKUP(C575,PO!D$1:J$65886,4,0)</f>
        <v xml:space="preserve">DISJUNTOR MONOPOLAR TIPO DIN, CORRENTE NOMINAL DE 20A - FORNECIMENTO E INSTALAÇÃO. AF_07/2025</v>
      </c>
      <c r="G575" s="467"/>
      <c r="H575" s="467"/>
      <c r="I575" s="467"/>
      <c r="J575" s="467"/>
      <c r="K575" s="151" t="str">
        <f>VLOOKUP(C575,PO!D$1:J$65886,5,0)</f>
        <v>UN</v>
      </c>
      <c r="L575" s="152">
        <v>8</v>
      </c>
      <c r="R575" s="141"/>
      <c r="S575" s="141"/>
      <c r="T575" s="141"/>
      <c r="U575" s="141"/>
      <c r="V575" s="141"/>
      <c r="W575" s="141"/>
      <c r="X575" s="3"/>
    </row>
    <row r="576" ht="31.5">
      <c r="C576" s="151" t="s">
        <v>32149</v>
      </c>
      <c r="D576" s="151">
        <f>VLOOKUP(C576,PO!$D:$N,2,0)</f>
        <v>93656</v>
      </c>
      <c r="E576" s="151" t="str">
        <f>VLOOKUP(D576,REF!$B:$F,2,0)</f>
        <v>CPU-SINAPI-MG</v>
      </c>
      <c r="F576" s="467" t="str">
        <f>VLOOKUP(C576,PO!D$1:J$65886,4,0)</f>
        <v xml:space="preserve">DISJUNTOR MONOPOLAR TIPO DIN, CORRENTE NOMINAL DE 25A - FORNECIMENTO E INSTALAÇÃO. AF_07/2025</v>
      </c>
      <c r="G576" s="467"/>
      <c r="H576" s="467"/>
      <c r="I576" s="467"/>
      <c r="J576" s="467"/>
      <c r="K576" s="151" t="str">
        <f>VLOOKUP(C576,PO!D$1:J$65886,5,0)</f>
        <v>UN</v>
      </c>
      <c r="L576" s="152">
        <v>1</v>
      </c>
      <c r="R576" s="141"/>
      <c r="S576" s="141"/>
      <c r="T576" s="141"/>
      <c r="U576" s="141"/>
      <c r="V576" s="141"/>
      <c r="W576" s="141"/>
      <c r="X576" s="3"/>
    </row>
    <row r="577" ht="31.5">
      <c r="C577" s="151" t="s">
        <v>32150</v>
      </c>
      <c r="D577" s="151">
        <f>VLOOKUP(C577,PO!$D:$N,2,0)</f>
        <v>93660</v>
      </c>
      <c r="E577" s="151" t="str">
        <f>VLOOKUP(D577,REF!$B:$F,2,0)</f>
        <v>CPU-SINAPI-MG</v>
      </c>
      <c r="F577" s="467" t="str">
        <f>VLOOKUP(C577,PO!D$1:J$65886,4,0)</f>
        <v xml:space="preserve">DISJUNTOR BIPOLAR TIPO DIN, CORRENTE NOMINAL DE 10A - FORNECIMENTO E INSTALAÇÃO. AF_07/2025</v>
      </c>
      <c r="G577" s="467"/>
      <c r="H577" s="467"/>
      <c r="I577" s="467"/>
      <c r="J577" s="467"/>
      <c r="K577" s="151" t="str">
        <f>VLOOKUP(C577,PO!D$1:J$65886,5,0)</f>
        <v>UN</v>
      </c>
      <c r="L577" s="152">
        <v>11</v>
      </c>
      <c r="R577" s="141"/>
      <c r="S577" s="141"/>
      <c r="T577" s="141"/>
      <c r="U577" s="141"/>
      <c r="V577" s="141"/>
      <c r="W577" s="141"/>
      <c r="X577" s="3"/>
    </row>
    <row r="578" ht="31.5">
      <c r="C578" s="151" t="s">
        <v>32151</v>
      </c>
      <c r="D578" s="151">
        <f>VLOOKUP(C578,PO!$D:$N,2,0)</f>
        <v>93663</v>
      </c>
      <c r="E578" s="151" t="str">
        <f>VLOOKUP(D578,REF!$B:$F,2,0)</f>
        <v>CPU-SINAPI-MG</v>
      </c>
      <c r="F578" s="467" t="str">
        <f>VLOOKUP(C578,PO!D$1:J$65886,4,0)</f>
        <v xml:space="preserve">DISJUNTOR BIPOLAR TIPO DIN, CORRENTE NOMINAL DE 25A - FORNECIMENTO E INSTALAÇÃO. AF_07/2025</v>
      </c>
      <c r="G578" s="467"/>
      <c r="H578" s="467"/>
      <c r="I578" s="467"/>
      <c r="J578" s="467"/>
      <c r="K578" s="151" t="str">
        <f>VLOOKUP(C578,PO!D$1:J$65886,5,0)</f>
        <v>UN</v>
      </c>
      <c r="L578" s="152">
        <v>2</v>
      </c>
      <c r="R578" s="141"/>
      <c r="S578" s="141"/>
      <c r="T578" s="141"/>
      <c r="U578" s="141"/>
      <c r="V578" s="141"/>
      <c r="W578" s="141"/>
      <c r="X578" s="3"/>
    </row>
    <row r="579" ht="31.5">
      <c r="C579" s="151" t="s">
        <v>32152</v>
      </c>
      <c r="D579" s="151">
        <f>VLOOKUP(C579,PO!$D:$N,2,0)</f>
        <v>93665</v>
      </c>
      <c r="E579" s="151" t="str">
        <f>VLOOKUP(D579,REF!$B:$F,2,0)</f>
        <v>CPU-SINAPI-MG</v>
      </c>
      <c r="F579" s="467" t="str">
        <f>VLOOKUP(C579,PO!D$1:J$65886,4,0)</f>
        <v xml:space="preserve">DISJUNTOR BIPOLAR TIPO DIN, CORRENTE NOMINAL DE 40A - FORNECIMENTO E INSTALAÇÃO. AF_07/2025</v>
      </c>
      <c r="G579" s="467"/>
      <c r="H579" s="467"/>
      <c r="I579" s="467"/>
      <c r="J579" s="467"/>
      <c r="K579" s="151" t="str">
        <f>VLOOKUP(C579,PO!D$1:J$65886,5,0)</f>
        <v>UN</v>
      </c>
      <c r="L579" s="152">
        <v>1</v>
      </c>
      <c r="R579" s="141"/>
      <c r="S579" s="141"/>
      <c r="T579" s="141"/>
      <c r="U579" s="141"/>
      <c r="V579" s="141"/>
      <c r="W579" s="141"/>
      <c r="X579" s="3"/>
    </row>
    <row r="580" ht="31.5">
      <c r="C580" s="151" t="s">
        <v>32153</v>
      </c>
      <c r="D580" s="151">
        <f>VLOOKUP(C580,PO!$D:$N,2,0)</f>
        <v>93670</v>
      </c>
      <c r="E580" s="151" t="str">
        <f>VLOOKUP(D580,REF!$B:$F,2,0)</f>
        <v>CPU-SINAPI-MG</v>
      </c>
      <c r="F580" s="467" t="str">
        <f>VLOOKUP(C580,PO!D$1:J$65886,4,0)</f>
        <v xml:space="preserve">DISJUNTOR TRIPOLAR TIPO DIN, CORRENTE NOMINAL DE 25A - FORNECIMENTO E INSTALAÇÃO. AF_07/2025</v>
      </c>
      <c r="G580" s="467"/>
      <c r="H580" s="467"/>
      <c r="I580" s="467"/>
      <c r="J580" s="467"/>
      <c r="K580" s="151" t="str">
        <f>VLOOKUP(C580,PO!D$1:J$65886,5,0)</f>
        <v>UN</v>
      </c>
      <c r="L580" s="152">
        <v>2</v>
      </c>
      <c r="R580" s="141"/>
      <c r="S580" s="141"/>
      <c r="T580" s="141"/>
      <c r="U580" s="141"/>
      <c r="V580" s="141"/>
      <c r="W580" s="141"/>
      <c r="X580" s="3"/>
    </row>
    <row r="581" ht="31.5">
      <c r="C581" s="151" t="s">
        <v>32154</v>
      </c>
      <c r="D581" s="151">
        <f>VLOOKUP(C581,PO!$D:$N,2,0)</f>
        <v>101895</v>
      </c>
      <c r="E581" s="151" t="str">
        <f>VLOOKUP(D581,REF!$B:$F,2,0)</f>
        <v>CPU-SINAPI-MG</v>
      </c>
      <c r="F581" s="467" t="str">
        <f>VLOOKUP(C581,PO!D$1:J$65886,4,0)</f>
        <v xml:space="preserve">DISJUNTOR TERMOMAGNÉTICO TRIPOLAR, CORRENTE NOMINAL DE 125A - FORNECIMENTO E INSTALAÇÃO. AF_07/2025</v>
      </c>
      <c r="G581" s="467"/>
      <c r="H581" s="467"/>
      <c r="I581" s="467"/>
      <c r="J581" s="467"/>
      <c r="K581" s="151" t="str">
        <f>VLOOKUP(C581,PO!D$1:J$65886,5,0)</f>
        <v>UN</v>
      </c>
      <c r="L581" s="152">
        <v>1</v>
      </c>
      <c r="R581" s="141"/>
      <c r="S581" s="141"/>
      <c r="T581" s="141"/>
      <c r="U581" s="141"/>
      <c r="V581" s="141"/>
      <c r="W581" s="141"/>
      <c r="X581" s="3"/>
    </row>
    <row r="582" ht="31.5">
      <c r="C582" s="151" t="s">
        <v>32155</v>
      </c>
      <c r="D582" s="151" t="str">
        <f>VLOOKUP(C582,PO!$D:$N,2,0)</f>
        <v>ED-34495</v>
      </c>
      <c r="E582" s="151" t="str">
        <f>VLOOKUP(D582,REF!$B:$F,2,0)</f>
        <v>CPU-SICOR-MG</v>
      </c>
      <c r="F582" s="467" t="str">
        <f>VLOOKUP(C582,PO!D$1:J$65886,4,0)</f>
        <v xml:space="preserve">DISJUNTOR TRIPOLAR TIPO DIN, CORRENTE NOMINAL DE 80A, FORNECIMENTO E INSTALAÇÃO, INCLUSIVE TERMINAL ILHÓS</v>
      </c>
      <c r="G582" s="467"/>
      <c r="H582" s="467"/>
      <c r="I582" s="467"/>
      <c r="J582" s="467"/>
      <c r="K582" s="151" t="str">
        <f>VLOOKUP(C582,PO!D$1:J$65886,5,0)</f>
        <v>un</v>
      </c>
      <c r="L582" s="152">
        <v>2</v>
      </c>
      <c r="R582" s="141"/>
      <c r="S582" s="141"/>
      <c r="T582" s="141"/>
      <c r="U582" s="141"/>
      <c r="V582" s="141"/>
      <c r="W582" s="141"/>
      <c r="X582" s="3"/>
    </row>
    <row r="583" ht="31.5">
      <c r="C583" s="151" t="s">
        <v>32156</v>
      </c>
      <c r="D583" s="151">
        <f>VLOOKUP(C583,PO!$D:$N,2,0)</f>
        <v>93658</v>
      </c>
      <c r="E583" s="151" t="str">
        <f>VLOOKUP(D583,REF!$B:$F,2,0)</f>
        <v>CPU-SINAPI-MG</v>
      </c>
      <c r="F583" s="467" t="str">
        <f>VLOOKUP(C583,PO!D$1:J$65886,4,0)</f>
        <v xml:space="preserve">DISJUNTOR MONOPOLAR TIPO DIN, CORRENTE NOMINAL DE 40A - FORNECIMENTO E INSTALAÇÃO. AF_07/2025</v>
      </c>
      <c r="G583" s="467"/>
      <c r="H583" s="467"/>
      <c r="I583" s="467"/>
      <c r="J583" s="467"/>
      <c r="K583" s="151" t="str">
        <f>VLOOKUP(C583,PO!D$1:J$65886,5,0)</f>
        <v>UN</v>
      </c>
      <c r="L583" s="152">
        <v>3</v>
      </c>
      <c r="R583" s="141"/>
      <c r="S583" s="141"/>
      <c r="T583" s="141"/>
      <c r="U583" s="141"/>
      <c r="V583" s="141"/>
      <c r="W583" s="141"/>
      <c r="X583" s="3"/>
    </row>
    <row r="584" ht="31.5">
      <c r="C584" s="151" t="s">
        <v>32157</v>
      </c>
      <c r="D584" s="151">
        <f>VLOOKUP(C584,PO!$D:$N,2,0)</f>
        <v>106027</v>
      </c>
      <c r="E584" s="151" t="str">
        <f>VLOOKUP(D584,REF!$B:$F,2,0)</f>
        <v>CPU-SINAPI-MG</v>
      </c>
      <c r="F584" s="467" t="str">
        <f>VLOOKUP(C584,PO!D$1:J$65886,4,0)</f>
        <v xml:space="preserve">DISPOSITIVO DPS 20KA-175V OU 275V - FORNECIMENTO E INSTALAÇÃO. AF_07/2025</v>
      </c>
      <c r="G584" s="467"/>
      <c r="H584" s="467"/>
      <c r="I584" s="467"/>
      <c r="J584" s="467"/>
      <c r="K584" s="151" t="str">
        <f>VLOOKUP(C584,PO!D$1:J$65886,5,0)</f>
        <v>UN</v>
      </c>
      <c r="L584" s="152">
        <v>12</v>
      </c>
      <c r="R584" s="141"/>
      <c r="S584" s="141"/>
      <c r="T584" s="141"/>
      <c r="U584" s="141"/>
      <c r="V584" s="141"/>
      <c r="W584" s="141"/>
      <c r="X584" s="3"/>
    </row>
    <row r="585" ht="47.25">
      <c r="C585" s="151" t="s">
        <v>32158</v>
      </c>
      <c r="D585" s="151" t="str">
        <f>VLOOKUP(C585,PO!$D:$N,2,0)</f>
        <v>ED-15114</v>
      </c>
      <c r="E585" s="151" t="str">
        <f>VLOOKUP(D585,REF!$B:$F,2,0)</f>
        <v>CPU-SICOR-MG</v>
      </c>
      <c r="F585" s="467" t="str">
        <f>VLOOKUP(C585,PO!D$1:J$65886,4,0)</f>
        <v xml:space="preserve">DISJUNTOR DE PROTEÇÃO DIFERENCIAL RESIDUAL (DR), BIPOLAR TIPO DIN, CORRENTE NOMINAL DE 25A, SENSIBILIDADE DE 30MA, FORNECIMENTO E INSTALAÇÃO, INCLUSIVE TERMINAL ILHÓS</v>
      </c>
      <c r="G585" s="467"/>
      <c r="H585" s="467"/>
      <c r="I585" s="467"/>
      <c r="J585" s="467"/>
      <c r="K585" s="151" t="str">
        <f>VLOOKUP(C585,PO!D$1:J$65886,5,0)</f>
        <v>un</v>
      </c>
      <c r="L585" s="152">
        <v>1</v>
      </c>
      <c r="R585" s="141"/>
      <c r="S585" s="141"/>
      <c r="T585" s="141"/>
      <c r="U585" s="141"/>
      <c r="V585" s="141"/>
      <c r="W585" s="141"/>
      <c r="X585" s="3"/>
    </row>
    <row r="586" ht="47.25">
      <c r="C586" s="151" t="s">
        <v>32159</v>
      </c>
      <c r="D586" s="151" t="str">
        <f>VLOOKUP(C586,PO!$D:$N,2,0)</f>
        <v>ED-5434</v>
      </c>
      <c r="E586" s="151" t="str">
        <f>VLOOKUP(D586,REF!$B:$F,2,0)</f>
        <v>CPU-SICOR-MG</v>
      </c>
      <c r="F586" s="467" t="str">
        <f>VLOOKUP(C586,PO!D$1:J$65886,4,0)</f>
        <v xml:space="preserve">DISJUNTOR DE PROTEÇÃO DIFERENCIAL RESIDUAL (DR), BIPOLAR TIPO DIN, CORRENTE NOMINAL DE 80A, SENSIBILIDADE DE 30MA, FORNECIMENTO E INSTALAÇÃO, INCLUSIVE TERMINAL ILHÓS</v>
      </c>
      <c r="G586" s="467"/>
      <c r="H586" s="467"/>
      <c r="I586" s="467"/>
      <c r="J586" s="467"/>
      <c r="K586" s="151" t="str">
        <f>VLOOKUP(C586,PO!D$1:J$65886,5,0)</f>
        <v>un</v>
      </c>
      <c r="L586" s="152">
        <v>1</v>
      </c>
      <c r="R586" s="141"/>
      <c r="S586" s="141"/>
      <c r="T586" s="141"/>
      <c r="U586" s="141"/>
      <c r="V586" s="141"/>
      <c r="W586" s="141"/>
      <c r="X586" s="3"/>
    </row>
    <row r="587" ht="16.5">
      <c r="C587" s="161" t="s">
        <v>32120</v>
      </c>
      <c r="D587" s="161"/>
      <c r="E587" s="161"/>
      <c r="F587" s="913" t="str">
        <f>VLOOKUP(C587,PO!D$1:J$65886,4,0)</f>
        <v xml:space="preserve">ELETRODUTO PVC FLEXÍVEL</v>
      </c>
      <c r="G587" s="914"/>
      <c r="H587" s="914"/>
      <c r="I587" s="914"/>
      <c r="J587" s="915"/>
      <c r="K587" s="151"/>
      <c r="L587" s="162"/>
      <c r="R587" s="141"/>
      <c r="S587" s="141"/>
      <c r="T587" s="141"/>
      <c r="U587" s="141"/>
      <c r="V587" s="141"/>
      <c r="W587" s="141"/>
      <c r="X587" s="3"/>
    </row>
    <row r="588" ht="47.25">
      <c r="C588" s="151" t="s">
        <v>32160</v>
      </c>
      <c r="D588" s="151">
        <f>VLOOKUP(C588,PO!$D:$N,2,0)</f>
        <v>91855</v>
      </c>
      <c r="E588" s="151" t="str">
        <f>VLOOKUP(D588,REF!$B:$F,2,0)</f>
        <v>CPU-SINAPI-MG</v>
      </c>
      <c r="F588" s="467" t="str">
        <f>VLOOKUP(C588,PO!D$1:J$65886,4,0)</f>
        <v xml:space="preserve">ELETRODUTO FLEXÍVEL CORRUGADO REFORÇADO, PVC, DN 25 MM (3/4"), PARA CIRCUITOS TERMINAIS, INSTALADO EM PAREDE - FORNECIMENTO E INSTALAÇÃO. AF_03/2023</v>
      </c>
      <c r="G588" s="467"/>
      <c r="H588" s="467"/>
      <c r="I588" s="467"/>
      <c r="J588" s="467"/>
      <c r="K588" s="151" t="str">
        <f>VLOOKUP(C588,PO!D$1:J$65886,5,0)</f>
        <v>M</v>
      </c>
      <c r="L588" s="152">
        <v>592</v>
      </c>
      <c r="R588" s="141"/>
      <c r="S588" s="141"/>
      <c r="T588" s="141"/>
      <c r="U588" s="141"/>
      <c r="V588" s="141"/>
      <c r="W588" s="141"/>
      <c r="X588" s="3"/>
    </row>
    <row r="589" ht="31.5">
      <c r="C589" s="151" t="s">
        <v>32161</v>
      </c>
      <c r="D589" s="151">
        <f>VLOOKUP(C589,PO!$D:$N,2,0)</f>
        <v>91860</v>
      </c>
      <c r="E589" s="151" t="str">
        <f>VLOOKUP(D589,REF!$B:$F,2,0)</f>
        <v>CPU-SINAPI-MG</v>
      </c>
      <c r="F589" s="467" t="str">
        <f>VLOOKUP(C589,PO!D$1:J$65886,4,0)</f>
        <v xml:space="preserve">ELETRODUTO FLEXÍVEL CORRUGADO, PEAD, DN 40 MM (1 1/4"), PARA CIRCUITOS TERMINAIS, INSTALADO EM PAREDE - FORNECIMENTO E INSTALAÇÃO. AF_03/2023</v>
      </c>
      <c r="G589" s="467"/>
      <c r="H589" s="467"/>
      <c r="I589" s="467"/>
      <c r="J589" s="467"/>
      <c r="K589" s="151" t="str">
        <f>VLOOKUP(C589,PO!D$1:J$65886,5,0)</f>
        <v>M</v>
      </c>
      <c r="L589" s="152">
        <v>23</v>
      </c>
      <c r="R589" s="141"/>
      <c r="S589" s="141"/>
      <c r="T589" s="141"/>
      <c r="U589" s="141"/>
      <c r="V589" s="141"/>
      <c r="W589" s="141"/>
      <c r="X589" s="3"/>
    </row>
    <row r="590" ht="31.5">
      <c r="C590" s="151" t="s">
        <v>32162</v>
      </c>
      <c r="D590" s="151">
        <f>VLOOKUP(C590,PO!$D:$N,2,0)</f>
        <v>97668</v>
      </c>
      <c r="E590" s="151" t="str">
        <f>VLOOKUP(D590,REF!$B:$F,2,0)</f>
        <v>CPU-SINAPI-MG</v>
      </c>
      <c r="F590" s="467" t="str">
        <f>VLOOKUP(C590,PO!D$1:J$65886,4,0)</f>
        <v xml:space="preserve">ELETRODUTO FLEXÍVEL CORRUGADO, PEAD, DN 63 (2"), PARA REDE ENTERRADA DE DISTRIBUIÇÃO DE ENERGIA ELÉTRICA - FORNECIMENTO E INSTALAÇÃO. AF_12/2021</v>
      </c>
      <c r="G590" s="467"/>
      <c r="H590" s="467"/>
      <c r="I590" s="467"/>
      <c r="J590" s="467"/>
      <c r="K590" s="151" t="str">
        <f>VLOOKUP(C590,PO!D$1:J$65886,5,0)</f>
        <v>M</v>
      </c>
      <c r="L590" s="152">
        <v>12</v>
      </c>
      <c r="R590" s="141"/>
      <c r="S590" s="141"/>
      <c r="T590" s="141"/>
      <c r="U590" s="141"/>
      <c r="V590" s="141"/>
      <c r="W590" s="141"/>
      <c r="X590" s="3"/>
    </row>
    <row r="591" ht="31.5">
      <c r="C591" s="151" t="s">
        <v>32163</v>
      </c>
      <c r="D591" s="151">
        <f>VLOOKUP(C591,PO!$D:$N,2,0)</f>
        <v>97669</v>
      </c>
      <c r="E591" s="151" t="str">
        <f>VLOOKUP(D591,REF!$B:$F,2,0)</f>
        <v>CPU-SINAPI-MG</v>
      </c>
      <c r="F591" s="467" t="str">
        <f>VLOOKUP(C591,PO!D$1:J$65886,4,0)</f>
        <v xml:space="preserve">ELETRODUTO FLEXÍVEL CORRUGADO, PEAD, DN 90 (3"), PARA REDE ENTERRADA DE DISTRIBUIÇÃO DE ENERGIA ELÉTRICA - FORNECIMENTO E INSTALAÇÃO. AF_12/2021</v>
      </c>
      <c r="G591" s="467"/>
      <c r="H591" s="467"/>
      <c r="I591" s="467"/>
      <c r="J591" s="467"/>
      <c r="K591" s="151" t="str">
        <f>VLOOKUP(C591,PO!D$1:J$65886,5,0)</f>
        <v>M</v>
      </c>
      <c r="L591" s="152">
        <v>9</v>
      </c>
      <c r="R591" s="141"/>
      <c r="S591" s="141"/>
      <c r="T591" s="141"/>
      <c r="U591" s="141"/>
      <c r="V591" s="141"/>
      <c r="W591" s="141"/>
      <c r="X591" s="3"/>
    </row>
    <row r="592" ht="16.5">
      <c r="C592" s="161" t="s">
        <v>32166</v>
      </c>
      <c r="D592" s="161"/>
      <c r="E592" s="161"/>
      <c r="F592" s="913" t="str">
        <f>VLOOKUP(C592,PO!D$1:J$65886,4,0)</f>
        <v xml:space="preserve">ELETRODUTO PVC ROSCA</v>
      </c>
      <c r="G592" s="914"/>
      <c r="H592" s="914"/>
      <c r="I592" s="914"/>
      <c r="J592" s="915"/>
      <c r="K592" s="151"/>
      <c r="L592" s="162"/>
      <c r="R592" s="141"/>
      <c r="S592" s="141"/>
      <c r="T592" s="141"/>
      <c r="U592" s="141"/>
      <c r="V592" s="141"/>
      <c r="W592" s="141"/>
      <c r="X592" s="3"/>
    </row>
    <row r="593" ht="31.5">
      <c r="C593" s="151" t="s">
        <v>32167</v>
      </c>
      <c r="D593" s="151">
        <f>VLOOKUP(C593,PO!$D:$N,2,0)</f>
        <v>93009</v>
      </c>
      <c r="E593" s="151" t="str">
        <f>VLOOKUP(D593,REF!$B:$F,2,0)</f>
        <v>CPU-SINAPI-MG</v>
      </c>
      <c r="F593" s="467" t="str">
        <f>VLOOKUP(C593,PO!D$1:J$65886,4,0)</f>
        <v xml:space="preserve">ELETRODUTO RÍGIDO ROSCÁVEL, PVC, DN 60 MM (2"), PARA REDE ENTERRADA DE DISTRIBUIÇÃO DE ENERGIA ELÉTRICA - FORNECIMENTO E INSTALAÇÃO. AF_12/2021</v>
      </c>
      <c r="G593" s="467"/>
      <c r="H593" s="467"/>
      <c r="I593" s="467"/>
      <c r="J593" s="467"/>
      <c r="K593" s="151" t="str">
        <f>VLOOKUP(C593,PO!D$1:J$65886,5,0)</f>
        <v>M</v>
      </c>
      <c r="L593" s="152">
        <v>3</v>
      </c>
      <c r="R593" s="141"/>
      <c r="S593" s="141"/>
      <c r="T593" s="141"/>
      <c r="U593" s="141"/>
      <c r="V593" s="141"/>
      <c r="W593" s="141"/>
      <c r="X593" s="3"/>
    </row>
    <row r="594" ht="16.5">
      <c r="C594" s="161" t="s">
        <v>32168</v>
      </c>
      <c r="D594" s="161"/>
      <c r="E594" s="161"/>
      <c r="F594" s="913" t="str">
        <f>VLOOKUP(C594,PO!D$1:J$65886,4,0)</f>
        <v xml:space="preserve">LÂMPADAS LED</v>
      </c>
      <c r="G594" s="914"/>
      <c r="H594" s="914"/>
      <c r="I594" s="914"/>
      <c r="J594" s="915"/>
      <c r="K594" s="151"/>
      <c r="L594" s="162"/>
      <c r="R594" s="141"/>
      <c r="S594" s="141"/>
      <c r="T594" s="141"/>
      <c r="U594" s="141"/>
      <c r="V594" s="141"/>
      <c r="W594" s="141"/>
      <c r="X594" s="3"/>
    </row>
    <row r="595" ht="31.5">
      <c r="C595" s="151" t="s">
        <v>32169</v>
      </c>
      <c r="D595" s="151">
        <f>VLOOKUP(C595,PO!$D:$N,2,0)</f>
        <v>105542</v>
      </c>
      <c r="E595" s="151" t="str">
        <f>VLOOKUP(D595,REF!$B:$F,2,0)</f>
        <v>CPU-SINAPI-MG</v>
      </c>
      <c r="F595" s="467" t="str">
        <f>VLOOKUP(C595,PO!D$1:J$65886,4,0)</f>
        <v xml:space="preserve">LUMINÁRIA LED DE EMBUTIR - QUADRADA 60X60CM, INCLUSO DRIVER - FORNECIMENTO E INSTALAÇÃO. AF_09/2024</v>
      </c>
      <c r="G595" s="467"/>
      <c r="H595" s="467"/>
      <c r="I595" s="467"/>
      <c r="J595" s="467"/>
      <c r="K595" s="151" t="str">
        <f>VLOOKUP(C595,PO!D$1:J$65886,5,0)</f>
        <v>UN</v>
      </c>
      <c r="L595" s="152">
        <v>1</v>
      </c>
      <c r="R595" s="141"/>
      <c r="S595" s="141"/>
      <c r="T595" s="141"/>
      <c r="U595" s="141"/>
      <c r="V595" s="141"/>
      <c r="W595" s="141"/>
      <c r="X595" s="3"/>
    </row>
    <row r="596" ht="31.5">
      <c r="C596" s="151" t="s">
        <v>32170</v>
      </c>
      <c r="D596" s="151">
        <f>VLOOKUP(C596,PO!$D:$N,2,0)</f>
        <v>100913</v>
      </c>
      <c r="E596" s="151" t="str">
        <f>VLOOKUP(D596,REF!$B:$F,2,0)</f>
        <v>CPU-SINAPI-MG</v>
      </c>
      <c r="F596" s="467" t="str">
        <f>VLOOKUP(C596,PO!D$1:J$65886,4,0)</f>
        <v xml:space="preserve">LUMINÁRIA TIPO CALHA, DE EMBUTIR, COM 1 LÂMPADA TUBULAR LED DE 18 W, SEM REATOR - FORNECIMENTO E INSTALAÇÃO. AF_09/2024</v>
      </c>
      <c r="G596" s="467"/>
      <c r="H596" s="467"/>
      <c r="I596" s="467"/>
      <c r="J596" s="467"/>
      <c r="K596" s="151" t="str">
        <f>VLOOKUP(C596,PO!D$1:J$65886,5,0)</f>
        <v>UN</v>
      </c>
      <c r="L596" s="152">
        <v>50</v>
      </c>
      <c r="R596" s="141"/>
      <c r="S596" s="141"/>
      <c r="T596" s="141"/>
      <c r="U596" s="141"/>
      <c r="V596" s="141"/>
      <c r="W596" s="141"/>
      <c r="X596" s="3"/>
    </row>
    <row r="597" ht="31.5">
      <c r="C597" s="151" t="s">
        <v>32171</v>
      </c>
      <c r="D597" s="151">
        <f>VLOOKUP(C597,PO!$D:$N,2,0)</f>
        <v>97607</v>
      </c>
      <c r="E597" s="151" t="str">
        <f>VLOOKUP(D597,REF!$B:$F,2,0)</f>
        <v>CPU-SINAPI-MG</v>
      </c>
      <c r="F597" s="467" t="str">
        <f>VLOOKUP(C597,PO!D$1:J$65886,4,0)</f>
        <v xml:space="preserve">LUMINÁRIA ARANDELA TIPO TARTARUGA, DE SOBREPOR, COM 1 LÂMPADA LED DE 6 W, SEM REATOR - FORNECIMENTO E INSTALAÇÃO. AF_09/2024</v>
      </c>
      <c r="G597" s="467"/>
      <c r="H597" s="467"/>
      <c r="I597" s="467"/>
      <c r="J597" s="467"/>
      <c r="K597" s="151" t="str">
        <f>VLOOKUP(C597,PO!D$1:J$65886,5,0)</f>
        <v>UN</v>
      </c>
      <c r="L597" s="152">
        <v>14</v>
      </c>
      <c r="R597" s="141"/>
      <c r="S597" s="141"/>
      <c r="T597" s="141"/>
      <c r="U597" s="141"/>
      <c r="V597" s="141"/>
      <c r="W597" s="141"/>
      <c r="X597" s="3"/>
    </row>
    <row r="598" ht="16.5">
      <c r="C598" s="161" t="s">
        <v>32173</v>
      </c>
      <c r="D598" s="161"/>
      <c r="E598" s="161"/>
      <c r="F598" s="913" t="str">
        <f>VLOOKUP(C598,PO!D$1:J$65886,4,0)</f>
        <v xml:space="preserve">QUADRO MEDIÇÃO</v>
      </c>
      <c r="G598" s="914"/>
      <c r="H598" s="914"/>
      <c r="I598" s="914"/>
      <c r="J598" s="915"/>
      <c r="K598" s="151"/>
      <c r="L598" s="162"/>
      <c r="R598" s="141"/>
      <c r="S598" s="141"/>
      <c r="T598" s="141"/>
      <c r="U598" s="141"/>
      <c r="V598" s="141"/>
      <c r="W598" s="141"/>
      <c r="X598" s="3"/>
    </row>
    <row r="599" ht="31.5">
      <c r="C599" s="151" t="s">
        <v>32175</v>
      </c>
      <c r="D599" s="151">
        <f>VLOOKUP(C599,PO!$D:$N,2,0)</f>
        <v>97359</v>
      </c>
      <c r="E599" s="151" t="str">
        <f>VLOOKUP(D599,REF!$B:$F,2,0)</f>
        <v>CPU-SINAPI-MG</v>
      </c>
      <c r="F599" s="467" t="str">
        <f>VLOOKUP(C599,PO!D$1:J$65886,4,0)</f>
        <v xml:space="preserve">QUADRO DE MEDIÇÃO GERAL DE ENERGIA COM 8 MEDIDORES - FORNECIMENTO E INSTALAÇÃO. AF_07/2025</v>
      </c>
      <c r="G599" s="467"/>
      <c r="H599" s="467"/>
      <c r="I599" s="467"/>
      <c r="J599" s="467"/>
      <c r="K599" s="151" t="str">
        <f>VLOOKUP(C599,PO!D$1:J$65886,5,0)</f>
        <v>UN</v>
      </c>
      <c r="L599" s="152">
        <v>1</v>
      </c>
      <c r="R599" s="141"/>
      <c r="S599" s="141"/>
      <c r="T599" s="141"/>
      <c r="U599" s="141"/>
      <c r="V599" s="141"/>
      <c r="W599" s="141"/>
      <c r="X599" s="3"/>
    </row>
    <row r="600" ht="16.5">
      <c r="C600" s="161" t="s">
        <v>32176</v>
      </c>
      <c r="D600" s="161"/>
      <c r="E600" s="161"/>
      <c r="F600" s="913" t="str">
        <f>VLOOKUP(C600,PO!D$1:J$65886,4,0)</f>
        <v xml:space="preserve">QUADRO DISTRIBUIÇÃO</v>
      </c>
      <c r="G600" s="914"/>
      <c r="H600" s="914"/>
      <c r="I600" s="914"/>
      <c r="J600" s="915"/>
      <c r="K600" s="151"/>
      <c r="L600" s="162"/>
      <c r="R600" s="141"/>
      <c r="S600" s="141"/>
      <c r="T600" s="141"/>
      <c r="U600" s="141"/>
      <c r="V600" s="141"/>
      <c r="W600" s="141"/>
      <c r="X600" s="3"/>
    </row>
    <row r="601" ht="47.25">
      <c r="C601" s="151" t="s">
        <v>32177</v>
      </c>
      <c r="D601" s="151">
        <f>VLOOKUP(C601,PO!$D:$N,2,0)</f>
        <v>106022</v>
      </c>
      <c r="E601" s="151" t="str">
        <f>VLOOKUP(D601,REF!$B:$F,2,0)</f>
        <v>CPU-SINAPI-MG</v>
      </c>
      <c r="F601" s="467" t="str">
        <f>VLOOKUP(C601,PO!D$1:J$65886,4,0)</f>
        <v xml:space="preserve">QUADRO DE DISTRIBUIÇÃO DE ENERGIA EM CHAPA DE AÇO GALVANIZADO, DE EMBUTIR, COM BARRAMENTO TRIFÁSICO, PARA 36 DISJUNTORES DIN 100A - FORNECIMENTO E INSTALAÇÃO. AF_07/2025</v>
      </c>
      <c r="G601" s="467"/>
      <c r="H601" s="467"/>
      <c r="I601" s="467"/>
      <c r="J601" s="467"/>
      <c r="K601" s="151" t="str">
        <f>VLOOKUP(C601,PO!D$1:J$65886,5,0)</f>
        <v>UN</v>
      </c>
      <c r="L601" s="152">
        <v>1</v>
      </c>
      <c r="R601" s="141"/>
      <c r="S601" s="141"/>
      <c r="T601" s="141"/>
      <c r="U601" s="141"/>
      <c r="V601" s="141"/>
      <c r="W601" s="141"/>
      <c r="X601" s="3"/>
    </row>
    <row r="602" ht="47.25">
      <c r="C602" s="151" t="s">
        <v>32178</v>
      </c>
      <c r="D602" s="151">
        <f>VLOOKUP(C602,PO!$D:$N,2,0)</f>
        <v>106023</v>
      </c>
      <c r="E602" s="151" t="str">
        <f>VLOOKUP(D602,REF!$B:$F,2,0)</f>
        <v>CPU-SINAPI-MG</v>
      </c>
      <c r="F602" s="467" t="str">
        <f>VLOOKUP(C602,PO!D$1:J$65886,4,0)</f>
        <v xml:space="preserve">QUADRO DE DISTRIBUIÇÃO DE ENERGIA EM CHAPA DE AÇO GALVANIZADO, DE EMBUTIR, COM BARRAMENTO TRIFÁSICO, PARA 48 DISJUNTORES DIN 100A - FORNECIMENTO E INSTALAÇÃO. AF_07/2025</v>
      </c>
      <c r="G602" s="467"/>
      <c r="H602" s="467"/>
      <c r="I602" s="467"/>
      <c r="J602" s="467"/>
      <c r="K602" s="151" t="str">
        <f>VLOOKUP(C602,PO!D$1:J$65886,5,0)</f>
        <v>UN</v>
      </c>
      <c r="L602" s="152">
        <v>1</v>
      </c>
      <c r="R602" s="141"/>
      <c r="S602" s="141"/>
      <c r="T602" s="141"/>
      <c r="U602" s="141"/>
      <c r="V602" s="141"/>
      <c r="W602" s="141"/>
      <c r="X602" s="3"/>
    </row>
    <row r="603" ht="16.5">
      <c r="C603" s="161" t="s">
        <v>32180</v>
      </c>
      <c r="D603" s="161"/>
      <c r="E603" s="161"/>
      <c r="F603" s="913" t="str">
        <f>VLOOKUP(C603,PO!D$1:J$65886,4,0)</f>
        <v xml:space="preserve">ENTRADA DE SERVIÇO</v>
      </c>
      <c r="G603" s="914"/>
      <c r="H603" s="914"/>
      <c r="I603" s="914"/>
      <c r="J603" s="915"/>
      <c r="K603" s="151"/>
      <c r="L603" s="162"/>
      <c r="R603" s="141"/>
      <c r="S603" s="141"/>
      <c r="T603" s="141"/>
      <c r="U603" s="141"/>
      <c r="V603" s="141"/>
      <c r="W603" s="141"/>
      <c r="X603" s="3"/>
    </row>
    <row r="604" ht="31.5">
      <c r="C604" s="151" t="s">
        <v>32182</v>
      </c>
      <c r="D604" s="151">
        <f>VLOOKUP(C604,PO!$D:$N,2,0)</f>
        <v>101538</v>
      </c>
      <c r="E604" s="151" t="str">
        <f>VLOOKUP(D604,REF!$B:$F,2,0)</f>
        <v>CPU-SINAPI-MG</v>
      </c>
      <c r="F604" s="467" t="str">
        <f>VLOOKUP(C604,PO!D$1:J$65886,4,0)</f>
        <v xml:space="preserve">ARMAÇÃO SECUNDÁRIA, COM 1 ESTRIBO E 1 ISOLADOR - FORNECIMENTO E INSTALAÇÃO. AF_07/2020</v>
      </c>
      <c r="G604" s="467"/>
      <c r="H604" s="467"/>
      <c r="I604" s="467"/>
      <c r="J604" s="467"/>
      <c r="K604" s="151" t="str">
        <f>VLOOKUP(C604,PO!D$1:J$65886,5,0)</f>
        <v>UN</v>
      </c>
      <c r="L604" s="152">
        <v>1</v>
      </c>
      <c r="R604" s="141"/>
      <c r="S604" s="141"/>
      <c r="T604" s="141"/>
      <c r="U604" s="141"/>
      <c r="V604" s="141"/>
      <c r="W604" s="141"/>
      <c r="X604" s="3"/>
    </row>
    <row r="605" ht="15.75">
      <c r="C605" s="151" t="s">
        <v>32183</v>
      </c>
      <c r="D605" s="151" t="str">
        <f>VLOOKUP(C605,PO!$D:$N,2,0)</f>
        <v>ED-49135</v>
      </c>
      <c r="E605" s="151" t="str">
        <f>VLOOKUP(D605,REF!$B:$F,2,0)</f>
        <v>CPU-SICOR-MG</v>
      </c>
      <c r="F605" s="467" t="str">
        <f>VLOOKUP(C605,PO!D$1:J$65886,4,0)</f>
        <v xml:space="preserve">CABO DE COBRE NU # 35 MM2, ENTERRADO, EXCLUSIVE ESCAVAÇÃO E REATERRO</v>
      </c>
      <c r="G605" s="467"/>
      <c r="H605" s="467"/>
      <c r="I605" s="467"/>
      <c r="J605" s="467"/>
      <c r="K605" s="151" t="str">
        <f>VLOOKUP(C605,PO!D$1:J$65886,5,0)</f>
        <v>m</v>
      </c>
      <c r="L605" s="152">
        <v>30</v>
      </c>
      <c r="R605" s="141"/>
      <c r="S605" s="141"/>
      <c r="T605" s="141"/>
      <c r="U605" s="141"/>
      <c r="V605" s="141"/>
      <c r="W605" s="141"/>
      <c r="X605" s="3"/>
    </row>
    <row r="606" ht="15.75">
      <c r="C606" s="151" t="s">
        <v>32184</v>
      </c>
      <c r="D606" s="151" t="str">
        <f>VLOOKUP(C606,PO!$D:$N,2,0)</f>
        <v>CPU10</v>
      </c>
      <c r="E606" s="151" t="str">
        <f>VLOOKUP(D606,REF!$B:$F,2,0)</f>
        <v>CPU-PRÓPRIA-MG</v>
      </c>
      <c r="F606" s="467" t="str">
        <f>VLOOKUP(C606,PO!D$1:J$65886,4,0)</f>
        <v xml:space="preserve">CABO DE AÇO GALVANIZADO - N°14 BWG</v>
      </c>
      <c r="G606" s="467"/>
      <c r="H606" s="467"/>
      <c r="I606" s="467"/>
      <c r="J606" s="467"/>
      <c r="K606" s="151" t="str">
        <f>VLOOKUP(C606,PO!D$1:J$65886,5,0)</f>
        <v>KG</v>
      </c>
      <c r="L606" s="152">
        <v>0.5</v>
      </c>
      <c r="R606" s="141"/>
      <c r="S606" s="141"/>
      <c r="T606" s="141"/>
      <c r="U606" s="141"/>
      <c r="V606" s="141"/>
      <c r="W606" s="141"/>
      <c r="X606" s="3"/>
    </row>
    <row r="607" ht="31.5">
      <c r="C607" s="151" t="s">
        <v>32185</v>
      </c>
      <c r="D607" s="151" t="str">
        <f>VLOOKUP(C607,PO!$D:$N,2,0)</f>
        <v>ED-48702</v>
      </c>
      <c r="E607" s="151" t="str">
        <f>VLOOKUP(D607,REF!$B:$F,2,0)</f>
        <v>CPU-SICOR-MG</v>
      </c>
      <c r="F607" s="467" t="str">
        <f>VLOOKUP(C607,PO!D$1:J$65886,4,0)</f>
        <v xml:space="preserve">CAIXA PRÉ MOLDADA PARA ATERRAMENTO COM TAMPA DE CONCRETO 25 x 25 x 50 CM, INCLUSIVE ESCAVAÇÃO E BOTA FORA</v>
      </c>
      <c r="G607" s="467"/>
      <c r="H607" s="467"/>
      <c r="I607" s="467"/>
      <c r="J607" s="467"/>
      <c r="K607" s="151" t="str">
        <f>VLOOKUP(C607,PO!D$1:J$65886,5,0)</f>
        <v>un</v>
      </c>
      <c r="L607" s="152">
        <v>1</v>
      </c>
      <c r="R607" s="141"/>
      <c r="S607" s="141"/>
      <c r="T607" s="141"/>
      <c r="U607" s="141"/>
      <c r="V607" s="141"/>
      <c r="W607" s="141"/>
      <c r="X607" s="3"/>
    </row>
    <row r="608" ht="47.25">
      <c r="C608" s="151" t="s">
        <v>32186</v>
      </c>
      <c r="D608" s="151" t="str">
        <f>VLOOKUP(C608,PO!$D:$N,2,0)</f>
        <v>ED-48701</v>
      </c>
      <c r="E608" s="151" t="str">
        <f>VLOOKUP(D608,REF!$B:$F,2,0)</f>
        <v>CPU-SICOR-MG</v>
      </c>
      <c r="F608" s="467" t="str">
        <f>VLOOKUP(C608,PO!D$1:J$65886,4,0)</f>
        <v xml:space="preserve">TERMINAL PARA ATERRAMENTO E CONEXÃO DE QUADRO/PAINEL ELÉTRICO, TIPO PARAFUSO FENDIDO DE APERTO, EM LATÃO ESTANHADO, DIÂMETRO DERIVAÇÃO 2,5MM2-25MM2, INCLUSIVE INSTALAÇÃO</v>
      </c>
      <c r="G608" s="467"/>
      <c r="H608" s="467"/>
      <c r="I608" s="467"/>
      <c r="J608" s="467"/>
      <c r="K608" s="151" t="str">
        <f>VLOOKUP(C608,PO!D$1:J$65886,5,0)</f>
        <v>un</v>
      </c>
      <c r="L608" s="152">
        <v>1</v>
      </c>
      <c r="R608" s="141"/>
      <c r="S608" s="141"/>
      <c r="T608" s="141"/>
      <c r="U608" s="141"/>
      <c r="V608" s="141"/>
      <c r="W608" s="141"/>
      <c r="X608" s="3"/>
    </row>
    <row r="609" ht="31.5">
      <c r="C609" s="151" t="s">
        <v>32187</v>
      </c>
      <c r="D609" s="151" t="str">
        <f>VLOOKUP(C609,PO!$D:$N,2,0)</f>
        <v>11.56.01</v>
      </c>
      <c r="E609" s="151" t="str">
        <f>VLOOKUP(D609,REF!$B:$F,2,0)</f>
        <v>CPU-SUDECAP-MG</v>
      </c>
      <c r="F609" s="467" t="str">
        <f>VLOOKUP(C609,PO!D$1:J$65886,4,0)</f>
        <v xml:space="preserve">POSTE GALVANIZADO ESCALONADO RETO ENGASTADO HT= 4,5M / HL= 3,8M /B= 89MM /DT= 60,3MM PADRÃO CEMIG</v>
      </c>
      <c r="G609" s="467"/>
      <c r="H609" s="467"/>
      <c r="I609" s="467"/>
      <c r="J609" s="467"/>
      <c r="K609" s="151" t="str">
        <f>VLOOKUP(C609,PO!D$1:J$65886,5,0)</f>
        <v>UN</v>
      </c>
      <c r="L609" s="152">
        <v>1</v>
      </c>
      <c r="R609" s="141"/>
      <c r="S609" s="141"/>
      <c r="T609" s="141"/>
      <c r="U609" s="141"/>
      <c r="V609" s="141"/>
      <c r="W609" s="141"/>
      <c r="X609" s="3"/>
    </row>
    <row r="610" ht="15.75">
      <c r="C610" s="151" t="s">
        <v>32188</v>
      </c>
      <c r="D610" s="151" t="str">
        <f>VLOOKUP(C610,PO!$D:$N,2,0)</f>
        <v>CPU11</v>
      </c>
      <c r="E610" s="151" t="str">
        <f>VLOOKUP(D610,REF!$B:$F,2,0)</f>
        <v>CPU-PRÓPRIA-MG</v>
      </c>
      <c r="F610" s="467" t="str">
        <f>VLOOKUP(C610,PO!D$1:J$65886,4,0)</f>
        <v xml:space="preserve">CINTA DE ALUMÍNIO PARA POSTE L=18MM, C=1,0M</v>
      </c>
      <c r="G610" s="467"/>
      <c r="H610" s="467"/>
      <c r="I610" s="467"/>
      <c r="J610" s="467"/>
      <c r="K610" s="151" t="str">
        <f>VLOOKUP(C610,PO!D$1:J$65886,5,0)</f>
        <v>UN</v>
      </c>
      <c r="L610" s="152">
        <v>6</v>
      </c>
      <c r="R610" s="141"/>
      <c r="S610" s="141"/>
      <c r="T610" s="141"/>
      <c r="U610" s="141"/>
      <c r="V610" s="141"/>
      <c r="W610" s="141"/>
      <c r="X610" s="3"/>
    </row>
    <row r="611" ht="15.75">
      <c r="C611" s="151" t="s">
        <v>32189</v>
      </c>
      <c r="D611" s="151" t="str">
        <f>VLOOKUP(C611,PO!$D:$N,2,0)</f>
        <v>CPU12</v>
      </c>
      <c r="E611" s="151" t="str">
        <f>VLOOKUP(D611,REF!$B:$F,2,0)</f>
        <v>CPU-PRÓPRIA-MG</v>
      </c>
      <c r="F611" s="467" t="str">
        <f>VLOOKUP(C611,PO!D$1:J$65886,4,0)</f>
        <v xml:space="preserve">HASTE DE ATERRAMENTO AÇO/COBRE D=15MM, COMPRIMENTO 2,4M</v>
      </c>
      <c r="G611" s="467"/>
      <c r="H611" s="467"/>
      <c r="I611" s="467"/>
      <c r="J611" s="467"/>
      <c r="K611" s="151" t="str">
        <f>VLOOKUP(C611,PO!D$1:J$65886,5,0)</f>
        <v>UN</v>
      </c>
      <c r="L611" s="152">
        <v>1</v>
      </c>
      <c r="R611" s="141"/>
      <c r="S611" s="141"/>
      <c r="T611" s="141"/>
      <c r="U611" s="141"/>
      <c r="V611" s="141"/>
      <c r="W611" s="141"/>
      <c r="X611" s="3"/>
    </row>
    <row r="612" ht="15.75">
      <c r="C612" s="151" t="s">
        <v>32190</v>
      </c>
      <c r="D612" s="151" t="str">
        <f>VLOOKUP(C612,PO!$D:$N,2,0)</f>
        <v>CPU13</v>
      </c>
      <c r="E612" s="151" t="str">
        <f>VLOOKUP(D612,REF!$B:$F,2,0)</f>
        <v>CPU-PRÓPRIA-MG</v>
      </c>
      <c r="F612" s="467" t="str">
        <f>VLOOKUP(C612,PO!D$1:J$65886,4,0)</f>
        <v xml:space="preserve">HASTE PARA ARMAÇÃO SECUNDÁRIA 16"X150"</v>
      </c>
      <c r="G612" s="467"/>
      <c r="H612" s="467"/>
      <c r="I612" s="467"/>
      <c r="J612" s="467"/>
      <c r="K612" s="151" t="str">
        <f>VLOOKUP(C612,PO!D$1:J$65886,5,0)</f>
        <v>UN</v>
      </c>
      <c r="L612" s="152">
        <v>1</v>
      </c>
      <c r="R612" s="141"/>
      <c r="S612" s="141"/>
      <c r="T612" s="141"/>
      <c r="U612" s="141"/>
      <c r="V612" s="141"/>
      <c r="W612" s="141"/>
      <c r="X612" s="3"/>
    </row>
    <row r="613" ht="31.5">
      <c r="C613" s="151" t="s">
        <v>32191</v>
      </c>
      <c r="D613" s="151" t="str">
        <f>VLOOKUP(C613,PO!$D:$N,2,0)</f>
        <v>CPU14</v>
      </c>
      <c r="E613" s="151" t="str">
        <f>VLOOKUP(D613,REF!$B:$F,2,0)</f>
        <v>CPU-PRÓPRIA-MG</v>
      </c>
      <c r="F613" s="467" t="str">
        <f>VLOOKUP(C613,PO!D$1:J$65886,4,0)</f>
        <v xml:space="preserve">HASTE PARA ARMAÇÃO SECUNDÁRIA 16''X350''</v>
      </c>
      <c r="G613" s="467"/>
      <c r="H613" s="467"/>
      <c r="I613" s="467"/>
      <c r="J613" s="467"/>
      <c r="K613" s="151" t="str">
        <f>VLOOKUP(C613,PO!D$1:J$65886,5,0)</f>
        <v>UN</v>
      </c>
      <c r="L613" s="152">
        <v>1</v>
      </c>
      <c r="R613" s="141"/>
      <c r="S613" s="141"/>
      <c r="T613" s="141"/>
      <c r="U613" s="141"/>
      <c r="V613" s="141"/>
      <c r="W613" s="141"/>
      <c r="X613" s="3"/>
    </row>
    <row r="614" ht="31.5">
      <c r="C614" s="151" t="s">
        <v>32192</v>
      </c>
      <c r="D614" s="151" t="str">
        <f>VLOOKUP(C614,PO!$D:$N,2,0)</f>
        <v>CPU15</v>
      </c>
      <c r="E614" s="151" t="str">
        <f>VLOOKUP(D614,REF!$B:$F,2,0)</f>
        <v>CPU-PRÓPRIA-MG</v>
      </c>
      <c r="F614" s="467" t="str">
        <f>VLOOKUP(C614,PO!D$1:J$65886,4,0)</f>
        <v xml:space="preserve">PARAFUSO AÇO GAÇVANZADO ROSCA M10</v>
      </c>
      <c r="G614" s="467"/>
      <c r="H614" s="467"/>
      <c r="I614" s="467"/>
      <c r="J614" s="467"/>
      <c r="K614" s="151" t="str">
        <f>VLOOKUP(C614,PO!D$1:J$65886,5,0)</f>
        <v>UN</v>
      </c>
      <c r="L614" s="152">
        <v>2</v>
      </c>
      <c r="R614" s="141"/>
      <c r="S614" s="141"/>
      <c r="T614" s="141"/>
      <c r="U614" s="141"/>
      <c r="V614" s="141"/>
      <c r="W614" s="141"/>
      <c r="X614" s="3"/>
    </row>
    <row r="615" ht="16.5">
      <c r="C615" s="161" t="s">
        <v>32405</v>
      </c>
      <c r="D615" s="161"/>
      <c r="E615" s="161"/>
      <c r="F615" s="913" t="str">
        <f>VLOOKUP(C615,PO!D$1:J$65886,4,0)</f>
        <v>CLIMATIZAÇÃO</v>
      </c>
      <c r="G615" s="914"/>
      <c r="H615" s="914"/>
      <c r="I615" s="914"/>
      <c r="J615" s="915"/>
      <c r="K615" s="151"/>
      <c r="L615" s="162"/>
      <c r="R615" s="141"/>
      <c r="S615" s="141"/>
      <c r="T615" s="141"/>
      <c r="U615" s="141"/>
      <c r="V615" s="141"/>
      <c r="W615" s="141"/>
      <c r="X615" s="3"/>
    </row>
    <row r="616" ht="31.5">
      <c r="C616" s="151" t="s">
        <v>32407</v>
      </c>
      <c r="D616" s="151">
        <f>VLOOKUP(C616,PO!$D:$N,2,0)</f>
        <v>103244</v>
      </c>
      <c r="E616" s="151" t="str">
        <f>VLOOKUP(D616,REF!$B:$F,2,0)</f>
        <v>CPU-SINAPI-MG</v>
      </c>
      <c r="F616" s="467" t="str">
        <f>VLOOKUP(C616,PO!D$1:J$65886,4,0)</f>
        <v xml:space="preserve">AR CONDICIONADO SPLIT INVERTER, HI-WALL (PAREDE), 9000 BTU/H, CICLO FRIO - FORNECIMENTO E INSTALAÇÃO. AF_11/2021_PE</v>
      </c>
      <c r="G616" s="467"/>
      <c r="H616" s="467"/>
      <c r="I616" s="467"/>
      <c r="J616" s="467"/>
      <c r="K616" s="151" t="str">
        <f>VLOOKUP(C616,PO!D$1:J$65886,5,0)</f>
        <v>UN</v>
      </c>
      <c r="L616" s="152">
        <v>8</v>
      </c>
      <c r="R616" s="141"/>
      <c r="S616" s="141"/>
      <c r="T616" s="141"/>
      <c r="U616" s="141"/>
      <c r="V616" s="141"/>
      <c r="W616" s="141"/>
      <c r="X616" s="3"/>
    </row>
    <row r="617" ht="31.5">
      <c r="C617" s="151" t="s">
        <v>32408</v>
      </c>
      <c r="D617" s="151">
        <f>VLOOKUP(C617,PO!$D:$N,2,0)</f>
        <v>103247</v>
      </c>
      <c r="E617" s="151" t="str">
        <f>VLOOKUP(D617,REF!$B:$F,2,0)</f>
        <v>CPU-SINAPI-MG</v>
      </c>
      <c r="F617" s="467" t="str">
        <f>VLOOKUP(C617,PO!D$1:J$65886,4,0)</f>
        <v xml:space="preserve">AR CONDICIONADO SPLIT INVERTER, HI-WALL (PAREDE), 12000 BTU/H, CICLO FRIO - FORNECIMENTO E INSTALAÇÃO. AF_11/2021_PE</v>
      </c>
      <c r="G617" s="467"/>
      <c r="H617" s="467"/>
      <c r="I617" s="467"/>
      <c r="J617" s="467"/>
      <c r="K617" s="151" t="str">
        <f>VLOOKUP(C617,PO!D$1:J$65886,5,0)</f>
        <v>UN</v>
      </c>
      <c r="L617" s="152">
        <v>1</v>
      </c>
      <c r="R617" s="141"/>
      <c r="S617" s="141"/>
      <c r="T617" s="141"/>
      <c r="U617" s="141"/>
      <c r="V617" s="141"/>
      <c r="W617" s="141"/>
      <c r="X617" s="3"/>
    </row>
    <row r="618" ht="31.5">
      <c r="C618" s="151" t="s">
        <v>32409</v>
      </c>
      <c r="D618" s="151">
        <f>VLOOKUP(C618,PO!$D:$N,2,0)</f>
        <v>103250</v>
      </c>
      <c r="E618" s="151" t="str">
        <f>VLOOKUP(D618,REF!$B:$F,2,0)</f>
        <v>CPU-SINAPI-MG</v>
      </c>
      <c r="F618" s="467" t="str">
        <f>VLOOKUP(C618,PO!D$1:J$65886,4,0)</f>
        <v xml:space="preserve">AR CONDICIONADO SPLIT INVERTER, HI-WALL (PAREDE), 18000 BTU/H, CICLO FRIO - FORNECIMENTO E INSTALAÇÃO. AF_11/2021_PE</v>
      </c>
      <c r="G618" s="467"/>
      <c r="H618" s="467"/>
      <c r="I618" s="467"/>
      <c r="J618" s="467"/>
      <c r="K618" s="151" t="str">
        <f>VLOOKUP(C618,PO!D$1:J$65886,5,0)</f>
        <v>UN</v>
      </c>
      <c r="L618" s="152">
        <v>1</v>
      </c>
      <c r="R618" s="141"/>
      <c r="S618" s="141"/>
      <c r="T618" s="141"/>
      <c r="U618" s="141"/>
      <c r="V618" s="141"/>
      <c r="W618" s="141"/>
      <c r="X618" s="3"/>
    </row>
    <row r="619" ht="16.5">
      <c r="C619" s="163"/>
      <c r="D619" s="159"/>
      <c r="E619" s="159"/>
      <c r="F619" s="159"/>
      <c r="G619" s="159"/>
      <c r="H619" s="159"/>
      <c r="I619" s="159"/>
      <c r="J619" s="159"/>
      <c r="K619" s="163"/>
      <c r="L619" s="164"/>
      <c r="R619" s="141"/>
      <c r="S619" s="141"/>
      <c r="T619" s="141"/>
      <c r="U619" s="141"/>
      <c r="V619" s="141"/>
      <c r="W619" s="141"/>
      <c r="X619" s="3"/>
    </row>
    <row r="620" ht="33.75">
      <c r="C620" s="146">
        <v>7</v>
      </c>
      <c r="D620" s="692"/>
      <c r="E620" s="692"/>
      <c r="F620" s="694" t="str">
        <f>VLOOKUP(C620,PO!D$1:J$65886,4,0)</f>
        <v xml:space="preserve">CABEAMENTO ESTRUTURADO </v>
      </c>
      <c r="G620" s="695"/>
      <c r="H620" s="695"/>
      <c r="I620" s="695"/>
      <c r="J620" s="696"/>
      <c r="K620" s="147"/>
      <c r="L620" s="693"/>
      <c r="R620" s="141"/>
      <c r="S620" s="141"/>
      <c r="T620" s="141"/>
      <c r="U620" s="141"/>
      <c r="V620" s="141"/>
      <c r="W620" s="141"/>
      <c r="X620" s="3"/>
    </row>
    <row r="621" ht="15.75">
      <c r="C621" s="351" t="s">
        <v>32523</v>
      </c>
      <c r="D621" s="351" t="str">
        <f>VLOOKUP(C621,PO!$D:$N,2,0)</f>
        <v>ED-48362</v>
      </c>
      <c r="E621" s="351" t="str">
        <f>VLOOKUP(D621,REF!$B:$F,2,0)</f>
        <v>CPU-SICOR-MG</v>
      </c>
      <c r="F621" s="467" t="str">
        <f>VLOOKUP(C621,PO!D$1:J$65886,4,0)</f>
        <v xml:space="preserve">ANILHA (MARCADOR) PARA IDENTIFICAÇÃO DE CABOS (# 16 MM2) - 500 UN</v>
      </c>
      <c r="G621" s="467"/>
      <c r="H621" s="467"/>
      <c r="I621" s="467"/>
      <c r="J621" s="467"/>
      <c r="K621" s="351" t="str">
        <f>VLOOKUP(C621,PO!D$1:J$65886,5,0)</f>
        <v>U</v>
      </c>
      <c r="L621" s="687">
        <v>1</v>
      </c>
      <c r="R621" s="141"/>
      <c r="S621" s="141"/>
      <c r="T621" s="141"/>
      <c r="U621" s="141"/>
      <c r="V621" s="141"/>
      <c r="W621" s="141"/>
      <c r="X621" s="3"/>
    </row>
    <row r="622" ht="15.75">
      <c r="C622" s="151" t="s">
        <v>32524</v>
      </c>
      <c r="D622" s="151" t="str">
        <f>VLOOKUP(C622,PO!$D:$N,2,0)</f>
        <v>ED-48361</v>
      </c>
      <c r="E622" s="151" t="str">
        <f>VLOOKUP(D622,REF!$B:$F,2,0)</f>
        <v>CPU-SICOR-MG</v>
      </c>
      <c r="F622" s="467" t="str">
        <f>VLOOKUP(C622,PO!D$1:J$65886,4,0)</f>
        <v xml:space="preserve">ANILHA (MARCADOR) PARA IDENTIFICAÇÃO DE CABOS (# 6 MM2) - 500 UN</v>
      </c>
      <c r="G622" s="467"/>
      <c r="H622" s="467"/>
      <c r="I622" s="467"/>
      <c r="J622" s="467"/>
      <c r="K622" s="151" t="str">
        <f>VLOOKUP(C622,PO!D$1:J$65886,5,0)</f>
        <v>U</v>
      </c>
      <c r="L622" s="152">
        <v>1</v>
      </c>
      <c r="R622" s="141"/>
      <c r="S622" s="141"/>
      <c r="T622" s="141"/>
      <c r="U622" s="141"/>
      <c r="V622" s="141"/>
      <c r="W622" s="141"/>
      <c r="X622" s="3"/>
    </row>
    <row r="623" ht="15.75">
      <c r="C623" s="151" t="s">
        <v>32525</v>
      </c>
      <c r="D623" s="151" t="str">
        <f>VLOOKUP(C623,PO!$D:$N,2,0)</f>
        <v>ED-48376</v>
      </c>
      <c r="E623" s="151" t="str">
        <f>VLOOKUP(D623,REF!$B:$F,2,0)</f>
        <v>CPU-SICOR-MG</v>
      </c>
      <c r="F623" s="467" t="str">
        <f>VLOOKUP(C623,PO!D$1:J$65886,4,0)</f>
        <v xml:space="preserve">GAVETA DE VENTILAÇÃO COM 4 VENTILADORES PARA RACK 19"</v>
      </c>
      <c r="G623" s="467"/>
      <c r="H623" s="467"/>
      <c r="I623" s="467"/>
      <c r="J623" s="467"/>
      <c r="K623" s="151" t="str">
        <f>VLOOKUP(C623,PO!D$1:J$65886,5,0)</f>
        <v>cj</v>
      </c>
      <c r="L623" s="152">
        <v>1</v>
      </c>
      <c r="R623" s="141"/>
      <c r="S623" s="141"/>
      <c r="T623" s="141"/>
      <c r="U623" s="141"/>
      <c r="V623" s="141"/>
      <c r="W623" s="141"/>
      <c r="X623" s="3"/>
    </row>
    <row r="624" ht="15.75">
      <c r="C624" s="151" t="s">
        <v>32526</v>
      </c>
      <c r="D624" s="151" t="str">
        <f>VLOOKUP(C624,PO!$D:$N,2,0)</f>
        <v>ED-48377</v>
      </c>
      <c r="E624" s="151" t="str">
        <f>VLOOKUP(D624,REF!$B:$F,2,0)</f>
        <v>CPU-SICOR-MG</v>
      </c>
      <c r="F624" s="467" t="str">
        <f>VLOOKUP(C624,PO!D$1:J$65886,4,0)</f>
        <v xml:space="preserve">ORGANIZADOR DE CABOS DE 1U PARA RACK 19"</v>
      </c>
      <c r="G624" s="467"/>
      <c r="H624" s="467"/>
      <c r="I624" s="467"/>
      <c r="J624" s="467"/>
      <c r="K624" s="151" t="str">
        <f>VLOOKUP(C624,PO!D$1:J$65886,5,0)</f>
        <v>cj</v>
      </c>
      <c r="L624" s="152">
        <v>1</v>
      </c>
      <c r="R624" s="141"/>
      <c r="S624" s="141"/>
      <c r="T624" s="141"/>
      <c r="U624" s="141"/>
      <c r="V624" s="141"/>
      <c r="W624" s="141"/>
      <c r="X624" s="3"/>
    </row>
    <row r="625" ht="47.25">
      <c r="C625" s="151" t="s">
        <v>32527</v>
      </c>
      <c r="D625" s="151" t="str">
        <f>VLOOKUP(C625,PO!$D:$N,2,0)</f>
        <v>ED-9194</v>
      </c>
      <c r="E625" s="151" t="str">
        <f>VLOOKUP(D625,REF!$B:$F,2,0)</f>
        <v>CPU-SICOR-MG</v>
      </c>
      <c r="F625" s="467" t="str">
        <f>VLOOKUP(C625,PO!D$1:J$65886,4,0)</f>
        <v xml:space="preserve">CABO UTP COM QUATRO (4) PARES, CATEGORIA 6, CLASSIFICAÇÃO LSZH, COM ISOLAMENTO NÃO HALOGENADO E ANTICHAMA, EXCLUSIVE CONECTOR/PLUG MACHO RJ45 E CRIMPAGEM</v>
      </c>
      <c r="G625" s="467"/>
      <c r="H625" s="467"/>
      <c r="I625" s="467"/>
      <c r="J625" s="467"/>
      <c r="K625" s="151" t="str">
        <f>VLOOKUP(C625,PO!D$1:J$65886,5,0)</f>
        <v>m</v>
      </c>
      <c r="L625" s="152">
        <f>144+346</f>
        <v>490</v>
      </c>
      <c r="R625" s="141"/>
      <c r="S625" s="141"/>
      <c r="T625" s="141"/>
      <c r="U625" s="141"/>
      <c r="V625" s="141"/>
      <c r="W625" s="141"/>
      <c r="X625" s="3"/>
    </row>
    <row r="626" ht="31.5">
      <c r="C626" s="151" t="s">
        <v>32528</v>
      </c>
      <c r="D626" s="151" t="str">
        <f>VLOOKUP(C626,PO!$D:$N,2,0)</f>
        <v>ED-32151</v>
      </c>
      <c r="E626" s="151" t="str">
        <f>VLOOKUP(D626,REF!$B:$F,2,0)</f>
        <v>CPU-SICOR-MG</v>
      </c>
      <c r="F626" s="467" t="str">
        <f>VLOOKUP(C626,PO!D$1:J$65886,4,0)</f>
        <v xml:space="preserve">PATCH CORD RJ45/RJ45 UTP-4P METÁLICO CATEGORIA 6, PINAGEM T568A (VOZ), COMPRIMENTO 2 METROS</v>
      </c>
      <c r="G626" s="467"/>
      <c r="H626" s="467"/>
      <c r="I626" s="467"/>
      <c r="J626" s="467"/>
      <c r="K626" s="151" t="str">
        <f>VLOOKUP(C626,PO!D$1:J$65886,5,0)</f>
        <v>un</v>
      </c>
      <c r="L626" s="152">
        <v>5</v>
      </c>
      <c r="R626" s="141"/>
      <c r="S626" s="141"/>
      <c r="T626" s="141"/>
      <c r="U626" s="141"/>
      <c r="V626" s="141"/>
      <c r="W626" s="141"/>
      <c r="X626" s="3"/>
    </row>
    <row r="627" ht="15.75">
      <c r="C627" s="151" t="s">
        <v>32529</v>
      </c>
      <c r="D627" s="151" t="str">
        <f>VLOOKUP(C627,PO!$D:$N,2,0)</f>
        <v>ED-48373</v>
      </c>
      <c r="E627" s="151" t="str">
        <f>VLOOKUP(D627,REF!$B:$F,2,0)</f>
        <v>CPU-SICOR-MG</v>
      </c>
      <c r="F627" s="467" t="str">
        <f>VLOOKUP(C627,PO!D$1:J$65886,4,0)</f>
        <v xml:space="preserve">PATCH PANEL 24 POSIÇÕES, CATEGORIA COM GUIA TRASEIRO</v>
      </c>
      <c r="G627" s="467"/>
      <c r="H627" s="467"/>
      <c r="I627" s="467"/>
      <c r="J627" s="467"/>
      <c r="K627" s="151" t="str">
        <f>VLOOKUP(C627,PO!D$1:J$65886,5,0)</f>
        <v>cj</v>
      </c>
      <c r="L627" s="152">
        <v>5</v>
      </c>
      <c r="R627" s="141"/>
      <c r="S627" s="141"/>
      <c r="T627" s="141"/>
      <c r="U627" s="141"/>
      <c r="V627" s="141"/>
      <c r="W627" s="141"/>
      <c r="X627" s="3"/>
    </row>
    <row r="628" ht="16.5">
      <c r="C628" s="163"/>
      <c r="D628" s="159"/>
      <c r="E628" s="159"/>
      <c r="F628" s="159"/>
      <c r="G628" s="159"/>
      <c r="H628" s="159"/>
      <c r="I628" s="159"/>
      <c r="J628" s="159"/>
      <c r="K628" s="163"/>
      <c r="L628" s="164"/>
      <c r="R628" s="141"/>
      <c r="S628" s="141"/>
      <c r="T628" s="141"/>
      <c r="U628" s="141"/>
      <c r="V628" s="141"/>
      <c r="W628" s="141"/>
      <c r="X628" s="3"/>
    </row>
    <row r="629" ht="17.25">
      <c r="C629" s="146">
        <v>8</v>
      </c>
      <c r="D629" s="692"/>
      <c r="E629" s="692"/>
      <c r="F629" s="950" t="str">
        <f>VLOOKUP(C629,PO!D$1:J$65886,4,0)</f>
        <v>HIDRAULICO</v>
      </c>
      <c r="G629" s="951"/>
      <c r="H629" s="951"/>
      <c r="I629" s="951"/>
      <c r="J629" s="952"/>
      <c r="K629" s="147"/>
      <c r="L629" s="693"/>
      <c r="R629" s="141"/>
      <c r="S629" s="141"/>
      <c r="T629" s="141"/>
      <c r="U629" s="141"/>
      <c r="V629" s="141"/>
      <c r="W629" s="141"/>
      <c r="X629" s="3"/>
    </row>
    <row r="630" ht="33">
      <c r="C630" s="686" t="s">
        <v>32531</v>
      </c>
      <c r="D630" s="686"/>
      <c r="E630" s="686"/>
      <c r="F630" s="688" t="str">
        <f>VLOOKUP(C630,PO!D$1:J$65886,4,0)</f>
        <v xml:space="preserve">TUBOS E ACESSORIOS </v>
      </c>
      <c r="G630" s="689"/>
      <c r="H630" s="689"/>
      <c r="I630" s="689"/>
      <c r="J630" s="690"/>
      <c r="K630" s="351"/>
      <c r="L630" s="691"/>
      <c r="R630" s="141"/>
      <c r="S630" s="141"/>
      <c r="T630" s="141"/>
      <c r="U630" s="141"/>
      <c r="V630" s="141"/>
      <c r="W630" s="141"/>
      <c r="X630" s="3"/>
    </row>
    <row r="631" ht="47.25">
      <c r="C631" s="151" t="s">
        <v>32535</v>
      </c>
      <c r="D631" s="151" t="str">
        <f>VLOOKUP(C631,PO!$D:$N,2,0)</f>
        <v>ED-15204</v>
      </c>
      <c r="E631" s="151" t="str">
        <f>VLOOKUP(D631,REF!$B:$F,2,0)</f>
        <v>CPU-SICOR-MG</v>
      </c>
      <c r="F631" s="467" t="str">
        <f>VLOOKUP(C631,PO!D$1:J$65886,4,0)</f>
        <v xml:space="preserve">KIT CAVALETE PARA MEDIÇÃO DE ÁGUA, EMBUTIDO EM ALVENARIA, EM AÇO GALVANIZADO DN 20MM (1/2") - PADRÃO CONCESSIONÁRIA LOCAL, EXCLUSIVE HIDRÔMETRO</v>
      </c>
      <c r="G631" s="467"/>
      <c r="H631" s="467"/>
      <c r="I631" s="467"/>
      <c r="J631" s="467"/>
      <c r="K631" s="151" t="str">
        <f>VLOOKUP(C631,PO!D$1:J$65886,5,0)</f>
        <v>un</v>
      </c>
      <c r="L631" s="152">
        <v>1</v>
      </c>
      <c r="R631" s="141"/>
      <c r="S631" s="141"/>
      <c r="T631" s="141"/>
      <c r="U631" s="141"/>
      <c r="V631" s="141"/>
      <c r="W631" s="141"/>
      <c r="X631" s="3"/>
    </row>
    <row r="632" ht="47.25">
      <c r="C632" s="151" t="s">
        <v>32536</v>
      </c>
      <c r="D632" s="151" t="str">
        <f>VLOOKUP(C632,PO!$D:$N,2,0)</f>
        <v>ED-49992</v>
      </c>
      <c r="E632" s="151" t="str">
        <f>VLOOKUP(D632,REF!$B:$F,2,0)</f>
        <v>CPU-SICOR-MG</v>
      </c>
      <c r="F632" s="467" t="str">
        <f>VLOOKUP(C632,PO!D$1:J$65886,4,0)</f>
        <v xml:space="preserve">REGISTRO DE GAVETA, TIPO BASE, ROSCÁVEL 1" (PARA TUBO SOLDÁVEL OU PPR DN 32MM/CPVC DN 28MM), INCLUSIVE ACABAMENTO (PADRÃO POPULAR) E CANOPLA CROMADOS</v>
      </c>
      <c r="G632" s="467"/>
      <c r="H632" s="467"/>
      <c r="I632" s="467"/>
      <c r="J632" s="467"/>
      <c r="K632" s="151" t="str">
        <f>VLOOKUP(C632,PO!D$1:J$65886,5,0)</f>
        <v>un</v>
      </c>
      <c r="L632" s="152">
        <v>22</v>
      </c>
      <c r="R632" s="141"/>
      <c r="S632" s="141"/>
      <c r="T632" s="141"/>
      <c r="U632" s="141"/>
      <c r="V632" s="141"/>
      <c r="W632" s="141"/>
      <c r="X632" s="3"/>
    </row>
    <row r="633" ht="47.25">
      <c r="C633" s="151" t="s">
        <v>32537</v>
      </c>
      <c r="D633" s="151" t="str">
        <f>VLOOKUP(C633,PO!$D:$N,2,0)</f>
        <v>ED-49989</v>
      </c>
      <c r="E633" s="151" t="str">
        <f>VLOOKUP(D633,REF!$B:$F,2,0)</f>
        <v>CPU-SICOR-MG</v>
      </c>
      <c r="F633" s="467" t="str">
        <f>VLOOKUP(C633,PO!D$1:J$65886,4,0)</f>
        <v xml:space="preserve">REGISTRO DE GAVETA, TIPO BASE, ROSCÁVEL 3/4" (PARA TUBO SOLDÁVEL OU PPR DN 25MM/CPVC DN 22MM), INCLUSIVE ACABAMENTO (PADRÃO MÉDIO) E CANOPLA CROMADO</v>
      </c>
      <c r="G633" s="467"/>
      <c r="H633" s="467"/>
      <c r="I633" s="467"/>
      <c r="J633" s="467"/>
      <c r="K633" s="151" t="str">
        <f>VLOOKUP(C633,PO!D$1:J$65886,5,0)</f>
        <v>un</v>
      </c>
      <c r="L633" s="152">
        <v>2</v>
      </c>
      <c r="R633" s="141"/>
      <c r="S633" s="141"/>
      <c r="T633" s="141"/>
      <c r="U633" s="141"/>
      <c r="V633" s="141"/>
      <c r="W633" s="141"/>
      <c r="X633" s="3"/>
    </row>
    <row r="634" ht="31.5">
      <c r="C634" s="151" t="s">
        <v>32538</v>
      </c>
      <c r="D634" s="151" t="str">
        <f>VLOOKUP(C634,PO!$D:$N,2,0)</f>
        <v>ED-50001</v>
      </c>
      <c r="E634" s="151" t="str">
        <f>VLOOKUP(D634,REF!$B:$F,2,0)</f>
        <v>CPU-SICOR-MG</v>
      </c>
      <c r="F634" s="467" t="str">
        <f>VLOOKUP(C634,PO!D$1:J$65886,4,0)</f>
        <v xml:space="preserve">REGISTRO DE ESFERA, TIPO PVC SOLDÁVEL DN 32MM (1"), INCLUSIVE VOLANTE PARA ACIONAMENTO</v>
      </c>
      <c r="G634" s="467"/>
      <c r="H634" s="467"/>
      <c r="I634" s="467"/>
      <c r="J634" s="467"/>
      <c r="K634" s="151" t="str">
        <f>VLOOKUP(C634,PO!D$1:J$65886,5,0)</f>
        <v>un</v>
      </c>
      <c r="L634" s="152">
        <v>2</v>
      </c>
      <c r="R634" s="141"/>
      <c r="S634" s="141"/>
      <c r="T634" s="141"/>
      <c r="U634" s="141"/>
      <c r="V634" s="141"/>
      <c r="W634" s="141"/>
      <c r="X634" s="3"/>
    </row>
    <row r="635" ht="31.5">
      <c r="C635" s="151" t="s">
        <v>32539</v>
      </c>
      <c r="D635" s="151" t="str">
        <f>VLOOKUP(C635,PO!$D:$N,2,0)</f>
        <v>ED-50003</v>
      </c>
      <c r="E635" s="151" t="str">
        <f>VLOOKUP(D635,REF!$B:$F,2,0)</f>
        <v>CPU-SICOR-MG</v>
      </c>
      <c r="F635" s="467" t="str">
        <f>VLOOKUP(C635,PO!D$1:J$65886,4,0)</f>
        <v xml:space="preserve">REGISTRO DE ESFERA, TIPO PVC SOLDÁVEL DN 50MM (1.1/2"), INCLUSIVE VOLANTE PARA ACIONAMENTO</v>
      </c>
      <c r="G635" s="467"/>
      <c r="H635" s="467"/>
      <c r="I635" s="467"/>
      <c r="J635" s="467"/>
      <c r="K635" s="151" t="str">
        <f>VLOOKUP(C635,PO!D$1:J$65886,5,0)</f>
        <v>un</v>
      </c>
      <c r="L635" s="152">
        <v>2</v>
      </c>
      <c r="R635" s="141"/>
      <c r="S635" s="141"/>
      <c r="T635" s="141"/>
      <c r="U635" s="141"/>
      <c r="V635" s="141"/>
      <c r="W635" s="141"/>
      <c r="X635" s="3"/>
    </row>
    <row r="636" ht="15.75">
      <c r="C636" s="151" t="s">
        <v>32540</v>
      </c>
      <c r="D636" s="151" t="str">
        <f>VLOOKUP(C636,PO!$D:$N,2,0)</f>
        <v>02.21.04</v>
      </c>
      <c r="E636" s="151" t="str">
        <f>VLOOKUP(D636,REF!$B:$F,2,0)</f>
        <v>CPU-SUDECAP-MG</v>
      </c>
      <c r="F636" s="467" t="str">
        <f>VLOOKUP(C636,PO!D$1:J$65886,4,0)</f>
        <v xml:space="preserve">REMOÇÃO DE METAIS ESPECIAIS (VÁLVULA DE DESCARGA, CAIXA SILEN)</v>
      </c>
      <c r="G636" s="467"/>
      <c r="H636" s="467"/>
      <c r="I636" s="467"/>
      <c r="J636" s="467"/>
      <c r="K636" s="151" t="str">
        <f>VLOOKUP(C636,PO!D$1:J$65886,5,0)</f>
        <v>UN</v>
      </c>
      <c r="L636" s="152">
        <v>1</v>
      </c>
      <c r="R636" s="141"/>
      <c r="S636" s="141"/>
      <c r="T636" s="141"/>
      <c r="U636" s="141"/>
      <c r="V636" s="141"/>
      <c r="W636" s="141"/>
      <c r="X636" s="3"/>
    </row>
    <row r="637" ht="31.5">
      <c r="C637" s="151" t="s">
        <v>32541</v>
      </c>
      <c r="D637" s="151">
        <f>VLOOKUP(C637,PO!$D:$N,2,0)</f>
        <v>103950</v>
      </c>
      <c r="E637" s="151" t="str">
        <f>VLOOKUP(D637,REF!$B:$F,2,0)</f>
        <v>CPU-SINAPI-MG</v>
      </c>
      <c r="F637" s="467" t="str">
        <f>VLOOKUP(C637,PO!D$1:J$65886,4,0)</f>
        <v xml:space="preserve">JOELHO DE REDUÇÃO, 90 GRAUS, PVC, SOLDÁVEL, DN 25 MM X 20 MM, INSTALADO EM RAMAL OU SUB-RAMAL DE ÁGUA - FORNECIMENTO E INSTALAÇÃO. AF_06/2022</v>
      </c>
      <c r="G637" s="467"/>
      <c r="H637" s="467"/>
      <c r="I637" s="467"/>
      <c r="J637" s="467"/>
      <c r="K637" s="151" t="str">
        <f>VLOOKUP(C637,PO!D$1:J$65886,5,0)</f>
        <v>UN</v>
      </c>
      <c r="L637" s="152">
        <v>5</v>
      </c>
      <c r="R637" s="141"/>
      <c r="S637" s="141"/>
      <c r="T637" s="141"/>
      <c r="U637" s="141"/>
      <c r="V637" s="141"/>
      <c r="W637" s="141"/>
      <c r="X637" s="3"/>
    </row>
    <row r="638" ht="31.5">
      <c r="C638" s="151" t="s">
        <v>32542</v>
      </c>
      <c r="D638" s="151">
        <f>VLOOKUP(C638,PO!$D:$N,2,0)</f>
        <v>104050</v>
      </c>
      <c r="E638" s="151" t="str">
        <f>VLOOKUP(D638,REF!$B:$F,2,0)</f>
        <v>CPU-SINAPI-MG</v>
      </c>
      <c r="F638" s="467" t="str">
        <f>VLOOKUP(C638,PO!D$1:J$65886,4,0)</f>
        <v xml:space="preserve">ADAPTADOR, PVC, CURTO COM BOLSA E ROSCA, 32 MM X 1", PARA LIGAÇÃO PREDIAL DE ÁGUA. AF_06/2022</v>
      </c>
      <c r="G638" s="467"/>
      <c r="H638" s="467"/>
      <c r="I638" s="467"/>
      <c r="J638" s="467"/>
      <c r="K638" s="151" t="str">
        <f>VLOOKUP(C638,PO!D$1:J$65886,5,0)</f>
        <v>UN</v>
      </c>
      <c r="L638" s="152">
        <v>2</v>
      </c>
      <c r="R638" s="141"/>
      <c r="S638" s="141"/>
      <c r="T638" s="141"/>
      <c r="U638" s="141"/>
      <c r="V638" s="141"/>
      <c r="W638" s="141"/>
      <c r="X638" s="3"/>
    </row>
    <row r="639" ht="47.25">
      <c r="C639" s="151" t="s">
        <v>32543</v>
      </c>
      <c r="D639" s="151">
        <f>VLOOKUP(C639,PO!$D:$N,2,0)</f>
        <v>89596</v>
      </c>
      <c r="E639" s="151" t="str">
        <f>VLOOKUP(D639,REF!$B:$F,2,0)</f>
        <v>CPU-SINAPI-MG</v>
      </c>
      <c r="F639" s="467" t="str">
        <f>VLOOKUP(C639,PO!D$1:J$65886,4,0)</f>
        <v xml:space="preserve">ADAPTADOR CURTO COM BOLSA E ROSCA PARA REGISTRO, PVC, SOLDÁVEL, DN 50MM X 1.1/2, INSTALADO EM PRUMADA DE ÁGUA - FORNECIMENTO E INSTALAÇÃO. AF_06/2022</v>
      </c>
      <c r="G639" s="467"/>
      <c r="H639" s="467"/>
      <c r="I639" s="467"/>
      <c r="J639" s="467"/>
      <c r="K639" s="151" t="str">
        <f>VLOOKUP(C639,PO!D$1:J$65886,5,0)</f>
        <v>UN</v>
      </c>
      <c r="L639" s="152">
        <v>2</v>
      </c>
      <c r="R639" s="141"/>
      <c r="S639" s="141"/>
      <c r="T639" s="141"/>
      <c r="U639" s="141"/>
      <c r="V639" s="141"/>
      <c r="W639" s="141"/>
      <c r="X639" s="3"/>
    </row>
    <row r="640" ht="47.25">
      <c r="C640" s="151" t="s">
        <v>32544</v>
      </c>
      <c r="D640" s="151">
        <f>VLOOKUP(C640,PO!$D:$N,2,0)</f>
        <v>89383</v>
      </c>
      <c r="E640" s="151" t="str">
        <f>VLOOKUP(D640,REF!$B:$F,2,0)</f>
        <v>CPU-SINAPI-MG</v>
      </c>
      <c r="F640" s="467" t="str">
        <f>VLOOKUP(C640,PO!D$1:J$65886,4,0)</f>
        <v xml:space="preserve">ADAPTADOR CURTO COM BOLSA E ROSCA PARA REGISTRO, PVC, SOLDÁVEL, DN 25MM X 3/4, INSTALADO EM RAMAL OU SUB-RAMAL DE ÁGUA - FORNECIMENTO E INSTALAÇÃO. AF_06/2022</v>
      </c>
      <c r="G640" s="467"/>
      <c r="H640" s="467"/>
      <c r="I640" s="467"/>
      <c r="J640" s="467"/>
      <c r="K640" s="151" t="str">
        <f>VLOOKUP(C640,PO!D$1:J$65886,5,0)</f>
        <v>UN</v>
      </c>
      <c r="L640" s="152">
        <v>46</v>
      </c>
      <c r="R640" s="141"/>
      <c r="S640" s="141"/>
      <c r="T640" s="141"/>
      <c r="U640" s="141"/>
      <c r="V640" s="141"/>
      <c r="W640" s="141"/>
      <c r="X640" s="3"/>
    </row>
    <row r="641" ht="47.25">
      <c r="C641" s="151" t="s">
        <v>32545</v>
      </c>
      <c r="D641" s="151">
        <f>VLOOKUP(C641,PO!$D:$N,2,0)</f>
        <v>89391</v>
      </c>
      <c r="E641" s="151" t="str">
        <f>VLOOKUP(D641,REF!$B:$F,2,0)</f>
        <v>CPU-SINAPI-MG</v>
      </c>
      <c r="F641" s="467" t="str">
        <f>VLOOKUP(C641,PO!D$1:J$65886,4,0)</f>
        <v xml:space="preserve">ADAPTADOR CURTO COM BOLSA E ROSCA PARA REGISTRO, PVC, SOLDÁVEL, DN 32MM X 1, INSTALADO EM RAMAL OU SUB-RAMAL DE ÁGUA - FORNECIMENTO E INSTALAÇÃO. AF_06/2022</v>
      </c>
      <c r="G641" s="467"/>
      <c r="H641" s="467"/>
      <c r="I641" s="467"/>
      <c r="J641" s="467"/>
      <c r="K641" s="151" t="str">
        <f>VLOOKUP(C641,PO!D$1:J$65886,5,0)</f>
        <v>UN</v>
      </c>
      <c r="L641" s="152">
        <v>2</v>
      </c>
      <c r="R641" s="141"/>
      <c r="S641" s="141"/>
      <c r="T641" s="141"/>
      <c r="U641" s="141"/>
      <c r="V641" s="141"/>
      <c r="W641" s="141"/>
      <c r="X641" s="3"/>
    </row>
    <row r="642" ht="47.25">
      <c r="C642" s="151" t="s">
        <v>32546</v>
      </c>
      <c r="D642" s="151">
        <f>VLOOKUP(C642,PO!$D:$N,2,0)</f>
        <v>89572</v>
      </c>
      <c r="E642" s="151" t="str">
        <f>VLOOKUP(D642,REF!$B:$F,2,0)</f>
        <v>CPU-SINAPI-MG</v>
      </c>
      <c r="F642" s="467" t="str">
        <f>VLOOKUP(C642,PO!D$1:J$65886,4,0)</f>
        <v xml:space="preserve">ADAPTADOR CURTO COM BOLSA E ROSCA PARA REGISTRO, PVC, SOLDÁVEL, DN 40MM X 1.1/4, INSTALADO EM PRUMADA DE ÁGUA - FORNECIMENTO E INSTALAÇÃO. AF_06/2022</v>
      </c>
      <c r="G642" s="467"/>
      <c r="H642" s="467"/>
      <c r="I642" s="467"/>
      <c r="J642" s="467"/>
      <c r="K642" s="151" t="str">
        <f>VLOOKUP(C642,PO!D$1:J$65886,5,0)</f>
        <v>UN</v>
      </c>
      <c r="L642" s="152">
        <v>1</v>
      </c>
      <c r="R642" s="141"/>
      <c r="S642" s="141"/>
      <c r="T642" s="141"/>
      <c r="U642" s="141"/>
      <c r="V642" s="141"/>
      <c r="W642" s="141"/>
      <c r="X642" s="3"/>
    </row>
    <row r="643" ht="31.5">
      <c r="C643" s="151" t="s">
        <v>32547</v>
      </c>
      <c r="D643" s="151">
        <f>VLOOKUP(C643,PO!$D:$N,2,0)</f>
        <v>103999</v>
      </c>
      <c r="E643" s="151" t="str">
        <f>VLOOKUP(D643,REF!$B:$F,2,0)</f>
        <v>CPU-SINAPI-MG</v>
      </c>
      <c r="F643" s="467" t="str">
        <f>VLOOKUP(C643,PO!D$1:J$65886,4,0)</f>
        <v xml:space="preserve">BUCHA DE REDUÇÃO, LONGA, PVC, SOLDÁVEL, DN 50 X 25 MM, INSTALADO EM RAMAL DE DISTRIBUIÇÃO DE ÁGUA - FORNECIMENTO E INSTALAÇÃO. AF_06/2022</v>
      </c>
      <c r="G643" s="467"/>
      <c r="H643" s="467"/>
      <c r="I643" s="467"/>
      <c r="J643" s="467"/>
      <c r="K643" s="151" t="str">
        <f>VLOOKUP(C643,PO!D$1:J$65886,5,0)</f>
        <v>UN</v>
      </c>
      <c r="L643" s="152">
        <v>1</v>
      </c>
      <c r="R643" s="141"/>
      <c r="S643" s="141"/>
      <c r="T643" s="141"/>
      <c r="U643" s="141"/>
      <c r="V643" s="141"/>
      <c r="W643" s="141"/>
      <c r="X643" s="3"/>
    </row>
    <row r="644" ht="31.5">
      <c r="C644" s="151" t="s">
        <v>32548</v>
      </c>
      <c r="D644" s="151">
        <f>VLOOKUP(C644,PO!$D:$N,2,0)</f>
        <v>104003</v>
      </c>
      <c r="E644" s="151" t="str">
        <f>VLOOKUP(D644,REF!$B:$F,2,0)</f>
        <v>CPU-SINAPI-MG</v>
      </c>
      <c r="F644" s="467" t="str">
        <f>VLOOKUP(C644,PO!D$1:J$65886,4,0)</f>
        <v xml:space="preserve">BUCHA DE REDUÇÃO, LONGA, PVC, SOLDÁVEL, DN 50 X 32 MM, INSTALADO EM RAMAL DE DISTRIBUIÇÃO DE ÁGUA - FORNECIMENTO E INSTALAÇÃO. AF_06/2022</v>
      </c>
      <c r="G644" s="467"/>
      <c r="H644" s="467"/>
      <c r="I644" s="467"/>
      <c r="J644" s="467"/>
      <c r="K644" s="151" t="str">
        <f>VLOOKUP(C644,PO!D$1:J$65886,5,0)</f>
        <v>UN</v>
      </c>
      <c r="L644" s="152">
        <v>1</v>
      </c>
      <c r="R644" s="141"/>
      <c r="S644" s="141"/>
      <c r="T644" s="141"/>
      <c r="U644" s="141"/>
      <c r="V644" s="141"/>
      <c r="W644" s="141"/>
      <c r="X644" s="3"/>
    </row>
    <row r="645" ht="31.5">
      <c r="C645" s="151" t="s">
        <v>32549</v>
      </c>
      <c r="D645" s="151">
        <f>VLOOKUP(C645,PO!$D:$N,2,0)</f>
        <v>89365</v>
      </c>
      <c r="E645" s="151" t="str">
        <f>VLOOKUP(D645,REF!$B:$F,2,0)</f>
        <v>CPU-SINAPI-MG</v>
      </c>
      <c r="F645" s="467" t="str">
        <f>VLOOKUP(C645,PO!D$1:J$65886,4,0)</f>
        <v xml:space="preserve">CURVA 45 GRAUS, PVC, SOLDÁVEL, DN 25MM, INSTALADO EM RAMAL OU SUB-RAMAL DE ÁGUA - FORNECIMENTO E INSTALAÇÃO. AF_06/2022</v>
      </c>
      <c r="G645" s="467"/>
      <c r="H645" s="467"/>
      <c r="I645" s="467"/>
      <c r="J645" s="467"/>
      <c r="K645" s="151" t="str">
        <f>VLOOKUP(C645,PO!D$1:J$65886,5,0)</f>
        <v>UN</v>
      </c>
      <c r="L645" s="152">
        <v>1</v>
      </c>
      <c r="R645" s="141"/>
      <c r="S645" s="141"/>
      <c r="T645" s="141"/>
      <c r="U645" s="141"/>
      <c r="V645" s="141"/>
      <c r="W645" s="141"/>
      <c r="X645" s="3"/>
    </row>
    <row r="646" ht="31.5">
      <c r="C646" s="151" t="s">
        <v>32550</v>
      </c>
      <c r="D646" s="151">
        <f>VLOOKUP(C646,PO!$D:$N,2,0)</f>
        <v>89364</v>
      </c>
      <c r="E646" s="151" t="str">
        <f>VLOOKUP(D646,REF!$B:$F,2,0)</f>
        <v>CPU-SINAPI-MG</v>
      </c>
      <c r="F646" s="467" t="str">
        <f>VLOOKUP(C646,PO!D$1:J$65886,4,0)</f>
        <v xml:space="preserve">CURVA 90 GRAUS, PVC, SOLDÁVEL, DN 25MM, INSTALADO EM RAMAL OU SUB-RAMAL DE ÁGUA - FORNECIMENTO E INSTALAÇÃO. AF_06/2022</v>
      </c>
      <c r="G646" s="467"/>
      <c r="H646" s="467"/>
      <c r="I646" s="467"/>
      <c r="J646" s="467"/>
      <c r="K646" s="151" t="str">
        <f>VLOOKUP(C646,PO!D$1:J$65886,5,0)</f>
        <v>UN</v>
      </c>
      <c r="L646" s="152">
        <v>64</v>
      </c>
      <c r="R646" s="141"/>
      <c r="S646" s="141"/>
      <c r="T646" s="141"/>
      <c r="U646" s="141"/>
      <c r="V646" s="141"/>
      <c r="W646" s="141"/>
      <c r="X646" s="3"/>
    </row>
    <row r="647" ht="31.5">
      <c r="C647" s="151" t="s">
        <v>32551</v>
      </c>
      <c r="D647" s="151">
        <f>VLOOKUP(C647,PO!$D:$N,2,0)</f>
        <v>89369</v>
      </c>
      <c r="E647" s="151" t="str">
        <f>VLOOKUP(D647,REF!$B:$F,2,0)</f>
        <v>CPU-SINAPI-MG</v>
      </c>
      <c r="F647" s="467" t="str">
        <f>VLOOKUP(C647,PO!D$1:J$65886,4,0)</f>
        <v xml:space="preserve">CURVA 90 GRAUS, PVC, SOLDÁVEL, DN 32MM, INSTALADO EM RAMAL OU SUB-RAMAL DE ÁGUA - FORNECIMENTO E INSTALAÇÃO. AF_06/2022</v>
      </c>
      <c r="G647" s="467"/>
      <c r="H647" s="467"/>
      <c r="I647" s="467"/>
      <c r="J647" s="467"/>
      <c r="K647" s="151" t="str">
        <f>VLOOKUP(C647,PO!D$1:J$65886,5,0)</f>
        <v>UN</v>
      </c>
      <c r="L647" s="152">
        <v>4</v>
      </c>
      <c r="R647" s="141"/>
      <c r="S647" s="141"/>
      <c r="T647" s="141"/>
      <c r="U647" s="141"/>
      <c r="V647" s="141"/>
      <c r="W647" s="141"/>
      <c r="X647" s="3"/>
    </row>
    <row r="648" ht="31.5">
      <c r="C648" s="151" t="s">
        <v>32552</v>
      </c>
      <c r="D648" s="151">
        <f>VLOOKUP(C648,PO!$D:$N,2,0)</f>
        <v>89356</v>
      </c>
      <c r="E648" s="151" t="str">
        <f>VLOOKUP(D648,REF!$B:$F,2,0)</f>
        <v>CPU-SINAPI-MG</v>
      </c>
      <c r="F648" s="467" t="str">
        <f>VLOOKUP(C648,PO!D$1:J$65886,4,0)</f>
        <v xml:space="preserve">TUBO, PVC, SOLDÁVEL, DE 25MM, INSTALADO EM RAMAL OU SUB-RAMAL DE ÁGUA - FORNECIMENTO E INSTALAÇÃO. AF_06/2022</v>
      </c>
      <c r="G648" s="467"/>
      <c r="H648" s="467"/>
      <c r="I648" s="467"/>
      <c r="J648" s="467"/>
      <c r="K648" s="151" t="str">
        <f>VLOOKUP(C648,PO!D$1:J$65886,5,0)</f>
        <v>M</v>
      </c>
      <c r="L648" s="152">
        <v>122.52</v>
      </c>
      <c r="R648" s="141"/>
      <c r="S648" s="141"/>
      <c r="T648" s="141"/>
      <c r="U648" s="141"/>
      <c r="V648" s="141"/>
      <c r="W648" s="141"/>
      <c r="X648" s="3"/>
    </row>
    <row r="649" ht="31.5">
      <c r="C649" s="151" t="s">
        <v>32553</v>
      </c>
      <c r="D649" s="151">
        <f>VLOOKUP(C649,PO!$D:$N,2,0)</f>
        <v>89357</v>
      </c>
      <c r="E649" s="151" t="str">
        <f>VLOOKUP(D649,REF!$B:$F,2,0)</f>
        <v>CPU-SINAPI-MG</v>
      </c>
      <c r="F649" s="467" t="str">
        <f>VLOOKUP(C649,PO!D$1:J$65886,4,0)</f>
        <v xml:space="preserve">TUBO, PVC, SOLDÁVEL, DE 32MM, INSTALADO EM RAMAL OU SUB-RAMAL DE ÁGUA - FORNECIMENTO E INSTALAÇÃO. AF_06/2022</v>
      </c>
      <c r="G649" s="467"/>
      <c r="H649" s="467"/>
      <c r="I649" s="467"/>
      <c r="J649" s="467"/>
      <c r="K649" s="151" t="str">
        <f>VLOOKUP(C649,PO!D$1:J$65886,5,0)</f>
        <v>M</v>
      </c>
      <c r="L649" s="152">
        <v>22.079999999999998</v>
      </c>
      <c r="R649" s="141"/>
      <c r="S649" s="141"/>
      <c r="T649" s="141"/>
      <c r="U649" s="141"/>
      <c r="V649" s="141"/>
      <c r="W649" s="141"/>
      <c r="X649" s="3"/>
    </row>
    <row r="650" ht="31.5">
      <c r="C650" s="151" t="s">
        <v>32554</v>
      </c>
      <c r="D650" s="151">
        <f>VLOOKUP(C650,PO!$D:$N,2,0)</f>
        <v>89449</v>
      </c>
      <c r="E650" s="151" t="str">
        <f>VLOOKUP(D650,REF!$B:$F,2,0)</f>
        <v>CPU-SINAPI-MG</v>
      </c>
      <c r="F650" s="467" t="str">
        <f>VLOOKUP(C650,PO!D$1:J$65886,4,0)</f>
        <v xml:space="preserve">TUBO, PVC, SOLDÁVEL, DE 50MM, INSTALADO EM PRUMADA DE ÁGUA - FORNECIMENTO E INSTALAÇÃO. AF_06/2022</v>
      </c>
      <c r="G650" s="467"/>
      <c r="H650" s="467"/>
      <c r="I650" s="467"/>
      <c r="J650" s="467"/>
      <c r="K650" s="151" t="str">
        <f>VLOOKUP(C650,PO!D$1:J$65886,5,0)</f>
        <v>M</v>
      </c>
      <c r="L650" s="152">
        <v>21.66</v>
      </c>
      <c r="R650" s="141"/>
      <c r="S650" s="141"/>
      <c r="T650" s="141"/>
      <c r="U650" s="141"/>
      <c r="V650" s="141"/>
      <c r="W650" s="141"/>
      <c r="X650" s="3"/>
    </row>
    <row r="651" ht="31.5">
      <c r="C651" s="151" t="s">
        <v>32555</v>
      </c>
      <c r="D651" s="151">
        <f>VLOOKUP(C651,PO!$D:$N,2,0)</f>
        <v>89395</v>
      </c>
      <c r="E651" s="151" t="str">
        <f>VLOOKUP(D651,REF!$B:$F,2,0)</f>
        <v>CPU-SINAPI-MG</v>
      </c>
      <c r="F651" s="467" t="str">
        <f>VLOOKUP(C651,PO!D$1:J$65886,4,0)</f>
        <v xml:space="preserve">TE, PVC, SOLDÁVEL, DN 25MM, INSTALADO EM RAMAL OU SUB-RAMAL DE ÁGUA - FORNECIMENTO E INSTALAÇÃO. AF_06/2022</v>
      </c>
      <c r="G651" s="467"/>
      <c r="H651" s="467"/>
      <c r="I651" s="467"/>
      <c r="J651" s="467"/>
      <c r="K651" s="151" t="str">
        <f>VLOOKUP(C651,PO!D$1:J$65886,5,0)</f>
        <v>UN</v>
      </c>
      <c r="L651" s="152">
        <v>12</v>
      </c>
      <c r="R651" s="141"/>
      <c r="S651" s="141"/>
      <c r="T651" s="141"/>
      <c r="U651" s="141"/>
      <c r="V651" s="141"/>
      <c r="W651" s="141"/>
      <c r="X651" s="3"/>
    </row>
    <row r="652" ht="31.5">
      <c r="C652" s="151" t="s">
        <v>32556</v>
      </c>
      <c r="D652" s="151">
        <f>VLOOKUP(C652,PO!$D:$N,2,0)</f>
        <v>89625</v>
      </c>
      <c r="E652" s="151" t="str">
        <f>VLOOKUP(D652,REF!$B:$F,2,0)</f>
        <v>CPU-SINAPI-MG</v>
      </c>
      <c r="F652" s="467" t="str">
        <f>VLOOKUP(C652,PO!D$1:J$65886,4,0)</f>
        <v xml:space="preserve">TE, PVC, SOLDÁVEL, DN 50MM, INSTALADO EM PRUMADA DE ÁGUA - FORNECIMENTO E INSTALAÇÃO. AF_06/2022</v>
      </c>
      <c r="G652" s="467"/>
      <c r="H652" s="467"/>
      <c r="I652" s="467"/>
      <c r="J652" s="467"/>
      <c r="K652" s="151" t="str">
        <f>VLOOKUP(C652,PO!D$1:J$65886,5,0)</f>
        <v>UN</v>
      </c>
      <c r="L652" s="152">
        <v>3</v>
      </c>
      <c r="R652" s="141"/>
      <c r="S652" s="141"/>
      <c r="T652" s="141"/>
      <c r="U652" s="141"/>
      <c r="V652" s="141"/>
      <c r="W652" s="141"/>
      <c r="X652" s="3"/>
    </row>
    <row r="653" ht="31.5">
      <c r="C653" s="151" t="s">
        <v>32557</v>
      </c>
      <c r="D653" s="151">
        <f>VLOOKUP(C653,PO!$D:$N,2,0)</f>
        <v>89445</v>
      </c>
      <c r="E653" s="151" t="str">
        <f>VLOOKUP(D653,REF!$B:$F,2,0)</f>
        <v>CPU-SINAPI-MG</v>
      </c>
      <c r="F653" s="467" t="str">
        <f>VLOOKUP(C653,PO!D$1:J$65886,4,0)</f>
        <v xml:space="preserve">TÊ DE REDUÇÃO, PVC, SOLDÁVEL, DN 32MM X 25MM, INSTALADO EM RAMAL DE DISTRIBUIÇÃO DE ÁGUA - FORNECIMENTO E INSTALAÇÃO. AF_06/2022</v>
      </c>
      <c r="G653" s="467"/>
      <c r="H653" s="467"/>
      <c r="I653" s="467"/>
      <c r="J653" s="467"/>
      <c r="K653" s="151" t="str">
        <f>VLOOKUP(C653,PO!D$1:J$65886,5,0)</f>
        <v>UN</v>
      </c>
      <c r="L653" s="152">
        <v>2</v>
      </c>
      <c r="R653" s="141"/>
      <c r="S653" s="141"/>
      <c r="T653" s="141"/>
      <c r="U653" s="141"/>
      <c r="V653" s="141"/>
      <c r="W653" s="141"/>
      <c r="X653" s="3"/>
    </row>
    <row r="654" ht="31.5">
      <c r="C654" s="151" t="s">
        <v>32558</v>
      </c>
      <c r="D654" s="151">
        <f>VLOOKUP(C654,PO!$D:$N,2,0)</f>
        <v>89627</v>
      </c>
      <c r="E654" s="151" t="str">
        <f>VLOOKUP(D654,REF!$B:$F,2,0)</f>
        <v>CPU-SINAPI-MG</v>
      </c>
      <c r="F654" s="467" t="str">
        <f>VLOOKUP(C654,PO!D$1:J$65886,4,0)</f>
        <v xml:space="preserve">TÊ DE REDUÇÃO, PVC, SOLDÁVEL, DN 50MM X 25MM, INSTALADO EM PRUMADA DE ÁGUA - FORNECIMENTO E INSTALAÇÃO. AF_06/2022</v>
      </c>
      <c r="G654" s="467"/>
      <c r="H654" s="467"/>
      <c r="I654" s="467"/>
      <c r="J654" s="467"/>
      <c r="K654" s="151" t="str">
        <f>VLOOKUP(C654,PO!D$1:J$65886,5,0)</f>
        <v>UN</v>
      </c>
      <c r="L654" s="152">
        <v>7</v>
      </c>
      <c r="R654" s="141"/>
      <c r="S654" s="141"/>
      <c r="T654" s="141"/>
      <c r="U654" s="141"/>
      <c r="V654" s="141"/>
      <c r="W654" s="141"/>
      <c r="X654" s="3"/>
    </row>
    <row r="655" ht="31.5">
      <c r="C655" s="151" t="s">
        <v>32559</v>
      </c>
      <c r="D655" s="151">
        <f>VLOOKUP(C655,PO!$D:$N,2,0)</f>
        <v>89536</v>
      </c>
      <c r="E655" s="151" t="str">
        <f>VLOOKUP(D655,REF!$B:$F,2,0)</f>
        <v>CPU-SINAPI-MG</v>
      </c>
      <c r="F655" s="467" t="str">
        <f>VLOOKUP(C655,PO!D$1:J$65886,4,0)</f>
        <v xml:space="preserve">UNIÃO, PVC, SOLDÁVEL, DN 25MM, INSTALADO EM PRUMADA DE ÁGUA - FORNECIMENTO E INSTALAÇÃO. AF_06/2022</v>
      </c>
      <c r="G655" s="467"/>
      <c r="H655" s="467"/>
      <c r="I655" s="467"/>
      <c r="J655" s="467"/>
      <c r="K655" s="151" t="str">
        <f>VLOOKUP(C655,PO!D$1:J$65886,5,0)</f>
        <v>UN</v>
      </c>
      <c r="L655" s="152">
        <v>7</v>
      </c>
      <c r="R655" s="141"/>
      <c r="S655" s="141"/>
      <c r="T655" s="141"/>
      <c r="U655" s="141"/>
      <c r="V655" s="141"/>
      <c r="W655" s="141"/>
      <c r="X655" s="3"/>
    </row>
    <row r="656" ht="47.25">
      <c r="C656" s="151" t="s">
        <v>32560</v>
      </c>
      <c r="D656" s="151">
        <f>VLOOKUP(C656,PO!$D:$N,2,0)</f>
        <v>89366</v>
      </c>
      <c r="E656" s="151" t="str">
        <f>VLOOKUP(D656,REF!$B:$F,2,0)</f>
        <v>CPU-SINAPI-MG</v>
      </c>
      <c r="F656" s="467" t="str">
        <f>VLOOKUP(C656,PO!D$1:J$65886,4,0)</f>
        <v xml:space="preserve">JOELHO 90 GRAUS COM BUCHA DE LATÃO, PVC, SOLDÁVEL, DN 25MM, X 3/4 INSTALADO EM RAMAL OU SUB-RAMAL DE ÁGUA - FORNECIMENTO E INSTALAÇÃO. AF_06/2022</v>
      </c>
      <c r="G656" s="467"/>
      <c r="H656" s="467"/>
      <c r="I656" s="467"/>
      <c r="J656" s="467"/>
      <c r="K656" s="151" t="str">
        <f>VLOOKUP(C656,PO!D$1:J$65886,5,0)</f>
        <v>UN</v>
      </c>
      <c r="L656" s="152">
        <v>7</v>
      </c>
      <c r="R656" s="141"/>
      <c r="S656" s="141"/>
      <c r="T656" s="141"/>
      <c r="U656" s="141"/>
      <c r="V656" s="141"/>
      <c r="W656" s="141"/>
      <c r="X656" s="3"/>
    </row>
    <row r="657" ht="15.75">
      <c r="C657" s="163"/>
      <c r="D657" s="159"/>
      <c r="E657" s="159"/>
      <c r="F657" s="159"/>
      <c r="G657" s="159"/>
      <c r="H657" s="159"/>
      <c r="I657" s="159"/>
      <c r="J657" s="159"/>
      <c r="K657" s="163"/>
      <c r="L657" s="164"/>
      <c r="R657" s="141"/>
      <c r="S657" s="141"/>
      <c r="T657" s="141"/>
      <c r="U657" s="141"/>
      <c r="V657" s="141"/>
      <c r="W657" s="141"/>
      <c r="X657" s="3"/>
    </row>
    <row r="658" ht="16.5">
      <c r="C658" s="161" t="s">
        <v>32533</v>
      </c>
      <c r="D658" s="161"/>
      <c r="E658" s="161"/>
      <c r="F658" s="953" t="str">
        <f>VLOOKUP(C658,PO!D$1:J$65886,4,0)</f>
        <v xml:space="preserve">RESERVATORIOS </v>
      </c>
      <c r="G658" s="954"/>
      <c r="H658" s="954"/>
      <c r="I658" s="954"/>
      <c r="J658" s="955"/>
      <c r="K658" s="151"/>
      <c r="L658" s="162"/>
      <c r="R658" s="141"/>
      <c r="S658" s="141"/>
      <c r="T658" s="141"/>
      <c r="U658" s="141"/>
      <c r="V658" s="141"/>
      <c r="W658" s="141"/>
      <c r="X658" s="3"/>
    </row>
    <row r="659" ht="47.25">
      <c r="C659" s="151" t="s">
        <v>32564</v>
      </c>
      <c r="D659" s="151" t="str">
        <f>VLOOKUP(C659,PO!$D:$N,2,0)</f>
        <v>ED-29741</v>
      </c>
      <c r="E659" s="151" t="str">
        <f>VLOOKUP(D659,REF!$B:$F,2,0)</f>
        <v>CPU-SICOR-MG</v>
      </c>
      <c r="F659" s="467" t="str">
        <f>VLOOKUP(C659,PO!D$1:J$65886,4,0)</f>
        <v xml:space="preserve">CAIXA D'ÁGUA DE POLIETILENO, CAPACIDADE DE 3.000L, INCLUSIVE TAMPA, TORNEIRA DE BOIA, EXTRAVASOR, TUBO DE LIMPEZA E ACESSÓRIOS, EXCLUSIVE TUBULAÇÃO DE ENTRADA/SAÍDA DE ÁGUA</v>
      </c>
      <c r="G659" s="467"/>
      <c r="H659" s="467"/>
      <c r="I659" s="467"/>
      <c r="J659" s="467"/>
      <c r="K659" s="151" t="str">
        <f>VLOOKUP(C659,PO!D$1:J$65886,5,0)</f>
        <v>un</v>
      </c>
      <c r="L659" s="152">
        <v>2</v>
      </c>
      <c r="R659" s="141"/>
      <c r="S659" s="141"/>
      <c r="T659" s="141"/>
      <c r="U659" s="141"/>
      <c r="V659" s="141"/>
      <c r="W659" s="141"/>
      <c r="X659" s="3"/>
    </row>
    <row r="660" ht="16.5">
      <c r="C660" s="163"/>
      <c r="D660" s="159"/>
      <c r="E660" s="159"/>
      <c r="F660" s="159"/>
      <c r="G660" s="159"/>
      <c r="H660" s="159"/>
      <c r="I660" s="159"/>
      <c r="J660" s="159"/>
      <c r="K660" s="163"/>
      <c r="L660" s="164"/>
      <c r="R660" s="141"/>
      <c r="S660" s="141"/>
      <c r="T660" s="141"/>
      <c r="U660" s="141"/>
      <c r="V660" s="141"/>
      <c r="W660" s="141"/>
      <c r="X660" s="3"/>
    </row>
    <row r="661" ht="17.25">
      <c r="C661" s="146">
        <v>9</v>
      </c>
      <c r="D661" s="692"/>
      <c r="E661" s="692"/>
      <c r="F661" s="956" t="str">
        <f>VLOOKUP(C661,PO!D$1:J$65886,4,0)</f>
        <v>ESGOTO</v>
      </c>
      <c r="G661" s="957"/>
      <c r="H661" s="957"/>
      <c r="I661" s="957"/>
      <c r="J661" s="958"/>
      <c r="K661" s="147"/>
      <c r="L661" s="693"/>
      <c r="R661" s="141"/>
      <c r="S661" s="141"/>
      <c r="T661" s="141"/>
      <c r="U661" s="141"/>
      <c r="V661" s="141"/>
      <c r="W661" s="141"/>
      <c r="X661" s="3"/>
    </row>
    <row r="662" ht="16.5">
      <c r="C662" s="686" t="s">
        <v>32562</v>
      </c>
      <c r="D662" s="686"/>
      <c r="E662" s="686"/>
      <c r="F662" s="959" t="str">
        <f>VLOOKUP(C662,PO!D$1:J$65886,4,0)</f>
        <v xml:space="preserve">MOVIMENTAÇÃO DE TERRA</v>
      </c>
      <c r="G662" s="960"/>
      <c r="H662" s="960"/>
      <c r="I662" s="960"/>
      <c r="J662" s="961"/>
      <c r="K662" s="351"/>
      <c r="L662" s="691"/>
      <c r="R662" s="141"/>
      <c r="S662" s="141"/>
      <c r="T662" s="141"/>
      <c r="U662" s="141"/>
      <c r="V662" s="141"/>
      <c r="W662" s="141"/>
      <c r="X662" s="3"/>
    </row>
    <row r="663" ht="15.75">
      <c r="C663" s="151" t="s">
        <v>32569</v>
      </c>
      <c r="D663" s="151">
        <f>VLOOKUP(C663,PO!$D:$N,2,0)</f>
        <v>93358</v>
      </c>
      <c r="E663" s="151" t="str">
        <f>VLOOKUP(D663,REF!$B:$F,2,0)</f>
        <v>CPU-SINAPI-MG</v>
      </c>
      <c r="F663" s="467" t="str">
        <f>VLOOKUP(C663,PO!D$1:J$65886,4,0)</f>
        <v xml:space="preserve">ESCAVAÇÃO MANUAL DE VALA. AF_09/2024</v>
      </c>
      <c r="G663" s="467"/>
      <c r="H663" s="467"/>
      <c r="I663" s="467"/>
      <c r="J663" s="467"/>
      <c r="K663" s="151" t="str">
        <f>VLOOKUP(C663,PO!D$1:J$65886,5,0)</f>
        <v>M3</v>
      </c>
      <c r="L663" s="152">
        <f>K680</f>
        <v>42.673999999999992</v>
      </c>
      <c r="R663" s="141"/>
      <c r="S663" s="141"/>
      <c r="T663" s="141"/>
      <c r="U663" s="141"/>
      <c r="V663" s="141"/>
      <c r="W663" s="141"/>
      <c r="X663" s="3"/>
    </row>
    <row r="664" ht="31.5">
      <c r="C664" s="151" t="s">
        <v>32570</v>
      </c>
      <c r="D664" s="151">
        <f>VLOOKUP(C664,PO!$D:$N,2,0)</f>
        <v>96622</v>
      </c>
      <c r="E664" s="151" t="str">
        <f>VLOOKUP(D664,REF!$B:$F,2,0)</f>
        <v>CPU-SINAPI-MG</v>
      </c>
      <c r="F664" s="467" t="str">
        <f>VLOOKUP(C664,PO!D$1:J$65886,4,0)</f>
        <v xml:space="preserve">LASTRO COM MATERIAL GRANULAR, APLICADO EM PISOS OU LAJES SOBRE SOLO, ESPESSURA DE *5 CM*. AF_01/2024</v>
      </c>
      <c r="G664" s="467"/>
      <c r="H664" s="467"/>
      <c r="I664" s="467"/>
      <c r="J664" s="467"/>
      <c r="K664" s="151" t="str">
        <f>VLOOKUP(C664,PO!D$1:J$65886,5,0)</f>
        <v>M3</v>
      </c>
      <c r="L664" s="152">
        <f>I680*0.05</f>
        <v>4.0435000000000008</v>
      </c>
      <c r="R664" s="141"/>
      <c r="S664" s="141"/>
      <c r="T664" s="141"/>
      <c r="U664" s="141"/>
      <c r="V664" s="141"/>
      <c r="W664" s="141"/>
      <c r="X664" s="3"/>
    </row>
    <row r="665" ht="47.25">
      <c r="C665" s="151" t="s">
        <v>32571</v>
      </c>
      <c r="D665" s="151">
        <f>VLOOKUP(C665,PO!$D:$N,2,0)</f>
        <v>100975</v>
      </c>
      <c r="E665" s="151" t="str">
        <f>VLOOKUP(D665,REF!$B:$F,2,0)</f>
        <v>CPU-SINAPI-MG</v>
      </c>
      <c r="F665" s="467" t="str">
        <f>VLOOKUP(C665,PO!D$1:J$65886,4,0)</f>
        <v xml:space="preserve">CARGA, MANOBRA E DESCARGA DE SOLOS E MATERIAIS GRANULARES EM CAMINHÃO BASCULANTE 14 M³ - CARGA COM PÁ CARREGADEIRA (CAÇAMBA DE 1,7 A 2,8 M³ / 128 HP) E DESCARGA LIVRE (UNIDADE: M3). AF_07/2020</v>
      </c>
      <c r="G665" s="467"/>
      <c r="H665" s="467"/>
      <c r="I665" s="467"/>
      <c r="J665" s="467"/>
      <c r="K665" s="151" t="str">
        <f>VLOOKUP(C665,PO!D$1:J$65886,5,0)</f>
        <v>M3</v>
      </c>
      <c r="L665" s="152">
        <f>G685</f>
        <v>55.476199999999992</v>
      </c>
      <c r="R665" s="141"/>
      <c r="S665" s="141"/>
      <c r="T665" s="141"/>
      <c r="U665" s="141"/>
      <c r="V665" s="141"/>
      <c r="W665" s="141"/>
      <c r="X665" s="3"/>
    </row>
    <row r="666" ht="31.5">
      <c r="C666" s="151" t="s">
        <v>32572</v>
      </c>
      <c r="D666" s="151">
        <f>VLOOKUP(C666,PO!$D:$N,2,0)</f>
        <v>93593</v>
      </c>
      <c r="E666" s="151" t="str">
        <f>VLOOKUP(D666,REF!$B:$F,2,0)</f>
        <v>CPU-SINAPI-MG</v>
      </c>
      <c r="F666" s="467" t="str">
        <f>VLOOKUP(C666,PO!D$1:J$65886,4,0)</f>
        <v xml:space="preserve">TRANSPORTE COM CAMINHÃO BASCULANTE DE 14 M³, EM VIA URBANA PAVIMENTADA, ADICIONAL PARA DMT EXCEDENTE A 30 KM (UNIDADE: M3XKM). AF_07/2020</v>
      </c>
      <c r="G666" s="467"/>
      <c r="H666" s="467"/>
      <c r="I666" s="467"/>
      <c r="J666" s="467"/>
      <c r="K666" s="151" t="str">
        <f>VLOOKUP(C666,PO!D$1:J$65886,5,0)</f>
        <v>M3XKM</v>
      </c>
      <c r="L666" s="152">
        <f>G689</f>
        <v>199.71000000000001</v>
      </c>
      <c r="R666" s="141"/>
      <c r="S666" s="141"/>
      <c r="T666" s="141"/>
      <c r="U666" s="141"/>
      <c r="V666" s="141"/>
      <c r="W666" s="141"/>
      <c r="X666" s="3"/>
    </row>
    <row r="667" ht="15.75">
      <c r="C667" s="151" t="s">
        <v>32573</v>
      </c>
      <c r="D667" s="151">
        <f>VLOOKUP(C667,PO!$D:$N,2,0)</f>
        <v>100574</v>
      </c>
      <c r="E667" s="151" t="str">
        <f>VLOOKUP(D667,REF!$B:$F,2,0)</f>
        <v>CPU-SINAPI-MG</v>
      </c>
      <c r="F667" s="467" t="str">
        <f>VLOOKUP(C667,PO!D$1:J$65886,4,0)</f>
        <v xml:space="preserve">ESPALHAMENTO DE MATERIAL COM TRATOR DE ESTEIRAS. AF_09/2024</v>
      </c>
      <c r="G667" s="467"/>
      <c r="H667" s="467"/>
      <c r="I667" s="467"/>
      <c r="J667" s="467"/>
      <c r="K667" s="151" t="str">
        <f>VLOOKUP(C667,PO!D$1:J$65886,5,0)</f>
        <v>M3</v>
      </c>
      <c r="L667" s="152">
        <f>L664</f>
        <v>4.0435000000000008</v>
      </c>
      <c r="R667" s="141"/>
      <c r="S667" s="141"/>
      <c r="T667" s="141"/>
      <c r="U667" s="141"/>
      <c r="V667" s="141"/>
      <c r="W667" s="141"/>
      <c r="X667" s="3"/>
    </row>
    <row r="668" ht="15.75">
      <c r="C668" s="163"/>
      <c r="D668" s="159"/>
      <c r="E668" s="159"/>
      <c r="F668" s="159"/>
      <c r="G668" s="159"/>
      <c r="H668" s="159"/>
      <c r="I668" s="159"/>
      <c r="J668" s="159"/>
      <c r="K668" s="163"/>
      <c r="L668" s="164"/>
      <c r="R668" s="141"/>
      <c r="S668" s="141"/>
      <c r="T668" s="141"/>
      <c r="U668" s="141"/>
      <c r="V668" s="141"/>
      <c r="W668" s="141"/>
      <c r="X668" s="3"/>
    </row>
    <row r="669" ht="15.75">
      <c r="C669" s="163"/>
      <c r="D669" s="159"/>
      <c r="E669" s="663" t="s">
        <v>32591</v>
      </c>
      <c r="F669" s="481" t="s">
        <v>32592</v>
      </c>
      <c r="G669" s="481" t="s">
        <v>32593</v>
      </c>
      <c r="H669" s="481" t="s">
        <v>32429</v>
      </c>
      <c r="I669" s="481" t="s">
        <v>3713</v>
      </c>
      <c r="J669" s="481" t="s">
        <v>3715</v>
      </c>
      <c r="K669" s="481" t="s">
        <v>32594</v>
      </c>
      <c r="L669" s="868" t="s">
        <v>3702</v>
      </c>
      <c r="R669" s="141"/>
      <c r="S669" s="141"/>
      <c r="T669" s="141"/>
      <c r="U669" s="141"/>
      <c r="V669" s="141"/>
      <c r="W669" s="141"/>
      <c r="X669" s="3"/>
    </row>
    <row r="670" ht="15.75">
      <c r="C670" s="163"/>
      <c r="D670" s="159"/>
      <c r="E670" s="664"/>
      <c r="F670" s="585"/>
      <c r="G670" s="585" t="s">
        <v>3712</v>
      </c>
      <c r="H670" s="585" t="s">
        <v>3712</v>
      </c>
      <c r="I670" s="585" t="s">
        <v>3714</v>
      </c>
      <c r="J670" s="585" t="s">
        <v>3712</v>
      </c>
      <c r="K670" s="585" t="s">
        <v>3716</v>
      </c>
      <c r="L670" s="869"/>
      <c r="R670" s="141"/>
      <c r="S670" s="141"/>
      <c r="T670" s="141"/>
      <c r="U670" s="141"/>
      <c r="V670" s="141"/>
      <c r="W670" s="141"/>
      <c r="X670" s="3"/>
    </row>
    <row r="671" ht="15.75">
      <c r="C671" s="163"/>
      <c r="D671" s="159"/>
      <c r="E671" s="606">
        <v>1</v>
      </c>
      <c r="F671" s="606" t="s">
        <v>32595</v>
      </c>
      <c r="G671" s="623">
        <v>32.030000000000001</v>
      </c>
      <c r="H671" s="354">
        <f>0.6+0.04</f>
        <v>0.64000000000000001</v>
      </c>
      <c r="I671" s="612">
        <f>ROUND(G671*H671,2)</f>
        <v>20.5</v>
      </c>
      <c r="J671" s="354">
        <v>0.40000000000000002</v>
      </c>
      <c r="K671" s="606">
        <f>ROUND(G671*H671*J671,2)</f>
        <v>8.1999999999999993</v>
      </c>
      <c r="L671" s="901" t="str">
        <f>G669&amp;"x "&amp;H669&amp;" x "&amp;J669</f>
        <v xml:space="preserve">COMPRIMENTO x LARGURA x ALTURA</v>
      </c>
      <c r="R671" s="141"/>
      <c r="S671" s="141"/>
      <c r="T671" s="141"/>
      <c r="U671" s="141"/>
      <c r="V671" s="141"/>
      <c r="W671" s="141"/>
      <c r="X671" s="3"/>
    </row>
    <row r="672" ht="15.75">
      <c r="C672" s="163"/>
      <c r="D672" s="159"/>
      <c r="E672" s="606">
        <v>1</v>
      </c>
      <c r="F672" s="606" t="s">
        <v>32596</v>
      </c>
      <c r="G672" s="623">
        <v>17.379999999999999</v>
      </c>
      <c r="H672" s="354">
        <f>0.6+0.05</f>
        <v>0.65000000000000002</v>
      </c>
      <c r="I672" s="612">
        <f t="shared" ref="I672:I679" si="8">ROUND(G672*H672,2)</f>
        <v>11.300000000000001</v>
      </c>
      <c r="J672" s="354">
        <v>0.40000000000000002</v>
      </c>
      <c r="K672" s="606">
        <f>ROUND(G672*H672*J672,2)</f>
        <v>4.5199999999999996</v>
      </c>
      <c r="L672" s="901"/>
      <c r="R672" s="141"/>
      <c r="S672" s="141"/>
      <c r="T672" s="141"/>
      <c r="U672" s="141"/>
      <c r="V672" s="141"/>
      <c r="W672" s="141"/>
      <c r="X672" s="3"/>
    </row>
    <row r="673" ht="15.75">
      <c r="C673" s="163"/>
      <c r="D673" s="159"/>
      <c r="E673" s="606">
        <v>1</v>
      </c>
      <c r="F673" s="606" t="s">
        <v>32597</v>
      </c>
      <c r="G673" s="623">
        <v>2.1299999999999999</v>
      </c>
      <c r="H673" s="354">
        <f>0.8+0.05</f>
        <v>0.85000000000000009</v>
      </c>
      <c r="I673" s="612">
        <f t="shared" si="8"/>
        <v>1.8100000000000001</v>
      </c>
      <c r="J673" s="354">
        <v>0.59999999999999998</v>
      </c>
      <c r="K673" s="606">
        <f>ROUND(G673*H673*J673,2)</f>
        <v>1.0900000000000001</v>
      </c>
      <c r="L673" s="901"/>
      <c r="R673" s="141"/>
      <c r="S673" s="141"/>
      <c r="T673" s="141"/>
      <c r="U673" s="141"/>
      <c r="V673" s="141"/>
      <c r="W673" s="141"/>
      <c r="X673" s="3"/>
    </row>
    <row r="674" ht="15.75">
      <c r="C674" s="163"/>
      <c r="D674" s="159"/>
      <c r="E674" s="606">
        <v>1</v>
      </c>
      <c r="F674" s="606" t="s">
        <v>32598</v>
      </c>
      <c r="G674" s="623">
        <v>62.630000000000003</v>
      </c>
      <c r="H674" s="354">
        <f>0.6+0.1</f>
        <v>0.69999999999999996</v>
      </c>
      <c r="I674" s="612">
        <f t="shared" si="8"/>
        <v>43.840000000000003</v>
      </c>
      <c r="J674" s="354">
        <v>0.59999999999999998</v>
      </c>
      <c r="K674" s="606">
        <f>ROUND(G674*H674*J674,2)</f>
        <v>26.300000000000001</v>
      </c>
      <c r="L674" s="901"/>
      <c r="R674" s="141"/>
      <c r="S674" s="141"/>
      <c r="T674" s="141"/>
      <c r="U674" s="141"/>
      <c r="V674" s="141"/>
      <c r="W674" s="141"/>
      <c r="X674" s="3"/>
    </row>
    <row r="675" ht="15.75">
      <c r="C675" s="163"/>
      <c r="D675" s="159"/>
      <c r="E675" s="606">
        <v>1</v>
      </c>
      <c r="F675" s="606" t="s">
        <v>32601</v>
      </c>
      <c r="G675" s="623">
        <v>3.2799999999999998</v>
      </c>
      <c r="H675" s="354">
        <f>0.6+0.1</f>
        <v>0.69999999999999996</v>
      </c>
      <c r="I675" s="612">
        <f t="shared" ref="I675" si="9">ROUND(G675*H675,2)</f>
        <v>2.2999999999999998</v>
      </c>
      <c r="J675" s="354">
        <v>0.59999999999999998</v>
      </c>
      <c r="K675" s="606">
        <f>ROUND(G675*H675*J675,2)</f>
        <v>1.3799999999999999</v>
      </c>
      <c r="L675" s="901"/>
      <c r="R675" s="141"/>
      <c r="S675" s="141"/>
      <c r="T675" s="141"/>
      <c r="U675" s="141"/>
      <c r="V675" s="141"/>
      <c r="W675" s="141"/>
      <c r="X675" s="3"/>
    </row>
    <row r="676" ht="15.75">
      <c r="C676" s="163"/>
      <c r="D676" s="159"/>
      <c r="E676" s="606">
        <v>2</v>
      </c>
      <c r="F676" s="606" t="s">
        <v>32599</v>
      </c>
      <c r="G676" s="623">
        <v>0.20000000000000001</v>
      </c>
      <c r="H676" s="354">
        <v>0.20000000000000001</v>
      </c>
      <c r="I676" s="612">
        <f t="shared" si="8"/>
        <v>0.040000000000000001</v>
      </c>
      <c r="J676" s="354">
        <v>0.40000000000000002</v>
      </c>
      <c r="K676" s="606">
        <f>G676*H676*J676*E676</f>
        <v>0.032000000000000008</v>
      </c>
      <c r="L676" s="901"/>
      <c r="R676" s="141"/>
      <c r="S676" s="141"/>
      <c r="T676" s="141"/>
      <c r="U676" s="141"/>
      <c r="V676" s="141"/>
      <c r="W676" s="141"/>
      <c r="X676" s="3"/>
    </row>
    <row r="677" ht="15.75">
      <c r="C677" s="163"/>
      <c r="D677" s="159"/>
      <c r="E677" s="606">
        <v>1</v>
      </c>
      <c r="F677" s="606" t="s">
        <v>32602</v>
      </c>
      <c r="G677" s="605">
        <v>0.59999999999999998</v>
      </c>
      <c r="H677" s="605">
        <v>0.59999999999999998</v>
      </c>
      <c r="I677" s="612">
        <f t="shared" si="8"/>
        <v>0.35999999999999999</v>
      </c>
      <c r="J677" s="354">
        <v>0.80000000000000004</v>
      </c>
      <c r="K677" s="606">
        <f>G677*H677*J677*E677</f>
        <v>0.28799999999999998</v>
      </c>
      <c r="L677" s="901"/>
      <c r="R677" s="141"/>
      <c r="S677" s="141"/>
      <c r="T677" s="141"/>
      <c r="U677" s="141"/>
      <c r="V677" s="141"/>
      <c r="W677" s="141"/>
      <c r="X677" s="3"/>
    </row>
    <row r="678" ht="15.75">
      <c r="C678" s="163"/>
      <c r="D678" s="159"/>
      <c r="E678" s="606">
        <v>1</v>
      </c>
      <c r="F678" s="606" t="s">
        <v>32603</v>
      </c>
      <c r="G678" s="605">
        <v>0.59999999999999998</v>
      </c>
      <c r="H678" s="605">
        <v>0.59999999999999998</v>
      </c>
      <c r="I678" s="612">
        <f t="shared" si="8"/>
        <v>0.35999999999999999</v>
      </c>
      <c r="J678" s="354">
        <v>0.80000000000000004</v>
      </c>
      <c r="K678" s="606">
        <f t="shared" ref="K678:K679" si="10">G678*H678*J678*E678</f>
        <v>0.28799999999999998</v>
      </c>
      <c r="L678" s="901"/>
      <c r="R678" s="141"/>
      <c r="S678" s="141"/>
      <c r="T678" s="141"/>
      <c r="U678" s="141"/>
      <c r="V678" s="141"/>
      <c r="W678" s="141"/>
      <c r="X678" s="3"/>
    </row>
    <row r="679" ht="15.75">
      <c r="C679" s="163"/>
      <c r="D679" s="159"/>
      <c r="E679" s="606">
        <v>2</v>
      </c>
      <c r="F679" s="606" t="s">
        <v>32600</v>
      </c>
      <c r="G679" s="605">
        <v>0.59999999999999998</v>
      </c>
      <c r="H679" s="605">
        <v>0.59999999999999998</v>
      </c>
      <c r="I679" s="612">
        <f t="shared" si="8"/>
        <v>0.35999999999999999</v>
      </c>
      <c r="J679" s="354">
        <v>0.80000000000000004</v>
      </c>
      <c r="K679" s="606">
        <f t="shared" si="10"/>
        <v>0.57599999999999996</v>
      </c>
      <c r="L679" s="901"/>
      <c r="R679" s="141"/>
      <c r="S679" s="141"/>
      <c r="T679" s="141"/>
      <c r="U679" s="141"/>
      <c r="V679" s="141"/>
      <c r="W679" s="141"/>
      <c r="X679" s="3"/>
    </row>
    <row r="680" ht="16.5">
      <c r="C680" s="163"/>
      <c r="D680" s="159"/>
      <c r="E680" s="665"/>
      <c r="F680" s="666"/>
      <c r="G680" s="666"/>
      <c r="H680" s="667" t="s">
        <v>0</v>
      </c>
      <c r="I680" s="668">
        <f>SUM(I671:I679)</f>
        <v>80.870000000000005</v>
      </c>
      <c r="J680" s="667" t="s">
        <v>0</v>
      </c>
      <c r="K680" s="668">
        <f>SUM(K671:K679)</f>
        <v>42.673999999999992</v>
      </c>
      <c r="L680" s="901"/>
      <c r="R680" s="141"/>
      <c r="S680" s="141"/>
      <c r="T680" s="141"/>
      <c r="U680" s="141"/>
      <c r="V680" s="141"/>
      <c r="W680" s="141"/>
      <c r="X680" s="3"/>
    </row>
    <row r="681" ht="15.75">
      <c r="C681" s="163"/>
      <c r="D681" s="159"/>
      <c r="E681" s="159"/>
      <c r="F681" s="159"/>
      <c r="G681" s="159"/>
      <c r="H681" s="159"/>
      <c r="I681" s="159"/>
      <c r="J681" s="159"/>
      <c r="K681" s="163"/>
      <c r="L681" s="164"/>
      <c r="R681" s="141"/>
      <c r="S681" s="141"/>
      <c r="T681" s="141"/>
      <c r="U681" s="141"/>
      <c r="V681" s="141"/>
      <c r="W681" s="141"/>
      <c r="X681" s="3"/>
    </row>
    <row r="682" ht="15.75">
      <c r="C682" s="163"/>
      <c r="D682" s="159"/>
      <c r="E682" s="159"/>
      <c r="F682" s="159"/>
      <c r="G682" s="159"/>
      <c r="H682" s="159"/>
      <c r="I682" s="159"/>
      <c r="J682" s="159"/>
      <c r="K682" s="163"/>
      <c r="L682" s="164"/>
      <c r="R682" s="141"/>
      <c r="S682" s="141"/>
      <c r="T682" s="141"/>
      <c r="U682" s="141"/>
      <c r="V682" s="141"/>
      <c r="W682" s="141"/>
      <c r="X682" s="3"/>
    </row>
    <row r="683" ht="31.5">
      <c r="C683" s="163"/>
      <c r="D683" s="159"/>
      <c r="E683" s="669" t="s">
        <v>32604</v>
      </c>
      <c r="F683" s="670" t="s">
        <v>32605</v>
      </c>
      <c r="G683" s="671" t="s">
        <v>32606</v>
      </c>
      <c r="H683" s="672" t="s">
        <v>3702</v>
      </c>
      <c r="I683" s="159"/>
      <c r="J683" s="159"/>
      <c r="K683" s="163"/>
      <c r="L683" s="164"/>
      <c r="R683" s="141"/>
      <c r="S683" s="141"/>
      <c r="T683" s="141"/>
      <c r="U683" s="141"/>
      <c r="V683" s="141"/>
      <c r="W683" s="141"/>
      <c r="X683" s="3"/>
    </row>
    <row r="684" ht="15.75">
      <c r="C684" s="163"/>
      <c r="D684" s="159"/>
      <c r="E684" s="606">
        <f>K680</f>
        <v>42.673999999999992</v>
      </c>
      <c r="F684" s="638">
        <v>1.3</v>
      </c>
      <c r="G684" s="638">
        <f>F684*E684</f>
        <v>55.476199999999992</v>
      </c>
      <c r="H684" s="868" t="str">
        <f>E683&amp;" x "&amp;F683&amp;" "</f>
        <v xml:space="preserve">VOLUME ESCAVADO 
(M³) x EMPOLAMENTO
(%) </v>
      </c>
      <c r="I684" s="159"/>
      <c r="J684" s="159"/>
      <c r="K684" s="163"/>
      <c r="L684" s="164"/>
      <c r="R684" s="141"/>
      <c r="S684" s="141"/>
      <c r="T684" s="141"/>
      <c r="U684" s="141"/>
      <c r="V684" s="141"/>
      <c r="W684" s="141"/>
      <c r="X684" s="3"/>
    </row>
    <row r="685" ht="16.5">
      <c r="C685" s="163"/>
      <c r="D685" s="159"/>
      <c r="E685" s="666"/>
      <c r="F685" s="673" t="s">
        <v>0</v>
      </c>
      <c r="G685" s="668">
        <f>SUM(G684:G684)</f>
        <v>55.476199999999992</v>
      </c>
      <c r="H685" s="869"/>
      <c r="I685" s="159"/>
      <c r="J685" s="159"/>
      <c r="K685" s="163"/>
      <c r="L685" s="164"/>
      <c r="R685" s="141"/>
      <c r="S685" s="141"/>
      <c r="T685" s="141"/>
      <c r="U685" s="141"/>
      <c r="V685" s="141"/>
      <c r="W685" s="141"/>
      <c r="X685" s="3"/>
    </row>
    <row r="686" ht="15.75">
      <c r="C686" s="163"/>
      <c r="D686" s="159"/>
      <c r="E686" s="159"/>
      <c r="F686" s="159"/>
      <c r="G686" s="159"/>
      <c r="H686" s="159"/>
      <c r="I686" s="159"/>
      <c r="J686" s="159"/>
      <c r="K686" s="163"/>
      <c r="L686" s="164"/>
      <c r="R686" s="141"/>
      <c r="S686" s="141"/>
      <c r="T686" s="141"/>
      <c r="U686" s="141"/>
      <c r="V686" s="141"/>
      <c r="W686" s="141"/>
      <c r="X686" s="3"/>
    </row>
    <row r="687" ht="31.5">
      <c r="C687" s="163"/>
      <c r="D687" s="159"/>
      <c r="E687" s="481" t="s">
        <v>32607</v>
      </c>
      <c r="F687" s="481" t="s">
        <v>32608</v>
      </c>
      <c r="G687" s="481" t="s">
        <v>32609</v>
      </c>
      <c r="H687" s="481" t="s">
        <v>3702</v>
      </c>
      <c r="I687" s="159"/>
      <c r="J687" s="159"/>
      <c r="K687" s="163"/>
      <c r="L687" s="164"/>
      <c r="R687" s="141"/>
      <c r="S687" s="141"/>
      <c r="T687" s="141"/>
      <c r="U687" s="141"/>
      <c r="V687" s="141"/>
      <c r="W687" s="141"/>
      <c r="X687" s="3"/>
    </row>
    <row r="688" ht="15.75">
      <c r="C688" s="163"/>
      <c r="D688" s="159"/>
      <c r="E688" s="585" t="s">
        <v>3716</v>
      </c>
      <c r="F688" s="585" t="s">
        <v>3719</v>
      </c>
      <c r="G688" s="585" t="s">
        <v>3718</v>
      </c>
      <c r="H688" s="585"/>
      <c r="I688" s="159"/>
      <c r="J688" s="159"/>
      <c r="K688" s="163"/>
      <c r="L688" s="164"/>
      <c r="R688" s="141"/>
      <c r="S688" s="141"/>
      <c r="T688" s="141"/>
      <c r="U688" s="141"/>
      <c r="V688" s="141"/>
      <c r="W688" s="141"/>
      <c r="X688" s="3"/>
    </row>
    <row r="689" ht="47.25">
      <c r="C689" s="163"/>
      <c r="D689" s="159"/>
      <c r="E689" s="623">
        <f>G685</f>
        <v>55.476199999999992</v>
      </c>
      <c r="F689" s="354">
        <v>3.6000000000000001</v>
      </c>
      <c r="G689" s="612">
        <f>ROUND(E689*F689,2)</f>
        <v>199.71000000000001</v>
      </c>
      <c r="H689" s="584" t="str">
        <f>F687&amp;"x "&amp;E687&amp;""</f>
        <v xml:space="preserve">DMTx VOLUME EMPOLADO</v>
      </c>
      <c r="I689" s="159"/>
      <c r="J689" s="159"/>
      <c r="K689" s="163"/>
      <c r="L689" s="164"/>
      <c r="R689" s="141"/>
      <c r="S689" s="141"/>
      <c r="T689" s="141"/>
      <c r="U689" s="141"/>
      <c r="V689" s="141"/>
      <c r="W689" s="141"/>
      <c r="X689" s="3"/>
    </row>
    <row r="690" ht="15.75">
      <c r="C690" s="163"/>
      <c r="D690" s="159"/>
      <c r="E690" s="159"/>
      <c r="F690" s="159"/>
      <c r="G690" s="159"/>
      <c r="H690" s="159"/>
      <c r="I690" s="159"/>
      <c r="J690" s="159"/>
      <c r="K690" s="163"/>
      <c r="L690" s="164"/>
      <c r="R690" s="141"/>
      <c r="S690" s="141"/>
      <c r="T690" s="141"/>
      <c r="U690" s="141"/>
      <c r="V690" s="141"/>
      <c r="W690" s="141"/>
      <c r="X690" s="3"/>
    </row>
    <row r="691" ht="16.5">
      <c r="C691" s="161" t="s">
        <v>32565</v>
      </c>
      <c r="D691" s="161"/>
      <c r="E691" s="161"/>
      <c r="F691" s="962" t="str">
        <f>VLOOKUP(C691,PO!D$1:J$65886,4,0)</f>
        <v xml:space="preserve">CAIXAS DE PASSAGEM</v>
      </c>
      <c r="G691" s="963"/>
      <c r="H691" s="963"/>
      <c r="I691" s="963"/>
      <c r="J691" s="964"/>
      <c r="K691" s="151"/>
      <c r="L691" s="162"/>
      <c r="R691" s="141"/>
      <c r="S691" s="141"/>
      <c r="T691" s="141"/>
      <c r="U691" s="141"/>
      <c r="V691" s="141"/>
      <c r="W691" s="141"/>
      <c r="X691" s="3"/>
    </row>
    <row r="692" ht="31.5">
      <c r="C692" s="151" t="s">
        <v>32574</v>
      </c>
      <c r="D692" s="151">
        <f>VLOOKUP(C692,PO!$D:$N,2,0)</f>
        <v>98110</v>
      </c>
      <c r="E692" s="151" t="str">
        <f>VLOOKUP(D692,REF!$B:$F,2,0)</f>
        <v>CPU-SINAPI-MG</v>
      </c>
      <c r="F692" s="467" t="str">
        <f>VLOOKUP(C692,PO!D$1:J$65886,4,0)</f>
        <v xml:space="preserve">CAIXA DE GORDURA PEQUENA (CAPACIDADE: 19 L), CIRCULAR, EM PVC, DIÂMETRO INTERNO= 0,3 M. AF_12/2020</v>
      </c>
      <c r="G692" s="467"/>
      <c r="H692" s="467"/>
      <c r="I692" s="467"/>
      <c r="J692" s="467"/>
      <c r="K692" s="151" t="str">
        <f>VLOOKUP(C692,PO!D$1:J$65886,5,0)</f>
        <v>UN</v>
      </c>
      <c r="L692" s="152">
        <v>2</v>
      </c>
      <c r="R692" s="141"/>
      <c r="S692" s="141"/>
      <c r="T692" s="141"/>
      <c r="U692" s="141"/>
      <c r="V692" s="141"/>
      <c r="W692" s="141"/>
      <c r="X692" s="3"/>
    </row>
    <row r="693" ht="63">
      <c r="C693" s="151" t="s">
        <v>32575</v>
      </c>
      <c r="D693" s="151" t="str">
        <f>VLOOKUP(C693,PO!$D:$N,2,0)</f>
        <v>ED-49883</v>
      </c>
      <c r="E693" s="151" t="str">
        <f>VLOOKUP(D693,REF!$B:$F,2,0)</f>
        <v>CPU-SICOR-MG</v>
      </c>
      <c r="F693" s="467" t="str">
        <f>VLOOKUP(C693,PO!D$1:J$65886,4,0)</f>
        <v xml:space="preserve">CAIXA DE ESGOTO DE INSPEÇÃO/PASSAGEM EM ALVENARIA (60X60X60CM), REVESTIMENTO EM ARGAMASSA COM ADITIVO IMPERMEABILIZANTE, COM TAMPA DE CONCRETO, INCLUSIVE ESCAVAÇÃO, REATERRO E TRANSPORTE COM RETIRADA DO MATERIAL ESCAVADO (EM CAÇAMBA)</v>
      </c>
      <c r="G693" s="467"/>
      <c r="H693" s="467"/>
      <c r="I693" s="467"/>
      <c r="J693" s="467"/>
      <c r="K693" s="151" t="str">
        <f>VLOOKUP(C693,PO!D$1:J$65886,5,0)</f>
        <v>un</v>
      </c>
      <c r="L693" s="152">
        <v>10</v>
      </c>
      <c r="R693" s="141"/>
      <c r="S693" s="141"/>
      <c r="T693" s="141"/>
      <c r="U693" s="141"/>
      <c r="V693" s="141"/>
      <c r="W693" s="141"/>
      <c r="X693" s="3"/>
    </row>
    <row r="694" ht="47.25">
      <c r="C694" s="151" t="s">
        <v>32576</v>
      </c>
      <c r="D694" s="151">
        <f>VLOOKUP(C694,PO!$D:$N,2,0)</f>
        <v>104328</v>
      </c>
      <c r="E694" s="151" t="str">
        <f>VLOOKUP(D694,REF!$B:$F,2,0)</f>
        <v>CPU-SINAPI-MG</v>
      </c>
      <c r="F694" s="467" t="str">
        <f>VLOOKUP(C694,PO!D$1:J$65886,4,0)</f>
        <v xml:space="preserve">CAIXA SIFONADA, COM GRELHA QUADRADA, PVC, DN 150 X 150 X 50 MM, JUNTA SOLDÁVEL, FORNECIDA E INSTALADA EM RAMAL DE DESCARGA OU EM RAMAL DE ESGOTO SANITÁRIO. AF_08/2022</v>
      </c>
      <c r="G694" s="467"/>
      <c r="H694" s="467"/>
      <c r="I694" s="467"/>
      <c r="J694" s="467"/>
      <c r="K694" s="151" t="str">
        <f>VLOOKUP(C694,PO!D$1:J$65886,5,0)</f>
        <v>UN</v>
      </c>
      <c r="L694" s="152">
        <v>2</v>
      </c>
      <c r="R694" s="141"/>
      <c r="S694" s="141"/>
      <c r="T694" s="141"/>
      <c r="U694" s="141"/>
      <c r="V694" s="141"/>
      <c r="W694" s="141"/>
      <c r="X694" s="3"/>
    </row>
    <row r="695" ht="31.5">
      <c r="C695" s="151" t="s">
        <v>32577</v>
      </c>
      <c r="D695" s="151">
        <f>VLOOKUP(C695,PO!$D:$N,2,0)</f>
        <v>89495</v>
      </c>
      <c r="E695" s="151" t="str">
        <f>VLOOKUP(D695,REF!$B:$F,2,0)</f>
        <v>CPU-SINAPI-MG</v>
      </c>
      <c r="F695" s="467" t="str">
        <f>VLOOKUP(C695,PO!D$1:J$65886,4,0)</f>
        <v xml:space="preserve">RALO SIFONADO, PVC, DN 100 X 40 MM, JUNTA SOLDÁVEL, FORNECIDO E INSTALADO EM RAMAIS DE ENCAMINHAMENTO DE ÁGUA PLUVIAL. AF_06/2022</v>
      </c>
      <c r="G695" s="467"/>
      <c r="H695" s="467"/>
      <c r="I695" s="467"/>
      <c r="J695" s="467"/>
      <c r="K695" s="151" t="str">
        <f>VLOOKUP(C695,PO!D$1:J$65886,5,0)</f>
        <v>UN</v>
      </c>
      <c r="L695" s="152">
        <v>2</v>
      </c>
      <c r="R695" s="141"/>
      <c r="S695" s="141"/>
      <c r="T695" s="141"/>
      <c r="U695" s="141"/>
      <c r="V695" s="141"/>
      <c r="W695" s="141"/>
      <c r="X695" s="3"/>
    </row>
    <row r="696" ht="15.75">
      <c r="C696" s="163"/>
      <c r="D696" s="159"/>
      <c r="E696" s="159"/>
      <c r="F696" s="159"/>
      <c r="G696" s="159"/>
      <c r="H696" s="159"/>
      <c r="I696" s="159"/>
      <c r="J696" s="159"/>
      <c r="K696" s="163"/>
      <c r="L696" s="164"/>
      <c r="R696" s="141"/>
      <c r="S696" s="141"/>
      <c r="T696" s="141"/>
      <c r="U696" s="141"/>
      <c r="V696" s="141"/>
      <c r="W696" s="141"/>
      <c r="X696" s="3"/>
    </row>
    <row r="697" ht="16.5">
      <c r="C697" s="161" t="s">
        <v>32568</v>
      </c>
      <c r="D697" s="161"/>
      <c r="E697" s="161"/>
      <c r="F697" s="962" t="str">
        <f>VLOOKUP(C697,PO!D$1:J$65886,4,0)</f>
        <v xml:space="preserve">TUBOS E CONEXÕES</v>
      </c>
      <c r="G697" s="963"/>
      <c r="H697" s="963"/>
      <c r="I697" s="963"/>
      <c r="J697" s="964"/>
      <c r="K697" s="151"/>
      <c r="L697" s="162"/>
      <c r="R697" s="141"/>
      <c r="S697" s="141"/>
      <c r="T697" s="141"/>
      <c r="U697" s="141"/>
      <c r="V697" s="141"/>
      <c r="W697" s="141"/>
      <c r="X697" s="3"/>
    </row>
    <row r="698" ht="47.25">
      <c r="C698" s="151" t="s">
        <v>32578</v>
      </c>
      <c r="D698" s="151">
        <f>VLOOKUP(C698,PO!$D:$N,2,0)</f>
        <v>89728</v>
      </c>
      <c r="E698" s="151" t="str">
        <f>VLOOKUP(D698,REF!$B:$F,2,0)</f>
        <v>CPU-SINAPI-MG</v>
      </c>
      <c r="F698" s="467" t="str">
        <f>VLOOKUP(C698,PO!D$1:J$65886,4,0)</f>
        <v xml:space="preserve">CURVA CURTA 90 GRAUS, PVC, SERIE NORMAL, ESGOTO PREDIAL, DN 40 MM, JUNTA SOLDÁVEL, FORNECIDO E INSTALADO EM RAMAL DE DESCARGA OU RAMAL DE ESGOTO SANITÁRIO. AF_08/2022</v>
      </c>
      <c r="G698" s="467"/>
      <c r="H698" s="467"/>
      <c r="I698" s="467"/>
      <c r="J698" s="467"/>
      <c r="K698" s="151" t="str">
        <f>VLOOKUP(C698,PO!D$1:J$65886,5,0)</f>
        <v>UN</v>
      </c>
      <c r="L698" s="152">
        <v>1</v>
      </c>
      <c r="R698" s="141"/>
      <c r="S698" s="141"/>
      <c r="T698" s="141"/>
      <c r="U698" s="141"/>
      <c r="V698" s="141"/>
      <c r="W698" s="141"/>
      <c r="X698" s="3"/>
    </row>
    <row r="699" ht="47.25">
      <c r="C699" s="151" t="s">
        <v>32579</v>
      </c>
      <c r="D699" s="151">
        <f>VLOOKUP(C699,PO!$D:$N,2,0)</f>
        <v>89726</v>
      </c>
      <c r="E699" s="151" t="str">
        <f>VLOOKUP(D699,REF!$B:$F,2,0)</f>
        <v>CPU-SINAPI-MG</v>
      </c>
      <c r="F699" s="467" t="str">
        <f>VLOOKUP(C699,PO!D$1:J$65886,4,0)</f>
        <v xml:space="preserve">JOELHO 45 GRAUS, PVC, SERIE NORMAL, ESGOTO PREDIAL, DN 40 MM, JUNTA SOLDÁVEL, FORNECIDO E INSTALADO EM RAMAL DE DESCARGA OU RAMAL DE ESGOTO SANITÁRIO. AF_08/2022</v>
      </c>
      <c r="G699" s="467"/>
      <c r="H699" s="467"/>
      <c r="I699" s="467"/>
      <c r="J699" s="467"/>
      <c r="K699" s="151" t="str">
        <f>VLOOKUP(C699,PO!D$1:J$65886,5,0)</f>
        <v>UN</v>
      </c>
      <c r="L699" s="152">
        <v>4</v>
      </c>
      <c r="R699" s="141"/>
      <c r="S699" s="141"/>
      <c r="T699" s="141"/>
      <c r="U699" s="141"/>
      <c r="V699" s="141"/>
      <c r="W699" s="141"/>
      <c r="X699" s="3"/>
    </row>
    <row r="700" ht="47.25">
      <c r="C700" s="151" t="s">
        <v>32580</v>
      </c>
      <c r="D700" s="151">
        <f>VLOOKUP(C700,PO!$D:$N,2,0)</f>
        <v>89732</v>
      </c>
      <c r="E700" s="151" t="str">
        <f>VLOOKUP(D700,REF!$B:$F,2,0)</f>
        <v>CPU-SINAPI-MG</v>
      </c>
      <c r="F700" s="467" t="str">
        <f>VLOOKUP(C700,PO!D$1:J$65886,4,0)</f>
        <v xml:space="preserve">JOELHO 45 GRAUS, PVC, SERIE NORMAL, ESGOTO PREDIAL, DN 50 MM, JUNTA ELÁSTICA, FORNECIDO E INSTALADO EM RAMAL DE DESCARGA OU RAMAL DE ESGOTO SANITÁRIO. AF_08/2022</v>
      </c>
      <c r="G700" s="467"/>
      <c r="H700" s="467"/>
      <c r="I700" s="467"/>
      <c r="J700" s="467"/>
      <c r="K700" s="151" t="str">
        <f>VLOOKUP(C700,PO!D$1:J$65886,5,0)</f>
        <v>UN</v>
      </c>
      <c r="L700" s="152">
        <v>1</v>
      </c>
      <c r="R700" s="141"/>
      <c r="S700" s="141"/>
      <c r="T700" s="141"/>
      <c r="U700" s="141"/>
      <c r="V700" s="141"/>
      <c r="W700" s="141"/>
      <c r="X700" s="3"/>
    </row>
    <row r="701" ht="47.25">
      <c r="C701" s="151" t="s">
        <v>32581</v>
      </c>
      <c r="D701" s="151">
        <f>VLOOKUP(C701,PO!$D:$N,2,0)</f>
        <v>89744</v>
      </c>
      <c r="E701" s="151" t="str">
        <f>VLOOKUP(D701,REF!$B:$F,2,0)</f>
        <v>CPU-SINAPI-MG</v>
      </c>
      <c r="F701" s="467" t="str">
        <f>VLOOKUP(C701,PO!D$1:J$65886,4,0)</f>
        <v xml:space="preserve">JOELHO 90 GRAUS, PVC, SERIE NORMAL, ESGOTO PREDIAL, DN 100 MM, JUNTA ELÁSTICA, FORNECIDO E INSTALADO EM RAMAL DE DESCARGA OU RAMAL DE ESGOTO SANITÁRIO. AF_08/2022</v>
      </c>
      <c r="G701" s="467"/>
      <c r="H701" s="467"/>
      <c r="I701" s="467"/>
      <c r="J701" s="467"/>
      <c r="K701" s="151" t="str">
        <f>VLOOKUP(C701,PO!D$1:J$65886,5,0)</f>
        <v>UN</v>
      </c>
      <c r="L701" s="152">
        <v>6</v>
      </c>
      <c r="R701" s="141"/>
      <c r="S701" s="141"/>
      <c r="T701" s="141"/>
      <c r="U701" s="141"/>
      <c r="V701" s="141"/>
      <c r="W701" s="141"/>
      <c r="X701" s="3"/>
    </row>
    <row r="702" ht="47.25">
      <c r="C702" s="151" t="s">
        <v>32582</v>
      </c>
      <c r="D702" s="151">
        <f>VLOOKUP(C702,PO!$D:$N,2,0)</f>
        <v>89731</v>
      </c>
      <c r="E702" s="151" t="str">
        <f>VLOOKUP(D702,REF!$B:$F,2,0)</f>
        <v>CPU-SINAPI-MG</v>
      </c>
      <c r="F702" s="467" t="str">
        <f>VLOOKUP(C702,PO!D$1:J$65886,4,0)</f>
        <v xml:space="preserve">JOELHO 90 GRAUS, PVC, SERIE NORMAL, ESGOTO PREDIAL, DN 50 MM, JUNTA ELÁSTICA, FORNECIDO E INSTALADO EM RAMAL DE DESCARGA OU RAMAL DE ESGOTO SANITÁRIO. AF_08/2022</v>
      </c>
      <c r="G702" s="467"/>
      <c r="H702" s="467"/>
      <c r="I702" s="467"/>
      <c r="J702" s="467"/>
      <c r="K702" s="151" t="str">
        <f>VLOOKUP(C702,PO!D$1:J$65886,5,0)</f>
        <v>UN</v>
      </c>
      <c r="L702" s="152">
        <v>21</v>
      </c>
      <c r="R702" s="141"/>
      <c r="S702" s="141"/>
      <c r="T702" s="141"/>
      <c r="U702" s="141"/>
      <c r="V702" s="141"/>
      <c r="W702" s="141"/>
      <c r="X702" s="3"/>
    </row>
    <row r="703" ht="47.25">
      <c r="C703" s="151" t="s">
        <v>32583</v>
      </c>
      <c r="D703" s="151">
        <f>VLOOKUP(C703,PO!$D:$N,2,0)</f>
        <v>104345</v>
      </c>
      <c r="E703" s="151" t="str">
        <f>VLOOKUP(D703,REF!$B:$F,2,0)</f>
        <v>CPU-SINAPI-MG</v>
      </c>
      <c r="F703" s="467" t="str">
        <f>VLOOKUP(C703,PO!D$1:J$65886,4,0)</f>
        <v xml:space="preserve">JUNÇÃO DE REDUÇÃO INVERTIDA, PVC, SÉRIE NORMAL, ESGOTO PREDIAL, DN 100 X 50 MM, JUNTA ELÁSTICA, FORNECIDO E INSTALADO EM RAMAL DE DESCARGA OU RAMAL DE ESGOTO SANITÁRIO. AF_08/2022</v>
      </c>
      <c r="G703" s="467"/>
      <c r="H703" s="467"/>
      <c r="I703" s="467"/>
      <c r="J703" s="467"/>
      <c r="K703" s="151" t="str">
        <f>VLOOKUP(C703,PO!D$1:J$65886,5,0)</f>
        <v>UN</v>
      </c>
      <c r="L703" s="152">
        <v>5</v>
      </c>
      <c r="R703" s="141"/>
      <c r="S703" s="141"/>
      <c r="T703" s="141"/>
      <c r="U703" s="141"/>
      <c r="V703" s="141"/>
      <c r="W703" s="141"/>
      <c r="X703" s="3"/>
    </row>
    <row r="704" ht="47.25">
      <c r="C704" s="151" t="s">
        <v>32584</v>
      </c>
      <c r="D704" s="151">
        <f>VLOOKUP(C704,PO!$D:$N,2,0)</f>
        <v>104347</v>
      </c>
      <c r="E704" s="151" t="str">
        <f>VLOOKUP(D704,REF!$B:$F,2,0)</f>
        <v>CPU-SINAPI-MG</v>
      </c>
      <c r="F704" s="467" t="str">
        <f>VLOOKUP(C704,PO!D$1:J$65886,4,0)</f>
        <v xml:space="preserve">JUNÇÃO DE REDUCAO INVERTIDA, PVC, SÉRIE NORMAL, ESGOTO PREDIAL, DN 100 X 75 MM, JUNTA ELÁSTICA, FORNECIDO E INSTALADO EM RAMAL DE DESCARGA OU RAMAL DE ESGOTO SANITÁRIO. AF_08/2022</v>
      </c>
      <c r="G704" s="467"/>
      <c r="H704" s="467"/>
      <c r="I704" s="467"/>
      <c r="J704" s="467"/>
      <c r="K704" s="151" t="str">
        <f>VLOOKUP(C704,PO!D$1:J$65886,5,0)</f>
        <v>UN</v>
      </c>
      <c r="L704" s="152">
        <v>1</v>
      </c>
      <c r="R704" s="141"/>
      <c r="S704" s="141"/>
      <c r="T704" s="141"/>
      <c r="U704" s="141"/>
      <c r="V704" s="141"/>
      <c r="W704" s="141"/>
      <c r="X704" s="3"/>
    </row>
    <row r="705" ht="47.25">
      <c r="C705" s="151" t="s">
        <v>32585</v>
      </c>
      <c r="D705" s="151">
        <f>VLOOKUP(C705,PO!$D:$N,2,0)</f>
        <v>89785</v>
      </c>
      <c r="E705" s="151" t="str">
        <f>VLOOKUP(D705,REF!$B:$F,2,0)</f>
        <v>CPU-SINAPI-MG</v>
      </c>
      <c r="F705" s="467" t="str">
        <f>VLOOKUP(C705,PO!D$1:J$65886,4,0)</f>
        <v xml:space="preserve">JUNÇÃO SIMPLES, PVC, SERIE NORMAL, ESGOTO PREDIAL, DN 50 X 50 MM, JUNTA ELÁSTICA, FORNECIDO E INSTALADO EM RAMAL DE DESCARGA OU RAMAL DE ESGOTO SANITÁRIO. AF_08/2022</v>
      </c>
      <c r="G705" s="467"/>
      <c r="H705" s="467"/>
      <c r="I705" s="467"/>
      <c r="J705" s="467"/>
      <c r="K705" s="151" t="str">
        <f>VLOOKUP(C705,PO!D$1:J$65886,5,0)</f>
        <v>UN</v>
      </c>
      <c r="L705" s="152">
        <v>1</v>
      </c>
      <c r="R705" s="141"/>
      <c r="S705" s="141"/>
      <c r="T705" s="141"/>
      <c r="U705" s="141"/>
      <c r="V705" s="141"/>
      <c r="W705" s="141"/>
      <c r="X705" s="3"/>
    </row>
    <row r="706" ht="31.5">
      <c r="C706" s="151" t="s">
        <v>32586</v>
      </c>
      <c r="D706" s="151">
        <f>VLOOKUP(C706,PO!$D:$N,2,0)</f>
        <v>89848</v>
      </c>
      <c r="E706" s="151" t="str">
        <f>VLOOKUP(D706,REF!$B:$F,2,0)</f>
        <v>CPU-SINAPI-MG</v>
      </c>
      <c r="F706" s="467" t="str">
        <f>VLOOKUP(C706,PO!D$1:J$65886,4,0)</f>
        <v xml:space="preserve">TUBO PVC, SERIE NORMAL, ESGOTO PREDIAL, DN 100 MM, FORNECIDO E INSTALADO EM SUBCOLETOR AÉREO DE ESGOTO SANITÁRIO. AF_08/2022</v>
      </c>
      <c r="G706" s="467"/>
      <c r="H706" s="467"/>
      <c r="I706" s="467"/>
      <c r="J706" s="467"/>
      <c r="K706" s="151" t="str">
        <f>VLOOKUP(C706,PO!D$1:J$65886,5,0)</f>
        <v>M</v>
      </c>
      <c r="L706" s="152">
        <v>62.630000000000003</v>
      </c>
      <c r="R706" s="141"/>
      <c r="S706" s="141"/>
      <c r="T706" s="141"/>
      <c r="U706" s="141"/>
      <c r="V706" s="141"/>
      <c r="W706" s="141"/>
      <c r="X706" s="3"/>
    </row>
    <row r="707" ht="31.5">
      <c r="C707" s="151" t="s">
        <v>32587</v>
      </c>
      <c r="D707" s="151">
        <f>VLOOKUP(C707,PO!$D:$N,2,0)</f>
        <v>89849</v>
      </c>
      <c r="E707" s="151" t="str">
        <f>VLOOKUP(D707,REF!$B:$F,2,0)</f>
        <v>CPU-SINAPI-MG</v>
      </c>
      <c r="F707" s="467" t="str">
        <f>VLOOKUP(C707,PO!D$1:J$65886,4,0)</f>
        <v xml:space="preserve">TUBO PVC, SERIE NORMAL, ESGOTO PREDIAL, DN 150 MM, FORNECIDO E INSTALADO EM SUBCOLETOR AÉREO DE ESGOTO SANITÁRIO. AF_08/2022</v>
      </c>
      <c r="G707" s="467"/>
      <c r="H707" s="467"/>
      <c r="I707" s="467"/>
      <c r="J707" s="467"/>
      <c r="K707" s="151" t="str">
        <f>VLOOKUP(C707,PO!D$1:J$65886,5,0)</f>
        <v>M</v>
      </c>
      <c r="L707" s="152">
        <v>3.2799999999999998</v>
      </c>
      <c r="R707" s="141"/>
      <c r="S707" s="141"/>
      <c r="T707" s="141"/>
      <c r="U707" s="141"/>
      <c r="V707" s="141"/>
      <c r="W707" s="141"/>
      <c r="X707" s="3"/>
    </row>
    <row r="708" ht="31.5">
      <c r="C708" s="151" t="s">
        <v>32588</v>
      </c>
      <c r="D708" s="151">
        <f>VLOOKUP(C708,PO!$D:$N,2,0)</f>
        <v>89711</v>
      </c>
      <c r="E708" s="151" t="str">
        <f>VLOOKUP(D708,REF!$B:$F,2,0)</f>
        <v>CPU-SINAPI-MG</v>
      </c>
      <c r="F708" s="467" t="str">
        <f>VLOOKUP(C708,PO!D$1:J$65886,4,0)</f>
        <v xml:space="preserve">TUBO PVC, SERIE NORMAL, ESGOTO PREDIAL, DN 40 MM, FORNECIDO E INSTALADO EM RAMAL DE DESCARGA OU RAMAL DE ESGOTO SANITÁRIO. AF_08/2022</v>
      </c>
      <c r="G708" s="467"/>
      <c r="H708" s="467"/>
      <c r="I708" s="467"/>
      <c r="J708" s="467"/>
      <c r="K708" s="151" t="str">
        <f>VLOOKUP(C708,PO!D$1:J$65886,5,0)</f>
        <v>M</v>
      </c>
      <c r="L708" s="152">
        <v>32.030000000000001</v>
      </c>
      <c r="R708" s="141"/>
      <c r="S708" s="141"/>
      <c r="T708" s="141"/>
      <c r="U708" s="141"/>
      <c r="V708" s="141"/>
      <c r="W708" s="141"/>
      <c r="X708" s="3"/>
    </row>
    <row r="709" ht="31.5">
      <c r="C709" s="151" t="s">
        <v>32589</v>
      </c>
      <c r="D709" s="151">
        <f>VLOOKUP(C709,PO!$D:$N,2,0)</f>
        <v>89849</v>
      </c>
      <c r="E709" s="151" t="str">
        <f>VLOOKUP(D709,REF!$B:$F,2,0)</f>
        <v>CPU-SINAPI-MG</v>
      </c>
      <c r="F709" s="467" t="str">
        <f>VLOOKUP(C709,PO!D$1:J$65886,4,0)</f>
        <v xml:space="preserve">TUBO PVC, SERIE NORMAL, ESGOTO PREDIAL, DN 150 MM, FORNECIDO E INSTALADO EM SUBCOLETOR AÉREO DE ESGOTO SANITÁRIO. AF_08/2022</v>
      </c>
      <c r="G709" s="467"/>
      <c r="H709" s="467"/>
      <c r="I709" s="467"/>
      <c r="J709" s="467"/>
      <c r="K709" s="151" t="str">
        <f>VLOOKUP(C709,PO!D$1:J$65886,5,0)</f>
        <v>M</v>
      </c>
      <c r="L709" s="152">
        <v>17.379999999999999</v>
      </c>
      <c r="R709" s="141"/>
      <c r="S709" s="141"/>
      <c r="T709" s="141"/>
      <c r="U709" s="141"/>
      <c r="V709" s="141"/>
      <c r="W709" s="141"/>
      <c r="X709" s="3"/>
    </row>
    <row r="710" ht="31.5">
      <c r="C710" s="151" t="s">
        <v>32590</v>
      </c>
      <c r="D710" s="151">
        <f>VLOOKUP(C710,PO!$D:$N,2,0)</f>
        <v>89799</v>
      </c>
      <c r="E710" s="151" t="str">
        <f>VLOOKUP(D710,REF!$B:$F,2,0)</f>
        <v>CPU-SINAPI-MG</v>
      </c>
      <c r="F710" s="467" t="str">
        <f>VLOOKUP(C710,PO!D$1:J$65886,4,0)</f>
        <v xml:space="preserve">TUBO PVC, SERIE NORMAL, ESGOTO PREDIAL, DN 75 MM, FORNECIDO E INSTALADO EM PRUMADA DE ESGOTO SANITÁRIO OU VENTILAÇÃO. AF_08/2022</v>
      </c>
      <c r="G710" s="467"/>
      <c r="H710" s="467"/>
      <c r="I710" s="467"/>
      <c r="J710" s="467"/>
      <c r="K710" s="151" t="str">
        <f>VLOOKUP(C710,PO!D$1:J$65886,5,0)</f>
        <v>M</v>
      </c>
      <c r="L710" s="152">
        <v>2.1299999999999999</v>
      </c>
      <c r="R710" s="141"/>
      <c r="S710" s="141"/>
      <c r="T710" s="141"/>
      <c r="U710" s="141"/>
      <c r="V710" s="141"/>
      <c r="W710" s="141"/>
      <c r="X710" s="3"/>
    </row>
    <row r="711" ht="16.5">
      <c r="C711" s="163"/>
      <c r="D711" s="159"/>
      <c r="E711" s="159"/>
      <c r="F711" s="159"/>
      <c r="G711" s="159"/>
      <c r="H711" s="159"/>
      <c r="I711" s="159"/>
      <c r="J711" s="159"/>
      <c r="K711" s="163"/>
      <c r="L711" s="164"/>
      <c r="R711" s="141"/>
      <c r="S711" s="141"/>
      <c r="T711" s="141"/>
      <c r="U711" s="141"/>
      <c r="V711" s="141"/>
      <c r="W711" s="141"/>
      <c r="X711" s="3"/>
    </row>
    <row r="712" ht="17.25">
      <c r="C712" s="146">
        <v>10</v>
      </c>
      <c r="D712" s="692"/>
      <c r="E712" s="692"/>
      <c r="F712" s="956" t="str">
        <f>VLOOKUP(C712,PO!D$1:J$65886,4,0)</f>
        <v xml:space="preserve">DRENAGEM </v>
      </c>
      <c r="G712" s="957"/>
      <c r="H712" s="957"/>
      <c r="I712" s="957"/>
      <c r="J712" s="958"/>
      <c r="K712" s="147"/>
      <c r="L712" s="693"/>
      <c r="R712" s="141"/>
      <c r="S712" s="141"/>
      <c r="T712" s="141"/>
      <c r="U712" s="141"/>
      <c r="V712" s="141"/>
      <c r="W712" s="141"/>
      <c r="X712" s="3"/>
    </row>
    <row r="713" ht="16.5">
      <c r="C713" s="686" t="s">
        <v>32611</v>
      </c>
      <c r="D713" s="686"/>
      <c r="E713" s="686"/>
      <c r="F713" s="965" t="str">
        <f>VLOOKUP(C713,PO!D$1:J$65886,4,0)</f>
        <v xml:space="preserve">MOVIMENTAÇÃO DE TERRA</v>
      </c>
      <c r="G713" s="966"/>
      <c r="H713" s="966"/>
      <c r="I713" s="966"/>
      <c r="J713" s="967"/>
      <c r="K713" s="351"/>
      <c r="L713" s="691"/>
      <c r="R713" s="141"/>
      <c r="S713" s="141"/>
      <c r="T713" s="141"/>
      <c r="U713" s="141"/>
      <c r="V713" s="141"/>
      <c r="W713" s="141"/>
      <c r="X713" s="3"/>
    </row>
    <row r="714" ht="15.75">
      <c r="C714" s="151" t="s">
        <v>32613</v>
      </c>
      <c r="D714" s="151">
        <f>VLOOKUP(C714,PO!$D:$N,2,0)</f>
        <v>93358</v>
      </c>
      <c r="E714" s="151" t="str">
        <f>VLOOKUP(D714,REF!$B:$F,2,0)</f>
        <v>CPU-SINAPI-MG</v>
      </c>
      <c r="F714" s="467" t="str">
        <f>VLOOKUP(C714,PO!D$1:J$65886,4,0)</f>
        <v xml:space="preserve">ESCAVAÇÃO MANUAL DE VALA. AF_09/2024</v>
      </c>
      <c r="G714" s="467"/>
      <c r="H714" s="467"/>
      <c r="I714" s="467"/>
      <c r="J714" s="467"/>
      <c r="K714" s="151" t="str">
        <f>VLOOKUP(C714,PO!D$1:J$65886,5,0)</f>
        <v>M3</v>
      </c>
      <c r="L714" s="152">
        <f>J727</f>
        <v>44.75</v>
      </c>
      <c r="R714" s="141"/>
      <c r="S714" s="141"/>
      <c r="T714" s="141"/>
      <c r="U714" s="141"/>
      <c r="V714" s="141"/>
      <c r="W714" s="141"/>
      <c r="X714" s="3"/>
    </row>
    <row r="715" ht="15.75">
      <c r="C715" s="151" t="s">
        <v>32614</v>
      </c>
      <c r="D715" s="151" t="str">
        <f>VLOOKUP(C715,PO!$D:$N,2,0)</f>
        <v>40.32.23</v>
      </c>
      <c r="E715" s="151" t="str">
        <f>VLOOKUP(D715,REF!$B:$F,2,0)</f>
        <v>CPU-SUDECAP-MG</v>
      </c>
      <c r="F715" s="467" t="str">
        <f>VLOOKUP(C715,PO!D$1:J$65886,4,0)</f>
        <v xml:space="preserve">REGULARIZAÇAO E COMPACT.TERRENO C/PLACA VIBRATORIA</v>
      </c>
      <c r="G715" s="467"/>
      <c r="H715" s="467"/>
      <c r="I715" s="467"/>
      <c r="J715" s="467"/>
      <c r="K715" s="151" t="str">
        <f>VLOOKUP(C715,PO!D$1:J$65886,5,0)</f>
        <v>M2</v>
      </c>
      <c r="L715" s="152">
        <f>H727</f>
        <v>111.34999999999999</v>
      </c>
      <c r="R715" s="141"/>
      <c r="S715" s="141"/>
      <c r="T715" s="141"/>
      <c r="U715" s="141"/>
      <c r="V715" s="141"/>
      <c r="W715" s="141"/>
      <c r="X715" s="3"/>
    </row>
    <row r="716" ht="31.5">
      <c r="C716" s="151" t="s">
        <v>32615</v>
      </c>
      <c r="D716" s="151">
        <f>VLOOKUP(C716,PO!$D:$N,2,0)</f>
        <v>100324</v>
      </c>
      <c r="E716" s="151" t="str">
        <f>VLOOKUP(D716,REF!$B:$F,2,0)</f>
        <v>CPU-SINAPI-MG</v>
      </c>
      <c r="F716" s="467" t="str">
        <f>VLOOKUP(C716,PO!D$1:J$65886,4,0)</f>
        <v xml:space="preserve">LASTRO COM MATERIAL GRANULAR (PEDRA BRITADA N.1 E PEDRA BRITADA N.2), APLICADO EM PISOS OU LAJES SOBRE SOLO, ESPESSURA DE *10 CM*. AF_01/2024</v>
      </c>
      <c r="G716" s="467"/>
      <c r="H716" s="467"/>
      <c r="I716" s="467"/>
      <c r="J716" s="467"/>
      <c r="K716" s="151" t="str">
        <f>VLOOKUP(C716,PO!D$1:J$65886,5,0)</f>
        <v>M3</v>
      </c>
      <c r="L716" s="152">
        <f>L714*0.05</f>
        <v>2.2375000000000003</v>
      </c>
      <c r="R716" s="141"/>
      <c r="S716" s="141"/>
      <c r="T716" s="141"/>
      <c r="U716" s="141"/>
      <c r="V716" s="141"/>
      <c r="W716" s="141"/>
      <c r="X716" s="3"/>
    </row>
    <row r="717" ht="31.5">
      <c r="C717" s="151" t="s">
        <v>32616</v>
      </c>
      <c r="D717" s="151">
        <f>VLOOKUP(C717,PO!$D:$N,2,0)</f>
        <v>95241</v>
      </c>
      <c r="E717" s="151" t="str">
        <f>VLOOKUP(D717,REF!$B:$F,2,0)</f>
        <v>CPU-SINAPI-MG</v>
      </c>
      <c r="F717" s="467" t="str">
        <f>VLOOKUP(C717,PO!D$1:J$65886,4,0)</f>
        <v xml:space="preserve">LASTRO DE CONCRETO MAGRO, APLICADO EM PISOS, LAJES SOBRE SOLO OU RADIERS, ESPESSURA DE 5 CM. AF_01/2024</v>
      </c>
      <c r="G717" s="467"/>
      <c r="H717" s="467"/>
      <c r="I717" s="467"/>
      <c r="J717" s="467"/>
      <c r="K717" s="151" t="str">
        <f>VLOOKUP(C717,PO!D$1:J$65886,5,0)</f>
        <v>M2</v>
      </c>
      <c r="L717" s="152">
        <f>H727</f>
        <v>111.34999999999999</v>
      </c>
      <c r="R717" s="141"/>
      <c r="S717" s="141"/>
      <c r="T717" s="141"/>
      <c r="U717" s="141"/>
      <c r="V717" s="141"/>
      <c r="W717" s="141"/>
      <c r="X717" s="3"/>
    </row>
    <row r="718" ht="15.75">
      <c r="C718" s="151" t="s">
        <v>32617</v>
      </c>
      <c r="D718" s="151" t="str">
        <f>VLOOKUP(C718,PO!$D:$N,2,0)</f>
        <v>40.32.31</v>
      </c>
      <c r="E718" s="151" t="str">
        <f>VLOOKUP(D718,REF!$B:$F,2,0)</f>
        <v>CPU-SUDECAP-MG</v>
      </c>
      <c r="F718" s="467" t="str">
        <f>VLOOKUP(C718,PO!D$1:J$65886,4,0)</f>
        <v xml:space="preserve">REATERRO COMPACTADO C/ PLACA VIBRATORIA</v>
      </c>
      <c r="G718" s="467"/>
      <c r="H718" s="467"/>
      <c r="I718" s="467"/>
      <c r="J718" s="467"/>
      <c r="K718" s="151" t="str">
        <f>VLOOKUP(C718,PO!D$1:J$65886,5,0)</f>
        <v>M3</v>
      </c>
      <c r="L718" s="152">
        <v>2.1299999999999999</v>
      </c>
      <c r="R718" s="141"/>
      <c r="S718" s="141"/>
      <c r="T718" s="141"/>
      <c r="U718" s="141"/>
      <c r="V718" s="141"/>
      <c r="W718" s="141"/>
      <c r="X718" s="3"/>
    </row>
    <row r="719" ht="47.25">
      <c r="C719" s="151" t="s">
        <v>32618</v>
      </c>
      <c r="D719" s="151">
        <f>VLOOKUP(C719,PO!$D:$N,2,0)</f>
        <v>100975</v>
      </c>
      <c r="E719" s="151" t="str">
        <f>VLOOKUP(D719,REF!$B:$F,2,0)</f>
        <v>CPU-SINAPI-MG</v>
      </c>
      <c r="F719" s="467" t="str">
        <f>VLOOKUP(C719,PO!D$1:J$65886,4,0)</f>
        <v xml:space="preserve">CARGA, MANOBRA E DESCARGA DE SOLOS E MATERIAIS GRANULARES EM CAMINHÃO BASCULANTE 14 M³ - CARGA COM PÁ CARREGADEIRA (CAÇAMBA DE 1,7 A 2,8 M³ / 128 HP) E DESCARGA LIVRE (UNIDADE: M3). AF_07/2020</v>
      </c>
      <c r="G719" s="467"/>
      <c r="H719" s="467"/>
      <c r="I719" s="467"/>
      <c r="J719" s="467"/>
      <c r="K719" s="151" t="str">
        <f>VLOOKUP(C719,PO!D$1:J$65886,5,0)</f>
        <v>M3</v>
      </c>
      <c r="L719" s="152">
        <f>G731</f>
        <v>58.18</v>
      </c>
      <c r="R719" s="141"/>
      <c r="S719" s="141"/>
      <c r="T719" s="141"/>
      <c r="U719" s="141"/>
      <c r="V719" s="141"/>
      <c r="W719" s="141"/>
      <c r="X719" s="3"/>
    </row>
    <row r="720" ht="31.5">
      <c r="C720" s="151" t="s">
        <v>32619</v>
      </c>
      <c r="D720" s="151">
        <f>VLOOKUP(C720,PO!$D:$N,2,0)</f>
        <v>93593</v>
      </c>
      <c r="E720" s="151" t="str">
        <f>VLOOKUP(D720,REF!$B:$F,2,0)</f>
        <v>CPU-SINAPI-MG</v>
      </c>
      <c r="F720" s="467" t="str">
        <f>VLOOKUP(C720,PO!D$1:J$65886,4,0)</f>
        <v xml:space="preserve">TRANSPORTE COM CAMINHÃO BASCULANTE DE 14 M³, EM VIA URBANA PAVIMENTADA, ADICIONAL PARA DMT EXCEDENTE A 30 KM (UNIDADE: M3XKM). AF_07/2020</v>
      </c>
      <c r="G720" s="467"/>
      <c r="H720" s="467"/>
      <c r="I720" s="467"/>
      <c r="J720" s="467"/>
      <c r="K720" s="151" t="str">
        <f>VLOOKUP(C720,PO!D$1:J$65886,5,0)</f>
        <v>M3XKM</v>
      </c>
      <c r="L720" s="152">
        <f>G735</f>
        <v>209.44800000000001</v>
      </c>
      <c r="R720" s="141"/>
      <c r="S720" s="141"/>
      <c r="T720" s="141"/>
      <c r="U720" s="141"/>
      <c r="V720" s="141"/>
      <c r="W720" s="141"/>
      <c r="X720" s="3"/>
    </row>
    <row r="721" ht="15.75">
      <c r="C721" s="151" t="s">
        <v>32620</v>
      </c>
      <c r="D721" s="151">
        <f>VLOOKUP(C721,PO!$D:$N,2,0)</f>
        <v>100574</v>
      </c>
      <c r="E721" s="151" t="str">
        <f>VLOOKUP(D721,REF!$B:$F,2,0)</f>
        <v>CPU-SINAPI-MG</v>
      </c>
      <c r="F721" s="467" t="str">
        <f>VLOOKUP(C721,PO!D$1:J$65886,4,0)</f>
        <v xml:space="preserve">ESPALHAMENTO DE MATERIAL COM TRATOR DE ESTEIRAS. AF_09/2024</v>
      </c>
      <c r="G721" s="467"/>
      <c r="H721" s="467"/>
      <c r="I721" s="467"/>
      <c r="J721" s="467"/>
      <c r="K721" s="151" t="str">
        <f>VLOOKUP(C721,PO!D$1:J$65886,5,0)</f>
        <v>M3</v>
      </c>
      <c r="L721" s="152">
        <f>G731</f>
        <v>58.18</v>
      </c>
      <c r="R721" s="141"/>
      <c r="S721" s="141"/>
      <c r="T721" s="141"/>
      <c r="U721" s="141"/>
      <c r="V721" s="141"/>
      <c r="W721" s="141"/>
      <c r="X721" s="3"/>
    </row>
    <row r="722" ht="15.75">
      <c r="C722" s="163"/>
      <c r="D722" s="159"/>
      <c r="E722" s="159"/>
      <c r="F722" s="159"/>
      <c r="G722" s="159"/>
      <c r="H722" s="159"/>
      <c r="I722" s="159"/>
      <c r="J722" s="159"/>
      <c r="K722" s="163"/>
      <c r="L722" s="164"/>
      <c r="R722" s="141"/>
      <c r="S722" s="141"/>
      <c r="T722" s="141"/>
      <c r="U722" s="141"/>
      <c r="V722" s="141"/>
      <c r="W722" s="141"/>
      <c r="X722" s="3"/>
    </row>
    <row r="723" ht="15.75">
      <c r="C723" s="163"/>
      <c r="D723" s="601" t="s">
        <v>32624</v>
      </c>
      <c r="E723" s="674" t="s">
        <v>32625</v>
      </c>
      <c r="F723" s="481" t="s">
        <v>32593</v>
      </c>
      <c r="G723" s="481" t="s">
        <v>32429</v>
      </c>
      <c r="H723" s="481" t="s">
        <v>3713</v>
      </c>
      <c r="I723" s="481" t="s">
        <v>3715</v>
      </c>
      <c r="J723" s="618" t="s">
        <v>32594</v>
      </c>
      <c r="K723" s="868" t="s">
        <v>3702</v>
      </c>
      <c r="L723" s="164"/>
      <c r="R723" s="141"/>
      <c r="S723" s="141"/>
      <c r="T723" s="141"/>
      <c r="U723" s="141"/>
      <c r="V723" s="141"/>
      <c r="W723" s="141"/>
      <c r="X723" s="3"/>
    </row>
    <row r="724" ht="15.75">
      <c r="C724" s="163"/>
      <c r="D724" s="351"/>
      <c r="E724" s="564" t="s">
        <v>32626</v>
      </c>
      <c r="F724" s="585" t="s">
        <v>3712</v>
      </c>
      <c r="G724" s="585" t="s">
        <v>3712</v>
      </c>
      <c r="H724" s="585" t="s">
        <v>3714</v>
      </c>
      <c r="I724" s="585" t="s">
        <v>3712</v>
      </c>
      <c r="J724" s="675" t="s">
        <v>3716</v>
      </c>
      <c r="K724" s="869"/>
      <c r="L724" s="164"/>
      <c r="R724" s="141"/>
      <c r="S724" s="141"/>
      <c r="T724" s="141"/>
      <c r="U724" s="141"/>
      <c r="V724" s="141"/>
      <c r="W724" s="141"/>
      <c r="X724" s="3"/>
    </row>
    <row r="725" ht="15.75">
      <c r="C725" s="163"/>
      <c r="D725" s="151" t="s">
        <v>32627</v>
      </c>
      <c r="E725" s="466">
        <v>1</v>
      </c>
      <c r="F725" s="623">
        <f>0.85+37.6+120.1</f>
        <v>158.55000000000001</v>
      </c>
      <c r="G725" s="354">
        <v>0.69999999999999996</v>
      </c>
      <c r="H725" s="612">
        <f>ROUND(F725*G725,2)</f>
        <v>110.98999999999999</v>
      </c>
      <c r="I725" s="354">
        <v>0.40000000000000002</v>
      </c>
      <c r="J725" s="638">
        <f>ROUND(H725*I725,2)</f>
        <v>44.399999999999999</v>
      </c>
      <c r="K725" s="868" t="str">
        <f>H723&amp;"x "&amp;I723&amp;""</f>
        <v xml:space="preserve">ÁREAx ALTURA</v>
      </c>
      <c r="L725" s="164"/>
      <c r="R725" s="141"/>
      <c r="S725" s="141"/>
      <c r="T725" s="141"/>
      <c r="U725" s="141"/>
      <c r="V725" s="141"/>
      <c r="W725" s="141"/>
      <c r="X725" s="3"/>
    </row>
    <row r="726" ht="31.5">
      <c r="C726" s="163"/>
      <c r="D726" s="151" t="s">
        <v>19588</v>
      </c>
      <c r="E726" s="466">
        <v>5</v>
      </c>
      <c r="F726" s="623">
        <v>0.59999999999999998</v>
      </c>
      <c r="G726" s="354">
        <v>0.59999999999999998</v>
      </c>
      <c r="H726" s="612">
        <f t="shared" ref="H726" si="11">ROUND(F726*G726,2)</f>
        <v>0.35999999999999999</v>
      </c>
      <c r="I726" s="354">
        <v>0.20000000000000001</v>
      </c>
      <c r="J726" s="638">
        <f>ROUND(H726*I726,2)*E726</f>
        <v>0.35000000000000003</v>
      </c>
      <c r="K726" s="968"/>
      <c r="L726" s="164"/>
      <c r="R726" s="141"/>
      <c r="S726" s="141"/>
      <c r="T726" s="141"/>
      <c r="U726" s="141"/>
      <c r="V726" s="141"/>
      <c r="W726" s="141"/>
      <c r="X726" s="3"/>
    </row>
    <row r="727" ht="16.5">
      <c r="C727" s="163"/>
      <c r="D727" s="676"/>
      <c r="E727" s="676"/>
      <c r="F727" s="666"/>
      <c r="G727" s="667" t="s">
        <v>0</v>
      </c>
      <c r="H727" s="668">
        <f>SUM(H725:H726)</f>
        <v>111.34999999999999</v>
      </c>
      <c r="I727" s="667" t="s">
        <v>0</v>
      </c>
      <c r="J727" s="668">
        <f>SUM(J725:J726)</f>
        <v>44.75</v>
      </c>
      <c r="K727" s="869"/>
      <c r="L727" s="164"/>
      <c r="R727" s="141"/>
      <c r="S727" s="141"/>
      <c r="T727" s="141"/>
      <c r="U727" s="141"/>
      <c r="V727" s="141"/>
      <c r="W727" s="141"/>
      <c r="X727" s="3"/>
    </row>
    <row r="728" ht="15.75">
      <c r="C728" s="163"/>
      <c r="D728" s="159"/>
      <c r="E728" s="159"/>
      <c r="F728" s="159"/>
      <c r="G728" s="159"/>
      <c r="H728" s="159"/>
      <c r="I728" s="159"/>
      <c r="J728" s="159"/>
      <c r="K728" s="163"/>
      <c r="L728" s="164"/>
      <c r="R728" s="141"/>
      <c r="S728" s="141"/>
      <c r="T728" s="141"/>
      <c r="U728" s="141"/>
      <c r="V728" s="141"/>
      <c r="W728" s="141"/>
      <c r="X728" s="3"/>
    </row>
    <row r="729" ht="47.25">
      <c r="C729" s="163"/>
      <c r="D729" s="159"/>
      <c r="E729" s="669" t="s">
        <v>32628</v>
      </c>
      <c r="F729" s="670" t="s">
        <v>32605</v>
      </c>
      <c r="G729" s="671" t="s">
        <v>32606</v>
      </c>
      <c r="H729" s="672" t="s">
        <v>3702</v>
      </c>
      <c r="I729" s="159"/>
      <c r="J729" s="159"/>
      <c r="K729" s="163"/>
      <c r="L729" s="164"/>
      <c r="R729" s="141"/>
      <c r="S729" s="141"/>
      <c r="T729" s="141"/>
      <c r="U729" s="141"/>
      <c r="V729" s="141"/>
      <c r="W729" s="141"/>
      <c r="X729" s="3"/>
    </row>
    <row r="730" ht="15.75">
      <c r="C730" s="163"/>
      <c r="D730" s="159"/>
      <c r="E730" s="606">
        <f>J727</f>
        <v>44.75</v>
      </c>
      <c r="F730" s="638">
        <v>1.3</v>
      </c>
      <c r="G730" s="638">
        <f>ROUND(E730*F730,2)</f>
        <v>58.18</v>
      </c>
      <c r="H730" s="868" t="str">
        <f>E729&amp;" x "&amp;F729&amp;" "</f>
        <v xml:space="preserve">VOLUME ESCAVADO - VOLUME REATERRO
(M³) x EMPOLAMENTO
(%) </v>
      </c>
      <c r="I730" s="159"/>
      <c r="J730" s="159"/>
      <c r="K730" s="163"/>
      <c r="L730" s="164"/>
      <c r="R730" s="141"/>
      <c r="S730" s="141"/>
      <c r="T730" s="141"/>
      <c r="U730" s="141"/>
      <c r="V730" s="141"/>
      <c r="W730" s="141"/>
      <c r="X730" s="3"/>
    </row>
    <row r="731" ht="16.5">
      <c r="C731" s="163"/>
      <c r="D731" s="159"/>
      <c r="E731" s="666"/>
      <c r="F731" s="667" t="s">
        <v>0</v>
      </c>
      <c r="G731" s="668">
        <f>SUM(G730:G730)</f>
        <v>58.18</v>
      </c>
      <c r="H731" s="869"/>
      <c r="I731" s="159"/>
      <c r="J731" s="159"/>
      <c r="K731" s="163"/>
      <c r="L731" s="164"/>
      <c r="R731" s="141"/>
      <c r="S731" s="141"/>
      <c r="T731" s="141"/>
      <c r="U731" s="141"/>
      <c r="V731" s="141"/>
      <c r="W731" s="141"/>
      <c r="X731" s="3"/>
    </row>
    <row r="732" ht="15.75">
      <c r="C732" s="163"/>
      <c r="D732" s="159"/>
      <c r="E732" s="159"/>
      <c r="F732" s="159"/>
      <c r="G732" s="159"/>
      <c r="H732" s="159"/>
      <c r="I732" s="159"/>
      <c r="J732" s="159"/>
      <c r="K732" s="163"/>
      <c r="L732" s="164"/>
      <c r="R732" s="141"/>
      <c r="S732" s="141"/>
      <c r="T732" s="141"/>
      <c r="U732" s="141"/>
      <c r="V732" s="141"/>
      <c r="W732" s="141"/>
      <c r="X732" s="3"/>
    </row>
    <row r="733" ht="15.75">
      <c r="C733" s="163"/>
      <c r="D733" s="159"/>
      <c r="E733" s="608" t="s">
        <v>32257</v>
      </c>
      <c r="F733" s="609" t="s">
        <v>32629</v>
      </c>
      <c r="G733" s="608" t="s">
        <v>32259</v>
      </c>
      <c r="H733" s="672" t="s">
        <v>3702</v>
      </c>
      <c r="I733" s="159"/>
      <c r="J733" s="159"/>
      <c r="K733" s="163"/>
      <c r="L733" s="164"/>
      <c r="R733" s="141"/>
      <c r="S733" s="141"/>
      <c r="T733" s="141"/>
      <c r="U733" s="141"/>
      <c r="V733" s="141"/>
      <c r="W733" s="141"/>
      <c r="X733" s="3"/>
    </row>
    <row r="734" ht="15.75">
      <c r="C734" s="163"/>
      <c r="D734" s="159"/>
      <c r="E734" s="610" t="s">
        <v>3716</v>
      </c>
      <c r="F734" s="610" t="s">
        <v>3719</v>
      </c>
      <c r="G734" s="610" t="s">
        <v>3718</v>
      </c>
      <c r="H734" s="868" t="str">
        <f>E733&amp;" x "&amp;F733&amp;" "</f>
        <v xml:space="preserve">VOLUME ESCAVADO x DISNTANCIA </v>
      </c>
      <c r="I734" s="159"/>
      <c r="J734" s="159"/>
      <c r="K734" s="163"/>
      <c r="L734" s="164"/>
      <c r="R734" s="141"/>
      <c r="S734" s="141"/>
      <c r="T734" s="141"/>
      <c r="U734" s="141"/>
      <c r="V734" s="141"/>
      <c r="W734" s="141"/>
      <c r="X734" s="3"/>
    </row>
    <row r="735" ht="15.75">
      <c r="C735" s="163"/>
      <c r="D735" s="159"/>
      <c r="E735" s="611">
        <f>G730</f>
        <v>58.18</v>
      </c>
      <c r="F735" s="612">
        <v>3.6000000000000001</v>
      </c>
      <c r="G735" s="612">
        <f>E735*F735</f>
        <v>209.44800000000001</v>
      </c>
      <c r="H735" s="869"/>
      <c r="I735" s="159"/>
      <c r="J735" s="159"/>
      <c r="K735" s="163"/>
      <c r="L735" s="164"/>
      <c r="R735" s="141"/>
      <c r="S735" s="141"/>
      <c r="T735" s="141"/>
      <c r="U735" s="141"/>
      <c r="V735" s="141"/>
      <c r="W735" s="141"/>
      <c r="X735" s="3"/>
    </row>
    <row r="736" ht="15.75">
      <c r="C736" s="163"/>
      <c r="D736" s="159"/>
      <c r="E736" s="159"/>
      <c r="F736" s="159"/>
      <c r="G736" s="159"/>
      <c r="H736" s="159"/>
      <c r="I736" s="159"/>
      <c r="J736" s="159"/>
      <c r="K736" s="163"/>
      <c r="L736" s="164"/>
      <c r="R736" s="141"/>
      <c r="S736" s="141"/>
      <c r="T736" s="141"/>
      <c r="U736" s="141"/>
      <c r="V736" s="141"/>
      <c r="W736" s="141"/>
      <c r="X736" s="3"/>
    </row>
    <row r="737" ht="16.5">
      <c r="C737" s="161" t="s">
        <v>32612</v>
      </c>
      <c r="D737" s="161"/>
      <c r="E737" s="161"/>
      <c r="F737" s="962" t="str">
        <f>VLOOKUP(C737,PO!D$1:J$65886,4,0)</f>
        <v xml:space="preserve">CAIXAS DE PASSAGEM</v>
      </c>
      <c r="G737" s="963"/>
      <c r="H737" s="963"/>
      <c r="I737" s="963"/>
      <c r="J737" s="964"/>
      <c r="K737" s="151"/>
      <c r="L737" s="162"/>
      <c r="R737" s="141"/>
      <c r="S737" s="141"/>
      <c r="T737" s="141"/>
      <c r="U737" s="141"/>
      <c r="V737" s="141"/>
      <c r="W737" s="141"/>
      <c r="X737" s="3"/>
    </row>
    <row r="738" ht="63">
      <c r="C738" s="151" t="s">
        <v>32621</v>
      </c>
      <c r="D738" s="151" t="str">
        <f>VLOOKUP(C738,PO!$D:$N,2,0)</f>
        <v>ED-49905</v>
      </c>
      <c r="E738" s="151" t="str">
        <f>VLOOKUP(D738,REF!$B:$F,2,0)</f>
        <v>CPU-SICOR-MG</v>
      </c>
      <c r="F738" s="467" t="str">
        <f>VLOOKUP(C738,PO!D$1:J$65886,4,0)</f>
        <v xml:space="preserve">CAIXA DE DRENAGEM DE INSPEÇÃO/PASSAGEM EM ALVENARIA (30X30X30CM), REVESTIMENTO EM ARGAMASSA COM ADITIVO IMPERMEABILIZANTE, COM TAMPA EM GRELHA, INCLUSIVE ESCAVAÇÃO, REATERRO E TRANSPORTE COM RETIRADA DO MATERIAL ESCAVADO (EM CAÇAMBA)</v>
      </c>
      <c r="G738" s="467"/>
      <c r="H738" s="467"/>
      <c r="I738" s="467"/>
      <c r="J738" s="467"/>
      <c r="K738" s="151" t="str">
        <f>VLOOKUP(C738,PO!D$1:J$65886,5,0)</f>
        <v>un</v>
      </c>
      <c r="L738" s="152">
        <v>1</v>
      </c>
      <c r="R738" s="141"/>
      <c r="S738" s="141"/>
      <c r="T738" s="141"/>
      <c r="U738" s="141"/>
      <c r="V738" s="141"/>
      <c r="W738" s="141"/>
      <c r="X738" s="3"/>
    </row>
    <row r="739" ht="31.5">
      <c r="C739" s="151" t="s">
        <v>32622</v>
      </c>
      <c r="D739" s="151" t="str">
        <f>VLOOKUP(C739,PO!$D:$N,2,0)</f>
        <v>10.71.26</v>
      </c>
      <c r="E739" s="151" t="str">
        <f>VLOOKUP(D739,REF!$B:$F,2,0)</f>
        <v>CPU-SUDECAP-MG</v>
      </c>
      <c r="F739" s="467" t="str">
        <f>VLOOKUP(C739,PO!D$1:J$65886,4,0)</f>
        <v xml:space="preserve">CAIXA DE PASSAGEM/INSPEÇÃO TIJOLO MACIÇO 0,3X0,3X0,3 (CXLXH) DRENAGEM ADPT REF 97900</v>
      </c>
      <c r="G739" s="467"/>
      <c r="H739" s="467"/>
      <c r="I739" s="467"/>
      <c r="J739" s="467"/>
      <c r="K739" s="151" t="str">
        <f>VLOOKUP(C739,PO!D$1:J$65886,5,0)</f>
        <v>UN</v>
      </c>
      <c r="L739" s="152">
        <v>5</v>
      </c>
      <c r="R739" s="141"/>
      <c r="S739" s="141"/>
      <c r="T739" s="141"/>
      <c r="U739" s="141"/>
      <c r="V739" s="141"/>
      <c r="W739" s="141"/>
      <c r="X739" s="3"/>
    </row>
    <row r="740" ht="15.75">
      <c r="C740" s="163"/>
      <c r="D740" s="159"/>
      <c r="E740" s="159"/>
      <c r="F740" s="159"/>
      <c r="G740" s="159"/>
      <c r="H740" s="159"/>
      <c r="I740" s="159"/>
      <c r="J740" s="159"/>
      <c r="K740" s="163"/>
      <c r="L740" s="164"/>
      <c r="R740" s="141"/>
      <c r="S740" s="141"/>
      <c r="T740" s="141"/>
      <c r="U740" s="141"/>
      <c r="V740" s="141"/>
      <c r="W740" s="141"/>
      <c r="X740" s="3"/>
    </row>
    <row r="741" ht="16.5">
      <c r="C741" s="161" t="s">
        <v>32630</v>
      </c>
      <c r="D741" s="161"/>
      <c r="E741" s="161"/>
      <c r="F741" s="962" t="str">
        <f>VLOOKUP(C741,PO!D$1:J$65886,4,0)</f>
        <v xml:space="preserve">TUBOS, CONEXÕES E DISPOSITIVOS</v>
      </c>
      <c r="G741" s="963"/>
      <c r="H741" s="963"/>
      <c r="I741" s="963"/>
      <c r="J741" s="964"/>
      <c r="K741" s="151"/>
      <c r="L741" s="162"/>
      <c r="R741" s="141"/>
      <c r="S741" s="141"/>
      <c r="T741" s="141"/>
      <c r="U741" s="141"/>
      <c r="V741" s="141"/>
      <c r="W741" s="141"/>
      <c r="X741" s="3"/>
    </row>
    <row r="742" ht="31.5">
      <c r="C742" s="151" t="s">
        <v>32631</v>
      </c>
      <c r="D742" s="151">
        <f>VLOOKUP(C742,PO!$D:$N,2,0)</f>
        <v>89799</v>
      </c>
      <c r="E742" s="151" t="str">
        <f>VLOOKUP(D742,REF!$B:$F,2,0)</f>
        <v>CPU-SINAPI-MG</v>
      </c>
      <c r="F742" s="467" t="str">
        <f>VLOOKUP(C742,PO!D$1:J$65886,4,0)</f>
        <v xml:space="preserve">TUBO PVC, SERIE NORMAL, ESGOTO PREDIAL, DN 75 MM, FORNECIDO E INSTALADO EM PRUMADA DE ESGOTO SANITÁRIO OU VENTILAÇÃO. AF_08/2022</v>
      </c>
      <c r="G742" s="467"/>
      <c r="H742" s="467"/>
      <c r="I742" s="467"/>
      <c r="J742" s="467"/>
      <c r="K742" s="151" t="str">
        <f>VLOOKUP(C742,PO!D$1:J$65886,5,0)</f>
        <v>M</v>
      </c>
      <c r="L742" s="152">
        <v>1.52</v>
      </c>
      <c r="R742" s="141"/>
      <c r="S742" s="141"/>
      <c r="T742" s="141"/>
      <c r="U742" s="141"/>
      <c r="V742" s="141"/>
      <c r="W742" s="141"/>
      <c r="X742" s="3"/>
    </row>
    <row r="743" ht="31.5">
      <c r="C743" s="151" t="s">
        <v>32632</v>
      </c>
      <c r="D743" s="151">
        <f>VLOOKUP(C743,PO!$D:$N,2,0)</f>
        <v>89848</v>
      </c>
      <c r="E743" s="151" t="str">
        <f>VLOOKUP(D743,REF!$B:$F,2,0)</f>
        <v>CPU-SINAPI-MG</v>
      </c>
      <c r="F743" s="467" t="str">
        <f>VLOOKUP(C743,PO!D$1:J$65886,4,0)</f>
        <v xml:space="preserve">TUBO PVC, SERIE NORMAL, ESGOTO PREDIAL, DN 100 MM, FORNECIDO E INSTALADO EM SUBCOLETOR AÉREO DE ESGOTO SANITÁRIO. AF_08/2022</v>
      </c>
      <c r="G743" s="467"/>
      <c r="H743" s="467"/>
      <c r="I743" s="467"/>
      <c r="J743" s="467"/>
      <c r="K743" s="151" t="str">
        <f>VLOOKUP(C743,PO!D$1:J$65886,5,0)</f>
        <v>M</v>
      </c>
      <c r="L743" s="152">
        <v>25.510000000000002</v>
      </c>
      <c r="R743" s="141"/>
      <c r="S743" s="141"/>
      <c r="T743" s="141"/>
      <c r="U743" s="141"/>
      <c r="V743" s="141"/>
      <c r="W743" s="141"/>
      <c r="X743" s="3"/>
    </row>
    <row r="744" ht="31.5">
      <c r="C744" s="151" t="s">
        <v>32633</v>
      </c>
      <c r="D744" s="151">
        <f>VLOOKUP(C744,PO!$D:$N,2,0)</f>
        <v>89849</v>
      </c>
      <c r="E744" s="151" t="str">
        <f>VLOOKUP(D744,REF!$B:$F,2,0)</f>
        <v>CPU-SINAPI-MG</v>
      </c>
      <c r="F744" s="467" t="str">
        <f>VLOOKUP(C744,PO!D$1:J$65886,4,0)</f>
        <v xml:space="preserve">TUBO PVC, SERIE NORMAL, ESGOTO PREDIAL, DN 150 MM, FORNECIDO E INSTALADO EM SUBCOLETOR AÉREO DE ESGOTO SANITÁRIO. AF_08/2022</v>
      </c>
      <c r="G744" s="467"/>
      <c r="H744" s="467"/>
      <c r="I744" s="467"/>
      <c r="J744" s="467"/>
      <c r="K744" s="151" t="str">
        <f>VLOOKUP(C744,PO!D$1:J$65886,5,0)</f>
        <v>M</v>
      </c>
      <c r="L744" s="152">
        <v>125.2</v>
      </c>
      <c r="R744" s="141"/>
      <c r="S744" s="141"/>
      <c r="T744" s="141"/>
      <c r="U744" s="141"/>
      <c r="V744" s="141"/>
      <c r="W744" s="141"/>
      <c r="X744" s="3"/>
    </row>
    <row r="745" ht="31.5">
      <c r="C745" s="151" t="s">
        <v>32634</v>
      </c>
      <c r="D745" s="151">
        <f>VLOOKUP(C745,PO!$D:$N,2,0)</f>
        <v>89524</v>
      </c>
      <c r="E745" s="151" t="str">
        <f>VLOOKUP(D745,REF!$B:$F,2,0)</f>
        <v>CPU-SINAPI-MG</v>
      </c>
      <c r="F745" s="467" t="str">
        <f>VLOOKUP(C745,PO!D$1:J$65886,4,0)</f>
        <v xml:space="preserve">JOELHO 45 GRAUS, PVC, SERIE R, ÁGUA PLUVIAL, DN 75 MM, JUNTA ELÁSTICA, FORNECIDO E INSTALADO EM RAMAL DE ENCAMINHAMENTO. AF_06/2022</v>
      </c>
      <c r="G745" s="467"/>
      <c r="H745" s="467"/>
      <c r="I745" s="467"/>
      <c r="J745" s="467"/>
      <c r="K745" s="151" t="str">
        <f>VLOOKUP(C745,PO!D$1:J$65886,5,0)</f>
        <v>UN</v>
      </c>
      <c r="L745" s="152">
        <v>10</v>
      </c>
      <c r="R745" s="141"/>
      <c r="S745" s="141"/>
      <c r="T745" s="141"/>
      <c r="U745" s="141"/>
      <c r="V745" s="141"/>
      <c r="W745" s="141"/>
      <c r="X745" s="3"/>
    </row>
    <row r="746" ht="31.5">
      <c r="C746" s="151" t="s">
        <v>32635</v>
      </c>
      <c r="D746" s="151">
        <f>VLOOKUP(C746,PO!$D:$N,2,0)</f>
        <v>89531</v>
      </c>
      <c r="E746" s="151" t="str">
        <f>VLOOKUP(D746,REF!$B:$F,2,0)</f>
        <v>CPU-SINAPI-MG</v>
      </c>
      <c r="F746" s="467" t="str">
        <f>VLOOKUP(C746,PO!D$1:J$65886,4,0)</f>
        <v xml:space="preserve">JOELHO 45 GRAUS, PVC, SERIE R, ÁGUA PLUVIAL, DN 100 MM, JUNTA ELÁSTICA, FORNECIDO E INSTALADO EM RAMAL DE ENCAMINHAMENTO. AF_06/2022</v>
      </c>
      <c r="G746" s="467"/>
      <c r="H746" s="467"/>
      <c r="I746" s="467"/>
      <c r="J746" s="467"/>
      <c r="K746" s="151" t="str">
        <f>VLOOKUP(C746,PO!D$1:J$65886,5,0)</f>
        <v>UN</v>
      </c>
      <c r="L746" s="152">
        <v>25</v>
      </c>
      <c r="R746" s="141"/>
      <c r="S746" s="141"/>
      <c r="T746" s="141"/>
      <c r="U746" s="141"/>
      <c r="V746" s="141"/>
      <c r="W746" s="141"/>
      <c r="X746" s="3"/>
    </row>
    <row r="747" ht="31.5">
      <c r="C747" s="151" t="s">
        <v>32636</v>
      </c>
      <c r="D747" s="151">
        <f>VLOOKUP(C747,PO!$D:$N,2,0)</f>
        <v>89547</v>
      </c>
      <c r="E747" s="151" t="str">
        <f>VLOOKUP(D747,REF!$B:$F,2,0)</f>
        <v>CPU-SINAPI-MG</v>
      </c>
      <c r="F747" s="467" t="str">
        <f>VLOOKUP(C747,PO!D$1:J$65886,4,0)</f>
        <v xml:space="preserve">LUVA SIMPLES, PVC, SERIE R, ÁGUA PLUVIAL, DN 75 MM, JUNTA ELÁSTICA, FORNECIDO E INSTALADO EM RAMAL DE ENCAMINHAMENTO. AF_06/2022</v>
      </c>
      <c r="G747" s="467"/>
      <c r="H747" s="467"/>
      <c r="I747" s="467"/>
      <c r="J747" s="467"/>
      <c r="K747" s="151" t="str">
        <f>VLOOKUP(C747,PO!D$1:J$65886,5,0)</f>
        <v>UN</v>
      </c>
      <c r="L747" s="152">
        <v>4</v>
      </c>
      <c r="R747" s="141"/>
      <c r="S747" s="141"/>
      <c r="T747" s="141"/>
      <c r="U747" s="141"/>
      <c r="V747" s="141"/>
      <c r="W747" s="141"/>
      <c r="X747" s="3"/>
    </row>
    <row r="748" ht="31.5">
      <c r="C748" s="151" t="s">
        <v>32637</v>
      </c>
      <c r="D748" s="151">
        <f>VLOOKUP(C748,PO!$D:$N,2,0)</f>
        <v>89556</v>
      </c>
      <c r="E748" s="151" t="str">
        <f>VLOOKUP(D748,REF!$B:$F,2,0)</f>
        <v>CPU-SINAPI-MG</v>
      </c>
      <c r="F748" s="467" t="str">
        <f>VLOOKUP(C748,PO!D$1:J$65886,4,0)</f>
        <v xml:space="preserve">LUVA DE CORRER, PVC, SERIE R, ÁGUA PLUVIAL, DN 100 MM, JUNTA ELÁSTICA, FORNECIDO E INSTALADO EM RAMAL DE ENCAMINHAMENTO. AF_06/2022</v>
      </c>
      <c r="G748" s="467"/>
      <c r="H748" s="467"/>
      <c r="I748" s="467"/>
      <c r="J748" s="467"/>
      <c r="K748" s="151" t="str">
        <f>VLOOKUP(C748,PO!D$1:J$65886,5,0)</f>
        <v>UN</v>
      </c>
      <c r="L748" s="152">
        <v>2</v>
      </c>
      <c r="R748" s="141"/>
      <c r="S748" s="141"/>
      <c r="T748" s="141"/>
      <c r="U748" s="141"/>
      <c r="V748" s="141"/>
      <c r="W748" s="141"/>
      <c r="X748" s="3"/>
    </row>
    <row r="749" ht="31.5">
      <c r="C749" s="151" t="s">
        <v>32638</v>
      </c>
      <c r="D749" s="151">
        <f>VLOOKUP(C749,PO!$D:$N,2,0)</f>
        <v>95694</v>
      </c>
      <c r="E749" s="151" t="str">
        <f>VLOOKUP(D749,REF!$B:$F,2,0)</f>
        <v>CPU-SINAPI-MG</v>
      </c>
      <c r="F749" s="467" t="str">
        <f>VLOOKUP(C749,PO!D$1:J$65886,4,0)</f>
        <v xml:space="preserve">CURVA 90 GRAUS, PVC, SERIE R, ÁGUA PLUVIAL, DN 100 MM, JUNTA ELÁSTICA, FORNECIDO E INSTALADO EM RAMAL DE ENCAMINHAMENTO. AF_06/2022</v>
      </c>
      <c r="G749" s="467"/>
      <c r="H749" s="467"/>
      <c r="I749" s="467"/>
      <c r="J749" s="467"/>
      <c r="K749" s="151" t="str">
        <f>VLOOKUP(C749,PO!D$1:J$65886,5,0)</f>
        <v>UN</v>
      </c>
      <c r="L749" s="152">
        <v>2</v>
      </c>
      <c r="R749" s="141"/>
      <c r="S749" s="141"/>
      <c r="T749" s="141"/>
      <c r="U749" s="141"/>
      <c r="V749" s="141"/>
      <c r="W749" s="141"/>
      <c r="X749" s="3"/>
    </row>
    <row r="750" ht="15.75">
      <c r="C750" s="589"/>
      <c r="D750" s="589"/>
      <c r="E750" s="589"/>
      <c r="F750" s="676"/>
      <c r="G750" s="676"/>
      <c r="H750" s="676"/>
      <c r="I750" s="676"/>
      <c r="J750" s="676"/>
      <c r="K750" s="589"/>
      <c r="L750" s="157"/>
      <c r="R750" s="141"/>
      <c r="S750" s="141"/>
      <c r="T750" s="141"/>
      <c r="U750" s="141"/>
      <c r="V750" s="141"/>
      <c r="W750" s="141"/>
      <c r="X750" s="3"/>
    </row>
    <row r="751" ht="16.5">
      <c r="C751" s="161">
        <v>11</v>
      </c>
      <c r="D751" s="161"/>
      <c r="E751" s="161"/>
      <c r="F751" s="962" t="str">
        <f>VLOOKUP(C751,PO!D$1:J$65886,4,0)</f>
        <v xml:space="preserve">OBRAS DE MELHORIAS NA MATERNIDADE</v>
      </c>
      <c r="G751" s="963"/>
      <c r="H751" s="963"/>
      <c r="I751" s="963"/>
      <c r="J751" s="964"/>
      <c r="K751" s="151"/>
      <c r="L751" s="162"/>
      <c r="R751" s="141"/>
      <c r="S751" s="141"/>
      <c r="T751" s="141"/>
      <c r="U751" s="141"/>
      <c r="V751" s="141"/>
      <c r="W751" s="141"/>
      <c r="X751" s="3"/>
    </row>
    <row r="752" ht="16.5">
      <c r="C752" s="161" t="s">
        <v>32639</v>
      </c>
      <c r="D752" s="161"/>
      <c r="E752" s="161"/>
      <c r="F752" s="962" t="str">
        <f>VLOOKUP(C752,PO!D$1:J$65886,4,0)</f>
        <v xml:space="preserve">ALVENARIA </v>
      </c>
      <c r="G752" s="963"/>
      <c r="H752" s="963"/>
      <c r="I752" s="963"/>
      <c r="J752" s="964"/>
      <c r="K752" s="151"/>
      <c r="L752" s="162"/>
      <c r="R752" s="141"/>
      <c r="S752" s="141"/>
      <c r="T752" s="141"/>
      <c r="U752" s="141"/>
      <c r="V752" s="141"/>
      <c r="W752" s="141"/>
      <c r="X752" s="3"/>
    </row>
    <row r="753" ht="47.25">
      <c r="C753" s="151" t="s">
        <v>32706</v>
      </c>
      <c r="D753" s="151">
        <f>VLOOKUP(C753,PO!$D:$N,2,0)</f>
        <v>103365</v>
      </c>
      <c r="E753" s="151" t="str">
        <f>VLOOKUP(D753,REF!$B:$F,2,0)</f>
        <v>CPU-SINAPI-MG</v>
      </c>
      <c r="F753" s="467" t="str">
        <f>VLOOKUP(C753,PO!D$1:J$65886,4,0)</f>
        <v xml:space="preserve">ALVENARIA DE VEDAÇÃO DE BLOCOS CERÂMICOS FURADOS NA HORIZONTAL DE 9X19X39 CM (ESPESSURA 9 CM) E ARGAMASSA DE ASSENTAMENTO COM PREPARO MANUAL. AF_12/2021</v>
      </c>
      <c r="G753" s="467"/>
      <c r="H753" s="467"/>
      <c r="I753" s="467"/>
      <c r="J753" s="467"/>
      <c r="K753" s="151" t="str">
        <f>VLOOKUP(C753,PO!D$1:J$65886,5,0)</f>
        <v>M2</v>
      </c>
      <c r="L753" s="152">
        <v>13.77</v>
      </c>
      <c r="R753" s="141"/>
      <c r="S753" s="141"/>
      <c r="T753" s="141"/>
      <c r="U753" s="141"/>
      <c r="V753" s="141"/>
      <c r="W753" s="141"/>
      <c r="X753" s="3"/>
    </row>
    <row r="754" ht="31.5">
      <c r="C754" s="151" t="s">
        <v>32707</v>
      </c>
      <c r="D754" s="151" t="str">
        <f>VLOOKUP(C754,PO!$D:$N,2,0)</f>
        <v>ED-48206</v>
      </c>
      <c r="E754" s="151" t="str">
        <f>VLOOKUP(D754,REF!$B:$F,2,0)</f>
        <v>CPU-SICOR-MG</v>
      </c>
      <c r="F754" s="467" t="str">
        <f>VLOOKUP(C754,PO!D$1:J$65886,4,0)</f>
        <v xml:space="preserve">ALVENARIA DE ELEMENTO VAZADO, COBOGÓ CERÂMICO (18X18)CM, ESP. 7CM, COM ACABAMENTO APARENTE, INCLUSIVE ARGAMASSA PARA ASSENTAMENTO</v>
      </c>
      <c r="G754" s="467"/>
      <c r="H754" s="467"/>
      <c r="I754" s="467"/>
      <c r="J754" s="467"/>
      <c r="K754" s="151" t="str">
        <f>VLOOKUP(C754,PO!D$1:J$65886,5,0)</f>
        <v>m2</v>
      </c>
      <c r="L754" s="152">
        <v>12.08</v>
      </c>
      <c r="R754" s="141"/>
      <c r="S754" s="141"/>
      <c r="T754" s="141"/>
      <c r="U754" s="141"/>
      <c r="V754" s="141"/>
      <c r="W754" s="141"/>
      <c r="X754" s="3"/>
    </row>
    <row r="755" ht="15.75">
      <c r="C755" s="589"/>
      <c r="D755" s="589"/>
      <c r="E755" s="589"/>
      <c r="F755" s="676"/>
      <c r="G755" s="676"/>
      <c r="H755" s="676"/>
      <c r="I755" s="676"/>
      <c r="J755" s="676"/>
      <c r="K755" s="589"/>
      <c r="L755" s="157"/>
      <c r="R755" s="141"/>
      <c r="S755" s="141"/>
      <c r="T755" s="141"/>
      <c r="U755" s="141"/>
      <c r="V755" s="141"/>
      <c r="W755" s="141"/>
      <c r="X755" s="3"/>
    </row>
    <row r="756" ht="16.5">
      <c r="C756" s="161" t="s">
        <v>32810</v>
      </c>
      <c r="D756" s="161"/>
      <c r="E756" s="161"/>
      <c r="F756" s="962" t="str">
        <f>VLOOKUP(C756,PO!D$1:J$65886,4,0)</f>
        <v xml:space="preserve">REVESTIMENTOS INTERNOS - PAREDES</v>
      </c>
      <c r="G756" s="963"/>
      <c r="H756" s="963"/>
      <c r="I756" s="963"/>
      <c r="J756" s="964"/>
      <c r="K756" s="151"/>
      <c r="L756" s="162"/>
      <c r="R756" s="141"/>
      <c r="S756" s="141"/>
      <c r="T756" s="141"/>
      <c r="U756" s="141"/>
      <c r="V756" s="141"/>
      <c r="W756" s="141"/>
      <c r="X756" s="3"/>
    </row>
    <row r="757" ht="15.75">
      <c r="C757" s="151" t="s">
        <v>32811</v>
      </c>
      <c r="D757" s="151" t="str">
        <f>VLOOKUP(C757,PO!$D:$N,2,0)</f>
        <v>40.31.03</v>
      </c>
      <c r="E757" s="151" t="str">
        <f>VLOOKUP(D757,REF!$B:$F,2,0)</f>
        <v>CPU-SUDECAP-MG</v>
      </c>
      <c r="F757" s="467" t="str">
        <f>VLOOKUP(C757,PO!D$1:J$65886,4,0)</f>
        <v xml:space="preserve">CHAPISCO COM ARGAMASSA 1:3, A PENEIRA</v>
      </c>
      <c r="G757" s="467"/>
      <c r="H757" s="467"/>
      <c r="I757" s="467"/>
      <c r="J757" s="467"/>
      <c r="K757" s="151" t="str">
        <f>VLOOKUP(C757,PO!D$1:J$65886,5,0)</f>
        <v>M2</v>
      </c>
      <c r="L757" s="107">
        <v>27.539999999999999</v>
      </c>
      <c r="R757" s="141"/>
      <c r="S757" s="141"/>
      <c r="T757" s="141"/>
      <c r="U757" s="141"/>
      <c r="V757" s="141"/>
      <c r="W757" s="141"/>
      <c r="X757" s="3"/>
    </row>
    <row r="758" ht="31.5">
      <c r="C758" s="151" t="s">
        <v>32812</v>
      </c>
      <c r="D758" s="151" t="str">
        <f>VLOOKUP(C758,PO!$D:$N,2,0)</f>
        <v>14.05.25</v>
      </c>
      <c r="E758" s="151" t="str">
        <f>VLOOKUP(D758,REF!$B:$F,2,0)</f>
        <v>CPU-SUDECAP-MG</v>
      </c>
      <c r="F758" s="467" t="str">
        <f>VLOOKUP(C758,PO!D$1:J$65886,4,0)</f>
        <v xml:space="preserve">EMBOÇO EM ARGAMASSA 1:4, APLICADO MANUALMENTE EM PAREDES INTERNAS, ESPESSURA ENTRE 10 E 20 MM REF 87535</v>
      </c>
      <c r="G758" s="467"/>
      <c r="H758" s="467"/>
      <c r="I758" s="467"/>
      <c r="J758" s="467"/>
      <c r="K758" s="151" t="str">
        <f>VLOOKUP(C758,PO!D$1:J$65886,5,0)</f>
        <v>M2</v>
      </c>
      <c r="L758" s="107">
        <v>13.199999999999999</v>
      </c>
      <c r="R758" s="141"/>
      <c r="S758" s="141"/>
      <c r="T758" s="141"/>
      <c r="U758" s="141"/>
      <c r="V758" s="141"/>
      <c r="W758" s="141"/>
      <c r="X758" s="3"/>
    </row>
    <row r="759" ht="47.25">
      <c r="C759" s="151" t="s">
        <v>32813</v>
      </c>
      <c r="D759" s="151" t="str">
        <f>VLOOKUP(C759,PO!$D:$N,2,0)</f>
        <v>ED-50761</v>
      </c>
      <c r="E759" s="151" t="str">
        <f>VLOOKUP(D759,REF!$B:$F,2,0)</f>
        <v>CPU-SICOR-MG</v>
      </c>
      <c r="F759" s="467" t="str">
        <f>VLOOKUP(C759,PO!D$1:J$65886,4,0)</f>
        <v xml:space="preserve">REBOCO COM ARGAMASSA, TRAÇO 1:2:8 (CIMENTO, CAL E AREIA), ESP. 20MM, APLICAÇÃO MANUAL, INCLUSIVE ARGAMASSA COM PREPARO MECANIZADO, EXCLUSIVE CHAPISCO</v>
      </c>
      <c r="G759" s="467"/>
      <c r="H759" s="467"/>
      <c r="I759" s="467"/>
      <c r="J759" s="467"/>
      <c r="K759" s="151" t="str">
        <f>VLOOKUP(C759,PO!D$1:J$65886,5,0)</f>
        <v>m2</v>
      </c>
      <c r="L759" s="107">
        <v>11.6</v>
      </c>
      <c r="R759" s="141"/>
      <c r="S759" s="141"/>
      <c r="T759" s="141"/>
      <c r="U759" s="141"/>
      <c r="V759" s="141"/>
      <c r="W759" s="141"/>
      <c r="X759" s="3"/>
    </row>
    <row r="760" ht="31.5">
      <c r="C760" s="151" t="s">
        <v>32814</v>
      </c>
      <c r="D760" s="151" t="str">
        <f>VLOOKUP(C760,PO!$D:$N,2,0)</f>
        <v>14.17.27</v>
      </c>
      <c r="E760" s="151" t="str">
        <f>VLOOKUP(D760,REF!$B:$F,2,0)</f>
        <v>CPU-SUDECAP-MG</v>
      </c>
      <c r="F760" s="467" t="str">
        <f>VLOOKUP(C760,PO!D$1:J$65886,4,0)</f>
        <v xml:space="preserve">REVESTIMENTO DE PAREDES INTERNAS, COM PORCELANATO, DIMENSÕES APROXIMADAS DE 30 X 60CM, APLICADAS NA ALTURA INTEIRA DAS PAREDES REF 87273</v>
      </c>
      <c r="G760" s="467"/>
      <c r="H760" s="467"/>
      <c r="I760" s="467"/>
      <c r="J760" s="467"/>
      <c r="K760" s="151" t="str">
        <f>VLOOKUP(C760,PO!D$1:J$65886,5,0)</f>
        <v>M2</v>
      </c>
      <c r="L760" s="107">
        <v>20.949999999999999</v>
      </c>
      <c r="R760" s="141"/>
      <c r="S760" s="141"/>
      <c r="T760" s="141"/>
      <c r="U760" s="141"/>
      <c r="V760" s="141"/>
      <c r="W760" s="141"/>
      <c r="X760" s="3"/>
    </row>
    <row r="761" ht="31.5">
      <c r="C761" s="151" t="s">
        <v>32815</v>
      </c>
      <c r="D761" s="151" t="str">
        <f>VLOOKUP(C761,PO!$D:$N,2,0)</f>
        <v>ED-50750</v>
      </c>
      <c r="E761" s="151" t="str">
        <f>VLOOKUP(D761,REF!$B:$F,2,0)</f>
        <v>CPU-SICOR-MG</v>
      </c>
      <c r="F761" s="467" t="str">
        <f>VLOOKUP(C761,PO!D$1:J$65886,4,0)</f>
        <v xml:space="preserve">REVESTIMENTO COM PASTILHAS DE PORCELANA, ASSENTADO COM ARGAMASSA PRÉ-FABRICADA, INCLUSIVE REJUNTAMENTO</v>
      </c>
      <c r="G761" s="467"/>
      <c r="H761" s="467"/>
      <c r="I761" s="467"/>
      <c r="J761" s="467"/>
      <c r="K761" s="151" t="str">
        <f>VLOOKUP(C761,PO!D$1:J$65886,5,0)</f>
        <v>m2</v>
      </c>
      <c r="L761" s="583">
        <v>15.52</v>
      </c>
      <c r="R761" s="141"/>
      <c r="S761" s="141"/>
      <c r="T761" s="141"/>
      <c r="U761" s="141"/>
      <c r="V761" s="141"/>
      <c r="W761" s="141"/>
      <c r="X761" s="3"/>
    </row>
    <row r="762" ht="15.75">
      <c r="C762" s="589"/>
      <c r="D762" s="589"/>
      <c r="E762" s="589"/>
      <c r="F762" s="676"/>
      <c r="G762" s="676"/>
      <c r="H762" s="676"/>
      <c r="I762" s="676"/>
      <c r="J762" s="676"/>
      <c r="K762" s="589"/>
      <c r="L762" s="157"/>
      <c r="R762" s="141"/>
      <c r="S762" s="141"/>
      <c r="T762" s="141"/>
      <c r="U762" s="141"/>
      <c r="V762" s="141"/>
      <c r="W762" s="141"/>
      <c r="X762" s="3"/>
    </row>
    <row r="763" ht="16.5">
      <c r="C763" s="161" t="s">
        <v>32641</v>
      </c>
      <c r="D763" s="161"/>
      <c r="E763" s="161"/>
      <c r="F763" s="962" t="str">
        <f>VLOOKUP(C763,PO!D$1:J$65886,4,0)</f>
        <v xml:space="preserve">REVESTIMENTOS INTERNOS - RODAPÉS</v>
      </c>
      <c r="G763" s="963"/>
      <c r="H763" s="963"/>
      <c r="I763" s="963"/>
      <c r="J763" s="964"/>
      <c r="K763" s="151"/>
      <c r="L763" s="162"/>
      <c r="R763" s="141"/>
      <c r="S763" s="141"/>
      <c r="T763" s="141"/>
      <c r="U763" s="141"/>
      <c r="V763" s="141"/>
      <c r="W763" s="141"/>
      <c r="X763" s="3"/>
    </row>
    <row r="764" ht="47.25">
      <c r="C764" s="151" t="s">
        <v>32708</v>
      </c>
      <c r="D764" s="151" t="str">
        <f>VLOOKUP(C764,PO!$D:$N,2,0)</f>
        <v>ED-50772</v>
      </c>
      <c r="E764" s="151" t="str">
        <f>VLOOKUP(D764,REF!$B:$F,2,0)</f>
        <v>CPU-SICOR-MG</v>
      </c>
      <c r="F764" s="467" t="str">
        <f>VLOOKUP(C764,PO!D$1:J$65886,4,0)</f>
        <v xml:space="preserve">RODAPÉ DE GRANITO, NA COR CINZA ANDORINHA, ESP. 2CM, ALTURA DE 7CM, ACABAMENTO POLIDO, ASSENTAMENTO COM ARGAMASSA INDUSTRIALIZADA, INCLUSIVE REJUNTAMENTO</v>
      </c>
      <c r="G764" s="467"/>
      <c r="H764" s="467"/>
      <c r="I764" s="467"/>
      <c r="J764" s="467"/>
      <c r="K764" s="151" t="str">
        <f>VLOOKUP(C764,PO!D$1:J$65886,5,0)</f>
        <v>m</v>
      </c>
      <c r="L764" s="583">
        <v>50</v>
      </c>
      <c r="R764" s="141"/>
      <c r="S764" s="141"/>
      <c r="T764" s="141"/>
      <c r="U764" s="141"/>
      <c r="V764" s="141"/>
      <c r="W764" s="141"/>
      <c r="X764" s="3"/>
    </row>
    <row r="765" ht="15.75">
      <c r="C765" s="589"/>
      <c r="D765" s="589"/>
      <c r="E765" s="589"/>
      <c r="F765" s="676"/>
      <c r="G765" s="676"/>
      <c r="H765" s="676"/>
      <c r="I765" s="676"/>
      <c r="J765" s="676"/>
      <c r="K765" s="589"/>
      <c r="L765" s="157"/>
      <c r="R765" s="141"/>
      <c r="S765" s="141"/>
      <c r="T765" s="141"/>
      <c r="U765" s="141"/>
      <c r="V765" s="141"/>
      <c r="W765" s="141"/>
      <c r="X765" s="3"/>
    </row>
    <row r="766" ht="16.5">
      <c r="C766" s="161" t="s">
        <v>32643</v>
      </c>
      <c r="D766" s="161"/>
      <c r="E766" s="161"/>
      <c r="F766" s="962" t="str">
        <f>VLOOKUP(C766,PO!D$1:J$65886,4,0)</f>
        <v>PINTURAS</v>
      </c>
      <c r="G766" s="963"/>
      <c r="H766" s="963"/>
      <c r="I766" s="963"/>
      <c r="J766" s="964"/>
      <c r="K766" s="151"/>
      <c r="L766" s="162"/>
      <c r="R766" s="141"/>
      <c r="S766" s="141"/>
      <c r="T766" s="141"/>
      <c r="U766" s="141"/>
      <c r="V766" s="141"/>
      <c r="W766" s="141"/>
      <c r="X766" s="3"/>
    </row>
    <row r="767" ht="31.5">
      <c r="C767" s="151" t="s">
        <v>32709</v>
      </c>
      <c r="D767" s="151">
        <f>VLOOKUP(C767,PO!$D:$N,2,0)</f>
        <v>88485</v>
      </c>
      <c r="E767" s="151" t="str">
        <f>VLOOKUP(D767,REF!$B:$F,2,0)</f>
        <v>CPU-SINAPI-MG</v>
      </c>
      <c r="F767" s="467" t="str">
        <f>VLOOKUP(C767,PO!D$1:J$65886,4,0)</f>
        <v xml:space="preserve">FUNDO SELADOR ACRÍLICO, APLICAÇÃO MANUAL EM PAREDE, UMA DEMÃO. AF_04/2023</v>
      </c>
      <c r="G767" s="467"/>
      <c r="H767" s="467"/>
      <c r="I767" s="467"/>
      <c r="J767" s="467"/>
      <c r="K767" s="151" t="str">
        <f>VLOOKUP(C767,PO!D$1:J$65886,5,0)</f>
        <v>M2</v>
      </c>
      <c r="L767" s="107">
        <f>11.6+36.23</f>
        <v>47.829999999999998</v>
      </c>
      <c r="R767" s="141"/>
      <c r="S767" s="141"/>
      <c r="T767" s="141"/>
      <c r="U767" s="141"/>
      <c r="V767" s="141"/>
      <c r="W767" s="141"/>
      <c r="X767" s="3"/>
    </row>
    <row r="768" ht="31.5">
      <c r="C768" s="151" t="s">
        <v>32710</v>
      </c>
      <c r="D768" s="151" t="str">
        <f>VLOOKUP(C768,PO!$D:$N,2,0)</f>
        <v>ED-50474</v>
      </c>
      <c r="E768" s="151" t="str">
        <f>VLOOKUP(D768,REF!$B:$F,2,0)</f>
        <v>CPU-SICOR-MG</v>
      </c>
      <c r="F768" s="467" t="str">
        <f>VLOOKUP(C768,PO!D$1:J$65886,4,0)</f>
        <v xml:space="preserve">EMASSAMENTO EM PAREDE COM MASSA ACRÍLICA, DUAS (2) DEMÃOS, INCLUSIVE LIXAMENTO PARA PINTURA</v>
      </c>
      <c r="G768" s="467"/>
      <c r="H768" s="467"/>
      <c r="I768" s="467"/>
      <c r="J768" s="467"/>
      <c r="K768" s="151" t="str">
        <f>VLOOKUP(C768,PO!D$1:J$65886,5,0)</f>
        <v>m2</v>
      </c>
      <c r="L768" s="107">
        <v>11.6</v>
      </c>
      <c r="R768" s="141"/>
      <c r="S768" s="141"/>
      <c r="T768" s="141"/>
      <c r="U768" s="141"/>
      <c r="V768" s="141"/>
      <c r="W768" s="141"/>
      <c r="X768" s="3"/>
    </row>
    <row r="769" ht="31.5">
      <c r="C769" s="151" t="s">
        <v>32711</v>
      </c>
      <c r="D769" s="151">
        <f>VLOOKUP(C769,PO!$D:$N,2,0)</f>
        <v>88489</v>
      </c>
      <c r="E769" s="151" t="str">
        <f>VLOOKUP(D769,REF!$B:$F,2,0)</f>
        <v>CPU-SINAPI-MG</v>
      </c>
      <c r="F769" s="467" t="str">
        <f>VLOOKUP(C769,PO!D$1:J$65886,4,0)</f>
        <v xml:space="preserve">PINTURA LÁTEX ACRÍLICA PREMIUM, APLICAÇÃO MANUAL EM PAREDES, DUAS DEMÃOS. AF_04/2023</v>
      </c>
      <c r="G769" s="467"/>
      <c r="H769" s="467"/>
      <c r="I769" s="467"/>
      <c r="J769" s="467"/>
      <c r="K769" s="151" t="str">
        <f>VLOOKUP(C769,PO!D$1:J$65886,5,0)</f>
        <v>M2</v>
      </c>
      <c r="L769" s="107">
        <v>11.6</v>
      </c>
      <c r="R769" s="141"/>
      <c r="S769" s="141"/>
      <c r="T769" s="141"/>
      <c r="U769" s="141"/>
      <c r="V769" s="141"/>
      <c r="W769" s="141"/>
      <c r="X769" s="3"/>
    </row>
    <row r="770" ht="31.5">
      <c r="C770" s="151" t="s">
        <v>32712</v>
      </c>
      <c r="D770" s="151" t="str">
        <f>VLOOKUP(C770,PO!$D:$N,2,0)</f>
        <v>17.04.28</v>
      </c>
      <c r="E770" s="151" t="str">
        <f>VLOOKUP(D770,REF!$B:$F,2,0)</f>
        <v>CPU-SUDECAP-MG</v>
      </c>
      <c r="F770" s="467" t="str">
        <f>VLOOKUP(C770,PO!D$1:J$65886,4,0)</f>
        <v xml:space="preserve">PINTURA COM ESMALTE SINTÉTICO ACETINADO EM PAREDES INTERNAS, APLICAÇÃO MANUAL, DUAS DEMÃOS REF 88489</v>
      </c>
      <c r="G770" s="467"/>
      <c r="H770" s="467"/>
      <c r="I770" s="467"/>
      <c r="J770" s="467"/>
      <c r="K770" s="151" t="str">
        <f>VLOOKUP(C770,PO!D$1:J$65886,5,0)</f>
        <v>M2</v>
      </c>
      <c r="L770" s="107">
        <v>322.37</v>
      </c>
      <c r="R770" s="141"/>
      <c r="S770" s="141"/>
      <c r="T770" s="141"/>
      <c r="U770" s="141"/>
      <c r="V770" s="141"/>
      <c r="W770" s="141"/>
      <c r="X770" s="3"/>
    </row>
    <row r="771" ht="47.25">
      <c r="C771" s="151" t="s">
        <v>32713</v>
      </c>
      <c r="D771" s="151">
        <f>VLOOKUP(C771,PO!$D:$N,2,0)</f>
        <v>100758</v>
      </c>
      <c r="E771" s="151" t="str">
        <f>VLOOKUP(D771,REF!$B:$F,2,0)</f>
        <v>CPU-SINAPI-MG</v>
      </c>
      <c r="F771" s="467" t="str">
        <f>VLOOKUP(C771,PO!D$1:J$65886,4,0)</f>
        <v xml:space="preserve">PINTURA COM TINTA ALQUÍDICA DE ACABAMENTO (ESMALTE SINTÉTICO ACETINADO) APLICADA A ROLO OU PINCEL SOBRE SUPERFÍCIES METÁLICAS (EXCETO PERFIL) EXECUTADO EM OBRA (02 DEMÃOS). AF_01/2020</v>
      </c>
      <c r="G771" s="467"/>
      <c r="H771" s="467"/>
      <c r="I771" s="467"/>
      <c r="J771" s="467"/>
      <c r="K771" s="151" t="str">
        <f>VLOOKUP(C771,PO!D$1:J$65886,5,0)</f>
        <v>M2</v>
      </c>
      <c r="L771" s="107">
        <v>35.039999999999999</v>
      </c>
      <c r="R771" s="141"/>
      <c r="S771" s="141"/>
      <c r="T771" s="141"/>
      <c r="U771" s="141"/>
      <c r="V771" s="141"/>
      <c r="W771" s="141"/>
      <c r="X771" s="3"/>
    </row>
    <row r="772" ht="31.5">
      <c r="C772" s="151" t="s">
        <v>32714</v>
      </c>
      <c r="D772" s="151" t="str">
        <f>VLOOKUP(C772,PO!$D:$N,2,0)</f>
        <v>17.04.28</v>
      </c>
      <c r="E772" s="151" t="str">
        <f>VLOOKUP(D772,REF!$B:$F,2,0)</f>
        <v>CPU-SUDECAP-MG</v>
      </c>
      <c r="F772" s="467" t="str">
        <f>VLOOKUP(C772,PO!D$1:J$65886,4,0)</f>
        <v xml:space="preserve">PINTURA COM ESMALTE SINTÉTICO ACETINADO EM PAREDES INTERNAS, APLICAÇÃO MANUAL, DUAS DEMÃOS REF 88489</v>
      </c>
      <c r="G772" s="467"/>
      <c r="H772" s="467"/>
      <c r="I772" s="467"/>
      <c r="J772" s="467"/>
      <c r="K772" s="151" t="str">
        <f>VLOOKUP(C772,PO!D$1:J$65886,5,0)</f>
        <v>M2</v>
      </c>
      <c r="L772" s="583">
        <v>36.229999999999997</v>
      </c>
      <c r="R772" s="141"/>
      <c r="S772" s="141"/>
      <c r="T772" s="141"/>
      <c r="U772" s="141"/>
      <c r="V772" s="141"/>
      <c r="W772" s="141"/>
      <c r="X772" s="3"/>
    </row>
    <row r="773" ht="15.75">
      <c r="C773" s="589"/>
      <c r="D773" s="589"/>
      <c r="E773" s="589"/>
      <c r="F773" s="676"/>
      <c r="G773" s="676"/>
      <c r="H773" s="676"/>
      <c r="I773" s="676"/>
      <c r="J773" s="676"/>
      <c r="K773" s="589"/>
      <c r="L773" s="157"/>
      <c r="R773" s="141"/>
      <c r="S773" s="141"/>
      <c r="T773" s="141"/>
      <c r="U773" s="141"/>
      <c r="V773" s="141"/>
      <c r="W773" s="141"/>
      <c r="X773" s="3"/>
    </row>
    <row r="774" ht="16.5">
      <c r="C774" s="161" t="s">
        <v>32645</v>
      </c>
      <c r="D774" s="161"/>
      <c r="E774" s="161"/>
      <c r="F774" s="962" t="str">
        <f>VLOOKUP(C774,PO!D$1:J$65886,4,0)</f>
        <v xml:space="preserve">BANCADAS, PRATELEIRAS, DIVISÓRIAS E REVESTIMENTOS EM GRANITO</v>
      </c>
      <c r="G774" s="963"/>
      <c r="H774" s="963"/>
      <c r="I774" s="963"/>
      <c r="J774" s="964"/>
      <c r="K774" s="151"/>
      <c r="L774" s="162"/>
      <c r="R774" s="141"/>
      <c r="S774" s="141"/>
      <c r="T774" s="141"/>
      <c r="U774" s="141"/>
      <c r="V774" s="141"/>
      <c r="W774" s="141"/>
      <c r="X774" s="3"/>
    </row>
    <row r="775" ht="63">
      <c r="C775" s="151" t="s">
        <v>32715</v>
      </c>
      <c r="D775" s="151" t="str">
        <f>VLOOKUP(C775,PO!$D:$N,2,0)</f>
        <v>CPU029</v>
      </c>
      <c r="E775" s="151" t="str">
        <f>VLOOKUP(D775,REF!$B:$F,2,0)</f>
        <v>CPU-PRÓPRIA-MG</v>
      </c>
      <c r="F775" s="467" t="str">
        <f>VLOOKUP(C775,PO!D$1:J$65886,4,0)</f>
        <v xml:space="preserve">BANCADA EM GRANITO BRANCO SIENA, APOIADA EM CONSOLE DE METALON 20 X 30 MM  (EXCLUSIVE RODABANCA/FRONTÃO, TESTEIRA/FAIXA, FURO EM BANCADA, CUBA METÁLICA, VÁLVULA, SIFÃO, TORNEIRA E ENGATE FLEXÍVEL) - BASEADO EM SETOP (ED-21657)</v>
      </c>
      <c r="G775" s="467"/>
      <c r="H775" s="467"/>
      <c r="I775" s="467"/>
      <c r="J775" s="467"/>
      <c r="K775" s="151" t="str">
        <f>VLOOKUP(C775,PO!D$1:J$65886,5,0)</f>
        <v>M°</v>
      </c>
      <c r="L775" s="107">
        <v>2.8799999999999999</v>
      </c>
      <c r="R775" s="141"/>
      <c r="S775" s="141"/>
      <c r="T775" s="141"/>
      <c r="U775" s="141"/>
      <c r="V775" s="141"/>
      <c r="W775" s="141"/>
      <c r="X775" s="3"/>
    </row>
    <row r="776" ht="47.25">
      <c r="C776" s="151" t="s">
        <v>32716</v>
      </c>
      <c r="D776" s="151" t="str">
        <f>VLOOKUP(C776,PO!$D:$N,2,0)</f>
        <v>CPU030</v>
      </c>
      <c r="E776" s="151" t="str">
        <f>VLOOKUP(D776,REF!$B:$F,2,0)</f>
        <v>CPU-PRÓPRIA-MG</v>
      </c>
      <c r="F776" s="467" t="str">
        <f>VLOOKUP(C776,PO!D$1:J$65886,4,0)</f>
        <v xml:space="preserve">TESTEIRA PARA BANCADA EM GRANITO, COR BRANCO SIENA,  ALTURA DE 7CM, INCLUSIVE POLIMENTO, CORTE/COLAGEM EM MEIA ESQUADRIA E MASSA PLÁSTICA NA COR DA PEDRA - BASEADO EM SETOP (ED-48351)</v>
      </c>
      <c r="G776" s="467"/>
      <c r="H776" s="467"/>
      <c r="I776" s="467"/>
      <c r="J776" s="467"/>
      <c r="K776" s="151" t="str">
        <f>VLOOKUP(C776,PO!D$1:J$65886,5,0)</f>
        <v>M</v>
      </c>
      <c r="L776" s="107">
        <v>9.0500000000000007</v>
      </c>
      <c r="R776" s="141"/>
      <c r="S776" s="141"/>
      <c r="T776" s="141"/>
      <c r="U776" s="141"/>
      <c r="V776" s="141"/>
      <c r="W776" s="141"/>
      <c r="X776" s="3"/>
    </row>
    <row r="777" ht="47.25">
      <c r="C777" s="151" t="s">
        <v>32717</v>
      </c>
      <c r="D777" s="151" t="str">
        <f>VLOOKUP(C777,PO!$D:$N,2,0)</f>
        <v>CPU031</v>
      </c>
      <c r="E777" s="151" t="str">
        <f>VLOOKUP(D777,REF!$B:$F,2,0)</f>
        <v>CPU-PRÓPRIA-MG</v>
      </c>
      <c r="F777" s="467" t="str">
        <f>VLOOKUP(C777,PO!D$1:J$65886,4,0)</f>
        <v xml:space="preserve">TESTEIRA PARA BANCADA EM GRANITO, COR BRANCO SIENA,  ALTURA DE 7CM, INCLUSIVE POLIMENTO, CORTE/COLAGEM EM MEIA ESQUADRIA E MASSA PLÁSTICA NA COR DA PEDRA - BASEADO EM SETOP (ED-48351)</v>
      </c>
      <c r="G777" s="467"/>
      <c r="H777" s="467"/>
      <c r="I777" s="467"/>
      <c r="J777" s="467"/>
      <c r="K777" s="151" t="str">
        <f>VLOOKUP(C777,PO!D$1:J$65886,5,0)</f>
        <v>M</v>
      </c>
      <c r="L777" s="107">
        <v>3.5600000000000001</v>
      </c>
      <c r="R777" s="141"/>
      <c r="S777" s="141"/>
      <c r="T777" s="141"/>
      <c r="U777" s="141"/>
      <c r="V777" s="141"/>
      <c r="W777" s="141"/>
      <c r="X777" s="3"/>
    </row>
    <row r="778" ht="31.5">
      <c r="C778" s="151" t="s">
        <v>32718</v>
      </c>
      <c r="D778" s="151" t="str">
        <f>VLOOKUP(C778,PO!$D:$N,2,0)</f>
        <v>CPU032</v>
      </c>
      <c r="E778" s="151" t="str">
        <f>VLOOKUP(D778,REF!$B:$F,2,0)</f>
        <v>CPU-PRÓPRIA-MG</v>
      </c>
      <c r="F778" s="467" t="str">
        <f>VLOOKUP(C778,PO!D$1:J$65886,4,0)</f>
        <v xml:space="preserve">FURO EM BANCADA DE GRANITO/MÁRMORE (PARA PASSAGEM DE FIOS) - BASEADO EM SETOP (ED-20776)</v>
      </c>
      <c r="G778" s="467"/>
      <c r="H778" s="467"/>
      <c r="I778" s="467"/>
      <c r="J778" s="467"/>
      <c r="K778" s="151" t="str">
        <f>VLOOKUP(C778,PO!D$1:J$65886,5,0)</f>
        <v>UM</v>
      </c>
      <c r="L778" s="107">
        <v>6</v>
      </c>
      <c r="R778" s="141"/>
      <c r="S778" s="141"/>
      <c r="T778" s="141"/>
      <c r="U778" s="141"/>
      <c r="V778" s="141"/>
      <c r="W778" s="141"/>
      <c r="X778" s="3"/>
    </row>
    <row r="779" ht="31.5">
      <c r="C779" s="151" t="s">
        <v>32719</v>
      </c>
      <c r="D779" s="151">
        <f>VLOOKUP(C779,PO!$D:$N,2,0)</f>
        <v>100861</v>
      </c>
      <c r="E779" s="151" t="str">
        <f>VLOOKUP(D779,REF!$B:$F,2,0)</f>
        <v>CPU-SINAPI-MG</v>
      </c>
      <c r="F779" s="467" t="str">
        <f>VLOOKUP(C779,PO!D$1:J$65886,4,0)</f>
        <v xml:space="preserve">SUPORTE MÃO FRANCESA EM AÇO, ABAS IGUAIS 30 CM, CAPACIDADE MINIMA 60 KG, BRANCO - FORNECIMENTO E INSTALAÇÃO. AF_01/2020</v>
      </c>
      <c r="G779" s="467"/>
      <c r="H779" s="467"/>
      <c r="I779" s="467"/>
      <c r="J779" s="467"/>
      <c r="K779" s="151" t="str">
        <f>VLOOKUP(C779,PO!D$1:J$65886,5,0)</f>
        <v>UN</v>
      </c>
      <c r="L779" s="107">
        <v>47</v>
      </c>
      <c r="R779" s="141"/>
      <c r="S779" s="141"/>
      <c r="T779" s="141"/>
      <c r="U779" s="141"/>
      <c r="V779" s="141"/>
      <c r="W779" s="141"/>
      <c r="X779" s="3"/>
    </row>
    <row r="780" ht="47.25">
      <c r="C780" s="151" t="s">
        <v>32720</v>
      </c>
      <c r="D780" s="151" t="str">
        <f>VLOOKUP(C780,PO!$D:$N,2,0)</f>
        <v>CPU033</v>
      </c>
      <c r="E780" s="151" t="str">
        <f>VLOOKUP(D780,REF!$B:$F,2,0)</f>
        <v>CPU-PRÓPRIA-MG</v>
      </c>
      <c r="F780" s="467" t="str">
        <f>VLOOKUP(C780,PO!D$1:J$65886,4,0)</f>
        <v xml:space="preserve">BANCADA DE GRANITO CINZA POLIDO, INCLUSIVE TESTEIRA, EXCLUISVE MÃO FRANCESA- FORNECIMENTO E INSTALAÇÃO. AF_01/2020 - BASEADO EM SINAPI (86895)</v>
      </c>
      <c r="G780" s="467"/>
      <c r="H780" s="467"/>
      <c r="I780" s="467"/>
      <c r="J780" s="467"/>
      <c r="K780" s="151" t="str">
        <f>VLOOKUP(C780,PO!D$1:J$65886,5,0)</f>
        <v>M°</v>
      </c>
      <c r="L780" s="107">
        <v>7.7999999999999998</v>
      </c>
      <c r="R780" s="141"/>
      <c r="S780" s="141"/>
      <c r="T780" s="141"/>
      <c r="U780" s="141"/>
      <c r="V780" s="141"/>
      <c r="W780" s="141"/>
      <c r="X780" s="3"/>
    </row>
    <row r="781" ht="47.25">
      <c r="C781" s="151" t="s">
        <v>32721</v>
      </c>
      <c r="D781" s="151" t="str">
        <f>VLOOKUP(C781,PO!$D:$N,2,0)</f>
        <v>CPU034</v>
      </c>
      <c r="E781" s="151" t="str">
        <f>VLOOKUP(D781,REF!$B:$F,2,0)</f>
        <v>CPU-PRÓPRIA-MG</v>
      </c>
      <c r="F781" s="467" t="str">
        <f>VLOOKUP(C781,PO!D$1:J$65886,4,0)</f>
        <v xml:space="preserve">PRATELEIRA DE GRANITO CINZA POLIDO, INCLUSIVE TESTEIRA, EXCLUISVE MÃO FRANCESA- FORNECIMENTO E INSTALAÇÃO. AF_01/2020 - BASEADO EM SETOP (ED-50692)</v>
      </c>
      <c r="G781" s="467"/>
      <c r="H781" s="467"/>
      <c r="I781" s="467"/>
      <c r="J781" s="467"/>
      <c r="K781" s="151" t="str">
        <f>VLOOKUP(C781,PO!D$1:J$65886,5,0)</f>
        <v>M°</v>
      </c>
      <c r="L781" s="107">
        <v>11.140000000000001</v>
      </c>
      <c r="R781" s="141"/>
      <c r="S781" s="141"/>
      <c r="T781" s="141"/>
      <c r="U781" s="141"/>
      <c r="V781" s="141"/>
      <c r="W781" s="141"/>
      <c r="X781" s="3"/>
    </row>
    <row r="782" ht="47.25">
      <c r="C782" s="151" t="s">
        <v>32722</v>
      </c>
      <c r="D782" s="151" t="str">
        <f>VLOOKUP(C782,PO!$D:$N,2,0)</f>
        <v>ED-50997</v>
      </c>
      <c r="E782" s="151" t="str">
        <f>VLOOKUP(D782,REF!$B:$F,2,0)</f>
        <v>CPU-SICOR-MG</v>
      </c>
      <c r="F782" s="467" t="str">
        <f>VLOOKUP(C782,PO!D$1:J$65886,4,0)</f>
        <v xml:space="preserve">PEITORIL DE GRANITO, NA COR CINZA ANDORINHA, COM PINGADEIRA, ESP. 2CM, ACABAMENTO POLIDO, ASSENTAMENTO COM ARGAMASSA INDUSTRIALIZADA, INCLUSIVE REJUNTAMENTO</v>
      </c>
      <c r="G782" s="467"/>
      <c r="H782" s="467"/>
      <c r="I782" s="467"/>
      <c r="J782" s="467"/>
      <c r="K782" s="151" t="str">
        <f>VLOOKUP(C782,PO!D$1:J$65886,5,0)</f>
        <v>m2</v>
      </c>
      <c r="L782" s="107">
        <v>2.4100000000000001</v>
      </c>
      <c r="R782" s="141"/>
      <c r="S782" s="141"/>
      <c r="T782" s="141"/>
      <c r="U782" s="141"/>
      <c r="V782" s="141"/>
      <c r="W782" s="141"/>
      <c r="X782" s="3"/>
    </row>
    <row r="783" ht="31.5">
      <c r="C783" s="151" t="s">
        <v>32723</v>
      </c>
      <c r="D783" s="151" t="str">
        <f>VLOOKUP(C783,PO!$D:$N,2,0)</f>
        <v>ED-48533</v>
      </c>
      <c r="E783" s="151" t="str">
        <f>VLOOKUP(D783,REF!$B:$F,2,0)</f>
        <v>CPU-SICOR-MG</v>
      </c>
      <c r="F783" s="467" t="str">
        <f>VLOOKUP(C783,PO!D$1:J$65886,4,0)</f>
        <v xml:space="preserve">DIVISÓRIA EM GRANITO CINZA ANDORINHA, ESP. 3CM, INCLUSIVE INSTALAÇÃO, FERRAGENS EM LATÃO CROMADO E ACESSÓRIOS</v>
      </c>
      <c r="G783" s="467"/>
      <c r="H783" s="467"/>
      <c r="I783" s="467"/>
      <c r="J783" s="467"/>
      <c r="K783" s="151" t="str">
        <f>VLOOKUP(C783,PO!D$1:J$65886,5,0)</f>
        <v>m2</v>
      </c>
      <c r="L783" s="107">
        <v>3.5640000000000001</v>
      </c>
      <c r="R783" s="141"/>
      <c r="S783" s="141"/>
      <c r="T783" s="141"/>
      <c r="U783" s="141"/>
      <c r="V783" s="141"/>
      <c r="W783" s="141"/>
      <c r="X783" s="3"/>
    </row>
    <row r="784" ht="31.5">
      <c r="C784" s="151" t="s">
        <v>32724</v>
      </c>
      <c r="D784" s="151" t="str">
        <f>VLOOKUP(C784,PO!$D:$N,2,0)</f>
        <v>ED-50692</v>
      </c>
      <c r="E784" s="151" t="str">
        <f>VLOOKUP(D784,REF!$B:$F,2,0)</f>
        <v>CPU-SICOR-MG</v>
      </c>
      <c r="F784" s="467" t="str">
        <f>VLOOKUP(C784,PO!D$1:J$65886,4,0)</f>
        <v xml:space="preserve">PRATELEIRA EM GRANITO, COR CINZA ANDORINHA, ESP. 2CM, ACABAMENTO POLIDO, APOIADA EM CONSOLE DE METALON (30X20)MM, INCLUSIVE FIXAÇÃO</v>
      </c>
      <c r="G784" s="467"/>
      <c r="H784" s="467"/>
      <c r="I784" s="467"/>
      <c r="J784" s="467"/>
      <c r="K784" s="151" t="str">
        <f>VLOOKUP(C784,PO!D$1:J$65886,5,0)</f>
        <v>m2</v>
      </c>
      <c r="L784" s="107">
        <v>12.032</v>
      </c>
      <c r="R784" s="141"/>
      <c r="S784" s="141"/>
      <c r="T784" s="141"/>
      <c r="U784" s="141"/>
      <c r="V784" s="141"/>
      <c r="W784" s="141"/>
      <c r="X784" s="3"/>
    </row>
    <row r="785" ht="15.75">
      <c r="C785" s="589"/>
      <c r="D785" s="589"/>
      <c r="E785" s="589"/>
      <c r="F785" s="676"/>
      <c r="G785" s="676"/>
      <c r="H785" s="676"/>
      <c r="I785" s="676"/>
      <c r="J785" s="676"/>
      <c r="K785" s="589"/>
      <c r="L785" s="157"/>
      <c r="R785" s="141"/>
      <c r="S785" s="141"/>
      <c r="T785" s="141"/>
      <c r="U785" s="141"/>
      <c r="V785" s="141"/>
      <c r="W785" s="141"/>
      <c r="X785" s="3"/>
    </row>
    <row r="786" ht="16.5">
      <c r="C786" s="161" t="s">
        <v>32647</v>
      </c>
      <c r="D786" s="161"/>
      <c r="E786" s="161"/>
      <c r="F786" s="962" t="str">
        <f>VLOOKUP(C786,PO!D$1:J$65886,4,0)</f>
        <v xml:space="preserve">ACESSÓRIOS SANITÁRIOS</v>
      </c>
      <c r="G786" s="963"/>
      <c r="H786" s="963"/>
      <c r="I786" s="963"/>
      <c r="J786" s="964"/>
      <c r="K786" s="151"/>
      <c r="L786" s="162"/>
      <c r="R786" s="141"/>
      <c r="S786" s="141"/>
      <c r="T786" s="141"/>
      <c r="U786" s="141"/>
      <c r="V786" s="141"/>
      <c r="W786" s="141"/>
      <c r="X786" s="3"/>
    </row>
    <row r="787" ht="63">
      <c r="C787" s="151" t="s">
        <v>32728</v>
      </c>
      <c r="D787" s="151">
        <f>VLOOKUP(C787,PO!$D:$N,2,0)</f>
        <v>86942</v>
      </c>
      <c r="E787" s="151" t="str">
        <f>VLOOKUP(D787,REF!$B:$F,2,0)</f>
        <v>CPU-SINAPI-MG</v>
      </c>
      <c r="F787" s="467" t="str">
        <f>VLOOKUP(C787,PO!D$1:J$65886,4,0)</f>
        <v xml:space="preserve">LAVATÓRIO LOUÇA BRANCA SUSPENSO, 29,5 X 39CM OU EQUIVALENTE, PADRÃO POPULAR, INCLUSO SIFÃO TIPO GARRAFA EM PVC, VÁLVULA E ENGATE FLEXÍVEL 30CM EM PLÁSTICO E TORNEIRA CROMADA DE MESA, PADRÃO POPULAR - FORNECIMENTO E INSTALAÇÃO. AF_01/2020</v>
      </c>
      <c r="G787" s="467"/>
      <c r="H787" s="467"/>
      <c r="I787" s="467"/>
      <c r="J787" s="467"/>
      <c r="K787" s="151" t="str">
        <f>VLOOKUP(C787,PO!D$1:J$65886,5,0)</f>
        <v>UN</v>
      </c>
      <c r="L787" s="107">
        <v>1</v>
      </c>
      <c r="R787" s="141"/>
      <c r="S787" s="141"/>
      <c r="T787" s="141"/>
      <c r="U787" s="141"/>
      <c r="V787" s="141"/>
      <c r="W787" s="141"/>
      <c r="X787" s="3"/>
    </row>
    <row r="788" ht="47.25">
      <c r="C788" s="151" t="s">
        <v>32729</v>
      </c>
      <c r="D788" s="151" t="str">
        <f>VLOOKUP(C788,PO!$D:$N,2,0)</f>
        <v>ED-50329</v>
      </c>
      <c r="E788" s="151" t="str">
        <f>VLOOKUP(D788,REF!$B:$F,2,0)</f>
        <v>CPU-SICOR-MG</v>
      </c>
      <c r="F788" s="467" t="str">
        <f>VLOOKUP(C788,PO!D$1:J$65886,4,0)</f>
        <v xml:space="preserve">TORNEIRA METÁLICA PARA LAVATÓRIO, FECHAMENTO AUTOMÁTICO, ACABAMENTO CROMADO, COM AREJADOR, APLICAÇÃO DE MESA, INCLUSIVE ENGATE FLEXÍVEL METÁLICO</v>
      </c>
      <c r="G788" s="467"/>
      <c r="H788" s="467"/>
      <c r="I788" s="467"/>
      <c r="J788" s="467"/>
      <c r="K788" s="151" t="str">
        <f>VLOOKUP(C788,PO!D$1:J$65886,5,0)</f>
        <v>un</v>
      </c>
      <c r="L788" s="107">
        <v>1</v>
      </c>
      <c r="R788" s="141"/>
      <c r="S788" s="141"/>
      <c r="T788" s="141"/>
      <c r="U788" s="141"/>
      <c r="V788" s="141"/>
      <c r="W788" s="141"/>
      <c r="X788" s="3"/>
    </row>
    <row r="789" ht="31.5">
      <c r="C789" s="151" t="s">
        <v>32730</v>
      </c>
      <c r="D789" s="151" t="str">
        <f>VLOOKUP(C789,PO!$D:$N,2,0)</f>
        <v>ED-48342</v>
      </c>
      <c r="E789" s="151" t="str">
        <f>VLOOKUP(D789,REF!$B:$F,2,0)</f>
        <v>CPU-SICOR-MG</v>
      </c>
      <c r="F789" s="467" t="str">
        <f>VLOOKUP(C789,PO!D$1:J$65886,4,0)</f>
        <v xml:space="preserve">FURO DE BOJO EM BANCADA DE GRANITO/MÁRMORE, INCLUSIVE COLAGEM COM MASSA PLÁSTICA</v>
      </c>
      <c r="G789" s="467"/>
      <c r="H789" s="467"/>
      <c r="I789" s="467"/>
      <c r="J789" s="467"/>
      <c r="K789" s="151" t="str">
        <f>VLOOKUP(C789,PO!D$1:J$65886,5,0)</f>
        <v>un</v>
      </c>
      <c r="L789" s="107">
        <v>3</v>
      </c>
      <c r="R789" s="141"/>
      <c r="S789" s="141"/>
      <c r="T789" s="141"/>
      <c r="U789" s="141"/>
      <c r="V789" s="141"/>
      <c r="W789" s="141"/>
      <c r="X789" s="3"/>
    </row>
    <row r="790" ht="47.25">
      <c r="C790" s="151" t="s">
        <v>32731</v>
      </c>
      <c r="D790" s="151" t="str">
        <f>VLOOKUP(C790,PO!$D:$N,2,0)</f>
        <v>CPU035</v>
      </c>
      <c r="E790" s="151" t="str">
        <f>VLOOKUP(D790,REF!$B:$F,2,0)</f>
        <v>CPU-PRÓPRIA-MG</v>
      </c>
      <c r="F790" s="467" t="str">
        <f>VLOOKUP(C790,PO!D$1:J$65886,4,0)</f>
        <v xml:space="preserve">EXPURGO EM AÇO INOXIDÁVEL CHAPA 18, DIÂMETRO DE ENTRADA 30CM, DIÂMETRO DE SAÍDA 10CM, FORNECIMENTO E INSTALAÇÃO, INCLUSIVE MECANISMO DE ACIONAMENTO E SIFÃO - BASEADO EM SETOP (ED-26861)</v>
      </c>
      <c r="G790" s="467"/>
      <c r="H790" s="467"/>
      <c r="I790" s="467"/>
      <c r="J790" s="467"/>
      <c r="K790" s="151" t="str">
        <f>VLOOKUP(C790,PO!D$1:J$65886,5,0)</f>
        <v>UN</v>
      </c>
      <c r="L790" s="107">
        <v>3</v>
      </c>
      <c r="R790" s="141"/>
      <c r="S790" s="141"/>
      <c r="T790" s="141"/>
      <c r="U790" s="141"/>
      <c r="V790" s="141"/>
      <c r="W790" s="141"/>
      <c r="X790" s="3"/>
    </row>
    <row r="791" ht="31.5">
      <c r="C791" s="151" t="s">
        <v>32732</v>
      </c>
      <c r="D791" s="151" t="str">
        <f>VLOOKUP(C791,PO!$D:$N,2,0)</f>
        <v>ED-48182</v>
      </c>
      <c r="E791" s="151" t="str">
        <f>VLOOKUP(D791,REF!$B:$F,2,0)</f>
        <v>CPU-SICOR-MG</v>
      </c>
      <c r="F791" s="467" t="str">
        <f>VLOOKUP(C791,PO!D$1:J$65886,4,0)</f>
        <v xml:space="preserve">DISTRIBUIDOR/DISPENSER PARA PORTA PAPEL TOALHA PARA INTERFOLHAS DE DUAS (2) OU TRÊS (3) DOBRAS, EM PLÁSTICO, INCLUSIVE ACESSÓRIOS PARA FIXAÇÃO</v>
      </c>
      <c r="G791" s="467"/>
      <c r="H791" s="467"/>
      <c r="I791" s="467"/>
      <c r="J791" s="467"/>
      <c r="K791" s="151" t="str">
        <f>VLOOKUP(C791,PO!D$1:J$65886,5,0)</f>
        <v>un</v>
      </c>
      <c r="L791" s="107">
        <v>67</v>
      </c>
      <c r="R791" s="141"/>
      <c r="S791" s="141"/>
      <c r="T791" s="141"/>
      <c r="U791" s="141"/>
      <c r="V791" s="141"/>
      <c r="W791" s="141"/>
      <c r="X791" s="3"/>
    </row>
    <row r="792" ht="31.5">
      <c r="C792" s="151" t="s">
        <v>32733</v>
      </c>
      <c r="D792" s="151" t="str">
        <f>VLOOKUP(C792,PO!$D:$N,2,0)</f>
        <v>ED-48183</v>
      </c>
      <c r="E792" s="151" t="str">
        <f>VLOOKUP(D792,REF!$B:$F,2,0)</f>
        <v>CPU-SICOR-MG</v>
      </c>
      <c r="F792" s="467" t="str">
        <f>VLOOKUP(C792,PO!D$1:J$65886,4,0)</f>
        <v xml:space="preserve">DISTRIBUIDOR/DISPENSER PARA PAPEL HIGIÊNICO EM PLÁSTICO, TIPO SOBREPOR, INCLUSIVE ACESSÓRIOS DE FIXAÇÃO</v>
      </c>
      <c r="G792" s="467"/>
      <c r="H792" s="467"/>
      <c r="I792" s="467"/>
      <c r="J792" s="467"/>
      <c r="K792" s="151" t="str">
        <f>VLOOKUP(C792,PO!D$1:J$65886,5,0)</f>
        <v>un</v>
      </c>
      <c r="L792" s="107">
        <v>42</v>
      </c>
      <c r="R792" s="141"/>
      <c r="S792" s="141"/>
      <c r="T792" s="141"/>
      <c r="U792" s="141"/>
      <c r="V792" s="141"/>
      <c r="W792" s="141"/>
      <c r="X792" s="3"/>
    </row>
    <row r="793" ht="47.25">
      <c r="C793" s="151" t="s">
        <v>32734</v>
      </c>
      <c r="D793" s="151" t="str">
        <f>VLOOKUP(C793,PO!$D:$N,2,0)</f>
        <v>ED-48188</v>
      </c>
      <c r="E793" s="151" t="str">
        <f>VLOOKUP(D793,REF!$B:$F,2,0)</f>
        <v>CPU-SICOR-MG</v>
      </c>
      <c r="F793" s="467" t="str">
        <f>VLOOKUP(C793,PO!D$1:J$65886,4,0)</f>
        <v xml:space="preserve">DISTRIBUIDOR/DISPENSER PARA ÁLCOOL EM GEL OU SABONETE LÍQUIDO, EM PLÁSTICO, CAPACIDADE RESERVATÓRIO 800ML, INCLUSIVE ACESSÓRIOS PARA FIXAÇÃO</v>
      </c>
      <c r="G793" s="467"/>
      <c r="H793" s="467"/>
      <c r="I793" s="467"/>
      <c r="J793" s="467"/>
      <c r="K793" s="151" t="str">
        <f>VLOOKUP(C793,PO!D$1:J$65886,5,0)</f>
        <v>un</v>
      </c>
      <c r="L793" s="107">
        <v>66</v>
      </c>
      <c r="R793" s="141"/>
      <c r="S793" s="141"/>
      <c r="T793" s="141"/>
      <c r="U793" s="141"/>
      <c r="V793" s="141"/>
      <c r="W793" s="141"/>
      <c r="X793" s="3"/>
    </row>
    <row r="794" ht="15.75">
      <c r="C794" s="589"/>
      <c r="D794" s="589"/>
      <c r="E794" s="589"/>
      <c r="F794" s="676"/>
      <c r="G794" s="676"/>
      <c r="H794" s="676"/>
      <c r="I794" s="676"/>
      <c r="J794" s="676"/>
      <c r="K794" s="589"/>
      <c r="L794" s="157"/>
      <c r="R794" s="141"/>
      <c r="S794" s="141"/>
      <c r="T794" s="141"/>
      <c r="U794" s="141"/>
      <c r="V794" s="141"/>
      <c r="W794" s="141"/>
      <c r="X794" s="3"/>
    </row>
    <row r="795" ht="16.5">
      <c r="C795" s="161" t="s">
        <v>32649</v>
      </c>
      <c r="D795" s="161"/>
      <c r="E795" s="161"/>
      <c r="F795" s="962" t="str">
        <f>VLOOKUP(C795,PO!D$1:J$65886,4,0)</f>
        <v xml:space="preserve">ESQUADRIAS E DIVISÓRIAS</v>
      </c>
      <c r="G795" s="963"/>
      <c r="H795" s="963"/>
      <c r="I795" s="963"/>
      <c r="J795" s="964"/>
      <c r="K795" s="151"/>
      <c r="L795" s="162"/>
      <c r="R795" s="141"/>
      <c r="S795" s="141"/>
      <c r="T795" s="141"/>
      <c r="U795" s="141"/>
      <c r="V795" s="141"/>
      <c r="W795" s="141"/>
      <c r="X795" s="3"/>
    </row>
    <row r="796" ht="16.5">
      <c r="C796" s="161" t="s">
        <v>32651</v>
      </c>
      <c r="D796" s="161"/>
      <c r="E796" s="161"/>
      <c r="F796" s="962" t="str">
        <f>VLOOKUP(C796,PO!D$1:J$65886,4,0)</f>
        <v>DIVISÓRIAS</v>
      </c>
      <c r="G796" s="963"/>
      <c r="H796" s="963"/>
      <c r="I796" s="963"/>
      <c r="J796" s="964"/>
      <c r="K796" s="151"/>
      <c r="L796" s="162"/>
      <c r="R796" s="141"/>
      <c r="S796" s="141"/>
      <c r="T796" s="141"/>
      <c r="U796" s="141"/>
      <c r="V796" s="141"/>
      <c r="W796" s="141"/>
      <c r="X796" s="3"/>
    </row>
    <row r="797" ht="47.25">
      <c r="C797" s="151" t="s">
        <v>32734</v>
      </c>
      <c r="D797" s="151" t="str">
        <f>VLOOKUP(C797,PO!$D:$N,2,0)</f>
        <v>ED-48188</v>
      </c>
      <c r="E797" s="151" t="str">
        <f>VLOOKUP(D797,REF!$B:$F,2,0)</f>
        <v>CPU-SICOR-MG</v>
      </c>
      <c r="F797" s="467" t="str">
        <f>VLOOKUP(C797,PO!D$1:J$65886,4,0)</f>
        <v xml:space="preserve">DISTRIBUIDOR/DISPENSER PARA ÁLCOOL EM GEL OU SABONETE LÍQUIDO, EM PLÁSTICO, CAPACIDADE RESERVATÓRIO 800ML, INCLUSIVE ACESSÓRIOS PARA FIXAÇÃO</v>
      </c>
      <c r="G797" s="467"/>
      <c r="H797" s="467"/>
      <c r="I797" s="467"/>
      <c r="J797" s="467"/>
      <c r="K797" s="151" t="str">
        <f>VLOOKUP(C797,PO!D$1:J$65886,5,0)</f>
        <v>un</v>
      </c>
      <c r="L797" s="107">
        <v>17.469999999999999</v>
      </c>
      <c r="R797" s="141"/>
      <c r="S797" s="141"/>
      <c r="T797" s="141"/>
      <c r="U797" s="141"/>
      <c r="V797" s="141"/>
      <c r="W797" s="141"/>
      <c r="X797" s="3"/>
    </row>
    <row r="798" ht="47.25">
      <c r="C798" s="151" t="s">
        <v>32734</v>
      </c>
      <c r="D798" s="151" t="str">
        <f>VLOOKUP(C798,PO!$D:$N,2,0)</f>
        <v>ED-48188</v>
      </c>
      <c r="E798" s="151" t="str">
        <f>VLOOKUP(D798,REF!$B:$F,2,0)</f>
        <v>CPU-SICOR-MG</v>
      </c>
      <c r="F798" s="467" t="str">
        <f>VLOOKUP(C798,PO!D$1:J$65886,4,0)</f>
        <v xml:space="preserve">DISTRIBUIDOR/DISPENSER PARA ÁLCOOL EM GEL OU SABONETE LÍQUIDO, EM PLÁSTICO, CAPACIDADE RESERVATÓRIO 800ML, INCLUSIVE ACESSÓRIOS PARA FIXAÇÃO</v>
      </c>
      <c r="G798" s="467"/>
      <c r="H798" s="467"/>
      <c r="I798" s="467"/>
      <c r="J798" s="467"/>
      <c r="K798" s="151" t="str">
        <f>VLOOKUP(C798,PO!D$1:J$65886,5,0)</f>
        <v>un</v>
      </c>
      <c r="L798" s="107">
        <v>52.030000000000001</v>
      </c>
      <c r="R798" s="141"/>
      <c r="S798" s="141"/>
      <c r="T798" s="141"/>
      <c r="U798" s="141"/>
      <c r="V798" s="141"/>
      <c r="W798" s="141"/>
      <c r="X798" s="3"/>
    </row>
    <row r="799" ht="47.25">
      <c r="C799" s="151" t="s">
        <v>32734</v>
      </c>
      <c r="D799" s="151" t="str">
        <f>VLOOKUP(C799,PO!$D:$N,2,0)</f>
        <v>ED-48188</v>
      </c>
      <c r="E799" s="151" t="str">
        <f>VLOOKUP(D799,REF!$B:$F,2,0)</f>
        <v>CPU-SICOR-MG</v>
      </c>
      <c r="F799" s="467" t="str">
        <f>VLOOKUP(C799,PO!D$1:J$65886,4,0)</f>
        <v xml:space="preserve">DISTRIBUIDOR/DISPENSER PARA ÁLCOOL EM GEL OU SABONETE LÍQUIDO, EM PLÁSTICO, CAPACIDADE RESERVATÓRIO 800ML, INCLUSIVE ACESSÓRIOS PARA FIXAÇÃO</v>
      </c>
      <c r="G799" s="467"/>
      <c r="H799" s="467"/>
      <c r="I799" s="467"/>
      <c r="J799" s="467"/>
      <c r="K799" s="151" t="str">
        <f>VLOOKUP(C799,PO!D$1:J$65886,5,0)</f>
        <v>un</v>
      </c>
      <c r="L799" s="583">
        <v>5</v>
      </c>
      <c r="R799" s="141"/>
      <c r="S799" s="141"/>
      <c r="T799" s="141"/>
      <c r="U799" s="141"/>
      <c r="V799" s="141"/>
      <c r="W799" s="141"/>
      <c r="X799" s="3"/>
    </row>
    <row r="800" ht="15.75">
      <c r="C800" s="589"/>
      <c r="D800" s="589"/>
      <c r="E800" s="589"/>
      <c r="F800" s="676"/>
      <c r="G800" s="676"/>
      <c r="H800" s="676"/>
      <c r="I800" s="676"/>
      <c r="J800" s="676"/>
      <c r="K800" s="589"/>
      <c r="L800" s="157"/>
      <c r="R800" s="141"/>
      <c r="S800" s="141"/>
      <c r="T800" s="141"/>
      <c r="U800" s="141"/>
      <c r="V800" s="141"/>
      <c r="W800" s="141"/>
      <c r="X800" s="3"/>
    </row>
    <row r="801" ht="16.5">
      <c r="C801" s="161" t="s">
        <v>32652</v>
      </c>
      <c r="D801" s="161"/>
      <c r="E801" s="161"/>
      <c r="F801" s="962" t="str">
        <f>VLOOKUP(C801,PO!D$1:J$65886,4,0)</f>
        <v xml:space="preserve">DIVISÓRIA EM PAINEL REMOVÍVEL, NÚCLEO COMPENSADO NAVAL, EM PERFIL DE AÇO TIPO C, INCLUSIVE ACESSÓRIOS, EXCLUSIVE VIDRO E FERRAGENS PARA CONFECÇÃO DE PORTA DE DIVISÓRIA</v>
      </c>
      <c r="G801" s="963"/>
      <c r="H801" s="963"/>
      <c r="I801" s="963"/>
      <c r="J801" s="964"/>
      <c r="K801" s="151"/>
      <c r="L801" s="162"/>
      <c r="R801" s="141"/>
      <c r="S801" s="141"/>
      <c r="T801" s="141"/>
      <c r="U801" s="141"/>
      <c r="V801" s="141"/>
      <c r="W801" s="141"/>
      <c r="X801" s="3"/>
    </row>
    <row r="802" ht="31.5">
      <c r="C802" s="151" t="s">
        <v>32746</v>
      </c>
      <c r="D802" s="151" t="str">
        <f>VLOOKUP(C802,PO!$D:$N,2,0)</f>
        <v>CPU036</v>
      </c>
      <c r="E802" s="151" t="str">
        <f>VLOOKUP(D802,REF!$B:$F,2,0)</f>
        <v>CPU-PRÓPRIA-MG</v>
      </c>
      <c r="F802" s="467" t="str">
        <f>VLOOKUP(C802,PO!D$1:J$65886,4,0)</f>
        <v xml:space="preserve">PORTA DE ABRIR, EM VIDRO TEMPERADO, 2 FOLHAS, 120X210CM, INCLUSIVE ACESSÓRIOS. AF_01/2021 - BASEADO EM SINAPI (102185)</v>
      </c>
      <c r="G802" s="467"/>
      <c r="H802" s="467"/>
      <c r="I802" s="467"/>
      <c r="J802" s="467"/>
      <c r="K802" s="151" t="str">
        <f>VLOOKUP(C802,PO!D$1:J$65886,5,0)</f>
        <v>UN</v>
      </c>
      <c r="L802" s="107">
        <v>1</v>
      </c>
      <c r="R802" s="141"/>
      <c r="S802" s="141"/>
      <c r="T802" s="141"/>
      <c r="U802" s="141"/>
      <c r="V802" s="141"/>
      <c r="W802" s="141"/>
      <c r="X802" s="3"/>
    </row>
    <row r="803" ht="47.25">
      <c r="C803" s="151" t="s">
        <v>32747</v>
      </c>
      <c r="D803" s="151" t="str">
        <f>VLOOKUP(C803,PO!$D:$N,2,0)</f>
        <v>CPU037</v>
      </c>
      <c r="E803" s="151" t="str">
        <f>VLOOKUP(D803,REF!$B:$F,2,0)</f>
        <v>CPU-PRÓPRIA-MG</v>
      </c>
      <c r="F803" s="467" t="str">
        <f>VLOOKUP(C803,PO!D$1:J$65886,4,0)</f>
        <v xml:space="preserve">PORTA DE CORRER AUTOMÁTICA, EM VIDRO TEMPERADO, 245X210CM CM, ESPESSURA 10MM, INCLUSIVE ACESSÓRIOS - INCLUSIVE CORTINA DE AR. AF_01/2021 - BASEADO EM SINAPI (102186)</v>
      </c>
      <c r="G803" s="467"/>
      <c r="H803" s="467"/>
      <c r="I803" s="467"/>
      <c r="J803" s="467"/>
      <c r="K803" s="151" t="str">
        <f>VLOOKUP(C803,PO!D$1:J$65886,5,0)</f>
        <v>UN</v>
      </c>
      <c r="L803" s="107">
        <v>1</v>
      </c>
      <c r="R803" s="141"/>
      <c r="S803" s="141"/>
      <c r="T803" s="141"/>
      <c r="U803" s="141"/>
      <c r="V803" s="141"/>
      <c r="W803" s="141"/>
      <c r="X803" s="3"/>
    </row>
    <row r="804" ht="31.5">
      <c r="C804" s="151" t="s">
        <v>32748</v>
      </c>
      <c r="D804" s="151" t="str">
        <f>VLOOKUP(C804,PO!$D:$N,2,0)</f>
        <v>16.02.52</v>
      </c>
      <c r="E804" s="151" t="str">
        <f>VLOOKUP(D804,REF!$B:$F,2,0)</f>
        <v>CPU-SUDECAP-MG</v>
      </c>
      <c r="F804" s="467" t="str">
        <f>VLOOKUP(C804,PO!D$1:J$65886,4,0)</f>
        <v xml:space="preserve">VIDRO TEMPERADO, E = 10 MM, ENCAIXADO EM PERFIL U, FORNECIMENTO E INSTALAÇÃO REF 102181</v>
      </c>
      <c r="G804" s="467"/>
      <c r="H804" s="467"/>
      <c r="I804" s="467"/>
      <c r="J804" s="467"/>
      <c r="K804" s="151" t="str">
        <f>VLOOKUP(C804,PO!D$1:J$65886,5,0)</f>
        <v>M2</v>
      </c>
      <c r="L804" s="107">
        <v>5.04</v>
      </c>
      <c r="R804" s="141"/>
      <c r="S804" s="141"/>
      <c r="T804" s="141"/>
      <c r="U804" s="141"/>
      <c r="V804" s="141"/>
      <c r="W804" s="141"/>
      <c r="X804" s="3"/>
    </row>
    <row r="805" ht="47.25">
      <c r="C805" s="151" t="s">
        <v>32749</v>
      </c>
      <c r="D805" s="151" t="str">
        <f>VLOOKUP(C805,PO!$D:$N,2,0)</f>
        <v>ED-29454</v>
      </c>
      <c r="E805" s="151" t="str">
        <f>VLOOKUP(D805,REF!$B:$F,2,0)</f>
        <v>CPU-SICOR-MG</v>
      </c>
      <c r="F805" s="467" t="str">
        <f>VLOOKUP(C805,PO!D$1:J$65886,4,0)</f>
        <v xml:space="preserve">FERRAGENS PARA PORTA DE ALUMÍNIO PARA CONJUNTO DE DUAS (2) FOLHAS DE CORRER, INCLUSIVE ROLDANAS E ACESSÓRIOS, FORNECIMENTO E INSTALAÇÃO, EXCLUSIVE PORTA</v>
      </c>
      <c r="G805" s="467"/>
      <c r="H805" s="467"/>
      <c r="I805" s="467"/>
      <c r="J805" s="467"/>
      <c r="K805" s="151" t="str">
        <f>VLOOKUP(C805,PO!D$1:J$65886,5,0)</f>
        <v>un</v>
      </c>
      <c r="L805" s="107">
        <v>3</v>
      </c>
      <c r="R805" s="141"/>
      <c r="S805" s="141"/>
      <c r="T805" s="141"/>
      <c r="U805" s="141"/>
      <c r="V805" s="141"/>
      <c r="W805" s="141"/>
      <c r="X805" s="3"/>
    </row>
    <row r="806" ht="31.5">
      <c r="C806" s="151" t="s">
        <v>32750</v>
      </c>
      <c r="D806" s="151" t="str">
        <f>VLOOKUP(C806,PO!$D:$N,2,0)</f>
        <v>CPU038</v>
      </c>
      <c r="E806" s="151" t="str">
        <f>VLOOKUP(D806,REF!$B:$F,2,0)</f>
        <v>CPU-PRÓPRIA-MG</v>
      </c>
      <c r="F806" s="467" t="str">
        <f>VLOOKUP(C806,PO!D$1:J$65886,4,0)</f>
        <v xml:space="preserve">PORTINHOLA DE METALON, ESTRUTURA VAZADA - BASEADO EM ORSE (4330)</v>
      </c>
      <c r="G806" s="467"/>
      <c r="H806" s="467"/>
      <c r="I806" s="467"/>
      <c r="J806" s="467"/>
      <c r="K806" s="151" t="str">
        <f>VLOOKUP(C806,PO!D$1:J$65886,5,0)</f>
        <v>M°</v>
      </c>
      <c r="L806" s="107">
        <v>1.48</v>
      </c>
      <c r="R806" s="141"/>
      <c r="S806" s="141"/>
      <c r="T806" s="141"/>
      <c r="U806" s="141"/>
      <c r="V806" s="141"/>
      <c r="W806" s="141"/>
      <c r="X806" s="3"/>
    </row>
    <row r="807" ht="31.5">
      <c r="C807" s="151" t="s">
        <v>32751</v>
      </c>
      <c r="D807" s="151" t="str">
        <f>VLOOKUP(C807,PO!$D:$N,2,0)</f>
        <v>13.01.02</v>
      </c>
      <c r="E807" s="151" t="str">
        <f>VLOOKUP(D807,REF!$B:$F,2,0)</f>
        <v>CPU-SUDECAP-MG</v>
      </c>
      <c r="F807" s="467" t="str">
        <f>VLOOKUP(C807,PO!D$1:J$65886,4,0)</f>
        <v xml:space="preserve">JANELAS DE ALUMÍNIO DE CORRER, 2 FOLHAS, COM VIDROS, BATENTES E FERRAGENS, SEM CONTRA MARCO REF 94570</v>
      </c>
      <c r="G807" s="467"/>
      <c r="H807" s="467"/>
      <c r="I807" s="467"/>
      <c r="J807" s="467"/>
      <c r="K807" s="151" t="str">
        <f>VLOOKUP(C807,PO!D$1:J$65886,5,0)</f>
        <v>M2</v>
      </c>
      <c r="L807" s="107">
        <v>4.6900000000000004</v>
      </c>
      <c r="R807" s="141"/>
      <c r="S807" s="141"/>
      <c r="T807" s="141"/>
      <c r="U807" s="141"/>
      <c r="V807" s="141"/>
      <c r="W807" s="141"/>
      <c r="X807" s="3"/>
    </row>
    <row r="808" ht="31.5">
      <c r="C808" s="151" t="s">
        <v>32752</v>
      </c>
      <c r="D808" s="151" t="str">
        <f>VLOOKUP(C808,PO!$D:$N,2,0)</f>
        <v>CPU039</v>
      </c>
      <c r="E808" s="151" t="str">
        <f>VLOOKUP(D808,REF!$B:$F,2,0)</f>
        <v>CPU-PRÓPRIA-MG</v>
      </c>
      <c r="F808" s="467" t="str">
        <f>VLOOKUP(C808,PO!D$1:J$65886,4,0)</f>
        <v xml:space="preserve">REQUADRO FIXO EM PERFIL DE ALUMINIO NATURAL E TELA MOSQUITEIRO - BASEADO EM ORSE (11732)</v>
      </c>
      <c r="G808" s="467"/>
      <c r="H808" s="467"/>
      <c r="I808" s="467"/>
      <c r="J808" s="467"/>
      <c r="K808" s="151" t="str">
        <f>VLOOKUP(C808,PO!D$1:J$65886,5,0)</f>
        <v>M°</v>
      </c>
      <c r="L808" s="583">
        <v>29.170000000000002</v>
      </c>
      <c r="R808" s="141"/>
      <c r="S808" s="141"/>
      <c r="T808" s="141"/>
      <c r="U808" s="141"/>
      <c r="V808" s="141"/>
      <c r="W808" s="141"/>
      <c r="X808" s="3"/>
    </row>
    <row r="809" ht="15.75">
      <c r="C809" s="589"/>
      <c r="D809" s="589"/>
      <c r="E809" s="589"/>
      <c r="F809" s="676"/>
      <c r="G809" s="676"/>
      <c r="H809" s="676"/>
      <c r="I809" s="676"/>
      <c r="J809" s="676"/>
      <c r="K809" s="589"/>
      <c r="L809" s="157"/>
      <c r="R809" s="141"/>
      <c r="S809" s="141"/>
      <c r="T809" s="141"/>
      <c r="U809" s="141"/>
      <c r="V809" s="141"/>
      <c r="W809" s="141"/>
      <c r="X809" s="3"/>
    </row>
    <row r="810" ht="16.5">
      <c r="C810" s="161" t="s">
        <v>32653</v>
      </c>
      <c r="D810" s="161"/>
      <c r="E810" s="161"/>
      <c r="F810" s="962" t="str">
        <f>VLOOKUP(C810,PO!D$1:J$65886,4,0)</f>
        <v xml:space="preserve">ACABAMENTOS EXTERNOS</v>
      </c>
      <c r="G810" s="963"/>
      <c r="H810" s="963"/>
      <c r="I810" s="963"/>
      <c r="J810" s="964"/>
      <c r="K810" s="151"/>
      <c r="L810" s="162"/>
      <c r="R810" s="141"/>
      <c r="S810" s="141"/>
      <c r="T810" s="141"/>
      <c r="U810" s="141"/>
      <c r="V810" s="141"/>
      <c r="W810" s="141"/>
      <c r="X810" s="3"/>
    </row>
    <row r="811" ht="47.25">
      <c r="C811" s="151" t="s">
        <v>32753</v>
      </c>
      <c r="D811" s="151" t="str">
        <f>VLOOKUP(C811,PO!$D:$N,2,0)</f>
        <v>ED-50596</v>
      </c>
      <c r="E811" s="151" t="str">
        <f>VLOOKUP(D811,REF!$B:$F,2,0)</f>
        <v>CPU-SICOR-MG</v>
      </c>
      <c r="F811" s="467" t="str">
        <f>VLOOKUP(C811,PO!D$1:J$65886,4,0)</f>
        <v xml:space="preserve">LAJE DE TRANSIÇÃO EM CONCRETO USINADO AUTO-ADENSÁVEL COM FCK DE 18MPA, ESP. 8CM, INCLUSIVE TELA DE AÇO CA-60 SOLDADA TIPO Q-61 E POLIMENTO MECANIZADO DE SUPERFÍCIE EM CONCRETO</v>
      </c>
      <c r="G811" s="467"/>
      <c r="H811" s="467"/>
      <c r="I811" s="467"/>
      <c r="J811" s="467"/>
      <c r="K811" s="151" t="str">
        <f>VLOOKUP(C811,PO!D$1:J$65886,5,0)</f>
        <v>m2</v>
      </c>
      <c r="L811" s="107">
        <v>334.00999999999999</v>
      </c>
      <c r="R811" s="141"/>
      <c r="S811" s="141"/>
      <c r="T811" s="141"/>
      <c r="U811" s="141"/>
      <c r="V811" s="141"/>
      <c r="W811" s="141"/>
      <c r="X811" s="3"/>
    </row>
    <row r="812" ht="31.5">
      <c r="C812" s="151" t="s">
        <v>32754</v>
      </c>
      <c r="D812" s="151">
        <f>VLOOKUP(C812,PO!$D:$N,2,0)</f>
        <v>88477</v>
      </c>
      <c r="E812" s="151" t="str">
        <f>VLOOKUP(D812,REF!$B:$F,2,0)</f>
        <v>CPU-SINAPI-MG</v>
      </c>
      <c r="F812" s="467" t="str">
        <f>VLOOKUP(C812,PO!D$1:J$65886,4,0)</f>
        <v xml:space="preserve">CONTRAPISO COM ARGAMASSA AUTONIVELANTE, APLICADO SOBRE LAJE, ADERIDO, ESPESSURA 3CM. AF_07/2021</v>
      </c>
      <c r="G812" s="467"/>
      <c r="H812" s="467"/>
      <c r="I812" s="467"/>
      <c r="J812" s="467"/>
      <c r="K812" s="151" t="str">
        <f>VLOOKUP(C812,PO!D$1:J$65886,5,0)</f>
        <v>M2</v>
      </c>
      <c r="L812" s="107">
        <v>334.00999999999999</v>
      </c>
      <c r="R812" s="141"/>
      <c r="S812" s="141"/>
      <c r="T812" s="141"/>
      <c r="U812" s="141"/>
      <c r="V812" s="141"/>
      <c r="W812" s="141"/>
      <c r="X812" s="3"/>
    </row>
    <row r="813" ht="31.5">
      <c r="C813" s="151" t="s">
        <v>32755</v>
      </c>
      <c r="D813" s="151" t="str">
        <f>VLOOKUP(C813,PO!$D:$N,2,0)</f>
        <v>ED-50616</v>
      </c>
      <c r="E813" s="151" t="str">
        <f>VLOOKUP(D813,REF!$B:$F,2,0)</f>
        <v>CPU-SICOR-MG</v>
      </c>
      <c r="F813" s="467" t="str">
        <f>VLOOKUP(C813,PO!D$1:J$65886,4,0)</f>
        <v xml:space="preserve">PISO EM GRANILITE/MARMORITE, ESP. 8MM, ACABAMENTO LAVADO TIPO FULGET, COR NATURAL, MODULAÇÃO DE (1X1)M, INCLUSO JUNTA PLÁSTICA</v>
      </c>
      <c r="G813" s="467"/>
      <c r="H813" s="467"/>
      <c r="I813" s="467"/>
      <c r="J813" s="467"/>
      <c r="K813" s="151" t="str">
        <f>VLOOKUP(C813,PO!D$1:J$65886,5,0)</f>
        <v>m2</v>
      </c>
      <c r="L813" s="107">
        <v>334.00999999999999</v>
      </c>
      <c r="R813" s="141"/>
      <c r="S813" s="141"/>
      <c r="T813" s="141"/>
      <c r="U813" s="141"/>
      <c r="V813" s="141"/>
      <c r="W813" s="141"/>
      <c r="X813" s="3"/>
    </row>
    <row r="814" ht="47.25">
      <c r="C814" s="151" t="s">
        <v>32756</v>
      </c>
      <c r="D814" s="151" t="str">
        <f>VLOOKUP(C814,PO!$D:$N,2,0)</f>
        <v>ED-50772</v>
      </c>
      <c r="E814" s="151" t="str">
        <f>VLOOKUP(D814,REF!$B:$F,2,0)</f>
        <v>CPU-SICOR-MG</v>
      </c>
      <c r="F814" s="467" t="str">
        <f>VLOOKUP(C814,PO!D$1:J$65886,4,0)</f>
        <v xml:space="preserve">RODAPÉ DE GRANITO, NA COR CINZA ANDORINHA, ESP. 2CM, ALTURA DE 7CM, ACABAMENTO POLIDO, ASSENTAMENTO COM ARGAMASSA INDUSTRIALIZADA, INCLUSIVE REJUNTAMENTO</v>
      </c>
      <c r="G814" s="467"/>
      <c r="H814" s="467"/>
      <c r="I814" s="467"/>
      <c r="J814" s="467"/>
      <c r="K814" s="151" t="str">
        <f>VLOOKUP(C814,PO!D$1:J$65886,5,0)</f>
        <v>m</v>
      </c>
      <c r="L814" s="107">
        <v>174.03999999999999</v>
      </c>
      <c r="R814" s="141"/>
      <c r="S814" s="141"/>
      <c r="T814" s="141"/>
      <c r="U814" s="141"/>
      <c r="V814" s="141"/>
      <c r="W814" s="141"/>
      <c r="X814" s="3"/>
    </row>
    <row r="815" ht="47.25">
      <c r="C815" s="151" t="s">
        <v>32757</v>
      </c>
      <c r="D815" s="151" t="str">
        <f>VLOOKUP(C815,PO!$D:$N,2,0)</f>
        <v>ED-50997</v>
      </c>
      <c r="E815" s="151" t="str">
        <f>VLOOKUP(D815,REF!$B:$F,2,0)</f>
        <v>CPU-SICOR-MG</v>
      </c>
      <c r="F815" s="467" t="str">
        <f>VLOOKUP(C815,PO!D$1:J$65886,4,0)</f>
        <v xml:space="preserve">PEITORIL DE GRANITO, NA COR CINZA ANDORINHA, COM PINGADEIRA, ESP. 2CM, ACABAMENTO POLIDO, ASSENTAMENTO COM ARGAMASSA INDUSTRIALIZADA, INCLUSIVE REJUNTAMENTO</v>
      </c>
      <c r="G815" s="467"/>
      <c r="H815" s="467"/>
      <c r="I815" s="467"/>
      <c r="J815" s="467"/>
      <c r="K815" s="151" t="str">
        <f>VLOOKUP(C815,PO!D$1:J$65886,5,0)</f>
        <v>m2</v>
      </c>
      <c r="L815" s="107">
        <v>7.7300000000000004</v>
      </c>
      <c r="R815" s="141"/>
      <c r="S815" s="141"/>
      <c r="T815" s="141"/>
      <c r="U815" s="141"/>
      <c r="V815" s="141"/>
      <c r="W815" s="141"/>
      <c r="X815" s="3"/>
    </row>
    <row r="816" ht="15.75">
      <c r="C816" s="151" t="s">
        <v>32758</v>
      </c>
      <c r="D816" s="151" t="str">
        <f>VLOOKUP(C816,PO!$D:$N,2,0)</f>
        <v>07.39.01</v>
      </c>
      <c r="E816" s="151" t="str">
        <f>VLOOKUP(D816,REF!$B:$F,2,0)</f>
        <v>CPU-SUDECAP-MG</v>
      </c>
      <c r="F816" s="467" t="str">
        <f>VLOOKUP(C816,PO!D$1:J$65886,4,0)</f>
        <v xml:space="preserve">CHAPÉU DE MURO PADRÃO SUCECAP</v>
      </c>
      <c r="G816" s="467"/>
      <c r="H816" s="467"/>
      <c r="I816" s="467"/>
      <c r="J816" s="467"/>
      <c r="K816" s="151" t="str">
        <f>VLOOKUP(C816,PO!D$1:J$65886,5,0)</f>
        <v>M</v>
      </c>
      <c r="L816" s="107">
        <v>52.770000000000003</v>
      </c>
      <c r="R816" s="141"/>
      <c r="S816" s="141"/>
      <c r="T816" s="141"/>
      <c r="U816" s="141"/>
      <c r="V816" s="141"/>
      <c r="W816" s="141"/>
      <c r="X816" s="3"/>
    </row>
    <row r="817" ht="15.75">
      <c r="C817" s="151" t="s">
        <v>32759</v>
      </c>
      <c r="D817" s="151">
        <f>VLOOKUP(C817,PO!$D:$N,2,0)</f>
        <v>101979</v>
      </c>
      <c r="E817" s="151" t="str">
        <f>VLOOKUP(D817,REF!$B:$F,2,0)</f>
        <v>CPU-SINAPI-MG</v>
      </c>
      <c r="F817" s="467" t="str">
        <f>VLOOKUP(C817,PO!D$1:J$65886,4,0)</f>
        <v xml:space="preserve">CHAPIM (RUFO CAPA) EM AÇO GALVANIZADO, CORTE 33. AF_11/2020</v>
      </c>
      <c r="G817" s="467"/>
      <c r="H817" s="467"/>
      <c r="I817" s="467"/>
      <c r="J817" s="467"/>
      <c r="K817" s="151" t="str">
        <f>VLOOKUP(C817,PO!D$1:J$65886,5,0)</f>
        <v>M</v>
      </c>
      <c r="L817" s="583">
        <v>209.90000000000001</v>
      </c>
      <c r="R817" s="141"/>
      <c r="S817" s="141"/>
      <c r="T817" s="141"/>
      <c r="U817" s="141"/>
      <c r="V817" s="141"/>
      <c r="W817" s="141"/>
      <c r="X817" s="3"/>
    </row>
    <row r="818" ht="15.75">
      <c r="C818" s="589"/>
      <c r="D818" s="589"/>
      <c r="E818" s="589"/>
      <c r="F818" s="676"/>
      <c r="G818" s="676"/>
      <c r="H818" s="676"/>
      <c r="I818" s="676"/>
      <c r="J818" s="676"/>
      <c r="K818" s="589"/>
      <c r="L818" s="157"/>
      <c r="R818" s="141"/>
      <c r="S818" s="141"/>
      <c r="T818" s="141"/>
      <c r="U818" s="141"/>
      <c r="V818" s="141"/>
      <c r="W818" s="141"/>
      <c r="X818" s="3"/>
    </row>
    <row r="819" ht="16.5">
      <c r="C819" s="161" t="s">
        <v>32656</v>
      </c>
      <c r="D819" s="161"/>
      <c r="E819" s="161"/>
      <c r="F819" s="962" t="str">
        <f>VLOOKUP(C819,PO!D$1:J$65886,4,0)</f>
        <v xml:space="preserve">PLACA DE OBRA - FACHADA</v>
      </c>
      <c r="G819" s="963"/>
      <c r="H819" s="963"/>
      <c r="I819" s="963"/>
      <c r="J819" s="964"/>
      <c r="K819" s="151"/>
      <c r="L819" s="162"/>
      <c r="R819" s="141"/>
      <c r="S819" s="141"/>
      <c r="T819" s="141"/>
      <c r="U819" s="141"/>
      <c r="V819" s="141"/>
      <c r="W819" s="141"/>
      <c r="X819" s="3"/>
    </row>
    <row r="820" ht="78.75">
      <c r="C820" s="151" t="s">
        <v>32761</v>
      </c>
      <c r="D820" s="151" t="str">
        <f>VLOOKUP(C820,PO!$D:$N,2,0)</f>
        <v>CPU040</v>
      </c>
      <c r="E820" s="151" t="str">
        <f>VLOOKUP(D820,REF!$B:$F,2,0)</f>
        <v>CPU-PRÓPRIA-MG</v>
      </c>
      <c r="F820" s="467" t="str">
        <f>VLOOKUP(C820,PO!D$1:J$65886,4,0)</f>
        <v xml:space="preserve">FORNECIMENTO E COLOCAÇÃO DE PLACA DE OBRA EM CHAPA GALVANIZADA #26, ESP. 0,45MM, DIMENSÃO 5,73 X0,95 M, PLOTADA COM ADESIVO VINÍLICO, AFIXADA COM REBITES 4,8X40MM, EM ESTRUTURA METÁLICA DE METALON 20X20MM, ESP. 1,25MM, INCLUSIVE SUPORTE EM EUCALIPTO AUTOCLAVADO PINTADO COM TINTA PVA DUAS (2) DEMÃOS- BASEADO EM SETOP ED-28427</v>
      </c>
      <c r="G820" s="467"/>
      <c r="H820" s="467"/>
      <c r="I820" s="467"/>
      <c r="J820" s="467"/>
      <c r="K820" s="151" t="str">
        <f>VLOOKUP(C820,PO!D$1:J$65886,5,0)</f>
        <v>M°</v>
      </c>
      <c r="L820" s="583">
        <v>5.46</v>
      </c>
      <c r="R820" s="141"/>
      <c r="S820" s="141"/>
      <c r="T820" s="141"/>
      <c r="U820" s="141"/>
      <c r="V820" s="141"/>
      <c r="W820" s="141"/>
      <c r="X820" s="3"/>
    </row>
    <row r="821" ht="15.75">
      <c r="C821" s="589"/>
      <c r="D821" s="589"/>
      <c r="E821" s="589"/>
      <c r="F821" s="676"/>
      <c r="G821" s="676"/>
      <c r="H821" s="676"/>
      <c r="I821" s="676"/>
      <c r="J821" s="676"/>
      <c r="K821" s="589"/>
      <c r="L821" s="157"/>
      <c r="R821" s="141"/>
      <c r="S821" s="141"/>
      <c r="T821" s="141"/>
      <c r="U821" s="141"/>
      <c r="V821" s="141"/>
      <c r="W821" s="141"/>
      <c r="X821" s="3"/>
    </row>
    <row r="822" ht="16.5">
      <c r="C822" s="161" t="s">
        <v>32657</v>
      </c>
      <c r="D822" s="161"/>
      <c r="E822" s="161"/>
      <c r="F822" s="962" t="str">
        <f>VLOOKUP(C822,PO!D$1:J$65886,4,0)</f>
        <v xml:space="preserve">GUARDA-CORPO, CORRIMÃO E BATE-MACAS</v>
      </c>
      <c r="G822" s="963"/>
      <c r="H822" s="963"/>
      <c r="I822" s="963"/>
      <c r="J822" s="964"/>
      <c r="K822" s="151"/>
      <c r="L822" s="162"/>
      <c r="R822" s="141"/>
      <c r="S822" s="141"/>
      <c r="T822" s="141"/>
      <c r="U822" s="141"/>
      <c r="V822" s="141"/>
      <c r="W822" s="141"/>
      <c r="X822" s="3"/>
    </row>
    <row r="823" ht="47.25">
      <c r="C823" s="151" t="s">
        <v>32782</v>
      </c>
      <c r="D823" s="151" t="str">
        <f>VLOOKUP(C823,PO!$D:$N,2,0)</f>
        <v>ED-32000</v>
      </c>
      <c r="E823" s="151" t="str">
        <f>VLOOKUP(D823,REF!$B:$F,2,0)</f>
        <v>CPU-SICOR-MG</v>
      </c>
      <c r="F823" s="467" t="str">
        <f>VLOOKUP(C823,PO!D$1:J$65886,4,0)</f>
        <v xml:space="preserve">CORRIMÃO DUPLO EM TUBO GALVANIZADO, COM COSTURA, DIÂMETRO DE 1.1/2", ESP. 3MM, FIXADO EM ALVENARIA, INCLUSIVE SUPORTE PARA CORRIMÃO EM BARRA CHATA (1"X1/2"), EXCLUSIVE PINTURA</v>
      </c>
      <c r="G823" s="467"/>
      <c r="H823" s="467"/>
      <c r="I823" s="467"/>
      <c r="J823" s="467"/>
      <c r="K823" s="151" t="str">
        <f>VLOOKUP(C823,PO!D$1:J$65886,5,0)</f>
        <v>m</v>
      </c>
      <c r="L823" s="107">
        <v>63.829999999999998</v>
      </c>
      <c r="R823" s="141"/>
      <c r="S823" s="141"/>
      <c r="T823" s="141"/>
      <c r="U823" s="141"/>
      <c r="V823" s="141"/>
      <c r="W823" s="141"/>
      <c r="X823" s="3"/>
    </row>
    <row r="824" ht="47.25">
      <c r="C824" s="151" t="s">
        <v>32783</v>
      </c>
      <c r="D824" s="151" t="str">
        <f>VLOOKUP(C824,PO!$D:$N,2,0)</f>
        <v>ED-49583</v>
      </c>
      <c r="E824" s="151" t="str">
        <f>VLOOKUP(D824,REF!$B:$F,2,0)</f>
        <v>CPU-SICOR-MG</v>
      </c>
      <c r="F824" s="467" t="str">
        <f>VLOOKUP(C824,PO!D$1:J$65886,4,0)</f>
        <v xml:space="preserve">PROTETOR DE PAREDE/BATE MACA CURVO EM PVC RÍGIDO DE ALTO IMPACTO, LARGURA 20CM, INCLUSIVE BASE DE FIXAÇÃO, TERMINAIS DE ACABAMENTO E ACESSÓRIOS</v>
      </c>
      <c r="G824" s="467"/>
      <c r="H824" s="467"/>
      <c r="I824" s="467"/>
      <c r="J824" s="467"/>
      <c r="K824" s="151" t="str">
        <f>VLOOKUP(C824,PO!D$1:J$65886,5,0)</f>
        <v>m</v>
      </c>
      <c r="L824" s="107">
        <v>95</v>
      </c>
      <c r="R824" s="141"/>
      <c r="S824" s="141"/>
      <c r="T824" s="141"/>
      <c r="U824" s="141"/>
      <c r="V824" s="141"/>
      <c r="W824" s="141"/>
      <c r="X824" s="3"/>
    </row>
    <row r="825" ht="31.5">
      <c r="C825" s="151" t="s">
        <v>32784</v>
      </c>
      <c r="D825" s="151" t="str">
        <f>VLOOKUP(C825,PO!$D:$N,2,0)</f>
        <v>CPU027</v>
      </c>
      <c r="E825" s="151" t="str">
        <f>VLOOKUP(D825,REF!$B:$F,2,0)</f>
        <v>CPU-PRÓPRIA-MG</v>
      </c>
      <c r="F825" s="467" t="str">
        <f>VLOOKUP(C825,PO!D$1:J$65886,4,0)</f>
        <v xml:space="preserve">GUARDA-CORPO EXTERNO SOBRE MURETA, NA ALTURA DE 20CM, EM AÇO GALVANIZADO - BASEADO EM SINAPI (99837)</v>
      </c>
      <c r="G825" s="467"/>
      <c r="H825" s="467"/>
      <c r="I825" s="467"/>
      <c r="J825" s="467"/>
      <c r="K825" s="151" t="str">
        <f>VLOOKUP(C825,PO!D$1:J$65886,5,0)</f>
        <v>M</v>
      </c>
      <c r="L825" s="107">
        <v>40.119999999999997</v>
      </c>
      <c r="R825" s="141"/>
      <c r="S825" s="141"/>
      <c r="T825" s="141"/>
      <c r="U825" s="141"/>
      <c r="V825" s="141"/>
      <c r="W825" s="141"/>
      <c r="X825" s="3"/>
    </row>
    <row r="826" ht="31.5">
      <c r="C826" s="151" t="s">
        <v>32785</v>
      </c>
      <c r="D826" s="151" t="str">
        <f>VLOOKUP(C826,PO!$D:$N,2,0)</f>
        <v>CPU028</v>
      </c>
      <c r="E826" s="151" t="str">
        <f>VLOOKUP(D826,REF!$B:$F,2,0)</f>
        <v>CPU-PRÓPRIA-MG</v>
      </c>
      <c r="F826" s="467" t="str">
        <f>VLOOKUP(C826,PO!D$1:J$65886,4,0)</f>
        <v xml:space="preserve">BATE-MACA E CORRIMÃO EM PVC NA COR AZUL COM 14CM DE ALTURA - BASEADO EM SEDOP (252010)</v>
      </c>
      <c r="G826" s="467"/>
      <c r="H826" s="467"/>
      <c r="I826" s="467"/>
      <c r="J826" s="467"/>
      <c r="K826" s="151" t="str">
        <f>VLOOKUP(C826,PO!D$1:J$65886,5,0)</f>
        <v>M</v>
      </c>
      <c r="L826" s="583">
        <v>117.28</v>
      </c>
      <c r="R826" s="141"/>
      <c r="S826" s="141"/>
      <c r="T826" s="141"/>
      <c r="U826" s="141"/>
      <c r="V826" s="141"/>
      <c r="W826" s="141"/>
      <c r="X826" s="3"/>
    </row>
    <row r="827" ht="15.75">
      <c r="C827" s="589"/>
      <c r="D827" s="589"/>
      <c r="E827" s="589"/>
      <c r="F827" s="676"/>
      <c r="G827" s="676"/>
      <c r="H827" s="676"/>
      <c r="I827" s="676"/>
      <c r="J827" s="676"/>
      <c r="K827" s="589"/>
      <c r="L827" s="157"/>
      <c r="R827" s="141"/>
      <c r="S827" s="141"/>
      <c r="T827" s="141"/>
      <c r="U827" s="141"/>
      <c r="V827" s="141"/>
      <c r="W827" s="141"/>
      <c r="X827" s="3"/>
    </row>
    <row r="828" ht="16.5">
      <c r="C828" s="161" t="s">
        <v>26436</v>
      </c>
      <c r="D828" s="161"/>
      <c r="E828" s="161"/>
      <c r="F828" s="962" t="str">
        <f>VLOOKUP(C828,PO!D$1:J$65886,4,0)</f>
        <v xml:space="preserve">ARMÁRIOS EM MDF</v>
      </c>
      <c r="G828" s="963"/>
      <c r="H828" s="963"/>
      <c r="I828" s="963"/>
      <c r="J828" s="964"/>
      <c r="K828" s="151"/>
      <c r="L828" s="162"/>
      <c r="R828" s="141"/>
      <c r="S828" s="141"/>
      <c r="T828" s="141"/>
      <c r="U828" s="141"/>
      <c r="V828" s="141"/>
      <c r="W828" s="141"/>
      <c r="X828" s="3"/>
    </row>
    <row r="829" ht="31.5">
      <c r="C829" s="151" t="s">
        <v>32786</v>
      </c>
      <c r="D829" s="151" t="str">
        <f>VLOOKUP(C829,PO!$D:$N,2,0)</f>
        <v>CPU025</v>
      </c>
      <c r="E829" s="151" t="str">
        <f>VLOOKUP(D829,REF!$B:$F,2,0)</f>
        <v>CPU-PRÓPRIA-MG</v>
      </c>
      <c r="F829" s="467" t="str">
        <f>VLOOKUP(C829,PO!D$1:J$65886,4,0)</f>
        <v xml:space="preserve">PORTA DE CORRER PARA ÁRMARIOS, EM MDF BRANCO - BASEADO EM SINAPI 102239</v>
      </c>
      <c r="G829" s="467"/>
      <c r="H829" s="467"/>
      <c r="I829" s="467"/>
      <c r="J829" s="467"/>
      <c r="K829" s="151" t="str">
        <f>VLOOKUP(C829,PO!D$1:J$65886,5,0)</f>
        <v>UN</v>
      </c>
      <c r="L829" s="107">
        <v>18.199999999999999</v>
      </c>
      <c r="R829" s="141"/>
      <c r="S829" s="141"/>
      <c r="T829" s="141"/>
      <c r="U829" s="141"/>
      <c r="V829" s="141"/>
      <c r="W829" s="141"/>
      <c r="X829" s="3"/>
    </row>
    <row r="830" ht="31.5">
      <c r="C830" s="151" t="s">
        <v>32787</v>
      </c>
      <c r="D830" s="151" t="str">
        <f>VLOOKUP(C830,PO!$D:$N,2,0)</f>
        <v>CPU026</v>
      </c>
      <c r="E830" s="151" t="str">
        <f>VLOOKUP(D830,REF!$B:$F,2,0)</f>
        <v>CPU-PRÓPRIA-MG</v>
      </c>
      <c r="F830" s="467" t="str">
        <f>VLOOKUP(C830,PO!D$1:J$65886,4,0)</f>
        <v xml:space="preserve">ARMARIO SOB BANCADA CM M+66CM EM MDF BRANCO ESPESSURA DE 18MM - BASEADO EM AGESUL 2001003028</v>
      </c>
      <c r="G830" s="467"/>
      <c r="H830" s="467"/>
      <c r="I830" s="467"/>
      <c r="J830" s="467"/>
      <c r="K830" s="151" t="str">
        <f>VLOOKUP(C830,PO!D$1:J$65886,5,0)</f>
        <v>M²</v>
      </c>
      <c r="L830" s="583">
        <v>36.450000000000003</v>
      </c>
      <c r="R830" s="141"/>
      <c r="S830" s="141"/>
      <c r="T830" s="141"/>
      <c r="U830" s="141"/>
      <c r="V830" s="141"/>
      <c r="W830" s="141"/>
      <c r="X830" s="3"/>
    </row>
    <row r="831" ht="15.75">
      <c r="C831" s="589"/>
      <c r="D831" s="589"/>
      <c r="E831" s="589"/>
      <c r="F831" s="676"/>
      <c r="G831" s="676"/>
      <c r="H831" s="676"/>
      <c r="I831" s="676"/>
      <c r="J831" s="676"/>
      <c r="K831" s="589"/>
      <c r="L831" s="157"/>
      <c r="R831" s="141"/>
      <c r="S831" s="141"/>
      <c r="T831" s="141"/>
      <c r="U831" s="141"/>
      <c r="V831" s="141"/>
      <c r="W831" s="141"/>
      <c r="X831" s="3"/>
    </row>
    <row r="832" ht="16.5">
      <c r="C832" s="161">
        <v>12</v>
      </c>
      <c r="D832" s="161"/>
      <c r="E832" s="161"/>
      <c r="F832" s="962" t="str">
        <f>VLOOKUP(C832,PO!D$1:J$65886,4,0)</f>
        <v xml:space="preserve">LIMPEZA FINAL</v>
      </c>
      <c r="G832" s="963"/>
      <c r="H832" s="963"/>
      <c r="I832" s="963"/>
      <c r="J832" s="964"/>
      <c r="K832" s="151"/>
      <c r="L832" s="162"/>
      <c r="R832" s="141"/>
      <c r="S832" s="141"/>
      <c r="T832" s="141"/>
      <c r="U832" s="141"/>
      <c r="V832" s="141"/>
      <c r="W832" s="141"/>
      <c r="X832" s="3"/>
    </row>
    <row r="833" ht="15.75">
      <c r="C833" s="151" t="s">
        <v>32788</v>
      </c>
      <c r="D833" s="151" t="str">
        <f>VLOOKUP(C833,PO!$D:$N,2,0)</f>
        <v>ED-50266</v>
      </c>
      <c r="E833" s="151" t="str">
        <f>VLOOKUP(D833,REF!$B:$F,2,0)</f>
        <v>CPU-SICOR-MG</v>
      </c>
      <c r="F833" s="467" t="str">
        <f>VLOOKUP(C833,PO!D$1:J$65886,4,0)</f>
        <v xml:space="preserve">LIMPEZA FINAL PARA ENTREGA DA OBRA</v>
      </c>
      <c r="G833" s="467"/>
      <c r="H833" s="467"/>
      <c r="I833" s="467"/>
      <c r="J833" s="467"/>
      <c r="K833" s="151" t="str">
        <f>VLOOKUP(C833,PO!D$1:J$65886,5,0)</f>
        <v>m2</v>
      </c>
      <c r="L833" s="583">
        <f>518+272.22</f>
        <v>790.22000000000003</v>
      </c>
      <c r="R833" s="141"/>
      <c r="S833" s="141"/>
      <c r="T833" s="141"/>
      <c r="U833" s="141"/>
      <c r="V833" s="141"/>
      <c r="W833" s="141"/>
      <c r="X833" s="3"/>
    </row>
    <row r="834" ht="15.75">
      <c r="C834" s="589"/>
      <c r="D834" s="589"/>
      <c r="E834" s="589"/>
      <c r="F834" s="676"/>
      <c r="G834" s="676"/>
      <c r="H834" s="676"/>
      <c r="I834" s="676"/>
      <c r="J834" s="676"/>
      <c r="K834" s="589"/>
      <c r="L834" s="157"/>
      <c r="R834" s="141"/>
      <c r="S834" s="141"/>
      <c r="T834" s="141"/>
      <c r="U834" s="141"/>
      <c r="V834" s="141"/>
      <c r="W834" s="141"/>
      <c r="X834" s="3"/>
    </row>
    <row r="835" ht="15.75">
      <c r="C835" s="589"/>
      <c r="D835" s="589"/>
      <c r="E835" s="589"/>
      <c r="F835" s="676"/>
      <c r="G835" s="676"/>
      <c r="H835" s="676"/>
      <c r="I835" s="676"/>
      <c r="J835" s="676"/>
      <c r="K835" s="589"/>
      <c r="L835" s="157"/>
      <c r="R835" s="141"/>
      <c r="S835" s="141"/>
      <c r="T835" s="141"/>
      <c r="U835" s="141"/>
      <c r="V835" s="141"/>
      <c r="W835" s="141"/>
      <c r="X835" s="3"/>
    </row>
    <row r="836" ht="15.75">
      <c r="C836" s="589"/>
      <c r="D836" s="589"/>
      <c r="E836" s="589"/>
      <c r="F836" s="676"/>
      <c r="G836" s="676"/>
      <c r="H836" s="676"/>
      <c r="I836" s="676"/>
      <c r="J836" s="676"/>
      <c r="K836" s="589"/>
      <c r="L836" s="157"/>
      <c r="R836" s="141"/>
      <c r="S836" s="141"/>
      <c r="T836" s="141"/>
      <c r="U836" s="141"/>
      <c r="V836" s="141"/>
      <c r="W836" s="141"/>
      <c r="X836" s="3"/>
    </row>
    <row r="837" ht="15.75">
      <c r="C837" s="739" t="s">
        <v>161</v>
      </c>
      <c r="D837" s="739"/>
      <c r="E837" s="739"/>
      <c r="F837" s="739"/>
      <c r="G837" s="739"/>
      <c r="H837" s="949" t="s">
        <v>163</v>
      </c>
      <c r="I837" s="949"/>
      <c r="J837" s="159"/>
      <c r="K837" s="163"/>
      <c r="L837" s="164"/>
      <c r="R837" s="141"/>
      <c r="S837" s="141"/>
      <c r="T837" s="141"/>
      <c r="U837" s="141"/>
      <c r="V837" s="141"/>
      <c r="W837" s="141"/>
      <c r="X837" s="3"/>
    </row>
    <row r="838" ht="15.75">
      <c r="C838" s="739" t="str">
        <f>BDI!D38</f>
        <v>PREFEITURA:</v>
      </c>
      <c r="D838" s="739"/>
      <c r="E838" s="739"/>
      <c r="F838" s="739"/>
      <c r="G838" s="739"/>
      <c r="H838" s="37" t="str">
        <f>BDI!G38</f>
        <v xml:space="preserve">RT: </v>
      </c>
      <c r="I838" s="423" t="str">
        <f>PO!H416</f>
        <v xml:space="preserve">HULLE LOPES </v>
      </c>
      <c r="J838" s="159"/>
      <c r="K838" s="163"/>
      <c r="L838" s="164"/>
      <c r="R838" s="141"/>
      <c r="S838" s="141"/>
      <c r="T838" s="141"/>
      <c r="U838" s="141"/>
      <c r="V838" s="141"/>
      <c r="W838" s="141"/>
      <c r="X838" s="3"/>
    </row>
    <row r="839" ht="15.75">
      <c r="C839" s="72"/>
      <c r="D839" s="72"/>
      <c r="E839" s="72"/>
      <c r="F839" s="72"/>
      <c r="G839" s="72"/>
      <c r="H839" s="37" t="str">
        <f>BDI!G39</f>
        <v>CREA/CAU:</v>
      </c>
      <c r="I839" s="423" t="str">
        <f>PO!H417</f>
        <v>A2510774</v>
      </c>
      <c r="J839" s="159"/>
      <c r="K839" s="163"/>
      <c r="L839" s="164"/>
      <c r="R839" s="141"/>
      <c r="S839" s="141"/>
      <c r="T839" s="141"/>
      <c r="U839" s="141"/>
      <c r="V839" s="141"/>
      <c r="W839" s="141"/>
      <c r="X839" s="3"/>
    </row>
    <row r="840" ht="15.75">
      <c r="C840" s="72"/>
      <c r="D840" s="72"/>
      <c r="E840" s="72"/>
      <c r="F840" s="72"/>
      <c r="G840" s="72"/>
      <c r="H840" s="37" t="str">
        <f>BDI!G40</f>
        <v>ART/RRT:</v>
      </c>
      <c r="I840" s="747" t="str">
        <f>PO!H418</f>
        <v xml:space="preserve">RRT- 16053334</v>
      </c>
      <c r="J840" s="747"/>
      <c r="K840" s="747"/>
      <c r="L840" s="164"/>
      <c r="R840" s="141"/>
      <c r="S840" s="141"/>
      <c r="T840" s="141"/>
      <c r="U840" s="141"/>
      <c r="V840" s="141"/>
      <c r="W840" s="141"/>
      <c r="X840" s="3"/>
    </row>
    <row r="841" ht="15.75">
      <c r="C841" s="163"/>
      <c r="D841" s="159"/>
      <c r="E841" s="159"/>
      <c r="F841" s="159"/>
      <c r="G841" s="159"/>
      <c r="H841" s="159"/>
      <c r="I841" s="159"/>
      <c r="J841" s="159"/>
      <c r="K841" s="163"/>
      <c r="L841" s="157"/>
      <c r="R841" s="141"/>
      <c r="S841" s="141"/>
      <c r="T841" s="141"/>
      <c r="U841" s="141"/>
      <c r="V841" s="141"/>
      <c r="W841" s="141"/>
      <c r="X841" s="3"/>
    </row>
    <row r="843">
      <c r="G843" s="165"/>
    </row>
  </sheetData>
  <mergeCells count="210">
    <mergeCell ref="F832:J832"/>
    <mergeCell ref="F786:J786"/>
    <mergeCell ref="F795:J795"/>
    <mergeCell ref="F796:J796"/>
    <mergeCell ref="F801:J801"/>
    <mergeCell ref="F810:J810"/>
    <mergeCell ref="F819:J819"/>
    <mergeCell ref="F822:J822"/>
    <mergeCell ref="F828:J828"/>
    <mergeCell ref="L669:L670"/>
    <mergeCell ref="L671:L680"/>
    <mergeCell ref="H684:H685"/>
    <mergeCell ref="F697:J697"/>
    <mergeCell ref="F712:J712"/>
    <mergeCell ref="F713:J713"/>
    <mergeCell ref="K723:K724"/>
    <mergeCell ref="K725:K727"/>
    <mergeCell ref="H730:H731"/>
    <mergeCell ref="I840:K840"/>
    <mergeCell ref="C837:G837"/>
    <mergeCell ref="H837:I837"/>
    <mergeCell ref="C838:G838"/>
    <mergeCell ref="F592:J592"/>
    <mergeCell ref="F594:J594"/>
    <mergeCell ref="F598:J598"/>
    <mergeCell ref="F600:J600"/>
    <mergeCell ref="F603:J603"/>
    <mergeCell ref="F615:J615"/>
    <mergeCell ref="F629:J629"/>
    <mergeCell ref="F658:J658"/>
    <mergeCell ref="F661:J661"/>
    <mergeCell ref="F662:J662"/>
    <mergeCell ref="F691:J691"/>
    <mergeCell ref="H734:H735"/>
    <mergeCell ref="F737:J737"/>
    <mergeCell ref="F741:J741"/>
    <mergeCell ref="F751:J751"/>
    <mergeCell ref="F752:J752"/>
    <mergeCell ref="F756:J756"/>
    <mergeCell ref="F763:J763"/>
    <mergeCell ref="F766:J766"/>
    <mergeCell ref="F774:J774"/>
    <mergeCell ref="C5:F5"/>
    <mergeCell ref="C20:C21"/>
    <mergeCell ref="F20:J21"/>
    <mergeCell ref="K20:K21"/>
    <mergeCell ref="L20:L21"/>
    <mergeCell ref="C10:L10"/>
    <mergeCell ref="C6:E6"/>
    <mergeCell ref="F6:G6"/>
    <mergeCell ref="D20:D21"/>
    <mergeCell ref="C7:K8"/>
    <mergeCell ref="E20:E21"/>
    <mergeCell ref="C11:L11"/>
    <mergeCell ref="C12:L12"/>
    <mergeCell ref="K13:K14"/>
    <mergeCell ref="L13:L14"/>
    <mergeCell ref="C14:D14"/>
    <mergeCell ref="C15:L15"/>
    <mergeCell ref="C16:E16"/>
    <mergeCell ref="C13:D13"/>
    <mergeCell ref="J13:J14"/>
    <mergeCell ref="C17:E17"/>
    <mergeCell ref="J17:K17"/>
    <mergeCell ref="C18:E18"/>
    <mergeCell ref="J18:K18"/>
    <mergeCell ref="L83:L87"/>
    <mergeCell ref="E278:G278"/>
    <mergeCell ref="H278:I278"/>
    <mergeCell ref="E279:G279"/>
    <mergeCell ref="H279:I279"/>
    <mergeCell ref="E283:G283"/>
    <mergeCell ref="H283:I283"/>
    <mergeCell ref="F587:J587"/>
    <mergeCell ref="E297:E298"/>
    <mergeCell ref="F297:F298"/>
    <mergeCell ref="G297:G298"/>
    <mergeCell ref="H297:H298"/>
    <mergeCell ref="E300:E301"/>
    <mergeCell ref="F300:F301"/>
    <mergeCell ref="G300:G301"/>
    <mergeCell ref="H300:H301"/>
    <mergeCell ref="E284:G284"/>
    <mergeCell ref="H284:I284"/>
    <mergeCell ref="E291:E292"/>
    <mergeCell ref="F291:F292"/>
    <mergeCell ref="G291:G292"/>
    <mergeCell ref="H291:H292"/>
    <mergeCell ref="H315:H316"/>
    <mergeCell ref="E306:E307"/>
    <mergeCell ref="J19:K19"/>
    <mergeCell ref="J106:J107"/>
    <mergeCell ref="J137:J138"/>
    <mergeCell ref="H86:I86"/>
    <mergeCell ref="H84:I84"/>
    <mergeCell ref="H85:I85"/>
    <mergeCell ref="H87:I87"/>
    <mergeCell ref="H88:J88"/>
    <mergeCell ref="H89:J89"/>
    <mergeCell ref="H81:I81"/>
    <mergeCell ref="H83:I83"/>
    <mergeCell ref="F306:F307"/>
    <mergeCell ref="G306:G307"/>
    <mergeCell ref="H306:H307"/>
    <mergeCell ref="E309:E310"/>
    <mergeCell ref="F309:F310"/>
    <mergeCell ref="G309:G310"/>
    <mergeCell ref="H309:H310"/>
    <mergeCell ref="C19:E19"/>
    <mergeCell ref="C22:D22"/>
    <mergeCell ref="E337:E338"/>
    <mergeCell ref="F337:F338"/>
    <mergeCell ref="G337:G338"/>
    <mergeCell ref="H337:H338"/>
    <mergeCell ref="E331:E332"/>
    <mergeCell ref="F331:F332"/>
    <mergeCell ref="G331:G332"/>
    <mergeCell ref="H331:H332"/>
    <mergeCell ref="E334:E335"/>
    <mergeCell ref="F334:F335"/>
    <mergeCell ref="G334:G335"/>
    <mergeCell ref="H334:H335"/>
    <mergeCell ref="E325:E326"/>
    <mergeCell ref="F325:F326"/>
    <mergeCell ref="G325:G326"/>
    <mergeCell ref="H325:H326"/>
    <mergeCell ref="E328:E329"/>
    <mergeCell ref="F328:F329"/>
    <mergeCell ref="G328:G329"/>
    <mergeCell ref="H328:H329"/>
    <mergeCell ref="E315:E316"/>
    <mergeCell ref="F315:F316"/>
    <mergeCell ref="G315:G316"/>
    <mergeCell ref="E322:E323"/>
    <mergeCell ref="F322:F323"/>
    <mergeCell ref="G322:G323"/>
    <mergeCell ref="H322:H323"/>
    <mergeCell ref="G429:H429"/>
    <mergeCell ref="G430:H430"/>
    <mergeCell ref="G431:H431"/>
    <mergeCell ref="G432:H432"/>
    <mergeCell ref="G433:H433"/>
    <mergeCell ref="G423:H424"/>
    <mergeCell ref="G426:H426"/>
    <mergeCell ref="G427:H427"/>
    <mergeCell ref="G428:H428"/>
    <mergeCell ref="G439:H439"/>
    <mergeCell ref="G440:H440"/>
    <mergeCell ref="G441:H441"/>
    <mergeCell ref="G442:H442"/>
    <mergeCell ref="G443:H443"/>
    <mergeCell ref="G434:H434"/>
    <mergeCell ref="G435:H435"/>
    <mergeCell ref="G436:H436"/>
    <mergeCell ref="G437:H437"/>
    <mergeCell ref="G438:H438"/>
    <mergeCell ref="E460:G461"/>
    <mergeCell ref="H460:H461"/>
    <mergeCell ref="E462:G462"/>
    <mergeCell ref="E463:G464"/>
    <mergeCell ref="H463:H464"/>
    <mergeCell ref="G444:H444"/>
    <mergeCell ref="E456:G456"/>
    <mergeCell ref="E457:G458"/>
    <mergeCell ref="H457:H458"/>
    <mergeCell ref="E459:G459"/>
    <mergeCell ref="E481:G481"/>
    <mergeCell ref="E482:G483"/>
    <mergeCell ref="H482:H483"/>
    <mergeCell ref="E484:G484"/>
    <mergeCell ref="E485:G486"/>
    <mergeCell ref="H485:H486"/>
    <mergeCell ref="E465:G465"/>
    <mergeCell ref="E466:G467"/>
    <mergeCell ref="H466:H467"/>
    <mergeCell ref="E497:G498"/>
    <mergeCell ref="H497:H498"/>
    <mergeCell ref="E513:G513"/>
    <mergeCell ref="E514:G515"/>
    <mergeCell ref="H514:H515"/>
    <mergeCell ref="E487:G487"/>
    <mergeCell ref="E488:G489"/>
    <mergeCell ref="H488:H489"/>
    <mergeCell ref="E490:G490"/>
    <mergeCell ref="E491:G492"/>
    <mergeCell ref="H491:H492"/>
    <mergeCell ref="F351:F352"/>
    <mergeCell ref="H353:H358"/>
    <mergeCell ref="E528:G528"/>
    <mergeCell ref="E529:G530"/>
    <mergeCell ref="H529:H530"/>
    <mergeCell ref="E519:G519"/>
    <mergeCell ref="E520:G521"/>
    <mergeCell ref="H520:H521"/>
    <mergeCell ref="E525:G525"/>
    <mergeCell ref="E526:G527"/>
    <mergeCell ref="H526:H527"/>
    <mergeCell ref="E516:G516"/>
    <mergeCell ref="E517:G518"/>
    <mergeCell ref="H517:H518"/>
    <mergeCell ref="E504:G504"/>
    <mergeCell ref="E505:G506"/>
    <mergeCell ref="H505:H506"/>
    <mergeCell ref="E507:G507"/>
    <mergeCell ref="E508:G509"/>
    <mergeCell ref="H508:H509"/>
    <mergeCell ref="E493:G493"/>
    <mergeCell ref="E494:G495"/>
    <mergeCell ref="H494:H495"/>
    <mergeCell ref="E496:G496"/>
  </mergeCells>
  <conditionalFormatting sqref="L757:L761">
    <cfRule type="expression" priority="63" dxfId="235" stopIfTrue="1">
      <formula>$B757="x"</formula>
    </cfRule>
    <cfRule type="expression" priority="62" dxfId="234" stopIfTrue="1">
      <formula>$B757="y"</formula>
    </cfRule>
    <cfRule type="expression" priority="61" dxfId="233" stopIfTrue="1">
      <formula>$B757="z"</formula>
    </cfRule>
  </conditionalFormatting>
  <conditionalFormatting sqref="L764">
    <cfRule type="expression" priority="60" dxfId="232" stopIfTrue="1">
      <formula>$B764="x"</formula>
    </cfRule>
    <cfRule type="expression" priority="59" dxfId="231" stopIfTrue="1">
      <formula>$B764="y"</formula>
    </cfRule>
    <cfRule type="expression" priority="58" dxfId="230" stopIfTrue="1">
      <formula>$B764="z"</formula>
    </cfRule>
  </conditionalFormatting>
  <conditionalFormatting sqref="L767:L772">
    <cfRule type="expression" priority="54" dxfId="229" stopIfTrue="1">
      <formula>$B767="x"</formula>
    </cfRule>
    <cfRule type="expression" priority="53" dxfId="228" stopIfTrue="1">
      <formula>$B767="y"</formula>
    </cfRule>
    <cfRule type="expression" priority="52" dxfId="227" stopIfTrue="1">
      <formula>$B767="z"</formula>
    </cfRule>
  </conditionalFormatting>
  <conditionalFormatting sqref="L775:L784">
    <cfRule type="expression" priority="48" dxfId="226" stopIfTrue="1">
      <formula>$B775="x"</formula>
    </cfRule>
    <cfRule type="expression" priority="47" dxfId="225" stopIfTrue="1">
      <formula>$B775="y"</formula>
    </cfRule>
    <cfRule type="expression" priority="46" dxfId="224" stopIfTrue="1">
      <formula>$B775="z"</formula>
    </cfRule>
  </conditionalFormatting>
  <conditionalFormatting sqref="L787:L793">
    <cfRule type="expression" priority="42" dxfId="223" stopIfTrue="1">
      <formula>$B787="x"</formula>
    </cfRule>
    <cfRule type="expression" priority="41" dxfId="222" stopIfTrue="1">
      <formula>$B787="y"</formula>
    </cfRule>
    <cfRule type="expression" priority="40" dxfId="221" stopIfTrue="1">
      <formula>$B787="z"</formula>
    </cfRule>
  </conditionalFormatting>
  <conditionalFormatting sqref="L797:L799">
    <cfRule type="expression" priority="34" dxfId="220" stopIfTrue="1">
      <formula>$B797="z"</formula>
    </cfRule>
    <cfRule type="expression" priority="35" dxfId="219" stopIfTrue="1">
      <formula>$B797="y"</formula>
    </cfRule>
    <cfRule type="expression" priority="36" dxfId="218" stopIfTrue="1">
      <formula>$B797="x"</formula>
    </cfRule>
  </conditionalFormatting>
  <conditionalFormatting sqref="L802:L808">
    <cfRule type="expression" priority="30" dxfId="217" stopIfTrue="1">
      <formula>$B802="x"</formula>
    </cfRule>
    <cfRule type="expression" priority="29" dxfId="216" stopIfTrue="1">
      <formula>$B802="y"</formula>
    </cfRule>
    <cfRule type="expression" priority="28" dxfId="215" stopIfTrue="1">
      <formula>$B802="z"</formula>
    </cfRule>
  </conditionalFormatting>
  <conditionalFormatting sqref="L811:L817">
    <cfRule type="expression" priority="24" dxfId="214" stopIfTrue="1">
      <formula>$B811="x"</formula>
    </cfRule>
    <cfRule type="expression" priority="23" dxfId="213" stopIfTrue="1">
      <formula>$B811="y"</formula>
    </cfRule>
    <cfRule type="expression" priority="22" dxfId="212" stopIfTrue="1">
      <formula>$B811="z"</formula>
    </cfRule>
  </conditionalFormatting>
  <conditionalFormatting sqref="L820">
    <cfRule type="expression" priority="21" dxfId="211" stopIfTrue="1">
      <formula>$B820="x"</formula>
    </cfRule>
    <cfRule type="expression" priority="20" dxfId="210" stopIfTrue="1">
      <formula>$B820="y"</formula>
    </cfRule>
    <cfRule type="expression" priority="19" dxfId="209" stopIfTrue="1">
      <formula>$B820="z"</formula>
    </cfRule>
  </conditionalFormatting>
  <conditionalFormatting sqref="L823:L826">
    <cfRule type="expression" priority="15" dxfId="208" stopIfTrue="1">
      <formula>$B823="x"</formula>
    </cfRule>
    <cfRule type="expression" priority="14" dxfId="207" stopIfTrue="1">
      <formula>$B823="y"</formula>
    </cfRule>
    <cfRule type="expression" priority="13" dxfId="206" stopIfTrue="1">
      <formula>$B823="z"</formula>
    </cfRule>
  </conditionalFormatting>
  <conditionalFormatting sqref="L829:L830">
    <cfRule type="expression" priority="7" dxfId="205" stopIfTrue="1">
      <formula>$B829="z"</formula>
    </cfRule>
    <cfRule type="expression" priority="9" dxfId="204" stopIfTrue="1">
      <formula>$B829="x"</formula>
    </cfRule>
    <cfRule type="expression" priority="8" dxfId="203" stopIfTrue="1">
      <formula>$B829="y"</formula>
    </cfRule>
  </conditionalFormatting>
  <conditionalFormatting sqref="L833">
    <cfRule type="expression" priority="2" dxfId="202" stopIfTrue="1">
      <formula>$B833="y"</formula>
    </cfRule>
    <cfRule type="expression" priority="3" dxfId="201" stopIfTrue="1">
      <formula>$B833="x"</formula>
    </cfRule>
    <cfRule type="expression" priority="1" dxfId="200" stopIfTrue="1">
      <formula>$B833="z"</formula>
    </cfRule>
  </conditionalFormatting>
  <printOptions horizontalCentered="1"/>
  <pageMargins left="0.39370078740157477" right="0.15748031496062992" top="0.78740157480314954" bottom="0.27559055118110237" header="0.51181102362204722" footer="0.19685039370078738"/>
  <pageSetup paperSize="9" scale="46" fitToHeight="0" orientation="portrait"/>
  <headerFooter alignWithMargins="0">
    <oddHeader>&amp;C&amp;"Courier New,Normal"&amp;11Página &amp;P de &amp;N</oddHeader>
    <oddFooter>&amp;L&amp;"Courier New,Normal"&amp;12MÉMORIA DE QUANTIDADES&amp;R&amp;"Courier New,Normal"
HULLE LOPES
CAU-MG A 2510774
CONEPP CONSULTORIA LTDA</oddFooter>
  </headerFooter>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tabSelected="1" view="pageBreakPreview" topLeftCell="A154" zoomScale="85" zoomScaleNormal="100" zoomScaleSheetLayoutView="85" workbookViewId="0">
      <selection activeCell="M169" sqref="M169"/>
    </sheetView>
  </sheetViews>
  <sheetFormatPr defaultRowHeight="13.5"/>
  <cols>
    <col min="1" max="1" style="167" width="9.140625"/>
    <col customWidth="1" min="2" max="2" style="168" width="1.85546875"/>
    <col customWidth="1" min="3" max="3" style="185" width="12.7109375"/>
    <col customWidth="1" min="4" max="4" style="186" width="14"/>
    <col customWidth="1" min="5" max="5" style="186" width="10.7109375"/>
    <col customWidth="1" min="6" max="6" style="168" width="41.28515625"/>
    <col customWidth="1" min="7" max="7" style="168" width="9.140625"/>
    <col customWidth="1" min="8" max="8" style="168" width="11.140625"/>
    <col customWidth="1" min="9" max="9" style="168" width="12.7109375"/>
    <col customWidth="1" min="10" max="10" style="168" width="14.5703125"/>
    <col customWidth="1" min="11" max="11" style="168" width="1.85546875"/>
    <col customWidth="1" min="12" max="12" style="168" width="16.28515625"/>
    <col customWidth="1" min="13" max="14" style="9" width="16.28515625"/>
    <col customWidth="1" min="15" max="15" style="9" width="13"/>
    <col min="16" max="257" style="9" width="9.140625"/>
    <col customWidth="1" min="258" max="258" style="9" width="1.85546875"/>
    <col customWidth="1" min="259" max="259" style="9" width="10.5703125"/>
    <col customWidth="1" min="260" max="260" style="9" width="14"/>
    <col customWidth="1" min="261" max="261" style="9" width="21"/>
    <col customWidth="1" min="262" max="262" style="9" width="20.7109375"/>
    <col customWidth="1" min="263" max="263" style="9" width="9.140625"/>
    <col customWidth="1" min="264" max="264" style="9" width="11.140625"/>
    <col customWidth="1" min="265" max="265" style="9" width="12.7109375"/>
    <col customWidth="1" min="266" max="266" style="9" width="14.5703125"/>
    <col customWidth="1" min="267" max="267" style="9" width="1.85546875"/>
    <col customWidth="1" min="268" max="270" style="9" width="16.28515625"/>
    <col customWidth="1" min="271" max="271" style="9" width="13"/>
    <col min="272" max="513" style="9" width="9.140625"/>
    <col customWidth="1" min="514" max="514" style="9" width="1.85546875"/>
    <col customWidth="1" min="515" max="515" style="9" width="10.5703125"/>
    <col customWidth="1" min="516" max="516" style="9" width="14"/>
    <col customWidth="1" min="517" max="517" style="9" width="21"/>
    <col customWidth="1" min="518" max="518" style="9" width="20.7109375"/>
    <col customWidth="1" min="519" max="519" style="9" width="9.140625"/>
    <col customWidth="1" min="520" max="520" style="9" width="11.140625"/>
    <col customWidth="1" min="521" max="521" style="9" width="12.7109375"/>
    <col customWidth="1" min="522" max="522" style="9" width="14.5703125"/>
    <col customWidth="1" min="523" max="523" style="9" width="1.85546875"/>
    <col customWidth="1" min="524" max="526" style="9" width="16.28515625"/>
    <col customWidth="1" min="527" max="527" style="9" width="13"/>
    <col min="528" max="769" style="9" width="9.140625"/>
    <col customWidth="1" min="770" max="770" style="9" width="1.85546875"/>
    <col customWidth="1" min="771" max="771" style="9" width="10.5703125"/>
    <col customWidth="1" min="772" max="772" style="9" width="14"/>
    <col customWidth="1" min="773" max="773" style="9" width="21"/>
    <col customWidth="1" min="774" max="774" style="9" width="20.7109375"/>
    <col customWidth="1" min="775" max="775" style="9" width="9.140625"/>
    <col customWidth="1" min="776" max="776" style="9" width="11.140625"/>
    <col customWidth="1" min="777" max="777" style="9" width="12.7109375"/>
    <col customWidth="1" min="778" max="778" style="9" width="14.5703125"/>
    <col customWidth="1" min="779" max="779" style="9" width="1.85546875"/>
    <col customWidth="1" min="780" max="782" style="9" width="16.28515625"/>
    <col customWidth="1" min="783" max="783" style="9" width="13"/>
    <col min="784" max="1025" style="9" width="9.140625"/>
    <col customWidth="1" min="1026" max="1026" style="9" width="1.85546875"/>
    <col customWidth="1" min="1027" max="1027" style="9" width="10.5703125"/>
    <col customWidth="1" min="1028" max="1028" style="9" width="14"/>
    <col customWidth="1" min="1029" max="1029" style="9" width="21"/>
    <col customWidth="1" min="1030" max="1030" style="9" width="20.7109375"/>
    <col customWidth="1" min="1031" max="1031" style="9" width="9.140625"/>
    <col customWidth="1" min="1032" max="1032" style="9" width="11.140625"/>
    <col customWidth="1" min="1033" max="1033" style="9" width="12.7109375"/>
    <col customWidth="1" min="1034" max="1034" style="9" width="14.5703125"/>
    <col customWidth="1" min="1035" max="1035" style="9" width="1.85546875"/>
    <col customWidth="1" min="1036" max="1038" style="9" width="16.28515625"/>
    <col customWidth="1" min="1039" max="1039" style="9" width="13"/>
    <col min="1040" max="1281" style="9" width="9.140625"/>
    <col customWidth="1" min="1282" max="1282" style="9" width="1.85546875"/>
    <col customWidth="1" min="1283" max="1283" style="9" width="10.5703125"/>
    <col customWidth="1" min="1284" max="1284" style="9" width="14"/>
    <col customWidth="1" min="1285" max="1285" style="9" width="21"/>
    <col customWidth="1" min="1286" max="1286" style="9" width="20.7109375"/>
    <col customWidth="1" min="1287" max="1287" style="9" width="9.140625"/>
    <col customWidth="1" min="1288" max="1288" style="9" width="11.140625"/>
    <col customWidth="1" min="1289" max="1289" style="9" width="12.7109375"/>
    <col customWidth="1" min="1290" max="1290" style="9" width="14.5703125"/>
    <col customWidth="1" min="1291" max="1291" style="9" width="1.85546875"/>
    <col customWidth="1" min="1292" max="1294" style="9" width="16.28515625"/>
    <col customWidth="1" min="1295" max="1295" style="9" width="13"/>
    <col min="1296" max="1537" style="9" width="9.140625"/>
    <col customWidth="1" min="1538" max="1538" style="9" width="1.85546875"/>
    <col customWidth="1" min="1539" max="1539" style="9" width="10.5703125"/>
    <col customWidth="1" min="1540" max="1540" style="9" width="14"/>
    <col customWidth="1" min="1541" max="1541" style="9" width="21"/>
    <col customWidth="1" min="1542" max="1542" style="9" width="20.7109375"/>
    <col customWidth="1" min="1543" max="1543" style="9" width="9.140625"/>
    <col customWidth="1" min="1544" max="1544" style="9" width="11.140625"/>
    <col customWidth="1" min="1545" max="1545" style="9" width="12.7109375"/>
    <col customWidth="1" min="1546" max="1546" style="9" width="14.5703125"/>
    <col customWidth="1" min="1547" max="1547" style="9" width="1.85546875"/>
    <col customWidth="1" min="1548" max="1550" style="9" width="16.28515625"/>
    <col customWidth="1" min="1551" max="1551" style="9" width="13"/>
    <col min="1552" max="1793" style="9" width="9.140625"/>
    <col customWidth="1" min="1794" max="1794" style="9" width="1.85546875"/>
    <col customWidth="1" min="1795" max="1795" style="9" width="10.5703125"/>
    <col customWidth="1" min="1796" max="1796" style="9" width="14"/>
    <col customWidth="1" min="1797" max="1797" style="9" width="21"/>
    <col customWidth="1" min="1798" max="1798" style="9" width="20.7109375"/>
    <col customWidth="1" min="1799" max="1799" style="9" width="9.140625"/>
    <col customWidth="1" min="1800" max="1800" style="9" width="11.140625"/>
    <col customWidth="1" min="1801" max="1801" style="9" width="12.7109375"/>
    <col customWidth="1" min="1802" max="1802" style="9" width="14.5703125"/>
    <col customWidth="1" min="1803" max="1803" style="9" width="1.85546875"/>
    <col customWidth="1" min="1804" max="1806" style="9" width="16.28515625"/>
    <col customWidth="1" min="1807" max="1807" style="9" width="13"/>
    <col min="1808" max="2049" style="9" width="9.140625"/>
    <col customWidth="1" min="2050" max="2050" style="9" width="1.85546875"/>
    <col customWidth="1" min="2051" max="2051" style="9" width="10.5703125"/>
    <col customWidth="1" min="2052" max="2052" style="9" width="14"/>
    <col customWidth="1" min="2053" max="2053" style="9" width="21"/>
    <col customWidth="1" min="2054" max="2054" style="9" width="20.7109375"/>
    <col customWidth="1" min="2055" max="2055" style="9" width="9.140625"/>
    <col customWidth="1" min="2056" max="2056" style="9" width="11.140625"/>
    <col customWidth="1" min="2057" max="2057" style="9" width="12.7109375"/>
    <col customWidth="1" min="2058" max="2058" style="9" width="14.5703125"/>
    <col customWidth="1" min="2059" max="2059" style="9" width="1.85546875"/>
    <col customWidth="1" min="2060" max="2062" style="9" width="16.28515625"/>
    <col customWidth="1" min="2063" max="2063" style="9" width="13"/>
    <col min="2064" max="2305" style="9" width="9.140625"/>
    <col customWidth="1" min="2306" max="2306" style="9" width="1.85546875"/>
    <col customWidth="1" min="2307" max="2307" style="9" width="10.5703125"/>
    <col customWidth="1" min="2308" max="2308" style="9" width="14"/>
    <col customWidth="1" min="2309" max="2309" style="9" width="21"/>
    <col customWidth="1" min="2310" max="2310" style="9" width="20.7109375"/>
    <col customWidth="1" min="2311" max="2311" style="9" width="9.140625"/>
    <col customWidth="1" min="2312" max="2312" style="9" width="11.140625"/>
    <col customWidth="1" min="2313" max="2313" style="9" width="12.7109375"/>
    <col customWidth="1" min="2314" max="2314" style="9" width="14.5703125"/>
    <col customWidth="1" min="2315" max="2315" style="9" width="1.85546875"/>
    <col customWidth="1" min="2316" max="2318" style="9" width="16.28515625"/>
    <col customWidth="1" min="2319" max="2319" style="9" width="13"/>
    <col min="2320" max="2561" style="9" width="9.140625"/>
    <col customWidth="1" min="2562" max="2562" style="9" width="1.85546875"/>
    <col customWidth="1" min="2563" max="2563" style="9" width="10.5703125"/>
    <col customWidth="1" min="2564" max="2564" style="9" width="14"/>
    <col customWidth="1" min="2565" max="2565" style="9" width="21"/>
    <col customWidth="1" min="2566" max="2566" style="9" width="20.7109375"/>
    <col customWidth="1" min="2567" max="2567" style="9" width="9.140625"/>
    <col customWidth="1" min="2568" max="2568" style="9" width="11.140625"/>
    <col customWidth="1" min="2569" max="2569" style="9" width="12.7109375"/>
    <col customWidth="1" min="2570" max="2570" style="9" width="14.5703125"/>
    <col customWidth="1" min="2571" max="2571" style="9" width="1.85546875"/>
    <col customWidth="1" min="2572" max="2574" style="9" width="16.28515625"/>
    <col customWidth="1" min="2575" max="2575" style="9" width="13"/>
    <col min="2576" max="2817" style="9" width="9.140625"/>
    <col customWidth="1" min="2818" max="2818" style="9" width="1.85546875"/>
    <col customWidth="1" min="2819" max="2819" style="9" width="10.5703125"/>
    <col customWidth="1" min="2820" max="2820" style="9" width="14"/>
    <col customWidth="1" min="2821" max="2821" style="9" width="21"/>
    <col customWidth="1" min="2822" max="2822" style="9" width="20.7109375"/>
    <col customWidth="1" min="2823" max="2823" style="9" width="9.140625"/>
    <col customWidth="1" min="2824" max="2824" style="9" width="11.140625"/>
    <col customWidth="1" min="2825" max="2825" style="9" width="12.7109375"/>
    <col customWidth="1" min="2826" max="2826" style="9" width="14.5703125"/>
    <col customWidth="1" min="2827" max="2827" style="9" width="1.85546875"/>
    <col customWidth="1" min="2828" max="2830" style="9" width="16.28515625"/>
    <col customWidth="1" min="2831" max="2831" style="9" width="13"/>
    <col min="2832" max="3073" style="9" width="9.140625"/>
    <col customWidth="1" min="3074" max="3074" style="9" width="1.85546875"/>
    <col customWidth="1" min="3075" max="3075" style="9" width="10.5703125"/>
    <col customWidth="1" min="3076" max="3076" style="9" width="14"/>
    <col customWidth="1" min="3077" max="3077" style="9" width="21"/>
    <col customWidth="1" min="3078" max="3078" style="9" width="20.7109375"/>
    <col customWidth="1" min="3079" max="3079" style="9" width="9.140625"/>
    <col customWidth="1" min="3080" max="3080" style="9" width="11.140625"/>
    <col customWidth="1" min="3081" max="3081" style="9" width="12.7109375"/>
    <col customWidth="1" min="3082" max="3082" style="9" width="14.5703125"/>
    <col customWidth="1" min="3083" max="3083" style="9" width="1.85546875"/>
    <col customWidth="1" min="3084" max="3086" style="9" width="16.28515625"/>
    <col customWidth="1" min="3087" max="3087" style="9" width="13"/>
    <col min="3088" max="3329" style="9" width="9.140625"/>
    <col customWidth="1" min="3330" max="3330" style="9" width="1.85546875"/>
    <col customWidth="1" min="3331" max="3331" style="9" width="10.5703125"/>
    <col customWidth="1" min="3332" max="3332" style="9" width="14"/>
    <col customWidth="1" min="3333" max="3333" style="9" width="21"/>
    <col customWidth="1" min="3334" max="3334" style="9" width="20.7109375"/>
    <col customWidth="1" min="3335" max="3335" style="9" width="9.140625"/>
    <col customWidth="1" min="3336" max="3336" style="9" width="11.140625"/>
    <col customWidth="1" min="3337" max="3337" style="9" width="12.7109375"/>
    <col customWidth="1" min="3338" max="3338" style="9" width="14.5703125"/>
    <col customWidth="1" min="3339" max="3339" style="9" width="1.85546875"/>
    <col customWidth="1" min="3340" max="3342" style="9" width="16.28515625"/>
    <col customWidth="1" min="3343" max="3343" style="9" width="13"/>
    <col min="3344" max="3585" style="9" width="9.140625"/>
    <col customWidth="1" min="3586" max="3586" style="9" width="1.85546875"/>
    <col customWidth="1" min="3587" max="3587" style="9" width="10.5703125"/>
    <col customWidth="1" min="3588" max="3588" style="9" width="14"/>
    <col customWidth="1" min="3589" max="3589" style="9" width="21"/>
    <col customWidth="1" min="3590" max="3590" style="9" width="20.7109375"/>
    <col customWidth="1" min="3591" max="3591" style="9" width="9.140625"/>
    <col customWidth="1" min="3592" max="3592" style="9" width="11.140625"/>
    <col customWidth="1" min="3593" max="3593" style="9" width="12.7109375"/>
    <col customWidth="1" min="3594" max="3594" style="9" width="14.5703125"/>
    <col customWidth="1" min="3595" max="3595" style="9" width="1.85546875"/>
    <col customWidth="1" min="3596" max="3598" style="9" width="16.28515625"/>
    <col customWidth="1" min="3599" max="3599" style="9" width="13"/>
    <col min="3600" max="3841" style="9" width="9.140625"/>
    <col customWidth="1" min="3842" max="3842" style="9" width="1.85546875"/>
    <col customWidth="1" min="3843" max="3843" style="9" width="10.5703125"/>
    <col customWidth="1" min="3844" max="3844" style="9" width="14"/>
    <col customWidth="1" min="3845" max="3845" style="9" width="21"/>
    <col customWidth="1" min="3846" max="3846" style="9" width="20.7109375"/>
    <col customWidth="1" min="3847" max="3847" style="9" width="9.140625"/>
    <col customWidth="1" min="3848" max="3848" style="9" width="11.140625"/>
    <col customWidth="1" min="3849" max="3849" style="9" width="12.7109375"/>
    <col customWidth="1" min="3850" max="3850" style="9" width="14.5703125"/>
    <col customWidth="1" min="3851" max="3851" style="9" width="1.85546875"/>
    <col customWidth="1" min="3852" max="3854" style="9" width="16.28515625"/>
    <col customWidth="1" min="3855" max="3855" style="9" width="13"/>
    <col min="3856" max="4097" style="9" width="9.140625"/>
    <col customWidth="1" min="4098" max="4098" style="9" width="1.85546875"/>
    <col customWidth="1" min="4099" max="4099" style="9" width="10.5703125"/>
    <col customWidth="1" min="4100" max="4100" style="9" width="14"/>
    <col customWidth="1" min="4101" max="4101" style="9" width="21"/>
    <col customWidth="1" min="4102" max="4102" style="9" width="20.7109375"/>
    <col customWidth="1" min="4103" max="4103" style="9" width="9.140625"/>
    <col customWidth="1" min="4104" max="4104" style="9" width="11.140625"/>
    <col customWidth="1" min="4105" max="4105" style="9" width="12.7109375"/>
    <col customWidth="1" min="4106" max="4106" style="9" width="14.5703125"/>
    <col customWidth="1" min="4107" max="4107" style="9" width="1.85546875"/>
    <col customWidth="1" min="4108" max="4110" style="9" width="16.28515625"/>
    <col customWidth="1" min="4111" max="4111" style="9" width="13"/>
    <col min="4112" max="4353" style="9" width="9.140625"/>
    <col customWidth="1" min="4354" max="4354" style="9" width="1.85546875"/>
    <col customWidth="1" min="4355" max="4355" style="9" width="10.5703125"/>
    <col customWidth="1" min="4356" max="4356" style="9" width="14"/>
    <col customWidth="1" min="4357" max="4357" style="9" width="21"/>
    <col customWidth="1" min="4358" max="4358" style="9" width="20.7109375"/>
    <col customWidth="1" min="4359" max="4359" style="9" width="9.140625"/>
    <col customWidth="1" min="4360" max="4360" style="9" width="11.140625"/>
    <col customWidth="1" min="4361" max="4361" style="9" width="12.7109375"/>
    <col customWidth="1" min="4362" max="4362" style="9" width="14.5703125"/>
    <col customWidth="1" min="4363" max="4363" style="9" width="1.85546875"/>
    <col customWidth="1" min="4364" max="4366" style="9" width="16.28515625"/>
    <col customWidth="1" min="4367" max="4367" style="9" width="13"/>
    <col min="4368" max="4609" style="9" width="9.140625"/>
    <col customWidth="1" min="4610" max="4610" style="9" width="1.85546875"/>
    <col customWidth="1" min="4611" max="4611" style="9" width="10.5703125"/>
    <col customWidth="1" min="4612" max="4612" style="9" width="14"/>
    <col customWidth="1" min="4613" max="4613" style="9" width="21"/>
    <col customWidth="1" min="4614" max="4614" style="9" width="20.7109375"/>
    <col customWidth="1" min="4615" max="4615" style="9" width="9.140625"/>
    <col customWidth="1" min="4616" max="4616" style="9" width="11.140625"/>
    <col customWidth="1" min="4617" max="4617" style="9" width="12.7109375"/>
    <col customWidth="1" min="4618" max="4618" style="9" width="14.5703125"/>
    <col customWidth="1" min="4619" max="4619" style="9" width="1.85546875"/>
    <col customWidth="1" min="4620" max="4622" style="9" width="16.28515625"/>
    <col customWidth="1" min="4623" max="4623" style="9" width="13"/>
    <col min="4624" max="4865" style="9" width="9.140625"/>
    <col customWidth="1" min="4866" max="4866" style="9" width="1.85546875"/>
    <col customWidth="1" min="4867" max="4867" style="9" width="10.5703125"/>
    <col customWidth="1" min="4868" max="4868" style="9" width="14"/>
    <col customWidth="1" min="4869" max="4869" style="9" width="21"/>
    <col customWidth="1" min="4870" max="4870" style="9" width="20.7109375"/>
    <col customWidth="1" min="4871" max="4871" style="9" width="9.140625"/>
    <col customWidth="1" min="4872" max="4872" style="9" width="11.140625"/>
    <col customWidth="1" min="4873" max="4873" style="9" width="12.7109375"/>
    <col customWidth="1" min="4874" max="4874" style="9" width="14.5703125"/>
    <col customWidth="1" min="4875" max="4875" style="9" width="1.85546875"/>
    <col customWidth="1" min="4876" max="4878" style="9" width="16.28515625"/>
    <col customWidth="1" min="4879" max="4879" style="9" width="13"/>
    <col min="4880" max="5121" style="9" width="9.140625"/>
    <col customWidth="1" min="5122" max="5122" style="9" width="1.85546875"/>
    <col customWidth="1" min="5123" max="5123" style="9" width="10.5703125"/>
    <col customWidth="1" min="5124" max="5124" style="9" width="14"/>
    <col customWidth="1" min="5125" max="5125" style="9" width="21"/>
    <col customWidth="1" min="5126" max="5126" style="9" width="20.7109375"/>
    <col customWidth="1" min="5127" max="5127" style="9" width="9.140625"/>
    <col customWidth="1" min="5128" max="5128" style="9" width="11.140625"/>
    <col customWidth="1" min="5129" max="5129" style="9" width="12.7109375"/>
    <col customWidth="1" min="5130" max="5130" style="9" width="14.5703125"/>
    <col customWidth="1" min="5131" max="5131" style="9" width="1.85546875"/>
    <col customWidth="1" min="5132" max="5134" style="9" width="16.28515625"/>
    <col customWidth="1" min="5135" max="5135" style="9" width="13"/>
    <col min="5136" max="5377" style="9" width="9.140625"/>
    <col customWidth="1" min="5378" max="5378" style="9" width="1.85546875"/>
    <col customWidth="1" min="5379" max="5379" style="9" width="10.5703125"/>
    <col customWidth="1" min="5380" max="5380" style="9" width="14"/>
    <col customWidth="1" min="5381" max="5381" style="9" width="21"/>
    <col customWidth="1" min="5382" max="5382" style="9" width="20.7109375"/>
    <col customWidth="1" min="5383" max="5383" style="9" width="9.140625"/>
    <col customWidth="1" min="5384" max="5384" style="9" width="11.140625"/>
    <col customWidth="1" min="5385" max="5385" style="9" width="12.7109375"/>
    <col customWidth="1" min="5386" max="5386" style="9" width="14.5703125"/>
    <col customWidth="1" min="5387" max="5387" style="9" width="1.85546875"/>
    <col customWidth="1" min="5388" max="5390" style="9" width="16.28515625"/>
    <col customWidth="1" min="5391" max="5391" style="9" width="13"/>
    <col min="5392" max="5633" style="9" width="9.140625"/>
    <col customWidth="1" min="5634" max="5634" style="9" width="1.85546875"/>
    <col customWidth="1" min="5635" max="5635" style="9" width="10.5703125"/>
    <col customWidth="1" min="5636" max="5636" style="9" width="14"/>
    <col customWidth="1" min="5637" max="5637" style="9" width="21"/>
    <col customWidth="1" min="5638" max="5638" style="9" width="20.7109375"/>
    <col customWidth="1" min="5639" max="5639" style="9" width="9.140625"/>
    <col customWidth="1" min="5640" max="5640" style="9" width="11.140625"/>
    <col customWidth="1" min="5641" max="5641" style="9" width="12.7109375"/>
    <col customWidth="1" min="5642" max="5642" style="9" width="14.5703125"/>
    <col customWidth="1" min="5643" max="5643" style="9" width="1.85546875"/>
    <col customWidth="1" min="5644" max="5646" style="9" width="16.28515625"/>
    <col customWidth="1" min="5647" max="5647" style="9" width="13"/>
    <col min="5648" max="5889" style="9" width="9.140625"/>
    <col customWidth="1" min="5890" max="5890" style="9" width="1.85546875"/>
    <col customWidth="1" min="5891" max="5891" style="9" width="10.5703125"/>
    <col customWidth="1" min="5892" max="5892" style="9" width="14"/>
    <col customWidth="1" min="5893" max="5893" style="9" width="21"/>
    <col customWidth="1" min="5894" max="5894" style="9" width="20.7109375"/>
    <col customWidth="1" min="5895" max="5895" style="9" width="9.140625"/>
    <col customWidth="1" min="5896" max="5896" style="9" width="11.140625"/>
    <col customWidth="1" min="5897" max="5897" style="9" width="12.7109375"/>
    <col customWidth="1" min="5898" max="5898" style="9" width="14.5703125"/>
    <col customWidth="1" min="5899" max="5899" style="9" width="1.85546875"/>
    <col customWidth="1" min="5900" max="5902" style="9" width="16.28515625"/>
    <col customWidth="1" min="5903" max="5903" style="9" width="13"/>
    <col min="5904" max="6145" style="9" width="9.140625"/>
    <col customWidth="1" min="6146" max="6146" style="9" width="1.85546875"/>
    <col customWidth="1" min="6147" max="6147" style="9" width="10.5703125"/>
    <col customWidth="1" min="6148" max="6148" style="9" width="14"/>
    <col customWidth="1" min="6149" max="6149" style="9" width="21"/>
    <col customWidth="1" min="6150" max="6150" style="9" width="20.7109375"/>
    <col customWidth="1" min="6151" max="6151" style="9" width="9.140625"/>
    <col customWidth="1" min="6152" max="6152" style="9" width="11.140625"/>
    <col customWidth="1" min="6153" max="6153" style="9" width="12.7109375"/>
    <col customWidth="1" min="6154" max="6154" style="9" width="14.5703125"/>
    <col customWidth="1" min="6155" max="6155" style="9" width="1.85546875"/>
    <col customWidth="1" min="6156" max="6158" style="9" width="16.28515625"/>
    <col customWidth="1" min="6159" max="6159" style="9" width="13"/>
    <col min="6160" max="6401" style="9" width="9.140625"/>
    <col customWidth="1" min="6402" max="6402" style="9" width="1.85546875"/>
    <col customWidth="1" min="6403" max="6403" style="9" width="10.5703125"/>
    <col customWidth="1" min="6404" max="6404" style="9" width="14"/>
    <col customWidth="1" min="6405" max="6405" style="9" width="21"/>
    <col customWidth="1" min="6406" max="6406" style="9" width="20.7109375"/>
    <col customWidth="1" min="6407" max="6407" style="9" width="9.140625"/>
    <col customWidth="1" min="6408" max="6408" style="9" width="11.140625"/>
    <col customWidth="1" min="6409" max="6409" style="9" width="12.7109375"/>
    <col customWidth="1" min="6410" max="6410" style="9" width="14.5703125"/>
    <col customWidth="1" min="6411" max="6411" style="9" width="1.85546875"/>
    <col customWidth="1" min="6412" max="6414" style="9" width="16.28515625"/>
    <col customWidth="1" min="6415" max="6415" style="9" width="13"/>
    <col min="6416" max="6657" style="9" width="9.140625"/>
    <col customWidth="1" min="6658" max="6658" style="9" width="1.85546875"/>
    <col customWidth="1" min="6659" max="6659" style="9" width="10.5703125"/>
    <col customWidth="1" min="6660" max="6660" style="9" width="14"/>
    <col customWidth="1" min="6661" max="6661" style="9" width="21"/>
    <col customWidth="1" min="6662" max="6662" style="9" width="20.7109375"/>
    <col customWidth="1" min="6663" max="6663" style="9" width="9.140625"/>
    <col customWidth="1" min="6664" max="6664" style="9" width="11.140625"/>
    <col customWidth="1" min="6665" max="6665" style="9" width="12.7109375"/>
    <col customWidth="1" min="6666" max="6666" style="9" width="14.5703125"/>
    <col customWidth="1" min="6667" max="6667" style="9" width="1.85546875"/>
    <col customWidth="1" min="6668" max="6670" style="9" width="16.28515625"/>
    <col customWidth="1" min="6671" max="6671" style="9" width="13"/>
    <col min="6672" max="6913" style="9" width="9.140625"/>
    <col customWidth="1" min="6914" max="6914" style="9" width="1.85546875"/>
    <col customWidth="1" min="6915" max="6915" style="9" width="10.5703125"/>
    <col customWidth="1" min="6916" max="6916" style="9" width="14"/>
    <col customWidth="1" min="6917" max="6917" style="9" width="21"/>
    <col customWidth="1" min="6918" max="6918" style="9" width="20.7109375"/>
    <col customWidth="1" min="6919" max="6919" style="9" width="9.140625"/>
    <col customWidth="1" min="6920" max="6920" style="9" width="11.140625"/>
    <col customWidth="1" min="6921" max="6921" style="9" width="12.7109375"/>
    <col customWidth="1" min="6922" max="6922" style="9" width="14.5703125"/>
    <col customWidth="1" min="6923" max="6923" style="9" width="1.85546875"/>
    <col customWidth="1" min="6924" max="6926" style="9" width="16.28515625"/>
    <col customWidth="1" min="6927" max="6927" style="9" width="13"/>
    <col min="6928" max="7169" style="9" width="9.140625"/>
    <col customWidth="1" min="7170" max="7170" style="9" width="1.85546875"/>
    <col customWidth="1" min="7171" max="7171" style="9" width="10.5703125"/>
    <col customWidth="1" min="7172" max="7172" style="9" width="14"/>
    <col customWidth="1" min="7173" max="7173" style="9" width="21"/>
    <col customWidth="1" min="7174" max="7174" style="9" width="20.7109375"/>
    <col customWidth="1" min="7175" max="7175" style="9" width="9.140625"/>
    <col customWidth="1" min="7176" max="7176" style="9" width="11.140625"/>
    <col customWidth="1" min="7177" max="7177" style="9" width="12.7109375"/>
    <col customWidth="1" min="7178" max="7178" style="9" width="14.5703125"/>
    <col customWidth="1" min="7179" max="7179" style="9" width="1.85546875"/>
    <col customWidth="1" min="7180" max="7182" style="9" width="16.28515625"/>
    <col customWidth="1" min="7183" max="7183" style="9" width="13"/>
    <col min="7184" max="7425" style="9" width="9.140625"/>
    <col customWidth="1" min="7426" max="7426" style="9" width="1.85546875"/>
    <col customWidth="1" min="7427" max="7427" style="9" width="10.5703125"/>
    <col customWidth="1" min="7428" max="7428" style="9" width="14"/>
    <col customWidth="1" min="7429" max="7429" style="9" width="21"/>
    <col customWidth="1" min="7430" max="7430" style="9" width="20.7109375"/>
    <col customWidth="1" min="7431" max="7431" style="9" width="9.140625"/>
    <col customWidth="1" min="7432" max="7432" style="9" width="11.140625"/>
    <col customWidth="1" min="7433" max="7433" style="9" width="12.7109375"/>
    <col customWidth="1" min="7434" max="7434" style="9" width="14.5703125"/>
    <col customWidth="1" min="7435" max="7435" style="9" width="1.85546875"/>
    <col customWidth="1" min="7436" max="7438" style="9" width="16.28515625"/>
    <col customWidth="1" min="7439" max="7439" style="9" width="13"/>
    <col min="7440" max="7681" style="9" width="9.140625"/>
    <col customWidth="1" min="7682" max="7682" style="9" width="1.85546875"/>
    <col customWidth="1" min="7683" max="7683" style="9" width="10.5703125"/>
    <col customWidth="1" min="7684" max="7684" style="9" width="14"/>
    <col customWidth="1" min="7685" max="7685" style="9" width="21"/>
    <col customWidth="1" min="7686" max="7686" style="9" width="20.7109375"/>
    <col customWidth="1" min="7687" max="7687" style="9" width="9.140625"/>
    <col customWidth="1" min="7688" max="7688" style="9" width="11.140625"/>
    <col customWidth="1" min="7689" max="7689" style="9" width="12.7109375"/>
    <col customWidth="1" min="7690" max="7690" style="9" width="14.5703125"/>
    <col customWidth="1" min="7691" max="7691" style="9" width="1.85546875"/>
    <col customWidth="1" min="7692" max="7694" style="9" width="16.28515625"/>
    <col customWidth="1" min="7695" max="7695" style="9" width="13"/>
    <col min="7696" max="7937" style="9" width="9.140625"/>
    <col customWidth="1" min="7938" max="7938" style="9" width="1.85546875"/>
    <col customWidth="1" min="7939" max="7939" style="9" width="10.5703125"/>
    <col customWidth="1" min="7940" max="7940" style="9" width="14"/>
    <col customWidth="1" min="7941" max="7941" style="9" width="21"/>
    <col customWidth="1" min="7942" max="7942" style="9" width="20.7109375"/>
    <col customWidth="1" min="7943" max="7943" style="9" width="9.140625"/>
    <col customWidth="1" min="7944" max="7944" style="9" width="11.140625"/>
    <col customWidth="1" min="7945" max="7945" style="9" width="12.7109375"/>
    <col customWidth="1" min="7946" max="7946" style="9" width="14.5703125"/>
    <col customWidth="1" min="7947" max="7947" style="9" width="1.85546875"/>
    <col customWidth="1" min="7948" max="7950" style="9" width="16.28515625"/>
    <col customWidth="1" min="7951" max="7951" style="9" width="13"/>
    <col min="7952" max="8193" style="9" width="9.140625"/>
    <col customWidth="1" min="8194" max="8194" style="9" width="1.85546875"/>
    <col customWidth="1" min="8195" max="8195" style="9" width="10.5703125"/>
    <col customWidth="1" min="8196" max="8196" style="9" width="14"/>
    <col customWidth="1" min="8197" max="8197" style="9" width="21"/>
    <col customWidth="1" min="8198" max="8198" style="9" width="20.7109375"/>
    <col customWidth="1" min="8199" max="8199" style="9" width="9.140625"/>
    <col customWidth="1" min="8200" max="8200" style="9" width="11.140625"/>
    <col customWidth="1" min="8201" max="8201" style="9" width="12.7109375"/>
    <col customWidth="1" min="8202" max="8202" style="9" width="14.5703125"/>
    <col customWidth="1" min="8203" max="8203" style="9" width="1.85546875"/>
    <col customWidth="1" min="8204" max="8206" style="9" width="16.28515625"/>
    <col customWidth="1" min="8207" max="8207" style="9" width="13"/>
    <col min="8208" max="8449" style="9" width="9.140625"/>
    <col customWidth="1" min="8450" max="8450" style="9" width="1.85546875"/>
    <col customWidth="1" min="8451" max="8451" style="9" width="10.5703125"/>
    <col customWidth="1" min="8452" max="8452" style="9" width="14"/>
    <col customWidth="1" min="8453" max="8453" style="9" width="21"/>
    <col customWidth="1" min="8454" max="8454" style="9" width="20.7109375"/>
    <col customWidth="1" min="8455" max="8455" style="9" width="9.140625"/>
    <col customWidth="1" min="8456" max="8456" style="9" width="11.140625"/>
    <col customWidth="1" min="8457" max="8457" style="9" width="12.7109375"/>
    <col customWidth="1" min="8458" max="8458" style="9" width="14.5703125"/>
    <col customWidth="1" min="8459" max="8459" style="9" width="1.85546875"/>
    <col customWidth="1" min="8460" max="8462" style="9" width="16.28515625"/>
    <col customWidth="1" min="8463" max="8463" style="9" width="13"/>
    <col min="8464" max="8705" style="9" width="9.140625"/>
    <col customWidth="1" min="8706" max="8706" style="9" width="1.85546875"/>
    <col customWidth="1" min="8707" max="8707" style="9" width="10.5703125"/>
    <col customWidth="1" min="8708" max="8708" style="9" width="14"/>
    <col customWidth="1" min="8709" max="8709" style="9" width="21"/>
    <col customWidth="1" min="8710" max="8710" style="9" width="20.7109375"/>
    <col customWidth="1" min="8711" max="8711" style="9" width="9.140625"/>
    <col customWidth="1" min="8712" max="8712" style="9" width="11.140625"/>
    <col customWidth="1" min="8713" max="8713" style="9" width="12.7109375"/>
    <col customWidth="1" min="8714" max="8714" style="9" width="14.5703125"/>
    <col customWidth="1" min="8715" max="8715" style="9" width="1.85546875"/>
    <col customWidth="1" min="8716" max="8718" style="9" width="16.28515625"/>
    <col customWidth="1" min="8719" max="8719" style="9" width="13"/>
    <col min="8720" max="8961" style="9" width="9.140625"/>
    <col customWidth="1" min="8962" max="8962" style="9" width="1.85546875"/>
    <col customWidth="1" min="8963" max="8963" style="9" width="10.5703125"/>
    <col customWidth="1" min="8964" max="8964" style="9" width="14"/>
    <col customWidth="1" min="8965" max="8965" style="9" width="21"/>
    <col customWidth="1" min="8966" max="8966" style="9" width="20.7109375"/>
    <col customWidth="1" min="8967" max="8967" style="9" width="9.140625"/>
    <col customWidth="1" min="8968" max="8968" style="9" width="11.140625"/>
    <col customWidth="1" min="8969" max="8969" style="9" width="12.7109375"/>
    <col customWidth="1" min="8970" max="8970" style="9" width="14.5703125"/>
    <col customWidth="1" min="8971" max="8971" style="9" width="1.85546875"/>
    <col customWidth="1" min="8972" max="8974" style="9" width="16.28515625"/>
    <col customWidth="1" min="8975" max="8975" style="9" width="13"/>
    <col min="8976" max="9217" style="9" width="9.140625"/>
    <col customWidth="1" min="9218" max="9218" style="9" width="1.85546875"/>
    <col customWidth="1" min="9219" max="9219" style="9" width="10.5703125"/>
    <col customWidth="1" min="9220" max="9220" style="9" width="14"/>
    <col customWidth="1" min="9221" max="9221" style="9" width="21"/>
    <col customWidth="1" min="9222" max="9222" style="9" width="20.7109375"/>
    <col customWidth="1" min="9223" max="9223" style="9" width="9.140625"/>
    <col customWidth="1" min="9224" max="9224" style="9" width="11.140625"/>
    <col customWidth="1" min="9225" max="9225" style="9" width="12.7109375"/>
    <col customWidth="1" min="9226" max="9226" style="9" width="14.5703125"/>
    <col customWidth="1" min="9227" max="9227" style="9" width="1.85546875"/>
    <col customWidth="1" min="9228" max="9230" style="9" width="16.28515625"/>
    <col customWidth="1" min="9231" max="9231" style="9" width="13"/>
    <col min="9232" max="9473" style="9" width="9.140625"/>
    <col customWidth="1" min="9474" max="9474" style="9" width="1.85546875"/>
    <col customWidth="1" min="9475" max="9475" style="9" width="10.5703125"/>
    <col customWidth="1" min="9476" max="9476" style="9" width="14"/>
    <col customWidth="1" min="9477" max="9477" style="9" width="21"/>
    <col customWidth="1" min="9478" max="9478" style="9" width="20.7109375"/>
    <col customWidth="1" min="9479" max="9479" style="9" width="9.140625"/>
    <col customWidth="1" min="9480" max="9480" style="9" width="11.140625"/>
    <col customWidth="1" min="9481" max="9481" style="9" width="12.7109375"/>
    <col customWidth="1" min="9482" max="9482" style="9" width="14.5703125"/>
    <col customWidth="1" min="9483" max="9483" style="9" width="1.85546875"/>
    <col customWidth="1" min="9484" max="9486" style="9" width="16.28515625"/>
    <col customWidth="1" min="9487" max="9487" style="9" width="13"/>
    <col min="9488" max="9729" style="9" width="9.140625"/>
    <col customWidth="1" min="9730" max="9730" style="9" width="1.85546875"/>
    <col customWidth="1" min="9731" max="9731" style="9" width="10.5703125"/>
    <col customWidth="1" min="9732" max="9732" style="9" width="14"/>
    <col customWidth="1" min="9733" max="9733" style="9" width="21"/>
    <col customWidth="1" min="9734" max="9734" style="9" width="20.7109375"/>
    <col customWidth="1" min="9735" max="9735" style="9" width="9.140625"/>
    <col customWidth="1" min="9736" max="9736" style="9" width="11.140625"/>
    <col customWidth="1" min="9737" max="9737" style="9" width="12.7109375"/>
    <col customWidth="1" min="9738" max="9738" style="9" width="14.5703125"/>
    <col customWidth="1" min="9739" max="9739" style="9" width="1.85546875"/>
    <col customWidth="1" min="9740" max="9742" style="9" width="16.28515625"/>
    <col customWidth="1" min="9743" max="9743" style="9" width="13"/>
    <col min="9744" max="9985" style="9" width="9.140625"/>
    <col customWidth="1" min="9986" max="9986" style="9" width="1.85546875"/>
    <col customWidth="1" min="9987" max="9987" style="9" width="10.5703125"/>
    <col customWidth="1" min="9988" max="9988" style="9" width="14"/>
    <col customWidth="1" min="9989" max="9989" style="9" width="21"/>
    <col customWidth="1" min="9990" max="9990" style="9" width="20.7109375"/>
    <col customWidth="1" min="9991" max="9991" style="9" width="9.140625"/>
    <col customWidth="1" min="9992" max="9992" style="9" width="11.140625"/>
    <col customWidth="1" min="9993" max="9993" style="9" width="12.7109375"/>
    <col customWidth="1" min="9994" max="9994" style="9" width="14.5703125"/>
    <col customWidth="1" min="9995" max="9995" style="9" width="1.85546875"/>
    <col customWidth="1" min="9996" max="9998" style="9" width="16.28515625"/>
    <col customWidth="1" min="9999" max="9999" style="9" width="13"/>
    <col min="10000" max="10241" style="9" width="9.140625"/>
    <col customWidth="1" min="10242" max="10242" style="9" width="1.85546875"/>
    <col customWidth="1" min="10243" max="10243" style="9" width="10.5703125"/>
    <col customWidth="1" min="10244" max="10244" style="9" width="14"/>
    <col customWidth="1" min="10245" max="10245" style="9" width="21"/>
    <col customWidth="1" min="10246" max="10246" style="9" width="20.7109375"/>
    <col customWidth="1" min="10247" max="10247" style="9" width="9.140625"/>
    <col customWidth="1" min="10248" max="10248" style="9" width="11.140625"/>
    <col customWidth="1" min="10249" max="10249" style="9" width="12.7109375"/>
    <col customWidth="1" min="10250" max="10250" style="9" width="14.5703125"/>
    <col customWidth="1" min="10251" max="10251" style="9" width="1.85546875"/>
    <col customWidth="1" min="10252" max="10254" style="9" width="16.28515625"/>
    <col customWidth="1" min="10255" max="10255" style="9" width="13"/>
    <col min="10256" max="10497" style="9" width="9.140625"/>
    <col customWidth="1" min="10498" max="10498" style="9" width="1.85546875"/>
    <col customWidth="1" min="10499" max="10499" style="9" width="10.5703125"/>
    <col customWidth="1" min="10500" max="10500" style="9" width="14"/>
    <col customWidth="1" min="10501" max="10501" style="9" width="21"/>
    <col customWidth="1" min="10502" max="10502" style="9" width="20.7109375"/>
    <col customWidth="1" min="10503" max="10503" style="9" width="9.140625"/>
    <col customWidth="1" min="10504" max="10504" style="9" width="11.140625"/>
    <col customWidth="1" min="10505" max="10505" style="9" width="12.7109375"/>
    <col customWidth="1" min="10506" max="10506" style="9" width="14.5703125"/>
    <col customWidth="1" min="10507" max="10507" style="9" width="1.85546875"/>
    <col customWidth="1" min="10508" max="10510" style="9" width="16.28515625"/>
    <col customWidth="1" min="10511" max="10511" style="9" width="13"/>
    <col min="10512" max="10753" style="9" width="9.140625"/>
    <col customWidth="1" min="10754" max="10754" style="9" width="1.85546875"/>
    <col customWidth="1" min="10755" max="10755" style="9" width="10.5703125"/>
    <col customWidth="1" min="10756" max="10756" style="9" width="14"/>
    <col customWidth="1" min="10757" max="10757" style="9" width="21"/>
    <col customWidth="1" min="10758" max="10758" style="9" width="20.7109375"/>
    <col customWidth="1" min="10759" max="10759" style="9" width="9.140625"/>
    <col customWidth="1" min="10760" max="10760" style="9" width="11.140625"/>
    <col customWidth="1" min="10761" max="10761" style="9" width="12.7109375"/>
    <col customWidth="1" min="10762" max="10762" style="9" width="14.5703125"/>
    <col customWidth="1" min="10763" max="10763" style="9" width="1.85546875"/>
    <col customWidth="1" min="10764" max="10766" style="9" width="16.28515625"/>
    <col customWidth="1" min="10767" max="10767" style="9" width="13"/>
    <col min="10768" max="11009" style="9" width="9.140625"/>
    <col customWidth="1" min="11010" max="11010" style="9" width="1.85546875"/>
    <col customWidth="1" min="11011" max="11011" style="9" width="10.5703125"/>
    <col customWidth="1" min="11012" max="11012" style="9" width="14"/>
    <col customWidth="1" min="11013" max="11013" style="9" width="21"/>
    <col customWidth="1" min="11014" max="11014" style="9" width="20.7109375"/>
    <col customWidth="1" min="11015" max="11015" style="9" width="9.140625"/>
    <col customWidth="1" min="11016" max="11016" style="9" width="11.140625"/>
    <col customWidth="1" min="11017" max="11017" style="9" width="12.7109375"/>
    <col customWidth="1" min="11018" max="11018" style="9" width="14.5703125"/>
    <col customWidth="1" min="11019" max="11019" style="9" width="1.85546875"/>
    <col customWidth="1" min="11020" max="11022" style="9" width="16.28515625"/>
    <col customWidth="1" min="11023" max="11023" style="9" width="13"/>
    <col min="11024" max="11265" style="9" width="9.140625"/>
    <col customWidth="1" min="11266" max="11266" style="9" width="1.85546875"/>
    <col customWidth="1" min="11267" max="11267" style="9" width="10.5703125"/>
    <col customWidth="1" min="11268" max="11268" style="9" width="14"/>
    <col customWidth="1" min="11269" max="11269" style="9" width="21"/>
    <col customWidth="1" min="11270" max="11270" style="9" width="20.7109375"/>
    <col customWidth="1" min="11271" max="11271" style="9" width="9.140625"/>
    <col customWidth="1" min="11272" max="11272" style="9" width="11.140625"/>
    <col customWidth="1" min="11273" max="11273" style="9" width="12.7109375"/>
    <col customWidth="1" min="11274" max="11274" style="9" width="14.5703125"/>
    <col customWidth="1" min="11275" max="11275" style="9" width="1.85546875"/>
    <col customWidth="1" min="11276" max="11278" style="9" width="16.28515625"/>
    <col customWidth="1" min="11279" max="11279" style="9" width="13"/>
    <col min="11280" max="11521" style="9" width="9.140625"/>
    <col customWidth="1" min="11522" max="11522" style="9" width="1.85546875"/>
    <col customWidth="1" min="11523" max="11523" style="9" width="10.5703125"/>
    <col customWidth="1" min="11524" max="11524" style="9" width="14"/>
    <col customWidth="1" min="11525" max="11525" style="9" width="21"/>
    <col customWidth="1" min="11526" max="11526" style="9" width="20.7109375"/>
    <col customWidth="1" min="11527" max="11527" style="9" width="9.140625"/>
    <col customWidth="1" min="11528" max="11528" style="9" width="11.140625"/>
    <col customWidth="1" min="11529" max="11529" style="9" width="12.7109375"/>
    <col customWidth="1" min="11530" max="11530" style="9" width="14.5703125"/>
    <col customWidth="1" min="11531" max="11531" style="9" width="1.85546875"/>
    <col customWidth="1" min="11532" max="11534" style="9" width="16.28515625"/>
    <col customWidth="1" min="11535" max="11535" style="9" width="13"/>
    <col min="11536" max="11777" style="9" width="9.140625"/>
    <col customWidth="1" min="11778" max="11778" style="9" width="1.85546875"/>
    <col customWidth="1" min="11779" max="11779" style="9" width="10.5703125"/>
    <col customWidth="1" min="11780" max="11780" style="9" width="14"/>
    <col customWidth="1" min="11781" max="11781" style="9" width="21"/>
    <col customWidth="1" min="11782" max="11782" style="9" width="20.7109375"/>
    <col customWidth="1" min="11783" max="11783" style="9" width="9.140625"/>
    <col customWidth="1" min="11784" max="11784" style="9" width="11.140625"/>
    <col customWidth="1" min="11785" max="11785" style="9" width="12.7109375"/>
    <col customWidth="1" min="11786" max="11786" style="9" width="14.5703125"/>
    <col customWidth="1" min="11787" max="11787" style="9" width="1.85546875"/>
    <col customWidth="1" min="11788" max="11790" style="9" width="16.28515625"/>
    <col customWidth="1" min="11791" max="11791" style="9" width="13"/>
    <col min="11792" max="12033" style="9" width="9.140625"/>
    <col customWidth="1" min="12034" max="12034" style="9" width="1.85546875"/>
    <col customWidth="1" min="12035" max="12035" style="9" width="10.5703125"/>
    <col customWidth="1" min="12036" max="12036" style="9" width="14"/>
    <col customWidth="1" min="12037" max="12037" style="9" width="21"/>
    <col customWidth="1" min="12038" max="12038" style="9" width="20.7109375"/>
    <col customWidth="1" min="12039" max="12039" style="9" width="9.140625"/>
    <col customWidth="1" min="12040" max="12040" style="9" width="11.140625"/>
    <col customWidth="1" min="12041" max="12041" style="9" width="12.7109375"/>
    <col customWidth="1" min="12042" max="12042" style="9" width="14.5703125"/>
    <col customWidth="1" min="12043" max="12043" style="9" width="1.85546875"/>
    <col customWidth="1" min="12044" max="12046" style="9" width="16.28515625"/>
    <col customWidth="1" min="12047" max="12047" style="9" width="13"/>
    <col min="12048" max="12289" style="9" width="9.140625"/>
    <col customWidth="1" min="12290" max="12290" style="9" width="1.85546875"/>
    <col customWidth="1" min="12291" max="12291" style="9" width="10.5703125"/>
    <col customWidth="1" min="12292" max="12292" style="9" width="14"/>
    <col customWidth="1" min="12293" max="12293" style="9" width="21"/>
    <col customWidth="1" min="12294" max="12294" style="9" width="20.7109375"/>
    <col customWidth="1" min="12295" max="12295" style="9" width="9.140625"/>
    <col customWidth="1" min="12296" max="12296" style="9" width="11.140625"/>
    <col customWidth="1" min="12297" max="12297" style="9" width="12.7109375"/>
    <col customWidth="1" min="12298" max="12298" style="9" width="14.5703125"/>
    <col customWidth="1" min="12299" max="12299" style="9" width="1.85546875"/>
    <col customWidth="1" min="12300" max="12302" style="9" width="16.28515625"/>
    <col customWidth="1" min="12303" max="12303" style="9" width="13"/>
    <col min="12304" max="12545" style="9" width="9.140625"/>
    <col customWidth="1" min="12546" max="12546" style="9" width="1.85546875"/>
    <col customWidth="1" min="12547" max="12547" style="9" width="10.5703125"/>
    <col customWidth="1" min="12548" max="12548" style="9" width="14"/>
    <col customWidth="1" min="12549" max="12549" style="9" width="21"/>
    <col customWidth="1" min="12550" max="12550" style="9" width="20.7109375"/>
    <col customWidth="1" min="12551" max="12551" style="9" width="9.140625"/>
    <col customWidth="1" min="12552" max="12552" style="9" width="11.140625"/>
    <col customWidth="1" min="12553" max="12553" style="9" width="12.7109375"/>
    <col customWidth="1" min="12554" max="12554" style="9" width="14.5703125"/>
    <col customWidth="1" min="12555" max="12555" style="9" width="1.85546875"/>
    <col customWidth="1" min="12556" max="12558" style="9" width="16.28515625"/>
    <col customWidth="1" min="12559" max="12559" style="9" width="13"/>
    <col min="12560" max="12801" style="9" width="9.140625"/>
    <col customWidth="1" min="12802" max="12802" style="9" width="1.85546875"/>
    <col customWidth="1" min="12803" max="12803" style="9" width="10.5703125"/>
    <col customWidth="1" min="12804" max="12804" style="9" width="14"/>
    <col customWidth="1" min="12805" max="12805" style="9" width="21"/>
    <col customWidth="1" min="12806" max="12806" style="9" width="20.7109375"/>
    <col customWidth="1" min="12807" max="12807" style="9" width="9.140625"/>
    <col customWidth="1" min="12808" max="12808" style="9" width="11.140625"/>
    <col customWidth="1" min="12809" max="12809" style="9" width="12.7109375"/>
    <col customWidth="1" min="12810" max="12810" style="9" width="14.5703125"/>
    <col customWidth="1" min="12811" max="12811" style="9" width="1.85546875"/>
    <col customWidth="1" min="12812" max="12814" style="9" width="16.28515625"/>
    <col customWidth="1" min="12815" max="12815" style="9" width="13"/>
    <col min="12816" max="13057" style="9" width="9.140625"/>
    <col customWidth="1" min="13058" max="13058" style="9" width="1.85546875"/>
    <col customWidth="1" min="13059" max="13059" style="9" width="10.5703125"/>
    <col customWidth="1" min="13060" max="13060" style="9" width="14"/>
    <col customWidth="1" min="13061" max="13061" style="9" width="21"/>
    <col customWidth="1" min="13062" max="13062" style="9" width="20.7109375"/>
    <col customWidth="1" min="13063" max="13063" style="9" width="9.140625"/>
    <col customWidth="1" min="13064" max="13064" style="9" width="11.140625"/>
    <col customWidth="1" min="13065" max="13065" style="9" width="12.7109375"/>
    <col customWidth="1" min="13066" max="13066" style="9" width="14.5703125"/>
    <col customWidth="1" min="13067" max="13067" style="9" width="1.85546875"/>
    <col customWidth="1" min="13068" max="13070" style="9" width="16.28515625"/>
    <col customWidth="1" min="13071" max="13071" style="9" width="13"/>
    <col min="13072" max="13313" style="9" width="9.140625"/>
    <col customWidth="1" min="13314" max="13314" style="9" width="1.85546875"/>
    <col customWidth="1" min="13315" max="13315" style="9" width="10.5703125"/>
    <col customWidth="1" min="13316" max="13316" style="9" width="14"/>
    <col customWidth="1" min="13317" max="13317" style="9" width="21"/>
    <col customWidth="1" min="13318" max="13318" style="9" width="20.7109375"/>
    <col customWidth="1" min="13319" max="13319" style="9" width="9.140625"/>
    <col customWidth="1" min="13320" max="13320" style="9" width="11.140625"/>
    <col customWidth="1" min="13321" max="13321" style="9" width="12.7109375"/>
    <col customWidth="1" min="13322" max="13322" style="9" width="14.5703125"/>
    <col customWidth="1" min="13323" max="13323" style="9" width="1.85546875"/>
    <col customWidth="1" min="13324" max="13326" style="9" width="16.28515625"/>
    <col customWidth="1" min="13327" max="13327" style="9" width="13"/>
    <col min="13328" max="13569" style="9" width="9.140625"/>
    <col customWidth="1" min="13570" max="13570" style="9" width="1.85546875"/>
    <col customWidth="1" min="13571" max="13571" style="9" width="10.5703125"/>
    <col customWidth="1" min="13572" max="13572" style="9" width="14"/>
    <col customWidth="1" min="13573" max="13573" style="9" width="21"/>
    <col customWidth="1" min="13574" max="13574" style="9" width="20.7109375"/>
    <col customWidth="1" min="13575" max="13575" style="9" width="9.140625"/>
    <col customWidth="1" min="13576" max="13576" style="9" width="11.140625"/>
    <col customWidth="1" min="13577" max="13577" style="9" width="12.7109375"/>
    <col customWidth="1" min="13578" max="13578" style="9" width="14.5703125"/>
    <col customWidth="1" min="13579" max="13579" style="9" width="1.85546875"/>
    <col customWidth="1" min="13580" max="13582" style="9" width="16.28515625"/>
    <col customWidth="1" min="13583" max="13583" style="9" width="13"/>
    <col min="13584" max="13825" style="9" width="9.140625"/>
    <col customWidth="1" min="13826" max="13826" style="9" width="1.85546875"/>
    <col customWidth="1" min="13827" max="13827" style="9" width="10.5703125"/>
    <col customWidth="1" min="13828" max="13828" style="9" width="14"/>
    <col customWidth="1" min="13829" max="13829" style="9" width="21"/>
    <col customWidth="1" min="13830" max="13830" style="9" width="20.7109375"/>
    <col customWidth="1" min="13831" max="13831" style="9" width="9.140625"/>
    <col customWidth="1" min="13832" max="13832" style="9" width="11.140625"/>
    <col customWidth="1" min="13833" max="13833" style="9" width="12.7109375"/>
    <col customWidth="1" min="13834" max="13834" style="9" width="14.5703125"/>
    <col customWidth="1" min="13835" max="13835" style="9" width="1.85546875"/>
    <col customWidth="1" min="13836" max="13838" style="9" width="16.28515625"/>
    <col customWidth="1" min="13839" max="13839" style="9" width="13"/>
    <col min="13840" max="14081" style="9" width="9.140625"/>
    <col customWidth="1" min="14082" max="14082" style="9" width="1.85546875"/>
    <col customWidth="1" min="14083" max="14083" style="9" width="10.5703125"/>
    <col customWidth="1" min="14084" max="14084" style="9" width="14"/>
    <col customWidth="1" min="14085" max="14085" style="9" width="21"/>
    <col customWidth="1" min="14086" max="14086" style="9" width="20.7109375"/>
    <col customWidth="1" min="14087" max="14087" style="9" width="9.140625"/>
    <col customWidth="1" min="14088" max="14088" style="9" width="11.140625"/>
    <col customWidth="1" min="14089" max="14089" style="9" width="12.7109375"/>
    <col customWidth="1" min="14090" max="14090" style="9" width="14.5703125"/>
    <col customWidth="1" min="14091" max="14091" style="9" width="1.85546875"/>
    <col customWidth="1" min="14092" max="14094" style="9" width="16.28515625"/>
    <col customWidth="1" min="14095" max="14095" style="9" width="13"/>
    <col min="14096" max="14337" style="9" width="9.140625"/>
    <col customWidth="1" min="14338" max="14338" style="9" width="1.85546875"/>
    <col customWidth="1" min="14339" max="14339" style="9" width="10.5703125"/>
    <col customWidth="1" min="14340" max="14340" style="9" width="14"/>
    <col customWidth="1" min="14341" max="14341" style="9" width="21"/>
    <col customWidth="1" min="14342" max="14342" style="9" width="20.7109375"/>
    <col customWidth="1" min="14343" max="14343" style="9" width="9.140625"/>
    <col customWidth="1" min="14344" max="14344" style="9" width="11.140625"/>
    <col customWidth="1" min="14345" max="14345" style="9" width="12.7109375"/>
    <col customWidth="1" min="14346" max="14346" style="9" width="14.5703125"/>
    <col customWidth="1" min="14347" max="14347" style="9" width="1.85546875"/>
    <col customWidth="1" min="14348" max="14350" style="9" width="16.28515625"/>
    <col customWidth="1" min="14351" max="14351" style="9" width="13"/>
    <col min="14352" max="14593" style="9" width="9.140625"/>
    <col customWidth="1" min="14594" max="14594" style="9" width="1.85546875"/>
    <col customWidth="1" min="14595" max="14595" style="9" width="10.5703125"/>
    <col customWidth="1" min="14596" max="14596" style="9" width="14"/>
    <col customWidth="1" min="14597" max="14597" style="9" width="21"/>
    <col customWidth="1" min="14598" max="14598" style="9" width="20.7109375"/>
    <col customWidth="1" min="14599" max="14599" style="9" width="9.140625"/>
    <col customWidth="1" min="14600" max="14600" style="9" width="11.140625"/>
    <col customWidth="1" min="14601" max="14601" style="9" width="12.7109375"/>
    <col customWidth="1" min="14602" max="14602" style="9" width="14.5703125"/>
    <col customWidth="1" min="14603" max="14603" style="9" width="1.85546875"/>
    <col customWidth="1" min="14604" max="14606" style="9" width="16.28515625"/>
    <col customWidth="1" min="14607" max="14607" style="9" width="13"/>
    <col min="14608" max="14849" style="9" width="9.140625"/>
    <col customWidth="1" min="14850" max="14850" style="9" width="1.85546875"/>
    <col customWidth="1" min="14851" max="14851" style="9" width="10.5703125"/>
    <col customWidth="1" min="14852" max="14852" style="9" width="14"/>
    <col customWidth="1" min="14853" max="14853" style="9" width="21"/>
    <col customWidth="1" min="14854" max="14854" style="9" width="20.7109375"/>
    <col customWidth="1" min="14855" max="14855" style="9" width="9.140625"/>
    <col customWidth="1" min="14856" max="14856" style="9" width="11.140625"/>
    <col customWidth="1" min="14857" max="14857" style="9" width="12.7109375"/>
    <col customWidth="1" min="14858" max="14858" style="9" width="14.5703125"/>
    <col customWidth="1" min="14859" max="14859" style="9" width="1.85546875"/>
    <col customWidth="1" min="14860" max="14862" style="9" width="16.28515625"/>
    <col customWidth="1" min="14863" max="14863" style="9" width="13"/>
    <col min="14864" max="15105" style="9" width="9.140625"/>
    <col customWidth="1" min="15106" max="15106" style="9" width="1.85546875"/>
    <col customWidth="1" min="15107" max="15107" style="9" width="10.5703125"/>
    <col customWidth="1" min="15108" max="15108" style="9" width="14"/>
    <col customWidth="1" min="15109" max="15109" style="9" width="21"/>
    <col customWidth="1" min="15110" max="15110" style="9" width="20.7109375"/>
    <col customWidth="1" min="15111" max="15111" style="9" width="9.140625"/>
    <col customWidth="1" min="15112" max="15112" style="9" width="11.140625"/>
    <col customWidth="1" min="15113" max="15113" style="9" width="12.7109375"/>
    <col customWidth="1" min="15114" max="15114" style="9" width="14.5703125"/>
    <col customWidth="1" min="15115" max="15115" style="9" width="1.85546875"/>
    <col customWidth="1" min="15116" max="15118" style="9" width="16.28515625"/>
    <col customWidth="1" min="15119" max="15119" style="9" width="13"/>
    <col min="15120" max="15361" style="9" width="9.140625"/>
    <col customWidth="1" min="15362" max="15362" style="9" width="1.85546875"/>
    <col customWidth="1" min="15363" max="15363" style="9" width="10.5703125"/>
    <col customWidth="1" min="15364" max="15364" style="9" width="14"/>
    <col customWidth="1" min="15365" max="15365" style="9" width="21"/>
    <col customWidth="1" min="15366" max="15366" style="9" width="20.7109375"/>
    <col customWidth="1" min="15367" max="15367" style="9" width="9.140625"/>
    <col customWidth="1" min="15368" max="15368" style="9" width="11.140625"/>
    <col customWidth="1" min="15369" max="15369" style="9" width="12.7109375"/>
    <col customWidth="1" min="15370" max="15370" style="9" width="14.5703125"/>
    <col customWidth="1" min="15371" max="15371" style="9" width="1.85546875"/>
    <col customWidth="1" min="15372" max="15374" style="9" width="16.28515625"/>
    <col customWidth="1" min="15375" max="15375" style="9" width="13"/>
    <col min="15376" max="15617" style="9" width="9.140625"/>
    <col customWidth="1" min="15618" max="15618" style="9" width="1.85546875"/>
    <col customWidth="1" min="15619" max="15619" style="9" width="10.5703125"/>
    <col customWidth="1" min="15620" max="15620" style="9" width="14"/>
    <col customWidth="1" min="15621" max="15621" style="9" width="21"/>
    <col customWidth="1" min="15622" max="15622" style="9" width="20.7109375"/>
    <col customWidth="1" min="15623" max="15623" style="9" width="9.140625"/>
    <col customWidth="1" min="15624" max="15624" style="9" width="11.140625"/>
    <col customWidth="1" min="15625" max="15625" style="9" width="12.7109375"/>
    <col customWidth="1" min="15626" max="15626" style="9" width="14.5703125"/>
    <col customWidth="1" min="15627" max="15627" style="9" width="1.85546875"/>
    <col customWidth="1" min="15628" max="15630" style="9" width="16.28515625"/>
    <col customWidth="1" min="15631" max="15631" style="9" width="13"/>
    <col min="15632" max="15873" style="9" width="9.140625"/>
    <col customWidth="1" min="15874" max="15874" style="9" width="1.85546875"/>
    <col customWidth="1" min="15875" max="15875" style="9" width="10.5703125"/>
    <col customWidth="1" min="15876" max="15876" style="9" width="14"/>
    <col customWidth="1" min="15877" max="15877" style="9" width="21"/>
    <col customWidth="1" min="15878" max="15878" style="9" width="20.7109375"/>
    <col customWidth="1" min="15879" max="15879" style="9" width="9.140625"/>
    <col customWidth="1" min="15880" max="15880" style="9" width="11.140625"/>
    <col customWidth="1" min="15881" max="15881" style="9" width="12.7109375"/>
    <col customWidth="1" min="15882" max="15882" style="9" width="14.5703125"/>
    <col customWidth="1" min="15883" max="15883" style="9" width="1.85546875"/>
    <col customWidth="1" min="15884" max="15886" style="9" width="16.28515625"/>
    <col customWidth="1" min="15887" max="15887" style="9" width="13"/>
    <col min="15888" max="16129" style="9" width="9.140625"/>
    <col customWidth="1" min="16130" max="16130" style="9" width="1.85546875"/>
    <col customWidth="1" min="16131" max="16131" style="9" width="10.5703125"/>
    <col customWidth="1" min="16132" max="16132" style="9" width="14"/>
    <col customWidth="1" min="16133" max="16133" style="9" width="21"/>
    <col customWidth="1" min="16134" max="16134" style="9" width="20.7109375"/>
    <col customWidth="1" min="16135" max="16135" style="9" width="9.140625"/>
    <col customWidth="1" min="16136" max="16136" style="9" width="11.140625"/>
    <col customWidth="1" min="16137" max="16137" style="9" width="12.7109375"/>
    <col customWidth="1" min="16138" max="16138" style="9" width="14.5703125"/>
    <col customWidth="1" min="16139" max="16139" style="9" width="1.85546875"/>
    <col customWidth="1" min="16140" max="16142" style="9" width="16.28515625"/>
    <col customWidth="1" min="16143" max="16143" style="9" width="13"/>
    <col min="16144" max="16384" style="9" width="9.140625"/>
  </cols>
  <sheetData>
    <row r="2" ht="15.75">
      <c r="C2" s="169"/>
      <c r="D2" s="170"/>
      <c r="E2" s="170"/>
      <c r="F2" s="171"/>
      <c r="H2" s="171"/>
      <c r="I2" s="171"/>
      <c r="J2" s="171"/>
      <c r="K2" s="171"/>
      <c r="L2" s="171"/>
      <c r="M2" s="10"/>
      <c r="N2" s="10"/>
      <c r="O2" s="10"/>
    </row>
    <row r="3" ht="16.5">
      <c r="C3" s="992" t="str">
        <f>MC!C5</f>
        <v>PROPONENTE</v>
      </c>
      <c r="D3" s="993"/>
      <c r="E3" s="993"/>
      <c r="F3" s="993"/>
      <c r="G3" s="993"/>
      <c r="H3" s="993"/>
      <c r="I3" s="993"/>
      <c r="J3" s="994"/>
      <c r="K3" s="171"/>
      <c r="L3" s="171"/>
      <c r="M3" s="10"/>
      <c r="N3" s="10"/>
      <c r="O3" s="10"/>
    </row>
    <row r="4" ht="16.5">
      <c r="C4" s="997" t="str">
        <f>MC!C6</f>
        <v xml:space="preserve">PREFEITURA MUNICIPAL DE</v>
      </c>
      <c r="D4" s="998"/>
      <c r="E4" s="998"/>
      <c r="F4" s="452" t="str">
        <f>MC!F6</f>
        <v>SABARÁ/MG</v>
      </c>
      <c r="G4" s="452"/>
      <c r="H4" s="452"/>
      <c r="I4" s="452"/>
      <c r="J4" s="453"/>
      <c r="K4" s="171"/>
      <c r="L4" s="171"/>
      <c r="M4" s="10"/>
      <c r="N4" s="10"/>
      <c r="O4" s="10"/>
    </row>
    <row r="5" ht="16.5">
      <c r="C5" s="997" t="str">
        <f>MC!C7</f>
        <v xml:space="preserve">EMPREENDIMENTO: CONSTRUÇÃO DE AMBULATORIO PEDIÁTRICO E OBRAS DE MELHORIAS NA MATERNIDADE</v>
      </c>
      <c r="D5" s="998"/>
      <c r="E5" s="998"/>
      <c r="F5" s="998"/>
      <c r="G5" s="998"/>
      <c r="H5" s="998"/>
      <c r="I5" s="998"/>
      <c r="J5" s="999"/>
      <c r="K5" s="171"/>
      <c r="L5" s="171"/>
      <c r="M5" s="10"/>
      <c r="N5" s="10"/>
      <c r="O5" s="10"/>
    </row>
    <row r="6" ht="16.5">
      <c r="C6" s="1000" t="str">
        <f>MC!L7</f>
        <v>MUNICÍPIO:</v>
      </c>
      <c r="D6" s="1001"/>
      <c r="E6" s="1001" t="str">
        <f>MC!L8</f>
        <v>SABARÁ/MG</v>
      </c>
      <c r="F6" s="1001"/>
      <c r="G6" s="1001"/>
      <c r="H6" s="1001"/>
      <c r="I6" s="1001"/>
      <c r="J6" s="1002"/>
      <c r="K6" s="171"/>
      <c r="L6" s="171"/>
      <c r="M6" s="10"/>
      <c r="N6" s="10"/>
      <c r="O6" s="10"/>
    </row>
    <row r="7" ht="16.5">
      <c r="C7" s="1004" t="str">
        <f>PO!D10</f>
        <v xml:space="preserve">Nº CONTRATO:</v>
      </c>
      <c r="D7" s="1005"/>
      <c r="E7" s="1006" t="str">
        <f>PO!E10</f>
        <v>nº1012614-26/2013</v>
      </c>
      <c r="F7" s="1006"/>
      <c r="G7" s="1007" t="str">
        <f>PO!F10</f>
        <v>REVISÃO:</v>
      </c>
      <c r="H7" s="1007"/>
      <c r="I7" s="1001" t="str">
        <f>PO!G10</f>
        <v>R04</v>
      </c>
      <c r="J7" s="1002"/>
      <c r="K7" s="171"/>
      <c r="L7" s="171"/>
      <c r="M7" s="10"/>
      <c r="N7" s="10"/>
      <c r="O7" s="10"/>
    </row>
    <row r="8" ht="16.5">
      <c r="C8" s="1000" t="str">
        <f>PO!J9</f>
        <v>DATA-BASE:</v>
      </c>
      <c r="D8" s="1001"/>
      <c r="E8" s="1003" t="str">
        <f>PO!J10</f>
        <v xml:space="preserve">Sinapi/MG 08/2025, Setop-MG 04/2025; Sudecap/MG 04/2025</v>
      </c>
      <c r="F8" s="1001"/>
      <c r="G8" s="1001"/>
      <c r="H8" s="1001"/>
      <c r="I8" s="1001"/>
      <c r="J8" s="1002"/>
      <c r="K8" s="171"/>
      <c r="L8" s="171"/>
      <c r="M8" s="10"/>
      <c r="N8" s="10"/>
      <c r="O8" s="10"/>
    </row>
    <row r="9" ht="16.5">
      <c r="C9" s="172"/>
      <c r="D9" s="173"/>
      <c r="E9" s="174"/>
      <c r="F9" s="175"/>
      <c r="G9" s="176"/>
      <c r="H9" s="176"/>
      <c r="I9" s="176"/>
      <c r="J9" s="177"/>
      <c r="K9" s="171"/>
      <c r="L9" s="171"/>
      <c r="M9" s="10"/>
      <c r="N9" s="10"/>
      <c r="O9" s="10"/>
    </row>
    <row r="10" ht="16.5">
      <c r="C10" s="995" t="s">
        <v>65</v>
      </c>
      <c r="D10" s="995"/>
      <c r="E10" s="996"/>
      <c r="F10" s="996"/>
      <c r="G10" s="996"/>
      <c r="H10" s="996"/>
      <c r="I10" s="996"/>
      <c r="J10" s="996"/>
    </row>
    <row r="11">
      <c r="C11" s="523" t="s">
        <v>145</v>
      </c>
      <c r="D11" s="524"/>
      <c r="E11" s="525" t="s">
        <v>159</v>
      </c>
      <c r="F11" s="526"/>
      <c r="G11" s="526"/>
      <c r="H11" s="526"/>
      <c r="I11" s="525" t="s">
        <v>160</v>
      </c>
      <c r="J11" s="527"/>
    </row>
    <row r="12">
      <c r="C12" s="520" t="s">
        <v>36</v>
      </c>
      <c r="D12" s="521"/>
      <c r="E12" s="518" t="str">
        <f>VLOOKUP(C12,PO!$E:$N,3,0)</f>
        <v xml:space="preserve">ADMINSTRAÇÃO LOCAL</v>
      </c>
      <c r="F12" s="519"/>
      <c r="G12" s="519"/>
      <c r="H12" s="519"/>
      <c r="I12" s="518" t="str">
        <f>VLOOKUP(C12,PO!$E:$N,4,0)</f>
        <v>UN</v>
      </c>
      <c r="J12" s="522"/>
    </row>
    <row r="13">
      <c r="C13" s="981" t="s">
        <v>3655</v>
      </c>
      <c r="D13" s="982"/>
      <c r="E13" s="982"/>
      <c r="F13" s="982"/>
      <c r="G13" s="982"/>
      <c r="H13" s="982"/>
      <c r="I13" s="982"/>
      <c r="J13" s="983"/>
    </row>
    <row r="14">
      <c r="C14" s="984" t="s">
        <v>117</v>
      </c>
      <c r="D14" s="985"/>
      <c r="E14" s="985"/>
      <c r="F14" s="985"/>
      <c r="G14" s="985"/>
      <c r="H14" s="985"/>
      <c r="I14" s="985"/>
      <c r="J14" s="986"/>
    </row>
    <row r="15" ht="27">
      <c r="C15" s="362" t="s">
        <v>21</v>
      </c>
      <c r="D15" s="362" t="s">
        <v>3709</v>
      </c>
      <c r="E15" s="362" t="s">
        <v>146</v>
      </c>
      <c r="F15" s="362" t="s">
        <v>147</v>
      </c>
      <c r="G15" s="363" t="s">
        <v>22</v>
      </c>
      <c r="H15" s="363" t="s">
        <v>23</v>
      </c>
      <c r="I15" s="364" t="s">
        <v>3662</v>
      </c>
      <c r="J15" s="365" t="s">
        <v>3663</v>
      </c>
    </row>
    <row r="16" ht="27">
      <c r="C16" s="179" t="str">
        <f>VLOOKUP(E16,REF!$B:$F,2,0)</f>
        <v>CPU-SINAPI-MG</v>
      </c>
      <c r="D16" s="355">
        <f>VLOOKUP(C16,REF!$H$60:$I$71,2,0)</f>
        <v>45901</v>
      </c>
      <c r="E16" s="478">
        <v>90778</v>
      </c>
      <c r="F16" s="180" t="str">
        <f>VLOOKUP(E16,REF!$B:$F,3,0)</f>
        <v xml:space="preserve">ENGENHEIRO CIVIL DE OBRA PLENO COM ENCARGOS COMPLEMENTARES</v>
      </c>
      <c r="G16" s="178" t="str">
        <f>VLOOKUP(E16,REF!$B:$F,4,0)</f>
        <v>H</v>
      </c>
      <c r="H16" s="479">
        <f>4*4*8</f>
        <v>128</v>
      </c>
      <c r="I16" s="471">
        <f>VLOOKUP(E16,REF!$B:$F,5,0)/1.8806*1.5123</f>
        <v>109.16448208018717</v>
      </c>
      <c r="J16" s="181">
        <f t="shared" ref="J16" si="0">ROUND(H16*I16,2)</f>
        <v>13973.049999999999</v>
      </c>
      <c r="M16" s="460" t="s">
        <v>3698</v>
      </c>
    </row>
    <row r="17" ht="27">
      <c r="C17" s="179" t="str">
        <f>VLOOKUP(E17,REF!$B:$F,2,0)</f>
        <v>CPU-SINAPI-MG</v>
      </c>
      <c r="D17" s="355">
        <f>VLOOKUP(C17,REF!$H$60:$I$71,2,0)</f>
        <v>45901</v>
      </c>
      <c r="E17" s="478">
        <v>90777</v>
      </c>
      <c r="F17" s="180" t="str">
        <f>VLOOKUP(E17,REF!$B:$F,3,0)</f>
        <v xml:space="preserve">ENGENHEIRO CIVIL DE OBRA JUNIOR COM ENCARGOS COMPLEMENTARES</v>
      </c>
      <c r="G17" s="178" t="str">
        <f>VLOOKUP(E17,REF!$B:$F,4,0)</f>
        <v>H</v>
      </c>
      <c r="H17" s="479">
        <f>H16*2</f>
        <v>256</v>
      </c>
      <c r="I17" s="471">
        <f>VLOOKUP(E17,REF!$B:$F,5,0)</f>
        <v>131.30000000000001</v>
      </c>
      <c r="J17" s="181">
        <f t="shared" ref="J17" si="1">ROUND(H17*I17,2)</f>
        <v>33612.800000000003</v>
      </c>
    </row>
    <row r="18">
      <c r="C18" s="978" t="s">
        <v>118</v>
      </c>
      <c r="D18" s="979"/>
      <c r="E18" s="979"/>
      <c r="F18" s="979"/>
      <c r="G18" s="979"/>
      <c r="H18" s="979"/>
      <c r="I18" s="980"/>
      <c r="J18" s="366">
        <f>SUM(J16:J17)</f>
        <v>47585.850000000006</v>
      </c>
    </row>
    <row r="19">
      <c r="A19" s="182" t="str">
        <f>C12</f>
        <v>CPU01</v>
      </c>
      <c r="C19" s="978" t="s">
        <v>158</v>
      </c>
      <c r="D19" s="979"/>
      <c r="E19" s="1008"/>
      <c r="F19" s="1008"/>
      <c r="G19" s="1008"/>
      <c r="H19" s="1008"/>
      <c r="I19" s="1009"/>
      <c r="J19" s="677">
        <f>J18</f>
        <v>47585.850000000006</v>
      </c>
    </row>
    <row r="20">
      <c r="A20" s="182"/>
      <c r="C20" s="523" t="s">
        <v>145</v>
      </c>
      <c r="D20" s="524"/>
      <c r="E20" s="525" t="s">
        <v>159</v>
      </c>
      <c r="F20" s="526"/>
      <c r="G20" s="526"/>
      <c r="H20" s="526"/>
      <c r="I20" s="525" t="s">
        <v>160</v>
      </c>
      <c r="J20" s="527"/>
    </row>
    <row r="21" ht="39" customHeight="1">
      <c r="A21" s="182"/>
      <c r="C21" s="520" t="s">
        <v>12624</v>
      </c>
      <c r="D21" s="521"/>
      <c r="E21" s="969" t="str">
        <f>VLOOKUP(C21,PO!$E:$N,3,0)</f>
        <v xml:space="preserve">JANELA 10FLS MAX.AR, 5FLS FIXAS, ALUMÍNIO ANODIZADO NATURAL (375X230)CM</v>
      </c>
      <c r="F21" s="970"/>
      <c r="G21" s="970"/>
      <c r="H21" s="971"/>
      <c r="I21" s="518" t="str">
        <f>VLOOKUP(C21,PO!$E:$N,4,0)</f>
        <v>M2</v>
      </c>
      <c r="J21" s="522"/>
    </row>
    <row r="22">
      <c r="A22" s="182"/>
      <c r="C22" s="981" t="s">
        <v>3655</v>
      </c>
      <c r="D22" s="982"/>
      <c r="E22" s="982"/>
      <c r="F22" s="982"/>
      <c r="G22" s="982"/>
      <c r="H22" s="982"/>
      <c r="I22" s="982"/>
      <c r="J22" s="983"/>
    </row>
    <row r="23">
      <c r="A23" s="182"/>
      <c r="C23" s="984" t="s">
        <v>117</v>
      </c>
      <c r="D23" s="985"/>
      <c r="E23" s="985"/>
      <c r="F23" s="985"/>
      <c r="G23" s="985"/>
      <c r="H23" s="985"/>
      <c r="I23" s="985"/>
      <c r="J23" s="986"/>
    </row>
    <row r="24" ht="27">
      <c r="A24" s="182"/>
      <c r="C24" s="362" t="s">
        <v>21</v>
      </c>
      <c r="D24" s="362" t="s">
        <v>3709</v>
      </c>
      <c r="E24" s="362" t="s">
        <v>146</v>
      </c>
      <c r="F24" s="362" t="s">
        <v>147</v>
      </c>
      <c r="G24" s="363" t="s">
        <v>22</v>
      </c>
      <c r="H24" s="363" t="s">
        <v>23</v>
      </c>
      <c r="I24" s="364" t="s">
        <v>3662</v>
      </c>
      <c r="J24" s="365" t="s">
        <v>3663</v>
      </c>
    </row>
    <row r="25" ht="40.5">
      <c r="A25" s="182"/>
      <c r="C25" s="179" t="str">
        <f>VLOOKUP(E25,REF!$B:$F,2,0)</f>
        <v>MAT-SUDECAP-MG</v>
      </c>
      <c r="D25" s="355">
        <f>VLOOKUP(C25,REF!$H$60:$I$71,2,0)</f>
        <v>45748</v>
      </c>
      <c r="E25" s="478" t="s">
        <v>31348</v>
      </c>
      <c r="F25" s="180" t="str">
        <f>VLOOKUP(E25,REF!$B:$F,3,0)</f>
        <v xml:space="preserve">JANELA MÁXIMO AR EM ALÚMINIO, 60X80 CM, COM VIDRO, SEM GUARNIÇÃO/ALIZAR REF 34381</v>
      </c>
      <c r="G25" s="178" t="str">
        <f>VLOOKUP(E25,REF!$B:$F,4,0)</f>
        <v>UN</v>
      </c>
      <c r="H25" s="479">
        <v>3</v>
      </c>
      <c r="I25" s="471">
        <f>VLOOKUP(E25,REF!$B:$F,5,0)/1.8806*1.5123</f>
        <v>231.76644847389127</v>
      </c>
      <c r="J25" s="181">
        <f t="shared" ref="J25:J26" si="2">ROUND(H25*I25,2)</f>
        <v>695.29999999999995</v>
      </c>
    </row>
    <row r="26" ht="40.5">
      <c r="A26" s="182"/>
      <c r="C26" s="179" t="str">
        <f>VLOOKUP(E26,REF!$B:$F,2,0)</f>
        <v>MAT-SUDECAP-MG</v>
      </c>
      <c r="D26" s="355">
        <f>VLOOKUP(C26,REF!$H$60:$I$71,2,0)</f>
        <v>45748</v>
      </c>
      <c r="E26" s="478" t="s">
        <v>31328</v>
      </c>
      <c r="F26" s="180" t="str">
        <f>VLOOKUP(E26,REF!$B:$F,3,0)</f>
        <v xml:space="preserve">PARAFUSO DE 4,20 X 38MM EM AÇO ZINCADO COM ROSCA SOBERBA, CABEÇA CHATA E FENDA PHILLIPS</v>
      </c>
      <c r="G26" s="178" t="str">
        <f>VLOOKUP(E26,REF!$B:$F,4,0)</f>
        <v>UN</v>
      </c>
      <c r="H26" s="479">
        <v>20</v>
      </c>
      <c r="I26" s="471">
        <f>VLOOKUP(E26,REF!$B:$F,5,0)</f>
        <v>0.32000000000000001</v>
      </c>
      <c r="J26" s="181">
        <f t="shared" si="2"/>
        <v>6.4000000000000004</v>
      </c>
    </row>
    <row r="27" ht="27">
      <c r="A27" s="182"/>
      <c r="C27" s="179" t="str">
        <f>VLOOKUP(E27,REF!$B:$F,2,0)</f>
        <v>MAT-SUDECAP-MG</v>
      </c>
      <c r="D27" s="355">
        <f>VLOOKUP(C27,REF!$H$60:$I$71,2,0)</f>
        <v>45748</v>
      </c>
      <c r="E27" s="478" t="s">
        <v>29326</v>
      </c>
      <c r="F27" s="180" t="str">
        <f>VLOOKUP(E27,REF!$B:$F,3,0)</f>
        <v>PEDREIRO</v>
      </c>
      <c r="G27" s="178" t="str">
        <f>VLOOKUP(E27,REF!$B:$F,4,0)</f>
        <v>H</v>
      </c>
      <c r="H27" s="479">
        <v>1.5</v>
      </c>
      <c r="I27" s="471">
        <f>VLOOKUP(E27,REF!$B:$F,5,0)</f>
        <v>24.800000000000001</v>
      </c>
      <c r="J27" s="181">
        <f t="shared" ref="J27:J29" si="3">ROUND(H27*I27,2)</f>
        <v>37.200000000000003</v>
      </c>
    </row>
    <row r="28" ht="27">
      <c r="A28" s="182"/>
      <c r="C28" s="179" t="str">
        <f>VLOOKUP(E28,REF!$B:$F,2,0)</f>
        <v>MAT-SUDECAP-MG</v>
      </c>
      <c r="D28" s="355">
        <f>VLOOKUP(C28,REF!$H$60:$I$71,2,0)</f>
        <v>45748</v>
      </c>
      <c r="E28" s="478" t="s">
        <v>29335</v>
      </c>
      <c r="F28" s="180" t="str">
        <f>VLOOKUP(E28,REF!$B:$F,3,0)</f>
        <v xml:space="preserve">SERVENTE DE OBRAS</v>
      </c>
      <c r="G28" s="178" t="str">
        <f>VLOOKUP(E28,REF!$B:$F,4,0)</f>
        <v>H</v>
      </c>
      <c r="H28" s="479">
        <v>1</v>
      </c>
      <c r="I28" s="471">
        <f>VLOOKUP(E28,REF!$B:$F,5,0)</f>
        <v>17.559999999999999</v>
      </c>
      <c r="J28" s="181">
        <f t="shared" si="3"/>
        <v>17.559999999999999</v>
      </c>
    </row>
    <row r="29" ht="27">
      <c r="A29" s="182"/>
      <c r="C29" s="179" t="str">
        <f>VLOOKUP(E29,REF!$B:$F,2,0)</f>
        <v>MAT-SUDECAP-MG</v>
      </c>
      <c r="D29" s="355">
        <f>VLOOKUP(C29,REF!$H$60:$I$71,2,0)</f>
        <v>45748</v>
      </c>
      <c r="E29" s="478" t="s">
        <v>31566</v>
      </c>
      <c r="F29" s="180" t="str">
        <f>VLOOKUP(E29,REF!$B:$F,3,0)</f>
        <v xml:space="preserve">SILICONE ACÉTICO USO GERAL, INCOLOR, 280G REF 39961</v>
      </c>
      <c r="G29" s="178" t="str">
        <f>VLOOKUP(E29,REF!$B:$F,4,0)</f>
        <v>UN</v>
      </c>
      <c r="H29" s="479">
        <v>2</v>
      </c>
      <c r="I29" s="471">
        <f>VLOOKUP(E29,REF!$B:$F,5,0)</f>
        <v>17.960000000000001</v>
      </c>
      <c r="J29" s="181">
        <f t="shared" si="3"/>
        <v>35.920000000000002</v>
      </c>
    </row>
    <row r="30">
      <c r="A30" s="182"/>
      <c r="C30" s="978" t="s">
        <v>118</v>
      </c>
      <c r="D30" s="979"/>
      <c r="E30" s="979"/>
      <c r="F30" s="979"/>
      <c r="G30" s="979"/>
      <c r="H30" s="979"/>
      <c r="I30" s="980"/>
      <c r="J30" s="366">
        <f>SUM(J25:J29)</f>
        <v>792.37999999999988</v>
      </c>
    </row>
    <row r="31">
      <c r="A31" s="182"/>
      <c r="C31" s="978" t="s">
        <v>158</v>
      </c>
      <c r="D31" s="979"/>
      <c r="E31" s="979"/>
      <c r="F31" s="979"/>
      <c r="G31" s="979"/>
      <c r="H31" s="979"/>
      <c r="I31" s="980"/>
      <c r="J31" s="367">
        <f>J30</f>
        <v>792.37999999999988</v>
      </c>
    </row>
    <row r="32">
      <c r="A32" s="182"/>
      <c r="C32" s="523" t="s">
        <v>145</v>
      </c>
      <c r="D32" s="524"/>
      <c r="E32" s="525" t="s">
        <v>159</v>
      </c>
      <c r="F32" s="526"/>
      <c r="G32" s="526"/>
      <c r="H32" s="526"/>
      <c r="I32" s="525" t="s">
        <v>160</v>
      </c>
      <c r="J32" s="527"/>
    </row>
    <row r="33" ht="43.5" customHeight="1">
      <c r="A33" s="182"/>
      <c r="C33" s="520" t="s">
        <v>32193</v>
      </c>
      <c r="D33" s="521"/>
      <c r="E33" s="969" t="str">
        <f>VLOOKUP(C33,PO!$E:$N,3,0)</f>
        <v xml:space="preserve">PM2-90X210CM-PORTA DE CORRER, 1 FL., TRILHO SUSPENSO, MADEIRA COM REVESTIMENTO LAMINADO MELAMÍNICO BRANCO NAS 2 FACES.</v>
      </c>
      <c r="F33" s="970"/>
      <c r="G33" s="970"/>
      <c r="H33" s="971"/>
      <c r="I33" s="518" t="str">
        <f>VLOOKUP(C33,PO!$E:$N,4,0)</f>
        <v>UN</v>
      </c>
      <c r="J33" s="522"/>
    </row>
    <row r="34">
      <c r="A34" s="182"/>
      <c r="C34" s="981" t="s">
        <v>3655</v>
      </c>
      <c r="D34" s="982"/>
      <c r="E34" s="982"/>
      <c r="F34" s="982"/>
      <c r="G34" s="982"/>
      <c r="H34" s="982"/>
      <c r="I34" s="982"/>
      <c r="J34" s="983"/>
    </row>
    <row r="35">
      <c r="A35" s="182"/>
      <c r="C35" s="984" t="s">
        <v>117</v>
      </c>
      <c r="D35" s="985"/>
      <c r="E35" s="985"/>
      <c r="F35" s="985"/>
      <c r="G35" s="985"/>
      <c r="H35" s="985"/>
      <c r="I35" s="985"/>
      <c r="J35" s="986"/>
    </row>
    <row r="36" ht="27">
      <c r="A36" s="182"/>
      <c r="C36" s="362" t="s">
        <v>21</v>
      </c>
      <c r="D36" s="362" t="s">
        <v>3709</v>
      </c>
      <c r="E36" s="362" t="s">
        <v>146</v>
      </c>
      <c r="F36" s="362" t="s">
        <v>147</v>
      </c>
      <c r="G36" s="363" t="s">
        <v>22</v>
      </c>
      <c r="H36" s="363" t="s">
        <v>23</v>
      </c>
      <c r="I36" s="364" t="s">
        <v>3662</v>
      </c>
      <c r="J36" s="365" t="s">
        <v>3663</v>
      </c>
    </row>
    <row r="37" ht="27">
      <c r="A37" s="182"/>
      <c r="C37" s="179" t="str">
        <f>VLOOKUP(E37,REF!$B:$F,2,0)</f>
        <v>CPU-SINAPI-MG</v>
      </c>
      <c r="D37" s="355">
        <f>VLOOKUP(C37,REF!$H$60:$I$71,2,0)</f>
        <v>45901</v>
      </c>
      <c r="E37" s="478">
        <v>88316</v>
      </c>
      <c r="F37" s="180" t="str">
        <f>VLOOKUP(E37,REF!$B:$F,3,0)</f>
        <v xml:space="preserve">SERVENTE COM ENCARGOS COMPLEMENTARES</v>
      </c>
      <c r="G37" s="178" t="str">
        <f>VLOOKUP(E37,REF!$B:$F,4,0)</f>
        <v>H</v>
      </c>
      <c r="H37" s="479">
        <v>1.9299999999999999</v>
      </c>
      <c r="I37" s="471">
        <f>VLOOKUP(E37,REF!$B:$F,5,0)/1.8806*1.5123</f>
        <v>18.20614272040838</v>
      </c>
      <c r="J37" s="181">
        <f t="shared" ref="J37:J41" si="4">ROUND(H37*I37,2)</f>
        <v>35.140000000000001</v>
      </c>
    </row>
    <row r="38" ht="27">
      <c r="A38" s="182"/>
      <c r="C38" s="179" t="str">
        <f>VLOOKUP(E38,REF!$B:$F,2,0)</f>
        <v>MAT-SINAPI-MG</v>
      </c>
      <c r="D38" s="355">
        <f>VLOOKUP(C38,REF!$H$60:$I$71,2,0)</f>
        <v>45870</v>
      </c>
      <c r="E38" s="478">
        <v>12868</v>
      </c>
      <c r="F38" s="180" t="str">
        <f>VLOOKUP(E38,REF!$B:$F,3,0)</f>
        <v xml:space="preserve">MARCENEIRO (HORISTA)</v>
      </c>
      <c r="G38" s="178" t="str">
        <f>VLOOKUP(E38,REF!$B:$F,4,0)</f>
        <v>H</v>
      </c>
      <c r="H38" s="479">
        <v>1.99</v>
      </c>
      <c r="I38" s="471">
        <f>VLOOKUP(E38,REF!$B:$F,5,0)</f>
        <v>24.149999999999999</v>
      </c>
      <c r="J38" s="181">
        <f t="shared" si="4"/>
        <v>48.060000000000002</v>
      </c>
    </row>
    <row r="39" ht="54">
      <c r="A39" s="182"/>
      <c r="C39" s="179" t="str">
        <f>VLOOKUP(E39,REF!$B:$F,2,0)</f>
        <v>MAT-SINAPI-MG</v>
      </c>
      <c r="D39" s="355">
        <f>VLOOKUP(C39,REF!$H$60:$I$71,2,0)</f>
        <v>45870</v>
      </c>
      <c r="E39" s="478">
        <v>11950</v>
      </c>
      <c r="F39" s="180" t="str">
        <f>VLOOKUP(E39,REF!$B:$F,3,0)</f>
        <v xml:space="preserve">BUCHA DE NYLON SEM ABA S6, COM PARAFUSO DE 4,20 X 40 MM EM ACO ZINCADO COM ROSCA SOBERBA, CABECA CHATA E FENDA PHILLIPS</v>
      </c>
      <c r="G39" s="178" t="str">
        <f>VLOOKUP(E39,REF!$B:$F,4,0)</f>
        <v>UN</v>
      </c>
      <c r="H39" s="479">
        <v>9.5999999999999996</v>
      </c>
      <c r="I39" s="471">
        <f>VLOOKUP(E39,REF!$B:$F,5,0)</f>
        <v>0.28000000000000003</v>
      </c>
      <c r="J39" s="181">
        <f t="shared" si="4"/>
        <v>2.6899999999999999</v>
      </c>
    </row>
    <row r="40" ht="40.5">
      <c r="A40" s="182"/>
      <c r="C40" s="179" t="str">
        <f>VLOOKUP(E40,REF!$B:$F,2,0)</f>
        <v>MAT-SINAPI-MG</v>
      </c>
      <c r="D40" s="355">
        <f>VLOOKUP(C40,REF!$H$60:$I$71,2,0)</f>
        <v>45870</v>
      </c>
      <c r="E40" s="478">
        <v>43605</v>
      </c>
      <c r="F40" s="180" t="str">
        <f>VLOOKUP(E40,REF!$B:$F,3,0)</f>
        <v xml:space="preserve">TRILHO PANTOGRAFICO RETO, EM ALUMINIO, TIPO U, COM DIMENSOES DE *38 X 38* MM PARA PORTA DE CORRER</v>
      </c>
      <c r="G40" s="178" t="str">
        <f>VLOOKUP(E40,REF!$B:$F,4,0)</f>
        <v>M</v>
      </c>
      <c r="H40" s="479">
        <v>0.90000000000000002</v>
      </c>
      <c r="I40" s="471">
        <f>VLOOKUP(E40,REF!$B:$F,5,0)</f>
        <v>47.079999999999998</v>
      </c>
      <c r="J40" s="181">
        <f t="shared" si="4"/>
        <v>42.369999999999997</v>
      </c>
    </row>
    <row r="41" ht="81">
      <c r="A41" s="182"/>
      <c r="C41" s="179" t="str">
        <f>VLOOKUP(E41,REF!$B:$F,2,0)</f>
        <v>MAT-SINAPI-MG</v>
      </c>
      <c r="D41" s="355">
        <f>VLOOKUP(C41,REF!$H$60:$I$71,2,0)</f>
        <v>45870</v>
      </c>
      <c r="E41" s="478">
        <v>10556</v>
      </c>
      <c r="F41" s="180" t="str">
        <f>VLOOKUP(E41,REF!$B:$F,3,0)</f>
        <v xml:space="preserve">PORTA DE MADEIRA, FOLHA MEDIA (NBR 15930) DE 900 X 2100 MM, DE 35 MM A 40 MM DE ESPESSURA, NUCLEO SEMI-SOLIDO (SARRAFEADO), CAPA LISA EM HDF, ACABAMENTO EM PRIMER PARA PINTURA</v>
      </c>
      <c r="G41" s="178" t="str">
        <f>VLOOKUP(E41,REF!$B:$F,4,0)</f>
        <v>UN</v>
      </c>
      <c r="H41" s="479">
        <v>1</v>
      </c>
      <c r="I41" s="471">
        <f>VLOOKUP(E41,REF!$B:$F,5,0)</f>
        <v>295.11000000000001</v>
      </c>
      <c r="J41" s="181">
        <f t="shared" si="4"/>
        <v>295.11000000000001</v>
      </c>
    </row>
    <row r="42" ht="40.5">
      <c r="A42" s="182"/>
      <c r="C42" s="179" t="str">
        <f>VLOOKUP(E42,REF!$B:$F,2,0)</f>
        <v>MAT-SINAPI-MG</v>
      </c>
      <c r="D42" s="355">
        <f>VLOOKUP(C42,REF!$H$60:$I$71,2,0)</f>
        <v>45870</v>
      </c>
      <c r="E42" s="478">
        <v>43606</v>
      </c>
      <c r="F42" s="180" t="str">
        <f>VLOOKUP(E42,REF!$B:$F,3,0)</f>
        <v xml:space="preserve">PINO GUIA RETO, EM LATAO, CHAPA COM 3 MM DE ESPESSURA E GUIA COM ROLETE DE 9 MM</v>
      </c>
      <c r="G42" s="178" t="str">
        <f>VLOOKUP(E42,REF!$B:$F,4,0)</f>
        <v>UN</v>
      </c>
      <c r="H42" s="479">
        <v>2</v>
      </c>
      <c r="I42" s="471">
        <f>VLOOKUP(E42,REF!$B:$F,5,0)</f>
        <v>9.6099999999999994</v>
      </c>
      <c r="J42" s="181">
        <f t="shared" ref="J42:J45" si="5">ROUND(H42*I42,2)</f>
        <v>19.219999999999999</v>
      </c>
    </row>
    <row r="43" ht="94.5">
      <c r="A43" s="182"/>
      <c r="C43" s="179" t="str">
        <f>VLOOKUP(E43,REF!$B:$F,2,0)</f>
        <v>MAT-SINAPI-MG</v>
      </c>
      <c r="D43" s="355">
        <f>VLOOKUP(C43,REF!$H$60:$I$71,2,0)</f>
        <v>45870</v>
      </c>
      <c r="E43" s="478">
        <v>43607</v>
      </c>
      <c r="F43" s="180" t="str">
        <f>VLOOKUP(E43,REF!$B:$F,3,0)</f>
        <v xml:space="preserve">FECHADURA ESPELHO PARA PORTA DE BANHEIRO, EM ACO INOX (MAQUINA, TESTA E CONTRA-TESTA) E EM ZAMAC (MACANETA, LINGUETA E TRINCOS) COM ACABAMENTO CROMADO, MAQUINA DE 55 MM, INCLUINDO CHAVE TIPO TRANQUETA (CONJUNTO DE FECHADURAS)</v>
      </c>
      <c r="G43" s="178" t="str">
        <f>VLOOKUP(E43,REF!$B:$F,4,0)</f>
        <v>CJ</v>
      </c>
      <c r="H43" s="479">
        <v>1</v>
      </c>
      <c r="I43" s="471">
        <f>VLOOKUP(E43,REF!$B:$F,5,0)</f>
        <v>104.11</v>
      </c>
      <c r="J43" s="181">
        <f t="shared" si="5"/>
        <v>104.11</v>
      </c>
    </row>
    <row r="44" ht="54">
      <c r="A44" s="182"/>
      <c r="C44" s="179" t="str">
        <f>VLOOKUP(E44,REF!$B:$F,2,0)</f>
        <v>MAT-SINAPI-MG</v>
      </c>
      <c r="D44" s="355">
        <f>VLOOKUP(C44,REF!$H$60:$I$71,2,0)</f>
        <v>45870</v>
      </c>
      <c r="E44" s="478">
        <v>12032</v>
      </c>
      <c r="F44" s="180" t="str">
        <f>VLOOKUP(E44,REF!$B:$F,3,0)</f>
        <v xml:space="preserve">JOGO DE TRANQUETA E ROSETA QUADRADA DE SOBREPOR SEM FUROS, EM LATAO CROMADO, *50 X 50* MM, PARA FECHADURA DE PORTA DE BANHEIRO</v>
      </c>
      <c r="G44" s="178" t="str">
        <f>VLOOKUP(E44,REF!$B:$F,4,0)</f>
        <v>JG</v>
      </c>
      <c r="H44" s="479">
        <v>1</v>
      </c>
      <c r="I44" s="471">
        <f>VLOOKUP(E44,REF!$B:$F,5,0)</f>
        <v>61.170000000000002</v>
      </c>
      <c r="J44" s="181">
        <f t="shared" si="5"/>
        <v>61.170000000000002</v>
      </c>
    </row>
    <row r="45" ht="27">
      <c r="A45" s="182"/>
      <c r="C45" s="179" t="str">
        <f>VLOOKUP(E45,REF!$B:$F,2,0)</f>
        <v>MAT-SUDECAP-MG</v>
      </c>
      <c r="D45" s="355">
        <f>VLOOKUP(C45,REF!$H$60:$I$71,2,0)</f>
        <v>45748</v>
      </c>
      <c r="E45" s="478" t="s">
        <v>31566</v>
      </c>
      <c r="F45" s="180" t="str">
        <f>VLOOKUP(E45,REF!$B:$F,3,0)</f>
        <v xml:space="preserve">SILICONE ACÉTICO USO GERAL, INCOLOR, 280G REF 39961</v>
      </c>
      <c r="G45" s="178" t="str">
        <f>VLOOKUP(E45,REF!$B:$F,4,0)</f>
        <v>UN</v>
      </c>
      <c r="H45" s="479">
        <v>0.34899999999999998</v>
      </c>
      <c r="I45" s="471">
        <f>VLOOKUP(E45,REF!$B:$F,5,0)</f>
        <v>17.960000000000001</v>
      </c>
      <c r="J45" s="181">
        <f t="shared" si="5"/>
        <v>6.2699999999999996</v>
      </c>
    </row>
    <row r="46">
      <c r="A46" s="182"/>
      <c r="C46" s="978" t="s">
        <v>118</v>
      </c>
      <c r="D46" s="979"/>
      <c r="E46" s="979"/>
      <c r="F46" s="979"/>
      <c r="G46" s="979"/>
      <c r="H46" s="979"/>
      <c r="I46" s="980"/>
      <c r="J46" s="366">
        <f>SUM(J37:J45)</f>
        <v>614.13999999999999</v>
      </c>
    </row>
    <row r="47">
      <c r="A47" s="182"/>
      <c r="C47" s="978" t="s">
        <v>158</v>
      </c>
      <c r="D47" s="979"/>
      <c r="E47" s="979"/>
      <c r="F47" s="979"/>
      <c r="G47" s="979"/>
      <c r="H47" s="979"/>
      <c r="I47" s="980"/>
      <c r="J47" s="367">
        <f>J46</f>
        <v>614.13999999999999</v>
      </c>
    </row>
    <row r="48">
      <c r="A48" s="182"/>
      <c r="C48" s="523" t="s">
        <v>145</v>
      </c>
      <c r="D48" s="524"/>
      <c r="E48" s="525" t="s">
        <v>159</v>
      </c>
      <c r="F48" s="526"/>
      <c r="G48" s="526"/>
      <c r="H48" s="526"/>
      <c r="I48" s="525" t="s">
        <v>160</v>
      </c>
      <c r="J48" s="527"/>
    </row>
    <row r="49" ht="42.75" customHeight="1">
      <c r="A49" s="182"/>
      <c r="C49" s="520" t="s">
        <v>32197</v>
      </c>
      <c r="D49" s="521"/>
      <c r="E49" s="969" t="str">
        <f>VLOOKUP(C49,PO!$E:$N,3,0)</f>
        <v xml:space="preserve">PM3-70X210CM-PORTA DE CORRER, 1 FL., TRILHO SUSPENSO, MADEIRA COM REVESTIMENTO LAMINADO MELAMÍNICO BRANCO NAS 2 FACES.</v>
      </c>
      <c r="F49" s="970"/>
      <c r="G49" s="970"/>
      <c r="H49" s="971"/>
      <c r="I49" s="518" t="str">
        <f>VLOOKUP(C49,PO!$E:$N,4,0)</f>
        <v>UN</v>
      </c>
      <c r="J49" s="522"/>
    </row>
    <row r="50">
      <c r="A50" s="182"/>
      <c r="C50" s="981" t="s">
        <v>3655</v>
      </c>
      <c r="D50" s="982"/>
      <c r="E50" s="982"/>
      <c r="F50" s="982"/>
      <c r="G50" s="982"/>
      <c r="H50" s="982"/>
      <c r="I50" s="982"/>
      <c r="J50" s="983"/>
    </row>
    <row r="51">
      <c r="A51" s="182"/>
      <c r="C51" s="984" t="s">
        <v>117</v>
      </c>
      <c r="D51" s="985"/>
      <c r="E51" s="985"/>
      <c r="F51" s="985"/>
      <c r="G51" s="985"/>
      <c r="H51" s="985"/>
      <c r="I51" s="985"/>
      <c r="J51" s="986"/>
    </row>
    <row r="52" ht="27">
      <c r="A52" s="182"/>
      <c r="C52" s="362" t="s">
        <v>21</v>
      </c>
      <c r="D52" s="362" t="s">
        <v>3709</v>
      </c>
      <c r="E52" s="362" t="s">
        <v>146</v>
      </c>
      <c r="F52" s="362" t="s">
        <v>147</v>
      </c>
      <c r="G52" s="363" t="s">
        <v>22</v>
      </c>
      <c r="H52" s="363" t="s">
        <v>23</v>
      </c>
      <c r="I52" s="364" t="s">
        <v>3662</v>
      </c>
      <c r="J52" s="365" t="s">
        <v>3663</v>
      </c>
    </row>
    <row r="53" ht="27">
      <c r="A53" s="182"/>
      <c r="C53" s="179" t="str">
        <f>VLOOKUP(E53,REF!$B:$F,2,0)</f>
        <v>CPU-SINAPI-MG</v>
      </c>
      <c r="D53" s="355">
        <f>VLOOKUP(C53,REF!$H$60:$I$71,2,0)</f>
        <v>45901</v>
      </c>
      <c r="E53" s="478">
        <v>88316</v>
      </c>
      <c r="F53" s="180" t="str">
        <f>VLOOKUP(E53,REF!$B:$F,3,0)</f>
        <v xml:space="preserve">SERVENTE COM ENCARGOS COMPLEMENTARES</v>
      </c>
      <c r="G53" s="178" t="str">
        <f>VLOOKUP(E53,REF!$B:$F,4,0)</f>
        <v>H</v>
      </c>
      <c r="H53" s="479">
        <v>1.9299999999999999</v>
      </c>
      <c r="I53" s="471">
        <f>VLOOKUP(E53,REF!$B:$F,5,0)/1.8806*1.5123</f>
        <v>18.20614272040838</v>
      </c>
      <c r="J53" s="181">
        <f t="shared" ref="J53:J61" si="6">ROUND(H53*I53,2)</f>
        <v>35.140000000000001</v>
      </c>
    </row>
    <row r="54" ht="27">
      <c r="A54" s="182"/>
      <c r="C54" s="179" t="str">
        <f>VLOOKUP(E54,REF!$B:$F,2,0)</f>
        <v>MAT-SINAPI-MG</v>
      </c>
      <c r="D54" s="355">
        <f>VLOOKUP(C54,REF!$H$60:$I$71,2,0)</f>
        <v>45870</v>
      </c>
      <c r="E54" s="478">
        <v>12868</v>
      </c>
      <c r="F54" s="180" t="str">
        <f>VLOOKUP(E54,REF!$B:$F,3,0)</f>
        <v xml:space="preserve">MARCENEIRO (HORISTA)</v>
      </c>
      <c r="G54" s="178" t="str">
        <f>VLOOKUP(E54,REF!$B:$F,4,0)</f>
        <v>H</v>
      </c>
      <c r="H54" s="479">
        <v>1.99</v>
      </c>
      <c r="I54" s="471">
        <f>VLOOKUP(E54,REF!$B:$F,5,0)</f>
        <v>24.149999999999999</v>
      </c>
      <c r="J54" s="181">
        <f t="shared" si="6"/>
        <v>48.060000000000002</v>
      </c>
    </row>
    <row r="55" ht="54">
      <c r="A55" s="182"/>
      <c r="C55" s="179" t="str">
        <f>VLOOKUP(E55,REF!$B:$F,2,0)</f>
        <v>MAT-SINAPI-MG</v>
      </c>
      <c r="D55" s="355">
        <f>VLOOKUP(C55,REF!$H$60:$I$71,2,0)</f>
        <v>45870</v>
      </c>
      <c r="E55" s="478">
        <v>11950</v>
      </c>
      <c r="F55" s="180" t="str">
        <f>VLOOKUP(E55,REF!$B:$F,3,0)</f>
        <v xml:space="preserve">BUCHA DE NYLON SEM ABA S6, COM PARAFUSO DE 4,20 X 40 MM EM ACO ZINCADO COM ROSCA SOBERBA, CABECA CHATA E FENDA PHILLIPS</v>
      </c>
      <c r="G55" s="178" t="str">
        <f>VLOOKUP(E55,REF!$B:$F,4,0)</f>
        <v>UN</v>
      </c>
      <c r="H55" s="479">
        <v>9.5999999999999996</v>
      </c>
      <c r="I55" s="471">
        <f>VLOOKUP(E55,REF!$B:$F,5,0)</f>
        <v>0.28000000000000003</v>
      </c>
      <c r="J55" s="181">
        <f t="shared" si="6"/>
        <v>2.6899999999999999</v>
      </c>
    </row>
    <row r="56" ht="40.5">
      <c r="A56" s="182"/>
      <c r="C56" s="179" t="str">
        <f>VLOOKUP(E56,REF!$B:$F,2,0)</f>
        <v>MAT-SINAPI-MG</v>
      </c>
      <c r="D56" s="355">
        <f>VLOOKUP(C56,REF!$H$60:$I$71,2,0)</f>
        <v>45870</v>
      </c>
      <c r="E56" s="478">
        <v>43605</v>
      </c>
      <c r="F56" s="180" t="str">
        <f>VLOOKUP(E56,REF!$B:$F,3,0)</f>
        <v xml:space="preserve">TRILHO PANTOGRAFICO RETO, EM ALUMINIO, TIPO U, COM DIMENSOES DE *38 X 38* MM PARA PORTA DE CORRER</v>
      </c>
      <c r="G56" s="178" t="str">
        <f>VLOOKUP(E56,REF!$B:$F,4,0)</f>
        <v>M</v>
      </c>
      <c r="H56" s="479">
        <v>0.90000000000000002</v>
      </c>
      <c r="I56" s="471">
        <f>VLOOKUP(E56,REF!$B:$F,5,0)</f>
        <v>47.079999999999998</v>
      </c>
      <c r="J56" s="181">
        <f t="shared" si="6"/>
        <v>42.369999999999997</v>
      </c>
    </row>
    <row r="57" ht="94.5">
      <c r="A57" s="182"/>
      <c r="C57" s="179" t="str">
        <f>VLOOKUP(E57,REF!$B:$F,2,0)</f>
        <v>MAT-SINAPI-MG</v>
      </c>
      <c r="D57" s="355">
        <f>VLOOKUP(C57,REF!$H$60:$I$71,2,0)</f>
        <v>45870</v>
      </c>
      <c r="E57" s="478">
        <v>4981</v>
      </c>
      <c r="F57" s="180" t="str">
        <f>VLOOKUP(E57,REF!$B:$F,3,0)</f>
        <v xml:space="preserve">PORTA DE ABRIR / GIRO, DE MADEIRA FOLHA MEDIA (NBR 15930) DE 700 X 2100 MM, DE 35 MM A 40 MM DE ESPESSURA, NUCLEO SEMI-SOLIDO (SARRAFEADO), CAPA LISA EM HDF, ACABAMENTO EM LAMINADO NATURAL PARA VERNIZ</v>
      </c>
      <c r="G57" s="178" t="str">
        <f>VLOOKUP(E57,REF!$B:$F,4,0)</f>
        <v>UN</v>
      </c>
      <c r="H57" s="479">
        <v>1</v>
      </c>
      <c r="I57" s="471">
        <f>VLOOKUP(E57,REF!$B:$F,5,0)</f>
        <v>215</v>
      </c>
      <c r="J57" s="181">
        <f t="shared" si="6"/>
        <v>215</v>
      </c>
    </row>
    <row r="58" ht="40.5">
      <c r="A58" s="182"/>
      <c r="C58" s="179" t="str">
        <f>VLOOKUP(E58,REF!$B:$F,2,0)</f>
        <v>MAT-SINAPI-MG</v>
      </c>
      <c r="D58" s="355">
        <f>VLOOKUP(C58,REF!$H$60:$I$71,2,0)</f>
        <v>45870</v>
      </c>
      <c r="E58" s="478">
        <v>43606</v>
      </c>
      <c r="F58" s="180" t="str">
        <f>VLOOKUP(E58,REF!$B:$F,3,0)</f>
        <v xml:space="preserve">PINO GUIA RETO, EM LATAO, CHAPA COM 3 MM DE ESPESSURA E GUIA COM ROLETE DE 9 MM</v>
      </c>
      <c r="G58" s="178" t="str">
        <f>VLOOKUP(E58,REF!$B:$F,4,0)</f>
        <v>UN</v>
      </c>
      <c r="H58" s="479">
        <v>2</v>
      </c>
      <c r="I58" s="471">
        <f>VLOOKUP(E58,REF!$B:$F,5,0)</f>
        <v>9.6099999999999994</v>
      </c>
      <c r="J58" s="181">
        <f t="shared" si="6"/>
        <v>19.219999999999999</v>
      </c>
    </row>
    <row r="59" ht="94.5">
      <c r="A59" s="182"/>
      <c r="C59" s="179" t="str">
        <f>VLOOKUP(E59,REF!$B:$F,2,0)</f>
        <v>MAT-SINAPI-MG</v>
      </c>
      <c r="D59" s="355">
        <f>VLOOKUP(C59,REF!$H$60:$I$71,2,0)</f>
        <v>45870</v>
      </c>
      <c r="E59" s="478">
        <v>43607</v>
      </c>
      <c r="F59" s="180" t="str">
        <f>VLOOKUP(E59,REF!$B:$F,3,0)</f>
        <v xml:space="preserve">FECHADURA ESPELHO PARA PORTA DE BANHEIRO, EM ACO INOX (MAQUINA, TESTA E CONTRA-TESTA) E EM ZAMAC (MACANETA, LINGUETA E TRINCOS) COM ACABAMENTO CROMADO, MAQUINA DE 55 MM, INCLUINDO CHAVE TIPO TRANQUETA (CONJUNTO DE FECHADURAS)</v>
      </c>
      <c r="G59" s="178" t="str">
        <f>VLOOKUP(E59,REF!$B:$F,4,0)</f>
        <v>CJ</v>
      </c>
      <c r="H59" s="479">
        <v>1</v>
      </c>
      <c r="I59" s="471">
        <f>VLOOKUP(E59,REF!$B:$F,5,0)</f>
        <v>104.11</v>
      </c>
      <c r="J59" s="181">
        <f t="shared" si="6"/>
        <v>104.11</v>
      </c>
    </row>
    <row r="60" ht="54">
      <c r="A60" s="182"/>
      <c r="C60" s="179" t="str">
        <f>VLOOKUP(E60,REF!$B:$F,2,0)</f>
        <v>MAT-SINAPI-MG</v>
      </c>
      <c r="D60" s="355">
        <f>VLOOKUP(C60,REF!$H$60:$I$71,2,0)</f>
        <v>45870</v>
      </c>
      <c r="E60" s="478">
        <v>12032</v>
      </c>
      <c r="F60" s="180" t="str">
        <f>VLOOKUP(E60,REF!$B:$F,3,0)</f>
        <v xml:space="preserve">JOGO DE TRANQUETA E ROSETA QUADRADA DE SOBREPOR SEM FUROS, EM LATAO CROMADO, *50 X 50* MM, PARA FECHADURA DE PORTA DE BANHEIRO</v>
      </c>
      <c r="G60" s="178" t="str">
        <f>VLOOKUP(E60,REF!$B:$F,4,0)</f>
        <v>JG</v>
      </c>
      <c r="H60" s="479">
        <v>1</v>
      </c>
      <c r="I60" s="471">
        <f>VLOOKUP(E60,REF!$B:$F,5,0)</f>
        <v>61.170000000000002</v>
      </c>
      <c r="J60" s="181">
        <f t="shared" si="6"/>
        <v>61.170000000000002</v>
      </c>
    </row>
    <row r="61" ht="27">
      <c r="A61" s="182"/>
      <c r="C61" s="179" t="str">
        <f>VLOOKUP(E61,REF!$B:$F,2,0)</f>
        <v>MAT-SUDECAP-MG</v>
      </c>
      <c r="D61" s="355">
        <f>VLOOKUP(C61,REF!$H$60:$I$71,2,0)</f>
        <v>45748</v>
      </c>
      <c r="E61" s="478" t="s">
        <v>31566</v>
      </c>
      <c r="F61" s="180" t="str">
        <f>VLOOKUP(E61,REF!$B:$F,3,0)</f>
        <v xml:space="preserve">SILICONE ACÉTICO USO GERAL, INCOLOR, 280G REF 39961</v>
      </c>
      <c r="G61" s="178" t="str">
        <f>VLOOKUP(E61,REF!$B:$F,4,0)</f>
        <v>UN</v>
      </c>
      <c r="H61" s="479">
        <v>0.34899999999999998</v>
      </c>
      <c r="I61" s="471">
        <f>VLOOKUP(E61,REF!$B:$F,5,0)</f>
        <v>17.960000000000001</v>
      </c>
      <c r="J61" s="181">
        <f t="shared" si="6"/>
        <v>6.2699999999999996</v>
      </c>
    </row>
    <row r="62">
      <c r="A62" s="182"/>
      <c r="C62" s="978" t="s">
        <v>118</v>
      </c>
      <c r="D62" s="979"/>
      <c r="E62" s="979"/>
      <c r="F62" s="979"/>
      <c r="G62" s="979"/>
      <c r="H62" s="979"/>
      <c r="I62" s="980"/>
      <c r="J62" s="366">
        <f>SUM(J53:J61)</f>
        <v>534.02999999999997</v>
      </c>
    </row>
    <row r="63">
      <c r="A63" s="182"/>
      <c r="C63" s="978" t="s">
        <v>158</v>
      </c>
      <c r="D63" s="979"/>
      <c r="E63" s="979"/>
      <c r="F63" s="979"/>
      <c r="G63" s="979"/>
      <c r="H63" s="979"/>
      <c r="I63" s="980"/>
      <c r="J63" s="367">
        <f>J62</f>
        <v>534.02999999999997</v>
      </c>
    </row>
    <row r="64">
      <c r="A64" s="182"/>
      <c r="C64" s="523" t="s">
        <v>145</v>
      </c>
      <c r="D64" s="524"/>
      <c r="E64" s="525" t="s">
        <v>159</v>
      </c>
      <c r="F64" s="526"/>
      <c r="G64" s="526"/>
      <c r="H64" s="526"/>
      <c r="I64" s="525" t="s">
        <v>160</v>
      </c>
      <c r="J64" s="527"/>
    </row>
    <row r="65" ht="30" customHeight="1">
      <c r="A65" s="182"/>
      <c r="C65" s="520" t="s">
        <v>32198</v>
      </c>
      <c r="D65" s="521"/>
      <c r="E65" s="969" t="str">
        <f>VLOOKUP(C65,PO!$E:$N,3,0)</f>
        <v xml:space="preserve">BACIA SANITÁRIA INFANTIL DE LOUÇA COM CAIXA ACOPLADA, COR BRANCA, REF. KIDS CELITE</v>
      </c>
      <c r="F65" s="970"/>
      <c r="G65" s="970"/>
      <c r="H65" s="971"/>
      <c r="I65" s="518" t="str">
        <f>VLOOKUP(C65,PO!$E:$N,4,0)</f>
        <v>UN</v>
      </c>
      <c r="J65" s="522"/>
    </row>
    <row r="66">
      <c r="A66" s="182"/>
      <c r="C66" s="981" t="s">
        <v>3655</v>
      </c>
      <c r="D66" s="982"/>
      <c r="E66" s="982"/>
      <c r="F66" s="982"/>
      <c r="G66" s="982"/>
      <c r="H66" s="982"/>
      <c r="I66" s="982"/>
      <c r="J66" s="983"/>
    </row>
    <row r="67">
      <c r="A67" s="182"/>
      <c r="C67" s="984" t="s">
        <v>117</v>
      </c>
      <c r="D67" s="985"/>
      <c r="E67" s="985"/>
      <c r="F67" s="985"/>
      <c r="G67" s="985"/>
      <c r="H67" s="985"/>
      <c r="I67" s="985"/>
      <c r="J67" s="986"/>
    </row>
    <row r="68" ht="27">
      <c r="A68" s="182"/>
      <c r="C68" s="362" t="s">
        <v>21</v>
      </c>
      <c r="D68" s="362" t="s">
        <v>3709</v>
      </c>
      <c r="E68" s="362" t="s">
        <v>146</v>
      </c>
      <c r="F68" s="362" t="s">
        <v>147</v>
      </c>
      <c r="G68" s="363" t="s">
        <v>22</v>
      </c>
      <c r="H68" s="363" t="s">
        <v>23</v>
      </c>
      <c r="I68" s="364" t="s">
        <v>3662</v>
      </c>
      <c r="J68" s="365" t="s">
        <v>3663</v>
      </c>
    </row>
    <row r="69" ht="27">
      <c r="A69" s="182"/>
      <c r="C69" s="179" t="str">
        <f>VLOOKUP(E69,REF!$B:$F,2,0)</f>
        <v>MAT-SUDECAP-MG</v>
      </c>
      <c r="D69" s="355">
        <f>VLOOKUP(C69,REF!$H$60:$I$71,2,0)</f>
        <v>45748</v>
      </c>
      <c r="E69" s="478" t="s">
        <v>30441</v>
      </c>
      <c r="F69" s="180" t="str">
        <f>VLOOKUP(E69,REF!$B:$F,3,0)</f>
        <v xml:space="preserve">ASSENTO PLÁSTICO BRANCO SIMPLES REF 377</v>
      </c>
      <c r="G69" s="178" t="str">
        <f>VLOOKUP(E69,REF!$B:$F,4,0)</f>
        <v>UN</v>
      </c>
      <c r="H69" s="479">
        <v>1</v>
      </c>
      <c r="I69" s="471">
        <f>VLOOKUP(E69,REF!$B:$F,5,0)/1.8806*1.5123</f>
        <v>14.43464054025311</v>
      </c>
      <c r="J69" s="181">
        <f t="shared" ref="J69:J77" si="7">ROUND(H69*I69,2)</f>
        <v>14.43</v>
      </c>
    </row>
    <row r="70" ht="27">
      <c r="A70" s="182"/>
      <c r="C70" s="179" t="str">
        <f>VLOOKUP(E70,REF!$B:$F,2,0)</f>
        <v>MAT-SUDECAP-MG</v>
      </c>
      <c r="D70" s="355">
        <f>VLOOKUP(C70,REF!$H$60:$I$71,2,0)</f>
        <v>45748</v>
      </c>
      <c r="E70" s="478" t="s">
        <v>29304</v>
      </c>
      <c r="F70" s="180" t="str">
        <f>VLOOKUP(E70,REF!$B:$F,3,0)</f>
        <v xml:space="preserve">AUXILIAR DE ENCANADOR OU BOMBEIRO HIDRÁULICO</v>
      </c>
      <c r="G70" s="178" t="str">
        <f>VLOOKUP(E70,REF!$B:$F,4,0)</f>
        <v>H</v>
      </c>
      <c r="H70" s="479">
        <v>5.1699999999999999</v>
      </c>
      <c r="I70" s="471">
        <f>VLOOKUP(E70,REF!$B:$F,5,0)</f>
        <v>17.5</v>
      </c>
      <c r="J70" s="181">
        <f t="shared" si="7"/>
        <v>90.480000000000004</v>
      </c>
    </row>
    <row r="71" ht="40.5">
      <c r="A71" s="182"/>
      <c r="C71" s="179" t="str">
        <f>VLOOKUP(E71,REF!$B:$F,2,0)</f>
        <v>MAT-SUDECAP-MG</v>
      </c>
      <c r="D71" s="355">
        <f>VLOOKUP(C71,REF!$H$60:$I$71,2,0)</f>
        <v>45748</v>
      </c>
      <c r="E71" s="478" t="s">
        <v>30131</v>
      </c>
      <c r="F71" s="180" t="str">
        <f>VLOOKUP(E71,REF!$B:$F,3,0)</f>
        <v xml:space="preserve">BOLSA DE LIGAÇÃO EM PVC FLEXÍVEL PARA VASO SANITÁRIO 40 MM (1 1/2") REF 6140</v>
      </c>
      <c r="G71" s="178" t="str">
        <f>VLOOKUP(E71,REF!$B:$F,4,0)</f>
        <v>UN</v>
      </c>
      <c r="H71" s="479">
        <v>1</v>
      </c>
      <c r="I71" s="471">
        <f>VLOOKUP(E71,REF!$B:$F,5,0)</f>
        <v>4.1699999999999999</v>
      </c>
      <c r="J71" s="181">
        <f t="shared" si="7"/>
        <v>4.1699999999999999</v>
      </c>
    </row>
    <row r="72" ht="27">
      <c r="A72" s="182"/>
      <c r="C72" s="179" t="str">
        <f>VLOOKUP(E72,REF!$B:$F,2,0)</f>
        <v>MAT-SUDECAP-MG</v>
      </c>
      <c r="D72" s="355">
        <f>VLOOKUP(C72,REF!$H$60:$I$71,2,0)</f>
        <v>45748</v>
      </c>
      <c r="E72" s="478" t="s">
        <v>29314</v>
      </c>
      <c r="F72" s="180" t="str">
        <f>VLOOKUP(E72,REF!$B:$F,3,0)</f>
        <v xml:space="preserve">ENCANADOR OU BOMBEIRO HIDRÁULICO</v>
      </c>
      <c r="G72" s="178" t="str">
        <f>VLOOKUP(E72,REF!$B:$F,4,0)</f>
        <v>H</v>
      </c>
      <c r="H72" s="479">
        <v>5.1699999999999999</v>
      </c>
      <c r="I72" s="471">
        <f>VLOOKUP(E72,REF!$B:$F,5,0)</f>
        <v>24.780000000000001</v>
      </c>
      <c r="J72" s="181">
        <f t="shared" si="7"/>
        <v>128.11000000000001</v>
      </c>
    </row>
    <row r="73" ht="27">
      <c r="A73" s="182"/>
      <c r="C73" s="179" t="str">
        <f>VLOOKUP(E73,REF!$B:$F,2,0)</f>
        <v>MAT-SUDECAP-MG</v>
      </c>
      <c r="D73" s="355">
        <f>VLOOKUP(C73,REF!$H$60:$I$71,2,0)</f>
        <v>45748</v>
      </c>
      <c r="E73" s="478" t="s">
        <v>30454</v>
      </c>
      <c r="F73" s="180" t="str">
        <f>VLOOKUP(E73,REF!$B:$F,3,0)</f>
        <v xml:space="preserve">FITA VEDA ROSCA 1/2" ROLO 50 M</v>
      </c>
      <c r="G73" s="178" t="str">
        <f>VLOOKUP(E73,REF!$B:$F,4,0)</f>
        <v>UN</v>
      </c>
      <c r="H73" s="479">
        <v>0.0132</v>
      </c>
      <c r="I73" s="471">
        <f>VLOOKUP(E73,REF!$B:$F,5,0)</f>
        <v>7.1900000000000004</v>
      </c>
      <c r="J73" s="181">
        <f t="shared" si="7"/>
        <v>0.089999999999999997</v>
      </c>
    </row>
    <row r="74" ht="27">
      <c r="A74" s="182"/>
      <c r="C74" s="179" t="str">
        <f>VLOOKUP(E74,REF!$B:$F,2,0)</f>
        <v>MAT-SUDECAP-MG</v>
      </c>
      <c r="D74" s="355">
        <f>VLOOKUP(C74,REF!$H$60:$I$71,2,0)</f>
        <v>45748</v>
      </c>
      <c r="E74" s="478" t="s">
        <v>31336</v>
      </c>
      <c r="F74" s="180" t="str">
        <f>VLOOKUP(E74,REF!$B:$F,3,0)</f>
        <v xml:space="preserve">PARAFUSO PARA VASO SANITÁRIO E MICTÓRIO S8 COM BUCHA E ARRUELA</v>
      </c>
      <c r="G74" s="178" t="str">
        <f>VLOOKUP(E74,REF!$B:$F,4,0)</f>
        <v>UN</v>
      </c>
      <c r="H74" s="479">
        <v>2</v>
      </c>
      <c r="I74" s="471">
        <f>VLOOKUP(E74,REF!$B:$F,5,0)</f>
        <v>1.8600000000000001</v>
      </c>
      <c r="J74" s="181">
        <f t="shared" si="7"/>
        <v>3.7200000000000002</v>
      </c>
    </row>
    <row r="75" ht="27">
      <c r="A75" s="182"/>
      <c r="C75" s="179" t="str">
        <f>VLOOKUP(E75,REF!$B:$F,2,0)</f>
        <v>MAT-SUDECAP-MG</v>
      </c>
      <c r="D75" s="355">
        <f>VLOOKUP(C75,REF!$H$60:$I$71,2,0)</f>
        <v>45748</v>
      </c>
      <c r="E75" s="478" t="s">
        <v>29335</v>
      </c>
      <c r="F75" s="180" t="str">
        <f>VLOOKUP(E75,REF!$B:$F,3,0)</f>
        <v xml:space="preserve">SERVENTE DE OBRAS</v>
      </c>
      <c r="G75" s="178" t="str">
        <f>VLOOKUP(E75,REF!$B:$F,4,0)</f>
        <v>H</v>
      </c>
      <c r="H75" s="479">
        <v>0.17000000000000001</v>
      </c>
      <c r="I75" s="471">
        <f>VLOOKUP(E75,REF!$B:$F,5,0)</f>
        <v>17.559999999999999</v>
      </c>
      <c r="J75" s="181">
        <f t="shared" si="7"/>
        <v>2.9900000000000002</v>
      </c>
    </row>
    <row r="76" ht="27">
      <c r="A76" s="182"/>
      <c r="C76" s="179" t="str">
        <f>VLOOKUP(E76,REF!$B:$F,2,0)</f>
        <v>MAT-SUDECAP-MG</v>
      </c>
      <c r="D76" s="355">
        <f>VLOOKUP(C76,REF!$H$60:$I$71,2,0)</f>
        <v>45748</v>
      </c>
      <c r="E76" s="478" t="s">
        <v>30128</v>
      </c>
      <c r="F76" s="180" t="str">
        <f>VLOOKUP(E76,REF!$B:$F,3,0)</f>
        <v xml:space="preserve">TUBO LIGAÇÃO ÁGUA - VASO METAL CROMADO COM SOBRECANOPLA</v>
      </c>
      <c r="G76" s="178" t="str">
        <f>VLOOKUP(E76,REF!$B:$F,4,0)</f>
        <v>UN</v>
      </c>
      <c r="H76" s="479">
        <v>1</v>
      </c>
      <c r="I76" s="471">
        <f>VLOOKUP(E76,REF!$B:$F,5,0)</f>
        <v>22.23</v>
      </c>
      <c r="J76" s="181">
        <f t="shared" si="7"/>
        <v>22.23</v>
      </c>
    </row>
    <row r="77" ht="40.5">
      <c r="A77" s="182"/>
      <c r="C77" s="179" t="str">
        <f>VLOOKUP(E77,REF!$B:$F,2,0)</f>
        <v>MAT-SUDECAP-MG</v>
      </c>
      <c r="D77" s="355">
        <f>VLOOKUP(C77,REF!$H$60:$I$71,2,0)</f>
        <v>45748</v>
      </c>
      <c r="E77" s="478" t="s">
        <v>30124</v>
      </c>
      <c r="F77" s="180" t="str">
        <f>VLOOKUP(E77,REF!$B:$F,3,0)</f>
        <v xml:space="preserve">TUBO PARA VÁLVULA DE DESCARGA NÚMERO 18 COM ADAPTADOR 1 1/2", CIPLA/EQUIVALENTE</v>
      </c>
      <c r="G77" s="178" t="str">
        <f>VLOOKUP(E77,REF!$B:$F,4,0)</f>
        <v>UN</v>
      </c>
      <c r="H77" s="479">
        <v>1</v>
      </c>
      <c r="I77" s="471">
        <f>VLOOKUP(E77,REF!$B:$F,5,0)</f>
        <v>16.16</v>
      </c>
      <c r="J77" s="181">
        <f t="shared" si="7"/>
        <v>16.16</v>
      </c>
    </row>
    <row r="78" ht="40.5">
      <c r="A78" s="182"/>
      <c r="C78" s="179" t="str">
        <f>VLOOKUP(E78,REF!$B:$F,2,0)</f>
        <v>MAT-SUDECAP-MG</v>
      </c>
      <c r="D78" s="355">
        <f>VLOOKUP(C78,REF!$H$60:$I$71,2,0)</f>
        <v>45748</v>
      </c>
      <c r="E78" s="478" t="s">
        <v>30270</v>
      </c>
      <c r="F78" s="180" t="str">
        <f>VLOOKUP(E78,REF!$B:$F,3,0)</f>
        <v xml:space="preserve">VÁLVULA DESGARGA 3650 CR, COM ACABAMENTO D=1 1/2" FABRIMAR/EQUIVALENTE REF 10228</v>
      </c>
      <c r="G78" s="178" t="str">
        <f>VLOOKUP(E78,REF!$B:$F,4,0)</f>
        <v>UN</v>
      </c>
      <c r="H78" s="479">
        <v>0.17000000000000001</v>
      </c>
      <c r="I78" s="471">
        <f>VLOOKUP(E78,REF!$B:$F,5,0)</f>
        <v>240.56</v>
      </c>
      <c r="J78" s="181">
        <f t="shared" ref="J78:J80" si="8">ROUND(H78*I78,2)</f>
        <v>40.899999999999999</v>
      </c>
    </row>
    <row r="79" ht="27">
      <c r="A79" s="182"/>
      <c r="C79" s="179" t="str">
        <f>VLOOKUP(E79,REF!$B:$F,2,0)</f>
        <v>MAT-SUDECAP-MG</v>
      </c>
      <c r="D79" s="355">
        <f>VLOOKUP(C79,REF!$H$60:$I$71,2,0)</f>
        <v>45748</v>
      </c>
      <c r="E79" s="478" t="s">
        <v>30395</v>
      </c>
      <c r="F79" s="180" t="str">
        <f>VLOOKUP(E79,REF!$B:$F,3,0)</f>
        <v xml:space="preserve">VASO SANITÁRIO BRANCA INFANTIL CELITE / EQUIVALENTE</v>
      </c>
      <c r="G79" s="178" t="str">
        <f>VLOOKUP(E79,REF!$B:$F,4,0)</f>
        <v>UN</v>
      </c>
      <c r="H79" s="479">
        <v>1</v>
      </c>
      <c r="I79" s="471">
        <f>VLOOKUP(E79,REF!$B:$F,5,0)</f>
        <v>350.14999999999998</v>
      </c>
      <c r="J79" s="181">
        <f t="shared" si="8"/>
        <v>350.14999999999998</v>
      </c>
    </row>
    <row r="80" ht="40.5">
      <c r="A80" s="182"/>
      <c r="C80" s="179" t="str">
        <f>VLOOKUP(E80,REF!$B:$F,2,0)</f>
        <v>MAT-SINAPI-MG</v>
      </c>
      <c r="D80" s="355">
        <f>VLOOKUP(C80,REF!$H$60:$I$71,2,0)</f>
        <v>45870</v>
      </c>
      <c r="E80" s="478">
        <v>10422</v>
      </c>
      <c r="F80" s="180" t="str">
        <f>VLOOKUP(E80,REF!$B:$F,3,0)</f>
        <v xml:space="preserve">BACIA SANITARIA (VASO) COM CAIXA ACOPLADA, SIFAO APARENTE, DE LOUCA BRANCA (SEM ASSENTO)</v>
      </c>
      <c r="G80" s="178" t="str">
        <f>VLOOKUP(E80,REF!$B:$F,4,0)</f>
        <v>UN</v>
      </c>
      <c r="H80" s="479">
        <v>1</v>
      </c>
      <c r="I80" s="471">
        <f>VLOOKUP(E80,REF!$B:$F,5,0)</f>
        <v>443</v>
      </c>
      <c r="J80" s="181">
        <f t="shared" si="8"/>
        <v>443</v>
      </c>
    </row>
    <row r="81">
      <c r="A81" s="182"/>
      <c r="C81" s="978" t="s">
        <v>118</v>
      </c>
      <c r="D81" s="979"/>
      <c r="E81" s="979"/>
      <c r="F81" s="979"/>
      <c r="G81" s="979"/>
      <c r="H81" s="979"/>
      <c r="I81" s="980"/>
      <c r="J81" s="366">
        <f>SUM(J69:J80)</f>
        <v>1116.4300000000001</v>
      </c>
    </row>
    <row r="82">
      <c r="A82" s="182"/>
      <c r="C82" s="978" t="s">
        <v>158</v>
      </c>
      <c r="D82" s="979"/>
      <c r="E82" s="979"/>
      <c r="F82" s="979"/>
      <c r="G82" s="979"/>
      <c r="H82" s="979"/>
      <c r="I82" s="980"/>
      <c r="J82" s="367">
        <f>J81</f>
        <v>1116.4300000000001</v>
      </c>
    </row>
    <row r="83">
      <c r="A83" s="182"/>
      <c r="C83" s="523" t="s">
        <v>145</v>
      </c>
      <c r="D83" s="524"/>
      <c r="E83" s="525" t="s">
        <v>159</v>
      </c>
      <c r="F83" s="526"/>
      <c r="G83" s="526"/>
      <c r="H83" s="526"/>
      <c r="I83" s="525" t="s">
        <v>160</v>
      </c>
      <c r="J83" s="527"/>
    </row>
    <row r="84" ht="31.5" customHeight="1">
      <c r="A84" s="182"/>
      <c r="C84" s="520" t="s">
        <v>32199</v>
      </c>
      <c r="D84" s="521"/>
      <c r="E84" s="969" t="str">
        <f>VLOOKUP(C84,PO!$E:$N,3,0)</f>
        <v xml:space="preserve">BACIA SANITÁRIA ACESSÍVEL (PCD) DE LOUÇA COM CAIXA ACOPLADA, COR BRANCA, REF. CONFORT CELITE</v>
      </c>
      <c r="F84" s="970"/>
      <c r="G84" s="970"/>
      <c r="H84" s="971"/>
      <c r="I84" s="518" t="str">
        <f>VLOOKUP(C84,PO!$E:$N,4,0)</f>
        <v>UN</v>
      </c>
      <c r="J84" s="522"/>
    </row>
    <row r="85">
      <c r="A85" s="182"/>
      <c r="C85" s="981" t="s">
        <v>3655</v>
      </c>
      <c r="D85" s="982"/>
      <c r="E85" s="982"/>
      <c r="F85" s="982"/>
      <c r="G85" s="982"/>
      <c r="H85" s="982"/>
      <c r="I85" s="982"/>
      <c r="J85" s="983"/>
    </row>
    <row r="86">
      <c r="A86" s="182"/>
      <c r="C86" s="984" t="s">
        <v>117</v>
      </c>
      <c r="D86" s="985"/>
      <c r="E86" s="985"/>
      <c r="F86" s="985"/>
      <c r="G86" s="985"/>
      <c r="H86" s="985"/>
      <c r="I86" s="985"/>
      <c r="J86" s="986"/>
    </row>
    <row r="87" ht="27">
      <c r="A87" s="182"/>
      <c r="C87" s="362" t="s">
        <v>21</v>
      </c>
      <c r="D87" s="362" t="s">
        <v>3709</v>
      </c>
      <c r="E87" s="362" t="s">
        <v>146</v>
      </c>
      <c r="F87" s="362" t="s">
        <v>147</v>
      </c>
      <c r="G87" s="363" t="s">
        <v>22</v>
      </c>
      <c r="H87" s="363" t="s">
        <v>23</v>
      </c>
      <c r="I87" s="364" t="s">
        <v>3662</v>
      </c>
      <c r="J87" s="365" t="s">
        <v>3663</v>
      </c>
    </row>
    <row r="88" ht="27">
      <c r="A88" s="182"/>
      <c r="C88" s="179" t="str">
        <f>VLOOKUP(E88,REF!$B:$F,2,0)</f>
        <v>CPU-SINAPI-MG</v>
      </c>
      <c r="D88" s="355">
        <f>VLOOKUP(C88,REF!$H$60:$I$71,2,0)</f>
        <v>45901</v>
      </c>
      <c r="E88" s="478">
        <v>88316</v>
      </c>
      <c r="F88" s="180" t="str">
        <f>VLOOKUP(E88,REF!$B:$F,3,0)</f>
        <v xml:space="preserve">SERVENTE COM ENCARGOS COMPLEMENTARES</v>
      </c>
      <c r="G88" s="178" t="str">
        <f>VLOOKUP(E88,REF!$B:$F,4,0)</f>
        <v>H</v>
      </c>
      <c r="H88" s="479">
        <v>1.9299999999999999</v>
      </c>
      <c r="I88" s="471">
        <f>VLOOKUP(E88,REF!$B:$F,5,0)/1.8806*1.5123</f>
        <v>18.20614272040838</v>
      </c>
      <c r="J88" s="181">
        <f t="shared" ref="J88:J96" si="9">ROUND(H88*I88,2)</f>
        <v>35.140000000000001</v>
      </c>
    </row>
    <row r="89" ht="27">
      <c r="A89" s="182"/>
      <c r="C89" s="179" t="str">
        <f>VLOOKUP(E89,REF!$B:$F,2,0)</f>
        <v>MAT-SINAPI-MG</v>
      </c>
      <c r="D89" s="355">
        <f>VLOOKUP(C89,REF!$H$60:$I$71,2,0)</f>
        <v>45870</v>
      </c>
      <c r="E89" s="478">
        <v>12868</v>
      </c>
      <c r="F89" s="180" t="str">
        <f>VLOOKUP(E89,REF!$B:$F,3,0)</f>
        <v xml:space="preserve">MARCENEIRO (HORISTA)</v>
      </c>
      <c r="G89" s="178" t="str">
        <f>VLOOKUP(E89,REF!$B:$F,4,0)</f>
        <v>H</v>
      </c>
      <c r="H89" s="479">
        <v>1.99</v>
      </c>
      <c r="I89" s="471">
        <f>VLOOKUP(E89,REF!$B:$F,5,0)</f>
        <v>24.149999999999999</v>
      </c>
      <c r="J89" s="181">
        <f t="shared" si="9"/>
        <v>48.060000000000002</v>
      </c>
    </row>
    <row r="90" ht="54">
      <c r="A90" s="182"/>
      <c r="C90" s="179" t="str">
        <f>VLOOKUP(E90,REF!$B:$F,2,0)</f>
        <v>MAT-SINAPI-MG</v>
      </c>
      <c r="D90" s="355">
        <f>VLOOKUP(C90,REF!$H$60:$I$71,2,0)</f>
        <v>45870</v>
      </c>
      <c r="E90" s="478">
        <v>11950</v>
      </c>
      <c r="F90" s="180" t="str">
        <f>VLOOKUP(E90,REF!$B:$F,3,0)</f>
        <v xml:space="preserve">BUCHA DE NYLON SEM ABA S6, COM PARAFUSO DE 4,20 X 40 MM EM ACO ZINCADO COM ROSCA SOBERBA, CABECA CHATA E FENDA PHILLIPS</v>
      </c>
      <c r="G90" s="178" t="str">
        <f>VLOOKUP(E90,REF!$B:$F,4,0)</f>
        <v>UN</v>
      </c>
      <c r="H90" s="479">
        <v>9.5999999999999996</v>
      </c>
      <c r="I90" s="471">
        <f>VLOOKUP(E90,REF!$B:$F,5,0)</f>
        <v>0.28000000000000003</v>
      </c>
      <c r="J90" s="181">
        <f t="shared" si="9"/>
        <v>2.6899999999999999</v>
      </c>
    </row>
    <row r="91" ht="40.5">
      <c r="A91" s="182"/>
      <c r="C91" s="179" t="str">
        <f>VLOOKUP(E91,REF!$B:$F,2,0)</f>
        <v>MAT-SINAPI-MG</v>
      </c>
      <c r="D91" s="355">
        <f>VLOOKUP(C91,REF!$H$60:$I$71,2,0)</f>
        <v>45870</v>
      </c>
      <c r="E91" s="478">
        <v>43605</v>
      </c>
      <c r="F91" s="180" t="str">
        <f>VLOOKUP(E91,REF!$B:$F,3,0)</f>
        <v xml:space="preserve">TRILHO PANTOGRAFICO RETO, EM ALUMINIO, TIPO U, COM DIMENSOES DE *38 X 38* MM PARA PORTA DE CORRER</v>
      </c>
      <c r="G91" s="178" t="str">
        <f>VLOOKUP(E91,REF!$B:$F,4,0)</f>
        <v>M</v>
      </c>
      <c r="H91" s="479">
        <v>0.69999999999999996</v>
      </c>
      <c r="I91" s="471">
        <f>VLOOKUP(E91,REF!$B:$F,5,0)</f>
        <v>47.079999999999998</v>
      </c>
      <c r="J91" s="181">
        <f t="shared" si="9"/>
        <v>32.960000000000001</v>
      </c>
    </row>
    <row r="92" ht="94.5">
      <c r="A92" s="182"/>
      <c r="C92" s="179" t="str">
        <f>VLOOKUP(E92,REF!$B:$F,2,0)</f>
        <v>MAT-SINAPI-MG</v>
      </c>
      <c r="D92" s="355">
        <f>VLOOKUP(C92,REF!$H$60:$I$71,2,0)</f>
        <v>45870</v>
      </c>
      <c r="E92" s="478">
        <v>4981</v>
      </c>
      <c r="F92" s="180" t="str">
        <f>VLOOKUP(E92,REF!$B:$F,3,0)</f>
        <v xml:space="preserve">PORTA DE ABRIR / GIRO, DE MADEIRA FOLHA MEDIA (NBR 15930) DE 700 X 2100 MM, DE 35 MM A 40 MM DE ESPESSURA, NUCLEO SEMI-SOLIDO (SARRAFEADO), CAPA LISA EM HDF, ACABAMENTO EM LAMINADO NATURAL PARA VERNIZ</v>
      </c>
      <c r="G92" s="178" t="str">
        <f>VLOOKUP(E92,REF!$B:$F,4,0)</f>
        <v>UN</v>
      </c>
      <c r="H92" s="479">
        <v>1</v>
      </c>
      <c r="I92" s="471">
        <f>VLOOKUP(E92,REF!$B:$F,5,0)</f>
        <v>215</v>
      </c>
      <c r="J92" s="181">
        <f t="shared" si="9"/>
        <v>215</v>
      </c>
    </row>
    <row r="93" ht="40.5">
      <c r="A93" s="182"/>
      <c r="C93" s="179" t="str">
        <f>VLOOKUP(E93,REF!$B:$F,2,0)</f>
        <v>MAT-SINAPI-MG</v>
      </c>
      <c r="D93" s="355">
        <f>VLOOKUP(C93,REF!$H$60:$I$71,2,0)</f>
        <v>45870</v>
      </c>
      <c r="E93" s="478">
        <v>43606</v>
      </c>
      <c r="F93" s="180" t="str">
        <f>VLOOKUP(E93,REF!$B:$F,3,0)</f>
        <v xml:space="preserve">PINO GUIA RETO, EM LATAO, CHAPA COM 3 MM DE ESPESSURA E GUIA COM ROLETE DE 9 MM</v>
      </c>
      <c r="G93" s="178" t="str">
        <f>VLOOKUP(E93,REF!$B:$F,4,0)</f>
        <v>UN</v>
      </c>
      <c r="H93" s="479">
        <v>2</v>
      </c>
      <c r="I93" s="471">
        <f>VLOOKUP(E93,REF!$B:$F,5,0)</f>
        <v>9.6099999999999994</v>
      </c>
      <c r="J93" s="181">
        <f t="shared" si="9"/>
        <v>19.219999999999999</v>
      </c>
    </row>
    <row r="94" ht="94.5">
      <c r="A94" s="182"/>
      <c r="C94" s="179" t="str">
        <f>VLOOKUP(E94,REF!$B:$F,2,0)</f>
        <v>MAT-SINAPI-MG</v>
      </c>
      <c r="D94" s="355">
        <f>VLOOKUP(C94,REF!$H$60:$I$71,2,0)</f>
        <v>45870</v>
      </c>
      <c r="E94" s="478">
        <v>43607</v>
      </c>
      <c r="F94" s="180" t="str">
        <f>VLOOKUP(E94,REF!$B:$F,3,0)</f>
        <v xml:space="preserve">FECHADURA ESPELHO PARA PORTA DE BANHEIRO, EM ACO INOX (MAQUINA, TESTA E CONTRA-TESTA) E EM ZAMAC (MACANETA, LINGUETA E TRINCOS) COM ACABAMENTO CROMADO, MAQUINA DE 55 MM, INCLUINDO CHAVE TIPO TRANQUETA (CONJUNTO DE FECHADURAS)</v>
      </c>
      <c r="G94" s="178" t="str">
        <f>VLOOKUP(E94,REF!$B:$F,4,0)</f>
        <v>CJ</v>
      </c>
      <c r="H94" s="479">
        <v>1</v>
      </c>
      <c r="I94" s="471">
        <f>VLOOKUP(E94,REF!$B:$F,5,0)</f>
        <v>104.11</v>
      </c>
      <c r="J94" s="181">
        <f t="shared" si="9"/>
        <v>104.11</v>
      </c>
    </row>
    <row r="95" ht="54">
      <c r="A95" s="182"/>
      <c r="C95" s="179" t="str">
        <f>VLOOKUP(E95,REF!$B:$F,2,0)</f>
        <v>MAT-SINAPI-MG</v>
      </c>
      <c r="D95" s="355">
        <f>VLOOKUP(C95,REF!$H$60:$I$71,2,0)</f>
        <v>45870</v>
      </c>
      <c r="E95" s="478">
        <v>12032</v>
      </c>
      <c r="F95" s="180" t="str">
        <f>VLOOKUP(E95,REF!$B:$F,3,0)</f>
        <v xml:space="preserve">JOGO DE TRANQUETA E ROSETA QUADRADA DE SOBREPOR SEM FUROS, EM LATAO CROMADO, *50 X 50* MM, PARA FECHADURA DE PORTA DE BANHEIRO</v>
      </c>
      <c r="G95" s="178" t="str">
        <f>VLOOKUP(E95,REF!$B:$F,4,0)</f>
        <v>JG</v>
      </c>
      <c r="H95" s="479">
        <v>1</v>
      </c>
      <c r="I95" s="471">
        <f>VLOOKUP(E95,REF!$B:$F,5,0)</f>
        <v>61.170000000000002</v>
      </c>
      <c r="J95" s="181">
        <f t="shared" si="9"/>
        <v>61.170000000000002</v>
      </c>
    </row>
    <row r="96" ht="27">
      <c r="A96" s="182"/>
      <c r="C96" s="179" t="str">
        <f>VLOOKUP(E96,REF!$B:$F,2,0)</f>
        <v>MAT-SUDECAP-MG</v>
      </c>
      <c r="D96" s="355">
        <f>VLOOKUP(C96,REF!$H$60:$I$71,2,0)</f>
        <v>45748</v>
      </c>
      <c r="E96" s="478" t="s">
        <v>31566</v>
      </c>
      <c r="F96" s="180" t="str">
        <f>VLOOKUP(E96,REF!$B:$F,3,0)</f>
        <v xml:space="preserve">SILICONE ACÉTICO USO GERAL, INCOLOR, 280G REF 39961</v>
      </c>
      <c r="G96" s="178" t="str">
        <f>VLOOKUP(E96,REF!$B:$F,4,0)</f>
        <v>UN</v>
      </c>
      <c r="H96" s="479">
        <v>0.34899999999999998</v>
      </c>
      <c r="I96" s="471">
        <f>VLOOKUP(E96,REF!$B:$F,5,0)</f>
        <v>17.960000000000001</v>
      </c>
      <c r="J96" s="181">
        <f t="shared" si="9"/>
        <v>6.2699999999999996</v>
      </c>
    </row>
    <row r="97">
      <c r="A97" s="182"/>
      <c r="C97" s="978" t="s">
        <v>118</v>
      </c>
      <c r="D97" s="979"/>
      <c r="E97" s="979"/>
      <c r="F97" s="979"/>
      <c r="G97" s="979"/>
      <c r="H97" s="979"/>
      <c r="I97" s="980"/>
      <c r="J97" s="366">
        <f>SUM(J88:J96)</f>
        <v>524.62</v>
      </c>
    </row>
    <row r="98">
      <c r="A98" s="182"/>
      <c r="C98" s="978" t="s">
        <v>158</v>
      </c>
      <c r="D98" s="979"/>
      <c r="E98" s="979"/>
      <c r="F98" s="979"/>
      <c r="G98" s="979"/>
      <c r="H98" s="979"/>
      <c r="I98" s="980"/>
      <c r="J98" s="367">
        <f>J97</f>
        <v>524.62</v>
      </c>
    </row>
    <row r="99">
      <c r="C99" s="523" t="s">
        <v>145</v>
      </c>
      <c r="D99" s="524"/>
      <c r="E99" s="525" t="s">
        <v>159</v>
      </c>
      <c r="F99" s="526"/>
      <c r="G99" s="526"/>
      <c r="H99" s="526"/>
      <c r="I99" s="525" t="s">
        <v>160</v>
      </c>
      <c r="J99" s="527"/>
    </row>
    <row r="100">
      <c r="C100" s="520" t="s">
        <v>32678</v>
      </c>
      <c r="D100" s="521"/>
      <c r="E100" s="518" t="str">
        <f>VLOOKUP(C100,PO!$E:$N,3,0)</f>
        <v xml:space="preserve">CABO DE AÇO GALVANIZADO - N°14 BWG</v>
      </c>
      <c r="F100" s="519"/>
      <c r="G100" s="519"/>
      <c r="H100" s="519"/>
      <c r="I100" s="518" t="str">
        <f>VLOOKUP(C100,PO!$E:$N,4,0)</f>
        <v>KG</v>
      </c>
      <c r="J100" s="522"/>
    </row>
    <row r="101">
      <c r="C101" s="981" t="s">
        <v>32195</v>
      </c>
      <c r="D101" s="982"/>
      <c r="E101" s="982"/>
      <c r="F101" s="982"/>
      <c r="G101" s="982"/>
      <c r="H101" s="982"/>
      <c r="I101" s="982"/>
      <c r="J101" s="983"/>
    </row>
    <row r="102">
      <c r="C102" s="984" t="s">
        <v>117</v>
      </c>
      <c r="D102" s="985"/>
      <c r="E102" s="985"/>
      <c r="F102" s="985"/>
      <c r="G102" s="985"/>
      <c r="H102" s="985"/>
      <c r="I102" s="985"/>
      <c r="J102" s="986"/>
    </row>
    <row r="103" ht="27">
      <c r="C103" s="362" t="s">
        <v>21</v>
      </c>
      <c r="D103" s="362" t="s">
        <v>3709</v>
      </c>
      <c r="E103" s="362" t="s">
        <v>146</v>
      </c>
      <c r="F103" s="362" t="s">
        <v>147</v>
      </c>
      <c r="G103" s="363" t="s">
        <v>22</v>
      </c>
      <c r="H103" s="363" t="s">
        <v>23</v>
      </c>
      <c r="I103" s="364" t="s">
        <v>3662</v>
      </c>
      <c r="J103" s="365" t="s">
        <v>3663</v>
      </c>
    </row>
    <row r="104" ht="27">
      <c r="C104" s="179" t="str">
        <f>VLOOKUP(E104,REF!$B:$F,2,0)</f>
        <v>MAT-SUDECAP-MG</v>
      </c>
      <c r="D104" s="355">
        <f>VLOOKUP(C104,REF!$H$60:$I$71,2,0)</f>
        <v>45748</v>
      </c>
      <c r="E104" s="478" t="s">
        <v>29659</v>
      </c>
      <c r="F104" s="180" t="str">
        <f>VLOOKUP(E104,REF!$B:$F,3,0)</f>
        <v xml:space="preserve">ARAME GALVANIZADO 14 BWG, 2,11 MM (0,026 KG/M) REF 43130</v>
      </c>
      <c r="G104" s="178" t="str">
        <f>VLOOKUP(E104,REF!$B:$F,4,0)</f>
        <v>KG</v>
      </c>
      <c r="H104" s="479">
        <v>1</v>
      </c>
      <c r="I104" s="471">
        <f>VLOOKUP(E104,REF!$B:$F,5,0)</f>
        <v>15.720000000000001</v>
      </c>
      <c r="J104" s="181">
        <f t="shared" ref="J104:J105" si="10">ROUND(H104*I104,2)</f>
        <v>15.720000000000001</v>
      </c>
      <c r="M104" s="460" t="s">
        <v>3698</v>
      </c>
    </row>
    <row r="105" ht="27">
      <c r="C105" s="179" t="str">
        <f>VLOOKUP(E105,REF!$B:$F,2,0)</f>
        <v>CPU-SICOR-MG</v>
      </c>
      <c r="D105" s="355">
        <f>VLOOKUP(C105,REF!$H$60:$I$71,2,0)</f>
        <v>45748</v>
      </c>
      <c r="E105" s="478" t="s">
        <v>20924</v>
      </c>
      <c r="F105" s="180" t="str">
        <f>VLOOKUP(E105,REF!$B:$F,3,0)</f>
        <v xml:space="preserve">AJUDANTE DE ELETRICISTA COM ENCARGOS COMPLEMENTARES</v>
      </c>
      <c r="G105" s="178" t="str">
        <f>VLOOKUP(E105,REF!$B:$F,4,0)</f>
        <v>hora</v>
      </c>
      <c r="H105" s="479">
        <v>0.10000000000000001</v>
      </c>
      <c r="I105" s="471">
        <f>VLOOKUP(E105,REF!$B:$F,5,0)</f>
        <v>25.52</v>
      </c>
      <c r="J105" s="181">
        <f t="shared" si="10"/>
        <v>2.5499999999999998</v>
      </c>
    </row>
    <row r="106" ht="27">
      <c r="C106" s="179" t="str">
        <f>VLOOKUP(E106,REF!$B:$F,2,0)</f>
        <v>CPU-SICOR-MG</v>
      </c>
      <c r="D106" s="355">
        <f>VLOOKUP(C106,REF!$H$60:$I$71,2,0)</f>
        <v>45748</v>
      </c>
      <c r="E106" s="478" t="s">
        <v>20947</v>
      </c>
      <c r="F106" s="180" t="str">
        <f>VLOOKUP(E106,REF!$B:$F,3,0)</f>
        <v xml:space="preserve">ELETRICISTA COM ENCARGOS COMPLEMENTARES</v>
      </c>
      <c r="G106" s="178" t="str">
        <f>VLOOKUP(E106,REF!$B:$F,4,0)</f>
        <v>hora</v>
      </c>
      <c r="H106" s="479">
        <v>0.10000000000000001</v>
      </c>
      <c r="I106" s="471">
        <f>VLOOKUP(E106,REF!$B:$F,5,0)</f>
        <v>31.640000000000001</v>
      </c>
      <c r="J106" s="181">
        <f t="shared" ref="J106" si="11">ROUND(H106*I106,2)</f>
        <v>3.1600000000000001</v>
      </c>
    </row>
    <row r="107">
      <c r="C107" s="978" t="s">
        <v>118</v>
      </c>
      <c r="D107" s="979"/>
      <c r="E107" s="979"/>
      <c r="F107" s="979"/>
      <c r="G107" s="979"/>
      <c r="H107" s="979"/>
      <c r="I107" s="980"/>
      <c r="J107" s="366">
        <f>SUM(J104:J106)</f>
        <v>21.43</v>
      </c>
    </row>
    <row r="108">
      <c r="A108" s="182" t="str">
        <f>C100</f>
        <v>CPU10</v>
      </c>
      <c r="C108" s="978" t="s">
        <v>158</v>
      </c>
      <c r="D108" s="979"/>
      <c r="E108" s="979"/>
      <c r="F108" s="979"/>
      <c r="G108" s="979"/>
      <c r="H108" s="979"/>
      <c r="I108" s="980"/>
      <c r="J108" s="367">
        <f>J107</f>
        <v>21.43</v>
      </c>
    </row>
    <row r="109">
      <c r="C109" s="523" t="s">
        <v>145</v>
      </c>
      <c r="D109" s="524"/>
      <c r="E109" s="525" t="s">
        <v>159</v>
      </c>
      <c r="F109" s="526"/>
      <c r="G109" s="526"/>
      <c r="H109" s="526"/>
      <c r="I109" s="525" t="s">
        <v>160</v>
      </c>
      <c r="J109" s="527"/>
    </row>
    <row r="110">
      <c r="C110" s="520" t="s">
        <v>32679</v>
      </c>
      <c r="D110" s="521"/>
      <c r="E110" s="518" t="str">
        <f>VLOOKUP(C110,PO!$E:$N,3,0)</f>
        <v xml:space="preserve">CINTA DE ALUMÍNIO PARA POSTE L=18MM, C=1,0M</v>
      </c>
      <c r="F110" s="519"/>
      <c r="G110" s="519"/>
      <c r="H110" s="519"/>
      <c r="I110" s="518" t="str">
        <f>VLOOKUP(C110,PO!$E:$N,4,0)</f>
        <v>UN</v>
      </c>
      <c r="J110" s="522"/>
    </row>
    <row r="111">
      <c r="C111" s="981" t="s">
        <v>32196</v>
      </c>
      <c r="D111" s="982"/>
      <c r="E111" s="982"/>
      <c r="F111" s="982"/>
      <c r="G111" s="982"/>
      <c r="H111" s="982"/>
      <c r="I111" s="982"/>
      <c r="J111" s="983"/>
    </row>
    <row r="112">
      <c r="C112" s="984" t="s">
        <v>117</v>
      </c>
      <c r="D112" s="985"/>
      <c r="E112" s="985"/>
      <c r="F112" s="985"/>
      <c r="G112" s="985"/>
      <c r="H112" s="985"/>
      <c r="I112" s="985"/>
      <c r="J112" s="986"/>
    </row>
    <row r="113" ht="27">
      <c r="C113" s="362" t="s">
        <v>21</v>
      </c>
      <c r="D113" s="362" t="s">
        <v>3709</v>
      </c>
      <c r="E113" s="362" t="s">
        <v>146</v>
      </c>
      <c r="F113" s="362" t="s">
        <v>147</v>
      </c>
      <c r="G113" s="363" t="s">
        <v>22</v>
      </c>
      <c r="H113" s="363" t="s">
        <v>23</v>
      </c>
      <c r="I113" s="364" t="s">
        <v>3662</v>
      </c>
      <c r="J113" s="365" t="s">
        <v>3663</v>
      </c>
    </row>
    <row r="114" ht="54">
      <c r="C114" s="179" t="str">
        <f>VLOOKUP(E114,REF!$B:$F,2,0)</f>
        <v>MAT-SINAPI-MG</v>
      </c>
      <c r="D114" s="355">
        <f>VLOOKUP(C114,REF!$H$60:$I$71,2,0)</f>
        <v>45870</v>
      </c>
      <c r="E114" s="478">
        <v>420</v>
      </c>
      <c r="F114" s="180" t="str">
        <f>VLOOKUP(E114,REF!$B:$F,3,0)</f>
        <v xml:space="preserve">CINTA CIRCULAR EM ACO GALVANIZADO DE 150 MM DE DIAMETRO PARA FIXACAO DE CAIXA MEDICAO, INCLUI PARAFUSOS E PORCAS</v>
      </c>
      <c r="G114" s="178" t="str">
        <f>VLOOKUP(E114,REF!$B:$F,4,0)</f>
        <v>UN</v>
      </c>
      <c r="H114" s="479">
        <v>1</v>
      </c>
      <c r="I114" s="471">
        <f>VLOOKUP(E114,REF!$B:$F,5,0)</f>
        <v>27.199999999999999</v>
      </c>
      <c r="J114" s="181">
        <f t="shared" ref="J114:J116" si="12">ROUND(H114*I114,2)</f>
        <v>27.199999999999999</v>
      </c>
      <c r="M114" s="460" t="s">
        <v>3698</v>
      </c>
    </row>
    <row r="115" ht="27">
      <c r="C115" s="179" t="str">
        <f>VLOOKUP(E115,REF!$B:$F,2,0)</f>
        <v>CPU-SICOR-MG</v>
      </c>
      <c r="D115" s="355">
        <f>VLOOKUP(C115,REF!$H$60:$I$71,2,0)</f>
        <v>45748</v>
      </c>
      <c r="E115" s="478" t="s">
        <v>20924</v>
      </c>
      <c r="F115" s="180" t="str">
        <f>VLOOKUP(E115,REF!$B:$F,3,0)</f>
        <v xml:space="preserve">AJUDANTE DE ELETRICISTA COM ENCARGOS COMPLEMENTARES</v>
      </c>
      <c r="G115" s="178" t="str">
        <f>VLOOKUP(E115,REF!$B:$F,4,0)</f>
        <v>hora</v>
      </c>
      <c r="H115" s="479">
        <v>0.10000000000000001</v>
      </c>
      <c r="I115" s="471">
        <f>VLOOKUP(E115,REF!$B:$F,5,0)</f>
        <v>25.52</v>
      </c>
      <c r="J115" s="181">
        <f t="shared" si="12"/>
        <v>2.5499999999999998</v>
      </c>
    </row>
    <row r="116" ht="27">
      <c r="C116" s="179" t="str">
        <f>VLOOKUP(E116,REF!$B:$F,2,0)</f>
        <v>CPU-SICOR-MG</v>
      </c>
      <c r="D116" s="355">
        <f>VLOOKUP(C116,REF!$H$60:$I$71,2,0)</f>
        <v>45748</v>
      </c>
      <c r="E116" s="478" t="s">
        <v>20947</v>
      </c>
      <c r="F116" s="180" t="str">
        <f>VLOOKUP(E116,REF!$B:$F,3,0)</f>
        <v xml:space="preserve">ELETRICISTA COM ENCARGOS COMPLEMENTARES</v>
      </c>
      <c r="G116" s="178" t="str">
        <f>VLOOKUP(E116,REF!$B:$F,4,0)</f>
        <v>hora</v>
      </c>
      <c r="H116" s="479">
        <v>0.10000000000000001</v>
      </c>
      <c r="I116" s="471">
        <f>VLOOKUP(E116,REF!$B:$F,5,0)</f>
        <v>31.640000000000001</v>
      </c>
      <c r="J116" s="181">
        <f t="shared" si="12"/>
        <v>3.1600000000000001</v>
      </c>
    </row>
    <row r="117">
      <c r="C117" s="978" t="s">
        <v>118</v>
      </c>
      <c r="D117" s="979"/>
      <c r="E117" s="979"/>
      <c r="F117" s="979"/>
      <c r="G117" s="979"/>
      <c r="H117" s="979"/>
      <c r="I117" s="980"/>
      <c r="J117" s="366">
        <f>SUM(J114:J116)</f>
        <v>32.909999999999997</v>
      </c>
    </row>
    <row r="118">
      <c r="A118" s="182" t="str">
        <f>C110</f>
        <v>CPU11</v>
      </c>
      <c r="C118" s="978" t="s">
        <v>158</v>
      </c>
      <c r="D118" s="979"/>
      <c r="E118" s="979"/>
      <c r="F118" s="979"/>
      <c r="G118" s="979"/>
      <c r="H118" s="979"/>
      <c r="I118" s="980"/>
      <c r="J118" s="367">
        <f>J117</f>
        <v>32.909999999999997</v>
      </c>
    </row>
    <row r="119">
      <c r="C119" s="523" t="s">
        <v>145</v>
      </c>
      <c r="D119" s="524"/>
      <c r="E119" s="525" t="s">
        <v>159</v>
      </c>
      <c r="F119" s="526"/>
      <c r="G119" s="526"/>
      <c r="H119" s="526"/>
      <c r="I119" s="525" t="s">
        <v>160</v>
      </c>
      <c r="J119" s="527"/>
    </row>
    <row r="120" ht="32.25" customHeight="1">
      <c r="C120" s="520" t="s">
        <v>32680</v>
      </c>
      <c r="D120" s="521"/>
      <c r="E120" s="972" t="str">
        <f>VLOOKUP(C120,PO!$E:$N,3,0)</f>
        <v xml:space="preserve">HASTE DE ATERRAMENTO AÇO/COBRE D=15MM, COMPRIMENTO 2,4M</v>
      </c>
      <c r="F120" s="973"/>
      <c r="G120" s="973"/>
      <c r="H120" s="974"/>
      <c r="I120" s="518" t="str">
        <f>VLOOKUP(C120,PO!$E:$N,4,0)</f>
        <v>UN</v>
      </c>
      <c r="J120" s="522"/>
    </row>
    <row r="121">
      <c r="C121" s="981" t="s">
        <v>32196</v>
      </c>
      <c r="D121" s="982"/>
      <c r="E121" s="982"/>
      <c r="F121" s="982"/>
      <c r="G121" s="982"/>
      <c r="H121" s="982"/>
      <c r="I121" s="982"/>
      <c r="J121" s="983"/>
    </row>
    <row r="122">
      <c r="C122" s="984" t="s">
        <v>117</v>
      </c>
      <c r="D122" s="985"/>
      <c r="E122" s="985"/>
      <c r="F122" s="985"/>
      <c r="G122" s="985"/>
      <c r="H122" s="985"/>
      <c r="I122" s="985"/>
      <c r="J122" s="986"/>
    </row>
    <row r="123" ht="27">
      <c r="C123" s="362" t="s">
        <v>21</v>
      </c>
      <c r="D123" s="362" t="s">
        <v>3709</v>
      </c>
      <c r="E123" s="362" t="s">
        <v>146</v>
      </c>
      <c r="F123" s="362" t="s">
        <v>147</v>
      </c>
      <c r="G123" s="363" t="s">
        <v>22</v>
      </c>
      <c r="H123" s="363" t="s">
        <v>23</v>
      </c>
      <c r="I123" s="364" t="s">
        <v>3662</v>
      </c>
      <c r="J123" s="365" t="s">
        <v>3663</v>
      </c>
    </row>
    <row r="124" ht="54">
      <c r="C124" s="179" t="str">
        <f>VLOOKUP(E124,REF!$B:$F,2,0)</f>
        <v>MAT-SINAPI-MG</v>
      </c>
      <c r="D124" s="355">
        <f>VLOOKUP(C124,REF!$H$60:$I$71,2,0)</f>
        <v>45870</v>
      </c>
      <c r="E124" s="478">
        <v>3379</v>
      </c>
      <c r="F124" s="180" t="str">
        <f>VLOOKUP(E124,REF!$B:$F,3,0)</f>
        <v xml:space="preserve">HASTE DE ATERRAMENTO EM ACO COM 3,00 M DE COMPRIMENTO E DN = 5/8", REVESTIDA COM BAIXA CAMADA DE COBRE, SEM CONECTOR</v>
      </c>
      <c r="G124" s="178" t="str">
        <f>VLOOKUP(E124,REF!$B:$F,4,0)</f>
        <v>UN</v>
      </c>
      <c r="H124" s="479">
        <v>1</v>
      </c>
      <c r="I124" s="471">
        <f>VLOOKUP(E124,REF!$B:$F,5,0)</f>
        <v>95.609999999999999</v>
      </c>
      <c r="J124" s="181">
        <f t="shared" ref="J124:J126" si="13">ROUND(H124*I124,2)</f>
        <v>95.609999999999999</v>
      </c>
      <c r="M124" s="460" t="s">
        <v>3698</v>
      </c>
    </row>
    <row r="125" ht="27">
      <c r="C125" s="179" t="str">
        <f>VLOOKUP(E125,REF!$B:$F,2,0)</f>
        <v>CPU-SICOR-MG</v>
      </c>
      <c r="D125" s="355">
        <f>VLOOKUP(C125,REF!$H$60:$I$71,2,0)</f>
        <v>45748</v>
      </c>
      <c r="E125" s="478" t="s">
        <v>20924</v>
      </c>
      <c r="F125" s="180" t="str">
        <f>VLOOKUP(E125,REF!$B:$F,3,0)</f>
        <v xml:space="preserve">AJUDANTE DE ELETRICISTA COM ENCARGOS COMPLEMENTARES</v>
      </c>
      <c r="G125" s="178" t="str">
        <f>VLOOKUP(E125,REF!$B:$F,4,0)</f>
        <v>hora</v>
      </c>
      <c r="H125" s="479">
        <v>0.10000000000000001</v>
      </c>
      <c r="I125" s="471">
        <f>VLOOKUP(E125,REF!$B:$F,5,0)</f>
        <v>25.52</v>
      </c>
      <c r="J125" s="181">
        <f t="shared" si="13"/>
        <v>2.5499999999999998</v>
      </c>
    </row>
    <row r="126" ht="27">
      <c r="C126" s="179" t="str">
        <f>VLOOKUP(E126,REF!$B:$F,2,0)</f>
        <v>CPU-SICOR-MG</v>
      </c>
      <c r="D126" s="355">
        <f>VLOOKUP(C126,REF!$H$60:$I$71,2,0)</f>
        <v>45748</v>
      </c>
      <c r="E126" s="478" t="s">
        <v>20947</v>
      </c>
      <c r="F126" s="180" t="str">
        <f>VLOOKUP(E126,REF!$B:$F,3,0)</f>
        <v xml:space="preserve">ELETRICISTA COM ENCARGOS COMPLEMENTARES</v>
      </c>
      <c r="G126" s="178" t="str">
        <f>VLOOKUP(E126,REF!$B:$F,4,0)</f>
        <v>hora</v>
      </c>
      <c r="H126" s="479">
        <v>0.10000000000000001</v>
      </c>
      <c r="I126" s="471">
        <f>VLOOKUP(E126,REF!$B:$F,5,0)</f>
        <v>31.640000000000001</v>
      </c>
      <c r="J126" s="181">
        <f t="shared" si="13"/>
        <v>3.1600000000000001</v>
      </c>
    </row>
    <row r="127">
      <c r="C127" s="978" t="s">
        <v>118</v>
      </c>
      <c r="D127" s="979"/>
      <c r="E127" s="979"/>
      <c r="F127" s="979"/>
      <c r="G127" s="979"/>
      <c r="H127" s="979"/>
      <c r="I127" s="980"/>
      <c r="J127" s="366">
        <f>SUM(J124:J126)</f>
        <v>101.31999999999999</v>
      </c>
    </row>
    <row r="128">
      <c r="A128" s="182" t="str">
        <f>C120</f>
        <v>CPU12</v>
      </c>
      <c r="C128" s="978" t="s">
        <v>158</v>
      </c>
      <c r="D128" s="979"/>
      <c r="E128" s="979"/>
      <c r="F128" s="979"/>
      <c r="G128" s="979"/>
      <c r="H128" s="979"/>
      <c r="I128" s="980"/>
      <c r="J128" s="367">
        <f>J127</f>
        <v>101.31999999999999</v>
      </c>
    </row>
    <row r="129">
      <c r="C129" s="523" t="s">
        <v>145</v>
      </c>
      <c r="D129" s="524"/>
      <c r="E129" s="525" t="s">
        <v>159</v>
      </c>
      <c r="F129" s="526"/>
      <c r="G129" s="526"/>
      <c r="H129" s="526"/>
      <c r="I129" s="525" t="s">
        <v>160</v>
      </c>
      <c r="J129" s="527"/>
    </row>
    <row r="130" ht="28.5" customHeight="1">
      <c r="C130" s="520" t="s">
        <v>32681</v>
      </c>
      <c r="D130" s="521"/>
      <c r="E130" s="969" t="str">
        <f>VLOOKUP(C130,PO!$E:$N,3,0)</f>
        <v xml:space="preserve">HASTE PARA ARMAÇÃO SECUNDÁRIA 16"X150"</v>
      </c>
      <c r="F130" s="970"/>
      <c r="G130" s="970"/>
      <c r="H130" s="971"/>
      <c r="I130" s="518" t="str">
        <f>VLOOKUP(C130,PO!$E:$N,4,0)</f>
        <v>UN</v>
      </c>
      <c r="J130" s="522"/>
    </row>
    <row r="131">
      <c r="C131" s="981" t="s">
        <v>32196</v>
      </c>
      <c r="D131" s="982"/>
      <c r="E131" s="982"/>
      <c r="F131" s="982"/>
      <c r="G131" s="982"/>
      <c r="H131" s="982"/>
      <c r="I131" s="982"/>
      <c r="J131" s="983"/>
    </row>
    <row r="132">
      <c r="C132" s="984" t="s">
        <v>117</v>
      </c>
      <c r="D132" s="985"/>
      <c r="E132" s="985"/>
      <c r="F132" s="985"/>
      <c r="G132" s="985"/>
      <c r="H132" s="985"/>
      <c r="I132" s="985"/>
      <c r="J132" s="986"/>
    </row>
    <row r="133" ht="27">
      <c r="C133" s="362" t="s">
        <v>21</v>
      </c>
      <c r="D133" s="362" t="s">
        <v>3709</v>
      </c>
      <c r="E133" s="362" t="s">
        <v>146</v>
      </c>
      <c r="F133" s="362" t="s">
        <v>147</v>
      </c>
      <c r="G133" s="363" t="s">
        <v>22</v>
      </c>
      <c r="H133" s="363" t="s">
        <v>23</v>
      </c>
      <c r="I133" s="364" t="s">
        <v>3662</v>
      </c>
      <c r="J133" s="365" t="s">
        <v>3663</v>
      </c>
    </row>
    <row r="134" ht="54">
      <c r="C134" s="179" t="str">
        <f>VLOOKUP(E134,REF!$B:$F,2,0)</f>
        <v>MAT-SINAPI-MG</v>
      </c>
      <c r="D134" s="355">
        <f>VLOOKUP(C134,REF!$H$60:$I$71,2,0)</f>
        <v>45870</v>
      </c>
      <c r="E134" s="478">
        <v>3379</v>
      </c>
      <c r="F134" s="180" t="str">
        <f>VLOOKUP(E134,REF!$B:$F,3,0)</f>
        <v xml:space="preserve">HASTE DE ATERRAMENTO EM ACO COM 3,00 M DE COMPRIMENTO E DN = 5/8", REVESTIDA COM BAIXA CAMADA DE COBRE, SEM CONECTOR</v>
      </c>
      <c r="G134" s="178" t="str">
        <f>VLOOKUP(E134,REF!$B:$F,4,0)</f>
        <v>UN</v>
      </c>
      <c r="H134" s="479">
        <v>1</v>
      </c>
      <c r="I134" s="471">
        <f>VLOOKUP(E134,REF!$B:$F,5,0)</f>
        <v>95.609999999999999</v>
      </c>
      <c r="J134" s="181">
        <f t="shared" ref="J134:J136" si="14">ROUND(H134*I134,2)</f>
        <v>95.609999999999999</v>
      </c>
      <c r="M134" s="460" t="s">
        <v>3698</v>
      </c>
    </row>
    <row r="135" ht="27">
      <c r="C135" s="179" t="str">
        <f>VLOOKUP(E135,REF!$B:$F,2,0)</f>
        <v>CPU-SICOR-MG</v>
      </c>
      <c r="D135" s="355">
        <f>VLOOKUP(C135,REF!$H$60:$I$71,2,0)</f>
        <v>45748</v>
      </c>
      <c r="E135" s="478" t="s">
        <v>20924</v>
      </c>
      <c r="F135" s="180" t="str">
        <f>VLOOKUP(E135,REF!$B:$F,3,0)</f>
        <v xml:space="preserve">AJUDANTE DE ELETRICISTA COM ENCARGOS COMPLEMENTARES</v>
      </c>
      <c r="G135" s="178" t="str">
        <f>VLOOKUP(E135,REF!$B:$F,4,0)</f>
        <v>hora</v>
      </c>
      <c r="H135" s="479">
        <v>0.10000000000000001</v>
      </c>
      <c r="I135" s="471">
        <f>VLOOKUP(E135,REF!$B:$F,5,0)</f>
        <v>25.52</v>
      </c>
      <c r="J135" s="181">
        <f t="shared" si="14"/>
        <v>2.5499999999999998</v>
      </c>
    </row>
    <row r="136" ht="27">
      <c r="C136" s="179" t="str">
        <f>VLOOKUP(E136,REF!$B:$F,2,0)</f>
        <v>CPU-SICOR-MG</v>
      </c>
      <c r="D136" s="355">
        <f>VLOOKUP(C136,REF!$H$60:$I$71,2,0)</f>
        <v>45748</v>
      </c>
      <c r="E136" s="478" t="s">
        <v>20947</v>
      </c>
      <c r="F136" s="180" t="str">
        <f>VLOOKUP(E136,REF!$B:$F,3,0)</f>
        <v xml:space="preserve">ELETRICISTA COM ENCARGOS COMPLEMENTARES</v>
      </c>
      <c r="G136" s="178" t="str">
        <f>VLOOKUP(E136,REF!$B:$F,4,0)</f>
        <v>hora</v>
      </c>
      <c r="H136" s="479">
        <v>0.10000000000000001</v>
      </c>
      <c r="I136" s="471">
        <f>VLOOKUP(E136,REF!$B:$F,5,0)</f>
        <v>31.640000000000001</v>
      </c>
      <c r="J136" s="181">
        <f t="shared" si="14"/>
        <v>3.1600000000000001</v>
      </c>
    </row>
    <row r="137">
      <c r="C137" s="978" t="s">
        <v>118</v>
      </c>
      <c r="D137" s="979"/>
      <c r="E137" s="979"/>
      <c r="F137" s="979"/>
      <c r="G137" s="979"/>
      <c r="H137" s="979"/>
      <c r="I137" s="980"/>
      <c r="J137" s="366">
        <f>SUM(J134:J136)</f>
        <v>101.31999999999999</v>
      </c>
    </row>
    <row r="138">
      <c r="A138" s="182" t="str">
        <f>C130</f>
        <v>CPU13</v>
      </c>
      <c r="C138" s="978" t="s">
        <v>158</v>
      </c>
      <c r="D138" s="979"/>
      <c r="E138" s="979"/>
      <c r="F138" s="979"/>
      <c r="G138" s="979"/>
      <c r="H138" s="979"/>
      <c r="I138" s="980"/>
      <c r="J138" s="367">
        <f>J137</f>
        <v>101.31999999999999</v>
      </c>
    </row>
    <row r="139">
      <c r="C139" s="523" t="s">
        <v>145</v>
      </c>
      <c r="D139" s="524"/>
      <c r="E139" s="525" t="s">
        <v>159</v>
      </c>
      <c r="F139" s="526"/>
      <c r="G139" s="526"/>
      <c r="H139" s="526"/>
      <c r="I139" s="525" t="s">
        <v>160</v>
      </c>
      <c r="J139" s="527"/>
    </row>
    <row r="140" ht="23.25" customHeight="1">
      <c r="C140" s="520" t="s">
        <v>32682</v>
      </c>
      <c r="D140" s="521"/>
      <c r="E140" s="518" t="str">
        <f>VLOOKUP(C140,PO!$E:$N,3,0)</f>
        <v xml:space="preserve">HASTE PARA ARMAÇÃO SECUNDÁRIA 16''X350''</v>
      </c>
      <c r="F140" s="519"/>
      <c r="G140" s="519"/>
      <c r="H140" s="519"/>
      <c r="I140" s="518" t="str">
        <f>VLOOKUP(C140,PO!$E:$N,4,0)</f>
        <v>UN</v>
      </c>
      <c r="J140" s="522"/>
    </row>
    <row r="141">
      <c r="C141" s="981" t="s">
        <v>32196</v>
      </c>
      <c r="D141" s="982"/>
      <c r="E141" s="982"/>
      <c r="F141" s="982"/>
      <c r="G141" s="982"/>
      <c r="H141" s="982"/>
      <c r="I141" s="982"/>
      <c r="J141" s="983"/>
    </row>
    <row r="142">
      <c r="C142" s="984" t="s">
        <v>117</v>
      </c>
      <c r="D142" s="985"/>
      <c r="E142" s="985"/>
      <c r="F142" s="985"/>
      <c r="G142" s="985"/>
      <c r="H142" s="985"/>
      <c r="I142" s="985"/>
      <c r="J142" s="986"/>
    </row>
    <row r="143" ht="27">
      <c r="C143" s="362" t="s">
        <v>21</v>
      </c>
      <c r="D143" s="362" t="s">
        <v>3709</v>
      </c>
      <c r="E143" s="362" t="s">
        <v>146</v>
      </c>
      <c r="F143" s="362" t="s">
        <v>147</v>
      </c>
      <c r="G143" s="363" t="s">
        <v>22</v>
      </c>
      <c r="H143" s="363" t="s">
        <v>23</v>
      </c>
      <c r="I143" s="364" t="s">
        <v>3662</v>
      </c>
      <c r="J143" s="365" t="s">
        <v>3663</v>
      </c>
    </row>
    <row r="144" ht="54">
      <c r="C144" s="179" t="str">
        <f>VLOOKUP(E144,REF!$B:$F,2,0)</f>
        <v>MAT-SINAPI-MG</v>
      </c>
      <c r="D144" s="355">
        <f>VLOOKUP(C144,REF!$H$60:$I$71,2,0)</f>
        <v>45870</v>
      </c>
      <c r="E144" s="478">
        <v>3379</v>
      </c>
      <c r="F144" s="180" t="str">
        <f>VLOOKUP(E144,REF!$B:$F,3,0)</f>
        <v xml:space="preserve">HASTE DE ATERRAMENTO EM ACO COM 3,00 M DE COMPRIMENTO E DN = 5/8", REVESTIDA COM BAIXA CAMADA DE COBRE, SEM CONECTOR</v>
      </c>
      <c r="G144" s="178" t="str">
        <f>VLOOKUP(E144,REF!$B:$F,4,0)</f>
        <v>UN</v>
      </c>
      <c r="H144" s="479">
        <v>1</v>
      </c>
      <c r="I144" s="471">
        <f>VLOOKUP(E144,REF!$B:$F,5,0)</f>
        <v>95.609999999999999</v>
      </c>
      <c r="J144" s="181">
        <f t="shared" ref="J144:J146" si="15">ROUND(H144*I144,2)</f>
        <v>95.609999999999999</v>
      </c>
      <c r="M144" s="460" t="s">
        <v>3698</v>
      </c>
    </row>
    <row r="145" ht="27">
      <c r="C145" s="179" t="str">
        <f>VLOOKUP(E145,REF!$B:$F,2,0)</f>
        <v>CPU-SICOR-MG</v>
      </c>
      <c r="D145" s="355">
        <f>VLOOKUP(C145,REF!$H$60:$I$71,2,0)</f>
        <v>45748</v>
      </c>
      <c r="E145" s="478" t="s">
        <v>20924</v>
      </c>
      <c r="F145" s="180" t="str">
        <f>VLOOKUP(E145,REF!$B:$F,3,0)</f>
        <v xml:space="preserve">AJUDANTE DE ELETRICISTA COM ENCARGOS COMPLEMENTARES</v>
      </c>
      <c r="G145" s="178" t="str">
        <f>VLOOKUP(E145,REF!$B:$F,4,0)</f>
        <v>hora</v>
      </c>
      <c r="H145" s="479">
        <v>0.10000000000000001</v>
      </c>
      <c r="I145" s="471">
        <f>VLOOKUP(E145,REF!$B:$F,5,0)</f>
        <v>25.52</v>
      </c>
      <c r="J145" s="181">
        <f t="shared" si="15"/>
        <v>2.5499999999999998</v>
      </c>
    </row>
    <row r="146" ht="27">
      <c r="C146" s="179" t="str">
        <f>VLOOKUP(E146,REF!$B:$F,2,0)</f>
        <v>CPU-SICOR-MG</v>
      </c>
      <c r="D146" s="355">
        <f>VLOOKUP(C146,REF!$H$60:$I$71,2,0)</f>
        <v>45748</v>
      </c>
      <c r="E146" s="478" t="s">
        <v>20947</v>
      </c>
      <c r="F146" s="180" t="str">
        <f>VLOOKUP(E146,REF!$B:$F,3,0)</f>
        <v xml:space="preserve">ELETRICISTA COM ENCARGOS COMPLEMENTARES</v>
      </c>
      <c r="G146" s="178" t="str">
        <f>VLOOKUP(E146,REF!$B:$F,4,0)</f>
        <v>hora</v>
      </c>
      <c r="H146" s="479">
        <v>0.10000000000000001</v>
      </c>
      <c r="I146" s="471">
        <f>VLOOKUP(E146,REF!$B:$F,5,0)</f>
        <v>31.640000000000001</v>
      </c>
      <c r="J146" s="181">
        <f t="shared" si="15"/>
        <v>3.1600000000000001</v>
      </c>
    </row>
    <row r="147">
      <c r="C147" s="978" t="s">
        <v>118</v>
      </c>
      <c r="D147" s="979"/>
      <c r="E147" s="979"/>
      <c r="F147" s="979"/>
      <c r="G147" s="979"/>
      <c r="H147" s="979"/>
      <c r="I147" s="980"/>
      <c r="J147" s="366">
        <f>SUM(J144:J146)</f>
        <v>101.31999999999999</v>
      </c>
    </row>
    <row r="148">
      <c r="A148" s="182" t="str">
        <f>C140</f>
        <v>CPU14</v>
      </c>
      <c r="C148" s="978" t="s">
        <v>158</v>
      </c>
      <c r="D148" s="979"/>
      <c r="E148" s="979"/>
      <c r="F148" s="979"/>
      <c r="G148" s="979"/>
      <c r="H148" s="979"/>
      <c r="I148" s="980"/>
      <c r="J148" s="367">
        <f>J147</f>
        <v>101.31999999999999</v>
      </c>
    </row>
    <row r="149">
      <c r="C149" s="523" t="s">
        <v>145</v>
      </c>
      <c r="D149" s="524"/>
      <c r="E149" s="525" t="s">
        <v>159</v>
      </c>
      <c r="F149" s="526"/>
      <c r="G149" s="526"/>
      <c r="H149" s="526"/>
      <c r="I149" s="525" t="s">
        <v>160</v>
      </c>
      <c r="J149" s="527"/>
    </row>
    <row r="150" ht="28.5" customHeight="1">
      <c r="C150" s="520" t="s">
        <v>32683</v>
      </c>
      <c r="D150" s="521"/>
      <c r="E150" s="518" t="str">
        <f>VLOOKUP(C150,PO!$E:$N,3,0)</f>
        <v xml:space="preserve">PARAFUSO AÇO GAÇVANZADO ROSCA M10</v>
      </c>
      <c r="F150" s="519"/>
      <c r="G150" s="519"/>
      <c r="H150" s="519"/>
      <c r="I150" s="518" t="str">
        <f>VLOOKUP(C150,PO!$E:$N,4,0)</f>
        <v>UN</v>
      </c>
      <c r="J150" s="522"/>
    </row>
    <row r="151">
      <c r="C151" s="981" t="s">
        <v>32196</v>
      </c>
      <c r="D151" s="982"/>
      <c r="E151" s="982"/>
      <c r="F151" s="982"/>
      <c r="G151" s="982"/>
      <c r="H151" s="982"/>
      <c r="I151" s="982"/>
      <c r="J151" s="983"/>
    </row>
    <row r="152">
      <c r="C152" s="984" t="s">
        <v>117</v>
      </c>
      <c r="D152" s="985"/>
      <c r="E152" s="985"/>
      <c r="F152" s="985"/>
      <c r="G152" s="985"/>
      <c r="H152" s="985"/>
      <c r="I152" s="985"/>
      <c r="J152" s="986"/>
    </row>
    <row r="153" ht="27">
      <c r="C153" s="362" t="s">
        <v>21</v>
      </c>
      <c r="D153" s="362" t="s">
        <v>3709</v>
      </c>
      <c r="E153" s="362" t="s">
        <v>146</v>
      </c>
      <c r="F153" s="362" t="s">
        <v>147</v>
      </c>
      <c r="G153" s="363" t="s">
        <v>22</v>
      </c>
      <c r="H153" s="363" t="s">
        <v>23</v>
      </c>
      <c r="I153" s="364" t="s">
        <v>3662</v>
      </c>
      <c r="J153" s="365" t="s">
        <v>3663</v>
      </c>
    </row>
    <row r="154" ht="40.5">
      <c r="C154" s="179" t="str">
        <f>VLOOKUP(E154,REF!$B:$F,2,0)</f>
        <v>MAT-SINAPI-MG</v>
      </c>
      <c r="D154" s="355">
        <f>VLOOKUP(C154,REF!$H$60:$I$71,2,0)</f>
        <v>45870</v>
      </c>
      <c r="E154" s="478">
        <v>13294</v>
      </c>
      <c r="F154" s="180" t="str">
        <f>VLOOKUP(E154,REF!$B:$F,3,0)</f>
        <v xml:space="preserve">PARAFUSO DE ACO ZINCADO, SEXTAVADO, COM ROSCA SOBERBA, DIAMETRO 3/8", COMPRIMENTO 80 MM</v>
      </c>
      <c r="G154" s="178" t="str">
        <f>VLOOKUP(E154,REF!$B:$F,4,0)</f>
        <v>UN</v>
      </c>
      <c r="H154" s="479">
        <v>1</v>
      </c>
      <c r="I154" s="471">
        <f>VLOOKUP(E154,REF!$B:$F,5,0)</f>
        <v>1.9299999999999999</v>
      </c>
      <c r="J154" s="181">
        <f t="shared" ref="J154:J156" si="16">ROUND(H154*I154,2)</f>
        <v>1.9299999999999999</v>
      </c>
      <c r="M154" s="460" t="s">
        <v>3698</v>
      </c>
    </row>
    <row r="155" ht="27">
      <c r="C155" s="179" t="str">
        <f>VLOOKUP(E155,REF!$B:$F,2,0)</f>
        <v>CPU-SICOR-MG</v>
      </c>
      <c r="D155" s="355">
        <f>VLOOKUP(C155,REF!$H$60:$I$71,2,0)</f>
        <v>45748</v>
      </c>
      <c r="E155" s="478" t="s">
        <v>20924</v>
      </c>
      <c r="F155" s="180" t="str">
        <f>VLOOKUP(E155,REF!$B:$F,3,0)</f>
        <v xml:space="preserve">AJUDANTE DE ELETRICISTA COM ENCARGOS COMPLEMENTARES</v>
      </c>
      <c r="G155" s="178" t="str">
        <f>VLOOKUP(E155,REF!$B:$F,4,0)</f>
        <v>hora</v>
      </c>
      <c r="H155" s="479">
        <v>0.10000000000000001</v>
      </c>
      <c r="I155" s="471">
        <f>VLOOKUP(E155,REF!$B:$F,5,0)</f>
        <v>25.52</v>
      </c>
      <c r="J155" s="181">
        <f t="shared" si="16"/>
        <v>2.5499999999999998</v>
      </c>
    </row>
    <row r="156" ht="27">
      <c r="C156" s="179" t="str">
        <f>VLOOKUP(E156,REF!$B:$F,2,0)</f>
        <v>CPU-SICOR-MG</v>
      </c>
      <c r="D156" s="355">
        <f>VLOOKUP(C156,REF!$H$60:$I$71,2,0)</f>
        <v>45748</v>
      </c>
      <c r="E156" s="478" t="s">
        <v>20947</v>
      </c>
      <c r="F156" s="180" t="str">
        <f>VLOOKUP(E156,REF!$B:$F,3,0)</f>
        <v xml:space="preserve">ELETRICISTA COM ENCARGOS COMPLEMENTARES</v>
      </c>
      <c r="G156" s="178" t="str">
        <f>VLOOKUP(E156,REF!$B:$F,4,0)</f>
        <v>hora</v>
      </c>
      <c r="H156" s="479">
        <v>0.10000000000000001</v>
      </c>
      <c r="I156" s="471">
        <f>VLOOKUP(E156,REF!$B:$F,5,0)</f>
        <v>31.640000000000001</v>
      </c>
      <c r="J156" s="181">
        <f t="shared" si="16"/>
        <v>3.1600000000000001</v>
      </c>
    </row>
    <row r="157">
      <c r="C157" s="978" t="s">
        <v>118</v>
      </c>
      <c r="D157" s="979"/>
      <c r="E157" s="979"/>
      <c r="F157" s="979"/>
      <c r="G157" s="979"/>
      <c r="H157" s="979"/>
      <c r="I157" s="980"/>
      <c r="J157" s="366">
        <f>SUM(J154:J156)</f>
        <v>7.6399999999999997</v>
      </c>
    </row>
    <row r="158">
      <c r="A158" s="182" t="str">
        <f>C150</f>
        <v>CPU15</v>
      </c>
      <c r="C158" s="978" t="s">
        <v>158</v>
      </c>
      <c r="D158" s="979"/>
      <c r="E158" s="979"/>
      <c r="F158" s="979"/>
      <c r="G158" s="979"/>
      <c r="H158" s="979"/>
      <c r="I158" s="980"/>
      <c r="J158" s="367">
        <f>J157</f>
        <v>7.6399999999999997</v>
      </c>
    </row>
    <row r="160">
      <c r="A160" s="182"/>
      <c r="C160" s="697" t="s">
        <v>145</v>
      </c>
      <c r="D160" s="697"/>
      <c r="E160" s="525" t="s">
        <v>159</v>
      </c>
      <c r="F160" s="526"/>
      <c r="G160" s="526"/>
      <c r="H160" s="526"/>
      <c r="I160" s="525" t="s">
        <v>160</v>
      </c>
      <c r="J160" s="527"/>
    </row>
    <row r="161" ht="51.75" customHeight="1">
      <c r="A161" s="182"/>
      <c r="C161" s="698" t="s">
        <v>32790</v>
      </c>
      <c r="D161" s="698"/>
      <c r="E161" s="969" t="str">
        <f>F176</f>
        <v xml:space="preserve">CORTINA DE AR PARA PORTA DE CORRER - BASEADO EM CPOS (61.20.092)</v>
      </c>
      <c r="F161" s="970"/>
      <c r="G161" s="970"/>
      <c r="H161" s="971"/>
      <c r="I161" s="518" t="str">
        <f>G176</f>
        <v>UN</v>
      </c>
      <c r="J161" s="522"/>
    </row>
    <row r="162">
      <c r="A162" s="182"/>
      <c r="C162" s="981" t="s">
        <v>32196</v>
      </c>
      <c r="D162" s="982"/>
      <c r="E162" s="982"/>
      <c r="F162" s="982"/>
      <c r="G162" s="982"/>
      <c r="H162" s="982"/>
      <c r="I162" s="982"/>
      <c r="J162" s="983"/>
    </row>
    <row r="163">
      <c r="A163" s="182"/>
      <c r="C163" s="984" t="s">
        <v>117</v>
      </c>
      <c r="D163" s="985"/>
      <c r="E163" s="985"/>
      <c r="F163" s="985"/>
      <c r="G163" s="985"/>
      <c r="H163" s="985"/>
      <c r="I163" s="985"/>
      <c r="J163" s="986"/>
    </row>
    <row r="164" ht="27">
      <c r="A164" s="182"/>
      <c r="C164" s="362" t="s">
        <v>21</v>
      </c>
      <c r="D164" s="362" t="s">
        <v>3709</v>
      </c>
      <c r="E164" s="362" t="s">
        <v>146</v>
      </c>
      <c r="F164" s="362" t="s">
        <v>147</v>
      </c>
      <c r="G164" s="363" t="s">
        <v>22</v>
      </c>
      <c r="H164" s="363" t="s">
        <v>23</v>
      </c>
      <c r="I164" s="364" t="s">
        <v>3662</v>
      </c>
      <c r="J164" s="365" t="s">
        <v>3663</v>
      </c>
    </row>
    <row r="165" ht="27">
      <c r="A165" s="182"/>
      <c r="C165" s="179" t="str">
        <f>VLOOKUP(E165,REF!$B:$F,2,0)</f>
        <v>CPU-SINAPI-MG</v>
      </c>
      <c r="D165" s="355">
        <f>VLOOKUP(C165,REF!$H$60:$I$71,2,0)</f>
        <v>45901</v>
      </c>
      <c r="E165" s="478">
        <v>88264</v>
      </c>
      <c r="F165" s="180" t="str">
        <f>VLOOKUP(E165,REF!$B:$F,3,0)</f>
        <v xml:space="preserve">ELETRICISTA COM ENCARGOS COMPLEMENTARES</v>
      </c>
      <c r="G165" s="178" t="str">
        <f>VLOOKUP(E165,REF!$B:$F,4,0)</f>
        <v>H</v>
      </c>
      <c r="H165" s="479">
        <v>3.27</v>
      </c>
      <c r="I165" s="471">
        <f>VLOOKUP(E165,REF!$B:$F,5,0)</f>
        <v>31.629999999999999</v>
      </c>
      <c r="J165" s="181">
        <f t="shared" ref="J165:J167" si="17">ROUND(H165*I165,2)</f>
        <v>103.43000000000001</v>
      </c>
    </row>
    <row r="166" ht="27">
      <c r="A166" s="182"/>
      <c r="C166" s="179" t="str">
        <f>VLOOKUP(E166,REF!$B:$F,2,0)</f>
        <v>CPU-SINAPI-MG</v>
      </c>
      <c r="D166" s="355">
        <f>VLOOKUP(C166,REF!$H$60:$I$71,2,0)</f>
        <v>45901</v>
      </c>
      <c r="E166" s="478">
        <v>88247</v>
      </c>
      <c r="F166" s="180" t="str">
        <f>VLOOKUP(E166,REF!$B:$F,3,0)</f>
        <v xml:space="preserve">AUXILIAR DE ELETRICISTA COM ENCARGOS COMPLEMENTARES</v>
      </c>
      <c r="G166" s="178" t="str">
        <f>VLOOKUP(E166,REF!$B:$F,4,0)</f>
        <v>H</v>
      </c>
      <c r="H166" s="479">
        <v>3.27</v>
      </c>
      <c r="I166" s="471">
        <f>VLOOKUP(E166,REF!$B:$F,5,0)</f>
        <v>25.52</v>
      </c>
      <c r="J166" s="181">
        <f t="shared" si="17"/>
        <v>83.450000000000003</v>
      </c>
    </row>
    <row r="167" ht="27">
      <c r="A167" s="182"/>
      <c r="C167" s="179" t="str">
        <f>VLOOKUP(E167,REF!$B:$F,2,0)</f>
        <v>CPU-SBC-MG</v>
      </c>
      <c r="D167" s="355">
        <v>45901</v>
      </c>
      <c r="E167" s="478">
        <v>36819</v>
      </c>
      <c r="F167" s="180" t="str">
        <f>VLOOKUP(E167,REF!$B:$F,3,0)</f>
        <v xml:space="preserve">ORTINA DE AR VECAIR VEC 1800C 1,80m COM CONTROLE REMOTO 220V</v>
      </c>
      <c r="G167" s="178" t="str">
        <f>VLOOKUP(E167,REF!$B:$F,4,0)</f>
        <v>UND</v>
      </c>
      <c r="H167" s="479">
        <v>1</v>
      </c>
      <c r="I167" s="471">
        <f>VLOOKUP(E167,REF!$B:$F,5,0)</f>
        <v>1145</v>
      </c>
      <c r="J167" s="181">
        <f t="shared" si="17"/>
        <v>1145</v>
      </c>
    </row>
    <row r="168">
      <c r="A168" s="182"/>
      <c r="C168" s="978" t="s">
        <v>118</v>
      </c>
      <c r="D168" s="979"/>
      <c r="E168" s="979"/>
      <c r="F168" s="979"/>
      <c r="G168" s="979"/>
      <c r="H168" s="979"/>
      <c r="I168" s="980"/>
      <c r="J168" s="366">
        <f>SUM(J165:J167)</f>
        <v>1331.8800000000001</v>
      </c>
    </row>
    <row r="169">
      <c r="A169" s="182"/>
      <c r="C169" s="978" t="s">
        <v>158</v>
      </c>
      <c r="D169" s="979"/>
      <c r="E169" s="979"/>
      <c r="F169" s="979"/>
      <c r="G169" s="979"/>
      <c r="H169" s="979"/>
      <c r="I169" s="980"/>
      <c r="J169" s="367">
        <f>J168</f>
        <v>1331.8800000000001</v>
      </c>
    </row>
    <row r="170">
      <c r="A170" s="182"/>
      <c r="C170" s="183"/>
      <c r="D170" s="183"/>
      <c r="E170" s="183"/>
      <c r="F170" s="183"/>
      <c r="G170" s="183"/>
      <c r="H170" s="183"/>
      <c r="I170" s="183"/>
      <c r="J170" s="184"/>
    </row>
    <row r="171">
      <c r="A171" s="182"/>
      <c r="C171" s="697" t="s">
        <v>145</v>
      </c>
      <c r="D171" s="697"/>
      <c r="E171" s="525" t="s">
        <v>159</v>
      </c>
      <c r="F171" s="526"/>
      <c r="G171" s="526"/>
      <c r="H171" s="526"/>
      <c r="I171" s="525" t="s">
        <v>160</v>
      </c>
      <c r="J171" s="527"/>
    </row>
    <row r="172" ht="47.25" customHeight="1">
      <c r="A172" s="182"/>
      <c r="C172" s="698" t="s">
        <v>32739</v>
      </c>
      <c r="D172" s="698"/>
      <c r="E172" s="975" t="str">
        <f>VLOOKUP(C172,PO!$E:$N,3,0)</f>
        <v xml:space="preserve">PORTA DE CORRER AUTOMÁTICA, EM VIDRO TEMPERADO, 245X210CM CM, ESPESSURA 10MM, INCLUSIVE ACESSÓRIOS - INCLUSIVE CORTINA DE AR. AF_01/2021 - BASEADO EM SINAPI (102186)</v>
      </c>
      <c r="F172" s="976"/>
      <c r="G172" s="976"/>
      <c r="H172" s="977"/>
      <c r="I172" s="518" t="str">
        <f>VLOOKUP(C172,PO!$E:$N,4,0)</f>
        <v>UN</v>
      </c>
      <c r="J172" s="522"/>
    </row>
    <row r="173">
      <c r="A173" s="182"/>
      <c r="C173" s="981" t="s">
        <v>32196</v>
      </c>
      <c r="D173" s="982"/>
      <c r="E173" s="982"/>
      <c r="F173" s="982"/>
      <c r="G173" s="982"/>
      <c r="H173" s="982"/>
      <c r="I173" s="982"/>
      <c r="J173" s="983"/>
    </row>
    <row r="174">
      <c r="A174" s="182"/>
      <c r="C174" s="984" t="s">
        <v>117</v>
      </c>
      <c r="D174" s="985"/>
      <c r="E174" s="985"/>
      <c r="F174" s="985"/>
      <c r="G174" s="985"/>
      <c r="H174" s="985"/>
      <c r="I174" s="985"/>
      <c r="J174" s="986"/>
    </row>
    <row r="175" ht="27">
      <c r="A175" s="182"/>
      <c r="C175" s="362" t="s">
        <v>21</v>
      </c>
      <c r="D175" s="362" t="s">
        <v>3709</v>
      </c>
      <c r="E175" s="362" t="s">
        <v>146</v>
      </c>
      <c r="F175" s="362" t="s">
        <v>147</v>
      </c>
      <c r="G175" s="363" t="s">
        <v>22</v>
      </c>
      <c r="H175" s="363" t="s">
        <v>23</v>
      </c>
      <c r="I175" s="364" t="s">
        <v>3662</v>
      </c>
      <c r="J175" s="365" t="s">
        <v>3663</v>
      </c>
    </row>
    <row r="176" ht="27">
      <c r="A176" s="182"/>
      <c r="C176" s="179" t="str">
        <f>VLOOKUP(E176,REF!$B:$F,2,0)</f>
        <v>CPU-PRÓPRIA-MG</v>
      </c>
      <c r="D176" s="355">
        <v>45901</v>
      </c>
      <c r="E176" s="478" t="s">
        <v>32790</v>
      </c>
      <c r="F176" s="180" t="str">
        <f>VLOOKUP(E176,REF!$B:$F,3,0)</f>
        <v xml:space="preserve">CORTINA DE AR PARA PORTA DE CORRER - BASEADO EM CPOS (61.20.092)</v>
      </c>
      <c r="G176" s="178" t="str">
        <f>VLOOKUP(E176,REF!$B:$F,4,0)</f>
        <v>UN</v>
      </c>
      <c r="H176" s="479">
        <v>1</v>
      </c>
      <c r="I176" s="471">
        <f>VLOOKUP(E176,REF!$B:$F,5,0)</f>
        <v>1331.8800000000001</v>
      </c>
      <c r="J176" s="181">
        <f t="shared" ref="J176:J177" si="18">ROUND(H176*I176,2)</f>
        <v>1331.8800000000001</v>
      </c>
    </row>
    <row r="177" ht="27">
      <c r="A177" s="182"/>
      <c r="C177" s="179" t="str">
        <f>VLOOKUP(E177,REF!$B:$F,2,0)</f>
        <v>I-COTAÇÃO-MG</v>
      </c>
      <c r="D177" s="355">
        <f>VLOOKUP(C177,REF!$H$60:$I$71,2,0)</f>
        <v>45901</v>
      </c>
      <c r="E177" s="478" t="s">
        <v>32793</v>
      </c>
      <c r="F177" s="180" t="str">
        <f>VLOOKUP(E177,REF!$B:$F,3,0)</f>
        <v xml:space="preserve">PORTA AUTOMATICA EM VIDRO </v>
      </c>
      <c r="G177" s="178" t="str">
        <f>VLOOKUP(E177,REF!$B:$F,4,0)</f>
        <v>UNID.</v>
      </c>
      <c r="H177" s="479">
        <v>1</v>
      </c>
      <c r="I177" s="471">
        <f>VLOOKUP(E177,REF!$B:$F,5,0)</f>
        <v>20400</v>
      </c>
      <c r="J177" s="181">
        <f t="shared" si="18"/>
        <v>20400</v>
      </c>
    </row>
    <row r="178">
      <c r="A178" s="182"/>
      <c r="C178" s="978" t="s">
        <v>118</v>
      </c>
      <c r="D178" s="979"/>
      <c r="E178" s="979"/>
      <c r="F178" s="979"/>
      <c r="G178" s="979"/>
      <c r="H178" s="979"/>
      <c r="I178" s="980"/>
      <c r="J178" s="366">
        <f>SUM(J176:J177)</f>
        <v>21731.880000000001</v>
      </c>
    </row>
    <row r="179">
      <c r="A179" s="182"/>
      <c r="C179" s="978" t="s">
        <v>158</v>
      </c>
      <c r="D179" s="979"/>
      <c r="E179" s="979"/>
      <c r="F179" s="979"/>
      <c r="G179" s="979"/>
      <c r="H179" s="979"/>
      <c r="I179" s="980"/>
      <c r="J179" s="367">
        <f>J178</f>
        <v>21731.880000000001</v>
      </c>
    </row>
    <row r="180">
      <c r="A180" s="182"/>
      <c r="C180" s="183"/>
      <c r="D180" s="183"/>
      <c r="E180" s="183"/>
      <c r="F180" s="183"/>
      <c r="G180" s="183"/>
      <c r="H180" s="183"/>
      <c r="I180" s="183"/>
      <c r="J180" s="184"/>
    </row>
    <row r="181">
      <c r="A181" s="182"/>
      <c r="C181" s="183"/>
      <c r="D181" s="183"/>
      <c r="E181" s="183"/>
      <c r="F181" s="183"/>
      <c r="G181" s="183"/>
      <c r="H181" s="183"/>
      <c r="I181" s="183"/>
      <c r="J181" s="184"/>
    </row>
    <row r="182">
      <c r="A182" s="182"/>
      <c r="C182" s="697" t="s">
        <v>145</v>
      </c>
      <c r="D182" s="697"/>
      <c r="E182" s="525" t="s">
        <v>159</v>
      </c>
      <c r="F182" s="526"/>
      <c r="G182" s="526"/>
      <c r="H182" s="526"/>
      <c r="I182" s="525" t="s">
        <v>160</v>
      </c>
      <c r="J182" s="527"/>
    </row>
    <row r="183" ht="53.25" customHeight="1">
      <c r="A183" s="182"/>
      <c r="C183" s="698" t="s">
        <v>32738</v>
      </c>
      <c r="D183" s="698"/>
      <c r="E183" s="975" t="str">
        <f>VLOOKUP(C183,PO!$E:$N,3,0)</f>
        <v xml:space="preserve">PORTA DE ABRIR, EM VIDRO TEMPERADO, 2 FOLHAS, 120X210CM, INCLUSIVE ACESSÓRIOS. AF_01/2021 - BASEADO EM SINAPI (102185)</v>
      </c>
      <c r="F183" s="976"/>
      <c r="G183" s="976"/>
      <c r="H183" s="977"/>
      <c r="I183" s="518" t="str">
        <f>VLOOKUP(C183,PO!$E:$N,4,0)</f>
        <v>UN</v>
      </c>
      <c r="J183" s="522"/>
    </row>
    <row r="184">
      <c r="A184" s="182"/>
      <c r="C184" s="981" t="s">
        <v>32196</v>
      </c>
      <c r="D184" s="982"/>
      <c r="E184" s="982"/>
      <c r="F184" s="982"/>
      <c r="G184" s="982"/>
      <c r="H184" s="982"/>
      <c r="I184" s="982"/>
      <c r="J184" s="983"/>
    </row>
    <row r="185">
      <c r="A185" s="182"/>
      <c r="C185" s="984" t="s">
        <v>117</v>
      </c>
      <c r="D185" s="985"/>
      <c r="E185" s="985"/>
      <c r="F185" s="985"/>
      <c r="G185" s="985"/>
      <c r="H185" s="985"/>
      <c r="I185" s="985"/>
      <c r="J185" s="986"/>
    </row>
    <row r="186" ht="27">
      <c r="A186" s="182"/>
      <c r="C186" s="362" t="s">
        <v>21</v>
      </c>
      <c r="D186" s="362" t="s">
        <v>3709</v>
      </c>
      <c r="E186" s="362" t="s">
        <v>146</v>
      </c>
      <c r="F186" s="362" t="s">
        <v>147</v>
      </c>
      <c r="G186" s="363" t="s">
        <v>22</v>
      </c>
      <c r="H186" s="363" t="s">
        <v>23</v>
      </c>
      <c r="I186" s="364" t="s">
        <v>3662</v>
      </c>
      <c r="J186" s="365" t="s">
        <v>3663</v>
      </c>
    </row>
    <row r="187" ht="27">
      <c r="A187" s="182"/>
      <c r="C187" s="179" t="str">
        <f>VLOOKUP(E187,REF!$B:$F,2,0)</f>
        <v>CPU-SINAPI-MG</v>
      </c>
      <c r="D187" s="355">
        <f>VLOOKUP(C187,REF!$H$60:$I$71,2,0)</f>
        <v>45901</v>
      </c>
      <c r="E187" s="478">
        <v>88316</v>
      </c>
      <c r="F187" s="180" t="str">
        <f>VLOOKUP(E187,REF!$B:$F,3,0)</f>
        <v xml:space="preserve">SERVENTE COM ENCARGOS COMPLEMENTARES</v>
      </c>
      <c r="G187" s="178" t="str">
        <f>VLOOKUP(E187,REF!$B:$F,4,0)</f>
        <v>H</v>
      </c>
      <c r="H187" s="479">
        <v>8.7599999999999998</v>
      </c>
      <c r="I187" s="471">
        <f>VLOOKUP(E187,REF!$B:$F,5,0)</f>
        <v>22.640000000000001</v>
      </c>
      <c r="J187" s="181">
        <f t="shared" ref="J187:J188" si="19">ROUND(H187*I187,2)</f>
        <v>198.33000000000001</v>
      </c>
    </row>
    <row r="188" ht="27">
      <c r="A188" s="182"/>
      <c r="C188" s="179" t="str">
        <f>VLOOKUP(E188,REF!$B:$F,2,0)</f>
        <v>CPU-SINAPI-MG</v>
      </c>
      <c r="D188" s="355">
        <f>VLOOKUP(C188,REF!$H$60:$I$71,2,0)</f>
        <v>45901</v>
      </c>
      <c r="E188" s="478">
        <v>88325</v>
      </c>
      <c r="F188" s="180" t="str">
        <f>VLOOKUP(E188,REF!$B:$F,3,0)</f>
        <v xml:space="preserve">VIDRACEIRO COM ENCARGOS COMPLEMENTARES</v>
      </c>
      <c r="G188" s="178" t="str">
        <f>VLOOKUP(E188,REF!$B:$F,4,0)</f>
        <v>H</v>
      </c>
      <c r="H188" s="479">
        <v>9.0099999999999998</v>
      </c>
      <c r="I188" s="471">
        <f>VLOOKUP(E188,REF!$B:$F,5,0)</f>
        <v>25.050000000000001</v>
      </c>
      <c r="J188" s="181">
        <f t="shared" si="19"/>
        <v>225.69999999999999</v>
      </c>
    </row>
    <row r="189" ht="108">
      <c r="A189" s="182"/>
      <c r="C189" s="179" t="str">
        <f>VLOOKUP(E189,REF!$B:$F,2,0)</f>
        <v>MAT-SINAPI-MG</v>
      </c>
      <c r="D189" s="355">
        <f>VLOOKUP(C189,REF!$H$60:$I$71,2,0)</f>
        <v>45870</v>
      </c>
      <c r="E189" s="478">
        <v>3104</v>
      </c>
      <c r="F189" s="180" t="str">
        <f>VLOOKUP(E189,REF!$B:$F,3,0)</f>
        <v xml:space="preserve">CONJ. DE FERRAGENS PARA PORTA DE VIDRO TEMPERADO, EM ZAMAC CROMADO, CONTEMPLANDO DOBRADICA INF., DOBRADICA SUP., PIVO PARA DOBRADICA INF., PIVO PARA DOBRADICA SUP., FECHADURA CENTRAL EM ZAMC. CROMADO, CONTRA FECHADURA DE PRESSAO</v>
      </c>
      <c r="G189" s="178" t="str">
        <f>VLOOKUP(E189,REF!$B:$F,4,0)</f>
        <v>CJ</v>
      </c>
      <c r="H189" s="479">
        <v>2</v>
      </c>
      <c r="I189" s="471">
        <f>VLOOKUP(E189,REF!$B:$F,5,0)</f>
        <v>161.34</v>
      </c>
      <c r="J189" s="181">
        <f t="shared" ref="J189:J190" si="20">ROUND(H189*I189,2)</f>
        <v>322.68000000000001</v>
      </c>
    </row>
    <row r="190" ht="27">
      <c r="A190" s="182"/>
      <c r="C190" s="179" t="str">
        <f>VLOOKUP(E190,REF!$B:$F,2,0)</f>
        <v>MAT-SINAPI-MG</v>
      </c>
      <c r="D190" s="355">
        <f>VLOOKUP(C190,REF!$H$60:$I$71,2,0)</f>
        <v>45870</v>
      </c>
      <c r="E190" s="478">
        <v>10506</v>
      </c>
      <c r="F190" s="180" t="str">
        <f>VLOOKUP(E190,REF!$B:$F,3,0)</f>
        <v xml:space="preserve">VIDRO TEMPERADO INCOLOR E = 8 MM, SEM COLOCACAO</v>
      </c>
      <c r="G190" s="178" t="str">
        <f>VLOOKUP(E190,REF!$B:$F,4,0)</f>
        <v>M2</v>
      </c>
      <c r="H190" s="479">
        <v>5.04</v>
      </c>
      <c r="I190" s="471">
        <f>VLOOKUP(E190,REF!$B:$F,5,0)</f>
        <v>167.63999999999999</v>
      </c>
      <c r="J190" s="181">
        <f t="shared" si="20"/>
        <v>844.90999999999997</v>
      </c>
    </row>
    <row r="191">
      <c r="A191" s="182"/>
      <c r="C191" s="978" t="s">
        <v>118</v>
      </c>
      <c r="D191" s="979"/>
      <c r="E191" s="979"/>
      <c r="F191" s="979"/>
      <c r="G191" s="979"/>
      <c r="H191" s="979"/>
      <c r="I191" s="980"/>
      <c r="J191" s="366">
        <f>SUM(J187:J190)</f>
        <v>1591.6199999999999</v>
      </c>
    </row>
    <row r="192">
      <c r="A192" s="182"/>
      <c r="C192" s="978" t="s">
        <v>158</v>
      </c>
      <c r="D192" s="979"/>
      <c r="E192" s="979"/>
      <c r="F192" s="979"/>
      <c r="G192" s="979"/>
      <c r="H192" s="979"/>
      <c r="I192" s="980"/>
      <c r="J192" s="367">
        <f>J191</f>
        <v>1591.6199999999999</v>
      </c>
    </row>
    <row r="193">
      <c r="A193" s="182"/>
      <c r="C193" s="183"/>
      <c r="D193" s="183"/>
      <c r="E193" s="183"/>
      <c r="F193" s="183"/>
      <c r="G193" s="183"/>
      <c r="H193" s="183"/>
      <c r="I193" s="183"/>
      <c r="J193" s="184"/>
    </row>
    <row r="194">
      <c r="A194" s="182"/>
      <c r="C194" s="697" t="s">
        <v>145</v>
      </c>
      <c r="D194" s="697"/>
      <c r="E194" s="525" t="s">
        <v>159</v>
      </c>
      <c r="F194" s="526"/>
      <c r="G194" s="526"/>
      <c r="H194" s="526"/>
      <c r="I194" s="525" t="s">
        <v>160</v>
      </c>
      <c r="J194" s="527"/>
    </row>
    <row r="195" ht="38.25" customHeight="1">
      <c r="A195" s="182"/>
      <c r="C195" s="698" t="s">
        <v>32741</v>
      </c>
      <c r="D195" s="698"/>
      <c r="E195" s="975" t="str">
        <f>VLOOKUP(C195,PO!$E:$N,3,0)</f>
        <v xml:space="preserve">PORTINHOLA DE METALON, ESTRUTURA VAZADA - BASEADO EM ORSE (4330)</v>
      </c>
      <c r="F195" s="976"/>
      <c r="G195" s="976"/>
      <c r="H195" s="977"/>
      <c r="I195" s="518" t="str">
        <f>VLOOKUP(C195,PO!$E:$N,4,0)</f>
        <v>M°</v>
      </c>
      <c r="J195" s="522"/>
    </row>
    <row r="196">
      <c r="A196" s="182"/>
      <c r="C196" s="981" t="s">
        <v>32196</v>
      </c>
      <c r="D196" s="982"/>
      <c r="E196" s="982"/>
      <c r="F196" s="982"/>
      <c r="G196" s="982"/>
      <c r="H196" s="982"/>
      <c r="I196" s="982"/>
      <c r="J196" s="983"/>
    </row>
    <row r="197">
      <c r="A197" s="182"/>
      <c r="C197" s="984" t="s">
        <v>117</v>
      </c>
      <c r="D197" s="985"/>
      <c r="E197" s="985"/>
      <c r="F197" s="985"/>
      <c r="G197" s="985"/>
      <c r="H197" s="985"/>
      <c r="I197" s="985"/>
      <c r="J197" s="986"/>
    </row>
    <row r="198" ht="27">
      <c r="A198" s="182"/>
      <c r="C198" s="362" t="s">
        <v>21</v>
      </c>
      <c r="D198" s="362" t="s">
        <v>3709</v>
      </c>
      <c r="E198" s="362" t="s">
        <v>146</v>
      </c>
      <c r="F198" s="362" t="s">
        <v>147</v>
      </c>
      <c r="G198" s="363" t="s">
        <v>22</v>
      </c>
      <c r="H198" s="363" t="s">
        <v>23</v>
      </c>
      <c r="I198" s="364" t="s">
        <v>3662</v>
      </c>
      <c r="J198" s="365" t="s">
        <v>3663</v>
      </c>
    </row>
    <row r="199" ht="27">
      <c r="A199" s="182"/>
      <c r="C199" s="179" t="str">
        <f>VLOOKUP(E199,REF!$B:$F,2,0)</f>
        <v>CPU-SINAPI-MG</v>
      </c>
      <c r="D199" s="355">
        <f>VLOOKUP(C199,REF!$H$60:$I$71,2,0)</f>
        <v>45901</v>
      </c>
      <c r="E199" s="478">
        <v>88309</v>
      </c>
      <c r="F199" s="180" t="str">
        <f>VLOOKUP(E199,REF!$B:$F,3,0)</f>
        <v xml:space="preserve">PEDREIRO COM ENCARGOS COMPLEMENTARES</v>
      </c>
      <c r="G199" s="178" t="str">
        <f>VLOOKUP(E199,REF!$B:$F,4,0)</f>
        <v>H</v>
      </c>
      <c r="H199" s="479">
        <v>0.34000000000000002</v>
      </c>
      <c r="I199" s="471">
        <f>VLOOKUP(E199,REF!$B:$F,5,0)</f>
        <v>31.210000000000001</v>
      </c>
      <c r="J199" s="181">
        <f t="shared" ref="J199:J202" si="21">ROUND(H199*I199,2)</f>
        <v>10.609999999999999</v>
      </c>
    </row>
    <row r="200" ht="27">
      <c r="A200" s="182"/>
      <c r="C200" s="179" t="str">
        <f>VLOOKUP(E200,REF!$B:$F,2,0)</f>
        <v>CPU-SINAPI-MG</v>
      </c>
      <c r="D200" s="355">
        <f>VLOOKUP(C200,REF!$H$60:$I$71,2,0)</f>
        <v>45901</v>
      </c>
      <c r="E200" s="478">
        <v>88316</v>
      </c>
      <c r="F200" s="180" t="str">
        <f>VLOOKUP(E200,REF!$B:$F,3,0)</f>
        <v xml:space="preserve">SERVENTE COM ENCARGOS COMPLEMENTARES</v>
      </c>
      <c r="G200" s="178" t="str">
        <f>VLOOKUP(E200,REF!$B:$F,4,0)</f>
        <v>H</v>
      </c>
      <c r="H200" s="479">
        <v>0.67000000000000004</v>
      </c>
      <c r="I200" s="471">
        <f>VLOOKUP(E200,REF!$B:$F,5,0)</f>
        <v>22.640000000000001</v>
      </c>
      <c r="J200" s="181">
        <f t="shared" si="21"/>
        <v>15.17</v>
      </c>
    </row>
    <row r="201" ht="27">
      <c r="A201" s="182"/>
      <c r="C201" s="179" t="str">
        <f>VLOOKUP(E201,REF!$B:$F,2,0)</f>
        <v>CPU-SINAPI-MG</v>
      </c>
      <c r="D201" s="355">
        <f>VLOOKUP(C201,REF!$H$60:$I$71,2,0)</f>
        <v>45901</v>
      </c>
      <c r="E201" s="478">
        <v>88315</v>
      </c>
      <c r="F201" s="180" t="str">
        <f>VLOOKUP(E201,REF!$B:$F,3,0)</f>
        <v xml:space="preserve">SERRALHEIRO COM ENCARGOS COMPLEMENTARES</v>
      </c>
      <c r="G201" s="178" t="str">
        <f>VLOOKUP(E201,REF!$B:$F,4,0)</f>
        <v>H</v>
      </c>
      <c r="H201" s="479">
        <v>0.34000000000000002</v>
      </c>
      <c r="I201" s="471">
        <f>VLOOKUP(E201,REF!$B:$F,5,0)</f>
        <v>30.969999999999999</v>
      </c>
      <c r="J201" s="181">
        <f t="shared" si="21"/>
        <v>10.529999999999999</v>
      </c>
    </row>
    <row r="202" ht="27">
      <c r="A202" s="182"/>
      <c r="C202" s="179" t="str">
        <f>VLOOKUP(E202,REF!$B:$F,2,0)</f>
        <v>MAT-SINAPI-MG</v>
      </c>
      <c r="D202" s="355">
        <f>VLOOKUP(C202,REF!$H$60:$I$71,2,0)</f>
        <v>45870</v>
      </c>
      <c r="E202" s="478">
        <v>10997</v>
      </c>
      <c r="F202" s="180" t="str">
        <f>VLOOKUP(E202,REF!$B:$F,3,0)</f>
        <v xml:space="preserve">ELETRODO REVESTIDO AWS - E7018, DIAMETRO IGUAL A 4,00 MM</v>
      </c>
      <c r="G202" s="178" t="str">
        <f>VLOOKUP(E202,REF!$B:$F,4,0)</f>
        <v>KG</v>
      </c>
      <c r="H202" s="479">
        <v>0.41999999999999998</v>
      </c>
      <c r="I202" s="471">
        <f>VLOOKUP(E202,REF!$B:$F,5,0)</f>
        <v>62.810000000000002</v>
      </c>
      <c r="J202" s="181">
        <f t="shared" si="21"/>
        <v>26.379999999999999</v>
      </c>
    </row>
    <row r="203" ht="40.5">
      <c r="A203" s="182"/>
      <c r="C203" s="179" t="str">
        <f>VLOOKUP(E203,REF!$B:$F,2,0)</f>
        <v>MAT-SINAPI-MG</v>
      </c>
      <c r="D203" s="355">
        <f>VLOOKUP(C203,REF!$H$60:$I$71,2,0)</f>
        <v>45870</v>
      </c>
      <c r="E203" s="478">
        <v>21010</v>
      </c>
      <c r="F203" s="180" t="str">
        <f>VLOOKUP(E203,REF!$B:$F,3,0)</f>
        <v xml:space="preserve">TUBO ACO GALVANIZADO COM COSTURA, CLASSE LEVE, DN 25 MM (1"), E = 2,65 MM, *2,11* KG/M (NBR 5580)</v>
      </c>
      <c r="G203" s="178" t="str">
        <f>VLOOKUP(E203,REF!$B:$F,4,0)</f>
        <v>M</v>
      </c>
      <c r="H203" s="479">
        <v>9.3499999999999996</v>
      </c>
      <c r="I203" s="471">
        <f>VLOOKUP(E203,REF!$B:$F,5,0)</f>
        <v>45.450000000000003</v>
      </c>
      <c r="J203" s="181">
        <f t="shared" ref="J203" si="22">ROUND(H203*I203,2)</f>
        <v>424.95999999999998</v>
      </c>
    </row>
    <row r="204">
      <c r="A204" s="182"/>
      <c r="C204" s="978" t="s">
        <v>118</v>
      </c>
      <c r="D204" s="979"/>
      <c r="E204" s="979"/>
      <c r="F204" s="979"/>
      <c r="G204" s="979"/>
      <c r="H204" s="979"/>
      <c r="I204" s="980"/>
      <c r="J204" s="366">
        <f>SUM(J199:J203)</f>
        <v>487.64999999999998</v>
      </c>
    </row>
    <row r="205">
      <c r="A205" s="182"/>
      <c r="C205" s="978" t="s">
        <v>158</v>
      </c>
      <c r="D205" s="979"/>
      <c r="E205" s="979"/>
      <c r="F205" s="979"/>
      <c r="G205" s="979"/>
      <c r="H205" s="979"/>
      <c r="I205" s="980"/>
      <c r="J205" s="367">
        <f>J204</f>
        <v>487.64999999999998</v>
      </c>
    </row>
    <row r="206">
      <c r="A206" s="182"/>
      <c r="C206" s="183"/>
      <c r="D206" s="183"/>
      <c r="E206" s="183"/>
      <c r="F206" s="183"/>
      <c r="G206" s="183"/>
      <c r="H206" s="183"/>
      <c r="I206" s="183"/>
      <c r="J206" s="184"/>
    </row>
    <row r="207">
      <c r="A207" s="182"/>
      <c r="C207" s="697" t="s">
        <v>145</v>
      </c>
      <c r="D207" s="697"/>
      <c r="E207" s="525" t="s">
        <v>159</v>
      </c>
      <c r="F207" s="526"/>
      <c r="G207" s="526"/>
      <c r="H207" s="526"/>
      <c r="I207" s="525" t="s">
        <v>160</v>
      </c>
      <c r="J207" s="527"/>
    </row>
    <row r="208" ht="32.25" customHeight="1">
      <c r="A208" s="182"/>
      <c r="C208" s="698" t="s">
        <v>32744</v>
      </c>
      <c r="D208" s="698"/>
      <c r="E208" s="969" t="str">
        <f>VLOOKUP(C208,PO!$E:$N,3,0)</f>
        <v xml:space="preserve">REQUADRO FIXO EM PERFIL DE ALUMINIO NATURAL E TELA MOSQUITEIRO - BASEADO EM ORSE (11732)</v>
      </c>
      <c r="F208" s="970"/>
      <c r="G208" s="970"/>
      <c r="H208" s="971"/>
      <c r="I208" s="518" t="str">
        <f>VLOOKUP(C208,PO!$E:$N,4,0)</f>
        <v>M°</v>
      </c>
      <c r="J208" s="522"/>
    </row>
    <row r="209">
      <c r="A209" s="182"/>
      <c r="C209" s="981" t="s">
        <v>32196</v>
      </c>
      <c r="D209" s="982"/>
      <c r="E209" s="982"/>
      <c r="F209" s="982"/>
      <c r="G209" s="982"/>
      <c r="H209" s="982"/>
      <c r="I209" s="982"/>
      <c r="J209" s="983"/>
    </row>
    <row r="210">
      <c r="A210" s="182"/>
      <c r="C210" s="984" t="s">
        <v>117</v>
      </c>
      <c r="D210" s="985"/>
      <c r="E210" s="985"/>
      <c r="F210" s="985"/>
      <c r="G210" s="985"/>
      <c r="H210" s="985"/>
      <c r="I210" s="985"/>
      <c r="J210" s="986"/>
    </row>
    <row r="211" ht="27">
      <c r="A211" s="182"/>
      <c r="C211" s="362" t="s">
        <v>21</v>
      </c>
      <c r="D211" s="362" t="s">
        <v>3709</v>
      </c>
      <c r="E211" s="362" t="s">
        <v>146</v>
      </c>
      <c r="F211" s="362" t="s">
        <v>147</v>
      </c>
      <c r="G211" s="363" t="s">
        <v>22</v>
      </c>
      <c r="H211" s="363" t="s">
        <v>23</v>
      </c>
      <c r="I211" s="364" t="s">
        <v>3662</v>
      </c>
      <c r="J211" s="365" t="s">
        <v>3663</v>
      </c>
    </row>
    <row r="212" ht="27">
      <c r="A212" s="182"/>
      <c r="C212" s="179" t="str">
        <f>VLOOKUP(E212,REF!$B:$F,2,0)</f>
        <v>CPU-SINAPI-MG</v>
      </c>
      <c r="D212" s="355">
        <f>VLOOKUP(C212,REF!$H$60:$I$71,2,0)</f>
        <v>45901</v>
      </c>
      <c r="E212" s="478">
        <v>88316</v>
      </c>
      <c r="F212" s="180" t="str">
        <f>VLOOKUP(E212,REF!$B:$F,3,0)</f>
        <v xml:space="preserve">SERVENTE COM ENCARGOS COMPLEMENTARES</v>
      </c>
      <c r="G212" s="178" t="str">
        <f>VLOOKUP(E212,REF!$B:$F,4,0)</f>
        <v>H</v>
      </c>
      <c r="H212" s="479">
        <v>0.5</v>
      </c>
      <c r="I212" s="471">
        <f>VLOOKUP(E212,REF!$B:$F,5,0)</f>
        <v>22.640000000000001</v>
      </c>
      <c r="J212" s="181">
        <f t="shared" ref="J212:J216" si="23">ROUND(H212*I212,2)</f>
        <v>11.32</v>
      </c>
    </row>
    <row r="213" ht="27">
      <c r="A213" s="182"/>
      <c r="C213" s="179" t="str">
        <f>VLOOKUP(E213,REF!$B:$F,2,0)</f>
        <v>CPU-SINAPI-MG</v>
      </c>
      <c r="D213" s="355">
        <f>VLOOKUP(C213,REF!$H$60:$I$71,2,0)</f>
        <v>45901</v>
      </c>
      <c r="E213" s="478">
        <v>88315</v>
      </c>
      <c r="F213" s="180" t="str">
        <f>VLOOKUP(E213,REF!$B:$F,3,0)</f>
        <v xml:space="preserve">SERRALHEIRO COM ENCARGOS COMPLEMENTARES</v>
      </c>
      <c r="G213" s="178" t="str">
        <f>VLOOKUP(E213,REF!$B:$F,4,0)</f>
        <v>H</v>
      </c>
      <c r="H213" s="479">
        <v>1.2</v>
      </c>
      <c r="I213" s="471">
        <f>VLOOKUP(E213,REF!$B:$F,5,0)</f>
        <v>30.969999999999999</v>
      </c>
      <c r="J213" s="181">
        <f t="shared" si="23"/>
        <v>37.159999999999997</v>
      </c>
    </row>
    <row r="214" ht="27">
      <c r="A214" s="182"/>
      <c r="C214" s="179" t="str">
        <f>VLOOKUP(E214,REF!$B:$F,2,0)</f>
        <v>MAT-SINAPI-MG</v>
      </c>
      <c r="D214" s="355">
        <f>VLOOKUP(C214,REF!$H$60:$I$71,2,0)</f>
        <v>45870</v>
      </c>
      <c r="E214" s="478">
        <v>34359</v>
      </c>
      <c r="F214" s="180" t="str">
        <f>VLOOKUP(E214,REF!$B:$F,3,0)</f>
        <v xml:space="preserve">CURVA 90 GRAUS DE BARRA CHATA EM ALUMINIO 3/4" X 1/4" X 300 MM</v>
      </c>
      <c r="G214" s="178" t="str">
        <f>VLOOKUP(E214,REF!$B:$F,4,0)</f>
        <v>UN</v>
      </c>
      <c r="H214" s="479">
        <v>4.0499999999999998</v>
      </c>
      <c r="I214" s="471">
        <f>VLOOKUP(E214,REF!$B:$F,5,0)</f>
        <v>17.07</v>
      </c>
      <c r="J214" s="181">
        <f t="shared" si="23"/>
        <v>69.129999999999995</v>
      </c>
    </row>
    <row r="215" ht="67.5">
      <c r="A215" s="182"/>
      <c r="C215" s="179" t="str">
        <f>VLOOKUP(E215,REF!$B:$F,2,0)</f>
        <v>MAT-SINAPI-MG</v>
      </c>
      <c r="D215" s="355">
        <f>VLOOKUP(C215,REF!$H$60:$I$71,2,0)</f>
        <v>45870</v>
      </c>
      <c r="E215" s="478">
        <v>592</v>
      </c>
      <c r="F215" s="180" t="str">
        <f>VLOOKUP(E215,REF!$B:$F,3,0)</f>
        <v xml:space="preserve">CANTONEIRA EM ALUMINIO, ABAS IGUAIS, LARGURA DE 25,40 MM (1"), ESPESSURA DE 3,17 MM (1/8") E PESO LINEAR DE APROXIMADAMENTE 0,408 KG/M</v>
      </c>
      <c r="G215" s="178" t="str">
        <f>VLOOKUP(E215,REF!$B:$F,4,0)</f>
        <v>KG</v>
      </c>
      <c r="H215" s="479">
        <v>4</v>
      </c>
      <c r="I215" s="471">
        <f>VLOOKUP(E215,REF!$B:$F,5,0)</f>
        <v>57.549999999999997</v>
      </c>
      <c r="J215" s="181">
        <f t="shared" si="23"/>
        <v>230.19999999999999</v>
      </c>
    </row>
    <row r="216" ht="54">
      <c r="A216" s="182"/>
      <c r="C216" s="179" t="str">
        <f>VLOOKUP(E216,REF!$B:$F,2,0)</f>
        <v>MAT-SINAPI-MG</v>
      </c>
      <c r="D216" s="355">
        <f>VLOOKUP(C216,REF!$H$60:$I$71,2,0)</f>
        <v>45870</v>
      </c>
      <c r="E216" s="478">
        <v>4383</v>
      </c>
      <c r="F216" s="180" t="str">
        <f>VLOOKUP(E216,REF!$B:$F,3,0)</f>
        <v xml:space="preserve">PARAFUSO FRANCES METRICO ZINCADO, DIAMETRO 12 MM, COMPRIMENTO 140MM, COM PORCA SEXTAVADA E ARRUELA DE PRESSAO MEDIA</v>
      </c>
      <c r="G216" s="178" t="str">
        <f>VLOOKUP(E216,REF!$B:$F,4,0)</f>
        <v>UN</v>
      </c>
      <c r="H216" s="479">
        <v>4</v>
      </c>
      <c r="I216" s="471">
        <f>VLOOKUP(E216,REF!$B:$F,5,0)</f>
        <v>25.140000000000001</v>
      </c>
      <c r="J216" s="181">
        <f t="shared" si="23"/>
        <v>100.56</v>
      </c>
    </row>
    <row r="217" ht="40.5">
      <c r="A217" s="182"/>
      <c r="C217" s="179" t="str">
        <f>VLOOKUP(E217,REF!$B:$F,2,0)</f>
        <v>MAT-SINAPI-MG</v>
      </c>
      <c r="D217" s="355">
        <f>VLOOKUP(C217,REF!$H$60:$I$71,2,0)</f>
        <v>45870</v>
      </c>
      <c r="E217" s="478">
        <v>5104</v>
      </c>
      <c r="F217" s="180" t="str">
        <f>VLOOKUP(E217,REF!$B:$F,3,0)</f>
        <v xml:space="preserve">REBITE DE REPUXO EM ALUMINIO VAZADO, DIAMETRO 3,2 X 8 MM DE COMPRIMENTO (1KG = 1025 UNIDADES)</v>
      </c>
      <c r="G217" s="178" t="str">
        <f>VLOOKUP(E217,REF!$B:$F,4,0)</f>
        <v>KG</v>
      </c>
      <c r="H217" s="479">
        <v>0.14999999999999999</v>
      </c>
      <c r="I217" s="471">
        <f>VLOOKUP(E217,REF!$B:$F,5,0)</f>
        <v>109.45999999999999</v>
      </c>
      <c r="J217" s="181">
        <f t="shared" ref="J217" si="24">ROUND(H217*I217,2)</f>
        <v>16.420000000000002</v>
      </c>
    </row>
    <row r="218">
      <c r="A218" s="182"/>
      <c r="C218" s="978" t="s">
        <v>118</v>
      </c>
      <c r="D218" s="979"/>
      <c r="E218" s="979"/>
      <c r="F218" s="979"/>
      <c r="G218" s="979"/>
      <c r="H218" s="979"/>
      <c r="I218" s="980"/>
      <c r="J218" s="366">
        <f>SUM(J212:J217)</f>
        <v>464.78999999999996</v>
      </c>
    </row>
    <row r="219">
      <c r="A219" s="182"/>
      <c r="C219" s="978" t="s">
        <v>158</v>
      </c>
      <c r="D219" s="979"/>
      <c r="E219" s="979"/>
      <c r="F219" s="979"/>
      <c r="G219" s="979"/>
      <c r="H219" s="979"/>
      <c r="I219" s="980"/>
      <c r="J219" s="367">
        <f>J218</f>
        <v>464.78999999999996</v>
      </c>
    </row>
    <row r="220">
      <c r="A220" s="182"/>
      <c r="C220" s="183"/>
      <c r="D220" s="183"/>
      <c r="E220" s="183"/>
      <c r="F220" s="183"/>
      <c r="G220" s="183"/>
      <c r="H220" s="183"/>
      <c r="I220" s="183"/>
      <c r="J220" s="184"/>
    </row>
    <row r="221">
      <c r="A221" s="182"/>
      <c r="C221" s="697" t="s">
        <v>145</v>
      </c>
      <c r="D221" s="697"/>
      <c r="E221" s="525" t="s">
        <v>159</v>
      </c>
      <c r="F221" s="526"/>
      <c r="G221" s="526"/>
      <c r="H221" s="526"/>
      <c r="I221" s="525" t="s">
        <v>160</v>
      </c>
      <c r="J221" s="527"/>
    </row>
    <row r="222" ht="84.75" customHeight="1">
      <c r="A222" s="182"/>
      <c r="C222" s="698" t="s">
        <v>32762</v>
      </c>
      <c r="D222" s="698"/>
      <c r="E222" s="975" t="str">
        <f>VLOOKUP(C222,PO!$E:$N,3,0)</f>
        <v xml:space="preserve">FORNECIMENTO E COLOCAÇÃO DE PLACA DE OBRA EM CHAPA GALVANIZADA #26, ESP. 0,45MM, DIMENSÃO 5,73 X0,95 M, PLOTADA COM ADESIVO VINÍLICO, AFIXADA COM REBITES 4,8X40MM, EM ESTRUTURA METÁLICA DE METALON 20X20MM, ESP. 1,25MM, INCLUSIVE SUPORTE EM EUCALIPTO AUTOCLAVADO PINTADO COM TINTA PVA DUAS (2) DEMÃOS- BASEADO EM SETOP ED-28427</v>
      </c>
      <c r="F222" s="976"/>
      <c r="G222" s="976"/>
      <c r="H222" s="977"/>
      <c r="I222" s="518" t="str">
        <f>VLOOKUP(C222,PO!$E:$N,4,0)</f>
        <v>M°</v>
      </c>
      <c r="J222" s="522"/>
    </row>
    <row r="223">
      <c r="A223" s="182"/>
      <c r="C223" s="981" t="s">
        <v>32196</v>
      </c>
      <c r="D223" s="982"/>
      <c r="E223" s="982"/>
      <c r="F223" s="982"/>
      <c r="G223" s="982"/>
      <c r="H223" s="982"/>
      <c r="I223" s="982"/>
      <c r="J223" s="983"/>
    </row>
    <row r="224">
      <c r="A224" s="182"/>
      <c r="C224" s="984" t="s">
        <v>117</v>
      </c>
      <c r="D224" s="985"/>
      <c r="E224" s="985"/>
      <c r="F224" s="985"/>
      <c r="G224" s="985"/>
      <c r="H224" s="985"/>
      <c r="I224" s="985"/>
      <c r="J224" s="986"/>
    </row>
    <row r="225" ht="27">
      <c r="A225" s="182"/>
      <c r="C225" s="362" t="s">
        <v>21</v>
      </c>
      <c r="D225" s="362" t="s">
        <v>3709</v>
      </c>
      <c r="E225" s="362" t="s">
        <v>146</v>
      </c>
      <c r="F225" s="362" t="s">
        <v>147</v>
      </c>
      <c r="G225" s="363" t="s">
        <v>22</v>
      </c>
      <c r="H225" s="363" t="s">
        <v>23</v>
      </c>
      <c r="I225" s="364" t="s">
        <v>3662</v>
      </c>
      <c r="J225" s="365" t="s">
        <v>3663</v>
      </c>
    </row>
    <row r="226" ht="121.5">
      <c r="A226" s="182"/>
      <c r="C226" s="179" t="str">
        <f>VLOOKUP(E226,REF!$B:$F,2,0)</f>
        <v>CPU-SICOR-MG</v>
      </c>
      <c r="D226" s="355">
        <f>VLOOKUP(C226,REF!$H$60:$I$71,2,0)</f>
        <v>45748</v>
      </c>
      <c r="E226" s="478" t="s">
        <v>15189</v>
      </c>
      <c r="F226" s="180" t="str">
        <f>VLOOKUP(E226,REF!$B:$F,3,0)</f>
        <v xml:space="preserve">FORNECIMENTO E COLOCAÇÃO DE PLACA DE OBRA EM CHAPA GALVANIZADA #26, ESP. 0,45 MM, PLOTADA COM ADESIVO VINÍLICO, AFIXADA COM REBITES 4,8X40 MM, EM ESTRUTURA METÁLICA DE METALON 20X20 MM, ESP. 1,25 MM, INCLUSIVE SUPORTE EM EUCALIPTO AUTOCLAVADO PINTADO COM TINTA PVA DUAS (2) DEMÃOS</v>
      </c>
      <c r="G226" s="178" t="str">
        <f>VLOOKUP(E226,REF!$B:$F,4,0)</f>
        <v>m2</v>
      </c>
      <c r="H226" s="479">
        <v>5.4000000000000004</v>
      </c>
      <c r="I226" s="471">
        <f>VLOOKUP(E226,REF!$B:$F,5,0)</f>
        <v>256.93000000000001</v>
      </c>
      <c r="J226" s="181">
        <f t="shared" ref="J226" si="25">ROUND(H226*I226,2)</f>
        <v>1387.4200000000001</v>
      </c>
    </row>
    <row r="227">
      <c r="A227" s="182"/>
      <c r="C227" s="978" t="s">
        <v>118</v>
      </c>
      <c r="D227" s="979"/>
      <c r="E227" s="979"/>
      <c r="F227" s="979"/>
      <c r="G227" s="979"/>
      <c r="H227" s="979"/>
      <c r="I227" s="980"/>
      <c r="J227" s="366">
        <f>SUM(J226:J226)</f>
        <v>1387.4200000000001</v>
      </c>
    </row>
    <row r="228">
      <c r="A228" s="182"/>
      <c r="C228" s="978" t="s">
        <v>158</v>
      </c>
      <c r="D228" s="979"/>
      <c r="E228" s="979"/>
      <c r="F228" s="979"/>
      <c r="G228" s="979"/>
      <c r="H228" s="979"/>
      <c r="I228" s="980"/>
      <c r="J228" s="367">
        <f>J227</f>
        <v>1387.4200000000001</v>
      </c>
    </row>
    <row r="229">
      <c r="A229" s="182"/>
      <c r="C229" s="183"/>
      <c r="D229" s="183"/>
      <c r="E229" s="183"/>
      <c r="F229" s="183"/>
      <c r="G229" s="183"/>
      <c r="H229" s="183"/>
      <c r="I229" s="183"/>
      <c r="J229" s="184"/>
    </row>
    <row r="230">
      <c r="A230" s="182"/>
      <c r="C230" s="697" t="s">
        <v>145</v>
      </c>
      <c r="D230" s="697"/>
      <c r="E230" s="525" t="s">
        <v>159</v>
      </c>
      <c r="F230" s="526"/>
      <c r="G230" s="526"/>
      <c r="H230" s="526"/>
      <c r="I230" s="525" t="s">
        <v>160</v>
      </c>
      <c r="J230" s="527"/>
    </row>
    <row r="231" ht="38.25" customHeight="1">
      <c r="A231" s="182"/>
      <c r="C231" s="698" t="s">
        <v>32665</v>
      </c>
      <c r="D231" s="698"/>
      <c r="E231" s="969" t="str">
        <f>VLOOKUP(C231,PO!$E:$N,3,0)</f>
        <v xml:space="preserve">GUARDA-CORPO EXTERNO SOBRE MURETA, NA ALTURA DE 20CM, EM AÇO GALVANIZADO - BASEADO EM SINAPI (99837)</v>
      </c>
      <c r="F231" s="970"/>
      <c r="G231" s="970"/>
      <c r="H231" s="971"/>
      <c r="I231" s="518" t="str">
        <f>VLOOKUP(C231,PO!$E:$N,4,0)</f>
        <v>M</v>
      </c>
      <c r="J231" s="522"/>
    </row>
    <row r="232">
      <c r="A232" s="182"/>
      <c r="C232" s="981" t="s">
        <v>32196</v>
      </c>
      <c r="D232" s="982"/>
      <c r="E232" s="982"/>
      <c r="F232" s="982"/>
      <c r="G232" s="982"/>
      <c r="H232" s="982"/>
      <c r="I232" s="982"/>
      <c r="J232" s="983"/>
    </row>
    <row r="233">
      <c r="A233" s="182"/>
      <c r="C233" s="984" t="s">
        <v>117</v>
      </c>
      <c r="D233" s="985"/>
      <c r="E233" s="985"/>
      <c r="F233" s="985"/>
      <c r="G233" s="985"/>
      <c r="H233" s="985"/>
      <c r="I233" s="985"/>
      <c r="J233" s="986"/>
    </row>
    <row r="234" ht="27">
      <c r="A234" s="182"/>
      <c r="C234" s="362" t="s">
        <v>21</v>
      </c>
      <c r="D234" s="362" t="s">
        <v>3709</v>
      </c>
      <c r="E234" s="362" t="s">
        <v>146</v>
      </c>
      <c r="F234" s="362" t="s">
        <v>147</v>
      </c>
      <c r="G234" s="363" t="s">
        <v>22</v>
      </c>
      <c r="H234" s="363" t="s">
        <v>23</v>
      </c>
      <c r="I234" s="364" t="s">
        <v>3662</v>
      </c>
      <c r="J234" s="365" t="s">
        <v>3663</v>
      </c>
    </row>
    <row r="235" ht="27">
      <c r="A235" s="182"/>
      <c r="C235" s="179" t="str">
        <f>VLOOKUP(E235,REF!$B:$F,2,0)</f>
        <v>CPU-SINAPI-MG</v>
      </c>
      <c r="D235" s="355">
        <f>VLOOKUP(C235,REF!$H$60:$I$71,2,0)</f>
        <v>45901</v>
      </c>
      <c r="E235" s="478">
        <v>88251</v>
      </c>
      <c r="F235" s="180" t="str">
        <f>VLOOKUP(E235,REF!$B:$F,3,0)</f>
        <v xml:space="preserve">AUXILIAR DE SERRALHEIRO COM ENCARGOS COMPLEMENTARES</v>
      </c>
      <c r="G235" s="178" t="str">
        <f>VLOOKUP(E235,REF!$B:$F,4,0)</f>
        <v>H</v>
      </c>
      <c r="H235" s="479">
        <v>0.81999999999999995</v>
      </c>
      <c r="I235" s="471">
        <f>VLOOKUP(E235,REF!$B:$F,5,0)</f>
        <v>25.02</v>
      </c>
      <c r="J235" s="181">
        <f t="shared" ref="J235" si="26">ROUND(H235*I235,2)</f>
        <v>20.52</v>
      </c>
    </row>
    <row r="236" ht="27">
      <c r="A236" s="182"/>
      <c r="C236" s="179" t="str">
        <f>VLOOKUP(E236,REF!$B:$F,2,0)</f>
        <v>CPU-SINAPI-MG</v>
      </c>
      <c r="D236" s="355">
        <f>VLOOKUP(C236,REF!$H$60:$I$71,2,0)</f>
        <v>45901</v>
      </c>
      <c r="E236" s="478">
        <v>88315</v>
      </c>
      <c r="F236" s="180" t="str">
        <f>VLOOKUP(E236,REF!$B:$F,3,0)</f>
        <v xml:space="preserve">SERRALHEIRO COM ENCARGOS COMPLEMENTARES</v>
      </c>
      <c r="G236" s="178" t="str">
        <f>VLOOKUP(E236,REF!$B:$F,4,0)</f>
        <v>H</v>
      </c>
      <c r="H236" s="479">
        <v>1</v>
      </c>
      <c r="I236" s="471">
        <f>VLOOKUP(E236,REF!$B:$F,5,0)</f>
        <v>30.969999999999999</v>
      </c>
      <c r="J236" s="181">
        <f t="shared" ref="J236:J242" si="27">ROUND(H236*I236,2)</f>
        <v>30.969999999999999</v>
      </c>
    </row>
    <row r="237" ht="27">
      <c r="A237" s="182"/>
      <c r="C237" s="179" t="str">
        <f>VLOOKUP(E237,REF!$B:$F,2,0)</f>
        <v>MAT-SINAPI-MG</v>
      </c>
      <c r="D237" s="355">
        <f>VLOOKUP(C237,REF!$H$60:$I$71,2,0)</f>
        <v>45870</v>
      </c>
      <c r="E237" s="478">
        <v>1332</v>
      </c>
      <c r="F237" s="180" t="str">
        <f>VLOOKUP(E237,REF!$B:$F,3,0)</f>
        <v xml:space="preserve">CHAPA DE ACO GROSSA, ASTM A36, E = 3/8" (9,53 MM) 74,69 KG/M2</v>
      </c>
      <c r="G237" s="178" t="str">
        <f>VLOOKUP(E237,REF!$B:$F,4,0)</f>
        <v>KG</v>
      </c>
      <c r="H237" s="479">
        <v>0.16</v>
      </c>
      <c r="I237" s="471">
        <f>VLOOKUP(E237,REF!$B:$F,5,0)</f>
        <v>8.9600000000000009</v>
      </c>
      <c r="J237" s="181">
        <f t="shared" si="27"/>
        <v>1.4299999999999999</v>
      </c>
    </row>
    <row r="238" ht="27">
      <c r="A238" s="182"/>
      <c r="C238" s="179" t="str">
        <f>VLOOKUP(E238,REF!$B:$F,2,0)</f>
        <v>MAT-SINAPI-MG</v>
      </c>
      <c r="D238" s="355">
        <f>VLOOKUP(C238,REF!$H$60:$I$71,2,0)</f>
        <v>45870</v>
      </c>
      <c r="E238" s="478">
        <v>11002</v>
      </c>
      <c r="F238" s="180" t="str">
        <f>VLOOKUP(E238,REF!$B:$F,3,0)</f>
        <v xml:space="preserve">ELETRODO REVESTIDO AWS - E6013, DIAMETRO IGUAL A 2,50 MM</v>
      </c>
      <c r="G238" s="178" t="str">
        <f>VLOOKUP(E238,REF!$B:$F,4,0)</f>
        <v>KG</v>
      </c>
      <c r="H238" s="479">
        <v>0.01</v>
      </c>
      <c r="I238" s="471">
        <f>VLOOKUP(E238,REF!$B:$F,5,0)</f>
        <v>60.32</v>
      </c>
      <c r="J238" s="181">
        <f t="shared" si="27"/>
        <v>0.59999999999999998</v>
      </c>
    </row>
    <row r="239" ht="40.5">
      <c r="A239" s="182"/>
      <c r="C239" s="179" t="str">
        <f>VLOOKUP(E239,REF!$B:$F,2,0)</f>
        <v>MAT-SINAPI-MG</v>
      </c>
      <c r="D239" s="355">
        <f>VLOOKUP(C239,REF!$H$60:$I$71,2,0)</f>
        <v>45870</v>
      </c>
      <c r="E239" s="478">
        <v>11964</v>
      </c>
      <c r="F239" s="180" t="str">
        <f>VLOOKUP(E239,REF!$B:$F,3,0)</f>
        <v xml:space="preserve">PARAFUSO DE ACO ZINCADO, TIPO CHUMBADOR PARABOLT, DIAMETRO 3/8", COMPRIMENTO 75 MM</v>
      </c>
      <c r="G239" s="178" t="str">
        <f>VLOOKUP(E239,REF!$B:$F,4,0)</f>
        <v>UN</v>
      </c>
      <c r="H239" s="479">
        <v>0.60999999999999999</v>
      </c>
      <c r="I239" s="471">
        <f>VLOOKUP(E239,REF!$B:$F,5,0)</f>
        <v>3.0699999999999998</v>
      </c>
      <c r="J239" s="181">
        <f t="shared" si="27"/>
        <v>1.8700000000000001</v>
      </c>
    </row>
    <row r="240" ht="40.5">
      <c r="A240" s="182"/>
      <c r="C240" s="179" t="str">
        <f>VLOOKUP(E240,REF!$B:$F,2,0)</f>
        <v>MAT-SINAPI-MG</v>
      </c>
      <c r="D240" s="355">
        <f>VLOOKUP(C240,REF!$H$60:$I$71,2,0)</f>
        <v>45870</v>
      </c>
      <c r="E240" s="478">
        <v>21009</v>
      </c>
      <c r="F240" s="180" t="str">
        <f>VLOOKUP(E240,REF!$B:$F,3,0)</f>
        <v xml:space="preserve">TUBO ACO GALVANIZADO COM COSTURA, CLASSE LEVE, DN 20 MM (3/4"), E = 2,25 MM, *1,3* KG/M (NBR 5580)</v>
      </c>
      <c r="G240" s="178" t="str">
        <f>VLOOKUP(E240,REF!$B:$F,4,0)</f>
        <v>M</v>
      </c>
      <c r="H240" s="479">
        <v>1.1399999999999999</v>
      </c>
      <c r="I240" s="471">
        <f>VLOOKUP(E240,REF!$B:$F,5,0)</f>
        <v>33.850000000000001</v>
      </c>
      <c r="J240" s="181">
        <f t="shared" si="27"/>
        <v>38.590000000000003</v>
      </c>
    </row>
    <row r="241" ht="40.5">
      <c r="A241" s="182"/>
      <c r="C241" s="179" t="str">
        <f>VLOOKUP(E241,REF!$B:$F,2,0)</f>
        <v>MAT-SINAPI-MG</v>
      </c>
      <c r="D241" s="355">
        <f>VLOOKUP(C241,REF!$H$60:$I$71,2,0)</f>
        <v>45870</v>
      </c>
      <c r="E241" s="478">
        <v>21010</v>
      </c>
      <c r="F241" s="180" t="str">
        <f>VLOOKUP(E241,REF!$B:$F,3,0)</f>
        <v xml:space="preserve">TUBO ACO GALVANIZADO COM COSTURA, CLASSE LEVE, DN 25 MM (1"), E = 2,65 MM, *2,11* KG/M (NBR 5580)</v>
      </c>
      <c r="G241" s="178" t="str">
        <f>VLOOKUP(E241,REF!$B:$F,4,0)</f>
        <v>M</v>
      </c>
      <c r="H241" s="479">
        <v>0.37</v>
      </c>
      <c r="I241" s="471">
        <f>VLOOKUP(E241,REF!$B:$F,5,0)</f>
        <v>45.450000000000003</v>
      </c>
      <c r="J241" s="181">
        <f t="shared" si="27"/>
        <v>16.82</v>
      </c>
    </row>
    <row r="242" ht="40.5">
      <c r="A242" s="182"/>
      <c r="C242" s="179" t="str">
        <f>VLOOKUP(E242,REF!$B:$F,2,0)</f>
        <v>MAT-SINAPI-MG</v>
      </c>
      <c r="D242" s="355">
        <f>VLOOKUP(C242,REF!$H$60:$I$71,2,0)</f>
        <v>45870</v>
      </c>
      <c r="E242" s="478">
        <v>21011</v>
      </c>
      <c r="F242" s="180" t="str">
        <f>VLOOKUP(E242,REF!$B:$F,3,0)</f>
        <v xml:space="preserve">TUBO ACO GALVANIZADO COM COSTURA, CLASSE LEVE, DN 32 MM (1 1/4"), E = 2,65 MM, *2,71* KG/M (NBR 5580)</v>
      </c>
      <c r="G242" s="178" t="str">
        <f>VLOOKUP(E242,REF!$B:$F,4,0)</f>
        <v>M</v>
      </c>
      <c r="H242" s="479">
        <v>0.17000000000000001</v>
      </c>
      <c r="I242" s="471">
        <f>VLOOKUP(E242,REF!$B:$F,5,0)</f>
        <v>66.239999999999995</v>
      </c>
      <c r="J242" s="181">
        <f t="shared" si="27"/>
        <v>11.26</v>
      </c>
    </row>
    <row r="243" ht="40.5">
      <c r="A243" s="182"/>
      <c r="C243" s="179" t="str">
        <f>VLOOKUP(E243,REF!$B:$F,2,0)</f>
        <v>MAT-SINAPI-MG</v>
      </c>
      <c r="D243" s="355">
        <f>VLOOKUP(C243,REF!$H$60:$I$71,2,0)</f>
        <v>45870</v>
      </c>
      <c r="E243" s="478">
        <v>21012</v>
      </c>
      <c r="F243" s="180" t="str">
        <f>VLOOKUP(E243,REF!$B:$F,3,0)</f>
        <v xml:space="preserve">TUBO ACO GALVANIZADO COM COSTURA, CLASSE LEVE, DN 40 MM (1 1/2"), E = 3,00 MM, *3,48* KG/M (NBR 5580)</v>
      </c>
      <c r="G243" s="178" t="str">
        <f>VLOOKUP(E243,REF!$B:$F,4,0)</f>
        <v>M</v>
      </c>
      <c r="H243" s="479">
        <v>0.19</v>
      </c>
      <c r="I243" s="471">
        <f>VLOOKUP(E243,REF!$B:$F,5,0)</f>
        <v>73.200000000000003</v>
      </c>
      <c r="J243" s="181">
        <f t="shared" ref="J243" si="28">ROUND(H243*I243,2)</f>
        <v>13.91</v>
      </c>
    </row>
    <row r="244">
      <c r="A244" s="182"/>
      <c r="C244" s="978" t="s">
        <v>118</v>
      </c>
      <c r="D244" s="979"/>
      <c r="E244" s="979"/>
      <c r="F244" s="979"/>
      <c r="G244" s="979"/>
      <c r="H244" s="979"/>
      <c r="I244" s="980"/>
      <c r="J244" s="366">
        <f>SUM(J235:J243)</f>
        <v>135.97</v>
      </c>
    </row>
    <row r="245">
      <c r="A245" s="182"/>
      <c r="C245" s="978" t="s">
        <v>158</v>
      </c>
      <c r="D245" s="979"/>
      <c r="E245" s="979"/>
      <c r="F245" s="979"/>
      <c r="G245" s="979"/>
      <c r="H245" s="979"/>
      <c r="I245" s="980"/>
      <c r="J245" s="367">
        <f>J244</f>
        <v>135.97</v>
      </c>
    </row>
    <row r="246">
      <c r="A246" s="182"/>
      <c r="C246" s="183"/>
      <c r="D246" s="183"/>
      <c r="E246" s="183"/>
      <c r="F246" s="183"/>
      <c r="G246" s="183"/>
      <c r="H246" s="183"/>
      <c r="I246" s="183"/>
      <c r="J246" s="184"/>
    </row>
    <row r="247">
      <c r="A247" s="182"/>
      <c r="C247" s="697" t="s">
        <v>145</v>
      </c>
      <c r="D247" s="697"/>
      <c r="E247" s="525" t="s">
        <v>159</v>
      </c>
      <c r="F247" s="526"/>
      <c r="G247" s="526"/>
      <c r="H247" s="526"/>
      <c r="I247" s="525" t="s">
        <v>160</v>
      </c>
      <c r="J247" s="527"/>
    </row>
    <row r="248" ht="44.25" customHeight="1">
      <c r="A248" s="182"/>
      <c r="C248" s="698" t="s">
        <v>32666</v>
      </c>
      <c r="D248" s="698"/>
      <c r="E248" s="969" t="str">
        <f>VLOOKUP(C248,PO!$E:$N,3,0)</f>
        <v xml:space="preserve">BATE-MACA E CORRIMÃO EM PVC NA COR AZUL COM 14CM DE ALTURA - BASEADO EM SEDOP (252010)</v>
      </c>
      <c r="F248" s="970"/>
      <c r="G248" s="970"/>
      <c r="H248" s="971"/>
      <c r="I248" s="518" t="str">
        <f>VLOOKUP(C248,PO!$E:$N,4,0)</f>
        <v>M</v>
      </c>
      <c r="J248" s="522"/>
    </row>
    <row r="249">
      <c r="A249" s="182"/>
      <c r="C249" s="981" t="s">
        <v>32196</v>
      </c>
      <c r="D249" s="982"/>
      <c r="E249" s="982"/>
      <c r="F249" s="982"/>
      <c r="G249" s="982"/>
      <c r="H249" s="982"/>
      <c r="I249" s="982"/>
      <c r="J249" s="983"/>
    </row>
    <row r="250">
      <c r="A250" s="182"/>
      <c r="C250" s="984" t="s">
        <v>117</v>
      </c>
      <c r="D250" s="985"/>
      <c r="E250" s="985"/>
      <c r="F250" s="985"/>
      <c r="G250" s="985"/>
      <c r="H250" s="985"/>
      <c r="I250" s="985"/>
      <c r="J250" s="986"/>
    </row>
    <row r="251" ht="27">
      <c r="A251" s="182"/>
      <c r="C251" s="362" t="s">
        <v>21</v>
      </c>
      <c r="D251" s="362" t="s">
        <v>3709</v>
      </c>
      <c r="E251" s="362" t="s">
        <v>146</v>
      </c>
      <c r="F251" s="362" t="s">
        <v>147</v>
      </c>
      <c r="G251" s="363" t="s">
        <v>22</v>
      </c>
      <c r="H251" s="363" t="s">
        <v>23</v>
      </c>
      <c r="I251" s="364" t="s">
        <v>3662</v>
      </c>
      <c r="J251" s="365" t="s">
        <v>3663</v>
      </c>
    </row>
    <row r="252" ht="27">
      <c r="A252" s="182"/>
      <c r="C252" s="179" t="str">
        <f>VLOOKUP(E252,REF!$B:$F,2,0)</f>
        <v>CPU-SINAPI-MG</v>
      </c>
      <c r="D252" s="355">
        <f>VLOOKUP(C252,REF!$H$60:$I$71,2,0)</f>
        <v>45901</v>
      </c>
      <c r="E252" s="478">
        <v>88261</v>
      </c>
      <c r="F252" s="180" t="str">
        <f>VLOOKUP(E252,REF!$B:$F,3,0)</f>
        <v xml:space="preserve">CARPINTEIRO DE ESQUADRIAS COM ENCARGOS COMPLEMENTARES</v>
      </c>
      <c r="G252" s="178" t="str">
        <f>VLOOKUP(E252,REF!$B:$F,4,0)</f>
        <v>H</v>
      </c>
      <c r="H252" s="479">
        <v>2</v>
      </c>
      <c r="I252" s="471">
        <f>VLOOKUP(E252,REF!$B:$F,5,0)</f>
        <v>34.729999999999997</v>
      </c>
      <c r="J252" s="181">
        <f t="shared" ref="J252" si="29">ROUND(H252*I252,2)</f>
        <v>69.459999999999994</v>
      </c>
    </row>
    <row r="253" ht="27">
      <c r="A253" s="182"/>
      <c r="C253" s="179" t="str">
        <f>VLOOKUP(E253,REF!$B:$F,2,0)</f>
        <v>CPU-SINAPI-MG</v>
      </c>
      <c r="D253" s="355">
        <f>VLOOKUP(C253,REF!$H$60:$I$71,2,0)</f>
        <v>45901</v>
      </c>
      <c r="E253" s="478">
        <v>88239</v>
      </c>
      <c r="F253" s="180" t="str">
        <f>VLOOKUP(E253,REF!$B:$F,3,0)</f>
        <v xml:space="preserve">AJUDANTE DE CARPINTEIRO COM ENCARGOS COMPLEMENTARES</v>
      </c>
      <c r="G253" s="178" t="str">
        <f>VLOOKUP(E253,REF!$B:$F,4,0)</f>
        <v>H</v>
      </c>
      <c r="H253" s="479">
        <v>1.5</v>
      </c>
      <c r="I253" s="471">
        <f>VLOOKUP(E253,REF!$B:$F,5,0)</f>
        <v>24.850000000000001</v>
      </c>
      <c r="J253" s="181">
        <f t="shared" ref="J253:J254" si="30">ROUND(H253*I253,2)</f>
        <v>37.280000000000001</v>
      </c>
    </row>
    <row r="254" ht="40.5">
      <c r="A254" s="182"/>
      <c r="C254" s="179" t="str">
        <f>VLOOKUP(E254,REF!$B:$F,2,0)</f>
        <v>CPU-SEDOP-MG</v>
      </c>
      <c r="D254" s="355">
        <v>45901</v>
      </c>
      <c r="E254" s="478" t="s">
        <v>32803</v>
      </c>
      <c r="F254" s="180" t="str">
        <f>VLOOKUP(E254,REF!$B:$F,3,0)</f>
        <v xml:space="preserve">Bate maca em PVC tipo corrimão (incluindo capa, estrutura de suporte e fixação e acabamento)</v>
      </c>
      <c r="G254" s="178" t="str">
        <f>VLOOKUP(E254,REF!$B:$F,4,0)</f>
        <v>M</v>
      </c>
      <c r="H254" s="479">
        <v>1.03</v>
      </c>
      <c r="I254" s="471">
        <f>VLOOKUP(E254,REF!$B:$F,5,0)</f>
        <v>259.94</v>
      </c>
      <c r="J254" s="181">
        <f t="shared" si="30"/>
        <v>267.74000000000001</v>
      </c>
    </row>
    <row r="255">
      <c r="A255" s="182"/>
      <c r="C255" s="978" t="s">
        <v>118</v>
      </c>
      <c r="D255" s="979"/>
      <c r="E255" s="979"/>
      <c r="F255" s="979"/>
      <c r="G255" s="979"/>
      <c r="H255" s="979"/>
      <c r="I255" s="980"/>
      <c r="J255" s="366">
        <f>SUM(J252:J254)</f>
        <v>374.48000000000002</v>
      </c>
    </row>
    <row r="256">
      <c r="A256" s="182"/>
      <c r="C256" s="978" t="s">
        <v>158</v>
      </c>
      <c r="D256" s="979"/>
      <c r="E256" s="979"/>
      <c r="F256" s="979"/>
      <c r="G256" s="979"/>
      <c r="H256" s="979"/>
      <c r="I256" s="980"/>
      <c r="J256" s="367">
        <f>J255</f>
        <v>374.48000000000002</v>
      </c>
    </row>
    <row r="257">
      <c r="A257" s="182"/>
      <c r="C257" s="183"/>
      <c r="D257" s="183"/>
      <c r="E257" s="183"/>
      <c r="F257" s="183"/>
      <c r="G257" s="183"/>
      <c r="H257" s="183"/>
      <c r="I257" s="183"/>
      <c r="J257" s="184"/>
    </row>
    <row r="258">
      <c r="A258" s="182"/>
      <c r="C258" s="697" t="s">
        <v>145</v>
      </c>
      <c r="D258" s="697"/>
      <c r="E258" s="525" t="s">
        <v>159</v>
      </c>
      <c r="F258" s="526"/>
      <c r="G258" s="526"/>
      <c r="H258" s="526"/>
      <c r="I258" s="525" t="s">
        <v>160</v>
      </c>
      <c r="J258" s="527"/>
    </row>
    <row r="259" ht="75" customHeight="1">
      <c r="A259" s="182"/>
      <c r="C259" s="698" t="s">
        <v>32694</v>
      </c>
      <c r="D259" s="698"/>
      <c r="E259" s="975" t="str">
        <f>VLOOKUP(C259,PO!$E:$N,3,0)</f>
        <v xml:space="preserve">BANCADA EM GRANITO BRANCO SIENA, APOIADA EM CONSOLE DE METALON 20 X 30 MM  (EXCLUSIVE RODABANCA/FRONTÃO, TESTEIRA/FAIXA, FURO EM BANCADA, CUBA METÁLICA, VÁLVULA, SIFÃO, TORNEIRA E ENGATE FLEXÍVEL) - BASEADO EM SETOP (ED-21657)</v>
      </c>
      <c r="F259" s="976"/>
      <c r="G259" s="976"/>
      <c r="H259" s="977"/>
      <c r="I259" s="518" t="str">
        <f>VLOOKUP(C259,PO!$E:$N,4,0)</f>
        <v>M°</v>
      </c>
      <c r="J259" s="522"/>
    </row>
    <row r="260">
      <c r="A260" s="182"/>
      <c r="C260" s="981" t="s">
        <v>32196</v>
      </c>
      <c r="D260" s="982"/>
      <c r="E260" s="982"/>
      <c r="F260" s="982"/>
      <c r="G260" s="982"/>
      <c r="H260" s="982"/>
      <c r="I260" s="982"/>
      <c r="J260" s="983"/>
    </row>
    <row r="261">
      <c r="A261" s="182"/>
      <c r="C261" s="984" t="s">
        <v>117</v>
      </c>
      <c r="D261" s="985"/>
      <c r="E261" s="985"/>
      <c r="F261" s="985"/>
      <c r="G261" s="985"/>
      <c r="H261" s="985"/>
      <c r="I261" s="985"/>
      <c r="J261" s="986"/>
    </row>
    <row r="262" ht="27">
      <c r="A262" s="182"/>
      <c r="C262" s="362" t="s">
        <v>21</v>
      </c>
      <c r="D262" s="362" t="s">
        <v>3709</v>
      </c>
      <c r="E262" s="362" t="s">
        <v>146</v>
      </c>
      <c r="F262" s="362" t="s">
        <v>147</v>
      </c>
      <c r="G262" s="363" t="s">
        <v>22</v>
      </c>
      <c r="H262" s="363" t="s">
        <v>23</v>
      </c>
      <c r="I262" s="364" t="s">
        <v>3662</v>
      </c>
      <c r="J262" s="365" t="s">
        <v>3663</v>
      </c>
    </row>
    <row r="263" ht="27">
      <c r="A263" s="182"/>
      <c r="C263" s="179" t="str">
        <f>VLOOKUP(E263,REF!$B:$F,2,0)</f>
        <v>CPU-SINAPI-MG</v>
      </c>
      <c r="D263" s="355">
        <f>VLOOKUP(C263,REF!$H$60:$I$71,2,0)</f>
        <v>45901</v>
      </c>
      <c r="E263" s="478">
        <v>88316</v>
      </c>
      <c r="F263" s="180" t="str">
        <f>VLOOKUP(E263,REF!$B:$F,3,0)</f>
        <v xml:space="preserve">SERVENTE COM ENCARGOS COMPLEMENTARES</v>
      </c>
      <c r="G263" s="178" t="str">
        <f>VLOOKUP(E263,REF!$B:$F,4,0)</f>
        <v>H</v>
      </c>
      <c r="H263" s="479">
        <v>2.1000000000000001</v>
      </c>
      <c r="I263" s="471">
        <f>VLOOKUP(E263,REF!$B:$F,5,0)</f>
        <v>22.640000000000001</v>
      </c>
      <c r="J263" s="181">
        <f t="shared" ref="J263:J265" si="31">ROUND(H263*I263,2)</f>
        <v>47.539999999999999</v>
      </c>
    </row>
    <row r="264" ht="27">
      <c r="A264" s="182"/>
      <c r="C264" s="179" t="str">
        <f>VLOOKUP(E264,REF!$B:$F,2,0)</f>
        <v>CPU-SINAPI-MG</v>
      </c>
      <c r="D264" s="355">
        <f>VLOOKUP(C264,REF!$H$60:$I$71,2,0)</f>
        <v>45901</v>
      </c>
      <c r="E264" s="478">
        <v>88309</v>
      </c>
      <c r="F264" s="180" t="str">
        <f>VLOOKUP(E264,REF!$B:$F,3,0)</f>
        <v xml:space="preserve">PEDREIRO COM ENCARGOS COMPLEMENTARES</v>
      </c>
      <c r="G264" s="178" t="str">
        <f>VLOOKUP(E264,REF!$B:$F,4,0)</f>
        <v>H</v>
      </c>
      <c r="H264" s="479">
        <v>2.1000000000000001</v>
      </c>
      <c r="I264" s="471">
        <f>VLOOKUP(E264,REF!$B:$F,5,0)</f>
        <v>31.210000000000001</v>
      </c>
      <c r="J264" s="181">
        <f t="shared" si="31"/>
        <v>65.540000000000006</v>
      </c>
    </row>
    <row r="265" ht="54">
      <c r="A265" s="182"/>
      <c r="C265" s="179" t="str">
        <f>VLOOKUP(E265,REF!$B:$F,2,0)</f>
        <v>MAT-SINAPI-MG</v>
      </c>
      <c r="D265" s="355">
        <f>VLOOKUP(C265,REF!$H$60:$I$71,2,0)</f>
        <v>45870</v>
      </c>
      <c r="E265" s="478">
        <v>11795</v>
      </c>
      <c r="F265" s="180" t="str">
        <f>VLOOKUP(E265,REF!$B:$F,3,0)</f>
        <v xml:space="preserve">GRANITO PARA BANCADA, POLIDO, TIPO ANDORINHA/ QUARTZ/ CASTELO/ CORUMBA OU OUTROS EQUIVALENTES DA REGIAO, E= *2,5* CM</v>
      </c>
      <c r="G265" s="178" t="str">
        <f>VLOOKUP(E265,REF!$B:$F,4,0)</f>
        <v>M2</v>
      </c>
      <c r="H265" s="479">
        <v>1.05</v>
      </c>
      <c r="I265" s="471">
        <f>VLOOKUP(E265,REF!$B:$F,5,0)</f>
        <v>470.44</v>
      </c>
      <c r="J265" s="181">
        <f t="shared" si="31"/>
        <v>493.95999999999998</v>
      </c>
    </row>
    <row r="266" ht="27">
      <c r="A266" s="182"/>
      <c r="C266" s="179" t="str">
        <f>VLOOKUP(E266,REF!$B:$F,2,0)</f>
        <v>MAT-SINAPI-MG</v>
      </c>
      <c r="D266" s="355">
        <f>VLOOKUP(C266,REF!$H$60:$I$71,2,0)</f>
        <v>45870</v>
      </c>
      <c r="E266" s="478">
        <v>4823</v>
      </c>
      <c r="F266" s="180" t="str">
        <f>VLOOKUP(E266,REF!$B:$F,3,0)</f>
        <v xml:space="preserve">MASSA PLASTICA PARA MARMORE/GRANITO</v>
      </c>
      <c r="G266" s="178" t="str">
        <f>VLOOKUP(E266,REF!$B:$F,4,0)</f>
        <v>KG</v>
      </c>
      <c r="H266" s="479">
        <v>0.10000000000000001</v>
      </c>
      <c r="I266" s="471">
        <f>VLOOKUP(E266,REF!$B:$F,5,0)</f>
        <v>36.969999999999999</v>
      </c>
      <c r="J266" s="181">
        <f t="shared" ref="J266" si="32">ROUND(H266*I266,2)</f>
        <v>3.7000000000000002</v>
      </c>
    </row>
    <row r="267">
      <c r="A267" s="182"/>
      <c r="C267" s="978" t="s">
        <v>118</v>
      </c>
      <c r="D267" s="979"/>
      <c r="E267" s="979"/>
      <c r="F267" s="979"/>
      <c r="G267" s="979"/>
      <c r="H267" s="979"/>
      <c r="I267" s="980"/>
      <c r="J267" s="366">
        <f>SUM(J263:J266)</f>
        <v>610.74000000000001</v>
      </c>
    </row>
    <row r="268">
      <c r="A268" s="182"/>
      <c r="C268" s="978" t="s">
        <v>158</v>
      </c>
      <c r="D268" s="979"/>
      <c r="E268" s="979"/>
      <c r="F268" s="979"/>
      <c r="G268" s="979"/>
      <c r="H268" s="979"/>
      <c r="I268" s="980"/>
      <c r="J268" s="367">
        <f>J267</f>
        <v>610.74000000000001</v>
      </c>
    </row>
    <row r="269">
      <c r="A269" s="182"/>
      <c r="C269" s="183"/>
      <c r="D269" s="183"/>
      <c r="E269" s="183"/>
      <c r="F269" s="183"/>
      <c r="G269" s="183"/>
      <c r="H269" s="183"/>
      <c r="I269" s="183"/>
      <c r="J269" s="184"/>
    </row>
    <row r="270">
      <c r="A270" s="182"/>
      <c r="C270" s="697" t="s">
        <v>145</v>
      </c>
      <c r="D270" s="697"/>
      <c r="E270" s="525" t="s">
        <v>159</v>
      </c>
      <c r="F270" s="526"/>
      <c r="G270" s="526"/>
      <c r="H270" s="526"/>
      <c r="I270" s="525" t="s">
        <v>160</v>
      </c>
      <c r="J270" s="527"/>
    </row>
    <row r="271" ht="63.75" customHeight="1">
      <c r="A271" s="182"/>
      <c r="C271" s="698" t="s">
        <v>32696</v>
      </c>
      <c r="D271" s="698"/>
      <c r="E271" s="975" t="str">
        <f>VLOOKUP(C271,PO!$E:$N,3,0)</f>
        <v xml:space="preserve">TESTEIRA PARA BANCADA EM GRANITO, COR BRANCO SIENA,  ALTURA DE 7CM, INCLUSIVE POLIMENTO, CORTE/COLAGEM EM MEIA ESQUADRIA E MASSA PLÁSTICA NA COR DA PEDRA - BASEADO EM SETOP (ED-48351)</v>
      </c>
      <c r="F271" s="976"/>
      <c r="G271" s="976"/>
      <c r="H271" s="977"/>
      <c r="I271" s="518" t="str">
        <f>VLOOKUP(C271,PO!$E:$N,4,0)</f>
        <v>M</v>
      </c>
      <c r="J271" s="522"/>
    </row>
    <row r="272">
      <c r="A272" s="182"/>
      <c r="C272" s="981" t="s">
        <v>32196</v>
      </c>
      <c r="D272" s="982"/>
      <c r="E272" s="982"/>
      <c r="F272" s="982"/>
      <c r="G272" s="982"/>
      <c r="H272" s="982"/>
      <c r="I272" s="982"/>
      <c r="J272" s="983"/>
    </row>
    <row r="273">
      <c r="A273" s="182"/>
      <c r="C273" s="984" t="s">
        <v>117</v>
      </c>
      <c r="D273" s="985"/>
      <c r="E273" s="985"/>
      <c r="F273" s="985"/>
      <c r="G273" s="985"/>
      <c r="H273" s="985"/>
      <c r="I273" s="985"/>
      <c r="J273" s="986"/>
    </row>
    <row r="274" ht="27">
      <c r="A274" s="182"/>
      <c r="C274" s="362" t="s">
        <v>21</v>
      </c>
      <c r="D274" s="362" t="s">
        <v>3709</v>
      </c>
      <c r="E274" s="362" t="s">
        <v>146</v>
      </c>
      <c r="F274" s="362" t="s">
        <v>147</v>
      </c>
      <c r="G274" s="363" t="s">
        <v>22</v>
      </c>
      <c r="H274" s="363" t="s">
        <v>23</v>
      </c>
      <c r="I274" s="364" t="s">
        <v>3662</v>
      </c>
      <c r="J274" s="365" t="s">
        <v>3663</v>
      </c>
    </row>
    <row r="275" ht="27">
      <c r="A275" s="182"/>
      <c r="C275" s="179" t="str">
        <f>VLOOKUP(E275,REF!$B:$F,2,0)</f>
        <v>CPU-SINAPI-MG</v>
      </c>
      <c r="D275" s="355">
        <f>VLOOKUP(C275,REF!$H$60:$I$71,2,0)</f>
        <v>45901</v>
      </c>
      <c r="E275" s="478">
        <v>88316</v>
      </c>
      <c r="F275" s="180" t="str">
        <f>VLOOKUP(E275,REF!$B:$F,3,0)</f>
        <v xml:space="preserve">SERVENTE COM ENCARGOS COMPLEMENTARES</v>
      </c>
      <c r="G275" s="178" t="str">
        <f>VLOOKUP(E275,REF!$B:$F,4,0)</f>
        <v>H</v>
      </c>
      <c r="H275" s="479">
        <v>1.1000000000000001</v>
      </c>
      <c r="I275" s="471">
        <f>VLOOKUP(E275,REF!$B:$F,5,0)</f>
        <v>22.640000000000001</v>
      </c>
      <c r="J275" s="181">
        <f t="shared" ref="J275:J278" si="33">ROUND(H275*I275,2)</f>
        <v>24.899999999999999</v>
      </c>
    </row>
    <row r="276" ht="27">
      <c r="A276" s="182"/>
      <c r="C276" s="179" t="str">
        <f>VLOOKUP(E276,REF!$B:$F,2,0)</f>
        <v>CPU-SINAPI-MG</v>
      </c>
      <c r="D276" s="355">
        <f>VLOOKUP(C276,REF!$H$60:$I$71,2,0)</f>
        <v>45901</v>
      </c>
      <c r="E276" s="478">
        <v>88309</v>
      </c>
      <c r="F276" s="180" t="str">
        <f>VLOOKUP(E276,REF!$B:$F,3,0)</f>
        <v xml:space="preserve">PEDREIRO COM ENCARGOS COMPLEMENTARES</v>
      </c>
      <c r="G276" s="178" t="str">
        <f>VLOOKUP(E276,REF!$B:$F,4,0)</f>
        <v>H</v>
      </c>
      <c r="H276" s="479">
        <v>1.1000000000000001</v>
      </c>
      <c r="I276" s="471">
        <f>VLOOKUP(E276,REF!$B:$F,5,0)</f>
        <v>31.210000000000001</v>
      </c>
      <c r="J276" s="181">
        <f t="shared" si="33"/>
        <v>34.329999999999998</v>
      </c>
    </row>
    <row r="277" ht="54">
      <c r="A277" s="182"/>
      <c r="C277" s="179" t="str">
        <f>VLOOKUP(E277,REF!$B:$F,2,0)</f>
        <v>MAT-SINAPI-MG</v>
      </c>
      <c r="D277" s="355">
        <f>VLOOKUP(C277,REF!$H$60:$I$71,2,0)</f>
        <v>45870</v>
      </c>
      <c r="E277" s="478">
        <v>11795</v>
      </c>
      <c r="F277" s="180" t="str">
        <f>VLOOKUP(E277,REF!$B:$F,3,0)</f>
        <v xml:space="preserve">GRANITO PARA BANCADA, POLIDO, TIPO ANDORINHA/ QUARTZ/ CASTELO/ CORUMBA OU OUTROS EQUIVALENTES DA REGIAO, E= *2,5* CM</v>
      </c>
      <c r="G277" s="178" t="str">
        <f>VLOOKUP(E277,REF!$B:$F,4,0)</f>
        <v>M2</v>
      </c>
      <c r="H277" s="479">
        <v>0.070000000000000007</v>
      </c>
      <c r="I277" s="471">
        <f>VLOOKUP(E277,REF!$B:$F,5,0)</f>
        <v>470.44</v>
      </c>
      <c r="J277" s="181">
        <f t="shared" si="33"/>
        <v>32.93</v>
      </c>
    </row>
    <row r="278" ht="27">
      <c r="A278" s="182"/>
      <c r="C278" s="179" t="str">
        <f>VLOOKUP(E278,REF!$B:$F,2,0)</f>
        <v>MAT-SINAPI-MG</v>
      </c>
      <c r="D278" s="355">
        <f>VLOOKUP(C278,REF!$H$60:$I$71,2,0)</f>
        <v>45870</v>
      </c>
      <c r="E278" s="478">
        <v>37595</v>
      </c>
      <c r="F278" s="180" t="str">
        <f>VLOOKUP(E278,REF!$B:$F,3,0)</f>
        <v xml:space="preserve">ARGAMASSA COLANTE TIPO AC III</v>
      </c>
      <c r="G278" s="178" t="str">
        <f>VLOOKUP(E278,REF!$B:$F,4,0)</f>
        <v>KG</v>
      </c>
      <c r="H278" s="479">
        <v>1.1699999999999999</v>
      </c>
      <c r="I278" s="471">
        <f>VLOOKUP(E278,REF!$B:$F,5,0)</f>
        <v>2.0899999999999999</v>
      </c>
      <c r="J278" s="181">
        <f t="shared" si="33"/>
        <v>2.4500000000000002</v>
      </c>
    </row>
    <row r="279">
      <c r="A279" s="182"/>
      <c r="C279" s="978" t="s">
        <v>118</v>
      </c>
      <c r="D279" s="979"/>
      <c r="E279" s="979"/>
      <c r="F279" s="979"/>
      <c r="G279" s="979"/>
      <c r="H279" s="979"/>
      <c r="I279" s="980"/>
      <c r="J279" s="366">
        <f>SUM(J275:J278)</f>
        <v>94.609999999999999</v>
      </c>
    </row>
    <row r="280">
      <c r="A280" s="182"/>
      <c r="C280" s="978" t="s">
        <v>158</v>
      </c>
      <c r="D280" s="979"/>
      <c r="E280" s="979"/>
      <c r="F280" s="979"/>
      <c r="G280" s="979"/>
      <c r="H280" s="979"/>
      <c r="I280" s="980"/>
      <c r="J280" s="367">
        <f>J279</f>
        <v>94.609999999999999</v>
      </c>
    </row>
    <row r="281">
      <c r="A281" s="182"/>
      <c r="C281" s="183"/>
      <c r="D281" s="183"/>
      <c r="E281" s="183"/>
      <c r="F281" s="183"/>
      <c r="G281" s="183"/>
      <c r="H281" s="183"/>
      <c r="I281" s="183"/>
      <c r="J281" s="184"/>
    </row>
    <row r="282">
      <c r="A282" s="182"/>
      <c r="C282" s="697" t="s">
        <v>145</v>
      </c>
      <c r="D282" s="697"/>
      <c r="E282" s="525" t="s">
        <v>159</v>
      </c>
      <c r="F282" s="526"/>
      <c r="G282" s="526"/>
      <c r="H282" s="526"/>
      <c r="I282" s="525" t="s">
        <v>160</v>
      </c>
      <c r="J282" s="527"/>
    </row>
    <row r="283" ht="59.25" customHeight="1">
      <c r="A283" s="182"/>
      <c r="C283" s="698" t="s">
        <v>32698</v>
      </c>
      <c r="D283" s="698"/>
      <c r="E283" s="975" t="str">
        <f>VLOOKUP(C283,PO!$E:$N,3,0)</f>
        <v xml:space="preserve">TESTEIRA PARA BANCADA EM GRANITO, COR BRANCO SIENA,  ALTURA DE 7CM, INCLUSIVE POLIMENTO, CORTE/COLAGEM EM MEIA ESQUADRIA E MASSA PLÁSTICA NA COR DA PEDRA - BASEADO EM SETOP (ED-48351)</v>
      </c>
      <c r="F283" s="976"/>
      <c r="G283" s="976"/>
      <c r="H283" s="977"/>
      <c r="I283" s="518" t="str">
        <f>VLOOKUP(C283,PO!$E:$N,4,0)</f>
        <v>M</v>
      </c>
      <c r="J283" s="522"/>
    </row>
    <row r="284">
      <c r="A284" s="182"/>
      <c r="C284" s="981" t="s">
        <v>32196</v>
      </c>
      <c r="D284" s="982"/>
      <c r="E284" s="982"/>
      <c r="F284" s="982"/>
      <c r="G284" s="982"/>
      <c r="H284" s="982"/>
      <c r="I284" s="982"/>
      <c r="J284" s="983"/>
    </row>
    <row r="285">
      <c r="A285" s="182"/>
      <c r="C285" s="984" t="s">
        <v>117</v>
      </c>
      <c r="D285" s="985"/>
      <c r="E285" s="985"/>
      <c r="F285" s="985"/>
      <c r="G285" s="985"/>
      <c r="H285" s="985"/>
      <c r="I285" s="985"/>
      <c r="J285" s="986"/>
    </row>
    <row r="286" ht="27">
      <c r="A286" s="182"/>
      <c r="C286" s="362" t="s">
        <v>21</v>
      </c>
      <c r="D286" s="362" t="s">
        <v>3709</v>
      </c>
      <c r="E286" s="362" t="s">
        <v>146</v>
      </c>
      <c r="F286" s="362" t="s">
        <v>147</v>
      </c>
      <c r="G286" s="363" t="s">
        <v>22</v>
      </c>
      <c r="H286" s="363" t="s">
        <v>23</v>
      </c>
      <c r="I286" s="364" t="s">
        <v>3662</v>
      </c>
      <c r="J286" s="365" t="s">
        <v>3663</v>
      </c>
    </row>
    <row r="287" ht="27">
      <c r="A287" s="182"/>
      <c r="C287" s="179" t="str">
        <f>VLOOKUP(E287,REF!$B:$F,2,0)</f>
        <v>CPU-SINAPI-MG</v>
      </c>
      <c r="D287" s="355">
        <f>VLOOKUP(C287,REF!$H$60:$I$71,2,0)</f>
        <v>45901</v>
      </c>
      <c r="E287" s="478">
        <v>88316</v>
      </c>
      <c r="F287" s="180" t="str">
        <f>VLOOKUP(E287,REF!$B:$F,3,0)</f>
        <v xml:space="preserve">SERVENTE COM ENCARGOS COMPLEMENTARES</v>
      </c>
      <c r="G287" s="178" t="str">
        <f>VLOOKUP(E287,REF!$B:$F,4,0)</f>
        <v>H</v>
      </c>
      <c r="H287" s="479">
        <v>0.56000000000000005</v>
      </c>
      <c r="I287" s="471">
        <f>VLOOKUP(E287,REF!$B:$F,5,0)</f>
        <v>22.640000000000001</v>
      </c>
      <c r="J287" s="181">
        <f t="shared" ref="J287:J290" si="34">ROUND(H287*I287,2)</f>
        <v>12.68</v>
      </c>
    </row>
    <row r="288" ht="27">
      <c r="A288" s="182"/>
      <c r="C288" s="179" t="str">
        <f>VLOOKUP(E288,REF!$B:$F,2,0)</f>
        <v>CPU-SINAPI-MG</v>
      </c>
      <c r="D288" s="355">
        <f>VLOOKUP(C288,REF!$H$60:$I$71,2,0)</f>
        <v>45901</v>
      </c>
      <c r="E288" s="478">
        <v>88274</v>
      </c>
      <c r="F288" s="180" t="str">
        <f>VLOOKUP(E288,REF!$B:$F,3,0)</f>
        <v xml:space="preserve">MARMORISTA/GRANITEIRO COM ENCARGOS COMPLEMENTARES</v>
      </c>
      <c r="G288" s="178" t="str">
        <f>VLOOKUP(E288,REF!$B:$F,4,0)</f>
        <v>H</v>
      </c>
      <c r="H288" s="479">
        <v>1.1299999999999999</v>
      </c>
      <c r="I288" s="471">
        <f>VLOOKUP(E288,REF!$B:$F,5,0)</f>
        <v>32.5</v>
      </c>
      <c r="J288" s="181">
        <f t="shared" si="34"/>
        <v>36.729999999999997</v>
      </c>
    </row>
    <row r="289" ht="54">
      <c r="A289" s="182"/>
      <c r="C289" s="179" t="str">
        <f>VLOOKUP(E289,REF!$B:$F,2,0)</f>
        <v>CPU-SICOR-MG</v>
      </c>
      <c r="D289" s="355">
        <f>VLOOKUP(C289,REF!$H$60:$I$71,2,0)</f>
        <v>45748</v>
      </c>
      <c r="E289" s="478" t="s">
        <v>16387</v>
      </c>
      <c r="F289" s="180" t="str">
        <f>VLOOKUP(E289,REF!$B:$F,3,0)</f>
        <v xml:space="preserve">APLICAÇÃO DE REJUNTE CIMENTÍCIO COLORIDO INDUSTRIALIZADO PARA REVESTIMENTOS DE PAREDE/PISO COM JUNTAS DE ATÉ 3MM DE ESPESSURA</v>
      </c>
      <c r="G289" s="178" t="str">
        <f>VLOOKUP(E289,REF!$B:$F,4,0)</f>
        <v>m2</v>
      </c>
      <c r="H289" s="479">
        <v>1</v>
      </c>
      <c r="I289" s="471">
        <f>VLOOKUP(E289,REF!$B:$F,5,0)</f>
        <v>7.8300000000000001</v>
      </c>
      <c r="J289" s="181">
        <f t="shared" si="34"/>
        <v>7.8300000000000001</v>
      </c>
    </row>
    <row r="290" ht="27">
      <c r="A290" s="182"/>
      <c r="C290" s="179" t="str">
        <f>VLOOKUP(E290,REF!$B:$F,2,0)</f>
        <v>MAT-SINAPI-MG</v>
      </c>
      <c r="D290" s="355">
        <f>VLOOKUP(C290,REF!$H$60:$I$71,2,0)</f>
        <v>45870</v>
      </c>
      <c r="E290" s="478">
        <v>37595</v>
      </c>
      <c r="F290" s="180" t="str">
        <f>VLOOKUP(E290,REF!$B:$F,3,0)</f>
        <v xml:space="preserve">ARGAMASSA COLANTE TIPO AC III</v>
      </c>
      <c r="G290" s="178" t="str">
        <f>VLOOKUP(E290,REF!$B:$F,4,0)</f>
        <v>KG</v>
      </c>
      <c r="H290" s="479">
        <v>8</v>
      </c>
      <c r="I290" s="471">
        <f>VLOOKUP(E290,REF!$B:$F,5,0)</f>
        <v>2.0899999999999999</v>
      </c>
      <c r="J290" s="181">
        <f t="shared" si="34"/>
        <v>16.719999999999999</v>
      </c>
    </row>
    <row r="291" ht="54">
      <c r="A291" s="182"/>
      <c r="C291" s="179" t="str">
        <f>VLOOKUP(E291,REF!$B:$F,2,0)</f>
        <v>MAT-SINAPI-MG</v>
      </c>
      <c r="D291" s="355">
        <f>VLOOKUP(C291,REF!$H$60:$I$71,2,0)</f>
        <v>45870</v>
      </c>
      <c r="E291" s="478">
        <v>11795</v>
      </c>
      <c r="F291" s="180" t="str">
        <f>VLOOKUP(E291,REF!$B:$F,3,0)</f>
        <v xml:space="preserve">GRANITO PARA BANCADA, POLIDO, TIPO ANDORINHA/ QUARTZ/ CASTELO/ CORUMBA OU OUTROS EQUIVALENTES DA REGIAO, E= *2,5* CM</v>
      </c>
      <c r="G291" s="178" t="str">
        <f>VLOOKUP(E291,REF!$B:$F,4,0)</f>
        <v>M2</v>
      </c>
      <c r="H291" s="479">
        <v>1.1000000000000001</v>
      </c>
      <c r="I291" s="471">
        <f>VLOOKUP(E291,REF!$B:$F,5,0)</f>
        <v>470.44</v>
      </c>
      <c r="J291" s="181">
        <f t="shared" ref="J291" si="35">ROUND(H291*I291,2)</f>
        <v>517.48000000000002</v>
      </c>
    </row>
    <row r="292">
      <c r="A292" s="182"/>
      <c r="C292" s="978" t="s">
        <v>118</v>
      </c>
      <c r="D292" s="979"/>
      <c r="E292" s="979"/>
      <c r="F292" s="979"/>
      <c r="G292" s="979"/>
      <c r="H292" s="979"/>
      <c r="I292" s="980"/>
      <c r="J292" s="366">
        <f>SUM(J287:J291)</f>
        <v>591.44000000000005</v>
      </c>
    </row>
    <row r="293">
      <c r="A293" s="182"/>
      <c r="C293" s="978" t="s">
        <v>158</v>
      </c>
      <c r="D293" s="979"/>
      <c r="E293" s="979"/>
      <c r="F293" s="979"/>
      <c r="G293" s="979"/>
      <c r="H293" s="979"/>
      <c r="I293" s="980"/>
      <c r="J293" s="367">
        <f>J292</f>
        <v>591.44000000000005</v>
      </c>
    </row>
    <row r="294">
      <c r="A294" s="182"/>
      <c r="C294" s="183"/>
      <c r="D294" s="183"/>
      <c r="E294" s="183"/>
      <c r="F294" s="183"/>
      <c r="G294" s="183"/>
      <c r="H294" s="183"/>
      <c r="I294" s="183"/>
      <c r="J294" s="184"/>
    </row>
    <row r="295">
      <c r="A295" s="182"/>
      <c r="C295" s="697" t="s">
        <v>145</v>
      </c>
      <c r="D295" s="697"/>
      <c r="E295" s="525" t="s">
        <v>159</v>
      </c>
      <c r="F295" s="526"/>
      <c r="G295" s="526"/>
      <c r="H295" s="526"/>
      <c r="I295" s="525" t="s">
        <v>160</v>
      </c>
      <c r="J295" s="527"/>
    </row>
    <row r="296" ht="49.5" customHeight="1">
      <c r="A296" s="182"/>
      <c r="C296" s="698" t="s">
        <v>32699</v>
      </c>
      <c r="D296" s="698"/>
      <c r="E296" s="969" t="str">
        <f>VLOOKUP(C296,PO!$E:$N,3,0)</f>
        <v xml:space="preserve">FURO EM BANCADA DE GRANITO/MÁRMORE (PARA PASSAGEM DE FIOS) - BASEADO EM SETOP (ED-20776)</v>
      </c>
      <c r="F296" s="970"/>
      <c r="G296" s="970"/>
      <c r="H296" s="971"/>
      <c r="I296" s="518" t="str">
        <f>VLOOKUP(C296,PO!$E:$N,4,0)</f>
        <v>UM</v>
      </c>
      <c r="J296" s="522"/>
    </row>
    <row r="297">
      <c r="A297" s="182"/>
      <c r="C297" s="981" t="s">
        <v>32196</v>
      </c>
      <c r="D297" s="982"/>
      <c r="E297" s="982"/>
      <c r="F297" s="982"/>
      <c r="G297" s="982"/>
      <c r="H297" s="982"/>
      <c r="I297" s="982"/>
      <c r="J297" s="983"/>
    </row>
    <row r="298">
      <c r="A298" s="182"/>
      <c r="C298" s="984" t="s">
        <v>117</v>
      </c>
      <c r="D298" s="985"/>
      <c r="E298" s="985"/>
      <c r="F298" s="985"/>
      <c r="G298" s="985"/>
      <c r="H298" s="985"/>
      <c r="I298" s="985"/>
      <c r="J298" s="986"/>
    </row>
    <row r="299" ht="27">
      <c r="A299" s="182"/>
      <c r="C299" s="362" t="s">
        <v>21</v>
      </c>
      <c r="D299" s="362" t="s">
        <v>3709</v>
      </c>
      <c r="E299" s="362" t="s">
        <v>146</v>
      </c>
      <c r="F299" s="362" t="s">
        <v>147</v>
      </c>
      <c r="G299" s="363" t="s">
        <v>22</v>
      </c>
      <c r="H299" s="363" t="s">
        <v>23</v>
      </c>
      <c r="I299" s="364" t="s">
        <v>3662</v>
      </c>
      <c r="J299" s="365" t="s">
        <v>3663</v>
      </c>
    </row>
    <row r="300" ht="27">
      <c r="A300" s="182"/>
      <c r="C300" s="179" t="str">
        <f>VLOOKUP(E300,REF!$B:$F,2,0)</f>
        <v>CPU-SINAPI-MG</v>
      </c>
      <c r="D300" s="355">
        <f>VLOOKUP(C300,REF!$H$60:$I$71,2,0)</f>
        <v>45901</v>
      </c>
      <c r="E300" s="478">
        <v>88316</v>
      </c>
      <c r="F300" s="180" t="str">
        <f>VLOOKUP(E300,REF!$B:$F,3,0)</f>
        <v xml:space="preserve">SERVENTE COM ENCARGOS COMPLEMENTARES</v>
      </c>
      <c r="G300" s="178" t="str">
        <f>VLOOKUP(E300,REF!$B:$F,4,0)</f>
        <v>H</v>
      </c>
      <c r="H300" s="479">
        <v>0.56000000000000005</v>
      </c>
      <c r="I300" s="471">
        <f>VLOOKUP(E300,REF!$B:$F,5,0)</f>
        <v>22.640000000000001</v>
      </c>
      <c r="J300" s="181">
        <f t="shared" ref="J300:J302" si="36">ROUND(H300*I300,2)</f>
        <v>12.68</v>
      </c>
    </row>
    <row r="301" ht="27">
      <c r="A301" s="182"/>
      <c r="C301" s="179" t="str">
        <f>VLOOKUP(E301,REF!$B:$F,2,0)</f>
        <v>CPU-SINAPI-MG</v>
      </c>
      <c r="D301" s="355">
        <f>VLOOKUP(C301,REF!$H$60:$I$71,2,0)</f>
        <v>45901</v>
      </c>
      <c r="E301" s="478">
        <v>88309</v>
      </c>
      <c r="F301" s="180" t="str">
        <f>VLOOKUP(E301,REF!$B:$F,3,0)</f>
        <v xml:space="preserve">PEDREIRO COM ENCARGOS COMPLEMENTARES</v>
      </c>
      <c r="G301" s="178" t="str">
        <f>VLOOKUP(E301,REF!$B:$F,4,0)</f>
        <v>H</v>
      </c>
      <c r="H301" s="479">
        <v>1.1299999999999999</v>
      </c>
      <c r="I301" s="471">
        <f>VLOOKUP(E301,REF!$B:$F,5,0)</f>
        <v>31.210000000000001</v>
      </c>
      <c r="J301" s="181">
        <f t="shared" si="36"/>
        <v>35.270000000000003</v>
      </c>
    </row>
    <row r="302" ht="54">
      <c r="A302" s="182"/>
      <c r="C302" s="179" t="str">
        <f>VLOOKUP(E302,REF!$B:$F,2,0)</f>
        <v>MAT-SINAPI-MG</v>
      </c>
      <c r="D302" s="355">
        <f>VLOOKUP(C302,REF!$H$60:$I$71,2,0)</f>
        <v>45870</v>
      </c>
      <c r="E302" s="478">
        <v>45334</v>
      </c>
      <c r="F302" s="180" t="str">
        <f>VLOOKUP(E302,REF!$B:$F,3,0)</f>
        <v xml:space="preserve">FURO PARA TORNEIRA OU OUTROS ACESSORIOS EM BANCADA DE MARMORE/ GRANITO OU OUTRO TIPO DE PEDRA NATURAL</v>
      </c>
      <c r="G302" s="178" t="str">
        <f>VLOOKUP(E302,REF!$B:$F,4,0)</f>
        <v>UN</v>
      </c>
      <c r="H302" s="479">
        <v>1</v>
      </c>
      <c r="I302" s="471">
        <f>VLOOKUP(E302,REF!$B:$F,5,0)</f>
        <v>17.32</v>
      </c>
      <c r="J302" s="181">
        <f t="shared" si="36"/>
        <v>17.32</v>
      </c>
    </row>
    <row r="303">
      <c r="A303" s="182"/>
      <c r="C303" s="978" t="s">
        <v>118</v>
      </c>
      <c r="D303" s="979"/>
      <c r="E303" s="979"/>
      <c r="F303" s="979"/>
      <c r="G303" s="979"/>
      <c r="H303" s="979"/>
      <c r="I303" s="980"/>
      <c r="J303" s="366">
        <f>SUM(J300:J302)</f>
        <v>65.27000000000001</v>
      </c>
    </row>
    <row r="304">
      <c r="A304" s="182"/>
      <c r="C304" s="978" t="s">
        <v>158</v>
      </c>
      <c r="D304" s="979"/>
      <c r="E304" s="979"/>
      <c r="F304" s="979"/>
      <c r="G304" s="979"/>
      <c r="H304" s="979"/>
      <c r="I304" s="980"/>
      <c r="J304" s="367">
        <f>J303</f>
        <v>65.27000000000001</v>
      </c>
    </row>
    <row r="305">
      <c r="A305" s="182"/>
      <c r="C305" s="183"/>
      <c r="D305" s="183"/>
      <c r="E305" s="183"/>
      <c r="F305" s="183"/>
      <c r="G305" s="183"/>
      <c r="H305" s="183"/>
      <c r="I305" s="183"/>
      <c r="J305" s="184"/>
    </row>
    <row r="306">
      <c r="A306" s="182"/>
      <c r="C306" s="697" t="s">
        <v>145</v>
      </c>
      <c r="D306" s="697"/>
      <c r="E306" s="525" t="s">
        <v>159</v>
      </c>
      <c r="F306" s="526"/>
      <c r="G306" s="526"/>
      <c r="H306" s="526"/>
      <c r="I306" s="525" t="s">
        <v>160</v>
      </c>
      <c r="J306" s="527"/>
    </row>
    <row r="307" ht="49.5" customHeight="1">
      <c r="A307" s="182"/>
      <c r="C307" s="698" t="s">
        <v>32702</v>
      </c>
      <c r="D307" s="698"/>
      <c r="E307" s="969" t="str">
        <f>VLOOKUP(C307,PO!$E:$N,3,0)</f>
        <v xml:space="preserve">BANCADA DE GRANITO CINZA POLIDO, INCLUSIVE TESTEIRA, EXCLUISVE MÃO FRANCESA- FORNECIMENTO E INSTALAÇÃO. AF_01/2020 - BASEADO EM SINAPI (86895)</v>
      </c>
      <c r="F307" s="970"/>
      <c r="G307" s="970"/>
      <c r="H307" s="971"/>
      <c r="I307" s="518" t="str">
        <f>VLOOKUP(C307,PO!$E:$N,4,0)</f>
        <v>M°</v>
      </c>
      <c r="J307" s="522"/>
    </row>
    <row r="308">
      <c r="A308" s="182"/>
      <c r="C308" s="981" t="s">
        <v>32196</v>
      </c>
      <c r="D308" s="982"/>
      <c r="E308" s="982"/>
      <c r="F308" s="982"/>
      <c r="G308" s="982"/>
      <c r="H308" s="982"/>
      <c r="I308" s="982"/>
      <c r="J308" s="983"/>
    </row>
    <row r="309">
      <c r="A309" s="182"/>
      <c r="C309" s="984" t="s">
        <v>117</v>
      </c>
      <c r="D309" s="985"/>
      <c r="E309" s="985"/>
      <c r="F309" s="985"/>
      <c r="G309" s="985"/>
      <c r="H309" s="985"/>
      <c r="I309" s="985"/>
      <c r="J309" s="986"/>
    </row>
    <row r="310" ht="27">
      <c r="A310" s="182"/>
      <c r="C310" s="362" t="s">
        <v>21</v>
      </c>
      <c r="D310" s="362" t="s">
        <v>3709</v>
      </c>
      <c r="E310" s="362" t="s">
        <v>146</v>
      </c>
      <c r="F310" s="362" t="s">
        <v>147</v>
      </c>
      <c r="G310" s="363" t="s">
        <v>22</v>
      </c>
      <c r="H310" s="363" t="s">
        <v>23</v>
      </c>
      <c r="I310" s="364" t="s">
        <v>3662</v>
      </c>
      <c r="J310" s="365" t="s">
        <v>3663</v>
      </c>
    </row>
    <row r="311" ht="27">
      <c r="A311" s="182"/>
      <c r="C311" s="179" t="str">
        <f>VLOOKUP(E311,REF!$B:$F,2,0)</f>
        <v>CPU-SINAPI-MG</v>
      </c>
      <c r="D311" s="355">
        <f>VLOOKUP(C311,REF!$H$60:$I$71,2,0)</f>
        <v>45901</v>
      </c>
      <c r="E311" s="478">
        <v>88316</v>
      </c>
      <c r="F311" s="180" t="str">
        <f>VLOOKUP(E311,REF!$B:$F,3,0)</f>
        <v xml:space="preserve">SERVENTE COM ENCARGOS COMPLEMENTARES</v>
      </c>
      <c r="G311" s="178" t="str">
        <f>VLOOKUP(E311,REF!$B:$F,4,0)</f>
        <v>H</v>
      </c>
      <c r="H311" s="479">
        <v>0.56000000000000005</v>
      </c>
      <c r="I311" s="471">
        <f>VLOOKUP(E311,REF!$B:$F,5,0)</f>
        <v>22.640000000000001</v>
      </c>
      <c r="J311" s="181">
        <f t="shared" ref="J311:J315" si="37">ROUND(H311*I311,2)</f>
        <v>12.68</v>
      </c>
    </row>
    <row r="312" ht="27">
      <c r="A312" s="182"/>
      <c r="C312" s="179" t="str">
        <f>VLOOKUP(E312,REF!$B:$F,2,0)</f>
        <v>CPU-SINAPI-MG</v>
      </c>
      <c r="D312" s="355">
        <f>VLOOKUP(C312,REF!$H$60:$I$71,2,0)</f>
        <v>45901</v>
      </c>
      <c r="E312" s="478">
        <v>88274</v>
      </c>
      <c r="F312" s="180" t="str">
        <f>VLOOKUP(E312,REF!$B:$F,3,0)</f>
        <v xml:space="preserve">MARMORISTA/GRANITEIRO COM ENCARGOS COMPLEMENTARES</v>
      </c>
      <c r="G312" s="178" t="str">
        <f>VLOOKUP(E312,REF!$B:$F,4,0)</f>
        <v>H</v>
      </c>
      <c r="H312" s="479">
        <v>1.1299999999999999</v>
      </c>
      <c r="I312" s="471">
        <f>VLOOKUP(E312,REF!$B:$F,5,0)</f>
        <v>32.5</v>
      </c>
      <c r="J312" s="181">
        <f t="shared" si="37"/>
        <v>36.729999999999997</v>
      </c>
    </row>
    <row r="313" ht="54">
      <c r="A313" s="182"/>
      <c r="C313" s="179" t="str">
        <f>VLOOKUP(E313,REF!$B:$F,2,0)</f>
        <v>CPU-SICOR-MG</v>
      </c>
      <c r="D313" s="355">
        <f>VLOOKUP(C313,REF!$H$60:$I$71,2,0)</f>
        <v>45748</v>
      </c>
      <c r="E313" s="478" t="s">
        <v>16387</v>
      </c>
      <c r="F313" s="180" t="str">
        <f>VLOOKUP(E313,REF!$B:$F,3,0)</f>
        <v xml:space="preserve">APLICAÇÃO DE REJUNTE CIMENTÍCIO COLORIDO INDUSTRIALIZADO PARA REVESTIMENTOS DE PAREDE/PISO COM JUNTAS DE ATÉ 3MM DE ESPESSURA</v>
      </c>
      <c r="G313" s="178" t="str">
        <f>VLOOKUP(E313,REF!$B:$F,4,0)</f>
        <v>m2</v>
      </c>
      <c r="H313" s="479">
        <v>1</v>
      </c>
      <c r="I313" s="471">
        <f>VLOOKUP(E313,REF!$B:$F,5,0)</f>
        <v>7.8300000000000001</v>
      </c>
      <c r="J313" s="181">
        <f t="shared" si="37"/>
        <v>7.8300000000000001</v>
      </c>
    </row>
    <row r="314" ht="27">
      <c r="A314" s="182"/>
      <c r="C314" s="179" t="str">
        <f>VLOOKUP(E314,REF!$B:$F,2,0)</f>
        <v>MAT-SINAPI-MG</v>
      </c>
      <c r="D314" s="355">
        <f>VLOOKUP(C314,REF!$H$60:$I$71,2,0)</f>
        <v>45870</v>
      </c>
      <c r="E314" s="478">
        <v>37595</v>
      </c>
      <c r="F314" s="180" t="str">
        <f>VLOOKUP(E314,REF!$B:$F,3,0)</f>
        <v xml:space="preserve">ARGAMASSA COLANTE TIPO AC III</v>
      </c>
      <c r="G314" s="178" t="str">
        <f>VLOOKUP(E314,REF!$B:$F,4,0)</f>
        <v>KG</v>
      </c>
      <c r="H314" s="479">
        <v>8</v>
      </c>
      <c r="I314" s="471">
        <f>VLOOKUP(E314,REF!$B:$F,5,0)</f>
        <v>2.0899999999999999</v>
      </c>
      <c r="J314" s="181">
        <f t="shared" si="37"/>
        <v>16.719999999999999</v>
      </c>
    </row>
    <row r="315" ht="54">
      <c r="A315" s="182"/>
      <c r="C315" s="179" t="str">
        <f>VLOOKUP(E315,REF!$B:$F,2,0)</f>
        <v>MAT-SINAPI-MG</v>
      </c>
      <c r="D315" s="355">
        <f>VLOOKUP(C315,REF!$H$60:$I$71,2,0)</f>
        <v>45870</v>
      </c>
      <c r="E315" s="478">
        <v>11795</v>
      </c>
      <c r="F315" s="180" t="str">
        <f>VLOOKUP(E315,REF!$B:$F,3,0)</f>
        <v xml:space="preserve">GRANITO PARA BANCADA, POLIDO, TIPO ANDORINHA/ QUARTZ/ CASTELO/ CORUMBA OU OUTROS EQUIVALENTES DA REGIAO, E= *2,5* CM</v>
      </c>
      <c r="G315" s="178" t="str">
        <f>VLOOKUP(E315,REF!$B:$F,4,0)</f>
        <v>M2</v>
      </c>
      <c r="H315" s="479">
        <v>1.1000000000000001</v>
      </c>
      <c r="I315" s="471">
        <f>VLOOKUP(E315,REF!$B:$F,5,0)</f>
        <v>470.44</v>
      </c>
      <c r="J315" s="181">
        <f t="shared" si="37"/>
        <v>517.48000000000002</v>
      </c>
    </row>
    <row r="316">
      <c r="A316" s="182"/>
      <c r="C316" s="978" t="s">
        <v>118</v>
      </c>
      <c r="D316" s="979"/>
      <c r="E316" s="979"/>
      <c r="F316" s="979"/>
      <c r="G316" s="979"/>
      <c r="H316" s="979"/>
      <c r="I316" s="980"/>
      <c r="J316" s="366">
        <f>SUM(J311:J315)</f>
        <v>591.44000000000005</v>
      </c>
    </row>
    <row r="317">
      <c r="A317" s="182"/>
      <c r="C317" s="978" t="s">
        <v>158</v>
      </c>
      <c r="D317" s="979"/>
      <c r="E317" s="979"/>
      <c r="F317" s="979"/>
      <c r="G317" s="979"/>
      <c r="H317" s="979"/>
      <c r="I317" s="980"/>
      <c r="J317" s="367">
        <f>J316</f>
        <v>591.44000000000005</v>
      </c>
    </row>
    <row r="318">
      <c r="A318" s="182"/>
      <c r="C318" s="183"/>
      <c r="D318" s="183"/>
      <c r="E318" s="183"/>
      <c r="F318" s="183"/>
      <c r="G318" s="183"/>
      <c r="H318" s="183"/>
      <c r="I318" s="183"/>
      <c r="J318" s="184"/>
    </row>
    <row r="319">
      <c r="A319" s="182"/>
      <c r="C319" s="697" t="s">
        <v>145</v>
      </c>
      <c r="D319" s="697"/>
      <c r="E319" s="525" t="s">
        <v>159</v>
      </c>
      <c r="F319" s="526"/>
      <c r="G319" s="526"/>
      <c r="H319" s="526"/>
      <c r="I319" s="525" t="s">
        <v>160</v>
      </c>
      <c r="J319" s="527"/>
    </row>
    <row r="320" ht="52.5" customHeight="1">
      <c r="A320" s="182"/>
      <c r="C320" s="698" t="s">
        <v>32704</v>
      </c>
      <c r="D320" s="698"/>
      <c r="E320" s="969" t="str">
        <f>VLOOKUP(C320,PO!$E:$N,3,0)</f>
        <v xml:space="preserve">PRATELEIRA DE GRANITO CINZA POLIDO, INCLUSIVE TESTEIRA, EXCLUISVE MÃO FRANCESA- FORNECIMENTO E INSTALAÇÃO. AF_01/2020 - BASEADO EM SETOP (ED-50692)</v>
      </c>
      <c r="F320" s="970"/>
      <c r="G320" s="970"/>
      <c r="H320" s="971"/>
      <c r="I320" s="518" t="str">
        <f>VLOOKUP(C320,PO!$E:$N,4,0)</f>
        <v>M°</v>
      </c>
      <c r="J320" s="522"/>
    </row>
    <row r="321">
      <c r="A321" s="182"/>
      <c r="C321" s="981" t="s">
        <v>32196</v>
      </c>
      <c r="D321" s="982"/>
      <c r="E321" s="982"/>
      <c r="F321" s="982"/>
      <c r="G321" s="982"/>
      <c r="H321" s="982"/>
      <c r="I321" s="982"/>
      <c r="J321" s="983"/>
    </row>
    <row r="322">
      <c r="A322" s="182"/>
      <c r="C322" s="984" t="s">
        <v>117</v>
      </c>
      <c r="D322" s="985"/>
      <c r="E322" s="985"/>
      <c r="F322" s="985"/>
      <c r="G322" s="985"/>
      <c r="H322" s="985"/>
      <c r="I322" s="985"/>
      <c r="J322" s="986"/>
    </row>
    <row r="323" ht="27">
      <c r="A323" s="182"/>
      <c r="C323" s="362" t="s">
        <v>21</v>
      </c>
      <c r="D323" s="362" t="s">
        <v>3709</v>
      </c>
      <c r="E323" s="362" t="s">
        <v>146</v>
      </c>
      <c r="F323" s="362" t="s">
        <v>147</v>
      </c>
      <c r="G323" s="363" t="s">
        <v>22</v>
      </c>
      <c r="H323" s="363" t="s">
        <v>23</v>
      </c>
      <c r="I323" s="364" t="s">
        <v>3662</v>
      </c>
      <c r="J323" s="365" t="s">
        <v>3663</v>
      </c>
    </row>
    <row r="324" ht="27">
      <c r="A324" s="182"/>
      <c r="C324" s="179" t="str">
        <f>VLOOKUP(E324,REF!$B:$F,2,0)</f>
        <v>CPU-SINAPI-MG</v>
      </c>
      <c r="D324" s="355">
        <f>VLOOKUP(C324,REF!$H$60:$I$71,2,0)</f>
        <v>45901</v>
      </c>
      <c r="E324" s="478">
        <v>88309</v>
      </c>
      <c r="F324" s="180" t="str">
        <f>VLOOKUP(E324,REF!$B:$F,3,0)</f>
        <v xml:space="preserve">PEDREIRO COM ENCARGOS COMPLEMENTARES</v>
      </c>
      <c r="G324" s="178" t="str">
        <f>VLOOKUP(E324,REF!$B:$F,4,0)</f>
        <v>H</v>
      </c>
      <c r="H324" s="479">
        <v>1.5</v>
      </c>
      <c r="I324" s="471">
        <f>VLOOKUP(E324,REF!$B:$F,5,0)</f>
        <v>31.210000000000001</v>
      </c>
      <c r="J324" s="181">
        <f t="shared" ref="J324:J326" si="38">ROUND(H324*I324,2)</f>
        <v>46.82</v>
      </c>
    </row>
    <row r="325" ht="27">
      <c r="A325" s="182"/>
      <c r="C325" s="179" t="str">
        <f>VLOOKUP(E325,REF!$B:$F,2,0)</f>
        <v>CPU-SINAPI-MG</v>
      </c>
      <c r="D325" s="355">
        <f>VLOOKUP(C325,REF!$H$60:$I$71,2,0)</f>
        <v>45901</v>
      </c>
      <c r="E325" s="478">
        <v>88316</v>
      </c>
      <c r="F325" s="180" t="str">
        <f>VLOOKUP(E325,REF!$B:$F,3,0)</f>
        <v xml:space="preserve">SERVENTE COM ENCARGOS COMPLEMENTARES</v>
      </c>
      <c r="G325" s="178" t="str">
        <f>VLOOKUP(E325,REF!$B:$F,4,0)</f>
        <v>H</v>
      </c>
      <c r="H325" s="479">
        <v>1.5</v>
      </c>
      <c r="I325" s="471">
        <f>VLOOKUP(E325,REF!$B:$F,5,0)</f>
        <v>22.640000000000001</v>
      </c>
      <c r="J325" s="181">
        <f t="shared" si="38"/>
        <v>33.960000000000001</v>
      </c>
    </row>
    <row r="326" ht="54">
      <c r="A326" s="182"/>
      <c r="C326" s="179" t="str">
        <f>VLOOKUP(E326,REF!$B:$F,2,0)</f>
        <v>MAT-SINAPI-MG</v>
      </c>
      <c r="D326" s="355">
        <f>VLOOKUP(C326,REF!$H$60:$I$71,2,0)</f>
        <v>45870</v>
      </c>
      <c r="E326" s="478">
        <v>11795</v>
      </c>
      <c r="F326" s="180" t="str">
        <f>VLOOKUP(E326,REF!$B:$F,3,0)</f>
        <v xml:space="preserve">GRANITO PARA BANCADA, POLIDO, TIPO ANDORINHA/ QUARTZ/ CASTELO/ CORUMBA OU OUTROS EQUIVALENTES DA REGIAO, E= *2,5* CM</v>
      </c>
      <c r="G326" s="178" t="str">
        <f>VLOOKUP(E326,REF!$B:$F,4,0)</f>
        <v>M2</v>
      </c>
      <c r="H326" s="479">
        <v>1.26</v>
      </c>
      <c r="I326" s="471">
        <f>VLOOKUP(E326,REF!$B:$F,5,0)</f>
        <v>470.44</v>
      </c>
      <c r="J326" s="181">
        <f t="shared" si="38"/>
        <v>592.75</v>
      </c>
    </row>
    <row r="327">
      <c r="A327" s="182"/>
      <c r="C327" s="978" t="s">
        <v>118</v>
      </c>
      <c r="D327" s="979"/>
      <c r="E327" s="979"/>
      <c r="F327" s="979"/>
      <c r="G327" s="979"/>
      <c r="H327" s="979"/>
      <c r="I327" s="980"/>
      <c r="J327" s="366">
        <f>SUM(J324:J326)</f>
        <v>673.52999999999997</v>
      </c>
    </row>
    <row r="328">
      <c r="A328" s="182"/>
      <c r="C328" s="978" t="s">
        <v>158</v>
      </c>
      <c r="D328" s="979"/>
      <c r="E328" s="979"/>
      <c r="F328" s="979"/>
      <c r="G328" s="979"/>
      <c r="H328" s="979"/>
      <c r="I328" s="980"/>
      <c r="J328" s="367">
        <f>J327</f>
        <v>673.52999999999997</v>
      </c>
    </row>
    <row r="329">
      <c r="A329" s="182"/>
      <c r="C329" s="183"/>
      <c r="D329" s="183"/>
      <c r="E329" s="183"/>
      <c r="F329" s="183"/>
      <c r="G329" s="183"/>
      <c r="H329" s="183"/>
      <c r="I329" s="183"/>
      <c r="J329" s="184"/>
    </row>
    <row r="330">
      <c r="A330" s="182"/>
      <c r="C330" s="697" t="s">
        <v>145</v>
      </c>
      <c r="D330" s="697"/>
      <c r="E330" s="525" t="s">
        <v>159</v>
      </c>
      <c r="F330" s="526"/>
      <c r="G330" s="526"/>
      <c r="H330" s="526"/>
      <c r="I330" s="525" t="s">
        <v>160</v>
      </c>
      <c r="J330" s="527"/>
    </row>
    <row r="331" ht="69.75" customHeight="1">
      <c r="A331" s="182"/>
      <c r="C331" s="698" t="s">
        <v>32725</v>
      </c>
      <c r="D331" s="698"/>
      <c r="E331" s="969" t="str">
        <f>VLOOKUP(C331,PO!$E:$N,3,0)</f>
        <v xml:space="preserve">EXPURGO EM AÇO INOXIDÁVEL CHAPA 18, DIÂMETRO DE ENTRADA 30CM, DIÂMETRO DE SAÍDA 10CM, FORNECIMENTO E INSTALAÇÃO, INCLUSIVE MECANISMO DE ACIONAMENTO E SIFÃO - BASEADO EM SETOP (ED-26861)</v>
      </c>
      <c r="F331" s="970"/>
      <c r="G331" s="970"/>
      <c r="H331" s="971"/>
      <c r="I331" s="518" t="str">
        <f>VLOOKUP(C331,PO!$E:$N,4,0)</f>
        <v>UN</v>
      </c>
      <c r="J331" s="522"/>
    </row>
    <row r="332">
      <c r="A332" s="182"/>
      <c r="C332" s="981" t="s">
        <v>32196</v>
      </c>
      <c r="D332" s="982"/>
      <c r="E332" s="982"/>
      <c r="F332" s="982"/>
      <c r="G332" s="982"/>
      <c r="H332" s="982"/>
      <c r="I332" s="982"/>
      <c r="J332" s="983"/>
    </row>
    <row r="333">
      <c r="A333" s="182"/>
      <c r="C333" s="984" t="s">
        <v>117</v>
      </c>
      <c r="D333" s="985"/>
      <c r="E333" s="985"/>
      <c r="F333" s="985"/>
      <c r="G333" s="985"/>
      <c r="H333" s="985"/>
      <c r="I333" s="985"/>
      <c r="J333" s="986"/>
    </row>
    <row r="334" ht="27">
      <c r="A334" s="182"/>
      <c r="C334" s="362" t="s">
        <v>21</v>
      </c>
      <c r="D334" s="362" t="s">
        <v>3709</v>
      </c>
      <c r="E334" s="362" t="s">
        <v>146</v>
      </c>
      <c r="F334" s="362" t="s">
        <v>147</v>
      </c>
      <c r="G334" s="363" t="s">
        <v>22</v>
      </c>
      <c r="H334" s="363" t="s">
        <v>23</v>
      </c>
      <c r="I334" s="364" t="s">
        <v>3662</v>
      </c>
      <c r="J334" s="365" t="s">
        <v>3663</v>
      </c>
    </row>
    <row r="335" ht="27">
      <c r="A335" s="182"/>
      <c r="C335" s="179" t="str">
        <f>VLOOKUP(E335,REF!$B:$F,2,0)</f>
        <v>CPU-SINAPI-MG</v>
      </c>
      <c r="D335" s="355">
        <f>VLOOKUP(C335,REF!$H$60:$I$71,2,0)</f>
        <v>45901</v>
      </c>
      <c r="E335" s="478">
        <v>88267</v>
      </c>
      <c r="F335" s="180" t="str">
        <f>VLOOKUP(E335,REF!$B:$F,3,0)</f>
        <v xml:space="preserve">ENCANADOR OU BOMBEIRO HIDRÁULICO COM ENCARGOS COMPLEMENTARES</v>
      </c>
      <c r="G335" s="178" t="str">
        <f>VLOOKUP(E335,REF!$B:$F,4,0)</f>
        <v>H</v>
      </c>
      <c r="H335" s="479">
        <v>0.92000000000000004</v>
      </c>
      <c r="I335" s="471">
        <f>VLOOKUP(E335,REF!$B:$F,5,0)</f>
        <v>30.48</v>
      </c>
      <c r="J335" s="181">
        <f t="shared" ref="J335:J337" si="39">ROUND(H335*I335,2)</f>
        <v>28.039999999999999</v>
      </c>
    </row>
    <row r="336" ht="40.5">
      <c r="A336" s="182"/>
      <c r="C336" s="179" t="str">
        <f>VLOOKUP(E336,REF!$B:$F,2,0)</f>
        <v>CPU-SINAPI-MG</v>
      </c>
      <c r="D336" s="355">
        <f>VLOOKUP(C336,REF!$H$60:$I$71,2,0)</f>
        <v>45901</v>
      </c>
      <c r="E336" s="478">
        <v>88248</v>
      </c>
      <c r="F336" s="180" t="str">
        <f>VLOOKUP(E336,REF!$B:$F,3,0)</f>
        <v xml:space="preserve">AUXILIAR DE ENCANADOR OU BOMBEIRO HIDRÁULICO COM ENCARGOS COMPLEMENTARES</v>
      </c>
      <c r="G336" s="178" t="str">
        <f>VLOOKUP(E336,REF!$B:$F,4,0)</f>
        <v>H</v>
      </c>
      <c r="H336" s="479">
        <v>0.92000000000000004</v>
      </c>
      <c r="I336" s="471">
        <f>VLOOKUP(E336,REF!$B:$F,5,0)</f>
        <v>24.48</v>
      </c>
      <c r="J336" s="181">
        <f t="shared" si="39"/>
        <v>22.52</v>
      </c>
    </row>
    <row r="337" ht="54">
      <c r="A337" s="182"/>
      <c r="C337" s="179" t="str">
        <f>VLOOKUP(E337,REF!$B:$F,2,0)</f>
        <v>CPU-ORSE-MG</v>
      </c>
      <c r="D337" s="355" t="s">
        <v>32809</v>
      </c>
      <c r="E337" s="478">
        <v>13989</v>
      </c>
      <c r="F337" s="180" t="str">
        <f>VLOOKUP(E337,REF!$B:$F,3,0)</f>
        <v xml:space="preserve">Funil Expurgo Hospitalar de aço inox 304  290x300mm e= 0,8mm Sem mesa para embutir - Mirnox ou similar</v>
      </c>
      <c r="G337" s="178" t="str">
        <f>VLOOKUP(E337,REF!$B:$F,4,0)</f>
        <v>UND</v>
      </c>
      <c r="H337" s="479">
        <v>1</v>
      </c>
      <c r="I337" s="471">
        <f>VLOOKUP(E337,REF!$B:$F,5,0)</f>
        <v>2413.6300000000001</v>
      </c>
      <c r="J337" s="181">
        <f t="shared" si="39"/>
        <v>2413.6300000000001</v>
      </c>
    </row>
    <row r="338" ht="40.5">
      <c r="A338" s="182"/>
      <c r="C338" s="179" t="str">
        <f>VLOOKUP(E338,REF!$B:$F,2,0)</f>
        <v>MAT-SINAPI-MG</v>
      </c>
      <c r="D338" s="355">
        <f>VLOOKUP(C338,REF!$H$60:$I$71,2,0)</f>
        <v>45870</v>
      </c>
      <c r="E338" s="478">
        <v>37588</v>
      </c>
      <c r="F338" s="180" t="str">
        <f>VLOOKUP(E338,REF!$B:$F,3,0)</f>
        <v xml:space="preserve">VALVULA DE ESCOAMENTO PARA TANQUE, EM METAL CROMADO, 1.1/2", SEM LADRAO, COM TAMPAO PLASTICO</v>
      </c>
      <c r="G338" s="178" t="str">
        <f>VLOOKUP(E338,REF!$B:$F,4,0)</f>
        <v>UN</v>
      </c>
      <c r="H338" s="479">
        <v>1</v>
      </c>
      <c r="I338" s="471">
        <f>VLOOKUP(E338,REF!$B:$F,5,0)</f>
        <v>76.709999999999994</v>
      </c>
      <c r="J338" s="181">
        <f t="shared" ref="J338:J339" si="40">ROUND(H338*I338,2)</f>
        <v>76.709999999999994</v>
      </c>
    </row>
    <row r="339" ht="54">
      <c r="A339" s="182"/>
      <c r="C339" s="179" t="str">
        <f>VLOOKUP(E339,REF!$B:$F,2,0)</f>
        <v>MAT-SINAPI-MG</v>
      </c>
      <c r="D339" s="355">
        <f>VLOOKUP(C339,REF!$H$60:$I$71,2,0)</f>
        <v>45870</v>
      </c>
      <c r="E339" s="478">
        <v>44945</v>
      </c>
      <c r="F339" s="180" t="str">
        <f>VLOOKUP(E339,REF!$B:$F,3,0)</f>
        <v xml:space="preserve">SIFAO / TUBO SINFONADO EXTENSIVEL/SANFONADO, UNIVERSAL/ SIMPLES, ENTRE *50 A 70* CM, DE PLASTICO BRANCO</v>
      </c>
      <c r="G339" s="178" t="str">
        <f>VLOOKUP(E339,REF!$B:$F,4,0)</f>
        <v>UN</v>
      </c>
      <c r="H339" s="479">
        <v>1</v>
      </c>
      <c r="I339" s="471">
        <f>VLOOKUP(E339,REF!$B:$F,5,0)</f>
        <v>10.199999999999999</v>
      </c>
      <c r="J339" s="181">
        <f t="shared" si="40"/>
        <v>10.199999999999999</v>
      </c>
    </row>
    <row r="340">
      <c r="A340" s="182"/>
      <c r="C340" s="978" t="s">
        <v>118</v>
      </c>
      <c r="D340" s="979"/>
      <c r="E340" s="979"/>
      <c r="F340" s="979"/>
      <c r="G340" s="979"/>
      <c r="H340" s="979"/>
      <c r="I340" s="980"/>
      <c r="J340" s="366">
        <f>SUM(J335:J339)</f>
        <v>2551.0999999999999</v>
      </c>
    </row>
    <row r="341">
      <c r="A341" s="182"/>
      <c r="C341" s="978" t="s">
        <v>158</v>
      </c>
      <c r="D341" s="979"/>
      <c r="E341" s="979"/>
      <c r="F341" s="979"/>
      <c r="G341" s="979"/>
      <c r="H341" s="979"/>
      <c r="I341" s="980"/>
      <c r="J341" s="367">
        <f>J340</f>
        <v>2551.0999999999999</v>
      </c>
    </row>
    <row r="342">
      <c r="A342" s="182"/>
      <c r="C342" s="183"/>
      <c r="D342" s="183"/>
      <c r="E342" s="183"/>
      <c r="F342" s="183"/>
      <c r="G342" s="183"/>
      <c r="H342" s="183"/>
      <c r="I342" s="183"/>
      <c r="J342" s="184"/>
    </row>
    <row r="343">
      <c r="A343" s="182"/>
      <c r="C343" s="697" t="s">
        <v>145</v>
      </c>
      <c r="D343" s="697"/>
      <c r="E343" s="525" t="s">
        <v>159</v>
      </c>
      <c r="F343" s="526"/>
      <c r="G343" s="526"/>
      <c r="H343" s="526"/>
      <c r="I343" s="525" t="s">
        <v>160</v>
      </c>
      <c r="J343" s="527"/>
    </row>
    <row r="344" ht="46.5" customHeight="1">
      <c r="A344" s="182"/>
      <c r="C344" s="698" t="s">
        <v>32659</v>
      </c>
      <c r="D344" s="698"/>
      <c r="E344" s="969" t="str">
        <f>VLOOKUP(C344,PO!$E:$N,3,0)</f>
        <v xml:space="preserve">PORTA DE CORRER PARA ÁRMARIOS, EM MDF BRANCO - BASEADO EM SINAPI 102239</v>
      </c>
      <c r="F344" s="970"/>
      <c r="G344" s="970"/>
      <c r="H344" s="971"/>
      <c r="I344" s="518" t="str">
        <f>VLOOKUP(C344,PO!$E:$N,4,0)</f>
        <v>UN</v>
      </c>
      <c r="J344" s="522"/>
    </row>
    <row r="345">
      <c r="A345" s="182"/>
      <c r="C345" s="981" t="s">
        <v>32196</v>
      </c>
      <c r="D345" s="982"/>
      <c r="E345" s="982"/>
      <c r="F345" s="982"/>
      <c r="G345" s="982"/>
      <c r="H345" s="982"/>
      <c r="I345" s="982"/>
      <c r="J345" s="983"/>
    </row>
    <row r="346">
      <c r="A346" s="182"/>
      <c r="C346" s="984" t="s">
        <v>117</v>
      </c>
      <c r="D346" s="985"/>
      <c r="E346" s="985"/>
      <c r="F346" s="985"/>
      <c r="G346" s="985"/>
      <c r="H346" s="985"/>
      <c r="I346" s="985"/>
      <c r="J346" s="986"/>
    </row>
    <row r="347" ht="27">
      <c r="A347" s="182"/>
      <c r="C347" s="362" t="s">
        <v>21</v>
      </c>
      <c r="D347" s="362" t="s">
        <v>3709</v>
      </c>
      <c r="E347" s="362" t="s">
        <v>146</v>
      </c>
      <c r="F347" s="362" t="s">
        <v>147</v>
      </c>
      <c r="G347" s="363" t="s">
        <v>22</v>
      </c>
      <c r="H347" s="363" t="s">
        <v>23</v>
      </c>
      <c r="I347" s="364" t="s">
        <v>3662</v>
      </c>
      <c r="J347" s="365" t="s">
        <v>3663</v>
      </c>
    </row>
    <row r="348" ht="54">
      <c r="A348" s="182"/>
      <c r="C348" s="179" t="str">
        <f>VLOOKUP(E348,REF!$B:$F,2,0)</f>
        <v>CPU-SINAPI-MG</v>
      </c>
      <c r="D348" s="355">
        <f>VLOOKUP(C348,REF!$H$60:$I$71,2,0)</f>
        <v>45901</v>
      </c>
      <c r="E348" s="478">
        <v>91693</v>
      </c>
      <c r="F348" s="180" t="str">
        <f>VLOOKUP(E348,REF!$B:$F,3,0)</f>
        <v xml:space="preserve">SERRA CIRCULAR DE BANCADA COM MOTOR ELÉTRICO POTÊNCIA DE 5HP, COM COIFA PARA DISCO 10" - CHI DIURNO. AF_08/2015</v>
      </c>
      <c r="G348" s="178" t="str">
        <f>VLOOKUP(E348,REF!$B:$F,4,0)</f>
        <v>CHI</v>
      </c>
      <c r="H348" s="479">
        <v>1.03</v>
      </c>
      <c r="I348" s="471">
        <f>VLOOKUP(E348,REF!$B:$F,5,0)</f>
        <v>37.649999999999999</v>
      </c>
      <c r="J348" s="181">
        <f t="shared" ref="J348:J352" si="41">ROUND(H348*I348,2)</f>
        <v>38.780000000000001</v>
      </c>
    </row>
    <row r="349" ht="54">
      <c r="A349" s="182"/>
      <c r="C349" s="179" t="str">
        <f>VLOOKUP(E349,REF!$B:$F,2,0)</f>
        <v>CPU-SINAPI-MG</v>
      </c>
      <c r="D349" s="355">
        <f>VLOOKUP(C349,REF!$H$60:$I$71,2,0)</f>
        <v>45901</v>
      </c>
      <c r="E349" s="478">
        <v>91692</v>
      </c>
      <c r="F349" s="180" t="str">
        <f>VLOOKUP(E349,REF!$B:$F,3,0)</f>
        <v xml:space="preserve">SERRA CIRCULAR DE BANCADA COM MOTOR ELÉTRICO POTÊNCIA DE 5HP, COM COIFA PARA DISCO 10" - CHP DIURNO. AF_08/2015</v>
      </c>
      <c r="G349" s="178" t="str">
        <f>VLOOKUP(E349,REF!$B:$F,4,0)</f>
        <v>CHP</v>
      </c>
      <c r="H349" s="479">
        <v>0.14999999999999999</v>
      </c>
      <c r="I349" s="471">
        <f>VLOOKUP(E349,REF!$B:$F,5,0)</f>
        <v>39.32</v>
      </c>
      <c r="J349" s="181">
        <f t="shared" si="41"/>
        <v>5.9000000000000004</v>
      </c>
    </row>
    <row r="350" ht="27">
      <c r="A350" s="182"/>
      <c r="C350" s="179" t="str">
        <f>VLOOKUP(E350,REF!$B:$F,2,0)</f>
        <v>CPU-SINAPI-MG</v>
      </c>
      <c r="D350" s="355" t="s">
        <v>32809</v>
      </c>
      <c r="E350" s="478">
        <v>88316</v>
      </c>
      <c r="F350" s="180" t="str">
        <f>VLOOKUP(E350,REF!$B:$F,3,0)</f>
        <v xml:space="preserve">SERVENTE COM ENCARGOS COMPLEMENTARES</v>
      </c>
      <c r="G350" s="178" t="str">
        <f>VLOOKUP(E350,REF!$B:$F,4,0)</f>
        <v>H</v>
      </c>
      <c r="H350" s="479">
        <v>0.58999999999999997</v>
      </c>
      <c r="I350" s="471">
        <f>VLOOKUP(E350,REF!$B:$F,5,0)</f>
        <v>22.640000000000001</v>
      </c>
      <c r="J350" s="181">
        <f t="shared" si="41"/>
        <v>13.359999999999999</v>
      </c>
    </row>
    <row r="351" ht="27">
      <c r="A351" s="182"/>
      <c r="C351" s="179" t="str">
        <f>VLOOKUP(E351,REF!$B:$F,2,0)</f>
        <v>CPU-SINAPI-MG</v>
      </c>
      <c r="D351" s="355">
        <f>VLOOKUP(C351,REF!$H$60:$I$71,2,0)</f>
        <v>45901</v>
      </c>
      <c r="E351" s="478">
        <v>88273</v>
      </c>
      <c r="F351" s="180" t="str">
        <f>VLOOKUP(E351,REF!$B:$F,3,0)</f>
        <v xml:space="preserve">MARCENEIRO COM ENCARGOS COMPLEMENTARES</v>
      </c>
      <c r="G351" s="178" t="str">
        <f>VLOOKUP(E351,REF!$B:$F,4,0)</f>
        <v>H</v>
      </c>
      <c r="H351" s="479">
        <v>1.1899999999999999</v>
      </c>
      <c r="I351" s="471">
        <f>VLOOKUP(E351,REF!$B:$F,5,0)</f>
        <v>30.859999999999999</v>
      </c>
      <c r="J351" s="181">
        <f t="shared" si="41"/>
        <v>36.719999999999999</v>
      </c>
    </row>
    <row r="352" ht="27">
      <c r="A352" s="182"/>
      <c r="C352" s="179" t="str">
        <f>VLOOKUP(E352,REF!$B:$F,2,0)</f>
        <v>MAT-SINAPI-MG</v>
      </c>
      <c r="D352" s="355">
        <f>VLOOKUP(C352,REF!$H$60:$I$71,2,0)</f>
        <v>45870</v>
      </c>
      <c r="E352" s="478">
        <v>34741</v>
      </c>
      <c r="F352" s="180" t="str">
        <f>VLOOKUP(E352,REF!$B:$F,3,0)</f>
        <v xml:space="preserve">CHAPA DE MDF BRANCO LISO 2 FACES, E = 12 MM, DE *2,75 X 1,85* M</v>
      </c>
      <c r="G352" s="178" t="str">
        <f>VLOOKUP(E352,REF!$B:$F,4,0)</f>
        <v>M2</v>
      </c>
      <c r="H352" s="479">
        <v>1.03</v>
      </c>
      <c r="I352" s="471">
        <f>VLOOKUP(E352,REF!$B:$F,5,0)</f>
        <v>41.859999999999999</v>
      </c>
      <c r="J352" s="181">
        <f t="shared" si="41"/>
        <v>43.119999999999997</v>
      </c>
    </row>
    <row r="353" ht="40.5">
      <c r="A353" s="182"/>
      <c r="C353" s="179" t="str">
        <f>VLOOKUP(E353,REF!$B:$F,2,0)</f>
        <v>MAT-SINAPI-MG</v>
      </c>
      <c r="D353" s="355">
        <f>VLOOKUP(C353,REF!$H$60:$I$71,2,0)</f>
        <v>45870</v>
      </c>
      <c r="E353" s="478">
        <v>43605</v>
      </c>
      <c r="F353" s="180" t="str">
        <f>VLOOKUP(E353,REF!$B:$F,3,0)</f>
        <v xml:space="preserve">TRILHO PANTOGRAFICO RETO, EM ALUMINIO, TIPO U, COM DIMENSOES DE *38 X 38* MM PARA PORTA DE CORRER</v>
      </c>
      <c r="G353" s="178" t="str">
        <f>VLOOKUP(E353,REF!$B:$F,4,0)</f>
        <v>M</v>
      </c>
      <c r="H353" s="479">
        <v>0.77000000000000002</v>
      </c>
      <c r="I353" s="471">
        <f>VLOOKUP(E353,REF!$B:$F,5,0)</f>
        <v>47.079999999999998</v>
      </c>
      <c r="J353" s="181">
        <f t="shared" ref="J353:J360" si="42">ROUND(H353*I353,2)</f>
        <v>36.25</v>
      </c>
    </row>
    <row r="354" ht="54">
      <c r="A354" s="182"/>
      <c r="C354" s="179" t="str">
        <f>VLOOKUP(E354,REF!$B:$F,2,0)</f>
        <v>MAT-SINAPI-MG</v>
      </c>
      <c r="D354" s="355">
        <f>VLOOKUP(C354,REF!$H$60:$I$71,2,0)</f>
        <v>45870</v>
      </c>
      <c r="E354" s="478">
        <v>11575</v>
      </c>
      <c r="F354" s="180" t="str">
        <f>VLOOKUP(E354,REF!$B:$F,3,0)</f>
        <v xml:space="preserve">ROLDANA CONCAVA DUPLA, 4 RODAS, EM ZAMAC COM CHAPA DE LATAO, ROLAMENTOS EM ACO, PARA PORTAS E JANELAS DE CORRER</v>
      </c>
      <c r="G354" s="178" t="str">
        <f>VLOOKUP(E354,REF!$B:$F,4,0)</f>
        <v>UN</v>
      </c>
      <c r="H354" s="479">
        <v>0.40000000000000002</v>
      </c>
      <c r="I354" s="471">
        <f>VLOOKUP(E354,REF!$B:$F,5,0)</f>
        <v>62.740000000000002</v>
      </c>
      <c r="J354" s="181">
        <f t="shared" si="42"/>
        <v>25.100000000000001</v>
      </c>
    </row>
    <row r="355" ht="54">
      <c r="A355" s="182"/>
      <c r="C355" s="179" t="str">
        <f>VLOOKUP(E355,REF!$B:$F,2,0)</f>
        <v>MAT-SINAPI-MG</v>
      </c>
      <c r="D355" s="355">
        <f>VLOOKUP(C355,REF!$H$60:$I$71,2,0)</f>
        <v>45870</v>
      </c>
      <c r="E355" s="478">
        <v>43601</v>
      </c>
      <c r="F355" s="180" t="str">
        <f>VLOOKUP(E355,REF!$B:$F,3,0)</f>
        <v xml:space="preserve">PUXADOR TUBULAR RETO SIMPLES, EM ALUMINIO CROMADO, COM COMPRIMENTO DE APROX 400 MM E DIAMETRO DE 25 MM</v>
      </c>
      <c r="G355" s="178" t="str">
        <f>VLOOKUP(E355,REF!$B:$F,4,0)</f>
        <v>UN</v>
      </c>
      <c r="H355" s="479">
        <v>0.40000000000000002</v>
      </c>
      <c r="I355" s="471">
        <f>VLOOKUP(E355,REF!$B:$F,5,0)</f>
        <v>79.299999999999997</v>
      </c>
      <c r="J355" s="181">
        <f t="shared" si="42"/>
        <v>31.719999999999999</v>
      </c>
    </row>
    <row r="356" ht="67.5">
      <c r="A356" s="182"/>
      <c r="C356" s="179" t="str">
        <f>VLOOKUP(E356,REF!$B:$F,2,0)</f>
        <v>MAT-SINAPI-MG</v>
      </c>
      <c r="D356" s="355">
        <f>VLOOKUP(C356,REF!$H$60:$I$71,2,0)</f>
        <v>45870</v>
      </c>
      <c r="E356" s="478">
        <v>39837</v>
      </c>
      <c r="F356" s="180" t="str">
        <f>VLOOKUP(E356,REF!$B:$F,3,0)</f>
        <v xml:space="preserve">BATENTE/PORTAL/ADUELA/MARCO, EM MDF/PVC WOOD/POLIESTIRENO OU MADEIRA LAMINADA, L = *9,0* CM COM GUARNICAO REGULAVEL 2 FACES = *35* MM, PRIMER</v>
      </c>
      <c r="G356" s="178" t="str">
        <f>VLOOKUP(E356,REF!$B:$F,4,0)</f>
        <v>JG</v>
      </c>
      <c r="H356" s="479">
        <v>0.20000000000000001</v>
      </c>
      <c r="I356" s="471">
        <f>VLOOKUP(E356,REF!$B:$F,5,0)</f>
        <v>442.23000000000002</v>
      </c>
      <c r="J356" s="181">
        <f t="shared" si="42"/>
        <v>88.450000000000003</v>
      </c>
    </row>
    <row r="357" ht="54">
      <c r="A357" s="182"/>
      <c r="C357" s="179" t="str">
        <f>VLOOKUP(E357,REF!$B:$F,2,0)</f>
        <v>MAT-SINAPI-MG</v>
      </c>
      <c r="D357" s="355">
        <f>VLOOKUP(C357,REF!$H$60:$I$71,2,0)</f>
        <v>45870</v>
      </c>
      <c r="E357" s="478">
        <v>11950</v>
      </c>
      <c r="F357" s="180" t="str">
        <f>VLOOKUP(E357,REF!$B:$F,3,0)</f>
        <v xml:space="preserve">BUCHA DE NYLON SEM ABA S6, COM PARAFUSO DE 4,20 X 40 MM EM ACO ZINCADO COM ROSCA SOBERBA, CABECA CHATA E FENDA PHILLIPS</v>
      </c>
      <c r="G357" s="178" t="str">
        <f>VLOOKUP(E357,REF!$B:$F,4,0)</f>
        <v>UN</v>
      </c>
      <c r="H357" s="479">
        <v>1.75</v>
      </c>
      <c r="I357" s="471">
        <f>VLOOKUP(E357,REF!$B:$F,5,0)</f>
        <v>0.28000000000000003</v>
      </c>
      <c r="J357" s="181">
        <f t="shared" si="42"/>
        <v>0.48999999999999999</v>
      </c>
    </row>
    <row r="358" ht="27">
      <c r="A358" s="182"/>
      <c r="C358" s="179" t="str">
        <f>VLOOKUP(E358,REF!$B:$F,2,0)</f>
        <v>MAT-SUDECAP-MG</v>
      </c>
      <c r="D358" s="355">
        <f>VLOOKUP(C358,REF!$H$60:$I$71,2,0)</f>
        <v>45748</v>
      </c>
      <c r="E358" s="478" t="s">
        <v>31746</v>
      </c>
      <c r="F358" s="180" t="str">
        <f>VLOOKUP(E358,REF!$B:$F,3,0)</f>
        <v xml:space="preserve">FITA DUPLA FACE TRANSFERÍVEL VHB 12MM X 20M UNITÁRIO 3M/EQUIVALENTE</v>
      </c>
      <c r="G358" s="178" t="str">
        <f>VLOOKUP(E358,REF!$B:$F,4,0)</f>
        <v>UN</v>
      </c>
      <c r="H358" s="479">
        <v>0.040000000000000001</v>
      </c>
      <c r="I358" s="471">
        <f>VLOOKUP(E358,REF!$B:$F,5,0)</f>
        <v>49.899999999999999</v>
      </c>
      <c r="J358" s="181">
        <f t="shared" si="42"/>
        <v>2</v>
      </c>
    </row>
    <row r="359" ht="54">
      <c r="A359" s="182"/>
      <c r="C359" s="179" t="str">
        <f>VLOOKUP(E359,REF!$B:$F,2,0)</f>
        <v>MAT-SINAPI-MG</v>
      </c>
      <c r="D359" s="355">
        <f>VLOOKUP(C359,REF!$H$60:$I$71,2,0)</f>
        <v>45870</v>
      </c>
      <c r="E359" s="478">
        <v>4377</v>
      </c>
      <c r="F359" s="180" t="str">
        <f>VLOOKUP(E359,REF!$B:$F,3,0)</f>
        <v xml:space="preserve">PARAFUSO DE ACO ZINCADO COM ROSCA SOBERBA, CABECA CHATA E FENDA SIMPLES, DIAMETRO 4,2 MM, COMPRIMENTO * 32 * MM</v>
      </c>
      <c r="G359" s="178" t="str">
        <f>VLOOKUP(E359,REF!$B:$F,4,0)</f>
        <v>UN</v>
      </c>
      <c r="H359" s="479">
        <v>6.9800000000000004</v>
      </c>
      <c r="I359" s="471">
        <f>VLOOKUP(E359,REF!$B:$F,5,0)</f>
        <v>0.23999999999999999</v>
      </c>
      <c r="J359" s="181">
        <f t="shared" si="42"/>
        <v>1.6799999999999999</v>
      </c>
    </row>
    <row r="360" ht="54">
      <c r="A360" s="182"/>
      <c r="C360" s="179" t="str">
        <f>VLOOKUP(E360,REF!$B:$F,2,0)</f>
        <v>MAT-SINAPI-MG</v>
      </c>
      <c r="D360" s="355">
        <f>VLOOKUP(C360,REF!$H$60:$I$71,2,0)</f>
        <v>45870</v>
      </c>
      <c r="E360" s="478">
        <v>39443</v>
      </c>
      <c r="F360" s="180" t="str">
        <f>VLOOKUP(E360,REF!$B:$F,3,0)</f>
        <v xml:space="preserve">PARAFUSO DRY WALL, EM ACO ZINCADO, CABECA LENTILHA E PONTA BROCA (LB), LARGURA 4,2 MM, COMPRIMENTO 13 MM</v>
      </c>
      <c r="G360" s="178" t="str">
        <f>VLOOKUP(E360,REF!$B:$F,4,0)</f>
        <v>UN</v>
      </c>
      <c r="H360" s="479">
        <v>6.9800000000000004</v>
      </c>
      <c r="I360" s="471">
        <f>VLOOKUP(E360,REF!$B:$F,5,0)</f>
        <v>0.31</v>
      </c>
      <c r="J360" s="181">
        <f t="shared" si="42"/>
        <v>2.1600000000000001</v>
      </c>
    </row>
    <row r="361">
      <c r="A361" s="182"/>
      <c r="C361" s="978" t="s">
        <v>118</v>
      </c>
      <c r="D361" s="979"/>
      <c r="E361" s="979"/>
      <c r="F361" s="979"/>
      <c r="G361" s="979"/>
      <c r="H361" s="979"/>
      <c r="I361" s="980"/>
      <c r="J361" s="366">
        <f>SUM(J348:J360)</f>
        <v>325.73000000000002</v>
      </c>
    </row>
    <row r="362">
      <c r="A362" s="182"/>
      <c r="C362" s="978" t="s">
        <v>158</v>
      </c>
      <c r="D362" s="979"/>
      <c r="E362" s="979"/>
      <c r="F362" s="979"/>
      <c r="G362" s="979"/>
      <c r="H362" s="979"/>
      <c r="I362" s="980"/>
      <c r="J362" s="367">
        <f>J361</f>
        <v>325.73000000000002</v>
      </c>
    </row>
    <row r="363">
      <c r="A363" s="182"/>
      <c r="C363" s="183"/>
      <c r="D363" s="183"/>
      <c r="E363" s="183"/>
      <c r="F363" s="183"/>
      <c r="G363" s="183"/>
      <c r="H363" s="183"/>
      <c r="I363" s="183"/>
      <c r="J363" s="184"/>
    </row>
    <row r="364">
      <c r="A364" s="182"/>
      <c r="C364" s="697" t="s">
        <v>145</v>
      </c>
      <c r="D364" s="697"/>
      <c r="E364" s="525" t="s">
        <v>159</v>
      </c>
      <c r="F364" s="526"/>
      <c r="G364" s="526"/>
      <c r="H364" s="526"/>
      <c r="I364" s="525" t="s">
        <v>160</v>
      </c>
      <c r="J364" s="527"/>
    </row>
    <row r="365" ht="36.75" customHeight="1">
      <c r="A365" s="182"/>
      <c r="C365" s="698" t="s">
        <v>32660</v>
      </c>
      <c r="D365" s="698"/>
      <c r="E365" s="969" t="str">
        <f>VLOOKUP(C365,PO!$E:$N,3,0)</f>
        <v xml:space="preserve">ARMARIO SOB BANCADA CM M+66CM EM MDF BRANCO ESPESSURA DE 18MM - BASEADO EM AGESUL 2001003028</v>
      </c>
      <c r="F365" s="970"/>
      <c r="G365" s="970"/>
      <c r="H365" s="971"/>
      <c r="I365" s="518" t="str">
        <f>VLOOKUP(C365,PO!$E:$N,4,0)</f>
        <v>M²</v>
      </c>
      <c r="J365" s="522"/>
    </row>
    <row r="366">
      <c r="A366" s="182"/>
      <c r="C366" s="981" t="s">
        <v>32196</v>
      </c>
      <c r="D366" s="982"/>
      <c r="E366" s="982"/>
      <c r="F366" s="982"/>
      <c r="G366" s="982"/>
      <c r="H366" s="982"/>
      <c r="I366" s="982"/>
      <c r="J366" s="983"/>
    </row>
    <row r="367">
      <c r="A367" s="182"/>
      <c r="C367" s="984" t="s">
        <v>117</v>
      </c>
      <c r="D367" s="985"/>
      <c r="E367" s="985"/>
      <c r="F367" s="985"/>
      <c r="G367" s="985"/>
      <c r="H367" s="985"/>
      <c r="I367" s="985"/>
      <c r="J367" s="986"/>
    </row>
    <row r="368" ht="27">
      <c r="A368" s="182"/>
      <c r="C368" s="362" t="s">
        <v>21</v>
      </c>
      <c r="D368" s="362" t="s">
        <v>3709</v>
      </c>
      <c r="E368" s="362" t="s">
        <v>146</v>
      </c>
      <c r="F368" s="362" t="s">
        <v>147</v>
      </c>
      <c r="G368" s="363" t="s">
        <v>22</v>
      </c>
      <c r="H368" s="363" t="s">
        <v>23</v>
      </c>
      <c r="I368" s="364" t="s">
        <v>3662</v>
      </c>
      <c r="J368" s="365" t="s">
        <v>3663</v>
      </c>
    </row>
    <row r="369" ht="27">
      <c r="A369" s="182"/>
      <c r="C369" s="179" t="str">
        <f>VLOOKUP(E369,REF!$B:$F,2,0)</f>
        <v>CPU-SINAPI-MG</v>
      </c>
      <c r="D369" s="355">
        <f>VLOOKUP(C369,REF!$H$60:$I$71,2,0)</f>
        <v>45901</v>
      </c>
      <c r="E369" s="478">
        <v>88252</v>
      </c>
      <c r="F369" s="180" t="str">
        <f>VLOOKUP(E369,REF!$B:$F,3,0)</f>
        <v xml:space="preserve">AUXILIAR DE SERVIÇOS GERAIS COM ENCARGOS COMPLEMENTARES</v>
      </c>
      <c r="G369" s="178" t="str">
        <f>VLOOKUP(E369,REF!$B:$F,4,0)</f>
        <v>H</v>
      </c>
      <c r="H369" s="479">
        <v>10</v>
      </c>
      <c r="I369" s="471">
        <f>VLOOKUP(E369,REF!$B:$F,5,0)</f>
        <v>22.859999999999999</v>
      </c>
      <c r="J369" s="181">
        <f t="shared" ref="J369:J373" si="43">ROUND(H369*I369,2)</f>
        <v>228.59999999999999</v>
      </c>
    </row>
    <row r="370" ht="27">
      <c r="A370" s="182"/>
      <c r="C370" s="179" t="str">
        <f>VLOOKUP(E370,REF!$B:$F,2,0)</f>
        <v>CPU-SINAPI-MG</v>
      </c>
      <c r="D370" s="355">
        <f>VLOOKUP(C370,REF!$H$60:$I$71,2,0)</f>
        <v>45901</v>
      </c>
      <c r="E370" s="478">
        <v>88273</v>
      </c>
      <c r="F370" s="180" t="str">
        <f>VLOOKUP(E370,REF!$B:$F,3,0)</f>
        <v xml:space="preserve">MARCENEIRO COM ENCARGOS COMPLEMENTARES</v>
      </c>
      <c r="G370" s="178" t="str">
        <f>VLOOKUP(E370,REF!$B:$F,4,0)</f>
        <v>H</v>
      </c>
      <c r="H370" s="479">
        <v>11</v>
      </c>
      <c r="I370" s="471">
        <f>VLOOKUP(E370,REF!$B:$F,5,0)</f>
        <v>30.859999999999999</v>
      </c>
      <c r="J370" s="181">
        <f t="shared" si="43"/>
        <v>339.45999999999998</v>
      </c>
    </row>
    <row r="371" ht="40.5">
      <c r="A371" s="182"/>
      <c r="C371" s="179" t="str">
        <f>VLOOKUP(E371,REF!$B:$F,2,0)</f>
        <v>CPU-PRÓPRIA-MG</v>
      </c>
      <c r="D371" s="355" t="s">
        <v>32809</v>
      </c>
      <c r="E371" s="478" t="s">
        <v>32659</v>
      </c>
      <c r="F371" s="180" t="str">
        <f>VLOOKUP(E371,REF!$B:$F,3,0)</f>
        <v xml:space="preserve">PORTA DE CORRER PARA ÁRMARIOS, EM MDF BRANCO - BASEADO EM SINAPI 102239</v>
      </c>
      <c r="G371" s="178" t="str">
        <f>VLOOKUP(E371,REF!$B:$F,4,0)</f>
        <v>UN</v>
      </c>
      <c r="H371" s="479">
        <v>1</v>
      </c>
      <c r="I371" s="471">
        <f>VLOOKUP(E371,REF!$B:$F,5,0)</f>
        <v>325.73000000000002</v>
      </c>
      <c r="J371" s="181">
        <f t="shared" si="43"/>
        <v>325.73000000000002</v>
      </c>
    </row>
    <row r="372" ht="54">
      <c r="A372" s="182"/>
      <c r="C372" s="179" t="str">
        <f>VLOOKUP(E372,REF!$B:$F,2,0)</f>
        <v>MAT-SINAPI-MG</v>
      </c>
      <c r="D372" s="355">
        <f>VLOOKUP(C372,REF!$H$60:$I$71,2,0)</f>
        <v>45870</v>
      </c>
      <c r="E372" s="478">
        <v>11950</v>
      </c>
      <c r="F372" s="180" t="str">
        <f>VLOOKUP(E372,REF!$B:$F,3,0)</f>
        <v xml:space="preserve">BUCHA DE NYLON SEM ABA S6, COM PARAFUSO DE 4,20 X 40 MM EM ACO ZINCADO COM ROSCA SOBERBA, CABECA CHATA E FENDA PHILLIPS</v>
      </c>
      <c r="G372" s="178" t="str">
        <f>VLOOKUP(E372,REF!$B:$F,4,0)</f>
        <v>UN</v>
      </c>
      <c r="H372" s="479">
        <v>4</v>
      </c>
      <c r="I372" s="471">
        <f>VLOOKUP(E372,REF!$B:$F,5,0)</f>
        <v>0.28000000000000003</v>
      </c>
      <c r="J372" s="181">
        <f t="shared" si="43"/>
        <v>1.1200000000000001</v>
      </c>
    </row>
    <row r="373" ht="54">
      <c r="A373" s="182"/>
      <c r="C373" s="179" t="str">
        <f>VLOOKUP(E373,REF!$B:$F,2,0)</f>
        <v>MAT-SINAPI-MG</v>
      </c>
      <c r="D373" s="355">
        <f>VLOOKUP(C373,REF!$H$60:$I$71,2,0)</f>
        <v>45870</v>
      </c>
      <c r="E373" s="478">
        <v>2433</v>
      </c>
      <c r="F373" s="180" t="str">
        <f>VLOOKUP(E373,REF!$B:$F,3,0)</f>
        <v xml:space="preserve">DOBRADICA EM ACO/FERRO, 3" X 2 1/2", E= 1,2 A 1,8 MM, SEM ANEL, CROMADO OU ZINCADO, TAMPA CHATA, COM PARAFUSOS</v>
      </c>
      <c r="G373" s="178" t="str">
        <f>VLOOKUP(E373,REF!$B:$F,4,0)</f>
        <v>UN</v>
      </c>
      <c r="H373" s="479">
        <v>4</v>
      </c>
      <c r="I373" s="471">
        <f>VLOOKUP(E373,REF!$B:$F,5,0)</f>
        <v>7.6399999999999997</v>
      </c>
      <c r="J373" s="181">
        <f t="shared" si="43"/>
        <v>30.559999999999999</v>
      </c>
    </row>
    <row r="374" ht="54">
      <c r="A374" s="182"/>
      <c r="C374" s="179" t="str">
        <f>VLOOKUP(E374,REF!$B:$F,2,0)</f>
        <v>MAT-SINAPI-MG</v>
      </c>
      <c r="D374" s="355">
        <f>VLOOKUP(C374,REF!$H$60:$I$71,2,0)</f>
        <v>45870</v>
      </c>
      <c r="E374" s="478">
        <v>11468</v>
      </c>
      <c r="F374" s="180" t="str">
        <f>VLOOKUP(E374,REF!$B:$F,3,0)</f>
        <v xml:space="preserve">FECHADURA DE SOBREPOR PARA GAVETAS E ARMARIOS, EM ACO INOX COM ACABAMENTO CROMADO, COM CILINDRO DE APROX 20 MM</v>
      </c>
      <c r="G374" s="178" t="str">
        <f>VLOOKUP(E374,REF!$B:$F,4,0)</f>
        <v>UN</v>
      </c>
      <c r="H374" s="479">
        <v>2</v>
      </c>
      <c r="I374" s="471">
        <f>VLOOKUP(E374,REF!$B:$F,5,0)</f>
        <v>13.83</v>
      </c>
      <c r="J374" s="181">
        <f t="shared" ref="J374:J375" si="44">ROUND(H374*I374,2)</f>
        <v>27.66</v>
      </c>
    </row>
    <row r="375" ht="27">
      <c r="A375" s="182"/>
      <c r="C375" s="179" t="str">
        <f>VLOOKUP(E375,REF!$B:$F,2,0)</f>
        <v>MAT-SINAPI-MG</v>
      </c>
      <c r="D375" s="355">
        <f>VLOOKUP(C375,REF!$H$60:$I$71,2,0)</f>
        <v>45870</v>
      </c>
      <c r="E375" s="478">
        <v>34661</v>
      </c>
      <c r="F375" s="180" t="str">
        <f>VLOOKUP(E375,REF!$B:$F,3,0)</f>
        <v xml:space="preserve">CHAPA DE MDF BRANCO LISO 1 FACE, E = 25 MM, DE *2,75 X 1,85* M</v>
      </c>
      <c r="G375" s="178" t="str">
        <f>VLOOKUP(E375,REF!$B:$F,4,0)</f>
        <v>M2</v>
      </c>
      <c r="H375" s="479">
        <v>5</v>
      </c>
      <c r="I375" s="471">
        <f>VLOOKUP(E375,REF!$B:$F,5,0)</f>
        <v>80.400000000000006</v>
      </c>
      <c r="J375" s="181">
        <f t="shared" si="44"/>
        <v>402</v>
      </c>
    </row>
    <row r="376">
      <c r="A376" s="182"/>
      <c r="C376" s="978" t="s">
        <v>118</v>
      </c>
      <c r="D376" s="979"/>
      <c r="E376" s="979"/>
      <c r="F376" s="979"/>
      <c r="G376" s="979"/>
      <c r="H376" s="979"/>
      <c r="I376" s="980"/>
      <c r="J376" s="366">
        <f>SUM(J369:J375)</f>
        <v>1355.1299999999999</v>
      </c>
    </row>
    <row r="377">
      <c r="A377" s="182"/>
      <c r="C377" s="978" t="s">
        <v>158</v>
      </c>
      <c r="D377" s="979"/>
      <c r="E377" s="979"/>
      <c r="F377" s="979"/>
      <c r="G377" s="979"/>
      <c r="H377" s="979"/>
      <c r="I377" s="980"/>
      <c r="J377" s="367">
        <f>J376</f>
        <v>1355.1299999999999</v>
      </c>
    </row>
    <row r="378">
      <c r="A378" s="182"/>
      <c r="C378" s="183"/>
      <c r="D378" s="183"/>
      <c r="E378" s="183"/>
      <c r="F378" s="183"/>
      <c r="G378" s="183"/>
      <c r="H378" s="183"/>
      <c r="I378" s="183"/>
      <c r="J378" s="184"/>
    </row>
    <row r="379">
      <c r="A379" s="182"/>
      <c r="C379" s="183"/>
      <c r="D379" s="183"/>
      <c r="E379" s="183"/>
      <c r="F379" s="183"/>
      <c r="G379" s="183"/>
      <c r="H379" s="183"/>
      <c r="I379" s="183"/>
      <c r="J379" s="184"/>
    </row>
    <row r="380">
      <c r="A380" s="182"/>
      <c r="C380" s="183"/>
      <c r="D380" s="183"/>
      <c r="E380" s="183"/>
      <c r="F380" s="183"/>
      <c r="G380" s="183"/>
      <c r="H380" s="183"/>
      <c r="I380" s="183"/>
      <c r="J380" s="184"/>
    </row>
    <row r="381">
      <c r="A381" s="182"/>
      <c r="C381" s="987" t="s">
        <v>161</v>
      </c>
      <c r="D381" s="987"/>
      <c r="E381" s="987"/>
      <c r="F381" s="988"/>
      <c r="G381" s="988"/>
      <c r="H381" s="183"/>
      <c r="I381" s="183"/>
      <c r="J381" s="184"/>
    </row>
    <row r="382">
      <c r="A382" s="182"/>
      <c r="C382" s="987" t="str">
        <f>BDI!D38</f>
        <v>PREFEITURA:</v>
      </c>
      <c r="D382" s="987"/>
      <c r="E382" s="987"/>
      <c r="F382" s="9"/>
      <c r="G382" s="34"/>
      <c r="H382" s="183"/>
      <c r="I382" s="183"/>
      <c r="J382" s="184"/>
    </row>
    <row r="383">
      <c r="A383" s="182"/>
      <c r="C383" s="50"/>
      <c r="D383" s="50"/>
      <c r="E383" s="50"/>
      <c r="F383" s="9"/>
      <c r="G383" s="34"/>
      <c r="H383" s="183"/>
      <c r="I383" s="183"/>
      <c r="J383" s="184"/>
    </row>
    <row r="384">
      <c r="A384" s="182"/>
      <c r="C384" s="987" t="s">
        <v>161</v>
      </c>
      <c r="D384" s="987"/>
      <c r="E384" s="987"/>
      <c r="F384" s="988"/>
      <c r="G384" s="988"/>
      <c r="H384" s="183"/>
      <c r="I384" s="183"/>
      <c r="J384" s="184"/>
    </row>
    <row r="385">
      <c r="A385" s="182"/>
      <c r="C385" s="34" t="str">
        <f>BDI!G38</f>
        <v xml:space="preserve">RT: </v>
      </c>
      <c r="D385" s="990" t="str">
        <f>PO!H416</f>
        <v xml:space="preserve">HULLE LOPES </v>
      </c>
      <c r="E385" s="990"/>
      <c r="F385" s="990"/>
      <c r="G385" s="432"/>
      <c r="H385" s="183"/>
      <c r="I385" s="183"/>
      <c r="J385" s="184"/>
    </row>
    <row r="386">
      <c r="A386" s="182"/>
      <c r="C386" s="34" t="str">
        <f>BDI!G39</f>
        <v>CREA/CAU:</v>
      </c>
      <c r="D386" s="433" t="str">
        <f>PO!H417</f>
        <v>A2510774</v>
      </c>
      <c r="E386" s="433"/>
      <c r="F386" s="989"/>
      <c r="G386" s="989"/>
      <c r="H386" s="183"/>
      <c r="I386" s="183"/>
      <c r="J386" s="184"/>
    </row>
    <row r="387" ht="18.75">
      <c r="C387" s="34" t="str">
        <f>BDI!G40</f>
        <v>ART/RRT:</v>
      </c>
      <c r="D387" s="991" t="str">
        <f>PO!H418</f>
        <v xml:space="preserve">RRT- 16053334</v>
      </c>
      <c r="E387" s="991"/>
      <c r="F387" s="991"/>
      <c r="G387" s="451"/>
    </row>
  </sheetData>
  <mergeCells count="160">
    <mergeCell ref="C367:J367"/>
    <mergeCell ref="C376:I376"/>
    <mergeCell ref="C377:I377"/>
    <mergeCell ref="C345:J345"/>
    <mergeCell ref="C346:J346"/>
    <mergeCell ref="C361:I361"/>
    <mergeCell ref="C362:I362"/>
    <mergeCell ref="C366:J366"/>
    <mergeCell ref="C328:I328"/>
    <mergeCell ref="C332:J332"/>
    <mergeCell ref="C333:J333"/>
    <mergeCell ref="C340:I340"/>
    <mergeCell ref="C341:I341"/>
    <mergeCell ref="E331:H331"/>
    <mergeCell ref="E344:H344"/>
    <mergeCell ref="E365:H365"/>
    <mergeCell ref="C316:I316"/>
    <mergeCell ref="C317:I317"/>
    <mergeCell ref="C321:J321"/>
    <mergeCell ref="C322:J322"/>
    <mergeCell ref="C327:I327"/>
    <mergeCell ref="C298:J298"/>
    <mergeCell ref="C303:I303"/>
    <mergeCell ref="C304:I304"/>
    <mergeCell ref="C308:J308"/>
    <mergeCell ref="C309:J309"/>
    <mergeCell ref="E307:H307"/>
    <mergeCell ref="E320:H320"/>
    <mergeCell ref="C284:J284"/>
    <mergeCell ref="C285:J285"/>
    <mergeCell ref="C292:I292"/>
    <mergeCell ref="C293:I293"/>
    <mergeCell ref="C297:J297"/>
    <mergeCell ref="C268:I268"/>
    <mergeCell ref="C272:J272"/>
    <mergeCell ref="C273:J273"/>
    <mergeCell ref="C279:I279"/>
    <mergeCell ref="C280:I280"/>
    <mergeCell ref="E271:H271"/>
    <mergeCell ref="E283:H283"/>
    <mergeCell ref="E296:H296"/>
    <mergeCell ref="C255:I255"/>
    <mergeCell ref="C256:I256"/>
    <mergeCell ref="C260:J260"/>
    <mergeCell ref="C261:J261"/>
    <mergeCell ref="C267:I267"/>
    <mergeCell ref="C233:J233"/>
    <mergeCell ref="C244:I244"/>
    <mergeCell ref="C245:I245"/>
    <mergeCell ref="C249:J249"/>
    <mergeCell ref="C250:J250"/>
    <mergeCell ref="E248:H248"/>
    <mergeCell ref="E259:H259"/>
    <mergeCell ref="C223:J223"/>
    <mergeCell ref="C224:J224"/>
    <mergeCell ref="C227:I227"/>
    <mergeCell ref="C228:I228"/>
    <mergeCell ref="C232:J232"/>
    <mergeCell ref="C205:I205"/>
    <mergeCell ref="C209:J209"/>
    <mergeCell ref="C210:J210"/>
    <mergeCell ref="C218:I218"/>
    <mergeCell ref="C219:I219"/>
    <mergeCell ref="E208:H208"/>
    <mergeCell ref="E222:H222"/>
    <mergeCell ref="E231:H231"/>
    <mergeCell ref="C191:I191"/>
    <mergeCell ref="C192:I192"/>
    <mergeCell ref="C196:J196"/>
    <mergeCell ref="C197:J197"/>
    <mergeCell ref="C204:I204"/>
    <mergeCell ref="C174:J174"/>
    <mergeCell ref="C178:I178"/>
    <mergeCell ref="C179:I179"/>
    <mergeCell ref="C184:J184"/>
    <mergeCell ref="C185:J185"/>
    <mergeCell ref="C162:J162"/>
    <mergeCell ref="C163:J163"/>
    <mergeCell ref="C168:I168"/>
    <mergeCell ref="C169:I169"/>
    <mergeCell ref="C173:J173"/>
    <mergeCell ref="C151:J151"/>
    <mergeCell ref="C127:I127"/>
    <mergeCell ref="C128:I128"/>
    <mergeCell ref="C131:J131"/>
    <mergeCell ref="C132:J132"/>
    <mergeCell ref="C137:I137"/>
    <mergeCell ref="C141:J141"/>
    <mergeCell ref="C142:J142"/>
    <mergeCell ref="C147:I147"/>
    <mergeCell ref="C148:I148"/>
    <mergeCell ref="C152:J152"/>
    <mergeCell ref="C157:I157"/>
    <mergeCell ref="C158:I158"/>
    <mergeCell ref="C138:I138"/>
    <mergeCell ref="E161:H161"/>
    <mergeCell ref="C23:J23"/>
    <mergeCell ref="C30:I30"/>
    <mergeCell ref="C31:I31"/>
    <mergeCell ref="C112:J112"/>
    <mergeCell ref="C47:I47"/>
    <mergeCell ref="C50:J50"/>
    <mergeCell ref="C51:J51"/>
    <mergeCell ref="C62:I62"/>
    <mergeCell ref="C63:I63"/>
    <mergeCell ref="C66:J66"/>
    <mergeCell ref="C67:J67"/>
    <mergeCell ref="C98:I98"/>
    <mergeCell ref="C81:I81"/>
    <mergeCell ref="C82:I82"/>
    <mergeCell ref="C85:J85"/>
    <mergeCell ref="E33:H33"/>
    <mergeCell ref="C384:E384"/>
    <mergeCell ref="F384:G384"/>
    <mergeCell ref="F386:G386"/>
    <mergeCell ref="D385:F385"/>
    <mergeCell ref="D387:F387"/>
    <mergeCell ref="C3:J3"/>
    <mergeCell ref="C10:J10"/>
    <mergeCell ref="C5:J5"/>
    <mergeCell ref="C6:D6"/>
    <mergeCell ref="E6:J6"/>
    <mergeCell ref="C8:D8"/>
    <mergeCell ref="E8:J8"/>
    <mergeCell ref="C7:D7"/>
    <mergeCell ref="C4:E4"/>
    <mergeCell ref="E7:F7"/>
    <mergeCell ref="G7:H7"/>
    <mergeCell ref="I7:J7"/>
    <mergeCell ref="C381:E381"/>
    <mergeCell ref="F381:G381"/>
    <mergeCell ref="C382:E382"/>
    <mergeCell ref="C13:J13"/>
    <mergeCell ref="C14:J14"/>
    <mergeCell ref="C18:I18"/>
    <mergeCell ref="C19:I19"/>
    <mergeCell ref="E21:H21"/>
    <mergeCell ref="E49:H49"/>
    <mergeCell ref="E65:H65"/>
    <mergeCell ref="E84:H84"/>
    <mergeCell ref="E120:H120"/>
    <mergeCell ref="E130:H130"/>
    <mergeCell ref="E172:H172"/>
    <mergeCell ref="E183:H183"/>
    <mergeCell ref="E195:H195"/>
    <mergeCell ref="C117:I117"/>
    <mergeCell ref="C118:I118"/>
    <mergeCell ref="C121:J121"/>
    <mergeCell ref="C122:J122"/>
    <mergeCell ref="C34:J34"/>
    <mergeCell ref="C35:J35"/>
    <mergeCell ref="C46:I46"/>
    <mergeCell ref="C86:J86"/>
    <mergeCell ref="C97:I97"/>
    <mergeCell ref="C101:J101"/>
    <mergeCell ref="C102:J102"/>
    <mergeCell ref="C107:I107"/>
    <mergeCell ref="C108:I108"/>
    <mergeCell ref="C111:J111"/>
    <mergeCell ref="C22:J22"/>
  </mergeCells>
  <conditionalFormatting sqref="C13:C14">
    <cfRule type="expression" priority="126" dxfId="199" stopIfTrue="1">
      <formula>$C13="x"</formula>
    </cfRule>
  </conditionalFormatting>
  <conditionalFormatting sqref="C13:C15">
    <cfRule type="expression" priority="125" dxfId="198" stopIfTrue="1">
      <formula>$C13="y"</formula>
    </cfRule>
  </conditionalFormatting>
  <conditionalFormatting sqref="C22:C23">
    <cfRule type="expression" priority="86" dxfId="197" stopIfTrue="1">
      <formula>$C22="x"</formula>
    </cfRule>
  </conditionalFormatting>
  <conditionalFormatting sqref="C22:C24">
    <cfRule type="expression" priority="85" dxfId="196" stopIfTrue="1">
      <formula>$C22="y"</formula>
    </cfRule>
  </conditionalFormatting>
  <conditionalFormatting sqref="C34:C35">
    <cfRule type="expression" priority="82" dxfId="195" stopIfTrue="1">
      <formula>$C34="x"</formula>
    </cfRule>
  </conditionalFormatting>
  <conditionalFormatting sqref="C34:C36">
    <cfRule type="expression" priority="81" dxfId="194" stopIfTrue="1">
      <formula>$C34="y"</formula>
    </cfRule>
  </conditionalFormatting>
  <conditionalFormatting sqref="C50:C51">
    <cfRule type="expression" priority="78" dxfId="193" stopIfTrue="1">
      <formula>$C50="x"</formula>
    </cfRule>
  </conditionalFormatting>
  <conditionalFormatting sqref="C50:C52">
    <cfRule type="expression" priority="77" dxfId="192" stopIfTrue="1">
      <formula>$C50="y"</formula>
    </cfRule>
  </conditionalFormatting>
  <conditionalFormatting sqref="C66:C67">
    <cfRule type="expression" priority="74" dxfId="191" stopIfTrue="1">
      <formula>$C66="x"</formula>
    </cfRule>
  </conditionalFormatting>
  <conditionalFormatting sqref="C66:C68">
    <cfRule type="expression" priority="73" dxfId="190" stopIfTrue="1">
      <formula>$C66="y"</formula>
    </cfRule>
  </conditionalFormatting>
  <conditionalFormatting sqref="C85:C86">
    <cfRule type="expression" priority="70" dxfId="189" stopIfTrue="1">
      <formula>$C85="x"</formula>
    </cfRule>
  </conditionalFormatting>
  <conditionalFormatting sqref="C85:C87">
    <cfRule type="expression" priority="69" dxfId="188" stopIfTrue="1">
      <formula>$C85="y"</formula>
    </cfRule>
  </conditionalFormatting>
  <conditionalFormatting sqref="C101:C102">
    <cfRule type="expression" priority="110" dxfId="187" stopIfTrue="1">
      <formula>$C101="x"</formula>
    </cfRule>
  </conditionalFormatting>
  <conditionalFormatting sqref="C101:C103">
    <cfRule type="expression" priority="109" dxfId="186" stopIfTrue="1">
      <formula>$C101="y"</formula>
    </cfRule>
  </conditionalFormatting>
  <conditionalFormatting sqref="C111:C112">
    <cfRule type="expression" priority="106" dxfId="185" stopIfTrue="1">
      <formula>$C111="x"</formula>
    </cfRule>
  </conditionalFormatting>
  <conditionalFormatting sqref="C111:C113">
    <cfRule type="expression" priority="105" dxfId="184" stopIfTrue="1">
      <formula>$C111="y"</formula>
    </cfRule>
  </conditionalFormatting>
  <conditionalFormatting sqref="C121:C122">
    <cfRule type="expression" priority="102" dxfId="183" stopIfTrue="1">
      <formula>$C121="x"</formula>
    </cfRule>
  </conditionalFormatting>
  <conditionalFormatting sqref="C121:C123">
    <cfRule type="expression" priority="101" dxfId="182" stopIfTrue="1">
      <formula>$C121="y"</formula>
    </cfRule>
  </conditionalFormatting>
  <conditionalFormatting sqref="C131:C132">
    <cfRule type="expression" priority="98" dxfId="181" stopIfTrue="1">
      <formula>$C131="x"</formula>
    </cfRule>
  </conditionalFormatting>
  <conditionalFormatting sqref="C131:C133">
    <cfRule type="expression" priority="97" dxfId="180" stopIfTrue="1">
      <formula>$C131="y"</formula>
    </cfRule>
  </conditionalFormatting>
  <conditionalFormatting sqref="C141:C142">
    <cfRule type="expression" priority="94" dxfId="179" stopIfTrue="1">
      <formula>$C141="x"</formula>
    </cfRule>
  </conditionalFormatting>
  <conditionalFormatting sqref="C141:C143">
    <cfRule type="expression" priority="93" dxfId="178" stopIfTrue="1">
      <formula>$C141="y"</formula>
    </cfRule>
  </conditionalFormatting>
  <conditionalFormatting sqref="C151:C152">
    <cfRule type="expression" priority="90" dxfId="177" stopIfTrue="1">
      <formula>$C151="x"</formula>
    </cfRule>
  </conditionalFormatting>
  <conditionalFormatting sqref="C151:C153">
    <cfRule type="expression" priority="89" dxfId="176" stopIfTrue="1">
      <formula>$C151="y"</formula>
    </cfRule>
  </conditionalFormatting>
  <conditionalFormatting sqref="C162:C163">
    <cfRule type="expression" priority="66" dxfId="175" stopIfTrue="1">
      <formula>$C162="x"</formula>
    </cfRule>
  </conditionalFormatting>
  <conditionalFormatting sqref="C162:C164">
    <cfRule type="expression" priority="65" dxfId="174" stopIfTrue="1">
      <formula>$C162="y"</formula>
    </cfRule>
  </conditionalFormatting>
  <conditionalFormatting sqref="C173:C174">
    <cfRule type="expression" priority="62" dxfId="173" stopIfTrue="1">
      <formula>$C173="x"</formula>
    </cfRule>
  </conditionalFormatting>
  <conditionalFormatting sqref="C173:C175">
    <cfRule type="expression" priority="61" dxfId="172" stopIfTrue="1">
      <formula>$C173="y"</formula>
    </cfRule>
  </conditionalFormatting>
  <conditionalFormatting sqref="C184:C185">
    <cfRule type="expression" priority="58" dxfId="171" stopIfTrue="1">
      <formula>$C184="x"</formula>
    </cfRule>
  </conditionalFormatting>
  <conditionalFormatting sqref="C184:C186">
    <cfRule type="expression" priority="57" dxfId="170" stopIfTrue="1">
      <formula>$C184="y"</formula>
    </cfRule>
  </conditionalFormatting>
  <conditionalFormatting sqref="C196:C197">
    <cfRule type="expression" priority="54" dxfId="169" stopIfTrue="1">
      <formula>$C196="x"</formula>
    </cfRule>
  </conditionalFormatting>
  <conditionalFormatting sqref="C196:C198">
    <cfRule type="expression" priority="53" dxfId="168" stopIfTrue="1">
      <formula>$C196="y"</formula>
    </cfRule>
  </conditionalFormatting>
  <conditionalFormatting sqref="C209:C210">
    <cfRule type="expression" priority="50" dxfId="167" stopIfTrue="1">
      <formula>$C209="x"</formula>
    </cfRule>
  </conditionalFormatting>
  <conditionalFormatting sqref="C209:C211">
    <cfRule type="expression" priority="49" dxfId="166" stopIfTrue="1">
      <formula>$C209="y"</formula>
    </cfRule>
  </conditionalFormatting>
  <conditionalFormatting sqref="C223:C224">
    <cfRule type="expression" priority="46" dxfId="165" stopIfTrue="1">
      <formula>$C223="x"</formula>
    </cfRule>
  </conditionalFormatting>
  <conditionalFormatting sqref="C223:C225">
    <cfRule type="expression" priority="45" dxfId="164" stopIfTrue="1">
      <formula>$C223="y"</formula>
    </cfRule>
  </conditionalFormatting>
  <conditionalFormatting sqref="C232:C233">
    <cfRule type="expression" priority="42" dxfId="163" stopIfTrue="1">
      <formula>$C232="x"</formula>
    </cfRule>
  </conditionalFormatting>
  <conditionalFormatting sqref="C232:C234">
    <cfRule type="expression" priority="41" dxfId="162" stopIfTrue="1">
      <formula>$C232="y"</formula>
    </cfRule>
  </conditionalFormatting>
  <conditionalFormatting sqref="C249:C250">
    <cfRule type="expression" priority="38" dxfId="161" stopIfTrue="1">
      <formula>$C249="x"</formula>
    </cfRule>
  </conditionalFormatting>
  <conditionalFormatting sqref="C249:C251">
    <cfRule type="expression" priority="37" dxfId="160" stopIfTrue="1">
      <formula>$C249="y"</formula>
    </cfRule>
  </conditionalFormatting>
  <conditionalFormatting sqref="C260:C261">
    <cfRule type="expression" priority="34" dxfId="159" stopIfTrue="1">
      <formula>$C260="x"</formula>
    </cfRule>
  </conditionalFormatting>
  <conditionalFormatting sqref="C260:C262">
    <cfRule type="expression" priority="33" dxfId="158" stopIfTrue="1">
      <formula>$C260="y"</formula>
    </cfRule>
  </conditionalFormatting>
  <conditionalFormatting sqref="C272:C273">
    <cfRule type="expression" priority="30" dxfId="157" stopIfTrue="1">
      <formula>$C272="x"</formula>
    </cfRule>
  </conditionalFormatting>
  <conditionalFormatting sqref="C272:C274">
    <cfRule type="expression" priority="29" dxfId="156" stopIfTrue="1">
      <formula>$C272="y"</formula>
    </cfRule>
  </conditionalFormatting>
  <conditionalFormatting sqref="C284:C285">
    <cfRule type="expression" priority="26" dxfId="155" stopIfTrue="1">
      <formula>$C284="x"</formula>
    </cfRule>
  </conditionalFormatting>
  <conditionalFormatting sqref="C284:C286">
    <cfRule type="expression" priority="25" dxfId="154" stopIfTrue="1">
      <formula>$C284="y"</formula>
    </cfRule>
  </conditionalFormatting>
  <conditionalFormatting sqref="C297:C298">
    <cfRule type="expression" priority="22" dxfId="153" stopIfTrue="1">
      <formula>$C297="x"</formula>
    </cfRule>
  </conditionalFormatting>
  <conditionalFormatting sqref="C297:C299">
    <cfRule type="expression" priority="21" dxfId="152" stopIfTrue="1">
      <formula>$C297="y"</formula>
    </cfRule>
  </conditionalFormatting>
  <conditionalFormatting sqref="C308:C309">
    <cfRule type="expression" priority="18" dxfId="151" stopIfTrue="1">
      <formula>$C308="x"</formula>
    </cfRule>
  </conditionalFormatting>
  <conditionalFormatting sqref="C308:C310">
    <cfRule type="expression" priority="17" dxfId="150" stopIfTrue="1">
      <formula>$C308="y"</formula>
    </cfRule>
  </conditionalFormatting>
  <conditionalFormatting sqref="C321:C322">
    <cfRule type="expression" priority="14" dxfId="149" stopIfTrue="1">
      <formula>$C321="x"</formula>
    </cfRule>
  </conditionalFormatting>
  <conditionalFormatting sqref="C321:C323">
    <cfRule type="expression" priority="13" dxfId="148" stopIfTrue="1">
      <formula>$C321="y"</formula>
    </cfRule>
  </conditionalFormatting>
  <conditionalFormatting sqref="C332:C333">
    <cfRule type="expression" priority="10" dxfId="147" stopIfTrue="1">
      <formula>$C332="x"</formula>
    </cfRule>
  </conditionalFormatting>
  <conditionalFormatting sqref="C332:C334">
    <cfRule type="expression" priority="9" dxfId="146" stopIfTrue="1">
      <formula>$C332="y"</formula>
    </cfRule>
  </conditionalFormatting>
  <conditionalFormatting sqref="C345:C346">
    <cfRule type="expression" priority="6" dxfId="145" stopIfTrue="1">
      <formula>$C345="x"</formula>
    </cfRule>
  </conditionalFormatting>
  <conditionalFormatting sqref="C345:C347">
    <cfRule type="expression" priority="5" dxfId="144" stopIfTrue="1">
      <formula>$C345="y"</formula>
    </cfRule>
  </conditionalFormatting>
  <conditionalFormatting sqref="C366:C367">
    <cfRule type="expression" priority="2" dxfId="143" stopIfTrue="1">
      <formula>$C366="x"</formula>
    </cfRule>
  </conditionalFormatting>
  <conditionalFormatting sqref="C366:C368">
    <cfRule type="expression" priority="1" dxfId="142" stopIfTrue="1">
      <formula>$C366="y"</formula>
    </cfRule>
  </conditionalFormatting>
  <conditionalFormatting sqref="C15:E15">
    <cfRule type="expression" priority="132" dxfId="141" stopIfTrue="1">
      <formula>$C15="x"</formula>
    </cfRule>
  </conditionalFormatting>
  <conditionalFormatting sqref="C24:E24">
    <cfRule type="expression" priority="88" dxfId="140" stopIfTrue="1">
      <formula>$C24="x"</formula>
    </cfRule>
  </conditionalFormatting>
  <conditionalFormatting sqref="C36:E36">
    <cfRule type="expression" priority="84" dxfId="139" stopIfTrue="1">
      <formula>$C36="x"</formula>
    </cfRule>
  </conditionalFormatting>
  <conditionalFormatting sqref="C52:E52">
    <cfRule type="expression" priority="80" dxfId="138" stopIfTrue="1">
      <formula>$C52="x"</formula>
    </cfRule>
  </conditionalFormatting>
  <conditionalFormatting sqref="C68:E68">
    <cfRule type="expression" priority="76" dxfId="137" stopIfTrue="1">
      <formula>$C68="x"</formula>
    </cfRule>
  </conditionalFormatting>
  <conditionalFormatting sqref="C87:E87">
    <cfRule type="expression" priority="72" dxfId="136" stopIfTrue="1">
      <formula>$C87="x"</formula>
    </cfRule>
  </conditionalFormatting>
  <conditionalFormatting sqref="C103:E103">
    <cfRule type="expression" priority="112" dxfId="135" stopIfTrue="1">
      <formula>$C103="x"</formula>
    </cfRule>
  </conditionalFormatting>
  <conditionalFormatting sqref="C113:E113">
    <cfRule type="expression" priority="108" dxfId="134" stopIfTrue="1">
      <formula>$C113="x"</formula>
    </cfRule>
  </conditionalFormatting>
  <conditionalFormatting sqref="C123:E123">
    <cfRule type="expression" priority="104" dxfId="133" stopIfTrue="1">
      <formula>$C123="x"</formula>
    </cfRule>
  </conditionalFormatting>
  <conditionalFormatting sqref="C133:E133">
    <cfRule type="expression" priority="100" dxfId="132" stopIfTrue="1">
      <formula>$C133="x"</formula>
    </cfRule>
  </conditionalFormatting>
  <conditionalFormatting sqref="C143:E143">
    <cfRule type="expression" priority="96" dxfId="131" stopIfTrue="1">
      <formula>$C143="x"</formula>
    </cfRule>
  </conditionalFormatting>
  <conditionalFormatting sqref="C153:E153">
    <cfRule type="expression" priority="92" dxfId="130" stopIfTrue="1">
      <formula>$C153="x"</formula>
    </cfRule>
  </conditionalFormatting>
  <conditionalFormatting sqref="C164:E164">
    <cfRule type="expression" priority="68" dxfId="129" stopIfTrue="1">
      <formula>$C164="x"</formula>
    </cfRule>
  </conditionalFormatting>
  <conditionalFormatting sqref="C175:E175">
    <cfRule type="expression" priority="64" dxfId="128" stopIfTrue="1">
      <formula>$C175="x"</formula>
    </cfRule>
  </conditionalFormatting>
  <conditionalFormatting sqref="C186:E186">
    <cfRule type="expression" priority="60" dxfId="127" stopIfTrue="1">
      <formula>$C186="x"</formula>
    </cfRule>
  </conditionalFormatting>
  <conditionalFormatting sqref="C198:E198">
    <cfRule type="expression" priority="56" dxfId="126" stopIfTrue="1">
      <formula>$C198="x"</formula>
    </cfRule>
  </conditionalFormatting>
  <conditionalFormatting sqref="C211:E211">
    <cfRule type="expression" priority="52" dxfId="125" stopIfTrue="1">
      <formula>$C211="x"</formula>
    </cfRule>
  </conditionalFormatting>
  <conditionalFormatting sqref="C225:E225">
    <cfRule type="expression" priority="48" dxfId="124" stopIfTrue="1">
      <formula>$C225="x"</formula>
    </cfRule>
  </conditionalFormatting>
  <conditionalFormatting sqref="C234:E234">
    <cfRule type="expression" priority="44" dxfId="123" stopIfTrue="1">
      <formula>$C234="x"</formula>
    </cfRule>
  </conditionalFormatting>
  <conditionalFormatting sqref="C251:E251">
    <cfRule type="expression" priority="40" dxfId="122" stopIfTrue="1">
      <formula>$C251="x"</formula>
    </cfRule>
  </conditionalFormatting>
  <conditionalFormatting sqref="C262:E262">
    <cfRule type="expression" priority="36" dxfId="121" stopIfTrue="1">
      <formula>$C262="x"</formula>
    </cfRule>
  </conditionalFormatting>
  <conditionalFormatting sqref="C274:E274">
    <cfRule type="expression" priority="32" dxfId="120" stopIfTrue="1">
      <formula>$C274="x"</formula>
    </cfRule>
  </conditionalFormatting>
  <conditionalFormatting sqref="C286:E286">
    <cfRule type="expression" priority="28" dxfId="119" stopIfTrue="1">
      <formula>$C286="x"</formula>
    </cfRule>
  </conditionalFormatting>
  <conditionalFormatting sqref="C299:E299">
    <cfRule type="expression" priority="24" dxfId="118" stopIfTrue="1">
      <formula>$C299="x"</formula>
    </cfRule>
  </conditionalFormatting>
  <conditionalFormatting sqref="C310:E310">
    <cfRule type="expression" priority="20" dxfId="117" stopIfTrue="1">
      <formula>$C310="x"</formula>
    </cfRule>
  </conditionalFormatting>
  <conditionalFormatting sqref="C323:E323">
    <cfRule type="expression" priority="16" dxfId="116" stopIfTrue="1">
      <formula>$C323="x"</formula>
    </cfRule>
  </conditionalFormatting>
  <conditionalFormatting sqref="C334:E334">
    <cfRule type="expression" priority="12" dxfId="115" stopIfTrue="1">
      <formula>$C334="x"</formula>
    </cfRule>
  </conditionalFormatting>
  <conditionalFormatting sqref="C347:E347">
    <cfRule type="expression" priority="8" dxfId="114" stopIfTrue="1">
      <formula>$C347="x"</formula>
    </cfRule>
  </conditionalFormatting>
  <conditionalFormatting sqref="C368:E368">
    <cfRule type="expression" priority="4" dxfId="113" stopIfTrue="1">
      <formula>$C368="x"</formula>
    </cfRule>
  </conditionalFormatting>
  <conditionalFormatting sqref="D15:E15">
    <cfRule type="expression" priority="131" dxfId="112" stopIfTrue="1">
      <formula>$C15="y"</formula>
    </cfRule>
  </conditionalFormatting>
  <conditionalFormatting sqref="D24:E24">
    <cfRule type="expression" priority="87" dxfId="111" stopIfTrue="1">
      <formula>$C24="y"</formula>
    </cfRule>
  </conditionalFormatting>
  <conditionalFormatting sqref="D36:E36">
    <cfRule type="expression" priority="83" dxfId="110" stopIfTrue="1">
      <formula>$C36="y"</formula>
    </cfRule>
  </conditionalFormatting>
  <conditionalFormatting sqref="D52:E52">
    <cfRule type="expression" priority="79" dxfId="109" stopIfTrue="1">
      <formula>$C52="y"</formula>
    </cfRule>
  </conditionalFormatting>
  <conditionalFormatting sqref="D68:E68">
    <cfRule type="expression" priority="75" dxfId="108" stopIfTrue="1">
      <formula>$C68="y"</formula>
    </cfRule>
  </conditionalFormatting>
  <conditionalFormatting sqref="D87:E87">
    <cfRule type="expression" priority="71" dxfId="107" stopIfTrue="1">
      <formula>$C87="y"</formula>
    </cfRule>
  </conditionalFormatting>
  <conditionalFormatting sqref="D103:E103">
    <cfRule type="expression" priority="111" dxfId="106" stopIfTrue="1">
      <formula>$C103="y"</formula>
    </cfRule>
  </conditionalFormatting>
  <conditionalFormatting sqref="D113:E113">
    <cfRule type="expression" priority="107" dxfId="105" stopIfTrue="1">
      <formula>$C113="y"</formula>
    </cfRule>
  </conditionalFormatting>
  <conditionalFormatting sqref="D123:E123">
    <cfRule type="expression" priority="103" dxfId="104" stopIfTrue="1">
      <formula>$C123="y"</formula>
    </cfRule>
  </conditionalFormatting>
  <conditionalFormatting sqref="D133:E133">
    <cfRule type="expression" priority="99" dxfId="103" stopIfTrue="1">
      <formula>$C133="y"</formula>
    </cfRule>
  </conditionalFormatting>
  <conditionalFormatting sqref="D143:E143">
    <cfRule type="expression" priority="95" dxfId="102" stopIfTrue="1">
      <formula>$C143="y"</formula>
    </cfRule>
  </conditionalFormatting>
  <conditionalFormatting sqref="D153:E153">
    <cfRule type="expression" priority="91" dxfId="101" stopIfTrue="1">
      <formula>$C153="y"</formula>
    </cfRule>
  </conditionalFormatting>
  <conditionalFormatting sqref="D164:E164">
    <cfRule type="expression" priority="67" dxfId="100" stopIfTrue="1">
      <formula>$C164="y"</formula>
    </cfRule>
  </conditionalFormatting>
  <conditionalFormatting sqref="D175:E175">
    <cfRule type="expression" priority="63" dxfId="99" stopIfTrue="1">
      <formula>$C175="y"</formula>
    </cfRule>
  </conditionalFormatting>
  <conditionalFormatting sqref="D186:E186">
    <cfRule type="expression" priority="59" dxfId="98" stopIfTrue="1">
      <formula>$C186="y"</formula>
    </cfRule>
  </conditionalFormatting>
  <conditionalFormatting sqref="D198:E198">
    <cfRule type="expression" priority="55" dxfId="97" stopIfTrue="1">
      <formula>$C198="y"</formula>
    </cfRule>
  </conditionalFormatting>
  <conditionalFormatting sqref="D211:E211">
    <cfRule type="expression" priority="51" dxfId="96" stopIfTrue="1">
      <formula>$C211="y"</formula>
    </cfRule>
  </conditionalFormatting>
  <conditionalFormatting sqref="D225:E225">
    <cfRule type="expression" priority="47" dxfId="95" stopIfTrue="1">
      <formula>$C225="y"</formula>
    </cfRule>
  </conditionalFormatting>
  <conditionalFormatting sqref="D234:E234">
    <cfRule type="expression" priority="43" dxfId="94" stopIfTrue="1">
      <formula>$C234="y"</formula>
    </cfRule>
  </conditionalFormatting>
  <conditionalFormatting sqref="D251:E251">
    <cfRule type="expression" priority="39" dxfId="93" stopIfTrue="1">
      <formula>$C251="y"</formula>
    </cfRule>
  </conditionalFormatting>
  <conditionalFormatting sqref="D262:E262">
    <cfRule type="expression" priority="35" dxfId="92" stopIfTrue="1">
      <formula>$C262="y"</formula>
    </cfRule>
  </conditionalFormatting>
  <conditionalFormatting sqref="D274:E274">
    <cfRule type="expression" priority="31" dxfId="91" stopIfTrue="1">
      <formula>$C274="y"</formula>
    </cfRule>
  </conditionalFormatting>
  <conditionalFormatting sqref="D286:E286">
    <cfRule type="expression" priority="27" dxfId="90" stopIfTrue="1">
      <formula>$C286="y"</formula>
    </cfRule>
  </conditionalFormatting>
  <conditionalFormatting sqref="D299:E299">
    <cfRule type="expression" priority="23" dxfId="89" stopIfTrue="1">
      <formula>$C299="y"</formula>
    </cfRule>
  </conditionalFormatting>
  <conditionalFormatting sqref="D310:E310">
    <cfRule type="expression" priority="19" dxfId="88" stopIfTrue="1">
      <formula>$C310="y"</formula>
    </cfRule>
  </conditionalFormatting>
  <conditionalFormatting sqref="D323:E323">
    <cfRule type="expression" priority="15" dxfId="87" stopIfTrue="1">
      <formula>$C323="y"</formula>
    </cfRule>
  </conditionalFormatting>
  <conditionalFormatting sqref="D334:E334">
    <cfRule type="expression" priority="11" dxfId="86" stopIfTrue="1">
      <formula>$C334="y"</formula>
    </cfRule>
  </conditionalFormatting>
  <conditionalFormatting sqref="D347:E347">
    <cfRule type="expression" priority="7" dxfId="85" stopIfTrue="1">
      <formula>$C347="y"</formula>
    </cfRule>
  </conditionalFormatting>
  <conditionalFormatting sqref="D368:E368">
    <cfRule type="expression" priority="3" dxfId="84" stopIfTrue="1">
      <formula>$C368="y"</formula>
    </cfRule>
  </conditionalFormatting>
  <hyperlinks>
    <hyperlink display="https://app.orcafascio.com/banco/setop/composicoes/68b6d59f1f3b1e6aab0832ba?regiao=central" r:id="rId1" ref="E105"/>
    <hyperlink display="https://app.orcafascio.com/banco/setop/composicoes/68b6d59f1f3b1e6aab0832ba?regiao=central" r:id="rId1" ref="E106"/>
    <hyperlink display="https://app.orcafascio.com/banco/setop/composicoes/68b6d59f1f3b1e6aab0832ba?regiao=central" r:id="rId1" ref="E115"/>
    <hyperlink display="https://app.orcafascio.com/banco/setop/composicoes/68b6d59f1f3b1e6aab0832ba?regiao=central" r:id="rId1" ref="E116"/>
    <hyperlink display="https://app.orcafascio.com/banco/setop/composicoes/68b6d59f1f3b1e6aab0832ba?regiao=central" r:id="rId1" ref="E125"/>
    <hyperlink display="https://app.orcafascio.com/banco/setop/composicoes/68b6d59f1f3b1e6aab0832ba?regiao=central" r:id="rId1" ref="E126"/>
    <hyperlink display="https://app.orcafascio.com/banco/setop/composicoes/68b6d59f1f3b1e6aab0832ba?regiao=central" r:id="rId1" ref="E135"/>
    <hyperlink display="https://app.orcafascio.com/banco/setop/composicoes/68b6d59f1f3b1e6aab0832ba?regiao=central" r:id="rId1" ref="E136"/>
    <hyperlink display="https://app.orcafascio.com/banco/setop/composicoes/68b6d59f1f3b1e6aab0832ba?regiao=central" r:id="rId1" ref="E145"/>
    <hyperlink display="https://app.orcafascio.com/banco/setop/composicoes/68b6d59f1f3b1e6aab0832ba?regiao=central" r:id="rId1" ref="E146"/>
    <hyperlink display="https://app.orcafascio.com/banco/setop/composicoes/68b6d59f1f3b1e6aab0832ba?regiao=central" r:id="rId1" ref="E156"/>
    <hyperlink display="https://app.orcafascio.com/banco/setop/composicoes/68b6d59f1f3b1e6aab0832ba?regiao=central" r:id="rId1" ref="E155"/>
    <hyperlink display="https://app.orcafascio.com/banco/setop/composicoes/68b6d59f1f3b1e6aab0832ba?regiao=central" r:id="rId1" ref="E26"/>
    <hyperlink display="https://app.orcafascio.com/banco/setop/composicoes/68b6d59f1f3b1e6aab0832ba?regiao=central" r:id="rId1" ref="E27"/>
    <hyperlink display="https://app.orcafascio.com/banco/setop/composicoes/68b6d59f1f3b1e6aab0832ba?regiao=central" r:id="rId1" ref="E28"/>
    <hyperlink display="https://app.orcafascio.com/banco/setop/composicoes/68b6d59f1f3b1e6aab0832ba?regiao=central" r:id="rId1" ref="E29"/>
    <hyperlink display="https://app.orcafascio.com/banco/setop/composicoes/68b6d59f1f3b1e6aab0832ba?regiao=central" r:id="rId1" ref="E38"/>
    <hyperlink display="https://app.orcafascio.com/banco/setop/composicoes/68b6d59f1f3b1e6aab0832ba?regiao=central" r:id="rId1" ref="E39"/>
    <hyperlink display="https://app.orcafascio.com/banco/setop/composicoes/68b6d59f1f3b1e6aab0832ba?regiao=central" r:id="rId1" ref="E40"/>
    <hyperlink display="https://app.orcafascio.com/banco/setop/composicoes/68b6d59f1f3b1e6aab0832ba?regiao=central" r:id="rId1" ref="E45"/>
    <hyperlink display="https://app.orcafascio.com/banco/setop/composicoes/68b6d59f1f3b1e6aab0832ba?regiao=central" r:id="rId1" ref="E42"/>
    <hyperlink display="https://app.orcafascio.com/banco/setop/composicoes/68b6d59f1f3b1e6aab0832ba?regiao=central" r:id="rId1" ref="E43"/>
    <hyperlink display="https://app.orcafascio.com/banco/setop/composicoes/68b6d59f1f3b1e6aab0832ba?regiao=central" r:id="rId1" ref="E44"/>
    <hyperlink display="https://app.orcafascio.com/banco/setop/composicoes/68b6d59f1f3b1e6aab0832ba?regiao=central" r:id="rId1" ref="E60"/>
    <hyperlink display="https://app.orcafascio.com/banco/setop/composicoes/68b6d59f1f3b1e6aab0832ba?regiao=central" r:id="rId1" ref="E59"/>
    <hyperlink display="https://app.orcafascio.com/banco/setop/composicoes/68b6d59f1f3b1e6aab0832ba?regiao=central" r:id="rId1" ref="E58"/>
    <hyperlink display="https://app.orcafascio.com/banco/setop/composicoes/68b6d59f1f3b1e6aab0832ba?regiao=central" r:id="rId1" ref="E61"/>
    <hyperlink display="https://app.orcafascio.com/banco/setop/composicoes/68b6d59f1f3b1e6aab0832ba?regiao=central" r:id="rId1" ref="E56"/>
    <hyperlink display="https://app.orcafascio.com/banco/setop/composicoes/68b6d59f1f3b1e6aab0832ba?regiao=central" r:id="rId1" ref="E55"/>
    <hyperlink display="https://app.orcafascio.com/banco/setop/composicoes/68b6d59f1f3b1e6aab0832ba?regiao=central" r:id="rId1" ref="E54"/>
    <hyperlink display="https://app.orcafascio.com/banco/setop/composicoes/68b6d59f1f3b1e6aab0832ba?regiao=central" r:id="rId1" ref="E70"/>
    <hyperlink display="https://app.orcafascio.com/banco/setop/composicoes/68b6d59f1f3b1e6aab0832ba?regiao=central" r:id="rId1" ref="E71"/>
    <hyperlink display="https://app.orcafascio.com/banco/setop/composicoes/68b6d59f1f3b1e6aab0832ba?regiao=central" r:id="rId1" ref="E72"/>
    <hyperlink display="https://app.orcafascio.com/banco/setop/composicoes/68b6d59f1f3b1e6aab0832ba?regiao=central" r:id="rId1" ref="E77"/>
    <hyperlink display="https://app.orcafascio.com/banco/setop/composicoes/68b6d59f1f3b1e6aab0832ba?regiao=central" r:id="rId1" ref="E74"/>
    <hyperlink display="https://app.orcafascio.com/banco/setop/composicoes/68b6d59f1f3b1e6aab0832ba?regiao=central" r:id="rId1" ref="E75"/>
    <hyperlink display="https://app.orcafascio.com/banco/setop/composicoes/68b6d59f1f3b1e6aab0832ba?regiao=central" r:id="rId1" ref="E76"/>
    <hyperlink display="https://app.orcafascio.com/banco/setop/composicoes/68b6d59f1f3b1e6aab0832ba?regiao=central" r:id="rId1" ref="E89"/>
    <hyperlink display="https://app.orcafascio.com/banco/setop/composicoes/68b6d59f1f3b1e6aab0832ba?regiao=central" r:id="rId1" ref="E90"/>
    <hyperlink display="https://app.orcafascio.com/banco/setop/composicoes/68b6d59f1f3b1e6aab0832ba?regiao=central" r:id="rId1" ref="E91"/>
    <hyperlink display="https://app.orcafascio.com/banco/setop/composicoes/68b6d59f1f3b1e6aab0832ba?regiao=central" r:id="rId1" ref="E96"/>
    <hyperlink display="https://app.orcafascio.com/banco/setop/composicoes/68b6d59f1f3b1e6aab0832ba?regiao=central" r:id="rId1" ref="E93"/>
    <hyperlink display="https://app.orcafascio.com/banco/setop/composicoes/68b6d59f1f3b1e6aab0832ba?regiao=central" r:id="rId1" ref="E94"/>
    <hyperlink display="https://app.orcafascio.com/banco/setop/composicoes/68b6d59f1f3b1e6aab0832ba?regiao=central" r:id="rId1" ref="E95"/>
    <hyperlink display="https://app.orcafascio.com/banco/setop/composicoes/68b6d59f1f3b1e6aab0832ba?regiao=central" r:id="rId1" ref="E167"/>
    <hyperlink display="https://app.orcafascio.com/banco/setop/composicoes/68b6d59f1f3b1e6aab0832ba?regiao=central" r:id="rId1" ref="E166"/>
    <hyperlink display="https://app.orcafascio.com/banco/setop/composicoes/68b6d59f1f3b1e6aab0832ba?regiao=central" r:id="rId1" ref="E177"/>
  </hyperlinks>
  <printOptions horizontalCentered="1"/>
  <pageMargins left="0.19685039370078738" right="0.19685039370078738" top="1.2992125984251972" bottom="0.98425196850393704" header="0.51181102362204722" footer="0.51181102362204722"/>
  <pageSetup paperSize="9" scale="78" fitToWidth="0" fitToHeight="0" orientation="portrait" horizontalDpi="300" verticalDpi="300"/>
  <headerFooter alignWithMargins="0">
    <oddHeader>&amp;C&amp;"Courier New,Normal"&amp;11Página &amp;P de &amp;N</oddHeader>
    <oddFooter>&amp;L&amp;"Courier New,Normal"&amp;12COMPOSIÇÃO DE PREÇO
UNITÁRIO&amp;R&amp;"Courier New,Normal"
HULLE LOPES
CAU-MG A 2510774
CONEPP CONSULTORIA LTDA</oddFooter>
  </headerFooter>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showZeros="0" view="pageBreakPreview" zoomScale="70" zoomScaleNormal="100" zoomScaleSheetLayoutView="70" workbookViewId="0">
      <selection activeCell="C7" sqref="C7"/>
    </sheetView>
  </sheetViews>
  <sheetFormatPr defaultColWidth="26.7109375" defaultRowHeight="13.5"/>
  <cols>
    <col customWidth="1" min="1" max="1" style="308" width="17.140625"/>
    <col customWidth="1" min="2" max="2" style="309" width="16.5703125"/>
    <col customWidth="1" min="3" max="3" style="310" width="74.28515625"/>
    <col customWidth="1" min="4" max="4" style="301" width="6.85546875"/>
    <col bestFit="1" customWidth="1" min="5" max="5" style="311" width="10.140625"/>
    <col customWidth="1" min="6" max="6" style="300" width="0.85546875"/>
    <col customWidth="1" min="7" max="7" style="300" width="18.140625"/>
    <col customWidth="1" min="8" max="9" style="301" width="4.42578125"/>
    <col min="10" max="10" style="301" width="26.7109375"/>
    <col min="11" max="16384" style="300" width="26.7109375"/>
  </cols>
  <sheetData>
    <row r="1" ht="16.5" customHeight="1">
      <c r="A1" s="1010" t="s">
        <v>167</v>
      </c>
      <c r="B1" s="1010"/>
      <c r="C1" s="1010"/>
      <c r="D1" s="1010"/>
      <c r="E1" s="1010"/>
      <c r="G1" s="1011" t="s">
        <v>168</v>
      </c>
    </row>
    <row r="2" s="306" customFormat="1">
      <c r="A2" s="302" t="s">
        <v>19</v>
      </c>
      <c r="B2" s="303" t="s">
        <v>169</v>
      </c>
      <c r="C2" s="303" t="s">
        <v>46</v>
      </c>
      <c r="D2" s="304" t="s">
        <v>22</v>
      </c>
      <c r="E2" s="305" t="s">
        <v>23</v>
      </c>
      <c r="G2" s="1012"/>
    </row>
    <row r="3">
      <c r="A3" s="339" t="s">
        <v>2799</v>
      </c>
      <c r="B3" s="340" t="s">
        <v>32669</v>
      </c>
      <c r="C3" s="341" t="s">
        <v>32670</v>
      </c>
      <c r="D3" s="342" t="s">
        <v>22</v>
      </c>
      <c r="E3" s="343">
        <v>1</v>
      </c>
      <c r="G3" s="307">
        <f>VLOOKUP(A3,'MAPA-COT'!$B:$E,4,0)</f>
        <v>2584.6500000000001</v>
      </c>
    </row>
    <row r="4">
      <c r="A4" s="339" t="s">
        <v>32205</v>
      </c>
      <c r="B4" s="340" t="s">
        <v>32669</v>
      </c>
      <c r="C4" s="341" t="s">
        <v>32671</v>
      </c>
      <c r="D4" s="342" t="s">
        <v>22</v>
      </c>
      <c r="E4" s="343">
        <v>1</v>
      </c>
      <c r="G4" s="307">
        <f>VLOOKUP(A4,'MAPA-COT'!$B:$E,4,0)</f>
        <v>1854.25</v>
      </c>
    </row>
    <row r="5">
      <c r="A5" s="339" t="s">
        <v>32206</v>
      </c>
      <c r="B5" s="340" t="s">
        <v>32669</v>
      </c>
      <c r="C5" s="341" t="s">
        <v>32672</v>
      </c>
      <c r="D5" s="342" t="s">
        <v>22</v>
      </c>
      <c r="E5" s="343">
        <v>2</v>
      </c>
      <c r="G5" s="307">
        <f>VLOOKUP(A5,'MAPA-COT'!$B:$E,4,0)</f>
        <v>1177.7750000000001</v>
      </c>
    </row>
    <row r="6">
      <c r="A6" s="339" t="s">
        <v>32793</v>
      </c>
      <c r="B6" s="340" t="s">
        <v>32669</v>
      </c>
      <c r="C6" s="341" t="s">
        <v>32794</v>
      </c>
      <c r="D6" s="342" t="s">
        <v>22</v>
      </c>
      <c r="E6" s="343">
        <v>2</v>
      </c>
      <c r="G6" s="307">
        <f>VLOOKUP(A6,'MAPA-COT'!$B:$E,4,0)</f>
        <v>20400</v>
      </c>
    </row>
    <row r="7" s="12" customFormat="1" ht="15" customHeight="1">
      <c r="A7" s="193"/>
      <c r="B7" s="203" t="s">
        <v>164</v>
      </c>
      <c r="C7" s="203"/>
      <c r="D7" s="199"/>
      <c r="E7" s="199"/>
      <c r="F7" s="197"/>
      <c r="G7" s="197"/>
      <c r="H7" s="197"/>
      <c r="I7" s="197"/>
      <c r="J7" s="197"/>
      <c r="K7" s="197"/>
      <c r="L7" s="198"/>
      <c r="M7" s="198"/>
      <c r="N7" s="193"/>
      <c r="O7" s="193"/>
    </row>
    <row r="8" s="12" customFormat="1" ht="15" customHeight="1">
      <c r="A8" s="344" t="e">
        <f>CPU!#REF!</f>
        <v>#REF!</v>
      </c>
      <c r="B8" s="345" t="str">
        <f>PO!E416</f>
        <v>PREFEITURA:</v>
      </c>
      <c r="C8" s="346"/>
      <c r="D8" s="201"/>
      <c r="E8" s="202"/>
      <c r="F8" s="197"/>
      <c r="G8" s="197"/>
      <c r="H8" s="197"/>
      <c r="I8" s="197"/>
      <c r="J8" s="197"/>
      <c r="K8" s="197"/>
      <c r="L8" s="198"/>
      <c r="M8" s="198"/>
      <c r="N8" s="193"/>
      <c r="O8" s="193"/>
    </row>
    <row r="9" s="12" customFormat="1" ht="15" customHeight="1">
      <c r="A9" s="344"/>
      <c r="B9" s="345"/>
      <c r="C9" s="346"/>
      <c r="D9" s="201"/>
      <c r="E9" s="202"/>
      <c r="F9" s="197"/>
      <c r="G9" s="197"/>
      <c r="H9" s="197"/>
      <c r="I9" s="197"/>
      <c r="J9" s="197"/>
      <c r="K9" s="197"/>
      <c r="L9" s="198"/>
      <c r="M9" s="198"/>
      <c r="N9" s="193"/>
      <c r="O9" s="193"/>
    </row>
    <row r="10" s="12" customFormat="1" ht="15" customHeight="1">
      <c r="A10" s="193"/>
      <c r="B10" s="203" t="s">
        <v>164</v>
      </c>
      <c r="C10" s="203"/>
      <c r="D10" s="201"/>
      <c r="E10" s="204"/>
      <c r="F10" s="197"/>
      <c r="G10" s="197"/>
      <c r="H10" s="197"/>
      <c r="I10" s="197"/>
      <c r="J10" s="197"/>
      <c r="K10" s="197"/>
      <c r="L10" s="198"/>
      <c r="M10" s="198"/>
      <c r="N10" s="193"/>
      <c r="O10" s="193"/>
    </row>
    <row r="11" s="12" customFormat="1" ht="15" customHeight="1">
      <c r="A11" s="193"/>
      <c r="B11" s="346" t="str">
        <f>CPU!C385</f>
        <v xml:space="preserve">RT: </v>
      </c>
      <c r="C11" s="203" t="str">
        <f>CPU!D385</f>
        <v xml:space="preserve">HULLE LOPES </v>
      </c>
      <c r="D11" s="195"/>
      <c r="E11" s="196"/>
      <c r="F11" s="197"/>
      <c r="G11" s="197"/>
      <c r="H11" s="197"/>
      <c r="I11" s="197"/>
      <c r="J11" s="197"/>
      <c r="K11" s="197"/>
      <c r="L11" s="198"/>
      <c r="M11" s="198"/>
      <c r="N11" s="193"/>
      <c r="O11" s="193"/>
    </row>
    <row r="12" s="12" customFormat="1" ht="15" customHeight="1">
      <c r="A12" s="193"/>
      <c r="B12" s="346" t="str">
        <f>CPU!C386</f>
        <v>CREA/CAU:</v>
      </c>
      <c r="C12" s="203" t="str">
        <f>CPU!D386</f>
        <v>A2510774</v>
      </c>
      <c r="D12" s="195"/>
      <c r="E12" s="196"/>
      <c r="F12" s="197"/>
      <c r="G12" s="197"/>
      <c r="H12" s="197"/>
      <c r="I12" s="197"/>
      <c r="J12" s="197"/>
      <c r="K12" s="197"/>
      <c r="L12" s="198"/>
      <c r="M12" s="198"/>
      <c r="N12" s="193"/>
      <c r="O12" s="193"/>
    </row>
    <row r="13" s="12" customFormat="1" ht="15" customHeight="1">
      <c r="A13" s="193"/>
      <c r="B13" s="346" t="str">
        <f>CPU!C387</f>
        <v>ART/RRT:</v>
      </c>
      <c r="C13" s="532" t="str">
        <f>CPU!D387</f>
        <v xml:space="preserve">RRT- 16053334</v>
      </c>
      <c r="D13" s="195"/>
      <c r="E13" s="196"/>
      <c r="F13" s="197"/>
      <c r="G13" s="197"/>
      <c r="H13" s="197"/>
      <c r="I13" s="197"/>
      <c r="J13" s="197"/>
      <c r="K13" s="197"/>
      <c r="L13" s="198"/>
      <c r="M13" s="198"/>
      <c r="N13" s="193"/>
      <c r="O13" s="193"/>
    </row>
    <row r="14" s="11" customFormat="1" ht="7.5" customHeight="1">
      <c r="A14" s="187"/>
      <c r="B14" s="188"/>
      <c r="C14" s="188"/>
      <c r="D14" s="188"/>
      <c r="E14" s="190"/>
      <c r="F14" s="191"/>
      <c r="G14" s="191"/>
      <c r="H14" s="191"/>
      <c r="I14" s="191"/>
      <c r="J14" s="205"/>
      <c r="K14" s="205"/>
      <c r="L14" s="206"/>
      <c r="M14" s="207"/>
      <c r="N14" s="187"/>
      <c r="O14" s="192"/>
    </row>
  </sheetData>
  <mergeCells count="2">
    <mergeCell ref="A1:E1"/>
    <mergeCell ref="G1:G2"/>
  </mergeCells>
  <conditionalFormatting sqref="A6">
    <cfRule type="duplicateValues" priority="5" dxfId="83"/>
    <cfRule type="duplicateValues" priority="6" dxfId="82"/>
    <cfRule type="duplicateValues" priority="7" dxfId="81"/>
    <cfRule type="duplicateValues" priority="8" dxfId="80"/>
  </conditionalFormatting>
  <conditionalFormatting sqref="A15:A149 A1:A5">
    <cfRule type="duplicateValues" priority="1003" dxfId="79"/>
  </conditionalFormatting>
  <conditionalFormatting sqref="A15:A1048576 A1:A5">
    <cfRule type="duplicateValues" priority="528" dxfId="78"/>
    <cfRule type="duplicateValues" priority="999" dxfId="77"/>
    <cfRule type="duplicateValues" priority="1000" dxfId="76"/>
  </conditionalFormatting>
  <conditionalFormatting sqref="B14:C14">
    <cfRule type="duplicateValues" priority="1397" dxfId="75" stopIfTrue="1"/>
  </conditionalFormatting>
  <conditionalFormatting sqref="C3">
    <cfRule type="duplicateValues" priority="1013" dxfId="74"/>
    <cfRule type="duplicateValues" priority="1014" dxfId="73"/>
    <cfRule type="duplicateValues" priority="1015" dxfId="72"/>
  </conditionalFormatting>
  <conditionalFormatting sqref="C4">
    <cfRule type="duplicateValues" priority="18" dxfId="71"/>
    <cfRule type="duplicateValues" priority="22" dxfId="70"/>
    <cfRule type="duplicateValues" priority="23" dxfId="69"/>
    <cfRule type="duplicateValues" priority="24" dxfId="68"/>
  </conditionalFormatting>
  <conditionalFormatting sqref="C5">
    <cfRule type="duplicateValues" priority="10" dxfId="67"/>
    <cfRule type="duplicateValues" priority="14" dxfId="66"/>
    <cfRule type="duplicateValues" priority="15" dxfId="65"/>
    <cfRule type="duplicateValues" priority="16" dxfId="64"/>
  </conditionalFormatting>
  <conditionalFormatting sqref="C6">
    <cfRule type="duplicateValues" priority="1" dxfId="63"/>
    <cfRule type="duplicateValues" priority="2" dxfId="62"/>
    <cfRule type="duplicateValues" priority="3" dxfId="61"/>
    <cfRule type="duplicateValues" priority="4" dxfId="60"/>
  </conditionalFormatting>
  <conditionalFormatting sqref="C15:C1048576 C1:C2">
    <cfRule type="duplicateValues" priority="998" dxfId="59"/>
    <cfRule type="duplicateValues" priority="1001" dxfId="58"/>
    <cfRule type="duplicateValues" priority="1002" dxfId="57"/>
  </conditionalFormatting>
  <conditionalFormatting sqref="C15:C1048576 C1:C3">
    <cfRule type="duplicateValues" priority="545" dxfId="56"/>
  </conditionalFormatting>
  <conditionalFormatting sqref="E7">
    <cfRule type="duplicateValues" priority="29" dxfId="55" stopIfTrue="1"/>
  </conditionalFormatting>
  <conditionalFormatting sqref="E8:E9">
    <cfRule type="duplicateValues" priority="30" dxfId="54" stopIfTrue="1"/>
  </conditionalFormatting>
  <conditionalFormatting sqref="E10">
    <cfRule type="duplicateValues" priority="1032" dxfId="53" stopIfTrue="1"/>
  </conditionalFormatting>
  <printOptions horizontalCentered="1"/>
  <pageMargins left="0.51181102362204722" right="0.51181102362204722" top="0.78740157480314954" bottom="0.78740157480314954" header="0.31496062992125984" footer="0.31496062992125984"/>
  <pageSetup paperSize="9" scale="72" orientation="landscape"/>
  <headerFooter>
    <oddHeader>&amp;C&amp;"Courier New,Normal"&amp;11Página &amp;P de &amp;N</oddHeader>
    <oddFooter>&amp;L&amp;"Courier New,Normal"&amp;12LISTA DE COTAÇÃO
DE PREÇOS&amp;R&amp;"Courier New,Normal"
HULLE LOPES
CAU-MG A 2510774
CONEPP CONSULTORIA LTDA</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pageSetUpPr fitToPage="1"/>
  </sheetPr>
  <sheetViews>
    <sheetView showGridLines="0" view="pageBreakPreview" topLeftCell="B1" zoomScale="70" zoomScaleNormal="100" zoomScaleSheetLayoutView="70" workbookViewId="0">
      <pane ySplit="4" topLeftCell="A5" activePane="bottomLeft" state="frozen"/>
      <selection activeCell="D10" sqref="D10:M10"/>
      <selection pane="bottomLeft" activeCell="G47" sqref="G47:H47"/>
    </sheetView>
  </sheetViews>
  <sheetFormatPr defaultRowHeight="20.100000000000001" customHeight="1"/>
  <cols>
    <col customWidth="1" min="1" max="1" style="192" width="2.42578125"/>
    <col customWidth="1" min="2" max="2" style="388" width="14.7109375"/>
    <col customWidth="1" min="3" max="3" style="389" width="82"/>
    <col customWidth="1" min="4" max="4" style="388" width="8.85546875"/>
    <col customWidth="1" min="5" max="6" style="390" width="16.5703125"/>
    <col customWidth="1" min="7" max="7" style="391" width="8.28515625"/>
    <col customWidth="1" min="8" max="8" style="391" width="7.28515625"/>
    <col customWidth="1" min="9" max="9" style="391" width="9.28515625"/>
    <col customWidth="1" min="10" max="10" style="391" width="7.28515625"/>
    <col customWidth="1" min="11" max="11" style="392" width="25.42578125"/>
    <col customWidth="1" min="12" max="13" style="391" width="6.7109375"/>
    <col customWidth="1" min="14" max="14" style="391" width="25.5703125"/>
    <col customWidth="1" min="15" max="15" style="391" width="42"/>
    <col customWidth="1" min="16" max="16" style="390" width="16.5703125"/>
    <col customWidth="1" min="17" max="17" style="391" width="8.28515625"/>
    <col customWidth="1" min="18" max="18" style="391" width="7.28515625"/>
    <col customWidth="1" min="19" max="19" style="391" width="9.28515625"/>
    <col customWidth="1" min="20" max="20" style="391" width="7.28515625"/>
    <col customWidth="1" min="21" max="21" style="392" width="25.42578125"/>
    <col customWidth="1" min="22" max="23" style="391" width="6.7109375"/>
    <col customWidth="1" min="24" max="24" style="391" width="25.5703125"/>
    <col customWidth="1" min="25" max="25" style="391" width="42"/>
    <col customWidth="1" min="26" max="26" style="390" width="16.5703125"/>
    <col customWidth="1" min="27" max="27" style="391" width="8.28515625"/>
    <col customWidth="1" min="28" max="28" style="391" width="7.28515625"/>
    <col customWidth="1" min="29" max="29" style="391" width="9.28515625"/>
    <col customWidth="1" min="30" max="30" style="391" width="7.28515625"/>
    <col customWidth="1" min="31" max="31" style="392" width="25.42578125"/>
    <col customWidth="1" min="32" max="33" style="391" width="6.7109375"/>
    <col customWidth="1" min="34" max="34" style="391" width="25.5703125"/>
    <col customWidth="1" min="35" max="35" style="391" width="42"/>
    <col customWidth="1" min="36" max="36" style="391" width="19.140625"/>
    <col customWidth="1" min="37" max="37" style="192" width="2"/>
    <col min="38" max="38" style="192" width="9.140625"/>
    <col min="39" max="276" style="11" width="9.140625"/>
    <col customWidth="1" min="277" max="277" style="11" width="2.42578125"/>
    <col bestFit="1" customWidth="1" min="278" max="278" style="11" width="12.42578125"/>
    <col customWidth="1" min="279" max="280" style="11" width="12.42578125"/>
    <col customWidth="1" min="281" max="281" style="11" width="82"/>
    <col customWidth="1" min="282" max="282" style="11" width="7.140625"/>
    <col customWidth="1" min="283" max="283" style="11" width="16.5703125"/>
    <col customWidth="1" min="284" max="284" style="11" width="11.42578125"/>
    <col customWidth="1" min="285" max="285" style="11" width="12"/>
    <col customWidth="1" min="286" max="286" style="11" width="10.85546875"/>
    <col customWidth="1" min="287" max="287" style="11" width="17.7109375"/>
    <col customWidth="1" min="288" max="288" style="11" width="0.140625"/>
    <col customWidth="1" min="289" max="290" style="11" width="15.7109375"/>
    <col customWidth="1" min="291" max="291" style="11" width="14.28515625"/>
    <col customWidth="1" min="292" max="292" style="11" width="15.85546875"/>
    <col customWidth="1" min="293" max="293" style="11" width="2"/>
    <col min="294" max="532" style="11" width="9.140625"/>
    <col customWidth="1" min="533" max="533" style="11" width="2.42578125"/>
    <col bestFit="1" customWidth="1" min="534" max="534" style="11" width="12.42578125"/>
    <col customWidth="1" min="535" max="536" style="11" width="12.42578125"/>
    <col customWidth="1" min="537" max="537" style="11" width="82"/>
    <col customWidth="1" min="538" max="538" style="11" width="7.140625"/>
    <col customWidth="1" min="539" max="539" style="11" width="16.5703125"/>
    <col customWidth="1" min="540" max="540" style="11" width="11.42578125"/>
    <col customWidth="1" min="541" max="541" style="11" width="12"/>
    <col customWidth="1" min="542" max="542" style="11" width="10.85546875"/>
    <col customWidth="1" min="543" max="543" style="11" width="17.7109375"/>
    <col customWidth="1" min="544" max="544" style="11" width="0.140625"/>
    <col customWidth="1" min="545" max="546" style="11" width="15.7109375"/>
    <col customWidth="1" min="547" max="547" style="11" width="14.28515625"/>
    <col customWidth="1" min="548" max="548" style="11" width="15.85546875"/>
    <col customWidth="1" min="549" max="549" style="11" width="2"/>
    <col min="550" max="788" style="11" width="9.140625"/>
    <col customWidth="1" min="789" max="789" style="11" width="2.42578125"/>
    <col bestFit="1" customWidth="1" min="790" max="790" style="11" width="12.42578125"/>
    <col customWidth="1" min="791" max="792" style="11" width="12.42578125"/>
    <col customWidth="1" min="793" max="793" style="11" width="82"/>
    <col customWidth="1" min="794" max="794" style="11" width="7.140625"/>
    <col customWidth="1" min="795" max="795" style="11" width="16.5703125"/>
    <col customWidth="1" min="796" max="796" style="11" width="11.42578125"/>
    <col customWidth="1" min="797" max="797" style="11" width="12"/>
    <col customWidth="1" min="798" max="798" style="11" width="10.85546875"/>
    <col customWidth="1" min="799" max="799" style="11" width="17.7109375"/>
    <col customWidth="1" min="800" max="800" style="11" width="0.140625"/>
    <col customWidth="1" min="801" max="802" style="11" width="15.7109375"/>
    <col customWidth="1" min="803" max="803" style="11" width="14.28515625"/>
    <col customWidth="1" min="804" max="804" style="11" width="15.85546875"/>
    <col customWidth="1" min="805" max="805" style="11" width="2"/>
    <col min="806" max="1044" style="11" width="9.140625"/>
    <col customWidth="1" min="1045" max="1045" style="11" width="2.42578125"/>
    <col bestFit="1" customWidth="1" min="1046" max="1046" style="11" width="12.42578125"/>
    <col customWidth="1" min="1047" max="1048" style="11" width="12.42578125"/>
    <col customWidth="1" min="1049" max="1049" style="11" width="82"/>
    <col customWidth="1" min="1050" max="1050" style="11" width="7.140625"/>
    <col customWidth="1" min="1051" max="1051" style="11" width="16.5703125"/>
    <col customWidth="1" min="1052" max="1052" style="11" width="11.42578125"/>
    <col customWidth="1" min="1053" max="1053" style="11" width="12"/>
    <col customWidth="1" min="1054" max="1054" style="11" width="10.85546875"/>
    <col customWidth="1" min="1055" max="1055" style="11" width="17.7109375"/>
    <col customWidth="1" min="1056" max="1056" style="11" width="0.140625"/>
    <col customWidth="1" min="1057" max="1058" style="11" width="15.7109375"/>
    <col customWidth="1" min="1059" max="1059" style="11" width="14.28515625"/>
    <col customWidth="1" min="1060" max="1060" style="11" width="15.85546875"/>
    <col customWidth="1" min="1061" max="1061" style="11" width="2"/>
    <col min="1062" max="1300" style="11" width="9.140625"/>
    <col customWidth="1" min="1301" max="1301" style="11" width="2.42578125"/>
    <col bestFit="1" customWidth="1" min="1302" max="1302" style="11" width="12.42578125"/>
    <col customWidth="1" min="1303" max="1304" style="11" width="12.42578125"/>
    <col customWidth="1" min="1305" max="1305" style="11" width="82"/>
    <col customWidth="1" min="1306" max="1306" style="11" width="7.140625"/>
    <col customWidth="1" min="1307" max="1307" style="11" width="16.5703125"/>
    <col customWidth="1" min="1308" max="1308" style="11" width="11.42578125"/>
    <col customWidth="1" min="1309" max="1309" style="11" width="12"/>
    <col customWidth="1" min="1310" max="1310" style="11" width="10.85546875"/>
    <col customWidth="1" min="1311" max="1311" style="11" width="17.7109375"/>
    <col customWidth="1" min="1312" max="1312" style="11" width="0.140625"/>
    <col customWidth="1" min="1313" max="1314" style="11" width="15.7109375"/>
    <col customWidth="1" min="1315" max="1315" style="11" width="14.28515625"/>
    <col customWidth="1" min="1316" max="1316" style="11" width="15.85546875"/>
    <col customWidth="1" min="1317" max="1317" style="11" width="2"/>
    <col min="1318" max="1556" style="11" width="9.140625"/>
    <col customWidth="1" min="1557" max="1557" style="11" width="2.42578125"/>
    <col bestFit="1" customWidth="1" min="1558" max="1558" style="11" width="12.42578125"/>
    <col customWidth="1" min="1559" max="1560" style="11" width="12.42578125"/>
    <col customWidth="1" min="1561" max="1561" style="11" width="82"/>
    <col customWidth="1" min="1562" max="1562" style="11" width="7.140625"/>
    <col customWidth="1" min="1563" max="1563" style="11" width="16.5703125"/>
    <col customWidth="1" min="1564" max="1564" style="11" width="11.42578125"/>
    <col customWidth="1" min="1565" max="1565" style="11" width="12"/>
    <col customWidth="1" min="1566" max="1566" style="11" width="10.85546875"/>
    <col customWidth="1" min="1567" max="1567" style="11" width="17.7109375"/>
    <col customWidth="1" min="1568" max="1568" style="11" width="0.140625"/>
    <col customWidth="1" min="1569" max="1570" style="11" width="15.7109375"/>
    <col customWidth="1" min="1571" max="1571" style="11" width="14.28515625"/>
    <col customWidth="1" min="1572" max="1572" style="11" width="15.85546875"/>
    <col customWidth="1" min="1573" max="1573" style="11" width="2"/>
    <col min="1574" max="1812" style="11" width="9.140625"/>
    <col customWidth="1" min="1813" max="1813" style="11" width="2.42578125"/>
    <col bestFit="1" customWidth="1" min="1814" max="1814" style="11" width="12.42578125"/>
    <col customWidth="1" min="1815" max="1816" style="11" width="12.42578125"/>
    <col customWidth="1" min="1817" max="1817" style="11" width="82"/>
    <col customWidth="1" min="1818" max="1818" style="11" width="7.140625"/>
    <col customWidth="1" min="1819" max="1819" style="11" width="16.5703125"/>
    <col customWidth="1" min="1820" max="1820" style="11" width="11.42578125"/>
    <col customWidth="1" min="1821" max="1821" style="11" width="12"/>
    <col customWidth="1" min="1822" max="1822" style="11" width="10.85546875"/>
    <col customWidth="1" min="1823" max="1823" style="11" width="17.7109375"/>
    <col customWidth="1" min="1824" max="1824" style="11" width="0.140625"/>
    <col customWidth="1" min="1825" max="1826" style="11" width="15.7109375"/>
    <col customWidth="1" min="1827" max="1827" style="11" width="14.28515625"/>
    <col customWidth="1" min="1828" max="1828" style="11" width="15.85546875"/>
    <col customWidth="1" min="1829" max="1829" style="11" width="2"/>
    <col min="1830" max="2068" style="11" width="9.140625"/>
    <col customWidth="1" min="2069" max="2069" style="11" width="2.42578125"/>
    <col bestFit="1" customWidth="1" min="2070" max="2070" style="11" width="12.42578125"/>
    <col customWidth="1" min="2071" max="2072" style="11" width="12.42578125"/>
    <col customWidth="1" min="2073" max="2073" style="11" width="82"/>
    <col customWidth="1" min="2074" max="2074" style="11" width="7.140625"/>
    <col customWidth="1" min="2075" max="2075" style="11" width="16.5703125"/>
    <col customWidth="1" min="2076" max="2076" style="11" width="11.42578125"/>
    <col customWidth="1" min="2077" max="2077" style="11" width="12"/>
    <col customWidth="1" min="2078" max="2078" style="11" width="10.85546875"/>
    <col customWidth="1" min="2079" max="2079" style="11" width="17.7109375"/>
    <col customWidth="1" min="2080" max="2080" style="11" width="0.140625"/>
    <col customWidth="1" min="2081" max="2082" style="11" width="15.7109375"/>
    <col customWidth="1" min="2083" max="2083" style="11" width="14.28515625"/>
    <col customWidth="1" min="2084" max="2084" style="11" width="15.85546875"/>
    <col customWidth="1" min="2085" max="2085" style="11" width="2"/>
    <col min="2086" max="2324" style="11" width="9.140625"/>
    <col customWidth="1" min="2325" max="2325" style="11" width="2.42578125"/>
    <col bestFit="1" customWidth="1" min="2326" max="2326" style="11" width="12.42578125"/>
    <col customWidth="1" min="2327" max="2328" style="11" width="12.42578125"/>
    <col customWidth="1" min="2329" max="2329" style="11" width="82"/>
    <col customWidth="1" min="2330" max="2330" style="11" width="7.140625"/>
    <col customWidth="1" min="2331" max="2331" style="11" width="16.5703125"/>
    <col customWidth="1" min="2332" max="2332" style="11" width="11.42578125"/>
    <col customWidth="1" min="2333" max="2333" style="11" width="12"/>
    <col customWidth="1" min="2334" max="2334" style="11" width="10.85546875"/>
    <col customWidth="1" min="2335" max="2335" style="11" width="17.7109375"/>
    <col customWidth="1" min="2336" max="2336" style="11" width="0.140625"/>
    <col customWidth="1" min="2337" max="2338" style="11" width="15.7109375"/>
    <col customWidth="1" min="2339" max="2339" style="11" width="14.28515625"/>
    <col customWidth="1" min="2340" max="2340" style="11" width="15.85546875"/>
    <col customWidth="1" min="2341" max="2341" style="11" width="2"/>
    <col min="2342" max="2580" style="11" width="9.140625"/>
    <col customWidth="1" min="2581" max="2581" style="11" width="2.42578125"/>
    <col bestFit="1" customWidth="1" min="2582" max="2582" style="11" width="12.42578125"/>
    <col customWidth="1" min="2583" max="2584" style="11" width="12.42578125"/>
    <col customWidth="1" min="2585" max="2585" style="11" width="82"/>
    <col customWidth="1" min="2586" max="2586" style="11" width="7.140625"/>
    <col customWidth="1" min="2587" max="2587" style="11" width="16.5703125"/>
    <col customWidth="1" min="2588" max="2588" style="11" width="11.42578125"/>
    <col customWidth="1" min="2589" max="2589" style="11" width="12"/>
    <col customWidth="1" min="2590" max="2590" style="11" width="10.85546875"/>
    <col customWidth="1" min="2591" max="2591" style="11" width="17.7109375"/>
    <col customWidth="1" min="2592" max="2592" style="11" width="0.140625"/>
    <col customWidth="1" min="2593" max="2594" style="11" width="15.7109375"/>
    <col customWidth="1" min="2595" max="2595" style="11" width="14.28515625"/>
    <col customWidth="1" min="2596" max="2596" style="11" width="15.85546875"/>
    <col customWidth="1" min="2597" max="2597" style="11" width="2"/>
    <col min="2598" max="2836" style="11" width="9.140625"/>
    <col customWidth="1" min="2837" max="2837" style="11" width="2.42578125"/>
    <col bestFit="1" customWidth="1" min="2838" max="2838" style="11" width="12.42578125"/>
    <col customWidth="1" min="2839" max="2840" style="11" width="12.42578125"/>
    <col customWidth="1" min="2841" max="2841" style="11" width="82"/>
    <col customWidth="1" min="2842" max="2842" style="11" width="7.140625"/>
    <col customWidth="1" min="2843" max="2843" style="11" width="16.5703125"/>
    <col customWidth="1" min="2844" max="2844" style="11" width="11.42578125"/>
    <col customWidth="1" min="2845" max="2845" style="11" width="12"/>
    <col customWidth="1" min="2846" max="2846" style="11" width="10.85546875"/>
    <col customWidth="1" min="2847" max="2847" style="11" width="17.7109375"/>
    <col customWidth="1" min="2848" max="2848" style="11" width="0.140625"/>
    <col customWidth="1" min="2849" max="2850" style="11" width="15.7109375"/>
    <col customWidth="1" min="2851" max="2851" style="11" width="14.28515625"/>
    <col customWidth="1" min="2852" max="2852" style="11" width="15.85546875"/>
    <col customWidth="1" min="2853" max="2853" style="11" width="2"/>
    <col min="2854" max="3092" style="11" width="9.140625"/>
    <col customWidth="1" min="3093" max="3093" style="11" width="2.42578125"/>
    <col bestFit="1" customWidth="1" min="3094" max="3094" style="11" width="12.42578125"/>
    <col customWidth="1" min="3095" max="3096" style="11" width="12.42578125"/>
    <col customWidth="1" min="3097" max="3097" style="11" width="82"/>
    <col customWidth="1" min="3098" max="3098" style="11" width="7.140625"/>
    <col customWidth="1" min="3099" max="3099" style="11" width="16.5703125"/>
    <col customWidth="1" min="3100" max="3100" style="11" width="11.42578125"/>
    <col customWidth="1" min="3101" max="3101" style="11" width="12"/>
    <col customWidth="1" min="3102" max="3102" style="11" width="10.85546875"/>
    <col customWidth="1" min="3103" max="3103" style="11" width="17.7109375"/>
    <col customWidth="1" min="3104" max="3104" style="11" width="0.140625"/>
    <col customWidth="1" min="3105" max="3106" style="11" width="15.7109375"/>
    <col customWidth="1" min="3107" max="3107" style="11" width="14.28515625"/>
    <col customWidth="1" min="3108" max="3108" style="11" width="15.85546875"/>
    <col customWidth="1" min="3109" max="3109" style="11" width="2"/>
    <col min="3110" max="3348" style="11" width="9.140625"/>
    <col customWidth="1" min="3349" max="3349" style="11" width="2.42578125"/>
    <col bestFit="1" customWidth="1" min="3350" max="3350" style="11" width="12.42578125"/>
    <col customWidth="1" min="3351" max="3352" style="11" width="12.42578125"/>
    <col customWidth="1" min="3353" max="3353" style="11" width="82"/>
    <col customWidth="1" min="3354" max="3354" style="11" width="7.140625"/>
    <col customWidth="1" min="3355" max="3355" style="11" width="16.5703125"/>
    <col customWidth="1" min="3356" max="3356" style="11" width="11.42578125"/>
    <col customWidth="1" min="3357" max="3357" style="11" width="12"/>
    <col customWidth="1" min="3358" max="3358" style="11" width="10.85546875"/>
    <col customWidth="1" min="3359" max="3359" style="11" width="17.7109375"/>
    <col customWidth="1" min="3360" max="3360" style="11" width="0.140625"/>
    <col customWidth="1" min="3361" max="3362" style="11" width="15.7109375"/>
    <col customWidth="1" min="3363" max="3363" style="11" width="14.28515625"/>
    <col customWidth="1" min="3364" max="3364" style="11" width="15.85546875"/>
    <col customWidth="1" min="3365" max="3365" style="11" width="2"/>
    <col min="3366" max="3604" style="11" width="9.140625"/>
    <col customWidth="1" min="3605" max="3605" style="11" width="2.42578125"/>
    <col bestFit="1" customWidth="1" min="3606" max="3606" style="11" width="12.42578125"/>
    <col customWidth="1" min="3607" max="3608" style="11" width="12.42578125"/>
    <col customWidth="1" min="3609" max="3609" style="11" width="82"/>
    <col customWidth="1" min="3610" max="3610" style="11" width="7.140625"/>
    <col customWidth="1" min="3611" max="3611" style="11" width="16.5703125"/>
    <col customWidth="1" min="3612" max="3612" style="11" width="11.42578125"/>
    <col customWidth="1" min="3613" max="3613" style="11" width="12"/>
    <col customWidth="1" min="3614" max="3614" style="11" width="10.85546875"/>
    <col customWidth="1" min="3615" max="3615" style="11" width="17.7109375"/>
    <col customWidth="1" min="3616" max="3616" style="11" width="0.140625"/>
    <col customWidth="1" min="3617" max="3618" style="11" width="15.7109375"/>
    <col customWidth="1" min="3619" max="3619" style="11" width="14.28515625"/>
    <col customWidth="1" min="3620" max="3620" style="11" width="15.85546875"/>
    <col customWidth="1" min="3621" max="3621" style="11" width="2"/>
    <col min="3622" max="3860" style="11" width="9.140625"/>
    <col customWidth="1" min="3861" max="3861" style="11" width="2.42578125"/>
    <col bestFit="1" customWidth="1" min="3862" max="3862" style="11" width="12.42578125"/>
    <col customWidth="1" min="3863" max="3864" style="11" width="12.42578125"/>
    <col customWidth="1" min="3865" max="3865" style="11" width="82"/>
    <col customWidth="1" min="3866" max="3866" style="11" width="7.140625"/>
    <col customWidth="1" min="3867" max="3867" style="11" width="16.5703125"/>
    <col customWidth="1" min="3868" max="3868" style="11" width="11.42578125"/>
    <col customWidth="1" min="3869" max="3869" style="11" width="12"/>
    <col customWidth="1" min="3870" max="3870" style="11" width="10.85546875"/>
    <col customWidth="1" min="3871" max="3871" style="11" width="17.7109375"/>
    <col customWidth="1" min="3872" max="3872" style="11" width="0.140625"/>
    <col customWidth="1" min="3873" max="3874" style="11" width="15.7109375"/>
    <col customWidth="1" min="3875" max="3875" style="11" width="14.28515625"/>
    <col customWidth="1" min="3876" max="3876" style="11" width="15.85546875"/>
    <col customWidth="1" min="3877" max="3877" style="11" width="2"/>
    <col min="3878" max="4116" style="11" width="9.140625"/>
    <col customWidth="1" min="4117" max="4117" style="11" width="2.42578125"/>
    <col bestFit="1" customWidth="1" min="4118" max="4118" style="11" width="12.42578125"/>
    <col customWidth="1" min="4119" max="4120" style="11" width="12.42578125"/>
    <col customWidth="1" min="4121" max="4121" style="11" width="82"/>
    <col customWidth="1" min="4122" max="4122" style="11" width="7.140625"/>
    <col customWidth="1" min="4123" max="4123" style="11" width="16.5703125"/>
    <col customWidth="1" min="4124" max="4124" style="11" width="11.42578125"/>
    <col customWidth="1" min="4125" max="4125" style="11" width="12"/>
    <col customWidth="1" min="4126" max="4126" style="11" width="10.85546875"/>
    <col customWidth="1" min="4127" max="4127" style="11" width="17.7109375"/>
    <col customWidth="1" min="4128" max="4128" style="11" width="0.140625"/>
    <col customWidth="1" min="4129" max="4130" style="11" width="15.7109375"/>
    <col customWidth="1" min="4131" max="4131" style="11" width="14.28515625"/>
    <col customWidth="1" min="4132" max="4132" style="11" width="15.85546875"/>
    <col customWidth="1" min="4133" max="4133" style="11" width="2"/>
    <col min="4134" max="4372" style="11" width="9.140625"/>
    <col customWidth="1" min="4373" max="4373" style="11" width="2.42578125"/>
    <col bestFit="1" customWidth="1" min="4374" max="4374" style="11" width="12.42578125"/>
    <col customWidth="1" min="4375" max="4376" style="11" width="12.42578125"/>
    <col customWidth="1" min="4377" max="4377" style="11" width="82"/>
    <col customWidth="1" min="4378" max="4378" style="11" width="7.140625"/>
    <col customWidth="1" min="4379" max="4379" style="11" width="16.5703125"/>
    <col customWidth="1" min="4380" max="4380" style="11" width="11.42578125"/>
    <col customWidth="1" min="4381" max="4381" style="11" width="12"/>
    <col customWidth="1" min="4382" max="4382" style="11" width="10.85546875"/>
    <col customWidth="1" min="4383" max="4383" style="11" width="17.7109375"/>
    <col customWidth="1" min="4384" max="4384" style="11" width="0.140625"/>
    <col customWidth="1" min="4385" max="4386" style="11" width="15.7109375"/>
    <col customWidth="1" min="4387" max="4387" style="11" width="14.28515625"/>
    <col customWidth="1" min="4388" max="4388" style="11" width="15.85546875"/>
    <col customWidth="1" min="4389" max="4389" style="11" width="2"/>
    <col min="4390" max="4628" style="11" width="9.140625"/>
    <col customWidth="1" min="4629" max="4629" style="11" width="2.42578125"/>
    <col bestFit="1" customWidth="1" min="4630" max="4630" style="11" width="12.42578125"/>
    <col customWidth="1" min="4631" max="4632" style="11" width="12.42578125"/>
    <col customWidth="1" min="4633" max="4633" style="11" width="82"/>
    <col customWidth="1" min="4634" max="4634" style="11" width="7.140625"/>
    <col customWidth="1" min="4635" max="4635" style="11" width="16.5703125"/>
    <col customWidth="1" min="4636" max="4636" style="11" width="11.42578125"/>
    <col customWidth="1" min="4637" max="4637" style="11" width="12"/>
    <col customWidth="1" min="4638" max="4638" style="11" width="10.85546875"/>
    <col customWidth="1" min="4639" max="4639" style="11" width="17.7109375"/>
    <col customWidth="1" min="4640" max="4640" style="11" width="0.140625"/>
    <col customWidth="1" min="4641" max="4642" style="11" width="15.7109375"/>
    <col customWidth="1" min="4643" max="4643" style="11" width="14.28515625"/>
    <col customWidth="1" min="4644" max="4644" style="11" width="15.85546875"/>
    <col customWidth="1" min="4645" max="4645" style="11" width="2"/>
    <col min="4646" max="4884" style="11" width="9.140625"/>
    <col customWidth="1" min="4885" max="4885" style="11" width="2.42578125"/>
    <col bestFit="1" customWidth="1" min="4886" max="4886" style="11" width="12.42578125"/>
    <col customWidth="1" min="4887" max="4888" style="11" width="12.42578125"/>
    <col customWidth="1" min="4889" max="4889" style="11" width="82"/>
    <col customWidth="1" min="4890" max="4890" style="11" width="7.140625"/>
    <col customWidth="1" min="4891" max="4891" style="11" width="16.5703125"/>
    <col customWidth="1" min="4892" max="4892" style="11" width="11.42578125"/>
    <col customWidth="1" min="4893" max="4893" style="11" width="12"/>
    <col customWidth="1" min="4894" max="4894" style="11" width="10.85546875"/>
    <col customWidth="1" min="4895" max="4895" style="11" width="17.7109375"/>
    <col customWidth="1" min="4896" max="4896" style="11" width="0.140625"/>
    <col customWidth="1" min="4897" max="4898" style="11" width="15.7109375"/>
    <col customWidth="1" min="4899" max="4899" style="11" width="14.28515625"/>
    <col customWidth="1" min="4900" max="4900" style="11" width="15.85546875"/>
    <col customWidth="1" min="4901" max="4901" style="11" width="2"/>
    <col min="4902" max="5140" style="11" width="9.140625"/>
    <col customWidth="1" min="5141" max="5141" style="11" width="2.42578125"/>
    <col bestFit="1" customWidth="1" min="5142" max="5142" style="11" width="12.42578125"/>
    <col customWidth="1" min="5143" max="5144" style="11" width="12.42578125"/>
    <col customWidth="1" min="5145" max="5145" style="11" width="82"/>
    <col customWidth="1" min="5146" max="5146" style="11" width="7.140625"/>
    <col customWidth="1" min="5147" max="5147" style="11" width="16.5703125"/>
    <col customWidth="1" min="5148" max="5148" style="11" width="11.42578125"/>
    <col customWidth="1" min="5149" max="5149" style="11" width="12"/>
    <col customWidth="1" min="5150" max="5150" style="11" width="10.85546875"/>
    <col customWidth="1" min="5151" max="5151" style="11" width="17.7109375"/>
    <col customWidth="1" min="5152" max="5152" style="11" width="0.140625"/>
    <col customWidth="1" min="5153" max="5154" style="11" width="15.7109375"/>
    <col customWidth="1" min="5155" max="5155" style="11" width="14.28515625"/>
    <col customWidth="1" min="5156" max="5156" style="11" width="15.85546875"/>
    <col customWidth="1" min="5157" max="5157" style="11" width="2"/>
    <col min="5158" max="5396" style="11" width="9.140625"/>
    <col customWidth="1" min="5397" max="5397" style="11" width="2.42578125"/>
    <col bestFit="1" customWidth="1" min="5398" max="5398" style="11" width="12.42578125"/>
    <col customWidth="1" min="5399" max="5400" style="11" width="12.42578125"/>
    <col customWidth="1" min="5401" max="5401" style="11" width="82"/>
    <col customWidth="1" min="5402" max="5402" style="11" width="7.140625"/>
    <col customWidth="1" min="5403" max="5403" style="11" width="16.5703125"/>
    <col customWidth="1" min="5404" max="5404" style="11" width="11.42578125"/>
    <col customWidth="1" min="5405" max="5405" style="11" width="12"/>
    <col customWidth="1" min="5406" max="5406" style="11" width="10.85546875"/>
    <col customWidth="1" min="5407" max="5407" style="11" width="17.7109375"/>
    <col customWidth="1" min="5408" max="5408" style="11" width="0.140625"/>
    <col customWidth="1" min="5409" max="5410" style="11" width="15.7109375"/>
    <col customWidth="1" min="5411" max="5411" style="11" width="14.28515625"/>
    <col customWidth="1" min="5412" max="5412" style="11" width="15.85546875"/>
    <col customWidth="1" min="5413" max="5413" style="11" width="2"/>
    <col min="5414" max="5652" style="11" width="9.140625"/>
    <col customWidth="1" min="5653" max="5653" style="11" width="2.42578125"/>
    <col bestFit="1" customWidth="1" min="5654" max="5654" style="11" width="12.42578125"/>
    <col customWidth="1" min="5655" max="5656" style="11" width="12.42578125"/>
    <col customWidth="1" min="5657" max="5657" style="11" width="82"/>
    <col customWidth="1" min="5658" max="5658" style="11" width="7.140625"/>
    <col customWidth="1" min="5659" max="5659" style="11" width="16.5703125"/>
    <col customWidth="1" min="5660" max="5660" style="11" width="11.42578125"/>
    <col customWidth="1" min="5661" max="5661" style="11" width="12"/>
    <col customWidth="1" min="5662" max="5662" style="11" width="10.85546875"/>
    <col customWidth="1" min="5663" max="5663" style="11" width="17.7109375"/>
    <col customWidth="1" min="5664" max="5664" style="11" width="0.140625"/>
    <col customWidth="1" min="5665" max="5666" style="11" width="15.7109375"/>
    <col customWidth="1" min="5667" max="5667" style="11" width="14.28515625"/>
    <col customWidth="1" min="5668" max="5668" style="11" width="15.85546875"/>
    <col customWidth="1" min="5669" max="5669" style="11" width="2"/>
    <col min="5670" max="5908" style="11" width="9.140625"/>
    <col customWidth="1" min="5909" max="5909" style="11" width="2.42578125"/>
    <col bestFit="1" customWidth="1" min="5910" max="5910" style="11" width="12.42578125"/>
    <col customWidth="1" min="5911" max="5912" style="11" width="12.42578125"/>
    <col customWidth="1" min="5913" max="5913" style="11" width="82"/>
    <col customWidth="1" min="5914" max="5914" style="11" width="7.140625"/>
    <col customWidth="1" min="5915" max="5915" style="11" width="16.5703125"/>
    <col customWidth="1" min="5916" max="5916" style="11" width="11.42578125"/>
    <col customWidth="1" min="5917" max="5917" style="11" width="12"/>
    <col customWidth="1" min="5918" max="5918" style="11" width="10.85546875"/>
    <col customWidth="1" min="5919" max="5919" style="11" width="17.7109375"/>
    <col customWidth="1" min="5920" max="5920" style="11" width="0.140625"/>
    <col customWidth="1" min="5921" max="5922" style="11" width="15.7109375"/>
    <col customWidth="1" min="5923" max="5923" style="11" width="14.28515625"/>
    <col customWidth="1" min="5924" max="5924" style="11" width="15.85546875"/>
    <col customWidth="1" min="5925" max="5925" style="11" width="2"/>
    <col min="5926" max="6164" style="11" width="9.140625"/>
    <col customWidth="1" min="6165" max="6165" style="11" width="2.42578125"/>
    <col bestFit="1" customWidth="1" min="6166" max="6166" style="11" width="12.42578125"/>
    <col customWidth="1" min="6167" max="6168" style="11" width="12.42578125"/>
    <col customWidth="1" min="6169" max="6169" style="11" width="82"/>
    <col customWidth="1" min="6170" max="6170" style="11" width="7.140625"/>
    <col customWidth="1" min="6171" max="6171" style="11" width="16.5703125"/>
    <col customWidth="1" min="6172" max="6172" style="11" width="11.42578125"/>
    <col customWidth="1" min="6173" max="6173" style="11" width="12"/>
    <col customWidth="1" min="6174" max="6174" style="11" width="10.85546875"/>
    <col customWidth="1" min="6175" max="6175" style="11" width="17.7109375"/>
    <col customWidth="1" min="6176" max="6176" style="11" width="0.140625"/>
    <col customWidth="1" min="6177" max="6178" style="11" width="15.7109375"/>
    <col customWidth="1" min="6179" max="6179" style="11" width="14.28515625"/>
    <col customWidth="1" min="6180" max="6180" style="11" width="15.85546875"/>
    <col customWidth="1" min="6181" max="6181" style="11" width="2"/>
    <col min="6182" max="6420" style="11" width="9.140625"/>
    <col customWidth="1" min="6421" max="6421" style="11" width="2.42578125"/>
    <col bestFit="1" customWidth="1" min="6422" max="6422" style="11" width="12.42578125"/>
    <col customWidth="1" min="6423" max="6424" style="11" width="12.42578125"/>
    <col customWidth="1" min="6425" max="6425" style="11" width="82"/>
    <col customWidth="1" min="6426" max="6426" style="11" width="7.140625"/>
    <col customWidth="1" min="6427" max="6427" style="11" width="16.5703125"/>
    <col customWidth="1" min="6428" max="6428" style="11" width="11.42578125"/>
    <col customWidth="1" min="6429" max="6429" style="11" width="12"/>
    <col customWidth="1" min="6430" max="6430" style="11" width="10.85546875"/>
    <col customWidth="1" min="6431" max="6431" style="11" width="17.7109375"/>
    <col customWidth="1" min="6432" max="6432" style="11" width="0.140625"/>
    <col customWidth="1" min="6433" max="6434" style="11" width="15.7109375"/>
    <col customWidth="1" min="6435" max="6435" style="11" width="14.28515625"/>
    <col customWidth="1" min="6436" max="6436" style="11" width="15.85546875"/>
    <col customWidth="1" min="6437" max="6437" style="11" width="2"/>
    <col min="6438" max="6676" style="11" width="9.140625"/>
    <col customWidth="1" min="6677" max="6677" style="11" width="2.42578125"/>
    <col bestFit="1" customWidth="1" min="6678" max="6678" style="11" width="12.42578125"/>
    <col customWidth="1" min="6679" max="6680" style="11" width="12.42578125"/>
    <col customWidth="1" min="6681" max="6681" style="11" width="82"/>
    <col customWidth="1" min="6682" max="6682" style="11" width="7.140625"/>
    <col customWidth="1" min="6683" max="6683" style="11" width="16.5703125"/>
    <col customWidth="1" min="6684" max="6684" style="11" width="11.42578125"/>
    <col customWidth="1" min="6685" max="6685" style="11" width="12"/>
    <col customWidth="1" min="6686" max="6686" style="11" width="10.85546875"/>
    <col customWidth="1" min="6687" max="6687" style="11" width="17.7109375"/>
    <col customWidth="1" min="6688" max="6688" style="11" width="0.140625"/>
    <col customWidth="1" min="6689" max="6690" style="11" width="15.7109375"/>
    <col customWidth="1" min="6691" max="6691" style="11" width="14.28515625"/>
    <col customWidth="1" min="6692" max="6692" style="11" width="15.85546875"/>
    <col customWidth="1" min="6693" max="6693" style="11" width="2"/>
    <col min="6694" max="6932" style="11" width="9.140625"/>
    <col customWidth="1" min="6933" max="6933" style="11" width="2.42578125"/>
    <col bestFit="1" customWidth="1" min="6934" max="6934" style="11" width="12.42578125"/>
    <col customWidth="1" min="6935" max="6936" style="11" width="12.42578125"/>
    <col customWidth="1" min="6937" max="6937" style="11" width="82"/>
    <col customWidth="1" min="6938" max="6938" style="11" width="7.140625"/>
    <col customWidth="1" min="6939" max="6939" style="11" width="16.5703125"/>
    <col customWidth="1" min="6940" max="6940" style="11" width="11.42578125"/>
    <col customWidth="1" min="6941" max="6941" style="11" width="12"/>
    <col customWidth="1" min="6942" max="6942" style="11" width="10.85546875"/>
    <col customWidth="1" min="6943" max="6943" style="11" width="17.7109375"/>
    <col customWidth="1" min="6944" max="6944" style="11" width="0.140625"/>
    <col customWidth="1" min="6945" max="6946" style="11" width="15.7109375"/>
    <col customWidth="1" min="6947" max="6947" style="11" width="14.28515625"/>
    <col customWidth="1" min="6948" max="6948" style="11" width="15.85546875"/>
    <col customWidth="1" min="6949" max="6949" style="11" width="2"/>
    <col min="6950" max="7188" style="11" width="9.140625"/>
    <col customWidth="1" min="7189" max="7189" style="11" width="2.42578125"/>
    <col bestFit="1" customWidth="1" min="7190" max="7190" style="11" width="12.42578125"/>
    <col customWidth="1" min="7191" max="7192" style="11" width="12.42578125"/>
    <col customWidth="1" min="7193" max="7193" style="11" width="82"/>
    <col customWidth="1" min="7194" max="7194" style="11" width="7.140625"/>
    <col customWidth="1" min="7195" max="7195" style="11" width="16.5703125"/>
    <col customWidth="1" min="7196" max="7196" style="11" width="11.42578125"/>
    <col customWidth="1" min="7197" max="7197" style="11" width="12"/>
    <col customWidth="1" min="7198" max="7198" style="11" width="10.85546875"/>
    <col customWidth="1" min="7199" max="7199" style="11" width="17.7109375"/>
    <col customWidth="1" min="7200" max="7200" style="11" width="0.140625"/>
    <col customWidth="1" min="7201" max="7202" style="11" width="15.7109375"/>
    <col customWidth="1" min="7203" max="7203" style="11" width="14.28515625"/>
    <col customWidth="1" min="7204" max="7204" style="11" width="15.85546875"/>
    <col customWidth="1" min="7205" max="7205" style="11" width="2"/>
    <col min="7206" max="7444" style="11" width="9.140625"/>
    <col customWidth="1" min="7445" max="7445" style="11" width="2.42578125"/>
    <col bestFit="1" customWidth="1" min="7446" max="7446" style="11" width="12.42578125"/>
    <col customWidth="1" min="7447" max="7448" style="11" width="12.42578125"/>
    <col customWidth="1" min="7449" max="7449" style="11" width="82"/>
    <col customWidth="1" min="7450" max="7450" style="11" width="7.140625"/>
    <col customWidth="1" min="7451" max="7451" style="11" width="16.5703125"/>
    <col customWidth="1" min="7452" max="7452" style="11" width="11.42578125"/>
    <col customWidth="1" min="7453" max="7453" style="11" width="12"/>
    <col customWidth="1" min="7454" max="7454" style="11" width="10.85546875"/>
    <col customWidth="1" min="7455" max="7455" style="11" width="17.7109375"/>
    <col customWidth="1" min="7456" max="7456" style="11" width="0.140625"/>
    <col customWidth="1" min="7457" max="7458" style="11" width="15.7109375"/>
    <col customWidth="1" min="7459" max="7459" style="11" width="14.28515625"/>
    <col customWidth="1" min="7460" max="7460" style="11" width="15.85546875"/>
    <col customWidth="1" min="7461" max="7461" style="11" width="2"/>
    <col min="7462" max="7700" style="11" width="9.140625"/>
    <col customWidth="1" min="7701" max="7701" style="11" width="2.42578125"/>
    <col bestFit="1" customWidth="1" min="7702" max="7702" style="11" width="12.42578125"/>
    <col customWidth="1" min="7703" max="7704" style="11" width="12.42578125"/>
    <col customWidth="1" min="7705" max="7705" style="11" width="82"/>
    <col customWidth="1" min="7706" max="7706" style="11" width="7.140625"/>
    <col customWidth="1" min="7707" max="7707" style="11" width="16.5703125"/>
    <col customWidth="1" min="7708" max="7708" style="11" width="11.42578125"/>
    <col customWidth="1" min="7709" max="7709" style="11" width="12"/>
    <col customWidth="1" min="7710" max="7710" style="11" width="10.85546875"/>
    <col customWidth="1" min="7711" max="7711" style="11" width="17.7109375"/>
    <col customWidth="1" min="7712" max="7712" style="11" width="0.140625"/>
    <col customWidth="1" min="7713" max="7714" style="11" width="15.7109375"/>
    <col customWidth="1" min="7715" max="7715" style="11" width="14.28515625"/>
    <col customWidth="1" min="7716" max="7716" style="11" width="15.85546875"/>
    <col customWidth="1" min="7717" max="7717" style="11" width="2"/>
    <col min="7718" max="7956" style="11" width="9.140625"/>
    <col customWidth="1" min="7957" max="7957" style="11" width="2.42578125"/>
    <col bestFit="1" customWidth="1" min="7958" max="7958" style="11" width="12.42578125"/>
    <col customWidth="1" min="7959" max="7960" style="11" width="12.42578125"/>
    <col customWidth="1" min="7961" max="7961" style="11" width="82"/>
    <col customWidth="1" min="7962" max="7962" style="11" width="7.140625"/>
    <col customWidth="1" min="7963" max="7963" style="11" width="16.5703125"/>
    <col customWidth="1" min="7964" max="7964" style="11" width="11.42578125"/>
    <col customWidth="1" min="7965" max="7965" style="11" width="12"/>
    <col customWidth="1" min="7966" max="7966" style="11" width="10.85546875"/>
    <col customWidth="1" min="7967" max="7967" style="11" width="17.7109375"/>
    <col customWidth="1" min="7968" max="7968" style="11" width="0.140625"/>
    <col customWidth="1" min="7969" max="7970" style="11" width="15.7109375"/>
    <col customWidth="1" min="7971" max="7971" style="11" width="14.28515625"/>
    <col customWidth="1" min="7972" max="7972" style="11" width="15.85546875"/>
    <col customWidth="1" min="7973" max="7973" style="11" width="2"/>
    <col min="7974" max="8212" style="11" width="9.140625"/>
    <col customWidth="1" min="8213" max="8213" style="11" width="2.42578125"/>
    <col bestFit="1" customWidth="1" min="8214" max="8214" style="11" width="12.42578125"/>
    <col customWidth="1" min="8215" max="8216" style="11" width="12.42578125"/>
    <col customWidth="1" min="8217" max="8217" style="11" width="82"/>
    <col customWidth="1" min="8218" max="8218" style="11" width="7.140625"/>
    <col customWidth="1" min="8219" max="8219" style="11" width="16.5703125"/>
    <col customWidth="1" min="8220" max="8220" style="11" width="11.42578125"/>
    <col customWidth="1" min="8221" max="8221" style="11" width="12"/>
    <col customWidth="1" min="8222" max="8222" style="11" width="10.85546875"/>
    <col customWidth="1" min="8223" max="8223" style="11" width="17.7109375"/>
    <col customWidth="1" min="8224" max="8224" style="11" width="0.140625"/>
    <col customWidth="1" min="8225" max="8226" style="11" width="15.7109375"/>
    <col customWidth="1" min="8227" max="8227" style="11" width="14.28515625"/>
    <col customWidth="1" min="8228" max="8228" style="11" width="15.85546875"/>
    <col customWidth="1" min="8229" max="8229" style="11" width="2"/>
    <col min="8230" max="8468" style="11" width="9.140625"/>
    <col customWidth="1" min="8469" max="8469" style="11" width="2.42578125"/>
    <col bestFit="1" customWidth="1" min="8470" max="8470" style="11" width="12.42578125"/>
    <col customWidth="1" min="8471" max="8472" style="11" width="12.42578125"/>
    <col customWidth="1" min="8473" max="8473" style="11" width="82"/>
    <col customWidth="1" min="8474" max="8474" style="11" width="7.140625"/>
    <col customWidth="1" min="8475" max="8475" style="11" width="16.5703125"/>
    <col customWidth="1" min="8476" max="8476" style="11" width="11.42578125"/>
    <col customWidth="1" min="8477" max="8477" style="11" width="12"/>
    <col customWidth="1" min="8478" max="8478" style="11" width="10.85546875"/>
    <col customWidth="1" min="8479" max="8479" style="11" width="17.7109375"/>
    <col customWidth="1" min="8480" max="8480" style="11" width="0.140625"/>
    <col customWidth="1" min="8481" max="8482" style="11" width="15.7109375"/>
    <col customWidth="1" min="8483" max="8483" style="11" width="14.28515625"/>
    <col customWidth="1" min="8484" max="8484" style="11" width="15.85546875"/>
    <col customWidth="1" min="8485" max="8485" style="11" width="2"/>
    <col min="8486" max="8724" style="11" width="9.140625"/>
    <col customWidth="1" min="8725" max="8725" style="11" width="2.42578125"/>
    <col bestFit="1" customWidth="1" min="8726" max="8726" style="11" width="12.42578125"/>
    <col customWidth="1" min="8727" max="8728" style="11" width="12.42578125"/>
    <col customWidth="1" min="8729" max="8729" style="11" width="82"/>
    <col customWidth="1" min="8730" max="8730" style="11" width="7.140625"/>
    <col customWidth="1" min="8731" max="8731" style="11" width="16.5703125"/>
    <col customWidth="1" min="8732" max="8732" style="11" width="11.42578125"/>
    <col customWidth="1" min="8733" max="8733" style="11" width="12"/>
    <col customWidth="1" min="8734" max="8734" style="11" width="10.85546875"/>
    <col customWidth="1" min="8735" max="8735" style="11" width="17.7109375"/>
    <col customWidth="1" min="8736" max="8736" style="11" width="0.140625"/>
    <col customWidth="1" min="8737" max="8738" style="11" width="15.7109375"/>
    <col customWidth="1" min="8739" max="8739" style="11" width="14.28515625"/>
    <col customWidth="1" min="8740" max="8740" style="11" width="15.85546875"/>
    <col customWidth="1" min="8741" max="8741" style="11" width="2"/>
    <col min="8742" max="8980" style="11" width="9.140625"/>
    <col customWidth="1" min="8981" max="8981" style="11" width="2.42578125"/>
    <col bestFit="1" customWidth="1" min="8982" max="8982" style="11" width="12.42578125"/>
    <col customWidth="1" min="8983" max="8984" style="11" width="12.42578125"/>
    <col customWidth="1" min="8985" max="8985" style="11" width="82"/>
    <col customWidth="1" min="8986" max="8986" style="11" width="7.140625"/>
    <col customWidth="1" min="8987" max="8987" style="11" width="16.5703125"/>
    <col customWidth="1" min="8988" max="8988" style="11" width="11.42578125"/>
    <col customWidth="1" min="8989" max="8989" style="11" width="12"/>
    <col customWidth="1" min="8990" max="8990" style="11" width="10.85546875"/>
    <col customWidth="1" min="8991" max="8991" style="11" width="17.7109375"/>
    <col customWidth="1" min="8992" max="8992" style="11" width="0.140625"/>
    <col customWidth="1" min="8993" max="8994" style="11" width="15.7109375"/>
    <col customWidth="1" min="8995" max="8995" style="11" width="14.28515625"/>
    <col customWidth="1" min="8996" max="8996" style="11" width="15.85546875"/>
    <col customWidth="1" min="8997" max="8997" style="11" width="2"/>
    <col min="8998" max="9236" style="11" width="9.140625"/>
    <col customWidth="1" min="9237" max="9237" style="11" width="2.42578125"/>
    <col bestFit="1" customWidth="1" min="9238" max="9238" style="11" width="12.42578125"/>
    <col customWidth="1" min="9239" max="9240" style="11" width="12.42578125"/>
    <col customWidth="1" min="9241" max="9241" style="11" width="82"/>
    <col customWidth="1" min="9242" max="9242" style="11" width="7.140625"/>
    <col customWidth="1" min="9243" max="9243" style="11" width="16.5703125"/>
    <col customWidth="1" min="9244" max="9244" style="11" width="11.42578125"/>
    <col customWidth="1" min="9245" max="9245" style="11" width="12"/>
    <col customWidth="1" min="9246" max="9246" style="11" width="10.85546875"/>
    <col customWidth="1" min="9247" max="9247" style="11" width="17.7109375"/>
    <col customWidth="1" min="9248" max="9248" style="11" width="0.140625"/>
    <col customWidth="1" min="9249" max="9250" style="11" width="15.7109375"/>
    <col customWidth="1" min="9251" max="9251" style="11" width="14.28515625"/>
    <col customWidth="1" min="9252" max="9252" style="11" width="15.85546875"/>
    <col customWidth="1" min="9253" max="9253" style="11" width="2"/>
    <col min="9254" max="9492" style="11" width="9.140625"/>
    <col customWidth="1" min="9493" max="9493" style="11" width="2.42578125"/>
    <col bestFit="1" customWidth="1" min="9494" max="9494" style="11" width="12.42578125"/>
    <col customWidth="1" min="9495" max="9496" style="11" width="12.42578125"/>
    <col customWidth="1" min="9497" max="9497" style="11" width="82"/>
    <col customWidth="1" min="9498" max="9498" style="11" width="7.140625"/>
    <col customWidth="1" min="9499" max="9499" style="11" width="16.5703125"/>
    <col customWidth="1" min="9500" max="9500" style="11" width="11.42578125"/>
    <col customWidth="1" min="9501" max="9501" style="11" width="12"/>
    <col customWidth="1" min="9502" max="9502" style="11" width="10.85546875"/>
    <col customWidth="1" min="9503" max="9503" style="11" width="17.7109375"/>
    <col customWidth="1" min="9504" max="9504" style="11" width="0.140625"/>
    <col customWidth="1" min="9505" max="9506" style="11" width="15.7109375"/>
    <col customWidth="1" min="9507" max="9507" style="11" width="14.28515625"/>
    <col customWidth="1" min="9508" max="9508" style="11" width="15.85546875"/>
    <col customWidth="1" min="9509" max="9509" style="11" width="2"/>
    <col min="9510" max="9748" style="11" width="9.140625"/>
    <col customWidth="1" min="9749" max="9749" style="11" width="2.42578125"/>
    <col bestFit="1" customWidth="1" min="9750" max="9750" style="11" width="12.42578125"/>
    <col customWidth="1" min="9751" max="9752" style="11" width="12.42578125"/>
    <col customWidth="1" min="9753" max="9753" style="11" width="82"/>
    <col customWidth="1" min="9754" max="9754" style="11" width="7.140625"/>
    <col customWidth="1" min="9755" max="9755" style="11" width="16.5703125"/>
    <col customWidth="1" min="9756" max="9756" style="11" width="11.42578125"/>
    <col customWidth="1" min="9757" max="9757" style="11" width="12"/>
    <col customWidth="1" min="9758" max="9758" style="11" width="10.85546875"/>
    <col customWidth="1" min="9759" max="9759" style="11" width="17.7109375"/>
    <col customWidth="1" min="9760" max="9760" style="11" width="0.140625"/>
    <col customWidth="1" min="9761" max="9762" style="11" width="15.7109375"/>
    <col customWidth="1" min="9763" max="9763" style="11" width="14.28515625"/>
    <col customWidth="1" min="9764" max="9764" style="11" width="15.85546875"/>
    <col customWidth="1" min="9765" max="9765" style="11" width="2"/>
    <col min="9766" max="10004" style="11" width="9.140625"/>
    <col customWidth="1" min="10005" max="10005" style="11" width="2.42578125"/>
    <col bestFit="1" customWidth="1" min="10006" max="10006" style="11" width="12.42578125"/>
    <col customWidth="1" min="10007" max="10008" style="11" width="12.42578125"/>
    <col customWidth="1" min="10009" max="10009" style="11" width="82"/>
    <col customWidth="1" min="10010" max="10010" style="11" width="7.140625"/>
    <col customWidth="1" min="10011" max="10011" style="11" width="16.5703125"/>
    <col customWidth="1" min="10012" max="10012" style="11" width="11.42578125"/>
    <col customWidth="1" min="10013" max="10013" style="11" width="12"/>
    <col customWidth="1" min="10014" max="10014" style="11" width="10.85546875"/>
    <col customWidth="1" min="10015" max="10015" style="11" width="17.7109375"/>
    <col customWidth="1" min="10016" max="10016" style="11" width="0.140625"/>
    <col customWidth="1" min="10017" max="10018" style="11" width="15.7109375"/>
    <col customWidth="1" min="10019" max="10019" style="11" width="14.28515625"/>
    <col customWidth="1" min="10020" max="10020" style="11" width="15.85546875"/>
    <col customWidth="1" min="10021" max="10021" style="11" width="2"/>
    <col min="10022" max="10260" style="11" width="9.140625"/>
    <col customWidth="1" min="10261" max="10261" style="11" width="2.42578125"/>
    <col bestFit="1" customWidth="1" min="10262" max="10262" style="11" width="12.42578125"/>
    <col customWidth="1" min="10263" max="10264" style="11" width="12.42578125"/>
    <col customWidth="1" min="10265" max="10265" style="11" width="82"/>
    <col customWidth="1" min="10266" max="10266" style="11" width="7.140625"/>
    <col customWidth="1" min="10267" max="10267" style="11" width="16.5703125"/>
    <col customWidth="1" min="10268" max="10268" style="11" width="11.42578125"/>
    <col customWidth="1" min="10269" max="10269" style="11" width="12"/>
    <col customWidth="1" min="10270" max="10270" style="11" width="10.85546875"/>
    <col customWidth="1" min="10271" max="10271" style="11" width="17.7109375"/>
    <col customWidth="1" min="10272" max="10272" style="11" width="0.140625"/>
    <col customWidth="1" min="10273" max="10274" style="11" width="15.7109375"/>
    <col customWidth="1" min="10275" max="10275" style="11" width="14.28515625"/>
    <col customWidth="1" min="10276" max="10276" style="11" width="15.85546875"/>
    <col customWidth="1" min="10277" max="10277" style="11" width="2"/>
    <col min="10278" max="10516" style="11" width="9.140625"/>
    <col customWidth="1" min="10517" max="10517" style="11" width="2.42578125"/>
    <col bestFit="1" customWidth="1" min="10518" max="10518" style="11" width="12.42578125"/>
    <col customWidth="1" min="10519" max="10520" style="11" width="12.42578125"/>
    <col customWidth="1" min="10521" max="10521" style="11" width="82"/>
    <col customWidth="1" min="10522" max="10522" style="11" width="7.140625"/>
    <col customWidth="1" min="10523" max="10523" style="11" width="16.5703125"/>
    <col customWidth="1" min="10524" max="10524" style="11" width="11.42578125"/>
    <col customWidth="1" min="10525" max="10525" style="11" width="12"/>
    <col customWidth="1" min="10526" max="10526" style="11" width="10.85546875"/>
    <col customWidth="1" min="10527" max="10527" style="11" width="17.7109375"/>
    <col customWidth="1" min="10528" max="10528" style="11" width="0.140625"/>
    <col customWidth="1" min="10529" max="10530" style="11" width="15.7109375"/>
    <col customWidth="1" min="10531" max="10531" style="11" width="14.28515625"/>
    <col customWidth="1" min="10532" max="10532" style="11" width="15.85546875"/>
    <col customWidth="1" min="10533" max="10533" style="11" width="2"/>
    <col min="10534" max="10772" style="11" width="9.140625"/>
    <col customWidth="1" min="10773" max="10773" style="11" width="2.42578125"/>
    <col bestFit="1" customWidth="1" min="10774" max="10774" style="11" width="12.42578125"/>
    <col customWidth="1" min="10775" max="10776" style="11" width="12.42578125"/>
    <col customWidth="1" min="10777" max="10777" style="11" width="82"/>
    <col customWidth="1" min="10778" max="10778" style="11" width="7.140625"/>
    <col customWidth="1" min="10779" max="10779" style="11" width="16.5703125"/>
    <col customWidth="1" min="10780" max="10780" style="11" width="11.42578125"/>
    <col customWidth="1" min="10781" max="10781" style="11" width="12"/>
    <col customWidth="1" min="10782" max="10782" style="11" width="10.85546875"/>
    <col customWidth="1" min="10783" max="10783" style="11" width="17.7109375"/>
    <col customWidth="1" min="10784" max="10784" style="11" width="0.140625"/>
    <col customWidth="1" min="10785" max="10786" style="11" width="15.7109375"/>
    <col customWidth="1" min="10787" max="10787" style="11" width="14.28515625"/>
    <col customWidth="1" min="10788" max="10788" style="11" width="15.85546875"/>
    <col customWidth="1" min="10789" max="10789" style="11" width="2"/>
    <col min="10790" max="11028" style="11" width="9.140625"/>
    <col customWidth="1" min="11029" max="11029" style="11" width="2.42578125"/>
    <col bestFit="1" customWidth="1" min="11030" max="11030" style="11" width="12.42578125"/>
    <col customWidth="1" min="11031" max="11032" style="11" width="12.42578125"/>
    <col customWidth="1" min="11033" max="11033" style="11" width="82"/>
    <col customWidth="1" min="11034" max="11034" style="11" width="7.140625"/>
    <col customWidth="1" min="11035" max="11035" style="11" width="16.5703125"/>
    <col customWidth="1" min="11036" max="11036" style="11" width="11.42578125"/>
    <col customWidth="1" min="11037" max="11037" style="11" width="12"/>
    <col customWidth="1" min="11038" max="11038" style="11" width="10.85546875"/>
    <col customWidth="1" min="11039" max="11039" style="11" width="17.7109375"/>
    <col customWidth="1" min="11040" max="11040" style="11" width="0.140625"/>
    <col customWidth="1" min="11041" max="11042" style="11" width="15.7109375"/>
    <col customWidth="1" min="11043" max="11043" style="11" width="14.28515625"/>
    <col customWidth="1" min="11044" max="11044" style="11" width="15.85546875"/>
    <col customWidth="1" min="11045" max="11045" style="11" width="2"/>
    <col min="11046" max="11284" style="11" width="9.140625"/>
    <col customWidth="1" min="11285" max="11285" style="11" width="2.42578125"/>
    <col bestFit="1" customWidth="1" min="11286" max="11286" style="11" width="12.42578125"/>
    <col customWidth="1" min="11287" max="11288" style="11" width="12.42578125"/>
    <col customWidth="1" min="11289" max="11289" style="11" width="82"/>
    <col customWidth="1" min="11290" max="11290" style="11" width="7.140625"/>
    <col customWidth="1" min="11291" max="11291" style="11" width="16.5703125"/>
    <col customWidth="1" min="11292" max="11292" style="11" width="11.42578125"/>
    <col customWidth="1" min="11293" max="11293" style="11" width="12"/>
    <col customWidth="1" min="11294" max="11294" style="11" width="10.85546875"/>
    <col customWidth="1" min="11295" max="11295" style="11" width="17.7109375"/>
    <col customWidth="1" min="11296" max="11296" style="11" width="0.140625"/>
    <col customWidth="1" min="11297" max="11298" style="11" width="15.7109375"/>
    <col customWidth="1" min="11299" max="11299" style="11" width="14.28515625"/>
    <col customWidth="1" min="11300" max="11300" style="11" width="15.85546875"/>
    <col customWidth="1" min="11301" max="11301" style="11" width="2"/>
    <col min="11302" max="11540" style="11" width="9.140625"/>
    <col customWidth="1" min="11541" max="11541" style="11" width="2.42578125"/>
    <col bestFit="1" customWidth="1" min="11542" max="11542" style="11" width="12.42578125"/>
    <col customWidth="1" min="11543" max="11544" style="11" width="12.42578125"/>
    <col customWidth="1" min="11545" max="11545" style="11" width="82"/>
    <col customWidth="1" min="11546" max="11546" style="11" width="7.140625"/>
    <col customWidth="1" min="11547" max="11547" style="11" width="16.5703125"/>
    <col customWidth="1" min="11548" max="11548" style="11" width="11.42578125"/>
    <col customWidth="1" min="11549" max="11549" style="11" width="12"/>
    <col customWidth="1" min="11550" max="11550" style="11" width="10.85546875"/>
    <col customWidth="1" min="11551" max="11551" style="11" width="17.7109375"/>
    <col customWidth="1" min="11552" max="11552" style="11" width="0.140625"/>
    <col customWidth="1" min="11553" max="11554" style="11" width="15.7109375"/>
    <col customWidth="1" min="11555" max="11555" style="11" width="14.28515625"/>
    <col customWidth="1" min="11556" max="11556" style="11" width="15.85546875"/>
    <col customWidth="1" min="11557" max="11557" style="11" width="2"/>
    <col min="11558" max="11796" style="11" width="9.140625"/>
    <col customWidth="1" min="11797" max="11797" style="11" width="2.42578125"/>
    <col bestFit="1" customWidth="1" min="11798" max="11798" style="11" width="12.42578125"/>
    <col customWidth="1" min="11799" max="11800" style="11" width="12.42578125"/>
    <col customWidth="1" min="11801" max="11801" style="11" width="82"/>
    <col customWidth="1" min="11802" max="11802" style="11" width="7.140625"/>
    <col customWidth="1" min="11803" max="11803" style="11" width="16.5703125"/>
    <col customWidth="1" min="11804" max="11804" style="11" width="11.42578125"/>
    <col customWidth="1" min="11805" max="11805" style="11" width="12"/>
    <col customWidth="1" min="11806" max="11806" style="11" width="10.85546875"/>
    <col customWidth="1" min="11807" max="11807" style="11" width="17.7109375"/>
    <col customWidth="1" min="11808" max="11808" style="11" width="0.140625"/>
    <col customWidth="1" min="11809" max="11810" style="11" width="15.7109375"/>
    <col customWidth="1" min="11811" max="11811" style="11" width="14.28515625"/>
    <col customWidth="1" min="11812" max="11812" style="11" width="15.85546875"/>
    <col customWidth="1" min="11813" max="11813" style="11" width="2"/>
    <col min="11814" max="12052" style="11" width="9.140625"/>
    <col customWidth="1" min="12053" max="12053" style="11" width="2.42578125"/>
    <col bestFit="1" customWidth="1" min="12054" max="12054" style="11" width="12.42578125"/>
    <col customWidth="1" min="12055" max="12056" style="11" width="12.42578125"/>
    <col customWidth="1" min="12057" max="12057" style="11" width="82"/>
    <col customWidth="1" min="12058" max="12058" style="11" width="7.140625"/>
    <col customWidth="1" min="12059" max="12059" style="11" width="16.5703125"/>
    <col customWidth="1" min="12060" max="12060" style="11" width="11.42578125"/>
    <col customWidth="1" min="12061" max="12061" style="11" width="12"/>
    <col customWidth="1" min="12062" max="12062" style="11" width="10.85546875"/>
    <col customWidth="1" min="12063" max="12063" style="11" width="17.7109375"/>
    <col customWidth="1" min="12064" max="12064" style="11" width="0.140625"/>
    <col customWidth="1" min="12065" max="12066" style="11" width="15.7109375"/>
    <col customWidth="1" min="12067" max="12067" style="11" width="14.28515625"/>
    <col customWidth="1" min="12068" max="12068" style="11" width="15.85546875"/>
    <col customWidth="1" min="12069" max="12069" style="11" width="2"/>
    <col min="12070" max="12308" style="11" width="9.140625"/>
    <col customWidth="1" min="12309" max="12309" style="11" width="2.42578125"/>
    <col bestFit="1" customWidth="1" min="12310" max="12310" style="11" width="12.42578125"/>
    <col customWidth="1" min="12311" max="12312" style="11" width="12.42578125"/>
    <col customWidth="1" min="12313" max="12313" style="11" width="82"/>
    <col customWidth="1" min="12314" max="12314" style="11" width="7.140625"/>
    <col customWidth="1" min="12315" max="12315" style="11" width="16.5703125"/>
    <col customWidth="1" min="12316" max="12316" style="11" width="11.42578125"/>
    <col customWidth="1" min="12317" max="12317" style="11" width="12"/>
    <col customWidth="1" min="12318" max="12318" style="11" width="10.85546875"/>
    <col customWidth="1" min="12319" max="12319" style="11" width="17.7109375"/>
    <col customWidth="1" min="12320" max="12320" style="11" width="0.140625"/>
    <col customWidth="1" min="12321" max="12322" style="11" width="15.7109375"/>
    <col customWidth="1" min="12323" max="12323" style="11" width="14.28515625"/>
    <col customWidth="1" min="12324" max="12324" style="11" width="15.85546875"/>
    <col customWidth="1" min="12325" max="12325" style="11" width="2"/>
    <col min="12326" max="12564" style="11" width="9.140625"/>
    <col customWidth="1" min="12565" max="12565" style="11" width="2.42578125"/>
    <col bestFit="1" customWidth="1" min="12566" max="12566" style="11" width="12.42578125"/>
    <col customWidth="1" min="12567" max="12568" style="11" width="12.42578125"/>
    <col customWidth="1" min="12569" max="12569" style="11" width="82"/>
    <col customWidth="1" min="12570" max="12570" style="11" width="7.140625"/>
    <col customWidth="1" min="12571" max="12571" style="11" width="16.5703125"/>
    <col customWidth="1" min="12572" max="12572" style="11" width="11.42578125"/>
    <col customWidth="1" min="12573" max="12573" style="11" width="12"/>
    <col customWidth="1" min="12574" max="12574" style="11" width="10.85546875"/>
    <col customWidth="1" min="12575" max="12575" style="11" width="17.7109375"/>
    <col customWidth="1" min="12576" max="12576" style="11" width="0.140625"/>
    <col customWidth="1" min="12577" max="12578" style="11" width="15.7109375"/>
    <col customWidth="1" min="12579" max="12579" style="11" width="14.28515625"/>
    <col customWidth="1" min="12580" max="12580" style="11" width="15.85546875"/>
    <col customWidth="1" min="12581" max="12581" style="11" width="2"/>
    <col min="12582" max="12820" style="11" width="9.140625"/>
    <col customWidth="1" min="12821" max="12821" style="11" width="2.42578125"/>
    <col bestFit="1" customWidth="1" min="12822" max="12822" style="11" width="12.42578125"/>
    <col customWidth="1" min="12823" max="12824" style="11" width="12.42578125"/>
    <col customWidth="1" min="12825" max="12825" style="11" width="82"/>
    <col customWidth="1" min="12826" max="12826" style="11" width="7.140625"/>
    <col customWidth="1" min="12827" max="12827" style="11" width="16.5703125"/>
    <col customWidth="1" min="12828" max="12828" style="11" width="11.42578125"/>
    <col customWidth="1" min="12829" max="12829" style="11" width="12"/>
    <col customWidth="1" min="12830" max="12830" style="11" width="10.85546875"/>
    <col customWidth="1" min="12831" max="12831" style="11" width="17.7109375"/>
    <col customWidth="1" min="12832" max="12832" style="11" width="0.140625"/>
    <col customWidth="1" min="12833" max="12834" style="11" width="15.7109375"/>
    <col customWidth="1" min="12835" max="12835" style="11" width="14.28515625"/>
    <col customWidth="1" min="12836" max="12836" style="11" width="15.85546875"/>
    <col customWidth="1" min="12837" max="12837" style="11" width="2"/>
    <col min="12838" max="13076" style="11" width="9.140625"/>
    <col customWidth="1" min="13077" max="13077" style="11" width="2.42578125"/>
    <col bestFit="1" customWidth="1" min="13078" max="13078" style="11" width="12.42578125"/>
    <col customWidth="1" min="13079" max="13080" style="11" width="12.42578125"/>
    <col customWidth="1" min="13081" max="13081" style="11" width="82"/>
    <col customWidth="1" min="13082" max="13082" style="11" width="7.140625"/>
    <col customWidth="1" min="13083" max="13083" style="11" width="16.5703125"/>
    <col customWidth="1" min="13084" max="13084" style="11" width="11.42578125"/>
    <col customWidth="1" min="13085" max="13085" style="11" width="12"/>
    <col customWidth="1" min="13086" max="13086" style="11" width="10.85546875"/>
    <col customWidth="1" min="13087" max="13087" style="11" width="17.7109375"/>
    <col customWidth="1" min="13088" max="13088" style="11" width="0.140625"/>
    <col customWidth="1" min="13089" max="13090" style="11" width="15.7109375"/>
    <col customWidth="1" min="13091" max="13091" style="11" width="14.28515625"/>
    <col customWidth="1" min="13092" max="13092" style="11" width="15.85546875"/>
    <col customWidth="1" min="13093" max="13093" style="11" width="2"/>
    <col min="13094" max="13332" style="11" width="9.140625"/>
    <col customWidth="1" min="13333" max="13333" style="11" width="2.42578125"/>
    <col bestFit="1" customWidth="1" min="13334" max="13334" style="11" width="12.42578125"/>
    <col customWidth="1" min="13335" max="13336" style="11" width="12.42578125"/>
    <col customWidth="1" min="13337" max="13337" style="11" width="82"/>
    <col customWidth="1" min="13338" max="13338" style="11" width="7.140625"/>
    <col customWidth="1" min="13339" max="13339" style="11" width="16.5703125"/>
    <col customWidth="1" min="13340" max="13340" style="11" width="11.42578125"/>
    <col customWidth="1" min="13341" max="13341" style="11" width="12"/>
    <col customWidth="1" min="13342" max="13342" style="11" width="10.85546875"/>
    <col customWidth="1" min="13343" max="13343" style="11" width="17.7109375"/>
    <col customWidth="1" min="13344" max="13344" style="11" width="0.140625"/>
    <col customWidth="1" min="13345" max="13346" style="11" width="15.7109375"/>
    <col customWidth="1" min="13347" max="13347" style="11" width="14.28515625"/>
    <col customWidth="1" min="13348" max="13348" style="11" width="15.85546875"/>
    <col customWidth="1" min="13349" max="13349" style="11" width="2"/>
    <col min="13350" max="13588" style="11" width="9.140625"/>
    <col customWidth="1" min="13589" max="13589" style="11" width="2.42578125"/>
    <col bestFit="1" customWidth="1" min="13590" max="13590" style="11" width="12.42578125"/>
    <col customWidth="1" min="13591" max="13592" style="11" width="12.42578125"/>
    <col customWidth="1" min="13593" max="13593" style="11" width="82"/>
    <col customWidth="1" min="13594" max="13594" style="11" width="7.140625"/>
    <col customWidth="1" min="13595" max="13595" style="11" width="16.5703125"/>
    <col customWidth="1" min="13596" max="13596" style="11" width="11.42578125"/>
    <col customWidth="1" min="13597" max="13597" style="11" width="12"/>
    <col customWidth="1" min="13598" max="13598" style="11" width="10.85546875"/>
    <col customWidth="1" min="13599" max="13599" style="11" width="17.7109375"/>
    <col customWidth="1" min="13600" max="13600" style="11" width="0.140625"/>
    <col customWidth="1" min="13601" max="13602" style="11" width="15.7109375"/>
    <col customWidth="1" min="13603" max="13603" style="11" width="14.28515625"/>
    <col customWidth="1" min="13604" max="13604" style="11" width="15.85546875"/>
    <col customWidth="1" min="13605" max="13605" style="11" width="2"/>
    <col min="13606" max="13844" style="11" width="9.140625"/>
    <col customWidth="1" min="13845" max="13845" style="11" width="2.42578125"/>
    <col bestFit="1" customWidth="1" min="13846" max="13846" style="11" width="12.42578125"/>
    <col customWidth="1" min="13847" max="13848" style="11" width="12.42578125"/>
    <col customWidth="1" min="13849" max="13849" style="11" width="82"/>
    <col customWidth="1" min="13850" max="13850" style="11" width="7.140625"/>
    <col customWidth="1" min="13851" max="13851" style="11" width="16.5703125"/>
    <col customWidth="1" min="13852" max="13852" style="11" width="11.42578125"/>
    <col customWidth="1" min="13853" max="13853" style="11" width="12"/>
    <col customWidth="1" min="13854" max="13854" style="11" width="10.85546875"/>
    <col customWidth="1" min="13855" max="13855" style="11" width="17.7109375"/>
    <col customWidth="1" min="13856" max="13856" style="11" width="0.140625"/>
    <col customWidth="1" min="13857" max="13858" style="11" width="15.7109375"/>
    <col customWidth="1" min="13859" max="13859" style="11" width="14.28515625"/>
    <col customWidth="1" min="13860" max="13860" style="11" width="15.85546875"/>
    <col customWidth="1" min="13861" max="13861" style="11" width="2"/>
    <col min="13862" max="14100" style="11" width="9.140625"/>
    <col customWidth="1" min="14101" max="14101" style="11" width="2.42578125"/>
    <col bestFit="1" customWidth="1" min="14102" max="14102" style="11" width="12.42578125"/>
    <col customWidth="1" min="14103" max="14104" style="11" width="12.42578125"/>
    <col customWidth="1" min="14105" max="14105" style="11" width="82"/>
    <col customWidth="1" min="14106" max="14106" style="11" width="7.140625"/>
    <col customWidth="1" min="14107" max="14107" style="11" width="16.5703125"/>
    <col customWidth="1" min="14108" max="14108" style="11" width="11.42578125"/>
    <col customWidth="1" min="14109" max="14109" style="11" width="12"/>
    <col customWidth="1" min="14110" max="14110" style="11" width="10.85546875"/>
    <col customWidth="1" min="14111" max="14111" style="11" width="17.7109375"/>
    <col customWidth="1" min="14112" max="14112" style="11" width="0.140625"/>
    <col customWidth="1" min="14113" max="14114" style="11" width="15.7109375"/>
    <col customWidth="1" min="14115" max="14115" style="11" width="14.28515625"/>
    <col customWidth="1" min="14116" max="14116" style="11" width="15.85546875"/>
    <col customWidth="1" min="14117" max="14117" style="11" width="2"/>
    <col min="14118" max="14356" style="11" width="9.140625"/>
    <col customWidth="1" min="14357" max="14357" style="11" width="2.42578125"/>
    <col bestFit="1" customWidth="1" min="14358" max="14358" style="11" width="12.42578125"/>
    <col customWidth="1" min="14359" max="14360" style="11" width="12.42578125"/>
    <col customWidth="1" min="14361" max="14361" style="11" width="82"/>
    <col customWidth="1" min="14362" max="14362" style="11" width="7.140625"/>
    <col customWidth="1" min="14363" max="14363" style="11" width="16.5703125"/>
    <col customWidth="1" min="14364" max="14364" style="11" width="11.42578125"/>
    <col customWidth="1" min="14365" max="14365" style="11" width="12"/>
    <col customWidth="1" min="14366" max="14366" style="11" width="10.85546875"/>
    <col customWidth="1" min="14367" max="14367" style="11" width="17.7109375"/>
    <col customWidth="1" min="14368" max="14368" style="11" width="0.140625"/>
    <col customWidth="1" min="14369" max="14370" style="11" width="15.7109375"/>
    <col customWidth="1" min="14371" max="14371" style="11" width="14.28515625"/>
    <col customWidth="1" min="14372" max="14372" style="11" width="15.85546875"/>
    <col customWidth="1" min="14373" max="14373" style="11" width="2"/>
    <col min="14374" max="14612" style="11" width="9.140625"/>
    <col customWidth="1" min="14613" max="14613" style="11" width="2.42578125"/>
    <col bestFit="1" customWidth="1" min="14614" max="14614" style="11" width="12.42578125"/>
    <col customWidth="1" min="14615" max="14616" style="11" width="12.42578125"/>
    <col customWidth="1" min="14617" max="14617" style="11" width="82"/>
    <col customWidth="1" min="14618" max="14618" style="11" width="7.140625"/>
    <col customWidth="1" min="14619" max="14619" style="11" width="16.5703125"/>
    <col customWidth="1" min="14620" max="14620" style="11" width="11.42578125"/>
    <col customWidth="1" min="14621" max="14621" style="11" width="12"/>
    <col customWidth="1" min="14622" max="14622" style="11" width="10.85546875"/>
    <col customWidth="1" min="14623" max="14623" style="11" width="17.7109375"/>
    <col customWidth="1" min="14624" max="14624" style="11" width="0.140625"/>
    <col customWidth="1" min="14625" max="14626" style="11" width="15.7109375"/>
    <col customWidth="1" min="14627" max="14627" style="11" width="14.28515625"/>
    <col customWidth="1" min="14628" max="14628" style="11" width="15.85546875"/>
    <col customWidth="1" min="14629" max="14629" style="11" width="2"/>
    <col min="14630" max="14868" style="11" width="9.140625"/>
    <col customWidth="1" min="14869" max="14869" style="11" width="2.42578125"/>
    <col bestFit="1" customWidth="1" min="14870" max="14870" style="11" width="12.42578125"/>
    <col customWidth="1" min="14871" max="14872" style="11" width="12.42578125"/>
    <col customWidth="1" min="14873" max="14873" style="11" width="82"/>
    <col customWidth="1" min="14874" max="14874" style="11" width="7.140625"/>
    <col customWidth="1" min="14875" max="14875" style="11" width="16.5703125"/>
    <col customWidth="1" min="14876" max="14876" style="11" width="11.42578125"/>
    <col customWidth="1" min="14877" max="14877" style="11" width="12"/>
    <col customWidth="1" min="14878" max="14878" style="11" width="10.85546875"/>
    <col customWidth="1" min="14879" max="14879" style="11" width="17.7109375"/>
    <col customWidth="1" min="14880" max="14880" style="11" width="0.140625"/>
    <col customWidth="1" min="14881" max="14882" style="11" width="15.7109375"/>
    <col customWidth="1" min="14883" max="14883" style="11" width="14.28515625"/>
    <col customWidth="1" min="14884" max="14884" style="11" width="15.85546875"/>
    <col customWidth="1" min="14885" max="14885" style="11" width="2"/>
    <col min="14886" max="15124" style="11" width="9.140625"/>
    <col customWidth="1" min="15125" max="15125" style="11" width="2.42578125"/>
    <col bestFit="1" customWidth="1" min="15126" max="15126" style="11" width="12.42578125"/>
    <col customWidth="1" min="15127" max="15128" style="11" width="12.42578125"/>
    <col customWidth="1" min="15129" max="15129" style="11" width="82"/>
    <col customWidth="1" min="15130" max="15130" style="11" width="7.140625"/>
    <col customWidth="1" min="15131" max="15131" style="11" width="16.5703125"/>
    <col customWidth="1" min="15132" max="15132" style="11" width="11.42578125"/>
    <col customWidth="1" min="15133" max="15133" style="11" width="12"/>
    <col customWidth="1" min="15134" max="15134" style="11" width="10.85546875"/>
    <col customWidth="1" min="15135" max="15135" style="11" width="17.7109375"/>
    <col customWidth="1" min="15136" max="15136" style="11" width="0.140625"/>
    <col customWidth="1" min="15137" max="15138" style="11" width="15.7109375"/>
    <col customWidth="1" min="15139" max="15139" style="11" width="14.28515625"/>
    <col customWidth="1" min="15140" max="15140" style="11" width="15.85546875"/>
    <col customWidth="1" min="15141" max="15141" style="11" width="2"/>
    <col min="15142" max="15380" style="11" width="9.140625"/>
    <col customWidth="1" min="15381" max="15381" style="11" width="2.42578125"/>
    <col bestFit="1" customWidth="1" min="15382" max="15382" style="11" width="12.42578125"/>
    <col customWidth="1" min="15383" max="15384" style="11" width="12.42578125"/>
    <col customWidth="1" min="15385" max="15385" style="11" width="82"/>
    <col customWidth="1" min="15386" max="15386" style="11" width="7.140625"/>
    <col customWidth="1" min="15387" max="15387" style="11" width="16.5703125"/>
    <col customWidth="1" min="15388" max="15388" style="11" width="11.42578125"/>
    <col customWidth="1" min="15389" max="15389" style="11" width="12"/>
    <col customWidth="1" min="15390" max="15390" style="11" width="10.85546875"/>
    <col customWidth="1" min="15391" max="15391" style="11" width="17.7109375"/>
    <col customWidth="1" min="15392" max="15392" style="11" width="0.140625"/>
    <col customWidth="1" min="15393" max="15394" style="11" width="15.7109375"/>
    <col customWidth="1" min="15395" max="15395" style="11" width="14.28515625"/>
    <col customWidth="1" min="15396" max="15396" style="11" width="15.85546875"/>
    <col customWidth="1" min="15397" max="15397" style="11" width="2"/>
    <col min="15398" max="15636" style="11" width="9.140625"/>
    <col customWidth="1" min="15637" max="15637" style="11" width="2.42578125"/>
    <col bestFit="1" customWidth="1" min="15638" max="15638" style="11" width="12.42578125"/>
    <col customWidth="1" min="15639" max="15640" style="11" width="12.42578125"/>
    <col customWidth="1" min="15641" max="15641" style="11" width="82"/>
    <col customWidth="1" min="15642" max="15642" style="11" width="7.140625"/>
    <col customWidth="1" min="15643" max="15643" style="11" width="16.5703125"/>
    <col customWidth="1" min="15644" max="15644" style="11" width="11.42578125"/>
    <col customWidth="1" min="15645" max="15645" style="11" width="12"/>
    <col customWidth="1" min="15646" max="15646" style="11" width="10.85546875"/>
    <col customWidth="1" min="15647" max="15647" style="11" width="17.7109375"/>
    <col customWidth="1" min="15648" max="15648" style="11" width="0.140625"/>
    <col customWidth="1" min="15649" max="15650" style="11" width="15.7109375"/>
    <col customWidth="1" min="15651" max="15651" style="11" width="14.28515625"/>
    <col customWidth="1" min="15652" max="15652" style="11" width="15.85546875"/>
    <col customWidth="1" min="15653" max="15653" style="11" width="2"/>
    <col min="15654" max="15892" style="11" width="9.140625"/>
    <col customWidth="1" min="15893" max="15893" style="11" width="2.42578125"/>
    <col bestFit="1" customWidth="1" min="15894" max="15894" style="11" width="12.42578125"/>
    <col customWidth="1" min="15895" max="15896" style="11" width="12.42578125"/>
    <col customWidth="1" min="15897" max="15897" style="11" width="82"/>
    <col customWidth="1" min="15898" max="15898" style="11" width="7.140625"/>
    <col customWidth="1" min="15899" max="15899" style="11" width="16.5703125"/>
    <col customWidth="1" min="15900" max="15900" style="11" width="11.42578125"/>
    <col customWidth="1" min="15901" max="15901" style="11" width="12"/>
    <col customWidth="1" min="15902" max="15902" style="11" width="10.85546875"/>
    <col customWidth="1" min="15903" max="15903" style="11" width="17.7109375"/>
    <col customWidth="1" min="15904" max="15904" style="11" width="0.140625"/>
    <col customWidth="1" min="15905" max="15906" style="11" width="15.7109375"/>
    <col customWidth="1" min="15907" max="15907" style="11" width="14.28515625"/>
    <col customWidth="1" min="15908" max="15908" style="11" width="15.85546875"/>
    <col customWidth="1" min="15909" max="15909" style="11" width="2"/>
    <col min="15910" max="16148" style="11" width="9.140625"/>
    <col customWidth="1" min="16149" max="16149" style="11" width="2.42578125"/>
    <col bestFit="1" customWidth="1" min="16150" max="16150" style="11" width="12.42578125"/>
    <col customWidth="1" min="16151" max="16152" style="11" width="12.42578125"/>
    <col customWidth="1" min="16153" max="16153" style="11" width="82"/>
    <col customWidth="1" min="16154" max="16154" style="11" width="7.140625"/>
    <col customWidth="1" min="16155" max="16155" style="11" width="16.5703125"/>
    <col customWidth="1" min="16156" max="16156" style="11" width="11.42578125"/>
    <col customWidth="1" min="16157" max="16157" style="11" width="12"/>
    <col customWidth="1" min="16158" max="16158" style="11" width="10.85546875"/>
    <col customWidth="1" min="16159" max="16159" style="11" width="17.7109375"/>
    <col customWidth="1" min="16160" max="16160" style="11" width="0.140625"/>
    <col customWidth="1" min="16161" max="16162" style="11" width="15.7109375"/>
    <col customWidth="1" min="16163" max="16163" style="11" width="14.28515625"/>
    <col customWidth="1" min="16164" max="16164" style="11" width="15.85546875"/>
    <col customWidth="1" min="16165" max="16165" style="11" width="2"/>
    <col min="16166" max="16384" style="11" width="9.140625"/>
  </cols>
  <sheetData>
    <row r="1" ht="9" customHeight="1">
      <c r="A1" s="187"/>
      <c r="B1" s="188"/>
      <c r="C1" s="189"/>
      <c r="D1" s="188"/>
      <c r="E1" s="190"/>
      <c r="F1" s="190"/>
      <c r="G1" s="191"/>
      <c r="H1" s="191"/>
      <c r="I1" s="191"/>
      <c r="J1" s="191"/>
      <c r="K1" s="368"/>
      <c r="L1" s="191"/>
      <c r="M1" s="191"/>
      <c r="N1" s="191"/>
      <c r="O1" s="191"/>
      <c r="P1" s="190"/>
      <c r="Q1" s="191"/>
      <c r="R1" s="191"/>
      <c r="S1" s="191"/>
      <c r="T1" s="191"/>
      <c r="U1" s="368"/>
      <c r="V1" s="191"/>
      <c r="W1" s="191"/>
      <c r="X1" s="191"/>
      <c r="Y1" s="191"/>
      <c r="Z1" s="190"/>
      <c r="AA1" s="191"/>
      <c r="AB1" s="191"/>
      <c r="AC1" s="191"/>
      <c r="AD1" s="191"/>
      <c r="AE1" s="368"/>
      <c r="AF1" s="191"/>
      <c r="AG1" s="191"/>
      <c r="AH1" s="191"/>
      <c r="AI1" s="191"/>
      <c r="AJ1" s="191"/>
      <c r="AK1" s="187"/>
    </row>
    <row r="2" s="371" customFormat="1" ht="28.5" customHeight="1">
      <c r="A2" s="369"/>
      <c r="B2" s="1029" t="s">
        <v>170</v>
      </c>
      <c r="C2" s="1029"/>
      <c r="D2" s="1029"/>
      <c r="E2" s="1029"/>
      <c r="F2" s="1029"/>
      <c r="G2" s="1029"/>
      <c r="H2" s="1029"/>
      <c r="I2" s="1029"/>
      <c r="J2" s="1029"/>
      <c r="K2" s="1029"/>
      <c r="L2" s="1029"/>
      <c r="M2" s="1029"/>
      <c r="N2" s="1029"/>
      <c r="O2" s="1029"/>
      <c r="P2" s="1029"/>
      <c r="Q2" s="1029"/>
      <c r="R2" s="1029"/>
      <c r="S2" s="1029"/>
      <c r="T2" s="1029"/>
      <c r="U2" s="1029"/>
      <c r="V2" s="1029"/>
      <c r="W2" s="1029"/>
      <c r="X2" s="1029"/>
      <c r="Y2" s="1029"/>
      <c r="Z2" s="1029"/>
      <c r="AA2" s="1029"/>
      <c r="AB2" s="1029"/>
      <c r="AC2" s="1029"/>
      <c r="AD2" s="1029"/>
      <c r="AE2" s="1029"/>
      <c r="AF2" s="1029"/>
      <c r="AG2" s="1029"/>
      <c r="AH2" s="1029"/>
      <c r="AI2" s="1029"/>
      <c r="AJ2" s="1029"/>
      <c r="AK2" s="369"/>
      <c r="AL2" s="370"/>
    </row>
    <row r="3" s="371" customFormat="1" ht="15.75">
      <c r="A3" s="369"/>
      <c r="B3" s="1030" t="s">
        <v>3664</v>
      </c>
      <c r="C3" s="1031"/>
      <c r="D3" s="1031"/>
      <c r="E3" s="1031"/>
      <c r="F3" s="1031"/>
      <c r="G3" s="1031"/>
      <c r="H3" s="1031"/>
      <c r="I3" s="1031"/>
      <c r="J3" s="1031"/>
      <c r="K3" s="1031"/>
      <c r="L3" s="1031"/>
      <c r="M3" s="1031"/>
      <c r="N3" s="1031"/>
      <c r="O3" s="1031"/>
      <c r="P3" s="1031"/>
      <c r="Q3" s="1031"/>
      <c r="R3" s="1031"/>
      <c r="S3" s="1031"/>
      <c r="T3" s="1031"/>
      <c r="U3" s="1031"/>
      <c r="V3" s="1031"/>
      <c r="W3" s="1031"/>
      <c r="X3" s="1031"/>
      <c r="Y3" s="1031"/>
      <c r="Z3" s="1031"/>
      <c r="AA3" s="1031"/>
      <c r="AB3" s="1031"/>
      <c r="AC3" s="1031"/>
      <c r="AD3" s="1031"/>
      <c r="AE3" s="1031"/>
      <c r="AF3" s="1031"/>
      <c r="AG3" s="1031"/>
      <c r="AH3" s="1031"/>
      <c r="AI3" s="1031"/>
      <c r="AJ3" s="1032"/>
      <c r="AK3" s="369"/>
      <c r="AL3" s="370"/>
    </row>
    <row r="4" s="378" customFormat="1" ht="49.5" customHeight="1">
      <c r="A4" s="372"/>
      <c r="B4" s="373" t="s">
        <v>20</v>
      </c>
      <c r="C4" s="374" t="s">
        <v>46</v>
      </c>
      <c r="D4" s="373" t="s">
        <v>22</v>
      </c>
      <c r="E4" s="375" t="s">
        <v>3665</v>
      </c>
      <c r="F4" s="1036" t="s">
        <v>47</v>
      </c>
      <c r="G4" s="1037"/>
      <c r="H4" s="1037"/>
      <c r="I4" s="1037"/>
      <c r="J4" s="1037"/>
      <c r="K4" s="1037"/>
      <c r="L4" s="1037"/>
      <c r="M4" s="1037"/>
      <c r="N4" s="1037"/>
      <c r="O4" s="1038"/>
      <c r="P4" s="1036" t="s">
        <v>48</v>
      </c>
      <c r="Q4" s="1037"/>
      <c r="R4" s="1037"/>
      <c r="S4" s="1037"/>
      <c r="T4" s="1037"/>
      <c r="U4" s="1037"/>
      <c r="V4" s="1037"/>
      <c r="W4" s="1037"/>
      <c r="X4" s="1037"/>
      <c r="Y4" s="1038"/>
      <c r="Z4" s="1036" t="s">
        <v>49</v>
      </c>
      <c r="AA4" s="1037"/>
      <c r="AB4" s="1037"/>
      <c r="AC4" s="1037"/>
      <c r="AD4" s="1037"/>
      <c r="AE4" s="1037"/>
      <c r="AF4" s="1037"/>
      <c r="AG4" s="1037"/>
      <c r="AH4" s="1037"/>
      <c r="AI4" s="1038"/>
      <c r="AJ4" s="375" t="s">
        <v>3666</v>
      </c>
      <c r="AK4" s="372"/>
      <c r="AL4" s="376"/>
      <c r="AM4" s="377"/>
      <c r="AN4" s="377"/>
      <c r="AO4" s="377"/>
      <c r="AP4" s="377"/>
      <c r="AQ4" s="377"/>
      <c r="AR4" s="377"/>
      <c r="AS4" s="377"/>
      <c r="AT4" s="377"/>
      <c r="AU4" s="377"/>
      <c r="AV4" s="377"/>
      <c r="AW4" s="377"/>
      <c r="AX4" s="377"/>
      <c r="AY4" s="377"/>
      <c r="AZ4" s="377"/>
      <c r="BA4" s="377"/>
      <c r="BB4" s="377"/>
    </row>
    <row r="5" s="382" customFormat="1" ht="15.75" customHeight="1">
      <c r="A5" s="193"/>
      <c r="B5" s="1017" t="s">
        <v>2799</v>
      </c>
      <c r="C5" s="1048" t="str">
        <f>VLOOKUP(B5,COT!$A:$E,3,)</f>
        <v xml:space="preserve">FECHAMENTO ARMÁRIO 185X77</v>
      </c>
      <c r="D5" s="1049" t="s">
        <v>22</v>
      </c>
      <c r="E5" s="1050">
        <f>IF(COUNTA(O6,Y6,AI6)=2,MIN(O10,Y10),IF(COUNTA(O6,Y6,AI6)=3,MEDIAN(O10,Y10,AI10),O10))</f>
        <v>2584.6500000000001</v>
      </c>
      <c r="F5" s="483" t="s">
        <v>20</v>
      </c>
      <c r="G5" s="1026" t="s">
        <v>171</v>
      </c>
      <c r="H5" s="1027"/>
      <c r="I5" s="1027"/>
      <c r="J5" s="1028"/>
      <c r="K5" s="379" t="s">
        <v>3667</v>
      </c>
      <c r="L5" s="1026" t="s">
        <v>172</v>
      </c>
      <c r="M5" s="1027"/>
      <c r="N5" s="1028"/>
      <c r="O5" s="380" t="s">
        <v>3668</v>
      </c>
      <c r="P5" s="483" t="s">
        <v>20</v>
      </c>
      <c r="Q5" s="1026" t="s">
        <v>171</v>
      </c>
      <c r="R5" s="1027"/>
      <c r="S5" s="1027"/>
      <c r="T5" s="1028"/>
      <c r="U5" s="379" t="s">
        <v>3667</v>
      </c>
      <c r="V5" s="1026" t="s">
        <v>172</v>
      </c>
      <c r="W5" s="1027"/>
      <c r="X5" s="1028"/>
      <c r="Y5" s="380" t="s">
        <v>3668</v>
      </c>
      <c r="Z5" s="483" t="s">
        <v>20</v>
      </c>
      <c r="AA5" s="1026" t="s">
        <v>171</v>
      </c>
      <c r="AB5" s="1027"/>
      <c r="AC5" s="1027"/>
      <c r="AD5" s="1028"/>
      <c r="AE5" s="379" t="s">
        <v>3667</v>
      </c>
      <c r="AF5" s="1026" t="s">
        <v>172</v>
      </c>
      <c r="AG5" s="1027"/>
      <c r="AH5" s="1028"/>
      <c r="AI5" s="380" t="s">
        <v>3668</v>
      </c>
      <c r="AJ5" s="1014">
        <f>COUNT(O6,Y6,AI6)</f>
        <v>3</v>
      </c>
      <c r="AK5" s="193"/>
      <c r="AL5" s="381"/>
    </row>
    <row r="6" s="382" customFormat="1" ht="15" customHeight="1">
      <c r="A6" s="193"/>
      <c r="B6" s="1018"/>
      <c r="C6" s="1048"/>
      <c r="D6" s="1049"/>
      <c r="E6" s="1050"/>
      <c r="F6" s="1033">
        <v>1</v>
      </c>
      <c r="G6" s="1020" t="str">
        <f>VLOOKUP(F6,$B$44:$K$44020,2,0)</f>
        <v xml:space="preserve">DECORAR AMBIENTE </v>
      </c>
      <c r="H6" s="1021"/>
      <c r="I6" s="1021"/>
      <c r="J6" s="1022"/>
      <c r="K6" s="412" t="str">
        <f>VLOOKUP(F6,$B$44:$K$44020,3,0)</f>
        <v>53.203.460/0001-83</v>
      </c>
      <c r="L6" s="1020" t="str">
        <f>VLOOKUP(F6,$B$44:$K$440023,5,0)</f>
        <v xml:space="preserve">JACKELINE -</v>
      </c>
      <c r="M6" s="1021"/>
      <c r="N6" s="1022"/>
      <c r="O6" s="383">
        <v>2819.9000000000001</v>
      </c>
      <c r="P6" s="1033">
        <v>5</v>
      </c>
      <c r="Q6" s="1020" t="str">
        <f>VLOOKUP(P6,$B$44:$K$44020,2,0)</f>
        <v>ELUXUS</v>
      </c>
      <c r="R6" s="1021"/>
      <c r="S6" s="1021"/>
      <c r="T6" s="1022"/>
      <c r="U6" s="412" t="str">
        <f>VLOOKUP(P6,$B$44:$K$44020,3,0)</f>
        <v xml:space="preserve">50.967.294/0001-01
</v>
      </c>
      <c r="V6" s="1020" t="str">
        <f>VLOOKUP(P6,$B$44:$K$440023,5,0)</f>
        <v>CIDA</v>
      </c>
      <c r="W6" s="1021"/>
      <c r="X6" s="1022"/>
      <c r="Y6" s="383">
        <v>2500</v>
      </c>
      <c r="Z6" s="1033">
        <v>6</v>
      </c>
      <c r="AA6" s="1020" t="str">
        <f>VLOOKUP(Z6,$B$44:$K$44020,2,0)</f>
        <v>RAGO</v>
      </c>
      <c r="AB6" s="1021"/>
      <c r="AC6" s="1021"/>
      <c r="AD6" s="1022"/>
      <c r="AE6" s="412" t="str">
        <f>VLOOKUP(Z6,$B$44:$K$44020,3,0)</f>
        <v>48.183.361/0001-47</v>
      </c>
      <c r="AF6" s="1020" t="str">
        <f>VLOOKUP(Z6,$B$44:$K$440023,5,0)</f>
        <v>JORGE</v>
      </c>
      <c r="AG6" s="1021"/>
      <c r="AH6" s="1022"/>
      <c r="AI6" s="383">
        <v>2584.6500000000001</v>
      </c>
      <c r="AJ6" s="1015"/>
      <c r="AK6" s="193"/>
      <c r="AL6" s="381"/>
    </row>
    <row r="7" s="382" customFormat="1" ht="15" customHeight="1">
      <c r="A7" s="193"/>
      <c r="B7" s="1018"/>
      <c r="C7" s="1048"/>
      <c r="D7" s="1049"/>
      <c r="E7" s="1050"/>
      <c r="F7" s="1034"/>
      <c r="G7" s="1026" t="s">
        <v>173</v>
      </c>
      <c r="H7" s="1027"/>
      <c r="I7" s="1027"/>
      <c r="J7" s="1028"/>
      <c r="K7" s="379" t="s">
        <v>3669</v>
      </c>
      <c r="L7" s="1026" t="s">
        <v>174</v>
      </c>
      <c r="M7" s="1027"/>
      <c r="N7" s="1028"/>
      <c r="O7" s="380" t="s">
        <v>175</v>
      </c>
      <c r="P7" s="1034"/>
      <c r="Q7" s="1026" t="s">
        <v>173</v>
      </c>
      <c r="R7" s="1027"/>
      <c r="S7" s="1027"/>
      <c r="T7" s="1028"/>
      <c r="U7" s="379" t="s">
        <v>3669</v>
      </c>
      <c r="V7" s="1026" t="s">
        <v>174</v>
      </c>
      <c r="W7" s="1027"/>
      <c r="X7" s="1028"/>
      <c r="Y7" s="380" t="s">
        <v>175</v>
      </c>
      <c r="Z7" s="1034"/>
      <c r="AA7" s="1026" t="s">
        <v>173</v>
      </c>
      <c r="AB7" s="1027"/>
      <c r="AC7" s="1027"/>
      <c r="AD7" s="1028"/>
      <c r="AE7" s="379" t="s">
        <v>3669</v>
      </c>
      <c r="AF7" s="1026" t="s">
        <v>174</v>
      </c>
      <c r="AG7" s="1027"/>
      <c r="AH7" s="1028"/>
      <c r="AI7" s="380" t="s">
        <v>175</v>
      </c>
      <c r="AJ7" s="1015"/>
      <c r="AK7" s="193"/>
      <c r="AL7" s="381"/>
    </row>
    <row r="8" s="382" customFormat="1" ht="15" customHeight="1">
      <c r="A8" s="193"/>
      <c r="B8" s="1018"/>
      <c r="C8" s="1048"/>
      <c r="D8" s="1049"/>
      <c r="E8" s="1050"/>
      <c r="F8" s="1034"/>
      <c r="G8" s="1020">
        <f>VLOOKUP(F6,$B$44:$K$44020,6,0)</f>
        <v>3796657890</v>
      </c>
      <c r="H8" s="1021"/>
      <c r="I8" s="1021"/>
      <c r="J8" s="1022"/>
      <c r="K8" s="1023">
        <f>VLOOKUP(F6,$B$44:$K$44020,8,0)</f>
        <v>45922</v>
      </c>
      <c r="L8" s="1020">
        <f>VLOOKUP(F6,$B$44:$K$44020,10,0)</f>
        <v>0</v>
      </c>
      <c r="M8" s="1021"/>
      <c r="N8" s="1022"/>
      <c r="O8" s="384">
        <f>O6+(O6*H10)+(O6*J10)+N10</f>
        <v>2819.9000000000001</v>
      </c>
      <c r="P8" s="1034"/>
      <c r="Q8" s="1020" t="str">
        <f>VLOOKUP(P6,$B$44:$K$44020,6,0)</f>
        <v xml:space="preserve">31 8366-7639</v>
      </c>
      <c r="R8" s="1021"/>
      <c r="S8" s="1021"/>
      <c r="T8" s="1022"/>
      <c r="U8" s="1023">
        <f>VLOOKUP(P6,$B$44:$K$44020,8,0)</f>
        <v>45922</v>
      </c>
      <c r="V8" s="1020">
        <f>VLOOKUP(P6,$B$44:$K$44020,10,0)</f>
        <v>0</v>
      </c>
      <c r="W8" s="1021"/>
      <c r="X8" s="1022"/>
      <c r="Y8" s="384">
        <f>Y6+(Y6*R10)+(Y6*T10)+X10</f>
        <v>2500</v>
      </c>
      <c r="Z8" s="1034"/>
      <c r="AA8" s="1020" t="str">
        <f>VLOOKUP(Z6,$B$44:$K$44020,6,0)</f>
        <v xml:space="preserve">31 8848-1563</v>
      </c>
      <c r="AB8" s="1021"/>
      <c r="AC8" s="1021"/>
      <c r="AD8" s="1022"/>
      <c r="AE8" s="1023">
        <f>VLOOKUP(Z6,$B$44:$K$44020,8,0)</f>
        <v>45922</v>
      </c>
      <c r="AF8" s="1020">
        <f>VLOOKUP(Z6,$B$44:$K$44020,10,0)</f>
        <v>0</v>
      </c>
      <c r="AG8" s="1021"/>
      <c r="AH8" s="1022"/>
      <c r="AI8" s="384">
        <f>AI6+(AI6*AB10)+(AI6*AD10)+AH10</f>
        <v>2584.6500000000001</v>
      </c>
      <c r="AJ8" s="1015"/>
      <c r="AK8" s="193"/>
      <c r="AL8" s="381"/>
    </row>
    <row r="9" s="382" customFormat="1" ht="15" customHeight="1">
      <c r="A9" s="193"/>
      <c r="B9" s="1018"/>
      <c r="C9" s="1048"/>
      <c r="D9" s="1049"/>
      <c r="E9" s="1050"/>
      <c r="F9" s="1034"/>
      <c r="G9" s="1026" t="s">
        <v>176</v>
      </c>
      <c r="H9" s="1027"/>
      <c r="I9" s="1027"/>
      <c r="J9" s="1028"/>
      <c r="K9" s="1024"/>
      <c r="L9" s="1026" t="s">
        <v>177</v>
      </c>
      <c r="M9" s="1027"/>
      <c r="N9" s="1028"/>
      <c r="O9" s="380" t="s">
        <v>156</v>
      </c>
      <c r="P9" s="1034"/>
      <c r="Q9" s="1026" t="s">
        <v>176</v>
      </c>
      <c r="R9" s="1027"/>
      <c r="S9" s="1027"/>
      <c r="T9" s="1028"/>
      <c r="U9" s="1024"/>
      <c r="V9" s="1026" t="s">
        <v>177</v>
      </c>
      <c r="W9" s="1027"/>
      <c r="X9" s="1028"/>
      <c r="Y9" s="380" t="s">
        <v>156</v>
      </c>
      <c r="Z9" s="1034"/>
      <c r="AA9" s="1026" t="s">
        <v>176</v>
      </c>
      <c r="AB9" s="1027"/>
      <c r="AC9" s="1027"/>
      <c r="AD9" s="1028"/>
      <c r="AE9" s="1024"/>
      <c r="AF9" s="1026" t="s">
        <v>177</v>
      </c>
      <c r="AG9" s="1027"/>
      <c r="AH9" s="1028"/>
      <c r="AI9" s="380" t="s">
        <v>156</v>
      </c>
      <c r="AJ9" s="1015"/>
      <c r="AK9" s="193"/>
      <c r="AL9" s="381"/>
    </row>
    <row r="10" s="382" customFormat="1" ht="15.75">
      <c r="A10" s="193"/>
      <c r="B10" s="1018"/>
      <c r="C10" s="1048"/>
      <c r="D10" s="1049"/>
      <c r="E10" s="1050"/>
      <c r="F10" s="1035"/>
      <c r="G10" s="380" t="s">
        <v>178</v>
      </c>
      <c r="H10" s="385"/>
      <c r="I10" s="380" t="s">
        <v>179</v>
      </c>
      <c r="J10" s="385"/>
      <c r="K10" s="1025"/>
      <c r="L10" s="457" t="s">
        <v>180</v>
      </c>
      <c r="M10" s="386" t="s">
        <v>181</v>
      </c>
      <c r="N10" s="383"/>
      <c r="O10" s="387">
        <f>O8</f>
        <v>2819.9000000000001</v>
      </c>
      <c r="P10" s="1035"/>
      <c r="Q10" s="380" t="s">
        <v>178</v>
      </c>
      <c r="R10" s="385"/>
      <c r="S10" s="380" t="s">
        <v>179</v>
      </c>
      <c r="T10" s="385"/>
      <c r="U10" s="1025"/>
      <c r="V10" s="457" t="s">
        <v>180</v>
      </c>
      <c r="W10" s="386" t="s">
        <v>181</v>
      </c>
      <c r="X10" s="383"/>
      <c r="Y10" s="387">
        <f>Y8</f>
        <v>2500</v>
      </c>
      <c r="Z10" s="1035"/>
      <c r="AA10" s="380" t="s">
        <v>178</v>
      </c>
      <c r="AB10" s="385"/>
      <c r="AC10" s="380" t="s">
        <v>179</v>
      </c>
      <c r="AD10" s="385"/>
      <c r="AE10" s="1025"/>
      <c r="AF10" s="457" t="s">
        <v>180</v>
      </c>
      <c r="AG10" s="386" t="s">
        <v>181</v>
      </c>
      <c r="AH10" s="383"/>
      <c r="AI10" s="387">
        <f>AI8</f>
        <v>2584.6500000000001</v>
      </c>
      <c r="AJ10" s="1015"/>
      <c r="AK10" s="193"/>
      <c r="AL10" s="381"/>
    </row>
    <row r="11" s="382" customFormat="1" ht="15.75">
      <c r="A11" s="193"/>
      <c r="B11" s="1019"/>
      <c r="C11" s="1048"/>
      <c r="D11" s="1049"/>
      <c r="E11" s="1050"/>
      <c r="F11" s="484" t="s">
        <v>3721</v>
      </c>
      <c r="G11" s="1013"/>
      <c r="H11" s="1013"/>
      <c r="I11" s="1013"/>
      <c r="J11" s="1013"/>
      <c r="K11" s="1013"/>
      <c r="L11" s="1013"/>
      <c r="M11" s="1013"/>
      <c r="N11" s="1013"/>
      <c r="O11" s="1013"/>
      <c r="P11" s="484" t="s">
        <v>3721</v>
      </c>
      <c r="Q11" s="1013"/>
      <c r="R11" s="1013"/>
      <c r="S11" s="1013"/>
      <c r="T11" s="1013"/>
      <c r="U11" s="1013"/>
      <c r="V11" s="1013"/>
      <c r="W11" s="1013"/>
      <c r="X11" s="1013"/>
      <c r="Y11" s="1013"/>
      <c r="Z11" s="484" t="s">
        <v>3721</v>
      </c>
      <c r="AA11" s="1013"/>
      <c r="AB11" s="1013"/>
      <c r="AC11" s="1013"/>
      <c r="AD11" s="1013"/>
      <c r="AE11" s="1013"/>
      <c r="AF11" s="1013"/>
      <c r="AG11" s="1013"/>
      <c r="AH11" s="1013"/>
      <c r="AI11" s="1013"/>
      <c r="AJ11" s="1016"/>
      <c r="AK11" s="193"/>
      <c r="AL11" s="381"/>
    </row>
    <row r="12" s="382" customFormat="1" ht="15.75" customHeight="1">
      <c r="A12" s="193"/>
      <c r="B12" s="1017" t="s">
        <v>32205</v>
      </c>
      <c r="C12" s="1048" t="str">
        <f>VLOOKUP(B12,COT!$A:$E,3,)</f>
        <v xml:space="preserve">FECHAMENTO ARMÁRIO 145X77</v>
      </c>
      <c r="D12" s="1049" t="s">
        <v>22</v>
      </c>
      <c r="E12" s="1050">
        <f>IF(COUNTA(O13,Y13,AI13)=2,MIN(O17,Y17),IF(COUNTA(O13,Y13,AI13)=3,MEDIAN(O17,Y17,AI17),O17))</f>
        <v>1854.25</v>
      </c>
      <c r="F12" s="483" t="s">
        <v>20</v>
      </c>
      <c r="G12" s="1026" t="s">
        <v>171</v>
      </c>
      <c r="H12" s="1027"/>
      <c r="I12" s="1027"/>
      <c r="J12" s="1028"/>
      <c r="K12" s="379" t="s">
        <v>3667</v>
      </c>
      <c r="L12" s="1026" t="s">
        <v>172</v>
      </c>
      <c r="M12" s="1027"/>
      <c r="N12" s="1028"/>
      <c r="O12" s="380" t="s">
        <v>3668</v>
      </c>
      <c r="P12" s="483" t="s">
        <v>20</v>
      </c>
      <c r="Q12" s="1026" t="s">
        <v>171</v>
      </c>
      <c r="R12" s="1027"/>
      <c r="S12" s="1027"/>
      <c r="T12" s="1028"/>
      <c r="U12" s="379" t="s">
        <v>3667</v>
      </c>
      <c r="V12" s="1026" t="s">
        <v>172</v>
      </c>
      <c r="W12" s="1027"/>
      <c r="X12" s="1028"/>
      <c r="Y12" s="380" t="s">
        <v>3668</v>
      </c>
      <c r="Z12" s="483" t="s">
        <v>20</v>
      </c>
      <c r="AA12" s="1026" t="s">
        <v>171</v>
      </c>
      <c r="AB12" s="1027"/>
      <c r="AC12" s="1027"/>
      <c r="AD12" s="1028"/>
      <c r="AE12" s="379" t="s">
        <v>3667</v>
      </c>
      <c r="AF12" s="1026" t="s">
        <v>172</v>
      </c>
      <c r="AG12" s="1027"/>
      <c r="AH12" s="1028"/>
      <c r="AI12" s="380" t="s">
        <v>3668</v>
      </c>
      <c r="AJ12" s="1014">
        <f>COUNT(O13,Y13,AI13)</f>
        <v>3</v>
      </c>
      <c r="AK12" s="193"/>
      <c r="AL12" s="381"/>
    </row>
    <row r="13" s="382" customFormat="1" ht="15" customHeight="1">
      <c r="A13" s="193"/>
      <c r="B13" s="1018"/>
      <c r="C13" s="1048"/>
      <c r="D13" s="1049"/>
      <c r="E13" s="1050"/>
      <c r="F13" s="1033">
        <v>1</v>
      </c>
      <c r="G13" s="1020" t="str">
        <f>VLOOKUP(F13,$B$44:$K$44020,2,0)</f>
        <v xml:space="preserve">DECORAR AMBIENTE </v>
      </c>
      <c r="H13" s="1021"/>
      <c r="I13" s="1021"/>
      <c r="J13" s="1022"/>
      <c r="K13" s="412" t="str">
        <f>VLOOKUP(F13,$B$44:$K$44020,3,0)</f>
        <v>53.203.460/0001-83</v>
      </c>
      <c r="L13" s="1020" t="str">
        <f>VLOOKUP(F13,$B$44:$K$440023,5,0)</f>
        <v xml:space="preserve">JACKELINE -</v>
      </c>
      <c r="M13" s="1021"/>
      <c r="N13" s="1022"/>
      <c r="O13" s="383">
        <v>2210.1900000000001</v>
      </c>
      <c r="P13" s="1033">
        <v>5</v>
      </c>
      <c r="Q13" s="1020" t="str">
        <f>VLOOKUP(P13,$B$44:$K$44020,2,0)</f>
        <v>ELUXUS</v>
      </c>
      <c r="R13" s="1021"/>
      <c r="S13" s="1021"/>
      <c r="T13" s="1022"/>
      <c r="U13" s="412" t="str">
        <f>VLOOKUP(P13,$B$44:$K$44020,3,0)</f>
        <v xml:space="preserve">50.967.294/0001-01
</v>
      </c>
      <c r="V13" s="1020" t="str">
        <f>VLOOKUP(P13,$B$44:$K$440023,5,0)</f>
        <v>CIDA</v>
      </c>
      <c r="W13" s="1021"/>
      <c r="X13" s="1022"/>
      <c r="Y13" s="383">
        <v>1700</v>
      </c>
      <c r="Z13" s="1033">
        <v>6</v>
      </c>
      <c r="AA13" s="1020" t="str">
        <f>VLOOKUP(Z13,$B$44:$K$44020,2,0)</f>
        <v>RAGO</v>
      </c>
      <c r="AB13" s="1021"/>
      <c r="AC13" s="1021"/>
      <c r="AD13" s="1022"/>
      <c r="AE13" s="412" t="str">
        <f>VLOOKUP(Z13,$B$44:$K$44020,3,0)</f>
        <v>48.183.361/0001-47</v>
      </c>
      <c r="AF13" s="1020" t="str">
        <f>VLOOKUP(Z13,$B$44:$K$440023,5,0)</f>
        <v>JORGE</v>
      </c>
      <c r="AG13" s="1021"/>
      <c r="AH13" s="1022"/>
      <c r="AI13" s="383">
        <v>1854.25</v>
      </c>
      <c r="AJ13" s="1015"/>
      <c r="AK13" s="193"/>
      <c r="AL13" s="381"/>
    </row>
    <row r="14" s="382" customFormat="1" ht="15" customHeight="1">
      <c r="A14" s="193"/>
      <c r="B14" s="1018"/>
      <c r="C14" s="1048"/>
      <c r="D14" s="1049"/>
      <c r="E14" s="1050"/>
      <c r="F14" s="1034"/>
      <c r="G14" s="1026" t="s">
        <v>173</v>
      </c>
      <c r="H14" s="1027"/>
      <c r="I14" s="1027"/>
      <c r="J14" s="1028"/>
      <c r="K14" s="379" t="s">
        <v>3669</v>
      </c>
      <c r="L14" s="1026" t="s">
        <v>174</v>
      </c>
      <c r="M14" s="1027"/>
      <c r="N14" s="1028"/>
      <c r="O14" s="380" t="s">
        <v>175</v>
      </c>
      <c r="P14" s="1034"/>
      <c r="Q14" s="1026" t="s">
        <v>173</v>
      </c>
      <c r="R14" s="1027"/>
      <c r="S14" s="1027"/>
      <c r="T14" s="1028"/>
      <c r="U14" s="379" t="s">
        <v>3669</v>
      </c>
      <c r="V14" s="1026" t="s">
        <v>174</v>
      </c>
      <c r="W14" s="1027"/>
      <c r="X14" s="1028"/>
      <c r="Y14" s="380" t="s">
        <v>175</v>
      </c>
      <c r="Z14" s="1034"/>
      <c r="AA14" s="1026" t="s">
        <v>173</v>
      </c>
      <c r="AB14" s="1027"/>
      <c r="AC14" s="1027"/>
      <c r="AD14" s="1028"/>
      <c r="AE14" s="379" t="s">
        <v>3669</v>
      </c>
      <c r="AF14" s="1026" t="s">
        <v>174</v>
      </c>
      <c r="AG14" s="1027"/>
      <c r="AH14" s="1028"/>
      <c r="AI14" s="380" t="s">
        <v>175</v>
      </c>
      <c r="AJ14" s="1015"/>
      <c r="AK14" s="193"/>
      <c r="AL14" s="381"/>
    </row>
    <row r="15" s="382" customFormat="1" ht="15" customHeight="1">
      <c r="A15" s="193"/>
      <c r="B15" s="1018"/>
      <c r="C15" s="1048"/>
      <c r="D15" s="1049"/>
      <c r="E15" s="1050"/>
      <c r="F15" s="1034"/>
      <c r="G15" s="1020">
        <f>VLOOKUP(F13,$B$44:$K$44020,6,0)</f>
        <v>3796657890</v>
      </c>
      <c r="H15" s="1021"/>
      <c r="I15" s="1021"/>
      <c r="J15" s="1022"/>
      <c r="K15" s="1023">
        <f>VLOOKUP(F13,$B$44:$K$44020,8,0)</f>
        <v>45922</v>
      </c>
      <c r="L15" s="1020">
        <f>VLOOKUP(F13,$B$44:$K$44020,10,0)</f>
        <v>0</v>
      </c>
      <c r="M15" s="1021"/>
      <c r="N15" s="1022"/>
      <c r="O15" s="384">
        <f>O13+(O13*H17)+(O13*J17)+N17</f>
        <v>2210.1900000000001</v>
      </c>
      <c r="P15" s="1034"/>
      <c r="Q15" s="1020" t="str">
        <f>VLOOKUP(P13,$B$44:$K$44020,6,0)</f>
        <v xml:space="preserve">31 8366-7639</v>
      </c>
      <c r="R15" s="1021"/>
      <c r="S15" s="1021"/>
      <c r="T15" s="1022"/>
      <c r="U15" s="1023">
        <f>VLOOKUP(P13,$B$44:$K$44020,8,0)</f>
        <v>45922</v>
      </c>
      <c r="V15" s="1020">
        <f>VLOOKUP(P13,$B$44:$K$44020,10,0)</f>
        <v>0</v>
      </c>
      <c r="W15" s="1021"/>
      <c r="X15" s="1022"/>
      <c r="Y15" s="384">
        <f>Y13+(Y13*R17)+(Y13*T17)+X17</f>
        <v>1700</v>
      </c>
      <c r="Z15" s="1034"/>
      <c r="AA15" s="1020" t="str">
        <f>VLOOKUP(Z13,$B$44:$K$44020,6,0)</f>
        <v xml:space="preserve">31 8848-1563</v>
      </c>
      <c r="AB15" s="1021"/>
      <c r="AC15" s="1021"/>
      <c r="AD15" s="1022"/>
      <c r="AE15" s="1023">
        <f>VLOOKUP(Z13,$B$44:$K$44020,8,0)</f>
        <v>45922</v>
      </c>
      <c r="AF15" s="1020">
        <f>VLOOKUP(Z13,$B$44:$K$44020,10,0)</f>
        <v>0</v>
      </c>
      <c r="AG15" s="1021"/>
      <c r="AH15" s="1022"/>
      <c r="AI15" s="384">
        <f>AI13+(AI13*AB17)+(AI13*AD17)+AH17</f>
        <v>1854.25</v>
      </c>
      <c r="AJ15" s="1015"/>
      <c r="AK15" s="193"/>
      <c r="AL15" s="381"/>
    </row>
    <row r="16" s="382" customFormat="1" ht="15" customHeight="1">
      <c r="A16" s="193"/>
      <c r="B16" s="1018"/>
      <c r="C16" s="1048"/>
      <c r="D16" s="1049"/>
      <c r="E16" s="1050"/>
      <c r="F16" s="1034"/>
      <c r="G16" s="1026" t="s">
        <v>176</v>
      </c>
      <c r="H16" s="1027"/>
      <c r="I16" s="1027"/>
      <c r="J16" s="1028"/>
      <c r="K16" s="1024"/>
      <c r="L16" s="1026" t="s">
        <v>177</v>
      </c>
      <c r="M16" s="1027"/>
      <c r="N16" s="1028"/>
      <c r="O16" s="380" t="s">
        <v>156</v>
      </c>
      <c r="P16" s="1034"/>
      <c r="Q16" s="1026" t="s">
        <v>176</v>
      </c>
      <c r="R16" s="1027"/>
      <c r="S16" s="1027"/>
      <c r="T16" s="1028"/>
      <c r="U16" s="1024"/>
      <c r="V16" s="1026" t="s">
        <v>177</v>
      </c>
      <c r="W16" s="1027"/>
      <c r="X16" s="1028"/>
      <c r="Y16" s="380" t="s">
        <v>156</v>
      </c>
      <c r="Z16" s="1034"/>
      <c r="AA16" s="1026" t="s">
        <v>176</v>
      </c>
      <c r="AB16" s="1027"/>
      <c r="AC16" s="1027"/>
      <c r="AD16" s="1028"/>
      <c r="AE16" s="1024"/>
      <c r="AF16" s="1026" t="s">
        <v>177</v>
      </c>
      <c r="AG16" s="1027"/>
      <c r="AH16" s="1028"/>
      <c r="AI16" s="380" t="s">
        <v>156</v>
      </c>
      <c r="AJ16" s="1015"/>
      <c r="AK16" s="193"/>
      <c r="AL16" s="381"/>
    </row>
    <row r="17" s="382" customFormat="1" ht="15.75">
      <c r="A17" s="193"/>
      <c r="B17" s="1018"/>
      <c r="C17" s="1048"/>
      <c r="D17" s="1049"/>
      <c r="E17" s="1050"/>
      <c r="F17" s="1035"/>
      <c r="G17" s="380" t="s">
        <v>178</v>
      </c>
      <c r="H17" s="385"/>
      <c r="I17" s="380" t="s">
        <v>179</v>
      </c>
      <c r="J17" s="385"/>
      <c r="K17" s="1025"/>
      <c r="L17" s="457" t="s">
        <v>180</v>
      </c>
      <c r="M17" s="386" t="s">
        <v>181</v>
      </c>
      <c r="N17" s="383"/>
      <c r="O17" s="387">
        <f>O15</f>
        <v>2210.1900000000001</v>
      </c>
      <c r="P17" s="1035"/>
      <c r="Q17" s="380" t="s">
        <v>178</v>
      </c>
      <c r="R17" s="385"/>
      <c r="S17" s="380" t="s">
        <v>179</v>
      </c>
      <c r="T17" s="385"/>
      <c r="U17" s="1025"/>
      <c r="V17" s="457" t="s">
        <v>180</v>
      </c>
      <c r="W17" s="386" t="s">
        <v>181</v>
      </c>
      <c r="X17" s="383"/>
      <c r="Y17" s="387">
        <f>Y15</f>
        <v>1700</v>
      </c>
      <c r="Z17" s="1035"/>
      <c r="AA17" s="380" t="s">
        <v>178</v>
      </c>
      <c r="AB17" s="385"/>
      <c r="AC17" s="380" t="s">
        <v>179</v>
      </c>
      <c r="AD17" s="385"/>
      <c r="AE17" s="1025"/>
      <c r="AF17" s="457" t="s">
        <v>180</v>
      </c>
      <c r="AG17" s="386" t="s">
        <v>181</v>
      </c>
      <c r="AH17" s="383"/>
      <c r="AI17" s="387">
        <f>AI15</f>
        <v>1854.25</v>
      </c>
      <c r="AJ17" s="1015"/>
      <c r="AK17" s="193"/>
      <c r="AL17" s="381"/>
    </row>
    <row r="18" s="382" customFormat="1" ht="15.75">
      <c r="A18" s="193"/>
      <c r="B18" s="1019"/>
      <c r="C18" s="1048"/>
      <c r="D18" s="1049"/>
      <c r="E18" s="1050"/>
      <c r="F18" s="484" t="s">
        <v>3721</v>
      </c>
      <c r="G18" s="1013"/>
      <c r="H18" s="1013"/>
      <c r="I18" s="1013"/>
      <c r="J18" s="1013"/>
      <c r="K18" s="1013"/>
      <c r="L18" s="1013"/>
      <c r="M18" s="1013"/>
      <c r="N18" s="1013"/>
      <c r="O18" s="1013"/>
      <c r="P18" s="484" t="s">
        <v>3721</v>
      </c>
      <c r="Q18" s="1013"/>
      <c r="R18" s="1013"/>
      <c r="S18" s="1013"/>
      <c r="T18" s="1013"/>
      <c r="U18" s="1013"/>
      <c r="V18" s="1013"/>
      <c r="W18" s="1013"/>
      <c r="X18" s="1013"/>
      <c r="Y18" s="1013"/>
      <c r="Z18" s="484" t="s">
        <v>3721</v>
      </c>
      <c r="AA18" s="1013"/>
      <c r="AB18" s="1013"/>
      <c r="AC18" s="1013"/>
      <c r="AD18" s="1013"/>
      <c r="AE18" s="1013"/>
      <c r="AF18" s="1013"/>
      <c r="AG18" s="1013"/>
      <c r="AH18" s="1013"/>
      <c r="AI18" s="1013"/>
      <c r="AJ18" s="1016"/>
      <c r="AK18" s="193"/>
      <c r="AL18" s="381"/>
    </row>
    <row r="19" s="382" customFormat="1" ht="15.75" customHeight="1">
      <c r="A19" s="193"/>
      <c r="B19" s="1017" t="s">
        <v>32206</v>
      </c>
      <c r="C19" s="1048" t="str">
        <f>VLOOKUP(B19,COT!$A:$E,3,)</f>
        <v xml:space="preserve">ARMÁRIO 100X70</v>
      </c>
      <c r="D19" s="1049" t="s">
        <v>22</v>
      </c>
      <c r="E19" s="1050">
        <f>IF(COUNTA(O20,Y20,AI20)=2,MIN(O24,Y24),IF(COUNTA(O20,Y20,AI20)=3,MEDIAN(O24,Y24,AI24),O24))</f>
        <v>1177.7750000000001</v>
      </c>
      <c r="F19" s="483" t="s">
        <v>20</v>
      </c>
      <c r="G19" s="1026" t="s">
        <v>171</v>
      </c>
      <c r="H19" s="1027"/>
      <c r="I19" s="1027"/>
      <c r="J19" s="1028"/>
      <c r="K19" s="379" t="s">
        <v>3667</v>
      </c>
      <c r="L19" s="1026" t="s">
        <v>172</v>
      </c>
      <c r="M19" s="1027"/>
      <c r="N19" s="1028"/>
      <c r="O19" s="380" t="s">
        <v>3668</v>
      </c>
      <c r="P19" s="483" t="s">
        <v>20</v>
      </c>
      <c r="Q19" s="1026" t="s">
        <v>171</v>
      </c>
      <c r="R19" s="1027"/>
      <c r="S19" s="1027"/>
      <c r="T19" s="1028"/>
      <c r="U19" s="379" t="s">
        <v>3667</v>
      </c>
      <c r="V19" s="1026" t="s">
        <v>172</v>
      </c>
      <c r="W19" s="1027"/>
      <c r="X19" s="1028"/>
      <c r="Y19" s="380" t="s">
        <v>3668</v>
      </c>
      <c r="Z19" s="483" t="s">
        <v>20</v>
      </c>
      <c r="AA19" s="1026" t="s">
        <v>171</v>
      </c>
      <c r="AB19" s="1027"/>
      <c r="AC19" s="1027"/>
      <c r="AD19" s="1028"/>
      <c r="AE19" s="379" t="s">
        <v>3667</v>
      </c>
      <c r="AF19" s="1026" t="s">
        <v>172</v>
      </c>
      <c r="AG19" s="1027"/>
      <c r="AH19" s="1028"/>
      <c r="AI19" s="380" t="s">
        <v>3668</v>
      </c>
      <c r="AJ19" s="1014">
        <f>COUNT(O20,Y20,AI20)</f>
        <v>3</v>
      </c>
      <c r="AK19" s="193"/>
      <c r="AL19" s="381"/>
    </row>
    <row r="20" s="382" customFormat="1" ht="15" customHeight="1">
      <c r="A20" s="193"/>
      <c r="B20" s="1018"/>
      <c r="C20" s="1048"/>
      <c r="D20" s="1049"/>
      <c r="E20" s="1050"/>
      <c r="F20" s="1033">
        <v>1</v>
      </c>
      <c r="G20" s="1020" t="str">
        <f>VLOOKUP(F20,$B$44:$K$44020,2,0)</f>
        <v xml:space="preserve">DECORAR AMBIENTE </v>
      </c>
      <c r="H20" s="1021"/>
      <c r="I20" s="1021"/>
      <c r="J20" s="1022"/>
      <c r="K20" s="412" t="str">
        <f>VLOOKUP(F20,$B$44:$K$44020,3,0)</f>
        <v>53.203.460/0001-83</v>
      </c>
      <c r="L20" s="1020" t="str">
        <f>VLOOKUP(F20,$B$44:$K$440023,5,0)</f>
        <v xml:space="preserve">JACKELINE -</v>
      </c>
      <c r="M20" s="1021"/>
      <c r="N20" s="1022"/>
      <c r="O20" s="383">
        <f>2795.77/2</f>
        <v>1397.885</v>
      </c>
      <c r="P20" s="1033">
        <v>5</v>
      </c>
      <c r="Q20" s="1020" t="str">
        <f>VLOOKUP(P20,$B$44:$K$44020,2,0)</f>
        <v>ELUXUS</v>
      </c>
      <c r="R20" s="1021"/>
      <c r="S20" s="1021"/>
      <c r="T20" s="1022"/>
      <c r="U20" s="412" t="str">
        <f>VLOOKUP(P20,$B$44:$K$44020,3,0)</f>
        <v xml:space="preserve">50.967.294/0001-01
</v>
      </c>
      <c r="V20" s="1020" t="str">
        <f>VLOOKUP(P20,$B$44:$K$440023,5,0)</f>
        <v>CIDA</v>
      </c>
      <c r="W20" s="1021"/>
      <c r="X20" s="1022"/>
      <c r="Y20" s="383">
        <f>2150/2</f>
        <v>1075</v>
      </c>
      <c r="Z20" s="1033">
        <v>6</v>
      </c>
      <c r="AA20" s="1020" t="str">
        <f>VLOOKUP(Z20,$B$44:$K$44020,2,0)</f>
        <v>RAGO</v>
      </c>
      <c r="AB20" s="1021"/>
      <c r="AC20" s="1021"/>
      <c r="AD20" s="1022"/>
      <c r="AE20" s="412" t="str">
        <f>VLOOKUP(Z20,$B$44:$K$44020,3,0)</f>
        <v>48.183.361/0001-47</v>
      </c>
      <c r="AF20" s="1020" t="str">
        <f>VLOOKUP(Z20,$B$44:$K$440023,5,0)</f>
        <v>JORGE</v>
      </c>
      <c r="AG20" s="1021"/>
      <c r="AH20" s="1022"/>
      <c r="AI20" s="383">
        <f>2355.55/2</f>
        <v>1177.7750000000001</v>
      </c>
      <c r="AJ20" s="1015"/>
      <c r="AK20" s="193"/>
      <c r="AL20" s="381"/>
    </row>
    <row r="21" s="382" customFormat="1" ht="15" customHeight="1">
      <c r="A21" s="193"/>
      <c r="B21" s="1018"/>
      <c r="C21" s="1048"/>
      <c r="D21" s="1049"/>
      <c r="E21" s="1050"/>
      <c r="F21" s="1034"/>
      <c r="G21" s="1026" t="s">
        <v>173</v>
      </c>
      <c r="H21" s="1027"/>
      <c r="I21" s="1027"/>
      <c r="J21" s="1028"/>
      <c r="K21" s="379" t="s">
        <v>3669</v>
      </c>
      <c r="L21" s="1026" t="s">
        <v>174</v>
      </c>
      <c r="M21" s="1027"/>
      <c r="N21" s="1028"/>
      <c r="O21" s="380" t="s">
        <v>175</v>
      </c>
      <c r="P21" s="1034"/>
      <c r="Q21" s="1026" t="s">
        <v>173</v>
      </c>
      <c r="R21" s="1027"/>
      <c r="S21" s="1027"/>
      <c r="T21" s="1028"/>
      <c r="U21" s="379" t="s">
        <v>3669</v>
      </c>
      <c r="V21" s="1026" t="s">
        <v>174</v>
      </c>
      <c r="W21" s="1027"/>
      <c r="X21" s="1028"/>
      <c r="Y21" s="380" t="s">
        <v>175</v>
      </c>
      <c r="Z21" s="1034"/>
      <c r="AA21" s="1026" t="s">
        <v>173</v>
      </c>
      <c r="AB21" s="1027"/>
      <c r="AC21" s="1027"/>
      <c r="AD21" s="1028"/>
      <c r="AE21" s="379" t="s">
        <v>3669</v>
      </c>
      <c r="AF21" s="1026" t="s">
        <v>174</v>
      </c>
      <c r="AG21" s="1027"/>
      <c r="AH21" s="1028"/>
      <c r="AI21" s="380" t="s">
        <v>175</v>
      </c>
      <c r="AJ21" s="1015"/>
      <c r="AK21" s="193"/>
      <c r="AL21" s="381"/>
    </row>
    <row r="22" s="382" customFormat="1" ht="15" customHeight="1">
      <c r="A22" s="193"/>
      <c r="B22" s="1018"/>
      <c r="C22" s="1048"/>
      <c r="D22" s="1049"/>
      <c r="E22" s="1050"/>
      <c r="F22" s="1034"/>
      <c r="G22" s="1020">
        <f>VLOOKUP(F20,$B$44:$K$44020,6,0)</f>
        <v>3796657890</v>
      </c>
      <c r="H22" s="1021"/>
      <c r="I22" s="1021"/>
      <c r="J22" s="1022"/>
      <c r="K22" s="1023">
        <f>VLOOKUP(F20,$B$44:$K$44020,8,0)</f>
        <v>45922</v>
      </c>
      <c r="L22" s="1020">
        <f>VLOOKUP(F20,$B$44:$K$44020,10,0)</f>
        <v>0</v>
      </c>
      <c r="M22" s="1021"/>
      <c r="N22" s="1022"/>
      <c r="O22" s="384">
        <f>O20+(O20*H24)+(O20*J24)+N24</f>
        <v>1397.885</v>
      </c>
      <c r="P22" s="1034"/>
      <c r="Q22" s="1020" t="str">
        <f>VLOOKUP(P20,$B$44:$K$44020,6,0)</f>
        <v xml:space="preserve">31 8366-7639</v>
      </c>
      <c r="R22" s="1021"/>
      <c r="S22" s="1021"/>
      <c r="T22" s="1022"/>
      <c r="U22" s="1023">
        <f>VLOOKUP(P20,$B$44:$K$44020,8,0)</f>
        <v>45922</v>
      </c>
      <c r="V22" s="1020">
        <f>VLOOKUP(P20,$B$44:$K$44020,10,0)</f>
        <v>0</v>
      </c>
      <c r="W22" s="1021"/>
      <c r="X22" s="1022"/>
      <c r="Y22" s="384">
        <f>Y20+(Y20*R24)+(Y20*T24)+X24</f>
        <v>1075</v>
      </c>
      <c r="Z22" s="1034"/>
      <c r="AA22" s="1020" t="str">
        <f>VLOOKUP(Z20,$B$44:$K$44020,6,0)</f>
        <v xml:space="preserve">31 8848-1563</v>
      </c>
      <c r="AB22" s="1021"/>
      <c r="AC22" s="1021"/>
      <c r="AD22" s="1022"/>
      <c r="AE22" s="1023">
        <f>VLOOKUP(Z20,$B$44:$K$44020,8,0)</f>
        <v>45922</v>
      </c>
      <c r="AF22" s="1020">
        <f>VLOOKUP(Z20,$B$44:$K$44020,10,0)</f>
        <v>0</v>
      </c>
      <c r="AG22" s="1021"/>
      <c r="AH22" s="1022"/>
      <c r="AI22" s="384">
        <f>AI20+(AI20*AB24)+(AI20*AD24)+AH24</f>
        <v>1177.7750000000001</v>
      </c>
      <c r="AJ22" s="1015"/>
      <c r="AK22" s="193"/>
      <c r="AL22" s="381"/>
    </row>
    <row r="23" s="382" customFormat="1" ht="15" customHeight="1">
      <c r="A23" s="193"/>
      <c r="B23" s="1018"/>
      <c r="C23" s="1048"/>
      <c r="D23" s="1049"/>
      <c r="E23" s="1050"/>
      <c r="F23" s="1034"/>
      <c r="G23" s="1026" t="s">
        <v>176</v>
      </c>
      <c r="H23" s="1027"/>
      <c r="I23" s="1027"/>
      <c r="J23" s="1028"/>
      <c r="K23" s="1024"/>
      <c r="L23" s="1026" t="s">
        <v>177</v>
      </c>
      <c r="M23" s="1027"/>
      <c r="N23" s="1028"/>
      <c r="O23" s="380" t="s">
        <v>156</v>
      </c>
      <c r="P23" s="1034"/>
      <c r="Q23" s="1026" t="s">
        <v>176</v>
      </c>
      <c r="R23" s="1027"/>
      <c r="S23" s="1027"/>
      <c r="T23" s="1028"/>
      <c r="U23" s="1024"/>
      <c r="V23" s="1026" t="s">
        <v>177</v>
      </c>
      <c r="W23" s="1027"/>
      <c r="X23" s="1028"/>
      <c r="Y23" s="380" t="s">
        <v>156</v>
      </c>
      <c r="Z23" s="1034"/>
      <c r="AA23" s="1026" t="s">
        <v>176</v>
      </c>
      <c r="AB23" s="1027"/>
      <c r="AC23" s="1027"/>
      <c r="AD23" s="1028"/>
      <c r="AE23" s="1024"/>
      <c r="AF23" s="1026" t="s">
        <v>177</v>
      </c>
      <c r="AG23" s="1027"/>
      <c r="AH23" s="1028"/>
      <c r="AI23" s="380" t="s">
        <v>156</v>
      </c>
      <c r="AJ23" s="1015"/>
      <c r="AK23" s="193"/>
      <c r="AL23" s="381"/>
    </row>
    <row r="24" s="382" customFormat="1" ht="15.75">
      <c r="A24" s="193"/>
      <c r="B24" s="1018"/>
      <c r="C24" s="1048"/>
      <c r="D24" s="1049"/>
      <c r="E24" s="1050"/>
      <c r="F24" s="1035"/>
      <c r="G24" s="380" t="s">
        <v>178</v>
      </c>
      <c r="H24" s="385"/>
      <c r="I24" s="380" t="s">
        <v>179</v>
      </c>
      <c r="J24" s="385"/>
      <c r="K24" s="1025"/>
      <c r="L24" s="457" t="s">
        <v>180</v>
      </c>
      <c r="M24" s="386" t="s">
        <v>181</v>
      </c>
      <c r="N24" s="383"/>
      <c r="O24" s="387">
        <f>O22</f>
        <v>1397.885</v>
      </c>
      <c r="P24" s="1035"/>
      <c r="Q24" s="380" t="s">
        <v>178</v>
      </c>
      <c r="R24" s="385"/>
      <c r="S24" s="380" t="s">
        <v>179</v>
      </c>
      <c r="T24" s="385"/>
      <c r="U24" s="1025"/>
      <c r="V24" s="457" t="s">
        <v>180</v>
      </c>
      <c r="W24" s="386" t="s">
        <v>181</v>
      </c>
      <c r="X24" s="383"/>
      <c r="Y24" s="387">
        <f>Y22</f>
        <v>1075</v>
      </c>
      <c r="Z24" s="1035"/>
      <c r="AA24" s="380" t="s">
        <v>178</v>
      </c>
      <c r="AB24" s="385"/>
      <c r="AC24" s="380" t="s">
        <v>179</v>
      </c>
      <c r="AD24" s="385"/>
      <c r="AE24" s="1025"/>
      <c r="AF24" s="457" t="s">
        <v>180</v>
      </c>
      <c r="AG24" s="386" t="s">
        <v>181</v>
      </c>
      <c r="AH24" s="383"/>
      <c r="AI24" s="387">
        <f>AI22</f>
        <v>1177.7750000000001</v>
      </c>
      <c r="AJ24" s="1015"/>
      <c r="AK24" s="193"/>
      <c r="AL24" s="381"/>
    </row>
    <row r="25" s="382" customFormat="1" ht="15.75">
      <c r="A25" s="193"/>
      <c r="B25" s="1019"/>
      <c r="C25" s="1048"/>
      <c r="D25" s="1049"/>
      <c r="E25" s="1050"/>
      <c r="F25" s="484" t="s">
        <v>3721</v>
      </c>
      <c r="G25" s="1013"/>
      <c r="H25" s="1013"/>
      <c r="I25" s="1013"/>
      <c r="J25" s="1013"/>
      <c r="K25" s="1013"/>
      <c r="L25" s="1013"/>
      <c r="M25" s="1013"/>
      <c r="N25" s="1013"/>
      <c r="O25" s="1013"/>
      <c r="P25" s="484" t="s">
        <v>3721</v>
      </c>
      <c r="Q25" s="1013"/>
      <c r="R25" s="1013"/>
      <c r="S25" s="1013"/>
      <c r="T25" s="1013"/>
      <c r="U25" s="1013"/>
      <c r="V25" s="1013"/>
      <c r="W25" s="1013"/>
      <c r="X25" s="1013"/>
      <c r="Y25" s="1013"/>
      <c r="Z25" s="484" t="s">
        <v>3721</v>
      </c>
      <c r="AA25" s="1013"/>
      <c r="AB25" s="1013"/>
      <c r="AC25" s="1013"/>
      <c r="AD25" s="1013"/>
      <c r="AE25" s="1013"/>
      <c r="AF25" s="1013"/>
      <c r="AG25" s="1013"/>
      <c r="AH25" s="1013"/>
      <c r="AI25" s="1013"/>
      <c r="AJ25" s="1016"/>
      <c r="AK25" s="193"/>
      <c r="AL25" s="381"/>
    </row>
    <row r="26" s="382" customFormat="1" ht="15.75" customHeight="1">
      <c r="A26" s="193"/>
      <c r="B26" s="1017" t="s">
        <v>32793</v>
      </c>
      <c r="C26" s="1048" t="str">
        <f>VLOOKUP(B26,COT!$A:$E,3,)</f>
        <v xml:space="preserve">PORTA AUTOMATICA EM VIDRO </v>
      </c>
      <c r="D26" s="1049" t="s">
        <v>22</v>
      </c>
      <c r="E26" s="1050">
        <f>IF(COUNTA(O27,Y27,AI27)=2,MIN(O31,Y31),IF(COUNTA(O27,Y27,AI27)=3,MEDIAN(O31,Y31,AI31),O31))</f>
        <v>20400</v>
      </c>
      <c r="F26" s="483" t="s">
        <v>20</v>
      </c>
      <c r="G26" s="1026" t="s">
        <v>171</v>
      </c>
      <c r="H26" s="1027"/>
      <c r="I26" s="1027"/>
      <c r="J26" s="1028"/>
      <c r="K26" s="379" t="s">
        <v>3667</v>
      </c>
      <c r="L26" s="1026" t="s">
        <v>172</v>
      </c>
      <c r="M26" s="1027"/>
      <c r="N26" s="1028"/>
      <c r="O26" s="380" t="s">
        <v>3668</v>
      </c>
      <c r="P26" s="483" t="s">
        <v>20</v>
      </c>
      <c r="Q26" s="1026" t="s">
        <v>171</v>
      </c>
      <c r="R26" s="1027"/>
      <c r="S26" s="1027"/>
      <c r="T26" s="1028"/>
      <c r="U26" s="379" t="s">
        <v>3667</v>
      </c>
      <c r="V26" s="1026" t="s">
        <v>172</v>
      </c>
      <c r="W26" s="1027"/>
      <c r="X26" s="1028"/>
      <c r="Y26" s="380" t="s">
        <v>3668</v>
      </c>
      <c r="Z26" s="483" t="s">
        <v>20</v>
      </c>
      <c r="AA26" s="1026" t="s">
        <v>171</v>
      </c>
      <c r="AB26" s="1027"/>
      <c r="AC26" s="1027"/>
      <c r="AD26" s="1028"/>
      <c r="AE26" s="379" t="s">
        <v>3667</v>
      </c>
      <c r="AF26" s="1026" t="s">
        <v>172</v>
      </c>
      <c r="AG26" s="1027"/>
      <c r="AH26" s="1028"/>
      <c r="AI26" s="380" t="s">
        <v>3668</v>
      </c>
      <c r="AJ26" s="1014">
        <f>COUNT(O27,Y27,AI27)</f>
        <v>3</v>
      </c>
      <c r="AK26" s="193"/>
      <c r="AL26" s="381"/>
    </row>
    <row r="27" s="382" customFormat="1" ht="15" customHeight="1">
      <c r="A27" s="193"/>
      <c r="B27" s="1018"/>
      <c r="C27" s="1048"/>
      <c r="D27" s="1049"/>
      <c r="E27" s="1050"/>
      <c r="F27" s="1033">
        <v>2</v>
      </c>
      <c r="G27" s="1020" t="str">
        <f>VLOOKUP(F27,$B$44:$K$44020,2,0)</f>
        <v>AUTOMATEC</v>
      </c>
      <c r="H27" s="1021"/>
      <c r="I27" s="1021"/>
      <c r="J27" s="1022"/>
      <c r="K27" s="412" t="str">
        <f>VLOOKUP(F27,$B$44:$K$44020,3,0)</f>
        <v>71.444.475/0005-49</v>
      </c>
      <c r="L27" s="1020">
        <f>VLOOKUP(F27,$B$44:$K$440023,5,0)</f>
        <v>0</v>
      </c>
      <c r="M27" s="1021"/>
      <c r="N27" s="1022"/>
      <c r="O27" s="383">
        <v>17428</v>
      </c>
      <c r="P27" s="1033">
        <v>3</v>
      </c>
      <c r="Q27" s="1020" t="str">
        <f>VLOOKUP(P27,$B$44:$K$44020,2,0)</f>
        <v>BENELLI</v>
      </c>
      <c r="R27" s="1021"/>
      <c r="S27" s="1021"/>
      <c r="T27" s="1022"/>
      <c r="U27" s="412" t="str">
        <f>VLOOKUP(P27,$B$44:$K$44020,3,0)</f>
        <v>17.245.200/0001-07</v>
      </c>
      <c r="V27" s="1020">
        <f>VLOOKUP(P27,$B$44:$K$440023,5,0)</f>
        <v>0</v>
      </c>
      <c r="W27" s="1021"/>
      <c r="X27" s="1022"/>
      <c r="Y27" s="383">
        <v>13604</v>
      </c>
      <c r="Z27" s="1033">
        <v>4</v>
      </c>
      <c r="AA27" s="1020" t="str">
        <f>VLOOKUP(Z27,$B$44:$K$44020,2,0)</f>
        <v xml:space="preserve">STAR COM</v>
      </c>
      <c r="AB27" s="1021"/>
      <c r="AC27" s="1021"/>
      <c r="AD27" s="1022"/>
      <c r="AE27" s="412" t="str">
        <f>VLOOKUP(Z27,$B$44:$K$44020,3,0)</f>
        <v>04.112.915/0001-40</v>
      </c>
      <c r="AF27" s="1020">
        <f>VLOOKUP(Z27,$B$44:$K$440023,5,0)</f>
        <v>0</v>
      </c>
      <c r="AG27" s="1021"/>
      <c r="AH27" s="1022"/>
      <c r="AI27" s="383">
        <v>20400</v>
      </c>
      <c r="AJ27" s="1015"/>
      <c r="AK27" s="193"/>
      <c r="AL27" s="381"/>
    </row>
    <row r="28" s="382" customFormat="1" ht="15" customHeight="1">
      <c r="A28" s="193"/>
      <c r="B28" s="1018"/>
      <c r="C28" s="1048"/>
      <c r="D28" s="1049"/>
      <c r="E28" s="1050"/>
      <c r="F28" s="1034"/>
      <c r="G28" s="1026" t="s">
        <v>173</v>
      </c>
      <c r="H28" s="1027"/>
      <c r="I28" s="1027"/>
      <c r="J28" s="1028"/>
      <c r="K28" s="379" t="s">
        <v>3669</v>
      </c>
      <c r="L28" s="1026" t="s">
        <v>174</v>
      </c>
      <c r="M28" s="1027"/>
      <c r="N28" s="1028"/>
      <c r="O28" s="380" t="s">
        <v>175</v>
      </c>
      <c r="P28" s="1034"/>
      <c r="Q28" s="1026" t="s">
        <v>173</v>
      </c>
      <c r="R28" s="1027"/>
      <c r="S28" s="1027"/>
      <c r="T28" s="1028"/>
      <c r="U28" s="379" t="s">
        <v>3669</v>
      </c>
      <c r="V28" s="1026" t="s">
        <v>174</v>
      </c>
      <c r="W28" s="1027"/>
      <c r="X28" s="1028"/>
      <c r="Y28" s="380" t="s">
        <v>175</v>
      </c>
      <c r="Z28" s="1034"/>
      <c r="AA28" s="1026" t="s">
        <v>173</v>
      </c>
      <c r="AB28" s="1027"/>
      <c r="AC28" s="1027"/>
      <c r="AD28" s="1028"/>
      <c r="AE28" s="379" t="s">
        <v>3669</v>
      </c>
      <c r="AF28" s="1026" t="s">
        <v>174</v>
      </c>
      <c r="AG28" s="1027"/>
      <c r="AH28" s="1028"/>
      <c r="AI28" s="380" t="s">
        <v>175</v>
      </c>
      <c r="AJ28" s="1015"/>
      <c r="AK28" s="193"/>
      <c r="AL28" s="381"/>
    </row>
    <row r="29" s="382" customFormat="1" ht="15" customHeight="1">
      <c r="A29" s="193"/>
      <c r="B29" s="1018"/>
      <c r="C29" s="1048"/>
      <c r="D29" s="1049"/>
      <c r="E29" s="1050"/>
      <c r="F29" s="1034"/>
      <c r="G29" s="1020" t="str">
        <f>VLOOKUP(F27,$B$44:$K$44020,6,0)</f>
        <v xml:space="preserve">(19) 3213-8251</v>
      </c>
      <c r="H29" s="1021"/>
      <c r="I29" s="1021"/>
      <c r="J29" s="1022"/>
      <c r="K29" s="1023">
        <f>VLOOKUP(F27,$B$44:$K$44020,8,0)</f>
        <v>0</v>
      </c>
      <c r="L29" s="1020">
        <f>VLOOKUP(F27,$B$44:$K$44020,10,0)</f>
        <v>0</v>
      </c>
      <c r="M29" s="1021"/>
      <c r="N29" s="1022"/>
      <c r="O29" s="384">
        <f>O27+(O27*H31)+(O27*J31)+N31</f>
        <v>20428</v>
      </c>
      <c r="P29" s="1034"/>
      <c r="Q29" s="1020" t="str">
        <f>VLOOKUP(P27,$B$44:$K$44020,6,0)</f>
        <v>(31)2526-5155</v>
      </c>
      <c r="R29" s="1021"/>
      <c r="S29" s="1021"/>
      <c r="T29" s="1022"/>
      <c r="U29" s="1023">
        <f>VLOOKUP(P27,$B$44:$K$44020,8,0)</f>
        <v>0</v>
      </c>
      <c r="V29" s="1020">
        <f>VLOOKUP(P27,$B$44:$K$44020,10,0)</f>
        <v>0</v>
      </c>
      <c r="W29" s="1021"/>
      <c r="X29" s="1022"/>
      <c r="Y29" s="384">
        <f>Y27+(Y27*R31)+(Y27*T31)+X31</f>
        <v>13604</v>
      </c>
      <c r="Z29" s="1034"/>
      <c r="AA29" s="1020">
        <f>VLOOKUP(Z27,$B$44:$K$44020,6,0)</f>
        <v>0</v>
      </c>
      <c r="AB29" s="1021"/>
      <c r="AC29" s="1021"/>
      <c r="AD29" s="1022"/>
      <c r="AE29" s="1023">
        <f>VLOOKUP(Z27,$B$44:$K$44020,8,0)</f>
        <v>0</v>
      </c>
      <c r="AF29" s="1020">
        <f>VLOOKUP(Z27,$B$44:$K$44020,10,0)</f>
        <v>0</v>
      </c>
      <c r="AG29" s="1021"/>
      <c r="AH29" s="1022"/>
      <c r="AI29" s="384">
        <f>AI27+(AI27*AB31)+(AI27*AD31)+AH31</f>
        <v>20400</v>
      </c>
      <c r="AJ29" s="1015"/>
      <c r="AK29" s="193"/>
      <c r="AL29" s="381"/>
    </row>
    <row r="30" s="382" customFormat="1" ht="15" customHeight="1">
      <c r="A30" s="193"/>
      <c r="B30" s="1018"/>
      <c r="C30" s="1048"/>
      <c r="D30" s="1049"/>
      <c r="E30" s="1050"/>
      <c r="F30" s="1034"/>
      <c r="G30" s="1026" t="s">
        <v>176</v>
      </c>
      <c r="H30" s="1027"/>
      <c r="I30" s="1027"/>
      <c r="J30" s="1028"/>
      <c r="K30" s="1024"/>
      <c r="L30" s="1026" t="s">
        <v>177</v>
      </c>
      <c r="M30" s="1027"/>
      <c r="N30" s="1028"/>
      <c r="O30" s="380" t="s">
        <v>156</v>
      </c>
      <c r="P30" s="1034"/>
      <c r="Q30" s="1026" t="s">
        <v>176</v>
      </c>
      <c r="R30" s="1027"/>
      <c r="S30" s="1027"/>
      <c r="T30" s="1028"/>
      <c r="U30" s="1024"/>
      <c r="V30" s="1026" t="s">
        <v>177</v>
      </c>
      <c r="W30" s="1027"/>
      <c r="X30" s="1028"/>
      <c r="Y30" s="380" t="s">
        <v>156</v>
      </c>
      <c r="Z30" s="1034"/>
      <c r="AA30" s="1026" t="s">
        <v>176</v>
      </c>
      <c r="AB30" s="1027"/>
      <c r="AC30" s="1027"/>
      <c r="AD30" s="1028"/>
      <c r="AE30" s="1024"/>
      <c r="AF30" s="1026" t="s">
        <v>177</v>
      </c>
      <c r="AG30" s="1027"/>
      <c r="AH30" s="1028"/>
      <c r="AI30" s="380" t="s">
        <v>156</v>
      </c>
      <c r="AJ30" s="1015"/>
      <c r="AK30" s="193"/>
      <c r="AL30" s="381"/>
    </row>
    <row r="31" s="382" customFormat="1" ht="15.75">
      <c r="A31" s="193"/>
      <c r="B31" s="1018"/>
      <c r="C31" s="1048"/>
      <c r="D31" s="1049"/>
      <c r="E31" s="1050"/>
      <c r="F31" s="1035"/>
      <c r="G31" s="380" t="s">
        <v>178</v>
      </c>
      <c r="H31" s="385"/>
      <c r="I31" s="380" t="s">
        <v>179</v>
      </c>
      <c r="J31" s="385"/>
      <c r="K31" s="1025"/>
      <c r="L31" s="457" t="s">
        <v>180</v>
      </c>
      <c r="M31" s="386" t="s">
        <v>181</v>
      </c>
      <c r="N31" s="383">
        <v>3000</v>
      </c>
      <c r="O31" s="387">
        <f>O29</f>
        <v>20428</v>
      </c>
      <c r="P31" s="1035"/>
      <c r="Q31" s="380" t="s">
        <v>178</v>
      </c>
      <c r="R31" s="385"/>
      <c r="S31" s="380" t="s">
        <v>179</v>
      </c>
      <c r="T31" s="385"/>
      <c r="U31" s="1025"/>
      <c r="V31" s="457" t="s">
        <v>180</v>
      </c>
      <c r="W31" s="386" t="s">
        <v>181</v>
      </c>
      <c r="X31" s="383"/>
      <c r="Y31" s="387">
        <f>Y29</f>
        <v>13604</v>
      </c>
      <c r="Z31" s="1035"/>
      <c r="AA31" s="380" t="s">
        <v>178</v>
      </c>
      <c r="AB31" s="385"/>
      <c r="AC31" s="380" t="s">
        <v>179</v>
      </c>
      <c r="AD31" s="385"/>
      <c r="AE31" s="1025"/>
      <c r="AF31" s="457" t="s">
        <v>180</v>
      </c>
      <c r="AG31" s="386" t="s">
        <v>181</v>
      </c>
      <c r="AH31" s="383"/>
      <c r="AI31" s="387">
        <f>AI29</f>
        <v>20400</v>
      </c>
      <c r="AJ31" s="1015"/>
      <c r="AK31" s="193"/>
      <c r="AL31" s="381"/>
    </row>
    <row r="32" s="382" customFormat="1" ht="15.75">
      <c r="A32" s="193"/>
      <c r="B32" s="1019"/>
      <c r="C32" s="1048"/>
      <c r="D32" s="1049"/>
      <c r="E32" s="1050"/>
      <c r="F32" s="484" t="s">
        <v>3721</v>
      </c>
      <c r="G32" s="1013"/>
      <c r="H32" s="1013"/>
      <c r="I32" s="1013"/>
      <c r="J32" s="1013"/>
      <c r="K32" s="1013"/>
      <c r="L32" s="1013"/>
      <c r="M32" s="1013"/>
      <c r="N32" s="1013"/>
      <c r="O32" s="1013"/>
      <c r="P32" s="484" t="s">
        <v>3721</v>
      </c>
      <c r="Q32" s="1013"/>
      <c r="R32" s="1013"/>
      <c r="S32" s="1013"/>
      <c r="T32" s="1013"/>
      <c r="U32" s="1013"/>
      <c r="V32" s="1013"/>
      <c r="W32" s="1013"/>
      <c r="X32" s="1013"/>
      <c r="Y32" s="1013"/>
      <c r="Z32" s="484" t="s">
        <v>3721</v>
      </c>
      <c r="AA32" s="1013"/>
      <c r="AB32" s="1013"/>
      <c r="AC32" s="1013"/>
      <c r="AD32" s="1013"/>
      <c r="AE32" s="1013"/>
      <c r="AF32" s="1013"/>
      <c r="AG32" s="1013"/>
      <c r="AH32" s="1013"/>
      <c r="AI32" s="1013"/>
      <c r="AJ32" s="1016"/>
      <c r="AK32" s="193"/>
      <c r="AL32" s="381"/>
    </row>
    <row r="33" ht="21.75" customHeight="1">
      <c r="A33" s="187"/>
      <c r="B33" s="188"/>
      <c r="C33" s="189"/>
      <c r="D33" s="188"/>
      <c r="E33" s="190"/>
      <c r="F33" s="190"/>
      <c r="G33" s="191"/>
      <c r="H33" s="191"/>
      <c r="I33" s="191"/>
      <c r="J33" s="191"/>
      <c r="K33" s="368"/>
      <c r="L33" s="191"/>
      <c r="M33" s="191"/>
      <c r="N33" s="191"/>
      <c r="O33" s="191"/>
      <c r="P33" s="190"/>
      <c r="Q33" s="191"/>
      <c r="R33" s="191"/>
      <c r="S33" s="191"/>
      <c r="T33" s="191"/>
      <c r="U33" s="368"/>
      <c r="V33" s="191"/>
      <c r="W33" s="191"/>
      <c r="X33" s="191"/>
      <c r="Y33" s="191"/>
      <c r="Z33" s="190"/>
      <c r="AA33" s="191"/>
      <c r="AB33" s="191"/>
      <c r="AC33" s="191"/>
      <c r="AD33" s="191"/>
      <c r="AE33" s="368"/>
      <c r="AF33" s="191"/>
      <c r="AG33" s="191"/>
      <c r="AH33" s="191"/>
      <c r="AI33" s="191"/>
      <c r="AJ33" s="368"/>
      <c r="AK33" s="187"/>
    </row>
    <row r="34" s="12" customFormat="1" ht="15" customHeight="1">
      <c r="A34" s="193"/>
      <c r="B34" s="393" t="s">
        <v>164</v>
      </c>
      <c r="C34" s="393"/>
      <c r="D34" s="203"/>
      <c r="E34" s="193"/>
      <c r="F34" s="193"/>
      <c r="G34" s="199"/>
      <c r="H34" s="199"/>
      <c r="I34" s="197"/>
      <c r="J34" s="197"/>
      <c r="K34" s="197"/>
      <c r="L34" s="197"/>
      <c r="M34" s="197"/>
      <c r="N34" s="197"/>
      <c r="O34" s="198"/>
      <c r="P34" s="193"/>
      <c r="Q34" s="198"/>
      <c r="R34" s="193"/>
      <c r="S34" s="193"/>
      <c r="Z34" s="193"/>
    </row>
    <row r="35" s="12" customFormat="1" ht="15" customHeight="1">
      <c r="A35" s="344"/>
      <c r="B35" s="393" t="str">
        <f>CPU!C382</f>
        <v>PREFEITURA:</v>
      </c>
      <c r="C35" s="434"/>
      <c r="D35" s="193"/>
      <c r="E35" s="193"/>
      <c r="F35" s="193"/>
      <c r="G35" s="201"/>
      <c r="H35" s="202"/>
      <c r="I35" s="197"/>
      <c r="J35" s="197"/>
      <c r="K35" s="197"/>
      <c r="L35" s="197"/>
      <c r="M35" s="197"/>
      <c r="N35" s="197"/>
      <c r="O35" s="198"/>
      <c r="P35" s="193"/>
      <c r="Q35" s="198"/>
      <c r="R35" s="193"/>
      <c r="S35" s="193"/>
      <c r="Z35" s="193"/>
    </row>
    <row r="36" s="12" customFormat="1" ht="15" customHeight="1">
      <c r="A36" s="344"/>
      <c r="B36" s="393"/>
      <c r="C36" s="434"/>
      <c r="D36" s="193"/>
      <c r="E36" s="193"/>
      <c r="F36" s="193"/>
      <c r="G36" s="201"/>
      <c r="H36" s="202"/>
      <c r="I36" s="197"/>
      <c r="J36" s="197"/>
      <c r="K36" s="197"/>
      <c r="L36" s="197"/>
      <c r="M36" s="197"/>
      <c r="N36" s="197"/>
      <c r="O36" s="198"/>
      <c r="P36" s="193"/>
      <c r="Q36" s="198"/>
      <c r="R36" s="193"/>
      <c r="S36" s="193"/>
      <c r="Z36" s="193"/>
    </row>
    <row r="37" s="12" customFormat="1" ht="27.75" customHeight="1">
      <c r="A37" s="193"/>
      <c r="B37" s="393" t="s">
        <v>164</v>
      </c>
      <c r="C37" s="393"/>
      <c r="D37" s="203"/>
      <c r="E37" s="193"/>
      <c r="F37" s="193"/>
      <c r="G37" s="201"/>
      <c r="H37" s="204"/>
      <c r="I37" s="197"/>
      <c r="J37" s="197"/>
      <c r="K37" s="197"/>
      <c r="L37" s="197"/>
      <c r="M37" s="197"/>
      <c r="N37" s="197"/>
      <c r="O37" s="198"/>
      <c r="P37" s="193"/>
      <c r="Q37" s="198"/>
      <c r="R37" s="193"/>
      <c r="S37" s="193"/>
      <c r="Z37" s="193"/>
    </row>
    <row r="38" s="12" customFormat="1" ht="15" customHeight="1">
      <c r="A38" s="193"/>
      <c r="B38" s="434" t="str">
        <f>CPU!C385</f>
        <v xml:space="preserve">RT: </v>
      </c>
      <c r="C38" s="434" t="str">
        <f>COT!C11</f>
        <v xml:space="preserve">HULLE LOPES </v>
      </c>
      <c r="D38" s="193"/>
      <c r="E38" s="194"/>
      <c r="F38" s="194"/>
      <c r="G38" s="195"/>
      <c r="H38" s="196"/>
      <c r="I38" s="197"/>
      <c r="J38" s="197"/>
      <c r="K38" s="197"/>
      <c r="L38" s="197"/>
      <c r="M38" s="197"/>
      <c r="N38" s="197"/>
      <c r="O38" s="198"/>
      <c r="P38" s="194"/>
      <c r="Q38" s="198"/>
      <c r="R38" s="193"/>
      <c r="S38" s="193"/>
      <c r="Z38" s="194"/>
    </row>
    <row r="39" s="12" customFormat="1" ht="15" customHeight="1">
      <c r="A39" s="193"/>
      <c r="B39" s="434" t="str">
        <f>CPU!C386</f>
        <v>CREA/CAU:</v>
      </c>
      <c r="C39" s="434" t="str">
        <f>COT!C12</f>
        <v>A2510774</v>
      </c>
      <c r="D39" s="193"/>
      <c r="E39" s="194"/>
      <c r="F39" s="194"/>
      <c r="G39" s="195"/>
      <c r="H39" s="196"/>
      <c r="I39" s="197"/>
      <c r="J39" s="197"/>
      <c r="K39" s="197"/>
      <c r="L39" s="197"/>
      <c r="M39" s="197"/>
      <c r="N39" s="197"/>
      <c r="O39" s="198"/>
      <c r="P39" s="194"/>
      <c r="Q39" s="198"/>
      <c r="R39" s="193"/>
      <c r="S39" s="193"/>
      <c r="Z39" s="194"/>
    </row>
    <row r="40" s="12" customFormat="1" ht="15" customHeight="1">
      <c r="A40" s="193"/>
      <c r="B40" s="434" t="str">
        <f>CPU!C387</f>
        <v>ART/RRT:</v>
      </c>
      <c r="C40" s="1047" t="str">
        <f>COT!C13</f>
        <v xml:space="preserve">RRT- 16053334</v>
      </c>
      <c r="D40" s="1047"/>
      <c r="E40" s="1047"/>
      <c r="F40" s="194"/>
      <c r="G40" s="195"/>
      <c r="H40" s="196"/>
      <c r="I40" s="197"/>
      <c r="J40" s="197"/>
      <c r="K40" s="197"/>
      <c r="L40" s="197"/>
      <c r="M40" s="197"/>
      <c r="N40" s="197"/>
      <c r="O40" s="198"/>
      <c r="P40" s="194"/>
      <c r="Q40" s="198"/>
      <c r="R40" s="193"/>
      <c r="S40" s="193"/>
      <c r="Z40" s="194"/>
    </row>
    <row r="41" ht="7.5" customHeight="1">
      <c r="A41" s="187"/>
      <c r="B41" s="188"/>
      <c r="C41" s="188"/>
      <c r="D41" s="187"/>
      <c r="E41" s="189"/>
      <c r="F41" s="189"/>
      <c r="G41" s="188"/>
      <c r="H41" s="190"/>
      <c r="I41" s="191"/>
      <c r="J41" s="191"/>
      <c r="K41" s="191"/>
      <c r="L41" s="191"/>
      <c r="M41" s="205"/>
      <c r="N41" s="205"/>
      <c r="O41" s="206"/>
      <c r="P41" s="189"/>
      <c r="Q41" s="207"/>
      <c r="R41" s="187"/>
      <c r="S41" s="192"/>
      <c r="T41" s="11"/>
      <c r="U41" s="11"/>
      <c r="V41" s="11"/>
      <c r="W41" s="11"/>
      <c r="X41" s="11"/>
      <c r="Y41" s="11"/>
      <c r="Z41" s="189"/>
      <c r="AA41" s="11"/>
      <c r="AB41" s="11"/>
      <c r="AC41" s="11"/>
      <c r="AD41" s="11"/>
      <c r="AE41" s="11"/>
      <c r="AF41" s="11"/>
      <c r="AG41" s="11"/>
      <c r="AH41" s="11"/>
      <c r="AI41" s="11"/>
      <c r="AJ41" s="11"/>
      <c r="AK41" s="11"/>
      <c r="AL41" s="11"/>
    </row>
    <row r="42" ht="20.100000000000001" customHeight="1">
      <c r="AJ42" s="368"/>
    </row>
    <row r="43" ht="20.100000000000001" customHeight="1">
      <c r="B43" s="406" t="s">
        <v>146</v>
      </c>
      <c r="C43" s="408" t="s">
        <v>3671</v>
      </c>
      <c r="D43" s="1039" t="s">
        <v>3672</v>
      </c>
      <c r="E43" s="1039"/>
      <c r="F43" s="415" t="s">
        <v>3673</v>
      </c>
      <c r="G43" s="1040" t="s">
        <v>3674</v>
      </c>
      <c r="H43" s="1040"/>
      <c r="I43" s="1040" t="s">
        <v>3675</v>
      </c>
      <c r="J43" s="1040"/>
      <c r="K43" s="415" t="s">
        <v>3676</v>
      </c>
      <c r="L43" s="407"/>
      <c r="AJ43" s="368"/>
    </row>
    <row r="44" ht="20.100000000000001" customHeight="1">
      <c r="B44" s="411">
        <v>1</v>
      </c>
      <c r="C44" s="408" t="s">
        <v>32673</v>
      </c>
      <c r="D44" s="1041" t="s">
        <v>32817</v>
      </c>
      <c r="E44" s="1042"/>
      <c r="F44" s="409" t="s">
        <v>32674</v>
      </c>
      <c r="G44" s="1043">
        <v>3796657890</v>
      </c>
      <c r="H44" s="1044"/>
      <c r="I44" s="1045">
        <v>45922</v>
      </c>
      <c r="J44" s="1046"/>
      <c r="K44" s="410"/>
      <c r="AJ44" s="368"/>
    </row>
    <row r="45" ht="20.100000000000001" customHeight="1">
      <c r="B45" s="411">
        <v>2</v>
      </c>
      <c r="C45" s="408" t="s">
        <v>32795</v>
      </c>
      <c r="D45" s="1041" t="s">
        <v>32800</v>
      </c>
      <c r="E45" s="1042"/>
      <c r="F45" s="409"/>
      <c r="G45" s="1043" t="s">
        <v>32799</v>
      </c>
      <c r="H45" s="1044"/>
      <c r="I45" s="1045"/>
      <c r="J45" s="1046"/>
      <c r="K45" s="410"/>
    </row>
    <row r="46" ht="20.100000000000001" customHeight="1">
      <c r="B46" s="411">
        <v>3</v>
      </c>
      <c r="C46" s="408" t="s">
        <v>32796</v>
      </c>
      <c r="D46" s="1041" t="s">
        <v>32798</v>
      </c>
      <c r="E46" s="1042"/>
      <c r="F46" s="409"/>
      <c r="G46" s="1043" t="s">
        <v>32797</v>
      </c>
      <c r="H46" s="1044"/>
      <c r="I46" s="1045"/>
      <c r="J46" s="1046"/>
      <c r="K46" s="410"/>
    </row>
    <row r="47" ht="20.100000000000001" customHeight="1">
      <c r="B47" s="411">
        <v>4</v>
      </c>
      <c r="C47" s="408" t="s">
        <v>32801</v>
      </c>
      <c r="D47" s="1041" t="s">
        <v>32802</v>
      </c>
      <c r="E47" s="1042"/>
      <c r="F47" s="409"/>
      <c r="G47" s="1043"/>
      <c r="H47" s="1044"/>
      <c r="I47" s="1045"/>
      <c r="J47" s="1046"/>
      <c r="K47" s="410"/>
    </row>
    <row r="48" ht="20.100000000000001" customHeight="1">
      <c r="B48" s="411">
        <v>5</v>
      </c>
      <c r="C48" s="408" t="s">
        <v>32818</v>
      </c>
      <c r="D48" s="1051" t="s">
        <v>32825</v>
      </c>
      <c r="E48" s="1042"/>
      <c r="F48" s="409" t="s">
        <v>32821</v>
      </c>
      <c r="G48" s="1043" t="s">
        <v>32820</v>
      </c>
      <c r="H48" s="1044"/>
      <c r="I48" s="1045">
        <v>45922</v>
      </c>
      <c r="J48" s="1046"/>
      <c r="K48" s="410"/>
    </row>
    <row r="49" ht="20.100000000000001" customHeight="1">
      <c r="B49" s="411">
        <v>6</v>
      </c>
      <c r="C49" s="408" t="s">
        <v>32819</v>
      </c>
      <c r="D49" s="1041" t="s">
        <v>32824</v>
      </c>
      <c r="E49" s="1042"/>
      <c r="F49" s="409" t="s">
        <v>32822</v>
      </c>
      <c r="G49" s="1043" t="s">
        <v>32823</v>
      </c>
      <c r="H49" s="1044"/>
      <c r="I49" s="1045">
        <v>45922</v>
      </c>
      <c r="J49" s="1046"/>
      <c r="K49" s="410"/>
    </row>
    <row r="50" ht="20.100000000000001" customHeight="1">
      <c r="B50" s="411">
        <v>7</v>
      </c>
      <c r="C50" s="408"/>
      <c r="D50" s="1041"/>
      <c r="E50" s="1042"/>
      <c r="F50" s="409"/>
      <c r="G50" s="1043"/>
      <c r="H50" s="1044"/>
      <c r="I50" s="1045"/>
      <c r="J50" s="1046"/>
      <c r="K50" s="410"/>
    </row>
    <row r="51" ht="20.100000000000001" customHeight="1">
      <c r="B51" s="411">
        <v>8</v>
      </c>
      <c r="C51" s="408"/>
      <c r="D51" s="1041"/>
      <c r="E51" s="1042"/>
      <c r="F51" s="409"/>
      <c r="G51" s="1043"/>
      <c r="H51" s="1044"/>
      <c r="I51" s="1045"/>
      <c r="J51" s="1046"/>
      <c r="K51" s="410"/>
    </row>
    <row r="52" ht="20.100000000000001" customHeight="1">
      <c r="B52" s="411">
        <v>9</v>
      </c>
      <c r="C52" s="408"/>
      <c r="D52" s="1041"/>
      <c r="E52" s="1042"/>
      <c r="F52" s="409"/>
      <c r="G52" s="1043"/>
      <c r="H52" s="1044"/>
      <c r="I52" s="1045"/>
      <c r="J52" s="1046"/>
      <c r="K52" s="410"/>
    </row>
    <row r="53" ht="20.100000000000001" customHeight="1">
      <c r="B53" s="411">
        <v>10</v>
      </c>
      <c r="C53" s="408"/>
      <c r="D53" s="1041"/>
      <c r="E53" s="1042"/>
      <c r="F53" s="409"/>
      <c r="G53" s="1043"/>
      <c r="H53" s="1044"/>
      <c r="I53" s="1045"/>
      <c r="J53" s="1046"/>
      <c r="K53" s="410"/>
    </row>
    <row r="54" ht="20.100000000000001" customHeight="1">
      <c r="B54" s="411">
        <v>11</v>
      </c>
      <c r="C54" s="408"/>
      <c r="D54" s="1041"/>
      <c r="E54" s="1042"/>
      <c r="F54" s="409"/>
      <c r="G54" s="1043"/>
      <c r="H54" s="1044"/>
      <c r="I54" s="1045"/>
      <c r="J54" s="1046"/>
      <c r="K54" s="410"/>
    </row>
    <row r="55" ht="20.100000000000001" customHeight="1">
      <c r="B55" s="411">
        <v>12</v>
      </c>
      <c r="C55" s="408"/>
      <c r="D55" s="1041"/>
      <c r="E55" s="1042"/>
      <c r="F55" s="409"/>
      <c r="G55" s="1043"/>
      <c r="H55" s="1044"/>
      <c r="I55" s="1045"/>
      <c r="J55" s="1046"/>
      <c r="K55" s="410"/>
    </row>
    <row r="56" ht="20.100000000000001" customHeight="1">
      <c r="B56" s="411">
        <v>13</v>
      </c>
      <c r="C56" s="408"/>
      <c r="D56" s="1041"/>
      <c r="E56" s="1042"/>
      <c r="F56" s="409"/>
      <c r="G56" s="1043"/>
      <c r="H56" s="1044"/>
      <c r="I56" s="1045"/>
      <c r="J56" s="1046"/>
      <c r="K56" s="410"/>
    </row>
    <row r="57" ht="20.100000000000001" customHeight="1">
      <c r="B57" s="411">
        <v>14</v>
      </c>
      <c r="C57" s="408"/>
      <c r="D57" s="1041"/>
      <c r="E57" s="1042"/>
      <c r="F57" s="409"/>
      <c r="G57" s="1043"/>
      <c r="H57" s="1044"/>
      <c r="I57" s="1045"/>
      <c r="J57" s="1046"/>
      <c r="K57" s="410"/>
    </row>
    <row r="58" ht="20.100000000000001" customHeight="1">
      <c r="B58" s="411">
        <v>15</v>
      </c>
      <c r="C58" s="408"/>
      <c r="D58" s="1041"/>
      <c r="E58" s="1042"/>
      <c r="F58" s="409"/>
      <c r="G58" s="1043"/>
      <c r="H58" s="1044"/>
      <c r="I58" s="1045"/>
      <c r="J58" s="1046"/>
      <c r="K58" s="410"/>
    </row>
    <row r="59" ht="20.100000000000001" customHeight="1">
      <c r="B59" s="411">
        <v>16</v>
      </c>
      <c r="C59" s="408"/>
      <c r="D59" s="1041"/>
      <c r="E59" s="1042"/>
      <c r="F59" s="409"/>
      <c r="G59" s="1043"/>
      <c r="H59" s="1044"/>
      <c r="I59" s="1045"/>
      <c r="J59" s="1046"/>
      <c r="K59" s="410"/>
    </row>
    <row r="60" ht="20.100000000000001" customHeight="1">
      <c r="B60" s="411">
        <v>17</v>
      </c>
      <c r="C60" s="408"/>
      <c r="D60" s="1041"/>
      <c r="E60" s="1042"/>
      <c r="F60" s="409"/>
      <c r="G60" s="1043"/>
      <c r="H60" s="1044"/>
      <c r="I60" s="1045"/>
      <c r="J60" s="1046"/>
      <c r="K60" s="410"/>
    </row>
    <row r="61" ht="20.100000000000001" customHeight="1">
      <c r="B61" s="411">
        <v>18</v>
      </c>
      <c r="C61" s="408"/>
      <c r="D61" s="1041"/>
      <c r="E61" s="1042"/>
      <c r="F61" s="409"/>
      <c r="G61" s="1043"/>
      <c r="H61" s="1044"/>
      <c r="I61" s="1045"/>
      <c r="J61" s="1046"/>
      <c r="K61" s="410"/>
    </row>
    <row r="62" ht="20.100000000000001" customHeight="1">
      <c r="B62" s="411">
        <v>19</v>
      </c>
      <c r="C62" s="408"/>
      <c r="D62" s="1041"/>
      <c r="E62" s="1042"/>
      <c r="F62" s="409"/>
      <c r="G62" s="1043"/>
      <c r="H62" s="1044"/>
      <c r="I62" s="1045"/>
      <c r="J62" s="1046"/>
      <c r="K62" s="410"/>
    </row>
    <row r="63" ht="20.100000000000001" customHeight="1">
      <c r="B63" s="411">
        <v>20</v>
      </c>
      <c r="C63" s="408"/>
      <c r="D63" s="1041"/>
      <c r="E63" s="1042"/>
      <c r="F63" s="409"/>
      <c r="G63" s="1043"/>
      <c r="H63" s="1044"/>
      <c r="I63" s="1045"/>
      <c r="J63" s="1046"/>
      <c r="K63" s="410"/>
    </row>
    <row r="64" ht="20.100000000000001" customHeight="1">
      <c r="B64" s="411">
        <v>21</v>
      </c>
      <c r="C64" s="408"/>
      <c r="D64" s="1041"/>
      <c r="E64" s="1042"/>
      <c r="F64" s="409"/>
      <c r="G64" s="1043"/>
      <c r="H64" s="1044"/>
      <c r="I64" s="1045"/>
      <c r="J64" s="1046"/>
      <c r="K64" s="410"/>
    </row>
    <row r="65" ht="20.100000000000001" customHeight="1">
      <c r="B65" s="404"/>
      <c r="C65" s="405"/>
    </row>
  </sheetData>
  <mergeCells count="248">
    <mergeCell ref="AE29:AE31"/>
    <mergeCell ref="AF29:AH29"/>
    <mergeCell ref="G30:J30"/>
    <mergeCell ref="L30:N30"/>
    <mergeCell ref="Q30:T30"/>
    <mergeCell ref="V30:X30"/>
    <mergeCell ref="AA30:AD30"/>
    <mergeCell ref="AF30:AH30"/>
    <mergeCell ref="G32:O32"/>
    <mergeCell ref="Q32:Y32"/>
    <mergeCell ref="AA32:AI32"/>
    <mergeCell ref="AF26:AH26"/>
    <mergeCell ref="AJ26:AJ32"/>
    <mergeCell ref="F27:F31"/>
    <mergeCell ref="G27:J27"/>
    <mergeCell ref="L27:N27"/>
    <mergeCell ref="P27:P31"/>
    <mergeCell ref="Q27:T27"/>
    <mergeCell ref="V27:X27"/>
    <mergeCell ref="Z27:Z31"/>
    <mergeCell ref="AA27:AD27"/>
    <mergeCell ref="AF27:AH27"/>
    <mergeCell ref="G28:J28"/>
    <mergeCell ref="L28:N28"/>
    <mergeCell ref="Q28:T28"/>
    <mergeCell ref="V28:X28"/>
    <mergeCell ref="AA28:AD28"/>
    <mergeCell ref="AF28:AH28"/>
    <mergeCell ref="G29:J29"/>
    <mergeCell ref="K29:K31"/>
    <mergeCell ref="L29:N29"/>
    <mergeCell ref="Q29:T29"/>
    <mergeCell ref="U29:U31"/>
    <mergeCell ref="V29:X29"/>
    <mergeCell ref="AA29:AD29"/>
    <mergeCell ref="B26:B32"/>
    <mergeCell ref="C26:C32"/>
    <mergeCell ref="D26:D32"/>
    <mergeCell ref="E26:E32"/>
    <mergeCell ref="G26:J26"/>
    <mergeCell ref="L26:N26"/>
    <mergeCell ref="Q26:T26"/>
    <mergeCell ref="V26:X26"/>
    <mergeCell ref="AA26:AD26"/>
    <mergeCell ref="AE22:AE24"/>
    <mergeCell ref="AF22:AH22"/>
    <mergeCell ref="G23:J23"/>
    <mergeCell ref="L23:N23"/>
    <mergeCell ref="Q23:T23"/>
    <mergeCell ref="V23:X23"/>
    <mergeCell ref="AA23:AD23"/>
    <mergeCell ref="AF23:AH23"/>
    <mergeCell ref="G25:O25"/>
    <mergeCell ref="Q25:Y25"/>
    <mergeCell ref="AA25:AI25"/>
    <mergeCell ref="AF19:AH19"/>
    <mergeCell ref="AJ19:AJ25"/>
    <mergeCell ref="F20:F24"/>
    <mergeCell ref="G20:J20"/>
    <mergeCell ref="L20:N20"/>
    <mergeCell ref="P20:P24"/>
    <mergeCell ref="Q20:T20"/>
    <mergeCell ref="V20:X20"/>
    <mergeCell ref="Z20:Z24"/>
    <mergeCell ref="AA20:AD20"/>
    <mergeCell ref="AF20:AH20"/>
    <mergeCell ref="G21:J21"/>
    <mergeCell ref="L21:N21"/>
    <mergeCell ref="Q21:T21"/>
    <mergeCell ref="V21:X21"/>
    <mergeCell ref="AA21:AD21"/>
    <mergeCell ref="AF21:AH21"/>
    <mergeCell ref="G22:J22"/>
    <mergeCell ref="K22:K24"/>
    <mergeCell ref="L22:N22"/>
    <mergeCell ref="Q22:T22"/>
    <mergeCell ref="U22:U24"/>
    <mergeCell ref="V22:X22"/>
    <mergeCell ref="AA22:AD22"/>
    <mergeCell ref="B19:B25"/>
    <mergeCell ref="C19:C25"/>
    <mergeCell ref="D19:D25"/>
    <mergeCell ref="E19:E25"/>
    <mergeCell ref="G19:J19"/>
    <mergeCell ref="L19:N19"/>
    <mergeCell ref="Q19:T19"/>
    <mergeCell ref="V19:X19"/>
    <mergeCell ref="AA19:AD19"/>
    <mergeCell ref="AE15:AE17"/>
    <mergeCell ref="AF15:AH15"/>
    <mergeCell ref="G16:J16"/>
    <mergeCell ref="L16:N16"/>
    <mergeCell ref="Q16:T16"/>
    <mergeCell ref="V16:X16"/>
    <mergeCell ref="AA16:AD16"/>
    <mergeCell ref="AF16:AH16"/>
    <mergeCell ref="G18:O18"/>
    <mergeCell ref="Q18:Y18"/>
    <mergeCell ref="AA18:AI18"/>
    <mergeCell ref="AF12:AH12"/>
    <mergeCell ref="AJ12:AJ18"/>
    <mergeCell ref="F13:F17"/>
    <mergeCell ref="G13:J13"/>
    <mergeCell ref="L13:N13"/>
    <mergeCell ref="P13:P17"/>
    <mergeCell ref="Q13:T13"/>
    <mergeCell ref="V13:X13"/>
    <mergeCell ref="Z13:Z17"/>
    <mergeCell ref="AA13:AD13"/>
    <mergeCell ref="AF13:AH13"/>
    <mergeCell ref="G14:J14"/>
    <mergeCell ref="L14:N14"/>
    <mergeCell ref="Q14:T14"/>
    <mergeCell ref="V14:X14"/>
    <mergeCell ref="AA14:AD14"/>
    <mergeCell ref="AF14:AH14"/>
    <mergeCell ref="G15:J15"/>
    <mergeCell ref="K15:K17"/>
    <mergeCell ref="L15:N15"/>
    <mergeCell ref="Q15:T15"/>
    <mergeCell ref="U15:U17"/>
    <mergeCell ref="V15:X15"/>
    <mergeCell ref="AA15:AD15"/>
    <mergeCell ref="B12:B18"/>
    <mergeCell ref="C12:C18"/>
    <mergeCell ref="D12:D18"/>
    <mergeCell ref="E12:E18"/>
    <mergeCell ref="G12:J12"/>
    <mergeCell ref="L12:N12"/>
    <mergeCell ref="Q12:T12"/>
    <mergeCell ref="V12:X12"/>
    <mergeCell ref="AA12:AD12"/>
    <mergeCell ref="I60:J60"/>
    <mergeCell ref="I61:J61"/>
    <mergeCell ref="I62:J62"/>
    <mergeCell ref="I63:J63"/>
    <mergeCell ref="I64:J64"/>
    <mergeCell ref="I55:J55"/>
    <mergeCell ref="I56:J56"/>
    <mergeCell ref="I57:J57"/>
    <mergeCell ref="I58:J58"/>
    <mergeCell ref="I59:J59"/>
    <mergeCell ref="I50:J50"/>
    <mergeCell ref="I51:J51"/>
    <mergeCell ref="I52:J52"/>
    <mergeCell ref="I53:J53"/>
    <mergeCell ref="I54:J54"/>
    <mergeCell ref="I45:J45"/>
    <mergeCell ref="I46:J46"/>
    <mergeCell ref="I47:J47"/>
    <mergeCell ref="I48:J48"/>
    <mergeCell ref="I49:J49"/>
    <mergeCell ref="G60:H60"/>
    <mergeCell ref="G61:H61"/>
    <mergeCell ref="G62:H62"/>
    <mergeCell ref="G63:H63"/>
    <mergeCell ref="G64:H64"/>
    <mergeCell ref="G55:H55"/>
    <mergeCell ref="G56:H56"/>
    <mergeCell ref="G57:H57"/>
    <mergeCell ref="G58:H58"/>
    <mergeCell ref="G59:H59"/>
    <mergeCell ref="G50:H50"/>
    <mergeCell ref="G51:H51"/>
    <mergeCell ref="G52:H52"/>
    <mergeCell ref="G53:H53"/>
    <mergeCell ref="G54:H54"/>
    <mergeCell ref="G45:H45"/>
    <mergeCell ref="G46:H46"/>
    <mergeCell ref="G47:H47"/>
    <mergeCell ref="G48:H48"/>
    <mergeCell ref="G49:H49"/>
    <mergeCell ref="D60:E60"/>
    <mergeCell ref="D61:E61"/>
    <mergeCell ref="D62:E62"/>
    <mergeCell ref="D63:E63"/>
    <mergeCell ref="D64:E64"/>
    <mergeCell ref="D55:E55"/>
    <mergeCell ref="D56:E56"/>
    <mergeCell ref="D57:E57"/>
    <mergeCell ref="D58:E58"/>
    <mergeCell ref="D59:E59"/>
    <mergeCell ref="D50:E50"/>
    <mergeCell ref="D51:E51"/>
    <mergeCell ref="D52:E52"/>
    <mergeCell ref="D53:E53"/>
    <mergeCell ref="D54:E54"/>
    <mergeCell ref="D45:E45"/>
    <mergeCell ref="D46:E46"/>
    <mergeCell ref="D47:E47"/>
    <mergeCell ref="D48:E48"/>
    <mergeCell ref="D49:E49"/>
    <mergeCell ref="D43:E43"/>
    <mergeCell ref="G43:H43"/>
    <mergeCell ref="I43:J43"/>
    <mergeCell ref="D44:E44"/>
    <mergeCell ref="G44:H44"/>
    <mergeCell ref="I44:J44"/>
    <mergeCell ref="K8:K10"/>
    <mergeCell ref="L8:N8"/>
    <mergeCell ref="Q8:T8"/>
    <mergeCell ref="L9:N9"/>
    <mergeCell ref="Q9:T9"/>
    <mergeCell ref="C40:E40"/>
    <mergeCell ref="C5:C11"/>
    <mergeCell ref="D5:D11"/>
    <mergeCell ref="E5:E11"/>
    <mergeCell ref="G11:O11"/>
    <mergeCell ref="Q11:Y11"/>
    <mergeCell ref="B2:AJ2"/>
    <mergeCell ref="B3:AJ3"/>
    <mergeCell ref="G5:J5"/>
    <mergeCell ref="G6:J6"/>
    <mergeCell ref="G7:J7"/>
    <mergeCell ref="G8:J8"/>
    <mergeCell ref="G9:J9"/>
    <mergeCell ref="F6:F10"/>
    <mergeCell ref="F4:O4"/>
    <mergeCell ref="P4:Y4"/>
    <mergeCell ref="Z4:AI4"/>
    <mergeCell ref="AA7:AD7"/>
    <mergeCell ref="V9:X9"/>
    <mergeCell ref="P6:P10"/>
    <mergeCell ref="L7:N7"/>
    <mergeCell ref="Q7:T7"/>
    <mergeCell ref="V7:X7"/>
    <mergeCell ref="L6:N6"/>
    <mergeCell ref="Q6:T6"/>
    <mergeCell ref="V6:X6"/>
    <mergeCell ref="AF5:AH5"/>
    <mergeCell ref="AF9:AH9"/>
    <mergeCell ref="Z6:Z10"/>
    <mergeCell ref="AA6:AD6"/>
    <mergeCell ref="AA11:AI11"/>
    <mergeCell ref="AJ5:AJ11"/>
    <mergeCell ref="B5:B11"/>
    <mergeCell ref="AA8:AD8"/>
    <mergeCell ref="AE8:AE10"/>
    <mergeCell ref="AF8:AH8"/>
    <mergeCell ref="AA9:AD9"/>
    <mergeCell ref="AF7:AH7"/>
    <mergeCell ref="U8:U10"/>
    <mergeCell ref="V8:X8"/>
    <mergeCell ref="AF6:AH6"/>
    <mergeCell ref="L5:N5"/>
    <mergeCell ref="Q5:T5"/>
    <mergeCell ref="V5:X5"/>
    <mergeCell ref="AA5:AD5"/>
  </mergeCells>
  <conditionalFormatting sqref="B41:C41 E41:F41">
    <cfRule type="duplicateValues" priority="28" dxfId="52" stopIfTrue="1"/>
  </conditionalFormatting>
  <conditionalFormatting sqref="B42:C44 B33:C33 B4:C4 B65:C65568">
    <cfRule type="duplicateValues" priority="33" dxfId="51" stopIfTrue="1"/>
  </conditionalFormatting>
  <conditionalFormatting sqref="B45:C64">
    <cfRule type="duplicateValues" priority="6" dxfId="50" stopIfTrue="1"/>
  </conditionalFormatting>
  <conditionalFormatting sqref="C5">
    <cfRule type="duplicateValues" priority="34" dxfId="49" stopIfTrue="1"/>
  </conditionalFormatting>
  <conditionalFormatting sqref="C12">
    <cfRule type="duplicateValues" priority="3" dxfId="48" stopIfTrue="1"/>
  </conditionalFormatting>
  <conditionalFormatting sqref="C19">
    <cfRule type="duplicateValues" priority="2" dxfId="47" stopIfTrue="1"/>
  </conditionalFormatting>
  <conditionalFormatting sqref="C26">
    <cfRule type="duplicateValues" priority="1" dxfId="46" stopIfTrue="1"/>
  </conditionalFormatting>
  <conditionalFormatting sqref="C42:C44 C33 C4 C65:C65568">
    <cfRule type="duplicateValues" priority="31" dxfId="45" stopIfTrue="1"/>
    <cfRule type="duplicateValues" priority="32" dxfId="44" stopIfTrue="1"/>
  </conditionalFormatting>
  <conditionalFormatting sqref="C45:C64">
    <cfRule type="duplicateValues" priority="4" dxfId="43" stopIfTrue="1"/>
    <cfRule type="duplicateValues" priority="5" dxfId="42" stopIfTrue="1"/>
  </conditionalFormatting>
  <conditionalFormatting sqref="E38:F38">
    <cfRule type="duplicateValues" priority="24" dxfId="41" stopIfTrue="1"/>
  </conditionalFormatting>
  <conditionalFormatting sqref="E39:F39">
    <cfRule type="duplicateValues" priority="23" dxfId="40" stopIfTrue="1"/>
  </conditionalFormatting>
  <conditionalFormatting sqref="E41:F41">
    <cfRule type="duplicateValues" priority="27" dxfId="39" stopIfTrue="1"/>
    <cfRule type="duplicateValues" priority="29" dxfId="38" stopIfTrue="1"/>
  </conditionalFormatting>
  <conditionalFormatting sqref="F40">
    <cfRule type="duplicateValues" priority="22" dxfId="37" stopIfTrue="1"/>
  </conditionalFormatting>
  <conditionalFormatting sqref="H34">
    <cfRule type="duplicateValues" priority="25" dxfId="36" stopIfTrue="1"/>
  </conditionalFormatting>
  <conditionalFormatting sqref="H35:H36">
    <cfRule type="duplicateValues" priority="26" dxfId="35" stopIfTrue="1"/>
  </conditionalFormatting>
  <conditionalFormatting sqref="H37">
    <cfRule type="duplicateValues" priority="30" dxfId="34" stopIfTrue="1"/>
  </conditionalFormatting>
  <conditionalFormatting sqref="P38">
    <cfRule type="duplicateValues" priority="18" dxfId="33" stopIfTrue="1"/>
  </conditionalFormatting>
  <conditionalFormatting sqref="P39">
    <cfRule type="duplicateValues" priority="17" dxfId="32" stopIfTrue="1"/>
  </conditionalFormatting>
  <conditionalFormatting sqref="P40">
    <cfRule type="duplicateValues" priority="16" dxfId="31" stopIfTrue="1"/>
  </conditionalFormatting>
  <conditionalFormatting sqref="P41">
    <cfRule type="duplicateValues" priority="19" dxfId="30" stopIfTrue="1"/>
    <cfRule type="duplicateValues" priority="20" dxfId="29" stopIfTrue="1"/>
    <cfRule type="duplicateValues" priority="21" dxfId="28" stopIfTrue="1"/>
  </conditionalFormatting>
  <conditionalFormatting sqref="Z38">
    <cfRule type="duplicateValues" priority="12" dxfId="27" stopIfTrue="1"/>
  </conditionalFormatting>
  <conditionalFormatting sqref="Z39">
    <cfRule type="duplicateValues" priority="11" dxfId="26" stopIfTrue="1"/>
  </conditionalFormatting>
  <conditionalFormatting sqref="Z40">
    <cfRule type="duplicateValues" priority="10" dxfId="25" stopIfTrue="1"/>
  </conditionalFormatting>
  <conditionalFormatting sqref="Z41">
    <cfRule type="duplicateValues" priority="13" dxfId="24" stopIfTrue="1"/>
    <cfRule type="duplicateValues" priority="14" dxfId="23" stopIfTrue="1"/>
    <cfRule type="duplicateValues" priority="15" dxfId="22" stopIfTrue="1"/>
  </conditionalFormatting>
  <printOptions horizontalCentered="1"/>
  <pageMargins left="0.23622047244094491" right="0.23622047244094491" top="0.31496062992125984" bottom="0.6692913385826772" header="0.19685039370078738" footer="0.31496062992125984"/>
  <pageSetup paperSize="9" scale="20" fitToHeight="0" pageOrder="overThenDown" orientation="landscape"/>
  <headerFooter>
    <oddHeader>&amp;C&amp;"Courier New,Normal"Página &amp;P de &amp;N</oddHeader>
    <oddFooter>&amp;L&amp;"Courier New,Normal"&amp;12MAPA DE COLETA DE PREÇOS&amp;R&amp;"Courier New,Normal"
HULLE LOPES
CAU-MG A 2510774
CONEPP CONSULTORIA LTDA</oddFooter>
  </headerFooter>
  <colBreaks count="2" manualBreakCount="2">
    <brk id="15" man="1" max="19"/>
    <brk id="25" man="1" max="19"/>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sheetPr>
  <sheetViews>
    <sheetView showGridLines="0" view="pageBreakPreview" zoomScale="70" zoomScaleNormal="85" zoomScaleSheetLayoutView="70" workbookViewId="0">
      <selection activeCell="K6" sqref="K6:M8"/>
    </sheetView>
  </sheetViews>
  <sheetFormatPr defaultColWidth="11.42578125" defaultRowHeight="13.5"/>
  <cols>
    <col customWidth="1" min="1" max="1" style="203" width="5.42578125"/>
    <col customWidth="1" min="2" max="2" style="203" width="1.42578125"/>
    <col customWidth="1" min="3" max="3" style="203" width="9.28515625"/>
    <col customWidth="1" min="4" max="4" style="203" width="11.140625"/>
    <col customWidth="1" min="5" max="5" style="203" width="40.7109375"/>
    <col customWidth="1" min="6" max="6" style="203" width="12.7109375"/>
    <col customWidth="1" min="7" max="7" style="203" width="13.7109375"/>
    <col customWidth="1" min="8" max="8" style="232" width="20.7109375"/>
    <col customWidth="1" min="9" max="9" style="203" width="12.7109375"/>
    <col customWidth="1" min="10" max="10" style="232" width="20.7109375"/>
    <col customWidth="1" min="11" max="11" style="203" width="12.7109375"/>
    <col customWidth="1" min="12" max="12" style="232" width="20.7109375"/>
    <col customWidth="1" min="13" max="13" style="203" width="12.7109375"/>
    <col customWidth="1" min="14" max="14" style="203" width="2.28515625"/>
    <col customWidth="1" min="15" max="15" style="203" width="15.85546875"/>
    <col customWidth="1" min="16" max="16" style="25" width="11.85546875"/>
    <col customWidth="1" min="17" max="17" style="26" width="6.140625"/>
    <col customWidth="1" min="18" max="18" style="25" width="11.42578125"/>
    <col bestFit="1" customWidth="1" min="19" max="19" style="25" width="14.28515625"/>
    <col bestFit="1" customWidth="1" min="20" max="20" style="25" width="11.42578125"/>
    <col min="21" max="255" style="25" width="11.42578125"/>
    <col customWidth="1" min="256" max="256" style="25" width="5.42578125"/>
    <col customWidth="1" min="257" max="257" style="25" width="1.42578125"/>
    <col customWidth="1" min="258" max="258" style="25" width="7.85546875"/>
    <col customWidth="1" min="259" max="261" style="25" width="11.42578125"/>
    <col customWidth="1" min="262" max="264" style="25" width="14.42578125"/>
    <col customWidth="1" min="265" max="268" style="25" width="25.7109375"/>
    <col customWidth="1" min="269" max="269" style="25" width="21.42578125"/>
    <col customWidth="1" min="270" max="270" style="25" width="2.28515625"/>
    <col customWidth="1" min="271" max="271" style="25" width="15.85546875"/>
    <col customWidth="1" min="272" max="272" style="25" width="11.85546875"/>
    <col customWidth="1" min="273" max="273" style="25" width="6.140625"/>
    <col customWidth="1" min="274" max="274" style="25" width="11.42578125"/>
    <col bestFit="1" customWidth="1" min="275" max="275" style="25" width="14.28515625"/>
    <col bestFit="1" customWidth="1" min="276" max="276" style="25" width="11.42578125"/>
    <col min="277" max="511" style="25" width="11.42578125"/>
    <col customWidth="1" min="512" max="512" style="25" width="5.42578125"/>
    <col customWidth="1" min="513" max="513" style="25" width="1.42578125"/>
    <col customWidth="1" min="514" max="514" style="25" width="7.85546875"/>
    <col customWidth="1" min="515" max="517" style="25" width="11.42578125"/>
    <col customWidth="1" min="518" max="520" style="25" width="14.42578125"/>
    <col customWidth="1" min="521" max="524" style="25" width="25.7109375"/>
    <col customWidth="1" min="525" max="525" style="25" width="21.42578125"/>
    <col customWidth="1" min="526" max="526" style="25" width="2.28515625"/>
    <col customWidth="1" min="527" max="527" style="25" width="15.85546875"/>
    <col customWidth="1" min="528" max="528" style="25" width="11.85546875"/>
    <col customWidth="1" min="529" max="529" style="25" width="6.140625"/>
    <col customWidth="1" min="530" max="530" style="25" width="11.42578125"/>
    <col bestFit="1" customWidth="1" min="531" max="531" style="25" width="14.28515625"/>
    <col bestFit="1" customWidth="1" min="532" max="532" style="25" width="11.42578125"/>
    <col min="533" max="767" style="25" width="11.42578125"/>
    <col customWidth="1" min="768" max="768" style="25" width="5.42578125"/>
    <col customWidth="1" min="769" max="769" style="25" width="1.42578125"/>
    <col customWidth="1" min="770" max="770" style="25" width="7.85546875"/>
    <col customWidth="1" min="771" max="773" style="25" width="11.42578125"/>
    <col customWidth="1" min="774" max="776" style="25" width="14.42578125"/>
    <col customWidth="1" min="777" max="780" style="25" width="25.7109375"/>
    <col customWidth="1" min="781" max="781" style="25" width="21.42578125"/>
    <col customWidth="1" min="782" max="782" style="25" width="2.28515625"/>
    <col customWidth="1" min="783" max="783" style="25" width="15.85546875"/>
    <col customWidth="1" min="784" max="784" style="25" width="11.85546875"/>
    <col customWidth="1" min="785" max="785" style="25" width="6.140625"/>
    <col customWidth="1" min="786" max="786" style="25" width="11.42578125"/>
    <col bestFit="1" customWidth="1" min="787" max="787" style="25" width="14.28515625"/>
    <col bestFit="1" customWidth="1" min="788" max="788" style="25" width="11.42578125"/>
    <col min="789" max="1023" style="25" width="11.42578125"/>
    <col customWidth="1" min="1024" max="1024" style="25" width="5.42578125"/>
    <col customWidth="1" min="1025" max="1025" style="25" width="1.42578125"/>
    <col customWidth="1" min="1026" max="1026" style="25" width="7.85546875"/>
    <col customWidth="1" min="1027" max="1029" style="25" width="11.42578125"/>
    <col customWidth="1" min="1030" max="1032" style="25" width="14.42578125"/>
    <col customWidth="1" min="1033" max="1036" style="25" width="25.7109375"/>
    <col customWidth="1" min="1037" max="1037" style="25" width="21.42578125"/>
    <col customWidth="1" min="1038" max="1038" style="25" width="2.28515625"/>
    <col customWidth="1" min="1039" max="1039" style="25" width="15.85546875"/>
    <col customWidth="1" min="1040" max="1040" style="25" width="11.85546875"/>
    <col customWidth="1" min="1041" max="1041" style="25" width="6.140625"/>
    <col customWidth="1" min="1042" max="1042" style="25" width="11.42578125"/>
    <col bestFit="1" customWidth="1" min="1043" max="1043" style="25" width="14.28515625"/>
    <col bestFit="1" customWidth="1" min="1044" max="1044" style="25" width="11.42578125"/>
    <col min="1045" max="1279" style="25" width="11.42578125"/>
    <col customWidth="1" min="1280" max="1280" style="25" width="5.42578125"/>
    <col customWidth="1" min="1281" max="1281" style="25" width="1.42578125"/>
    <col customWidth="1" min="1282" max="1282" style="25" width="7.85546875"/>
    <col customWidth="1" min="1283" max="1285" style="25" width="11.42578125"/>
    <col customWidth="1" min="1286" max="1288" style="25" width="14.42578125"/>
    <col customWidth="1" min="1289" max="1292" style="25" width="25.7109375"/>
    <col customWidth="1" min="1293" max="1293" style="25" width="21.42578125"/>
    <col customWidth="1" min="1294" max="1294" style="25" width="2.28515625"/>
    <col customWidth="1" min="1295" max="1295" style="25" width="15.85546875"/>
    <col customWidth="1" min="1296" max="1296" style="25" width="11.85546875"/>
    <col customWidth="1" min="1297" max="1297" style="25" width="6.140625"/>
    <col customWidth="1" min="1298" max="1298" style="25" width="11.42578125"/>
    <col bestFit="1" customWidth="1" min="1299" max="1299" style="25" width="14.28515625"/>
    <col bestFit="1" customWidth="1" min="1300" max="1300" style="25" width="11.42578125"/>
    <col min="1301" max="1535" style="25" width="11.42578125"/>
    <col customWidth="1" min="1536" max="1536" style="25" width="5.42578125"/>
    <col customWidth="1" min="1537" max="1537" style="25" width="1.42578125"/>
    <col customWidth="1" min="1538" max="1538" style="25" width="7.85546875"/>
    <col customWidth="1" min="1539" max="1541" style="25" width="11.42578125"/>
    <col customWidth="1" min="1542" max="1544" style="25" width="14.42578125"/>
    <col customWidth="1" min="1545" max="1548" style="25" width="25.7109375"/>
    <col customWidth="1" min="1549" max="1549" style="25" width="21.42578125"/>
    <col customWidth="1" min="1550" max="1550" style="25" width="2.28515625"/>
    <col customWidth="1" min="1551" max="1551" style="25" width="15.85546875"/>
    <col customWidth="1" min="1552" max="1552" style="25" width="11.85546875"/>
    <col customWidth="1" min="1553" max="1553" style="25" width="6.140625"/>
    <col customWidth="1" min="1554" max="1554" style="25" width="11.42578125"/>
    <col bestFit="1" customWidth="1" min="1555" max="1555" style="25" width="14.28515625"/>
    <col bestFit="1" customWidth="1" min="1556" max="1556" style="25" width="11.42578125"/>
    <col min="1557" max="1791" style="25" width="11.42578125"/>
    <col customWidth="1" min="1792" max="1792" style="25" width="5.42578125"/>
    <col customWidth="1" min="1793" max="1793" style="25" width="1.42578125"/>
    <col customWidth="1" min="1794" max="1794" style="25" width="7.85546875"/>
    <col customWidth="1" min="1795" max="1797" style="25" width="11.42578125"/>
    <col customWidth="1" min="1798" max="1800" style="25" width="14.42578125"/>
    <col customWidth="1" min="1801" max="1804" style="25" width="25.7109375"/>
    <col customWidth="1" min="1805" max="1805" style="25" width="21.42578125"/>
    <col customWidth="1" min="1806" max="1806" style="25" width="2.28515625"/>
    <col customWidth="1" min="1807" max="1807" style="25" width="15.85546875"/>
    <col customWidth="1" min="1808" max="1808" style="25" width="11.85546875"/>
    <col customWidth="1" min="1809" max="1809" style="25" width="6.140625"/>
    <col customWidth="1" min="1810" max="1810" style="25" width="11.42578125"/>
    <col bestFit="1" customWidth="1" min="1811" max="1811" style="25" width="14.28515625"/>
    <col bestFit="1" customWidth="1" min="1812" max="1812" style="25" width="11.42578125"/>
    <col min="1813" max="2047" style="25" width="11.42578125"/>
    <col customWidth="1" min="2048" max="2048" style="25" width="5.42578125"/>
    <col customWidth="1" min="2049" max="2049" style="25" width="1.42578125"/>
    <col customWidth="1" min="2050" max="2050" style="25" width="7.85546875"/>
    <col customWidth="1" min="2051" max="2053" style="25" width="11.42578125"/>
    <col customWidth="1" min="2054" max="2056" style="25" width="14.42578125"/>
    <col customWidth="1" min="2057" max="2060" style="25" width="25.7109375"/>
    <col customWidth="1" min="2061" max="2061" style="25" width="21.42578125"/>
    <col customWidth="1" min="2062" max="2062" style="25" width="2.28515625"/>
    <col customWidth="1" min="2063" max="2063" style="25" width="15.85546875"/>
    <col customWidth="1" min="2064" max="2064" style="25" width="11.85546875"/>
    <col customWidth="1" min="2065" max="2065" style="25" width="6.140625"/>
    <col customWidth="1" min="2066" max="2066" style="25" width="11.42578125"/>
    <col bestFit="1" customWidth="1" min="2067" max="2067" style="25" width="14.28515625"/>
    <col bestFit="1" customWidth="1" min="2068" max="2068" style="25" width="11.42578125"/>
    <col min="2069" max="2303" style="25" width="11.42578125"/>
    <col customWidth="1" min="2304" max="2304" style="25" width="5.42578125"/>
    <col customWidth="1" min="2305" max="2305" style="25" width="1.42578125"/>
    <col customWidth="1" min="2306" max="2306" style="25" width="7.85546875"/>
    <col customWidth="1" min="2307" max="2309" style="25" width="11.42578125"/>
    <col customWidth="1" min="2310" max="2312" style="25" width="14.42578125"/>
    <col customWidth="1" min="2313" max="2316" style="25" width="25.7109375"/>
    <col customWidth="1" min="2317" max="2317" style="25" width="21.42578125"/>
    <col customWidth="1" min="2318" max="2318" style="25" width="2.28515625"/>
    <col customWidth="1" min="2319" max="2319" style="25" width="15.85546875"/>
    <col customWidth="1" min="2320" max="2320" style="25" width="11.85546875"/>
    <col customWidth="1" min="2321" max="2321" style="25" width="6.140625"/>
    <col customWidth="1" min="2322" max="2322" style="25" width="11.42578125"/>
    <col bestFit="1" customWidth="1" min="2323" max="2323" style="25" width="14.28515625"/>
    <col bestFit="1" customWidth="1" min="2324" max="2324" style="25" width="11.42578125"/>
    <col min="2325" max="2559" style="25" width="11.42578125"/>
    <col customWidth="1" min="2560" max="2560" style="25" width="5.42578125"/>
    <col customWidth="1" min="2561" max="2561" style="25" width="1.42578125"/>
    <col customWidth="1" min="2562" max="2562" style="25" width="7.85546875"/>
    <col customWidth="1" min="2563" max="2565" style="25" width="11.42578125"/>
    <col customWidth="1" min="2566" max="2568" style="25" width="14.42578125"/>
    <col customWidth="1" min="2569" max="2572" style="25" width="25.7109375"/>
    <col customWidth="1" min="2573" max="2573" style="25" width="21.42578125"/>
    <col customWidth="1" min="2574" max="2574" style="25" width="2.28515625"/>
    <col customWidth="1" min="2575" max="2575" style="25" width="15.85546875"/>
    <col customWidth="1" min="2576" max="2576" style="25" width="11.85546875"/>
    <col customWidth="1" min="2577" max="2577" style="25" width="6.140625"/>
    <col customWidth="1" min="2578" max="2578" style="25" width="11.42578125"/>
    <col bestFit="1" customWidth="1" min="2579" max="2579" style="25" width="14.28515625"/>
    <col bestFit="1" customWidth="1" min="2580" max="2580" style="25" width="11.42578125"/>
    <col min="2581" max="2815" style="25" width="11.42578125"/>
    <col customWidth="1" min="2816" max="2816" style="25" width="5.42578125"/>
    <col customWidth="1" min="2817" max="2817" style="25" width="1.42578125"/>
    <col customWidth="1" min="2818" max="2818" style="25" width="7.85546875"/>
    <col customWidth="1" min="2819" max="2821" style="25" width="11.42578125"/>
    <col customWidth="1" min="2822" max="2824" style="25" width="14.42578125"/>
    <col customWidth="1" min="2825" max="2828" style="25" width="25.7109375"/>
    <col customWidth="1" min="2829" max="2829" style="25" width="21.42578125"/>
    <col customWidth="1" min="2830" max="2830" style="25" width="2.28515625"/>
    <col customWidth="1" min="2831" max="2831" style="25" width="15.85546875"/>
    <col customWidth="1" min="2832" max="2832" style="25" width="11.85546875"/>
    <col customWidth="1" min="2833" max="2833" style="25" width="6.140625"/>
    <col customWidth="1" min="2834" max="2834" style="25" width="11.42578125"/>
    <col bestFit="1" customWidth="1" min="2835" max="2835" style="25" width="14.28515625"/>
    <col bestFit="1" customWidth="1" min="2836" max="2836" style="25" width="11.42578125"/>
    <col min="2837" max="3071" style="25" width="11.42578125"/>
    <col customWidth="1" min="3072" max="3072" style="25" width="5.42578125"/>
    <col customWidth="1" min="3073" max="3073" style="25" width="1.42578125"/>
    <col customWidth="1" min="3074" max="3074" style="25" width="7.85546875"/>
    <col customWidth="1" min="3075" max="3077" style="25" width="11.42578125"/>
    <col customWidth="1" min="3078" max="3080" style="25" width="14.42578125"/>
    <col customWidth="1" min="3081" max="3084" style="25" width="25.7109375"/>
    <col customWidth="1" min="3085" max="3085" style="25" width="21.42578125"/>
    <col customWidth="1" min="3086" max="3086" style="25" width="2.28515625"/>
    <col customWidth="1" min="3087" max="3087" style="25" width="15.85546875"/>
    <col customWidth="1" min="3088" max="3088" style="25" width="11.85546875"/>
    <col customWidth="1" min="3089" max="3089" style="25" width="6.140625"/>
    <col customWidth="1" min="3090" max="3090" style="25" width="11.42578125"/>
    <col bestFit="1" customWidth="1" min="3091" max="3091" style="25" width="14.28515625"/>
    <col bestFit="1" customWidth="1" min="3092" max="3092" style="25" width="11.42578125"/>
    <col min="3093" max="3327" style="25" width="11.42578125"/>
    <col customWidth="1" min="3328" max="3328" style="25" width="5.42578125"/>
    <col customWidth="1" min="3329" max="3329" style="25" width="1.42578125"/>
    <col customWidth="1" min="3330" max="3330" style="25" width="7.85546875"/>
    <col customWidth="1" min="3331" max="3333" style="25" width="11.42578125"/>
    <col customWidth="1" min="3334" max="3336" style="25" width="14.42578125"/>
    <col customWidth="1" min="3337" max="3340" style="25" width="25.7109375"/>
    <col customWidth="1" min="3341" max="3341" style="25" width="21.42578125"/>
    <col customWidth="1" min="3342" max="3342" style="25" width="2.28515625"/>
    <col customWidth="1" min="3343" max="3343" style="25" width="15.85546875"/>
    <col customWidth="1" min="3344" max="3344" style="25" width="11.85546875"/>
    <col customWidth="1" min="3345" max="3345" style="25" width="6.140625"/>
    <col customWidth="1" min="3346" max="3346" style="25" width="11.42578125"/>
    <col bestFit="1" customWidth="1" min="3347" max="3347" style="25" width="14.28515625"/>
    <col bestFit="1" customWidth="1" min="3348" max="3348" style="25" width="11.42578125"/>
    <col min="3349" max="3583" style="25" width="11.42578125"/>
    <col customWidth="1" min="3584" max="3584" style="25" width="5.42578125"/>
    <col customWidth="1" min="3585" max="3585" style="25" width="1.42578125"/>
    <col customWidth="1" min="3586" max="3586" style="25" width="7.85546875"/>
    <col customWidth="1" min="3587" max="3589" style="25" width="11.42578125"/>
    <col customWidth="1" min="3590" max="3592" style="25" width="14.42578125"/>
    <col customWidth="1" min="3593" max="3596" style="25" width="25.7109375"/>
    <col customWidth="1" min="3597" max="3597" style="25" width="21.42578125"/>
    <col customWidth="1" min="3598" max="3598" style="25" width="2.28515625"/>
    <col customWidth="1" min="3599" max="3599" style="25" width="15.85546875"/>
    <col customWidth="1" min="3600" max="3600" style="25" width="11.85546875"/>
    <col customWidth="1" min="3601" max="3601" style="25" width="6.140625"/>
    <col customWidth="1" min="3602" max="3602" style="25" width="11.42578125"/>
    <col bestFit="1" customWidth="1" min="3603" max="3603" style="25" width="14.28515625"/>
    <col bestFit="1" customWidth="1" min="3604" max="3604" style="25" width="11.42578125"/>
    <col min="3605" max="3839" style="25" width="11.42578125"/>
    <col customWidth="1" min="3840" max="3840" style="25" width="5.42578125"/>
    <col customWidth="1" min="3841" max="3841" style="25" width="1.42578125"/>
    <col customWidth="1" min="3842" max="3842" style="25" width="7.85546875"/>
    <col customWidth="1" min="3843" max="3845" style="25" width="11.42578125"/>
    <col customWidth="1" min="3846" max="3848" style="25" width="14.42578125"/>
    <col customWidth="1" min="3849" max="3852" style="25" width="25.7109375"/>
    <col customWidth="1" min="3853" max="3853" style="25" width="21.42578125"/>
    <col customWidth="1" min="3854" max="3854" style="25" width="2.28515625"/>
    <col customWidth="1" min="3855" max="3855" style="25" width="15.85546875"/>
    <col customWidth="1" min="3856" max="3856" style="25" width="11.85546875"/>
    <col customWidth="1" min="3857" max="3857" style="25" width="6.140625"/>
    <col customWidth="1" min="3858" max="3858" style="25" width="11.42578125"/>
    <col bestFit="1" customWidth="1" min="3859" max="3859" style="25" width="14.28515625"/>
    <col bestFit="1" customWidth="1" min="3860" max="3860" style="25" width="11.42578125"/>
    <col min="3861" max="4095" style="25" width="11.42578125"/>
    <col customWidth="1" min="4096" max="4096" style="25" width="5.42578125"/>
    <col customWidth="1" min="4097" max="4097" style="25" width="1.42578125"/>
    <col customWidth="1" min="4098" max="4098" style="25" width="7.85546875"/>
    <col customWidth="1" min="4099" max="4101" style="25" width="11.42578125"/>
    <col customWidth="1" min="4102" max="4104" style="25" width="14.42578125"/>
    <col customWidth="1" min="4105" max="4108" style="25" width="25.7109375"/>
    <col customWidth="1" min="4109" max="4109" style="25" width="21.42578125"/>
    <col customWidth="1" min="4110" max="4110" style="25" width="2.28515625"/>
    <col customWidth="1" min="4111" max="4111" style="25" width="15.85546875"/>
    <col customWidth="1" min="4112" max="4112" style="25" width="11.85546875"/>
    <col customWidth="1" min="4113" max="4113" style="25" width="6.140625"/>
    <col customWidth="1" min="4114" max="4114" style="25" width="11.42578125"/>
    <col bestFit="1" customWidth="1" min="4115" max="4115" style="25" width="14.28515625"/>
    <col bestFit="1" customWidth="1" min="4116" max="4116" style="25" width="11.42578125"/>
    <col min="4117" max="4351" style="25" width="11.42578125"/>
    <col customWidth="1" min="4352" max="4352" style="25" width="5.42578125"/>
    <col customWidth="1" min="4353" max="4353" style="25" width="1.42578125"/>
    <col customWidth="1" min="4354" max="4354" style="25" width="7.85546875"/>
    <col customWidth="1" min="4355" max="4357" style="25" width="11.42578125"/>
    <col customWidth="1" min="4358" max="4360" style="25" width="14.42578125"/>
    <col customWidth="1" min="4361" max="4364" style="25" width="25.7109375"/>
    <col customWidth="1" min="4365" max="4365" style="25" width="21.42578125"/>
    <col customWidth="1" min="4366" max="4366" style="25" width="2.28515625"/>
    <col customWidth="1" min="4367" max="4367" style="25" width="15.85546875"/>
    <col customWidth="1" min="4368" max="4368" style="25" width="11.85546875"/>
    <col customWidth="1" min="4369" max="4369" style="25" width="6.140625"/>
    <col customWidth="1" min="4370" max="4370" style="25" width="11.42578125"/>
    <col bestFit="1" customWidth="1" min="4371" max="4371" style="25" width="14.28515625"/>
    <col bestFit="1" customWidth="1" min="4372" max="4372" style="25" width="11.42578125"/>
    <col min="4373" max="4607" style="25" width="11.42578125"/>
    <col customWidth="1" min="4608" max="4608" style="25" width="5.42578125"/>
    <col customWidth="1" min="4609" max="4609" style="25" width="1.42578125"/>
    <col customWidth="1" min="4610" max="4610" style="25" width="7.85546875"/>
    <col customWidth="1" min="4611" max="4613" style="25" width="11.42578125"/>
    <col customWidth="1" min="4614" max="4616" style="25" width="14.42578125"/>
    <col customWidth="1" min="4617" max="4620" style="25" width="25.7109375"/>
    <col customWidth="1" min="4621" max="4621" style="25" width="21.42578125"/>
    <col customWidth="1" min="4622" max="4622" style="25" width="2.28515625"/>
    <col customWidth="1" min="4623" max="4623" style="25" width="15.85546875"/>
    <col customWidth="1" min="4624" max="4624" style="25" width="11.85546875"/>
    <col customWidth="1" min="4625" max="4625" style="25" width="6.140625"/>
    <col customWidth="1" min="4626" max="4626" style="25" width="11.42578125"/>
    <col bestFit="1" customWidth="1" min="4627" max="4627" style="25" width="14.28515625"/>
    <col bestFit="1" customWidth="1" min="4628" max="4628" style="25" width="11.42578125"/>
    <col min="4629" max="4863" style="25" width="11.42578125"/>
    <col customWidth="1" min="4864" max="4864" style="25" width="5.42578125"/>
    <col customWidth="1" min="4865" max="4865" style="25" width="1.42578125"/>
    <col customWidth="1" min="4866" max="4866" style="25" width="7.85546875"/>
    <col customWidth="1" min="4867" max="4869" style="25" width="11.42578125"/>
    <col customWidth="1" min="4870" max="4872" style="25" width="14.42578125"/>
    <col customWidth="1" min="4873" max="4876" style="25" width="25.7109375"/>
    <col customWidth="1" min="4877" max="4877" style="25" width="21.42578125"/>
    <col customWidth="1" min="4878" max="4878" style="25" width="2.28515625"/>
    <col customWidth="1" min="4879" max="4879" style="25" width="15.85546875"/>
    <col customWidth="1" min="4880" max="4880" style="25" width="11.85546875"/>
    <col customWidth="1" min="4881" max="4881" style="25" width="6.140625"/>
    <col customWidth="1" min="4882" max="4882" style="25" width="11.42578125"/>
    <col bestFit="1" customWidth="1" min="4883" max="4883" style="25" width="14.28515625"/>
    <col bestFit="1" customWidth="1" min="4884" max="4884" style="25" width="11.42578125"/>
    <col min="4885" max="5119" style="25" width="11.42578125"/>
    <col customWidth="1" min="5120" max="5120" style="25" width="5.42578125"/>
    <col customWidth="1" min="5121" max="5121" style="25" width="1.42578125"/>
    <col customWidth="1" min="5122" max="5122" style="25" width="7.85546875"/>
    <col customWidth="1" min="5123" max="5125" style="25" width="11.42578125"/>
    <col customWidth="1" min="5126" max="5128" style="25" width="14.42578125"/>
    <col customWidth="1" min="5129" max="5132" style="25" width="25.7109375"/>
    <col customWidth="1" min="5133" max="5133" style="25" width="21.42578125"/>
    <col customWidth="1" min="5134" max="5134" style="25" width="2.28515625"/>
    <col customWidth="1" min="5135" max="5135" style="25" width="15.85546875"/>
    <col customWidth="1" min="5136" max="5136" style="25" width="11.85546875"/>
    <col customWidth="1" min="5137" max="5137" style="25" width="6.140625"/>
    <col customWidth="1" min="5138" max="5138" style="25" width="11.42578125"/>
    <col bestFit="1" customWidth="1" min="5139" max="5139" style="25" width="14.28515625"/>
    <col bestFit="1" customWidth="1" min="5140" max="5140" style="25" width="11.42578125"/>
    <col min="5141" max="5375" style="25" width="11.42578125"/>
    <col customWidth="1" min="5376" max="5376" style="25" width="5.42578125"/>
    <col customWidth="1" min="5377" max="5377" style="25" width="1.42578125"/>
    <col customWidth="1" min="5378" max="5378" style="25" width="7.85546875"/>
    <col customWidth="1" min="5379" max="5381" style="25" width="11.42578125"/>
    <col customWidth="1" min="5382" max="5384" style="25" width="14.42578125"/>
    <col customWidth="1" min="5385" max="5388" style="25" width="25.7109375"/>
    <col customWidth="1" min="5389" max="5389" style="25" width="21.42578125"/>
    <col customWidth="1" min="5390" max="5390" style="25" width="2.28515625"/>
    <col customWidth="1" min="5391" max="5391" style="25" width="15.85546875"/>
    <col customWidth="1" min="5392" max="5392" style="25" width="11.85546875"/>
    <col customWidth="1" min="5393" max="5393" style="25" width="6.140625"/>
    <col customWidth="1" min="5394" max="5394" style="25" width="11.42578125"/>
    <col bestFit="1" customWidth="1" min="5395" max="5395" style="25" width="14.28515625"/>
    <col bestFit="1" customWidth="1" min="5396" max="5396" style="25" width="11.42578125"/>
    <col min="5397" max="5631" style="25" width="11.42578125"/>
    <col customWidth="1" min="5632" max="5632" style="25" width="5.42578125"/>
    <col customWidth="1" min="5633" max="5633" style="25" width="1.42578125"/>
    <col customWidth="1" min="5634" max="5634" style="25" width="7.85546875"/>
    <col customWidth="1" min="5635" max="5637" style="25" width="11.42578125"/>
    <col customWidth="1" min="5638" max="5640" style="25" width="14.42578125"/>
    <col customWidth="1" min="5641" max="5644" style="25" width="25.7109375"/>
    <col customWidth="1" min="5645" max="5645" style="25" width="21.42578125"/>
    <col customWidth="1" min="5646" max="5646" style="25" width="2.28515625"/>
    <col customWidth="1" min="5647" max="5647" style="25" width="15.85546875"/>
    <col customWidth="1" min="5648" max="5648" style="25" width="11.85546875"/>
    <col customWidth="1" min="5649" max="5649" style="25" width="6.140625"/>
    <col customWidth="1" min="5650" max="5650" style="25" width="11.42578125"/>
    <col bestFit="1" customWidth="1" min="5651" max="5651" style="25" width="14.28515625"/>
    <col bestFit="1" customWidth="1" min="5652" max="5652" style="25" width="11.42578125"/>
    <col min="5653" max="5887" style="25" width="11.42578125"/>
    <col customWidth="1" min="5888" max="5888" style="25" width="5.42578125"/>
    <col customWidth="1" min="5889" max="5889" style="25" width="1.42578125"/>
    <col customWidth="1" min="5890" max="5890" style="25" width="7.85546875"/>
    <col customWidth="1" min="5891" max="5893" style="25" width="11.42578125"/>
    <col customWidth="1" min="5894" max="5896" style="25" width="14.42578125"/>
    <col customWidth="1" min="5897" max="5900" style="25" width="25.7109375"/>
    <col customWidth="1" min="5901" max="5901" style="25" width="21.42578125"/>
    <col customWidth="1" min="5902" max="5902" style="25" width="2.28515625"/>
    <col customWidth="1" min="5903" max="5903" style="25" width="15.85546875"/>
    <col customWidth="1" min="5904" max="5904" style="25" width="11.85546875"/>
    <col customWidth="1" min="5905" max="5905" style="25" width="6.140625"/>
    <col customWidth="1" min="5906" max="5906" style="25" width="11.42578125"/>
    <col bestFit="1" customWidth="1" min="5907" max="5907" style="25" width="14.28515625"/>
    <col bestFit="1" customWidth="1" min="5908" max="5908" style="25" width="11.42578125"/>
    <col min="5909" max="6143" style="25" width="11.42578125"/>
    <col customWidth="1" min="6144" max="6144" style="25" width="5.42578125"/>
    <col customWidth="1" min="6145" max="6145" style="25" width="1.42578125"/>
    <col customWidth="1" min="6146" max="6146" style="25" width="7.85546875"/>
    <col customWidth="1" min="6147" max="6149" style="25" width="11.42578125"/>
    <col customWidth="1" min="6150" max="6152" style="25" width="14.42578125"/>
    <col customWidth="1" min="6153" max="6156" style="25" width="25.7109375"/>
    <col customWidth="1" min="6157" max="6157" style="25" width="21.42578125"/>
    <col customWidth="1" min="6158" max="6158" style="25" width="2.28515625"/>
    <col customWidth="1" min="6159" max="6159" style="25" width="15.85546875"/>
    <col customWidth="1" min="6160" max="6160" style="25" width="11.85546875"/>
    <col customWidth="1" min="6161" max="6161" style="25" width="6.140625"/>
    <col customWidth="1" min="6162" max="6162" style="25" width="11.42578125"/>
    <col bestFit="1" customWidth="1" min="6163" max="6163" style="25" width="14.28515625"/>
    <col bestFit="1" customWidth="1" min="6164" max="6164" style="25" width="11.42578125"/>
    <col min="6165" max="6399" style="25" width="11.42578125"/>
    <col customWidth="1" min="6400" max="6400" style="25" width="5.42578125"/>
    <col customWidth="1" min="6401" max="6401" style="25" width="1.42578125"/>
    <col customWidth="1" min="6402" max="6402" style="25" width="7.85546875"/>
    <col customWidth="1" min="6403" max="6405" style="25" width="11.42578125"/>
    <col customWidth="1" min="6406" max="6408" style="25" width="14.42578125"/>
    <col customWidth="1" min="6409" max="6412" style="25" width="25.7109375"/>
    <col customWidth="1" min="6413" max="6413" style="25" width="21.42578125"/>
    <col customWidth="1" min="6414" max="6414" style="25" width="2.28515625"/>
    <col customWidth="1" min="6415" max="6415" style="25" width="15.85546875"/>
    <col customWidth="1" min="6416" max="6416" style="25" width="11.85546875"/>
    <col customWidth="1" min="6417" max="6417" style="25" width="6.140625"/>
    <col customWidth="1" min="6418" max="6418" style="25" width="11.42578125"/>
    <col bestFit="1" customWidth="1" min="6419" max="6419" style="25" width="14.28515625"/>
    <col bestFit="1" customWidth="1" min="6420" max="6420" style="25" width="11.42578125"/>
    <col min="6421" max="6655" style="25" width="11.42578125"/>
    <col customWidth="1" min="6656" max="6656" style="25" width="5.42578125"/>
    <col customWidth="1" min="6657" max="6657" style="25" width="1.42578125"/>
    <col customWidth="1" min="6658" max="6658" style="25" width="7.85546875"/>
    <col customWidth="1" min="6659" max="6661" style="25" width="11.42578125"/>
    <col customWidth="1" min="6662" max="6664" style="25" width="14.42578125"/>
    <col customWidth="1" min="6665" max="6668" style="25" width="25.7109375"/>
    <col customWidth="1" min="6669" max="6669" style="25" width="21.42578125"/>
    <col customWidth="1" min="6670" max="6670" style="25" width="2.28515625"/>
    <col customWidth="1" min="6671" max="6671" style="25" width="15.85546875"/>
    <col customWidth="1" min="6672" max="6672" style="25" width="11.85546875"/>
    <col customWidth="1" min="6673" max="6673" style="25" width="6.140625"/>
    <col customWidth="1" min="6674" max="6674" style="25" width="11.42578125"/>
    <col bestFit="1" customWidth="1" min="6675" max="6675" style="25" width="14.28515625"/>
    <col bestFit="1" customWidth="1" min="6676" max="6676" style="25" width="11.42578125"/>
    <col min="6677" max="6911" style="25" width="11.42578125"/>
    <col customWidth="1" min="6912" max="6912" style="25" width="5.42578125"/>
    <col customWidth="1" min="6913" max="6913" style="25" width="1.42578125"/>
    <col customWidth="1" min="6914" max="6914" style="25" width="7.85546875"/>
    <col customWidth="1" min="6915" max="6917" style="25" width="11.42578125"/>
    <col customWidth="1" min="6918" max="6920" style="25" width="14.42578125"/>
    <col customWidth="1" min="6921" max="6924" style="25" width="25.7109375"/>
    <col customWidth="1" min="6925" max="6925" style="25" width="21.42578125"/>
    <col customWidth="1" min="6926" max="6926" style="25" width="2.28515625"/>
    <col customWidth="1" min="6927" max="6927" style="25" width="15.85546875"/>
    <col customWidth="1" min="6928" max="6928" style="25" width="11.85546875"/>
    <col customWidth="1" min="6929" max="6929" style="25" width="6.140625"/>
    <col customWidth="1" min="6930" max="6930" style="25" width="11.42578125"/>
    <col bestFit="1" customWidth="1" min="6931" max="6931" style="25" width="14.28515625"/>
    <col bestFit="1" customWidth="1" min="6932" max="6932" style="25" width="11.42578125"/>
    <col min="6933" max="7167" style="25" width="11.42578125"/>
    <col customWidth="1" min="7168" max="7168" style="25" width="5.42578125"/>
    <col customWidth="1" min="7169" max="7169" style="25" width="1.42578125"/>
    <col customWidth="1" min="7170" max="7170" style="25" width="7.85546875"/>
    <col customWidth="1" min="7171" max="7173" style="25" width="11.42578125"/>
    <col customWidth="1" min="7174" max="7176" style="25" width="14.42578125"/>
    <col customWidth="1" min="7177" max="7180" style="25" width="25.7109375"/>
    <col customWidth="1" min="7181" max="7181" style="25" width="21.42578125"/>
    <col customWidth="1" min="7182" max="7182" style="25" width="2.28515625"/>
    <col customWidth="1" min="7183" max="7183" style="25" width="15.85546875"/>
    <col customWidth="1" min="7184" max="7184" style="25" width="11.85546875"/>
    <col customWidth="1" min="7185" max="7185" style="25" width="6.140625"/>
    <col customWidth="1" min="7186" max="7186" style="25" width="11.42578125"/>
    <col bestFit="1" customWidth="1" min="7187" max="7187" style="25" width="14.28515625"/>
    <col bestFit="1" customWidth="1" min="7188" max="7188" style="25" width="11.42578125"/>
    <col min="7189" max="7423" style="25" width="11.42578125"/>
    <col customWidth="1" min="7424" max="7424" style="25" width="5.42578125"/>
    <col customWidth="1" min="7425" max="7425" style="25" width="1.42578125"/>
    <col customWidth="1" min="7426" max="7426" style="25" width="7.85546875"/>
    <col customWidth="1" min="7427" max="7429" style="25" width="11.42578125"/>
    <col customWidth="1" min="7430" max="7432" style="25" width="14.42578125"/>
    <col customWidth="1" min="7433" max="7436" style="25" width="25.7109375"/>
    <col customWidth="1" min="7437" max="7437" style="25" width="21.42578125"/>
    <col customWidth="1" min="7438" max="7438" style="25" width="2.28515625"/>
    <col customWidth="1" min="7439" max="7439" style="25" width="15.85546875"/>
    <col customWidth="1" min="7440" max="7440" style="25" width="11.85546875"/>
    <col customWidth="1" min="7441" max="7441" style="25" width="6.140625"/>
    <col customWidth="1" min="7442" max="7442" style="25" width="11.42578125"/>
    <col bestFit="1" customWidth="1" min="7443" max="7443" style="25" width="14.28515625"/>
    <col bestFit="1" customWidth="1" min="7444" max="7444" style="25" width="11.42578125"/>
    <col min="7445" max="7679" style="25" width="11.42578125"/>
    <col customWidth="1" min="7680" max="7680" style="25" width="5.42578125"/>
    <col customWidth="1" min="7681" max="7681" style="25" width="1.42578125"/>
    <col customWidth="1" min="7682" max="7682" style="25" width="7.85546875"/>
    <col customWidth="1" min="7683" max="7685" style="25" width="11.42578125"/>
    <col customWidth="1" min="7686" max="7688" style="25" width="14.42578125"/>
    <col customWidth="1" min="7689" max="7692" style="25" width="25.7109375"/>
    <col customWidth="1" min="7693" max="7693" style="25" width="21.42578125"/>
    <col customWidth="1" min="7694" max="7694" style="25" width="2.28515625"/>
    <col customWidth="1" min="7695" max="7695" style="25" width="15.85546875"/>
    <col customWidth="1" min="7696" max="7696" style="25" width="11.85546875"/>
    <col customWidth="1" min="7697" max="7697" style="25" width="6.140625"/>
    <col customWidth="1" min="7698" max="7698" style="25" width="11.42578125"/>
    <col bestFit="1" customWidth="1" min="7699" max="7699" style="25" width="14.28515625"/>
    <col bestFit="1" customWidth="1" min="7700" max="7700" style="25" width="11.42578125"/>
    <col min="7701" max="7935" style="25" width="11.42578125"/>
    <col customWidth="1" min="7936" max="7936" style="25" width="5.42578125"/>
    <col customWidth="1" min="7937" max="7937" style="25" width="1.42578125"/>
    <col customWidth="1" min="7938" max="7938" style="25" width="7.85546875"/>
    <col customWidth="1" min="7939" max="7941" style="25" width="11.42578125"/>
    <col customWidth="1" min="7942" max="7944" style="25" width="14.42578125"/>
    <col customWidth="1" min="7945" max="7948" style="25" width="25.7109375"/>
    <col customWidth="1" min="7949" max="7949" style="25" width="21.42578125"/>
    <col customWidth="1" min="7950" max="7950" style="25" width="2.28515625"/>
    <col customWidth="1" min="7951" max="7951" style="25" width="15.85546875"/>
    <col customWidth="1" min="7952" max="7952" style="25" width="11.85546875"/>
    <col customWidth="1" min="7953" max="7953" style="25" width="6.140625"/>
    <col customWidth="1" min="7954" max="7954" style="25" width="11.42578125"/>
    <col bestFit="1" customWidth="1" min="7955" max="7955" style="25" width="14.28515625"/>
    <col bestFit="1" customWidth="1" min="7956" max="7956" style="25" width="11.42578125"/>
    <col min="7957" max="8191" style="25" width="11.42578125"/>
    <col customWidth="1" min="8192" max="8192" style="25" width="5.42578125"/>
    <col customWidth="1" min="8193" max="8193" style="25" width="1.42578125"/>
    <col customWidth="1" min="8194" max="8194" style="25" width="7.85546875"/>
    <col customWidth="1" min="8195" max="8197" style="25" width="11.42578125"/>
    <col customWidth="1" min="8198" max="8200" style="25" width="14.42578125"/>
    <col customWidth="1" min="8201" max="8204" style="25" width="25.7109375"/>
    <col customWidth="1" min="8205" max="8205" style="25" width="21.42578125"/>
    <col customWidth="1" min="8206" max="8206" style="25" width="2.28515625"/>
    <col customWidth="1" min="8207" max="8207" style="25" width="15.85546875"/>
    <col customWidth="1" min="8208" max="8208" style="25" width="11.85546875"/>
    <col customWidth="1" min="8209" max="8209" style="25" width="6.140625"/>
    <col customWidth="1" min="8210" max="8210" style="25" width="11.42578125"/>
    <col bestFit="1" customWidth="1" min="8211" max="8211" style="25" width="14.28515625"/>
    <col bestFit="1" customWidth="1" min="8212" max="8212" style="25" width="11.42578125"/>
    <col min="8213" max="8447" style="25" width="11.42578125"/>
    <col customWidth="1" min="8448" max="8448" style="25" width="5.42578125"/>
    <col customWidth="1" min="8449" max="8449" style="25" width="1.42578125"/>
    <col customWidth="1" min="8450" max="8450" style="25" width="7.85546875"/>
    <col customWidth="1" min="8451" max="8453" style="25" width="11.42578125"/>
    <col customWidth="1" min="8454" max="8456" style="25" width="14.42578125"/>
    <col customWidth="1" min="8457" max="8460" style="25" width="25.7109375"/>
    <col customWidth="1" min="8461" max="8461" style="25" width="21.42578125"/>
    <col customWidth="1" min="8462" max="8462" style="25" width="2.28515625"/>
    <col customWidth="1" min="8463" max="8463" style="25" width="15.85546875"/>
    <col customWidth="1" min="8464" max="8464" style="25" width="11.85546875"/>
    <col customWidth="1" min="8465" max="8465" style="25" width="6.140625"/>
    <col customWidth="1" min="8466" max="8466" style="25" width="11.42578125"/>
    <col bestFit="1" customWidth="1" min="8467" max="8467" style="25" width="14.28515625"/>
    <col bestFit="1" customWidth="1" min="8468" max="8468" style="25" width="11.42578125"/>
    <col min="8469" max="8703" style="25" width="11.42578125"/>
    <col customWidth="1" min="8704" max="8704" style="25" width="5.42578125"/>
    <col customWidth="1" min="8705" max="8705" style="25" width="1.42578125"/>
    <col customWidth="1" min="8706" max="8706" style="25" width="7.85546875"/>
    <col customWidth="1" min="8707" max="8709" style="25" width="11.42578125"/>
    <col customWidth="1" min="8710" max="8712" style="25" width="14.42578125"/>
    <col customWidth="1" min="8713" max="8716" style="25" width="25.7109375"/>
    <col customWidth="1" min="8717" max="8717" style="25" width="21.42578125"/>
    <col customWidth="1" min="8718" max="8718" style="25" width="2.28515625"/>
    <col customWidth="1" min="8719" max="8719" style="25" width="15.85546875"/>
    <col customWidth="1" min="8720" max="8720" style="25" width="11.85546875"/>
    <col customWidth="1" min="8721" max="8721" style="25" width="6.140625"/>
    <col customWidth="1" min="8722" max="8722" style="25" width="11.42578125"/>
    <col bestFit="1" customWidth="1" min="8723" max="8723" style="25" width="14.28515625"/>
    <col bestFit="1" customWidth="1" min="8724" max="8724" style="25" width="11.42578125"/>
    <col min="8725" max="8959" style="25" width="11.42578125"/>
    <col customWidth="1" min="8960" max="8960" style="25" width="5.42578125"/>
    <col customWidth="1" min="8961" max="8961" style="25" width="1.42578125"/>
    <col customWidth="1" min="8962" max="8962" style="25" width="7.85546875"/>
    <col customWidth="1" min="8963" max="8965" style="25" width="11.42578125"/>
    <col customWidth="1" min="8966" max="8968" style="25" width="14.42578125"/>
    <col customWidth="1" min="8969" max="8972" style="25" width="25.7109375"/>
    <col customWidth="1" min="8973" max="8973" style="25" width="21.42578125"/>
    <col customWidth="1" min="8974" max="8974" style="25" width="2.28515625"/>
    <col customWidth="1" min="8975" max="8975" style="25" width="15.85546875"/>
    <col customWidth="1" min="8976" max="8976" style="25" width="11.85546875"/>
    <col customWidth="1" min="8977" max="8977" style="25" width="6.140625"/>
    <col customWidth="1" min="8978" max="8978" style="25" width="11.42578125"/>
    <col bestFit="1" customWidth="1" min="8979" max="8979" style="25" width="14.28515625"/>
    <col bestFit="1" customWidth="1" min="8980" max="8980" style="25" width="11.42578125"/>
    <col min="8981" max="9215" style="25" width="11.42578125"/>
    <col customWidth="1" min="9216" max="9216" style="25" width="5.42578125"/>
    <col customWidth="1" min="9217" max="9217" style="25" width="1.42578125"/>
    <col customWidth="1" min="9218" max="9218" style="25" width="7.85546875"/>
    <col customWidth="1" min="9219" max="9221" style="25" width="11.42578125"/>
    <col customWidth="1" min="9222" max="9224" style="25" width="14.42578125"/>
    <col customWidth="1" min="9225" max="9228" style="25" width="25.7109375"/>
    <col customWidth="1" min="9229" max="9229" style="25" width="21.42578125"/>
    <col customWidth="1" min="9230" max="9230" style="25" width="2.28515625"/>
    <col customWidth="1" min="9231" max="9231" style="25" width="15.85546875"/>
    <col customWidth="1" min="9232" max="9232" style="25" width="11.85546875"/>
    <col customWidth="1" min="9233" max="9233" style="25" width="6.140625"/>
    <col customWidth="1" min="9234" max="9234" style="25" width="11.42578125"/>
    <col bestFit="1" customWidth="1" min="9235" max="9235" style="25" width="14.28515625"/>
    <col bestFit="1" customWidth="1" min="9236" max="9236" style="25" width="11.42578125"/>
    <col min="9237" max="9471" style="25" width="11.42578125"/>
    <col customWidth="1" min="9472" max="9472" style="25" width="5.42578125"/>
    <col customWidth="1" min="9473" max="9473" style="25" width="1.42578125"/>
    <col customWidth="1" min="9474" max="9474" style="25" width="7.85546875"/>
    <col customWidth="1" min="9475" max="9477" style="25" width="11.42578125"/>
    <col customWidth="1" min="9478" max="9480" style="25" width="14.42578125"/>
    <col customWidth="1" min="9481" max="9484" style="25" width="25.7109375"/>
    <col customWidth="1" min="9485" max="9485" style="25" width="21.42578125"/>
    <col customWidth="1" min="9486" max="9486" style="25" width="2.28515625"/>
    <col customWidth="1" min="9487" max="9487" style="25" width="15.85546875"/>
    <col customWidth="1" min="9488" max="9488" style="25" width="11.85546875"/>
    <col customWidth="1" min="9489" max="9489" style="25" width="6.140625"/>
    <col customWidth="1" min="9490" max="9490" style="25" width="11.42578125"/>
    <col bestFit="1" customWidth="1" min="9491" max="9491" style="25" width="14.28515625"/>
    <col bestFit="1" customWidth="1" min="9492" max="9492" style="25" width="11.42578125"/>
    <col min="9493" max="9727" style="25" width="11.42578125"/>
    <col customWidth="1" min="9728" max="9728" style="25" width="5.42578125"/>
    <col customWidth="1" min="9729" max="9729" style="25" width="1.42578125"/>
    <col customWidth="1" min="9730" max="9730" style="25" width="7.85546875"/>
    <col customWidth="1" min="9731" max="9733" style="25" width="11.42578125"/>
    <col customWidth="1" min="9734" max="9736" style="25" width="14.42578125"/>
    <col customWidth="1" min="9737" max="9740" style="25" width="25.7109375"/>
    <col customWidth="1" min="9741" max="9741" style="25" width="21.42578125"/>
    <col customWidth="1" min="9742" max="9742" style="25" width="2.28515625"/>
    <col customWidth="1" min="9743" max="9743" style="25" width="15.85546875"/>
    <col customWidth="1" min="9744" max="9744" style="25" width="11.85546875"/>
    <col customWidth="1" min="9745" max="9745" style="25" width="6.140625"/>
    <col customWidth="1" min="9746" max="9746" style="25" width="11.42578125"/>
    <col bestFit="1" customWidth="1" min="9747" max="9747" style="25" width="14.28515625"/>
    <col bestFit="1" customWidth="1" min="9748" max="9748" style="25" width="11.42578125"/>
    <col min="9749" max="9983" style="25" width="11.42578125"/>
    <col customWidth="1" min="9984" max="9984" style="25" width="5.42578125"/>
    <col customWidth="1" min="9985" max="9985" style="25" width="1.42578125"/>
    <col customWidth="1" min="9986" max="9986" style="25" width="7.85546875"/>
    <col customWidth="1" min="9987" max="9989" style="25" width="11.42578125"/>
    <col customWidth="1" min="9990" max="9992" style="25" width="14.42578125"/>
    <col customWidth="1" min="9993" max="9996" style="25" width="25.7109375"/>
    <col customWidth="1" min="9997" max="9997" style="25" width="21.42578125"/>
    <col customWidth="1" min="9998" max="9998" style="25" width="2.28515625"/>
    <col customWidth="1" min="9999" max="9999" style="25" width="15.85546875"/>
    <col customWidth="1" min="10000" max="10000" style="25" width="11.85546875"/>
    <col customWidth="1" min="10001" max="10001" style="25" width="6.140625"/>
    <col customWidth="1" min="10002" max="10002" style="25" width="11.42578125"/>
    <col bestFit="1" customWidth="1" min="10003" max="10003" style="25" width="14.28515625"/>
    <col bestFit="1" customWidth="1" min="10004" max="10004" style="25" width="11.42578125"/>
    <col min="10005" max="10239" style="25" width="11.42578125"/>
    <col customWidth="1" min="10240" max="10240" style="25" width="5.42578125"/>
    <col customWidth="1" min="10241" max="10241" style="25" width="1.42578125"/>
    <col customWidth="1" min="10242" max="10242" style="25" width="7.85546875"/>
    <col customWidth="1" min="10243" max="10245" style="25" width="11.42578125"/>
    <col customWidth="1" min="10246" max="10248" style="25" width="14.42578125"/>
    <col customWidth="1" min="10249" max="10252" style="25" width="25.7109375"/>
    <col customWidth="1" min="10253" max="10253" style="25" width="21.42578125"/>
    <col customWidth="1" min="10254" max="10254" style="25" width="2.28515625"/>
    <col customWidth="1" min="10255" max="10255" style="25" width="15.85546875"/>
    <col customWidth="1" min="10256" max="10256" style="25" width="11.85546875"/>
    <col customWidth="1" min="10257" max="10257" style="25" width="6.140625"/>
    <col customWidth="1" min="10258" max="10258" style="25" width="11.42578125"/>
    <col bestFit="1" customWidth="1" min="10259" max="10259" style="25" width="14.28515625"/>
    <col bestFit="1" customWidth="1" min="10260" max="10260" style="25" width="11.42578125"/>
    <col min="10261" max="10495" style="25" width="11.42578125"/>
    <col customWidth="1" min="10496" max="10496" style="25" width="5.42578125"/>
    <col customWidth="1" min="10497" max="10497" style="25" width="1.42578125"/>
    <col customWidth="1" min="10498" max="10498" style="25" width="7.85546875"/>
    <col customWidth="1" min="10499" max="10501" style="25" width="11.42578125"/>
    <col customWidth="1" min="10502" max="10504" style="25" width="14.42578125"/>
    <col customWidth="1" min="10505" max="10508" style="25" width="25.7109375"/>
    <col customWidth="1" min="10509" max="10509" style="25" width="21.42578125"/>
    <col customWidth="1" min="10510" max="10510" style="25" width="2.28515625"/>
    <col customWidth="1" min="10511" max="10511" style="25" width="15.85546875"/>
    <col customWidth="1" min="10512" max="10512" style="25" width="11.85546875"/>
    <col customWidth="1" min="10513" max="10513" style="25" width="6.140625"/>
    <col customWidth="1" min="10514" max="10514" style="25" width="11.42578125"/>
    <col bestFit="1" customWidth="1" min="10515" max="10515" style="25" width="14.28515625"/>
    <col bestFit="1" customWidth="1" min="10516" max="10516" style="25" width="11.42578125"/>
    <col min="10517" max="10751" style="25" width="11.42578125"/>
    <col customWidth="1" min="10752" max="10752" style="25" width="5.42578125"/>
    <col customWidth="1" min="10753" max="10753" style="25" width="1.42578125"/>
    <col customWidth="1" min="10754" max="10754" style="25" width="7.85546875"/>
    <col customWidth="1" min="10755" max="10757" style="25" width="11.42578125"/>
    <col customWidth="1" min="10758" max="10760" style="25" width="14.42578125"/>
    <col customWidth="1" min="10761" max="10764" style="25" width="25.7109375"/>
    <col customWidth="1" min="10765" max="10765" style="25" width="21.42578125"/>
    <col customWidth="1" min="10766" max="10766" style="25" width="2.28515625"/>
    <col customWidth="1" min="10767" max="10767" style="25" width="15.85546875"/>
    <col customWidth="1" min="10768" max="10768" style="25" width="11.85546875"/>
    <col customWidth="1" min="10769" max="10769" style="25" width="6.140625"/>
    <col customWidth="1" min="10770" max="10770" style="25" width="11.42578125"/>
    <col bestFit="1" customWidth="1" min="10771" max="10771" style="25" width="14.28515625"/>
    <col bestFit="1" customWidth="1" min="10772" max="10772" style="25" width="11.42578125"/>
    <col min="10773" max="11007" style="25" width="11.42578125"/>
    <col customWidth="1" min="11008" max="11008" style="25" width="5.42578125"/>
    <col customWidth="1" min="11009" max="11009" style="25" width="1.42578125"/>
    <col customWidth="1" min="11010" max="11010" style="25" width="7.85546875"/>
    <col customWidth="1" min="11011" max="11013" style="25" width="11.42578125"/>
    <col customWidth="1" min="11014" max="11016" style="25" width="14.42578125"/>
    <col customWidth="1" min="11017" max="11020" style="25" width="25.7109375"/>
    <col customWidth="1" min="11021" max="11021" style="25" width="21.42578125"/>
    <col customWidth="1" min="11022" max="11022" style="25" width="2.28515625"/>
    <col customWidth="1" min="11023" max="11023" style="25" width="15.85546875"/>
    <col customWidth="1" min="11024" max="11024" style="25" width="11.85546875"/>
    <col customWidth="1" min="11025" max="11025" style="25" width="6.140625"/>
    <col customWidth="1" min="11026" max="11026" style="25" width="11.42578125"/>
    <col bestFit="1" customWidth="1" min="11027" max="11027" style="25" width="14.28515625"/>
    <col bestFit="1" customWidth="1" min="11028" max="11028" style="25" width="11.42578125"/>
    <col min="11029" max="11263" style="25" width="11.42578125"/>
    <col customWidth="1" min="11264" max="11264" style="25" width="5.42578125"/>
    <col customWidth="1" min="11265" max="11265" style="25" width="1.42578125"/>
    <col customWidth="1" min="11266" max="11266" style="25" width="7.85546875"/>
    <col customWidth="1" min="11267" max="11269" style="25" width="11.42578125"/>
    <col customWidth="1" min="11270" max="11272" style="25" width="14.42578125"/>
    <col customWidth="1" min="11273" max="11276" style="25" width="25.7109375"/>
    <col customWidth="1" min="11277" max="11277" style="25" width="21.42578125"/>
    <col customWidth="1" min="11278" max="11278" style="25" width="2.28515625"/>
    <col customWidth="1" min="11279" max="11279" style="25" width="15.85546875"/>
    <col customWidth="1" min="11280" max="11280" style="25" width="11.85546875"/>
    <col customWidth="1" min="11281" max="11281" style="25" width="6.140625"/>
    <col customWidth="1" min="11282" max="11282" style="25" width="11.42578125"/>
    <col bestFit="1" customWidth="1" min="11283" max="11283" style="25" width="14.28515625"/>
    <col bestFit="1" customWidth="1" min="11284" max="11284" style="25" width="11.42578125"/>
    <col min="11285" max="11519" style="25" width="11.42578125"/>
    <col customWidth="1" min="11520" max="11520" style="25" width="5.42578125"/>
    <col customWidth="1" min="11521" max="11521" style="25" width="1.42578125"/>
    <col customWidth="1" min="11522" max="11522" style="25" width="7.85546875"/>
    <col customWidth="1" min="11523" max="11525" style="25" width="11.42578125"/>
    <col customWidth="1" min="11526" max="11528" style="25" width="14.42578125"/>
    <col customWidth="1" min="11529" max="11532" style="25" width="25.7109375"/>
    <col customWidth="1" min="11533" max="11533" style="25" width="21.42578125"/>
    <col customWidth="1" min="11534" max="11534" style="25" width="2.28515625"/>
    <col customWidth="1" min="11535" max="11535" style="25" width="15.85546875"/>
    <col customWidth="1" min="11536" max="11536" style="25" width="11.85546875"/>
    <col customWidth="1" min="11537" max="11537" style="25" width="6.140625"/>
    <col customWidth="1" min="11538" max="11538" style="25" width="11.42578125"/>
    <col bestFit="1" customWidth="1" min="11539" max="11539" style="25" width="14.28515625"/>
    <col bestFit="1" customWidth="1" min="11540" max="11540" style="25" width="11.42578125"/>
    <col min="11541" max="11775" style="25" width="11.42578125"/>
    <col customWidth="1" min="11776" max="11776" style="25" width="5.42578125"/>
    <col customWidth="1" min="11777" max="11777" style="25" width="1.42578125"/>
    <col customWidth="1" min="11778" max="11778" style="25" width="7.85546875"/>
    <col customWidth="1" min="11779" max="11781" style="25" width="11.42578125"/>
    <col customWidth="1" min="11782" max="11784" style="25" width="14.42578125"/>
    <col customWidth="1" min="11785" max="11788" style="25" width="25.7109375"/>
    <col customWidth="1" min="11789" max="11789" style="25" width="21.42578125"/>
    <col customWidth="1" min="11790" max="11790" style="25" width="2.28515625"/>
    <col customWidth="1" min="11791" max="11791" style="25" width="15.85546875"/>
    <col customWidth="1" min="11792" max="11792" style="25" width="11.85546875"/>
    <col customWidth="1" min="11793" max="11793" style="25" width="6.140625"/>
    <col customWidth="1" min="11794" max="11794" style="25" width="11.42578125"/>
    <col bestFit="1" customWidth="1" min="11795" max="11795" style="25" width="14.28515625"/>
    <col bestFit="1" customWidth="1" min="11796" max="11796" style="25" width="11.42578125"/>
    <col min="11797" max="12031" style="25" width="11.42578125"/>
    <col customWidth="1" min="12032" max="12032" style="25" width="5.42578125"/>
    <col customWidth="1" min="12033" max="12033" style="25" width="1.42578125"/>
    <col customWidth="1" min="12034" max="12034" style="25" width="7.85546875"/>
    <col customWidth="1" min="12035" max="12037" style="25" width="11.42578125"/>
    <col customWidth="1" min="12038" max="12040" style="25" width="14.42578125"/>
    <col customWidth="1" min="12041" max="12044" style="25" width="25.7109375"/>
    <col customWidth="1" min="12045" max="12045" style="25" width="21.42578125"/>
    <col customWidth="1" min="12046" max="12046" style="25" width="2.28515625"/>
    <col customWidth="1" min="12047" max="12047" style="25" width="15.85546875"/>
    <col customWidth="1" min="12048" max="12048" style="25" width="11.85546875"/>
    <col customWidth="1" min="12049" max="12049" style="25" width="6.140625"/>
    <col customWidth="1" min="12050" max="12050" style="25" width="11.42578125"/>
    <col bestFit="1" customWidth="1" min="12051" max="12051" style="25" width="14.28515625"/>
    <col bestFit="1" customWidth="1" min="12052" max="12052" style="25" width="11.42578125"/>
    <col min="12053" max="12287" style="25" width="11.42578125"/>
    <col customWidth="1" min="12288" max="12288" style="25" width="5.42578125"/>
    <col customWidth="1" min="12289" max="12289" style="25" width="1.42578125"/>
    <col customWidth="1" min="12290" max="12290" style="25" width="7.85546875"/>
    <col customWidth="1" min="12291" max="12293" style="25" width="11.42578125"/>
    <col customWidth="1" min="12294" max="12296" style="25" width="14.42578125"/>
    <col customWidth="1" min="12297" max="12300" style="25" width="25.7109375"/>
    <col customWidth="1" min="12301" max="12301" style="25" width="21.42578125"/>
    <col customWidth="1" min="12302" max="12302" style="25" width="2.28515625"/>
    <col customWidth="1" min="12303" max="12303" style="25" width="15.85546875"/>
    <col customWidth="1" min="12304" max="12304" style="25" width="11.85546875"/>
    <col customWidth="1" min="12305" max="12305" style="25" width="6.140625"/>
    <col customWidth="1" min="12306" max="12306" style="25" width="11.42578125"/>
    <col bestFit="1" customWidth="1" min="12307" max="12307" style="25" width="14.28515625"/>
    <col bestFit="1" customWidth="1" min="12308" max="12308" style="25" width="11.42578125"/>
    <col min="12309" max="12543" style="25" width="11.42578125"/>
    <col customWidth="1" min="12544" max="12544" style="25" width="5.42578125"/>
    <col customWidth="1" min="12545" max="12545" style="25" width="1.42578125"/>
    <col customWidth="1" min="12546" max="12546" style="25" width="7.85546875"/>
    <col customWidth="1" min="12547" max="12549" style="25" width="11.42578125"/>
    <col customWidth="1" min="12550" max="12552" style="25" width="14.42578125"/>
    <col customWidth="1" min="12553" max="12556" style="25" width="25.7109375"/>
    <col customWidth="1" min="12557" max="12557" style="25" width="21.42578125"/>
    <col customWidth="1" min="12558" max="12558" style="25" width="2.28515625"/>
    <col customWidth="1" min="12559" max="12559" style="25" width="15.85546875"/>
    <col customWidth="1" min="12560" max="12560" style="25" width="11.85546875"/>
    <col customWidth="1" min="12561" max="12561" style="25" width="6.140625"/>
    <col customWidth="1" min="12562" max="12562" style="25" width="11.42578125"/>
    <col bestFit="1" customWidth="1" min="12563" max="12563" style="25" width="14.28515625"/>
    <col bestFit="1" customWidth="1" min="12564" max="12564" style="25" width="11.42578125"/>
    <col min="12565" max="12799" style="25" width="11.42578125"/>
    <col customWidth="1" min="12800" max="12800" style="25" width="5.42578125"/>
    <col customWidth="1" min="12801" max="12801" style="25" width="1.42578125"/>
    <col customWidth="1" min="12802" max="12802" style="25" width="7.85546875"/>
    <col customWidth="1" min="12803" max="12805" style="25" width="11.42578125"/>
    <col customWidth="1" min="12806" max="12808" style="25" width="14.42578125"/>
    <col customWidth="1" min="12809" max="12812" style="25" width="25.7109375"/>
    <col customWidth="1" min="12813" max="12813" style="25" width="21.42578125"/>
    <col customWidth="1" min="12814" max="12814" style="25" width="2.28515625"/>
    <col customWidth="1" min="12815" max="12815" style="25" width="15.85546875"/>
    <col customWidth="1" min="12816" max="12816" style="25" width="11.85546875"/>
    <col customWidth="1" min="12817" max="12817" style="25" width="6.140625"/>
    <col customWidth="1" min="12818" max="12818" style="25" width="11.42578125"/>
    <col bestFit="1" customWidth="1" min="12819" max="12819" style="25" width="14.28515625"/>
    <col bestFit="1" customWidth="1" min="12820" max="12820" style="25" width="11.42578125"/>
    <col min="12821" max="13055" style="25" width="11.42578125"/>
    <col customWidth="1" min="13056" max="13056" style="25" width="5.42578125"/>
    <col customWidth="1" min="13057" max="13057" style="25" width="1.42578125"/>
    <col customWidth="1" min="13058" max="13058" style="25" width="7.85546875"/>
    <col customWidth="1" min="13059" max="13061" style="25" width="11.42578125"/>
    <col customWidth="1" min="13062" max="13064" style="25" width="14.42578125"/>
    <col customWidth="1" min="13065" max="13068" style="25" width="25.7109375"/>
    <col customWidth="1" min="13069" max="13069" style="25" width="21.42578125"/>
    <col customWidth="1" min="13070" max="13070" style="25" width="2.28515625"/>
    <col customWidth="1" min="13071" max="13071" style="25" width="15.85546875"/>
    <col customWidth="1" min="13072" max="13072" style="25" width="11.85546875"/>
    <col customWidth="1" min="13073" max="13073" style="25" width="6.140625"/>
    <col customWidth="1" min="13074" max="13074" style="25" width="11.42578125"/>
    <col bestFit="1" customWidth="1" min="13075" max="13075" style="25" width="14.28515625"/>
    <col bestFit="1" customWidth="1" min="13076" max="13076" style="25" width="11.42578125"/>
    <col min="13077" max="13311" style="25" width="11.42578125"/>
    <col customWidth="1" min="13312" max="13312" style="25" width="5.42578125"/>
    <col customWidth="1" min="13313" max="13313" style="25" width="1.42578125"/>
    <col customWidth="1" min="13314" max="13314" style="25" width="7.85546875"/>
    <col customWidth="1" min="13315" max="13317" style="25" width="11.42578125"/>
    <col customWidth="1" min="13318" max="13320" style="25" width="14.42578125"/>
    <col customWidth="1" min="13321" max="13324" style="25" width="25.7109375"/>
    <col customWidth="1" min="13325" max="13325" style="25" width="21.42578125"/>
    <col customWidth="1" min="13326" max="13326" style="25" width="2.28515625"/>
    <col customWidth="1" min="13327" max="13327" style="25" width="15.85546875"/>
    <col customWidth="1" min="13328" max="13328" style="25" width="11.85546875"/>
    <col customWidth="1" min="13329" max="13329" style="25" width="6.140625"/>
    <col customWidth="1" min="13330" max="13330" style="25" width="11.42578125"/>
    <col bestFit="1" customWidth="1" min="13331" max="13331" style="25" width="14.28515625"/>
    <col bestFit="1" customWidth="1" min="13332" max="13332" style="25" width="11.42578125"/>
    <col min="13333" max="13567" style="25" width="11.42578125"/>
    <col customWidth="1" min="13568" max="13568" style="25" width="5.42578125"/>
    <col customWidth="1" min="13569" max="13569" style="25" width="1.42578125"/>
    <col customWidth="1" min="13570" max="13570" style="25" width="7.85546875"/>
    <col customWidth="1" min="13571" max="13573" style="25" width="11.42578125"/>
    <col customWidth="1" min="13574" max="13576" style="25" width="14.42578125"/>
    <col customWidth="1" min="13577" max="13580" style="25" width="25.7109375"/>
    <col customWidth="1" min="13581" max="13581" style="25" width="21.42578125"/>
    <col customWidth="1" min="13582" max="13582" style="25" width="2.28515625"/>
    <col customWidth="1" min="13583" max="13583" style="25" width="15.85546875"/>
    <col customWidth="1" min="13584" max="13584" style="25" width="11.85546875"/>
    <col customWidth="1" min="13585" max="13585" style="25" width="6.140625"/>
    <col customWidth="1" min="13586" max="13586" style="25" width="11.42578125"/>
    <col bestFit="1" customWidth="1" min="13587" max="13587" style="25" width="14.28515625"/>
    <col bestFit="1" customWidth="1" min="13588" max="13588" style="25" width="11.42578125"/>
    <col min="13589" max="13823" style="25" width="11.42578125"/>
    <col customWidth="1" min="13824" max="13824" style="25" width="5.42578125"/>
    <col customWidth="1" min="13825" max="13825" style="25" width="1.42578125"/>
    <col customWidth="1" min="13826" max="13826" style="25" width="7.85546875"/>
    <col customWidth="1" min="13827" max="13829" style="25" width="11.42578125"/>
    <col customWidth="1" min="13830" max="13832" style="25" width="14.42578125"/>
    <col customWidth="1" min="13833" max="13836" style="25" width="25.7109375"/>
    <col customWidth="1" min="13837" max="13837" style="25" width="21.42578125"/>
    <col customWidth="1" min="13838" max="13838" style="25" width="2.28515625"/>
    <col customWidth="1" min="13839" max="13839" style="25" width="15.85546875"/>
    <col customWidth="1" min="13840" max="13840" style="25" width="11.85546875"/>
    <col customWidth="1" min="13841" max="13841" style="25" width="6.140625"/>
    <col customWidth="1" min="13842" max="13842" style="25" width="11.42578125"/>
    <col bestFit="1" customWidth="1" min="13843" max="13843" style="25" width="14.28515625"/>
    <col bestFit="1" customWidth="1" min="13844" max="13844" style="25" width="11.42578125"/>
    <col min="13845" max="14079" style="25" width="11.42578125"/>
    <col customWidth="1" min="14080" max="14080" style="25" width="5.42578125"/>
    <col customWidth="1" min="14081" max="14081" style="25" width="1.42578125"/>
    <col customWidth="1" min="14082" max="14082" style="25" width="7.85546875"/>
    <col customWidth="1" min="14083" max="14085" style="25" width="11.42578125"/>
    <col customWidth="1" min="14086" max="14088" style="25" width="14.42578125"/>
    <col customWidth="1" min="14089" max="14092" style="25" width="25.7109375"/>
    <col customWidth="1" min="14093" max="14093" style="25" width="21.42578125"/>
    <col customWidth="1" min="14094" max="14094" style="25" width="2.28515625"/>
    <col customWidth="1" min="14095" max="14095" style="25" width="15.85546875"/>
    <col customWidth="1" min="14096" max="14096" style="25" width="11.85546875"/>
    <col customWidth="1" min="14097" max="14097" style="25" width="6.140625"/>
    <col customWidth="1" min="14098" max="14098" style="25" width="11.42578125"/>
    <col bestFit="1" customWidth="1" min="14099" max="14099" style="25" width="14.28515625"/>
    <col bestFit="1" customWidth="1" min="14100" max="14100" style="25" width="11.42578125"/>
    <col min="14101" max="14335" style="25" width="11.42578125"/>
    <col customWidth="1" min="14336" max="14336" style="25" width="5.42578125"/>
    <col customWidth="1" min="14337" max="14337" style="25" width="1.42578125"/>
    <col customWidth="1" min="14338" max="14338" style="25" width="7.85546875"/>
    <col customWidth="1" min="14339" max="14341" style="25" width="11.42578125"/>
    <col customWidth="1" min="14342" max="14344" style="25" width="14.42578125"/>
    <col customWidth="1" min="14345" max="14348" style="25" width="25.7109375"/>
    <col customWidth="1" min="14349" max="14349" style="25" width="21.42578125"/>
    <col customWidth="1" min="14350" max="14350" style="25" width="2.28515625"/>
    <col customWidth="1" min="14351" max="14351" style="25" width="15.85546875"/>
    <col customWidth="1" min="14352" max="14352" style="25" width="11.85546875"/>
    <col customWidth="1" min="14353" max="14353" style="25" width="6.140625"/>
    <col customWidth="1" min="14354" max="14354" style="25" width="11.42578125"/>
    <col bestFit="1" customWidth="1" min="14355" max="14355" style="25" width="14.28515625"/>
    <col bestFit="1" customWidth="1" min="14356" max="14356" style="25" width="11.42578125"/>
    <col min="14357" max="14591" style="25" width="11.42578125"/>
    <col customWidth="1" min="14592" max="14592" style="25" width="5.42578125"/>
    <col customWidth="1" min="14593" max="14593" style="25" width="1.42578125"/>
    <col customWidth="1" min="14594" max="14594" style="25" width="7.85546875"/>
    <col customWidth="1" min="14595" max="14597" style="25" width="11.42578125"/>
    <col customWidth="1" min="14598" max="14600" style="25" width="14.42578125"/>
    <col customWidth="1" min="14601" max="14604" style="25" width="25.7109375"/>
    <col customWidth="1" min="14605" max="14605" style="25" width="21.42578125"/>
    <col customWidth="1" min="14606" max="14606" style="25" width="2.28515625"/>
    <col customWidth="1" min="14607" max="14607" style="25" width="15.85546875"/>
    <col customWidth="1" min="14608" max="14608" style="25" width="11.85546875"/>
    <col customWidth="1" min="14609" max="14609" style="25" width="6.140625"/>
    <col customWidth="1" min="14610" max="14610" style="25" width="11.42578125"/>
    <col bestFit="1" customWidth="1" min="14611" max="14611" style="25" width="14.28515625"/>
    <col bestFit="1" customWidth="1" min="14612" max="14612" style="25" width="11.42578125"/>
    <col min="14613" max="14847" style="25" width="11.42578125"/>
    <col customWidth="1" min="14848" max="14848" style="25" width="5.42578125"/>
    <col customWidth="1" min="14849" max="14849" style="25" width="1.42578125"/>
    <col customWidth="1" min="14850" max="14850" style="25" width="7.85546875"/>
    <col customWidth="1" min="14851" max="14853" style="25" width="11.42578125"/>
    <col customWidth="1" min="14854" max="14856" style="25" width="14.42578125"/>
    <col customWidth="1" min="14857" max="14860" style="25" width="25.7109375"/>
    <col customWidth="1" min="14861" max="14861" style="25" width="21.42578125"/>
    <col customWidth="1" min="14862" max="14862" style="25" width="2.28515625"/>
    <col customWidth="1" min="14863" max="14863" style="25" width="15.85546875"/>
    <col customWidth="1" min="14864" max="14864" style="25" width="11.85546875"/>
    <col customWidth="1" min="14865" max="14865" style="25" width="6.140625"/>
    <col customWidth="1" min="14866" max="14866" style="25" width="11.42578125"/>
    <col bestFit="1" customWidth="1" min="14867" max="14867" style="25" width="14.28515625"/>
    <col bestFit="1" customWidth="1" min="14868" max="14868" style="25" width="11.42578125"/>
    <col min="14869" max="15103" style="25" width="11.42578125"/>
    <col customWidth="1" min="15104" max="15104" style="25" width="5.42578125"/>
    <col customWidth="1" min="15105" max="15105" style="25" width="1.42578125"/>
    <col customWidth="1" min="15106" max="15106" style="25" width="7.85546875"/>
    <col customWidth="1" min="15107" max="15109" style="25" width="11.42578125"/>
    <col customWidth="1" min="15110" max="15112" style="25" width="14.42578125"/>
    <col customWidth="1" min="15113" max="15116" style="25" width="25.7109375"/>
    <col customWidth="1" min="15117" max="15117" style="25" width="21.42578125"/>
    <col customWidth="1" min="15118" max="15118" style="25" width="2.28515625"/>
    <col customWidth="1" min="15119" max="15119" style="25" width="15.85546875"/>
    <col customWidth="1" min="15120" max="15120" style="25" width="11.85546875"/>
    <col customWidth="1" min="15121" max="15121" style="25" width="6.140625"/>
    <col customWidth="1" min="15122" max="15122" style="25" width="11.42578125"/>
    <col bestFit="1" customWidth="1" min="15123" max="15123" style="25" width="14.28515625"/>
    <col bestFit="1" customWidth="1" min="15124" max="15124" style="25" width="11.42578125"/>
    <col min="15125" max="15359" style="25" width="11.42578125"/>
    <col customWidth="1" min="15360" max="15360" style="25" width="5.42578125"/>
    <col customWidth="1" min="15361" max="15361" style="25" width="1.42578125"/>
    <col customWidth="1" min="15362" max="15362" style="25" width="7.85546875"/>
    <col customWidth="1" min="15363" max="15365" style="25" width="11.42578125"/>
    <col customWidth="1" min="15366" max="15368" style="25" width="14.42578125"/>
    <col customWidth="1" min="15369" max="15372" style="25" width="25.7109375"/>
    <col customWidth="1" min="15373" max="15373" style="25" width="21.42578125"/>
    <col customWidth="1" min="15374" max="15374" style="25" width="2.28515625"/>
    <col customWidth="1" min="15375" max="15375" style="25" width="15.85546875"/>
    <col customWidth="1" min="15376" max="15376" style="25" width="11.85546875"/>
    <col customWidth="1" min="15377" max="15377" style="25" width="6.140625"/>
    <col customWidth="1" min="15378" max="15378" style="25" width="11.42578125"/>
    <col bestFit="1" customWidth="1" min="15379" max="15379" style="25" width="14.28515625"/>
    <col bestFit="1" customWidth="1" min="15380" max="15380" style="25" width="11.42578125"/>
    <col min="15381" max="15615" style="25" width="11.42578125"/>
    <col customWidth="1" min="15616" max="15616" style="25" width="5.42578125"/>
    <col customWidth="1" min="15617" max="15617" style="25" width="1.42578125"/>
    <col customWidth="1" min="15618" max="15618" style="25" width="7.85546875"/>
    <col customWidth="1" min="15619" max="15621" style="25" width="11.42578125"/>
    <col customWidth="1" min="15622" max="15624" style="25" width="14.42578125"/>
    <col customWidth="1" min="15625" max="15628" style="25" width="25.7109375"/>
    <col customWidth="1" min="15629" max="15629" style="25" width="21.42578125"/>
    <col customWidth="1" min="15630" max="15630" style="25" width="2.28515625"/>
    <col customWidth="1" min="15631" max="15631" style="25" width="15.85546875"/>
    <col customWidth="1" min="15632" max="15632" style="25" width="11.85546875"/>
    <col customWidth="1" min="15633" max="15633" style="25" width="6.140625"/>
    <col customWidth="1" min="15634" max="15634" style="25" width="11.42578125"/>
    <col bestFit="1" customWidth="1" min="15635" max="15635" style="25" width="14.28515625"/>
    <col bestFit="1" customWidth="1" min="15636" max="15636" style="25" width="11.42578125"/>
    <col min="15637" max="15871" style="25" width="11.42578125"/>
    <col customWidth="1" min="15872" max="15872" style="25" width="5.42578125"/>
    <col customWidth="1" min="15873" max="15873" style="25" width="1.42578125"/>
    <col customWidth="1" min="15874" max="15874" style="25" width="7.85546875"/>
    <col customWidth="1" min="15875" max="15877" style="25" width="11.42578125"/>
    <col customWidth="1" min="15878" max="15880" style="25" width="14.42578125"/>
    <col customWidth="1" min="15881" max="15884" style="25" width="25.7109375"/>
    <col customWidth="1" min="15885" max="15885" style="25" width="21.42578125"/>
    <col customWidth="1" min="15886" max="15886" style="25" width="2.28515625"/>
    <col customWidth="1" min="15887" max="15887" style="25" width="15.85546875"/>
    <col customWidth="1" min="15888" max="15888" style="25" width="11.85546875"/>
    <col customWidth="1" min="15889" max="15889" style="25" width="6.140625"/>
    <col customWidth="1" min="15890" max="15890" style="25" width="11.42578125"/>
    <col bestFit="1" customWidth="1" min="15891" max="15891" style="25" width="14.28515625"/>
    <col bestFit="1" customWidth="1" min="15892" max="15892" style="25" width="11.42578125"/>
    <col min="15893" max="16127" style="25" width="11.42578125"/>
    <col customWidth="1" min="16128" max="16128" style="25" width="5.42578125"/>
    <col customWidth="1" min="16129" max="16129" style="25" width="1.42578125"/>
    <col customWidth="1" min="16130" max="16130" style="25" width="7.85546875"/>
    <col customWidth="1" min="16131" max="16133" style="25" width="11.42578125"/>
    <col customWidth="1" min="16134" max="16136" style="25" width="14.42578125"/>
    <col customWidth="1" min="16137" max="16140" style="25" width="25.7109375"/>
    <col customWidth="1" min="16141" max="16141" style="25" width="21.42578125"/>
    <col customWidth="1" min="16142" max="16142" style="25" width="2.28515625"/>
    <col customWidth="1" min="16143" max="16143" style="25" width="15.85546875"/>
    <col customWidth="1" min="16144" max="16144" style="25" width="11.85546875"/>
    <col customWidth="1" min="16145" max="16145" style="25" width="6.140625"/>
    <col customWidth="1" min="16146" max="16146" style="25" width="11.42578125"/>
    <col bestFit="1" customWidth="1" min="16147" max="16147" style="25" width="14.28515625"/>
    <col bestFit="1" customWidth="1" min="16148" max="16148" style="25" width="11.42578125"/>
    <col min="16149" max="16384" style="25" width="11.42578125"/>
  </cols>
  <sheetData>
    <row r="3" s="2" customFormat="1" ht="68.25" customHeight="1">
      <c r="A3" s="129"/>
      <c r="B3" s="129"/>
      <c r="C3" s="1077" t="str">
        <f>PO!D8</f>
        <v xml:space="preserve">PREFEITURA MUNICIPAL DE</v>
      </c>
      <c r="D3" s="1078"/>
      <c r="E3" s="1078"/>
      <c r="F3" s="1078"/>
      <c r="G3" s="1078"/>
      <c r="H3" s="454" t="str">
        <f>PO!F8</f>
        <v>SABARÁ/MG</v>
      </c>
      <c r="I3" s="454"/>
      <c r="J3" s="454"/>
      <c r="K3" s="454"/>
      <c r="L3" s="454"/>
      <c r="M3" s="455"/>
      <c r="N3" s="129"/>
      <c r="O3" s="129"/>
    </row>
    <row r="4" s="2" customFormat="1" ht="19.5">
      <c r="A4" s="129"/>
      <c r="B4" s="129"/>
      <c r="C4" s="1058" t="str">
        <f>PO!D9</f>
        <v xml:space="preserve">EMPREENDIMENTO: CONSTRUÇÃO DE AMBULATORIO PEDIÁTRICO E OBRAS DE MELHORIAS NA MATERNIDADE</v>
      </c>
      <c r="D4" s="1059"/>
      <c r="E4" s="1059"/>
      <c r="F4" s="1059"/>
      <c r="G4" s="1059"/>
      <c r="H4" s="1059"/>
      <c r="I4" s="1060"/>
      <c r="J4" s="1052" t="str">
        <f>PO!H9</f>
        <v>MUNICÍPIO:</v>
      </c>
      <c r="K4" s="1053"/>
      <c r="L4" s="1053"/>
      <c r="M4" s="1054"/>
      <c r="N4" s="129"/>
      <c r="O4" s="129"/>
    </row>
    <row r="5" s="2" customFormat="1" ht="18.75">
      <c r="A5" s="129"/>
      <c r="B5" s="129"/>
      <c r="C5" s="1061"/>
      <c r="D5" s="1062"/>
      <c r="E5" s="1062"/>
      <c r="F5" s="1062"/>
      <c r="G5" s="1062"/>
      <c r="H5" s="1062"/>
      <c r="I5" s="1063"/>
      <c r="J5" s="1055" t="str">
        <f>PO!H10</f>
        <v>SABARÁ/MG</v>
      </c>
      <c r="K5" s="1056"/>
      <c r="L5" s="1056"/>
      <c r="M5" s="1057"/>
      <c r="N5" s="129"/>
      <c r="O5" s="129"/>
    </row>
    <row r="6" s="2" customFormat="1" ht="24" customHeight="1">
      <c r="A6" s="129"/>
      <c r="B6" s="129"/>
      <c r="C6" s="1058" t="str">
        <f>PO!D10</f>
        <v xml:space="preserve">Nº CONTRATO:</v>
      </c>
      <c r="D6" s="1059"/>
      <c r="E6" s="487" t="str">
        <f>BDI!$E$8</f>
        <v>nº1012614-26/2013</v>
      </c>
      <c r="F6" s="748"/>
      <c r="G6" s="748"/>
      <c r="H6" s="748"/>
      <c r="I6" s="748"/>
      <c r="J6" s="1064" t="s">
        <v>66</v>
      </c>
      <c r="K6" s="1067" t="str">
        <f>PO!J10</f>
        <v xml:space="preserve">Sinapi/MG 08/2025, Setop-MG 04/2025; Sudecap/MG 04/2025</v>
      </c>
      <c r="L6" s="1067"/>
      <c r="M6" s="1068"/>
      <c r="N6" s="129"/>
      <c r="O6" s="129"/>
    </row>
    <row r="7" s="2" customFormat="1" ht="24" customHeight="1">
      <c r="A7" s="129"/>
      <c r="B7" s="129"/>
      <c r="C7" s="1073" t="str">
        <f>PO!F10</f>
        <v>REVISÃO:</v>
      </c>
      <c r="D7" s="1074"/>
      <c r="E7" s="485" t="str">
        <f>PO!G10</f>
        <v>R04</v>
      </c>
      <c r="F7" s="1075"/>
      <c r="G7" s="1075"/>
      <c r="H7" s="1075"/>
      <c r="I7" s="1076"/>
      <c r="J7" s="1065"/>
      <c r="K7" s="1069"/>
      <c r="L7" s="1069"/>
      <c r="M7" s="1070"/>
      <c r="N7" s="129"/>
      <c r="O7" s="129"/>
    </row>
    <row r="8" s="7" customFormat="1" ht="19.5">
      <c r="A8" s="34"/>
      <c r="B8" s="83"/>
      <c r="C8" s="1081" t="s">
        <v>50</v>
      </c>
      <c r="D8" s="1082"/>
      <c r="E8" s="1082"/>
      <c r="F8" s="1082"/>
      <c r="G8" s="1082"/>
      <c r="H8" s="1082"/>
      <c r="I8" s="1082"/>
      <c r="J8" s="1066"/>
      <c r="K8" s="1071"/>
      <c r="L8" s="1071"/>
      <c r="M8" s="1072"/>
      <c r="N8" s="208"/>
      <c r="O8" s="208"/>
      <c r="P8" s="22"/>
      <c r="Q8" s="23"/>
      <c r="S8" s="24"/>
      <c r="T8" s="27"/>
      <c r="U8" s="8"/>
    </row>
    <row r="9" s="27" customFormat="1" ht="16.5">
      <c r="A9" s="209"/>
      <c r="B9" s="210"/>
      <c r="C9" s="1081"/>
      <c r="D9" s="1082"/>
      <c r="E9" s="1082"/>
      <c r="F9" s="1082"/>
      <c r="G9" s="1082"/>
      <c r="H9" s="1082"/>
      <c r="I9" s="1083"/>
      <c r="J9" s="437" t="s">
        <v>150</v>
      </c>
      <c r="K9" s="438"/>
      <c r="L9" s="439"/>
      <c r="M9" s="440">
        <f>PO!N9</f>
        <v>0.2392</v>
      </c>
      <c r="N9" s="209"/>
      <c r="O9" s="209"/>
      <c r="Q9" s="28"/>
    </row>
    <row r="10" s="27" customFormat="1" ht="16.5">
      <c r="A10" s="209"/>
      <c r="B10" s="210"/>
      <c r="C10" s="1084"/>
      <c r="D10" s="1085"/>
      <c r="E10" s="1085"/>
      <c r="F10" s="1085"/>
      <c r="G10" s="1085"/>
      <c r="H10" s="1085"/>
      <c r="I10" s="1086"/>
      <c r="J10" s="211" t="s">
        <v>151</v>
      </c>
      <c r="K10" s="212"/>
      <c r="L10" s="213"/>
      <c r="M10" s="214">
        <f>PO!N10</f>
        <v>0.11020000000000001</v>
      </c>
      <c r="N10" s="209"/>
      <c r="O10" s="209"/>
      <c r="Q10" s="28"/>
    </row>
    <row r="11" ht="5.0999999999999996" customHeight="1">
      <c r="C11" s="215"/>
      <c r="H11" s="204"/>
      <c r="J11" s="204"/>
      <c r="L11" s="204"/>
      <c r="M11" s="216"/>
      <c r="Q11" s="33"/>
    </row>
    <row r="12" ht="39" customHeight="1">
      <c r="B12" s="217"/>
      <c r="C12" s="218" t="s">
        <v>19</v>
      </c>
      <c r="D12" s="1087" t="s">
        <v>62</v>
      </c>
      <c r="E12" s="1088"/>
      <c r="F12" s="218" t="s">
        <v>22</v>
      </c>
      <c r="G12" s="218" t="s">
        <v>23</v>
      </c>
      <c r="H12" s="219" t="s">
        <v>156</v>
      </c>
      <c r="I12" s="218" t="s">
        <v>51</v>
      </c>
      <c r="J12" s="219" t="s">
        <v>3678</v>
      </c>
      <c r="K12" s="218" t="s">
        <v>51</v>
      </c>
      <c r="L12" s="219" t="s">
        <v>3677</v>
      </c>
      <c r="M12" s="218" t="s">
        <v>51</v>
      </c>
    </row>
    <row r="13" s="29" customFormat="1" ht="21.949999999999999" customHeight="1">
      <c r="A13" s="220"/>
      <c r="B13" s="221"/>
      <c r="C13" s="222">
        <v>1</v>
      </c>
      <c r="D13" s="1089" t="str">
        <f>VLOOKUP(C13,PO!$D:$M,4,0)</f>
        <v xml:space="preserve">SERVIÇOS PRELIMINARES</v>
      </c>
      <c r="E13" s="1090"/>
      <c r="F13" s="223" t="s">
        <v>67</v>
      </c>
      <c r="G13" s="224">
        <v>1</v>
      </c>
      <c r="H13" s="225">
        <f>VLOOKUP(C13,PO!$D:$M,10,0)</f>
        <v>46307.370000000003</v>
      </c>
      <c r="I13" s="459">
        <f t="shared" ref="I13:I24" si="0">H13/$H$25</f>
        <v>0.027388965814529671</v>
      </c>
      <c r="J13" s="225"/>
      <c r="K13" s="459">
        <f>J13/H13</f>
        <v>0</v>
      </c>
      <c r="L13" s="225"/>
      <c r="M13" s="459">
        <f>L13/H13</f>
        <v>0</v>
      </c>
      <c r="N13" s="226"/>
      <c r="O13" s="220"/>
      <c r="P13" s="31"/>
      <c r="Q13" s="30"/>
    </row>
    <row r="14" s="29" customFormat="1" ht="21.949999999999999" customHeight="1">
      <c r="A14" s="220"/>
      <c r="B14" s="221"/>
      <c r="C14" s="222">
        <v>2</v>
      </c>
      <c r="D14" s="1089" t="str">
        <f>VLOOKUP(C14,PO!$D:$M,4,0)</f>
        <v xml:space="preserve">ADMINISTRAÇÃO LOCAL DA OBRA</v>
      </c>
      <c r="E14" s="1090"/>
      <c r="F14" s="223" t="s">
        <v>67</v>
      </c>
      <c r="G14" s="224">
        <v>1</v>
      </c>
      <c r="H14" s="225">
        <f>VLOOKUP(C14,PO!$D:$M,10,0)</f>
        <v>58968.389999999999</v>
      </c>
      <c r="I14" s="459">
        <f t="shared" si="0"/>
        <v>0.034877455097273996</v>
      </c>
      <c r="J14" s="225"/>
      <c r="K14" s="459">
        <f t="shared" ref="K14:K17" si="1">J14/H14</f>
        <v>0</v>
      </c>
      <c r="L14" s="225"/>
      <c r="M14" s="459">
        <f t="shared" ref="M14:M17" si="2">L14/H14</f>
        <v>0</v>
      </c>
      <c r="N14" s="226"/>
      <c r="O14" s="220"/>
      <c r="P14" s="31"/>
      <c r="Q14" s="30"/>
    </row>
    <row r="15" s="29" customFormat="1" ht="21.949999999999999" customHeight="1">
      <c r="A15" s="220"/>
      <c r="B15" s="221"/>
      <c r="C15" s="222">
        <v>3</v>
      </c>
      <c r="D15" s="1089" t="str">
        <f>VLOOKUP(C15,PO!$D:$M,4,0)</f>
        <v xml:space="preserve">ESTRUTURAS DE CONCRETO ARMADO </v>
      </c>
      <c r="E15" s="1090"/>
      <c r="F15" s="223" t="s">
        <v>67</v>
      </c>
      <c r="G15" s="224">
        <v>1</v>
      </c>
      <c r="H15" s="225">
        <f>VLOOKUP(C15,PO!$D:$M,10,0)</f>
        <v>457215.45999999985</v>
      </c>
      <c r="I15" s="459">
        <f t="shared" si="0"/>
        <v>0.27042474240740627</v>
      </c>
      <c r="J15" s="225"/>
      <c r="K15" s="459">
        <f t="shared" si="1"/>
        <v>0</v>
      </c>
      <c r="L15" s="225"/>
      <c r="M15" s="459">
        <f t="shared" si="2"/>
        <v>0</v>
      </c>
      <c r="N15" s="226"/>
      <c r="O15" s="220"/>
      <c r="P15" s="31"/>
      <c r="Q15" s="30"/>
    </row>
    <row r="16" s="29" customFormat="1" ht="21.949999999999999" customHeight="1">
      <c r="A16" s="220"/>
      <c r="B16" s="221"/>
      <c r="C16" s="222">
        <v>4</v>
      </c>
      <c r="D16" s="1089" t="str">
        <f>VLOOKUP(C16,PO!$D:$M,4,0)</f>
        <v>ARQUITETURA</v>
      </c>
      <c r="E16" s="1090"/>
      <c r="F16" s="223" t="s">
        <v>67</v>
      </c>
      <c r="G16" s="224">
        <v>1</v>
      </c>
      <c r="H16" s="225">
        <f>VLOOKUP(C16,PO!$D:$M,10,0)</f>
        <v>479107.23999999999</v>
      </c>
      <c r="I16" s="459">
        <f t="shared" si="0"/>
        <v>0.28337285874481016</v>
      </c>
      <c r="J16" s="225"/>
      <c r="K16" s="459">
        <f t="shared" si="1"/>
        <v>0</v>
      </c>
      <c r="L16" s="225"/>
      <c r="M16" s="459">
        <f t="shared" si="2"/>
        <v>0</v>
      </c>
      <c r="N16" s="226"/>
      <c r="O16" s="220"/>
      <c r="P16" s="31"/>
      <c r="Q16" s="30"/>
    </row>
    <row r="17" s="29" customFormat="1" ht="21.949999999999999" customHeight="1">
      <c r="A17" s="220"/>
      <c r="B17" s="221"/>
      <c r="C17" s="222">
        <v>5</v>
      </c>
      <c r="D17" s="1089" t="str">
        <f>VLOOKUP(C17,PO!$D:$M,4,0)</f>
        <v xml:space="preserve">COMBATE A INCÊNDIO E PÂNICO</v>
      </c>
      <c r="E17" s="1090"/>
      <c r="F17" s="223" t="s">
        <v>67</v>
      </c>
      <c r="G17" s="224">
        <v>1</v>
      </c>
      <c r="H17" s="225">
        <f>VLOOKUP(C17,PO!$D:$M,10,0)</f>
        <v>1533.8699999999999</v>
      </c>
      <c r="I17" s="459">
        <f t="shared" si="0"/>
        <v>0.00090722304017551892</v>
      </c>
      <c r="J17" s="225"/>
      <c r="K17" s="459">
        <f t="shared" si="1"/>
        <v>0</v>
      </c>
      <c r="L17" s="225"/>
      <c r="M17" s="459">
        <f t="shared" si="2"/>
        <v>0</v>
      </c>
      <c r="N17" s="226"/>
      <c r="O17" s="220"/>
      <c r="P17" s="31"/>
      <c r="Q17" s="30"/>
    </row>
    <row r="18" s="29" customFormat="1" ht="21.949999999999999" customHeight="1">
      <c r="A18" s="220"/>
      <c r="B18" s="221"/>
      <c r="C18" s="222">
        <v>6</v>
      </c>
      <c r="D18" s="1089" t="str">
        <f>VLOOKUP(C18,PO!$D:$M,4,0)</f>
        <v>ELÉTRICA</v>
      </c>
      <c r="E18" s="1090"/>
      <c r="F18" s="223" t="s">
        <v>67</v>
      </c>
      <c r="G18" s="224">
        <v>1</v>
      </c>
      <c r="H18" s="225">
        <f>VLOOKUP(C18,PO!$D:$M,10,0)</f>
        <v>86160.679999999964</v>
      </c>
      <c r="I18" s="459">
        <f t="shared" si="0"/>
        <v>0.05096061208133023</v>
      </c>
      <c r="J18" s="225"/>
      <c r="K18" s="459">
        <f t="shared" ref="K18:K24" si="3">J18/H18</f>
        <v>0</v>
      </c>
      <c r="L18" s="225"/>
      <c r="M18" s="459">
        <f t="shared" ref="M18:M24" si="4">L18/H18</f>
        <v>0</v>
      </c>
      <c r="N18" s="226"/>
      <c r="O18" s="220"/>
      <c r="P18" s="31"/>
      <c r="Q18" s="30"/>
    </row>
    <row r="19" s="29" customFormat="1" ht="21.949999999999999" customHeight="1">
      <c r="A19" s="220"/>
      <c r="B19" s="221"/>
      <c r="C19" s="222">
        <v>7</v>
      </c>
      <c r="D19" s="1089" t="str">
        <f>VLOOKUP(C19,PO!$D:$M,4,0)</f>
        <v xml:space="preserve">CABEAMENTO ESTRUTURADO </v>
      </c>
      <c r="E19" s="1090"/>
      <c r="F19" s="223" t="s">
        <v>67</v>
      </c>
      <c r="G19" s="224">
        <v>1</v>
      </c>
      <c r="H19" s="225">
        <f>VLOOKUP(C19,PO!$D:$M,10,0)</f>
        <v>11847.91</v>
      </c>
      <c r="I19" s="459">
        <f t="shared" si="0"/>
        <v>0.0070075670884272674</v>
      </c>
      <c r="J19" s="225"/>
      <c r="K19" s="459">
        <f t="shared" si="3"/>
        <v>0</v>
      </c>
      <c r="L19" s="225"/>
      <c r="M19" s="459">
        <f t="shared" si="4"/>
        <v>0</v>
      </c>
      <c r="N19" s="226"/>
      <c r="O19" s="220"/>
      <c r="P19" s="31"/>
      <c r="Q19" s="30"/>
    </row>
    <row r="20" s="29" customFormat="1" ht="21.949999999999999" customHeight="1">
      <c r="A20" s="220"/>
      <c r="B20" s="221"/>
      <c r="C20" s="222">
        <v>8</v>
      </c>
      <c r="D20" s="1089" t="str">
        <f>VLOOKUP(C20,PO!$D:$M,4,0)</f>
        <v>HIDRAULICO</v>
      </c>
      <c r="E20" s="1090"/>
      <c r="F20" s="223" t="s">
        <v>67</v>
      </c>
      <c r="G20" s="224">
        <v>1</v>
      </c>
      <c r="H20" s="225">
        <f>VLOOKUP(C20,PO!$D:$M,10,0)</f>
        <v>19375.420000000002</v>
      </c>
      <c r="I20" s="459">
        <f t="shared" si="0"/>
        <v>0.011459789576090252</v>
      </c>
      <c r="J20" s="225"/>
      <c r="K20" s="459">
        <f t="shared" si="3"/>
        <v>0</v>
      </c>
      <c r="L20" s="225"/>
      <c r="M20" s="459">
        <f t="shared" si="4"/>
        <v>0</v>
      </c>
      <c r="N20" s="226"/>
      <c r="O20" s="220"/>
      <c r="P20" s="31"/>
      <c r="Q20" s="30"/>
    </row>
    <row r="21" s="29" customFormat="1" ht="21.949999999999999" customHeight="1">
      <c r="A21" s="220"/>
      <c r="B21" s="221"/>
      <c r="C21" s="222">
        <v>9</v>
      </c>
      <c r="D21" s="1089" t="str">
        <f>VLOOKUP(C21,PO!$D:$M,4,0)</f>
        <v>ESGOTO</v>
      </c>
      <c r="E21" s="1090"/>
      <c r="F21" s="223" t="s">
        <v>67</v>
      </c>
      <c r="G21" s="224">
        <v>1</v>
      </c>
      <c r="H21" s="225">
        <f>VLOOKUP(C21,PO!$D:$M,10,0)</f>
        <v>21346.250000000004</v>
      </c>
      <c r="I21" s="459">
        <f t="shared" si="0"/>
        <v>0.012625457060472318</v>
      </c>
      <c r="J21" s="225"/>
      <c r="K21" s="459">
        <f t="shared" si="3"/>
        <v>0</v>
      </c>
      <c r="L21" s="225"/>
      <c r="M21" s="459">
        <f t="shared" si="4"/>
        <v>0</v>
      </c>
      <c r="N21" s="226"/>
      <c r="O21" s="220"/>
      <c r="P21" s="31"/>
      <c r="Q21" s="30"/>
    </row>
    <row r="22" s="29" customFormat="1" ht="21.949999999999999" customHeight="1">
      <c r="A22" s="220"/>
      <c r="B22" s="221"/>
      <c r="C22" s="222">
        <v>10</v>
      </c>
      <c r="D22" s="1089" t="str">
        <f>VLOOKUP(C22,PO!$D:$M,4,0)</f>
        <v xml:space="preserve">DRENAGEM </v>
      </c>
      <c r="E22" s="1090"/>
      <c r="F22" s="223" t="s">
        <v>67</v>
      </c>
      <c r="G22" s="224">
        <v>1</v>
      </c>
      <c r="H22" s="225">
        <f>VLOOKUP(C22,PO!$D:$M,10,0)</f>
        <v>27208.449999999997</v>
      </c>
      <c r="I22" s="459">
        <f t="shared" si="0"/>
        <v>0.01609271498071127</v>
      </c>
      <c r="J22" s="225"/>
      <c r="K22" s="459">
        <f t="shared" si="3"/>
        <v>0</v>
      </c>
      <c r="L22" s="225"/>
      <c r="M22" s="459">
        <f t="shared" si="4"/>
        <v>0</v>
      </c>
      <c r="N22" s="226"/>
      <c r="O22" s="220"/>
      <c r="P22" s="31"/>
      <c r="Q22" s="30"/>
    </row>
    <row r="23" s="29" customFormat="1" ht="21.949999999999999" customHeight="1">
      <c r="A23" s="220"/>
      <c r="B23" s="221"/>
      <c r="C23" s="222">
        <v>11</v>
      </c>
      <c r="D23" s="1089" t="str">
        <f>VLOOKUP(C23,PO!$D:$M,4,0)</f>
        <v xml:space="preserve">OBRAS DE MELHORIAS NA MATERNIDADE</v>
      </c>
      <c r="E23" s="1090"/>
      <c r="F23" s="223" t="s">
        <v>67</v>
      </c>
      <c r="G23" s="224">
        <v>1</v>
      </c>
      <c r="H23" s="225">
        <f>VLOOKUP(C23,PO!$D:$M,10,0)</f>
        <v>473504.76000000013</v>
      </c>
      <c r="I23" s="459">
        <f t="shared" si="0"/>
        <v>0.28005921486487095</v>
      </c>
      <c r="J23" s="225"/>
      <c r="K23" s="459">
        <f t="shared" si="3"/>
        <v>0</v>
      </c>
      <c r="L23" s="225"/>
      <c r="M23" s="459">
        <f t="shared" si="4"/>
        <v>0</v>
      </c>
      <c r="N23" s="226"/>
      <c r="O23" s="220"/>
      <c r="P23" s="31"/>
      <c r="Q23" s="30"/>
    </row>
    <row r="24" s="29" customFormat="1" ht="21.949999999999999" customHeight="1">
      <c r="A24" s="220"/>
      <c r="B24" s="221"/>
      <c r="C24" s="222">
        <v>12</v>
      </c>
      <c r="D24" s="1089" t="str">
        <f>VLOOKUP(C24,PO!$D:$M,4,0)</f>
        <v xml:space="preserve">LIMPEZA FINAL</v>
      </c>
      <c r="E24" s="1090"/>
      <c r="F24" s="223" t="s">
        <v>67</v>
      </c>
      <c r="G24" s="224">
        <v>1</v>
      </c>
      <c r="H24" s="225">
        <f>VLOOKUP(C24,PO!$D:$M,10,0)</f>
        <v>8155.0699999999997</v>
      </c>
      <c r="I24" s="459">
        <f t="shared" si="0"/>
        <v>0.0048233992439021363</v>
      </c>
      <c r="J24" s="225"/>
      <c r="K24" s="459">
        <f t="shared" si="3"/>
        <v>0</v>
      </c>
      <c r="L24" s="225"/>
      <c r="M24" s="459">
        <f t="shared" si="4"/>
        <v>0</v>
      </c>
      <c r="N24" s="226"/>
      <c r="O24" s="220"/>
      <c r="P24" s="31"/>
      <c r="Q24" s="30"/>
    </row>
    <row r="25" ht="21.949999999999999" customHeight="1">
      <c r="B25" s="217"/>
      <c r="C25" s="1079" t="s">
        <v>64</v>
      </c>
      <c r="D25" s="1080"/>
      <c r="E25" s="1080"/>
      <c r="F25" s="1080"/>
      <c r="G25" s="1080"/>
      <c r="H25" s="227">
        <f>SUM(H13:H24)</f>
        <v>1690730.8699999999</v>
      </c>
      <c r="I25" s="458">
        <f>SUM(I13:I24)</f>
        <v>1.0000000000000002</v>
      </c>
      <c r="J25" s="227">
        <f>Índice!F17</f>
        <v>1466534.98</v>
      </c>
      <c r="K25" s="458">
        <f>J25/$H$25</f>
        <v>0.8673970565167477</v>
      </c>
      <c r="L25" s="227">
        <f>Índice!K17</f>
        <v>224195.8899999999</v>
      </c>
      <c r="M25" s="458">
        <f>L25/$H$25</f>
        <v>0.13260294348325224</v>
      </c>
      <c r="O25" s="228">
        <f>K25+M25</f>
        <v>1</v>
      </c>
      <c r="P25" s="517">
        <f>H25-PO!M15</f>
        <v>0</v>
      </c>
      <c r="S25" s="32"/>
      <c r="T25" s="32"/>
    </row>
    <row r="26" ht="17.25" customHeight="1">
      <c r="B26" s="217"/>
      <c r="C26" s="217"/>
      <c r="D26" s="217"/>
      <c r="E26" s="217"/>
      <c r="F26" s="217"/>
      <c r="G26" s="217"/>
      <c r="H26" s="229"/>
      <c r="I26" s="217"/>
      <c r="J26" s="230"/>
      <c r="K26" s="217"/>
      <c r="L26" s="230"/>
      <c r="M26" s="217"/>
      <c r="O26" s="231"/>
    </row>
    <row r="27" ht="17.25" customHeight="1">
      <c r="Q27" s="33"/>
    </row>
    <row r="28" ht="23.25" customHeight="1">
      <c r="E28" s="233"/>
      <c r="F28" s="199"/>
      <c r="G28" s="1092"/>
      <c r="H28" s="1092"/>
      <c r="I28" s="1092"/>
      <c r="J28" s="199"/>
      <c r="K28" s="199"/>
      <c r="L28" s="199"/>
      <c r="M28" s="199"/>
    </row>
    <row r="29" ht="21.75" customHeight="1">
      <c r="E29" s="234" t="str">
        <f>MC!C838</f>
        <v>PREFEITURA:</v>
      </c>
      <c r="F29" s="200"/>
      <c r="G29" s="436" t="str">
        <f>COT!B11</f>
        <v xml:space="preserve">RT: </v>
      </c>
      <c r="H29" s="1091" t="str">
        <f>COT!C11</f>
        <v xml:space="preserve">HULLE LOPES </v>
      </c>
      <c r="I29" s="1091"/>
      <c r="J29" s="1091"/>
      <c r="K29" s="235" t="s">
        <v>3694</v>
      </c>
      <c r="L29" s="435">
        <f ca="1">TODAY()</f>
        <v>45980</v>
      </c>
      <c r="M29" s="97"/>
    </row>
    <row r="30" ht="21.75" customHeight="1">
      <c r="E30" s="202"/>
      <c r="F30" s="200"/>
      <c r="G30" s="436" t="str">
        <f>COT!B12</f>
        <v>CREA/CAU:</v>
      </c>
      <c r="H30" s="1091" t="str">
        <f>COT!C12</f>
        <v>A2510774</v>
      </c>
      <c r="I30" s="1091"/>
      <c r="J30" s="1091"/>
      <c r="K30" s="235"/>
      <c r="L30" s="235"/>
      <c r="M30" s="235"/>
    </row>
    <row r="31" ht="21.75" customHeight="1">
      <c r="E31" s="202"/>
      <c r="F31" s="200"/>
      <c r="G31" s="436" t="str">
        <f>COT!B13</f>
        <v>ART/RRT:</v>
      </c>
      <c r="H31" s="747" t="str">
        <f>COT!C13</f>
        <v xml:space="preserve">RRT- 16053334</v>
      </c>
      <c r="I31" s="747"/>
      <c r="J31" s="747"/>
      <c r="K31" s="235"/>
      <c r="L31" s="235"/>
      <c r="M31" s="235"/>
    </row>
    <row r="32">
      <c r="I32" s="236"/>
      <c r="K32" s="236"/>
      <c r="M32" s="236"/>
    </row>
    <row r="35">
      <c r="I35" s="237"/>
      <c r="K35" s="237"/>
      <c r="M35" s="237"/>
    </row>
  </sheetData>
  <mergeCells count="29">
    <mergeCell ref="D23:E23"/>
    <mergeCell ref="D24:E24"/>
    <mergeCell ref="H30:J30"/>
    <mergeCell ref="H31:J31"/>
    <mergeCell ref="G28:I28"/>
    <mergeCell ref="H29:J29"/>
    <mergeCell ref="C3:G3"/>
    <mergeCell ref="C25:G25"/>
    <mergeCell ref="C8:I10"/>
    <mergeCell ref="D12:E12"/>
    <mergeCell ref="D13:E13"/>
    <mergeCell ref="D14:E14"/>
    <mergeCell ref="D15:E15"/>
    <mergeCell ref="D16:E16"/>
    <mergeCell ref="D18:E18"/>
    <mergeCell ref="D19:E19"/>
    <mergeCell ref="D20:E20"/>
    <mergeCell ref="D21:E21"/>
    <mergeCell ref="D22:E22"/>
    <mergeCell ref="F6:I6"/>
    <mergeCell ref="D17:E17"/>
    <mergeCell ref="C6:D6"/>
    <mergeCell ref="J4:M4"/>
    <mergeCell ref="J5:M5"/>
    <mergeCell ref="C4:I5"/>
    <mergeCell ref="J6:J8"/>
    <mergeCell ref="K6:M8"/>
    <mergeCell ref="C7:D7"/>
    <mergeCell ref="F7:I7"/>
  </mergeCells>
  <printOptions horizontalCentered="1"/>
  <pageMargins left="0.19685039370078738" right="0.19685039370078738" top="0.98425196850393704" bottom="0.98425196850393704" header="0.51181102362204722" footer="0.51181102362204722"/>
  <pageSetup paperSize="9" scale="60" orientation="landscape"/>
  <headerFooter alignWithMargins="0" scaleWithDoc="0">
    <oddHeader>&amp;C&amp;"Courier New,Normal"&amp;11Página &amp;P de &amp;N</oddHeader>
    <oddFooter>&amp;L&amp;"Courier New,Normal"&amp;11_________________
PREFEITURA&amp;R&amp;"Courier New,Normal"
HULLE LOPES
CAU-MG A 2510774
CONEPP CONSULTORIA LTDA</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tabColor theme="0" tint="-0.14999847407452621"/>
    <pageSetUpPr fitToPage="1"/>
  </sheetPr>
  <sheetViews>
    <sheetView showGridLines="0" view="pageBreakPreview" topLeftCell="A19" zoomScale="70" zoomScaleNormal="70" zoomScaleSheetLayoutView="70" workbookViewId="0">
      <selection activeCell="H3" sqref="H3:P3"/>
    </sheetView>
  </sheetViews>
  <sheetFormatPr defaultColWidth="11.42578125" defaultRowHeight="12.75" customHeight="1"/>
  <cols>
    <col customWidth="1" min="1" max="1" style="168" width="4"/>
    <col customWidth="1" min="2" max="2" style="168" width="1.85546875"/>
    <col bestFit="1" customWidth="1" min="3" max="3" style="185" width="11"/>
    <col customWidth="1" min="4" max="5" style="185" width="14.7109375"/>
    <col customWidth="1" min="6" max="6" style="186" width="14.7109375"/>
    <col customWidth="1" min="7" max="7" style="168" width="25.28515625"/>
    <col customWidth="1" min="8" max="14" style="168" width="22.42578125"/>
    <col customWidth="1" min="15" max="15" style="168" width="27.85546875"/>
    <col customWidth="1" min="16" max="16" style="168" width="21.28515625"/>
    <col customWidth="1" min="17" max="17" style="168" width="1.7109375"/>
    <col customWidth="1" min="18" max="19" style="168" width="16.28515625"/>
    <col customWidth="1" min="20" max="24" style="9" width="16.28515625"/>
    <col customWidth="1" min="25" max="25" style="9" width="13"/>
    <col min="26" max="264" style="9" width="11.42578125"/>
    <col customWidth="1" min="265" max="265" style="9" width="4"/>
    <col customWidth="1" min="266" max="266" style="9" width="1.85546875"/>
    <col bestFit="1" customWidth="1" min="267" max="267" style="9" width="11"/>
    <col customWidth="1" min="268" max="268" style="9" width="60.85546875"/>
    <col customWidth="1" min="269" max="269" style="9" width="25.28515625"/>
    <col customWidth="1" min="270" max="270" style="9" width="22.42578125"/>
    <col customWidth="1" min="271" max="271" style="9" width="18.140625"/>
    <col customWidth="1" min="272" max="272" style="9" width="15.140625"/>
    <col customWidth="1" min="273" max="273" style="9" width="1.7109375"/>
    <col customWidth="1" min="274" max="280" style="9" width="16.28515625"/>
    <col customWidth="1" min="281" max="281" style="9" width="13"/>
    <col min="282" max="520" style="9" width="11.42578125"/>
    <col customWidth="1" min="521" max="521" style="9" width="4"/>
    <col customWidth="1" min="522" max="522" style="9" width="1.85546875"/>
    <col bestFit="1" customWidth="1" min="523" max="523" style="9" width="11"/>
    <col customWidth="1" min="524" max="524" style="9" width="60.85546875"/>
    <col customWidth="1" min="525" max="525" style="9" width="25.28515625"/>
    <col customWidth="1" min="526" max="526" style="9" width="22.42578125"/>
    <col customWidth="1" min="527" max="527" style="9" width="18.140625"/>
    <col customWidth="1" min="528" max="528" style="9" width="15.140625"/>
    <col customWidth="1" min="529" max="529" style="9" width="1.7109375"/>
    <col customWidth="1" min="530" max="536" style="9" width="16.28515625"/>
    <col customWidth="1" min="537" max="537" style="9" width="13"/>
    <col min="538" max="776" style="9" width="11.42578125"/>
    <col customWidth="1" min="777" max="777" style="9" width="4"/>
    <col customWidth="1" min="778" max="778" style="9" width="1.85546875"/>
    <col bestFit="1" customWidth="1" min="779" max="779" style="9" width="11"/>
    <col customWidth="1" min="780" max="780" style="9" width="60.85546875"/>
    <col customWidth="1" min="781" max="781" style="9" width="25.28515625"/>
    <col customWidth="1" min="782" max="782" style="9" width="22.42578125"/>
    <col customWidth="1" min="783" max="783" style="9" width="18.140625"/>
    <col customWidth="1" min="784" max="784" style="9" width="15.140625"/>
    <col customWidth="1" min="785" max="785" style="9" width="1.7109375"/>
    <col customWidth="1" min="786" max="792" style="9" width="16.28515625"/>
    <col customWidth="1" min="793" max="793" style="9" width="13"/>
    <col min="794" max="1032" style="9" width="11.42578125"/>
    <col customWidth="1" min="1033" max="1033" style="9" width="4"/>
    <col customWidth="1" min="1034" max="1034" style="9" width="1.85546875"/>
    <col bestFit="1" customWidth="1" min="1035" max="1035" style="9" width="11"/>
    <col customWidth="1" min="1036" max="1036" style="9" width="60.85546875"/>
    <col customWidth="1" min="1037" max="1037" style="9" width="25.28515625"/>
    <col customWidth="1" min="1038" max="1038" style="9" width="22.42578125"/>
    <col customWidth="1" min="1039" max="1039" style="9" width="18.140625"/>
    <col customWidth="1" min="1040" max="1040" style="9" width="15.140625"/>
    <col customWidth="1" min="1041" max="1041" style="9" width="1.7109375"/>
    <col customWidth="1" min="1042" max="1048" style="9" width="16.28515625"/>
    <col customWidth="1" min="1049" max="1049" style="9" width="13"/>
    <col min="1050" max="1288" style="9" width="11.42578125"/>
    <col customWidth="1" min="1289" max="1289" style="9" width="4"/>
    <col customWidth="1" min="1290" max="1290" style="9" width="1.85546875"/>
    <col bestFit="1" customWidth="1" min="1291" max="1291" style="9" width="11"/>
    <col customWidth="1" min="1292" max="1292" style="9" width="60.85546875"/>
    <col customWidth="1" min="1293" max="1293" style="9" width="25.28515625"/>
    <col customWidth="1" min="1294" max="1294" style="9" width="22.42578125"/>
    <col customWidth="1" min="1295" max="1295" style="9" width="18.140625"/>
    <col customWidth="1" min="1296" max="1296" style="9" width="15.140625"/>
    <col customWidth="1" min="1297" max="1297" style="9" width="1.7109375"/>
    <col customWidth="1" min="1298" max="1304" style="9" width="16.28515625"/>
    <col customWidth="1" min="1305" max="1305" style="9" width="13"/>
    <col min="1306" max="1544" style="9" width="11.42578125"/>
    <col customWidth="1" min="1545" max="1545" style="9" width="4"/>
    <col customWidth="1" min="1546" max="1546" style="9" width="1.85546875"/>
    <col bestFit="1" customWidth="1" min="1547" max="1547" style="9" width="11"/>
    <col customWidth="1" min="1548" max="1548" style="9" width="60.85546875"/>
    <col customWidth="1" min="1549" max="1549" style="9" width="25.28515625"/>
    <col customWidth="1" min="1550" max="1550" style="9" width="22.42578125"/>
    <col customWidth="1" min="1551" max="1551" style="9" width="18.140625"/>
    <col customWidth="1" min="1552" max="1552" style="9" width="15.140625"/>
    <col customWidth="1" min="1553" max="1553" style="9" width="1.7109375"/>
    <col customWidth="1" min="1554" max="1560" style="9" width="16.28515625"/>
    <col customWidth="1" min="1561" max="1561" style="9" width="13"/>
    <col min="1562" max="1800" style="9" width="11.42578125"/>
    <col customWidth="1" min="1801" max="1801" style="9" width="4"/>
    <col customWidth="1" min="1802" max="1802" style="9" width="1.85546875"/>
    <col bestFit="1" customWidth="1" min="1803" max="1803" style="9" width="11"/>
    <col customWidth="1" min="1804" max="1804" style="9" width="60.85546875"/>
    <col customWidth="1" min="1805" max="1805" style="9" width="25.28515625"/>
    <col customWidth="1" min="1806" max="1806" style="9" width="22.42578125"/>
    <col customWidth="1" min="1807" max="1807" style="9" width="18.140625"/>
    <col customWidth="1" min="1808" max="1808" style="9" width="15.140625"/>
    <col customWidth="1" min="1809" max="1809" style="9" width="1.7109375"/>
    <col customWidth="1" min="1810" max="1816" style="9" width="16.28515625"/>
    <col customWidth="1" min="1817" max="1817" style="9" width="13"/>
    <col min="1818" max="2056" style="9" width="11.42578125"/>
    <col customWidth="1" min="2057" max="2057" style="9" width="4"/>
    <col customWidth="1" min="2058" max="2058" style="9" width="1.85546875"/>
    <col bestFit="1" customWidth="1" min="2059" max="2059" style="9" width="11"/>
    <col customWidth="1" min="2060" max="2060" style="9" width="60.85546875"/>
    <col customWidth="1" min="2061" max="2061" style="9" width="25.28515625"/>
    <col customWidth="1" min="2062" max="2062" style="9" width="22.42578125"/>
    <col customWidth="1" min="2063" max="2063" style="9" width="18.140625"/>
    <col customWidth="1" min="2064" max="2064" style="9" width="15.140625"/>
    <col customWidth="1" min="2065" max="2065" style="9" width="1.7109375"/>
    <col customWidth="1" min="2066" max="2072" style="9" width="16.28515625"/>
    <col customWidth="1" min="2073" max="2073" style="9" width="13"/>
    <col min="2074" max="2312" style="9" width="11.42578125"/>
    <col customWidth="1" min="2313" max="2313" style="9" width="4"/>
    <col customWidth="1" min="2314" max="2314" style="9" width="1.85546875"/>
    <col bestFit="1" customWidth="1" min="2315" max="2315" style="9" width="11"/>
    <col customWidth="1" min="2316" max="2316" style="9" width="60.85546875"/>
    <col customWidth="1" min="2317" max="2317" style="9" width="25.28515625"/>
    <col customWidth="1" min="2318" max="2318" style="9" width="22.42578125"/>
    <col customWidth="1" min="2319" max="2319" style="9" width="18.140625"/>
    <col customWidth="1" min="2320" max="2320" style="9" width="15.140625"/>
    <col customWidth="1" min="2321" max="2321" style="9" width="1.7109375"/>
    <col customWidth="1" min="2322" max="2328" style="9" width="16.28515625"/>
    <col customWidth="1" min="2329" max="2329" style="9" width="13"/>
    <col min="2330" max="2568" style="9" width="11.42578125"/>
    <col customWidth="1" min="2569" max="2569" style="9" width="4"/>
    <col customWidth="1" min="2570" max="2570" style="9" width="1.85546875"/>
    <col bestFit="1" customWidth="1" min="2571" max="2571" style="9" width="11"/>
    <col customWidth="1" min="2572" max="2572" style="9" width="60.85546875"/>
    <col customWidth="1" min="2573" max="2573" style="9" width="25.28515625"/>
    <col customWidth="1" min="2574" max="2574" style="9" width="22.42578125"/>
    <col customWidth="1" min="2575" max="2575" style="9" width="18.140625"/>
    <col customWidth="1" min="2576" max="2576" style="9" width="15.140625"/>
    <col customWidth="1" min="2577" max="2577" style="9" width="1.7109375"/>
    <col customWidth="1" min="2578" max="2584" style="9" width="16.28515625"/>
    <col customWidth="1" min="2585" max="2585" style="9" width="13"/>
    <col min="2586" max="2824" style="9" width="11.42578125"/>
    <col customWidth="1" min="2825" max="2825" style="9" width="4"/>
    <col customWidth="1" min="2826" max="2826" style="9" width="1.85546875"/>
    <col bestFit="1" customWidth="1" min="2827" max="2827" style="9" width="11"/>
    <col customWidth="1" min="2828" max="2828" style="9" width="60.85546875"/>
    <col customWidth="1" min="2829" max="2829" style="9" width="25.28515625"/>
    <col customWidth="1" min="2830" max="2830" style="9" width="22.42578125"/>
    <col customWidth="1" min="2831" max="2831" style="9" width="18.140625"/>
    <col customWidth="1" min="2832" max="2832" style="9" width="15.140625"/>
    <col customWidth="1" min="2833" max="2833" style="9" width="1.7109375"/>
    <col customWidth="1" min="2834" max="2840" style="9" width="16.28515625"/>
    <col customWidth="1" min="2841" max="2841" style="9" width="13"/>
    <col min="2842" max="3080" style="9" width="11.42578125"/>
    <col customWidth="1" min="3081" max="3081" style="9" width="4"/>
    <col customWidth="1" min="3082" max="3082" style="9" width="1.85546875"/>
    <col bestFit="1" customWidth="1" min="3083" max="3083" style="9" width="11"/>
    <col customWidth="1" min="3084" max="3084" style="9" width="60.85546875"/>
    <col customWidth="1" min="3085" max="3085" style="9" width="25.28515625"/>
    <col customWidth="1" min="3086" max="3086" style="9" width="22.42578125"/>
    <col customWidth="1" min="3087" max="3087" style="9" width="18.140625"/>
    <col customWidth="1" min="3088" max="3088" style="9" width="15.140625"/>
    <col customWidth="1" min="3089" max="3089" style="9" width="1.7109375"/>
    <col customWidth="1" min="3090" max="3096" style="9" width="16.28515625"/>
    <col customWidth="1" min="3097" max="3097" style="9" width="13"/>
    <col min="3098" max="3336" style="9" width="11.42578125"/>
    <col customWidth="1" min="3337" max="3337" style="9" width="4"/>
    <col customWidth="1" min="3338" max="3338" style="9" width="1.85546875"/>
    <col bestFit="1" customWidth="1" min="3339" max="3339" style="9" width="11"/>
    <col customWidth="1" min="3340" max="3340" style="9" width="60.85546875"/>
    <col customWidth="1" min="3341" max="3341" style="9" width="25.28515625"/>
    <col customWidth="1" min="3342" max="3342" style="9" width="22.42578125"/>
    <col customWidth="1" min="3343" max="3343" style="9" width="18.140625"/>
    <col customWidth="1" min="3344" max="3344" style="9" width="15.140625"/>
    <col customWidth="1" min="3345" max="3345" style="9" width="1.7109375"/>
    <col customWidth="1" min="3346" max="3352" style="9" width="16.28515625"/>
    <col customWidth="1" min="3353" max="3353" style="9" width="13"/>
    <col min="3354" max="3592" style="9" width="11.42578125"/>
    <col customWidth="1" min="3593" max="3593" style="9" width="4"/>
    <col customWidth="1" min="3594" max="3594" style="9" width="1.85546875"/>
    <col bestFit="1" customWidth="1" min="3595" max="3595" style="9" width="11"/>
    <col customWidth="1" min="3596" max="3596" style="9" width="60.85546875"/>
    <col customWidth="1" min="3597" max="3597" style="9" width="25.28515625"/>
    <col customWidth="1" min="3598" max="3598" style="9" width="22.42578125"/>
    <col customWidth="1" min="3599" max="3599" style="9" width="18.140625"/>
    <col customWidth="1" min="3600" max="3600" style="9" width="15.140625"/>
    <col customWidth="1" min="3601" max="3601" style="9" width="1.7109375"/>
    <col customWidth="1" min="3602" max="3608" style="9" width="16.28515625"/>
    <col customWidth="1" min="3609" max="3609" style="9" width="13"/>
    <col min="3610" max="3848" style="9" width="11.42578125"/>
    <col customWidth="1" min="3849" max="3849" style="9" width="4"/>
    <col customWidth="1" min="3850" max="3850" style="9" width="1.85546875"/>
    <col bestFit="1" customWidth="1" min="3851" max="3851" style="9" width="11"/>
    <col customWidth="1" min="3852" max="3852" style="9" width="60.85546875"/>
    <col customWidth="1" min="3853" max="3853" style="9" width="25.28515625"/>
    <col customWidth="1" min="3854" max="3854" style="9" width="22.42578125"/>
    <col customWidth="1" min="3855" max="3855" style="9" width="18.140625"/>
    <col customWidth="1" min="3856" max="3856" style="9" width="15.140625"/>
    <col customWidth="1" min="3857" max="3857" style="9" width="1.7109375"/>
    <col customWidth="1" min="3858" max="3864" style="9" width="16.28515625"/>
    <col customWidth="1" min="3865" max="3865" style="9" width="13"/>
    <col min="3866" max="4104" style="9" width="11.42578125"/>
    <col customWidth="1" min="4105" max="4105" style="9" width="4"/>
    <col customWidth="1" min="4106" max="4106" style="9" width="1.85546875"/>
    <col bestFit="1" customWidth="1" min="4107" max="4107" style="9" width="11"/>
    <col customWidth="1" min="4108" max="4108" style="9" width="60.85546875"/>
    <col customWidth="1" min="4109" max="4109" style="9" width="25.28515625"/>
    <col customWidth="1" min="4110" max="4110" style="9" width="22.42578125"/>
    <col customWidth="1" min="4111" max="4111" style="9" width="18.140625"/>
    <col customWidth="1" min="4112" max="4112" style="9" width="15.140625"/>
    <col customWidth="1" min="4113" max="4113" style="9" width="1.7109375"/>
    <col customWidth="1" min="4114" max="4120" style="9" width="16.28515625"/>
    <col customWidth="1" min="4121" max="4121" style="9" width="13"/>
    <col min="4122" max="4360" style="9" width="11.42578125"/>
    <col customWidth="1" min="4361" max="4361" style="9" width="4"/>
    <col customWidth="1" min="4362" max="4362" style="9" width="1.85546875"/>
    <col bestFit="1" customWidth="1" min="4363" max="4363" style="9" width="11"/>
    <col customWidth="1" min="4364" max="4364" style="9" width="60.85546875"/>
    <col customWidth="1" min="4365" max="4365" style="9" width="25.28515625"/>
    <col customWidth="1" min="4366" max="4366" style="9" width="22.42578125"/>
    <col customWidth="1" min="4367" max="4367" style="9" width="18.140625"/>
    <col customWidth="1" min="4368" max="4368" style="9" width="15.140625"/>
    <col customWidth="1" min="4369" max="4369" style="9" width="1.7109375"/>
    <col customWidth="1" min="4370" max="4376" style="9" width="16.28515625"/>
    <col customWidth="1" min="4377" max="4377" style="9" width="13"/>
    <col min="4378" max="4616" style="9" width="11.42578125"/>
    <col customWidth="1" min="4617" max="4617" style="9" width="4"/>
    <col customWidth="1" min="4618" max="4618" style="9" width="1.85546875"/>
    <col bestFit="1" customWidth="1" min="4619" max="4619" style="9" width="11"/>
    <col customWidth="1" min="4620" max="4620" style="9" width="60.85546875"/>
    <col customWidth="1" min="4621" max="4621" style="9" width="25.28515625"/>
    <col customWidth="1" min="4622" max="4622" style="9" width="22.42578125"/>
    <col customWidth="1" min="4623" max="4623" style="9" width="18.140625"/>
    <col customWidth="1" min="4624" max="4624" style="9" width="15.140625"/>
    <col customWidth="1" min="4625" max="4625" style="9" width="1.7109375"/>
    <col customWidth="1" min="4626" max="4632" style="9" width="16.28515625"/>
    <col customWidth="1" min="4633" max="4633" style="9" width="13"/>
    <col min="4634" max="4872" style="9" width="11.42578125"/>
    <col customWidth="1" min="4873" max="4873" style="9" width="4"/>
    <col customWidth="1" min="4874" max="4874" style="9" width="1.85546875"/>
    <col bestFit="1" customWidth="1" min="4875" max="4875" style="9" width="11"/>
    <col customWidth="1" min="4876" max="4876" style="9" width="60.85546875"/>
    <col customWidth="1" min="4877" max="4877" style="9" width="25.28515625"/>
    <col customWidth="1" min="4878" max="4878" style="9" width="22.42578125"/>
    <col customWidth="1" min="4879" max="4879" style="9" width="18.140625"/>
    <col customWidth="1" min="4880" max="4880" style="9" width="15.140625"/>
    <col customWidth="1" min="4881" max="4881" style="9" width="1.7109375"/>
    <col customWidth="1" min="4882" max="4888" style="9" width="16.28515625"/>
    <col customWidth="1" min="4889" max="4889" style="9" width="13"/>
    <col min="4890" max="5128" style="9" width="11.42578125"/>
    <col customWidth="1" min="5129" max="5129" style="9" width="4"/>
    <col customWidth="1" min="5130" max="5130" style="9" width="1.85546875"/>
    <col bestFit="1" customWidth="1" min="5131" max="5131" style="9" width="11"/>
    <col customWidth="1" min="5132" max="5132" style="9" width="60.85546875"/>
    <col customWidth="1" min="5133" max="5133" style="9" width="25.28515625"/>
    <col customWidth="1" min="5134" max="5134" style="9" width="22.42578125"/>
    <col customWidth="1" min="5135" max="5135" style="9" width="18.140625"/>
    <col customWidth="1" min="5136" max="5136" style="9" width="15.140625"/>
    <col customWidth="1" min="5137" max="5137" style="9" width="1.7109375"/>
    <col customWidth="1" min="5138" max="5144" style="9" width="16.28515625"/>
    <col customWidth="1" min="5145" max="5145" style="9" width="13"/>
    <col min="5146" max="5384" style="9" width="11.42578125"/>
    <col customWidth="1" min="5385" max="5385" style="9" width="4"/>
    <col customWidth="1" min="5386" max="5386" style="9" width="1.85546875"/>
    <col bestFit="1" customWidth="1" min="5387" max="5387" style="9" width="11"/>
    <col customWidth="1" min="5388" max="5388" style="9" width="60.85546875"/>
    <col customWidth="1" min="5389" max="5389" style="9" width="25.28515625"/>
    <col customWidth="1" min="5390" max="5390" style="9" width="22.42578125"/>
    <col customWidth="1" min="5391" max="5391" style="9" width="18.140625"/>
    <col customWidth="1" min="5392" max="5392" style="9" width="15.140625"/>
    <col customWidth="1" min="5393" max="5393" style="9" width="1.7109375"/>
    <col customWidth="1" min="5394" max="5400" style="9" width="16.28515625"/>
    <col customWidth="1" min="5401" max="5401" style="9" width="13"/>
    <col min="5402" max="5640" style="9" width="11.42578125"/>
    <col customWidth="1" min="5641" max="5641" style="9" width="4"/>
    <col customWidth="1" min="5642" max="5642" style="9" width="1.85546875"/>
    <col bestFit="1" customWidth="1" min="5643" max="5643" style="9" width="11"/>
    <col customWidth="1" min="5644" max="5644" style="9" width="60.85546875"/>
    <col customWidth="1" min="5645" max="5645" style="9" width="25.28515625"/>
    <col customWidth="1" min="5646" max="5646" style="9" width="22.42578125"/>
    <col customWidth="1" min="5647" max="5647" style="9" width="18.140625"/>
    <col customWidth="1" min="5648" max="5648" style="9" width="15.140625"/>
    <col customWidth="1" min="5649" max="5649" style="9" width="1.7109375"/>
    <col customWidth="1" min="5650" max="5656" style="9" width="16.28515625"/>
    <col customWidth="1" min="5657" max="5657" style="9" width="13"/>
    <col min="5658" max="5896" style="9" width="11.42578125"/>
    <col customWidth="1" min="5897" max="5897" style="9" width="4"/>
    <col customWidth="1" min="5898" max="5898" style="9" width="1.85546875"/>
    <col bestFit="1" customWidth="1" min="5899" max="5899" style="9" width="11"/>
    <col customWidth="1" min="5900" max="5900" style="9" width="60.85546875"/>
    <col customWidth="1" min="5901" max="5901" style="9" width="25.28515625"/>
    <col customWidth="1" min="5902" max="5902" style="9" width="22.42578125"/>
    <col customWidth="1" min="5903" max="5903" style="9" width="18.140625"/>
    <col customWidth="1" min="5904" max="5904" style="9" width="15.140625"/>
    <col customWidth="1" min="5905" max="5905" style="9" width="1.7109375"/>
    <col customWidth="1" min="5906" max="5912" style="9" width="16.28515625"/>
    <col customWidth="1" min="5913" max="5913" style="9" width="13"/>
    <col min="5914" max="6152" style="9" width="11.42578125"/>
    <col customWidth="1" min="6153" max="6153" style="9" width="4"/>
    <col customWidth="1" min="6154" max="6154" style="9" width="1.85546875"/>
    <col bestFit="1" customWidth="1" min="6155" max="6155" style="9" width="11"/>
    <col customWidth="1" min="6156" max="6156" style="9" width="60.85546875"/>
    <col customWidth="1" min="6157" max="6157" style="9" width="25.28515625"/>
    <col customWidth="1" min="6158" max="6158" style="9" width="22.42578125"/>
    <col customWidth="1" min="6159" max="6159" style="9" width="18.140625"/>
    <col customWidth="1" min="6160" max="6160" style="9" width="15.140625"/>
    <col customWidth="1" min="6161" max="6161" style="9" width="1.7109375"/>
    <col customWidth="1" min="6162" max="6168" style="9" width="16.28515625"/>
    <col customWidth="1" min="6169" max="6169" style="9" width="13"/>
    <col min="6170" max="6408" style="9" width="11.42578125"/>
    <col customWidth="1" min="6409" max="6409" style="9" width="4"/>
    <col customWidth="1" min="6410" max="6410" style="9" width="1.85546875"/>
    <col bestFit="1" customWidth="1" min="6411" max="6411" style="9" width="11"/>
    <col customWidth="1" min="6412" max="6412" style="9" width="60.85546875"/>
    <col customWidth="1" min="6413" max="6413" style="9" width="25.28515625"/>
    <col customWidth="1" min="6414" max="6414" style="9" width="22.42578125"/>
    <col customWidth="1" min="6415" max="6415" style="9" width="18.140625"/>
    <col customWidth="1" min="6416" max="6416" style="9" width="15.140625"/>
    <col customWidth="1" min="6417" max="6417" style="9" width="1.7109375"/>
    <col customWidth="1" min="6418" max="6424" style="9" width="16.28515625"/>
    <col customWidth="1" min="6425" max="6425" style="9" width="13"/>
    <col min="6426" max="6664" style="9" width="11.42578125"/>
    <col customWidth="1" min="6665" max="6665" style="9" width="4"/>
    <col customWidth="1" min="6666" max="6666" style="9" width="1.85546875"/>
    <col bestFit="1" customWidth="1" min="6667" max="6667" style="9" width="11"/>
    <col customWidth="1" min="6668" max="6668" style="9" width="60.85546875"/>
    <col customWidth="1" min="6669" max="6669" style="9" width="25.28515625"/>
    <col customWidth="1" min="6670" max="6670" style="9" width="22.42578125"/>
    <col customWidth="1" min="6671" max="6671" style="9" width="18.140625"/>
    <col customWidth="1" min="6672" max="6672" style="9" width="15.140625"/>
    <col customWidth="1" min="6673" max="6673" style="9" width="1.7109375"/>
    <col customWidth="1" min="6674" max="6680" style="9" width="16.28515625"/>
    <col customWidth="1" min="6681" max="6681" style="9" width="13"/>
    <col min="6682" max="6920" style="9" width="11.42578125"/>
    <col customWidth="1" min="6921" max="6921" style="9" width="4"/>
    <col customWidth="1" min="6922" max="6922" style="9" width="1.85546875"/>
    <col bestFit="1" customWidth="1" min="6923" max="6923" style="9" width="11"/>
    <col customWidth="1" min="6924" max="6924" style="9" width="60.85546875"/>
    <col customWidth="1" min="6925" max="6925" style="9" width="25.28515625"/>
    <col customWidth="1" min="6926" max="6926" style="9" width="22.42578125"/>
    <col customWidth="1" min="6927" max="6927" style="9" width="18.140625"/>
    <col customWidth="1" min="6928" max="6928" style="9" width="15.140625"/>
    <col customWidth="1" min="6929" max="6929" style="9" width="1.7109375"/>
    <col customWidth="1" min="6930" max="6936" style="9" width="16.28515625"/>
    <col customWidth="1" min="6937" max="6937" style="9" width="13"/>
    <col min="6938" max="7176" style="9" width="11.42578125"/>
    <col customWidth="1" min="7177" max="7177" style="9" width="4"/>
    <col customWidth="1" min="7178" max="7178" style="9" width="1.85546875"/>
    <col bestFit="1" customWidth="1" min="7179" max="7179" style="9" width="11"/>
    <col customWidth="1" min="7180" max="7180" style="9" width="60.85546875"/>
    <col customWidth="1" min="7181" max="7181" style="9" width="25.28515625"/>
    <col customWidth="1" min="7182" max="7182" style="9" width="22.42578125"/>
    <col customWidth="1" min="7183" max="7183" style="9" width="18.140625"/>
    <col customWidth="1" min="7184" max="7184" style="9" width="15.140625"/>
    <col customWidth="1" min="7185" max="7185" style="9" width="1.7109375"/>
    <col customWidth="1" min="7186" max="7192" style="9" width="16.28515625"/>
    <col customWidth="1" min="7193" max="7193" style="9" width="13"/>
    <col min="7194" max="7432" style="9" width="11.42578125"/>
    <col customWidth="1" min="7433" max="7433" style="9" width="4"/>
    <col customWidth="1" min="7434" max="7434" style="9" width="1.85546875"/>
    <col bestFit="1" customWidth="1" min="7435" max="7435" style="9" width="11"/>
    <col customWidth="1" min="7436" max="7436" style="9" width="60.85546875"/>
    <col customWidth="1" min="7437" max="7437" style="9" width="25.28515625"/>
    <col customWidth="1" min="7438" max="7438" style="9" width="22.42578125"/>
    <col customWidth="1" min="7439" max="7439" style="9" width="18.140625"/>
    <col customWidth="1" min="7440" max="7440" style="9" width="15.140625"/>
    <col customWidth="1" min="7441" max="7441" style="9" width="1.7109375"/>
    <col customWidth="1" min="7442" max="7448" style="9" width="16.28515625"/>
    <col customWidth="1" min="7449" max="7449" style="9" width="13"/>
    <col min="7450" max="7688" style="9" width="11.42578125"/>
    <col customWidth="1" min="7689" max="7689" style="9" width="4"/>
    <col customWidth="1" min="7690" max="7690" style="9" width="1.85546875"/>
    <col bestFit="1" customWidth="1" min="7691" max="7691" style="9" width="11"/>
    <col customWidth="1" min="7692" max="7692" style="9" width="60.85546875"/>
    <col customWidth="1" min="7693" max="7693" style="9" width="25.28515625"/>
    <col customWidth="1" min="7694" max="7694" style="9" width="22.42578125"/>
    <col customWidth="1" min="7695" max="7695" style="9" width="18.140625"/>
    <col customWidth="1" min="7696" max="7696" style="9" width="15.140625"/>
    <col customWidth="1" min="7697" max="7697" style="9" width="1.7109375"/>
    <col customWidth="1" min="7698" max="7704" style="9" width="16.28515625"/>
    <col customWidth="1" min="7705" max="7705" style="9" width="13"/>
    <col min="7706" max="7944" style="9" width="11.42578125"/>
    <col customWidth="1" min="7945" max="7945" style="9" width="4"/>
    <col customWidth="1" min="7946" max="7946" style="9" width="1.85546875"/>
    <col bestFit="1" customWidth="1" min="7947" max="7947" style="9" width="11"/>
    <col customWidth="1" min="7948" max="7948" style="9" width="60.85546875"/>
    <col customWidth="1" min="7949" max="7949" style="9" width="25.28515625"/>
    <col customWidth="1" min="7950" max="7950" style="9" width="22.42578125"/>
    <col customWidth="1" min="7951" max="7951" style="9" width="18.140625"/>
    <col customWidth="1" min="7952" max="7952" style="9" width="15.140625"/>
    <col customWidth="1" min="7953" max="7953" style="9" width="1.7109375"/>
    <col customWidth="1" min="7954" max="7960" style="9" width="16.28515625"/>
    <col customWidth="1" min="7961" max="7961" style="9" width="13"/>
    <col min="7962" max="8200" style="9" width="11.42578125"/>
    <col customWidth="1" min="8201" max="8201" style="9" width="4"/>
    <col customWidth="1" min="8202" max="8202" style="9" width="1.85546875"/>
    <col bestFit="1" customWidth="1" min="8203" max="8203" style="9" width="11"/>
    <col customWidth="1" min="8204" max="8204" style="9" width="60.85546875"/>
    <col customWidth="1" min="8205" max="8205" style="9" width="25.28515625"/>
    <col customWidth="1" min="8206" max="8206" style="9" width="22.42578125"/>
    <col customWidth="1" min="8207" max="8207" style="9" width="18.140625"/>
    <col customWidth="1" min="8208" max="8208" style="9" width="15.140625"/>
    <col customWidth="1" min="8209" max="8209" style="9" width="1.7109375"/>
    <col customWidth="1" min="8210" max="8216" style="9" width="16.28515625"/>
    <col customWidth="1" min="8217" max="8217" style="9" width="13"/>
    <col min="8218" max="8456" style="9" width="11.42578125"/>
    <col customWidth="1" min="8457" max="8457" style="9" width="4"/>
    <col customWidth="1" min="8458" max="8458" style="9" width="1.85546875"/>
    <col bestFit="1" customWidth="1" min="8459" max="8459" style="9" width="11"/>
    <col customWidth="1" min="8460" max="8460" style="9" width="60.85546875"/>
    <col customWidth="1" min="8461" max="8461" style="9" width="25.28515625"/>
    <col customWidth="1" min="8462" max="8462" style="9" width="22.42578125"/>
    <col customWidth="1" min="8463" max="8463" style="9" width="18.140625"/>
    <col customWidth="1" min="8464" max="8464" style="9" width="15.140625"/>
    <col customWidth="1" min="8465" max="8465" style="9" width="1.7109375"/>
    <col customWidth="1" min="8466" max="8472" style="9" width="16.28515625"/>
    <col customWidth="1" min="8473" max="8473" style="9" width="13"/>
    <col min="8474" max="8712" style="9" width="11.42578125"/>
    <col customWidth="1" min="8713" max="8713" style="9" width="4"/>
    <col customWidth="1" min="8714" max="8714" style="9" width="1.85546875"/>
    <col bestFit="1" customWidth="1" min="8715" max="8715" style="9" width="11"/>
    <col customWidth="1" min="8716" max="8716" style="9" width="60.85546875"/>
    <col customWidth="1" min="8717" max="8717" style="9" width="25.28515625"/>
    <col customWidth="1" min="8718" max="8718" style="9" width="22.42578125"/>
    <col customWidth="1" min="8719" max="8719" style="9" width="18.140625"/>
    <col customWidth="1" min="8720" max="8720" style="9" width="15.140625"/>
    <col customWidth="1" min="8721" max="8721" style="9" width="1.7109375"/>
    <col customWidth="1" min="8722" max="8728" style="9" width="16.28515625"/>
    <col customWidth="1" min="8729" max="8729" style="9" width="13"/>
    <col min="8730" max="8968" style="9" width="11.42578125"/>
    <col customWidth="1" min="8969" max="8969" style="9" width="4"/>
    <col customWidth="1" min="8970" max="8970" style="9" width="1.85546875"/>
    <col bestFit="1" customWidth="1" min="8971" max="8971" style="9" width="11"/>
    <col customWidth="1" min="8972" max="8972" style="9" width="60.85546875"/>
    <col customWidth="1" min="8973" max="8973" style="9" width="25.28515625"/>
    <col customWidth="1" min="8974" max="8974" style="9" width="22.42578125"/>
    <col customWidth="1" min="8975" max="8975" style="9" width="18.140625"/>
    <col customWidth="1" min="8976" max="8976" style="9" width="15.140625"/>
    <col customWidth="1" min="8977" max="8977" style="9" width="1.7109375"/>
    <col customWidth="1" min="8978" max="8984" style="9" width="16.28515625"/>
    <col customWidth="1" min="8985" max="8985" style="9" width="13"/>
    <col min="8986" max="9224" style="9" width="11.42578125"/>
    <col customWidth="1" min="9225" max="9225" style="9" width="4"/>
    <col customWidth="1" min="9226" max="9226" style="9" width="1.85546875"/>
    <col bestFit="1" customWidth="1" min="9227" max="9227" style="9" width="11"/>
    <col customWidth="1" min="9228" max="9228" style="9" width="60.85546875"/>
    <col customWidth="1" min="9229" max="9229" style="9" width="25.28515625"/>
    <col customWidth="1" min="9230" max="9230" style="9" width="22.42578125"/>
    <col customWidth="1" min="9231" max="9231" style="9" width="18.140625"/>
    <col customWidth="1" min="9232" max="9232" style="9" width="15.140625"/>
    <col customWidth="1" min="9233" max="9233" style="9" width="1.7109375"/>
    <col customWidth="1" min="9234" max="9240" style="9" width="16.28515625"/>
    <col customWidth="1" min="9241" max="9241" style="9" width="13"/>
    <col min="9242" max="9480" style="9" width="11.42578125"/>
    <col customWidth="1" min="9481" max="9481" style="9" width="4"/>
    <col customWidth="1" min="9482" max="9482" style="9" width="1.85546875"/>
    <col bestFit="1" customWidth="1" min="9483" max="9483" style="9" width="11"/>
    <col customWidth="1" min="9484" max="9484" style="9" width="60.85546875"/>
    <col customWidth="1" min="9485" max="9485" style="9" width="25.28515625"/>
    <col customWidth="1" min="9486" max="9486" style="9" width="22.42578125"/>
    <col customWidth="1" min="9487" max="9487" style="9" width="18.140625"/>
    <col customWidth="1" min="9488" max="9488" style="9" width="15.140625"/>
    <col customWidth="1" min="9489" max="9489" style="9" width="1.7109375"/>
    <col customWidth="1" min="9490" max="9496" style="9" width="16.28515625"/>
    <col customWidth="1" min="9497" max="9497" style="9" width="13"/>
    <col min="9498" max="9736" style="9" width="11.42578125"/>
    <col customWidth="1" min="9737" max="9737" style="9" width="4"/>
    <col customWidth="1" min="9738" max="9738" style="9" width="1.85546875"/>
    <col bestFit="1" customWidth="1" min="9739" max="9739" style="9" width="11"/>
    <col customWidth="1" min="9740" max="9740" style="9" width="60.85546875"/>
    <col customWidth="1" min="9741" max="9741" style="9" width="25.28515625"/>
    <col customWidth="1" min="9742" max="9742" style="9" width="22.42578125"/>
    <col customWidth="1" min="9743" max="9743" style="9" width="18.140625"/>
    <col customWidth="1" min="9744" max="9744" style="9" width="15.140625"/>
    <col customWidth="1" min="9745" max="9745" style="9" width="1.7109375"/>
    <col customWidth="1" min="9746" max="9752" style="9" width="16.28515625"/>
    <col customWidth="1" min="9753" max="9753" style="9" width="13"/>
    <col min="9754" max="9992" style="9" width="11.42578125"/>
    <col customWidth="1" min="9993" max="9993" style="9" width="4"/>
    <col customWidth="1" min="9994" max="9994" style="9" width="1.85546875"/>
    <col bestFit="1" customWidth="1" min="9995" max="9995" style="9" width="11"/>
    <col customWidth="1" min="9996" max="9996" style="9" width="60.85546875"/>
    <col customWidth="1" min="9997" max="9997" style="9" width="25.28515625"/>
    <col customWidth="1" min="9998" max="9998" style="9" width="22.42578125"/>
    <col customWidth="1" min="9999" max="9999" style="9" width="18.140625"/>
    <col customWidth="1" min="10000" max="10000" style="9" width="15.140625"/>
    <col customWidth="1" min="10001" max="10001" style="9" width="1.7109375"/>
    <col customWidth="1" min="10002" max="10008" style="9" width="16.28515625"/>
    <col customWidth="1" min="10009" max="10009" style="9" width="13"/>
    <col min="10010" max="10248" style="9" width="11.42578125"/>
    <col customWidth="1" min="10249" max="10249" style="9" width="4"/>
    <col customWidth="1" min="10250" max="10250" style="9" width="1.85546875"/>
    <col bestFit="1" customWidth="1" min="10251" max="10251" style="9" width="11"/>
    <col customWidth="1" min="10252" max="10252" style="9" width="60.85546875"/>
    <col customWidth="1" min="10253" max="10253" style="9" width="25.28515625"/>
    <col customWidth="1" min="10254" max="10254" style="9" width="22.42578125"/>
    <col customWidth="1" min="10255" max="10255" style="9" width="18.140625"/>
    <col customWidth="1" min="10256" max="10256" style="9" width="15.140625"/>
    <col customWidth="1" min="10257" max="10257" style="9" width="1.7109375"/>
    <col customWidth="1" min="10258" max="10264" style="9" width="16.28515625"/>
    <col customWidth="1" min="10265" max="10265" style="9" width="13"/>
    <col min="10266" max="10504" style="9" width="11.42578125"/>
    <col customWidth="1" min="10505" max="10505" style="9" width="4"/>
    <col customWidth="1" min="10506" max="10506" style="9" width="1.85546875"/>
    <col bestFit="1" customWidth="1" min="10507" max="10507" style="9" width="11"/>
    <col customWidth="1" min="10508" max="10508" style="9" width="60.85546875"/>
    <col customWidth="1" min="10509" max="10509" style="9" width="25.28515625"/>
    <col customWidth="1" min="10510" max="10510" style="9" width="22.42578125"/>
    <col customWidth="1" min="10511" max="10511" style="9" width="18.140625"/>
    <col customWidth="1" min="10512" max="10512" style="9" width="15.140625"/>
    <col customWidth="1" min="10513" max="10513" style="9" width="1.7109375"/>
    <col customWidth="1" min="10514" max="10520" style="9" width="16.28515625"/>
    <col customWidth="1" min="10521" max="10521" style="9" width="13"/>
    <col min="10522" max="10760" style="9" width="11.42578125"/>
    <col customWidth="1" min="10761" max="10761" style="9" width="4"/>
    <col customWidth="1" min="10762" max="10762" style="9" width="1.85546875"/>
    <col bestFit="1" customWidth="1" min="10763" max="10763" style="9" width="11"/>
    <col customWidth="1" min="10764" max="10764" style="9" width="60.85546875"/>
    <col customWidth="1" min="10765" max="10765" style="9" width="25.28515625"/>
    <col customWidth="1" min="10766" max="10766" style="9" width="22.42578125"/>
    <col customWidth="1" min="10767" max="10767" style="9" width="18.140625"/>
    <col customWidth="1" min="10768" max="10768" style="9" width="15.140625"/>
    <col customWidth="1" min="10769" max="10769" style="9" width="1.7109375"/>
    <col customWidth="1" min="10770" max="10776" style="9" width="16.28515625"/>
    <col customWidth="1" min="10777" max="10777" style="9" width="13"/>
    <col min="10778" max="11016" style="9" width="11.42578125"/>
    <col customWidth="1" min="11017" max="11017" style="9" width="4"/>
    <col customWidth="1" min="11018" max="11018" style="9" width="1.85546875"/>
    <col bestFit="1" customWidth="1" min="11019" max="11019" style="9" width="11"/>
    <col customWidth="1" min="11020" max="11020" style="9" width="60.85546875"/>
    <col customWidth="1" min="11021" max="11021" style="9" width="25.28515625"/>
    <col customWidth="1" min="11022" max="11022" style="9" width="22.42578125"/>
    <col customWidth="1" min="11023" max="11023" style="9" width="18.140625"/>
    <col customWidth="1" min="11024" max="11024" style="9" width="15.140625"/>
    <col customWidth="1" min="11025" max="11025" style="9" width="1.7109375"/>
    <col customWidth="1" min="11026" max="11032" style="9" width="16.28515625"/>
    <col customWidth="1" min="11033" max="11033" style="9" width="13"/>
    <col min="11034" max="11272" style="9" width="11.42578125"/>
    <col customWidth="1" min="11273" max="11273" style="9" width="4"/>
    <col customWidth="1" min="11274" max="11274" style="9" width="1.85546875"/>
    <col bestFit="1" customWidth="1" min="11275" max="11275" style="9" width="11"/>
    <col customWidth="1" min="11276" max="11276" style="9" width="60.85546875"/>
    <col customWidth="1" min="11277" max="11277" style="9" width="25.28515625"/>
    <col customWidth="1" min="11278" max="11278" style="9" width="22.42578125"/>
    <col customWidth="1" min="11279" max="11279" style="9" width="18.140625"/>
    <col customWidth="1" min="11280" max="11280" style="9" width="15.140625"/>
    <col customWidth="1" min="11281" max="11281" style="9" width="1.7109375"/>
    <col customWidth="1" min="11282" max="11288" style="9" width="16.28515625"/>
    <col customWidth="1" min="11289" max="11289" style="9" width="13"/>
    <col min="11290" max="11528" style="9" width="11.42578125"/>
    <col customWidth="1" min="11529" max="11529" style="9" width="4"/>
    <col customWidth="1" min="11530" max="11530" style="9" width="1.85546875"/>
    <col bestFit="1" customWidth="1" min="11531" max="11531" style="9" width="11"/>
    <col customWidth="1" min="11532" max="11532" style="9" width="60.85546875"/>
    <col customWidth="1" min="11533" max="11533" style="9" width="25.28515625"/>
    <col customWidth="1" min="11534" max="11534" style="9" width="22.42578125"/>
    <col customWidth="1" min="11535" max="11535" style="9" width="18.140625"/>
    <col customWidth="1" min="11536" max="11536" style="9" width="15.140625"/>
    <col customWidth="1" min="11537" max="11537" style="9" width="1.7109375"/>
    <col customWidth="1" min="11538" max="11544" style="9" width="16.28515625"/>
    <col customWidth="1" min="11545" max="11545" style="9" width="13"/>
    <col min="11546" max="11784" style="9" width="11.42578125"/>
    <col customWidth="1" min="11785" max="11785" style="9" width="4"/>
    <col customWidth="1" min="11786" max="11786" style="9" width="1.85546875"/>
    <col bestFit="1" customWidth="1" min="11787" max="11787" style="9" width="11"/>
    <col customWidth="1" min="11788" max="11788" style="9" width="60.85546875"/>
    <col customWidth="1" min="11789" max="11789" style="9" width="25.28515625"/>
    <col customWidth="1" min="11790" max="11790" style="9" width="22.42578125"/>
    <col customWidth="1" min="11791" max="11791" style="9" width="18.140625"/>
    <col customWidth="1" min="11792" max="11792" style="9" width="15.140625"/>
    <col customWidth="1" min="11793" max="11793" style="9" width="1.7109375"/>
    <col customWidth="1" min="11794" max="11800" style="9" width="16.28515625"/>
    <col customWidth="1" min="11801" max="11801" style="9" width="13"/>
    <col min="11802" max="12040" style="9" width="11.42578125"/>
    <col customWidth="1" min="12041" max="12041" style="9" width="4"/>
    <col customWidth="1" min="12042" max="12042" style="9" width="1.85546875"/>
    <col bestFit="1" customWidth="1" min="12043" max="12043" style="9" width="11"/>
    <col customWidth="1" min="12044" max="12044" style="9" width="60.85546875"/>
    <col customWidth="1" min="12045" max="12045" style="9" width="25.28515625"/>
    <col customWidth="1" min="12046" max="12046" style="9" width="22.42578125"/>
    <col customWidth="1" min="12047" max="12047" style="9" width="18.140625"/>
    <col customWidth="1" min="12048" max="12048" style="9" width="15.140625"/>
    <col customWidth="1" min="12049" max="12049" style="9" width="1.7109375"/>
    <col customWidth="1" min="12050" max="12056" style="9" width="16.28515625"/>
    <col customWidth="1" min="12057" max="12057" style="9" width="13"/>
    <col min="12058" max="12296" style="9" width="11.42578125"/>
    <col customWidth="1" min="12297" max="12297" style="9" width="4"/>
    <col customWidth="1" min="12298" max="12298" style="9" width="1.85546875"/>
    <col bestFit="1" customWidth="1" min="12299" max="12299" style="9" width="11"/>
    <col customWidth="1" min="12300" max="12300" style="9" width="60.85546875"/>
    <col customWidth="1" min="12301" max="12301" style="9" width="25.28515625"/>
    <col customWidth="1" min="12302" max="12302" style="9" width="22.42578125"/>
    <col customWidth="1" min="12303" max="12303" style="9" width="18.140625"/>
    <col customWidth="1" min="12304" max="12304" style="9" width="15.140625"/>
    <col customWidth="1" min="12305" max="12305" style="9" width="1.7109375"/>
    <col customWidth="1" min="12306" max="12312" style="9" width="16.28515625"/>
    <col customWidth="1" min="12313" max="12313" style="9" width="13"/>
    <col min="12314" max="12552" style="9" width="11.42578125"/>
    <col customWidth="1" min="12553" max="12553" style="9" width="4"/>
    <col customWidth="1" min="12554" max="12554" style="9" width="1.85546875"/>
    <col bestFit="1" customWidth="1" min="12555" max="12555" style="9" width="11"/>
    <col customWidth="1" min="12556" max="12556" style="9" width="60.85546875"/>
    <col customWidth="1" min="12557" max="12557" style="9" width="25.28515625"/>
    <col customWidth="1" min="12558" max="12558" style="9" width="22.42578125"/>
    <col customWidth="1" min="12559" max="12559" style="9" width="18.140625"/>
    <col customWidth="1" min="12560" max="12560" style="9" width="15.140625"/>
    <col customWidth="1" min="12561" max="12561" style="9" width="1.7109375"/>
    <col customWidth="1" min="12562" max="12568" style="9" width="16.28515625"/>
    <col customWidth="1" min="12569" max="12569" style="9" width="13"/>
    <col min="12570" max="12808" style="9" width="11.42578125"/>
    <col customWidth="1" min="12809" max="12809" style="9" width="4"/>
    <col customWidth="1" min="12810" max="12810" style="9" width="1.85546875"/>
    <col bestFit="1" customWidth="1" min="12811" max="12811" style="9" width="11"/>
    <col customWidth="1" min="12812" max="12812" style="9" width="60.85546875"/>
    <col customWidth="1" min="12813" max="12813" style="9" width="25.28515625"/>
    <col customWidth="1" min="12814" max="12814" style="9" width="22.42578125"/>
    <col customWidth="1" min="12815" max="12815" style="9" width="18.140625"/>
    <col customWidth="1" min="12816" max="12816" style="9" width="15.140625"/>
    <col customWidth="1" min="12817" max="12817" style="9" width="1.7109375"/>
    <col customWidth="1" min="12818" max="12824" style="9" width="16.28515625"/>
    <col customWidth="1" min="12825" max="12825" style="9" width="13"/>
    <col min="12826" max="13064" style="9" width="11.42578125"/>
    <col customWidth="1" min="13065" max="13065" style="9" width="4"/>
    <col customWidth="1" min="13066" max="13066" style="9" width="1.85546875"/>
    <col bestFit="1" customWidth="1" min="13067" max="13067" style="9" width="11"/>
    <col customWidth="1" min="13068" max="13068" style="9" width="60.85546875"/>
    <col customWidth="1" min="13069" max="13069" style="9" width="25.28515625"/>
    <col customWidth="1" min="13070" max="13070" style="9" width="22.42578125"/>
    <col customWidth="1" min="13071" max="13071" style="9" width="18.140625"/>
    <col customWidth="1" min="13072" max="13072" style="9" width="15.140625"/>
    <col customWidth="1" min="13073" max="13073" style="9" width="1.7109375"/>
    <col customWidth="1" min="13074" max="13080" style="9" width="16.28515625"/>
    <col customWidth="1" min="13081" max="13081" style="9" width="13"/>
    <col min="13082" max="13320" style="9" width="11.42578125"/>
    <col customWidth="1" min="13321" max="13321" style="9" width="4"/>
    <col customWidth="1" min="13322" max="13322" style="9" width="1.85546875"/>
    <col bestFit="1" customWidth="1" min="13323" max="13323" style="9" width="11"/>
    <col customWidth="1" min="13324" max="13324" style="9" width="60.85546875"/>
    <col customWidth="1" min="13325" max="13325" style="9" width="25.28515625"/>
    <col customWidth="1" min="13326" max="13326" style="9" width="22.42578125"/>
    <col customWidth="1" min="13327" max="13327" style="9" width="18.140625"/>
    <col customWidth="1" min="13328" max="13328" style="9" width="15.140625"/>
    <col customWidth="1" min="13329" max="13329" style="9" width="1.7109375"/>
    <col customWidth="1" min="13330" max="13336" style="9" width="16.28515625"/>
    <col customWidth="1" min="13337" max="13337" style="9" width="13"/>
    <col min="13338" max="13576" style="9" width="11.42578125"/>
    <col customWidth="1" min="13577" max="13577" style="9" width="4"/>
    <col customWidth="1" min="13578" max="13578" style="9" width="1.85546875"/>
    <col bestFit="1" customWidth="1" min="13579" max="13579" style="9" width="11"/>
    <col customWidth="1" min="13580" max="13580" style="9" width="60.85546875"/>
    <col customWidth="1" min="13581" max="13581" style="9" width="25.28515625"/>
    <col customWidth="1" min="13582" max="13582" style="9" width="22.42578125"/>
    <col customWidth="1" min="13583" max="13583" style="9" width="18.140625"/>
    <col customWidth="1" min="13584" max="13584" style="9" width="15.140625"/>
    <col customWidth="1" min="13585" max="13585" style="9" width="1.7109375"/>
    <col customWidth="1" min="13586" max="13592" style="9" width="16.28515625"/>
    <col customWidth="1" min="13593" max="13593" style="9" width="13"/>
    <col min="13594" max="13832" style="9" width="11.42578125"/>
    <col customWidth="1" min="13833" max="13833" style="9" width="4"/>
    <col customWidth="1" min="13834" max="13834" style="9" width="1.85546875"/>
    <col bestFit="1" customWidth="1" min="13835" max="13835" style="9" width="11"/>
    <col customWidth="1" min="13836" max="13836" style="9" width="60.85546875"/>
    <col customWidth="1" min="13837" max="13837" style="9" width="25.28515625"/>
    <col customWidth="1" min="13838" max="13838" style="9" width="22.42578125"/>
    <col customWidth="1" min="13839" max="13839" style="9" width="18.140625"/>
    <col customWidth="1" min="13840" max="13840" style="9" width="15.140625"/>
    <col customWidth="1" min="13841" max="13841" style="9" width="1.7109375"/>
    <col customWidth="1" min="13842" max="13848" style="9" width="16.28515625"/>
    <col customWidth="1" min="13849" max="13849" style="9" width="13"/>
    <col min="13850" max="14088" style="9" width="11.42578125"/>
    <col customWidth="1" min="14089" max="14089" style="9" width="4"/>
    <col customWidth="1" min="14090" max="14090" style="9" width="1.85546875"/>
    <col bestFit="1" customWidth="1" min="14091" max="14091" style="9" width="11"/>
    <col customWidth="1" min="14092" max="14092" style="9" width="60.85546875"/>
    <col customWidth="1" min="14093" max="14093" style="9" width="25.28515625"/>
    <col customWidth="1" min="14094" max="14094" style="9" width="22.42578125"/>
    <col customWidth="1" min="14095" max="14095" style="9" width="18.140625"/>
    <col customWidth="1" min="14096" max="14096" style="9" width="15.140625"/>
    <col customWidth="1" min="14097" max="14097" style="9" width="1.7109375"/>
    <col customWidth="1" min="14098" max="14104" style="9" width="16.28515625"/>
    <col customWidth="1" min="14105" max="14105" style="9" width="13"/>
    <col min="14106" max="14344" style="9" width="11.42578125"/>
    <col customWidth="1" min="14345" max="14345" style="9" width="4"/>
    <col customWidth="1" min="14346" max="14346" style="9" width="1.85546875"/>
    <col bestFit="1" customWidth="1" min="14347" max="14347" style="9" width="11"/>
    <col customWidth="1" min="14348" max="14348" style="9" width="60.85546875"/>
    <col customWidth="1" min="14349" max="14349" style="9" width="25.28515625"/>
    <col customWidth="1" min="14350" max="14350" style="9" width="22.42578125"/>
    <col customWidth="1" min="14351" max="14351" style="9" width="18.140625"/>
    <col customWidth="1" min="14352" max="14352" style="9" width="15.140625"/>
    <col customWidth="1" min="14353" max="14353" style="9" width="1.7109375"/>
    <col customWidth="1" min="14354" max="14360" style="9" width="16.28515625"/>
    <col customWidth="1" min="14361" max="14361" style="9" width="13"/>
    <col min="14362" max="14600" style="9" width="11.42578125"/>
    <col customWidth="1" min="14601" max="14601" style="9" width="4"/>
    <col customWidth="1" min="14602" max="14602" style="9" width="1.85546875"/>
    <col bestFit="1" customWidth="1" min="14603" max="14603" style="9" width="11"/>
    <col customWidth="1" min="14604" max="14604" style="9" width="60.85546875"/>
    <col customWidth="1" min="14605" max="14605" style="9" width="25.28515625"/>
    <col customWidth="1" min="14606" max="14606" style="9" width="22.42578125"/>
    <col customWidth="1" min="14607" max="14607" style="9" width="18.140625"/>
    <col customWidth="1" min="14608" max="14608" style="9" width="15.140625"/>
    <col customWidth="1" min="14609" max="14609" style="9" width="1.7109375"/>
    <col customWidth="1" min="14610" max="14616" style="9" width="16.28515625"/>
    <col customWidth="1" min="14617" max="14617" style="9" width="13"/>
    <col min="14618" max="14856" style="9" width="11.42578125"/>
    <col customWidth="1" min="14857" max="14857" style="9" width="4"/>
    <col customWidth="1" min="14858" max="14858" style="9" width="1.85546875"/>
    <col bestFit="1" customWidth="1" min="14859" max="14859" style="9" width="11"/>
    <col customWidth="1" min="14860" max="14860" style="9" width="60.85546875"/>
    <col customWidth="1" min="14861" max="14861" style="9" width="25.28515625"/>
    <col customWidth="1" min="14862" max="14862" style="9" width="22.42578125"/>
    <col customWidth="1" min="14863" max="14863" style="9" width="18.140625"/>
    <col customWidth="1" min="14864" max="14864" style="9" width="15.140625"/>
    <col customWidth="1" min="14865" max="14865" style="9" width="1.7109375"/>
    <col customWidth="1" min="14866" max="14872" style="9" width="16.28515625"/>
    <col customWidth="1" min="14873" max="14873" style="9" width="13"/>
    <col min="14874" max="15112" style="9" width="11.42578125"/>
    <col customWidth="1" min="15113" max="15113" style="9" width="4"/>
    <col customWidth="1" min="15114" max="15114" style="9" width="1.85546875"/>
    <col bestFit="1" customWidth="1" min="15115" max="15115" style="9" width="11"/>
    <col customWidth="1" min="15116" max="15116" style="9" width="60.85546875"/>
    <col customWidth="1" min="15117" max="15117" style="9" width="25.28515625"/>
    <col customWidth="1" min="15118" max="15118" style="9" width="22.42578125"/>
    <col customWidth="1" min="15119" max="15119" style="9" width="18.140625"/>
    <col customWidth="1" min="15120" max="15120" style="9" width="15.140625"/>
    <col customWidth="1" min="15121" max="15121" style="9" width="1.7109375"/>
    <col customWidth="1" min="15122" max="15128" style="9" width="16.28515625"/>
    <col customWidth="1" min="15129" max="15129" style="9" width="13"/>
    <col min="15130" max="15368" style="9" width="11.42578125"/>
    <col customWidth="1" min="15369" max="15369" style="9" width="4"/>
    <col customWidth="1" min="15370" max="15370" style="9" width="1.85546875"/>
    <col bestFit="1" customWidth="1" min="15371" max="15371" style="9" width="11"/>
    <col customWidth="1" min="15372" max="15372" style="9" width="60.85546875"/>
    <col customWidth="1" min="15373" max="15373" style="9" width="25.28515625"/>
    <col customWidth="1" min="15374" max="15374" style="9" width="22.42578125"/>
    <col customWidth="1" min="15375" max="15375" style="9" width="18.140625"/>
    <col customWidth="1" min="15376" max="15376" style="9" width="15.140625"/>
    <col customWidth="1" min="15377" max="15377" style="9" width="1.7109375"/>
    <col customWidth="1" min="15378" max="15384" style="9" width="16.28515625"/>
    <col customWidth="1" min="15385" max="15385" style="9" width="13"/>
    <col min="15386" max="15624" style="9" width="11.42578125"/>
    <col customWidth="1" min="15625" max="15625" style="9" width="4"/>
    <col customWidth="1" min="15626" max="15626" style="9" width="1.85546875"/>
    <col bestFit="1" customWidth="1" min="15627" max="15627" style="9" width="11"/>
    <col customWidth="1" min="15628" max="15628" style="9" width="60.85546875"/>
    <col customWidth="1" min="15629" max="15629" style="9" width="25.28515625"/>
    <col customWidth="1" min="15630" max="15630" style="9" width="22.42578125"/>
    <col customWidth="1" min="15631" max="15631" style="9" width="18.140625"/>
    <col customWidth="1" min="15632" max="15632" style="9" width="15.140625"/>
    <col customWidth="1" min="15633" max="15633" style="9" width="1.7109375"/>
    <col customWidth="1" min="15634" max="15640" style="9" width="16.28515625"/>
    <col customWidth="1" min="15641" max="15641" style="9" width="13"/>
    <col min="15642" max="15880" style="9" width="11.42578125"/>
    <col customWidth="1" min="15881" max="15881" style="9" width="4"/>
    <col customWidth="1" min="15882" max="15882" style="9" width="1.85546875"/>
    <col bestFit="1" customWidth="1" min="15883" max="15883" style="9" width="11"/>
    <col customWidth="1" min="15884" max="15884" style="9" width="60.85546875"/>
    <col customWidth="1" min="15885" max="15885" style="9" width="25.28515625"/>
    <col customWidth="1" min="15886" max="15886" style="9" width="22.42578125"/>
    <col customWidth="1" min="15887" max="15887" style="9" width="18.140625"/>
    <col customWidth="1" min="15888" max="15888" style="9" width="15.140625"/>
    <col customWidth="1" min="15889" max="15889" style="9" width="1.7109375"/>
    <col customWidth="1" min="15890" max="15896" style="9" width="16.28515625"/>
    <col customWidth="1" min="15897" max="15897" style="9" width="13"/>
    <col min="15898" max="16136" style="9" width="11.42578125"/>
    <col customWidth="1" min="16137" max="16137" style="9" width="4"/>
    <col customWidth="1" min="16138" max="16138" style="9" width="1.85546875"/>
    <col bestFit="1" customWidth="1" min="16139" max="16139" style="9" width="11"/>
    <col customWidth="1" min="16140" max="16140" style="9" width="60.85546875"/>
    <col customWidth="1" min="16141" max="16141" style="9" width="25.28515625"/>
    <col customWidth="1" min="16142" max="16142" style="9" width="22.42578125"/>
    <col customWidth="1" min="16143" max="16143" style="9" width="18.140625"/>
    <col customWidth="1" min="16144" max="16144" style="9" width="15.140625"/>
    <col customWidth="1" min="16145" max="16145" style="9" width="1.7109375"/>
    <col customWidth="1" min="16146" max="16152" style="9" width="16.28515625"/>
    <col customWidth="1" min="16153" max="16153" style="9" width="13"/>
    <col min="16154" max="16384" style="9" width="11.42578125"/>
  </cols>
  <sheetData>
    <row r="3" ht="57" customHeight="1">
      <c r="C3" s="1146" t="str">
        <f>QCI!$C$3</f>
        <v xml:space="preserve">PREFEITURA MUNICIPAL DE</v>
      </c>
      <c r="D3" s="1147"/>
      <c r="E3" s="1147"/>
      <c r="F3" s="1147"/>
      <c r="G3" s="1147"/>
      <c r="H3" s="1144" t="str">
        <f>QCI!$H$3</f>
        <v>SABARÁ/MG</v>
      </c>
      <c r="I3" s="1144"/>
      <c r="J3" s="1144"/>
      <c r="K3" s="1144"/>
      <c r="L3" s="1144"/>
      <c r="M3" s="1144"/>
      <c r="N3" s="1144"/>
      <c r="O3" s="1144"/>
      <c r="P3" s="1145"/>
      <c r="Q3" s="171"/>
      <c r="R3" s="171"/>
      <c r="S3" s="171"/>
      <c r="T3" s="10"/>
      <c r="U3" s="10"/>
      <c r="V3" s="10"/>
      <c r="W3" s="10"/>
      <c r="X3" s="10"/>
      <c r="Y3" s="10"/>
    </row>
    <row r="4" ht="22.5" customHeight="1">
      <c r="B4" s="238"/>
      <c r="C4" s="1122" t="str">
        <f>QCI!C4</f>
        <v xml:space="preserve">EMPREENDIMENTO: CONSTRUÇÃO DE AMBULATORIO PEDIÁTRICO E OBRAS DE MELHORIAS NA MATERNIDADE</v>
      </c>
      <c r="D4" s="1123"/>
      <c r="E4" s="1123"/>
      <c r="F4" s="1123"/>
      <c r="G4" s="1123"/>
      <c r="H4" s="1123"/>
      <c r="I4" s="1123"/>
      <c r="J4" s="1123"/>
      <c r="K4" s="1123"/>
      <c r="L4" s="1123"/>
      <c r="M4" s="1123"/>
      <c r="N4" s="1124"/>
      <c r="O4" s="1115" t="str">
        <f>QCI!J4</f>
        <v>MUNICÍPIO:</v>
      </c>
      <c r="P4" s="1116"/>
      <c r="Q4" s="239"/>
      <c r="R4" s="240"/>
      <c r="S4" s="240"/>
      <c r="T4" s="13"/>
      <c r="U4" s="13"/>
      <c r="V4" s="13"/>
      <c r="W4" s="13"/>
      <c r="X4" s="13"/>
      <c r="Y4" s="13"/>
    </row>
    <row r="5" ht="22.5" customHeight="1">
      <c r="B5" s="241"/>
      <c r="C5" s="1125"/>
      <c r="D5" s="1126"/>
      <c r="E5" s="1126"/>
      <c r="F5" s="1126"/>
      <c r="G5" s="1126"/>
      <c r="H5" s="1126"/>
      <c r="I5" s="1126"/>
      <c r="J5" s="1126"/>
      <c r="K5" s="1126"/>
      <c r="L5" s="1126"/>
      <c r="M5" s="1126"/>
      <c r="N5" s="1127"/>
      <c r="O5" s="1117" t="str">
        <f>QCI!J5</f>
        <v>SABARÁ/MG</v>
      </c>
      <c r="P5" s="1118"/>
      <c r="Q5" s="241"/>
      <c r="R5" s="240"/>
      <c r="S5" s="240"/>
      <c r="T5" s="13"/>
      <c r="U5" s="13"/>
      <c r="V5" s="13"/>
      <c r="W5" s="13"/>
      <c r="X5" s="13"/>
      <c r="Y5" s="13"/>
    </row>
    <row r="6" ht="22.5" customHeight="1">
      <c r="B6" s="241"/>
      <c r="C6" s="1122" t="str">
        <f>QCI!C6</f>
        <v xml:space="preserve">Nº CONTRATO:</v>
      </c>
      <c r="D6" s="1123"/>
      <c r="E6" s="1075" t="str">
        <f>QCI!E6</f>
        <v>nº1012614-26/2013</v>
      </c>
      <c r="F6" s="1075"/>
      <c r="G6" s="1075"/>
      <c r="H6" s="1075"/>
      <c r="I6" s="1075"/>
      <c r="J6" s="1075"/>
      <c r="K6" s="1075"/>
      <c r="L6" s="1075"/>
      <c r="M6" s="1075"/>
      <c r="N6" s="1076"/>
      <c r="O6" s="1119" t="str">
        <f>QCI!J6</f>
        <v>DATA-BASE:</v>
      </c>
      <c r="P6" s="1068" t="str">
        <f>QCI!K6</f>
        <v xml:space="preserve">Sinapi/MG 08/2025, Setop-MG 04/2025; Sudecap/MG 04/2025</v>
      </c>
      <c r="Q6" s="241"/>
      <c r="R6" s="240"/>
      <c r="S6" s="240"/>
      <c r="T6" s="13"/>
      <c r="U6" s="13"/>
      <c r="V6" s="13"/>
      <c r="W6" s="13"/>
      <c r="X6" s="13"/>
      <c r="Y6" s="13"/>
    </row>
    <row r="7" ht="22.5" customHeight="1">
      <c r="B7" s="241"/>
      <c r="C7" s="1111" t="str">
        <f>QCI!C7</f>
        <v>REVISÃO:</v>
      </c>
      <c r="D7" s="1112"/>
      <c r="E7" s="1105" t="str">
        <f>QCI!E7</f>
        <v>R04</v>
      </c>
      <c r="F7" s="1106"/>
      <c r="G7" s="1106"/>
      <c r="H7" s="1106"/>
      <c r="I7" s="1106"/>
      <c r="J7" s="1106"/>
      <c r="K7" s="1106"/>
      <c r="L7" s="1106"/>
      <c r="M7" s="1106"/>
      <c r="N7" s="1107"/>
      <c r="O7" s="1120"/>
      <c r="P7" s="1070"/>
      <c r="Q7" s="241"/>
      <c r="R7" s="240"/>
      <c r="S7" s="240"/>
      <c r="T7" s="13"/>
      <c r="U7" s="13"/>
      <c r="V7" s="13"/>
      <c r="W7" s="13"/>
      <c r="X7" s="13"/>
      <c r="Y7" s="13"/>
    </row>
    <row r="8" ht="29.25" customHeight="1">
      <c r="B8" s="241"/>
      <c r="C8" s="1113"/>
      <c r="D8" s="1114"/>
      <c r="E8" s="1108"/>
      <c r="F8" s="1109"/>
      <c r="G8" s="1109"/>
      <c r="H8" s="1109"/>
      <c r="I8" s="1109"/>
      <c r="J8" s="1109"/>
      <c r="K8" s="1109"/>
      <c r="L8" s="1109"/>
      <c r="M8" s="1109"/>
      <c r="N8" s="1110"/>
      <c r="O8" s="1121"/>
      <c r="P8" s="1072"/>
      <c r="Q8" s="241"/>
      <c r="R8" s="240"/>
      <c r="S8" s="240"/>
      <c r="T8" s="13"/>
      <c r="U8" s="13"/>
      <c r="V8" s="13"/>
      <c r="W8" s="13"/>
      <c r="X8" s="13"/>
      <c r="Y8" s="13"/>
    </row>
    <row r="9" ht="21.949999999999999" customHeight="1">
      <c r="B9" s="241"/>
      <c r="C9" s="1099" t="s">
        <v>52</v>
      </c>
      <c r="D9" s="1100"/>
      <c r="E9" s="1100"/>
      <c r="F9" s="1100"/>
      <c r="G9" s="1100"/>
      <c r="H9" s="1100"/>
      <c r="I9" s="1100"/>
      <c r="J9" s="1100"/>
      <c r="K9" s="1100"/>
      <c r="L9" s="1100"/>
      <c r="M9" s="1100"/>
      <c r="N9" s="1101"/>
      <c r="O9" s="242" t="str">
        <f>QCI!J9</f>
        <v xml:space="preserve">BDI SERVIÇOS:</v>
      </c>
      <c r="P9" s="243">
        <f>QCI!M9</f>
        <v>0.2392</v>
      </c>
      <c r="Q9" s="241"/>
      <c r="R9" s="240"/>
      <c r="S9" s="240"/>
      <c r="T9" s="13"/>
      <c r="U9" s="13"/>
      <c r="V9" s="13"/>
      <c r="W9" s="13"/>
      <c r="X9" s="13"/>
      <c r="Y9" s="13"/>
    </row>
    <row r="10" ht="42" customHeight="1">
      <c r="B10" s="244"/>
      <c r="C10" s="1102"/>
      <c r="D10" s="1103"/>
      <c r="E10" s="1103"/>
      <c r="F10" s="1103"/>
      <c r="G10" s="1103"/>
      <c r="H10" s="1103"/>
      <c r="I10" s="1103"/>
      <c r="J10" s="1103"/>
      <c r="K10" s="1103"/>
      <c r="L10" s="1103"/>
      <c r="M10" s="1103"/>
      <c r="N10" s="1104"/>
      <c r="O10" s="242" t="str">
        <f>QCI!J10</f>
        <v xml:space="preserve">BDI MATERIAIS E EQUIPAMENTOS:</v>
      </c>
      <c r="P10" s="245">
        <f>QCI!M10</f>
        <v>0.11020000000000001</v>
      </c>
      <c r="Q10" s="244"/>
      <c r="R10" s="240"/>
      <c r="S10" s="240"/>
      <c r="T10" s="13"/>
      <c r="U10" s="13"/>
      <c r="V10" s="13"/>
      <c r="W10" s="13"/>
      <c r="X10" s="13"/>
      <c r="Y10" s="13"/>
    </row>
    <row r="11" ht="20.25" customHeight="1">
      <c r="C11" s="1137" t="s">
        <v>19</v>
      </c>
      <c r="D11" s="1128" t="s">
        <v>53</v>
      </c>
      <c r="E11" s="1129"/>
      <c r="F11" s="1130"/>
      <c r="G11" s="1096" t="s">
        <v>54</v>
      </c>
      <c r="H11" s="1097"/>
      <c r="I11" s="1097"/>
      <c r="J11" s="1097"/>
      <c r="K11" s="1097"/>
      <c r="L11" s="1097"/>
      <c r="M11" s="1097"/>
      <c r="N11" s="1098"/>
      <c r="O11" s="1148" t="s">
        <v>0</v>
      </c>
      <c r="P11" s="1150" t="s">
        <v>51</v>
      </c>
      <c r="Q11" s="246"/>
      <c r="R11" s="247"/>
      <c r="S11" s="247"/>
      <c r="T11" s="14"/>
      <c r="U11" s="14"/>
      <c r="V11" s="14"/>
      <c r="W11" s="14"/>
      <c r="X11" s="14"/>
      <c r="Y11" s="14"/>
    </row>
    <row r="12" ht="20.25" customHeight="1">
      <c r="C12" s="1138"/>
      <c r="D12" s="1131"/>
      <c r="E12" s="1132"/>
      <c r="F12" s="1133"/>
      <c r="G12" s="248" t="s">
        <v>55</v>
      </c>
      <c r="H12" s="248" t="s">
        <v>56</v>
      </c>
      <c r="I12" s="248" t="s">
        <v>24846</v>
      </c>
      <c r="J12" s="248" t="s">
        <v>24964</v>
      </c>
      <c r="K12" s="248" t="s">
        <v>25137</v>
      </c>
      <c r="L12" s="248" t="s">
        <v>25291</v>
      </c>
      <c r="M12" s="248" t="s">
        <v>25447</v>
      </c>
      <c r="N12" s="248" t="s">
        <v>25537</v>
      </c>
      <c r="O12" s="1149"/>
      <c r="P12" s="1151"/>
      <c r="Q12" s="249"/>
    </row>
    <row r="13" ht="10.5" customHeight="1">
      <c r="C13" s="250"/>
      <c r="D13" s="1134"/>
      <c r="E13" s="1135"/>
      <c r="F13" s="1136"/>
      <c r="G13" s="251"/>
      <c r="H13" s="251"/>
      <c r="I13" s="251"/>
      <c r="J13" s="251"/>
      <c r="K13" s="251"/>
      <c r="L13" s="251"/>
      <c r="M13" s="251"/>
      <c r="N13" s="251"/>
      <c r="O13" s="252"/>
      <c r="P13" s="253"/>
      <c r="Q13" s="249"/>
      <c r="Z13" s="15"/>
      <c r="AA13" s="15"/>
    </row>
    <row r="14" s="16" customFormat="1" ht="21.949999999999999" customHeight="1">
      <c r="A14" s="254"/>
      <c r="B14" s="249"/>
      <c r="C14" s="255">
        <v>1</v>
      </c>
      <c r="D14" s="1093" t="str">
        <f>VLOOKUP(C14,QCI!$C:$I,2,0)</f>
        <v xml:space="preserve">SERVIÇOS PRELIMINARES</v>
      </c>
      <c r="E14" s="1094"/>
      <c r="F14" s="1095"/>
      <c r="G14" s="256">
        <v>1</v>
      </c>
      <c r="H14" s="256"/>
      <c r="I14" s="256"/>
      <c r="J14" s="256"/>
      <c r="K14" s="256"/>
      <c r="L14" s="256"/>
      <c r="M14" s="256"/>
      <c r="N14" s="256"/>
      <c r="O14" s="1140">
        <f>VLOOKUP(C14,QCI!$C:$I,6,0)</f>
        <v>46307.370000000003</v>
      </c>
      <c r="P14" s="1142">
        <f>(O14*100%)/$O$38</f>
        <v>0.027388965814529664</v>
      </c>
      <c r="Q14" s="249"/>
      <c r="R14" s="254"/>
      <c r="S14" s="254"/>
      <c r="Z14" s="17"/>
      <c r="AA14" s="17"/>
    </row>
    <row r="15" ht="21.949999999999999" customHeight="1">
      <c r="B15" s="249"/>
      <c r="C15" s="257"/>
      <c r="D15" s="1134"/>
      <c r="E15" s="1135"/>
      <c r="F15" s="1136"/>
      <c r="G15" s="258">
        <f t="shared" ref="G15:N15" si="0">$O$14*G14</f>
        <v>46307.370000000003</v>
      </c>
      <c r="H15" s="258">
        <f t="shared" si="0"/>
        <v>0</v>
      </c>
      <c r="I15" s="258">
        <f t="shared" si="0"/>
        <v>0</v>
      </c>
      <c r="J15" s="258">
        <f t="shared" si="0"/>
        <v>0</v>
      </c>
      <c r="K15" s="258">
        <f t="shared" si="0"/>
        <v>0</v>
      </c>
      <c r="L15" s="258">
        <f t="shared" si="0"/>
        <v>0</v>
      </c>
      <c r="M15" s="258">
        <f t="shared" si="0"/>
        <v>0</v>
      </c>
      <c r="N15" s="258">
        <f t="shared" si="0"/>
        <v>0</v>
      </c>
      <c r="O15" s="1141"/>
      <c r="P15" s="1143"/>
      <c r="Q15" s="249"/>
      <c r="Z15" s="18"/>
      <c r="AA15" s="18"/>
    </row>
    <row r="16" s="16" customFormat="1" ht="21.949999999999999" customHeight="1">
      <c r="A16" s="254"/>
      <c r="B16" s="249"/>
      <c r="C16" s="255">
        <v>2</v>
      </c>
      <c r="D16" s="1093" t="str">
        <f>VLOOKUP(C16,QCI!$C:$I,2,0)</f>
        <v xml:space="preserve">ADMINISTRAÇÃO LOCAL DA OBRA</v>
      </c>
      <c r="E16" s="1094"/>
      <c r="F16" s="1095"/>
      <c r="G16" s="515">
        <f t="shared" ref="G16:N16" si="1">G17/$O$16</f>
        <v>0.084418206502701265</v>
      </c>
      <c r="H16" s="515">
        <f t="shared" si="1"/>
        <v>0.05603946231194136</v>
      </c>
      <c r="I16" s="515">
        <f t="shared" si="1"/>
        <v>0.11672438840486145</v>
      </c>
      <c r="J16" s="515">
        <f t="shared" si="1"/>
        <v>0.17713516338480828</v>
      </c>
      <c r="K16" s="515">
        <f t="shared" si="1"/>
        <v>0.18951080858287658</v>
      </c>
      <c r="L16" s="515">
        <f t="shared" si="1"/>
        <v>0.13347134627093521</v>
      </c>
      <c r="M16" s="515">
        <f t="shared" si="1"/>
        <v>0.11357123709573222</v>
      </c>
      <c r="N16" s="515">
        <f t="shared" si="1"/>
        <v>0.1291293874461435</v>
      </c>
      <c r="O16" s="1140">
        <f>VLOOKUP(C16,QCI!$C:$I,6,0)</f>
        <v>58968.389999999999</v>
      </c>
      <c r="P16" s="1142">
        <f>(O16*100%)/$O$38</f>
        <v>0.034877455097273996</v>
      </c>
      <c r="Q16" s="249"/>
      <c r="R16" s="254"/>
      <c r="S16" s="254"/>
      <c r="Z16" s="17"/>
      <c r="AA16" s="17"/>
    </row>
    <row r="17" ht="21.949999999999999" customHeight="1">
      <c r="B17" s="249"/>
      <c r="C17" s="257"/>
      <c r="D17" s="1134"/>
      <c r="E17" s="1135"/>
      <c r="F17" s="1136"/>
      <c r="G17" s="258">
        <f t="shared" ref="G17:N17" si="2">((G15+G19+G21+G23+G25+G27+G29+G31+G33+G35+G37)/($O$38-$O$16))*$O$16</f>
        <v>4978.0057241518243</v>
      </c>
      <c r="H17" s="258">
        <f t="shared" si="2"/>
        <v>3304.5568690008599</v>
      </c>
      <c r="I17" s="258">
        <f t="shared" si="2"/>
        <v>6883.0492579693473</v>
      </c>
      <c r="J17" s="258">
        <f t="shared" si="2"/>
        <v>10445.375397189095</v>
      </c>
      <c r="K17" s="258">
        <f t="shared" si="2"/>
        <v>11175.147269730414</v>
      </c>
      <c r="L17" s="258">
        <f t="shared" si="2"/>
        <v>7870.590400729553</v>
      </c>
      <c r="M17" s="258">
        <f t="shared" si="2"/>
        <v>6697.1130018436052</v>
      </c>
      <c r="N17" s="258">
        <f t="shared" si="2"/>
        <v>7614.5520793852938</v>
      </c>
      <c r="O17" s="1141"/>
      <c r="P17" s="1143"/>
      <c r="Q17" s="249"/>
      <c r="Z17" s="18"/>
      <c r="AA17" s="18"/>
    </row>
    <row r="18" s="16" customFormat="1" ht="21.949999999999999" customHeight="1">
      <c r="A18" s="254"/>
      <c r="B18" s="249"/>
      <c r="C18" s="255">
        <v>3</v>
      </c>
      <c r="D18" s="1093" t="str">
        <f>VLOOKUP(C18,QCI!$C:$I,2,0)</f>
        <v xml:space="preserve">ESTRUTURAS DE CONCRETO ARMADO </v>
      </c>
      <c r="E18" s="1094"/>
      <c r="F18" s="1095"/>
      <c r="G18" s="256">
        <v>0.20000000000000001</v>
      </c>
      <c r="H18" s="256">
        <v>0.20000000000000001</v>
      </c>
      <c r="I18" s="256">
        <v>0.20000000000000001</v>
      </c>
      <c r="J18" s="256">
        <v>0.20000000000000001</v>
      </c>
      <c r="K18" s="256">
        <v>0.20000000000000001</v>
      </c>
      <c r="L18" s="256"/>
      <c r="M18" s="256"/>
      <c r="N18" s="256"/>
      <c r="O18" s="1140">
        <f>VLOOKUP(C18,QCI!$C:$I,6,0)</f>
        <v>457215.45999999985</v>
      </c>
      <c r="P18" s="1142">
        <f>(O18*100%)/$O$38</f>
        <v>0.27042474240740622</v>
      </c>
      <c r="Q18" s="249"/>
      <c r="R18" s="254"/>
      <c r="S18" s="254"/>
      <c r="Z18" s="17"/>
      <c r="AA18" s="17"/>
    </row>
    <row r="19" ht="21.949999999999999" customHeight="1">
      <c r="B19" s="249"/>
      <c r="C19" s="257"/>
      <c r="D19" s="1134"/>
      <c r="E19" s="1135"/>
      <c r="F19" s="1136"/>
      <c r="G19" s="258">
        <f t="shared" ref="G19:N19" si="3">$O$18*G18</f>
        <v>91443.091999999975</v>
      </c>
      <c r="H19" s="258">
        <f t="shared" si="3"/>
        <v>91443.091999999975</v>
      </c>
      <c r="I19" s="258">
        <f t="shared" si="3"/>
        <v>91443.091999999975</v>
      </c>
      <c r="J19" s="258">
        <f t="shared" si="3"/>
        <v>91443.091999999975</v>
      </c>
      <c r="K19" s="258">
        <f t="shared" si="3"/>
        <v>91443.091999999975</v>
      </c>
      <c r="L19" s="258">
        <f t="shared" si="3"/>
        <v>0</v>
      </c>
      <c r="M19" s="258">
        <f t="shared" si="3"/>
        <v>0</v>
      </c>
      <c r="N19" s="258">
        <f t="shared" si="3"/>
        <v>0</v>
      </c>
      <c r="O19" s="1141"/>
      <c r="P19" s="1143"/>
      <c r="Q19" s="249"/>
      <c r="Z19" s="18"/>
      <c r="AA19" s="18"/>
    </row>
    <row r="20" s="16" customFormat="1" ht="21.949999999999999" customHeight="1">
      <c r="A20" s="254"/>
      <c r="B20" s="249"/>
      <c r="C20" s="255">
        <v>4</v>
      </c>
      <c r="D20" s="1093" t="str">
        <f>VLOOKUP(C20,QCI!$C:$I,2,0)</f>
        <v>ARQUITETURA</v>
      </c>
      <c r="E20" s="1094"/>
      <c r="F20" s="1095"/>
      <c r="G20" s="256"/>
      <c r="H20" s="256"/>
      <c r="I20" s="256">
        <v>0.20000000000000001</v>
      </c>
      <c r="J20" s="256">
        <v>0.20000000000000001</v>
      </c>
      <c r="K20" s="256">
        <v>0.20000000000000001</v>
      </c>
      <c r="L20" s="256">
        <v>0.20000000000000001</v>
      </c>
      <c r="M20" s="256">
        <v>0.10000000000000001</v>
      </c>
      <c r="N20" s="256">
        <v>0.10000000000000001</v>
      </c>
      <c r="O20" s="1140">
        <f>VLOOKUP(C20,QCI!$C:$I,6,0)</f>
        <v>479107.23999999999</v>
      </c>
      <c r="P20" s="1142">
        <f>(O20*100%)/$O$38</f>
        <v>0.28337285874481016</v>
      </c>
      <c r="Q20" s="249"/>
      <c r="R20" s="254"/>
      <c r="S20" s="254"/>
      <c r="Z20" s="17"/>
      <c r="AA20" s="17"/>
    </row>
    <row r="21" ht="21.949999999999999" customHeight="1">
      <c r="B21" s="249"/>
      <c r="C21" s="257"/>
      <c r="D21" s="1134"/>
      <c r="E21" s="1135"/>
      <c r="F21" s="1136"/>
      <c r="G21" s="258">
        <f>$O$20*G20</f>
        <v>0</v>
      </c>
      <c r="H21" s="258">
        <f>O20*H20</f>
        <v>0</v>
      </c>
      <c r="I21" s="258">
        <f>$O$20*I20</f>
        <v>95821.448000000004</v>
      </c>
      <c r="J21" s="258">
        <f>O20*J20</f>
        <v>95821.448000000004</v>
      </c>
      <c r="K21" s="258">
        <f>O20*K20</f>
        <v>95821.448000000004</v>
      </c>
      <c r="L21" s="258">
        <f>O20*L20</f>
        <v>95821.448000000004</v>
      </c>
      <c r="M21" s="258">
        <f>O20*M20</f>
        <v>47910.724000000002</v>
      </c>
      <c r="N21" s="258">
        <f>$O$20*N20</f>
        <v>47910.724000000002</v>
      </c>
      <c r="O21" s="1141"/>
      <c r="P21" s="1143"/>
      <c r="Q21" s="249"/>
      <c r="Z21" s="18"/>
      <c r="AA21" s="18"/>
    </row>
    <row r="22" s="16" customFormat="1" ht="21.949999999999999" customHeight="1">
      <c r="A22" s="254"/>
      <c r="B22" s="249"/>
      <c r="C22" s="255">
        <v>5</v>
      </c>
      <c r="D22" s="1093" t="str">
        <f>VLOOKUP(C22,QCI!$C:$I,2,0)</f>
        <v xml:space="preserve">COMBATE A INCÊNDIO E PÂNICO</v>
      </c>
      <c r="E22" s="1094"/>
      <c r="F22" s="1095"/>
      <c r="G22" s="256"/>
      <c r="H22" s="256"/>
      <c r="I22" s="256"/>
      <c r="J22" s="256"/>
      <c r="K22" s="256"/>
      <c r="L22" s="256"/>
      <c r="M22" s="256">
        <v>0.5</v>
      </c>
      <c r="N22" s="256">
        <v>0.5</v>
      </c>
      <c r="O22" s="1140">
        <f>VLOOKUP(C22,QCI!$C:$I,6,0)</f>
        <v>1533.8699999999999</v>
      </c>
      <c r="P22" s="1142">
        <f>(O22*100%)/$O$38</f>
        <v>0.00090722304017551881</v>
      </c>
      <c r="Q22" s="249"/>
      <c r="R22" s="254"/>
      <c r="S22" s="254"/>
      <c r="Z22" s="17"/>
      <c r="AA22" s="17"/>
    </row>
    <row r="23" ht="21.949999999999999" customHeight="1">
      <c r="B23" s="249"/>
      <c r="C23" s="257"/>
      <c r="D23" s="1134"/>
      <c r="E23" s="1135"/>
      <c r="F23" s="1136"/>
      <c r="G23" s="258">
        <f>O22*G22</f>
        <v>0</v>
      </c>
      <c r="H23" s="258">
        <f>O22*H22</f>
        <v>0</v>
      </c>
      <c r="I23" s="258">
        <f>O22*I22</f>
        <v>0</v>
      </c>
      <c r="J23" s="258">
        <f>O22*J22</f>
        <v>0</v>
      </c>
      <c r="K23" s="258">
        <f>O22*K22</f>
        <v>0</v>
      </c>
      <c r="L23" s="258">
        <f>O22*L22</f>
        <v>0</v>
      </c>
      <c r="M23" s="258">
        <f>O22*M22</f>
        <v>766.93499999999995</v>
      </c>
      <c r="N23" s="258">
        <f>$O$22*N22</f>
        <v>766.93499999999995</v>
      </c>
      <c r="O23" s="1141"/>
      <c r="P23" s="1143"/>
      <c r="Q23" s="249"/>
      <c r="Z23" s="18"/>
      <c r="AA23" s="18"/>
    </row>
    <row r="24" s="16" customFormat="1" ht="21.949999999999999" customHeight="1">
      <c r="A24" s="254"/>
      <c r="B24" s="249"/>
      <c r="C24" s="255">
        <v>6</v>
      </c>
      <c r="D24" s="1093" t="str">
        <f>VLOOKUP(C24,QCI!$C:$I,2,0)</f>
        <v>ELÉTRICA</v>
      </c>
      <c r="E24" s="1094"/>
      <c r="F24" s="1095"/>
      <c r="G24" s="256"/>
      <c r="H24" s="256"/>
      <c r="I24" s="256"/>
      <c r="J24" s="256"/>
      <c r="K24" s="256">
        <v>0.20000000000000001</v>
      </c>
      <c r="L24" s="256">
        <v>0.20000000000000001</v>
      </c>
      <c r="M24" s="256">
        <v>0.20000000000000001</v>
      </c>
      <c r="N24" s="256">
        <v>0.40000000000000002</v>
      </c>
      <c r="O24" s="1140">
        <f>VLOOKUP(C24,QCI!$C:$I,6,0)</f>
        <v>86160.679999999964</v>
      </c>
      <c r="P24" s="1142">
        <f>(O24*100%)/$O$38</f>
        <v>0.050960612081330223</v>
      </c>
      <c r="Q24" s="249"/>
      <c r="R24" s="254"/>
      <c r="S24" s="254"/>
      <c r="Z24" s="17"/>
      <c r="AA24" s="17"/>
    </row>
    <row r="25" ht="21.949999999999999" customHeight="1">
      <c r="B25" s="249"/>
      <c r="C25" s="257"/>
      <c r="D25" s="1134"/>
      <c r="E25" s="1135"/>
      <c r="F25" s="1136"/>
      <c r="G25" s="258">
        <f>O24*G24</f>
        <v>0</v>
      </c>
      <c r="H25" s="258">
        <f>O24*H24</f>
        <v>0</v>
      </c>
      <c r="I25" s="258">
        <f>O24*I24</f>
        <v>0</v>
      </c>
      <c r="J25" s="258">
        <f>O24*J24</f>
        <v>0</v>
      </c>
      <c r="K25" s="258">
        <f>O24*K24</f>
        <v>17232.135999999995</v>
      </c>
      <c r="L25" s="258">
        <f>O24*L24</f>
        <v>17232.135999999995</v>
      </c>
      <c r="M25" s="258">
        <f>O24*M24</f>
        <v>17232.135999999995</v>
      </c>
      <c r="N25" s="258">
        <f>O24*N24</f>
        <v>34464.27199999999</v>
      </c>
      <c r="O25" s="1141"/>
      <c r="P25" s="1143"/>
      <c r="Q25" s="249"/>
      <c r="Z25" s="18"/>
      <c r="AA25" s="18"/>
    </row>
    <row r="26" s="16" customFormat="1" ht="21.949999999999999" customHeight="1">
      <c r="A26" s="254"/>
      <c r="B26" s="249"/>
      <c r="C26" s="255">
        <v>7</v>
      </c>
      <c r="D26" s="1093" t="str">
        <f>VLOOKUP(C26,QCI!$C:$I,2,0)</f>
        <v xml:space="preserve">CABEAMENTO ESTRUTURADO </v>
      </c>
      <c r="E26" s="1094"/>
      <c r="F26" s="1095"/>
      <c r="G26" s="256"/>
      <c r="H26" s="256"/>
      <c r="I26" s="256"/>
      <c r="J26" s="256"/>
      <c r="K26" s="256">
        <v>0.25</v>
      </c>
      <c r="L26" s="256">
        <v>0.25</v>
      </c>
      <c r="M26" s="256">
        <v>0.25</v>
      </c>
      <c r="N26" s="256">
        <v>0.25</v>
      </c>
      <c r="O26" s="1140">
        <f>VLOOKUP(C26,QCI!$C:$I,6,0)</f>
        <v>11847.91</v>
      </c>
      <c r="P26" s="1142">
        <f>(O26*100%)/$O$38</f>
        <v>0.0070075670884272665</v>
      </c>
      <c r="Q26" s="249"/>
      <c r="R26" s="254"/>
      <c r="S26" s="254"/>
      <c r="Z26" s="17"/>
      <c r="AA26" s="17"/>
    </row>
    <row r="27" ht="21.949999999999999" customHeight="1">
      <c r="B27" s="249"/>
      <c r="C27" s="257"/>
      <c r="D27" s="1134"/>
      <c r="E27" s="1135"/>
      <c r="F27" s="1136"/>
      <c r="G27" s="258">
        <f>O26*G26</f>
        <v>0</v>
      </c>
      <c r="H27" s="258">
        <f>O26*H26</f>
        <v>0</v>
      </c>
      <c r="I27" s="258">
        <f>O26*I26</f>
        <v>0</v>
      </c>
      <c r="J27" s="258">
        <f>O26*J26</f>
        <v>0</v>
      </c>
      <c r="K27" s="258">
        <f>O26*K26</f>
        <v>2961.9775</v>
      </c>
      <c r="L27" s="258">
        <f>O26*L26</f>
        <v>2961.9775</v>
      </c>
      <c r="M27" s="258">
        <f>O26*M26</f>
        <v>2961.9775</v>
      </c>
      <c r="N27" s="258">
        <f>O26*N26</f>
        <v>2961.9775</v>
      </c>
      <c r="O27" s="1141"/>
      <c r="P27" s="1143"/>
      <c r="Q27" s="249"/>
      <c r="Z27" s="18"/>
      <c r="AA27" s="18"/>
    </row>
    <row r="28" s="16" customFormat="1" ht="21.949999999999999" customHeight="1">
      <c r="A28" s="254"/>
      <c r="B28" s="249"/>
      <c r="C28" s="255">
        <v>8</v>
      </c>
      <c r="D28" s="1093" t="str">
        <f>VLOOKUP(C28,QCI!$C:$I,2,0)</f>
        <v>HIDRAULICO</v>
      </c>
      <c r="E28" s="1094"/>
      <c r="F28" s="1095"/>
      <c r="G28" s="256"/>
      <c r="H28" s="256"/>
      <c r="I28" s="256"/>
      <c r="J28" s="256">
        <v>0.20000000000000001</v>
      </c>
      <c r="K28" s="256">
        <v>0.20000000000000001</v>
      </c>
      <c r="L28" s="256">
        <v>0.20000000000000001</v>
      </c>
      <c r="M28" s="256">
        <v>0.20000000000000001</v>
      </c>
      <c r="N28" s="256">
        <v>0.20000000000000001</v>
      </c>
      <c r="O28" s="1140">
        <f>VLOOKUP(C28,QCI!$C:$I,6,0)</f>
        <v>19375.420000000002</v>
      </c>
      <c r="P28" s="1142">
        <f>(O28*100%)/$O$38</f>
        <v>0.01145978957609025</v>
      </c>
      <c r="Q28" s="249"/>
      <c r="R28" s="254"/>
      <c r="S28" s="254"/>
      <c r="Z28" s="17"/>
      <c r="AA28" s="17"/>
    </row>
    <row r="29" ht="21.949999999999999" customHeight="1">
      <c r="B29" s="249"/>
      <c r="C29" s="257"/>
      <c r="D29" s="1134"/>
      <c r="E29" s="1135"/>
      <c r="F29" s="1136"/>
      <c r="G29" s="258">
        <f>O28*G28</f>
        <v>0</v>
      </c>
      <c r="H29" s="258">
        <f>O28*H28</f>
        <v>0</v>
      </c>
      <c r="I29" s="258">
        <f>O28*I28</f>
        <v>0</v>
      </c>
      <c r="J29" s="258">
        <f>O28*J28</f>
        <v>3875.0840000000007</v>
      </c>
      <c r="K29" s="258">
        <f>O28*K28</f>
        <v>3875.0840000000007</v>
      </c>
      <c r="L29" s="258">
        <f>O28*L28</f>
        <v>3875.0840000000007</v>
      </c>
      <c r="M29" s="258">
        <f>O28*M28</f>
        <v>3875.0840000000007</v>
      </c>
      <c r="N29" s="258">
        <f>O28*N28</f>
        <v>3875.0840000000007</v>
      </c>
      <c r="O29" s="1141"/>
      <c r="P29" s="1143"/>
      <c r="Q29" s="249"/>
      <c r="Z29" s="18"/>
      <c r="AA29" s="18"/>
    </row>
    <row r="30" s="16" customFormat="1" ht="21.949999999999999" customHeight="1">
      <c r="A30" s="254"/>
      <c r="B30" s="249"/>
      <c r="C30" s="255">
        <v>9</v>
      </c>
      <c r="D30" s="1093" t="str">
        <f>VLOOKUP(C30,QCI!$C:$I,2,0)</f>
        <v>ESGOTO</v>
      </c>
      <c r="E30" s="1094"/>
      <c r="F30" s="1095"/>
      <c r="G30" s="256"/>
      <c r="H30" s="256"/>
      <c r="I30" s="256">
        <v>0.14999999999999999</v>
      </c>
      <c r="J30" s="256">
        <v>0.14999999999999999</v>
      </c>
      <c r="K30" s="256">
        <v>0.14999999999999999</v>
      </c>
      <c r="L30" s="256">
        <v>0.14999999999999999</v>
      </c>
      <c r="M30" s="256">
        <v>0.20000000000000001</v>
      </c>
      <c r="N30" s="256">
        <v>0.20000000000000001</v>
      </c>
      <c r="O30" s="1140">
        <f>VLOOKUP(C30,QCI!$C:$I,6,0)</f>
        <v>21346.250000000004</v>
      </c>
      <c r="P30" s="1142">
        <f>(O30*100%)/$O$38</f>
        <v>0.012625457060472316</v>
      </c>
      <c r="Q30" s="249"/>
      <c r="R30" s="254"/>
      <c r="S30" s="254"/>
      <c r="Z30" s="17"/>
      <c r="AA30" s="17"/>
    </row>
    <row r="31" ht="21.949999999999999" customHeight="1">
      <c r="B31" s="249"/>
      <c r="C31" s="257"/>
      <c r="D31" s="1134"/>
      <c r="E31" s="1135"/>
      <c r="F31" s="1136"/>
      <c r="G31" s="258">
        <f>O30*G30</f>
        <v>0</v>
      </c>
      <c r="H31" s="258">
        <f>O30*H30</f>
        <v>0</v>
      </c>
      <c r="I31" s="258">
        <f>O30*I30</f>
        <v>3201.9375000000005</v>
      </c>
      <c r="J31" s="258">
        <f>O30*J30</f>
        <v>3201.9375000000005</v>
      </c>
      <c r="K31" s="258">
        <f>O30*K30</f>
        <v>3201.9375000000005</v>
      </c>
      <c r="L31" s="258">
        <f>O30*L30</f>
        <v>3201.9375000000005</v>
      </c>
      <c r="M31" s="258">
        <f>O30*M30</f>
        <v>4269.2500000000009</v>
      </c>
      <c r="N31" s="258">
        <f>O30*N30</f>
        <v>4269.2500000000009</v>
      </c>
      <c r="O31" s="1141"/>
      <c r="P31" s="1143"/>
      <c r="Q31" s="249"/>
      <c r="Z31" s="18"/>
      <c r="AA31" s="18"/>
    </row>
    <row r="32" s="16" customFormat="1" ht="21.949999999999999" customHeight="1">
      <c r="A32" s="254"/>
      <c r="B32" s="249"/>
      <c r="C32" s="255">
        <v>10</v>
      </c>
      <c r="D32" s="1093" t="str">
        <f>VLOOKUP(C32,QCI!$C:$I,2,0)</f>
        <v xml:space="preserve">DRENAGEM </v>
      </c>
      <c r="E32" s="1094"/>
      <c r="F32" s="1095"/>
      <c r="G32" s="256"/>
      <c r="H32" s="256"/>
      <c r="I32" s="256"/>
      <c r="J32" s="256"/>
      <c r="K32" s="256"/>
      <c r="L32" s="256"/>
      <c r="M32" s="256">
        <v>0.5</v>
      </c>
      <c r="N32" s="256">
        <v>0.5</v>
      </c>
      <c r="O32" s="1140">
        <f>VLOOKUP(C32,QCI!$C:$I,6,0)</f>
        <v>27208.449999999997</v>
      </c>
      <c r="P32" s="1142">
        <f>(O32*100%)/$O$38</f>
        <v>0.016092714980711267</v>
      </c>
      <c r="Q32" s="249"/>
      <c r="R32" s="254"/>
      <c r="S32" s="254"/>
      <c r="Z32" s="17"/>
      <c r="AA32" s="17"/>
    </row>
    <row r="33" ht="21.949999999999999" customHeight="1">
      <c r="B33" s="249"/>
      <c r="C33" s="257"/>
      <c r="D33" s="1134"/>
      <c r="E33" s="1135"/>
      <c r="F33" s="1136"/>
      <c r="G33" s="258">
        <f>O32*G32</f>
        <v>0</v>
      </c>
      <c r="H33" s="258">
        <f>O32*H32</f>
        <v>0</v>
      </c>
      <c r="I33" s="258">
        <f>O32*I32</f>
        <v>0</v>
      </c>
      <c r="J33" s="258">
        <f>O32*J32</f>
        <v>0</v>
      </c>
      <c r="K33" s="258">
        <f>O32*K32</f>
        <v>0</v>
      </c>
      <c r="L33" s="258">
        <f>O32*L32</f>
        <v>0</v>
      </c>
      <c r="M33" s="258">
        <f>O32*M32</f>
        <v>13604.224999999999</v>
      </c>
      <c r="N33" s="258">
        <f>O32*N32</f>
        <v>13604.224999999999</v>
      </c>
      <c r="O33" s="1141"/>
      <c r="P33" s="1143"/>
      <c r="Q33" s="249"/>
      <c r="Z33" s="18"/>
      <c r="AA33" s="18"/>
    </row>
    <row r="34" s="16" customFormat="1" ht="21.949999999999999" customHeight="1">
      <c r="A34" s="254"/>
      <c r="B34" s="249"/>
      <c r="C34" s="255">
        <v>11</v>
      </c>
      <c r="D34" s="1093" t="str">
        <f>VLOOKUP(C34,QCI!$C:$I,2,0)</f>
        <v xml:space="preserve">OBRAS DE MELHORIAS NA MATERNIDADE</v>
      </c>
      <c r="E34" s="1094"/>
      <c r="F34" s="1095"/>
      <c r="G34" s="256"/>
      <c r="H34" s="256"/>
      <c r="I34" s="256"/>
      <c r="J34" s="256">
        <v>0.20000000000000001</v>
      </c>
      <c r="K34" s="256">
        <v>0.20000000000000001</v>
      </c>
      <c r="L34" s="256">
        <v>0.20000000000000001</v>
      </c>
      <c r="M34" s="256">
        <v>0.20000000000000001</v>
      </c>
      <c r="N34" s="256">
        <v>0.20000000000000001</v>
      </c>
      <c r="O34" s="1140">
        <f>VLOOKUP(C34,QCI!$C:$I,6,0)</f>
        <v>473504.76000000013</v>
      </c>
      <c r="P34" s="1142">
        <f>(O34*100%)/$O$38</f>
        <v>0.2800592148648709</v>
      </c>
      <c r="Q34" s="249"/>
      <c r="R34" s="254"/>
      <c r="S34" s="254"/>
      <c r="Z34" s="17"/>
      <c r="AA34" s="17"/>
    </row>
    <row r="35" ht="21.949999999999999" customHeight="1">
      <c r="B35" s="249"/>
      <c r="C35" s="257"/>
      <c r="D35" s="1134"/>
      <c r="E35" s="1135"/>
      <c r="F35" s="1136"/>
      <c r="G35" s="258">
        <f>O34*G34</f>
        <v>0</v>
      </c>
      <c r="H35" s="258">
        <f>O34*H34</f>
        <v>0</v>
      </c>
      <c r="I35" s="258">
        <f>O34*I34</f>
        <v>0</v>
      </c>
      <c r="J35" s="258">
        <f>O34*J34</f>
        <v>94700.952000000034</v>
      </c>
      <c r="K35" s="258">
        <f>O34*K34</f>
        <v>94700.952000000034</v>
      </c>
      <c r="L35" s="258">
        <f>O34*L34</f>
        <v>94700.952000000034</v>
      </c>
      <c r="M35" s="258">
        <f>O34*M34</f>
        <v>94700.952000000034</v>
      </c>
      <c r="N35" s="258">
        <f>O34*N34</f>
        <v>94700.952000000034</v>
      </c>
      <c r="O35" s="1141"/>
      <c r="P35" s="1143"/>
      <c r="Q35" s="249"/>
      <c r="Z35" s="18"/>
      <c r="AA35" s="18"/>
    </row>
    <row r="36" s="16" customFormat="1" ht="21.949999999999999" customHeight="1">
      <c r="A36" s="254"/>
      <c r="B36" s="249"/>
      <c r="C36" s="255">
        <v>12</v>
      </c>
      <c r="D36" s="1093" t="str">
        <f>VLOOKUP(C36,QCI!$C:$I,2,0)</f>
        <v xml:space="preserve">LIMPEZA FINAL</v>
      </c>
      <c r="E36" s="1094"/>
      <c r="F36" s="1095"/>
      <c r="G36" s="256"/>
      <c r="H36" s="256"/>
      <c r="I36" s="256"/>
      <c r="J36" s="256"/>
      <c r="K36" s="256"/>
      <c r="L36" s="256"/>
      <c r="M36" s="256"/>
      <c r="N36" s="256">
        <v>1</v>
      </c>
      <c r="O36" s="1140">
        <f>VLOOKUP(C36,QCI!$C:$I,6,0)</f>
        <v>8155.0699999999997</v>
      </c>
      <c r="P36" s="1142">
        <f>(O36*100%)/$O$38</f>
        <v>0.0048233992439021354</v>
      </c>
      <c r="Q36" s="249"/>
      <c r="R36" s="254"/>
      <c r="S36" s="254"/>
      <c r="Z36" s="17"/>
      <c r="AA36" s="17"/>
    </row>
    <row r="37" ht="21.949999999999999" customHeight="1">
      <c r="B37" s="249"/>
      <c r="C37" s="257"/>
      <c r="D37" s="1134"/>
      <c r="E37" s="1135"/>
      <c r="F37" s="1136"/>
      <c r="G37" s="258">
        <f>O36*G36</f>
        <v>0</v>
      </c>
      <c r="H37" s="258">
        <f>O36*H36</f>
        <v>0</v>
      </c>
      <c r="I37" s="258">
        <f>O36*I36</f>
        <v>0</v>
      </c>
      <c r="J37" s="258">
        <f>O36*J36</f>
        <v>0</v>
      </c>
      <c r="K37" s="258">
        <f>O36*K36</f>
        <v>0</v>
      </c>
      <c r="L37" s="258">
        <f>O36*L36</f>
        <v>0</v>
      </c>
      <c r="M37" s="258">
        <f>O36*M36</f>
        <v>0</v>
      </c>
      <c r="N37" s="258">
        <f>O36*N36</f>
        <v>8155.0699999999997</v>
      </c>
      <c r="O37" s="1141"/>
      <c r="P37" s="1143"/>
      <c r="Q37" s="249"/>
      <c r="Z37" s="18"/>
      <c r="AA37" s="18"/>
    </row>
    <row r="38" ht="21.949999999999999" customHeight="1">
      <c r="C38" s="1152" t="s">
        <v>57</v>
      </c>
      <c r="D38" s="1153"/>
      <c r="E38" s="1153"/>
      <c r="F38" s="1154"/>
      <c r="G38" s="259">
        <f t="shared" ref="G38:N38" si="4">G15+G17+G19+G21+G23+G25+G27+G29+G31+G33+G35+G37</f>
        <v>142728.46772415179</v>
      </c>
      <c r="H38" s="259">
        <f t="shared" si="4"/>
        <v>94747.648869000841</v>
      </c>
      <c r="I38" s="259">
        <f t="shared" si="4"/>
        <v>197349.52675796935</v>
      </c>
      <c r="J38" s="259">
        <f t="shared" si="4"/>
        <v>299487.88889718911</v>
      </c>
      <c r="K38" s="259">
        <f t="shared" si="4"/>
        <v>320411.77426973043</v>
      </c>
      <c r="L38" s="259">
        <f t="shared" si="4"/>
        <v>225664.12540072959</v>
      </c>
      <c r="M38" s="259">
        <f t="shared" si="4"/>
        <v>192018.39650184364</v>
      </c>
      <c r="N38" s="259">
        <f t="shared" si="4"/>
        <v>218323.04157938529</v>
      </c>
      <c r="O38" s="260">
        <f>ROUND(SUM(O14:O37),2)</f>
        <v>1690730.8700000001</v>
      </c>
      <c r="P38" s="261">
        <f>ROUND(SUM(P14:P37),2)</f>
        <v>1</v>
      </c>
      <c r="Q38" s="262"/>
      <c r="R38" s="262"/>
      <c r="S38" s="517">
        <f>O38-QCI!H25</f>
        <v>0</v>
      </c>
      <c r="T38" s="19"/>
      <c r="U38" s="19"/>
      <c r="V38" s="19"/>
      <c r="W38" s="19"/>
      <c r="X38" s="19"/>
      <c r="Y38" s="19"/>
      <c r="Z38" s="18"/>
      <c r="AA38" s="18"/>
    </row>
    <row r="39" ht="21.949999999999999" customHeight="1">
      <c r="C39" s="1155" t="s">
        <v>51</v>
      </c>
      <c r="D39" s="1156"/>
      <c r="E39" s="1156"/>
      <c r="F39" s="1157"/>
      <c r="G39" s="263">
        <f t="shared" ref="G39:N39" si="5">(G38*100%)/$O$38</f>
        <v>0.084418206502701279</v>
      </c>
      <c r="H39" s="263">
        <f t="shared" si="5"/>
        <v>0.056039462311941367</v>
      </c>
      <c r="I39" s="263">
        <f t="shared" si="5"/>
        <v>0.11672438840486146</v>
      </c>
      <c r="J39" s="263">
        <f t="shared" si="5"/>
        <v>0.17713516338480831</v>
      </c>
      <c r="K39" s="263">
        <f t="shared" si="5"/>
        <v>0.18951080858287658</v>
      </c>
      <c r="L39" s="263">
        <f t="shared" si="5"/>
        <v>0.13347134627093524</v>
      </c>
      <c r="M39" s="263">
        <f t="shared" si="5"/>
        <v>0.11357123709573223</v>
      </c>
      <c r="N39" s="263">
        <f t="shared" si="5"/>
        <v>0.1291293874461435</v>
      </c>
      <c r="O39" s="264"/>
      <c r="P39" s="265"/>
    </row>
    <row r="40" ht="21.949999999999999" customHeight="1">
      <c r="C40" s="1158" t="s">
        <v>58</v>
      </c>
      <c r="D40" s="1159"/>
      <c r="E40" s="1159"/>
      <c r="F40" s="1160"/>
      <c r="G40" s="263">
        <f>G39</f>
        <v>0.084418206502701279</v>
      </c>
      <c r="H40" s="266">
        <f t="shared" ref="H40:N40" si="6">G40+H39</f>
        <v>0.14045766881464264</v>
      </c>
      <c r="I40" s="266">
        <f t="shared" si="6"/>
        <v>0.2571820572195041</v>
      </c>
      <c r="J40" s="266">
        <f t="shared" si="6"/>
        <v>0.43431722060431244</v>
      </c>
      <c r="K40" s="266">
        <f t="shared" si="6"/>
        <v>0.62382802918718905</v>
      </c>
      <c r="L40" s="266">
        <f t="shared" si="6"/>
        <v>0.75729937545812431</v>
      </c>
      <c r="M40" s="266">
        <f t="shared" si="6"/>
        <v>0.87087061255385656</v>
      </c>
      <c r="N40" s="266">
        <f t="shared" si="6"/>
        <v>1</v>
      </c>
      <c r="O40" s="264"/>
      <c r="P40" s="253"/>
    </row>
    <row r="41" ht="13.5">
      <c r="C41" s="267"/>
      <c r="D41" s="267"/>
      <c r="E41" s="267"/>
      <c r="F41" s="268"/>
      <c r="G41" s="269"/>
    </row>
    <row r="42" ht="13.5">
      <c r="C42" s="270"/>
      <c r="D42" s="270"/>
      <c r="E42" s="270"/>
      <c r="F42" s="271"/>
      <c r="G42" s="269"/>
    </row>
    <row r="43" ht="13.5">
      <c r="C43" s="267"/>
      <c r="D43" s="267"/>
      <c r="E43" s="267"/>
      <c r="F43" s="272"/>
      <c r="G43" s="273"/>
    </row>
    <row r="44" ht="13.5">
      <c r="C44" s="267"/>
      <c r="D44" s="267"/>
      <c r="E44" s="267"/>
      <c r="F44" s="274"/>
      <c r="G44" s="269"/>
    </row>
    <row r="45" ht="18.75">
      <c r="C45" s="275"/>
      <c r="D45" s="1139"/>
      <c r="E45" s="1139"/>
      <c r="F45" s="1139"/>
      <c r="G45" s="276"/>
      <c r="H45" s="1139"/>
      <c r="I45" s="1139"/>
      <c r="J45" s="1139"/>
      <c r="K45" s="1139"/>
      <c r="L45" s="1139"/>
      <c r="M45" s="1139"/>
      <c r="N45" s="1139"/>
      <c r="O45" s="1139"/>
    </row>
    <row r="46" ht="24" customHeight="1">
      <c r="C46" s="275"/>
      <c r="D46" s="277" t="str">
        <f>QCI!E29:E29</f>
        <v>PREFEITURA:</v>
      </c>
      <c r="E46" s="275"/>
      <c r="G46" s="277"/>
      <c r="H46" s="277" t="str">
        <f>QCI!G29</f>
        <v xml:space="preserve">RT: </v>
      </c>
      <c r="I46" s="277" t="str">
        <f>QCI!H29</f>
        <v xml:space="preserve">HULLE LOPES </v>
      </c>
      <c r="J46" s="277"/>
      <c r="K46" s="277"/>
      <c r="L46" s="277"/>
      <c r="M46" s="277"/>
      <c r="N46" s="277"/>
      <c r="O46" s="441"/>
    </row>
    <row r="47" ht="18.75">
      <c r="H47" s="277" t="str">
        <f>QCI!G30</f>
        <v>CREA/CAU:</v>
      </c>
      <c r="I47" s="277" t="str">
        <f>QCI!H30</f>
        <v>A2510774</v>
      </c>
      <c r="J47" s="277"/>
      <c r="K47" s="277"/>
      <c r="L47" s="277"/>
      <c r="M47" s="277"/>
      <c r="N47" s="277"/>
      <c r="O47" s="441"/>
    </row>
    <row r="48" ht="18.75">
      <c r="H48" s="277" t="str">
        <f>QCI!G31</f>
        <v>ART/RRT:</v>
      </c>
      <c r="I48" s="277" t="str">
        <f>QCI!H31</f>
        <v xml:space="preserve">RRT- 16053334</v>
      </c>
      <c r="J48" s="277"/>
      <c r="K48" s="277"/>
      <c r="L48" s="277"/>
      <c r="M48" s="277"/>
      <c r="N48" s="277"/>
      <c r="O48" s="852"/>
      <c r="P48" s="852"/>
      <c r="Q48" s="852"/>
    </row>
    <row r="49" ht="20.25" customHeight="1"/>
    <row r="50" ht="24.75" customHeight="1">
      <c r="O50" s="442" t="s">
        <v>3694</v>
      </c>
      <c r="P50" s="443">
        <f ca="1">TODAY()</f>
        <v>45980</v>
      </c>
    </row>
    <row r="51" ht="13.5"/>
    <row r="52" ht="13.5"/>
    <row r="53" ht="13.5">
      <c r="F53" s="168"/>
    </row>
    <row r="54" ht="13.5">
      <c r="F54" s="168"/>
    </row>
    <row r="55" ht="13.5">
      <c r="F55" s="168"/>
    </row>
    <row r="56" ht="13.5">
      <c r="F56" s="168"/>
    </row>
    <row r="57" ht="13.5">
      <c r="F57" s="168"/>
    </row>
    <row r="58" ht="13.5">
      <c r="F58" s="168"/>
    </row>
    <row r="59" ht="13.5">
      <c r="F59" s="168"/>
    </row>
    <row r="60" ht="13.5">
      <c r="F60" s="168"/>
    </row>
    <row r="61" ht="13.5">
      <c r="F61" s="168"/>
    </row>
    <row r="62" ht="13.5">
      <c r="F62" s="168"/>
    </row>
    <row r="63" ht="13.5">
      <c r="F63" s="168"/>
    </row>
    <row r="64" ht="13.5">
      <c r="F64" s="168"/>
    </row>
    <row r="65" ht="13.5">
      <c r="F65" s="168"/>
    </row>
    <row r="66" ht="13.5">
      <c r="F66" s="168"/>
    </row>
    <row r="67" ht="13.5">
      <c r="F67" s="168"/>
    </row>
    <row r="68" ht="13.5">
      <c r="F68" s="168"/>
    </row>
    <row r="69" ht="13.5">
      <c r="F69" s="168"/>
    </row>
    <row r="70" ht="13.5">
      <c r="F70" s="168"/>
    </row>
    <row r="71" ht="13.5">
      <c r="F71" s="168"/>
    </row>
    <row r="72" ht="13.5">
      <c r="F72" s="168"/>
    </row>
    <row r="73" ht="13.5">
      <c r="F73" s="168"/>
    </row>
    <row r="74" ht="13.5">
      <c r="F74" s="168"/>
    </row>
    <row r="75" ht="13.5">
      <c r="F75" s="168"/>
    </row>
    <row r="76" ht="13.5">
      <c r="F76" s="168"/>
    </row>
    <row r="77" ht="13.5">
      <c r="F77" s="168"/>
    </row>
    <row r="78" ht="13.5">
      <c r="F78" s="168"/>
    </row>
    <row r="79" ht="13.5">
      <c r="F79" s="168"/>
    </row>
    <row r="80" ht="13.5">
      <c r="F80" s="168"/>
    </row>
    <row r="81" ht="13.5">
      <c r="F81" s="168"/>
    </row>
    <row r="82" ht="13.5">
      <c r="F82" s="168"/>
    </row>
    <row r="83" ht="13.5">
      <c r="F83" s="168"/>
    </row>
    <row r="84" ht="13.5">
      <c r="F84" s="168"/>
    </row>
    <row r="85" ht="13.5">
      <c r="F85" s="168"/>
    </row>
    <row r="86" ht="13.5">
      <c r="F86" s="168"/>
    </row>
    <row r="87" ht="13.5">
      <c r="F87" s="168"/>
    </row>
    <row r="88" ht="13.5">
      <c r="F88" s="168"/>
    </row>
    <row r="89" ht="13.5">
      <c r="F89" s="168"/>
    </row>
    <row r="90" ht="13.5">
      <c r="F90" s="168"/>
    </row>
    <row r="91" ht="13.5">
      <c r="F91" s="168"/>
    </row>
    <row r="92" ht="13.5">
      <c r="F92" s="168"/>
    </row>
    <row r="93" ht="13.5">
      <c r="F93" s="168"/>
    </row>
    <row r="94" ht="13.5">
      <c r="F94" s="168"/>
    </row>
    <row r="95" ht="13.5">
      <c r="F95" s="168"/>
    </row>
    <row r="96" ht="13.5">
      <c r="F96" s="168"/>
    </row>
    <row r="97" ht="13.5">
      <c r="F97" s="168"/>
    </row>
    <row r="98" ht="13.5">
      <c r="F98" s="168"/>
    </row>
  </sheetData>
  <mergeCells count="72">
    <mergeCell ref="D36:F36"/>
    <mergeCell ref="O36:O37"/>
    <mergeCell ref="P36:P37"/>
    <mergeCell ref="D37:F37"/>
    <mergeCell ref="D32:F32"/>
    <mergeCell ref="O32:O33"/>
    <mergeCell ref="P32:P33"/>
    <mergeCell ref="D33:F33"/>
    <mergeCell ref="D34:F34"/>
    <mergeCell ref="O34:O35"/>
    <mergeCell ref="P34:P35"/>
    <mergeCell ref="D35:F35"/>
    <mergeCell ref="D28:F28"/>
    <mergeCell ref="O28:O29"/>
    <mergeCell ref="P28:P29"/>
    <mergeCell ref="D29:F29"/>
    <mergeCell ref="D30:F30"/>
    <mergeCell ref="O30:O31"/>
    <mergeCell ref="P30:P31"/>
    <mergeCell ref="D31:F31"/>
    <mergeCell ref="D24:F24"/>
    <mergeCell ref="O24:O25"/>
    <mergeCell ref="P24:P25"/>
    <mergeCell ref="D25:F25"/>
    <mergeCell ref="D26:F26"/>
    <mergeCell ref="O26:O27"/>
    <mergeCell ref="P26:P27"/>
    <mergeCell ref="D27:F27"/>
    <mergeCell ref="H3:P3"/>
    <mergeCell ref="C3:G3"/>
    <mergeCell ref="H45:O45"/>
    <mergeCell ref="O11:O12"/>
    <mergeCell ref="P11:P12"/>
    <mergeCell ref="O14:O15"/>
    <mergeCell ref="P14:P15"/>
    <mergeCell ref="O16:O17"/>
    <mergeCell ref="P16:P17"/>
    <mergeCell ref="O18:O19"/>
    <mergeCell ref="P18:P19"/>
    <mergeCell ref="O20:O21"/>
    <mergeCell ref="P20:P21"/>
    <mergeCell ref="C38:F38"/>
    <mergeCell ref="C39:F39"/>
    <mergeCell ref="C40:F40"/>
    <mergeCell ref="O48:Q48"/>
    <mergeCell ref="C6:D6"/>
    <mergeCell ref="D11:F12"/>
    <mergeCell ref="D14:F14"/>
    <mergeCell ref="D13:F13"/>
    <mergeCell ref="D15:F15"/>
    <mergeCell ref="D16:F16"/>
    <mergeCell ref="D17:F17"/>
    <mergeCell ref="D19:F19"/>
    <mergeCell ref="D21:F21"/>
    <mergeCell ref="D23:F23"/>
    <mergeCell ref="D18:F18"/>
    <mergeCell ref="C11:C12"/>
    <mergeCell ref="D45:F45"/>
    <mergeCell ref="O22:O23"/>
    <mergeCell ref="P22:P23"/>
    <mergeCell ref="O4:P4"/>
    <mergeCell ref="O5:P5"/>
    <mergeCell ref="O6:O8"/>
    <mergeCell ref="P6:P8"/>
    <mergeCell ref="C4:N5"/>
    <mergeCell ref="E6:N6"/>
    <mergeCell ref="D20:F20"/>
    <mergeCell ref="D22:F22"/>
    <mergeCell ref="G11:N11"/>
    <mergeCell ref="C9:N10"/>
    <mergeCell ref="E7:N8"/>
    <mergeCell ref="C7:D8"/>
  </mergeCells>
  <printOptions horizontalCentered="1"/>
  <pageMargins left="0.19685039370078738" right="0.19685039370078738" top="1.2992125984251972" bottom="0.98425196850393704" header="0.51181102362204722" footer="0.51181102362204722"/>
  <pageSetup paperSize="9" scale="41" fitToWidth="0" orientation="landscape" horizontalDpi="300" verticalDpi="300"/>
  <headerFooter alignWithMargins="0">
    <oddHeader>&amp;C&amp;"Courier New,Normal"&amp;11Página &amp;P de &amp;N</oddHeader>
    <oddFooter>&amp;L&amp;"Courier New,Normal"&amp;12CRONOGRAMA
FÍSICO-FINANCEIRO&amp;R&amp;"Courier New,Normal"
HULLE LOPES
CAU-MG A 2510774
CONEPP CONSULTORIA LTDA</oddFooter>
  </headerFooter>
  <drawing r:id="rId1"/>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FE81DA37178834AB7AD5B2C1E07016B" ma:contentTypeVersion="13" ma:contentTypeDescription="Crie um novo documento." ma:contentTypeScope="" ma:versionID="4f7e0af79b7088812f12bfb1b07bc1aa">
  <xsd:schema xmlns:xsd="http://www.w3.org/2001/XMLSchema" xmlns:xs="http://www.w3.org/2001/XMLSchema" xmlns:p="http://schemas.microsoft.com/office/2006/metadata/properties" xmlns:ns2="21d24c66-5895-4c0a-87de-758ef0efcab5" xmlns:ns3="22514f63-0d61-4fa5-8818-433883af59f5" targetNamespace="http://schemas.microsoft.com/office/2006/metadata/properties" ma:root="true" ma:fieldsID="27e7a8e4b8c33f5f38948c59c59b3b92" ns2:_="" ns3:_="">
    <xsd:import namespace="21d24c66-5895-4c0a-87de-758ef0efcab5"/>
    <xsd:import namespace="22514f63-0d61-4fa5-8818-433883af59f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d24c66-5895-4c0a-87de-758ef0efcab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Marcações de imagem" ma:readOnly="false" ma:fieldId="{5cf76f15-5ced-4ddc-b409-7134ff3c332f}" ma:taxonomyMulti="true" ma:sspId="1e62053d-0a30-43f3-983a-a685506787d0" ma:termSetId="09814cd3-568e-fe90-9814-8d621ff8fb84" ma:anchorId="fba54fb3-c3e1-fe81-a776-ca4b69148c4d" ma:open="true" ma:isKeyword="false">
      <xsd:complexType>
        <xsd:sequence>
          <xsd:element ref="pc:Terms" minOccurs="0" maxOccurs="1"/>
        </xsd:sequence>
      </xsd:complex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BillingMetadata" ma:index="20"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2514f63-0d61-4fa5-8818-433883af59f5"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b598647-0445-4546-9d08-f9872272e253}" ma:internalName="TaxCatchAll" ma:showField="CatchAllData" ma:web="22514f63-0d61-4fa5-8818-433883af59f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2514f63-0d61-4fa5-8818-433883af59f5" xsi:nil="true"/>
    <lcf76f155ced4ddcb4097134ff3c332f xmlns="21d24c66-5895-4c0a-87de-758ef0efcab5">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477B256-51C9-44A4-AC8B-555EE792CD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1d24c66-5895-4c0a-87de-758ef0efcab5"/>
    <ds:schemaRef ds:uri="22514f63-0d61-4fa5-8818-433883af59f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3FE3E7-1CC7-4693-AF33-EEECA68362B7}">
  <ds:schemaRefs>
    <ds:schemaRef ds:uri="http://schemas.microsoft.com/office/2006/metadata/properties"/>
    <ds:schemaRef ds:uri="http://schemas.microsoft.com/office/infopath/2007/PartnerControls"/>
    <ds:schemaRef ds:uri="22514f63-0d61-4fa5-8818-433883af59f5"/>
    <ds:schemaRef ds:uri="21d24c66-5895-4c0a-87de-758ef0efcab5"/>
  </ds:schemaRefs>
</ds:datastoreItem>
</file>

<file path=customXml/itemProps3.xml><?xml version="1.0" encoding="utf-8"?>
<ds:datastoreItem xmlns:ds="http://schemas.openxmlformats.org/officeDocument/2006/customXml" ds:itemID="{A0067A01-19FE-46D8-B956-71AA69FA56B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ONLYOFFICE/8.2.2.22</Application>
  <DocSecurity>0</DocSecurity>
  <ScaleCrop>0</ScaleCrop>
  <HeadingPairs>
    <vt:vector size="0" baseType="variant"/>
  </HeadingPairs>
  <TitlesOfParts>
    <vt:vector size="0" baseType="lpstr"/>
  </TitlesOfParts>
  <Company>EMPRESA</Company>
  <LinksUpToDate>0</LinksUpToDate>
  <SharedDoc>0</SharedDoc>
  <HyperlinksChanged>0</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Enderson</dc:creator>
  <cp:lastModifiedBy>Roberta Simone Rodrigues da Silva</cp:lastModifiedBy>
  <cp:lastPrinted>2025-11-19T12:21:43Z</cp:lastPrinted>
  <dcterms:created xsi:type="dcterms:W3CDTF">2006-10-11T16:00:36Z</dcterms:created>
  <dcterms:modified xsi:type="dcterms:W3CDTF">2025-11-19T12:58:04Z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0x0101000FE81DA37178834AB7AD5B2C1E07016B</vt:lpwstr>
  </property>
  <property fmtid="{D5CDD505-2E9C-101B-9397-08002B2CF9AE}" pid="3" name="MediaServiceImageTags">
    <vt:lpwstr/>
  </property>
</Properties>
</file>